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tables/table2.xml" ContentType="application/vnd.openxmlformats-officedocument.spreadsheetml.table+xml"/>
  <Override PartName="/xl/drawings/drawing2.xml" ContentType="application/vnd.openxmlformats-officedocument.drawing+xml"/>
  <Override PartName="/xl/ctrlProps/ctrlProp2.xml" ContentType="application/vnd.ms-excel.controlproperties+xml"/>
  <Override PartName="/xl/tables/table3.xml" ContentType="application/vnd.openxmlformats-officedocument.spreadsheetml.table+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defaultThemeVersion="164011"/>
  <mc:AlternateContent xmlns:mc="http://schemas.openxmlformats.org/markup-compatibility/2006">
    <mc:Choice Requires="x15">
      <x15ac:absPath xmlns:x15ac="http://schemas.microsoft.com/office/spreadsheetml/2010/11/ac" url="C:\Users\nicol\OneDrive\Escritorio\"/>
    </mc:Choice>
  </mc:AlternateContent>
  <bookViews>
    <workbookView xWindow="0" yWindow="0" windowWidth="11970" windowHeight="4500" activeTab="6"/>
  </bookViews>
  <sheets>
    <sheet name="ACTAS" sheetId="1742" r:id="rId1"/>
    <sheet name="Sheet1" sheetId="1748" r:id="rId2"/>
    <sheet name="Input" sheetId="1743" r:id="rId3"/>
    <sheet name="Input US" sheetId="1745" r:id="rId4"/>
    <sheet name="Cuentas ARG" sheetId="1744" r:id="rId5"/>
    <sheet name="Cuentas US" sheetId="1746" r:id="rId6"/>
    <sheet name="Cuentas Consolidado" sheetId="1747" r:id="rId7"/>
  </sheets>
  <functionGroups builtInGroupCount="18"/>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662" i="1743" l="1"/>
  <c r="D6662" i="1743"/>
  <c r="W6662" i="1743"/>
  <c r="X6662" i="1743"/>
  <c r="C6661" i="1743"/>
  <c r="D6661" i="1743"/>
  <c r="W6661" i="1743"/>
  <c r="X6661" i="1743"/>
  <c r="C6660" i="1743"/>
  <c r="D6660" i="1743"/>
  <c r="W6660" i="1743"/>
  <c r="X6660" i="1743"/>
  <c r="C6659" i="1743"/>
  <c r="D6659" i="1743"/>
  <c r="W6659" i="1743"/>
  <c r="X6659" i="1743"/>
  <c r="C6658" i="1743"/>
  <c r="D6658" i="1743"/>
  <c r="W6658" i="1743"/>
  <c r="X6658" i="1743"/>
  <c r="C6657" i="1743" l="1"/>
  <c r="D6657" i="1743"/>
  <c r="W6657" i="1743"/>
  <c r="X6657" i="1743"/>
  <c r="C6216" i="1743" l="1"/>
  <c r="D6216" i="1743"/>
  <c r="W6216" i="1743"/>
  <c r="X6216" i="1743"/>
  <c r="C6202" i="1743" l="1"/>
  <c r="D6202" i="1743"/>
  <c r="W6202" i="1743"/>
  <c r="X6202" i="1743"/>
  <c r="C6271" i="1743"/>
  <c r="D6271" i="1743"/>
  <c r="W6271" i="1743"/>
  <c r="X6271" i="1743"/>
  <c r="C6272" i="1743"/>
  <c r="D6272" i="1743"/>
  <c r="W6272" i="1743"/>
  <c r="X6272" i="1743"/>
  <c r="C6214" i="1743"/>
  <c r="D6214" i="1743"/>
  <c r="W6214" i="1743"/>
  <c r="X6214" i="1743"/>
  <c r="C6215" i="1743"/>
  <c r="D6215" i="1743"/>
  <c r="W6215" i="1743"/>
  <c r="X6215" i="1743"/>
  <c r="C6652" i="1743" l="1"/>
  <c r="D6652" i="1743"/>
  <c r="W6652" i="1743"/>
  <c r="X6652" i="1743"/>
  <c r="C6656" i="1743"/>
  <c r="D6656" i="1743"/>
  <c r="W6656" i="1743"/>
  <c r="X6656" i="1743"/>
  <c r="T6655" i="1743"/>
  <c r="C6655" i="1743"/>
  <c r="D6655" i="1743"/>
  <c r="W6655" i="1743"/>
  <c r="X6655" i="1743"/>
  <c r="T6654" i="1743"/>
  <c r="W6654" i="1743" s="1"/>
  <c r="C6654" i="1743"/>
  <c r="D6654" i="1743"/>
  <c r="C6653" i="1743"/>
  <c r="D6653" i="1743"/>
  <c r="W6653" i="1743"/>
  <c r="X6653" i="1743"/>
  <c r="C6651" i="1743"/>
  <c r="D6651" i="1743"/>
  <c r="W6651" i="1743"/>
  <c r="X6651" i="1743"/>
  <c r="C6648" i="1743"/>
  <c r="C6649" i="1743"/>
  <c r="C6650" i="1743"/>
  <c r="D6648" i="1743"/>
  <c r="D6649" i="1743"/>
  <c r="D6650" i="1743"/>
  <c r="W6648" i="1743"/>
  <c r="W6649" i="1743"/>
  <c r="W6650" i="1743"/>
  <c r="X6648" i="1743"/>
  <c r="X6649" i="1743"/>
  <c r="X6650" i="1743"/>
  <c r="W6647" i="1743"/>
  <c r="X6647" i="1743"/>
  <c r="D6647" i="1743"/>
  <c r="C6647" i="1743"/>
  <c r="C6646" i="1743"/>
  <c r="D6646" i="1743"/>
  <c r="W6646" i="1743"/>
  <c r="X6646" i="1743"/>
  <c r="C6645" i="1743"/>
  <c r="D6645" i="1743"/>
  <c r="W6645" i="1743"/>
  <c r="X6645" i="1743"/>
  <c r="C6641" i="1743"/>
  <c r="C6642" i="1743"/>
  <c r="C6643" i="1743"/>
  <c r="C6644" i="1743"/>
  <c r="D6641" i="1743"/>
  <c r="D6642" i="1743"/>
  <c r="D6643" i="1743"/>
  <c r="D6644" i="1743"/>
  <c r="W6641" i="1743"/>
  <c r="W6642" i="1743"/>
  <c r="W6643" i="1743"/>
  <c r="W6644" i="1743"/>
  <c r="X6641" i="1743"/>
  <c r="X6642" i="1743"/>
  <c r="X6643" i="1743"/>
  <c r="X6644" i="1743"/>
  <c r="C6640" i="1743"/>
  <c r="D6640" i="1743"/>
  <c r="W6640" i="1743"/>
  <c r="X6640" i="1743"/>
  <c r="C6639" i="1743"/>
  <c r="D6639" i="1743"/>
  <c r="W6639" i="1743"/>
  <c r="X6639" i="1743"/>
  <c r="X6654" i="1743" l="1"/>
  <c r="C6638" i="1743"/>
  <c r="D6638" i="1743"/>
  <c r="W6638" i="1743"/>
  <c r="X6638" i="1743"/>
  <c r="C6637" i="1743"/>
  <c r="D6637" i="1743"/>
  <c r="W6637" i="1743"/>
  <c r="X6637" i="1743"/>
  <c r="C6636" i="1743"/>
  <c r="D6636" i="1743"/>
  <c r="W6636" i="1743"/>
  <c r="X6636" i="1743"/>
  <c r="C6635" i="1743"/>
  <c r="D6635" i="1743"/>
  <c r="W6635" i="1743"/>
  <c r="X6635" i="1743"/>
  <c r="C6634" i="1743"/>
  <c r="D6634" i="1743"/>
  <c r="W6634" i="1743"/>
  <c r="X6634" i="1743"/>
  <c r="W6633" i="1743"/>
  <c r="X6633" i="1743"/>
  <c r="D6633" i="1743"/>
  <c r="C6633" i="1743"/>
  <c r="C6632" i="1743"/>
  <c r="D6632" i="1743"/>
  <c r="W6632" i="1743"/>
  <c r="X6632" i="1743"/>
  <c r="C6628" i="1743" l="1"/>
  <c r="C6629" i="1743"/>
  <c r="C6630" i="1743"/>
  <c r="C6631" i="1743"/>
  <c r="D6628" i="1743"/>
  <c r="D6629" i="1743"/>
  <c r="D6630" i="1743"/>
  <c r="D6631" i="1743"/>
  <c r="W6628" i="1743"/>
  <c r="W6629" i="1743"/>
  <c r="W6630" i="1743"/>
  <c r="W6631" i="1743"/>
  <c r="X6628" i="1743"/>
  <c r="X6629" i="1743"/>
  <c r="X6630" i="1743"/>
  <c r="X6631" i="1743"/>
  <c r="C6627" i="1743" l="1"/>
  <c r="D6627" i="1743"/>
  <c r="W6627" i="1743"/>
  <c r="X6627" i="1743"/>
  <c r="C6626" i="1743"/>
  <c r="D6626" i="1743"/>
  <c r="W6626" i="1743"/>
  <c r="X6626" i="1743"/>
  <c r="AC6346" i="1743"/>
  <c r="AC6618" i="1743"/>
  <c r="C6623" i="1743"/>
  <c r="D6623" i="1743"/>
  <c r="W6623" i="1743"/>
  <c r="X6623" i="1743"/>
  <c r="C6624" i="1743"/>
  <c r="C6625" i="1743"/>
  <c r="D6624" i="1743"/>
  <c r="D6625" i="1743"/>
  <c r="W6624" i="1743"/>
  <c r="W6625" i="1743"/>
  <c r="X6624" i="1743"/>
  <c r="X6625" i="1743"/>
  <c r="AC6619" i="1743" l="1"/>
  <c r="C6622" i="1743"/>
  <c r="D6622" i="1743"/>
  <c r="W6622" i="1743"/>
  <c r="X6622" i="1743"/>
  <c r="C6621" i="1743"/>
  <c r="D6621" i="1743"/>
  <c r="W6621" i="1743"/>
  <c r="X6621" i="1743"/>
  <c r="C6620" i="1743"/>
  <c r="D6620" i="1743"/>
  <c r="W6620" i="1743"/>
  <c r="X6620" i="1743"/>
  <c r="W6619" i="1743" l="1"/>
  <c r="X6619" i="1743"/>
  <c r="D6619" i="1743"/>
  <c r="C6619" i="1743"/>
  <c r="C6618" i="1743"/>
  <c r="D6618" i="1743"/>
  <c r="W6618" i="1743"/>
  <c r="X6618" i="1743"/>
  <c r="C6617" i="1743"/>
  <c r="D6617" i="1743"/>
  <c r="W6617" i="1743"/>
  <c r="X6617" i="1743"/>
  <c r="N10" i="1748"/>
  <c r="N9" i="1748"/>
  <c r="N5" i="1748"/>
  <c r="N4" i="1748"/>
  <c r="N3" i="1748"/>
  <c r="N2" i="1748"/>
  <c r="C6616" i="1743"/>
  <c r="D6616" i="1743"/>
  <c r="W6616" i="1743"/>
  <c r="X6616" i="1743"/>
  <c r="C6615" i="1743"/>
  <c r="D6615" i="1743"/>
  <c r="W6615" i="1743"/>
  <c r="X6615" i="1743"/>
  <c r="C6612" i="1743"/>
  <c r="C6613" i="1743"/>
  <c r="C6614" i="1743"/>
  <c r="D6612" i="1743"/>
  <c r="D6613" i="1743"/>
  <c r="D6614" i="1743"/>
  <c r="W6612" i="1743"/>
  <c r="W6613" i="1743"/>
  <c r="W6614" i="1743"/>
  <c r="X6612" i="1743"/>
  <c r="X6613" i="1743"/>
  <c r="X6614" i="1743"/>
  <c r="C6611" i="1743"/>
  <c r="D6611" i="1743"/>
  <c r="W6611" i="1743"/>
  <c r="X6611" i="1743"/>
  <c r="C6610" i="1743"/>
  <c r="D6610" i="1743"/>
  <c r="W6610" i="1743"/>
  <c r="X6610" i="1743"/>
  <c r="C6609" i="1743"/>
  <c r="D6609" i="1743"/>
  <c r="W6609" i="1743"/>
  <c r="X6609" i="1743"/>
  <c r="C6608" i="1743"/>
  <c r="D6608" i="1743"/>
  <c r="W6608" i="1743"/>
  <c r="X6608" i="1743"/>
  <c r="C6607" i="1743"/>
  <c r="D6607" i="1743"/>
  <c r="W6607" i="1743"/>
  <c r="X6607" i="1743"/>
  <c r="C6606" i="1743" l="1"/>
  <c r="D6606" i="1743"/>
  <c r="W6606" i="1743"/>
  <c r="X6606" i="1743"/>
  <c r="C6605" i="1743"/>
  <c r="D6605" i="1743"/>
  <c r="W6605" i="1743"/>
  <c r="X6605" i="1743"/>
  <c r="C6604" i="1743" l="1"/>
  <c r="D6604" i="1743"/>
  <c r="W6604" i="1743"/>
  <c r="X6604" i="1743"/>
  <c r="C6603" i="1743"/>
  <c r="D6603" i="1743"/>
  <c r="W6603" i="1743"/>
  <c r="X6603" i="1743"/>
  <c r="C6602" i="1743"/>
  <c r="D6602" i="1743"/>
  <c r="W6602" i="1743"/>
  <c r="X6602" i="1743"/>
  <c r="C6601" i="1743" l="1"/>
  <c r="D6601" i="1743"/>
  <c r="W6601" i="1743"/>
  <c r="X6601" i="1743"/>
  <c r="C6598" i="1743"/>
  <c r="C6599" i="1743"/>
  <c r="C6600" i="1743"/>
  <c r="D6598" i="1743"/>
  <c r="D6599" i="1743"/>
  <c r="D6600" i="1743"/>
  <c r="W6598" i="1743"/>
  <c r="W6599" i="1743"/>
  <c r="W6600" i="1743"/>
  <c r="X6598" i="1743"/>
  <c r="X6599" i="1743"/>
  <c r="X6600" i="1743"/>
  <c r="C6597" i="1743"/>
  <c r="D6597" i="1743"/>
  <c r="W6597" i="1743"/>
  <c r="X6597" i="1743"/>
  <c r="C6596" i="1743"/>
  <c r="D6596" i="1743"/>
  <c r="W6596" i="1743"/>
  <c r="X6596" i="1743"/>
  <c r="C6595" i="1743"/>
  <c r="D6595" i="1743"/>
  <c r="W6595" i="1743"/>
  <c r="X6595" i="1743"/>
  <c r="C6594" i="1743"/>
  <c r="D6594" i="1743"/>
  <c r="W6594" i="1743"/>
  <c r="X6594" i="1743"/>
  <c r="C6593" i="1743"/>
  <c r="D6593" i="1743"/>
  <c r="W6593" i="1743"/>
  <c r="X6593" i="1743"/>
  <c r="C6592" i="1743"/>
  <c r="D6592" i="1743"/>
  <c r="W6592" i="1743"/>
  <c r="X6592" i="1743"/>
  <c r="C6591" i="1743"/>
  <c r="D6591" i="1743"/>
  <c r="W6591" i="1743"/>
  <c r="X6591" i="1743"/>
  <c r="C6590" i="1743"/>
  <c r="D6590" i="1743"/>
  <c r="W6590" i="1743"/>
  <c r="X6590" i="1743"/>
  <c r="C6589" i="1743"/>
  <c r="D6589" i="1743"/>
  <c r="W6589" i="1743"/>
  <c r="X6589" i="1743"/>
  <c r="C6588" i="1743"/>
  <c r="D6588" i="1743"/>
  <c r="W6588" i="1743"/>
  <c r="X6588" i="1743"/>
  <c r="C6587" i="1743"/>
  <c r="D6587" i="1743"/>
  <c r="W6587" i="1743"/>
  <c r="X6587" i="1743"/>
  <c r="C6586" i="1743"/>
  <c r="D6586" i="1743"/>
  <c r="W6586" i="1743"/>
  <c r="X6586" i="1743"/>
  <c r="C6585" i="1743"/>
  <c r="D6585" i="1743"/>
  <c r="W6585" i="1743"/>
  <c r="X6585" i="1743"/>
  <c r="C6583" i="1743"/>
  <c r="C6584" i="1743"/>
  <c r="D6583" i="1743"/>
  <c r="D6584" i="1743"/>
  <c r="W6583" i="1743"/>
  <c r="W6584" i="1743"/>
  <c r="X6583" i="1743"/>
  <c r="X6584" i="1743"/>
  <c r="C6582" i="1743"/>
  <c r="D6582" i="1743"/>
  <c r="W6582" i="1743"/>
  <c r="X6582" i="1743"/>
  <c r="C6581" i="1743"/>
  <c r="D6581" i="1743"/>
  <c r="W6581" i="1743"/>
  <c r="X6581" i="1743"/>
  <c r="C6580" i="1743"/>
  <c r="D6580" i="1743"/>
  <c r="W6580" i="1743"/>
  <c r="X6580" i="1743"/>
  <c r="C6579" i="1743"/>
  <c r="D6579" i="1743"/>
  <c r="W6579" i="1743"/>
  <c r="X6579" i="1743"/>
  <c r="C6578" i="1743"/>
  <c r="D6578" i="1743"/>
  <c r="W6578" i="1743"/>
  <c r="X6578" i="1743"/>
  <c r="C6577" i="1743"/>
  <c r="D6577" i="1743"/>
  <c r="W6577" i="1743"/>
  <c r="X6577" i="1743"/>
  <c r="C6576" i="1743"/>
  <c r="D6576" i="1743"/>
  <c r="W6576" i="1743"/>
  <c r="X6576" i="1743"/>
  <c r="C6574" i="1743"/>
  <c r="C6575" i="1743"/>
  <c r="D6574" i="1743"/>
  <c r="D6575" i="1743"/>
  <c r="W6574" i="1743"/>
  <c r="W6575" i="1743"/>
  <c r="X6574" i="1743"/>
  <c r="X6575" i="1743"/>
  <c r="C6573" i="1743"/>
  <c r="D6573" i="1743"/>
  <c r="W6573" i="1743"/>
  <c r="X6573" i="1743"/>
  <c r="C6572" i="1743" l="1"/>
  <c r="D6572" i="1743"/>
  <c r="W6572" i="1743"/>
  <c r="X6572" i="1743"/>
  <c r="C6571" i="1743"/>
  <c r="D6571" i="1743"/>
  <c r="W6571" i="1743"/>
  <c r="X6571" i="1743"/>
  <c r="C6568" i="1743"/>
  <c r="C6569" i="1743"/>
  <c r="C6570" i="1743"/>
  <c r="D6568" i="1743"/>
  <c r="D6569" i="1743"/>
  <c r="D6570" i="1743"/>
  <c r="W6568" i="1743"/>
  <c r="W6569" i="1743"/>
  <c r="W6570" i="1743"/>
  <c r="X6568" i="1743"/>
  <c r="X6569" i="1743"/>
  <c r="X6570" i="1743"/>
  <c r="C6567" i="1743"/>
  <c r="D6567" i="1743"/>
  <c r="W6567" i="1743"/>
  <c r="X6567" i="1743"/>
  <c r="C6566" i="1743"/>
  <c r="D6566" i="1743"/>
  <c r="W6566" i="1743"/>
  <c r="X6566" i="1743"/>
  <c r="C6565" i="1743"/>
  <c r="D6565" i="1743"/>
  <c r="W6565" i="1743"/>
  <c r="X6565" i="1743"/>
  <c r="C6564" i="1743"/>
  <c r="D6564" i="1743"/>
  <c r="W6564" i="1743"/>
  <c r="X6564" i="1743"/>
  <c r="D6563" i="1743" l="1"/>
  <c r="C6563" i="1743"/>
  <c r="W6563" i="1743"/>
  <c r="X6563" i="1743"/>
  <c r="D6562" i="1743"/>
  <c r="C6562" i="1743"/>
  <c r="D6561" i="1743"/>
  <c r="C6561" i="1743"/>
  <c r="D6560" i="1743"/>
  <c r="C6560" i="1743"/>
  <c r="D6559" i="1743"/>
  <c r="C6559" i="1743"/>
  <c r="W6559" i="1743"/>
  <c r="W6560" i="1743"/>
  <c r="W6561" i="1743"/>
  <c r="W6562" i="1743"/>
  <c r="X6559" i="1743"/>
  <c r="X6560" i="1743"/>
  <c r="X6561" i="1743"/>
  <c r="X6562" i="1743"/>
  <c r="C6558" i="1743"/>
  <c r="D6558" i="1743"/>
  <c r="W6558" i="1743"/>
  <c r="X6558" i="1743"/>
  <c r="C6557" i="1743"/>
  <c r="D6557" i="1743"/>
  <c r="W6557" i="1743"/>
  <c r="X6557" i="1743"/>
  <c r="W6556" i="1743"/>
  <c r="X6556" i="1743"/>
  <c r="D6556" i="1743"/>
  <c r="C6556" i="1743"/>
  <c r="C6555" i="1743"/>
  <c r="D6555" i="1743"/>
  <c r="W6555" i="1743"/>
  <c r="X6555" i="1743"/>
  <c r="C6554" i="1743"/>
  <c r="D6554" i="1743"/>
  <c r="W6554" i="1743"/>
  <c r="X6554" i="1743"/>
  <c r="C6553" i="1743" l="1"/>
  <c r="D6553" i="1743"/>
  <c r="W6553" i="1743"/>
  <c r="X6553" i="1743"/>
  <c r="C6552" i="1743"/>
  <c r="D6552" i="1743"/>
  <c r="W6552" i="1743"/>
  <c r="X6552" i="1743"/>
  <c r="C6551" i="1743"/>
  <c r="D6551" i="1743"/>
  <c r="W6551" i="1743"/>
  <c r="X6551" i="1743"/>
  <c r="C6550" i="1743"/>
  <c r="D6550" i="1743"/>
  <c r="W6550" i="1743"/>
  <c r="X6550" i="1743"/>
  <c r="C6549" i="1743"/>
  <c r="D6549" i="1743"/>
  <c r="W6549" i="1743"/>
  <c r="X6549" i="1743"/>
  <c r="C6548" i="1743"/>
  <c r="D6548" i="1743"/>
  <c r="W6548" i="1743"/>
  <c r="X6548" i="1743"/>
  <c r="N8" i="1748" l="1"/>
  <c r="N7" i="1748"/>
  <c r="N6" i="1748"/>
  <c r="W6547" i="1743"/>
  <c r="X6547" i="1743"/>
  <c r="D6547" i="1743"/>
  <c r="C6547" i="1743"/>
  <c r="C6546" i="1743"/>
  <c r="D6546" i="1743"/>
  <c r="W6546" i="1743"/>
  <c r="X6546" i="1743"/>
  <c r="C6545" i="1743" l="1"/>
  <c r="D6545" i="1743"/>
  <c r="W6545" i="1743"/>
  <c r="X6545" i="1743"/>
  <c r="C6544" i="1743"/>
  <c r="D6544" i="1743"/>
  <c r="W6544" i="1743"/>
  <c r="X6544" i="1743"/>
  <c r="C6543" i="1743"/>
  <c r="D6543" i="1743"/>
  <c r="W6543" i="1743"/>
  <c r="X6543" i="1743"/>
  <c r="C6542" i="1743"/>
  <c r="D6542" i="1743"/>
  <c r="W6542" i="1743"/>
  <c r="X6542" i="1743"/>
  <c r="C6541" i="1743"/>
  <c r="D6541" i="1743"/>
  <c r="W6541" i="1743"/>
  <c r="X6541" i="1743"/>
  <c r="C6538" i="1743" l="1"/>
  <c r="C6539" i="1743"/>
  <c r="C6540" i="1743"/>
  <c r="D6538" i="1743"/>
  <c r="D6539" i="1743"/>
  <c r="D6540" i="1743"/>
  <c r="W6538" i="1743"/>
  <c r="W6539" i="1743"/>
  <c r="W6540" i="1743"/>
  <c r="X6538" i="1743"/>
  <c r="X6539" i="1743"/>
  <c r="X6540" i="1743"/>
  <c r="C6537" i="1743" l="1"/>
  <c r="D6537" i="1743"/>
  <c r="W6537" i="1743"/>
  <c r="X6537" i="1743"/>
  <c r="C6536" i="1743"/>
  <c r="D6536" i="1743"/>
  <c r="W6536" i="1743"/>
  <c r="X6536" i="1743"/>
  <c r="C6535" i="1743"/>
  <c r="D6535" i="1743"/>
  <c r="W6535" i="1743"/>
  <c r="X6535" i="1743"/>
  <c r="W6534" i="1743"/>
  <c r="X6534" i="1743"/>
  <c r="D6534" i="1743"/>
  <c r="C6534" i="1743"/>
  <c r="C6533" i="1743"/>
  <c r="D6533" i="1743"/>
  <c r="W6533" i="1743"/>
  <c r="X6533" i="1743"/>
  <c r="C6532" i="1743"/>
  <c r="D6532" i="1743"/>
  <c r="W6532" i="1743"/>
  <c r="X6532" i="1743"/>
  <c r="C6531" i="1743"/>
  <c r="D6531" i="1743"/>
  <c r="W6531" i="1743"/>
  <c r="X6531" i="1743"/>
  <c r="W6530" i="1743"/>
  <c r="X6530" i="1743"/>
  <c r="D6530" i="1743"/>
  <c r="C6530" i="1743"/>
  <c r="C1010" i="1745"/>
  <c r="C1011" i="1745"/>
  <c r="C1012" i="1745"/>
  <c r="C1013" i="1745"/>
  <c r="D1010" i="1745"/>
  <c r="D1011" i="1745"/>
  <c r="D1012" i="1745"/>
  <c r="D1013" i="1745"/>
  <c r="W1010" i="1745"/>
  <c r="W1011" i="1745"/>
  <c r="W1012" i="1745"/>
  <c r="W1013" i="1745"/>
  <c r="X1010" i="1745"/>
  <c r="X1011" i="1745"/>
  <c r="X1012" i="1745"/>
  <c r="X1013" i="1745"/>
  <c r="C1009" i="1745"/>
  <c r="D1009" i="1745"/>
  <c r="W1009" i="1745"/>
  <c r="X1009" i="1745"/>
  <c r="C6529" i="1743" l="1"/>
  <c r="D6529" i="1743"/>
  <c r="W6529" i="1743"/>
  <c r="X6529" i="1743"/>
  <c r="C6528" i="1743" l="1"/>
  <c r="D6528" i="1743"/>
  <c r="W6528" i="1743"/>
  <c r="X6528" i="1743"/>
  <c r="C6527" i="1743"/>
  <c r="D6527" i="1743"/>
  <c r="W6527" i="1743"/>
  <c r="X6527" i="1743"/>
  <c r="C6526" i="1743"/>
  <c r="D6526" i="1743"/>
  <c r="W6526" i="1743"/>
  <c r="X6526" i="1743"/>
  <c r="C6525" i="1743"/>
  <c r="D6525" i="1743"/>
  <c r="W6525" i="1743"/>
  <c r="X6525" i="1743"/>
  <c r="C6524" i="1743"/>
  <c r="D6524" i="1743"/>
  <c r="W6524" i="1743"/>
  <c r="X6524" i="1743"/>
  <c r="C6523" i="1743"/>
  <c r="D6523" i="1743"/>
  <c r="W6523" i="1743"/>
  <c r="X6523" i="1743"/>
  <c r="C6522" i="1743"/>
  <c r="D6522" i="1743"/>
  <c r="W6522" i="1743"/>
  <c r="X6522" i="1743"/>
  <c r="W6521" i="1743"/>
  <c r="X6521" i="1743"/>
  <c r="D6521" i="1743"/>
  <c r="C6521" i="1743"/>
  <c r="C6520" i="1743"/>
  <c r="D6520" i="1743"/>
  <c r="W6520" i="1743"/>
  <c r="X6520" i="1743"/>
  <c r="C6519" i="1743" l="1"/>
  <c r="D6519" i="1743"/>
  <c r="W6519" i="1743"/>
  <c r="X6519" i="1743"/>
  <c r="C6518" i="1743"/>
  <c r="D6518" i="1743"/>
  <c r="W6518" i="1743"/>
  <c r="X6518" i="1743"/>
  <c r="C6517" i="1743"/>
  <c r="D6517" i="1743"/>
  <c r="W6517" i="1743"/>
  <c r="X6517" i="1743"/>
  <c r="C6516" i="1743"/>
  <c r="D6516" i="1743"/>
  <c r="W6516" i="1743"/>
  <c r="X6516" i="1743"/>
  <c r="W6515" i="1743"/>
  <c r="X6515" i="1743"/>
  <c r="D6515" i="1743"/>
  <c r="C6515" i="1743"/>
  <c r="C6514" i="1743"/>
  <c r="D6514" i="1743"/>
  <c r="W6514" i="1743"/>
  <c r="X6514" i="1743"/>
  <c r="C6513" i="1743"/>
  <c r="D6513" i="1743"/>
  <c r="W6513" i="1743"/>
  <c r="X6513" i="1743"/>
  <c r="C6512" i="1743"/>
  <c r="D6512" i="1743"/>
  <c r="W6512" i="1743"/>
  <c r="X6512" i="1743"/>
  <c r="C6511" i="1743"/>
  <c r="D6511" i="1743"/>
  <c r="W6511" i="1743"/>
  <c r="X6511" i="1743"/>
  <c r="C6510" i="1743"/>
  <c r="D6510" i="1743"/>
  <c r="W6510" i="1743"/>
  <c r="X6510" i="1743"/>
  <c r="C6509" i="1743" l="1"/>
  <c r="D6509" i="1743"/>
  <c r="W6509" i="1743"/>
  <c r="X6509" i="1743"/>
  <c r="T6508" i="1743" l="1"/>
  <c r="C6508" i="1743"/>
  <c r="D6508" i="1743"/>
  <c r="W6508" i="1743"/>
  <c r="X6508" i="1743"/>
  <c r="C6507" i="1743"/>
  <c r="D6507" i="1743"/>
  <c r="W6507" i="1743"/>
  <c r="X6507" i="1743"/>
  <c r="C6506" i="1743"/>
  <c r="D6506" i="1743"/>
  <c r="W6506" i="1743"/>
  <c r="X6506" i="1743"/>
  <c r="C6505" i="1743"/>
  <c r="D6505" i="1743"/>
  <c r="W6505" i="1743"/>
  <c r="X6505" i="1743"/>
  <c r="C6501" i="1743"/>
  <c r="C6502" i="1743"/>
  <c r="C6503" i="1743"/>
  <c r="C6504" i="1743"/>
  <c r="D6501" i="1743"/>
  <c r="D6502" i="1743"/>
  <c r="D6503" i="1743"/>
  <c r="D6504" i="1743"/>
  <c r="W6501" i="1743"/>
  <c r="W6502" i="1743"/>
  <c r="W6503" i="1743"/>
  <c r="W6504" i="1743"/>
  <c r="X6501" i="1743"/>
  <c r="X6502" i="1743"/>
  <c r="X6503" i="1743"/>
  <c r="X6504" i="1743"/>
  <c r="C6496" i="1743"/>
  <c r="C6497" i="1743"/>
  <c r="C6498" i="1743"/>
  <c r="C6499" i="1743"/>
  <c r="C6500" i="1743"/>
  <c r="D6496" i="1743"/>
  <c r="D6497" i="1743"/>
  <c r="D6498" i="1743"/>
  <c r="D6499" i="1743"/>
  <c r="D6500" i="1743"/>
  <c r="W6496" i="1743"/>
  <c r="W6497" i="1743"/>
  <c r="W6498" i="1743"/>
  <c r="W6499" i="1743"/>
  <c r="W6500" i="1743"/>
  <c r="X6496" i="1743"/>
  <c r="X6497" i="1743"/>
  <c r="X6498" i="1743"/>
  <c r="X6499" i="1743"/>
  <c r="X6500" i="1743"/>
  <c r="C6495" i="1743"/>
  <c r="D6495" i="1743"/>
  <c r="W6495" i="1743"/>
  <c r="X6495" i="1743"/>
  <c r="C6488" i="1743" l="1"/>
  <c r="C6489" i="1743"/>
  <c r="C6490" i="1743"/>
  <c r="C6491" i="1743"/>
  <c r="C6492" i="1743"/>
  <c r="C6493" i="1743"/>
  <c r="C6494" i="1743"/>
  <c r="D6488" i="1743"/>
  <c r="D6489" i="1743"/>
  <c r="D6490" i="1743"/>
  <c r="D6491" i="1743"/>
  <c r="D6492" i="1743"/>
  <c r="D6493" i="1743"/>
  <c r="D6494" i="1743"/>
  <c r="W6488" i="1743"/>
  <c r="W6489" i="1743"/>
  <c r="W6490" i="1743"/>
  <c r="W6491" i="1743"/>
  <c r="W6492" i="1743"/>
  <c r="W6493" i="1743"/>
  <c r="W6494" i="1743"/>
  <c r="X6488" i="1743"/>
  <c r="X6489" i="1743"/>
  <c r="X6490" i="1743"/>
  <c r="X6491" i="1743"/>
  <c r="X6492" i="1743"/>
  <c r="X6493" i="1743"/>
  <c r="X6494" i="1743"/>
  <c r="C6486" i="1743"/>
  <c r="C6487" i="1743"/>
  <c r="D6486" i="1743"/>
  <c r="D6487" i="1743"/>
  <c r="W6486" i="1743"/>
  <c r="W6487" i="1743"/>
  <c r="X6486" i="1743"/>
  <c r="X6487" i="1743"/>
  <c r="C6485" i="1743"/>
  <c r="D6485" i="1743"/>
  <c r="W6485" i="1743"/>
  <c r="X6485" i="1743"/>
  <c r="C6484" i="1743"/>
  <c r="D6484" i="1743"/>
  <c r="W6484" i="1743"/>
  <c r="X6484" i="1743"/>
  <c r="C6483" i="1743"/>
  <c r="D6483" i="1743"/>
  <c r="W6483" i="1743"/>
  <c r="X6483" i="1743"/>
  <c r="D6482" i="1743"/>
  <c r="C6482" i="1743"/>
  <c r="W6482" i="1743"/>
  <c r="X6482" i="1743"/>
  <c r="C6481" i="1743"/>
  <c r="D6481" i="1743"/>
  <c r="W6481" i="1743"/>
  <c r="X6481" i="1743"/>
  <c r="C6480" i="1743" l="1"/>
  <c r="D6480" i="1743"/>
  <c r="W6480" i="1743"/>
  <c r="X6480" i="1743"/>
  <c r="W6479" i="1743" l="1"/>
  <c r="X6479" i="1743"/>
  <c r="D6479" i="1743"/>
  <c r="C6479" i="1743"/>
  <c r="C6478" i="1743"/>
  <c r="D6478" i="1743"/>
  <c r="W6478" i="1743"/>
  <c r="X6478" i="1743"/>
  <c r="C6477" i="1743"/>
  <c r="D6477" i="1743"/>
  <c r="W6477" i="1743"/>
  <c r="X6477" i="1743"/>
  <c r="C6476" i="1743"/>
  <c r="D6476" i="1743"/>
  <c r="W6476" i="1743"/>
  <c r="X6476" i="1743"/>
  <c r="W6475" i="1743"/>
  <c r="X6475" i="1743"/>
  <c r="D6475" i="1743"/>
  <c r="C6475" i="1743"/>
  <c r="C6474" i="1743"/>
  <c r="D6474" i="1743"/>
  <c r="W6474" i="1743"/>
  <c r="X6474" i="1743"/>
  <c r="C6473" i="1743" l="1"/>
  <c r="D6473" i="1743"/>
  <c r="W6473" i="1743"/>
  <c r="X6473" i="1743"/>
  <c r="C6472" i="1743"/>
  <c r="D6472" i="1743"/>
  <c r="W6472" i="1743"/>
  <c r="X6472" i="1743"/>
  <c r="C6471" i="1743"/>
  <c r="D6471" i="1743"/>
  <c r="W6471" i="1743"/>
  <c r="X6471" i="1743"/>
  <c r="C6470" i="1743"/>
  <c r="D6470" i="1743"/>
  <c r="W6470" i="1743"/>
  <c r="X6470" i="1743"/>
  <c r="C6469" i="1743"/>
  <c r="D6469" i="1743"/>
  <c r="W6469" i="1743"/>
  <c r="X6469" i="1743"/>
  <c r="D6468" i="1743"/>
  <c r="C6468" i="1743"/>
  <c r="D6467" i="1743"/>
  <c r="C6467" i="1743"/>
  <c r="D6466" i="1743"/>
  <c r="C6466" i="1743"/>
  <c r="D6465" i="1743"/>
  <c r="C6465" i="1743"/>
  <c r="D6464" i="1743"/>
  <c r="C6464" i="1743"/>
  <c r="C6463" i="1743"/>
  <c r="D6463" i="1743"/>
  <c r="W6463" i="1743"/>
  <c r="W6464" i="1743"/>
  <c r="W6465" i="1743"/>
  <c r="W6466" i="1743"/>
  <c r="W6467" i="1743"/>
  <c r="W6468" i="1743"/>
  <c r="X6463" i="1743"/>
  <c r="X6464" i="1743"/>
  <c r="X6465" i="1743"/>
  <c r="X6466" i="1743"/>
  <c r="X6467" i="1743"/>
  <c r="X6468" i="1743"/>
  <c r="C6462" i="1743"/>
  <c r="D6462" i="1743"/>
  <c r="W6462" i="1743"/>
  <c r="X6462" i="1743"/>
  <c r="C6461" i="1743"/>
  <c r="D6461" i="1743"/>
  <c r="W6461" i="1743"/>
  <c r="X6461" i="1743"/>
  <c r="C6460" i="1743"/>
  <c r="D6460" i="1743"/>
  <c r="W6460" i="1743"/>
  <c r="X6460" i="1743"/>
  <c r="C6459" i="1743"/>
  <c r="D6459" i="1743"/>
  <c r="W6459" i="1743"/>
  <c r="X6459" i="1743"/>
  <c r="C6458" i="1743"/>
  <c r="D6458" i="1743"/>
  <c r="W6458" i="1743"/>
  <c r="X6458" i="1743"/>
  <c r="C6457" i="1743"/>
  <c r="D6457" i="1743"/>
  <c r="W6457" i="1743"/>
  <c r="X6457" i="1743"/>
  <c r="C6456" i="1743"/>
  <c r="D6456" i="1743"/>
  <c r="W6456" i="1743"/>
  <c r="X6456" i="1743"/>
  <c r="W6455" i="1743"/>
  <c r="X6455" i="1743"/>
  <c r="D6455" i="1743"/>
  <c r="C6455" i="1743"/>
  <c r="C6454" i="1743"/>
  <c r="D6454" i="1743"/>
  <c r="W6454" i="1743"/>
  <c r="X6454" i="1743"/>
  <c r="C6453" i="1743"/>
  <c r="D6453" i="1743"/>
  <c r="W6453" i="1743"/>
  <c r="X6453" i="1743"/>
  <c r="D6452" i="1743"/>
  <c r="C6452" i="1743"/>
  <c r="W6452" i="1743"/>
  <c r="X6452" i="1743"/>
  <c r="C6451" i="1743"/>
  <c r="D6451" i="1743"/>
  <c r="W6451" i="1743"/>
  <c r="X6451" i="1743"/>
  <c r="C6450" i="1743"/>
  <c r="D6450" i="1743"/>
  <c r="W6450" i="1743"/>
  <c r="X6450" i="1743"/>
  <c r="C6449" i="1743" l="1"/>
  <c r="D6449" i="1743"/>
  <c r="W6449" i="1743"/>
  <c r="X6449" i="1743"/>
  <c r="C6448" i="1743"/>
  <c r="D6448" i="1743"/>
  <c r="W6448" i="1743"/>
  <c r="X6448" i="1743"/>
  <c r="C6447" i="1743"/>
  <c r="D6447" i="1743"/>
  <c r="W6447" i="1743"/>
  <c r="X6447" i="1743"/>
  <c r="C6446" i="1743"/>
  <c r="D6446" i="1743"/>
  <c r="W6446" i="1743"/>
  <c r="X6446" i="1743"/>
  <c r="C6445" i="1743"/>
  <c r="D6445" i="1743"/>
  <c r="W6445" i="1743"/>
  <c r="X6445" i="1743"/>
  <c r="C6444" i="1743"/>
  <c r="D6444" i="1743"/>
  <c r="W6444" i="1743"/>
  <c r="X6444" i="1743"/>
  <c r="C6443" i="1743"/>
  <c r="D6443" i="1743"/>
  <c r="W6443" i="1743"/>
  <c r="X6443" i="1743"/>
  <c r="C6442" i="1743"/>
  <c r="D6442" i="1743"/>
  <c r="W6442" i="1743"/>
  <c r="X6442" i="1743"/>
  <c r="C6441" i="1743" l="1"/>
  <c r="D6441" i="1743"/>
  <c r="W6441" i="1743"/>
  <c r="X6441" i="1743"/>
  <c r="C6440" i="1743"/>
  <c r="D6440" i="1743"/>
  <c r="W6440" i="1743"/>
  <c r="X6440" i="1743"/>
  <c r="C6439" i="1743" l="1"/>
  <c r="D6439" i="1743"/>
  <c r="W6439" i="1743"/>
  <c r="X6439" i="1743"/>
  <c r="C6438" i="1743" l="1"/>
  <c r="D6438" i="1743"/>
  <c r="W6438" i="1743"/>
  <c r="X6438" i="1743"/>
  <c r="C6437" i="1743"/>
  <c r="D6437" i="1743"/>
  <c r="W6437" i="1743"/>
  <c r="X6437" i="1743"/>
  <c r="C6435" i="1743"/>
  <c r="C6436" i="1743"/>
  <c r="D6435" i="1743"/>
  <c r="D6436" i="1743"/>
  <c r="W6435" i="1743"/>
  <c r="W6436" i="1743"/>
  <c r="X6435" i="1743"/>
  <c r="X6436" i="1743"/>
  <c r="C6434" i="1743"/>
  <c r="D6434" i="1743"/>
  <c r="W6434" i="1743"/>
  <c r="X6434" i="1743"/>
  <c r="W6433" i="1743"/>
  <c r="X6433" i="1743"/>
  <c r="D6433" i="1743"/>
  <c r="C6433" i="1743"/>
  <c r="C6432" i="1743"/>
  <c r="D6432" i="1743"/>
  <c r="W6432" i="1743"/>
  <c r="X6432" i="1743"/>
  <c r="W6430" i="1743" l="1"/>
  <c r="W6431" i="1743"/>
  <c r="X6430" i="1743"/>
  <c r="X6431" i="1743"/>
  <c r="D6431" i="1743"/>
  <c r="C6431" i="1743"/>
  <c r="D6430" i="1743"/>
  <c r="C6430" i="1743"/>
  <c r="C6429" i="1743"/>
  <c r="D6429" i="1743"/>
  <c r="W6429" i="1743"/>
  <c r="X6429" i="1743"/>
  <c r="C6411" i="1743"/>
  <c r="C6412" i="1743"/>
  <c r="C6413" i="1743"/>
  <c r="C6414" i="1743"/>
  <c r="C6415" i="1743"/>
  <c r="C6416" i="1743"/>
  <c r="C6417" i="1743"/>
  <c r="C6418" i="1743"/>
  <c r="C6419" i="1743"/>
  <c r="C6420" i="1743"/>
  <c r="C6421" i="1743"/>
  <c r="C6422" i="1743"/>
  <c r="C6423" i="1743"/>
  <c r="C6424" i="1743"/>
  <c r="C6425" i="1743"/>
  <c r="C6426" i="1743"/>
  <c r="C6427" i="1743"/>
  <c r="C6428" i="1743"/>
  <c r="D6411" i="1743"/>
  <c r="D6412" i="1743"/>
  <c r="D6413" i="1743"/>
  <c r="D6414" i="1743"/>
  <c r="D6415" i="1743"/>
  <c r="D6416" i="1743"/>
  <c r="D6417" i="1743"/>
  <c r="D6418" i="1743"/>
  <c r="D6419" i="1743"/>
  <c r="D6420" i="1743"/>
  <c r="D6421" i="1743"/>
  <c r="D6422" i="1743"/>
  <c r="D6423" i="1743"/>
  <c r="D6424" i="1743"/>
  <c r="D6425" i="1743"/>
  <c r="D6426" i="1743"/>
  <c r="D6427" i="1743"/>
  <c r="D6428" i="1743"/>
  <c r="W6411" i="1743"/>
  <c r="W6412" i="1743"/>
  <c r="W6413" i="1743"/>
  <c r="W6414" i="1743"/>
  <c r="W6415" i="1743"/>
  <c r="W6416" i="1743"/>
  <c r="W6417" i="1743"/>
  <c r="W6418" i="1743"/>
  <c r="W6419" i="1743"/>
  <c r="W6420" i="1743"/>
  <c r="W6421" i="1743"/>
  <c r="W6422" i="1743"/>
  <c r="W6423" i="1743"/>
  <c r="W6424" i="1743"/>
  <c r="W6425" i="1743"/>
  <c r="W6426" i="1743"/>
  <c r="W6427" i="1743"/>
  <c r="W6428" i="1743"/>
  <c r="X6411" i="1743"/>
  <c r="X6412" i="1743"/>
  <c r="X6413" i="1743"/>
  <c r="X6414" i="1743"/>
  <c r="X6415" i="1743"/>
  <c r="X6416" i="1743"/>
  <c r="X6417" i="1743"/>
  <c r="X6418" i="1743"/>
  <c r="X6419" i="1743"/>
  <c r="X6420" i="1743"/>
  <c r="X6421" i="1743"/>
  <c r="X6422" i="1743"/>
  <c r="X6423" i="1743"/>
  <c r="X6424" i="1743"/>
  <c r="X6425" i="1743"/>
  <c r="X6426" i="1743"/>
  <c r="X6427" i="1743"/>
  <c r="X6428" i="1743"/>
  <c r="C6410" i="1743" l="1"/>
  <c r="D6410" i="1743"/>
  <c r="W6410" i="1743"/>
  <c r="X6410" i="1743"/>
  <c r="C6409" i="1743"/>
  <c r="D6409" i="1743"/>
  <c r="W6409" i="1743"/>
  <c r="X6409" i="1743"/>
  <c r="C6408" i="1743"/>
  <c r="D6408" i="1743"/>
  <c r="W6408" i="1743"/>
  <c r="X6408" i="1743"/>
  <c r="C6407" i="1743"/>
  <c r="D6407" i="1743"/>
  <c r="W6407" i="1743"/>
  <c r="X6407" i="1743"/>
  <c r="C6406" i="1743" l="1"/>
  <c r="D6406" i="1743"/>
  <c r="W6406" i="1743"/>
  <c r="X6406" i="1743"/>
  <c r="W6405" i="1743"/>
  <c r="X6405" i="1743"/>
  <c r="D6405" i="1743"/>
  <c r="C6405" i="1743"/>
  <c r="C6404" i="1743"/>
  <c r="D6404" i="1743"/>
  <c r="W6404" i="1743"/>
  <c r="X6404" i="1743"/>
  <c r="C6403" i="1743"/>
  <c r="D6403" i="1743"/>
  <c r="W6403" i="1743"/>
  <c r="X6403" i="1743"/>
  <c r="C6402" i="1743"/>
  <c r="D6402" i="1743"/>
  <c r="W6402" i="1743"/>
  <c r="X6402" i="1743"/>
  <c r="C6401" i="1743"/>
  <c r="D6401" i="1743"/>
  <c r="W6401" i="1743"/>
  <c r="X6401" i="1743"/>
  <c r="C6400" i="1743"/>
  <c r="D6400" i="1743"/>
  <c r="W6400" i="1743"/>
  <c r="X6400" i="1743"/>
  <c r="C6388" i="1743"/>
  <c r="C6389" i="1743"/>
  <c r="C6390" i="1743"/>
  <c r="C6391" i="1743"/>
  <c r="C6392" i="1743"/>
  <c r="C6393" i="1743"/>
  <c r="C6394" i="1743"/>
  <c r="C6395" i="1743"/>
  <c r="C6396" i="1743"/>
  <c r="C6397" i="1743"/>
  <c r="C6398" i="1743"/>
  <c r="C6399" i="1743"/>
  <c r="D6388" i="1743"/>
  <c r="D6389" i="1743"/>
  <c r="D6390" i="1743"/>
  <c r="D6391" i="1743"/>
  <c r="D6392" i="1743"/>
  <c r="D6393" i="1743"/>
  <c r="D6394" i="1743"/>
  <c r="D6395" i="1743"/>
  <c r="D6396" i="1743"/>
  <c r="D6397" i="1743"/>
  <c r="D6398" i="1743"/>
  <c r="D6399" i="1743"/>
  <c r="W6388" i="1743"/>
  <c r="W6389" i="1743"/>
  <c r="W6390" i="1743"/>
  <c r="W6391" i="1743"/>
  <c r="W6392" i="1743"/>
  <c r="W6393" i="1743"/>
  <c r="W6394" i="1743"/>
  <c r="W6395" i="1743"/>
  <c r="W6396" i="1743"/>
  <c r="W6397" i="1743"/>
  <c r="W6398" i="1743"/>
  <c r="W6399" i="1743"/>
  <c r="X6388" i="1743"/>
  <c r="X6389" i="1743"/>
  <c r="X6390" i="1743"/>
  <c r="X6391" i="1743"/>
  <c r="X6392" i="1743"/>
  <c r="X6393" i="1743"/>
  <c r="X6394" i="1743"/>
  <c r="X6395" i="1743"/>
  <c r="X6396" i="1743"/>
  <c r="X6397" i="1743"/>
  <c r="X6398" i="1743"/>
  <c r="X6399" i="1743"/>
  <c r="C6387" i="1743" l="1"/>
  <c r="D6387" i="1743"/>
  <c r="W6387" i="1743"/>
  <c r="X6387" i="1743"/>
  <c r="C6384" i="1743"/>
  <c r="C6385" i="1743"/>
  <c r="C6386" i="1743"/>
  <c r="D6384" i="1743"/>
  <c r="D6385" i="1743"/>
  <c r="D6386" i="1743"/>
  <c r="W6384" i="1743"/>
  <c r="W6385" i="1743"/>
  <c r="W6386" i="1743"/>
  <c r="X6384" i="1743"/>
  <c r="X6385" i="1743"/>
  <c r="X6386" i="1743"/>
  <c r="C6380" i="1743"/>
  <c r="C6381" i="1743"/>
  <c r="C6382" i="1743"/>
  <c r="C6383" i="1743"/>
  <c r="D6380" i="1743"/>
  <c r="D6381" i="1743"/>
  <c r="D6382" i="1743"/>
  <c r="D6383" i="1743"/>
  <c r="W6380" i="1743"/>
  <c r="W6381" i="1743"/>
  <c r="W6382" i="1743"/>
  <c r="W6383" i="1743"/>
  <c r="X6380" i="1743"/>
  <c r="X6381" i="1743"/>
  <c r="X6382" i="1743"/>
  <c r="X6383" i="1743"/>
  <c r="C6378" i="1743"/>
  <c r="C6379" i="1743"/>
  <c r="D6378" i="1743"/>
  <c r="D6379" i="1743"/>
  <c r="W6378" i="1743"/>
  <c r="W6379" i="1743"/>
  <c r="X6378" i="1743"/>
  <c r="X6379" i="1743"/>
  <c r="C6377" i="1743"/>
  <c r="D6377" i="1743"/>
  <c r="W6377" i="1743"/>
  <c r="X6377" i="1743"/>
  <c r="C6365" i="1743"/>
  <c r="C6366" i="1743"/>
  <c r="C6367" i="1743"/>
  <c r="C6368" i="1743"/>
  <c r="C6369" i="1743"/>
  <c r="C6370" i="1743"/>
  <c r="C6371" i="1743"/>
  <c r="C6372" i="1743"/>
  <c r="C6373" i="1743"/>
  <c r="C6374" i="1743"/>
  <c r="C6375" i="1743"/>
  <c r="C6376" i="1743"/>
  <c r="D6365" i="1743"/>
  <c r="D6366" i="1743"/>
  <c r="D6367" i="1743"/>
  <c r="D6368" i="1743"/>
  <c r="D6369" i="1743"/>
  <c r="D6370" i="1743"/>
  <c r="D6371" i="1743"/>
  <c r="D6372" i="1743"/>
  <c r="D6373" i="1743"/>
  <c r="D6374" i="1743"/>
  <c r="D6375" i="1743"/>
  <c r="D6376" i="1743"/>
  <c r="W6365" i="1743"/>
  <c r="W6366" i="1743"/>
  <c r="W6367" i="1743"/>
  <c r="W6368" i="1743"/>
  <c r="W6369" i="1743"/>
  <c r="W6370" i="1743"/>
  <c r="W6371" i="1743"/>
  <c r="W6372" i="1743"/>
  <c r="W6373" i="1743"/>
  <c r="W6374" i="1743"/>
  <c r="W6375" i="1743"/>
  <c r="W6376" i="1743"/>
  <c r="X6365" i="1743"/>
  <c r="X6366" i="1743"/>
  <c r="X6367" i="1743"/>
  <c r="X6368" i="1743"/>
  <c r="X6369" i="1743"/>
  <c r="X6370" i="1743"/>
  <c r="X6371" i="1743"/>
  <c r="X6372" i="1743"/>
  <c r="X6373" i="1743"/>
  <c r="X6374" i="1743"/>
  <c r="X6375" i="1743"/>
  <c r="X6376" i="1743"/>
  <c r="C6352" i="1743" l="1"/>
  <c r="C6353" i="1743"/>
  <c r="C6354" i="1743"/>
  <c r="C6355" i="1743"/>
  <c r="C6356" i="1743"/>
  <c r="C6357" i="1743"/>
  <c r="C6358" i="1743"/>
  <c r="C6359" i="1743"/>
  <c r="C6360" i="1743"/>
  <c r="C6361" i="1743"/>
  <c r="C6362" i="1743"/>
  <c r="C6363" i="1743"/>
  <c r="C6364" i="1743"/>
  <c r="D6352" i="1743"/>
  <c r="D6353" i="1743"/>
  <c r="D6354" i="1743"/>
  <c r="D6355" i="1743"/>
  <c r="D6356" i="1743"/>
  <c r="D6357" i="1743"/>
  <c r="D6358" i="1743"/>
  <c r="D6359" i="1743"/>
  <c r="D6360" i="1743"/>
  <c r="D6361" i="1743"/>
  <c r="D6362" i="1743"/>
  <c r="D6363" i="1743"/>
  <c r="D6364" i="1743"/>
  <c r="W6352" i="1743"/>
  <c r="W6353" i="1743"/>
  <c r="W6354" i="1743"/>
  <c r="W6355" i="1743"/>
  <c r="W6356" i="1743"/>
  <c r="W6357" i="1743"/>
  <c r="W6358" i="1743"/>
  <c r="W6359" i="1743"/>
  <c r="W6360" i="1743"/>
  <c r="W6361" i="1743"/>
  <c r="W6362" i="1743"/>
  <c r="W6363" i="1743"/>
  <c r="W6364" i="1743"/>
  <c r="X6352" i="1743"/>
  <c r="X6353" i="1743"/>
  <c r="X6354" i="1743"/>
  <c r="X6355" i="1743"/>
  <c r="X6356" i="1743"/>
  <c r="X6357" i="1743"/>
  <c r="X6358" i="1743"/>
  <c r="X6359" i="1743"/>
  <c r="X6360" i="1743"/>
  <c r="X6361" i="1743"/>
  <c r="X6362" i="1743"/>
  <c r="X6363" i="1743"/>
  <c r="X6364" i="1743"/>
  <c r="C6334" i="1743"/>
  <c r="C6335" i="1743"/>
  <c r="C6336" i="1743"/>
  <c r="C6337" i="1743"/>
  <c r="C6338" i="1743"/>
  <c r="C6339" i="1743"/>
  <c r="C6340" i="1743"/>
  <c r="C6341" i="1743"/>
  <c r="C6342" i="1743"/>
  <c r="C6343" i="1743"/>
  <c r="C6344" i="1743"/>
  <c r="C6345" i="1743"/>
  <c r="C6346" i="1743"/>
  <c r="C6347" i="1743"/>
  <c r="C6348" i="1743"/>
  <c r="C6349" i="1743"/>
  <c r="C6350" i="1743"/>
  <c r="C6351" i="1743"/>
  <c r="D6334" i="1743"/>
  <c r="D6335" i="1743"/>
  <c r="D6336" i="1743"/>
  <c r="D6337" i="1743"/>
  <c r="D6338" i="1743"/>
  <c r="D6339" i="1743"/>
  <c r="D6340" i="1743"/>
  <c r="D6341" i="1743"/>
  <c r="D6342" i="1743"/>
  <c r="D6343" i="1743"/>
  <c r="D6344" i="1743"/>
  <c r="D6345" i="1743"/>
  <c r="D6346" i="1743"/>
  <c r="D6347" i="1743"/>
  <c r="D6348" i="1743"/>
  <c r="D6349" i="1743"/>
  <c r="D6350" i="1743"/>
  <c r="D6351" i="1743"/>
  <c r="W6334" i="1743"/>
  <c r="W6335" i="1743"/>
  <c r="W6336" i="1743"/>
  <c r="W6337" i="1743"/>
  <c r="W6338" i="1743"/>
  <c r="W6339" i="1743"/>
  <c r="W6340" i="1743"/>
  <c r="W6341" i="1743"/>
  <c r="W6342" i="1743"/>
  <c r="W6343" i="1743"/>
  <c r="W6344" i="1743"/>
  <c r="W6345" i="1743"/>
  <c r="W6346" i="1743"/>
  <c r="W6347" i="1743"/>
  <c r="W6348" i="1743"/>
  <c r="W6349" i="1743"/>
  <c r="W6350" i="1743"/>
  <c r="W6351" i="1743"/>
  <c r="X6334" i="1743"/>
  <c r="X6335" i="1743"/>
  <c r="X6336" i="1743"/>
  <c r="X6337" i="1743"/>
  <c r="X6338" i="1743"/>
  <c r="X6339" i="1743"/>
  <c r="X6340" i="1743"/>
  <c r="X6341" i="1743"/>
  <c r="X6342" i="1743"/>
  <c r="X6343" i="1743"/>
  <c r="X6344" i="1743"/>
  <c r="X6345" i="1743"/>
  <c r="X6346" i="1743"/>
  <c r="X6347" i="1743"/>
  <c r="X6348" i="1743"/>
  <c r="X6349" i="1743"/>
  <c r="X6350" i="1743"/>
  <c r="X6351" i="1743"/>
  <c r="C6333" i="1743"/>
  <c r="D6333" i="1743"/>
  <c r="W6333" i="1743"/>
  <c r="X6333" i="1743"/>
  <c r="C6332" i="1743"/>
  <c r="D6332" i="1743"/>
  <c r="W6332" i="1743"/>
  <c r="X6332" i="1743"/>
  <c r="C6331" i="1743"/>
  <c r="D6331" i="1743"/>
  <c r="W6331" i="1743"/>
  <c r="X6331" i="1743"/>
  <c r="W6330" i="1743"/>
  <c r="X6330" i="1743"/>
  <c r="D6330" i="1743"/>
  <c r="C6330" i="1743"/>
  <c r="C6329" i="1743"/>
  <c r="D6329" i="1743"/>
  <c r="W6329" i="1743"/>
  <c r="X6329" i="1743"/>
  <c r="C6328" i="1743"/>
  <c r="D6328" i="1743"/>
  <c r="W6328" i="1743"/>
  <c r="X6328" i="1743"/>
  <c r="C6327" i="1743"/>
  <c r="D6327" i="1743"/>
  <c r="W6327" i="1743"/>
  <c r="X6327" i="1743"/>
  <c r="C6326" i="1743" l="1"/>
  <c r="D6326" i="1743"/>
  <c r="W6326" i="1743"/>
  <c r="X6326" i="1743"/>
  <c r="C6309" i="1743"/>
  <c r="C6310" i="1743"/>
  <c r="C6311" i="1743"/>
  <c r="C6312" i="1743"/>
  <c r="C6313" i="1743"/>
  <c r="C6314" i="1743"/>
  <c r="C6315" i="1743"/>
  <c r="C6316" i="1743"/>
  <c r="C6317" i="1743"/>
  <c r="C6318" i="1743"/>
  <c r="C6319" i="1743"/>
  <c r="C6320" i="1743"/>
  <c r="C6321" i="1743"/>
  <c r="C6322" i="1743"/>
  <c r="C6323" i="1743"/>
  <c r="C6324" i="1743"/>
  <c r="C6325" i="1743"/>
  <c r="D6309" i="1743"/>
  <c r="D6310" i="1743"/>
  <c r="D6311" i="1743"/>
  <c r="D6312" i="1743"/>
  <c r="D6313" i="1743"/>
  <c r="D6314" i="1743"/>
  <c r="D6315" i="1743"/>
  <c r="D6316" i="1743"/>
  <c r="D6317" i="1743"/>
  <c r="D6318" i="1743"/>
  <c r="D6319" i="1743"/>
  <c r="D6320" i="1743"/>
  <c r="D6321" i="1743"/>
  <c r="D6322" i="1743"/>
  <c r="D6323" i="1743"/>
  <c r="D6324" i="1743"/>
  <c r="D6325" i="1743"/>
  <c r="W6309" i="1743"/>
  <c r="W6310" i="1743"/>
  <c r="W6311" i="1743"/>
  <c r="W6312" i="1743"/>
  <c r="W6313" i="1743"/>
  <c r="W6314" i="1743"/>
  <c r="W6315" i="1743"/>
  <c r="W6316" i="1743"/>
  <c r="W6317" i="1743"/>
  <c r="W6318" i="1743"/>
  <c r="W6319" i="1743"/>
  <c r="W6320" i="1743"/>
  <c r="W6321" i="1743"/>
  <c r="W6322" i="1743"/>
  <c r="W6323" i="1743"/>
  <c r="W6324" i="1743"/>
  <c r="W6325" i="1743"/>
  <c r="X6309" i="1743"/>
  <c r="X6310" i="1743"/>
  <c r="X6311" i="1743"/>
  <c r="X6312" i="1743"/>
  <c r="X6313" i="1743"/>
  <c r="X6314" i="1743"/>
  <c r="X6315" i="1743"/>
  <c r="X6316" i="1743"/>
  <c r="X6317" i="1743"/>
  <c r="X6318" i="1743"/>
  <c r="X6319" i="1743"/>
  <c r="X6320" i="1743"/>
  <c r="X6321" i="1743"/>
  <c r="X6322" i="1743"/>
  <c r="X6323" i="1743"/>
  <c r="X6324" i="1743"/>
  <c r="X6325" i="1743"/>
  <c r="C6308" i="1743" l="1"/>
  <c r="D6308" i="1743"/>
  <c r="W6308" i="1743"/>
  <c r="X6308" i="1743"/>
  <c r="C6307" i="1743"/>
  <c r="D6307" i="1743"/>
  <c r="W6307" i="1743"/>
  <c r="X6307" i="1743"/>
  <c r="C6306" i="1743"/>
  <c r="D6306" i="1743"/>
  <c r="W6306" i="1743"/>
  <c r="X6306" i="1743"/>
  <c r="C6305" i="1743"/>
  <c r="D6305" i="1743"/>
  <c r="W6305" i="1743"/>
  <c r="X6305" i="1743"/>
  <c r="C6304" i="1743"/>
  <c r="D6304" i="1743"/>
  <c r="W6304" i="1743"/>
  <c r="X6304" i="1743"/>
  <c r="C6303" i="1743"/>
  <c r="D6303" i="1743"/>
  <c r="W6303" i="1743"/>
  <c r="X6303" i="1743"/>
  <c r="W6301" i="1743"/>
  <c r="W6302" i="1743"/>
  <c r="X6301" i="1743"/>
  <c r="X6302" i="1743"/>
  <c r="D6302" i="1743"/>
  <c r="C6302" i="1743"/>
  <c r="D6301" i="1743"/>
  <c r="C6301" i="1743"/>
  <c r="C6300" i="1743"/>
  <c r="D6300" i="1743"/>
  <c r="W6300" i="1743"/>
  <c r="X6300" i="1743"/>
  <c r="C6299" i="1743"/>
  <c r="D6299" i="1743"/>
  <c r="W6299" i="1743"/>
  <c r="X6299" i="1743"/>
  <c r="C6298" i="1743"/>
  <c r="D6298" i="1743"/>
  <c r="W6298" i="1743"/>
  <c r="X6298" i="1743"/>
  <c r="C6297" i="1743"/>
  <c r="D6297" i="1743"/>
  <c r="W6297" i="1743"/>
  <c r="X6297" i="1743"/>
  <c r="C6296" i="1743"/>
  <c r="D6296" i="1743"/>
  <c r="W6296" i="1743"/>
  <c r="X6296" i="1743"/>
  <c r="C6295" i="1743"/>
  <c r="D6295" i="1743"/>
  <c r="W6295" i="1743"/>
  <c r="X6295" i="1743"/>
  <c r="C6294" i="1743"/>
  <c r="D6294" i="1743"/>
  <c r="W6294" i="1743"/>
  <c r="X6294" i="1743"/>
  <c r="C6293" i="1743"/>
  <c r="D6293" i="1743"/>
  <c r="W6293" i="1743"/>
  <c r="X6293" i="1743"/>
  <c r="C6292" i="1743" l="1"/>
  <c r="D6292" i="1743"/>
  <c r="W6292" i="1743"/>
  <c r="X6292" i="1743"/>
  <c r="C6291" i="1743"/>
  <c r="D6291" i="1743"/>
  <c r="W6291" i="1743"/>
  <c r="X6291" i="1743"/>
  <c r="C6290" i="1743"/>
  <c r="D6290" i="1743"/>
  <c r="W6290" i="1743"/>
  <c r="X6290" i="1743"/>
  <c r="C6289" i="1743"/>
  <c r="D6289" i="1743"/>
  <c r="W6289" i="1743"/>
  <c r="X6289" i="1743"/>
  <c r="HP2" i="1747"/>
  <c r="HL2" i="1747"/>
  <c r="GJ2" i="1746"/>
  <c r="GG2" i="1746"/>
  <c r="HP2" i="1744"/>
  <c r="HL2" i="1744"/>
  <c r="D6288" i="1743"/>
  <c r="C6288" i="1743"/>
  <c r="D6287" i="1743"/>
  <c r="C6287" i="1743"/>
  <c r="D6286" i="1743"/>
  <c r="C6286" i="1743"/>
  <c r="D6285" i="1743"/>
  <c r="C6285" i="1743"/>
  <c r="D6284" i="1743"/>
  <c r="C6284" i="1743"/>
  <c r="W6284" i="1743"/>
  <c r="W6285" i="1743"/>
  <c r="W6286" i="1743"/>
  <c r="W6287" i="1743"/>
  <c r="W6288" i="1743"/>
  <c r="X6284" i="1743"/>
  <c r="X6285" i="1743"/>
  <c r="X6286" i="1743"/>
  <c r="X6287" i="1743"/>
  <c r="X6288" i="1743"/>
  <c r="C6283" i="1743"/>
  <c r="D6283" i="1743"/>
  <c r="W6283" i="1743"/>
  <c r="X6283" i="1743"/>
  <c r="C6282" i="1743"/>
  <c r="D6282" i="1743"/>
  <c r="W6282" i="1743"/>
  <c r="X6282" i="1743"/>
  <c r="C6281" i="1743"/>
  <c r="D6281" i="1743"/>
  <c r="W6281" i="1743"/>
  <c r="X6281" i="1743"/>
  <c r="C6280" i="1743"/>
  <c r="D6280" i="1743"/>
  <c r="W6280" i="1743"/>
  <c r="X6280" i="1743"/>
  <c r="C6279" i="1743"/>
  <c r="D6279" i="1743"/>
  <c r="W6279" i="1743"/>
  <c r="X6279" i="1743"/>
  <c r="C6278" i="1743"/>
  <c r="D6278" i="1743"/>
  <c r="W6278" i="1743"/>
  <c r="X6278" i="1743"/>
  <c r="C6277" i="1743"/>
  <c r="D6277" i="1743"/>
  <c r="W6277" i="1743"/>
  <c r="X6277" i="1743"/>
  <c r="C6276" i="1743"/>
  <c r="D6276" i="1743"/>
  <c r="W6276" i="1743"/>
  <c r="X6276" i="1743"/>
  <c r="C6275" i="1743"/>
  <c r="D6275" i="1743"/>
  <c r="W6275" i="1743"/>
  <c r="X6275" i="1743"/>
  <c r="C6274" i="1743"/>
  <c r="D6274" i="1743"/>
  <c r="W6274" i="1743"/>
  <c r="X6274" i="1743"/>
  <c r="C6273" i="1743"/>
  <c r="D6273" i="1743"/>
  <c r="W6273" i="1743"/>
  <c r="X6273" i="1743"/>
  <c r="C6270" i="1743" l="1"/>
  <c r="D6270" i="1743"/>
  <c r="W6270" i="1743"/>
  <c r="X6270" i="1743"/>
  <c r="C6269" i="1743"/>
  <c r="D6269" i="1743"/>
  <c r="W6269" i="1743"/>
  <c r="X6269" i="1743"/>
  <c r="C6268" i="1743"/>
  <c r="D6268" i="1743"/>
  <c r="W6268" i="1743"/>
  <c r="X6268" i="1743"/>
  <c r="C6267" i="1743"/>
  <c r="D6267" i="1743"/>
  <c r="W6267" i="1743"/>
  <c r="X6267" i="1743"/>
  <c r="C6266" i="1743"/>
  <c r="D6266" i="1743"/>
  <c r="W6266" i="1743"/>
  <c r="X6266" i="1743"/>
  <c r="C6265" i="1743"/>
  <c r="D6265" i="1743"/>
  <c r="W6265" i="1743"/>
  <c r="X6265" i="1743"/>
  <c r="C1008" i="1745"/>
  <c r="D1008" i="1745"/>
  <c r="W1008" i="1745"/>
  <c r="X1008" i="1745"/>
  <c r="C6264" i="1743"/>
  <c r="D6264" i="1743"/>
  <c r="W6264" i="1743"/>
  <c r="X6264" i="1743"/>
  <c r="C6263" i="1743"/>
  <c r="D6263" i="1743"/>
  <c r="W6263" i="1743"/>
  <c r="X6263" i="1743"/>
  <c r="C6262" i="1743"/>
  <c r="D6262" i="1743"/>
  <c r="W6262" i="1743"/>
  <c r="X6262" i="1743"/>
  <c r="W6259" i="1743"/>
  <c r="W6260" i="1743"/>
  <c r="W6261" i="1743"/>
  <c r="X6259" i="1743"/>
  <c r="X6260" i="1743"/>
  <c r="X6261" i="1743"/>
  <c r="D6261" i="1743"/>
  <c r="C6261" i="1743"/>
  <c r="D6260" i="1743"/>
  <c r="C6260" i="1743"/>
  <c r="D6259" i="1743"/>
  <c r="C6259" i="1743"/>
  <c r="C6258" i="1743"/>
  <c r="D6258" i="1743"/>
  <c r="W6258" i="1743"/>
  <c r="X6258" i="1743"/>
  <c r="C6257" i="1743"/>
  <c r="D6257" i="1743"/>
  <c r="W6257" i="1743"/>
  <c r="X6257" i="1743"/>
  <c r="C6256" i="1743"/>
  <c r="D6256" i="1743"/>
  <c r="W6256" i="1743"/>
  <c r="X6256" i="1743"/>
  <c r="C6255" i="1743" l="1"/>
  <c r="D6255" i="1743"/>
  <c r="W6255" i="1743"/>
  <c r="X6255" i="1743"/>
  <c r="C6254" i="1743"/>
  <c r="D6254" i="1743"/>
  <c r="W6254" i="1743"/>
  <c r="X6254" i="1743"/>
  <c r="C6253" i="1743"/>
  <c r="D6253" i="1743"/>
  <c r="W6253" i="1743"/>
  <c r="X6253" i="1743"/>
  <c r="C6252" i="1743"/>
  <c r="D6252" i="1743"/>
  <c r="W6252" i="1743"/>
  <c r="X6252" i="1743"/>
  <c r="C6251" i="1743"/>
  <c r="D6251" i="1743"/>
  <c r="W6251" i="1743"/>
  <c r="X6251" i="1743"/>
  <c r="C6250" i="1743"/>
  <c r="D6250" i="1743"/>
  <c r="W6250" i="1743"/>
  <c r="X6250" i="1743"/>
  <c r="C6249" i="1743"/>
  <c r="D6249" i="1743"/>
  <c r="W6249" i="1743"/>
  <c r="X6249" i="1743"/>
  <c r="C6248" i="1743"/>
  <c r="D6248" i="1743"/>
  <c r="W6248" i="1743"/>
  <c r="X6248" i="1743"/>
  <c r="C6247" i="1743"/>
  <c r="D6247" i="1743"/>
  <c r="W6247" i="1743"/>
  <c r="X6247" i="1743"/>
  <c r="C6246" i="1743"/>
  <c r="D6246" i="1743"/>
  <c r="W6246" i="1743"/>
  <c r="X6246" i="1743"/>
  <c r="W6245" i="1743"/>
  <c r="X6245" i="1743"/>
  <c r="D6245" i="1743"/>
  <c r="C6245" i="1743"/>
  <c r="C6244" i="1743"/>
  <c r="D6244" i="1743"/>
  <c r="W6244" i="1743"/>
  <c r="X6244" i="1743"/>
  <c r="C6243" i="1743"/>
  <c r="D6243" i="1743"/>
  <c r="W6243" i="1743"/>
  <c r="X6243" i="1743"/>
  <c r="C6242" i="1743"/>
  <c r="D6242" i="1743"/>
  <c r="W6242" i="1743"/>
  <c r="X6242" i="1743"/>
  <c r="C6241" i="1743"/>
  <c r="D6241" i="1743"/>
  <c r="W6241" i="1743"/>
  <c r="X6241" i="1743"/>
  <c r="C6240" i="1743"/>
  <c r="D6240" i="1743"/>
  <c r="W6240" i="1743"/>
  <c r="X6240" i="1743"/>
  <c r="C6239" i="1743"/>
  <c r="D6239" i="1743"/>
  <c r="W6239" i="1743"/>
  <c r="X6239" i="1743"/>
  <c r="C6238" i="1743"/>
  <c r="D6238" i="1743"/>
  <c r="W6238" i="1743"/>
  <c r="X6238" i="1743"/>
  <c r="C6237" i="1743"/>
  <c r="D6237" i="1743"/>
  <c r="W6237" i="1743"/>
  <c r="X6237" i="1743"/>
  <c r="C6236" i="1743"/>
  <c r="D6236" i="1743"/>
  <c r="W6236" i="1743"/>
  <c r="X6236" i="1743"/>
  <c r="C6235" i="1743"/>
  <c r="D6235" i="1743"/>
  <c r="W6235" i="1743"/>
  <c r="X6235" i="1743"/>
  <c r="C6234" i="1743"/>
  <c r="D6234" i="1743"/>
  <c r="W6234" i="1743"/>
  <c r="X6234" i="1743"/>
  <c r="C6233" i="1743"/>
  <c r="D6233" i="1743"/>
  <c r="W6233" i="1743"/>
  <c r="X6233" i="1743"/>
  <c r="C6232" i="1743"/>
  <c r="D6232" i="1743"/>
  <c r="W6232" i="1743"/>
  <c r="X6232" i="1743"/>
  <c r="C6231" i="1743"/>
  <c r="D6231" i="1743"/>
  <c r="W6231" i="1743"/>
  <c r="X6231" i="1743"/>
  <c r="C6229" i="1743"/>
  <c r="C6230" i="1743"/>
  <c r="D6229" i="1743"/>
  <c r="D6230" i="1743"/>
  <c r="W6229" i="1743"/>
  <c r="W6230" i="1743"/>
  <c r="X6229" i="1743"/>
  <c r="X6230" i="1743"/>
  <c r="C6228" i="1743"/>
  <c r="D6228" i="1743"/>
  <c r="W6228" i="1743"/>
  <c r="X6228" i="1743"/>
  <c r="C6227" i="1743"/>
  <c r="D6227" i="1743"/>
  <c r="W6227" i="1743"/>
  <c r="X6227" i="1743"/>
  <c r="C6226" i="1743"/>
  <c r="D6226" i="1743"/>
  <c r="W6226" i="1743"/>
  <c r="X6226" i="1743"/>
  <c r="W6223" i="1743"/>
  <c r="W6224" i="1743"/>
  <c r="W6225" i="1743"/>
  <c r="X6223" i="1743"/>
  <c r="X6224" i="1743"/>
  <c r="X6225" i="1743"/>
  <c r="D6225" i="1743"/>
  <c r="C6225" i="1743"/>
  <c r="D6224" i="1743"/>
  <c r="C6224" i="1743"/>
  <c r="D6223" i="1743"/>
  <c r="C6223" i="1743"/>
  <c r="C6222" i="1743"/>
  <c r="D6222" i="1743"/>
  <c r="W6222" i="1743"/>
  <c r="X6222" i="1743"/>
  <c r="C6221" i="1743"/>
  <c r="D6221" i="1743"/>
  <c r="W6221" i="1743"/>
  <c r="X6221" i="1743"/>
  <c r="C6220" i="1743"/>
  <c r="D6220" i="1743"/>
  <c r="W6220" i="1743"/>
  <c r="X6220" i="1743"/>
  <c r="C6219" i="1743"/>
  <c r="D6219" i="1743"/>
  <c r="W6219" i="1743"/>
  <c r="X6219" i="1743"/>
  <c r="C6218" i="1743"/>
  <c r="D6218" i="1743"/>
  <c r="W6218" i="1743"/>
  <c r="X6218" i="1743"/>
  <c r="C6217" i="1743"/>
  <c r="D6217" i="1743"/>
  <c r="W6217" i="1743"/>
  <c r="X6217" i="1743"/>
  <c r="C6213" i="1743" l="1"/>
  <c r="D6213" i="1743"/>
  <c r="W6213" i="1743"/>
  <c r="X6213" i="1743"/>
  <c r="C6212" i="1743"/>
  <c r="D6212" i="1743"/>
  <c r="W6212" i="1743"/>
  <c r="X6212" i="1743"/>
  <c r="C6211" i="1743"/>
  <c r="D6211" i="1743"/>
  <c r="W6211" i="1743"/>
  <c r="X6211" i="1743"/>
  <c r="W1007" i="1745"/>
  <c r="X1007" i="1745"/>
  <c r="D1007" i="1745"/>
  <c r="C1007" i="1745"/>
  <c r="C1006" i="1745"/>
  <c r="D1006" i="1745"/>
  <c r="W1006" i="1745"/>
  <c r="X1006" i="1745"/>
  <c r="C6210" i="1743"/>
  <c r="D6210" i="1743"/>
  <c r="W6210" i="1743"/>
  <c r="X6210" i="1743"/>
  <c r="C6209" i="1743" l="1"/>
  <c r="D6209" i="1743"/>
  <c r="W6209" i="1743"/>
  <c r="X6209" i="1743"/>
  <c r="C6208" i="1743"/>
  <c r="D6208" i="1743"/>
  <c r="W6208" i="1743"/>
  <c r="X6208" i="1743"/>
  <c r="C6207" i="1743"/>
  <c r="D6207" i="1743"/>
  <c r="W6207" i="1743"/>
  <c r="X6207" i="1743"/>
  <c r="C6206" i="1743"/>
  <c r="D6206" i="1743"/>
  <c r="W6206" i="1743"/>
  <c r="X6206" i="1743"/>
  <c r="C6205" i="1743"/>
  <c r="D6205" i="1743"/>
  <c r="W6205" i="1743"/>
  <c r="X6205" i="1743"/>
  <c r="C6204" i="1743" l="1"/>
  <c r="D6204" i="1743"/>
  <c r="W6204" i="1743"/>
  <c r="X6204" i="1743"/>
  <c r="C6203" i="1743"/>
  <c r="D6203" i="1743"/>
  <c r="W6203" i="1743"/>
  <c r="X6203" i="1743"/>
  <c r="C1005" i="1745"/>
  <c r="D1005" i="1745"/>
  <c r="W1005" i="1745"/>
  <c r="X1005" i="1745"/>
  <c r="C6201" i="1743"/>
  <c r="D6201" i="1743"/>
  <c r="W6201" i="1743"/>
  <c r="X6201" i="1743"/>
  <c r="C6199" i="1743" l="1"/>
  <c r="C6200" i="1743"/>
  <c r="D6199" i="1743"/>
  <c r="D6200" i="1743"/>
  <c r="W6199" i="1743"/>
  <c r="W6200" i="1743"/>
  <c r="X6199" i="1743"/>
  <c r="X6200" i="1743"/>
  <c r="C6198" i="1743"/>
  <c r="D6198" i="1743"/>
  <c r="W6198" i="1743"/>
  <c r="X6198" i="1743"/>
  <c r="C6197" i="1743"/>
  <c r="D6197" i="1743"/>
  <c r="W6197" i="1743"/>
  <c r="X6197" i="1743"/>
  <c r="C6196" i="1743" l="1"/>
  <c r="D6196" i="1743"/>
  <c r="W6196" i="1743"/>
  <c r="X6196" i="1743"/>
  <c r="C6195" i="1743"/>
  <c r="D6195" i="1743"/>
  <c r="W6195" i="1743"/>
  <c r="X6195" i="1743"/>
  <c r="C6194" i="1743"/>
  <c r="D6194" i="1743"/>
  <c r="W6194" i="1743"/>
  <c r="X6194" i="1743"/>
  <c r="C6193" i="1743"/>
  <c r="D6193" i="1743"/>
  <c r="W6193" i="1743"/>
  <c r="X6193" i="1743"/>
  <c r="T6192" i="1743"/>
  <c r="W6192" i="1743" s="1"/>
  <c r="C6192" i="1743"/>
  <c r="D6192" i="1743"/>
  <c r="T6190" i="1743"/>
  <c r="W6190" i="1743" s="1"/>
  <c r="T6191" i="1743"/>
  <c r="W6191" i="1743" s="1"/>
  <c r="C6191" i="1743"/>
  <c r="D6191" i="1743"/>
  <c r="C6190" i="1743"/>
  <c r="D6190" i="1743"/>
  <c r="C6189" i="1743"/>
  <c r="D6189" i="1743"/>
  <c r="W6189" i="1743"/>
  <c r="X6189" i="1743"/>
  <c r="C6188" i="1743"/>
  <c r="D6188" i="1743"/>
  <c r="W6188" i="1743"/>
  <c r="X6188" i="1743"/>
  <c r="C6187" i="1743"/>
  <c r="D6187" i="1743"/>
  <c r="W6187" i="1743"/>
  <c r="X6187" i="1743"/>
  <c r="X6192" i="1743" l="1"/>
  <c r="X6190" i="1743"/>
  <c r="X6191" i="1743"/>
  <c r="C6186" i="1743"/>
  <c r="D6186" i="1743"/>
  <c r="W6186" i="1743"/>
  <c r="X6186" i="1743"/>
  <c r="C6184" i="1743"/>
  <c r="C6185" i="1743"/>
  <c r="D6184" i="1743"/>
  <c r="D6185" i="1743"/>
  <c r="W6184" i="1743"/>
  <c r="W6185" i="1743"/>
  <c r="X6184" i="1743"/>
  <c r="X6185" i="1743"/>
  <c r="C6183" i="1743"/>
  <c r="D6183" i="1743"/>
  <c r="W6183" i="1743"/>
  <c r="X6183" i="1743"/>
  <c r="W6182" i="1743" l="1"/>
  <c r="X6182" i="1743"/>
  <c r="D6182" i="1743"/>
  <c r="C6182" i="1743"/>
  <c r="C6181" i="1743"/>
  <c r="D6181" i="1743"/>
  <c r="W6181" i="1743"/>
  <c r="X6181" i="1743"/>
  <c r="C6180" i="1743"/>
  <c r="D6180" i="1743"/>
  <c r="W6180" i="1743"/>
  <c r="X6180" i="1743"/>
  <c r="C6176" i="1743"/>
  <c r="C6177" i="1743"/>
  <c r="C6178" i="1743"/>
  <c r="C6179" i="1743"/>
  <c r="D6176" i="1743"/>
  <c r="D6177" i="1743"/>
  <c r="D6178" i="1743"/>
  <c r="D6179" i="1743"/>
  <c r="W6176" i="1743"/>
  <c r="W6177" i="1743"/>
  <c r="W6178" i="1743"/>
  <c r="W6179" i="1743"/>
  <c r="X6176" i="1743"/>
  <c r="X6177" i="1743"/>
  <c r="X6178" i="1743"/>
  <c r="X6179" i="1743"/>
  <c r="C6175" i="1743"/>
  <c r="D6175" i="1743"/>
  <c r="W6175" i="1743"/>
  <c r="X6175" i="1743"/>
  <c r="C6173" i="1743"/>
  <c r="C6174" i="1743"/>
  <c r="D6173" i="1743"/>
  <c r="D6174" i="1743"/>
  <c r="W6173" i="1743"/>
  <c r="W6174" i="1743"/>
  <c r="X6173" i="1743"/>
  <c r="X6174" i="1743"/>
  <c r="C6171" i="1743" l="1"/>
  <c r="C6172" i="1743"/>
  <c r="D6171" i="1743"/>
  <c r="D6172" i="1743"/>
  <c r="W6171" i="1743"/>
  <c r="W6172" i="1743"/>
  <c r="X6171" i="1743"/>
  <c r="X6172" i="1743"/>
  <c r="C6153" i="1743"/>
  <c r="C6154" i="1743"/>
  <c r="C6155" i="1743"/>
  <c r="C6156" i="1743"/>
  <c r="C6157" i="1743"/>
  <c r="C6158" i="1743"/>
  <c r="C6159" i="1743"/>
  <c r="C6160" i="1743"/>
  <c r="C6161" i="1743"/>
  <c r="C6162" i="1743"/>
  <c r="C6163" i="1743"/>
  <c r="C6164" i="1743"/>
  <c r="C6165" i="1743"/>
  <c r="C6166" i="1743"/>
  <c r="C6167" i="1743"/>
  <c r="C6168" i="1743"/>
  <c r="C6169" i="1743"/>
  <c r="C6170" i="1743"/>
  <c r="D6153" i="1743"/>
  <c r="D6154" i="1743"/>
  <c r="D6155" i="1743"/>
  <c r="D6156" i="1743"/>
  <c r="D6157" i="1743"/>
  <c r="D6158" i="1743"/>
  <c r="D6159" i="1743"/>
  <c r="D6160" i="1743"/>
  <c r="D6161" i="1743"/>
  <c r="D6162" i="1743"/>
  <c r="D6163" i="1743"/>
  <c r="D6164" i="1743"/>
  <c r="D6165" i="1743"/>
  <c r="D6166" i="1743"/>
  <c r="D6167" i="1743"/>
  <c r="D6168" i="1743"/>
  <c r="D6169" i="1743"/>
  <c r="D6170" i="1743"/>
  <c r="W6153" i="1743"/>
  <c r="W6154" i="1743"/>
  <c r="W6155" i="1743"/>
  <c r="W6156" i="1743"/>
  <c r="W6157" i="1743"/>
  <c r="W6158" i="1743"/>
  <c r="W6159" i="1743"/>
  <c r="W6160" i="1743"/>
  <c r="W6161" i="1743"/>
  <c r="W6162" i="1743"/>
  <c r="W6163" i="1743"/>
  <c r="W6164" i="1743"/>
  <c r="W6165" i="1743"/>
  <c r="W6166" i="1743"/>
  <c r="W6167" i="1743"/>
  <c r="W6168" i="1743"/>
  <c r="W6169" i="1743"/>
  <c r="W6170" i="1743"/>
  <c r="X6153" i="1743"/>
  <c r="X6154" i="1743"/>
  <c r="X6155" i="1743"/>
  <c r="X6156" i="1743"/>
  <c r="X6157" i="1743"/>
  <c r="X6158" i="1743"/>
  <c r="X6159" i="1743"/>
  <c r="X6160" i="1743"/>
  <c r="X6161" i="1743"/>
  <c r="X6162" i="1743"/>
  <c r="X6163" i="1743"/>
  <c r="X6164" i="1743"/>
  <c r="X6165" i="1743"/>
  <c r="X6166" i="1743"/>
  <c r="X6167" i="1743"/>
  <c r="X6168" i="1743"/>
  <c r="X6169" i="1743"/>
  <c r="X6170" i="1743"/>
  <c r="C6146" i="1743"/>
  <c r="C6147" i="1743"/>
  <c r="C6148" i="1743"/>
  <c r="C6149" i="1743"/>
  <c r="C6150" i="1743"/>
  <c r="C6151" i="1743"/>
  <c r="C6152" i="1743"/>
  <c r="D6146" i="1743"/>
  <c r="D6147" i="1743"/>
  <c r="D6148" i="1743"/>
  <c r="D6149" i="1743"/>
  <c r="D6150" i="1743"/>
  <c r="D6151" i="1743"/>
  <c r="D6152" i="1743"/>
  <c r="W6146" i="1743"/>
  <c r="W6147" i="1743"/>
  <c r="W6148" i="1743"/>
  <c r="W6149" i="1743"/>
  <c r="W6150" i="1743"/>
  <c r="W6151" i="1743"/>
  <c r="W6152" i="1743"/>
  <c r="X6146" i="1743"/>
  <c r="X6147" i="1743"/>
  <c r="X6148" i="1743"/>
  <c r="X6149" i="1743"/>
  <c r="X6150" i="1743"/>
  <c r="X6151" i="1743"/>
  <c r="X6152" i="1743"/>
  <c r="C1003" i="1745" l="1"/>
  <c r="C1004" i="1745"/>
  <c r="D1003" i="1745"/>
  <c r="D1004" i="1745"/>
  <c r="W1003" i="1745"/>
  <c r="W1004" i="1745"/>
  <c r="X1003" i="1745"/>
  <c r="X1004" i="1745"/>
  <c r="C1002" i="1745"/>
  <c r="D1002" i="1745"/>
  <c r="W1002" i="1745"/>
  <c r="X1002" i="1745"/>
  <c r="C6145" i="1743" l="1"/>
  <c r="D6145" i="1743"/>
  <c r="W6145" i="1743"/>
  <c r="X6145" i="1743"/>
  <c r="C6144" i="1743"/>
  <c r="D6144" i="1743"/>
  <c r="W6144" i="1743"/>
  <c r="X6144" i="1743"/>
  <c r="C6143" i="1743"/>
  <c r="D6143" i="1743"/>
  <c r="W6143" i="1743"/>
  <c r="X6143" i="1743"/>
  <c r="C6142" i="1743"/>
  <c r="D6142" i="1743"/>
  <c r="W6142" i="1743"/>
  <c r="X6142" i="1743"/>
  <c r="W6141" i="1743"/>
  <c r="X6141" i="1743"/>
  <c r="D6141" i="1743"/>
  <c r="C6141" i="1743"/>
  <c r="C6140" i="1743"/>
  <c r="D6140" i="1743"/>
  <c r="W6140" i="1743"/>
  <c r="X6140" i="1743"/>
  <c r="C6139" i="1743"/>
  <c r="D6139" i="1743"/>
  <c r="W6139" i="1743"/>
  <c r="X6139" i="1743"/>
  <c r="C6138" i="1743" l="1"/>
  <c r="D6138" i="1743"/>
  <c r="W6138" i="1743"/>
  <c r="X6138" i="1743"/>
  <c r="C6137" i="1743"/>
  <c r="D6137" i="1743"/>
  <c r="W6137" i="1743"/>
  <c r="X6137" i="1743"/>
  <c r="C1001" i="1745" l="1"/>
  <c r="D1001" i="1745"/>
  <c r="W1001" i="1745"/>
  <c r="X1001" i="1745"/>
  <c r="C6136" i="1743"/>
  <c r="D6136" i="1743"/>
  <c r="W6136" i="1743"/>
  <c r="X6136" i="1743"/>
  <c r="C6135" i="1743"/>
  <c r="D6135" i="1743"/>
  <c r="W6135" i="1743"/>
  <c r="X6135" i="1743"/>
  <c r="C6134" i="1743"/>
  <c r="D6134" i="1743"/>
  <c r="W6134" i="1743"/>
  <c r="X6134" i="1743"/>
  <c r="C6133" i="1743"/>
  <c r="D6133" i="1743"/>
  <c r="W6133" i="1743"/>
  <c r="X6133" i="1743"/>
  <c r="C5967" i="1743"/>
  <c r="D5967" i="1743"/>
  <c r="W5967" i="1743"/>
  <c r="X5967" i="1743"/>
  <c r="C6132" i="1743"/>
  <c r="D6132" i="1743"/>
  <c r="W6132" i="1743"/>
  <c r="X6132" i="1743"/>
  <c r="C6120" i="1743"/>
  <c r="C6121" i="1743"/>
  <c r="C6122" i="1743"/>
  <c r="C6123" i="1743"/>
  <c r="C6124" i="1743"/>
  <c r="C6125" i="1743"/>
  <c r="C6126" i="1743"/>
  <c r="C6127" i="1743"/>
  <c r="C6128" i="1743"/>
  <c r="C6129" i="1743"/>
  <c r="C6130" i="1743"/>
  <c r="C6131" i="1743"/>
  <c r="D6120" i="1743"/>
  <c r="D6121" i="1743"/>
  <c r="D6122" i="1743"/>
  <c r="D6123" i="1743"/>
  <c r="D6124" i="1743"/>
  <c r="D6125" i="1743"/>
  <c r="D6126" i="1743"/>
  <c r="D6127" i="1743"/>
  <c r="D6128" i="1743"/>
  <c r="D6129" i="1743"/>
  <c r="D6130" i="1743"/>
  <c r="D6131" i="1743"/>
  <c r="W6120" i="1743"/>
  <c r="W6121" i="1743"/>
  <c r="W6122" i="1743"/>
  <c r="W6123" i="1743"/>
  <c r="W6124" i="1743"/>
  <c r="W6125" i="1743"/>
  <c r="W6126" i="1743"/>
  <c r="W6127" i="1743"/>
  <c r="W6128" i="1743"/>
  <c r="W6129" i="1743"/>
  <c r="W6130" i="1743"/>
  <c r="W6131" i="1743"/>
  <c r="X6120" i="1743"/>
  <c r="X6121" i="1743"/>
  <c r="X6122" i="1743"/>
  <c r="X6123" i="1743"/>
  <c r="X6124" i="1743"/>
  <c r="X6125" i="1743"/>
  <c r="X6126" i="1743"/>
  <c r="X6127" i="1743"/>
  <c r="X6128" i="1743"/>
  <c r="X6129" i="1743"/>
  <c r="X6130" i="1743"/>
  <c r="X6131" i="1743"/>
  <c r="C6119" i="1743"/>
  <c r="D6119" i="1743"/>
  <c r="W6119" i="1743"/>
  <c r="X6119" i="1743"/>
  <c r="C6118" i="1743"/>
  <c r="D6118" i="1743"/>
  <c r="W6118" i="1743"/>
  <c r="X6118" i="1743"/>
  <c r="C6115" i="1743"/>
  <c r="C6116" i="1743"/>
  <c r="C6117" i="1743"/>
  <c r="D6115" i="1743"/>
  <c r="D6116" i="1743"/>
  <c r="D6117" i="1743"/>
  <c r="W6115" i="1743"/>
  <c r="W6116" i="1743"/>
  <c r="W6117" i="1743"/>
  <c r="X6115" i="1743"/>
  <c r="X6116" i="1743"/>
  <c r="X6117" i="1743"/>
  <c r="C6114" i="1743"/>
  <c r="D6114" i="1743"/>
  <c r="W6114" i="1743"/>
  <c r="X6114" i="1743"/>
  <c r="C6113" i="1743" l="1"/>
  <c r="D6113" i="1743"/>
  <c r="W6113" i="1743"/>
  <c r="X6113" i="1743"/>
  <c r="C6112" i="1743"/>
  <c r="D6112" i="1743"/>
  <c r="W6112" i="1743"/>
  <c r="X6112" i="1743"/>
  <c r="C6111" i="1743"/>
  <c r="D6111" i="1743"/>
  <c r="W6111" i="1743"/>
  <c r="X6111" i="1743"/>
  <c r="C6110" i="1743"/>
  <c r="D6110" i="1743"/>
  <c r="W6110" i="1743"/>
  <c r="X6110" i="1743"/>
  <c r="C6109" i="1743"/>
  <c r="D6109" i="1743"/>
  <c r="W6109" i="1743"/>
  <c r="X6109" i="1743"/>
  <c r="C6108" i="1743"/>
  <c r="D6108" i="1743"/>
  <c r="W6108" i="1743"/>
  <c r="X6108" i="1743"/>
  <c r="C6107" i="1743"/>
  <c r="D6107" i="1743"/>
  <c r="W6107" i="1743"/>
  <c r="X6107" i="1743"/>
  <c r="C6106" i="1743"/>
  <c r="D6106" i="1743"/>
  <c r="W6106" i="1743"/>
  <c r="X6106" i="1743"/>
  <c r="C6105" i="1743"/>
  <c r="D6105" i="1743"/>
  <c r="W6105" i="1743"/>
  <c r="X6105" i="1743"/>
  <c r="C6104" i="1743"/>
  <c r="D6104" i="1743"/>
  <c r="W6104" i="1743"/>
  <c r="X6104" i="1743"/>
  <c r="C6103" i="1743"/>
  <c r="D6103" i="1743"/>
  <c r="W6103" i="1743"/>
  <c r="X6103" i="1743"/>
  <c r="C1000" i="1745"/>
  <c r="D1000" i="1745"/>
  <c r="W1000" i="1745"/>
  <c r="X1000" i="1745"/>
  <c r="C6102" i="1743"/>
  <c r="D6102" i="1743"/>
  <c r="W6102" i="1743"/>
  <c r="X6102" i="1743"/>
  <c r="C6101" i="1743" l="1"/>
  <c r="D6101" i="1743"/>
  <c r="W6101" i="1743"/>
  <c r="X6101" i="1743"/>
  <c r="C6100" i="1743"/>
  <c r="D6100" i="1743"/>
  <c r="W6100" i="1743"/>
  <c r="X6100" i="1743"/>
  <c r="C6099" i="1743"/>
  <c r="D6099" i="1743"/>
  <c r="W6099" i="1743"/>
  <c r="X6099" i="1743"/>
  <c r="W6098" i="1743"/>
  <c r="X6098" i="1743"/>
  <c r="D6098" i="1743"/>
  <c r="C6098" i="1743"/>
  <c r="C6097" i="1743"/>
  <c r="D6097" i="1743"/>
  <c r="W6097" i="1743"/>
  <c r="X6097" i="1743"/>
  <c r="C6096" i="1743"/>
  <c r="D6096" i="1743"/>
  <c r="W6096" i="1743"/>
  <c r="X6096" i="1743"/>
  <c r="C6095" i="1743"/>
  <c r="D6095" i="1743"/>
  <c r="W6095" i="1743"/>
  <c r="X6095" i="1743"/>
  <c r="C6094" i="1743"/>
  <c r="D6094" i="1743"/>
  <c r="W6094" i="1743"/>
  <c r="X6094" i="1743"/>
  <c r="C6093" i="1743"/>
  <c r="D6093" i="1743"/>
  <c r="W6093" i="1743"/>
  <c r="X6093" i="1743"/>
  <c r="C6092" i="1743"/>
  <c r="D6092" i="1743"/>
  <c r="W6092" i="1743"/>
  <c r="X6092" i="1743"/>
  <c r="C6091" i="1743"/>
  <c r="D6091" i="1743"/>
  <c r="W6091" i="1743"/>
  <c r="X6091" i="1743"/>
  <c r="C6090" i="1743"/>
  <c r="D6090" i="1743"/>
  <c r="W6090" i="1743"/>
  <c r="X6090" i="1743"/>
  <c r="C6089" i="1743"/>
  <c r="D6089" i="1743"/>
  <c r="W6089" i="1743"/>
  <c r="X6089" i="1743"/>
  <c r="C6088" i="1743"/>
  <c r="D6088" i="1743"/>
  <c r="W6088" i="1743"/>
  <c r="X6088" i="1743"/>
  <c r="C6087" i="1743" l="1"/>
  <c r="D6087" i="1743"/>
  <c r="W6087" i="1743"/>
  <c r="X6087" i="1743"/>
  <c r="W6086" i="1743"/>
  <c r="X6086" i="1743"/>
  <c r="D6086" i="1743"/>
  <c r="C6086" i="1743"/>
  <c r="C6085" i="1743"/>
  <c r="D6085" i="1743"/>
  <c r="W6085" i="1743"/>
  <c r="X6085" i="1743"/>
  <c r="C6084" i="1743"/>
  <c r="D6084" i="1743"/>
  <c r="W6084" i="1743"/>
  <c r="X6084" i="1743"/>
  <c r="C6083" i="1743"/>
  <c r="D6083" i="1743"/>
  <c r="W6083" i="1743"/>
  <c r="X6083" i="1743"/>
  <c r="C6082" i="1743"/>
  <c r="D6082" i="1743"/>
  <c r="W6082" i="1743"/>
  <c r="X6082" i="1743"/>
  <c r="C6081" i="1743" l="1"/>
  <c r="D6081" i="1743"/>
  <c r="W6081" i="1743"/>
  <c r="X6081" i="1743"/>
  <c r="C6080" i="1743"/>
  <c r="D6080" i="1743"/>
  <c r="W6080" i="1743"/>
  <c r="X6080" i="1743"/>
  <c r="C6079" i="1743"/>
  <c r="D6079" i="1743"/>
  <c r="W6079" i="1743"/>
  <c r="X6079" i="1743"/>
  <c r="C6064" i="1743"/>
  <c r="C6065" i="1743"/>
  <c r="C6066" i="1743"/>
  <c r="C6067" i="1743"/>
  <c r="C6068" i="1743"/>
  <c r="C6069" i="1743"/>
  <c r="C6070" i="1743"/>
  <c r="C6071" i="1743"/>
  <c r="C6072" i="1743"/>
  <c r="C6073" i="1743"/>
  <c r="C6074" i="1743"/>
  <c r="C6075" i="1743"/>
  <c r="C6076" i="1743"/>
  <c r="C6077" i="1743"/>
  <c r="C6078" i="1743"/>
  <c r="D6064" i="1743"/>
  <c r="D6065" i="1743"/>
  <c r="D6066" i="1743"/>
  <c r="D6067" i="1743"/>
  <c r="D6068" i="1743"/>
  <c r="D6069" i="1743"/>
  <c r="D6070" i="1743"/>
  <c r="D6071" i="1743"/>
  <c r="D6072" i="1743"/>
  <c r="D6073" i="1743"/>
  <c r="D6074" i="1743"/>
  <c r="D6075" i="1743"/>
  <c r="D6076" i="1743"/>
  <c r="D6077" i="1743"/>
  <c r="D6078" i="1743"/>
  <c r="W6064" i="1743"/>
  <c r="W6065" i="1743"/>
  <c r="W6066" i="1743"/>
  <c r="W6067" i="1743"/>
  <c r="W6068" i="1743"/>
  <c r="W6069" i="1743"/>
  <c r="W6070" i="1743"/>
  <c r="W6071" i="1743"/>
  <c r="W6072" i="1743"/>
  <c r="W6073" i="1743"/>
  <c r="W6074" i="1743"/>
  <c r="W6075" i="1743"/>
  <c r="W6076" i="1743"/>
  <c r="W6077" i="1743"/>
  <c r="W6078" i="1743"/>
  <c r="X6064" i="1743"/>
  <c r="X6065" i="1743"/>
  <c r="X6066" i="1743"/>
  <c r="X6067" i="1743"/>
  <c r="X6068" i="1743"/>
  <c r="X6069" i="1743"/>
  <c r="X6070" i="1743"/>
  <c r="X6071" i="1743"/>
  <c r="X6072" i="1743"/>
  <c r="X6073" i="1743"/>
  <c r="X6074" i="1743"/>
  <c r="X6075" i="1743"/>
  <c r="X6076" i="1743"/>
  <c r="X6077" i="1743"/>
  <c r="X6078" i="1743"/>
  <c r="W6063" i="1743"/>
  <c r="X6063" i="1743"/>
  <c r="D6063" i="1743"/>
  <c r="C6063" i="1743"/>
  <c r="C6062" i="1743"/>
  <c r="D6062" i="1743"/>
  <c r="W6062" i="1743"/>
  <c r="X6062" i="1743"/>
  <c r="M2" i="1748" l="1"/>
  <c r="Q3" i="1748" l="1"/>
  <c r="C6061" i="1743"/>
  <c r="D6061" i="1743"/>
  <c r="W6061" i="1743"/>
  <c r="X6061" i="1743"/>
  <c r="C6060" i="1743"/>
  <c r="D6060" i="1743"/>
  <c r="W6060" i="1743"/>
  <c r="X6060" i="1743"/>
  <c r="C6059" i="1743"/>
  <c r="D6059" i="1743"/>
  <c r="W6059" i="1743"/>
  <c r="X6059" i="1743"/>
  <c r="C6055" i="1743"/>
  <c r="C6056" i="1743"/>
  <c r="C6057" i="1743"/>
  <c r="C6058" i="1743"/>
  <c r="D6055" i="1743"/>
  <c r="D6056" i="1743"/>
  <c r="D6057" i="1743"/>
  <c r="D6058" i="1743"/>
  <c r="W6055" i="1743"/>
  <c r="W6056" i="1743"/>
  <c r="W6057" i="1743"/>
  <c r="W6058" i="1743"/>
  <c r="X6055" i="1743"/>
  <c r="X6056" i="1743"/>
  <c r="X6057" i="1743"/>
  <c r="X6058" i="1743"/>
  <c r="C6053" i="1743"/>
  <c r="C6054" i="1743"/>
  <c r="D6053" i="1743"/>
  <c r="D6054" i="1743"/>
  <c r="W6053" i="1743"/>
  <c r="W6054" i="1743"/>
  <c r="X6053" i="1743"/>
  <c r="X6054" i="1743"/>
  <c r="C6052" i="1743" l="1"/>
  <c r="D6052" i="1743"/>
  <c r="W6052" i="1743"/>
  <c r="X6052" i="1743"/>
  <c r="C6051" i="1743"/>
  <c r="D6051" i="1743"/>
  <c r="W6051" i="1743"/>
  <c r="X6051" i="1743"/>
  <c r="C6050" i="1743"/>
  <c r="D6050" i="1743"/>
  <c r="W6050" i="1743"/>
  <c r="X6050" i="1743"/>
  <c r="C6049" i="1743"/>
  <c r="D6049" i="1743"/>
  <c r="W6049" i="1743"/>
  <c r="X6049" i="1743"/>
  <c r="C6048" i="1743"/>
  <c r="D6048" i="1743"/>
  <c r="W6048" i="1743"/>
  <c r="X6048" i="1743"/>
  <c r="C6047" i="1743"/>
  <c r="D6047" i="1743"/>
  <c r="W6047" i="1743"/>
  <c r="X6047" i="1743"/>
  <c r="C6045" i="1743"/>
  <c r="C6046" i="1743"/>
  <c r="D6045" i="1743"/>
  <c r="D6046" i="1743"/>
  <c r="W6045" i="1743"/>
  <c r="W6046" i="1743"/>
  <c r="X6045" i="1743"/>
  <c r="X6046" i="1743"/>
  <c r="C6043" i="1743"/>
  <c r="C6044" i="1743"/>
  <c r="D6043" i="1743"/>
  <c r="D6044" i="1743"/>
  <c r="W6043" i="1743"/>
  <c r="W6044" i="1743"/>
  <c r="X6043" i="1743"/>
  <c r="X6044" i="1743"/>
  <c r="C6038" i="1743"/>
  <c r="C6039" i="1743"/>
  <c r="C6040" i="1743"/>
  <c r="C6041" i="1743"/>
  <c r="C6042" i="1743"/>
  <c r="D6038" i="1743"/>
  <c r="D6039" i="1743"/>
  <c r="D6040" i="1743"/>
  <c r="D6041" i="1743"/>
  <c r="D6042" i="1743"/>
  <c r="W6038" i="1743"/>
  <c r="W6039" i="1743"/>
  <c r="W6040" i="1743"/>
  <c r="W6041" i="1743"/>
  <c r="W6042" i="1743"/>
  <c r="X6038" i="1743"/>
  <c r="X6039" i="1743"/>
  <c r="X6040" i="1743"/>
  <c r="X6041" i="1743"/>
  <c r="X6042" i="1743"/>
  <c r="C6037" i="1743"/>
  <c r="D6037" i="1743"/>
  <c r="W6037" i="1743"/>
  <c r="X6037" i="1743"/>
  <c r="C6033" i="1743"/>
  <c r="C6034" i="1743"/>
  <c r="C6035" i="1743"/>
  <c r="C6036" i="1743"/>
  <c r="D6033" i="1743"/>
  <c r="D6034" i="1743"/>
  <c r="D6035" i="1743"/>
  <c r="D6036" i="1743"/>
  <c r="W6033" i="1743"/>
  <c r="W6034" i="1743"/>
  <c r="W6035" i="1743"/>
  <c r="W6036" i="1743"/>
  <c r="X6033" i="1743"/>
  <c r="X6034" i="1743"/>
  <c r="X6035" i="1743"/>
  <c r="X6036" i="1743"/>
  <c r="C6031" i="1743"/>
  <c r="C6032" i="1743"/>
  <c r="D6031" i="1743"/>
  <c r="D6032" i="1743"/>
  <c r="W6031" i="1743"/>
  <c r="W6032" i="1743"/>
  <c r="X6031" i="1743"/>
  <c r="X6032" i="1743"/>
  <c r="C6025" i="1743"/>
  <c r="C6026" i="1743"/>
  <c r="C6027" i="1743"/>
  <c r="C6028" i="1743"/>
  <c r="C6029" i="1743"/>
  <c r="C6030" i="1743"/>
  <c r="D6025" i="1743"/>
  <c r="D6026" i="1743"/>
  <c r="D6027" i="1743"/>
  <c r="D6028" i="1743"/>
  <c r="D6029" i="1743"/>
  <c r="D6030" i="1743"/>
  <c r="W6025" i="1743"/>
  <c r="W6026" i="1743"/>
  <c r="W6027" i="1743"/>
  <c r="W6028" i="1743"/>
  <c r="W6029" i="1743"/>
  <c r="W6030" i="1743"/>
  <c r="X6025" i="1743"/>
  <c r="X6026" i="1743"/>
  <c r="X6027" i="1743"/>
  <c r="X6028" i="1743"/>
  <c r="X6029" i="1743"/>
  <c r="X6030" i="1743"/>
  <c r="C6024" i="1743"/>
  <c r="D6024" i="1743"/>
  <c r="W6024" i="1743"/>
  <c r="X6024" i="1743"/>
  <c r="C6015" i="1743"/>
  <c r="C6016" i="1743"/>
  <c r="C6017" i="1743"/>
  <c r="C6018" i="1743"/>
  <c r="C6019" i="1743"/>
  <c r="C6020" i="1743"/>
  <c r="C6021" i="1743"/>
  <c r="C6022" i="1743"/>
  <c r="C6023" i="1743"/>
  <c r="D6015" i="1743"/>
  <c r="D6016" i="1743"/>
  <c r="D6017" i="1743"/>
  <c r="D6018" i="1743"/>
  <c r="D6019" i="1743"/>
  <c r="D6020" i="1743"/>
  <c r="D6021" i="1743"/>
  <c r="D6022" i="1743"/>
  <c r="D6023" i="1743"/>
  <c r="W6015" i="1743"/>
  <c r="W6016" i="1743"/>
  <c r="W6017" i="1743"/>
  <c r="W6018" i="1743"/>
  <c r="W6019" i="1743"/>
  <c r="W6020" i="1743"/>
  <c r="W6021" i="1743"/>
  <c r="W6022" i="1743"/>
  <c r="W6023" i="1743"/>
  <c r="X6015" i="1743"/>
  <c r="X6016" i="1743"/>
  <c r="X6017" i="1743"/>
  <c r="X6018" i="1743"/>
  <c r="X6019" i="1743"/>
  <c r="X6020" i="1743"/>
  <c r="X6021" i="1743"/>
  <c r="X6022" i="1743"/>
  <c r="X6023" i="1743"/>
  <c r="C6007" i="1743"/>
  <c r="C6008" i="1743"/>
  <c r="C6009" i="1743"/>
  <c r="C6010" i="1743"/>
  <c r="C6011" i="1743"/>
  <c r="C6012" i="1743"/>
  <c r="C6013" i="1743"/>
  <c r="C6014" i="1743"/>
  <c r="D6007" i="1743"/>
  <c r="D6008" i="1743"/>
  <c r="D6009" i="1743"/>
  <c r="D6010" i="1743"/>
  <c r="D6011" i="1743"/>
  <c r="D6012" i="1743"/>
  <c r="D6013" i="1743"/>
  <c r="D6014" i="1743"/>
  <c r="W6007" i="1743"/>
  <c r="W6008" i="1743"/>
  <c r="W6009" i="1743"/>
  <c r="W6010" i="1743"/>
  <c r="W6011" i="1743"/>
  <c r="W6012" i="1743"/>
  <c r="W6013" i="1743"/>
  <c r="W6014" i="1743"/>
  <c r="X6007" i="1743"/>
  <c r="X6008" i="1743"/>
  <c r="X6009" i="1743"/>
  <c r="X6010" i="1743"/>
  <c r="X6011" i="1743"/>
  <c r="X6012" i="1743"/>
  <c r="X6013" i="1743"/>
  <c r="X6014" i="1743"/>
  <c r="C6006" i="1743"/>
  <c r="D6006" i="1743"/>
  <c r="W6006" i="1743"/>
  <c r="X6006" i="1743"/>
  <c r="C6003" i="1743" l="1"/>
  <c r="C6004" i="1743"/>
  <c r="C6005" i="1743"/>
  <c r="D6003" i="1743"/>
  <c r="D6004" i="1743"/>
  <c r="D6005" i="1743"/>
  <c r="W6003" i="1743"/>
  <c r="W6004" i="1743"/>
  <c r="W6005" i="1743"/>
  <c r="X6003" i="1743"/>
  <c r="X6004" i="1743"/>
  <c r="X6005" i="1743"/>
  <c r="C6002" i="1743"/>
  <c r="D6002" i="1743"/>
  <c r="W6002" i="1743"/>
  <c r="X6002" i="1743"/>
  <c r="W6000" i="1743"/>
  <c r="W6001" i="1743"/>
  <c r="X6000" i="1743"/>
  <c r="X6001" i="1743"/>
  <c r="D6001" i="1743"/>
  <c r="C6001" i="1743"/>
  <c r="D6000" i="1743"/>
  <c r="C6000" i="1743"/>
  <c r="C5994" i="1743"/>
  <c r="C5995" i="1743"/>
  <c r="C5996" i="1743"/>
  <c r="C5997" i="1743"/>
  <c r="C5998" i="1743"/>
  <c r="C5999" i="1743"/>
  <c r="D5994" i="1743"/>
  <c r="D5995" i="1743"/>
  <c r="D5996" i="1743"/>
  <c r="D5997" i="1743"/>
  <c r="D5998" i="1743"/>
  <c r="D5999" i="1743"/>
  <c r="W5994" i="1743"/>
  <c r="W5995" i="1743"/>
  <c r="W5996" i="1743"/>
  <c r="W5997" i="1743"/>
  <c r="W5998" i="1743"/>
  <c r="W5999" i="1743"/>
  <c r="X5994" i="1743"/>
  <c r="X5995" i="1743"/>
  <c r="X5996" i="1743"/>
  <c r="X5997" i="1743"/>
  <c r="X5998" i="1743"/>
  <c r="X5999" i="1743"/>
  <c r="C5987" i="1743"/>
  <c r="C5988" i="1743"/>
  <c r="C5989" i="1743"/>
  <c r="C5990" i="1743"/>
  <c r="C5991" i="1743"/>
  <c r="C5992" i="1743"/>
  <c r="C5993" i="1743"/>
  <c r="D5987" i="1743"/>
  <c r="D5988" i="1743"/>
  <c r="D5989" i="1743"/>
  <c r="D5990" i="1743"/>
  <c r="D5991" i="1743"/>
  <c r="D5992" i="1743"/>
  <c r="D5993" i="1743"/>
  <c r="W5987" i="1743"/>
  <c r="W5988" i="1743"/>
  <c r="W5989" i="1743"/>
  <c r="W5990" i="1743"/>
  <c r="W5991" i="1743"/>
  <c r="W5992" i="1743"/>
  <c r="W5993" i="1743"/>
  <c r="X5987" i="1743"/>
  <c r="X5988" i="1743"/>
  <c r="X5989" i="1743"/>
  <c r="X5990" i="1743"/>
  <c r="X5991" i="1743"/>
  <c r="X5992" i="1743"/>
  <c r="X5993" i="1743"/>
  <c r="C5986" i="1743"/>
  <c r="D5986" i="1743"/>
  <c r="W5986" i="1743"/>
  <c r="X5986" i="1743"/>
  <c r="W5985" i="1743" l="1"/>
  <c r="X5985" i="1743"/>
  <c r="D5985" i="1743"/>
  <c r="C5985" i="1743"/>
  <c r="C5984" i="1743"/>
  <c r="D5984" i="1743"/>
  <c r="W5984" i="1743"/>
  <c r="X5984" i="1743"/>
  <c r="C5983" i="1743"/>
  <c r="D5983" i="1743"/>
  <c r="W5983" i="1743"/>
  <c r="X5983" i="1743"/>
  <c r="C5982" i="1743"/>
  <c r="D5982" i="1743"/>
  <c r="W5982" i="1743"/>
  <c r="X5982" i="1743"/>
  <c r="C5981" i="1743"/>
  <c r="D5981" i="1743"/>
  <c r="W5981" i="1743"/>
  <c r="X5981" i="1743"/>
  <c r="C5980" i="1743"/>
  <c r="D5980" i="1743"/>
  <c r="W5980" i="1743"/>
  <c r="X5980" i="1743"/>
  <c r="C3402" i="1743" l="1"/>
  <c r="D3402" i="1743"/>
  <c r="W3402" i="1743"/>
  <c r="X3402" i="1743"/>
  <c r="C3403" i="1743"/>
  <c r="D3403" i="1743"/>
  <c r="W3403" i="1743"/>
  <c r="X3403" i="1743"/>
  <c r="C3404" i="1743"/>
  <c r="D3404" i="1743"/>
  <c r="W3404" i="1743"/>
  <c r="X3404" i="1743"/>
  <c r="C3405" i="1743"/>
  <c r="D3405" i="1743"/>
  <c r="W3405" i="1743"/>
  <c r="X3405" i="1743"/>
  <c r="C3857" i="1743" l="1"/>
  <c r="D3857" i="1743"/>
  <c r="W3857" i="1743"/>
  <c r="X3857" i="1743"/>
  <c r="C3858" i="1743"/>
  <c r="D3858" i="1743"/>
  <c r="W3858" i="1743"/>
  <c r="X3858" i="1743"/>
  <c r="C3859" i="1743"/>
  <c r="D3859" i="1743"/>
  <c r="W3859" i="1743"/>
  <c r="X3859" i="1743"/>
  <c r="C3860" i="1743"/>
  <c r="D3860" i="1743"/>
  <c r="W3860" i="1743"/>
  <c r="X3860" i="1743"/>
  <c r="C3946" i="1743"/>
  <c r="D3946" i="1743"/>
  <c r="W3946" i="1743"/>
  <c r="X3946" i="1743"/>
  <c r="C3941" i="1743"/>
  <c r="D3941" i="1743"/>
  <c r="W3941" i="1743"/>
  <c r="X3941" i="1743"/>
  <c r="C3942" i="1743"/>
  <c r="D3942" i="1743"/>
  <c r="W3942" i="1743"/>
  <c r="X3942" i="1743"/>
  <c r="C3943" i="1743"/>
  <c r="D3943" i="1743"/>
  <c r="W3943" i="1743"/>
  <c r="X3943" i="1743"/>
  <c r="C3944" i="1743"/>
  <c r="D3944" i="1743"/>
  <c r="W3944" i="1743"/>
  <c r="X3944" i="1743"/>
  <c r="C3945" i="1743"/>
  <c r="D3945" i="1743"/>
  <c r="W3945" i="1743"/>
  <c r="X3945" i="1743"/>
  <c r="C4002" i="1743"/>
  <c r="D4002" i="1743"/>
  <c r="W4002" i="1743"/>
  <c r="X4002" i="1743"/>
  <c r="C4003" i="1743"/>
  <c r="D4003" i="1743"/>
  <c r="W4003" i="1743"/>
  <c r="X4003" i="1743"/>
  <c r="C4004" i="1743"/>
  <c r="D4004" i="1743"/>
  <c r="W4004" i="1743"/>
  <c r="X4004" i="1743"/>
  <c r="C4005" i="1743"/>
  <c r="D4005" i="1743"/>
  <c r="W4005" i="1743"/>
  <c r="X4005" i="1743"/>
  <c r="C4006" i="1743"/>
  <c r="D4006" i="1743"/>
  <c r="W4006" i="1743"/>
  <c r="X4006" i="1743"/>
  <c r="C4007" i="1743"/>
  <c r="D4007" i="1743"/>
  <c r="W4007" i="1743"/>
  <c r="X4007" i="1743"/>
  <c r="C3733" i="1743"/>
  <c r="D3733" i="1743"/>
  <c r="W3733" i="1743"/>
  <c r="X3733" i="1743"/>
  <c r="C3628" i="1743"/>
  <c r="D3628" i="1743"/>
  <c r="W3628" i="1743"/>
  <c r="X3628" i="1743"/>
  <c r="C3627" i="1743"/>
  <c r="D3627" i="1743"/>
  <c r="W3627" i="1743"/>
  <c r="X3627" i="1743"/>
  <c r="C4620" i="1743"/>
  <c r="D4620" i="1743"/>
  <c r="W4620" i="1743"/>
  <c r="X4620" i="1743"/>
  <c r="C4621" i="1743"/>
  <c r="D4621" i="1743"/>
  <c r="W4621" i="1743"/>
  <c r="X4621" i="1743"/>
  <c r="C4622" i="1743"/>
  <c r="D4622" i="1743"/>
  <c r="W4622" i="1743"/>
  <c r="X4622" i="1743"/>
  <c r="C4623" i="1743"/>
  <c r="D4623" i="1743"/>
  <c r="W4623" i="1743"/>
  <c r="X4623" i="1743"/>
  <c r="C4624" i="1743"/>
  <c r="D4624" i="1743"/>
  <c r="W4624" i="1743"/>
  <c r="X4624" i="1743"/>
  <c r="C4613" i="1743"/>
  <c r="D4613" i="1743"/>
  <c r="W4613" i="1743"/>
  <c r="X4613" i="1743"/>
  <c r="C4614" i="1743"/>
  <c r="D4614" i="1743"/>
  <c r="W4614" i="1743"/>
  <c r="X4614" i="1743"/>
  <c r="C4615" i="1743"/>
  <c r="D4615" i="1743"/>
  <c r="W4615" i="1743"/>
  <c r="X4615" i="1743"/>
  <c r="C4616" i="1743"/>
  <c r="D4616" i="1743"/>
  <c r="W4616" i="1743"/>
  <c r="X4616" i="1743"/>
  <c r="C4617" i="1743"/>
  <c r="D4617" i="1743"/>
  <c r="W4617" i="1743"/>
  <c r="X4617" i="1743"/>
  <c r="C4618" i="1743"/>
  <c r="D4618" i="1743"/>
  <c r="W4618" i="1743"/>
  <c r="X4618" i="1743"/>
  <c r="C4619" i="1743"/>
  <c r="D4619" i="1743"/>
  <c r="W4619" i="1743"/>
  <c r="X4619" i="1743"/>
  <c r="C4609" i="1743"/>
  <c r="D4609" i="1743"/>
  <c r="W4609" i="1743"/>
  <c r="X4609" i="1743"/>
  <c r="C4610" i="1743"/>
  <c r="D4610" i="1743"/>
  <c r="W4610" i="1743"/>
  <c r="X4610" i="1743"/>
  <c r="C4611" i="1743"/>
  <c r="D4611" i="1743"/>
  <c r="W4611" i="1743"/>
  <c r="X4611" i="1743"/>
  <c r="C4612" i="1743"/>
  <c r="D4612" i="1743"/>
  <c r="W4612" i="1743"/>
  <c r="X4612" i="1743"/>
  <c r="C4625" i="1743"/>
  <c r="D4625" i="1743"/>
  <c r="W4625" i="1743"/>
  <c r="X4625" i="1743"/>
  <c r="C4600" i="1743"/>
  <c r="D4600" i="1743"/>
  <c r="W4600" i="1743"/>
  <c r="X4600" i="1743"/>
  <c r="C4601" i="1743"/>
  <c r="D4601" i="1743"/>
  <c r="W4601" i="1743"/>
  <c r="X4601" i="1743"/>
  <c r="C4602" i="1743"/>
  <c r="D4602" i="1743"/>
  <c r="W4602" i="1743"/>
  <c r="X4602" i="1743"/>
  <c r="C4603" i="1743"/>
  <c r="D4603" i="1743"/>
  <c r="W4603" i="1743"/>
  <c r="X4603" i="1743"/>
  <c r="C4604" i="1743"/>
  <c r="D4604" i="1743"/>
  <c r="W4604" i="1743"/>
  <c r="X4604" i="1743"/>
  <c r="C4598" i="1743"/>
  <c r="D4598" i="1743"/>
  <c r="W4598" i="1743"/>
  <c r="X4598" i="1743"/>
  <c r="C4599" i="1743"/>
  <c r="D4599" i="1743"/>
  <c r="W4599" i="1743"/>
  <c r="X4599" i="1743"/>
  <c r="C4605" i="1743"/>
  <c r="D4605" i="1743"/>
  <c r="W4605" i="1743"/>
  <c r="X4605" i="1743"/>
  <c r="C4606" i="1743"/>
  <c r="D4606" i="1743"/>
  <c r="W4606" i="1743"/>
  <c r="X4606" i="1743"/>
  <c r="C4607" i="1743"/>
  <c r="D4607" i="1743"/>
  <c r="W4607" i="1743"/>
  <c r="X4607" i="1743"/>
  <c r="C4608" i="1743"/>
  <c r="D4608" i="1743"/>
  <c r="W4608" i="1743"/>
  <c r="X4608" i="1743"/>
  <c r="C4594" i="1743" l="1"/>
  <c r="D4594" i="1743"/>
  <c r="W4594" i="1743"/>
  <c r="X4594" i="1743"/>
  <c r="C4595" i="1743"/>
  <c r="D4595" i="1743"/>
  <c r="W4595" i="1743"/>
  <c r="X4595" i="1743"/>
  <c r="C4596" i="1743"/>
  <c r="D4596" i="1743"/>
  <c r="W4596" i="1743"/>
  <c r="X4596" i="1743"/>
  <c r="C4597" i="1743"/>
  <c r="D4597" i="1743"/>
  <c r="W4597" i="1743"/>
  <c r="X4597" i="1743"/>
  <c r="C4583" i="1743"/>
  <c r="D4583" i="1743"/>
  <c r="W4583" i="1743"/>
  <c r="X4583" i="1743"/>
  <c r="C4584" i="1743"/>
  <c r="D4584" i="1743"/>
  <c r="W4584" i="1743"/>
  <c r="X4584" i="1743"/>
  <c r="C4585" i="1743"/>
  <c r="D4585" i="1743"/>
  <c r="W4585" i="1743"/>
  <c r="X4585" i="1743"/>
  <c r="C4586" i="1743"/>
  <c r="D4586" i="1743"/>
  <c r="W4586" i="1743"/>
  <c r="X4586" i="1743"/>
  <c r="C4587" i="1743"/>
  <c r="D4587" i="1743"/>
  <c r="W4587" i="1743"/>
  <c r="X4587" i="1743"/>
  <c r="C4588" i="1743"/>
  <c r="D4588" i="1743"/>
  <c r="W4588" i="1743"/>
  <c r="X4588" i="1743"/>
  <c r="C4589" i="1743"/>
  <c r="D4589" i="1743"/>
  <c r="W4589" i="1743"/>
  <c r="X4589" i="1743"/>
  <c r="C4590" i="1743"/>
  <c r="D4590" i="1743"/>
  <c r="W4590" i="1743"/>
  <c r="X4590" i="1743"/>
  <c r="C4591" i="1743"/>
  <c r="D4591" i="1743"/>
  <c r="W4591" i="1743"/>
  <c r="X4591" i="1743"/>
  <c r="C4592" i="1743"/>
  <c r="D4592" i="1743"/>
  <c r="W4592" i="1743"/>
  <c r="X4592" i="1743"/>
  <c r="C4593" i="1743"/>
  <c r="D4593" i="1743"/>
  <c r="W4593" i="1743"/>
  <c r="X4593" i="1743"/>
  <c r="C4554" i="1743"/>
  <c r="D4554" i="1743"/>
  <c r="W4554" i="1743"/>
  <c r="X4554" i="1743"/>
  <c r="C4555" i="1743"/>
  <c r="D4555" i="1743"/>
  <c r="W4555" i="1743"/>
  <c r="X4555" i="1743"/>
  <c r="C4556" i="1743"/>
  <c r="D4556" i="1743"/>
  <c r="W4556" i="1743"/>
  <c r="X4556" i="1743"/>
  <c r="C4557" i="1743"/>
  <c r="D4557" i="1743"/>
  <c r="W4557" i="1743"/>
  <c r="X4557" i="1743"/>
  <c r="C4558" i="1743"/>
  <c r="D4558" i="1743"/>
  <c r="W4558" i="1743"/>
  <c r="X4558" i="1743"/>
  <c r="C4559" i="1743"/>
  <c r="D4559" i="1743"/>
  <c r="W4559" i="1743"/>
  <c r="X4559" i="1743"/>
  <c r="C4560" i="1743"/>
  <c r="D4560" i="1743"/>
  <c r="W4560" i="1743"/>
  <c r="X4560" i="1743"/>
  <c r="C4561" i="1743"/>
  <c r="D4561" i="1743"/>
  <c r="W4561" i="1743"/>
  <c r="X4561" i="1743"/>
  <c r="C4562" i="1743"/>
  <c r="D4562" i="1743"/>
  <c r="W4562" i="1743"/>
  <c r="X4562" i="1743"/>
  <c r="C4563" i="1743"/>
  <c r="D4563" i="1743"/>
  <c r="W4563" i="1743"/>
  <c r="X4563" i="1743"/>
  <c r="C4564" i="1743"/>
  <c r="D4564" i="1743"/>
  <c r="W4564" i="1743"/>
  <c r="X4564" i="1743"/>
  <c r="C4565" i="1743"/>
  <c r="D4565" i="1743"/>
  <c r="W4565" i="1743"/>
  <c r="X4565" i="1743"/>
  <c r="C4566" i="1743"/>
  <c r="D4566" i="1743"/>
  <c r="W4566" i="1743"/>
  <c r="X4566" i="1743"/>
  <c r="C4567" i="1743"/>
  <c r="D4567" i="1743"/>
  <c r="W4567" i="1743"/>
  <c r="X4567" i="1743"/>
  <c r="C4568" i="1743"/>
  <c r="D4568" i="1743"/>
  <c r="W4568" i="1743"/>
  <c r="X4568" i="1743"/>
  <c r="C4569" i="1743"/>
  <c r="D4569" i="1743"/>
  <c r="W4569" i="1743"/>
  <c r="X4569" i="1743"/>
  <c r="C4570" i="1743"/>
  <c r="D4570" i="1743"/>
  <c r="W4570" i="1743"/>
  <c r="X4570" i="1743"/>
  <c r="C4571" i="1743"/>
  <c r="D4571" i="1743"/>
  <c r="W4571" i="1743"/>
  <c r="X4571" i="1743"/>
  <c r="C4572" i="1743"/>
  <c r="D4572" i="1743"/>
  <c r="W4572" i="1743"/>
  <c r="X4572" i="1743"/>
  <c r="C4573" i="1743"/>
  <c r="D4573" i="1743"/>
  <c r="W4573" i="1743"/>
  <c r="X4573" i="1743"/>
  <c r="C4574" i="1743"/>
  <c r="D4574" i="1743"/>
  <c r="W4574" i="1743"/>
  <c r="X4574" i="1743"/>
  <c r="C4575" i="1743"/>
  <c r="D4575" i="1743"/>
  <c r="W4575" i="1743"/>
  <c r="X4575" i="1743"/>
  <c r="C4576" i="1743"/>
  <c r="D4576" i="1743"/>
  <c r="W4576" i="1743"/>
  <c r="X4576" i="1743"/>
  <c r="C4577" i="1743"/>
  <c r="D4577" i="1743"/>
  <c r="W4577" i="1743"/>
  <c r="X4577" i="1743"/>
  <c r="C4578" i="1743"/>
  <c r="D4578" i="1743"/>
  <c r="W4578" i="1743"/>
  <c r="X4578" i="1743"/>
  <c r="C4579" i="1743"/>
  <c r="D4579" i="1743"/>
  <c r="W4579" i="1743"/>
  <c r="X4579" i="1743"/>
  <c r="C4580" i="1743"/>
  <c r="D4580" i="1743"/>
  <c r="W4580" i="1743"/>
  <c r="X4580" i="1743"/>
  <c r="C4581" i="1743"/>
  <c r="D4581" i="1743"/>
  <c r="W4581" i="1743"/>
  <c r="X4581" i="1743"/>
  <c r="C4582" i="1743"/>
  <c r="D4582" i="1743"/>
  <c r="W4582" i="1743"/>
  <c r="X4582" i="1743"/>
  <c r="C4332" i="1743"/>
  <c r="D4332" i="1743"/>
  <c r="W4332" i="1743"/>
  <c r="X4332" i="1743"/>
  <c r="C4333" i="1743"/>
  <c r="D4333" i="1743"/>
  <c r="W4333" i="1743"/>
  <c r="X4333" i="1743"/>
  <c r="C3781" i="1743"/>
  <c r="D3781" i="1743"/>
  <c r="W3781" i="1743"/>
  <c r="X3781" i="1743"/>
  <c r="C4372" i="1743"/>
  <c r="D4372" i="1743"/>
  <c r="W4372" i="1743"/>
  <c r="X4372" i="1743"/>
  <c r="C4695" i="1743"/>
  <c r="D4695" i="1743"/>
  <c r="W4695" i="1743"/>
  <c r="X4695" i="1743"/>
  <c r="C4629" i="1743"/>
  <c r="D4629" i="1743"/>
  <c r="W4629" i="1743"/>
  <c r="X4629" i="1743"/>
  <c r="C4630" i="1743"/>
  <c r="D4630" i="1743"/>
  <c r="W4630" i="1743"/>
  <c r="X4630" i="1743"/>
  <c r="C4631" i="1743"/>
  <c r="D4631" i="1743"/>
  <c r="W4631" i="1743"/>
  <c r="X4631" i="1743"/>
  <c r="C4632" i="1743"/>
  <c r="D4632" i="1743"/>
  <c r="W4632" i="1743"/>
  <c r="X4632" i="1743"/>
  <c r="C4633" i="1743"/>
  <c r="D4633" i="1743"/>
  <c r="W4633" i="1743"/>
  <c r="X4633" i="1743"/>
  <c r="C4634" i="1743"/>
  <c r="D4634" i="1743"/>
  <c r="W4634" i="1743"/>
  <c r="X4634" i="1743"/>
  <c r="C4635" i="1743"/>
  <c r="D4635" i="1743"/>
  <c r="W4635" i="1743"/>
  <c r="X4635" i="1743"/>
  <c r="C4694" i="1743"/>
  <c r="D4694" i="1743"/>
  <c r="W4694" i="1743"/>
  <c r="X4694" i="1743"/>
  <c r="C4690" i="1743"/>
  <c r="D4690" i="1743"/>
  <c r="W4690" i="1743"/>
  <c r="X4690" i="1743"/>
  <c r="C4691" i="1743"/>
  <c r="D4691" i="1743"/>
  <c r="W4691" i="1743"/>
  <c r="X4691" i="1743"/>
  <c r="C4692" i="1743"/>
  <c r="D4692" i="1743"/>
  <c r="W4692" i="1743"/>
  <c r="X4692" i="1743"/>
  <c r="C4693" i="1743"/>
  <c r="D4693" i="1743"/>
  <c r="W4693" i="1743"/>
  <c r="X4693" i="1743"/>
  <c r="C4682" i="1743"/>
  <c r="D4682" i="1743"/>
  <c r="W4682" i="1743"/>
  <c r="X4682" i="1743"/>
  <c r="C4683" i="1743"/>
  <c r="D4683" i="1743"/>
  <c r="W4683" i="1743"/>
  <c r="X4683" i="1743"/>
  <c r="C4684" i="1743"/>
  <c r="D4684" i="1743"/>
  <c r="W4684" i="1743"/>
  <c r="X4684" i="1743"/>
  <c r="C4685" i="1743"/>
  <c r="D4685" i="1743"/>
  <c r="W4685" i="1743"/>
  <c r="X4685" i="1743"/>
  <c r="C4686" i="1743"/>
  <c r="D4686" i="1743"/>
  <c r="W4686" i="1743"/>
  <c r="X4686" i="1743"/>
  <c r="C4677" i="1743"/>
  <c r="D4677" i="1743"/>
  <c r="W4677" i="1743"/>
  <c r="X4677" i="1743"/>
  <c r="C4678" i="1743"/>
  <c r="D4678" i="1743"/>
  <c r="W4678" i="1743"/>
  <c r="X4678" i="1743"/>
  <c r="C4679" i="1743"/>
  <c r="D4679" i="1743"/>
  <c r="W4679" i="1743"/>
  <c r="X4679" i="1743"/>
  <c r="C4680" i="1743"/>
  <c r="D4680" i="1743"/>
  <c r="W4680" i="1743"/>
  <c r="X4680" i="1743"/>
  <c r="C4681" i="1743"/>
  <c r="D4681" i="1743"/>
  <c r="W4681" i="1743"/>
  <c r="X4681" i="1743"/>
  <c r="C4687" i="1743"/>
  <c r="D4687" i="1743"/>
  <c r="W4687" i="1743"/>
  <c r="X4687" i="1743"/>
  <c r="C4688" i="1743"/>
  <c r="D4688" i="1743"/>
  <c r="W4688" i="1743"/>
  <c r="X4688" i="1743"/>
  <c r="C4689" i="1743"/>
  <c r="D4689" i="1743"/>
  <c r="W4689" i="1743"/>
  <c r="X4689" i="1743"/>
  <c r="C4676" i="1743"/>
  <c r="D4676" i="1743"/>
  <c r="W4676" i="1743"/>
  <c r="X4676" i="1743"/>
  <c r="C4938" i="1743"/>
  <c r="D4938" i="1743"/>
  <c r="W4938" i="1743"/>
  <c r="X4938" i="1743"/>
  <c r="C4847" i="1743"/>
  <c r="D4847" i="1743"/>
  <c r="W4847" i="1743"/>
  <c r="X4847" i="1743"/>
  <c r="C5879" i="1743"/>
  <c r="D5879" i="1743"/>
  <c r="W5879" i="1743"/>
  <c r="X5879" i="1743"/>
  <c r="C4997" i="1743"/>
  <c r="D4997" i="1743"/>
  <c r="W4997" i="1743"/>
  <c r="X4997" i="1743"/>
  <c r="C5979" i="1743" l="1"/>
  <c r="D5979" i="1743"/>
  <c r="W5979" i="1743"/>
  <c r="X5979" i="1743"/>
  <c r="C5978" i="1743"/>
  <c r="D5978" i="1743"/>
  <c r="W5978" i="1743"/>
  <c r="X5978" i="1743"/>
  <c r="C5977" i="1743"/>
  <c r="D5977" i="1743"/>
  <c r="W5977" i="1743"/>
  <c r="X5977" i="1743"/>
  <c r="C5976" i="1743"/>
  <c r="D5976" i="1743"/>
  <c r="W5976" i="1743"/>
  <c r="X5976" i="1743"/>
  <c r="C5975" i="1743"/>
  <c r="D5975" i="1743"/>
  <c r="W5975" i="1743"/>
  <c r="X5975" i="1743"/>
  <c r="C5974" i="1743"/>
  <c r="D5974" i="1743"/>
  <c r="W5974" i="1743"/>
  <c r="X5974" i="1743"/>
  <c r="W5973" i="1743"/>
  <c r="X5973" i="1743"/>
  <c r="D5973" i="1743"/>
  <c r="C5973" i="1743"/>
  <c r="W5972" i="1743"/>
  <c r="X5972" i="1743"/>
  <c r="D5972" i="1743"/>
  <c r="C5972" i="1743"/>
  <c r="W5971" i="1743"/>
  <c r="X5971" i="1743"/>
  <c r="D5971" i="1743"/>
  <c r="C5971" i="1743"/>
  <c r="C5970" i="1743"/>
  <c r="D5970" i="1743"/>
  <c r="W5970" i="1743"/>
  <c r="X5970" i="1743"/>
  <c r="C5969" i="1743"/>
  <c r="D5969" i="1743"/>
  <c r="W5969" i="1743"/>
  <c r="X5969" i="1743"/>
  <c r="C5968" i="1743"/>
  <c r="D5968" i="1743"/>
  <c r="W5968" i="1743"/>
  <c r="X5968" i="1743"/>
  <c r="C5965" i="1743"/>
  <c r="C5966" i="1743"/>
  <c r="D5965" i="1743"/>
  <c r="D5966" i="1743"/>
  <c r="W5965" i="1743"/>
  <c r="W5966" i="1743"/>
  <c r="X5965" i="1743"/>
  <c r="X5966" i="1743"/>
  <c r="C5964" i="1743"/>
  <c r="D5964" i="1743"/>
  <c r="W5964" i="1743"/>
  <c r="X5964" i="1743"/>
  <c r="C5963" i="1743"/>
  <c r="D5963" i="1743"/>
  <c r="W5963" i="1743"/>
  <c r="X5963" i="1743"/>
  <c r="W5955" i="1743"/>
  <c r="W5956" i="1743"/>
  <c r="W5957" i="1743"/>
  <c r="W5958" i="1743"/>
  <c r="W5959" i="1743"/>
  <c r="W5960" i="1743"/>
  <c r="W5961" i="1743"/>
  <c r="W5962" i="1743"/>
  <c r="X5955" i="1743"/>
  <c r="X5956" i="1743"/>
  <c r="X5957" i="1743"/>
  <c r="X5958" i="1743"/>
  <c r="X5959" i="1743"/>
  <c r="X5960" i="1743"/>
  <c r="X5961" i="1743"/>
  <c r="X5962" i="1743"/>
  <c r="D5962" i="1743"/>
  <c r="C5962" i="1743"/>
  <c r="D5961" i="1743"/>
  <c r="C5961" i="1743"/>
  <c r="D5960" i="1743"/>
  <c r="C5960" i="1743"/>
  <c r="D5959" i="1743"/>
  <c r="C5959" i="1743"/>
  <c r="D5958" i="1743"/>
  <c r="C5958" i="1743"/>
  <c r="D5957" i="1743"/>
  <c r="C5957" i="1743"/>
  <c r="D5956" i="1743"/>
  <c r="C5956" i="1743"/>
  <c r="D5955" i="1743"/>
  <c r="C5955" i="1743"/>
  <c r="C5948" i="1743"/>
  <c r="C5949" i="1743"/>
  <c r="C5950" i="1743"/>
  <c r="C5951" i="1743"/>
  <c r="C5952" i="1743"/>
  <c r="C5953" i="1743"/>
  <c r="C5954" i="1743"/>
  <c r="D5948" i="1743"/>
  <c r="D5949" i="1743"/>
  <c r="D5950" i="1743"/>
  <c r="D5951" i="1743"/>
  <c r="D5952" i="1743"/>
  <c r="D5953" i="1743"/>
  <c r="D5954" i="1743"/>
  <c r="W5948" i="1743"/>
  <c r="W5949" i="1743"/>
  <c r="W5950" i="1743"/>
  <c r="W5951" i="1743"/>
  <c r="W5952" i="1743"/>
  <c r="W5953" i="1743"/>
  <c r="W5954" i="1743"/>
  <c r="X5948" i="1743"/>
  <c r="X5949" i="1743"/>
  <c r="X5950" i="1743"/>
  <c r="X5951" i="1743"/>
  <c r="X5952" i="1743"/>
  <c r="X5953" i="1743"/>
  <c r="X5954" i="1743"/>
  <c r="C5947" i="1743"/>
  <c r="D5947" i="1743"/>
  <c r="W5947" i="1743"/>
  <c r="X5947" i="1743"/>
  <c r="C5699" i="1743"/>
  <c r="D5699" i="1743"/>
  <c r="W5699" i="1743"/>
  <c r="X5699" i="1743"/>
  <c r="C999" i="1745" l="1"/>
  <c r="D999" i="1745"/>
  <c r="W999" i="1745"/>
  <c r="X999" i="1745"/>
  <c r="C5946" i="1743"/>
  <c r="D5946" i="1743"/>
  <c r="W5946" i="1743"/>
  <c r="X5946" i="1743"/>
  <c r="C5945" i="1743"/>
  <c r="D5945" i="1743"/>
  <c r="W5945" i="1743"/>
  <c r="X5945" i="1743"/>
  <c r="C5944" i="1743"/>
  <c r="D5944" i="1743"/>
  <c r="W5944" i="1743"/>
  <c r="X5944" i="1743"/>
  <c r="C5943" i="1743" l="1"/>
  <c r="D5943" i="1743"/>
  <c r="W5943" i="1743"/>
  <c r="X5943" i="1743"/>
  <c r="C5942" i="1743" l="1"/>
  <c r="D5942" i="1743"/>
  <c r="W5942" i="1743"/>
  <c r="X5942" i="1743"/>
  <c r="C5941" i="1743"/>
  <c r="D5941" i="1743"/>
  <c r="W5941" i="1743"/>
  <c r="X5941" i="1743"/>
  <c r="C5940" i="1743"/>
  <c r="D5940" i="1743"/>
  <c r="W5940" i="1743"/>
  <c r="X5940" i="1743"/>
  <c r="C5939" i="1743"/>
  <c r="D5939" i="1743"/>
  <c r="W5939" i="1743"/>
  <c r="X5939" i="1743"/>
  <c r="C5938" i="1743"/>
  <c r="D5938" i="1743"/>
  <c r="W5938" i="1743"/>
  <c r="X5938" i="1743"/>
  <c r="C5937" i="1743"/>
  <c r="D5937" i="1743"/>
  <c r="W5937" i="1743"/>
  <c r="X5937" i="1743"/>
  <c r="C5936" i="1743"/>
  <c r="D5936" i="1743"/>
  <c r="W5936" i="1743"/>
  <c r="X5936" i="1743"/>
  <c r="C5935" i="1743"/>
  <c r="D5935" i="1743"/>
  <c r="W5935" i="1743"/>
  <c r="X5935" i="1743"/>
  <c r="C5934" i="1743" l="1"/>
  <c r="D5934" i="1743"/>
  <c r="W5934" i="1743"/>
  <c r="X5934" i="1743"/>
  <c r="C5933" i="1743"/>
  <c r="D5933" i="1743"/>
  <c r="W5933" i="1743"/>
  <c r="X5933" i="1743"/>
  <c r="C5932" i="1743"/>
  <c r="D5932" i="1743"/>
  <c r="W5932" i="1743"/>
  <c r="X5932" i="1743"/>
  <c r="C5931" i="1743"/>
  <c r="D5931" i="1743"/>
  <c r="W5931" i="1743"/>
  <c r="X5931" i="1743"/>
  <c r="C5930" i="1743"/>
  <c r="D5930" i="1743"/>
  <c r="W5930" i="1743"/>
  <c r="X5930" i="1743"/>
  <c r="C998" i="1745"/>
  <c r="D998" i="1745"/>
  <c r="W998" i="1745"/>
  <c r="X998" i="1745"/>
  <c r="W5929" i="1743"/>
  <c r="X5929" i="1743"/>
  <c r="D5929" i="1743"/>
  <c r="C5929" i="1743"/>
  <c r="C5928" i="1743"/>
  <c r="D5928" i="1743"/>
  <c r="W5928" i="1743"/>
  <c r="X5928" i="1743"/>
  <c r="C5927" i="1743" l="1"/>
  <c r="D5927" i="1743"/>
  <c r="W5927" i="1743"/>
  <c r="X5927" i="1743"/>
  <c r="C5926" i="1743"/>
  <c r="D5926" i="1743"/>
  <c r="W5926" i="1743"/>
  <c r="X5926" i="1743"/>
  <c r="C5925" i="1743"/>
  <c r="D5925" i="1743"/>
  <c r="W5925" i="1743"/>
  <c r="X5925" i="1743"/>
  <c r="C986" i="1745" l="1"/>
  <c r="C987" i="1745"/>
  <c r="C988" i="1745"/>
  <c r="C989" i="1745"/>
  <c r="C990" i="1745"/>
  <c r="C991" i="1745"/>
  <c r="C992" i="1745"/>
  <c r="C993" i="1745"/>
  <c r="C994" i="1745"/>
  <c r="C995" i="1745"/>
  <c r="C996" i="1745"/>
  <c r="C997" i="1745"/>
  <c r="D986" i="1745"/>
  <c r="D987" i="1745"/>
  <c r="D988" i="1745"/>
  <c r="D989" i="1745"/>
  <c r="D990" i="1745"/>
  <c r="D991" i="1745"/>
  <c r="D992" i="1745"/>
  <c r="D993" i="1745"/>
  <c r="D994" i="1745"/>
  <c r="D995" i="1745"/>
  <c r="D996" i="1745"/>
  <c r="D997" i="1745"/>
  <c r="W986" i="1745"/>
  <c r="W987" i="1745"/>
  <c r="W988" i="1745"/>
  <c r="W989" i="1745"/>
  <c r="W990" i="1745"/>
  <c r="W991" i="1745"/>
  <c r="W992" i="1745"/>
  <c r="W993" i="1745"/>
  <c r="W994" i="1745"/>
  <c r="W995" i="1745"/>
  <c r="W996" i="1745"/>
  <c r="W997" i="1745"/>
  <c r="X986" i="1745"/>
  <c r="X987" i="1745"/>
  <c r="X988" i="1745"/>
  <c r="X989" i="1745"/>
  <c r="X990" i="1745"/>
  <c r="X991" i="1745"/>
  <c r="X992" i="1745"/>
  <c r="X993" i="1745"/>
  <c r="X994" i="1745"/>
  <c r="X995" i="1745"/>
  <c r="X996" i="1745"/>
  <c r="X997" i="1745"/>
  <c r="C985" i="1745"/>
  <c r="D985" i="1745"/>
  <c r="W985" i="1745"/>
  <c r="X985" i="1745"/>
  <c r="C5924" i="1743" l="1"/>
  <c r="D5924" i="1743"/>
  <c r="W5924" i="1743"/>
  <c r="X5924" i="1743"/>
  <c r="C5923" i="1743"/>
  <c r="D5923" i="1743"/>
  <c r="W5923" i="1743"/>
  <c r="X5923" i="1743"/>
  <c r="C5913" i="1743"/>
  <c r="C5914" i="1743"/>
  <c r="C5915" i="1743"/>
  <c r="C5916" i="1743"/>
  <c r="C5917" i="1743"/>
  <c r="C5918" i="1743"/>
  <c r="C5919" i="1743"/>
  <c r="C5920" i="1743"/>
  <c r="C5921" i="1743"/>
  <c r="C5922" i="1743"/>
  <c r="D5913" i="1743"/>
  <c r="D5914" i="1743"/>
  <c r="D5915" i="1743"/>
  <c r="D5916" i="1743"/>
  <c r="D5917" i="1743"/>
  <c r="D5918" i="1743"/>
  <c r="D5919" i="1743"/>
  <c r="D5920" i="1743"/>
  <c r="D5921" i="1743"/>
  <c r="D5922" i="1743"/>
  <c r="W5913" i="1743"/>
  <c r="W5914" i="1743"/>
  <c r="W5915" i="1743"/>
  <c r="W5916" i="1743"/>
  <c r="W5917" i="1743"/>
  <c r="W5918" i="1743"/>
  <c r="W5919" i="1743"/>
  <c r="W5920" i="1743"/>
  <c r="W5921" i="1743"/>
  <c r="W5922" i="1743"/>
  <c r="X5913" i="1743"/>
  <c r="X5914" i="1743"/>
  <c r="X5915" i="1743"/>
  <c r="X5916" i="1743"/>
  <c r="X5917" i="1743"/>
  <c r="X5918" i="1743"/>
  <c r="X5919" i="1743"/>
  <c r="X5920" i="1743"/>
  <c r="X5921" i="1743"/>
  <c r="X5922" i="1743"/>
  <c r="C5910" i="1743"/>
  <c r="C5911" i="1743"/>
  <c r="C5912" i="1743"/>
  <c r="D5910" i="1743"/>
  <c r="D5911" i="1743"/>
  <c r="D5912" i="1743"/>
  <c r="W5910" i="1743"/>
  <c r="W5911" i="1743"/>
  <c r="W5912" i="1743"/>
  <c r="X5910" i="1743"/>
  <c r="X5911" i="1743"/>
  <c r="X5912" i="1743"/>
  <c r="C5909" i="1743"/>
  <c r="D5909" i="1743"/>
  <c r="W5909" i="1743"/>
  <c r="X5909" i="1743"/>
  <c r="C5908" i="1743" l="1"/>
  <c r="D5908" i="1743"/>
  <c r="W5908" i="1743"/>
  <c r="X5908" i="1743"/>
  <c r="C5907" i="1743"/>
  <c r="D5907" i="1743"/>
  <c r="W5907" i="1743"/>
  <c r="X5907" i="1743"/>
  <c r="C5906" i="1743" l="1"/>
  <c r="D5906" i="1743"/>
  <c r="W5906" i="1743"/>
  <c r="X5906" i="1743"/>
  <c r="C5905" i="1743"/>
  <c r="D5905" i="1743"/>
  <c r="W5905" i="1743"/>
  <c r="X5905" i="1743"/>
  <c r="C984" i="1745"/>
  <c r="D984" i="1745"/>
  <c r="W984" i="1745"/>
  <c r="X984" i="1745"/>
  <c r="C5904" i="1743"/>
  <c r="D5904" i="1743"/>
  <c r="W5904" i="1743"/>
  <c r="X5904" i="1743"/>
  <c r="C5903" i="1743"/>
  <c r="D5903" i="1743"/>
  <c r="W5903" i="1743"/>
  <c r="X5903" i="1743"/>
  <c r="C5902" i="1743" l="1"/>
  <c r="D5902" i="1743"/>
  <c r="W5902" i="1743"/>
  <c r="X5902" i="1743"/>
  <c r="C5901" i="1743"/>
  <c r="D5901" i="1743"/>
  <c r="W5901" i="1743"/>
  <c r="X5901" i="1743"/>
  <c r="C5900" i="1743"/>
  <c r="D5900" i="1743"/>
  <c r="W5900" i="1743"/>
  <c r="X5900" i="1743"/>
  <c r="C5899" i="1743"/>
  <c r="D5899" i="1743"/>
  <c r="W5899" i="1743"/>
  <c r="X5899" i="1743"/>
  <c r="C5898" i="1743"/>
  <c r="D5898" i="1743"/>
  <c r="W5898" i="1743"/>
  <c r="X5898" i="1743"/>
  <c r="C5897" i="1743"/>
  <c r="D5897" i="1743"/>
  <c r="W5897" i="1743"/>
  <c r="X5897" i="1743"/>
  <c r="C5893" i="1743"/>
  <c r="C5894" i="1743"/>
  <c r="C5895" i="1743"/>
  <c r="C5896" i="1743"/>
  <c r="D5893" i="1743"/>
  <c r="D5894" i="1743"/>
  <c r="D5895" i="1743"/>
  <c r="D5896" i="1743"/>
  <c r="W5893" i="1743"/>
  <c r="W5894" i="1743"/>
  <c r="W5895" i="1743"/>
  <c r="W5896" i="1743"/>
  <c r="X5893" i="1743"/>
  <c r="X5894" i="1743"/>
  <c r="X5895" i="1743"/>
  <c r="X5896" i="1743"/>
  <c r="C5892" i="1743"/>
  <c r="D5892" i="1743"/>
  <c r="W5892" i="1743"/>
  <c r="X5892" i="1743"/>
  <c r="C5891" i="1743"/>
  <c r="D5891" i="1743"/>
  <c r="W5891" i="1743"/>
  <c r="X5891" i="1743"/>
  <c r="C5890" i="1743"/>
  <c r="D5890" i="1743"/>
  <c r="W5890" i="1743"/>
  <c r="X5890" i="1743"/>
  <c r="C5889" i="1743" l="1"/>
  <c r="D5889" i="1743"/>
  <c r="W5889" i="1743"/>
  <c r="X5889" i="1743"/>
  <c r="C5888" i="1743" l="1"/>
  <c r="D5888" i="1743"/>
  <c r="W5888" i="1743"/>
  <c r="X5888" i="1743"/>
  <c r="C5887" i="1743"/>
  <c r="D5887" i="1743"/>
  <c r="W5887" i="1743"/>
  <c r="X5887" i="1743"/>
  <c r="C983" i="1745"/>
  <c r="D983" i="1745"/>
  <c r="W983" i="1745"/>
  <c r="X983" i="1745"/>
  <c r="C5886" i="1743" l="1"/>
  <c r="D5886" i="1743"/>
  <c r="W5886" i="1743"/>
  <c r="X5886" i="1743"/>
  <c r="HI2" i="1747" l="1"/>
  <c r="HE2" i="1747"/>
  <c r="HB2" i="1747"/>
  <c r="GX2" i="1747"/>
  <c r="GU2" i="1747"/>
  <c r="GQ2" i="1747"/>
  <c r="GN2" i="1747"/>
  <c r="GJ2" i="1747"/>
  <c r="GG2" i="1747"/>
  <c r="GC2" i="1747"/>
  <c r="FZ2" i="1747"/>
  <c r="FV2" i="1747"/>
  <c r="FS2" i="1747"/>
  <c r="FO2" i="1747"/>
  <c r="FL2" i="1747"/>
  <c r="FH2" i="1747"/>
  <c r="FE2" i="1747"/>
  <c r="FA2" i="1747"/>
  <c r="EX2" i="1747"/>
  <c r="ET2" i="1747"/>
  <c r="EQ2" i="1747"/>
  <c r="EM2" i="1747"/>
  <c r="EJ2" i="1747"/>
  <c r="EF2" i="1747"/>
  <c r="EC2" i="1747"/>
  <c r="DY2" i="1747"/>
  <c r="DV2" i="1747"/>
  <c r="DR2" i="1747"/>
  <c r="DO2" i="1747"/>
  <c r="DK2" i="1747"/>
  <c r="DH2" i="1747"/>
  <c r="DD2" i="1747"/>
  <c r="DA2" i="1747"/>
  <c r="CW2" i="1747"/>
  <c r="CT2" i="1747"/>
  <c r="CP2" i="1747"/>
  <c r="CM2" i="1747"/>
  <c r="CI2" i="1747"/>
  <c r="CF2" i="1747"/>
  <c r="CB2" i="1747"/>
  <c r="BY2" i="1747"/>
  <c r="BU2" i="1747"/>
  <c r="BR2" i="1747"/>
  <c r="BN2" i="1747"/>
  <c r="BK2" i="1747"/>
  <c r="BG2" i="1747"/>
  <c r="BD2" i="1747"/>
  <c r="AZ2" i="1747"/>
  <c r="AW2" i="1747"/>
  <c r="AS2" i="1747"/>
  <c r="AP2" i="1747"/>
  <c r="AL2" i="1747"/>
  <c r="AI2" i="1747"/>
  <c r="AE2" i="1747"/>
  <c r="AB2" i="1747"/>
  <c r="X2" i="1747"/>
  <c r="U2" i="1747"/>
  <c r="Q2" i="1747"/>
  <c r="GD2" i="1746"/>
  <c r="GA2" i="1746"/>
  <c r="FX2" i="1746"/>
  <c r="FU2" i="1746"/>
  <c r="FR2" i="1746"/>
  <c r="FO2" i="1746"/>
  <c r="FL2" i="1746"/>
  <c r="FI2" i="1746"/>
  <c r="FF2" i="1746"/>
  <c r="FC2" i="1746"/>
  <c r="EZ2" i="1746"/>
  <c r="EW2" i="1746"/>
  <c r="ET2" i="1746"/>
  <c r="EQ2" i="1746"/>
  <c r="EN2" i="1746"/>
  <c r="EK2" i="1746"/>
  <c r="EH2" i="1746"/>
  <c r="EE2" i="1746"/>
  <c r="EB2" i="1746"/>
  <c r="DY2" i="1746"/>
  <c r="DV2" i="1746"/>
  <c r="DS2" i="1746"/>
  <c r="DP2" i="1746"/>
  <c r="DM2" i="1746"/>
  <c r="DJ2" i="1746"/>
  <c r="DG2" i="1746"/>
  <c r="DD2" i="1746"/>
  <c r="DA2" i="1746"/>
  <c r="CX2" i="1746"/>
  <c r="CU2" i="1746"/>
  <c r="CR2" i="1746"/>
  <c r="CO2" i="1746"/>
  <c r="CL2" i="1746"/>
  <c r="CI2" i="1746"/>
  <c r="CF2" i="1746"/>
  <c r="CC2" i="1746"/>
  <c r="BZ2" i="1746"/>
  <c r="BW2" i="1746"/>
  <c r="BT2" i="1746"/>
  <c r="BQ2" i="1746"/>
  <c r="BN2" i="1746"/>
  <c r="BK2" i="1746"/>
  <c r="BH2" i="1746"/>
  <c r="BE2" i="1746"/>
  <c r="BB2" i="1746"/>
  <c r="AY2" i="1746"/>
  <c r="AV2" i="1746"/>
  <c r="AS2" i="1746"/>
  <c r="AP2" i="1746"/>
  <c r="AM2" i="1746"/>
  <c r="AJ2" i="1746"/>
  <c r="AG2" i="1746"/>
  <c r="AD2" i="1746"/>
  <c r="AA2" i="1746"/>
  <c r="X2" i="1746"/>
  <c r="U2" i="1746"/>
  <c r="R2" i="1746"/>
  <c r="O2" i="1746"/>
  <c r="C5885" i="1743" l="1"/>
  <c r="D5885" i="1743"/>
  <c r="W5885" i="1743"/>
  <c r="X5885" i="1743"/>
  <c r="C5884" i="1743"/>
  <c r="D5884" i="1743"/>
  <c r="W5884" i="1743"/>
  <c r="X5884" i="1743"/>
  <c r="C5883" i="1743" l="1"/>
  <c r="D5883" i="1743"/>
  <c r="W5883" i="1743"/>
  <c r="X5883" i="1743"/>
  <c r="C5882" i="1743"/>
  <c r="D5882" i="1743"/>
  <c r="W5882" i="1743"/>
  <c r="X5882" i="1743"/>
  <c r="C5881" i="1743"/>
  <c r="D5881" i="1743"/>
  <c r="W5881" i="1743"/>
  <c r="X5881" i="1743"/>
  <c r="C5880" i="1743"/>
  <c r="D5880" i="1743"/>
  <c r="W5880" i="1743"/>
  <c r="X5880" i="1743"/>
  <c r="C5878" i="1743"/>
  <c r="D5878" i="1743"/>
  <c r="W5878" i="1743"/>
  <c r="X5878" i="1743"/>
  <c r="C982" i="1745" l="1"/>
  <c r="D982" i="1745"/>
  <c r="W982" i="1745"/>
  <c r="X982" i="1745"/>
  <c r="W980" i="1745"/>
  <c r="W981" i="1745"/>
  <c r="X980" i="1745"/>
  <c r="X981" i="1745"/>
  <c r="D981" i="1745"/>
  <c r="C981" i="1745"/>
  <c r="D980" i="1745"/>
  <c r="C980" i="1745"/>
  <c r="C963" i="1745"/>
  <c r="C964" i="1745"/>
  <c r="C965" i="1745"/>
  <c r="C966" i="1745"/>
  <c r="C967" i="1745"/>
  <c r="C968" i="1745"/>
  <c r="C969" i="1745"/>
  <c r="C970" i="1745"/>
  <c r="C971" i="1745"/>
  <c r="C972" i="1745"/>
  <c r="C973" i="1745"/>
  <c r="C974" i="1745"/>
  <c r="C975" i="1745"/>
  <c r="C976" i="1745"/>
  <c r="C977" i="1745"/>
  <c r="C978" i="1745"/>
  <c r="C979" i="1745"/>
  <c r="D963" i="1745"/>
  <c r="D964" i="1745"/>
  <c r="D965" i="1745"/>
  <c r="D966" i="1745"/>
  <c r="D967" i="1745"/>
  <c r="D968" i="1745"/>
  <c r="D969" i="1745"/>
  <c r="D970" i="1745"/>
  <c r="D971" i="1745"/>
  <c r="D972" i="1745"/>
  <c r="D973" i="1745"/>
  <c r="D974" i="1745"/>
  <c r="D975" i="1745"/>
  <c r="D976" i="1745"/>
  <c r="D977" i="1745"/>
  <c r="D978" i="1745"/>
  <c r="D979" i="1745"/>
  <c r="W963" i="1745"/>
  <c r="W964" i="1745"/>
  <c r="W965" i="1745"/>
  <c r="W966" i="1745"/>
  <c r="W967" i="1745"/>
  <c r="W968" i="1745"/>
  <c r="W969" i="1745"/>
  <c r="W970" i="1745"/>
  <c r="W971" i="1745"/>
  <c r="W972" i="1745"/>
  <c r="W973" i="1745"/>
  <c r="W974" i="1745"/>
  <c r="W975" i="1745"/>
  <c r="W976" i="1745"/>
  <c r="W977" i="1745"/>
  <c r="W978" i="1745"/>
  <c r="W979" i="1745"/>
  <c r="X963" i="1745"/>
  <c r="X964" i="1745"/>
  <c r="X965" i="1745"/>
  <c r="X966" i="1745"/>
  <c r="X967" i="1745"/>
  <c r="X968" i="1745"/>
  <c r="X969" i="1745"/>
  <c r="X970" i="1745"/>
  <c r="X971" i="1745"/>
  <c r="X972" i="1745"/>
  <c r="X973" i="1745"/>
  <c r="X974" i="1745"/>
  <c r="X975" i="1745"/>
  <c r="X976" i="1745"/>
  <c r="X977" i="1745"/>
  <c r="X978" i="1745"/>
  <c r="X979" i="1745"/>
  <c r="C962" i="1745"/>
  <c r="D962" i="1745"/>
  <c r="W962" i="1745"/>
  <c r="X962" i="1745"/>
  <c r="C961" i="1745" l="1"/>
  <c r="D961" i="1745"/>
  <c r="W961" i="1745"/>
  <c r="X961" i="1745"/>
  <c r="C960" i="1745" l="1"/>
  <c r="D960" i="1745"/>
  <c r="W960" i="1745"/>
  <c r="X960" i="1745"/>
  <c r="D5877" i="1743"/>
  <c r="C5877" i="1743"/>
  <c r="W5877" i="1743"/>
  <c r="X5877" i="1743"/>
  <c r="C5876" i="1743"/>
  <c r="D5876" i="1743"/>
  <c r="W5876" i="1743"/>
  <c r="X5876" i="1743"/>
  <c r="C5875" i="1743" l="1"/>
  <c r="D5875" i="1743"/>
  <c r="W5875" i="1743"/>
  <c r="X5875" i="1743"/>
  <c r="C5874" i="1743"/>
  <c r="D5874" i="1743"/>
  <c r="W5874" i="1743"/>
  <c r="X5874" i="1743"/>
  <c r="W5872" i="1743"/>
  <c r="X5871" i="1743"/>
  <c r="W5873" i="1743"/>
  <c r="X5873" i="1743"/>
  <c r="D5873" i="1743"/>
  <c r="C5873" i="1743"/>
  <c r="X5870" i="1743"/>
  <c r="D5872" i="1743"/>
  <c r="C5872" i="1743"/>
  <c r="D5871" i="1743"/>
  <c r="C5871" i="1743"/>
  <c r="C5870" i="1743"/>
  <c r="D5870" i="1743"/>
  <c r="C5869" i="1743"/>
  <c r="D5869" i="1743"/>
  <c r="W5869" i="1743"/>
  <c r="X5869" i="1743"/>
  <c r="W5866" i="1743"/>
  <c r="W5867" i="1743"/>
  <c r="W5868" i="1743"/>
  <c r="X5866" i="1743"/>
  <c r="X5867" i="1743"/>
  <c r="X5868" i="1743"/>
  <c r="D5868" i="1743"/>
  <c r="C5868" i="1743"/>
  <c r="D5867" i="1743"/>
  <c r="C5867" i="1743"/>
  <c r="D5866" i="1743"/>
  <c r="C5866" i="1743"/>
  <c r="C5864" i="1743"/>
  <c r="C5865" i="1743"/>
  <c r="D5864" i="1743"/>
  <c r="D5865" i="1743"/>
  <c r="W5864" i="1743"/>
  <c r="W5865" i="1743"/>
  <c r="X5864" i="1743"/>
  <c r="X5865" i="1743"/>
  <c r="C5863" i="1743"/>
  <c r="D5863" i="1743"/>
  <c r="W5863" i="1743"/>
  <c r="X5863" i="1743"/>
  <c r="C5862" i="1743"/>
  <c r="D5862" i="1743"/>
  <c r="W5862" i="1743"/>
  <c r="X5862" i="1743"/>
  <c r="C5861" i="1743"/>
  <c r="D5861" i="1743"/>
  <c r="W5861" i="1743"/>
  <c r="X5861" i="1743"/>
  <c r="D5855" i="1743"/>
  <c r="C5855" i="1743"/>
  <c r="D5854" i="1743"/>
  <c r="C5854" i="1743"/>
  <c r="C5856" i="1743"/>
  <c r="C5857" i="1743"/>
  <c r="C5858" i="1743"/>
  <c r="C5859" i="1743"/>
  <c r="C5860" i="1743"/>
  <c r="D5856" i="1743"/>
  <c r="D5857" i="1743"/>
  <c r="D5858" i="1743"/>
  <c r="D5859" i="1743"/>
  <c r="D5860" i="1743"/>
  <c r="W5854" i="1743"/>
  <c r="W5855" i="1743"/>
  <c r="W5856" i="1743"/>
  <c r="W5857" i="1743"/>
  <c r="W5858" i="1743"/>
  <c r="W5859" i="1743"/>
  <c r="W5860" i="1743"/>
  <c r="X5854" i="1743"/>
  <c r="X5855" i="1743"/>
  <c r="X5856" i="1743"/>
  <c r="X5857" i="1743"/>
  <c r="X5858" i="1743"/>
  <c r="X5859" i="1743"/>
  <c r="X5860" i="1743"/>
  <c r="C5853" i="1743"/>
  <c r="D5853" i="1743"/>
  <c r="W5853" i="1743"/>
  <c r="X5853" i="1743"/>
  <c r="C5852" i="1743"/>
  <c r="D5852" i="1743"/>
  <c r="W5852" i="1743"/>
  <c r="X5852" i="1743"/>
  <c r="X5872" i="1743" l="1"/>
  <c r="W5871" i="1743"/>
  <c r="W5870" i="1743"/>
  <c r="C5851" i="1743" l="1"/>
  <c r="D5851" i="1743"/>
  <c r="W5851" i="1743"/>
  <c r="X5851" i="1743"/>
  <c r="C5850" i="1743"/>
  <c r="D5850" i="1743"/>
  <c r="W5850" i="1743"/>
  <c r="X5850" i="1743"/>
  <c r="C5820" i="1743"/>
  <c r="D5820" i="1743"/>
  <c r="W5820" i="1743"/>
  <c r="X5820" i="1743"/>
  <c r="C5849" i="1743"/>
  <c r="D5849" i="1743"/>
  <c r="W5849" i="1743"/>
  <c r="X5849" i="1743"/>
  <c r="C5848" i="1743"/>
  <c r="D5848" i="1743"/>
  <c r="W5848" i="1743"/>
  <c r="X5848" i="1743"/>
  <c r="C5819" i="1743"/>
  <c r="D5819" i="1743"/>
  <c r="W5819" i="1743"/>
  <c r="X5819" i="1743"/>
  <c r="C5817" i="1743"/>
  <c r="D5817" i="1743"/>
  <c r="W5817" i="1743"/>
  <c r="X5817" i="1743"/>
  <c r="C5818" i="1743"/>
  <c r="D5818" i="1743"/>
  <c r="W5818" i="1743"/>
  <c r="X5818" i="1743"/>
  <c r="X5847" i="1743"/>
  <c r="W5847" i="1743"/>
  <c r="C5847" i="1743"/>
  <c r="D5847" i="1743"/>
  <c r="W5846" i="1743"/>
  <c r="X5846" i="1743"/>
  <c r="D5846" i="1743"/>
  <c r="C5846" i="1743"/>
  <c r="C5845" i="1743"/>
  <c r="D5845" i="1743"/>
  <c r="W5845" i="1743"/>
  <c r="X5845" i="1743"/>
  <c r="X5844" i="1743"/>
  <c r="W5844" i="1743"/>
  <c r="D5844" i="1743"/>
  <c r="C5844" i="1743"/>
  <c r="W5843" i="1743"/>
  <c r="X5843" i="1743"/>
  <c r="D5843" i="1743"/>
  <c r="C5843" i="1743"/>
  <c r="W5842" i="1743"/>
  <c r="X5842" i="1743"/>
  <c r="D5842" i="1743"/>
  <c r="C5842" i="1743"/>
  <c r="C5841" i="1743"/>
  <c r="D5841" i="1743"/>
  <c r="W5841" i="1743"/>
  <c r="X5841" i="1743"/>
  <c r="C5840" i="1743"/>
  <c r="D5840" i="1743"/>
  <c r="W5840" i="1743"/>
  <c r="X5840" i="1743"/>
  <c r="C5839" i="1743"/>
  <c r="D5839" i="1743"/>
  <c r="W5839" i="1743"/>
  <c r="X5839" i="1743"/>
  <c r="C5838" i="1743"/>
  <c r="D5838" i="1743"/>
  <c r="W5838" i="1743"/>
  <c r="X5838" i="1743"/>
  <c r="C5837" i="1743" l="1"/>
  <c r="D5837" i="1743"/>
  <c r="W5837" i="1743"/>
  <c r="X5837" i="1743"/>
  <c r="C5836" i="1743"/>
  <c r="D5836" i="1743"/>
  <c r="W5836" i="1743"/>
  <c r="X5836" i="1743"/>
  <c r="C5835" i="1743"/>
  <c r="D5835" i="1743"/>
  <c r="W5835" i="1743"/>
  <c r="X5835" i="1743"/>
  <c r="C5834" i="1743"/>
  <c r="D5834" i="1743"/>
  <c r="W5834" i="1743"/>
  <c r="X5834" i="1743"/>
  <c r="C5822" i="1743"/>
  <c r="C5823" i="1743"/>
  <c r="C5824" i="1743"/>
  <c r="C5825" i="1743"/>
  <c r="C5826" i="1743"/>
  <c r="C5827" i="1743"/>
  <c r="C5828" i="1743"/>
  <c r="C5829" i="1743"/>
  <c r="C5830" i="1743"/>
  <c r="C5831" i="1743"/>
  <c r="C5832" i="1743"/>
  <c r="C5833" i="1743"/>
  <c r="D5822" i="1743"/>
  <c r="D5823" i="1743"/>
  <c r="D5824" i="1743"/>
  <c r="D5825" i="1743"/>
  <c r="D5826" i="1743"/>
  <c r="D5827" i="1743"/>
  <c r="D5828" i="1743"/>
  <c r="D5829" i="1743"/>
  <c r="D5830" i="1743"/>
  <c r="D5831" i="1743"/>
  <c r="D5832" i="1743"/>
  <c r="D5833" i="1743"/>
  <c r="W5822" i="1743"/>
  <c r="W5823" i="1743"/>
  <c r="W5824" i="1743"/>
  <c r="W5825" i="1743"/>
  <c r="W5826" i="1743"/>
  <c r="W5827" i="1743"/>
  <c r="W5828" i="1743"/>
  <c r="W5829" i="1743"/>
  <c r="W5830" i="1743"/>
  <c r="W5831" i="1743"/>
  <c r="W5832" i="1743"/>
  <c r="W5833" i="1743"/>
  <c r="X5822" i="1743"/>
  <c r="X5823" i="1743"/>
  <c r="X5824" i="1743"/>
  <c r="X5825" i="1743"/>
  <c r="X5826" i="1743"/>
  <c r="X5827" i="1743"/>
  <c r="X5828" i="1743"/>
  <c r="X5829" i="1743"/>
  <c r="X5830" i="1743"/>
  <c r="X5831" i="1743"/>
  <c r="X5832" i="1743"/>
  <c r="X5833" i="1743"/>
  <c r="C5821" i="1743"/>
  <c r="D5821" i="1743"/>
  <c r="W5821" i="1743"/>
  <c r="X5821" i="1743"/>
  <c r="C5812" i="1743" l="1"/>
  <c r="C5813" i="1743"/>
  <c r="C5814" i="1743"/>
  <c r="C5815" i="1743"/>
  <c r="C5816" i="1743"/>
  <c r="D5812" i="1743"/>
  <c r="D5813" i="1743"/>
  <c r="D5814" i="1743"/>
  <c r="D5815" i="1743"/>
  <c r="D5816" i="1743"/>
  <c r="W5812" i="1743"/>
  <c r="W5813" i="1743"/>
  <c r="W5814" i="1743"/>
  <c r="W5815" i="1743"/>
  <c r="W5816" i="1743"/>
  <c r="X5812" i="1743"/>
  <c r="X5813" i="1743"/>
  <c r="X5814" i="1743"/>
  <c r="X5815" i="1743"/>
  <c r="X5816" i="1743"/>
  <c r="C5811" i="1743"/>
  <c r="D5811" i="1743"/>
  <c r="W5811" i="1743"/>
  <c r="X5811" i="1743"/>
  <c r="C5810" i="1743"/>
  <c r="D5810" i="1743"/>
  <c r="W5810" i="1743"/>
  <c r="X5810" i="1743"/>
  <c r="C5797" i="1743"/>
  <c r="C5798" i="1743"/>
  <c r="C5799" i="1743"/>
  <c r="C5800" i="1743"/>
  <c r="C5801" i="1743"/>
  <c r="C5802" i="1743"/>
  <c r="C5803" i="1743"/>
  <c r="C5804" i="1743"/>
  <c r="C5805" i="1743"/>
  <c r="C5806" i="1743"/>
  <c r="C5807" i="1743"/>
  <c r="C5808" i="1743"/>
  <c r="C5809" i="1743"/>
  <c r="D5797" i="1743"/>
  <c r="D5798" i="1743"/>
  <c r="D5799" i="1743"/>
  <c r="D5800" i="1743"/>
  <c r="D5801" i="1743"/>
  <c r="D5802" i="1743"/>
  <c r="D5803" i="1743"/>
  <c r="D5804" i="1743"/>
  <c r="D5805" i="1743"/>
  <c r="D5806" i="1743"/>
  <c r="D5807" i="1743"/>
  <c r="D5808" i="1743"/>
  <c r="D5809" i="1743"/>
  <c r="W5797" i="1743"/>
  <c r="W5798" i="1743"/>
  <c r="W5799" i="1743"/>
  <c r="W5800" i="1743"/>
  <c r="W5801" i="1743"/>
  <c r="W5802" i="1743"/>
  <c r="W5803" i="1743"/>
  <c r="W5804" i="1743"/>
  <c r="W5805" i="1743"/>
  <c r="W5806" i="1743"/>
  <c r="W5807" i="1743"/>
  <c r="W5808" i="1743"/>
  <c r="W5809" i="1743"/>
  <c r="X5797" i="1743"/>
  <c r="X5798" i="1743"/>
  <c r="X5799" i="1743"/>
  <c r="X5800" i="1743"/>
  <c r="X5801" i="1743"/>
  <c r="X5802" i="1743"/>
  <c r="X5803" i="1743"/>
  <c r="X5804" i="1743"/>
  <c r="X5805" i="1743"/>
  <c r="X5806" i="1743"/>
  <c r="X5807" i="1743"/>
  <c r="X5808" i="1743"/>
  <c r="X5809" i="1743"/>
  <c r="C5796" i="1743"/>
  <c r="D5796" i="1743"/>
  <c r="W5796" i="1743"/>
  <c r="X5796" i="1743"/>
  <c r="C939" i="1745" l="1"/>
  <c r="C940" i="1745"/>
  <c r="C941" i="1745"/>
  <c r="C942" i="1745"/>
  <c r="C943" i="1745"/>
  <c r="C944" i="1745"/>
  <c r="C945" i="1745"/>
  <c r="C946" i="1745"/>
  <c r="C947" i="1745"/>
  <c r="C948" i="1745"/>
  <c r="C949" i="1745"/>
  <c r="C950" i="1745"/>
  <c r="C951" i="1745"/>
  <c r="C952" i="1745"/>
  <c r="C953" i="1745"/>
  <c r="C954" i="1745"/>
  <c r="C955" i="1745"/>
  <c r="C956" i="1745"/>
  <c r="C957" i="1745"/>
  <c r="C958" i="1745"/>
  <c r="C959" i="1745"/>
  <c r="D939" i="1745"/>
  <c r="D940" i="1745"/>
  <c r="D941" i="1745"/>
  <c r="D942" i="1745"/>
  <c r="D943" i="1745"/>
  <c r="D944" i="1745"/>
  <c r="D945" i="1745"/>
  <c r="D946" i="1745"/>
  <c r="D947" i="1745"/>
  <c r="D948" i="1745"/>
  <c r="D949" i="1745"/>
  <c r="D950" i="1745"/>
  <c r="D951" i="1745"/>
  <c r="D952" i="1745"/>
  <c r="D953" i="1745"/>
  <c r="D954" i="1745"/>
  <c r="D955" i="1745"/>
  <c r="D956" i="1745"/>
  <c r="D957" i="1745"/>
  <c r="D958" i="1745"/>
  <c r="D959" i="1745"/>
  <c r="W939" i="1745"/>
  <c r="W940" i="1745"/>
  <c r="W941" i="1745"/>
  <c r="W942" i="1745"/>
  <c r="W943" i="1745"/>
  <c r="W944" i="1745"/>
  <c r="W945" i="1745"/>
  <c r="W946" i="1745"/>
  <c r="W947" i="1745"/>
  <c r="W948" i="1745"/>
  <c r="W949" i="1745"/>
  <c r="W950" i="1745"/>
  <c r="W951" i="1745"/>
  <c r="W952" i="1745"/>
  <c r="W953" i="1745"/>
  <c r="W954" i="1745"/>
  <c r="W955" i="1745"/>
  <c r="W956" i="1745"/>
  <c r="W957" i="1745"/>
  <c r="W958" i="1745"/>
  <c r="W959" i="1745"/>
  <c r="X939" i="1745"/>
  <c r="X940" i="1745"/>
  <c r="X941" i="1745"/>
  <c r="X942" i="1745"/>
  <c r="X943" i="1745"/>
  <c r="X944" i="1745"/>
  <c r="X945" i="1745"/>
  <c r="X946" i="1745"/>
  <c r="X947" i="1745"/>
  <c r="X948" i="1745"/>
  <c r="X949" i="1745"/>
  <c r="X950" i="1745"/>
  <c r="X951" i="1745"/>
  <c r="X952" i="1745"/>
  <c r="X953" i="1745"/>
  <c r="X954" i="1745"/>
  <c r="X955" i="1745"/>
  <c r="X956" i="1745"/>
  <c r="X957" i="1745"/>
  <c r="X958" i="1745"/>
  <c r="X959" i="1745"/>
  <c r="C5557" i="1743"/>
  <c r="D5557" i="1743"/>
  <c r="W5557" i="1743"/>
  <c r="X5557" i="1743"/>
  <c r="C5591" i="1743" l="1"/>
  <c r="C5592" i="1743"/>
  <c r="C5593" i="1743"/>
  <c r="C5594" i="1743"/>
  <c r="C5595" i="1743"/>
  <c r="C5596" i="1743"/>
  <c r="C5597" i="1743"/>
  <c r="C5598" i="1743"/>
  <c r="C5599" i="1743"/>
  <c r="C5600" i="1743"/>
  <c r="C5601" i="1743"/>
  <c r="C5602" i="1743"/>
  <c r="C5603" i="1743"/>
  <c r="C5604" i="1743"/>
  <c r="C5605" i="1743"/>
  <c r="C5606" i="1743"/>
  <c r="C5607" i="1743"/>
  <c r="C5608" i="1743"/>
  <c r="C5609" i="1743"/>
  <c r="C5610" i="1743"/>
  <c r="C5611" i="1743"/>
  <c r="C5612" i="1743"/>
  <c r="C5613" i="1743"/>
  <c r="C5614" i="1743"/>
  <c r="C5615" i="1743"/>
  <c r="C5616" i="1743"/>
  <c r="C5617" i="1743"/>
  <c r="C5618" i="1743"/>
  <c r="C5619" i="1743"/>
  <c r="C5620" i="1743"/>
  <c r="C5621" i="1743"/>
  <c r="C5622" i="1743"/>
  <c r="C5623" i="1743"/>
  <c r="C5624" i="1743"/>
  <c r="C5625" i="1743"/>
  <c r="C5626" i="1743"/>
  <c r="C5627" i="1743"/>
  <c r="C5628" i="1743"/>
  <c r="C5629" i="1743"/>
  <c r="C5630" i="1743"/>
  <c r="C5631" i="1743"/>
  <c r="C5632" i="1743"/>
  <c r="C5633" i="1743"/>
  <c r="C5634" i="1743"/>
  <c r="C5635" i="1743"/>
  <c r="C5636" i="1743"/>
  <c r="C5637" i="1743"/>
  <c r="C5638" i="1743"/>
  <c r="C5639" i="1743"/>
  <c r="C5640" i="1743"/>
  <c r="C5641" i="1743"/>
  <c r="C5642" i="1743"/>
  <c r="C5643" i="1743"/>
  <c r="C5644" i="1743"/>
  <c r="C5645" i="1743"/>
  <c r="C5646" i="1743"/>
  <c r="C5647" i="1743"/>
  <c r="C5648" i="1743"/>
  <c r="C5649" i="1743"/>
  <c r="C5650" i="1743"/>
  <c r="C5651" i="1743"/>
  <c r="C5652" i="1743"/>
  <c r="C5653" i="1743"/>
  <c r="C5654" i="1743"/>
  <c r="C5655" i="1743"/>
  <c r="C5656" i="1743"/>
  <c r="C5657" i="1743"/>
  <c r="C5658" i="1743"/>
  <c r="C5659" i="1743"/>
  <c r="C5660" i="1743"/>
  <c r="C5661" i="1743"/>
  <c r="C5662" i="1743"/>
  <c r="C5663" i="1743"/>
  <c r="C5664" i="1743"/>
  <c r="C5665" i="1743"/>
  <c r="C5666" i="1743"/>
  <c r="C5667" i="1743"/>
  <c r="C5668" i="1743"/>
  <c r="C5669" i="1743"/>
  <c r="C5670" i="1743"/>
  <c r="C5671" i="1743"/>
  <c r="C5672" i="1743"/>
  <c r="C5673" i="1743"/>
  <c r="C5674" i="1743"/>
  <c r="C5675" i="1743"/>
  <c r="C5676" i="1743"/>
  <c r="C5677" i="1743"/>
  <c r="C5678" i="1743"/>
  <c r="C5679" i="1743"/>
  <c r="C5680" i="1743"/>
  <c r="C5681" i="1743"/>
  <c r="C5682" i="1743"/>
  <c r="C5683" i="1743"/>
  <c r="C5684" i="1743"/>
  <c r="C5685" i="1743"/>
  <c r="C5686" i="1743"/>
  <c r="C5687" i="1743"/>
  <c r="C5688" i="1743"/>
  <c r="C5689" i="1743"/>
  <c r="C5690" i="1743"/>
  <c r="C5691" i="1743"/>
  <c r="C5692" i="1743"/>
  <c r="C5693" i="1743"/>
  <c r="C5694" i="1743"/>
  <c r="C5695" i="1743"/>
  <c r="C5696" i="1743"/>
  <c r="C5697" i="1743"/>
  <c r="C5698" i="1743"/>
  <c r="C5700" i="1743"/>
  <c r="C5701" i="1743"/>
  <c r="C5702" i="1743"/>
  <c r="C5703" i="1743"/>
  <c r="C5704" i="1743"/>
  <c r="C5705" i="1743"/>
  <c r="C5706" i="1743"/>
  <c r="C5707" i="1743"/>
  <c r="C5708" i="1743"/>
  <c r="C5709" i="1743"/>
  <c r="C5710" i="1743"/>
  <c r="C5711" i="1743"/>
  <c r="C5712" i="1743"/>
  <c r="C5713" i="1743"/>
  <c r="C5714" i="1743"/>
  <c r="C5715" i="1743"/>
  <c r="C5716" i="1743"/>
  <c r="C5717" i="1743"/>
  <c r="C5718" i="1743"/>
  <c r="C5719" i="1743"/>
  <c r="C5720" i="1743"/>
  <c r="C5721" i="1743"/>
  <c r="C5722" i="1743"/>
  <c r="C5723" i="1743"/>
  <c r="C5724" i="1743"/>
  <c r="C5725" i="1743"/>
  <c r="C5726" i="1743"/>
  <c r="C5727" i="1743"/>
  <c r="C5728" i="1743"/>
  <c r="C5729" i="1743"/>
  <c r="C5730" i="1743"/>
  <c r="C5731" i="1743"/>
  <c r="C5732" i="1743"/>
  <c r="C5733" i="1743"/>
  <c r="C5734" i="1743"/>
  <c r="C5735" i="1743"/>
  <c r="C5736" i="1743"/>
  <c r="C5737" i="1743"/>
  <c r="C5738" i="1743"/>
  <c r="C5739" i="1743"/>
  <c r="C5740" i="1743"/>
  <c r="C5741" i="1743"/>
  <c r="C5742" i="1743"/>
  <c r="C5743" i="1743"/>
  <c r="C5744" i="1743"/>
  <c r="C5745" i="1743"/>
  <c r="C5746" i="1743"/>
  <c r="C5747" i="1743"/>
  <c r="C5748" i="1743"/>
  <c r="C5749" i="1743"/>
  <c r="C5750" i="1743"/>
  <c r="C5751" i="1743"/>
  <c r="C5752" i="1743"/>
  <c r="C5753" i="1743"/>
  <c r="C5754" i="1743"/>
  <c r="C5755" i="1743"/>
  <c r="C5756" i="1743"/>
  <c r="C5757" i="1743"/>
  <c r="C5758" i="1743"/>
  <c r="C5759" i="1743"/>
  <c r="C5760" i="1743"/>
  <c r="C5761" i="1743"/>
  <c r="C5762" i="1743"/>
  <c r="C5763" i="1743"/>
  <c r="C5764" i="1743"/>
  <c r="C5765" i="1743"/>
  <c r="C5766" i="1743"/>
  <c r="C5767" i="1743"/>
  <c r="C5768" i="1743"/>
  <c r="C5769" i="1743"/>
  <c r="C5770" i="1743"/>
  <c r="C5771" i="1743"/>
  <c r="C5772" i="1743"/>
  <c r="C5773" i="1743"/>
  <c r="C5774" i="1743"/>
  <c r="C5775" i="1743"/>
  <c r="C5776" i="1743"/>
  <c r="C5777" i="1743"/>
  <c r="C5778" i="1743"/>
  <c r="C5779" i="1743"/>
  <c r="C5780" i="1743"/>
  <c r="C5781" i="1743"/>
  <c r="C5782" i="1743"/>
  <c r="C5783" i="1743"/>
  <c r="C5784" i="1743"/>
  <c r="C5785" i="1743"/>
  <c r="C5786" i="1743"/>
  <c r="C5787" i="1743"/>
  <c r="C5788" i="1743"/>
  <c r="C5789" i="1743"/>
  <c r="C5790" i="1743"/>
  <c r="C5791" i="1743"/>
  <c r="C5792" i="1743"/>
  <c r="C5793" i="1743"/>
  <c r="C5794" i="1743"/>
  <c r="C5795" i="1743"/>
  <c r="D5591" i="1743"/>
  <c r="D5592" i="1743"/>
  <c r="D5593" i="1743"/>
  <c r="D5594" i="1743"/>
  <c r="D5595" i="1743"/>
  <c r="D5596" i="1743"/>
  <c r="D5597" i="1743"/>
  <c r="D5598" i="1743"/>
  <c r="D5599" i="1743"/>
  <c r="D5600" i="1743"/>
  <c r="D5601" i="1743"/>
  <c r="D5602" i="1743"/>
  <c r="D5603" i="1743"/>
  <c r="D5604" i="1743"/>
  <c r="D5605" i="1743"/>
  <c r="D5606" i="1743"/>
  <c r="D5607" i="1743"/>
  <c r="D5608" i="1743"/>
  <c r="D5609" i="1743"/>
  <c r="D5610" i="1743"/>
  <c r="D5611" i="1743"/>
  <c r="D5612" i="1743"/>
  <c r="D5613" i="1743"/>
  <c r="D5614" i="1743"/>
  <c r="D5615" i="1743"/>
  <c r="D5616" i="1743"/>
  <c r="D5617" i="1743"/>
  <c r="D5618" i="1743"/>
  <c r="D5619" i="1743"/>
  <c r="D5620" i="1743"/>
  <c r="D5621" i="1743"/>
  <c r="D5622" i="1743"/>
  <c r="D5623" i="1743"/>
  <c r="D5624" i="1743"/>
  <c r="D5625" i="1743"/>
  <c r="D5626" i="1743"/>
  <c r="D5627" i="1743"/>
  <c r="D5628" i="1743"/>
  <c r="D5629" i="1743"/>
  <c r="D5630" i="1743"/>
  <c r="D5631" i="1743"/>
  <c r="D5632" i="1743"/>
  <c r="D5633" i="1743"/>
  <c r="D5634" i="1743"/>
  <c r="D5635" i="1743"/>
  <c r="D5636" i="1743"/>
  <c r="D5637" i="1743"/>
  <c r="D5638" i="1743"/>
  <c r="D5639" i="1743"/>
  <c r="D5640" i="1743"/>
  <c r="D5641" i="1743"/>
  <c r="D5642" i="1743"/>
  <c r="D5643" i="1743"/>
  <c r="D5644" i="1743"/>
  <c r="D5645" i="1743"/>
  <c r="D5646" i="1743"/>
  <c r="D5647" i="1743"/>
  <c r="D5648" i="1743"/>
  <c r="D5649" i="1743"/>
  <c r="D5650" i="1743"/>
  <c r="D5651" i="1743"/>
  <c r="D5652" i="1743"/>
  <c r="D5653" i="1743"/>
  <c r="D5654" i="1743"/>
  <c r="D5655" i="1743"/>
  <c r="D5656" i="1743"/>
  <c r="D5657" i="1743"/>
  <c r="D5658" i="1743"/>
  <c r="D5659" i="1743"/>
  <c r="D5660" i="1743"/>
  <c r="D5661" i="1743"/>
  <c r="D5662" i="1743"/>
  <c r="D5663" i="1743"/>
  <c r="D5664" i="1743"/>
  <c r="D5665" i="1743"/>
  <c r="D5666" i="1743"/>
  <c r="D5667" i="1743"/>
  <c r="D5668" i="1743"/>
  <c r="D5669" i="1743"/>
  <c r="D5670" i="1743"/>
  <c r="D5671" i="1743"/>
  <c r="D5672" i="1743"/>
  <c r="D5673" i="1743"/>
  <c r="D5674" i="1743"/>
  <c r="D5675" i="1743"/>
  <c r="D5676" i="1743"/>
  <c r="D5677" i="1743"/>
  <c r="D5678" i="1743"/>
  <c r="D5679" i="1743"/>
  <c r="D5680" i="1743"/>
  <c r="D5681" i="1743"/>
  <c r="D5682" i="1743"/>
  <c r="D5683" i="1743"/>
  <c r="D5684" i="1743"/>
  <c r="D5685" i="1743"/>
  <c r="D5686" i="1743"/>
  <c r="D5687" i="1743"/>
  <c r="D5688" i="1743"/>
  <c r="D5689" i="1743"/>
  <c r="D5690" i="1743"/>
  <c r="D5691" i="1743"/>
  <c r="D5692" i="1743"/>
  <c r="D5693" i="1743"/>
  <c r="D5694" i="1743"/>
  <c r="D5695" i="1743"/>
  <c r="D5696" i="1743"/>
  <c r="D5697" i="1743"/>
  <c r="D5698" i="1743"/>
  <c r="D5700" i="1743"/>
  <c r="D5701" i="1743"/>
  <c r="D5702" i="1743"/>
  <c r="D5703" i="1743"/>
  <c r="D5704" i="1743"/>
  <c r="D5705" i="1743"/>
  <c r="D5706" i="1743"/>
  <c r="D5707" i="1743"/>
  <c r="D5708" i="1743"/>
  <c r="D5709" i="1743"/>
  <c r="D5710" i="1743"/>
  <c r="D5711" i="1743"/>
  <c r="D5712" i="1743"/>
  <c r="D5713" i="1743"/>
  <c r="D5714" i="1743"/>
  <c r="D5715" i="1743"/>
  <c r="D5716" i="1743"/>
  <c r="D5717" i="1743"/>
  <c r="D5718" i="1743"/>
  <c r="D5719" i="1743"/>
  <c r="D5720" i="1743"/>
  <c r="D5721" i="1743"/>
  <c r="D5722" i="1743"/>
  <c r="D5723" i="1743"/>
  <c r="D5724" i="1743"/>
  <c r="D5725" i="1743"/>
  <c r="D5726" i="1743"/>
  <c r="D5727" i="1743"/>
  <c r="D5728" i="1743"/>
  <c r="D5729" i="1743"/>
  <c r="D5730" i="1743"/>
  <c r="D5731" i="1743"/>
  <c r="D5732" i="1743"/>
  <c r="D5733" i="1743"/>
  <c r="D5734" i="1743"/>
  <c r="D5735" i="1743"/>
  <c r="D5736" i="1743"/>
  <c r="D5737" i="1743"/>
  <c r="D5738" i="1743"/>
  <c r="D5739" i="1743"/>
  <c r="D5740" i="1743"/>
  <c r="D5741" i="1743"/>
  <c r="D5742" i="1743"/>
  <c r="D5743" i="1743"/>
  <c r="D5744" i="1743"/>
  <c r="D5745" i="1743"/>
  <c r="D5746" i="1743"/>
  <c r="D5747" i="1743"/>
  <c r="D5748" i="1743"/>
  <c r="D5749" i="1743"/>
  <c r="D5750" i="1743"/>
  <c r="D5751" i="1743"/>
  <c r="D5752" i="1743"/>
  <c r="D5753" i="1743"/>
  <c r="D5754" i="1743"/>
  <c r="D5755" i="1743"/>
  <c r="D5756" i="1743"/>
  <c r="D5757" i="1743"/>
  <c r="D5758" i="1743"/>
  <c r="D5759" i="1743"/>
  <c r="D5760" i="1743"/>
  <c r="D5761" i="1743"/>
  <c r="D5762" i="1743"/>
  <c r="D5763" i="1743"/>
  <c r="D5764" i="1743"/>
  <c r="D5765" i="1743"/>
  <c r="D5766" i="1743"/>
  <c r="D5767" i="1743"/>
  <c r="D5768" i="1743"/>
  <c r="D5769" i="1743"/>
  <c r="D5770" i="1743"/>
  <c r="D5771" i="1743"/>
  <c r="D5772" i="1743"/>
  <c r="D5773" i="1743"/>
  <c r="D5774" i="1743"/>
  <c r="D5775" i="1743"/>
  <c r="D5776" i="1743"/>
  <c r="D5777" i="1743"/>
  <c r="D5778" i="1743"/>
  <c r="D5779" i="1743"/>
  <c r="D5780" i="1743"/>
  <c r="D5781" i="1743"/>
  <c r="D5782" i="1743"/>
  <c r="D5783" i="1743"/>
  <c r="D5784" i="1743"/>
  <c r="D5785" i="1743"/>
  <c r="D5786" i="1743"/>
  <c r="D5787" i="1743"/>
  <c r="D5788" i="1743"/>
  <c r="D5789" i="1743"/>
  <c r="D5790" i="1743"/>
  <c r="D5791" i="1743"/>
  <c r="D5792" i="1743"/>
  <c r="D5793" i="1743"/>
  <c r="D5794" i="1743"/>
  <c r="D5795" i="1743"/>
  <c r="W5591" i="1743"/>
  <c r="W5592" i="1743"/>
  <c r="W5593" i="1743"/>
  <c r="W5594" i="1743"/>
  <c r="W5595" i="1743"/>
  <c r="W5596" i="1743"/>
  <c r="W5597" i="1743"/>
  <c r="W5598" i="1743"/>
  <c r="W5599" i="1743"/>
  <c r="W5600" i="1743"/>
  <c r="W5601" i="1743"/>
  <c r="W5602" i="1743"/>
  <c r="W5603" i="1743"/>
  <c r="W5604" i="1743"/>
  <c r="W5605" i="1743"/>
  <c r="W5606" i="1743"/>
  <c r="W5607" i="1743"/>
  <c r="W5608" i="1743"/>
  <c r="W5609" i="1743"/>
  <c r="W5610" i="1743"/>
  <c r="W5611" i="1743"/>
  <c r="W5612" i="1743"/>
  <c r="W5613" i="1743"/>
  <c r="W5614" i="1743"/>
  <c r="W5615" i="1743"/>
  <c r="W5616" i="1743"/>
  <c r="W5617" i="1743"/>
  <c r="W5618" i="1743"/>
  <c r="W5619" i="1743"/>
  <c r="W5620" i="1743"/>
  <c r="W5621" i="1743"/>
  <c r="W5622" i="1743"/>
  <c r="W5623" i="1743"/>
  <c r="W5624" i="1743"/>
  <c r="W5625" i="1743"/>
  <c r="W5626" i="1743"/>
  <c r="W5627" i="1743"/>
  <c r="W5628" i="1743"/>
  <c r="W5629" i="1743"/>
  <c r="W5630" i="1743"/>
  <c r="W5631" i="1743"/>
  <c r="W5632" i="1743"/>
  <c r="W5633" i="1743"/>
  <c r="W5634" i="1743"/>
  <c r="W5635" i="1743"/>
  <c r="W5636" i="1743"/>
  <c r="W5637" i="1743"/>
  <c r="W5638" i="1743"/>
  <c r="W5639" i="1743"/>
  <c r="W5640" i="1743"/>
  <c r="W5641" i="1743"/>
  <c r="W5642" i="1743"/>
  <c r="W5643" i="1743"/>
  <c r="W5644" i="1743"/>
  <c r="W5645" i="1743"/>
  <c r="W5646" i="1743"/>
  <c r="W5647" i="1743"/>
  <c r="W5648" i="1743"/>
  <c r="W5649" i="1743"/>
  <c r="W5650" i="1743"/>
  <c r="W5651" i="1743"/>
  <c r="W5652" i="1743"/>
  <c r="W5653" i="1743"/>
  <c r="W5654" i="1743"/>
  <c r="W5655" i="1743"/>
  <c r="W5656" i="1743"/>
  <c r="W5657" i="1743"/>
  <c r="W5658" i="1743"/>
  <c r="W5659" i="1743"/>
  <c r="W5660" i="1743"/>
  <c r="W5661" i="1743"/>
  <c r="W5662" i="1743"/>
  <c r="W5663" i="1743"/>
  <c r="W5664" i="1743"/>
  <c r="W5665" i="1743"/>
  <c r="W5666" i="1743"/>
  <c r="W5667" i="1743"/>
  <c r="W5668" i="1743"/>
  <c r="W5669" i="1743"/>
  <c r="W5670" i="1743"/>
  <c r="W5671" i="1743"/>
  <c r="W5672" i="1743"/>
  <c r="W5673" i="1743"/>
  <c r="W5674" i="1743"/>
  <c r="W5675" i="1743"/>
  <c r="W5676" i="1743"/>
  <c r="W5677" i="1743"/>
  <c r="W5678" i="1743"/>
  <c r="W5679" i="1743"/>
  <c r="W5680" i="1743"/>
  <c r="W5681" i="1743"/>
  <c r="W5682" i="1743"/>
  <c r="W5683" i="1743"/>
  <c r="W5684" i="1743"/>
  <c r="W5685" i="1743"/>
  <c r="W5686" i="1743"/>
  <c r="W5687" i="1743"/>
  <c r="W5688" i="1743"/>
  <c r="W5689" i="1743"/>
  <c r="W5690" i="1743"/>
  <c r="W5691" i="1743"/>
  <c r="W5692" i="1743"/>
  <c r="W5693" i="1743"/>
  <c r="W5694" i="1743"/>
  <c r="W5695" i="1743"/>
  <c r="W5696" i="1743"/>
  <c r="W5697" i="1743"/>
  <c r="W5698" i="1743"/>
  <c r="W5700" i="1743"/>
  <c r="W5701" i="1743"/>
  <c r="W5702" i="1743"/>
  <c r="W5703" i="1743"/>
  <c r="W5704" i="1743"/>
  <c r="W5705" i="1743"/>
  <c r="W5706" i="1743"/>
  <c r="W5707" i="1743"/>
  <c r="W5708" i="1743"/>
  <c r="W5709" i="1743"/>
  <c r="W5710" i="1743"/>
  <c r="W5711" i="1743"/>
  <c r="W5712" i="1743"/>
  <c r="W5713" i="1743"/>
  <c r="W5714" i="1743"/>
  <c r="W5715" i="1743"/>
  <c r="W5716" i="1743"/>
  <c r="W5717" i="1743"/>
  <c r="W5718" i="1743"/>
  <c r="W5719" i="1743"/>
  <c r="W5720" i="1743"/>
  <c r="W5721" i="1743"/>
  <c r="W5722" i="1743"/>
  <c r="W5723" i="1743"/>
  <c r="W5724" i="1743"/>
  <c r="W5725" i="1743"/>
  <c r="W5726" i="1743"/>
  <c r="W5727" i="1743"/>
  <c r="W5728" i="1743"/>
  <c r="W5729" i="1743"/>
  <c r="W5730" i="1743"/>
  <c r="W5731" i="1743"/>
  <c r="W5732" i="1743"/>
  <c r="W5733" i="1743"/>
  <c r="W5734" i="1743"/>
  <c r="W5735" i="1743"/>
  <c r="W5736" i="1743"/>
  <c r="W5737" i="1743"/>
  <c r="W5738" i="1743"/>
  <c r="W5739" i="1743"/>
  <c r="W5740" i="1743"/>
  <c r="W5741" i="1743"/>
  <c r="W5742" i="1743"/>
  <c r="W5743" i="1743"/>
  <c r="W5744" i="1743"/>
  <c r="W5745" i="1743"/>
  <c r="W5746" i="1743"/>
  <c r="W5747" i="1743"/>
  <c r="W5748" i="1743"/>
  <c r="W5749" i="1743"/>
  <c r="W5750" i="1743"/>
  <c r="W5751" i="1743"/>
  <c r="W5752" i="1743"/>
  <c r="W5753" i="1743"/>
  <c r="W5754" i="1743"/>
  <c r="W5755" i="1743"/>
  <c r="W5756" i="1743"/>
  <c r="W5757" i="1743"/>
  <c r="W5758" i="1743"/>
  <c r="W5759" i="1743"/>
  <c r="W5760" i="1743"/>
  <c r="W5761" i="1743"/>
  <c r="W5762" i="1743"/>
  <c r="W5763" i="1743"/>
  <c r="W5764" i="1743"/>
  <c r="W5765" i="1743"/>
  <c r="W5766" i="1743"/>
  <c r="W5767" i="1743"/>
  <c r="W5768" i="1743"/>
  <c r="W5769" i="1743"/>
  <c r="W5770" i="1743"/>
  <c r="W5771" i="1743"/>
  <c r="W5772" i="1743"/>
  <c r="W5773" i="1743"/>
  <c r="W5774" i="1743"/>
  <c r="W5775" i="1743"/>
  <c r="W5776" i="1743"/>
  <c r="W5777" i="1743"/>
  <c r="W5778" i="1743"/>
  <c r="W5779" i="1743"/>
  <c r="W5780" i="1743"/>
  <c r="W5781" i="1743"/>
  <c r="W5782" i="1743"/>
  <c r="W5783" i="1743"/>
  <c r="W5784" i="1743"/>
  <c r="W5785" i="1743"/>
  <c r="W5786" i="1743"/>
  <c r="W5787" i="1743"/>
  <c r="W5788" i="1743"/>
  <c r="W5789" i="1743"/>
  <c r="W5790" i="1743"/>
  <c r="W5791" i="1743"/>
  <c r="W5792" i="1743"/>
  <c r="W5793" i="1743"/>
  <c r="W5794" i="1743"/>
  <c r="W5795" i="1743"/>
  <c r="X5591" i="1743"/>
  <c r="X5592" i="1743"/>
  <c r="X5593" i="1743"/>
  <c r="X5594" i="1743"/>
  <c r="X5595" i="1743"/>
  <c r="X5596" i="1743"/>
  <c r="X5597" i="1743"/>
  <c r="X5598" i="1743"/>
  <c r="X5599" i="1743"/>
  <c r="X5600" i="1743"/>
  <c r="X5601" i="1743"/>
  <c r="X5602" i="1743"/>
  <c r="X5603" i="1743"/>
  <c r="X5604" i="1743"/>
  <c r="X5605" i="1743"/>
  <c r="X5606" i="1743"/>
  <c r="X5607" i="1743"/>
  <c r="X5608" i="1743"/>
  <c r="X5609" i="1743"/>
  <c r="X5610" i="1743"/>
  <c r="X5611" i="1743"/>
  <c r="X5612" i="1743"/>
  <c r="X5613" i="1743"/>
  <c r="X5614" i="1743"/>
  <c r="X5615" i="1743"/>
  <c r="X5616" i="1743"/>
  <c r="X5617" i="1743"/>
  <c r="X5618" i="1743"/>
  <c r="X5619" i="1743"/>
  <c r="X5620" i="1743"/>
  <c r="X5621" i="1743"/>
  <c r="X5622" i="1743"/>
  <c r="X5623" i="1743"/>
  <c r="X5624" i="1743"/>
  <c r="X5625" i="1743"/>
  <c r="X5626" i="1743"/>
  <c r="X5627" i="1743"/>
  <c r="X5628" i="1743"/>
  <c r="X5629" i="1743"/>
  <c r="X5630" i="1743"/>
  <c r="X5631" i="1743"/>
  <c r="X5632" i="1743"/>
  <c r="X5633" i="1743"/>
  <c r="X5634" i="1743"/>
  <c r="X5635" i="1743"/>
  <c r="X5636" i="1743"/>
  <c r="X5637" i="1743"/>
  <c r="X5638" i="1743"/>
  <c r="X5639" i="1743"/>
  <c r="X5640" i="1743"/>
  <c r="X5641" i="1743"/>
  <c r="X5642" i="1743"/>
  <c r="X5643" i="1743"/>
  <c r="X5644" i="1743"/>
  <c r="X5645" i="1743"/>
  <c r="X5646" i="1743"/>
  <c r="X5647" i="1743"/>
  <c r="X5648" i="1743"/>
  <c r="X5649" i="1743"/>
  <c r="X5650" i="1743"/>
  <c r="X5651" i="1743"/>
  <c r="X5652" i="1743"/>
  <c r="X5653" i="1743"/>
  <c r="X5654" i="1743"/>
  <c r="X5655" i="1743"/>
  <c r="X5656" i="1743"/>
  <c r="X5657" i="1743"/>
  <c r="X5658" i="1743"/>
  <c r="X5659" i="1743"/>
  <c r="X5660" i="1743"/>
  <c r="X5661" i="1743"/>
  <c r="X5662" i="1743"/>
  <c r="X5663" i="1743"/>
  <c r="X5664" i="1743"/>
  <c r="X5665" i="1743"/>
  <c r="X5666" i="1743"/>
  <c r="X5667" i="1743"/>
  <c r="X5668" i="1743"/>
  <c r="X5669" i="1743"/>
  <c r="X5670" i="1743"/>
  <c r="X5671" i="1743"/>
  <c r="X5672" i="1743"/>
  <c r="X5673" i="1743"/>
  <c r="X5674" i="1743"/>
  <c r="X5675" i="1743"/>
  <c r="X5676" i="1743"/>
  <c r="X5677" i="1743"/>
  <c r="X5678" i="1743"/>
  <c r="X5679" i="1743"/>
  <c r="X5680" i="1743"/>
  <c r="X5681" i="1743"/>
  <c r="X5682" i="1743"/>
  <c r="X5683" i="1743"/>
  <c r="X5684" i="1743"/>
  <c r="X5685" i="1743"/>
  <c r="X5686" i="1743"/>
  <c r="X5687" i="1743"/>
  <c r="X5688" i="1743"/>
  <c r="X5689" i="1743"/>
  <c r="X5690" i="1743"/>
  <c r="X5691" i="1743"/>
  <c r="X5692" i="1743"/>
  <c r="X5693" i="1743"/>
  <c r="X5694" i="1743"/>
  <c r="X5695" i="1743"/>
  <c r="X5696" i="1743"/>
  <c r="X5697" i="1743"/>
  <c r="X5698" i="1743"/>
  <c r="X5700" i="1743"/>
  <c r="X5701" i="1743"/>
  <c r="X5702" i="1743"/>
  <c r="X5703" i="1743"/>
  <c r="X5704" i="1743"/>
  <c r="X5705" i="1743"/>
  <c r="X5706" i="1743"/>
  <c r="X5707" i="1743"/>
  <c r="X5708" i="1743"/>
  <c r="X5709" i="1743"/>
  <c r="X5710" i="1743"/>
  <c r="X5711" i="1743"/>
  <c r="X5712" i="1743"/>
  <c r="X5713" i="1743"/>
  <c r="X5714" i="1743"/>
  <c r="X5715" i="1743"/>
  <c r="X5716" i="1743"/>
  <c r="X5717" i="1743"/>
  <c r="X5718" i="1743"/>
  <c r="X5719" i="1743"/>
  <c r="X5720" i="1743"/>
  <c r="X5721" i="1743"/>
  <c r="X5722" i="1743"/>
  <c r="X5723" i="1743"/>
  <c r="X5724" i="1743"/>
  <c r="X5725" i="1743"/>
  <c r="X5726" i="1743"/>
  <c r="X5727" i="1743"/>
  <c r="X5728" i="1743"/>
  <c r="X5729" i="1743"/>
  <c r="X5730" i="1743"/>
  <c r="X5731" i="1743"/>
  <c r="X5732" i="1743"/>
  <c r="X5733" i="1743"/>
  <c r="X5734" i="1743"/>
  <c r="X5735" i="1743"/>
  <c r="X5736" i="1743"/>
  <c r="X5737" i="1743"/>
  <c r="X5738" i="1743"/>
  <c r="X5739" i="1743"/>
  <c r="X5740" i="1743"/>
  <c r="X5741" i="1743"/>
  <c r="X5742" i="1743"/>
  <c r="X5743" i="1743"/>
  <c r="X5744" i="1743"/>
  <c r="X5745" i="1743"/>
  <c r="X5746" i="1743"/>
  <c r="X5747" i="1743"/>
  <c r="X5748" i="1743"/>
  <c r="X5749" i="1743"/>
  <c r="X5750" i="1743"/>
  <c r="X5751" i="1743"/>
  <c r="X5752" i="1743"/>
  <c r="X5753" i="1743"/>
  <c r="X5754" i="1743"/>
  <c r="X5755" i="1743"/>
  <c r="X5756" i="1743"/>
  <c r="X5757" i="1743"/>
  <c r="X5758" i="1743"/>
  <c r="X5759" i="1743"/>
  <c r="X5760" i="1743"/>
  <c r="X5761" i="1743"/>
  <c r="X5762" i="1743"/>
  <c r="X5763" i="1743"/>
  <c r="X5764" i="1743"/>
  <c r="X5765" i="1743"/>
  <c r="X5766" i="1743"/>
  <c r="X5767" i="1743"/>
  <c r="X5768" i="1743"/>
  <c r="X5769" i="1743"/>
  <c r="X5770" i="1743"/>
  <c r="X5771" i="1743"/>
  <c r="X5772" i="1743"/>
  <c r="X5773" i="1743"/>
  <c r="X5774" i="1743"/>
  <c r="X5775" i="1743"/>
  <c r="X5776" i="1743"/>
  <c r="X5777" i="1743"/>
  <c r="X5778" i="1743"/>
  <c r="X5779" i="1743"/>
  <c r="X5780" i="1743"/>
  <c r="X5781" i="1743"/>
  <c r="X5782" i="1743"/>
  <c r="X5783" i="1743"/>
  <c r="X5784" i="1743"/>
  <c r="X5785" i="1743"/>
  <c r="X5786" i="1743"/>
  <c r="X5787" i="1743"/>
  <c r="X5788" i="1743"/>
  <c r="X5789" i="1743"/>
  <c r="X5790" i="1743"/>
  <c r="X5791" i="1743"/>
  <c r="X5792" i="1743"/>
  <c r="X5793" i="1743"/>
  <c r="X5794" i="1743"/>
  <c r="X5795" i="1743"/>
  <c r="N2" i="1747" l="1"/>
  <c r="J2" i="1747"/>
  <c r="I2" i="1746" l="1"/>
  <c r="L2" i="1746"/>
  <c r="X4" i="1745" l="1"/>
  <c r="X5" i="1745"/>
  <c r="X6" i="1745"/>
  <c r="X7" i="1745"/>
  <c r="X8" i="1745"/>
  <c r="X9" i="1745"/>
  <c r="X10" i="1745"/>
  <c r="X11" i="1745"/>
  <c r="X12" i="1745"/>
  <c r="X13" i="1745"/>
  <c r="X14" i="1745"/>
  <c r="X15" i="1745"/>
  <c r="X16" i="1745"/>
  <c r="X17" i="1745"/>
  <c r="X18" i="1745"/>
  <c r="X19" i="1745"/>
  <c r="X20" i="1745"/>
  <c r="X21" i="1745"/>
  <c r="X22" i="1745"/>
  <c r="X23" i="1745"/>
  <c r="X24" i="1745"/>
  <c r="X25" i="1745"/>
  <c r="X26" i="1745"/>
  <c r="X27" i="1745"/>
  <c r="X28" i="1745"/>
  <c r="X29" i="1745"/>
  <c r="X30" i="1745"/>
  <c r="X31" i="1745"/>
  <c r="X32" i="1745"/>
  <c r="X33" i="1745"/>
  <c r="X34" i="1745"/>
  <c r="X35" i="1745"/>
  <c r="X36" i="1745"/>
  <c r="X37" i="1745"/>
  <c r="X38" i="1745"/>
  <c r="X39" i="1745"/>
  <c r="X40" i="1745"/>
  <c r="X41" i="1745"/>
  <c r="X42" i="1745"/>
  <c r="X43" i="1745"/>
  <c r="X44" i="1745"/>
  <c r="X45" i="1745"/>
  <c r="X46" i="1745"/>
  <c r="X47" i="1745"/>
  <c r="X48" i="1745"/>
  <c r="X49" i="1745"/>
  <c r="X50" i="1745"/>
  <c r="X51" i="1745"/>
  <c r="X52" i="1745"/>
  <c r="X53" i="1745"/>
  <c r="X54" i="1745"/>
  <c r="X55" i="1745"/>
  <c r="X56" i="1745"/>
  <c r="X57" i="1745"/>
  <c r="X58" i="1745"/>
  <c r="X59" i="1745"/>
  <c r="X60" i="1745"/>
  <c r="X61" i="1745"/>
  <c r="X62" i="1745"/>
  <c r="X63" i="1745"/>
  <c r="X64" i="1745"/>
  <c r="X65" i="1745"/>
  <c r="X66" i="1745"/>
  <c r="X67" i="1745"/>
  <c r="X68" i="1745"/>
  <c r="X69" i="1745"/>
  <c r="X70" i="1745"/>
  <c r="X71" i="1745"/>
  <c r="X72" i="1745"/>
  <c r="X73" i="1745"/>
  <c r="X74" i="1745"/>
  <c r="X75" i="1745"/>
  <c r="X76" i="1745"/>
  <c r="X77" i="1745"/>
  <c r="X78" i="1745"/>
  <c r="X79" i="1745"/>
  <c r="X80" i="1745"/>
  <c r="X81" i="1745"/>
  <c r="X82" i="1745"/>
  <c r="X83" i="1745"/>
  <c r="X84" i="1745"/>
  <c r="X85" i="1745"/>
  <c r="X86" i="1745"/>
  <c r="X87" i="1745"/>
  <c r="X88" i="1745"/>
  <c r="X89" i="1745"/>
  <c r="X90" i="1745"/>
  <c r="X91" i="1745"/>
  <c r="X92" i="1745"/>
  <c r="X93" i="1745"/>
  <c r="X94" i="1745"/>
  <c r="X95" i="1745"/>
  <c r="X96" i="1745"/>
  <c r="X97" i="1745"/>
  <c r="X98" i="1745"/>
  <c r="X99" i="1745"/>
  <c r="X100" i="1745"/>
  <c r="X101" i="1745"/>
  <c r="X102" i="1745"/>
  <c r="X103" i="1745"/>
  <c r="X104" i="1745"/>
  <c r="X105" i="1745"/>
  <c r="X106" i="1745"/>
  <c r="X107" i="1745"/>
  <c r="X108" i="1745"/>
  <c r="X109" i="1745"/>
  <c r="X110" i="1745"/>
  <c r="X111" i="1745"/>
  <c r="X112" i="1745"/>
  <c r="X113" i="1745"/>
  <c r="X114" i="1745"/>
  <c r="X115" i="1745"/>
  <c r="X116" i="1745"/>
  <c r="X117" i="1745"/>
  <c r="X118" i="1745"/>
  <c r="X119" i="1745"/>
  <c r="X120" i="1745"/>
  <c r="X121" i="1745"/>
  <c r="X122" i="1745"/>
  <c r="X123" i="1745"/>
  <c r="X124" i="1745"/>
  <c r="X125" i="1745"/>
  <c r="X126" i="1745"/>
  <c r="X127" i="1745"/>
  <c r="X128" i="1745"/>
  <c r="X129" i="1745"/>
  <c r="X130" i="1745"/>
  <c r="X131" i="1745"/>
  <c r="X132" i="1745"/>
  <c r="X133" i="1745"/>
  <c r="X134" i="1745"/>
  <c r="X135" i="1745"/>
  <c r="X136" i="1745"/>
  <c r="X137" i="1745"/>
  <c r="X138" i="1745"/>
  <c r="X139" i="1745"/>
  <c r="X140" i="1745"/>
  <c r="X141" i="1745"/>
  <c r="X142" i="1745"/>
  <c r="X143" i="1745"/>
  <c r="X144" i="1745"/>
  <c r="X145" i="1745"/>
  <c r="X146" i="1745"/>
  <c r="X147" i="1745"/>
  <c r="X148" i="1745"/>
  <c r="X149" i="1745"/>
  <c r="X150" i="1745"/>
  <c r="X151" i="1745"/>
  <c r="X152" i="1745"/>
  <c r="X153" i="1745"/>
  <c r="X154" i="1745"/>
  <c r="X155" i="1745"/>
  <c r="X156" i="1745"/>
  <c r="X157" i="1745"/>
  <c r="X158" i="1745"/>
  <c r="X159" i="1745"/>
  <c r="X160" i="1745"/>
  <c r="X161" i="1745"/>
  <c r="X162" i="1745"/>
  <c r="X163" i="1745"/>
  <c r="X164" i="1745"/>
  <c r="X165" i="1745"/>
  <c r="X166" i="1745"/>
  <c r="X167" i="1745"/>
  <c r="X168" i="1745"/>
  <c r="X169" i="1745"/>
  <c r="X170" i="1745"/>
  <c r="X171" i="1745"/>
  <c r="X172" i="1745"/>
  <c r="X173" i="1745"/>
  <c r="X174" i="1745"/>
  <c r="X175" i="1745"/>
  <c r="X176" i="1745"/>
  <c r="X177" i="1745"/>
  <c r="X178" i="1745"/>
  <c r="X179" i="1745"/>
  <c r="X180" i="1745"/>
  <c r="X181" i="1745"/>
  <c r="X182" i="1745"/>
  <c r="X183" i="1745"/>
  <c r="X184" i="1745"/>
  <c r="X185" i="1745"/>
  <c r="X186" i="1745"/>
  <c r="X187" i="1745"/>
  <c r="X188" i="1745"/>
  <c r="X189" i="1745"/>
  <c r="X190" i="1745"/>
  <c r="X191" i="1745"/>
  <c r="X192" i="1745"/>
  <c r="X193" i="1745"/>
  <c r="X194" i="1745"/>
  <c r="X195" i="1745"/>
  <c r="X196" i="1745"/>
  <c r="X197" i="1745"/>
  <c r="X198" i="1745"/>
  <c r="X199" i="1745"/>
  <c r="X200" i="1745"/>
  <c r="X201" i="1745"/>
  <c r="X202" i="1745"/>
  <c r="X203" i="1745"/>
  <c r="X204" i="1745"/>
  <c r="X205" i="1745"/>
  <c r="X206" i="1745"/>
  <c r="X207" i="1745"/>
  <c r="X208" i="1745"/>
  <c r="X209" i="1745"/>
  <c r="X210" i="1745"/>
  <c r="X211" i="1745"/>
  <c r="X212" i="1745"/>
  <c r="X213" i="1745"/>
  <c r="X214" i="1745"/>
  <c r="X215" i="1745"/>
  <c r="X216" i="1745"/>
  <c r="X217" i="1745"/>
  <c r="X218" i="1745"/>
  <c r="X219" i="1745"/>
  <c r="X220" i="1745"/>
  <c r="X221" i="1745"/>
  <c r="X222" i="1745"/>
  <c r="X223" i="1745"/>
  <c r="X224" i="1745"/>
  <c r="X225" i="1745"/>
  <c r="X226" i="1745"/>
  <c r="X227" i="1745"/>
  <c r="X228" i="1745"/>
  <c r="X229" i="1745"/>
  <c r="X230" i="1745"/>
  <c r="X231" i="1745"/>
  <c r="X232" i="1745"/>
  <c r="X233" i="1745"/>
  <c r="X234" i="1745"/>
  <c r="X235" i="1745"/>
  <c r="X236" i="1745"/>
  <c r="X237" i="1745"/>
  <c r="X238" i="1745"/>
  <c r="X239" i="1745"/>
  <c r="X240" i="1745"/>
  <c r="X241" i="1745"/>
  <c r="X242" i="1745"/>
  <c r="X243" i="1745"/>
  <c r="X244" i="1745"/>
  <c r="X245" i="1745"/>
  <c r="X246" i="1745"/>
  <c r="X247" i="1745"/>
  <c r="X248" i="1745"/>
  <c r="X249" i="1745"/>
  <c r="X250" i="1745"/>
  <c r="X251" i="1745"/>
  <c r="X252" i="1745"/>
  <c r="X253" i="1745"/>
  <c r="X254" i="1745"/>
  <c r="X255" i="1745"/>
  <c r="X256" i="1745"/>
  <c r="X257" i="1745"/>
  <c r="X258" i="1745"/>
  <c r="X259" i="1745"/>
  <c r="X260" i="1745"/>
  <c r="X261" i="1745"/>
  <c r="X262" i="1745"/>
  <c r="X263" i="1745"/>
  <c r="X264" i="1745"/>
  <c r="X265" i="1745"/>
  <c r="X266" i="1745"/>
  <c r="X267" i="1745"/>
  <c r="X268" i="1745"/>
  <c r="X269" i="1745"/>
  <c r="X270" i="1745"/>
  <c r="X271" i="1745"/>
  <c r="X272" i="1745"/>
  <c r="X273" i="1745"/>
  <c r="X274" i="1745"/>
  <c r="X275" i="1745"/>
  <c r="X276" i="1745"/>
  <c r="X277" i="1745"/>
  <c r="X278" i="1745"/>
  <c r="X279" i="1745"/>
  <c r="X280" i="1745"/>
  <c r="X281" i="1745"/>
  <c r="X282" i="1745"/>
  <c r="X283" i="1745"/>
  <c r="X284" i="1745"/>
  <c r="X285" i="1745"/>
  <c r="X286" i="1745"/>
  <c r="X287" i="1745"/>
  <c r="X288" i="1745"/>
  <c r="X289" i="1745"/>
  <c r="X290" i="1745"/>
  <c r="X291" i="1745"/>
  <c r="X292" i="1745"/>
  <c r="X293" i="1745"/>
  <c r="X294" i="1745"/>
  <c r="X295" i="1745"/>
  <c r="X296" i="1745"/>
  <c r="X297" i="1745"/>
  <c r="X298" i="1745"/>
  <c r="X299" i="1745"/>
  <c r="X300" i="1745"/>
  <c r="X301" i="1745"/>
  <c r="X302" i="1745"/>
  <c r="X303" i="1745"/>
  <c r="X304" i="1745"/>
  <c r="X305" i="1745"/>
  <c r="X306" i="1745"/>
  <c r="X307" i="1745"/>
  <c r="X308" i="1745"/>
  <c r="X309" i="1745"/>
  <c r="X310" i="1745"/>
  <c r="X311" i="1745"/>
  <c r="X312" i="1745"/>
  <c r="X313" i="1745"/>
  <c r="X314" i="1745"/>
  <c r="X315" i="1745"/>
  <c r="X316" i="1745"/>
  <c r="X317" i="1745"/>
  <c r="X318" i="1745"/>
  <c r="X319" i="1745"/>
  <c r="X320" i="1745"/>
  <c r="X321" i="1745"/>
  <c r="X322" i="1745"/>
  <c r="X323" i="1745"/>
  <c r="X324" i="1745"/>
  <c r="X325" i="1745"/>
  <c r="X326" i="1745"/>
  <c r="X327" i="1745"/>
  <c r="X328" i="1745"/>
  <c r="X329" i="1745"/>
  <c r="X330" i="1745"/>
  <c r="X331" i="1745"/>
  <c r="X332" i="1745"/>
  <c r="X333" i="1745"/>
  <c r="X334" i="1745"/>
  <c r="X335" i="1745"/>
  <c r="X336" i="1745"/>
  <c r="X337" i="1745"/>
  <c r="X338" i="1745"/>
  <c r="X339" i="1745"/>
  <c r="X340" i="1745"/>
  <c r="X341" i="1745"/>
  <c r="X342" i="1745"/>
  <c r="X343" i="1745"/>
  <c r="X344" i="1745"/>
  <c r="X345" i="1745"/>
  <c r="X346" i="1745"/>
  <c r="X347" i="1745"/>
  <c r="X348" i="1745"/>
  <c r="X349" i="1745"/>
  <c r="X350" i="1745"/>
  <c r="X351" i="1745"/>
  <c r="X352" i="1745"/>
  <c r="X353" i="1745"/>
  <c r="X354" i="1745"/>
  <c r="X355" i="1745"/>
  <c r="X356" i="1745"/>
  <c r="X357" i="1745"/>
  <c r="X358" i="1745"/>
  <c r="X359" i="1745"/>
  <c r="X360" i="1745"/>
  <c r="X361" i="1745"/>
  <c r="X362" i="1745"/>
  <c r="X363" i="1745"/>
  <c r="X364" i="1745"/>
  <c r="X365" i="1745"/>
  <c r="X366" i="1745"/>
  <c r="X367" i="1745"/>
  <c r="X368" i="1745"/>
  <c r="X369" i="1745"/>
  <c r="X370" i="1745"/>
  <c r="X371" i="1745"/>
  <c r="X372" i="1745"/>
  <c r="X373" i="1745"/>
  <c r="X374" i="1745"/>
  <c r="X375" i="1745"/>
  <c r="X376" i="1745"/>
  <c r="X377" i="1745"/>
  <c r="X378" i="1745"/>
  <c r="X379" i="1745"/>
  <c r="X380" i="1745"/>
  <c r="X381" i="1745"/>
  <c r="X382" i="1745"/>
  <c r="X383" i="1745"/>
  <c r="X384" i="1745"/>
  <c r="X385" i="1745"/>
  <c r="X386" i="1745"/>
  <c r="X387" i="1745"/>
  <c r="X388" i="1745"/>
  <c r="X389" i="1745"/>
  <c r="X390" i="1745"/>
  <c r="X391" i="1745"/>
  <c r="X392" i="1745"/>
  <c r="X393" i="1745"/>
  <c r="X394" i="1745"/>
  <c r="X395" i="1745"/>
  <c r="X396" i="1745"/>
  <c r="X397" i="1745"/>
  <c r="X398" i="1745"/>
  <c r="X399" i="1745"/>
  <c r="X400" i="1745"/>
  <c r="X401" i="1745"/>
  <c r="X402" i="1745"/>
  <c r="X403" i="1745"/>
  <c r="X404" i="1745"/>
  <c r="X405" i="1745"/>
  <c r="X406" i="1745"/>
  <c r="X407" i="1745"/>
  <c r="X408" i="1745"/>
  <c r="X409" i="1745"/>
  <c r="X410" i="1745"/>
  <c r="X411" i="1745"/>
  <c r="X412" i="1745"/>
  <c r="X413" i="1745"/>
  <c r="X414" i="1745"/>
  <c r="X415" i="1745"/>
  <c r="X416" i="1745"/>
  <c r="X417" i="1745"/>
  <c r="X418" i="1745"/>
  <c r="X419" i="1745"/>
  <c r="X420" i="1745"/>
  <c r="X421" i="1745"/>
  <c r="X422" i="1745"/>
  <c r="X423" i="1745"/>
  <c r="X424" i="1745"/>
  <c r="X425" i="1745"/>
  <c r="X426" i="1745"/>
  <c r="X427" i="1745"/>
  <c r="X428" i="1745"/>
  <c r="X429" i="1745"/>
  <c r="X430" i="1745"/>
  <c r="X431" i="1745"/>
  <c r="X432" i="1745"/>
  <c r="X433" i="1745"/>
  <c r="X434" i="1745"/>
  <c r="X435" i="1745"/>
  <c r="X436" i="1745"/>
  <c r="X437" i="1745"/>
  <c r="X438" i="1745"/>
  <c r="X439" i="1745"/>
  <c r="X440" i="1745"/>
  <c r="X441" i="1745"/>
  <c r="X442" i="1745"/>
  <c r="X443" i="1745"/>
  <c r="X444" i="1745"/>
  <c r="X445" i="1745"/>
  <c r="X446" i="1745"/>
  <c r="X447" i="1745"/>
  <c r="X448" i="1745"/>
  <c r="X449" i="1745"/>
  <c r="X450" i="1745"/>
  <c r="X451" i="1745"/>
  <c r="X452" i="1745"/>
  <c r="X453" i="1745"/>
  <c r="X454" i="1745"/>
  <c r="X455" i="1745"/>
  <c r="X456" i="1745"/>
  <c r="X457" i="1745"/>
  <c r="X458" i="1745"/>
  <c r="X459" i="1745"/>
  <c r="X460" i="1745"/>
  <c r="X461" i="1745"/>
  <c r="X462" i="1745"/>
  <c r="X463" i="1745"/>
  <c r="X464" i="1745"/>
  <c r="X465" i="1745"/>
  <c r="X466" i="1745"/>
  <c r="X467" i="1745"/>
  <c r="X468" i="1745"/>
  <c r="X469" i="1745"/>
  <c r="X470" i="1745"/>
  <c r="X471" i="1745"/>
  <c r="X472" i="1745"/>
  <c r="X473" i="1745"/>
  <c r="X474" i="1745"/>
  <c r="X475" i="1745"/>
  <c r="X476" i="1745"/>
  <c r="X477" i="1745"/>
  <c r="X478" i="1745"/>
  <c r="X479" i="1745"/>
  <c r="X480" i="1745"/>
  <c r="X481" i="1745"/>
  <c r="X482" i="1745"/>
  <c r="X483" i="1745"/>
  <c r="X484" i="1745"/>
  <c r="X485" i="1745"/>
  <c r="X486" i="1745"/>
  <c r="X487" i="1745"/>
  <c r="X488" i="1745"/>
  <c r="X489" i="1745"/>
  <c r="X490" i="1745"/>
  <c r="X491" i="1745"/>
  <c r="X492" i="1745"/>
  <c r="X493" i="1745"/>
  <c r="X494" i="1745"/>
  <c r="X495" i="1745"/>
  <c r="X496" i="1745"/>
  <c r="X497" i="1745"/>
  <c r="X498" i="1745"/>
  <c r="X499" i="1745"/>
  <c r="X500" i="1745"/>
  <c r="X501" i="1745"/>
  <c r="X502" i="1745"/>
  <c r="X503" i="1745"/>
  <c r="X504" i="1745"/>
  <c r="X505" i="1745"/>
  <c r="X506" i="1745"/>
  <c r="X507" i="1745"/>
  <c r="X508" i="1745"/>
  <c r="X509" i="1745"/>
  <c r="X510" i="1745"/>
  <c r="X511" i="1745"/>
  <c r="X512" i="1745"/>
  <c r="X513" i="1745"/>
  <c r="X514" i="1745"/>
  <c r="X515" i="1745"/>
  <c r="X516" i="1745"/>
  <c r="X517" i="1745"/>
  <c r="X518" i="1745"/>
  <c r="X519" i="1745"/>
  <c r="X520" i="1745"/>
  <c r="X521" i="1745"/>
  <c r="X522" i="1745"/>
  <c r="X523" i="1745"/>
  <c r="X524" i="1745"/>
  <c r="X525" i="1745"/>
  <c r="X526" i="1745"/>
  <c r="X527" i="1745"/>
  <c r="X528" i="1745"/>
  <c r="X529" i="1745"/>
  <c r="X530" i="1745"/>
  <c r="X531" i="1745"/>
  <c r="X532" i="1745"/>
  <c r="X533" i="1745"/>
  <c r="X534" i="1745"/>
  <c r="X535" i="1745"/>
  <c r="X536" i="1745"/>
  <c r="X537" i="1745"/>
  <c r="X538" i="1745"/>
  <c r="X539" i="1745"/>
  <c r="X540" i="1745"/>
  <c r="X541" i="1745"/>
  <c r="X542" i="1745"/>
  <c r="X543" i="1745"/>
  <c r="X544" i="1745"/>
  <c r="X545" i="1745"/>
  <c r="X546" i="1745"/>
  <c r="X547" i="1745"/>
  <c r="X548" i="1745"/>
  <c r="X549" i="1745"/>
  <c r="X550" i="1745"/>
  <c r="X551" i="1745"/>
  <c r="X552" i="1745"/>
  <c r="X553" i="1745"/>
  <c r="X554" i="1745"/>
  <c r="X555" i="1745"/>
  <c r="X556" i="1745"/>
  <c r="X557" i="1745"/>
  <c r="X558" i="1745"/>
  <c r="X559" i="1745"/>
  <c r="X560" i="1745"/>
  <c r="X561" i="1745"/>
  <c r="X562" i="1745"/>
  <c r="X563" i="1745"/>
  <c r="X564" i="1745"/>
  <c r="X565" i="1745"/>
  <c r="X566" i="1745"/>
  <c r="X567" i="1745"/>
  <c r="X568" i="1745"/>
  <c r="X569" i="1745"/>
  <c r="X570" i="1745"/>
  <c r="X571" i="1745"/>
  <c r="X572" i="1745"/>
  <c r="X573" i="1745"/>
  <c r="X574" i="1745"/>
  <c r="X575" i="1745"/>
  <c r="X576" i="1745"/>
  <c r="X577" i="1745"/>
  <c r="X578" i="1745"/>
  <c r="X579" i="1745"/>
  <c r="X580" i="1745"/>
  <c r="X581" i="1745"/>
  <c r="X582" i="1745"/>
  <c r="X583" i="1745"/>
  <c r="X584" i="1745"/>
  <c r="X585" i="1745"/>
  <c r="X586" i="1745"/>
  <c r="X587" i="1745"/>
  <c r="X588" i="1745"/>
  <c r="X589" i="1745"/>
  <c r="X590" i="1745"/>
  <c r="X591" i="1745"/>
  <c r="X592" i="1745"/>
  <c r="X593" i="1745"/>
  <c r="X594" i="1745"/>
  <c r="X595" i="1745"/>
  <c r="X596" i="1745"/>
  <c r="X597" i="1745"/>
  <c r="X598" i="1745"/>
  <c r="X599" i="1745"/>
  <c r="X600" i="1745"/>
  <c r="X601" i="1745"/>
  <c r="X602" i="1745"/>
  <c r="X603" i="1745"/>
  <c r="X604" i="1745"/>
  <c r="X605" i="1745"/>
  <c r="X606" i="1745"/>
  <c r="X607" i="1745"/>
  <c r="X608" i="1745"/>
  <c r="X609" i="1745"/>
  <c r="X610" i="1745"/>
  <c r="X611" i="1745"/>
  <c r="X612" i="1745"/>
  <c r="X613" i="1745"/>
  <c r="X614" i="1745"/>
  <c r="X615" i="1745"/>
  <c r="X616" i="1745"/>
  <c r="X617" i="1745"/>
  <c r="X618" i="1745"/>
  <c r="X619" i="1745"/>
  <c r="X620" i="1745"/>
  <c r="X621" i="1745"/>
  <c r="X622" i="1745"/>
  <c r="X623" i="1745"/>
  <c r="X624" i="1745"/>
  <c r="X625" i="1745"/>
  <c r="X626" i="1745"/>
  <c r="X627" i="1745"/>
  <c r="X628" i="1745"/>
  <c r="X629" i="1745"/>
  <c r="X630" i="1745"/>
  <c r="X631" i="1745"/>
  <c r="X632" i="1745"/>
  <c r="X633" i="1745"/>
  <c r="X634" i="1745"/>
  <c r="X635" i="1745"/>
  <c r="X636" i="1745"/>
  <c r="X637" i="1745"/>
  <c r="X638" i="1745"/>
  <c r="X639" i="1745"/>
  <c r="X640" i="1745"/>
  <c r="X641" i="1745"/>
  <c r="X642" i="1745"/>
  <c r="X643" i="1745"/>
  <c r="X644" i="1745"/>
  <c r="X645" i="1745"/>
  <c r="X646" i="1745"/>
  <c r="X647" i="1745"/>
  <c r="X648" i="1745"/>
  <c r="X649" i="1745"/>
  <c r="X650" i="1745"/>
  <c r="X651" i="1745"/>
  <c r="X652" i="1745"/>
  <c r="X653" i="1745"/>
  <c r="X654" i="1745"/>
  <c r="X655" i="1745"/>
  <c r="X656" i="1745"/>
  <c r="X657" i="1745"/>
  <c r="X658" i="1745"/>
  <c r="X659" i="1745"/>
  <c r="X660" i="1745"/>
  <c r="X661" i="1745"/>
  <c r="X662" i="1745"/>
  <c r="X663" i="1745"/>
  <c r="X664" i="1745"/>
  <c r="X665" i="1745"/>
  <c r="X666" i="1745"/>
  <c r="X667" i="1745"/>
  <c r="X668" i="1745"/>
  <c r="X669" i="1745"/>
  <c r="X670" i="1745"/>
  <c r="X671" i="1745"/>
  <c r="X672" i="1745"/>
  <c r="X673" i="1745"/>
  <c r="X674" i="1745"/>
  <c r="X675" i="1745"/>
  <c r="X676" i="1745"/>
  <c r="X677" i="1745"/>
  <c r="X678" i="1745"/>
  <c r="X679" i="1745"/>
  <c r="X680" i="1745"/>
  <c r="X681" i="1745"/>
  <c r="X682" i="1745"/>
  <c r="X683" i="1745"/>
  <c r="X684" i="1745"/>
  <c r="X685" i="1745"/>
  <c r="X686" i="1745"/>
  <c r="X687" i="1745"/>
  <c r="X688" i="1745"/>
  <c r="X689" i="1745"/>
  <c r="X690" i="1745"/>
  <c r="X691" i="1745"/>
  <c r="X692" i="1745"/>
  <c r="X693" i="1745"/>
  <c r="X694" i="1745"/>
  <c r="X695" i="1745"/>
  <c r="X696" i="1745"/>
  <c r="X697" i="1745"/>
  <c r="X698" i="1745"/>
  <c r="X699" i="1745"/>
  <c r="X700" i="1745"/>
  <c r="X701" i="1745"/>
  <c r="X702" i="1745"/>
  <c r="X703" i="1745"/>
  <c r="X704" i="1745"/>
  <c r="X705" i="1745"/>
  <c r="X706" i="1745"/>
  <c r="X707" i="1745"/>
  <c r="X708" i="1745"/>
  <c r="X709" i="1745"/>
  <c r="X710" i="1745"/>
  <c r="X711" i="1745"/>
  <c r="X712" i="1745"/>
  <c r="X713" i="1745"/>
  <c r="X714" i="1745"/>
  <c r="X715" i="1745"/>
  <c r="X716" i="1745"/>
  <c r="X717" i="1745"/>
  <c r="X718" i="1745"/>
  <c r="X719" i="1745"/>
  <c r="X720" i="1745"/>
  <c r="X721" i="1745"/>
  <c r="X722" i="1745"/>
  <c r="X723" i="1745"/>
  <c r="X724" i="1745"/>
  <c r="X725" i="1745"/>
  <c r="X726" i="1745"/>
  <c r="X727" i="1745"/>
  <c r="X728" i="1745"/>
  <c r="X729" i="1745"/>
  <c r="X730" i="1745"/>
  <c r="X731" i="1745"/>
  <c r="X732" i="1745"/>
  <c r="X733" i="1745"/>
  <c r="X734" i="1745"/>
  <c r="X735" i="1745"/>
  <c r="X736" i="1745"/>
  <c r="X737" i="1745"/>
  <c r="X738" i="1745"/>
  <c r="X739" i="1745"/>
  <c r="X740" i="1745"/>
  <c r="X741" i="1745"/>
  <c r="X742" i="1745"/>
  <c r="X743" i="1745"/>
  <c r="X744" i="1745"/>
  <c r="X745" i="1745"/>
  <c r="X746" i="1745"/>
  <c r="X747" i="1745"/>
  <c r="X748" i="1745"/>
  <c r="X749" i="1745"/>
  <c r="X750" i="1745"/>
  <c r="X751" i="1745"/>
  <c r="X752" i="1745"/>
  <c r="X753" i="1745"/>
  <c r="X754" i="1745"/>
  <c r="X755" i="1745"/>
  <c r="X756" i="1745"/>
  <c r="X757" i="1745"/>
  <c r="X758" i="1745"/>
  <c r="X759" i="1745"/>
  <c r="X760" i="1745"/>
  <c r="X761" i="1745"/>
  <c r="X762" i="1745"/>
  <c r="X763" i="1745"/>
  <c r="X764" i="1745"/>
  <c r="X765" i="1745"/>
  <c r="X766" i="1745"/>
  <c r="X767" i="1745"/>
  <c r="X768" i="1745"/>
  <c r="X769" i="1745"/>
  <c r="X770" i="1745"/>
  <c r="X771" i="1745"/>
  <c r="X772" i="1745"/>
  <c r="X773" i="1745"/>
  <c r="X774" i="1745"/>
  <c r="X775" i="1745"/>
  <c r="X776" i="1745"/>
  <c r="X777" i="1745"/>
  <c r="X778" i="1745"/>
  <c r="X779" i="1745"/>
  <c r="X780" i="1745"/>
  <c r="X781" i="1745"/>
  <c r="X782" i="1745"/>
  <c r="X783" i="1745"/>
  <c r="X784" i="1745"/>
  <c r="X785" i="1745"/>
  <c r="X786" i="1745"/>
  <c r="X787" i="1745"/>
  <c r="X788" i="1745"/>
  <c r="X789" i="1745"/>
  <c r="X790" i="1745"/>
  <c r="X791" i="1745"/>
  <c r="X792" i="1745"/>
  <c r="X793" i="1745"/>
  <c r="X794" i="1745"/>
  <c r="X795" i="1745"/>
  <c r="X796" i="1745"/>
  <c r="X797" i="1745"/>
  <c r="X798" i="1745"/>
  <c r="X799" i="1745"/>
  <c r="X800" i="1745"/>
  <c r="X801" i="1745"/>
  <c r="X802" i="1745"/>
  <c r="X803" i="1745"/>
  <c r="X804" i="1745"/>
  <c r="X805" i="1745"/>
  <c r="X806" i="1745"/>
  <c r="X807" i="1745"/>
  <c r="X808" i="1745"/>
  <c r="X809" i="1745"/>
  <c r="X810" i="1745"/>
  <c r="X811" i="1745"/>
  <c r="X812" i="1745"/>
  <c r="X813" i="1745"/>
  <c r="X814" i="1745"/>
  <c r="X815" i="1745"/>
  <c r="X816" i="1745"/>
  <c r="X817" i="1745"/>
  <c r="X818" i="1745"/>
  <c r="X819" i="1745"/>
  <c r="X820" i="1745"/>
  <c r="X821" i="1745"/>
  <c r="X822" i="1745"/>
  <c r="X823" i="1745"/>
  <c r="X824" i="1745"/>
  <c r="X825" i="1745"/>
  <c r="X826" i="1745"/>
  <c r="X827" i="1745"/>
  <c r="X828" i="1745"/>
  <c r="X829" i="1745"/>
  <c r="X830" i="1745"/>
  <c r="X831" i="1745"/>
  <c r="X832" i="1745"/>
  <c r="X833" i="1745"/>
  <c r="X834" i="1745"/>
  <c r="X835" i="1745"/>
  <c r="X836" i="1745"/>
  <c r="X837" i="1745"/>
  <c r="X838" i="1745"/>
  <c r="X839" i="1745"/>
  <c r="X840" i="1745"/>
  <c r="X841" i="1745"/>
  <c r="X842" i="1745"/>
  <c r="X843" i="1745"/>
  <c r="X844" i="1745"/>
  <c r="X845" i="1745"/>
  <c r="X846" i="1745"/>
  <c r="X847" i="1745"/>
  <c r="X848" i="1745"/>
  <c r="X849" i="1745"/>
  <c r="X850" i="1745"/>
  <c r="X851" i="1745"/>
  <c r="X852" i="1745"/>
  <c r="X853" i="1745"/>
  <c r="X854" i="1745"/>
  <c r="X855" i="1745"/>
  <c r="X856" i="1745"/>
  <c r="X857" i="1745"/>
  <c r="X858" i="1745"/>
  <c r="X859" i="1745"/>
  <c r="X860" i="1745"/>
  <c r="X861" i="1745"/>
  <c r="X862" i="1745"/>
  <c r="X863" i="1745"/>
  <c r="X864" i="1745"/>
  <c r="X865" i="1745"/>
  <c r="X866" i="1745"/>
  <c r="X867" i="1745"/>
  <c r="X868" i="1745"/>
  <c r="X869" i="1745"/>
  <c r="X870" i="1745"/>
  <c r="X871" i="1745"/>
  <c r="X872" i="1745"/>
  <c r="X873" i="1745"/>
  <c r="X874" i="1745"/>
  <c r="X875" i="1745"/>
  <c r="X876" i="1745"/>
  <c r="X877" i="1745"/>
  <c r="X878" i="1745"/>
  <c r="X879" i="1745"/>
  <c r="X880" i="1745"/>
  <c r="X881" i="1745"/>
  <c r="X882" i="1745"/>
  <c r="X883" i="1745"/>
  <c r="X884" i="1745"/>
  <c r="X885" i="1745"/>
  <c r="X886" i="1745"/>
  <c r="X887" i="1745"/>
  <c r="X888" i="1745"/>
  <c r="X889" i="1745"/>
  <c r="X890" i="1745"/>
  <c r="X891" i="1745"/>
  <c r="X892" i="1745"/>
  <c r="X893" i="1745"/>
  <c r="X894" i="1745"/>
  <c r="X895" i="1745"/>
  <c r="X896" i="1745"/>
  <c r="X897" i="1745"/>
  <c r="X898" i="1745"/>
  <c r="X899" i="1745"/>
  <c r="X900" i="1745"/>
  <c r="X901" i="1745"/>
  <c r="X902" i="1745"/>
  <c r="X903" i="1745"/>
  <c r="X904" i="1745"/>
  <c r="X905" i="1745"/>
  <c r="X906" i="1745"/>
  <c r="X907" i="1745"/>
  <c r="X908" i="1745"/>
  <c r="X909" i="1745"/>
  <c r="X910" i="1745"/>
  <c r="X911" i="1745"/>
  <c r="X912" i="1745"/>
  <c r="X913" i="1745"/>
  <c r="X914" i="1745"/>
  <c r="X915" i="1745"/>
  <c r="X916" i="1745"/>
  <c r="X917" i="1745"/>
  <c r="X918" i="1745"/>
  <c r="X919" i="1745"/>
  <c r="X920" i="1745"/>
  <c r="X921" i="1745"/>
  <c r="X922" i="1745"/>
  <c r="X923" i="1745"/>
  <c r="X924" i="1745"/>
  <c r="X925" i="1745"/>
  <c r="X926" i="1745"/>
  <c r="X927" i="1745"/>
  <c r="X928" i="1745"/>
  <c r="X929" i="1745"/>
  <c r="X930" i="1745"/>
  <c r="X931" i="1745"/>
  <c r="X932" i="1745"/>
  <c r="X933" i="1745"/>
  <c r="X934" i="1745"/>
  <c r="X935" i="1745"/>
  <c r="X936" i="1745"/>
  <c r="X937" i="1745"/>
  <c r="X938" i="1745"/>
  <c r="W4" i="1745"/>
  <c r="W5" i="1745"/>
  <c r="W6" i="1745"/>
  <c r="W7" i="1745"/>
  <c r="W8" i="1745"/>
  <c r="W9" i="1745"/>
  <c r="W10" i="1745"/>
  <c r="W11" i="1745"/>
  <c r="W12" i="1745"/>
  <c r="W13" i="1745"/>
  <c r="W14" i="1745"/>
  <c r="W15" i="1745"/>
  <c r="W16" i="1745"/>
  <c r="W17" i="1745"/>
  <c r="W18" i="1745"/>
  <c r="W19" i="1745"/>
  <c r="W20" i="1745"/>
  <c r="W21" i="1745"/>
  <c r="W22" i="1745"/>
  <c r="W23" i="1745"/>
  <c r="W24" i="1745"/>
  <c r="W25" i="1745"/>
  <c r="W26" i="1745"/>
  <c r="W27" i="1745"/>
  <c r="W28" i="1745"/>
  <c r="W29" i="1745"/>
  <c r="W30" i="1745"/>
  <c r="W31" i="1745"/>
  <c r="W32" i="1745"/>
  <c r="W33" i="1745"/>
  <c r="W34" i="1745"/>
  <c r="W35" i="1745"/>
  <c r="W36" i="1745"/>
  <c r="W37" i="1745"/>
  <c r="W38" i="1745"/>
  <c r="W39" i="1745"/>
  <c r="W40" i="1745"/>
  <c r="W41" i="1745"/>
  <c r="W42" i="1745"/>
  <c r="W43" i="1745"/>
  <c r="W44" i="1745"/>
  <c r="W45" i="1745"/>
  <c r="W46" i="1745"/>
  <c r="W47" i="1745"/>
  <c r="W48" i="1745"/>
  <c r="W49" i="1745"/>
  <c r="W50" i="1745"/>
  <c r="W51" i="1745"/>
  <c r="W52" i="1745"/>
  <c r="W53" i="1745"/>
  <c r="W54" i="1745"/>
  <c r="W55" i="1745"/>
  <c r="W56" i="1745"/>
  <c r="W57" i="1745"/>
  <c r="W58" i="1745"/>
  <c r="W59" i="1745"/>
  <c r="W60" i="1745"/>
  <c r="W61" i="1745"/>
  <c r="W62" i="1745"/>
  <c r="W63" i="1745"/>
  <c r="W64" i="1745"/>
  <c r="W65" i="1745"/>
  <c r="W66" i="1745"/>
  <c r="W67" i="1745"/>
  <c r="W68" i="1745"/>
  <c r="W69" i="1745"/>
  <c r="W70" i="1745"/>
  <c r="W71" i="1745"/>
  <c r="W72" i="1745"/>
  <c r="W73" i="1745"/>
  <c r="W74" i="1745"/>
  <c r="W75" i="1745"/>
  <c r="W76" i="1745"/>
  <c r="W77" i="1745"/>
  <c r="W78" i="1745"/>
  <c r="W79" i="1745"/>
  <c r="W80" i="1745"/>
  <c r="W81" i="1745"/>
  <c r="W82" i="1745"/>
  <c r="W83" i="1745"/>
  <c r="W84" i="1745"/>
  <c r="W85" i="1745"/>
  <c r="W86" i="1745"/>
  <c r="W87" i="1745"/>
  <c r="W88" i="1745"/>
  <c r="W89" i="1745"/>
  <c r="W90" i="1745"/>
  <c r="W91" i="1745"/>
  <c r="W92" i="1745"/>
  <c r="W93" i="1745"/>
  <c r="W94" i="1745"/>
  <c r="W95" i="1745"/>
  <c r="W96" i="1745"/>
  <c r="W97" i="1745"/>
  <c r="W98" i="1745"/>
  <c r="W99" i="1745"/>
  <c r="W100" i="1745"/>
  <c r="W101" i="1745"/>
  <c r="W102" i="1745"/>
  <c r="W103" i="1745"/>
  <c r="W104" i="1745"/>
  <c r="W105" i="1745"/>
  <c r="W106" i="1745"/>
  <c r="W107" i="1745"/>
  <c r="W108" i="1745"/>
  <c r="W109" i="1745"/>
  <c r="W110" i="1745"/>
  <c r="W111" i="1745"/>
  <c r="W112" i="1745"/>
  <c r="W113" i="1745"/>
  <c r="W114" i="1745"/>
  <c r="W115" i="1745"/>
  <c r="W116" i="1745"/>
  <c r="W117" i="1745"/>
  <c r="W118" i="1745"/>
  <c r="W119" i="1745"/>
  <c r="W120" i="1745"/>
  <c r="W121" i="1745"/>
  <c r="W122" i="1745"/>
  <c r="W123" i="1745"/>
  <c r="W124" i="1745"/>
  <c r="W125" i="1745"/>
  <c r="W126" i="1745"/>
  <c r="W127" i="1745"/>
  <c r="W128" i="1745"/>
  <c r="W129" i="1745"/>
  <c r="W130" i="1745"/>
  <c r="W131" i="1745"/>
  <c r="W132" i="1745"/>
  <c r="W133" i="1745"/>
  <c r="W134" i="1745"/>
  <c r="W135" i="1745"/>
  <c r="W136" i="1745"/>
  <c r="W137" i="1745"/>
  <c r="W138" i="1745"/>
  <c r="W139" i="1745"/>
  <c r="W140" i="1745"/>
  <c r="W141" i="1745"/>
  <c r="W142" i="1745"/>
  <c r="W143" i="1745"/>
  <c r="W144" i="1745"/>
  <c r="W145" i="1745"/>
  <c r="W146" i="1745"/>
  <c r="W147" i="1745"/>
  <c r="W148" i="1745"/>
  <c r="W149" i="1745"/>
  <c r="W150" i="1745"/>
  <c r="W151" i="1745"/>
  <c r="W152" i="1745"/>
  <c r="W153" i="1745"/>
  <c r="W154" i="1745"/>
  <c r="W155" i="1745"/>
  <c r="W156" i="1745"/>
  <c r="W157" i="1745"/>
  <c r="W158" i="1745"/>
  <c r="W159" i="1745"/>
  <c r="W160" i="1745"/>
  <c r="W161" i="1745"/>
  <c r="W162" i="1745"/>
  <c r="W163" i="1745"/>
  <c r="W164" i="1745"/>
  <c r="W165" i="1745"/>
  <c r="W166" i="1745"/>
  <c r="W167" i="1745"/>
  <c r="W168" i="1745"/>
  <c r="W169" i="1745"/>
  <c r="W170" i="1745"/>
  <c r="W171" i="1745"/>
  <c r="W172" i="1745"/>
  <c r="W173" i="1745"/>
  <c r="W174" i="1745"/>
  <c r="W175" i="1745"/>
  <c r="W176" i="1745"/>
  <c r="W177" i="1745"/>
  <c r="W178" i="1745"/>
  <c r="W179" i="1745"/>
  <c r="W180" i="1745"/>
  <c r="W181" i="1745"/>
  <c r="W182" i="1745"/>
  <c r="W183" i="1745"/>
  <c r="W184" i="1745"/>
  <c r="W185" i="1745"/>
  <c r="W186" i="1745"/>
  <c r="W187" i="1745"/>
  <c r="W188" i="1745"/>
  <c r="W189" i="1745"/>
  <c r="W190" i="1745"/>
  <c r="W191" i="1745"/>
  <c r="W192" i="1745"/>
  <c r="W193" i="1745"/>
  <c r="W194" i="1745"/>
  <c r="W195" i="1745"/>
  <c r="W196" i="1745"/>
  <c r="W197" i="1745"/>
  <c r="W198" i="1745"/>
  <c r="W199" i="1745"/>
  <c r="W200" i="1745"/>
  <c r="W201" i="1745"/>
  <c r="W202" i="1745"/>
  <c r="W203" i="1745"/>
  <c r="W204" i="1745"/>
  <c r="W205" i="1745"/>
  <c r="W206" i="1745"/>
  <c r="W207" i="1745"/>
  <c r="W208" i="1745"/>
  <c r="W209" i="1745"/>
  <c r="W210" i="1745"/>
  <c r="W211" i="1745"/>
  <c r="W212" i="1745"/>
  <c r="W213" i="1745"/>
  <c r="W214" i="1745"/>
  <c r="W215" i="1745"/>
  <c r="W216" i="1745"/>
  <c r="W217" i="1745"/>
  <c r="W218" i="1745"/>
  <c r="W219" i="1745"/>
  <c r="W220" i="1745"/>
  <c r="W221" i="1745"/>
  <c r="W222" i="1745"/>
  <c r="W223" i="1745"/>
  <c r="W224" i="1745"/>
  <c r="W225" i="1745"/>
  <c r="W226" i="1745"/>
  <c r="W227" i="1745"/>
  <c r="W228" i="1745"/>
  <c r="W229" i="1745"/>
  <c r="W230" i="1745"/>
  <c r="W231" i="1745"/>
  <c r="W232" i="1745"/>
  <c r="W233" i="1745"/>
  <c r="W234" i="1745"/>
  <c r="W235" i="1745"/>
  <c r="W236" i="1745"/>
  <c r="W237" i="1745"/>
  <c r="W238" i="1745"/>
  <c r="W239" i="1745"/>
  <c r="W240" i="1745"/>
  <c r="W241" i="1745"/>
  <c r="W242" i="1745"/>
  <c r="W243" i="1745"/>
  <c r="W244" i="1745"/>
  <c r="W245" i="1745"/>
  <c r="W246" i="1745"/>
  <c r="W247" i="1745"/>
  <c r="W248" i="1745"/>
  <c r="W249" i="1745"/>
  <c r="W250" i="1745"/>
  <c r="W251" i="1745"/>
  <c r="W252" i="1745"/>
  <c r="W253" i="1745"/>
  <c r="W254" i="1745"/>
  <c r="W255" i="1745"/>
  <c r="W256" i="1745"/>
  <c r="W257" i="1745"/>
  <c r="W258" i="1745"/>
  <c r="W259" i="1745"/>
  <c r="W260" i="1745"/>
  <c r="W261" i="1745"/>
  <c r="W262" i="1745"/>
  <c r="W263" i="1745"/>
  <c r="W264" i="1745"/>
  <c r="W265" i="1745"/>
  <c r="W266" i="1745"/>
  <c r="W267" i="1745"/>
  <c r="W268" i="1745"/>
  <c r="W269" i="1745"/>
  <c r="W270" i="1745"/>
  <c r="W271" i="1745"/>
  <c r="W272" i="1745"/>
  <c r="W273" i="1745"/>
  <c r="W274" i="1745"/>
  <c r="W275" i="1745"/>
  <c r="W276" i="1745"/>
  <c r="W277" i="1745"/>
  <c r="W278" i="1745"/>
  <c r="W279" i="1745"/>
  <c r="W280" i="1745"/>
  <c r="W281" i="1745"/>
  <c r="W282" i="1745"/>
  <c r="W283" i="1745"/>
  <c r="W284" i="1745"/>
  <c r="W285" i="1745"/>
  <c r="W286" i="1745"/>
  <c r="W287" i="1745"/>
  <c r="W288" i="1745"/>
  <c r="W289" i="1745"/>
  <c r="W290" i="1745"/>
  <c r="W291" i="1745"/>
  <c r="W292" i="1745"/>
  <c r="W293" i="1745"/>
  <c r="W294" i="1745"/>
  <c r="W295" i="1745"/>
  <c r="W296" i="1745"/>
  <c r="W297" i="1745"/>
  <c r="W298" i="1745"/>
  <c r="W299" i="1745"/>
  <c r="W300" i="1745"/>
  <c r="W301" i="1745"/>
  <c r="W302" i="1745"/>
  <c r="W303" i="1745"/>
  <c r="W304" i="1745"/>
  <c r="W305" i="1745"/>
  <c r="W306" i="1745"/>
  <c r="W307" i="1745"/>
  <c r="W308" i="1745"/>
  <c r="W309" i="1745"/>
  <c r="W310" i="1745"/>
  <c r="W311" i="1745"/>
  <c r="W312" i="1745"/>
  <c r="W313" i="1745"/>
  <c r="W314" i="1745"/>
  <c r="W315" i="1745"/>
  <c r="W316" i="1745"/>
  <c r="W317" i="1745"/>
  <c r="W318" i="1745"/>
  <c r="W319" i="1745"/>
  <c r="W320" i="1745"/>
  <c r="W321" i="1745"/>
  <c r="W322" i="1745"/>
  <c r="W323" i="1745"/>
  <c r="W324" i="1745"/>
  <c r="W325" i="1745"/>
  <c r="W326" i="1745"/>
  <c r="W327" i="1745"/>
  <c r="W328" i="1745"/>
  <c r="W329" i="1745"/>
  <c r="W330" i="1745"/>
  <c r="W331" i="1745"/>
  <c r="W332" i="1745"/>
  <c r="W333" i="1745"/>
  <c r="W334" i="1745"/>
  <c r="W335" i="1745"/>
  <c r="W336" i="1745"/>
  <c r="W337" i="1745"/>
  <c r="W338" i="1745"/>
  <c r="W339" i="1745"/>
  <c r="W340" i="1745"/>
  <c r="W341" i="1745"/>
  <c r="W342" i="1745"/>
  <c r="W343" i="1745"/>
  <c r="W344" i="1745"/>
  <c r="W345" i="1745"/>
  <c r="W346" i="1745"/>
  <c r="W347" i="1745"/>
  <c r="W348" i="1745"/>
  <c r="W349" i="1745"/>
  <c r="W350" i="1745"/>
  <c r="W351" i="1745"/>
  <c r="W352" i="1745"/>
  <c r="W353" i="1745"/>
  <c r="W354" i="1745"/>
  <c r="W355" i="1745"/>
  <c r="W356" i="1745"/>
  <c r="W357" i="1745"/>
  <c r="W358" i="1745"/>
  <c r="W359" i="1745"/>
  <c r="W360" i="1745"/>
  <c r="W361" i="1745"/>
  <c r="W362" i="1745"/>
  <c r="W363" i="1745"/>
  <c r="W364" i="1745"/>
  <c r="W365" i="1745"/>
  <c r="W366" i="1745"/>
  <c r="W367" i="1745"/>
  <c r="W368" i="1745"/>
  <c r="W369" i="1745"/>
  <c r="W370" i="1745"/>
  <c r="W371" i="1745"/>
  <c r="W372" i="1745"/>
  <c r="W373" i="1745"/>
  <c r="W374" i="1745"/>
  <c r="W375" i="1745"/>
  <c r="W376" i="1745"/>
  <c r="W377" i="1745"/>
  <c r="W378" i="1745"/>
  <c r="W379" i="1745"/>
  <c r="W380" i="1745"/>
  <c r="W381" i="1745"/>
  <c r="W382" i="1745"/>
  <c r="W383" i="1745"/>
  <c r="W384" i="1745"/>
  <c r="W385" i="1745"/>
  <c r="W386" i="1745"/>
  <c r="W387" i="1745"/>
  <c r="W388" i="1745"/>
  <c r="W389" i="1745"/>
  <c r="W390" i="1745"/>
  <c r="W391" i="1745"/>
  <c r="W392" i="1745"/>
  <c r="W393" i="1745"/>
  <c r="W394" i="1745"/>
  <c r="W395" i="1745"/>
  <c r="W396" i="1745"/>
  <c r="W397" i="1745"/>
  <c r="W398" i="1745"/>
  <c r="W399" i="1745"/>
  <c r="W400" i="1745"/>
  <c r="W401" i="1745"/>
  <c r="W402" i="1745"/>
  <c r="W403" i="1745"/>
  <c r="W404" i="1745"/>
  <c r="W405" i="1745"/>
  <c r="W406" i="1745"/>
  <c r="W407" i="1745"/>
  <c r="W408" i="1745"/>
  <c r="W409" i="1745"/>
  <c r="W410" i="1745"/>
  <c r="W411" i="1745"/>
  <c r="W412" i="1745"/>
  <c r="W413" i="1745"/>
  <c r="W414" i="1745"/>
  <c r="W415" i="1745"/>
  <c r="W416" i="1745"/>
  <c r="W417" i="1745"/>
  <c r="W418" i="1745"/>
  <c r="W419" i="1745"/>
  <c r="W420" i="1745"/>
  <c r="W421" i="1745"/>
  <c r="W422" i="1745"/>
  <c r="W423" i="1745"/>
  <c r="W424" i="1745"/>
  <c r="W425" i="1745"/>
  <c r="W426" i="1745"/>
  <c r="W427" i="1745"/>
  <c r="W428" i="1745"/>
  <c r="W429" i="1745"/>
  <c r="W430" i="1745"/>
  <c r="W431" i="1745"/>
  <c r="W432" i="1745"/>
  <c r="W433" i="1745"/>
  <c r="W434" i="1745"/>
  <c r="W435" i="1745"/>
  <c r="W436" i="1745"/>
  <c r="W437" i="1745"/>
  <c r="W438" i="1745"/>
  <c r="W439" i="1745"/>
  <c r="W440" i="1745"/>
  <c r="W441" i="1745"/>
  <c r="W442" i="1745"/>
  <c r="W443" i="1745"/>
  <c r="W444" i="1745"/>
  <c r="W445" i="1745"/>
  <c r="W446" i="1745"/>
  <c r="W447" i="1745"/>
  <c r="W448" i="1745"/>
  <c r="W449" i="1745"/>
  <c r="W450" i="1745"/>
  <c r="W451" i="1745"/>
  <c r="W452" i="1745"/>
  <c r="W453" i="1745"/>
  <c r="W454" i="1745"/>
  <c r="W455" i="1745"/>
  <c r="W456" i="1745"/>
  <c r="W457" i="1745"/>
  <c r="W458" i="1745"/>
  <c r="W459" i="1745"/>
  <c r="W460" i="1745"/>
  <c r="W461" i="1745"/>
  <c r="W462" i="1745"/>
  <c r="W463" i="1745"/>
  <c r="W464" i="1745"/>
  <c r="W465" i="1745"/>
  <c r="W466" i="1745"/>
  <c r="W467" i="1745"/>
  <c r="W468" i="1745"/>
  <c r="W469" i="1745"/>
  <c r="W470" i="1745"/>
  <c r="W471" i="1745"/>
  <c r="W472" i="1745"/>
  <c r="W473" i="1745"/>
  <c r="W474" i="1745"/>
  <c r="W475" i="1745"/>
  <c r="W476" i="1745"/>
  <c r="W477" i="1745"/>
  <c r="W478" i="1745"/>
  <c r="W479" i="1745"/>
  <c r="W480" i="1745"/>
  <c r="W481" i="1745"/>
  <c r="W482" i="1745"/>
  <c r="W483" i="1745"/>
  <c r="W484" i="1745"/>
  <c r="W485" i="1745"/>
  <c r="W486" i="1745"/>
  <c r="W487" i="1745"/>
  <c r="W488" i="1745"/>
  <c r="W489" i="1745"/>
  <c r="W490" i="1745"/>
  <c r="W491" i="1745"/>
  <c r="W492" i="1745"/>
  <c r="W493" i="1745"/>
  <c r="W494" i="1745"/>
  <c r="W495" i="1745"/>
  <c r="W496" i="1745"/>
  <c r="W497" i="1745"/>
  <c r="W498" i="1745"/>
  <c r="W499" i="1745"/>
  <c r="W500" i="1745"/>
  <c r="W501" i="1745"/>
  <c r="W502" i="1745"/>
  <c r="W503" i="1745"/>
  <c r="W504" i="1745"/>
  <c r="W505" i="1745"/>
  <c r="W506" i="1745"/>
  <c r="W507" i="1745"/>
  <c r="W508" i="1745"/>
  <c r="W509" i="1745"/>
  <c r="W510" i="1745"/>
  <c r="W511" i="1745"/>
  <c r="W512" i="1745"/>
  <c r="W513" i="1745"/>
  <c r="W514" i="1745"/>
  <c r="W515" i="1745"/>
  <c r="W516" i="1745"/>
  <c r="W517" i="1745"/>
  <c r="W518" i="1745"/>
  <c r="W519" i="1745"/>
  <c r="W520" i="1745"/>
  <c r="W521" i="1745"/>
  <c r="W522" i="1745"/>
  <c r="W523" i="1745"/>
  <c r="W524" i="1745"/>
  <c r="W525" i="1745"/>
  <c r="W526" i="1745"/>
  <c r="W527" i="1745"/>
  <c r="W528" i="1745"/>
  <c r="W529" i="1745"/>
  <c r="W530" i="1745"/>
  <c r="W531" i="1745"/>
  <c r="W532" i="1745"/>
  <c r="W533" i="1745"/>
  <c r="W534" i="1745"/>
  <c r="W535" i="1745"/>
  <c r="W536" i="1745"/>
  <c r="W537" i="1745"/>
  <c r="W538" i="1745"/>
  <c r="W539" i="1745"/>
  <c r="W540" i="1745"/>
  <c r="W541" i="1745"/>
  <c r="W542" i="1745"/>
  <c r="W543" i="1745"/>
  <c r="W544" i="1745"/>
  <c r="W545" i="1745"/>
  <c r="W546" i="1745"/>
  <c r="W547" i="1745"/>
  <c r="W548" i="1745"/>
  <c r="W549" i="1745"/>
  <c r="W550" i="1745"/>
  <c r="W551" i="1745"/>
  <c r="W552" i="1745"/>
  <c r="W553" i="1745"/>
  <c r="W554" i="1745"/>
  <c r="W555" i="1745"/>
  <c r="W556" i="1745"/>
  <c r="W557" i="1745"/>
  <c r="W558" i="1745"/>
  <c r="W559" i="1745"/>
  <c r="W560" i="1745"/>
  <c r="W561" i="1745"/>
  <c r="W562" i="1745"/>
  <c r="W563" i="1745"/>
  <c r="W564" i="1745"/>
  <c r="W565" i="1745"/>
  <c r="W566" i="1745"/>
  <c r="W567" i="1745"/>
  <c r="W568" i="1745"/>
  <c r="W569" i="1745"/>
  <c r="W570" i="1745"/>
  <c r="W571" i="1745"/>
  <c r="W572" i="1745"/>
  <c r="W573" i="1745"/>
  <c r="W574" i="1745"/>
  <c r="W575" i="1745"/>
  <c r="W576" i="1745"/>
  <c r="W577" i="1745"/>
  <c r="W578" i="1745"/>
  <c r="W579" i="1745"/>
  <c r="W580" i="1745"/>
  <c r="W581" i="1745"/>
  <c r="W582" i="1745"/>
  <c r="W583" i="1745"/>
  <c r="W584" i="1745"/>
  <c r="W585" i="1745"/>
  <c r="W586" i="1745"/>
  <c r="W587" i="1745"/>
  <c r="W588" i="1745"/>
  <c r="W589" i="1745"/>
  <c r="W590" i="1745"/>
  <c r="W591" i="1745"/>
  <c r="W592" i="1745"/>
  <c r="W593" i="1745"/>
  <c r="W594" i="1745"/>
  <c r="W595" i="1745"/>
  <c r="W596" i="1745"/>
  <c r="W597" i="1745"/>
  <c r="W598" i="1745"/>
  <c r="W599" i="1745"/>
  <c r="W600" i="1745"/>
  <c r="W601" i="1745"/>
  <c r="W602" i="1745"/>
  <c r="W603" i="1745"/>
  <c r="W604" i="1745"/>
  <c r="W605" i="1745"/>
  <c r="W606" i="1745"/>
  <c r="W607" i="1745"/>
  <c r="W608" i="1745"/>
  <c r="W609" i="1745"/>
  <c r="W610" i="1745"/>
  <c r="W611" i="1745"/>
  <c r="W612" i="1745"/>
  <c r="W613" i="1745"/>
  <c r="W614" i="1745"/>
  <c r="W615" i="1745"/>
  <c r="W616" i="1745"/>
  <c r="W617" i="1745"/>
  <c r="W618" i="1745"/>
  <c r="W619" i="1745"/>
  <c r="W620" i="1745"/>
  <c r="W621" i="1745"/>
  <c r="W622" i="1745"/>
  <c r="W623" i="1745"/>
  <c r="W624" i="1745"/>
  <c r="W625" i="1745"/>
  <c r="W626" i="1745"/>
  <c r="W627" i="1745"/>
  <c r="W628" i="1745"/>
  <c r="W629" i="1745"/>
  <c r="W630" i="1745"/>
  <c r="W631" i="1745"/>
  <c r="W632" i="1745"/>
  <c r="W633" i="1745"/>
  <c r="W634" i="1745"/>
  <c r="W635" i="1745"/>
  <c r="W636" i="1745"/>
  <c r="W637" i="1745"/>
  <c r="W638" i="1745"/>
  <c r="W639" i="1745"/>
  <c r="W640" i="1745"/>
  <c r="W641" i="1745"/>
  <c r="W642" i="1745"/>
  <c r="W643" i="1745"/>
  <c r="W644" i="1745"/>
  <c r="W645" i="1745"/>
  <c r="W646" i="1745"/>
  <c r="W647" i="1745"/>
  <c r="W648" i="1745"/>
  <c r="W649" i="1745"/>
  <c r="W650" i="1745"/>
  <c r="W651" i="1745"/>
  <c r="W652" i="1745"/>
  <c r="W653" i="1745"/>
  <c r="W654" i="1745"/>
  <c r="W655" i="1745"/>
  <c r="W656" i="1745"/>
  <c r="W657" i="1745"/>
  <c r="W658" i="1745"/>
  <c r="W659" i="1745"/>
  <c r="W660" i="1745"/>
  <c r="W661" i="1745"/>
  <c r="W662" i="1745"/>
  <c r="W663" i="1745"/>
  <c r="W664" i="1745"/>
  <c r="W665" i="1745"/>
  <c r="W666" i="1745"/>
  <c r="W667" i="1745"/>
  <c r="W668" i="1745"/>
  <c r="W669" i="1745"/>
  <c r="W670" i="1745"/>
  <c r="W671" i="1745"/>
  <c r="W672" i="1745"/>
  <c r="W673" i="1745"/>
  <c r="W674" i="1745"/>
  <c r="W675" i="1745"/>
  <c r="W676" i="1745"/>
  <c r="W677" i="1745"/>
  <c r="W678" i="1745"/>
  <c r="W679" i="1745"/>
  <c r="W680" i="1745"/>
  <c r="W681" i="1745"/>
  <c r="W682" i="1745"/>
  <c r="W683" i="1745"/>
  <c r="W684" i="1745"/>
  <c r="W685" i="1745"/>
  <c r="W686" i="1745"/>
  <c r="W687" i="1745"/>
  <c r="W688" i="1745"/>
  <c r="W689" i="1745"/>
  <c r="W690" i="1745"/>
  <c r="W691" i="1745"/>
  <c r="W692" i="1745"/>
  <c r="W693" i="1745"/>
  <c r="W694" i="1745"/>
  <c r="W695" i="1745"/>
  <c r="W696" i="1745"/>
  <c r="W697" i="1745"/>
  <c r="W698" i="1745"/>
  <c r="W699" i="1745"/>
  <c r="W700" i="1745"/>
  <c r="W701" i="1745"/>
  <c r="W702" i="1745"/>
  <c r="W703" i="1745"/>
  <c r="W704" i="1745"/>
  <c r="W705" i="1745"/>
  <c r="W706" i="1745"/>
  <c r="W707" i="1745"/>
  <c r="W708" i="1745"/>
  <c r="W709" i="1745"/>
  <c r="W710" i="1745"/>
  <c r="W711" i="1745"/>
  <c r="W712" i="1745"/>
  <c r="W713" i="1745"/>
  <c r="W714" i="1745"/>
  <c r="W715" i="1745"/>
  <c r="W716" i="1745"/>
  <c r="W717" i="1745"/>
  <c r="W718" i="1745"/>
  <c r="W719" i="1745"/>
  <c r="W720" i="1745"/>
  <c r="W721" i="1745"/>
  <c r="W722" i="1745"/>
  <c r="W723" i="1745"/>
  <c r="W724" i="1745"/>
  <c r="W725" i="1745"/>
  <c r="W726" i="1745"/>
  <c r="W727" i="1745"/>
  <c r="W728" i="1745"/>
  <c r="W729" i="1745"/>
  <c r="W730" i="1745"/>
  <c r="W731" i="1745"/>
  <c r="W732" i="1745"/>
  <c r="W733" i="1745"/>
  <c r="W734" i="1745"/>
  <c r="W735" i="1745"/>
  <c r="W736" i="1745"/>
  <c r="W737" i="1745"/>
  <c r="W738" i="1745"/>
  <c r="W739" i="1745"/>
  <c r="W740" i="1745"/>
  <c r="W741" i="1745"/>
  <c r="W742" i="1745"/>
  <c r="W743" i="1745"/>
  <c r="W744" i="1745"/>
  <c r="W745" i="1745"/>
  <c r="W746" i="1745"/>
  <c r="W747" i="1745"/>
  <c r="W748" i="1745"/>
  <c r="W749" i="1745"/>
  <c r="W750" i="1745"/>
  <c r="W751" i="1745"/>
  <c r="W752" i="1745"/>
  <c r="W753" i="1745"/>
  <c r="W754" i="1745"/>
  <c r="W755" i="1745"/>
  <c r="W756" i="1745"/>
  <c r="W757" i="1745"/>
  <c r="W758" i="1745"/>
  <c r="W759" i="1745"/>
  <c r="W760" i="1745"/>
  <c r="W761" i="1745"/>
  <c r="W762" i="1745"/>
  <c r="W763" i="1745"/>
  <c r="W764" i="1745"/>
  <c r="W765" i="1745"/>
  <c r="W766" i="1745"/>
  <c r="W767" i="1745"/>
  <c r="W768" i="1745"/>
  <c r="W769" i="1745"/>
  <c r="W770" i="1745"/>
  <c r="W771" i="1745"/>
  <c r="W772" i="1745"/>
  <c r="W773" i="1745"/>
  <c r="W774" i="1745"/>
  <c r="W775" i="1745"/>
  <c r="W776" i="1745"/>
  <c r="W777" i="1745"/>
  <c r="W778" i="1745"/>
  <c r="W779" i="1745"/>
  <c r="W780" i="1745"/>
  <c r="W781" i="1745"/>
  <c r="W782" i="1745"/>
  <c r="W783" i="1745"/>
  <c r="W784" i="1745"/>
  <c r="W785" i="1745"/>
  <c r="W786" i="1745"/>
  <c r="W787" i="1745"/>
  <c r="W788" i="1745"/>
  <c r="W789" i="1745"/>
  <c r="W790" i="1745"/>
  <c r="W791" i="1745"/>
  <c r="W792" i="1745"/>
  <c r="W793" i="1745"/>
  <c r="W794" i="1745"/>
  <c r="W795" i="1745"/>
  <c r="W796" i="1745"/>
  <c r="W797" i="1745"/>
  <c r="W798" i="1745"/>
  <c r="W799" i="1745"/>
  <c r="W800" i="1745"/>
  <c r="W801" i="1745"/>
  <c r="W802" i="1745"/>
  <c r="W803" i="1745"/>
  <c r="W804" i="1745"/>
  <c r="W805" i="1745"/>
  <c r="W806" i="1745"/>
  <c r="W807" i="1745"/>
  <c r="W808" i="1745"/>
  <c r="W809" i="1745"/>
  <c r="W810" i="1745"/>
  <c r="W811" i="1745"/>
  <c r="W812" i="1745"/>
  <c r="W813" i="1745"/>
  <c r="W814" i="1745"/>
  <c r="W815" i="1745"/>
  <c r="W816" i="1745"/>
  <c r="W817" i="1745"/>
  <c r="W818" i="1745"/>
  <c r="W819" i="1745"/>
  <c r="W820" i="1745"/>
  <c r="W821" i="1745"/>
  <c r="W822" i="1745"/>
  <c r="W823" i="1745"/>
  <c r="W824" i="1745"/>
  <c r="W825" i="1745"/>
  <c r="W826" i="1745"/>
  <c r="W827" i="1745"/>
  <c r="W828" i="1745"/>
  <c r="W829" i="1745"/>
  <c r="W830" i="1745"/>
  <c r="W831" i="1745"/>
  <c r="W832" i="1745"/>
  <c r="W833" i="1745"/>
  <c r="W834" i="1745"/>
  <c r="W835" i="1745"/>
  <c r="W836" i="1745"/>
  <c r="W837" i="1745"/>
  <c r="W838" i="1745"/>
  <c r="W839" i="1745"/>
  <c r="W840" i="1745"/>
  <c r="W841" i="1745"/>
  <c r="W842" i="1745"/>
  <c r="W843" i="1745"/>
  <c r="W844" i="1745"/>
  <c r="W845" i="1745"/>
  <c r="W846" i="1745"/>
  <c r="W847" i="1745"/>
  <c r="W848" i="1745"/>
  <c r="W849" i="1745"/>
  <c r="W850" i="1745"/>
  <c r="W851" i="1745"/>
  <c r="W852" i="1745"/>
  <c r="W853" i="1745"/>
  <c r="W854" i="1745"/>
  <c r="W855" i="1745"/>
  <c r="W856" i="1745"/>
  <c r="W857" i="1745"/>
  <c r="W858" i="1745"/>
  <c r="W859" i="1745"/>
  <c r="W860" i="1745"/>
  <c r="W861" i="1745"/>
  <c r="W862" i="1745"/>
  <c r="W863" i="1745"/>
  <c r="W864" i="1745"/>
  <c r="W865" i="1745"/>
  <c r="W866" i="1745"/>
  <c r="W867" i="1745"/>
  <c r="W868" i="1745"/>
  <c r="W869" i="1745"/>
  <c r="W870" i="1745"/>
  <c r="W871" i="1745"/>
  <c r="W872" i="1745"/>
  <c r="W873" i="1745"/>
  <c r="W874" i="1745"/>
  <c r="W875" i="1745"/>
  <c r="W876" i="1745"/>
  <c r="W877" i="1745"/>
  <c r="W878" i="1745"/>
  <c r="W879" i="1745"/>
  <c r="W880" i="1745"/>
  <c r="W881" i="1745"/>
  <c r="W882" i="1745"/>
  <c r="W883" i="1745"/>
  <c r="W884" i="1745"/>
  <c r="W885" i="1745"/>
  <c r="W886" i="1745"/>
  <c r="W887" i="1745"/>
  <c r="W888" i="1745"/>
  <c r="W889" i="1745"/>
  <c r="W890" i="1745"/>
  <c r="W891" i="1745"/>
  <c r="W892" i="1745"/>
  <c r="W893" i="1745"/>
  <c r="W894" i="1745"/>
  <c r="W895" i="1745"/>
  <c r="W896" i="1745"/>
  <c r="W897" i="1745"/>
  <c r="W898" i="1745"/>
  <c r="W899" i="1745"/>
  <c r="W900" i="1745"/>
  <c r="W901" i="1745"/>
  <c r="W902" i="1745"/>
  <c r="W903" i="1745"/>
  <c r="W904" i="1745"/>
  <c r="W905" i="1745"/>
  <c r="W906" i="1745"/>
  <c r="W907" i="1745"/>
  <c r="W908" i="1745"/>
  <c r="W909" i="1745"/>
  <c r="W910" i="1745"/>
  <c r="W911" i="1745"/>
  <c r="W912" i="1745"/>
  <c r="W913" i="1745"/>
  <c r="W914" i="1745"/>
  <c r="W915" i="1745"/>
  <c r="W916" i="1745"/>
  <c r="W917" i="1745"/>
  <c r="W918" i="1745"/>
  <c r="W919" i="1745"/>
  <c r="W920" i="1745"/>
  <c r="W921" i="1745"/>
  <c r="W922" i="1745"/>
  <c r="W923" i="1745"/>
  <c r="W924" i="1745"/>
  <c r="W925" i="1745"/>
  <c r="W926" i="1745"/>
  <c r="W927" i="1745"/>
  <c r="W928" i="1745"/>
  <c r="W929" i="1745"/>
  <c r="W930" i="1745"/>
  <c r="W931" i="1745"/>
  <c r="W932" i="1745"/>
  <c r="W933" i="1745"/>
  <c r="W934" i="1745"/>
  <c r="W935" i="1745"/>
  <c r="W936" i="1745"/>
  <c r="W937" i="1745"/>
  <c r="W938" i="1745"/>
  <c r="D4" i="1745" l="1"/>
  <c r="D5" i="1745"/>
  <c r="D6" i="1745"/>
  <c r="D7" i="1745"/>
  <c r="D8" i="1745"/>
  <c r="D9" i="1745"/>
  <c r="D10" i="1745"/>
  <c r="D11" i="1745"/>
  <c r="D12" i="1745"/>
  <c r="D13" i="1745"/>
  <c r="D14" i="1745"/>
  <c r="D15" i="1745"/>
  <c r="D16" i="1745"/>
  <c r="D17" i="1745"/>
  <c r="D18" i="1745"/>
  <c r="D19" i="1745"/>
  <c r="D20" i="1745"/>
  <c r="D21" i="1745"/>
  <c r="D22" i="1745"/>
  <c r="D23" i="1745"/>
  <c r="D24" i="1745"/>
  <c r="D25" i="1745"/>
  <c r="D26" i="1745"/>
  <c r="D27" i="1745"/>
  <c r="D28" i="1745"/>
  <c r="D29" i="1745"/>
  <c r="D30" i="1745"/>
  <c r="D31" i="1745"/>
  <c r="D32" i="1745"/>
  <c r="D33" i="1745"/>
  <c r="D34" i="1745"/>
  <c r="D35" i="1745"/>
  <c r="D36" i="1745"/>
  <c r="D37" i="1745"/>
  <c r="D38" i="1745"/>
  <c r="D39" i="1745"/>
  <c r="D40" i="1745"/>
  <c r="D41" i="1745"/>
  <c r="D42" i="1745"/>
  <c r="D43" i="1745"/>
  <c r="D44" i="1745"/>
  <c r="D45" i="1745"/>
  <c r="D46" i="1745"/>
  <c r="D47" i="1745"/>
  <c r="D48" i="1745"/>
  <c r="D49" i="1745"/>
  <c r="D50" i="1745"/>
  <c r="D51" i="1745"/>
  <c r="D52" i="1745"/>
  <c r="D53" i="1745"/>
  <c r="D54" i="1745"/>
  <c r="D55" i="1745"/>
  <c r="D56" i="1745"/>
  <c r="D57" i="1745"/>
  <c r="D58" i="1745"/>
  <c r="D59" i="1745"/>
  <c r="D60" i="1745"/>
  <c r="D61" i="1745"/>
  <c r="D62" i="1745"/>
  <c r="D63" i="1745"/>
  <c r="D64" i="1745"/>
  <c r="D65" i="1745"/>
  <c r="D66" i="1745"/>
  <c r="D67" i="1745"/>
  <c r="D68" i="1745"/>
  <c r="D69" i="1745"/>
  <c r="D70" i="1745"/>
  <c r="D71" i="1745"/>
  <c r="D72" i="1745"/>
  <c r="D73" i="1745"/>
  <c r="D74" i="1745"/>
  <c r="D75" i="1745"/>
  <c r="D76" i="1745"/>
  <c r="D77" i="1745"/>
  <c r="D78" i="1745"/>
  <c r="D79" i="1745"/>
  <c r="D80" i="1745"/>
  <c r="D81" i="1745"/>
  <c r="D82" i="1745"/>
  <c r="D83" i="1745"/>
  <c r="D84" i="1745"/>
  <c r="D85" i="1745"/>
  <c r="D86" i="1745"/>
  <c r="D87" i="1745"/>
  <c r="D88" i="1745"/>
  <c r="D89" i="1745"/>
  <c r="D90" i="1745"/>
  <c r="D91" i="1745"/>
  <c r="D92" i="1745"/>
  <c r="D93" i="1745"/>
  <c r="D94" i="1745"/>
  <c r="D95" i="1745"/>
  <c r="D96" i="1745"/>
  <c r="D97" i="1745"/>
  <c r="D98" i="1745"/>
  <c r="D99" i="1745"/>
  <c r="D100" i="1745"/>
  <c r="D101" i="1745"/>
  <c r="D102" i="1745"/>
  <c r="D103" i="1745"/>
  <c r="D104" i="1745"/>
  <c r="D105" i="1745"/>
  <c r="D106" i="1745"/>
  <c r="D107" i="1745"/>
  <c r="D108" i="1745"/>
  <c r="D109" i="1745"/>
  <c r="D110" i="1745"/>
  <c r="D111" i="1745"/>
  <c r="D112" i="1745"/>
  <c r="D113" i="1745"/>
  <c r="D114" i="1745"/>
  <c r="D115" i="1745"/>
  <c r="D116" i="1745"/>
  <c r="D117" i="1745"/>
  <c r="D118" i="1745"/>
  <c r="D119" i="1745"/>
  <c r="D120" i="1745"/>
  <c r="D121" i="1745"/>
  <c r="D122" i="1745"/>
  <c r="D123" i="1745"/>
  <c r="D124" i="1745"/>
  <c r="D125" i="1745"/>
  <c r="D126" i="1745"/>
  <c r="D127" i="1745"/>
  <c r="D128" i="1745"/>
  <c r="D129" i="1745"/>
  <c r="D130" i="1745"/>
  <c r="D131" i="1745"/>
  <c r="D132" i="1745"/>
  <c r="D133" i="1745"/>
  <c r="D134" i="1745"/>
  <c r="D135" i="1745"/>
  <c r="D136" i="1745"/>
  <c r="D137" i="1745"/>
  <c r="D138" i="1745"/>
  <c r="D139" i="1745"/>
  <c r="D140" i="1745"/>
  <c r="D141" i="1745"/>
  <c r="D142" i="1745"/>
  <c r="D143" i="1745"/>
  <c r="D144" i="1745"/>
  <c r="D145" i="1745"/>
  <c r="D146" i="1745"/>
  <c r="D147" i="1745"/>
  <c r="D148" i="1745"/>
  <c r="D149" i="1745"/>
  <c r="D150" i="1745"/>
  <c r="D151" i="1745"/>
  <c r="D152" i="1745"/>
  <c r="D153" i="1745"/>
  <c r="D154" i="1745"/>
  <c r="D155" i="1745"/>
  <c r="D156" i="1745"/>
  <c r="D157" i="1745"/>
  <c r="D158" i="1745"/>
  <c r="D159" i="1745"/>
  <c r="D160" i="1745"/>
  <c r="D161" i="1745"/>
  <c r="D162" i="1745"/>
  <c r="D163" i="1745"/>
  <c r="D164" i="1745"/>
  <c r="D165" i="1745"/>
  <c r="D166" i="1745"/>
  <c r="D167" i="1745"/>
  <c r="D168" i="1745"/>
  <c r="D169" i="1745"/>
  <c r="D170" i="1745"/>
  <c r="D171" i="1745"/>
  <c r="D172" i="1745"/>
  <c r="D173" i="1745"/>
  <c r="D174" i="1745"/>
  <c r="D175" i="1745"/>
  <c r="D176" i="1745"/>
  <c r="D177" i="1745"/>
  <c r="D178" i="1745"/>
  <c r="D179" i="1745"/>
  <c r="D180" i="1745"/>
  <c r="D181" i="1745"/>
  <c r="D182" i="1745"/>
  <c r="D183" i="1745"/>
  <c r="D184" i="1745"/>
  <c r="D185" i="1745"/>
  <c r="D186" i="1745"/>
  <c r="D187" i="1745"/>
  <c r="D188" i="1745"/>
  <c r="D189" i="1745"/>
  <c r="D190" i="1745"/>
  <c r="D191" i="1745"/>
  <c r="D192" i="1745"/>
  <c r="D193" i="1745"/>
  <c r="D194" i="1745"/>
  <c r="D195" i="1745"/>
  <c r="D196" i="1745"/>
  <c r="D197" i="1745"/>
  <c r="D198" i="1745"/>
  <c r="D199" i="1745"/>
  <c r="D200" i="1745"/>
  <c r="D201" i="1745"/>
  <c r="D202" i="1745"/>
  <c r="D203" i="1745"/>
  <c r="D204" i="1745"/>
  <c r="D205" i="1745"/>
  <c r="D206" i="1745"/>
  <c r="D207" i="1745"/>
  <c r="D208" i="1745"/>
  <c r="D209" i="1745"/>
  <c r="D210" i="1745"/>
  <c r="D211" i="1745"/>
  <c r="D212" i="1745"/>
  <c r="D213" i="1745"/>
  <c r="D214" i="1745"/>
  <c r="D215" i="1745"/>
  <c r="D216" i="1745"/>
  <c r="D217" i="1745"/>
  <c r="D218" i="1745"/>
  <c r="D219" i="1745"/>
  <c r="D220" i="1745"/>
  <c r="D221" i="1745"/>
  <c r="D222" i="1745"/>
  <c r="D223" i="1745"/>
  <c r="D224" i="1745"/>
  <c r="D225" i="1745"/>
  <c r="D226" i="1745"/>
  <c r="D227" i="1745"/>
  <c r="D228" i="1745"/>
  <c r="D229" i="1745"/>
  <c r="D230" i="1745"/>
  <c r="D231" i="1745"/>
  <c r="D232" i="1745"/>
  <c r="D233" i="1745"/>
  <c r="D234" i="1745"/>
  <c r="D235" i="1745"/>
  <c r="D236" i="1745"/>
  <c r="D237" i="1745"/>
  <c r="D238" i="1745"/>
  <c r="D239" i="1745"/>
  <c r="D240" i="1745"/>
  <c r="D241" i="1745"/>
  <c r="D242" i="1745"/>
  <c r="D243" i="1745"/>
  <c r="D244" i="1745"/>
  <c r="D245" i="1745"/>
  <c r="D246" i="1745"/>
  <c r="D247" i="1745"/>
  <c r="D248" i="1745"/>
  <c r="D249" i="1745"/>
  <c r="D250" i="1745"/>
  <c r="D251" i="1745"/>
  <c r="D252" i="1745"/>
  <c r="D253" i="1745"/>
  <c r="D254" i="1745"/>
  <c r="D255" i="1745"/>
  <c r="D256" i="1745"/>
  <c r="D257" i="1745"/>
  <c r="D258" i="1745"/>
  <c r="D259" i="1745"/>
  <c r="D260" i="1745"/>
  <c r="D261" i="1745"/>
  <c r="D262" i="1745"/>
  <c r="D263" i="1745"/>
  <c r="D264" i="1745"/>
  <c r="D265" i="1745"/>
  <c r="D266" i="1745"/>
  <c r="D267" i="1745"/>
  <c r="D268" i="1745"/>
  <c r="D269" i="1745"/>
  <c r="D270" i="1745"/>
  <c r="D271" i="1745"/>
  <c r="D272" i="1745"/>
  <c r="D273" i="1745"/>
  <c r="D274" i="1745"/>
  <c r="D275" i="1745"/>
  <c r="D276" i="1745"/>
  <c r="D277" i="1745"/>
  <c r="D278" i="1745"/>
  <c r="D279" i="1745"/>
  <c r="D280" i="1745"/>
  <c r="D281" i="1745"/>
  <c r="D282" i="1745"/>
  <c r="D283" i="1745"/>
  <c r="D284" i="1745"/>
  <c r="D285" i="1745"/>
  <c r="D286" i="1745"/>
  <c r="D287" i="1745"/>
  <c r="D288" i="1745"/>
  <c r="D289" i="1745"/>
  <c r="D290" i="1745"/>
  <c r="D291" i="1745"/>
  <c r="D292" i="1745"/>
  <c r="D293" i="1745"/>
  <c r="D294" i="1745"/>
  <c r="D295" i="1745"/>
  <c r="D296" i="1745"/>
  <c r="D297" i="1745"/>
  <c r="D298" i="1745"/>
  <c r="D299" i="1745"/>
  <c r="D300" i="1745"/>
  <c r="D301" i="1745"/>
  <c r="D302" i="1745"/>
  <c r="D303" i="1745"/>
  <c r="D304" i="1745"/>
  <c r="D305" i="1745"/>
  <c r="D306" i="1745"/>
  <c r="D307" i="1745"/>
  <c r="D308" i="1745"/>
  <c r="D309" i="1745"/>
  <c r="D310" i="1745"/>
  <c r="D311" i="1745"/>
  <c r="D312" i="1745"/>
  <c r="D313" i="1745"/>
  <c r="D314" i="1745"/>
  <c r="D315" i="1745"/>
  <c r="D316" i="1745"/>
  <c r="D317" i="1745"/>
  <c r="D318" i="1745"/>
  <c r="D319" i="1745"/>
  <c r="D320" i="1745"/>
  <c r="D321" i="1745"/>
  <c r="D322" i="1745"/>
  <c r="D323" i="1745"/>
  <c r="D324" i="1745"/>
  <c r="D325" i="1745"/>
  <c r="D326" i="1745"/>
  <c r="D327" i="1745"/>
  <c r="D328" i="1745"/>
  <c r="D329" i="1745"/>
  <c r="D330" i="1745"/>
  <c r="D331" i="1745"/>
  <c r="D332" i="1745"/>
  <c r="D333" i="1745"/>
  <c r="D334" i="1745"/>
  <c r="D335" i="1745"/>
  <c r="D336" i="1745"/>
  <c r="D337" i="1745"/>
  <c r="D338" i="1745"/>
  <c r="D339" i="1745"/>
  <c r="D340" i="1745"/>
  <c r="D341" i="1745"/>
  <c r="D342" i="1745"/>
  <c r="D343" i="1745"/>
  <c r="D344" i="1745"/>
  <c r="D345" i="1745"/>
  <c r="D346" i="1745"/>
  <c r="D347" i="1745"/>
  <c r="D348" i="1745"/>
  <c r="D349" i="1745"/>
  <c r="D350" i="1745"/>
  <c r="D351" i="1745"/>
  <c r="D352" i="1745"/>
  <c r="D353" i="1745"/>
  <c r="D354" i="1745"/>
  <c r="D355" i="1745"/>
  <c r="D356" i="1745"/>
  <c r="D357" i="1745"/>
  <c r="D358" i="1745"/>
  <c r="D359" i="1745"/>
  <c r="D360" i="1745"/>
  <c r="D361" i="1745"/>
  <c r="D362" i="1745"/>
  <c r="D363" i="1745"/>
  <c r="D364" i="1745"/>
  <c r="D365" i="1745"/>
  <c r="D366" i="1745"/>
  <c r="D367" i="1745"/>
  <c r="D368" i="1745"/>
  <c r="D369" i="1745"/>
  <c r="D370" i="1745"/>
  <c r="D371" i="1745"/>
  <c r="D372" i="1745"/>
  <c r="D373" i="1745"/>
  <c r="D374" i="1745"/>
  <c r="D375" i="1745"/>
  <c r="D376" i="1745"/>
  <c r="D377" i="1745"/>
  <c r="D378" i="1745"/>
  <c r="D379" i="1745"/>
  <c r="D380" i="1745"/>
  <c r="D381" i="1745"/>
  <c r="D382" i="1745"/>
  <c r="D383" i="1745"/>
  <c r="D384" i="1745"/>
  <c r="D385" i="1745"/>
  <c r="D386" i="1745"/>
  <c r="D387" i="1745"/>
  <c r="D388" i="1745"/>
  <c r="D389" i="1745"/>
  <c r="D390" i="1745"/>
  <c r="D391" i="1745"/>
  <c r="D392" i="1745"/>
  <c r="D393" i="1745"/>
  <c r="D394" i="1745"/>
  <c r="D395" i="1745"/>
  <c r="D396" i="1745"/>
  <c r="D397" i="1745"/>
  <c r="D398" i="1745"/>
  <c r="D399" i="1745"/>
  <c r="D400" i="1745"/>
  <c r="D401" i="1745"/>
  <c r="D402" i="1745"/>
  <c r="D403" i="1745"/>
  <c r="D404" i="1745"/>
  <c r="D405" i="1745"/>
  <c r="D406" i="1745"/>
  <c r="D407" i="1745"/>
  <c r="D408" i="1745"/>
  <c r="D409" i="1745"/>
  <c r="D410" i="1745"/>
  <c r="D411" i="1745"/>
  <c r="D412" i="1745"/>
  <c r="D413" i="1745"/>
  <c r="D414" i="1745"/>
  <c r="D415" i="1745"/>
  <c r="D416" i="1745"/>
  <c r="D417" i="1745"/>
  <c r="D418" i="1745"/>
  <c r="D419" i="1745"/>
  <c r="D420" i="1745"/>
  <c r="D421" i="1745"/>
  <c r="D422" i="1745"/>
  <c r="D423" i="1745"/>
  <c r="D424" i="1745"/>
  <c r="D425" i="1745"/>
  <c r="D426" i="1745"/>
  <c r="D427" i="1745"/>
  <c r="D428" i="1745"/>
  <c r="D429" i="1745"/>
  <c r="D430" i="1745"/>
  <c r="D431" i="1745"/>
  <c r="D432" i="1745"/>
  <c r="D433" i="1745"/>
  <c r="D434" i="1745"/>
  <c r="D435" i="1745"/>
  <c r="D436" i="1745"/>
  <c r="D437" i="1745"/>
  <c r="D438" i="1745"/>
  <c r="D439" i="1745"/>
  <c r="D440" i="1745"/>
  <c r="D441" i="1745"/>
  <c r="D442" i="1745"/>
  <c r="D443" i="1745"/>
  <c r="D444" i="1745"/>
  <c r="D445" i="1745"/>
  <c r="D446" i="1745"/>
  <c r="D447" i="1745"/>
  <c r="D448" i="1745"/>
  <c r="D449" i="1745"/>
  <c r="D450" i="1745"/>
  <c r="D451" i="1745"/>
  <c r="D452" i="1745"/>
  <c r="D453" i="1745"/>
  <c r="D454" i="1745"/>
  <c r="D455" i="1745"/>
  <c r="D456" i="1745"/>
  <c r="D457" i="1745"/>
  <c r="D458" i="1745"/>
  <c r="D459" i="1745"/>
  <c r="D460" i="1745"/>
  <c r="D461" i="1745"/>
  <c r="D462" i="1745"/>
  <c r="D463" i="1745"/>
  <c r="D464" i="1745"/>
  <c r="D465" i="1745"/>
  <c r="D466" i="1745"/>
  <c r="D467" i="1745"/>
  <c r="D468" i="1745"/>
  <c r="D469" i="1745"/>
  <c r="D470" i="1745"/>
  <c r="D471" i="1745"/>
  <c r="D472" i="1745"/>
  <c r="D473" i="1745"/>
  <c r="D474" i="1745"/>
  <c r="D475" i="1745"/>
  <c r="D476" i="1745"/>
  <c r="D477" i="1745"/>
  <c r="D478" i="1745"/>
  <c r="D479" i="1745"/>
  <c r="D480" i="1745"/>
  <c r="D481" i="1745"/>
  <c r="D482" i="1745"/>
  <c r="D483" i="1745"/>
  <c r="D484" i="1745"/>
  <c r="D485" i="1745"/>
  <c r="D486" i="1745"/>
  <c r="D487" i="1745"/>
  <c r="D488" i="1745"/>
  <c r="D489" i="1745"/>
  <c r="D490" i="1745"/>
  <c r="D491" i="1745"/>
  <c r="D492" i="1745"/>
  <c r="D493" i="1745"/>
  <c r="D494" i="1745"/>
  <c r="D495" i="1745"/>
  <c r="D496" i="1745"/>
  <c r="D497" i="1745"/>
  <c r="D498" i="1745"/>
  <c r="D499" i="1745"/>
  <c r="D500" i="1745"/>
  <c r="D501" i="1745"/>
  <c r="D502" i="1745"/>
  <c r="D503" i="1745"/>
  <c r="D504" i="1745"/>
  <c r="D505" i="1745"/>
  <c r="D506" i="1745"/>
  <c r="D507" i="1745"/>
  <c r="D508" i="1745"/>
  <c r="D509" i="1745"/>
  <c r="D510" i="1745"/>
  <c r="D511" i="1745"/>
  <c r="D512" i="1745"/>
  <c r="D513" i="1745"/>
  <c r="D514" i="1745"/>
  <c r="D515" i="1745"/>
  <c r="D516" i="1745"/>
  <c r="D517" i="1745"/>
  <c r="D518" i="1745"/>
  <c r="D519" i="1745"/>
  <c r="D520" i="1745"/>
  <c r="D521" i="1745"/>
  <c r="D522" i="1745"/>
  <c r="D523" i="1745"/>
  <c r="D524" i="1745"/>
  <c r="D525" i="1745"/>
  <c r="D526" i="1745"/>
  <c r="D527" i="1745"/>
  <c r="D528" i="1745"/>
  <c r="D529" i="1745"/>
  <c r="D530" i="1745"/>
  <c r="D531" i="1745"/>
  <c r="D532" i="1745"/>
  <c r="D533" i="1745"/>
  <c r="D534" i="1745"/>
  <c r="D535" i="1745"/>
  <c r="D536" i="1745"/>
  <c r="D537" i="1745"/>
  <c r="D538" i="1745"/>
  <c r="D539" i="1745"/>
  <c r="D540" i="1745"/>
  <c r="D541" i="1745"/>
  <c r="D542" i="1745"/>
  <c r="D543" i="1745"/>
  <c r="D544" i="1745"/>
  <c r="D545" i="1745"/>
  <c r="D546" i="1745"/>
  <c r="D547" i="1745"/>
  <c r="D548" i="1745"/>
  <c r="D549" i="1745"/>
  <c r="D550" i="1745"/>
  <c r="D551" i="1745"/>
  <c r="D552" i="1745"/>
  <c r="D553" i="1745"/>
  <c r="D554" i="1745"/>
  <c r="D555" i="1745"/>
  <c r="D556" i="1745"/>
  <c r="D557" i="1745"/>
  <c r="D558" i="1745"/>
  <c r="D559" i="1745"/>
  <c r="D560" i="1745"/>
  <c r="D561" i="1745"/>
  <c r="D562" i="1745"/>
  <c r="D563" i="1745"/>
  <c r="D564" i="1745"/>
  <c r="D565" i="1745"/>
  <c r="D566" i="1745"/>
  <c r="D567" i="1745"/>
  <c r="D568" i="1745"/>
  <c r="D569" i="1745"/>
  <c r="D570" i="1745"/>
  <c r="D571" i="1745"/>
  <c r="D572" i="1745"/>
  <c r="D573" i="1745"/>
  <c r="D574" i="1745"/>
  <c r="D575" i="1745"/>
  <c r="D576" i="1745"/>
  <c r="D577" i="1745"/>
  <c r="D578" i="1745"/>
  <c r="D579" i="1745"/>
  <c r="D580" i="1745"/>
  <c r="D581" i="1745"/>
  <c r="D582" i="1745"/>
  <c r="D583" i="1745"/>
  <c r="D584" i="1745"/>
  <c r="D585" i="1745"/>
  <c r="D586" i="1745"/>
  <c r="D587" i="1745"/>
  <c r="D588" i="1745"/>
  <c r="D589" i="1745"/>
  <c r="D590" i="1745"/>
  <c r="D591" i="1745"/>
  <c r="D592" i="1745"/>
  <c r="D593" i="1745"/>
  <c r="D594" i="1745"/>
  <c r="D595" i="1745"/>
  <c r="D596" i="1745"/>
  <c r="D597" i="1745"/>
  <c r="D598" i="1745"/>
  <c r="D599" i="1745"/>
  <c r="D600" i="1745"/>
  <c r="D601" i="1745"/>
  <c r="D602" i="1745"/>
  <c r="D603" i="1745"/>
  <c r="D604" i="1745"/>
  <c r="D605" i="1745"/>
  <c r="D606" i="1745"/>
  <c r="D607" i="1745"/>
  <c r="D608" i="1745"/>
  <c r="D609" i="1745"/>
  <c r="D610" i="1745"/>
  <c r="D611" i="1745"/>
  <c r="D612" i="1745"/>
  <c r="D613" i="1745"/>
  <c r="D614" i="1745"/>
  <c r="D615" i="1745"/>
  <c r="D616" i="1745"/>
  <c r="D617" i="1745"/>
  <c r="D618" i="1745"/>
  <c r="D619" i="1745"/>
  <c r="D620" i="1745"/>
  <c r="D621" i="1745"/>
  <c r="D622" i="1745"/>
  <c r="D623" i="1745"/>
  <c r="D624" i="1745"/>
  <c r="D625" i="1745"/>
  <c r="D626" i="1745"/>
  <c r="D627" i="1745"/>
  <c r="D628" i="1745"/>
  <c r="D629" i="1745"/>
  <c r="D630" i="1745"/>
  <c r="D631" i="1745"/>
  <c r="D632" i="1745"/>
  <c r="D633" i="1745"/>
  <c r="D634" i="1745"/>
  <c r="D635" i="1745"/>
  <c r="D636" i="1745"/>
  <c r="D637" i="1745"/>
  <c r="D638" i="1745"/>
  <c r="D639" i="1745"/>
  <c r="D640" i="1745"/>
  <c r="D641" i="1745"/>
  <c r="D642" i="1745"/>
  <c r="D643" i="1745"/>
  <c r="D644" i="1745"/>
  <c r="D645" i="1745"/>
  <c r="D646" i="1745"/>
  <c r="D647" i="1745"/>
  <c r="D648" i="1745"/>
  <c r="D649" i="1745"/>
  <c r="D650" i="1745"/>
  <c r="D651" i="1745"/>
  <c r="D652" i="1745"/>
  <c r="D653" i="1745"/>
  <c r="D654" i="1745"/>
  <c r="D655" i="1745"/>
  <c r="D656" i="1745"/>
  <c r="D657" i="1745"/>
  <c r="D658" i="1745"/>
  <c r="D659" i="1745"/>
  <c r="D660" i="1745"/>
  <c r="D661" i="1745"/>
  <c r="D662" i="1745"/>
  <c r="D663" i="1745"/>
  <c r="D664" i="1745"/>
  <c r="D665" i="1745"/>
  <c r="D666" i="1745"/>
  <c r="D667" i="1745"/>
  <c r="D668" i="1745"/>
  <c r="D669" i="1745"/>
  <c r="D670" i="1745"/>
  <c r="D671" i="1745"/>
  <c r="D672" i="1745"/>
  <c r="D673" i="1745"/>
  <c r="D674" i="1745"/>
  <c r="D675" i="1745"/>
  <c r="D676" i="1745"/>
  <c r="D677" i="1745"/>
  <c r="D678" i="1745"/>
  <c r="D679" i="1745"/>
  <c r="D680" i="1745"/>
  <c r="D681" i="1745"/>
  <c r="D682" i="1745"/>
  <c r="D683" i="1745"/>
  <c r="D684" i="1745"/>
  <c r="D685" i="1745"/>
  <c r="D686" i="1745"/>
  <c r="D687" i="1745"/>
  <c r="D688" i="1745"/>
  <c r="D689" i="1745"/>
  <c r="D690" i="1745"/>
  <c r="D691" i="1745"/>
  <c r="D692" i="1745"/>
  <c r="D693" i="1745"/>
  <c r="D694" i="1745"/>
  <c r="D695" i="1745"/>
  <c r="D696" i="1745"/>
  <c r="D697" i="1745"/>
  <c r="D698" i="1745"/>
  <c r="D699" i="1745"/>
  <c r="D700" i="1745"/>
  <c r="D701" i="1745"/>
  <c r="D702" i="1745"/>
  <c r="D703" i="1745"/>
  <c r="D704" i="1745"/>
  <c r="D705" i="1745"/>
  <c r="D706" i="1745"/>
  <c r="D707" i="1745"/>
  <c r="D708" i="1745"/>
  <c r="D709" i="1745"/>
  <c r="D710" i="1745"/>
  <c r="D711" i="1745"/>
  <c r="D712" i="1745"/>
  <c r="D713" i="1745"/>
  <c r="D714" i="1745"/>
  <c r="D715" i="1745"/>
  <c r="D716" i="1745"/>
  <c r="D717" i="1745"/>
  <c r="D718" i="1745"/>
  <c r="D719" i="1745"/>
  <c r="D720" i="1745"/>
  <c r="D721" i="1745"/>
  <c r="D722" i="1745"/>
  <c r="D723" i="1745"/>
  <c r="D724" i="1745"/>
  <c r="D725" i="1745"/>
  <c r="D726" i="1745"/>
  <c r="D727" i="1745"/>
  <c r="D728" i="1745"/>
  <c r="D729" i="1745"/>
  <c r="D730" i="1745"/>
  <c r="D731" i="1745"/>
  <c r="D732" i="1745"/>
  <c r="D733" i="1745"/>
  <c r="D734" i="1745"/>
  <c r="D735" i="1745"/>
  <c r="D736" i="1745"/>
  <c r="D737" i="1745"/>
  <c r="D738" i="1745"/>
  <c r="D739" i="1745"/>
  <c r="D740" i="1745"/>
  <c r="D741" i="1745"/>
  <c r="D742" i="1745"/>
  <c r="D743" i="1745"/>
  <c r="D744" i="1745"/>
  <c r="D745" i="1745"/>
  <c r="D746" i="1745"/>
  <c r="D747" i="1745"/>
  <c r="D748" i="1745"/>
  <c r="D749" i="1745"/>
  <c r="D750" i="1745"/>
  <c r="D751" i="1745"/>
  <c r="D752" i="1745"/>
  <c r="D753" i="1745"/>
  <c r="D754" i="1745"/>
  <c r="D755" i="1745"/>
  <c r="D756" i="1745"/>
  <c r="D757" i="1745"/>
  <c r="D758" i="1745"/>
  <c r="D759" i="1745"/>
  <c r="D760" i="1745"/>
  <c r="D761" i="1745"/>
  <c r="D762" i="1745"/>
  <c r="D763" i="1745"/>
  <c r="D764" i="1745"/>
  <c r="D765" i="1745"/>
  <c r="D766" i="1745"/>
  <c r="D767" i="1745"/>
  <c r="D768" i="1745"/>
  <c r="D769" i="1745"/>
  <c r="D770" i="1745"/>
  <c r="D771" i="1745"/>
  <c r="D772" i="1745"/>
  <c r="D773" i="1745"/>
  <c r="D774" i="1745"/>
  <c r="D775" i="1745"/>
  <c r="D776" i="1745"/>
  <c r="D777" i="1745"/>
  <c r="D778" i="1745"/>
  <c r="D779" i="1745"/>
  <c r="D780" i="1745"/>
  <c r="D781" i="1745"/>
  <c r="D782" i="1745"/>
  <c r="D783" i="1745"/>
  <c r="D784" i="1745"/>
  <c r="D785" i="1745"/>
  <c r="D786" i="1745"/>
  <c r="D787" i="1745"/>
  <c r="D788" i="1745"/>
  <c r="D789" i="1745"/>
  <c r="D790" i="1745"/>
  <c r="D791" i="1745"/>
  <c r="D792" i="1745"/>
  <c r="D793" i="1745"/>
  <c r="D794" i="1745"/>
  <c r="D795" i="1745"/>
  <c r="D796" i="1745"/>
  <c r="D797" i="1745"/>
  <c r="D798" i="1745"/>
  <c r="D799" i="1745"/>
  <c r="D800" i="1745"/>
  <c r="D801" i="1745"/>
  <c r="D802" i="1745"/>
  <c r="D803" i="1745"/>
  <c r="D804" i="1745"/>
  <c r="D805" i="1745"/>
  <c r="D806" i="1745"/>
  <c r="D807" i="1745"/>
  <c r="D808" i="1745"/>
  <c r="D809" i="1745"/>
  <c r="D810" i="1745"/>
  <c r="D811" i="1745"/>
  <c r="D812" i="1745"/>
  <c r="D813" i="1745"/>
  <c r="D814" i="1745"/>
  <c r="D815" i="1745"/>
  <c r="D816" i="1745"/>
  <c r="D817" i="1745"/>
  <c r="D818" i="1745"/>
  <c r="D819" i="1745"/>
  <c r="D820" i="1745"/>
  <c r="D821" i="1745"/>
  <c r="D822" i="1745"/>
  <c r="D823" i="1745"/>
  <c r="D824" i="1745"/>
  <c r="D825" i="1745"/>
  <c r="D826" i="1745"/>
  <c r="D827" i="1745"/>
  <c r="D828" i="1745"/>
  <c r="D829" i="1745"/>
  <c r="D830" i="1745"/>
  <c r="D831" i="1745"/>
  <c r="D832" i="1745"/>
  <c r="D833" i="1745"/>
  <c r="D834" i="1745"/>
  <c r="D835" i="1745"/>
  <c r="D836" i="1745"/>
  <c r="D837" i="1745"/>
  <c r="D838" i="1745"/>
  <c r="D839" i="1745"/>
  <c r="D840" i="1745"/>
  <c r="D841" i="1745"/>
  <c r="D842" i="1745"/>
  <c r="D843" i="1745"/>
  <c r="D844" i="1745"/>
  <c r="D845" i="1745"/>
  <c r="D846" i="1745"/>
  <c r="D847" i="1745"/>
  <c r="D848" i="1745"/>
  <c r="D849" i="1745"/>
  <c r="D850" i="1745"/>
  <c r="D851" i="1745"/>
  <c r="D852" i="1745"/>
  <c r="D853" i="1745"/>
  <c r="D854" i="1745"/>
  <c r="D855" i="1745"/>
  <c r="D856" i="1745"/>
  <c r="D857" i="1745"/>
  <c r="D858" i="1745"/>
  <c r="D859" i="1745"/>
  <c r="D860" i="1745"/>
  <c r="D861" i="1745"/>
  <c r="D862" i="1745"/>
  <c r="D863" i="1745"/>
  <c r="D864" i="1745"/>
  <c r="D865" i="1745"/>
  <c r="D866" i="1745"/>
  <c r="D867" i="1745"/>
  <c r="D868" i="1745"/>
  <c r="D869" i="1745"/>
  <c r="D870" i="1745"/>
  <c r="D871" i="1745"/>
  <c r="D872" i="1745"/>
  <c r="D873" i="1745"/>
  <c r="D874" i="1745"/>
  <c r="D875" i="1745"/>
  <c r="D876" i="1745"/>
  <c r="D877" i="1745"/>
  <c r="D878" i="1745"/>
  <c r="D879" i="1745"/>
  <c r="D880" i="1745"/>
  <c r="D881" i="1745"/>
  <c r="D882" i="1745"/>
  <c r="D883" i="1745"/>
  <c r="D884" i="1745"/>
  <c r="D885" i="1745"/>
  <c r="D886" i="1745"/>
  <c r="D887" i="1745"/>
  <c r="D888" i="1745"/>
  <c r="D889" i="1745"/>
  <c r="D890" i="1745"/>
  <c r="D891" i="1745"/>
  <c r="D892" i="1745"/>
  <c r="D893" i="1745"/>
  <c r="D894" i="1745"/>
  <c r="D895" i="1745"/>
  <c r="D896" i="1745"/>
  <c r="D897" i="1745"/>
  <c r="D898" i="1745"/>
  <c r="D899" i="1745"/>
  <c r="D900" i="1745"/>
  <c r="D901" i="1745"/>
  <c r="D902" i="1745"/>
  <c r="D903" i="1745"/>
  <c r="D904" i="1745"/>
  <c r="D905" i="1745"/>
  <c r="D906" i="1745"/>
  <c r="D907" i="1745"/>
  <c r="D908" i="1745"/>
  <c r="D909" i="1745"/>
  <c r="D910" i="1745"/>
  <c r="D911" i="1745"/>
  <c r="D912" i="1745"/>
  <c r="D913" i="1745"/>
  <c r="D914" i="1745"/>
  <c r="D915" i="1745"/>
  <c r="D916" i="1745"/>
  <c r="D917" i="1745"/>
  <c r="D918" i="1745"/>
  <c r="D919" i="1745"/>
  <c r="D920" i="1745"/>
  <c r="D921" i="1745"/>
  <c r="D922" i="1745"/>
  <c r="D923" i="1745"/>
  <c r="D924" i="1745"/>
  <c r="D925" i="1745"/>
  <c r="D926" i="1745"/>
  <c r="D927" i="1745"/>
  <c r="D928" i="1745"/>
  <c r="D929" i="1745"/>
  <c r="D930" i="1745"/>
  <c r="D931" i="1745"/>
  <c r="D932" i="1745"/>
  <c r="D933" i="1745"/>
  <c r="D934" i="1745"/>
  <c r="D935" i="1745"/>
  <c r="D936" i="1745"/>
  <c r="D937" i="1745"/>
  <c r="D938" i="1745"/>
  <c r="C4" i="1745"/>
  <c r="C5" i="1745"/>
  <c r="C6" i="1745"/>
  <c r="C7" i="1745"/>
  <c r="C8" i="1745"/>
  <c r="C9" i="1745"/>
  <c r="C10" i="1745"/>
  <c r="C11" i="1745"/>
  <c r="C12" i="1745"/>
  <c r="C13" i="1745"/>
  <c r="C14" i="1745"/>
  <c r="C15" i="1745"/>
  <c r="C16" i="1745"/>
  <c r="C17" i="1745"/>
  <c r="C18" i="1745"/>
  <c r="C19" i="1745"/>
  <c r="C20" i="1745"/>
  <c r="C21" i="1745"/>
  <c r="C22" i="1745"/>
  <c r="C23" i="1745"/>
  <c r="C24" i="1745"/>
  <c r="C25" i="1745"/>
  <c r="C26" i="1745"/>
  <c r="C27" i="1745"/>
  <c r="C28" i="1745"/>
  <c r="C29" i="1745"/>
  <c r="C30" i="1745"/>
  <c r="C31" i="1745"/>
  <c r="C32" i="1745"/>
  <c r="C33" i="1745"/>
  <c r="C34" i="1745"/>
  <c r="C35" i="1745"/>
  <c r="C36" i="1745"/>
  <c r="C37" i="1745"/>
  <c r="C38" i="1745"/>
  <c r="C39" i="1745"/>
  <c r="C40" i="1745"/>
  <c r="C41" i="1745"/>
  <c r="C42" i="1745"/>
  <c r="C43" i="1745"/>
  <c r="C44" i="1745"/>
  <c r="C45" i="1745"/>
  <c r="C46" i="1745"/>
  <c r="C47" i="1745"/>
  <c r="C48" i="1745"/>
  <c r="C49" i="1745"/>
  <c r="C50" i="1745"/>
  <c r="C51" i="1745"/>
  <c r="C52" i="1745"/>
  <c r="C53" i="1745"/>
  <c r="C54" i="1745"/>
  <c r="C55" i="1745"/>
  <c r="C56" i="1745"/>
  <c r="C57" i="1745"/>
  <c r="C58" i="1745"/>
  <c r="C59" i="1745"/>
  <c r="C60" i="1745"/>
  <c r="C61" i="1745"/>
  <c r="C62" i="1745"/>
  <c r="C63" i="1745"/>
  <c r="C64" i="1745"/>
  <c r="C65" i="1745"/>
  <c r="C66" i="1745"/>
  <c r="C67" i="1745"/>
  <c r="C68" i="1745"/>
  <c r="C69" i="1745"/>
  <c r="C70" i="1745"/>
  <c r="C71" i="1745"/>
  <c r="C72" i="1745"/>
  <c r="C73" i="1745"/>
  <c r="C74" i="1745"/>
  <c r="C75" i="1745"/>
  <c r="C76" i="1745"/>
  <c r="C77" i="1745"/>
  <c r="C78" i="1745"/>
  <c r="C79" i="1745"/>
  <c r="C80" i="1745"/>
  <c r="C81" i="1745"/>
  <c r="C82" i="1745"/>
  <c r="C83" i="1745"/>
  <c r="C84" i="1745"/>
  <c r="C85" i="1745"/>
  <c r="C86" i="1745"/>
  <c r="C87" i="1745"/>
  <c r="C88" i="1745"/>
  <c r="C89" i="1745"/>
  <c r="C90" i="1745"/>
  <c r="C91" i="1745"/>
  <c r="C92" i="1745"/>
  <c r="C93" i="1745"/>
  <c r="C94" i="1745"/>
  <c r="C95" i="1745"/>
  <c r="C96" i="1745"/>
  <c r="C97" i="1745"/>
  <c r="C98" i="1745"/>
  <c r="C99" i="1745"/>
  <c r="C100" i="1745"/>
  <c r="C101" i="1745"/>
  <c r="C102" i="1745"/>
  <c r="C103" i="1745"/>
  <c r="C104" i="1745"/>
  <c r="C105" i="1745"/>
  <c r="C106" i="1745"/>
  <c r="C107" i="1745"/>
  <c r="C108" i="1745"/>
  <c r="C109" i="1745"/>
  <c r="C110" i="1745"/>
  <c r="C111" i="1745"/>
  <c r="C112" i="1745"/>
  <c r="C113" i="1745"/>
  <c r="C114" i="1745"/>
  <c r="C115" i="1745"/>
  <c r="C116" i="1745"/>
  <c r="C117" i="1745"/>
  <c r="C118" i="1745"/>
  <c r="C119" i="1745"/>
  <c r="C120" i="1745"/>
  <c r="C121" i="1745"/>
  <c r="C122" i="1745"/>
  <c r="C123" i="1745"/>
  <c r="C124" i="1745"/>
  <c r="C125" i="1745"/>
  <c r="C126" i="1745"/>
  <c r="C127" i="1745"/>
  <c r="C128" i="1745"/>
  <c r="C129" i="1745"/>
  <c r="C130" i="1745"/>
  <c r="C131" i="1745"/>
  <c r="C132" i="1745"/>
  <c r="C133" i="1745"/>
  <c r="C134" i="1745"/>
  <c r="C135" i="1745"/>
  <c r="C136" i="1745"/>
  <c r="C137" i="1745"/>
  <c r="C138" i="1745"/>
  <c r="C139" i="1745"/>
  <c r="C140" i="1745"/>
  <c r="C141" i="1745"/>
  <c r="C142" i="1745"/>
  <c r="C143" i="1745"/>
  <c r="C144" i="1745"/>
  <c r="C145" i="1745"/>
  <c r="C146" i="1745"/>
  <c r="C147" i="1745"/>
  <c r="C148" i="1745"/>
  <c r="C149" i="1745"/>
  <c r="C150" i="1745"/>
  <c r="C151" i="1745"/>
  <c r="C152" i="1745"/>
  <c r="C153" i="1745"/>
  <c r="C154" i="1745"/>
  <c r="C155" i="1745"/>
  <c r="C156" i="1745"/>
  <c r="C157" i="1745"/>
  <c r="C158" i="1745"/>
  <c r="C159" i="1745"/>
  <c r="C160" i="1745"/>
  <c r="C161" i="1745"/>
  <c r="C162" i="1745"/>
  <c r="C163" i="1745"/>
  <c r="C164" i="1745"/>
  <c r="C165" i="1745"/>
  <c r="C166" i="1745"/>
  <c r="C167" i="1745"/>
  <c r="C168" i="1745"/>
  <c r="C169" i="1745"/>
  <c r="C170" i="1745"/>
  <c r="C171" i="1745"/>
  <c r="C172" i="1745"/>
  <c r="C173" i="1745"/>
  <c r="C174" i="1745"/>
  <c r="C175" i="1745"/>
  <c r="C176" i="1745"/>
  <c r="C177" i="1745"/>
  <c r="C178" i="1745"/>
  <c r="C179" i="1745"/>
  <c r="C180" i="1745"/>
  <c r="C181" i="1745"/>
  <c r="C182" i="1745"/>
  <c r="C183" i="1745"/>
  <c r="C184" i="1745"/>
  <c r="C185" i="1745"/>
  <c r="C186" i="1745"/>
  <c r="C187" i="1745"/>
  <c r="C188" i="1745"/>
  <c r="C189" i="1745"/>
  <c r="C190" i="1745"/>
  <c r="C191" i="1745"/>
  <c r="C192" i="1745"/>
  <c r="C193" i="1745"/>
  <c r="C194" i="1745"/>
  <c r="C195" i="1745"/>
  <c r="C196" i="1745"/>
  <c r="C197" i="1745"/>
  <c r="C198" i="1745"/>
  <c r="C199" i="1745"/>
  <c r="C200" i="1745"/>
  <c r="C201" i="1745"/>
  <c r="C202" i="1745"/>
  <c r="C203" i="1745"/>
  <c r="C204" i="1745"/>
  <c r="C205" i="1745"/>
  <c r="C206" i="1745"/>
  <c r="C207" i="1745"/>
  <c r="C208" i="1745"/>
  <c r="C209" i="1745"/>
  <c r="C210" i="1745"/>
  <c r="C211" i="1745"/>
  <c r="C212" i="1745"/>
  <c r="C213" i="1745"/>
  <c r="C214" i="1745"/>
  <c r="C215" i="1745"/>
  <c r="C216" i="1745"/>
  <c r="C217" i="1745"/>
  <c r="C218" i="1745"/>
  <c r="C219" i="1745"/>
  <c r="C220" i="1745"/>
  <c r="C221" i="1745"/>
  <c r="C222" i="1745"/>
  <c r="C223" i="1745"/>
  <c r="C224" i="1745"/>
  <c r="C225" i="1745"/>
  <c r="C226" i="1745"/>
  <c r="C227" i="1745"/>
  <c r="C228" i="1745"/>
  <c r="C229" i="1745"/>
  <c r="C230" i="1745"/>
  <c r="C231" i="1745"/>
  <c r="C232" i="1745"/>
  <c r="C233" i="1745"/>
  <c r="C234" i="1745"/>
  <c r="C235" i="1745"/>
  <c r="C236" i="1745"/>
  <c r="C237" i="1745"/>
  <c r="C238" i="1745"/>
  <c r="C239" i="1745"/>
  <c r="C240" i="1745"/>
  <c r="C241" i="1745"/>
  <c r="C242" i="1745"/>
  <c r="C243" i="1745"/>
  <c r="C244" i="1745"/>
  <c r="C245" i="1745"/>
  <c r="C246" i="1745"/>
  <c r="C247" i="1745"/>
  <c r="C248" i="1745"/>
  <c r="C249" i="1745"/>
  <c r="C250" i="1745"/>
  <c r="C251" i="1745"/>
  <c r="C252" i="1745"/>
  <c r="C253" i="1745"/>
  <c r="C254" i="1745"/>
  <c r="C255" i="1745"/>
  <c r="C256" i="1745"/>
  <c r="C257" i="1745"/>
  <c r="C258" i="1745"/>
  <c r="C259" i="1745"/>
  <c r="C260" i="1745"/>
  <c r="C261" i="1745"/>
  <c r="C262" i="1745"/>
  <c r="C263" i="1745"/>
  <c r="C264" i="1745"/>
  <c r="C265" i="1745"/>
  <c r="C266" i="1745"/>
  <c r="C267" i="1745"/>
  <c r="C268" i="1745"/>
  <c r="C269" i="1745"/>
  <c r="C270" i="1745"/>
  <c r="C271" i="1745"/>
  <c r="C272" i="1745"/>
  <c r="C273" i="1745"/>
  <c r="C274" i="1745"/>
  <c r="C275" i="1745"/>
  <c r="C276" i="1745"/>
  <c r="C277" i="1745"/>
  <c r="C278" i="1745"/>
  <c r="C279" i="1745"/>
  <c r="C280" i="1745"/>
  <c r="C281" i="1745"/>
  <c r="C282" i="1745"/>
  <c r="C283" i="1745"/>
  <c r="C284" i="1745"/>
  <c r="C285" i="1745"/>
  <c r="C286" i="1745"/>
  <c r="C287" i="1745"/>
  <c r="C288" i="1745"/>
  <c r="C289" i="1745"/>
  <c r="C290" i="1745"/>
  <c r="C291" i="1745"/>
  <c r="C292" i="1745"/>
  <c r="C293" i="1745"/>
  <c r="C294" i="1745"/>
  <c r="C295" i="1745"/>
  <c r="C296" i="1745"/>
  <c r="C297" i="1745"/>
  <c r="C298" i="1745"/>
  <c r="C299" i="1745"/>
  <c r="C300" i="1745"/>
  <c r="C301" i="1745"/>
  <c r="C302" i="1745"/>
  <c r="C303" i="1745"/>
  <c r="C304" i="1745"/>
  <c r="C305" i="1745"/>
  <c r="C306" i="1745"/>
  <c r="C307" i="1745"/>
  <c r="C308" i="1745"/>
  <c r="C309" i="1745"/>
  <c r="C310" i="1745"/>
  <c r="C311" i="1745"/>
  <c r="C312" i="1745"/>
  <c r="C313" i="1745"/>
  <c r="C314" i="1745"/>
  <c r="C315" i="1745"/>
  <c r="C316" i="1745"/>
  <c r="C317" i="1745"/>
  <c r="C318" i="1745"/>
  <c r="C319" i="1745"/>
  <c r="C320" i="1745"/>
  <c r="C321" i="1745"/>
  <c r="C322" i="1745"/>
  <c r="C323" i="1745"/>
  <c r="C324" i="1745"/>
  <c r="C325" i="1745"/>
  <c r="C326" i="1745"/>
  <c r="C327" i="1745"/>
  <c r="C328" i="1745"/>
  <c r="C329" i="1745"/>
  <c r="C330" i="1745"/>
  <c r="C331" i="1745"/>
  <c r="C332" i="1745"/>
  <c r="C333" i="1745"/>
  <c r="C334" i="1745"/>
  <c r="C335" i="1745"/>
  <c r="C336" i="1745"/>
  <c r="C337" i="1745"/>
  <c r="C338" i="1745"/>
  <c r="C339" i="1745"/>
  <c r="C340" i="1745"/>
  <c r="C341" i="1745"/>
  <c r="C342" i="1745"/>
  <c r="C343" i="1745"/>
  <c r="C344" i="1745"/>
  <c r="C345" i="1745"/>
  <c r="C346" i="1745"/>
  <c r="C347" i="1745"/>
  <c r="C348" i="1745"/>
  <c r="C349" i="1745"/>
  <c r="C350" i="1745"/>
  <c r="C351" i="1745"/>
  <c r="C352" i="1745"/>
  <c r="C353" i="1745"/>
  <c r="C354" i="1745"/>
  <c r="C355" i="1745"/>
  <c r="C356" i="1745"/>
  <c r="C357" i="1745"/>
  <c r="C358" i="1745"/>
  <c r="C359" i="1745"/>
  <c r="C360" i="1745"/>
  <c r="C361" i="1745"/>
  <c r="C362" i="1745"/>
  <c r="C363" i="1745"/>
  <c r="C364" i="1745"/>
  <c r="C365" i="1745"/>
  <c r="C366" i="1745"/>
  <c r="C367" i="1745"/>
  <c r="C368" i="1745"/>
  <c r="C369" i="1745"/>
  <c r="C370" i="1745"/>
  <c r="C371" i="1745"/>
  <c r="C372" i="1745"/>
  <c r="C373" i="1745"/>
  <c r="C374" i="1745"/>
  <c r="C375" i="1745"/>
  <c r="C376" i="1745"/>
  <c r="C377" i="1745"/>
  <c r="C378" i="1745"/>
  <c r="C379" i="1745"/>
  <c r="C380" i="1745"/>
  <c r="C381" i="1745"/>
  <c r="C382" i="1745"/>
  <c r="C383" i="1745"/>
  <c r="C384" i="1745"/>
  <c r="C385" i="1745"/>
  <c r="C386" i="1745"/>
  <c r="C387" i="1745"/>
  <c r="C388" i="1745"/>
  <c r="C389" i="1745"/>
  <c r="C390" i="1745"/>
  <c r="C391" i="1745"/>
  <c r="C392" i="1745"/>
  <c r="C393" i="1745"/>
  <c r="C394" i="1745"/>
  <c r="C395" i="1745"/>
  <c r="C396" i="1745"/>
  <c r="C397" i="1745"/>
  <c r="C398" i="1745"/>
  <c r="C399" i="1745"/>
  <c r="C400" i="1745"/>
  <c r="C401" i="1745"/>
  <c r="C402" i="1745"/>
  <c r="C403" i="1745"/>
  <c r="C404" i="1745"/>
  <c r="C405" i="1745"/>
  <c r="C406" i="1745"/>
  <c r="C407" i="1745"/>
  <c r="C408" i="1745"/>
  <c r="C409" i="1745"/>
  <c r="C410" i="1745"/>
  <c r="C411" i="1745"/>
  <c r="C412" i="1745"/>
  <c r="C413" i="1745"/>
  <c r="C414" i="1745"/>
  <c r="C415" i="1745"/>
  <c r="C416" i="1745"/>
  <c r="C417" i="1745"/>
  <c r="C418" i="1745"/>
  <c r="C419" i="1745"/>
  <c r="C420" i="1745"/>
  <c r="C421" i="1745"/>
  <c r="C422" i="1745"/>
  <c r="C423" i="1745"/>
  <c r="C424" i="1745"/>
  <c r="C425" i="1745"/>
  <c r="C426" i="1745"/>
  <c r="C427" i="1745"/>
  <c r="C428" i="1745"/>
  <c r="C429" i="1745"/>
  <c r="C430" i="1745"/>
  <c r="C431" i="1745"/>
  <c r="C432" i="1745"/>
  <c r="C433" i="1745"/>
  <c r="C434" i="1745"/>
  <c r="C435" i="1745"/>
  <c r="C436" i="1745"/>
  <c r="C437" i="1745"/>
  <c r="C438" i="1745"/>
  <c r="C439" i="1745"/>
  <c r="C440" i="1745"/>
  <c r="C441" i="1745"/>
  <c r="C442" i="1745"/>
  <c r="C443" i="1745"/>
  <c r="C444" i="1745"/>
  <c r="C445" i="1745"/>
  <c r="C446" i="1745"/>
  <c r="C447" i="1745"/>
  <c r="C448" i="1745"/>
  <c r="C449" i="1745"/>
  <c r="C450" i="1745"/>
  <c r="C451" i="1745"/>
  <c r="C452" i="1745"/>
  <c r="C453" i="1745"/>
  <c r="C454" i="1745"/>
  <c r="C455" i="1745"/>
  <c r="C456" i="1745"/>
  <c r="C457" i="1745"/>
  <c r="C458" i="1745"/>
  <c r="C459" i="1745"/>
  <c r="C460" i="1745"/>
  <c r="C461" i="1745"/>
  <c r="C462" i="1745"/>
  <c r="C463" i="1745"/>
  <c r="C464" i="1745"/>
  <c r="C465" i="1745"/>
  <c r="C466" i="1745"/>
  <c r="C467" i="1745"/>
  <c r="C468" i="1745"/>
  <c r="C469" i="1745"/>
  <c r="C470" i="1745"/>
  <c r="C471" i="1745"/>
  <c r="C472" i="1745"/>
  <c r="C473" i="1745"/>
  <c r="C474" i="1745"/>
  <c r="C475" i="1745"/>
  <c r="C476" i="1745"/>
  <c r="C477" i="1745"/>
  <c r="C478" i="1745"/>
  <c r="C479" i="1745"/>
  <c r="C480" i="1745"/>
  <c r="C481" i="1745"/>
  <c r="C482" i="1745"/>
  <c r="C483" i="1745"/>
  <c r="C484" i="1745"/>
  <c r="C485" i="1745"/>
  <c r="C486" i="1745"/>
  <c r="C487" i="1745"/>
  <c r="C488" i="1745"/>
  <c r="C489" i="1745"/>
  <c r="C490" i="1745"/>
  <c r="C491" i="1745"/>
  <c r="C492" i="1745"/>
  <c r="C493" i="1745"/>
  <c r="C494" i="1745"/>
  <c r="C495" i="1745"/>
  <c r="C496" i="1745"/>
  <c r="C497" i="1745"/>
  <c r="C498" i="1745"/>
  <c r="C499" i="1745"/>
  <c r="C500" i="1745"/>
  <c r="C501" i="1745"/>
  <c r="C502" i="1745"/>
  <c r="C503" i="1745"/>
  <c r="C504" i="1745"/>
  <c r="C505" i="1745"/>
  <c r="C506" i="1745"/>
  <c r="C507" i="1745"/>
  <c r="C508" i="1745"/>
  <c r="C509" i="1745"/>
  <c r="C510" i="1745"/>
  <c r="C511" i="1745"/>
  <c r="C512" i="1745"/>
  <c r="C513" i="1745"/>
  <c r="C514" i="1745"/>
  <c r="C515" i="1745"/>
  <c r="C516" i="1745"/>
  <c r="C517" i="1745"/>
  <c r="C518" i="1745"/>
  <c r="C519" i="1745"/>
  <c r="C520" i="1745"/>
  <c r="C521" i="1745"/>
  <c r="C522" i="1745"/>
  <c r="C523" i="1745"/>
  <c r="C524" i="1745"/>
  <c r="C525" i="1745"/>
  <c r="C526" i="1745"/>
  <c r="C527" i="1745"/>
  <c r="C528" i="1745"/>
  <c r="C529" i="1745"/>
  <c r="C530" i="1745"/>
  <c r="C531" i="1745"/>
  <c r="C532" i="1745"/>
  <c r="C533" i="1745"/>
  <c r="C534" i="1745"/>
  <c r="C535" i="1745"/>
  <c r="C536" i="1745"/>
  <c r="C537" i="1745"/>
  <c r="C538" i="1745"/>
  <c r="C539" i="1745"/>
  <c r="C540" i="1745"/>
  <c r="C541" i="1745"/>
  <c r="C542" i="1745"/>
  <c r="C543" i="1745"/>
  <c r="C544" i="1745"/>
  <c r="C545" i="1745"/>
  <c r="C546" i="1745"/>
  <c r="C547" i="1745"/>
  <c r="C548" i="1745"/>
  <c r="C549" i="1745"/>
  <c r="C550" i="1745"/>
  <c r="C551" i="1745"/>
  <c r="C552" i="1745"/>
  <c r="C553" i="1745"/>
  <c r="C554" i="1745"/>
  <c r="C555" i="1745"/>
  <c r="C556" i="1745"/>
  <c r="C557" i="1745"/>
  <c r="C558" i="1745"/>
  <c r="C559" i="1745"/>
  <c r="C560" i="1745"/>
  <c r="C561" i="1745"/>
  <c r="C562" i="1745"/>
  <c r="C563" i="1745"/>
  <c r="C564" i="1745"/>
  <c r="C565" i="1745"/>
  <c r="C566" i="1745"/>
  <c r="C567" i="1745"/>
  <c r="C568" i="1745"/>
  <c r="C569" i="1745"/>
  <c r="C570" i="1745"/>
  <c r="C571" i="1745"/>
  <c r="C572" i="1745"/>
  <c r="C573" i="1745"/>
  <c r="C574" i="1745"/>
  <c r="C575" i="1745"/>
  <c r="C576" i="1745"/>
  <c r="C577" i="1745"/>
  <c r="C578" i="1745"/>
  <c r="C579" i="1745"/>
  <c r="C580" i="1745"/>
  <c r="C581" i="1745"/>
  <c r="C582" i="1745"/>
  <c r="C583" i="1745"/>
  <c r="C584" i="1745"/>
  <c r="C585" i="1745"/>
  <c r="C586" i="1745"/>
  <c r="C587" i="1745"/>
  <c r="C588" i="1745"/>
  <c r="C589" i="1745"/>
  <c r="C590" i="1745"/>
  <c r="C591" i="1745"/>
  <c r="C592" i="1745"/>
  <c r="C593" i="1745"/>
  <c r="C594" i="1745"/>
  <c r="C595" i="1745"/>
  <c r="C596" i="1745"/>
  <c r="C597" i="1745"/>
  <c r="C598" i="1745"/>
  <c r="C599" i="1745"/>
  <c r="C600" i="1745"/>
  <c r="C601" i="1745"/>
  <c r="C602" i="1745"/>
  <c r="C603" i="1745"/>
  <c r="C604" i="1745"/>
  <c r="C605" i="1745"/>
  <c r="C606" i="1745"/>
  <c r="C607" i="1745"/>
  <c r="C608" i="1745"/>
  <c r="C609" i="1745"/>
  <c r="C610" i="1745"/>
  <c r="C611" i="1745"/>
  <c r="C612" i="1745"/>
  <c r="C613" i="1745"/>
  <c r="C614" i="1745"/>
  <c r="C615" i="1745"/>
  <c r="C616" i="1745"/>
  <c r="C617" i="1745"/>
  <c r="C618" i="1745"/>
  <c r="C619" i="1745"/>
  <c r="C620" i="1745"/>
  <c r="C621" i="1745"/>
  <c r="C622" i="1745"/>
  <c r="C623" i="1745"/>
  <c r="C624" i="1745"/>
  <c r="C625" i="1745"/>
  <c r="C626" i="1745"/>
  <c r="C627" i="1745"/>
  <c r="C628" i="1745"/>
  <c r="C629" i="1745"/>
  <c r="C630" i="1745"/>
  <c r="C631" i="1745"/>
  <c r="C632" i="1745"/>
  <c r="C633" i="1745"/>
  <c r="C634" i="1745"/>
  <c r="C635" i="1745"/>
  <c r="C636" i="1745"/>
  <c r="C637" i="1745"/>
  <c r="C638" i="1745"/>
  <c r="C639" i="1745"/>
  <c r="C640" i="1745"/>
  <c r="C641" i="1745"/>
  <c r="C642" i="1745"/>
  <c r="C643" i="1745"/>
  <c r="C644" i="1745"/>
  <c r="C645" i="1745"/>
  <c r="C646" i="1745"/>
  <c r="C647" i="1745"/>
  <c r="C648" i="1745"/>
  <c r="C649" i="1745"/>
  <c r="C650" i="1745"/>
  <c r="C651" i="1745"/>
  <c r="C652" i="1745"/>
  <c r="C653" i="1745"/>
  <c r="C654" i="1745"/>
  <c r="C655" i="1745"/>
  <c r="C656" i="1745"/>
  <c r="C657" i="1745"/>
  <c r="C658" i="1745"/>
  <c r="C659" i="1745"/>
  <c r="C660" i="1745"/>
  <c r="C661" i="1745"/>
  <c r="C662" i="1745"/>
  <c r="C663" i="1745"/>
  <c r="C664" i="1745"/>
  <c r="C665" i="1745"/>
  <c r="C666" i="1745"/>
  <c r="C667" i="1745"/>
  <c r="C668" i="1745"/>
  <c r="C669" i="1745"/>
  <c r="C670" i="1745"/>
  <c r="C671" i="1745"/>
  <c r="C672" i="1745"/>
  <c r="C673" i="1745"/>
  <c r="C674" i="1745"/>
  <c r="C675" i="1745"/>
  <c r="C676" i="1745"/>
  <c r="C677" i="1745"/>
  <c r="C678" i="1745"/>
  <c r="C679" i="1745"/>
  <c r="C680" i="1745"/>
  <c r="C681" i="1745"/>
  <c r="C682" i="1745"/>
  <c r="C683" i="1745"/>
  <c r="C684" i="1745"/>
  <c r="C685" i="1745"/>
  <c r="C686" i="1745"/>
  <c r="C687" i="1745"/>
  <c r="C688" i="1745"/>
  <c r="C689" i="1745"/>
  <c r="C690" i="1745"/>
  <c r="C691" i="1745"/>
  <c r="C692" i="1745"/>
  <c r="C693" i="1745"/>
  <c r="C694" i="1745"/>
  <c r="C695" i="1745"/>
  <c r="C696" i="1745"/>
  <c r="C697" i="1745"/>
  <c r="C698" i="1745"/>
  <c r="C699" i="1745"/>
  <c r="C700" i="1745"/>
  <c r="C701" i="1745"/>
  <c r="C702" i="1745"/>
  <c r="C703" i="1745"/>
  <c r="C704" i="1745"/>
  <c r="C705" i="1745"/>
  <c r="C706" i="1745"/>
  <c r="C707" i="1745"/>
  <c r="C708" i="1745"/>
  <c r="C709" i="1745"/>
  <c r="C710" i="1745"/>
  <c r="C711" i="1745"/>
  <c r="C712" i="1745"/>
  <c r="C713" i="1745"/>
  <c r="C714" i="1745"/>
  <c r="C715" i="1745"/>
  <c r="C716" i="1745"/>
  <c r="C717" i="1745"/>
  <c r="C718" i="1745"/>
  <c r="C719" i="1745"/>
  <c r="C720" i="1745"/>
  <c r="C721" i="1745"/>
  <c r="C722" i="1745"/>
  <c r="C723" i="1745"/>
  <c r="C724" i="1745"/>
  <c r="C725" i="1745"/>
  <c r="C726" i="1745"/>
  <c r="C727" i="1745"/>
  <c r="C728" i="1745"/>
  <c r="C729" i="1745"/>
  <c r="C730" i="1745"/>
  <c r="C731" i="1745"/>
  <c r="C732" i="1745"/>
  <c r="C733" i="1745"/>
  <c r="C734" i="1745"/>
  <c r="C735" i="1745"/>
  <c r="C736" i="1745"/>
  <c r="C737" i="1745"/>
  <c r="C738" i="1745"/>
  <c r="C739" i="1745"/>
  <c r="C740" i="1745"/>
  <c r="C741" i="1745"/>
  <c r="C742" i="1745"/>
  <c r="C743" i="1745"/>
  <c r="C744" i="1745"/>
  <c r="C745" i="1745"/>
  <c r="C746" i="1745"/>
  <c r="C747" i="1745"/>
  <c r="C748" i="1745"/>
  <c r="C749" i="1745"/>
  <c r="C750" i="1745"/>
  <c r="C751" i="1745"/>
  <c r="C752" i="1745"/>
  <c r="C753" i="1745"/>
  <c r="C754" i="1745"/>
  <c r="C755" i="1745"/>
  <c r="C756" i="1745"/>
  <c r="C757" i="1745"/>
  <c r="C758" i="1745"/>
  <c r="C759" i="1745"/>
  <c r="C760" i="1745"/>
  <c r="C761" i="1745"/>
  <c r="C762" i="1745"/>
  <c r="C763" i="1745"/>
  <c r="C764" i="1745"/>
  <c r="C765" i="1745"/>
  <c r="C766" i="1745"/>
  <c r="C767" i="1745"/>
  <c r="C768" i="1745"/>
  <c r="C769" i="1745"/>
  <c r="C770" i="1745"/>
  <c r="C771" i="1745"/>
  <c r="C772" i="1745"/>
  <c r="C773" i="1745"/>
  <c r="C774" i="1745"/>
  <c r="C775" i="1745"/>
  <c r="C776" i="1745"/>
  <c r="C777" i="1745"/>
  <c r="C778" i="1745"/>
  <c r="C779" i="1745"/>
  <c r="C780" i="1745"/>
  <c r="C781" i="1745"/>
  <c r="C782" i="1745"/>
  <c r="C783" i="1745"/>
  <c r="C784" i="1745"/>
  <c r="C785" i="1745"/>
  <c r="C786" i="1745"/>
  <c r="C787" i="1745"/>
  <c r="C788" i="1745"/>
  <c r="C789" i="1745"/>
  <c r="C790" i="1745"/>
  <c r="C791" i="1745"/>
  <c r="C792" i="1745"/>
  <c r="C793" i="1745"/>
  <c r="C794" i="1745"/>
  <c r="C795" i="1745"/>
  <c r="C796" i="1745"/>
  <c r="C797" i="1745"/>
  <c r="C798" i="1745"/>
  <c r="C799" i="1745"/>
  <c r="C800" i="1745"/>
  <c r="C801" i="1745"/>
  <c r="C802" i="1745"/>
  <c r="C803" i="1745"/>
  <c r="C804" i="1745"/>
  <c r="C805" i="1745"/>
  <c r="C806" i="1745"/>
  <c r="C807" i="1745"/>
  <c r="C808" i="1745"/>
  <c r="C809" i="1745"/>
  <c r="C810" i="1745"/>
  <c r="C811" i="1745"/>
  <c r="C812" i="1745"/>
  <c r="C813" i="1745"/>
  <c r="C814" i="1745"/>
  <c r="C815" i="1745"/>
  <c r="C816" i="1745"/>
  <c r="C817" i="1745"/>
  <c r="C818" i="1745"/>
  <c r="C819" i="1745"/>
  <c r="C820" i="1745"/>
  <c r="C821" i="1745"/>
  <c r="C822" i="1745"/>
  <c r="C823" i="1745"/>
  <c r="C824" i="1745"/>
  <c r="C825" i="1745"/>
  <c r="C826" i="1745"/>
  <c r="C827" i="1745"/>
  <c r="C828" i="1745"/>
  <c r="C829" i="1745"/>
  <c r="C830" i="1745"/>
  <c r="C831" i="1745"/>
  <c r="C832" i="1745"/>
  <c r="C833" i="1745"/>
  <c r="C834" i="1745"/>
  <c r="C835" i="1745"/>
  <c r="C836" i="1745"/>
  <c r="C837" i="1745"/>
  <c r="C838" i="1745"/>
  <c r="C839" i="1745"/>
  <c r="C840" i="1745"/>
  <c r="C841" i="1745"/>
  <c r="C842" i="1745"/>
  <c r="C843" i="1745"/>
  <c r="C844" i="1745"/>
  <c r="C845" i="1745"/>
  <c r="C846" i="1745"/>
  <c r="C847" i="1745"/>
  <c r="C848" i="1745"/>
  <c r="C849" i="1745"/>
  <c r="C850" i="1745"/>
  <c r="C851" i="1745"/>
  <c r="C852" i="1745"/>
  <c r="C853" i="1745"/>
  <c r="C854" i="1745"/>
  <c r="C855" i="1745"/>
  <c r="C856" i="1745"/>
  <c r="C857" i="1745"/>
  <c r="C858" i="1745"/>
  <c r="C859" i="1745"/>
  <c r="C860" i="1745"/>
  <c r="C861" i="1745"/>
  <c r="C862" i="1745"/>
  <c r="C863" i="1745"/>
  <c r="C864" i="1745"/>
  <c r="C865" i="1745"/>
  <c r="C866" i="1745"/>
  <c r="C867" i="1745"/>
  <c r="C868" i="1745"/>
  <c r="C869" i="1745"/>
  <c r="C870" i="1745"/>
  <c r="C871" i="1745"/>
  <c r="C872" i="1745"/>
  <c r="C873" i="1745"/>
  <c r="C874" i="1745"/>
  <c r="C875" i="1745"/>
  <c r="C876" i="1745"/>
  <c r="C877" i="1745"/>
  <c r="C878" i="1745"/>
  <c r="C879" i="1745"/>
  <c r="C880" i="1745"/>
  <c r="C881" i="1745"/>
  <c r="C882" i="1745"/>
  <c r="C883" i="1745"/>
  <c r="C884" i="1745"/>
  <c r="C885" i="1745"/>
  <c r="C886" i="1745"/>
  <c r="C887" i="1745"/>
  <c r="C888" i="1745"/>
  <c r="C889" i="1745"/>
  <c r="C890" i="1745"/>
  <c r="C891" i="1745"/>
  <c r="C892" i="1745"/>
  <c r="C893" i="1745"/>
  <c r="C894" i="1745"/>
  <c r="C895" i="1745"/>
  <c r="C896" i="1745"/>
  <c r="C897" i="1745"/>
  <c r="C898" i="1745"/>
  <c r="C899" i="1745"/>
  <c r="C900" i="1745"/>
  <c r="C901" i="1745"/>
  <c r="C902" i="1745"/>
  <c r="C903" i="1745"/>
  <c r="C904" i="1745"/>
  <c r="C905" i="1745"/>
  <c r="C906" i="1745"/>
  <c r="C907" i="1745"/>
  <c r="C908" i="1745"/>
  <c r="C909" i="1745"/>
  <c r="C910" i="1745"/>
  <c r="C911" i="1745"/>
  <c r="C912" i="1745"/>
  <c r="C913" i="1745"/>
  <c r="C914" i="1745"/>
  <c r="C915" i="1745"/>
  <c r="C916" i="1745"/>
  <c r="C917" i="1745"/>
  <c r="C918" i="1745"/>
  <c r="C919" i="1745"/>
  <c r="C920" i="1745"/>
  <c r="C921" i="1745"/>
  <c r="C922" i="1745"/>
  <c r="C923" i="1745"/>
  <c r="C924" i="1745"/>
  <c r="C925" i="1745"/>
  <c r="C926" i="1745"/>
  <c r="C927" i="1745"/>
  <c r="C928" i="1745"/>
  <c r="C929" i="1745"/>
  <c r="C930" i="1745"/>
  <c r="C931" i="1745"/>
  <c r="C932" i="1745"/>
  <c r="C933" i="1745"/>
  <c r="C934" i="1745"/>
  <c r="C935" i="1745"/>
  <c r="C936" i="1745"/>
  <c r="C937" i="1745"/>
  <c r="C938" i="1745"/>
  <c r="GG26" i="1746" l="1"/>
  <c r="GG6" i="1746"/>
  <c r="GG22" i="1746"/>
  <c r="GG21" i="1746"/>
  <c r="GG49" i="1746"/>
  <c r="GG44" i="1746"/>
  <c r="GG16" i="1746"/>
  <c r="GG32" i="1746"/>
  <c r="GG40" i="1746"/>
  <c r="GG7" i="1746"/>
  <c r="GG27" i="1746"/>
  <c r="GG35" i="1746"/>
  <c r="GG57" i="1746"/>
  <c r="GG10" i="1746"/>
  <c r="GG13" i="1746"/>
  <c r="GG28" i="1746"/>
  <c r="GG52" i="1746"/>
  <c r="GG36" i="1746"/>
  <c r="GG19" i="1746"/>
  <c r="GG20" i="1746"/>
  <c r="GG34" i="1746"/>
  <c r="GG41" i="1746"/>
  <c r="GG25" i="1746"/>
  <c r="GG48" i="1746"/>
  <c r="GG45" i="1746"/>
  <c r="GG33" i="1746"/>
  <c r="GG29" i="1746"/>
  <c r="GG56" i="1746"/>
  <c r="GG50" i="1746"/>
  <c r="GG37" i="1746"/>
  <c r="GG51" i="1746"/>
  <c r="GG55" i="1746"/>
  <c r="GG42" i="1746"/>
  <c r="GG43" i="1746"/>
  <c r="GA22" i="1746"/>
  <c r="FO6" i="1746"/>
  <c r="FI41" i="1746"/>
  <c r="FI21" i="1746"/>
  <c r="FC40" i="1746"/>
  <c r="FC7" i="1746"/>
  <c r="EW32" i="1746"/>
  <c r="EQ26" i="1746"/>
  <c r="EK55" i="1746"/>
  <c r="EK35" i="1746"/>
  <c r="EK6" i="1746"/>
  <c r="EE41" i="1746"/>
  <c r="EE21" i="1746"/>
  <c r="DY40" i="1746"/>
  <c r="DY7" i="1746"/>
  <c r="DS44" i="1746"/>
  <c r="DS22" i="1746"/>
  <c r="DM50" i="1746"/>
  <c r="DM32" i="1746"/>
  <c r="DG40" i="1746"/>
  <c r="DG16" i="1746"/>
  <c r="DA35" i="1746"/>
  <c r="CU44" i="1746"/>
  <c r="CU21" i="1746"/>
  <c r="CO44" i="1746"/>
  <c r="CO22" i="1746"/>
  <c r="CI44" i="1746"/>
  <c r="CI22" i="1746"/>
  <c r="CC50" i="1746"/>
  <c r="CC32" i="1746"/>
  <c r="BW36" i="1746"/>
  <c r="BW7" i="1746"/>
  <c r="BQ36" i="1746"/>
  <c r="BQ22" i="1746"/>
  <c r="BK27" i="1746"/>
  <c r="BE32" i="1746"/>
  <c r="AY40" i="1746"/>
  <c r="AY16" i="1746"/>
  <c r="GA21" i="1746"/>
  <c r="FO49" i="1746"/>
  <c r="FI40" i="1746"/>
  <c r="FI16" i="1746"/>
  <c r="FC35" i="1746"/>
  <c r="FC6" i="1746"/>
  <c r="EW27" i="1746"/>
  <c r="EQ22" i="1746"/>
  <c r="EK50" i="1746"/>
  <c r="EK32" i="1746"/>
  <c r="EE40" i="1746"/>
  <c r="EE16" i="1746"/>
  <c r="DY35" i="1746"/>
  <c r="DY6" i="1746"/>
  <c r="DS41" i="1746"/>
  <c r="DS21" i="1746"/>
  <c r="DM49" i="1746"/>
  <c r="DM27" i="1746"/>
  <c r="DG36" i="1746"/>
  <c r="DG7" i="1746"/>
  <c r="DA26" i="1746"/>
  <c r="CU40" i="1746"/>
  <c r="CU16" i="1746"/>
  <c r="CO41" i="1746"/>
  <c r="CO21" i="1746"/>
  <c r="CI41" i="1746"/>
  <c r="CI21" i="1746"/>
  <c r="CC49" i="1746"/>
  <c r="CC27" i="1746"/>
  <c r="BW35" i="1746"/>
  <c r="BW6" i="1746"/>
  <c r="BQ35" i="1746"/>
  <c r="BQ21" i="1746"/>
  <c r="BK49" i="1746"/>
  <c r="BK26" i="1746"/>
  <c r="BE49" i="1746"/>
  <c r="BE27" i="1746"/>
  <c r="AY36" i="1746"/>
  <c r="AY7" i="1746"/>
  <c r="AS44" i="1746"/>
  <c r="AS22" i="1746"/>
  <c r="AM50" i="1746"/>
  <c r="AM32" i="1746"/>
  <c r="AG16" i="1746"/>
  <c r="AA44" i="1746"/>
  <c r="AA22" i="1746"/>
  <c r="U44" i="1746"/>
  <c r="GA49" i="1746"/>
  <c r="GA16" i="1746"/>
  <c r="FO44" i="1746"/>
  <c r="FI36" i="1746"/>
  <c r="FI7" i="1746"/>
  <c r="FC32" i="1746"/>
  <c r="EW26" i="1746"/>
  <c r="EQ49" i="1746"/>
  <c r="EQ21" i="1746"/>
  <c r="EK49" i="1746"/>
  <c r="EK27" i="1746"/>
  <c r="EE36" i="1746"/>
  <c r="EE7" i="1746"/>
  <c r="DY32" i="1746"/>
  <c r="DS40" i="1746"/>
  <c r="DS16" i="1746"/>
  <c r="DM45" i="1746"/>
  <c r="DM26" i="1746"/>
  <c r="DG55" i="1746"/>
  <c r="DG35" i="1746"/>
  <c r="DG6" i="1746"/>
  <c r="DA21" i="1746"/>
  <c r="CU36" i="1746"/>
  <c r="CU7" i="1746"/>
  <c r="CO40" i="1746"/>
  <c r="CO16" i="1746"/>
  <c r="CI40" i="1746"/>
  <c r="CI16" i="1746"/>
  <c r="CC45" i="1746"/>
  <c r="CC26" i="1746"/>
  <c r="BW50" i="1746"/>
  <c r="BW32" i="1746"/>
  <c r="BQ34" i="1746"/>
  <c r="BQ20" i="1746"/>
  <c r="BK44" i="1746"/>
  <c r="BK22" i="1746"/>
  <c r="BE45" i="1746"/>
  <c r="BE26" i="1746"/>
  <c r="AY55" i="1746"/>
  <c r="AY35" i="1746"/>
  <c r="AY6" i="1746"/>
  <c r="AS41" i="1746"/>
  <c r="AS21" i="1746"/>
  <c r="AM49" i="1746"/>
  <c r="AM27" i="1746"/>
  <c r="AG6" i="1746"/>
  <c r="AA41" i="1746"/>
  <c r="AA21" i="1746"/>
  <c r="U40" i="1746"/>
  <c r="O55" i="1746"/>
  <c r="O35" i="1746"/>
  <c r="O6" i="1746"/>
  <c r="BE41" i="1746"/>
  <c r="AY49" i="1746"/>
  <c r="AS36" i="1746"/>
  <c r="AM44" i="1746"/>
  <c r="AA7" i="1746"/>
  <c r="O27" i="1746"/>
  <c r="AS55" i="1746"/>
  <c r="AM41" i="1746"/>
  <c r="AA55" i="1746"/>
  <c r="U21" i="1746"/>
  <c r="I50" i="1746"/>
  <c r="AS32" i="1746"/>
  <c r="U16" i="1746"/>
  <c r="C50" i="1746"/>
  <c r="E50" i="1746" s="1"/>
  <c r="FI44" i="1746"/>
  <c r="EW35" i="1746"/>
  <c r="EE44" i="1746"/>
  <c r="DS45" i="1746"/>
  <c r="DG41" i="1746"/>
  <c r="CU22" i="1746"/>
  <c r="CO45" i="1746"/>
  <c r="CC35" i="1746"/>
  <c r="BW40" i="1746"/>
  <c r="BQ25" i="1746"/>
  <c r="BE35" i="1746"/>
  <c r="AS49" i="1746"/>
  <c r="AM36" i="1746"/>
  <c r="GA44" i="1746"/>
  <c r="GA7" i="1746"/>
  <c r="FO40" i="1746"/>
  <c r="FI55" i="1746"/>
  <c r="FI35" i="1746"/>
  <c r="FI6" i="1746"/>
  <c r="FC27" i="1746"/>
  <c r="EW22" i="1746"/>
  <c r="EQ44" i="1746"/>
  <c r="EQ16" i="1746"/>
  <c r="EK45" i="1746"/>
  <c r="EK26" i="1746"/>
  <c r="EE55" i="1746"/>
  <c r="EE35" i="1746"/>
  <c r="EE6" i="1746"/>
  <c r="DY27" i="1746"/>
  <c r="DS36" i="1746"/>
  <c r="DS7" i="1746"/>
  <c r="DM44" i="1746"/>
  <c r="DM22" i="1746"/>
  <c r="DG50" i="1746"/>
  <c r="DG32" i="1746"/>
  <c r="DA16" i="1746"/>
  <c r="CU35" i="1746"/>
  <c r="CU6" i="1746"/>
  <c r="CO36" i="1746"/>
  <c r="CO7" i="1746"/>
  <c r="CI36" i="1746"/>
  <c r="CI7" i="1746"/>
  <c r="CC44" i="1746"/>
  <c r="CC22" i="1746"/>
  <c r="BW49" i="1746"/>
  <c r="BW27" i="1746"/>
  <c r="BQ32" i="1746"/>
  <c r="BQ16" i="1746"/>
  <c r="BK41" i="1746"/>
  <c r="BK21" i="1746"/>
  <c r="BE44" i="1746"/>
  <c r="BE22" i="1746"/>
  <c r="AY50" i="1746"/>
  <c r="AY32" i="1746"/>
  <c r="AS40" i="1746"/>
  <c r="AS16" i="1746"/>
  <c r="AM45" i="1746"/>
  <c r="AM26" i="1746"/>
  <c r="AG49" i="1746"/>
  <c r="AA40" i="1746"/>
  <c r="AA16" i="1746"/>
  <c r="U35" i="1746"/>
  <c r="O50" i="1746"/>
  <c r="O32" i="1746"/>
  <c r="BQ13" i="1746"/>
  <c r="BK16" i="1746"/>
  <c r="BE21" i="1746"/>
  <c r="AS7" i="1746"/>
  <c r="AM22" i="1746"/>
  <c r="AA36" i="1746"/>
  <c r="U26" i="1746"/>
  <c r="AS35" i="1746"/>
  <c r="AG40" i="1746"/>
  <c r="AA35" i="1746"/>
  <c r="O45" i="1746"/>
  <c r="AS50" i="1746"/>
  <c r="AA32" i="1746"/>
  <c r="GA26" i="1746"/>
  <c r="FC44" i="1746"/>
  <c r="EW6" i="1746"/>
  <c r="EK36" i="1746"/>
  <c r="DY44" i="1746"/>
  <c r="DS26" i="1746"/>
  <c r="DM6" i="1746"/>
  <c r="CU49" i="1746"/>
  <c r="CI49" i="1746"/>
  <c r="CC55" i="1746"/>
  <c r="CC6" i="1746"/>
  <c r="BK32" i="1746"/>
  <c r="AS27" i="1746"/>
  <c r="AA27" i="1746"/>
  <c r="GA40" i="1746"/>
  <c r="GA6" i="1746"/>
  <c r="FO35" i="1746"/>
  <c r="FI50" i="1746"/>
  <c r="FI32" i="1746"/>
  <c r="FC26" i="1746"/>
  <c r="EW49" i="1746"/>
  <c r="EW21" i="1746"/>
  <c r="EQ40" i="1746"/>
  <c r="EQ7" i="1746"/>
  <c r="EK44" i="1746"/>
  <c r="EK22" i="1746"/>
  <c r="EE50" i="1746"/>
  <c r="EE32" i="1746"/>
  <c r="DY26" i="1746"/>
  <c r="DS55" i="1746"/>
  <c r="DS35" i="1746"/>
  <c r="DS6" i="1746"/>
  <c r="DM41" i="1746"/>
  <c r="DM21" i="1746"/>
  <c r="DG49" i="1746"/>
  <c r="DG27" i="1746"/>
  <c r="DA6" i="1746"/>
  <c r="CU32" i="1746"/>
  <c r="CO35" i="1746"/>
  <c r="CO6" i="1746"/>
  <c r="CI35" i="1746"/>
  <c r="CI6" i="1746"/>
  <c r="CC41" i="1746"/>
  <c r="CC21" i="1746"/>
  <c r="BW45" i="1746"/>
  <c r="BW26" i="1746"/>
  <c r="BQ49" i="1746"/>
  <c r="BQ29" i="1746"/>
  <c r="BK40" i="1746"/>
  <c r="AY27" i="1746"/>
  <c r="AG44" i="1746"/>
  <c r="O49" i="1746"/>
  <c r="AM21" i="1746"/>
  <c r="O26" i="1746"/>
  <c r="AG35" i="1746"/>
  <c r="O44" i="1746"/>
  <c r="FI22" i="1746"/>
  <c r="EK7" i="1746"/>
  <c r="DM35" i="1746"/>
  <c r="CO26" i="1746"/>
  <c r="BW16" i="1746"/>
  <c r="BE6" i="1746"/>
  <c r="AM7" i="1746"/>
  <c r="GA35" i="1746"/>
  <c r="FO26" i="1746"/>
  <c r="FI49" i="1746"/>
  <c r="FI27" i="1746"/>
  <c r="FC22" i="1746"/>
  <c r="EW44" i="1746"/>
  <c r="EW16" i="1746"/>
  <c r="EQ35" i="1746"/>
  <c r="EQ6" i="1746"/>
  <c r="EK41" i="1746"/>
  <c r="EK21" i="1746"/>
  <c r="EE49" i="1746"/>
  <c r="EE27" i="1746"/>
  <c r="DY22" i="1746"/>
  <c r="DS50" i="1746"/>
  <c r="DS32" i="1746"/>
  <c r="DM40" i="1746"/>
  <c r="DM16" i="1746"/>
  <c r="DG45" i="1746"/>
  <c r="DG26" i="1746"/>
  <c r="DA49" i="1746"/>
  <c r="CU27" i="1746"/>
  <c r="CO32" i="1746"/>
  <c r="CI32" i="1746"/>
  <c r="CC40" i="1746"/>
  <c r="CC16" i="1746"/>
  <c r="BW44" i="1746"/>
  <c r="BW22" i="1746"/>
  <c r="BQ44" i="1746"/>
  <c r="BQ27" i="1746"/>
  <c r="BQ7" i="1746"/>
  <c r="BK36" i="1746"/>
  <c r="BK7" i="1746"/>
  <c r="BE40" i="1746"/>
  <c r="BE16" i="1746"/>
  <c r="AY45" i="1746"/>
  <c r="AY26" i="1746"/>
  <c r="AS6" i="1746"/>
  <c r="AA6" i="1746"/>
  <c r="AM40" i="1746"/>
  <c r="O22" i="1746"/>
  <c r="FC16" i="1746"/>
  <c r="DY16" i="1746"/>
  <c r="DG21" i="1746"/>
  <c r="CI26" i="1746"/>
  <c r="BQ40" i="1746"/>
  <c r="AY21" i="1746"/>
  <c r="AG26" i="1746"/>
  <c r="GA27" i="1746"/>
  <c r="FO21" i="1746"/>
  <c r="FI45" i="1746"/>
  <c r="FI26" i="1746"/>
  <c r="FC49" i="1746"/>
  <c r="FC21" i="1746"/>
  <c r="EW40" i="1746"/>
  <c r="EW7" i="1746"/>
  <c r="EQ32" i="1746"/>
  <c r="EK40" i="1746"/>
  <c r="EK16" i="1746"/>
  <c r="EE45" i="1746"/>
  <c r="EE26" i="1746"/>
  <c r="DY49" i="1746"/>
  <c r="DY21" i="1746"/>
  <c r="DS49" i="1746"/>
  <c r="DS27" i="1746"/>
  <c r="DM36" i="1746"/>
  <c r="DM7" i="1746"/>
  <c r="DG44" i="1746"/>
  <c r="DG22" i="1746"/>
  <c r="DA44" i="1746"/>
  <c r="CU26" i="1746"/>
  <c r="CO49" i="1746"/>
  <c r="CO27" i="1746"/>
  <c r="CI27" i="1746"/>
  <c r="CC36" i="1746"/>
  <c r="CC7" i="1746"/>
  <c r="BW41" i="1746"/>
  <c r="BW21" i="1746"/>
  <c r="BQ41" i="1746"/>
  <c r="BQ26" i="1746"/>
  <c r="BQ6" i="1746"/>
  <c r="BK35" i="1746"/>
  <c r="BK6" i="1746"/>
  <c r="BE36" i="1746"/>
  <c r="BE7" i="1746"/>
  <c r="AY44" i="1746"/>
  <c r="AY22" i="1746"/>
  <c r="AM16" i="1746"/>
  <c r="AA50" i="1746"/>
  <c r="FO16" i="1746"/>
  <c r="EQ27" i="1746"/>
  <c r="EE22" i="1746"/>
  <c r="DM55" i="1746"/>
  <c r="DA40" i="1746"/>
  <c r="AY41" i="1746"/>
  <c r="AS45" i="1746"/>
  <c r="O16" i="1746"/>
  <c r="O7" i="1746"/>
  <c r="AM35" i="1746"/>
  <c r="AS26" i="1746"/>
  <c r="AG21" i="1746"/>
  <c r="AA45" i="1746"/>
  <c r="AM55" i="1746"/>
  <c r="AA49" i="1746"/>
  <c r="O40" i="1746"/>
  <c r="AM6" i="1746"/>
  <c r="AA26" i="1746"/>
  <c r="O36" i="1746"/>
  <c r="O21" i="1746"/>
  <c r="U49" i="1746"/>
  <c r="U6" i="1746"/>
  <c r="O41" i="1746"/>
  <c r="AA57" i="1746"/>
  <c r="EE57" i="1746"/>
  <c r="DY57" i="1746"/>
  <c r="U57" i="1746"/>
  <c r="FU57" i="1746"/>
  <c r="GA55" i="1746"/>
  <c r="GA56" i="1746"/>
  <c r="GA52" i="1746"/>
  <c r="FU49" i="1746"/>
  <c r="FU50" i="1746"/>
  <c r="FU51" i="1746"/>
  <c r="FU48" i="1746"/>
  <c r="FO36" i="1746"/>
  <c r="FO33" i="1746"/>
  <c r="FO29" i="1746"/>
  <c r="FI19" i="1746"/>
  <c r="FI20" i="1746"/>
  <c r="FC28" i="1746"/>
  <c r="FC25" i="1746"/>
  <c r="EW36" i="1746"/>
  <c r="EW37" i="1746"/>
  <c r="EW34" i="1746"/>
  <c r="EQ41" i="1746"/>
  <c r="EQ42" i="1746"/>
  <c r="EQ43" i="1746"/>
  <c r="EK33" i="1746"/>
  <c r="EK29" i="1746"/>
  <c r="EE19" i="1746"/>
  <c r="EE20" i="1746"/>
  <c r="DY28" i="1746"/>
  <c r="DY25" i="1746"/>
  <c r="DS10" i="1746"/>
  <c r="DS13" i="1746"/>
  <c r="DM51" i="1746"/>
  <c r="DM48" i="1746"/>
  <c r="DG37" i="1746"/>
  <c r="DG34" i="1746"/>
  <c r="DA36" i="1746"/>
  <c r="DA28" i="1746"/>
  <c r="DA20" i="1746"/>
  <c r="CU33" i="1746"/>
  <c r="CU29" i="1746"/>
  <c r="CO55" i="1746"/>
  <c r="CO56" i="1746"/>
  <c r="CO52" i="1746"/>
  <c r="CI28" i="1746"/>
  <c r="CI25" i="1746"/>
  <c r="CC10" i="1746"/>
  <c r="CC13" i="1746"/>
  <c r="BW42" i="1746"/>
  <c r="BW43" i="1746"/>
  <c r="BQ19" i="1746"/>
  <c r="CI57" i="1746"/>
  <c r="FI57" i="1746"/>
  <c r="FC57" i="1746"/>
  <c r="BE57" i="1746"/>
  <c r="GA10" i="1746"/>
  <c r="GA13" i="1746"/>
  <c r="FU6" i="1746"/>
  <c r="FU7" i="1746"/>
  <c r="FU55" i="1746"/>
  <c r="FU56" i="1746"/>
  <c r="FU52" i="1746"/>
  <c r="FO41" i="1746"/>
  <c r="FO37" i="1746"/>
  <c r="FO34" i="1746"/>
  <c r="FI28" i="1746"/>
  <c r="FI25" i="1746"/>
  <c r="FC36" i="1746"/>
  <c r="FC33" i="1746"/>
  <c r="FC29" i="1746"/>
  <c r="EW45" i="1746"/>
  <c r="EW42" i="1746"/>
  <c r="EW43" i="1746"/>
  <c r="EQ45" i="1746"/>
  <c r="EQ51" i="1746"/>
  <c r="EQ48" i="1746"/>
  <c r="EK37" i="1746"/>
  <c r="EK34" i="1746"/>
  <c r="EE28" i="1746"/>
  <c r="EE25" i="1746"/>
  <c r="DY36" i="1746"/>
  <c r="DY33" i="1746"/>
  <c r="DY29" i="1746"/>
  <c r="DS19" i="1746"/>
  <c r="DS20" i="1746"/>
  <c r="DM56" i="1746"/>
  <c r="DM52" i="1746"/>
  <c r="DG42" i="1746"/>
  <c r="DG43" i="1746"/>
  <c r="DA41" i="1746"/>
  <c r="DA33" i="1746"/>
  <c r="DA25" i="1746"/>
  <c r="CU41" i="1746"/>
  <c r="CU37" i="1746"/>
  <c r="CU34" i="1746"/>
  <c r="CO10" i="1746"/>
  <c r="CO13" i="1746"/>
  <c r="CI33" i="1746"/>
  <c r="CI29" i="1746"/>
  <c r="CC19" i="1746"/>
  <c r="CC20" i="1746"/>
  <c r="BW51" i="1746"/>
  <c r="BW48" i="1746"/>
  <c r="BQ28" i="1746"/>
  <c r="BQ52" i="1746"/>
  <c r="BK28" i="1746"/>
  <c r="BK25" i="1746"/>
  <c r="BE50" i="1746"/>
  <c r="CO57" i="1746"/>
  <c r="DG57" i="1746"/>
  <c r="EQ57" i="1746"/>
  <c r="CC57" i="1746"/>
  <c r="GA19" i="1746"/>
  <c r="GA20" i="1746"/>
  <c r="FU16" i="1746"/>
  <c r="FU22" i="1746"/>
  <c r="FU10" i="1746"/>
  <c r="FU13" i="1746"/>
  <c r="FO45" i="1746"/>
  <c r="FO42" i="1746"/>
  <c r="FO43" i="1746"/>
  <c r="FI33" i="1746"/>
  <c r="FI29" i="1746"/>
  <c r="FC41" i="1746"/>
  <c r="FC37" i="1746"/>
  <c r="FC34" i="1746"/>
  <c r="EW50" i="1746"/>
  <c r="EW51" i="1746"/>
  <c r="EW48" i="1746"/>
  <c r="EQ50" i="1746"/>
  <c r="EQ56" i="1746"/>
  <c r="EQ52" i="1746"/>
  <c r="EK42" i="1746"/>
  <c r="EK43" i="1746"/>
  <c r="EE33" i="1746"/>
  <c r="EE29" i="1746"/>
  <c r="DY41" i="1746"/>
  <c r="DY37" i="1746"/>
  <c r="DY34" i="1746"/>
  <c r="DS28" i="1746"/>
  <c r="DS25" i="1746"/>
  <c r="DM10" i="1746"/>
  <c r="DM13" i="1746"/>
  <c r="DG51" i="1746"/>
  <c r="DG48" i="1746"/>
  <c r="DA45" i="1746"/>
  <c r="DA37" i="1746"/>
  <c r="DA29" i="1746"/>
  <c r="CU45" i="1746"/>
  <c r="CU42" i="1746"/>
  <c r="CU43" i="1746"/>
  <c r="CO19" i="1746"/>
  <c r="CO20" i="1746"/>
  <c r="CI37" i="1746"/>
  <c r="CI34" i="1746"/>
  <c r="CC28" i="1746"/>
  <c r="CC25" i="1746"/>
  <c r="BW56" i="1746"/>
  <c r="BW52" i="1746"/>
  <c r="BQ33" i="1746"/>
  <c r="BK33" i="1746"/>
  <c r="BK29" i="1746"/>
  <c r="BE55" i="1746"/>
  <c r="BE56" i="1746"/>
  <c r="BE52" i="1746"/>
  <c r="AY42" i="1746"/>
  <c r="AY43" i="1746"/>
  <c r="AS33" i="1746"/>
  <c r="AS29" i="1746"/>
  <c r="AM19" i="1746"/>
  <c r="AM20" i="1746"/>
  <c r="AG7" i="1746"/>
  <c r="AG55" i="1746"/>
  <c r="AG25" i="1746"/>
  <c r="AG33" i="1746"/>
  <c r="AA37" i="1746"/>
  <c r="AA34" i="1746"/>
  <c r="U32" i="1746"/>
  <c r="U28" i="1746"/>
  <c r="U20" i="1746"/>
  <c r="O56" i="1746"/>
  <c r="O52" i="1746"/>
  <c r="BE20" i="1746"/>
  <c r="AY56" i="1746"/>
  <c r="AS43" i="1746"/>
  <c r="AM29" i="1746"/>
  <c r="DA57" i="1746"/>
  <c r="AS57" i="1746"/>
  <c r="AG51" i="1746"/>
  <c r="DM57" i="1746"/>
  <c r="GA32" i="1746"/>
  <c r="GA28" i="1746"/>
  <c r="GA25" i="1746"/>
  <c r="FU21" i="1746"/>
  <c r="FU27" i="1746"/>
  <c r="FU19" i="1746"/>
  <c r="FU20" i="1746"/>
  <c r="FO50" i="1746"/>
  <c r="FO51" i="1746"/>
  <c r="FO48" i="1746"/>
  <c r="FI37" i="1746"/>
  <c r="FI34" i="1746"/>
  <c r="FC45" i="1746"/>
  <c r="FC42" i="1746"/>
  <c r="FC43" i="1746"/>
  <c r="EW55" i="1746"/>
  <c r="EW56" i="1746"/>
  <c r="EW52" i="1746"/>
  <c r="EQ10" i="1746"/>
  <c r="EQ13" i="1746"/>
  <c r="EK51" i="1746"/>
  <c r="EK48" i="1746"/>
  <c r="EE37" i="1746"/>
  <c r="EE34" i="1746"/>
  <c r="DY45" i="1746"/>
  <c r="DY42" i="1746"/>
  <c r="DY43" i="1746"/>
  <c r="DS33" i="1746"/>
  <c r="DS29" i="1746"/>
  <c r="DM19" i="1746"/>
  <c r="DM20" i="1746"/>
  <c r="DG56" i="1746"/>
  <c r="DG52" i="1746"/>
  <c r="DA50" i="1746"/>
  <c r="DA42" i="1746"/>
  <c r="DA34" i="1746"/>
  <c r="CU50" i="1746"/>
  <c r="CU51" i="1746"/>
  <c r="CU48" i="1746"/>
  <c r="CO28" i="1746"/>
  <c r="CO25" i="1746"/>
  <c r="CI45" i="1746"/>
  <c r="CI42" i="1746"/>
  <c r="CI43" i="1746"/>
  <c r="CC33" i="1746"/>
  <c r="CC29" i="1746"/>
  <c r="BW10" i="1746"/>
  <c r="BW13" i="1746"/>
  <c r="BQ37" i="1746"/>
  <c r="BK37" i="1746"/>
  <c r="BK34" i="1746"/>
  <c r="BE10" i="1746"/>
  <c r="BE13" i="1746"/>
  <c r="AY51" i="1746"/>
  <c r="AY48" i="1746"/>
  <c r="AS37" i="1746"/>
  <c r="AS34" i="1746"/>
  <c r="AM28" i="1746"/>
  <c r="AM25" i="1746"/>
  <c r="AG22" i="1746"/>
  <c r="AG29" i="1746"/>
  <c r="AG42" i="1746"/>
  <c r="AA42" i="1746"/>
  <c r="AA43" i="1746"/>
  <c r="U36" i="1746"/>
  <c r="U33" i="1746"/>
  <c r="U25" i="1746"/>
  <c r="O10" i="1746"/>
  <c r="O13" i="1746"/>
  <c r="BE19" i="1746"/>
  <c r="AY52" i="1746"/>
  <c r="AM33" i="1746"/>
  <c r="AG27" i="1746"/>
  <c r="DS57" i="1746"/>
  <c r="BQ45" i="1746"/>
  <c r="AM57" i="1746"/>
  <c r="EW57" i="1746"/>
  <c r="GA36" i="1746"/>
  <c r="GA33" i="1746"/>
  <c r="GA29" i="1746"/>
  <c r="FU26" i="1746"/>
  <c r="FU32" i="1746"/>
  <c r="FU28" i="1746"/>
  <c r="FU25" i="1746"/>
  <c r="FO7" i="1746"/>
  <c r="FO55" i="1746"/>
  <c r="FO56" i="1746"/>
  <c r="FO52" i="1746"/>
  <c r="FI42" i="1746"/>
  <c r="FI43" i="1746"/>
  <c r="FC50" i="1746"/>
  <c r="FC51" i="1746"/>
  <c r="FC48" i="1746"/>
  <c r="EW10" i="1746"/>
  <c r="EW13" i="1746"/>
  <c r="EQ19" i="1746"/>
  <c r="EQ20" i="1746"/>
  <c r="EK56" i="1746"/>
  <c r="EK52" i="1746"/>
  <c r="EE42" i="1746"/>
  <c r="EE43" i="1746"/>
  <c r="DY50" i="1746"/>
  <c r="DY51" i="1746"/>
  <c r="DY48" i="1746"/>
  <c r="DS37" i="1746"/>
  <c r="DS34" i="1746"/>
  <c r="DM28" i="1746"/>
  <c r="DM25" i="1746"/>
  <c r="DG10" i="1746"/>
  <c r="DG13" i="1746"/>
  <c r="DA7" i="1746"/>
  <c r="DA55" i="1746"/>
  <c r="DA51" i="1746"/>
  <c r="DA43" i="1746"/>
  <c r="CU55" i="1746"/>
  <c r="CU56" i="1746"/>
  <c r="CU52" i="1746"/>
  <c r="CO33" i="1746"/>
  <c r="CO29" i="1746"/>
  <c r="CI50" i="1746"/>
  <c r="CI51" i="1746"/>
  <c r="CI48" i="1746"/>
  <c r="CC37" i="1746"/>
  <c r="CC34" i="1746"/>
  <c r="BW19" i="1746"/>
  <c r="BW20" i="1746"/>
  <c r="BQ42" i="1746"/>
  <c r="BK45" i="1746"/>
  <c r="BK42" i="1746"/>
  <c r="BK43" i="1746"/>
  <c r="AS42" i="1746"/>
  <c r="AG19" i="1746"/>
  <c r="GA57" i="1746"/>
  <c r="AY57" i="1746"/>
  <c r="EK57" i="1746"/>
  <c r="BQ57" i="1746"/>
  <c r="GA45" i="1746"/>
  <c r="GA42" i="1746"/>
  <c r="GA43" i="1746"/>
  <c r="FU40" i="1746"/>
  <c r="FU41" i="1746"/>
  <c r="FU37" i="1746"/>
  <c r="FU34" i="1746"/>
  <c r="FO27" i="1746"/>
  <c r="FO19" i="1746"/>
  <c r="FO20" i="1746"/>
  <c r="FI56" i="1746"/>
  <c r="FI52" i="1746"/>
  <c r="FC10" i="1746"/>
  <c r="FC13" i="1746"/>
  <c r="EW28" i="1746"/>
  <c r="EW25" i="1746"/>
  <c r="EQ33" i="1746"/>
  <c r="EQ29" i="1746"/>
  <c r="EK19" i="1746"/>
  <c r="EK20" i="1746"/>
  <c r="EE56" i="1746"/>
  <c r="EE52" i="1746"/>
  <c r="DY10" i="1746"/>
  <c r="DY13" i="1746"/>
  <c r="DS51" i="1746"/>
  <c r="DS48" i="1746"/>
  <c r="DM37" i="1746"/>
  <c r="DM34" i="1746"/>
  <c r="DG28" i="1746"/>
  <c r="DG25" i="1746"/>
  <c r="DA27" i="1746"/>
  <c r="DA10" i="1746"/>
  <c r="DA52" i="1746"/>
  <c r="CU19" i="1746"/>
  <c r="CU20" i="1746"/>
  <c r="CO42" i="1746"/>
  <c r="CO43" i="1746"/>
  <c r="CI10" i="1746"/>
  <c r="CI13" i="1746"/>
  <c r="CC51" i="1746"/>
  <c r="CC48" i="1746"/>
  <c r="BW33" i="1746"/>
  <c r="BW29" i="1746"/>
  <c r="BQ55" i="1746"/>
  <c r="EQ55" i="1746"/>
  <c r="GA41" i="1746"/>
  <c r="FU36" i="1746"/>
  <c r="FO10" i="1746"/>
  <c r="FI48" i="1746"/>
  <c r="EW19" i="1746"/>
  <c r="EQ25" i="1746"/>
  <c r="EE51" i="1746"/>
  <c r="DY52" i="1746"/>
  <c r="DM29" i="1746"/>
  <c r="CU13" i="1746"/>
  <c r="CI55" i="1746"/>
  <c r="CC43" i="1746"/>
  <c r="BQ51" i="1746"/>
  <c r="BK51" i="1746"/>
  <c r="BE28" i="1746"/>
  <c r="BE43" i="1746"/>
  <c r="AY20" i="1746"/>
  <c r="AS28" i="1746"/>
  <c r="AM34" i="1746"/>
  <c r="AG45" i="1746"/>
  <c r="AG43" i="1746"/>
  <c r="U45" i="1746"/>
  <c r="O19" i="1746"/>
  <c r="BK50" i="1746"/>
  <c r="AG10" i="1746"/>
  <c r="GA48" i="1746"/>
  <c r="DS52" i="1746"/>
  <c r="AY33" i="1746"/>
  <c r="U37" i="1746"/>
  <c r="CU57" i="1746"/>
  <c r="GA50" i="1746"/>
  <c r="FU45" i="1746"/>
  <c r="FO28" i="1746"/>
  <c r="EW33" i="1746"/>
  <c r="EQ34" i="1746"/>
  <c r="EE13" i="1746"/>
  <c r="DM43" i="1746"/>
  <c r="DA19" i="1746"/>
  <c r="CU25" i="1746"/>
  <c r="CI19" i="1746"/>
  <c r="CC52" i="1746"/>
  <c r="BQ56" i="1746"/>
  <c r="BK56" i="1746"/>
  <c r="BE33" i="1746"/>
  <c r="BE48" i="1746"/>
  <c r="AY25" i="1746"/>
  <c r="AS51" i="1746"/>
  <c r="AM43" i="1746"/>
  <c r="AG50" i="1746"/>
  <c r="AG48" i="1746"/>
  <c r="AA28" i="1746"/>
  <c r="O29" i="1746"/>
  <c r="BE51" i="1746"/>
  <c r="U34" i="1746"/>
  <c r="EQ36" i="1746"/>
  <c r="BK52" i="1746"/>
  <c r="AA13" i="1746"/>
  <c r="O57" i="1746"/>
  <c r="GA37" i="1746"/>
  <c r="FU33" i="1746"/>
  <c r="FO13" i="1746"/>
  <c r="FC55" i="1746"/>
  <c r="EW20" i="1746"/>
  <c r="EK10" i="1746"/>
  <c r="EE48" i="1746"/>
  <c r="DS42" i="1746"/>
  <c r="DG19" i="1746"/>
  <c r="DA56" i="1746"/>
  <c r="CI56" i="1746"/>
  <c r="BW28" i="1746"/>
  <c r="BQ43" i="1746"/>
  <c r="BK13" i="1746"/>
  <c r="BE37" i="1746"/>
  <c r="AY10" i="1746"/>
  <c r="AY29" i="1746"/>
  <c r="AS56" i="1746"/>
  <c r="AM10" i="1746"/>
  <c r="AM48" i="1746"/>
  <c r="AG28" i="1746"/>
  <c r="AG52" i="1746"/>
  <c r="AA33" i="1746"/>
  <c r="AA52" i="1746"/>
  <c r="U55" i="1746"/>
  <c r="U13" i="1746"/>
  <c r="O34" i="1746"/>
  <c r="AY28" i="1746"/>
  <c r="U19" i="1746"/>
  <c r="FU43" i="1746"/>
  <c r="BK55" i="1746"/>
  <c r="AG32" i="1746"/>
  <c r="BW57" i="1746"/>
  <c r="GA51" i="1746"/>
  <c r="FU42" i="1746"/>
  <c r="FO25" i="1746"/>
  <c r="FC19" i="1746"/>
  <c r="EW29" i="1746"/>
  <c r="EK28" i="1746"/>
  <c r="DS56" i="1746"/>
  <c r="DG33" i="1746"/>
  <c r="DA13" i="1746"/>
  <c r="CO50" i="1746"/>
  <c r="CI20" i="1746"/>
  <c r="BW37" i="1746"/>
  <c r="BQ48" i="1746"/>
  <c r="BK20" i="1746"/>
  <c r="BE42" i="1746"/>
  <c r="AY19" i="1746"/>
  <c r="AY34" i="1746"/>
  <c r="AS13" i="1746"/>
  <c r="AM37" i="1746"/>
  <c r="AM52" i="1746"/>
  <c r="AG37" i="1746"/>
  <c r="AG57" i="1746"/>
  <c r="AA51" i="1746"/>
  <c r="U10" i="1746"/>
  <c r="U29" i="1746"/>
  <c r="O33" i="1746"/>
  <c r="O43" i="1746"/>
  <c r="BW55" i="1746"/>
  <c r="GA34" i="1746"/>
  <c r="FU29" i="1746"/>
  <c r="FC56" i="1746"/>
  <c r="EK13" i="1746"/>
  <c r="DY55" i="1746"/>
  <c r="DS43" i="1746"/>
  <c r="DG20" i="1746"/>
  <c r="DA48" i="1746"/>
  <c r="CO37" i="1746"/>
  <c r="BK48" i="1746"/>
  <c r="AM42" i="1746"/>
  <c r="U7" i="1746"/>
  <c r="O48" i="1746"/>
  <c r="FC20" i="1746"/>
  <c r="EK25" i="1746"/>
  <c r="BW34" i="1746"/>
  <c r="AM51" i="1746"/>
  <c r="U22" i="1746"/>
  <c r="BK57" i="1746"/>
  <c r="FU35" i="1746"/>
  <c r="FO22" i="1746"/>
  <c r="FI51" i="1746"/>
  <c r="FC52" i="1746"/>
  <c r="EQ28" i="1746"/>
  <c r="DY56" i="1746"/>
  <c r="DM33" i="1746"/>
  <c r="DA22" i="1746"/>
  <c r="CU10" i="1746"/>
  <c r="CO34" i="1746"/>
  <c r="CC42" i="1746"/>
  <c r="BQ50" i="1746"/>
  <c r="BK10" i="1746"/>
  <c r="BE29" i="1746"/>
  <c r="AY37" i="1746"/>
  <c r="AS10" i="1746"/>
  <c r="AS48" i="1746"/>
  <c r="AM56" i="1746"/>
  <c r="AG36" i="1746"/>
  <c r="AG20" i="1746"/>
  <c r="AA20" i="1746"/>
  <c r="U27" i="1746"/>
  <c r="U42" i="1746"/>
  <c r="U48" i="1746"/>
  <c r="O51" i="1746"/>
  <c r="AS19" i="1746"/>
  <c r="AS52" i="1746"/>
  <c r="AG41" i="1746"/>
  <c r="AA10" i="1746"/>
  <c r="AA25" i="1746"/>
  <c r="U51" i="1746"/>
  <c r="U52" i="1746"/>
  <c r="AA19" i="1746"/>
  <c r="AA29" i="1746"/>
  <c r="O25" i="1746"/>
  <c r="AA48" i="1746"/>
  <c r="O28" i="1746"/>
  <c r="CI52" i="1746"/>
  <c r="AS20" i="1746"/>
  <c r="AA56" i="1746"/>
  <c r="O37" i="1746"/>
  <c r="FI10" i="1746"/>
  <c r="DY19" i="1746"/>
  <c r="CO51" i="1746"/>
  <c r="AS25" i="1746"/>
  <c r="AG13" i="1746"/>
  <c r="O42" i="1746"/>
  <c r="EW41" i="1746"/>
  <c r="FU44" i="1746"/>
  <c r="FO32" i="1746"/>
  <c r="FI13" i="1746"/>
  <c r="EQ37" i="1746"/>
  <c r="EE10" i="1746"/>
  <c r="DY20" i="1746"/>
  <c r="DM42" i="1746"/>
  <c r="DA32" i="1746"/>
  <c r="CU28" i="1746"/>
  <c r="CO48" i="1746"/>
  <c r="CC56" i="1746"/>
  <c r="BQ10" i="1746"/>
  <c r="BK19" i="1746"/>
  <c r="BE34" i="1746"/>
  <c r="AY13" i="1746"/>
  <c r="AM13" i="1746"/>
  <c r="AG34" i="1746"/>
  <c r="U41" i="1746"/>
  <c r="O20" i="1746"/>
  <c r="U56" i="1746"/>
  <c r="U50" i="1746"/>
  <c r="BW25" i="1746"/>
  <c r="AG56" i="1746"/>
  <c r="FO57" i="1746"/>
  <c r="DG29" i="1746"/>
  <c r="BE25" i="1746"/>
  <c r="U43" i="1746"/>
  <c r="I55" i="1746"/>
  <c r="I7" i="1746"/>
  <c r="I52" i="1746"/>
  <c r="I41" i="1746"/>
  <c r="I29" i="1746"/>
  <c r="I19" i="1746"/>
  <c r="C45" i="1746"/>
  <c r="E45" i="1746" s="1"/>
  <c r="C35" i="1746"/>
  <c r="E35" i="1746" s="1"/>
  <c r="C25" i="1746"/>
  <c r="I35" i="1746"/>
  <c r="C41" i="1746"/>
  <c r="E41" i="1746" s="1"/>
  <c r="C49" i="1746"/>
  <c r="E49" i="1746" s="1"/>
  <c r="I51" i="1746"/>
  <c r="I40" i="1746"/>
  <c r="I28" i="1746"/>
  <c r="I16" i="1746"/>
  <c r="I6" i="1746"/>
  <c r="C57" i="1746"/>
  <c r="E57" i="1746" s="1"/>
  <c r="C44" i="1746"/>
  <c r="E44" i="1746" s="1"/>
  <c r="C34" i="1746"/>
  <c r="E34" i="1746" s="1"/>
  <c r="C22" i="1746"/>
  <c r="E22" i="1746" s="1"/>
  <c r="I37" i="1746"/>
  <c r="I27" i="1746"/>
  <c r="C56" i="1746"/>
  <c r="E56" i="1746" s="1"/>
  <c r="C33" i="1746"/>
  <c r="E33" i="1746" s="1"/>
  <c r="C21" i="1746"/>
  <c r="E21" i="1746" s="1"/>
  <c r="C55" i="1746"/>
  <c r="C20" i="1746"/>
  <c r="E20" i="1746" s="1"/>
  <c r="I25" i="1746"/>
  <c r="C19" i="1746"/>
  <c r="I21" i="1746"/>
  <c r="I32" i="1746"/>
  <c r="C48" i="1746"/>
  <c r="I49" i="1746"/>
  <c r="I13" i="1746"/>
  <c r="C43" i="1746"/>
  <c r="E43" i="1746" s="1"/>
  <c r="I10" i="1746"/>
  <c r="C32" i="1746"/>
  <c r="I45" i="1746"/>
  <c r="C29" i="1746"/>
  <c r="E29" i="1746" s="1"/>
  <c r="I48" i="1746"/>
  <c r="I36" i="1746"/>
  <c r="I26" i="1746"/>
  <c r="C42" i="1746"/>
  <c r="E42" i="1746" s="1"/>
  <c r="C52" i="1746"/>
  <c r="E52" i="1746" s="1"/>
  <c r="C37" i="1746"/>
  <c r="E37" i="1746" s="1"/>
  <c r="I42" i="1746"/>
  <c r="I57" i="1746"/>
  <c r="I44" i="1746"/>
  <c r="I34" i="1746"/>
  <c r="I22" i="1746"/>
  <c r="C51" i="1746"/>
  <c r="E51" i="1746" s="1"/>
  <c r="C40" i="1746"/>
  <c r="C28" i="1746"/>
  <c r="E28" i="1746" s="1"/>
  <c r="C10" i="1746"/>
  <c r="E10" i="1746" s="1"/>
  <c r="I56" i="1746"/>
  <c r="I43" i="1746"/>
  <c r="I33" i="1746"/>
  <c r="C27" i="1746"/>
  <c r="E27" i="1746" s="1"/>
  <c r="I20" i="1746"/>
  <c r="C36" i="1746"/>
  <c r="E36" i="1746" s="1"/>
  <c r="C26" i="1746"/>
  <c r="E26" i="1746" s="1"/>
  <c r="C6" i="1746"/>
  <c r="E6" i="1746" s="1"/>
  <c r="C16" i="1746"/>
  <c r="E16" i="1746" s="1"/>
  <c r="C13" i="1746"/>
  <c r="E13" i="1746" s="1"/>
  <c r="C7" i="1746"/>
  <c r="E7" i="1746" s="1"/>
  <c r="J2" i="1744"/>
  <c r="N2" i="1744"/>
  <c r="D4" i="1743"/>
  <c r="D5" i="1743"/>
  <c r="D6" i="1743"/>
  <c r="D7" i="1743"/>
  <c r="D8" i="1743"/>
  <c r="D9" i="1743"/>
  <c r="D10" i="1743"/>
  <c r="D11" i="1743"/>
  <c r="D12" i="1743"/>
  <c r="D13" i="1743"/>
  <c r="D14" i="1743"/>
  <c r="D15" i="1743"/>
  <c r="D16" i="1743"/>
  <c r="D17" i="1743"/>
  <c r="D18" i="1743"/>
  <c r="D19" i="1743"/>
  <c r="D20" i="1743"/>
  <c r="D21" i="1743"/>
  <c r="D22" i="1743"/>
  <c r="D23" i="1743"/>
  <c r="D24" i="1743"/>
  <c r="D25" i="1743"/>
  <c r="D26" i="1743"/>
  <c r="D27" i="1743"/>
  <c r="D28" i="1743"/>
  <c r="D29" i="1743"/>
  <c r="D30" i="1743"/>
  <c r="D31" i="1743"/>
  <c r="D32" i="1743"/>
  <c r="D33" i="1743"/>
  <c r="D34" i="1743"/>
  <c r="D35" i="1743"/>
  <c r="D36" i="1743"/>
  <c r="D37" i="1743"/>
  <c r="D38" i="1743"/>
  <c r="D39" i="1743"/>
  <c r="D40" i="1743"/>
  <c r="D41" i="1743"/>
  <c r="D42" i="1743"/>
  <c r="D43" i="1743"/>
  <c r="D44" i="1743"/>
  <c r="D45" i="1743"/>
  <c r="D46" i="1743"/>
  <c r="D47" i="1743"/>
  <c r="D48" i="1743"/>
  <c r="D49" i="1743"/>
  <c r="D50" i="1743"/>
  <c r="D51" i="1743"/>
  <c r="D52" i="1743"/>
  <c r="D53" i="1743"/>
  <c r="D54" i="1743"/>
  <c r="D55" i="1743"/>
  <c r="D56" i="1743"/>
  <c r="D57" i="1743"/>
  <c r="D58" i="1743"/>
  <c r="D59" i="1743"/>
  <c r="D60" i="1743"/>
  <c r="D61" i="1743"/>
  <c r="D62" i="1743"/>
  <c r="D63" i="1743"/>
  <c r="D64" i="1743"/>
  <c r="D65" i="1743"/>
  <c r="D66" i="1743"/>
  <c r="D67" i="1743"/>
  <c r="D68" i="1743"/>
  <c r="D69" i="1743"/>
  <c r="D70" i="1743"/>
  <c r="D71" i="1743"/>
  <c r="D72" i="1743"/>
  <c r="D73" i="1743"/>
  <c r="D74" i="1743"/>
  <c r="D75" i="1743"/>
  <c r="D76" i="1743"/>
  <c r="D77" i="1743"/>
  <c r="D78" i="1743"/>
  <c r="D79" i="1743"/>
  <c r="D80" i="1743"/>
  <c r="D81" i="1743"/>
  <c r="D82" i="1743"/>
  <c r="D83" i="1743"/>
  <c r="D84" i="1743"/>
  <c r="D85" i="1743"/>
  <c r="D86" i="1743"/>
  <c r="D87" i="1743"/>
  <c r="D88" i="1743"/>
  <c r="D89" i="1743"/>
  <c r="D90" i="1743"/>
  <c r="D91" i="1743"/>
  <c r="D92" i="1743"/>
  <c r="D93" i="1743"/>
  <c r="D94" i="1743"/>
  <c r="D95" i="1743"/>
  <c r="D96" i="1743"/>
  <c r="D97" i="1743"/>
  <c r="D98" i="1743"/>
  <c r="D99" i="1743"/>
  <c r="D100" i="1743"/>
  <c r="D101" i="1743"/>
  <c r="D102" i="1743"/>
  <c r="D103" i="1743"/>
  <c r="D104" i="1743"/>
  <c r="D105" i="1743"/>
  <c r="D106" i="1743"/>
  <c r="D107" i="1743"/>
  <c r="D108" i="1743"/>
  <c r="D109" i="1743"/>
  <c r="D110" i="1743"/>
  <c r="D111" i="1743"/>
  <c r="D112" i="1743"/>
  <c r="D113" i="1743"/>
  <c r="D114" i="1743"/>
  <c r="D115" i="1743"/>
  <c r="D116" i="1743"/>
  <c r="D117" i="1743"/>
  <c r="D118" i="1743"/>
  <c r="D119" i="1743"/>
  <c r="D120" i="1743"/>
  <c r="D121" i="1743"/>
  <c r="D122" i="1743"/>
  <c r="D123" i="1743"/>
  <c r="D124" i="1743"/>
  <c r="D125" i="1743"/>
  <c r="D126" i="1743"/>
  <c r="D127" i="1743"/>
  <c r="D128" i="1743"/>
  <c r="D129" i="1743"/>
  <c r="D130" i="1743"/>
  <c r="D131" i="1743"/>
  <c r="D132" i="1743"/>
  <c r="D133" i="1743"/>
  <c r="D134" i="1743"/>
  <c r="D135" i="1743"/>
  <c r="D136" i="1743"/>
  <c r="D137" i="1743"/>
  <c r="D138" i="1743"/>
  <c r="D139" i="1743"/>
  <c r="D140" i="1743"/>
  <c r="D141" i="1743"/>
  <c r="D142" i="1743"/>
  <c r="D143" i="1743"/>
  <c r="D144" i="1743"/>
  <c r="D145" i="1743"/>
  <c r="D146" i="1743"/>
  <c r="D147" i="1743"/>
  <c r="D148" i="1743"/>
  <c r="D149" i="1743"/>
  <c r="D150" i="1743"/>
  <c r="D151" i="1743"/>
  <c r="D152" i="1743"/>
  <c r="D153" i="1743"/>
  <c r="D154" i="1743"/>
  <c r="D155" i="1743"/>
  <c r="D156" i="1743"/>
  <c r="D157" i="1743"/>
  <c r="D158" i="1743"/>
  <c r="D159" i="1743"/>
  <c r="D160" i="1743"/>
  <c r="D161" i="1743"/>
  <c r="D162" i="1743"/>
  <c r="D163" i="1743"/>
  <c r="D164" i="1743"/>
  <c r="D165" i="1743"/>
  <c r="D166" i="1743"/>
  <c r="D167" i="1743"/>
  <c r="D168" i="1743"/>
  <c r="D169" i="1743"/>
  <c r="D170" i="1743"/>
  <c r="D171" i="1743"/>
  <c r="D172" i="1743"/>
  <c r="D173" i="1743"/>
  <c r="D174" i="1743"/>
  <c r="D175" i="1743"/>
  <c r="D176" i="1743"/>
  <c r="D177" i="1743"/>
  <c r="D178" i="1743"/>
  <c r="D179" i="1743"/>
  <c r="D180" i="1743"/>
  <c r="D181" i="1743"/>
  <c r="D182" i="1743"/>
  <c r="D183" i="1743"/>
  <c r="D184" i="1743"/>
  <c r="D185" i="1743"/>
  <c r="D186" i="1743"/>
  <c r="D187" i="1743"/>
  <c r="D188" i="1743"/>
  <c r="D189" i="1743"/>
  <c r="D190" i="1743"/>
  <c r="D191" i="1743"/>
  <c r="D192" i="1743"/>
  <c r="D193" i="1743"/>
  <c r="D194" i="1743"/>
  <c r="D195" i="1743"/>
  <c r="D196" i="1743"/>
  <c r="D197" i="1743"/>
  <c r="D198" i="1743"/>
  <c r="D199" i="1743"/>
  <c r="D200" i="1743"/>
  <c r="D201" i="1743"/>
  <c r="D202" i="1743"/>
  <c r="D203" i="1743"/>
  <c r="D204" i="1743"/>
  <c r="D205" i="1743"/>
  <c r="D206" i="1743"/>
  <c r="D207" i="1743"/>
  <c r="D208" i="1743"/>
  <c r="D209" i="1743"/>
  <c r="D210" i="1743"/>
  <c r="D211" i="1743"/>
  <c r="D212" i="1743"/>
  <c r="D213" i="1743"/>
  <c r="D214" i="1743"/>
  <c r="D215" i="1743"/>
  <c r="D216" i="1743"/>
  <c r="D217" i="1743"/>
  <c r="D218" i="1743"/>
  <c r="D219" i="1743"/>
  <c r="D220" i="1743"/>
  <c r="D221" i="1743"/>
  <c r="D222" i="1743"/>
  <c r="D223" i="1743"/>
  <c r="D224" i="1743"/>
  <c r="D225" i="1743"/>
  <c r="D226" i="1743"/>
  <c r="D227" i="1743"/>
  <c r="D228" i="1743"/>
  <c r="D229" i="1743"/>
  <c r="D230" i="1743"/>
  <c r="D231" i="1743"/>
  <c r="D232" i="1743"/>
  <c r="D233" i="1743"/>
  <c r="D234" i="1743"/>
  <c r="D235" i="1743"/>
  <c r="D236" i="1743"/>
  <c r="D237" i="1743"/>
  <c r="D238" i="1743"/>
  <c r="D239" i="1743"/>
  <c r="D240" i="1743"/>
  <c r="D241" i="1743"/>
  <c r="D242" i="1743"/>
  <c r="D243" i="1743"/>
  <c r="D244" i="1743"/>
  <c r="D245" i="1743"/>
  <c r="D246" i="1743"/>
  <c r="D247" i="1743"/>
  <c r="D248" i="1743"/>
  <c r="D249" i="1743"/>
  <c r="D250" i="1743"/>
  <c r="D251" i="1743"/>
  <c r="D252" i="1743"/>
  <c r="D253" i="1743"/>
  <c r="D254" i="1743"/>
  <c r="D255" i="1743"/>
  <c r="D256" i="1743"/>
  <c r="D257" i="1743"/>
  <c r="D258" i="1743"/>
  <c r="D259" i="1743"/>
  <c r="D260" i="1743"/>
  <c r="D261" i="1743"/>
  <c r="D262" i="1743"/>
  <c r="D263" i="1743"/>
  <c r="D264" i="1743"/>
  <c r="D265" i="1743"/>
  <c r="D266" i="1743"/>
  <c r="D267" i="1743"/>
  <c r="D268" i="1743"/>
  <c r="D269" i="1743"/>
  <c r="D270" i="1743"/>
  <c r="D271" i="1743"/>
  <c r="D272" i="1743"/>
  <c r="D273" i="1743"/>
  <c r="D274" i="1743"/>
  <c r="D275" i="1743"/>
  <c r="D276" i="1743"/>
  <c r="D277" i="1743"/>
  <c r="D278" i="1743"/>
  <c r="D279" i="1743"/>
  <c r="D280" i="1743"/>
  <c r="D281" i="1743"/>
  <c r="D282" i="1743"/>
  <c r="D283" i="1743"/>
  <c r="D284" i="1743"/>
  <c r="D285" i="1743"/>
  <c r="D286" i="1743"/>
  <c r="D287" i="1743"/>
  <c r="D288" i="1743"/>
  <c r="D289" i="1743"/>
  <c r="D290" i="1743"/>
  <c r="D291" i="1743"/>
  <c r="D292" i="1743"/>
  <c r="D293" i="1743"/>
  <c r="D294" i="1743"/>
  <c r="D295" i="1743"/>
  <c r="D296" i="1743"/>
  <c r="D297" i="1743"/>
  <c r="D298" i="1743"/>
  <c r="D299" i="1743"/>
  <c r="D300" i="1743"/>
  <c r="D301" i="1743"/>
  <c r="D302" i="1743"/>
  <c r="D303" i="1743"/>
  <c r="D304" i="1743"/>
  <c r="D305" i="1743"/>
  <c r="D306" i="1743"/>
  <c r="D307" i="1743"/>
  <c r="D308" i="1743"/>
  <c r="D309" i="1743"/>
  <c r="D310" i="1743"/>
  <c r="D311" i="1743"/>
  <c r="D312" i="1743"/>
  <c r="D313" i="1743"/>
  <c r="D314" i="1743"/>
  <c r="D315" i="1743"/>
  <c r="D316" i="1743"/>
  <c r="D317" i="1743"/>
  <c r="D318" i="1743"/>
  <c r="D319" i="1743"/>
  <c r="D320" i="1743"/>
  <c r="D321" i="1743"/>
  <c r="D322" i="1743"/>
  <c r="D323" i="1743"/>
  <c r="D324" i="1743"/>
  <c r="D325" i="1743"/>
  <c r="D326" i="1743"/>
  <c r="D327" i="1743"/>
  <c r="D328" i="1743"/>
  <c r="D329" i="1743"/>
  <c r="D330" i="1743"/>
  <c r="D331" i="1743"/>
  <c r="D332" i="1743"/>
  <c r="D333" i="1743"/>
  <c r="D334" i="1743"/>
  <c r="D335" i="1743"/>
  <c r="D336" i="1743"/>
  <c r="D337" i="1743"/>
  <c r="D338" i="1743"/>
  <c r="D339" i="1743"/>
  <c r="D340" i="1743"/>
  <c r="D341" i="1743"/>
  <c r="D342" i="1743"/>
  <c r="D343" i="1743"/>
  <c r="D344" i="1743"/>
  <c r="D345" i="1743"/>
  <c r="D346" i="1743"/>
  <c r="D347" i="1743"/>
  <c r="D348" i="1743"/>
  <c r="D349" i="1743"/>
  <c r="D350" i="1743"/>
  <c r="D351" i="1743"/>
  <c r="D352" i="1743"/>
  <c r="D353" i="1743"/>
  <c r="D354" i="1743"/>
  <c r="D355" i="1743"/>
  <c r="D356" i="1743"/>
  <c r="D357" i="1743"/>
  <c r="D358" i="1743"/>
  <c r="D359" i="1743"/>
  <c r="D360" i="1743"/>
  <c r="D361" i="1743"/>
  <c r="D362" i="1743"/>
  <c r="D363" i="1743"/>
  <c r="D364" i="1743"/>
  <c r="D365" i="1743"/>
  <c r="D366" i="1743"/>
  <c r="D367" i="1743"/>
  <c r="D368" i="1743"/>
  <c r="D369" i="1743"/>
  <c r="D370" i="1743"/>
  <c r="D371" i="1743"/>
  <c r="D372" i="1743"/>
  <c r="D373" i="1743"/>
  <c r="D374" i="1743"/>
  <c r="D375" i="1743"/>
  <c r="D376" i="1743"/>
  <c r="D377" i="1743"/>
  <c r="D378" i="1743"/>
  <c r="D379" i="1743"/>
  <c r="D380" i="1743"/>
  <c r="D381" i="1743"/>
  <c r="D382" i="1743"/>
  <c r="D383" i="1743"/>
  <c r="D384" i="1743"/>
  <c r="D385" i="1743"/>
  <c r="D386" i="1743"/>
  <c r="D387" i="1743"/>
  <c r="D388" i="1743"/>
  <c r="D389" i="1743"/>
  <c r="D390" i="1743"/>
  <c r="D391" i="1743"/>
  <c r="D392" i="1743"/>
  <c r="D393" i="1743"/>
  <c r="D394" i="1743"/>
  <c r="D395" i="1743"/>
  <c r="D396" i="1743"/>
  <c r="D397" i="1743"/>
  <c r="D398" i="1743"/>
  <c r="D399" i="1743"/>
  <c r="D400" i="1743"/>
  <c r="D401" i="1743"/>
  <c r="D402" i="1743"/>
  <c r="D403" i="1743"/>
  <c r="D404" i="1743"/>
  <c r="D405" i="1743"/>
  <c r="D406" i="1743"/>
  <c r="D407" i="1743"/>
  <c r="D408" i="1743"/>
  <c r="D409" i="1743"/>
  <c r="D410" i="1743"/>
  <c r="D411" i="1743"/>
  <c r="D412" i="1743"/>
  <c r="D413" i="1743"/>
  <c r="D414" i="1743"/>
  <c r="D415" i="1743"/>
  <c r="D416" i="1743"/>
  <c r="D417" i="1743"/>
  <c r="D418" i="1743"/>
  <c r="D419" i="1743"/>
  <c r="D420" i="1743"/>
  <c r="D421" i="1743"/>
  <c r="D422" i="1743"/>
  <c r="D423" i="1743"/>
  <c r="D424" i="1743"/>
  <c r="D425" i="1743"/>
  <c r="D426" i="1743"/>
  <c r="D427" i="1743"/>
  <c r="D428" i="1743"/>
  <c r="D429" i="1743"/>
  <c r="D430" i="1743"/>
  <c r="D431" i="1743"/>
  <c r="D432" i="1743"/>
  <c r="D433" i="1743"/>
  <c r="D434" i="1743"/>
  <c r="D435" i="1743"/>
  <c r="D436" i="1743"/>
  <c r="D437" i="1743"/>
  <c r="D438" i="1743"/>
  <c r="D439" i="1743"/>
  <c r="D440" i="1743"/>
  <c r="D441" i="1743"/>
  <c r="D442" i="1743"/>
  <c r="D443" i="1743"/>
  <c r="D444" i="1743"/>
  <c r="D445" i="1743"/>
  <c r="D446" i="1743"/>
  <c r="D447" i="1743"/>
  <c r="D448" i="1743"/>
  <c r="D449" i="1743"/>
  <c r="D450" i="1743"/>
  <c r="D451" i="1743"/>
  <c r="D452" i="1743"/>
  <c r="D453" i="1743"/>
  <c r="D454" i="1743"/>
  <c r="D455" i="1743"/>
  <c r="D456" i="1743"/>
  <c r="D457" i="1743"/>
  <c r="D458" i="1743"/>
  <c r="D459" i="1743"/>
  <c r="D460" i="1743"/>
  <c r="D461" i="1743"/>
  <c r="D462" i="1743"/>
  <c r="D463" i="1743"/>
  <c r="D464" i="1743"/>
  <c r="D465" i="1743"/>
  <c r="D466" i="1743"/>
  <c r="D467" i="1743"/>
  <c r="D468" i="1743"/>
  <c r="D469" i="1743"/>
  <c r="D470" i="1743"/>
  <c r="D471" i="1743"/>
  <c r="D472" i="1743"/>
  <c r="D473" i="1743"/>
  <c r="D474" i="1743"/>
  <c r="D475" i="1743"/>
  <c r="D476" i="1743"/>
  <c r="D477" i="1743"/>
  <c r="D478" i="1743"/>
  <c r="D479" i="1743"/>
  <c r="D480" i="1743"/>
  <c r="D481" i="1743"/>
  <c r="D482" i="1743"/>
  <c r="D483" i="1743"/>
  <c r="D484" i="1743"/>
  <c r="D485" i="1743"/>
  <c r="D486" i="1743"/>
  <c r="D487" i="1743"/>
  <c r="D488" i="1743"/>
  <c r="D489" i="1743"/>
  <c r="D490" i="1743"/>
  <c r="D491" i="1743"/>
  <c r="D492" i="1743"/>
  <c r="D493" i="1743"/>
  <c r="D494" i="1743"/>
  <c r="D495" i="1743"/>
  <c r="D496" i="1743"/>
  <c r="D497" i="1743"/>
  <c r="D498" i="1743"/>
  <c r="D499" i="1743"/>
  <c r="D500" i="1743"/>
  <c r="D501" i="1743"/>
  <c r="D502" i="1743"/>
  <c r="D503" i="1743"/>
  <c r="D504" i="1743"/>
  <c r="D505" i="1743"/>
  <c r="D506" i="1743"/>
  <c r="D507" i="1743"/>
  <c r="D508" i="1743"/>
  <c r="D509" i="1743"/>
  <c r="D510" i="1743"/>
  <c r="D511" i="1743"/>
  <c r="D512" i="1743"/>
  <c r="D513" i="1743"/>
  <c r="D514" i="1743"/>
  <c r="D515" i="1743"/>
  <c r="D516" i="1743"/>
  <c r="D517" i="1743"/>
  <c r="D518" i="1743"/>
  <c r="D519" i="1743"/>
  <c r="D520" i="1743"/>
  <c r="D521" i="1743"/>
  <c r="D522" i="1743"/>
  <c r="D523" i="1743"/>
  <c r="D524" i="1743"/>
  <c r="D525" i="1743"/>
  <c r="D526" i="1743"/>
  <c r="D527" i="1743"/>
  <c r="D528" i="1743"/>
  <c r="D529" i="1743"/>
  <c r="D530" i="1743"/>
  <c r="D531" i="1743"/>
  <c r="D532" i="1743"/>
  <c r="D533" i="1743"/>
  <c r="D534" i="1743"/>
  <c r="D535" i="1743"/>
  <c r="D536" i="1743"/>
  <c r="D537" i="1743"/>
  <c r="D538" i="1743"/>
  <c r="D539" i="1743"/>
  <c r="D540" i="1743"/>
  <c r="D541" i="1743"/>
  <c r="D542" i="1743"/>
  <c r="D543" i="1743"/>
  <c r="D544" i="1743"/>
  <c r="D545" i="1743"/>
  <c r="D546" i="1743"/>
  <c r="D547" i="1743"/>
  <c r="D548" i="1743"/>
  <c r="D549" i="1743"/>
  <c r="D550" i="1743"/>
  <c r="D551" i="1743"/>
  <c r="D552" i="1743"/>
  <c r="D553" i="1743"/>
  <c r="D554" i="1743"/>
  <c r="D555" i="1743"/>
  <c r="D556" i="1743"/>
  <c r="D557" i="1743"/>
  <c r="D558" i="1743"/>
  <c r="D559" i="1743"/>
  <c r="D560" i="1743"/>
  <c r="D561" i="1743"/>
  <c r="D562" i="1743"/>
  <c r="D563" i="1743"/>
  <c r="D564" i="1743"/>
  <c r="D565" i="1743"/>
  <c r="D566" i="1743"/>
  <c r="D567" i="1743"/>
  <c r="D568" i="1743"/>
  <c r="D569" i="1743"/>
  <c r="D570" i="1743"/>
  <c r="D571" i="1743"/>
  <c r="D572" i="1743"/>
  <c r="D573" i="1743"/>
  <c r="D574" i="1743"/>
  <c r="D575" i="1743"/>
  <c r="D576" i="1743"/>
  <c r="D577" i="1743"/>
  <c r="D578" i="1743"/>
  <c r="D579" i="1743"/>
  <c r="D580" i="1743"/>
  <c r="D581" i="1743"/>
  <c r="D582" i="1743"/>
  <c r="D583" i="1743"/>
  <c r="D584" i="1743"/>
  <c r="D585" i="1743"/>
  <c r="D586" i="1743"/>
  <c r="D587" i="1743"/>
  <c r="D588" i="1743"/>
  <c r="D589" i="1743"/>
  <c r="D590" i="1743"/>
  <c r="D591" i="1743"/>
  <c r="D592" i="1743"/>
  <c r="D593" i="1743"/>
  <c r="D594" i="1743"/>
  <c r="D595" i="1743"/>
  <c r="D596" i="1743"/>
  <c r="D597" i="1743"/>
  <c r="D598" i="1743"/>
  <c r="D599" i="1743"/>
  <c r="D600" i="1743"/>
  <c r="D601" i="1743"/>
  <c r="D602" i="1743"/>
  <c r="D603" i="1743"/>
  <c r="D604" i="1743"/>
  <c r="D605" i="1743"/>
  <c r="D606" i="1743"/>
  <c r="D607" i="1743"/>
  <c r="D608" i="1743"/>
  <c r="D609" i="1743"/>
  <c r="D610" i="1743"/>
  <c r="D611" i="1743"/>
  <c r="D612" i="1743"/>
  <c r="D613" i="1743"/>
  <c r="D614" i="1743"/>
  <c r="D615" i="1743"/>
  <c r="D616" i="1743"/>
  <c r="D617" i="1743"/>
  <c r="D618" i="1743"/>
  <c r="D619" i="1743"/>
  <c r="D620" i="1743"/>
  <c r="D621" i="1743"/>
  <c r="D622" i="1743"/>
  <c r="D623" i="1743"/>
  <c r="D624" i="1743"/>
  <c r="D625" i="1743"/>
  <c r="D626" i="1743"/>
  <c r="D627" i="1743"/>
  <c r="D628" i="1743"/>
  <c r="D629" i="1743"/>
  <c r="D630" i="1743"/>
  <c r="D631" i="1743"/>
  <c r="D632" i="1743"/>
  <c r="D633" i="1743"/>
  <c r="D634" i="1743"/>
  <c r="D635" i="1743"/>
  <c r="D636" i="1743"/>
  <c r="D637" i="1743"/>
  <c r="D638" i="1743"/>
  <c r="D639" i="1743"/>
  <c r="D640" i="1743"/>
  <c r="D641" i="1743"/>
  <c r="D642" i="1743"/>
  <c r="D643" i="1743"/>
  <c r="D644" i="1743"/>
  <c r="D645" i="1743"/>
  <c r="D646" i="1743"/>
  <c r="D647" i="1743"/>
  <c r="D648" i="1743"/>
  <c r="D649" i="1743"/>
  <c r="D650" i="1743"/>
  <c r="D651" i="1743"/>
  <c r="D652" i="1743"/>
  <c r="D653" i="1743"/>
  <c r="D654" i="1743"/>
  <c r="D655" i="1743"/>
  <c r="D656" i="1743"/>
  <c r="D657" i="1743"/>
  <c r="D658" i="1743"/>
  <c r="D659" i="1743"/>
  <c r="D660" i="1743"/>
  <c r="D661" i="1743"/>
  <c r="D662" i="1743"/>
  <c r="D663" i="1743"/>
  <c r="D664" i="1743"/>
  <c r="D665" i="1743"/>
  <c r="D666" i="1743"/>
  <c r="D667" i="1743"/>
  <c r="D668" i="1743"/>
  <c r="D669" i="1743"/>
  <c r="D670" i="1743"/>
  <c r="D671" i="1743"/>
  <c r="D672" i="1743"/>
  <c r="D673" i="1743"/>
  <c r="D674" i="1743"/>
  <c r="D675" i="1743"/>
  <c r="D676" i="1743"/>
  <c r="D677" i="1743"/>
  <c r="D678" i="1743"/>
  <c r="D679" i="1743"/>
  <c r="D680" i="1743"/>
  <c r="D681" i="1743"/>
  <c r="D682" i="1743"/>
  <c r="D683" i="1743"/>
  <c r="D684" i="1743"/>
  <c r="D685" i="1743"/>
  <c r="D686" i="1743"/>
  <c r="D687" i="1743"/>
  <c r="D688" i="1743"/>
  <c r="D689" i="1743"/>
  <c r="D690" i="1743"/>
  <c r="D691" i="1743"/>
  <c r="D692" i="1743"/>
  <c r="D693" i="1743"/>
  <c r="D694" i="1743"/>
  <c r="D695" i="1743"/>
  <c r="D696" i="1743"/>
  <c r="D697" i="1743"/>
  <c r="D698" i="1743"/>
  <c r="D699" i="1743"/>
  <c r="D700" i="1743"/>
  <c r="D701" i="1743"/>
  <c r="D702" i="1743"/>
  <c r="D703" i="1743"/>
  <c r="D704" i="1743"/>
  <c r="D705" i="1743"/>
  <c r="D706" i="1743"/>
  <c r="D707" i="1743"/>
  <c r="D708" i="1743"/>
  <c r="D709" i="1743"/>
  <c r="D710" i="1743"/>
  <c r="D711" i="1743"/>
  <c r="D712" i="1743"/>
  <c r="D713" i="1743"/>
  <c r="D714" i="1743"/>
  <c r="D715" i="1743"/>
  <c r="D716" i="1743"/>
  <c r="D717" i="1743"/>
  <c r="D718" i="1743"/>
  <c r="D719" i="1743"/>
  <c r="D720" i="1743"/>
  <c r="D721" i="1743"/>
  <c r="D722" i="1743"/>
  <c r="D723" i="1743"/>
  <c r="D724" i="1743"/>
  <c r="D725" i="1743"/>
  <c r="D726" i="1743"/>
  <c r="D727" i="1743"/>
  <c r="D728" i="1743"/>
  <c r="D729" i="1743"/>
  <c r="D730" i="1743"/>
  <c r="D731" i="1743"/>
  <c r="D732" i="1743"/>
  <c r="D733" i="1743"/>
  <c r="D734" i="1743"/>
  <c r="D735" i="1743"/>
  <c r="D736" i="1743"/>
  <c r="D737" i="1743"/>
  <c r="D738" i="1743"/>
  <c r="D739" i="1743"/>
  <c r="D740" i="1743"/>
  <c r="D741" i="1743"/>
  <c r="D742" i="1743"/>
  <c r="D743" i="1743"/>
  <c r="D744" i="1743"/>
  <c r="D745" i="1743"/>
  <c r="D746" i="1743"/>
  <c r="D747" i="1743"/>
  <c r="D748" i="1743"/>
  <c r="D749" i="1743"/>
  <c r="D750" i="1743"/>
  <c r="D751" i="1743"/>
  <c r="D752" i="1743"/>
  <c r="D753" i="1743"/>
  <c r="D754" i="1743"/>
  <c r="D755" i="1743"/>
  <c r="D756" i="1743"/>
  <c r="D757" i="1743"/>
  <c r="D758" i="1743"/>
  <c r="D759" i="1743"/>
  <c r="D760" i="1743"/>
  <c r="D761" i="1743"/>
  <c r="D762" i="1743"/>
  <c r="D763" i="1743"/>
  <c r="D764" i="1743"/>
  <c r="D765" i="1743"/>
  <c r="D766" i="1743"/>
  <c r="D767" i="1743"/>
  <c r="D768" i="1743"/>
  <c r="D769" i="1743"/>
  <c r="D770" i="1743"/>
  <c r="D771" i="1743"/>
  <c r="D772" i="1743"/>
  <c r="D773" i="1743"/>
  <c r="D774" i="1743"/>
  <c r="D775" i="1743"/>
  <c r="D776" i="1743"/>
  <c r="D777" i="1743"/>
  <c r="D778" i="1743"/>
  <c r="D779" i="1743"/>
  <c r="D780" i="1743"/>
  <c r="D781" i="1743"/>
  <c r="D782" i="1743"/>
  <c r="D783" i="1743"/>
  <c r="D784" i="1743"/>
  <c r="D785" i="1743"/>
  <c r="D786" i="1743"/>
  <c r="D787" i="1743"/>
  <c r="D788" i="1743"/>
  <c r="D789" i="1743"/>
  <c r="D790" i="1743"/>
  <c r="D791" i="1743"/>
  <c r="D792" i="1743"/>
  <c r="D793" i="1743"/>
  <c r="D794" i="1743"/>
  <c r="D795" i="1743"/>
  <c r="D796" i="1743"/>
  <c r="D797" i="1743"/>
  <c r="D798" i="1743"/>
  <c r="D799" i="1743"/>
  <c r="D800" i="1743"/>
  <c r="D801" i="1743"/>
  <c r="D802" i="1743"/>
  <c r="D803" i="1743"/>
  <c r="D804" i="1743"/>
  <c r="D805" i="1743"/>
  <c r="D806" i="1743"/>
  <c r="D807" i="1743"/>
  <c r="D808" i="1743"/>
  <c r="D809" i="1743"/>
  <c r="D810" i="1743"/>
  <c r="D811" i="1743"/>
  <c r="D812" i="1743"/>
  <c r="D813" i="1743"/>
  <c r="D814" i="1743"/>
  <c r="D815" i="1743"/>
  <c r="D816" i="1743"/>
  <c r="D817" i="1743"/>
  <c r="D818" i="1743"/>
  <c r="D819" i="1743"/>
  <c r="D820" i="1743"/>
  <c r="D821" i="1743"/>
  <c r="D822" i="1743"/>
  <c r="D823" i="1743"/>
  <c r="D824" i="1743"/>
  <c r="D825" i="1743"/>
  <c r="D826" i="1743"/>
  <c r="D827" i="1743"/>
  <c r="D828" i="1743"/>
  <c r="D829" i="1743"/>
  <c r="D830" i="1743"/>
  <c r="D831" i="1743"/>
  <c r="D832" i="1743"/>
  <c r="D833" i="1743"/>
  <c r="D834" i="1743"/>
  <c r="D835" i="1743"/>
  <c r="D836" i="1743"/>
  <c r="D837" i="1743"/>
  <c r="D838" i="1743"/>
  <c r="D839" i="1743"/>
  <c r="D840" i="1743"/>
  <c r="D841" i="1743"/>
  <c r="D842" i="1743"/>
  <c r="D843" i="1743"/>
  <c r="D844" i="1743"/>
  <c r="D845" i="1743"/>
  <c r="D846" i="1743"/>
  <c r="D847" i="1743"/>
  <c r="D848" i="1743"/>
  <c r="D849" i="1743"/>
  <c r="D850" i="1743"/>
  <c r="D851" i="1743"/>
  <c r="D852" i="1743"/>
  <c r="D853" i="1743"/>
  <c r="D854" i="1743"/>
  <c r="D855" i="1743"/>
  <c r="D856" i="1743"/>
  <c r="D857" i="1743"/>
  <c r="D858" i="1743"/>
  <c r="D859" i="1743"/>
  <c r="D860" i="1743"/>
  <c r="D861" i="1743"/>
  <c r="D862" i="1743"/>
  <c r="D863" i="1743"/>
  <c r="D864" i="1743"/>
  <c r="D865" i="1743"/>
  <c r="D866" i="1743"/>
  <c r="D867" i="1743"/>
  <c r="D868" i="1743"/>
  <c r="D869" i="1743"/>
  <c r="D870" i="1743"/>
  <c r="D871" i="1743"/>
  <c r="D872" i="1743"/>
  <c r="D873" i="1743"/>
  <c r="D874" i="1743"/>
  <c r="D875" i="1743"/>
  <c r="D876" i="1743"/>
  <c r="D877" i="1743"/>
  <c r="D878" i="1743"/>
  <c r="D879" i="1743"/>
  <c r="D880" i="1743"/>
  <c r="D881" i="1743"/>
  <c r="D882" i="1743"/>
  <c r="D883" i="1743"/>
  <c r="D884" i="1743"/>
  <c r="D885" i="1743"/>
  <c r="D886" i="1743"/>
  <c r="D887" i="1743"/>
  <c r="D888" i="1743"/>
  <c r="D889" i="1743"/>
  <c r="D890" i="1743"/>
  <c r="D891" i="1743"/>
  <c r="D892" i="1743"/>
  <c r="D893" i="1743"/>
  <c r="D894" i="1743"/>
  <c r="D895" i="1743"/>
  <c r="D896" i="1743"/>
  <c r="D897" i="1743"/>
  <c r="D898" i="1743"/>
  <c r="D899" i="1743"/>
  <c r="D900" i="1743"/>
  <c r="D901" i="1743"/>
  <c r="D902" i="1743"/>
  <c r="D903" i="1743"/>
  <c r="D904" i="1743"/>
  <c r="D905" i="1743"/>
  <c r="D906" i="1743"/>
  <c r="D907" i="1743"/>
  <c r="D908" i="1743"/>
  <c r="D909" i="1743"/>
  <c r="D910" i="1743"/>
  <c r="D911" i="1743"/>
  <c r="D912" i="1743"/>
  <c r="D913" i="1743"/>
  <c r="D914" i="1743"/>
  <c r="D915" i="1743"/>
  <c r="D916" i="1743"/>
  <c r="D917" i="1743"/>
  <c r="D918" i="1743"/>
  <c r="D919" i="1743"/>
  <c r="D920" i="1743"/>
  <c r="D921" i="1743"/>
  <c r="D922" i="1743"/>
  <c r="D923" i="1743"/>
  <c r="D924" i="1743"/>
  <c r="D925" i="1743"/>
  <c r="D926" i="1743"/>
  <c r="D927" i="1743"/>
  <c r="D928" i="1743"/>
  <c r="D929" i="1743"/>
  <c r="D930" i="1743"/>
  <c r="D931" i="1743"/>
  <c r="D932" i="1743"/>
  <c r="D933" i="1743"/>
  <c r="D934" i="1743"/>
  <c r="D935" i="1743"/>
  <c r="D936" i="1743"/>
  <c r="D937" i="1743"/>
  <c r="D938" i="1743"/>
  <c r="D939" i="1743"/>
  <c r="D940" i="1743"/>
  <c r="D941" i="1743"/>
  <c r="D942" i="1743"/>
  <c r="D943" i="1743"/>
  <c r="D944" i="1743"/>
  <c r="D945" i="1743"/>
  <c r="D946" i="1743"/>
  <c r="D947" i="1743"/>
  <c r="D948" i="1743"/>
  <c r="D949" i="1743"/>
  <c r="D950" i="1743"/>
  <c r="D951" i="1743"/>
  <c r="D952" i="1743"/>
  <c r="D953" i="1743"/>
  <c r="D954" i="1743"/>
  <c r="D955" i="1743"/>
  <c r="D956" i="1743"/>
  <c r="D957" i="1743"/>
  <c r="D958" i="1743"/>
  <c r="D959" i="1743"/>
  <c r="D960" i="1743"/>
  <c r="D961" i="1743"/>
  <c r="D962" i="1743"/>
  <c r="D963" i="1743"/>
  <c r="D964" i="1743"/>
  <c r="D965" i="1743"/>
  <c r="D966" i="1743"/>
  <c r="D967" i="1743"/>
  <c r="D968" i="1743"/>
  <c r="D969" i="1743"/>
  <c r="D970" i="1743"/>
  <c r="D971" i="1743"/>
  <c r="D972" i="1743"/>
  <c r="D973" i="1743"/>
  <c r="D974" i="1743"/>
  <c r="D975" i="1743"/>
  <c r="D976" i="1743"/>
  <c r="D977" i="1743"/>
  <c r="D978" i="1743"/>
  <c r="D979" i="1743"/>
  <c r="D980" i="1743"/>
  <c r="D981" i="1743"/>
  <c r="D982" i="1743"/>
  <c r="D983" i="1743"/>
  <c r="D984" i="1743"/>
  <c r="D985" i="1743"/>
  <c r="D986" i="1743"/>
  <c r="D987" i="1743"/>
  <c r="D988" i="1743"/>
  <c r="D989" i="1743"/>
  <c r="D990" i="1743"/>
  <c r="D991" i="1743"/>
  <c r="D992" i="1743"/>
  <c r="D993" i="1743"/>
  <c r="D994" i="1743"/>
  <c r="D995" i="1743"/>
  <c r="D996" i="1743"/>
  <c r="D997" i="1743"/>
  <c r="D998" i="1743"/>
  <c r="D999" i="1743"/>
  <c r="D1000" i="1743"/>
  <c r="D1001" i="1743"/>
  <c r="D1002" i="1743"/>
  <c r="D1003" i="1743"/>
  <c r="D1004" i="1743"/>
  <c r="D1005" i="1743"/>
  <c r="D1006" i="1743"/>
  <c r="D1007" i="1743"/>
  <c r="D1008" i="1743"/>
  <c r="D1009" i="1743"/>
  <c r="D1010" i="1743"/>
  <c r="D1011" i="1743"/>
  <c r="D1012" i="1743"/>
  <c r="D1013" i="1743"/>
  <c r="D1014" i="1743"/>
  <c r="D1015" i="1743"/>
  <c r="D1016" i="1743"/>
  <c r="D1017" i="1743"/>
  <c r="D1018" i="1743"/>
  <c r="D1019" i="1743"/>
  <c r="D1020" i="1743"/>
  <c r="D1021" i="1743"/>
  <c r="D1022" i="1743"/>
  <c r="D1023" i="1743"/>
  <c r="D1024" i="1743"/>
  <c r="D1025" i="1743"/>
  <c r="D1026" i="1743"/>
  <c r="D1027" i="1743"/>
  <c r="D1028" i="1743"/>
  <c r="D1029" i="1743"/>
  <c r="D1030" i="1743"/>
  <c r="D1031" i="1743"/>
  <c r="D1032" i="1743"/>
  <c r="D1033" i="1743"/>
  <c r="D1034" i="1743"/>
  <c r="D1035" i="1743"/>
  <c r="D1036" i="1743"/>
  <c r="D1037" i="1743"/>
  <c r="D1038" i="1743"/>
  <c r="D1039" i="1743"/>
  <c r="D1040" i="1743"/>
  <c r="D1041" i="1743"/>
  <c r="D1042" i="1743"/>
  <c r="D1043" i="1743"/>
  <c r="D1044" i="1743"/>
  <c r="D1045" i="1743"/>
  <c r="D1046" i="1743"/>
  <c r="D1047" i="1743"/>
  <c r="D1048" i="1743"/>
  <c r="D1049" i="1743"/>
  <c r="D1050" i="1743"/>
  <c r="D1051" i="1743"/>
  <c r="D1052" i="1743"/>
  <c r="D1053" i="1743"/>
  <c r="D1054" i="1743"/>
  <c r="D1055" i="1743"/>
  <c r="D1056" i="1743"/>
  <c r="D1057" i="1743"/>
  <c r="D1058" i="1743"/>
  <c r="D1059" i="1743"/>
  <c r="D1060" i="1743"/>
  <c r="D1061" i="1743"/>
  <c r="D1062" i="1743"/>
  <c r="D1063" i="1743"/>
  <c r="D1064" i="1743"/>
  <c r="D1065" i="1743"/>
  <c r="D1066" i="1743"/>
  <c r="D1067" i="1743"/>
  <c r="D1068" i="1743"/>
  <c r="D1069" i="1743"/>
  <c r="D1070" i="1743"/>
  <c r="D1071" i="1743"/>
  <c r="D1072" i="1743"/>
  <c r="D1073" i="1743"/>
  <c r="D1074" i="1743"/>
  <c r="D1075" i="1743"/>
  <c r="D1076" i="1743"/>
  <c r="D1077" i="1743"/>
  <c r="D1078" i="1743"/>
  <c r="D1079" i="1743"/>
  <c r="D1080" i="1743"/>
  <c r="D1081" i="1743"/>
  <c r="D1082" i="1743"/>
  <c r="D1083" i="1743"/>
  <c r="D1084" i="1743"/>
  <c r="D1085" i="1743"/>
  <c r="D1086" i="1743"/>
  <c r="D1087" i="1743"/>
  <c r="D1088" i="1743"/>
  <c r="D1089" i="1743"/>
  <c r="D1090" i="1743"/>
  <c r="D1091" i="1743"/>
  <c r="D1092" i="1743"/>
  <c r="D1093" i="1743"/>
  <c r="D1094" i="1743"/>
  <c r="D1095" i="1743"/>
  <c r="D1096" i="1743"/>
  <c r="D1097" i="1743"/>
  <c r="D1098" i="1743"/>
  <c r="D1099" i="1743"/>
  <c r="D1100" i="1743"/>
  <c r="D1101" i="1743"/>
  <c r="D1102" i="1743"/>
  <c r="D1103" i="1743"/>
  <c r="D1104" i="1743"/>
  <c r="D1105" i="1743"/>
  <c r="D1106" i="1743"/>
  <c r="D1107" i="1743"/>
  <c r="D1108" i="1743"/>
  <c r="D1109" i="1743"/>
  <c r="D1110" i="1743"/>
  <c r="D1111" i="1743"/>
  <c r="D1112" i="1743"/>
  <c r="D1113" i="1743"/>
  <c r="D1114" i="1743"/>
  <c r="D1115" i="1743"/>
  <c r="D1116" i="1743"/>
  <c r="D1117" i="1743"/>
  <c r="D1118" i="1743"/>
  <c r="D1119" i="1743"/>
  <c r="D1120" i="1743"/>
  <c r="D1121" i="1743"/>
  <c r="D1122" i="1743"/>
  <c r="D1123" i="1743"/>
  <c r="D1124" i="1743"/>
  <c r="D1125" i="1743"/>
  <c r="D1126" i="1743"/>
  <c r="D1127" i="1743"/>
  <c r="D1128" i="1743"/>
  <c r="D1129" i="1743"/>
  <c r="D1130" i="1743"/>
  <c r="D1131" i="1743"/>
  <c r="D1132" i="1743"/>
  <c r="D1133" i="1743"/>
  <c r="D1134" i="1743"/>
  <c r="D1135" i="1743"/>
  <c r="D1136" i="1743"/>
  <c r="D1137" i="1743"/>
  <c r="D1138" i="1743"/>
  <c r="D1139" i="1743"/>
  <c r="D1140" i="1743"/>
  <c r="D1141" i="1743"/>
  <c r="D1142" i="1743"/>
  <c r="D1143" i="1743"/>
  <c r="D1144" i="1743"/>
  <c r="D1145" i="1743"/>
  <c r="D1146" i="1743"/>
  <c r="D1147" i="1743"/>
  <c r="D1148" i="1743"/>
  <c r="D1149" i="1743"/>
  <c r="D1150" i="1743"/>
  <c r="D1151" i="1743"/>
  <c r="D1152" i="1743"/>
  <c r="D1153" i="1743"/>
  <c r="D1154" i="1743"/>
  <c r="D1155" i="1743"/>
  <c r="D1156" i="1743"/>
  <c r="D1157" i="1743"/>
  <c r="D1158" i="1743"/>
  <c r="D1159" i="1743"/>
  <c r="D1160" i="1743"/>
  <c r="D1161" i="1743"/>
  <c r="D1162" i="1743"/>
  <c r="D1163" i="1743"/>
  <c r="D1164" i="1743"/>
  <c r="D1165" i="1743"/>
  <c r="D1166" i="1743"/>
  <c r="D1167" i="1743"/>
  <c r="D1168" i="1743"/>
  <c r="D1169" i="1743"/>
  <c r="D1170" i="1743"/>
  <c r="D1171" i="1743"/>
  <c r="D1172" i="1743"/>
  <c r="D1173" i="1743"/>
  <c r="D1174" i="1743"/>
  <c r="D1175" i="1743"/>
  <c r="D1176" i="1743"/>
  <c r="D1177" i="1743"/>
  <c r="D1178" i="1743"/>
  <c r="D1179" i="1743"/>
  <c r="D1180" i="1743"/>
  <c r="D1181" i="1743"/>
  <c r="D1182" i="1743"/>
  <c r="D1183" i="1743"/>
  <c r="D1184" i="1743"/>
  <c r="D1185" i="1743"/>
  <c r="D1186" i="1743"/>
  <c r="D1187" i="1743"/>
  <c r="D1188" i="1743"/>
  <c r="D1189" i="1743"/>
  <c r="D1190" i="1743"/>
  <c r="D1191" i="1743"/>
  <c r="D1192" i="1743"/>
  <c r="D1193" i="1743"/>
  <c r="D1194" i="1743"/>
  <c r="D1195" i="1743"/>
  <c r="D1196" i="1743"/>
  <c r="D1197" i="1743"/>
  <c r="D1198" i="1743"/>
  <c r="D1199" i="1743"/>
  <c r="D1200" i="1743"/>
  <c r="D1201" i="1743"/>
  <c r="D1202" i="1743"/>
  <c r="D1203" i="1743"/>
  <c r="D1204" i="1743"/>
  <c r="D1205" i="1743"/>
  <c r="D1206" i="1743"/>
  <c r="D1207" i="1743"/>
  <c r="D1208" i="1743"/>
  <c r="D1209" i="1743"/>
  <c r="D1210" i="1743"/>
  <c r="D1211" i="1743"/>
  <c r="D1212" i="1743"/>
  <c r="D1213" i="1743"/>
  <c r="D1214" i="1743"/>
  <c r="D1215" i="1743"/>
  <c r="D1216" i="1743"/>
  <c r="D1217" i="1743"/>
  <c r="D1218" i="1743"/>
  <c r="D1219" i="1743"/>
  <c r="D1220" i="1743"/>
  <c r="D1221" i="1743"/>
  <c r="D1222" i="1743"/>
  <c r="D1223" i="1743"/>
  <c r="D1224" i="1743"/>
  <c r="D1225" i="1743"/>
  <c r="D1226" i="1743"/>
  <c r="D1227" i="1743"/>
  <c r="D1228" i="1743"/>
  <c r="D1229" i="1743"/>
  <c r="D1230" i="1743"/>
  <c r="D1231" i="1743"/>
  <c r="D1232" i="1743"/>
  <c r="D1233" i="1743"/>
  <c r="D1234" i="1743"/>
  <c r="D1235" i="1743"/>
  <c r="D1236" i="1743"/>
  <c r="D1237" i="1743"/>
  <c r="D1238" i="1743"/>
  <c r="D1239" i="1743"/>
  <c r="D1240" i="1743"/>
  <c r="D1241" i="1743"/>
  <c r="D1242" i="1743"/>
  <c r="D1243" i="1743"/>
  <c r="D1244" i="1743"/>
  <c r="D1245" i="1743"/>
  <c r="D1246" i="1743"/>
  <c r="D1247" i="1743"/>
  <c r="D1248" i="1743"/>
  <c r="D1249" i="1743"/>
  <c r="D1250" i="1743"/>
  <c r="D1251" i="1743"/>
  <c r="D1252" i="1743"/>
  <c r="D1253" i="1743"/>
  <c r="D1254" i="1743"/>
  <c r="D1255" i="1743"/>
  <c r="D1256" i="1743"/>
  <c r="D1257" i="1743"/>
  <c r="D1258" i="1743"/>
  <c r="D1259" i="1743"/>
  <c r="D1260" i="1743"/>
  <c r="D1261" i="1743"/>
  <c r="D1262" i="1743"/>
  <c r="D1263" i="1743"/>
  <c r="D1264" i="1743"/>
  <c r="D1265" i="1743"/>
  <c r="D1266" i="1743"/>
  <c r="D1267" i="1743"/>
  <c r="D1268" i="1743"/>
  <c r="D1269" i="1743"/>
  <c r="D1270" i="1743"/>
  <c r="D1271" i="1743"/>
  <c r="D1272" i="1743"/>
  <c r="D1273" i="1743"/>
  <c r="D1274" i="1743"/>
  <c r="D1275" i="1743"/>
  <c r="D1276" i="1743"/>
  <c r="D1277" i="1743"/>
  <c r="D1278" i="1743"/>
  <c r="D1279" i="1743"/>
  <c r="D1280" i="1743"/>
  <c r="D1281" i="1743"/>
  <c r="D1282" i="1743"/>
  <c r="D1283" i="1743"/>
  <c r="D1284" i="1743"/>
  <c r="D1285" i="1743"/>
  <c r="D1286" i="1743"/>
  <c r="D1287" i="1743"/>
  <c r="D1288" i="1743"/>
  <c r="D1289" i="1743"/>
  <c r="D1290" i="1743"/>
  <c r="D1291" i="1743"/>
  <c r="D1292" i="1743"/>
  <c r="D1293" i="1743"/>
  <c r="D1294" i="1743"/>
  <c r="D1295" i="1743"/>
  <c r="D1296" i="1743"/>
  <c r="D1297" i="1743"/>
  <c r="D1298" i="1743"/>
  <c r="D1299" i="1743"/>
  <c r="D1300" i="1743"/>
  <c r="D1301" i="1743"/>
  <c r="D1302" i="1743"/>
  <c r="D1303" i="1743"/>
  <c r="D1304" i="1743"/>
  <c r="D1305" i="1743"/>
  <c r="D1306" i="1743"/>
  <c r="D1307" i="1743"/>
  <c r="D1308" i="1743"/>
  <c r="D1309" i="1743"/>
  <c r="D1310" i="1743"/>
  <c r="D1311" i="1743"/>
  <c r="D1312" i="1743"/>
  <c r="D1313" i="1743"/>
  <c r="D1314" i="1743"/>
  <c r="D1315" i="1743"/>
  <c r="D1316" i="1743"/>
  <c r="D1317" i="1743"/>
  <c r="D1318" i="1743"/>
  <c r="D1319" i="1743"/>
  <c r="D1320" i="1743"/>
  <c r="D1321" i="1743"/>
  <c r="D1322" i="1743"/>
  <c r="D1323" i="1743"/>
  <c r="D1324" i="1743"/>
  <c r="D1325" i="1743"/>
  <c r="D1326" i="1743"/>
  <c r="D1327" i="1743"/>
  <c r="D1328" i="1743"/>
  <c r="D1329" i="1743"/>
  <c r="D1330" i="1743"/>
  <c r="D1331" i="1743"/>
  <c r="D1332" i="1743"/>
  <c r="D1333" i="1743"/>
  <c r="D1334" i="1743"/>
  <c r="D1335" i="1743"/>
  <c r="D1336" i="1743"/>
  <c r="D1337" i="1743"/>
  <c r="D1338" i="1743"/>
  <c r="D1339" i="1743"/>
  <c r="D1340" i="1743"/>
  <c r="D1341" i="1743"/>
  <c r="D1342" i="1743"/>
  <c r="D1343" i="1743"/>
  <c r="D1344" i="1743"/>
  <c r="D1345" i="1743"/>
  <c r="D1346" i="1743"/>
  <c r="D1347" i="1743"/>
  <c r="D1348" i="1743"/>
  <c r="D1349" i="1743"/>
  <c r="D1350" i="1743"/>
  <c r="D1351" i="1743"/>
  <c r="D1352" i="1743"/>
  <c r="D1353" i="1743"/>
  <c r="D1354" i="1743"/>
  <c r="D1355" i="1743"/>
  <c r="D1356" i="1743"/>
  <c r="D1357" i="1743"/>
  <c r="D1358" i="1743"/>
  <c r="D1359" i="1743"/>
  <c r="D1360" i="1743"/>
  <c r="D1361" i="1743"/>
  <c r="D1362" i="1743"/>
  <c r="D1363" i="1743"/>
  <c r="D1364" i="1743"/>
  <c r="D1365" i="1743"/>
  <c r="D1366" i="1743"/>
  <c r="D1367" i="1743"/>
  <c r="D1368" i="1743"/>
  <c r="D1369" i="1743"/>
  <c r="D1370" i="1743"/>
  <c r="D1371" i="1743"/>
  <c r="D1372" i="1743"/>
  <c r="D1373" i="1743"/>
  <c r="D1374" i="1743"/>
  <c r="D1375" i="1743"/>
  <c r="D1376" i="1743"/>
  <c r="D1377" i="1743"/>
  <c r="D1378" i="1743"/>
  <c r="D1379" i="1743"/>
  <c r="D1380" i="1743"/>
  <c r="D1381" i="1743"/>
  <c r="D1382" i="1743"/>
  <c r="D1383" i="1743"/>
  <c r="D1384" i="1743"/>
  <c r="D1385" i="1743"/>
  <c r="D1386" i="1743"/>
  <c r="D1387" i="1743"/>
  <c r="D1388" i="1743"/>
  <c r="D1389" i="1743"/>
  <c r="D1390" i="1743"/>
  <c r="D1391" i="1743"/>
  <c r="D1392" i="1743"/>
  <c r="D1393" i="1743"/>
  <c r="D1394" i="1743"/>
  <c r="D1395" i="1743"/>
  <c r="D1396" i="1743"/>
  <c r="D1397" i="1743"/>
  <c r="D1398" i="1743"/>
  <c r="D1399" i="1743"/>
  <c r="D1400" i="1743"/>
  <c r="D1401" i="1743"/>
  <c r="D1402" i="1743"/>
  <c r="D1403" i="1743"/>
  <c r="D1404" i="1743"/>
  <c r="D1405" i="1743"/>
  <c r="D1406" i="1743"/>
  <c r="D1407" i="1743"/>
  <c r="D1408" i="1743"/>
  <c r="D1409" i="1743"/>
  <c r="D1410" i="1743"/>
  <c r="D1411" i="1743"/>
  <c r="D1412" i="1743"/>
  <c r="D1413" i="1743"/>
  <c r="D1414" i="1743"/>
  <c r="D1415" i="1743"/>
  <c r="D1416" i="1743"/>
  <c r="D1417" i="1743"/>
  <c r="D1418" i="1743"/>
  <c r="D1419" i="1743"/>
  <c r="D1420" i="1743"/>
  <c r="D1421" i="1743"/>
  <c r="D1422" i="1743"/>
  <c r="D1423" i="1743"/>
  <c r="D1424" i="1743"/>
  <c r="D1425" i="1743"/>
  <c r="D1426" i="1743"/>
  <c r="D1427" i="1743"/>
  <c r="D1428" i="1743"/>
  <c r="D1429" i="1743"/>
  <c r="D1430" i="1743"/>
  <c r="D1431" i="1743"/>
  <c r="D1432" i="1743"/>
  <c r="D1433" i="1743"/>
  <c r="D1434" i="1743"/>
  <c r="D1435" i="1743"/>
  <c r="D1436" i="1743"/>
  <c r="D1437" i="1743"/>
  <c r="D1438" i="1743"/>
  <c r="D1439" i="1743"/>
  <c r="D1440" i="1743"/>
  <c r="D1441" i="1743"/>
  <c r="D1442" i="1743"/>
  <c r="D1443" i="1743"/>
  <c r="D1444" i="1743"/>
  <c r="D1445" i="1743"/>
  <c r="D1446" i="1743"/>
  <c r="D1447" i="1743"/>
  <c r="D1448" i="1743"/>
  <c r="D1449" i="1743"/>
  <c r="D1450" i="1743"/>
  <c r="D1451" i="1743"/>
  <c r="D1452" i="1743"/>
  <c r="D1453" i="1743"/>
  <c r="D1454" i="1743"/>
  <c r="D1455" i="1743"/>
  <c r="D1456" i="1743"/>
  <c r="D1457" i="1743"/>
  <c r="D1458" i="1743"/>
  <c r="D1459" i="1743"/>
  <c r="D1460" i="1743"/>
  <c r="D1461" i="1743"/>
  <c r="D1462" i="1743"/>
  <c r="D1463" i="1743"/>
  <c r="D1464" i="1743"/>
  <c r="D1465" i="1743"/>
  <c r="D1466" i="1743"/>
  <c r="D1467" i="1743"/>
  <c r="D1468" i="1743"/>
  <c r="D1469" i="1743"/>
  <c r="D1470" i="1743"/>
  <c r="D1471" i="1743"/>
  <c r="D1472" i="1743"/>
  <c r="D1473" i="1743"/>
  <c r="D1474" i="1743"/>
  <c r="D1475" i="1743"/>
  <c r="D1476" i="1743"/>
  <c r="D1477" i="1743"/>
  <c r="D1478" i="1743"/>
  <c r="D1479" i="1743"/>
  <c r="D1480" i="1743"/>
  <c r="D1481" i="1743"/>
  <c r="D1482" i="1743"/>
  <c r="D1483" i="1743"/>
  <c r="D1484" i="1743"/>
  <c r="D1485" i="1743"/>
  <c r="D1486" i="1743"/>
  <c r="D1487" i="1743"/>
  <c r="D1488" i="1743"/>
  <c r="D1489" i="1743"/>
  <c r="D1490" i="1743"/>
  <c r="D1491" i="1743"/>
  <c r="D1492" i="1743"/>
  <c r="D1493" i="1743"/>
  <c r="D1494" i="1743"/>
  <c r="D1495" i="1743"/>
  <c r="D1496" i="1743"/>
  <c r="D1497" i="1743"/>
  <c r="D1498" i="1743"/>
  <c r="D1499" i="1743"/>
  <c r="D1500" i="1743"/>
  <c r="D1501" i="1743"/>
  <c r="D1502" i="1743"/>
  <c r="D1503" i="1743"/>
  <c r="D1504" i="1743"/>
  <c r="D1505" i="1743"/>
  <c r="D1506" i="1743"/>
  <c r="D1507" i="1743"/>
  <c r="D1508" i="1743"/>
  <c r="D1509" i="1743"/>
  <c r="D1510" i="1743"/>
  <c r="D1511" i="1743"/>
  <c r="D1512" i="1743"/>
  <c r="D1513" i="1743"/>
  <c r="D1514" i="1743"/>
  <c r="D1515" i="1743"/>
  <c r="D1516" i="1743"/>
  <c r="D1517" i="1743"/>
  <c r="D1518" i="1743"/>
  <c r="D1519" i="1743"/>
  <c r="D1520" i="1743"/>
  <c r="D1521" i="1743"/>
  <c r="D1522" i="1743"/>
  <c r="D1523" i="1743"/>
  <c r="D1524" i="1743"/>
  <c r="D1525" i="1743"/>
  <c r="D1526" i="1743"/>
  <c r="D1527" i="1743"/>
  <c r="D1528" i="1743"/>
  <c r="D1529" i="1743"/>
  <c r="D1530" i="1743"/>
  <c r="D1531" i="1743"/>
  <c r="D1532" i="1743"/>
  <c r="D1533" i="1743"/>
  <c r="D1534" i="1743"/>
  <c r="D1535" i="1743"/>
  <c r="D1536" i="1743"/>
  <c r="D1537" i="1743"/>
  <c r="D1538" i="1743"/>
  <c r="D1539" i="1743"/>
  <c r="D1540" i="1743"/>
  <c r="D1541" i="1743"/>
  <c r="D1542" i="1743"/>
  <c r="D1543" i="1743"/>
  <c r="D1544" i="1743"/>
  <c r="D1545" i="1743"/>
  <c r="D1546" i="1743"/>
  <c r="D1547" i="1743"/>
  <c r="D1548" i="1743"/>
  <c r="D1549" i="1743"/>
  <c r="D1550" i="1743"/>
  <c r="D1551" i="1743"/>
  <c r="D1552" i="1743"/>
  <c r="D1553" i="1743"/>
  <c r="D1554" i="1743"/>
  <c r="D1555" i="1743"/>
  <c r="D1556" i="1743"/>
  <c r="D1557" i="1743"/>
  <c r="D1558" i="1743"/>
  <c r="D1559" i="1743"/>
  <c r="D1560" i="1743"/>
  <c r="D1561" i="1743"/>
  <c r="D1562" i="1743"/>
  <c r="D1563" i="1743"/>
  <c r="D1564" i="1743"/>
  <c r="D1565" i="1743"/>
  <c r="D1566" i="1743"/>
  <c r="D1567" i="1743"/>
  <c r="D1568" i="1743"/>
  <c r="D1569" i="1743"/>
  <c r="D1570" i="1743"/>
  <c r="D1571" i="1743"/>
  <c r="D1572" i="1743"/>
  <c r="D1573" i="1743"/>
  <c r="D1574" i="1743"/>
  <c r="D1575" i="1743"/>
  <c r="D1576" i="1743"/>
  <c r="D1577" i="1743"/>
  <c r="D1578" i="1743"/>
  <c r="D1579" i="1743"/>
  <c r="D1580" i="1743"/>
  <c r="D1581" i="1743"/>
  <c r="D1582" i="1743"/>
  <c r="D1583" i="1743"/>
  <c r="D1584" i="1743"/>
  <c r="D1585" i="1743"/>
  <c r="D1586" i="1743"/>
  <c r="D1587" i="1743"/>
  <c r="D1588" i="1743"/>
  <c r="D1589" i="1743"/>
  <c r="D1590" i="1743"/>
  <c r="D1591" i="1743"/>
  <c r="D1592" i="1743"/>
  <c r="D1593" i="1743"/>
  <c r="D1594" i="1743"/>
  <c r="D1595" i="1743"/>
  <c r="D1596" i="1743"/>
  <c r="D1597" i="1743"/>
  <c r="D1598" i="1743"/>
  <c r="D1599" i="1743"/>
  <c r="D1600" i="1743"/>
  <c r="D1601" i="1743"/>
  <c r="D1602" i="1743"/>
  <c r="D1603" i="1743"/>
  <c r="D1604" i="1743"/>
  <c r="D1605" i="1743"/>
  <c r="D1606" i="1743"/>
  <c r="D1607" i="1743"/>
  <c r="D1608" i="1743"/>
  <c r="D1609" i="1743"/>
  <c r="D1610" i="1743"/>
  <c r="D1611" i="1743"/>
  <c r="D1612" i="1743"/>
  <c r="D1613" i="1743"/>
  <c r="D1614" i="1743"/>
  <c r="D1615" i="1743"/>
  <c r="D1616" i="1743"/>
  <c r="D1617" i="1743"/>
  <c r="D1618" i="1743"/>
  <c r="D1619" i="1743"/>
  <c r="D1620" i="1743"/>
  <c r="D1621" i="1743"/>
  <c r="D1622" i="1743"/>
  <c r="D1623" i="1743"/>
  <c r="D1624" i="1743"/>
  <c r="D1625" i="1743"/>
  <c r="D1626" i="1743"/>
  <c r="D1627" i="1743"/>
  <c r="D1628" i="1743"/>
  <c r="D1629" i="1743"/>
  <c r="D1630" i="1743"/>
  <c r="D1631" i="1743"/>
  <c r="D1632" i="1743"/>
  <c r="D1633" i="1743"/>
  <c r="D1634" i="1743"/>
  <c r="D1635" i="1743"/>
  <c r="D1636" i="1743"/>
  <c r="D1637" i="1743"/>
  <c r="D1638" i="1743"/>
  <c r="D1639" i="1743"/>
  <c r="D1640" i="1743"/>
  <c r="D1641" i="1743"/>
  <c r="D1642" i="1743"/>
  <c r="D1643" i="1743"/>
  <c r="D1644" i="1743"/>
  <c r="D1645" i="1743"/>
  <c r="D1646" i="1743"/>
  <c r="D1647" i="1743"/>
  <c r="D1648" i="1743"/>
  <c r="D1649" i="1743"/>
  <c r="D1650" i="1743"/>
  <c r="D1651" i="1743"/>
  <c r="D1652" i="1743"/>
  <c r="D1653" i="1743"/>
  <c r="D1654" i="1743"/>
  <c r="D1655" i="1743"/>
  <c r="D1656" i="1743"/>
  <c r="D1657" i="1743"/>
  <c r="D1658" i="1743"/>
  <c r="D1659" i="1743"/>
  <c r="D1660" i="1743"/>
  <c r="D1661" i="1743"/>
  <c r="D1662" i="1743"/>
  <c r="D1663" i="1743"/>
  <c r="D1664" i="1743"/>
  <c r="D1665" i="1743"/>
  <c r="D1666" i="1743"/>
  <c r="D1667" i="1743"/>
  <c r="D1668" i="1743"/>
  <c r="D1669" i="1743"/>
  <c r="D1670" i="1743"/>
  <c r="D1671" i="1743"/>
  <c r="D1672" i="1743"/>
  <c r="D1673" i="1743"/>
  <c r="D1674" i="1743"/>
  <c r="D1675" i="1743"/>
  <c r="D1676" i="1743"/>
  <c r="D1677" i="1743"/>
  <c r="D1678" i="1743"/>
  <c r="D1679" i="1743"/>
  <c r="D1680" i="1743"/>
  <c r="D1681" i="1743"/>
  <c r="D1682" i="1743"/>
  <c r="D1683" i="1743"/>
  <c r="D1684" i="1743"/>
  <c r="D1685" i="1743"/>
  <c r="D1686" i="1743"/>
  <c r="D1687" i="1743"/>
  <c r="D1688" i="1743"/>
  <c r="D1689" i="1743"/>
  <c r="D1690" i="1743"/>
  <c r="D1691" i="1743"/>
  <c r="D1692" i="1743"/>
  <c r="D1693" i="1743"/>
  <c r="D1694" i="1743"/>
  <c r="D1695" i="1743"/>
  <c r="D1696" i="1743"/>
  <c r="D1697" i="1743"/>
  <c r="D1698" i="1743"/>
  <c r="D1699" i="1743"/>
  <c r="D1700" i="1743"/>
  <c r="D1701" i="1743"/>
  <c r="D1702" i="1743"/>
  <c r="D1703" i="1743"/>
  <c r="D1704" i="1743"/>
  <c r="D1705" i="1743"/>
  <c r="D1706" i="1743"/>
  <c r="D1707" i="1743"/>
  <c r="D1708" i="1743"/>
  <c r="D1709" i="1743"/>
  <c r="D1710" i="1743"/>
  <c r="D1711" i="1743"/>
  <c r="D1712" i="1743"/>
  <c r="D1713" i="1743"/>
  <c r="D1714" i="1743"/>
  <c r="D1715" i="1743"/>
  <c r="D1716" i="1743"/>
  <c r="D1717" i="1743"/>
  <c r="D1718" i="1743"/>
  <c r="D1719" i="1743"/>
  <c r="D1720" i="1743"/>
  <c r="D1721" i="1743"/>
  <c r="D1722" i="1743"/>
  <c r="D1723" i="1743"/>
  <c r="D1724" i="1743"/>
  <c r="D1725" i="1743"/>
  <c r="D1726" i="1743"/>
  <c r="D1727" i="1743"/>
  <c r="D1728" i="1743"/>
  <c r="D1729" i="1743"/>
  <c r="D1730" i="1743"/>
  <c r="D1731" i="1743"/>
  <c r="D1732" i="1743"/>
  <c r="D1733" i="1743"/>
  <c r="D1734" i="1743"/>
  <c r="D1735" i="1743"/>
  <c r="D1736" i="1743"/>
  <c r="D1737" i="1743"/>
  <c r="D1738" i="1743"/>
  <c r="D1739" i="1743"/>
  <c r="D1740" i="1743"/>
  <c r="D1741" i="1743"/>
  <c r="D1742" i="1743"/>
  <c r="D1743" i="1743"/>
  <c r="D1744" i="1743"/>
  <c r="D1745" i="1743"/>
  <c r="D1746" i="1743"/>
  <c r="D1747" i="1743"/>
  <c r="D1748" i="1743"/>
  <c r="D1749" i="1743"/>
  <c r="D1750" i="1743"/>
  <c r="D1751" i="1743"/>
  <c r="D1752" i="1743"/>
  <c r="D1753" i="1743"/>
  <c r="D1754" i="1743"/>
  <c r="D1755" i="1743"/>
  <c r="D1756" i="1743"/>
  <c r="D1757" i="1743"/>
  <c r="D1758" i="1743"/>
  <c r="D1759" i="1743"/>
  <c r="D1760" i="1743"/>
  <c r="D1761" i="1743"/>
  <c r="D1762" i="1743"/>
  <c r="D1763" i="1743"/>
  <c r="D1764" i="1743"/>
  <c r="D1765" i="1743"/>
  <c r="D1766" i="1743"/>
  <c r="D1767" i="1743"/>
  <c r="D1768" i="1743"/>
  <c r="D1769" i="1743"/>
  <c r="D1770" i="1743"/>
  <c r="D1771" i="1743"/>
  <c r="D1772" i="1743"/>
  <c r="D1773" i="1743"/>
  <c r="D1774" i="1743"/>
  <c r="D1775" i="1743"/>
  <c r="D1776" i="1743"/>
  <c r="D1777" i="1743"/>
  <c r="D1778" i="1743"/>
  <c r="D1779" i="1743"/>
  <c r="D1780" i="1743"/>
  <c r="D1781" i="1743"/>
  <c r="D1782" i="1743"/>
  <c r="D1783" i="1743"/>
  <c r="D1784" i="1743"/>
  <c r="D1785" i="1743"/>
  <c r="D1786" i="1743"/>
  <c r="D1787" i="1743"/>
  <c r="D1788" i="1743"/>
  <c r="D1789" i="1743"/>
  <c r="D1790" i="1743"/>
  <c r="D1791" i="1743"/>
  <c r="D1792" i="1743"/>
  <c r="D1793" i="1743"/>
  <c r="D1794" i="1743"/>
  <c r="D1795" i="1743"/>
  <c r="D1796" i="1743"/>
  <c r="D1797" i="1743"/>
  <c r="D1798" i="1743"/>
  <c r="D1799" i="1743"/>
  <c r="D1800" i="1743"/>
  <c r="D1801" i="1743"/>
  <c r="D1802" i="1743"/>
  <c r="D1803" i="1743"/>
  <c r="D1804" i="1743"/>
  <c r="D1805" i="1743"/>
  <c r="D1806" i="1743"/>
  <c r="D1807" i="1743"/>
  <c r="D1808" i="1743"/>
  <c r="D1809" i="1743"/>
  <c r="D1810" i="1743"/>
  <c r="D1811" i="1743"/>
  <c r="D1812" i="1743"/>
  <c r="D1813" i="1743"/>
  <c r="D1814" i="1743"/>
  <c r="D1815" i="1743"/>
  <c r="D1816" i="1743"/>
  <c r="D1817" i="1743"/>
  <c r="D1818" i="1743"/>
  <c r="D1819" i="1743"/>
  <c r="D1820" i="1743"/>
  <c r="D1821" i="1743"/>
  <c r="D1822" i="1743"/>
  <c r="D1823" i="1743"/>
  <c r="D1824" i="1743"/>
  <c r="D1825" i="1743"/>
  <c r="D1826" i="1743"/>
  <c r="D1827" i="1743"/>
  <c r="D1828" i="1743"/>
  <c r="D1829" i="1743"/>
  <c r="D1830" i="1743"/>
  <c r="D1831" i="1743"/>
  <c r="D1832" i="1743"/>
  <c r="D1833" i="1743"/>
  <c r="D1834" i="1743"/>
  <c r="D1835" i="1743"/>
  <c r="D1836" i="1743"/>
  <c r="D1837" i="1743"/>
  <c r="D1838" i="1743"/>
  <c r="D1839" i="1743"/>
  <c r="D1840" i="1743"/>
  <c r="D1841" i="1743"/>
  <c r="D1842" i="1743"/>
  <c r="D1843" i="1743"/>
  <c r="D1844" i="1743"/>
  <c r="D1845" i="1743"/>
  <c r="D1846" i="1743"/>
  <c r="D1847" i="1743"/>
  <c r="D1848" i="1743"/>
  <c r="D1849" i="1743"/>
  <c r="D1850" i="1743"/>
  <c r="D1851" i="1743"/>
  <c r="D1852" i="1743"/>
  <c r="D1853" i="1743"/>
  <c r="D1854" i="1743"/>
  <c r="D1855" i="1743"/>
  <c r="D1856" i="1743"/>
  <c r="D1857" i="1743"/>
  <c r="D1858" i="1743"/>
  <c r="D1859" i="1743"/>
  <c r="D1860" i="1743"/>
  <c r="D1861" i="1743"/>
  <c r="D1862" i="1743"/>
  <c r="D1863" i="1743"/>
  <c r="D1864" i="1743"/>
  <c r="D1865" i="1743"/>
  <c r="D1866" i="1743"/>
  <c r="D1867" i="1743"/>
  <c r="D1868" i="1743"/>
  <c r="D1869" i="1743"/>
  <c r="D1870" i="1743"/>
  <c r="D1871" i="1743"/>
  <c r="D1872" i="1743"/>
  <c r="D1873" i="1743"/>
  <c r="D1874" i="1743"/>
  <c r="D1875" i="1743"/>
  <c r="D1876" i="1743"/>
  <c r="D1877" i="1743"/>
  <c r="D1878" i="1743"/>
  <c r="D1879" i="1743"/>
  <c r="D1880" i="1743"/>
  <c r="D1881" i="1743"/>
  <c r="D1882" i="1743"/>
  <c r="D1883" i="1743"/>
  <c r="D1884" i="1743"/>
  <c r="D1885" i="1743"/>
  <c r="D1886" i="1743"/>
  <c r="D1887" i="1743"/>
  <c r="D1888" i="1743"/>
  <c r="D1889" i="1743"/>
  <c r="D1890" i="1743"/>
  <c r="D1891" i="1743"/>
  <c r="D1892" i="1743"/>
  <c r="D1893" i="1743"/>
  <c r="D1894" i="1743"/>
  <c r="D1895" i="1743"/>
  <c r="D1896" i="1743"/>
  <c r="D1897" i="1743"/>
  <c r="D1898" i="1743"/>
  <c r="D1899" i="1743"/>
  <c r="D1900" i="1743"/>
  <c r="D1901" i="1743"/>
  <c r="D1902" i="1743"/>
  <c r="D1903" i="1743"/>
  <c r="D1904" i="1743"/>
  <c r="D1905" i="1743"/>
  <c r="D1906" i="1743"/>
  <c r="D1907" i="1743"/>
  <c r="D1908" i="1743"/>
  <c r="D1909" i="1743"/>
  <c r="D1910" i="1743"/>
  <c r="D1911" i="1743"/>
  <c r="D1912" i="1743"/>
  <c r="D1913" i="1743"/>
  <c r="D1914" i="1743"/>
  <c r="D1915" i="1743"/>
  <c r="D1916" i="1743"/>
  <c r="D1917" i="1743"/>
  <c r="D1918" i="1743"/>
  <c r="D1919" i="1743"/>
  <c r="D1920" i="1743"/>
  <c r="D1921" i="1743"/>
  <c r="D1922" i="1743"/>
  <c r="D1923" i="1743"/>
  <c r="D1924" i="1743"/>
  <c r="D1925" i="1743"/>
  <c r="D1926" i="1743"/>
  <c r="D1927" i="1743"/>
  <c r="D1928" i="1743"/>
  <c r="D1929" i="1743"/>
  <c r="D1930" i="1743"/>
  <c r="D1931" i="1743"/>
  <c r="D1932" i="1743"/>
  <c r="D1933" i="1743"/>
  <c r="D1934" i="1743"/>
  <c r="D1935" i="1743"/>
  <c r="D1936" i="1743"/>
  <c r="D1937" i="1743"/>
  <c r="D1938" i="1743"/>
  <c r="D1939" i="1743"/>
  <c r="D1940" i="1743"/>
  <c r="D1941" i="1743"/>
  <c r="D1942" i="1743"/>
  <c r="D1943" i="1743"/>
  <c r="D1944" i="1743"/>
  <c r="D1945" i="1743"/>
  <c r="D1946" i="1743"/>
  <c r="D1947" i="1743"/>
  <c r="D1948" i="1743"/>
  <c r="D1949" i="1743"/>
  <c r="D1950" i="1743"/>
  <c r="D1951" i="1743"/>
  <c r="D1952" i="1743"/>
  <c r="D1953" i="1743"/>
  <c r="D1954" i="1743"/>
  <c r="D1955" i="1743"/>
  <c r="D1956" i="1743"/>
  <c r="D1957" i="1743"/>
  <c r="D1958" i="1743"/>
  <c r="D1959" i="1743"/>
  <c r="D1960" i="1743"/>
  <c r="D1961" i="1743"/>
  <c r="D1962" i="1743"/>
  <c r="D1963" i="1743"/>
  <c r="D1964" i="1743"/>
  <c r="D1965" i="1743"/>
  <c r="D1966" i="1743"/>
  <c r="D1967" i="1743"/>
  <c r="D1968" i="1743"/>
  <c r="D1969" i="1743"/>
  <c r="D1970" i="1743"/>
  <c r="D1971" i="1743"/>
  <c r="D1972" i="1743"/>
  <c r="D1973" i="1743"/>
  <c r="D1974" i="1743"/>
  <c r="D1975" i="1743"/>
  <c r="D1976" i="1743"/>
  <c r="D1977" i="1743"/>
  <c r="D1978" i="1743"/>
  <c r="D1979" i="1743"/>
  <c r="D1980" i="1743"/>
  <c r="D1981" i="1743"/>
  <c r="D1982" i="1743"/>
  <c r="D1983" i="1743"/>
  <c r="D1984" i="1743"/>
  <c r="D1985" i="1743"/>
  <c r="D1986" i="1743"/>
  <c r="D1987" i="1743"/>
  <c r="D1988" i="1743"/>
  <c r="D1989" i="1743"/>
  <c r="D1990" i="1743"/>
  <c r="D1991" i="1743"/>
  <c r="D1992" i="1743"/>
  <c r="D1993" i="1743"/>
  <c r="D1994" i="1743"/>
  <c r="D1995" i="1743"/>
  <c r="D1996" i="1743"/>
  <c r="D1997" i="1743"/>
  <c r="D1998" i="1743"/>
  <c r="D1999" i="1743"/>
  <c r="D2000" i="1743"/>
  <c r="D2001" i="1743"/>
  <c r="D2002" i="1743"/>
  <c r="D2003" i="1743"/>
  <c r="D2004" i="1743"/>
  <c r="D2005" i="1743"/>
  <c r="D2006" i="1743"/>
  <c r="D2007" i="1743"/>
  <c r="D2008" i="1743"/>
  <c r="D2009" i="1743"/>
  <c r="D2010" i="1743"/>
  <c r="D2011" i="1743"/>
  <c r="D2012" i="1743"/>
  <c r="D2013" i="1743"/>
  <c r="D2014" i="1743"/>
  <c r="D2015" i="1743"/>
  <c r="D2016" i="1743"/>
  <c r="D2017" i="1743"/>
  <c r="D2018" i="1743"/>
  <c r="D2019" i="1743"/>
  <c r="D2020" i="1743"/>
  <c r="D2021" i="1743"/>
  <c r="D2022" i="1743"/>
  <c r="D2023" i="1743"/>
  <c r="D2024" i="1743"/>
  <c r="D2025" i="1743"/>
  <c r="D2026" i="1743"/>
  <c r="D2027" i="1743"/>
  <c r="D2028" i="1743"/>
  <c r="D2029" i="1743"/>
  <c r="D2030" i="1743"/>
  <c r="D2031" i="1743"/>
  <c r="D2032" i="1743"/>
  <c r="D2033" i="1743"/>
  <c r="D2034" i="1743"/>
  <c r="D2035" i="1743"/>
  <c r="D2036" i="1743"/>
  <c r="D2037" i="1743"/>
  <c r="D2038" i="1743"/>
  <c r="D2039" i="1743"/>
  <c r="D2040" i="1743"/>
  <c r="D2041" i="1743"/>
  <c r="D2042" i="1743"/>
  <c r="D2043" i="1743"/>
  <c r="D2044" i="1743"/>
  <c r="D2045" i="1743"/>
  <c r="D2046" i="1743"/>
  <c r="D2047" i="1743"/>
  <c r="D2048" i="1743"/>
  <c r="D2049" i="1743"/>
  <c r="D2050" i="1743"/>
  <c r="D2051" i="1743"/>
  <c r="D2052" i="1743"/>
  <c r="D2053" i="1743"/>
  <c r="D2054" i="1743"/>
  <c r="D2055" i="1743"/>
  <c r="D2056" i="1743"/>
  <c r="D2057" i="1743"/>
  <c r="D2058" i="1743"/>
  <c r="D2059" i="1743"/>
  <c r="D2060" i="1743"/>
  <c r="D2061" i="1743"/>
  <c r="D2062" i="1743"/>
  <c r="D2063" i="1743"/>
  <c r="D2064" i="1743"/>
  <c r="D2065" i="1743"/>
  <c r="D2066" i="1743"/>
  <c r="D2067" i="1743"/>
  <c r="D2068" i="1743"/>
  <c r="D2069" i="1743"/>
  <c r="D2070" i="1743"/>
  <c r="D2071" i="1743"/>
  <c r="D2072" i="1743"/>
  <c r="D2073" i="1743"/>
  <c r="D2074" i="1743"/>
  <c r="D2075" i="1743"/>
  <c r="D2076" i="1743"/>
  <c r="D2077" i="1743"/>
  <c r="D2078" i="1743"/>
  <c r="D2079" i="1743"/>
  <c r="D2080" i="1743"/>
  <c r="D2081" i="1743"/>
  <c r="D2082" i="1743"/>
  <c r="D2083" i="1743"/>
  <c r="D2084" i="1743"/>
  <c r="D2085" i="1743"/>
  <c r="D2086" i="1743"/>
  <c r="D2087" i="1743"/>
  <c r="D2088" i="1743"/>
  <c r="D2089" i="1743"/>
  <c r="D2090" i="1743"/>
  <c r="D2091" i="1743"/>
  <c r="D2092" i="1743"/>
  <c r="D2093" i="1743"/>
  <c r="D2094" i="1743"/>
  <c r="D2095" i="1743"/>
  <c r="D2096" i="1743"/>
  <c r="D2097" i="1743"/>
  <c r="D2098" i="1743"/>
  <c r="D2099" i="1743"/>
  <c r="D2100" i="1743"/>
  <c r="D2101" i="1743"/>
  <c r="D2102" i="1743"/>
  <c r="D2103" i="1743"/>
  <c r="D2104" i="1743"/>
  <c r="D2105" i="1743"/>
  <c r="D2106" i="1743"/>
  <c r="D2107" i="1743"/>
  <c r="D2108" i="1743"/>
  <c r="D2109" i="1743"/>
  <c r="D2110" i="1743"/>
  <c r="D2111" i="1743"/>
  <c r="D2112" i="1743"/>
  <c r="D2113" i="1743"/>
  <c r="D2114" i="1743"/>
  <c r="D2115" i="1743"/>
  <c r="D2116" i="1743"/>
  <c r="D2117" i="1743"/>
  <c r="D2118" i="1743"/>
  <c r="D2119" i="1743"/>
  <c r="D2120" i="1743"/>
  <c r="D2121" i="1743"/>
  <c r="D2122" i="1743"/>
  <c r="D2123" i="1743"/>
  <c r="D2124" i="1743"/>
  <c r="D2125" i="1743"/>
  <c r="D2126" i="1743"/>
  <c r="D2127" i="1743"/>
  <c r="D2128" i="1743"/>
  <c r="D2129" i="1743"/>
  <c r="D2130" i="1743"/>
  <c r="D2131" i="1743"/>
  <c r="D2132" i="1743"/>
  <c r="D2133" i="1743"/>
  <c r="D2134" i="1743"/>
  <c r="D2135" i="1743"/>
  <c r="D2136" i="1743"/>
  <c r="D2137" i="1743"/>
  <c r="D2138" i="1743"/>
  <c r="D2139" i="1743"/>
  <c r="D2140" i="1743"/>
  <c r="D2141" i="1743"/>
  <c r="D2142" i="1743"/>
  <c r="D2143" i="1743"/>
  <c r="D2144" i="1743"/>
  <c r="D2145" i="1743"/>
  <c r="D2146" i="1743"/>
  <c r="D2147" i="1743"/>
  <c r="D2148" i="1743"/>
  <c r="D2149" i="1743"/>
  <c r="D2150" i="1743"/>
  <c r="D2151" i="1743"/>
  <c r="D2152" i="1743"/>
  <c r="D2153" i="1743"/>
  <c r="D2154" i="1743"/>
  <c r="D2155" i="1743"/>
  <c r="D2156" i="1743"/>
  <c r="D2157" i="1743"/>
  <c r="D2158" i="1743"/>
  <c r="D2159" i="1743"/>
  <c r="D2160" i="1743"/>
  <c r="D2161" i="1743"/>
  <c r="D2162" i="1743"/>
  <c r="D2163" i="1743"/>
  <c r="D2164" i="1743"/>
  <c r="D2165" i="1743"/>
  <c r="D2166" i="1743"/>
  <c r="D2167" i="1743"/>
  <c r="D2168" i="1743"/>
  <c r="D2169" i="1743"/>
  <c r="D2170" i="1743"/>
  <c r="D2171" i="1743"/>
  <c r="D2172" i="1743"/>
  <c r="D2173" i="1743"/>
  <c r="D2174" i="1743"/>
  <c r="D2175" i="1743"/>
  <c r="D2176" i="1743"/>
  <c r="D2177" i="1743"/>
  <c r="D2178" i="1743"/>
  <c r="D2179" i="1743"/>
  <c r="D2180" i="1743"/>
  <c r="D2181" i="1743"/>
  <c r="D2182" i="1743"/>
  <c r="D2183" i="1743"/>
  <c r="D2184" i="1743"/>
  <c r="D2185" i="1743"/>
  <c r="D2186" i="1743"/>
  <c r="D2187" i="1743"/>
  <c r="D2188" i="1743"/>
  <c r="D2189" i="1743"/>
  <c r="D2190" i="1743"/>
  <c r="D2191" i="1743"/>
  <c r="D2192" i="1743"/>
  <c r="D2193" i="1743"/>
  <c r="D2194" i="1743"/>
  <c r="D2195" i="1743"/>
  <c r="D2196" i="1743"/>
  <c r="D2197" i="1743"/>
  <c r="D2198" i="1743"/>
  <c r="D2199" i="1743"/>
  <c r="D2200" i="1743"/>
  <c r="D2201" i="1743"/>
  <c r="D2202" i="1743"/>
  <c r="D2203" i="1743"/>
  <c r="D2204" i="1743"/>
  <c r="D2205" i="1743"/>
  <c r="D2206" i="1743"/>
  <c r="D2207" i="1743"/>
  <c r="D2208" i="1743"/>
  <c r="D2209" i="1743"/>
  <c r="D2210" i="1743"/>
  <c r="D2211" i="1743"/>
  <c r="D2212" i="1743"/>
  <c r="D2213" i="1743"/>
  <c r="D2214" i="1743"/>
  <c r="D2215" i="1743"/>
  <c r="D2216" i="1743"/>
  <c r="D2217" i="1743"/>
  <c r="D2218" i="1743"/>
  <c r="D2219" i="1743"/>
  <c r="D2220" i="1743"/>
  <c r="D2221" i="1743"/>
  <c r="D2222" i="1743"/>
  <c r="D2223" i="1743"/>
  <c r="D2224" i="1743"/>
  <c r="D2225" i="1743"/>
  <c r="D2226" i="1743"/>
  <c r="D2227" i="1743"/>
  <c r="D2228" i="1743"/>
  <c r="D2229" i="1743"/>
  <c r="D2230" i="1743"/>
  <c r="D2231" i="1743"/>
  <c r="D2232" i="1743"/>
  <c r="D2233" i="1743"/>
  <c r="D2234" i="1743"/>
  <c r="D2235" i="1743"/>
  <c r="D2236" i="1743"/>
  <c r="D2237" i="1743"/>
  <c r="D2238" i="1743"/>
  <c r="D2239" i="1743"/>
  <c r="D2240" i="1743"/>
  <c r="D2241" i="1743"/>
  <c r="D2242" i="1743"/>
  <c r="D2243" i="1743"/>
  <c r="D2244" i="1743"/>
  <c r="D2245" i="1743"/>
  <c r="D2246" i="1743"/>
  <c r="D2247" i="1743"/>
  <c r="D2248" i="1743"/>
  <c r="D2249" i="1743"/>
  <c r="D2250" i="1743"/>
  <c r="D2251" i="1743"/>
  <c r="D2252" i="1743"/>
  <c r="D2253" i="1743"/>
  <c r="D2254" i="1743"/>
  <c r="D2255" i="1743"/>
  <c r="D2256" i="1743"/>
  <c r="D2257" i="1743"/>
  <c r="D2258" i="1743"/>
  <c r="D2259" i="1743"/>
  <c r="D2260" i="1743"/>
  <c r="D2261" i="1743"/>
  <c r="D2262" i="1743"/>
  <c r="D2263" i="1743"/>
  <c r="D2264" i="1743"/>
  <c r="D2265" i="1743"/>
  <c r="D2266" i="1743"/>
  <c r="D2267" i="1743"/>
  <c r="D2268" i="1743"/>
  <c r="D2269" i="1743"/>
  <c r="D2270" i="1743"/>
  <c r="D2271" i="1743"/>
  <c r="D2272" i="1743"/>
  <c r="D2273" i="1743"/>
  <c r="D2274" i="1743"/>
  <c r="D2275" i="1743"/>
  <c r="D2276" i="1743"/>
  <c r="D2277" i="1743"/>
  <c r="D2278" i="1743"/>
  <c r="D2279" i="1743"/>
  <c r="D2280" i="1743"/>
  <c r="D2281" i="1743"/>
  <c r="D2282" i="1743"/>
  <c r="D2283" i="1743"/>
  <c r="D2284" i="1743"/>
  <c r="D2285" i="1743"/>
  <c r="D2286" i="1743"/>
  <c r="D2287" i="1743"/>
  <c r="D2288" i="1743"/>
  <c r="D2289" i="1743"/>
  <c r="D2290" i="1743"/>
  <c r="D2291" i="1743"/>
  <c r="D2292" i="1743"/>
  <c r="D2293" i="1743"/>
  <c r="D2294" i="1743"/>
  <c r="D2295" i="1743"/>
  <c r="D2296" i="1743"/>
  <c r="D2297" i="1743"/>
  <c r="D2298" i="1743"/>
  <c r="D2299" i="1743"/>
  <c r="D2300" i="1743"/>
  <c r="D2301" i="1743"/>
  <c r="D2302" i="1743"/>
  <c r="D2303" i="1743"/>
  <c r="D2304" i="1743"/>
  <c r="D2305" i="1743"/>
  <c r="D2306" i="1743"/>
  <c r="D2307" i="1743"/>
  <c r="D2308" i="1743"/>
  <c r="D2309" i="1743"/>
  <c r="D2310" i="1743"/>
  <c r="D2311" i="1743"/>
  <c r="D2312" i="1743"/>
  <c r="D2313" i="1743"/>
  <c r="D2314" i="1743"/>
  <c r="D2315" i="1743"/>
  <c r="D2316" i="1743"/>
  <c r="D2317" i="1743"/>
  <c r="D2318" i="1743"/>
  <c r="D2319" i="1743"/>
  <c r="D2320" i="1743"/>
  <c r="D2321" i="1743"/>
  <c r="D2322" i="1743"/>
  <c r="D2323" i="1743"/>
  <c r="D2324" i="1743"/>
  <c r="D2325" i="1743"/>
  <c r="D2326" i="1743"/>
  <c r="D2327" i="1743"/>
  <c r="D2328" i="1743"/>
  <c r="D2329" i="1743"/>
  <c r="D2330" i="1743"/>
  <c r="D2331" i="1743"/>
  <c r="D2332" i="1743"/>
  <c r="D2333" i="1743"/>
  <c r="D2334" i="1743"/>
  <c r="D2335" i="1743"/>
  <c r="D2336" i="1743"/>
  <c r="D2337" i="1743"/>
  <c r="D2338" i="1743"/>
  <c r="D2339" i="1743"/>
  <c r="D2340" i="1743"/>
  <c r="D2341" i="1743"/>
  <c r="D2342" i="1743"/>
  <c r="D2343" i="1743"/>
  <c r="D2344" i="1743"/>
  <c r="D2345" i="1743"/>
  <c r="D2346" i="1743"/>
  <c r="D2347" i="1743"/>
  <c r="D2348" i="1743"/>
  <c r="D2349" i="1743"/>
  <c r="D2350" i="1743"/>
  <c r="D2351" i="1743"/>
  <c r="D2352" i="1743"/>
  <c r="D2353" i="1743"/>
  <c r="D2354" i="1743"/>
  <c r="D2355" i="1743"/>
  <c r="D2356" i="1743"/>
  <c r="D2357" i="1743"/>
  <c r="D2358" i="1743"/>
  <c r="D2359" i="1743"/>
  <c r="D2360" i="1743"/>
  <c r="D2361" i="1743"/>
  <c r="D2362" i="1743"/>
  <c r="D2363" i="1743"/>
  <c r="D2364" i="1743"/>
  <c r="D2365" i="1743"/>
  <c r="D2366" i="1743"/>
  <c r="D2367" i="1743"/>
  <c r="D2368" i="1743"/>
  <c r="D2369" i="1743"/>
  <c r="D2370" i="1743"/>
  <c r="D2371" i="1743"/>
  <c r="D2372" i="1743"/>
  <c r="D2373" i="1743"/>
  <c r="D2374" i="1743"/>
  <c r="D2375" i="1743"/>
  <c r="D2376" i="1743"/>
  <c r="D2377" i="1743"/>
  <c r="D2378" i="1743"/>
  <c r="D2379" i="1743"/>
  <c r="D2380" i="1743"/>
  <c r="D2381" i="1743"/>
  <c r="D2382" i="1743"/>
  <c r="D2383" i="1743"/>
  <c r="D2384" i="1743"/>
  <c r="D2385" i="1743"/>
  <c r="D2386" i="1743"/>
  <c r="D2387" i="1743"/>
  <c r="D2388" i="1743"/>
  <c r="D2389" i="1743"/>
  <c r="D2390" i="1743"/>
  <c r="D2391" i="1743"/>
  <c r="D2392" i="1743"/>
  <c r="D2393" i="1743"/>
  <c r="D2394" i="1743"/>
  <c r="D2395" i="1743"/>
  <c r="D2396" i="1743"/>
  <c r="D2397" i="1743"/>
  <c r="D2398" i="1743"/>
  <c r="D2399" i="1743"/>
  <c r="D2400" i="1743"/>
  <c r="D2401" i="1743"/>
  <c r="D2402" i="1743"/>
  <c r="D2403" i="1743"/>
  <c r="D2404" i="1743"/>
  <c r="D2405" i="1743"/>
  <c r="D2406" i="1743"/>
  <c r="D2407" i="1743"/>
  <c r="D2408" i="1743"/>
  <c r="D2409" i="1743"/>
  <c r="D2410" i="1743"/>
  <c r="D2411" i="1743"/>
  <c r="D2412" i="1743"/>
  <c r="D2413" i="1743"/>
  <c r="D2414" i="1743"/>
  <c r="D2415" i="1743"/>
  <c r="D2416" i="1743"/>
  <c r="D2417" i="1743"/>
  <c r="D2418" i="1743"/>
  <c r="D2419" i="1743"/>
  <c r="D2420" i="1743"/>
  <c r="D2421" i="1743"/>
  <c r="D2422" i="1743"/>
  <c r="D2423" i="1743"/>
  <c r="D2424" i="1743"/>
  <c r="D2425" i="1743"/>
  <c r="D2426" i="1743"/>
  <c r="D2427" i="1743"/>
  <c r="D2428" i="1743"/>
  <c r="D2429" i="1743"/>
  <c r="D2430" i="1743"/>
  <c r="D2431" i="1743"/>
  <c r="D2432" i="1743"/>
  <c r="D2433" i="1743"/>
  <c r="D2434" i="1743"/>
  <c r="D2435" i="1743"/>
  <c r="D2436" i="1743"/>
  <c r="D2437" i="1743"/>
  <c r="D2438" i="1743"/>
  <c r="D2439" i="1743"/>
  <c r="D2440" i="1743"/>
  <c r="D2441" i="1743"/>
  <c r="D2442" i="1743"/>
  <c r="D2443" i="1743"/>
  <c r="D2444" i="1743"/>
  <c r="D2445" i="1743"/>
  <c r="D2446" i="1743"/>
  <c r="D2447" i="1743"/>
  <c r="D2448" i="1743"/>
  <c r="D2449" i="1743"/>
  <c r="D2450" i="1743"/>
  <c r="D2451" i="1743"/>
  <c r="D2452" i="1743"/>
  <c r="D2453" i="1743"/>
  <c r="D2454" i="1743"/>
  <c r="D2455" i="1743"/>
  <c r="D2456" i="1743"/>
  <c r="D2457" i="1743"/>
  <c r="D2458" i="1743"/>
  <c r="D2459" i="1743"/>
  <c r="D2460" i="1743"/>
  <c r="D2461" i="1743"/>
  <c r="D2462" i="1743"/>
  <c r="D2463" i="1743"/>
  <c r="D2464" i="1743"/>
  <c r="D2465" i="1743"/>
  <c r="D2466" i="1743"/>
  <c r="D2467" i="1743"/>
  <c r="D2468" i="1743"/>
  <c r="D2469" i="1743"/>
  <c r="D2470" i="1743"/>
  <c r="D2471" i="1743"/>
  <c r="D2472" i="1743"/>
  <c r="D2473" i="1743"/>
  <c r="D2474" i="1743"/>
  <c r="D2475" i="1743"/>
  <c r="D2476" i="1743"/>
  <c r="D2477" i="1743"/>
  <c r="D2478" i="1743"/>
  <c r="D2479" i="1743"/>
  <c r="D2480" i="1743"/>
  <c r="D2481" i="1743"/>
  <c r="D2482" i="1743"/>
  <c r="D2483" i="1743"/>
  <c r="D2484" i="1743"/>
  <c r="D2485" i="1743"/>
  <c r="D2486" i="1743"/>
  <c r="D2487" i="1743"/>
  <c r="D2488" i="1743"/>
  <c r="D2489" i="1743"/>
  <c r="D2490" i="1743"/>
  <c r="D2491" i="1743"/>
  <c r="D2492" i="1743"/>
  <c r="D2493" i="1743"/>
  <c r="D2494" i="1743"/>
  <c r="D2495" i="1743"/>
  <c r="D2496" i="1743"/>
  <c r="D2497" i="1743"/>
  <c r="D2498" i="1743"/>
  <c r="D2499" i="1743"/>
  <c r="D2500" i="1743"/>
  <c r="D2501" i="1743"/>
  <c r="D2502" i="1743"/>
  <c r="D2503" i="1743"/>
  <c r="D2504" i="1743"/>
  <c r="D2505" i="1743"/>
  <c r="D2506" i="1743"/>
  <c r="D2507" i="1743"/>
  <c r="D2508" i="1743"/>
  <c r="D2509" i="1743"/>
  <c r="D2510" i="1743"/>
  <c r="D2511" i="1743"/>
  <c r="D2512" i="1743"/>
  <c r="D2513" i="1743"/>
  <c r="D2514" i="1743"/>
  <c r="D2515" i="1743"/>
  <c r="D2516" i="1743"/>
  <c r="D2517" i="1743"/>
  <c r="D2518" i="1743"/>
  <c r="D2519" i="1743"/>
  <c r="D2520" i="1743"/>
  <c r="D2521" i="1743"/>
  <c r="D2522" i="1743"/>
  <c r="D2523" i="1743"/>
  <c r="D2524" i="1743"/>
  <c r="D2525" i="1743"/>
  <c r="D2526" i="1743"/>
  <c r="D2527" i="1743"/>
  <c r="D2528" i="1743"/>
  <c r="D2529" i="1743"/>
  <c r="D2530" i="1743"/>
  <c r="D2531" i="1743"/>
  <c r="D2532" i="1743"/>
  <c r="D2533" i="1743"/>
  <c r="D2534" i="1743"/>
  <c r="D2535" i="1743"/>
  <c r="D2536" i="1743"/>
  <c r="D2537" i="1743"/>
  <c r="D2538" i="1743"/>
  <c r="D2539" i="1743"/>
  <c r="D2540" i="1743"/>
  <c r="D2541" i="1743"/>
  <c r="D2542" i="1743"/>
  <c r="D2543" i="1743"/>
  <c r="D2544" i="1743"/>
  <c r="D2545" i="1743"/>
  <c r="D2546" i="1743"/>
  <c r="D2547" i="1743"/>
  <c r="D2548" i="1743"/>
  <c r="D2549" i="1743"/>
  <c r="D2550" i="1743"/>
  <c r="D2551" i="1743"/>
  <c r="D2552" i="1743"/>
  <c r="D2553" i="1743"/>
  <c r="D2554" i="1743"/>
  <c r="D2555" i="1743"/>
  <c r="D2556" i="1743"/>
  <c r="D2557" i="1743"/>
  <c r="D2558" i="1743"/>
  <c r="D2559" i="1743"/>
  <c r="D2560" i="1743"/>
  <c r="D2561" i="1743"/>
  <c r="D2562" i="1743"/>
  <c r="D2563" i="1743"/>
  <c r="D2564" i="1743"/>
  <c r="D2565" i="1743"/>
  <c r="D2566" i="1743"/>
  <c r="D2567" i="1743"/>
  <c r="D2568" i="1743"/>
  <c r="D2569" i="1743"/>
  <c r="D2570" i="1743"/>
  <c r="D2571" i="1743"/>
  <c r="D2572" i="1743"/>
  <c r="D2573" i="1743"/>
  <c r="D2574" i="1743"/>
  <c r="D2575" i="1743"/>
  <c r="D2576" i="1743"/>
  <c r="D2577" i="1743"/>
  <c r="D2578" i="1743"/>
  <c r="D2579" i="1743"/>
  <c r="D2580" i="1743"/>
  <c r="D2581" i="1743"/>
  <c r="D2582" i="1743"/>
  <c r="D2583" i="1743"/>
  <c r="D2584" i="1743"/>
  <c r="D2585" i="1743"/>
  <c r="D2586" i="1743"/>
  <c r="D2587" i="1743"/>
  <c r="D2588" i="1743"/>
  <c r="D2589" i="1743"/>
  <c r="D2590" i="1743"/>
  <c r="D2591" i="1743"/>
  <c r="D2592" i="1743"/>
  <c r="D2593" i="1743"/>
  <c r="D2594" i="1743"/>
  <c r="D2595" i="1743"/>
  <c r="D2596" i="1743"/>
  <c r="D2597" i="1743"/>
  <c r="D2598" i="1743"/>
  <c r="D2599" i="1743"/>
  <c r="D2600" i="1743"/>
  <c r="D2601" i="1743"/>
  <c r="D2602" i="1743"/>
  <c r="D2603" i="1743"/>
  <c r="D2604" i="1743"/>
  <c r="D2605" i="1743"/>
  <c r="D2606" i="1743"/>
  <c r="D2607" i="1743"/>
  <c r="D2608" i="1743"/>
  <c r="D2609" i="1743"/>
  <c r="D2610" i="1743"/>
  <c r="D2611" i="1743"/>
  <c r="D2612" i="1743"/>
  <c r="D2613" i="1743"/>
  <c r="D2614" i="1743"/>
  <c r="D2615" i="1743"/>
  <c r="D2616" i="1743"/>
  <c r="D2617" i="1743"/>
  <c r="D2618" i="1743"/>
  <c r="D2619" i="1743"/>
  <c r="D2620" i="1743"/>
  <c r="D2621" i="1743"/>
  <c r="D2622" i="1743"/>
  <c r="D2623" i="1743"/>
  <c r="D2624" i="1743"/>
  <c r="D2625" i="1743"/>
  <c r="D2626" i="1743"/>
  <c r="D2627" i="1743"/>
  <c r="D2628" i="1743"/>
  <c r="D2629" i="1743"/>
  <c r="D2630" i="1743"/>
  <c r="D2631" i="1743"/>
  <c r="D2632" i="1743"/>
  <c r="D2633" i="1743"/>
  <c r="D2634" i="1743"/>
  <c r="D2635" i="1743"/>
  <c r="D2636" i="1743"/>
  <c r="D2637" i="1743"/>
  <c r="D2638" i="1743"/>
  <c r="D2639" i="1743"/>
  <c r="D2640" i="1743"/>
  <c r="D2641" i="1743"/>
  <c r="D2642" i="1743"/>
  <c r="D2643" i="1743"/>
  <c r="D2644" i="1743"/>
  <c r="D2645" i="1743"/>
  <c r="D2646" i="1743"/>
  <c r="D2647" i="1743"/>
  <c r="D2648" i="1743"/>
  <c r="D2649" i="1743"/>
  <c r="D2650" i="1743"/>
  <c r="D2651" i="1743"/>
  <c r="D2652" i="1743"/>
  <c r="D2653" i="1743"/>
  <c r="D2654" i="1743"/>
  <c r="D2655" i="1743"/>
  <c r="D2656" i="1743"/>
  <c r="D2657" i="1743"/>
  <c r="D2658" i="1743"/>
  <c r="D2659" i="1743"/>
  <c r="D2660" i="1743"/>
  <c r="D2661" i="1743"/>
  <c r="D2662" i="1743"/>
  <c r="D2663" i="1743"/>
  <c r="D2664" i="1743"/>
  <c r="D2665" i="1743"/>
  <c r="D2666" i="1743"/>
  <c r="D2667" i="1743"/>
  <c r="D2668" i="1743"/>
  <c r="D2669" i="1743"/>
  <c r="D2670" i="1743"/>
  <c r="D2671" i="1743"/>
  <c r="D2672" i="1743"/>
  <c r="D2673" i="1743"/>
  <c r="D2674" i="1743"/>
  <c r="D2675" i="1743"/>
  <c r="D2676" i="1743"/>
  <c r="D2677" i="1743"/>
  <c r="D2678" i="1743"/>
  <c r="D2679" i="1743"/>
  <c r="D2680" i="1743"/>
  <c r="D2681" i="1743"/>
  <c r="D2682" i="1743"/>
  <c r="D2683" i="1743"/>
  <c r="D2684" i="1743"/>
  <c r="D2685" i="1743"/>
  <c r="D2686" i="1743"/>
  <c r="D2687" i="1743"/>
  <c r="D2688" i="1743"/>
  <c r="D2689" i="1743"/>
  <c r="D2690" i="1743"/>
  <c r="D2691" i="1743"/>
  <c r="D2692" i="1743"/>
  <c r="D2693" i="1743"/>
  <c r="D2694" i="1743"/>
  <c r="D2695" i="1743"/>
  <c r="D2696" i="1743"/>
  <c r="D2697" i="1743"/>
  <c r="D2698" i="1743"/>
  <c r="D2699" i="1743"/>
  <c r="D2700" i="1743"/>
  <c r="D2701" i="1743"/>
  <c r="D2702" i="1743"/>
  <c r="D2703" i="1743"/>
  <c r="D2704" i="1743"/>
  <c r="D2705" i="1743"/>
  <c r="D2706" i="1743"/>
  <c r="D2707" i="1743"/>
  <c r="D2708" i="1743"/>
  <c r="D2709" i="1743"/>
  <c r="D2710" i="1743"/>
  <c r="D2711" i="1743"/>
  <c r="D2712" i="1743"/>
  <c r="D2713" i="1743"/>
  <c r="D2714" i="1743"/>
  <c r="D2715" i="1743"/>
  <c r="D2716" i="1743"/>
  <c r="D2717" i="1743"/>
  <c r="D2718" i="1743"/>
  <c r="D2719" i="1743"/>
  <c r="D2720" i="1743"/>
  <c r="D2721" i="1743"/>
  <c r="D2722" i="1743"/>
  <c r="D2723" i="1743"/>
  <c r="D2724" i="1743"/>
  <c r="D2725" i="1743"/>
  <c r="D2726" i="1743"/>
  <c r="D2727" i="1743"/>
  <c r="D2728" i="1743"/>
  <c r="D2729" i="1743"/>
  <c r="D2730" i="1743"/>
  <c r="D2731" i="1743"/>
  <c r="D2732" i="1743"/>
  <c r="D2733" i="1743"/>
  <c r="D2734" i="1743"/>
  <c r="D2735" i="1743"/>
  <c r="D2736" i="1743"/>
  <c r="D2737" i="1743"/>
  <c r="D2738" i="1743"/>
  <c r="D2739" i="1743"/>
  <c r="D2740" i="1743"/>
  <c r="D2741" i="1743"/>
  <c r="D2742" i="1743"/>
  <c r="D2743" i="1743"/>
  <c r="D2744" i="1743"/>
  <c r="D2745" i="1743"/>
  <c r="D2746" i="1743"/>
  <c r="D2747" i="1743"/>
  <c r="D2748" i="1743"/>
  <c r="D2749" i="1743"/>
  <c r="D2750" i="1743"/>
  <c r="D2751" i="1743"/>
  <c r="D2752" i="1743"/>
  <c r="D2753" i="1743"/>
  <c r="D2754" i="1743"/>
  <c r="D2755" i="1743"/>
  <c r="D2756" i="1743"/>
  <c r="D2757" i="1743"/>
  <c r="D2758" i="1743"/>
  <c r="D2759" i="1743"/>
  <c r="D2760" i="1743"/>
  <c r="D2761" i="1743"/>
  <c r="D2762" i="1743"/>
  <c r="D2763" i="1743"/>
  <c r="D2764" i="1743"/>
  <c r="D2765" i="1743"/>
  <c r="D2766" i="1743"/>
  <c r="D2767" i="1743"/>
  <c r="D2768" i="1743"/>
  <c r="D2769" i="1743"/>
  <c r="D2770" i="1743"/>
  <c r="D2771" i="1743"/>
  <c r="D2772" i="1743"/>
  <c r="D2773" i="1743"/>
  <c r="D2774" i="1743"/>
  <c r="D2775" i="1743"/>
  <c r="D2776" i="1743"/>
  <c r="D2777" i="1743"/>
  <c r="D2778" i="1743"/>
  <c r="D2779" i="1743"/>
  <c r="D2780" i="1743"/>
  <c r="D2781" i="1743"/>
  <c r="D2782" i="1743"/>
  <c r="D2783" i="1743"/>
  <c r="D2784" i="1743"/>
  <c r="D2785" i="1743"/>
  <c r="D2786" i="1743"/>
  <c r="D2787" i="1743"/>
  <c r="D2788" i="1743"/>
  <c r="D2789" i="1743"/>
  <c r="D2790" i="1743"/>
  <c r="D2791" i="1743"/>
  <c r="D2792" i="1743"/>
  <c r="D2793" i="1743"/>
  <c r="D2794" i="1743"/>
  <c r="D2795" i="1743"/>
  <c r="D2796" i="1743"/>
  <c r="D2797" i="1743"/>
  <c r="D2798" i="1743"/>
  <c r="D2799" i="1743"/>
  <c r="D2800" i="1743"/>
  <c r="D2801" i="1743"/>
  <c r="D2802" i="1743"/>
  <c r="D2803" i="1743"/>
  <c r="D2804" i="1743"/>
  <c r="D2805" i="1743"/>
  <c r="D2806" i="1743"/>
  <c r="D2807" i="1743"/>
  <c r="D2808" i="1743"/>
  <c r="D2809" i="1743"/>
  <c r="D2810" i="1743"/>
  <c r="D2811" i="1743"/>
  <c r="D2812" i="1743"/>
  <c r="D2813" i="1743"/>
  <c r="D2814" i="1743"/>
  <c r="D2815" i="1743"/>
  <c r="D2816" i="1743"/>
  <c r="D2817" i="1743"/>
  <c r="D2818" i="1743"/>
  <c r="D2819" i="1743"/>
  <c r="D2820" i="1743"/>
  <c r="D2821" i="1743"/>
  <c r="D2822" i="1743"/>
  <c r="D2823" i="1743"/>
  <c r="D2824" i="1743"/>
  <c r="D2825" i="1743"/>
  <c r="D2826" i="1743"/>
  <c r="D2827" i="1743"/>
  <c r="D2828" i="1743"/>
  <c r="D2829" i="1743"/>
  <c r="D2830" i="1743"/>
  <c r="D2831" i="1743"/>
  <c r="D2832" i="1743"/>
  <c r="D2833" i="1743"/>
  <c r="D2834" i="1743"/>
  <c r="D2835" i="1743"/>
  <c r="D2836" i="1743"/>
  <c r="D2837" i="1743"/>
  <c r="D2838" i="1743"/>
  <c r="D2839" i="1743"/>
  <c r="D2840" i="1743"/>
  <c r="D2841" i="1743"/>
  <c r="D2842" i="1743"/>
  <c r="D2843" i="1743"/>
  <c r="D2844" i="1743"/>
  <c r="D2845" i="1743"/>
  <c r="D2846" i="1743"/>
  <c r="D2847" i="1743"/>
  <c r="D2848" i="1743"/>
  <c r="D2849" i="1743"/>
  <c r="D2850" i="1743"/>
  <c r="D2851" i="1743"/>
  <c r="D2852" i="1743"/>
  <c r="D2853" i="1743"/>
  <c r="D2854" i="1743"/>
  <c r="D2855" i="1743"/>
  <c r="D2856" i="1743"/>
  <c r="D2857" i="1743"/>
  <c r="D2858" i="1743"/>
  <c r="D2859" i="1743"/>
  <c r="D2860" i="1743"/>
  <c r="D2861" i="1743"/>
  <c r="D2862" i="1743"/>
  <c r="D2863" i="1743"/>
  <c r="D2864" i="1743"/>
  <c r="D2865" i="1743"/>
  <c r="D2866" i="1743"/>
  <c r="D2867" i="1743"/>
  <c r="D2868" i="1743"/>
  <c r="D2869" i="1743"/>
  <c r="D2870" i="1743"/>
  <c r="D2871" i="1743"/>
  <c r="D2872" i="1743"/>
  <c r="D2873" i="1743"/>
  <c r="D2874" i="1743"/>
  <c r="D2875" i="1743"/>
  <c r="D2876" i="1743"/>
  <c r="D2877" i="1743"/>
  <c r="D2878" i="1743"/>
  <c r="D2879" i="1743"/>
  <c r="D2880" i="1743"/>
  <c r="D2881" i="1743"/>
  <c r="D2882" i="1743"/>
  <c r="D2883" i="1743"/>
  <c r="D2884" i="1743"/>
  <c r="D2885" i="1743"/>
  <c r="D2886" i="1743"/>
  <c r="D2887" i="1743"/>
  <c r="D2888" i="1743"/>
  <c r="D2889" i="1743"/>
  <c r="D2890" i="1743"/>
  <c r="D2891" i="1743"/>
  <c r="D2892" i="1743"/>
  <c r="D2893" i="1743"/>
  <c r="D2894" i="1743"/>
  <c r="D2895" i="1743"/>
  <c r="D2896" i="1743"/>
  <c r="D2897" i="1743"/>
  <c r="D2898" i="1743"/>
  <c r="D2899" i="1743"/>
  <c r="D2900" i="1743"/>
  <c r="D2901" i="1743"/>
  <c r="D2902" i="1743"/>
  <c r="D2903" i="1743"/>
  <c r="D2904" i="1743"/>
  <c r="D2905" i="1743"/>
  <c r="D2906" i="1743"/>
  <c r="D2907" i="1743"/>
  <c r="D2908" i="1743"/>
  <c r="D2909" i="1743"/>
  <c r="D2910" i="1743"/>
  <c r="D2911" i="1743"/>
  <c r="D2912" i="1743"/>
  <c r="D2913" i="1743"/>
  <c r="D2914" i="1743"/>
  <c r="D2915" i="1743"/>
  <c r="D2916" i="1743"/>
  <c r="D2917" i="1743"/>
  <c r="D2918" i="1743"/>
  <c r="D2919" i="1743"/>
  <c r="D2920" i="1743"/>
  <c r="D2921" i="1743"/>
  <c r="D2922" i="1743"/>
  <c r="D2923" i="1743"/>
  <c r="D2924" i="1743"/>
  <c r="D2925" i="1743"/>
  <c r="D2926" i="1743"/>
  <c r="D2927" i="1743"/>
  <c r="D2928" i="1743"/>
  <c r="D2929" i="1743"/>
  <c r="D2930" i="1743"/>
  <c r="D2931" i="1743"/>
  <c r="D2932" i="1743"/>
  <c r="D2933" i="1743"/>
  <c r="D2934" i="1743"/>
  <c r="D2935" i="1743"/>
  <c r="D2936" i="1743"/>
  <c r="D2937" i="1743"/>
  <c r="D2938" i="1743"/>
  <c r="D2939" i="1743"/>
  <c r="D2940" i="1743"/>
  <c r="D2941" i="1743"/>
  <c r="D2942" i="1743"/>
  <c r="D2943" i="1743"/>
  <c r="D2944" i="1743"/>
  <c r="D2945" i="1743"/>
  <c r="D2946" i="1743"/>
  <c r="D2947" i="1743"/>
  <c r="D2948" i="1743"/>
  <c r="D2949" i="1743"/>
  <c r="D2950" i="1743"/>
  <c r="D2951" i="1743"/>
  <c r="D2952" i="1743"/>
  <c r="D2953" i="1743"/>
  <c r="D2954" i="1743"/>
  <c r="D2955" i="1743"/>
  <c r="D2956" i="1743"/>
  <c r="D2957" i="1743"/>
  <c r="D2958" i="1743"/>
  <c r="D2959" i="1743"/>
  <c r="D2960" i="1743"/>
  <c r="D2961" i="1743"/>
  <c r="D2962" i="1743"/>
  <c r="D2963" i="1743"/>
  <c r="D2964" i="1743"/>
  <c r="D2965" i="1743"/>
  <c r="D2966" i="1743"/>
  <c r="D2967" i="1743"/>
  <c r="D2968" i="1743"/>
  <c r="D2969" i="1743"/>
  <c r="D2970" i="1743"/>
  <c r="D2971" i="1743"/>
  <c r="D2972" i="1743"/>
  <c r="D2973" i="1743"/>
  <c r="D2974" i="1743"/>
  <c r="D2975" i="1743"/>
  <c r="D2976" i="1743"/>
  <c r="D2977" i="1743"/>
  <c r="D2978" i="1743"/>
  <c r="D2979" i="1743"/>
  <c r="D2980" i="1743"/>
  <c r="D2981" i="1743"/>
  <c r="D2982" i="1743"/>
  <c r="D2983" i="1743"/>
  <c r="D2984" i="1743"/>
  <c r="D2985" i="1743"/>
  <c r="D2986" i="1743"/>
  <c r="D2987" i="1743"/>
  <c r="D2988" i="1743"/>
  <c r="D2989" i="1743"/>
  <c r="D2990" i="1743"/>
  <c r="D2991" i="1743"/>
  <c r="D2992" i="1743"/>
  <c r="D2993" i="1743"/>
  <c r="D2994" i="1743"/>
  <c r="D2995" i="1743"/>
  <c r="D2996" i="1743"/>
  <c r="D2997" i="1743"/>
  <c r="D2998" i="1743"/>
  <c r="D2999" i="1743"/>
  <c r="D3000" i="1743"/>
  <c r="D3001" i="1743"/>
  <c r="D3002" i="1743"/>
  <c r="D3003" i="1743"/>
  <c r="D3004" i="1743"/>
  <c r="D3005" i="1743"/>
  <c r="D3006" i="1743"/>
  <c r="D3007" i="1743"/>
  <c r="D3008" i="1743"/>
  <c r="D3009" i="1743"/>
  <c r="D3010" i="1743"/>
  <c r="D3011" i="1743"/>
  <c r="D3012" i="1743"/>
  <c r="D3013" i="1743"/>
  <c r="D3014" i="1743"/>
  <c r="D3015" i="1743"/>
  <c r="D3016" i="1743"/>
  <c r="D3017" i="1743"/>
  <c r="D3018" i="1743"/>
  <c r="D3019" i="1743"/>
  <c r="D3020" i="1743"/>
  <c r="D3021" i="1743"/>
  <c r="D3022" i="1743"/>
  <c r="D3023" i="1743"/>
  <c r="D3024" i="1743"/>
  <c r="D3025" i="1743"/>
  <c r="D3026" i="1743"/>
  <c r="D3027" i="1743"/>
  <c r="D3028" i="1743"/>
  <c r="D3029" i="1743"/>
  <c r="D3030" i="1743"/>
  <c r="D3031" i="1743"/>
  <c r="D3032" i="1743"/>
  <c r="D3033" i="1743"/>
  <c r="D3034" i="1743"/>
  <c r="D3035" i="1743"/>
  <c r="D3036" i="1743"/>
  <c r="D3037" i="1743"/>
  <c r="D3038" i="1743"/>
  <c r="D3039" i="1743"/>
  <c r="D3040" i="1743"/>
  <c r="D3041" i="1743"/>
  <c r="D3042" i="1743"/>
  <c r="D3043" i="1743"/>
  <c r="D3044" i="1743"/>
  <c r="D3045" i="1743"/>
  <c r="D3046" i="1743"/>
  <c r="D3047" i="1743"/>
  <c r="D3048" i="1743"/>
  <c r="D3049" i="1743"/>
  <c r="D3050" i="1743"/>
  <c r="D3051" i="1743"/>
  <c r="D3052" i="1743"/>
  <c r="D3053" i="1743"/>
  <c r="D3054" i="1743"/>
  <c r="D3055" i="1743"/>
  <c r="D3056" i="1743"/>
  <c r="D3057" i="1743"/>
  <c r="D3058" i="1743"/>
  <c r="D3059" i="1743"/>
  <c r="D3060" i="1743"/>
  <c r="D3061" i="1743"/>
  <c r="D3062" i="1743"/>
  <c r="D3063" i="1743"/>
  <c r="D3064" i="1743"/>
  <c r="D3065" i="1743"/>
  <c r="D3066" i="1743"/>
  <c r="D3067" i="1743"/>
  <c r="D3068" i="1743"/>
  <c r="D3069" i="1743"/>
  <c r="D3070" i="1743"/>
  <c r="D3071" i="1743"/>
  <c r="D3072" i="1743"/>
  <c r="D3073" i="1743"/>
  <c r="D3074" i="1743"/>
  <c r="D3075" i="1743"/>
  <c r="D3076" i="1743"/>
  <c r="D3077" i="1743"/>
  <c r="D3078" i="1743"/>
  <c r="D3079" i="1743"/>
  <c r="D3080" i="1743"/>
  <c r="D3081" i="1743"/>
  <c r="D3082" i="1743"/>
  <c r="D3083" i="1743"/>
  <c r="D3084" i="1743"/>
  <c r="D3085" i="1743"/>
  <c r="D3086" i="1743"/>
  <c r="D3087" i="1743"/>
  <c r="D3088" i="1743"/>
  <c r="D3089" i="1743"/>
  <c r="D3090" i="1743"/>
  <c r="D3091" i="1743"/>
  <c r="D3092" i="1743"/>
  <c r="D3093" i="1743"/>
  <c r="D3094" i="1743"/>
  <c r="D3095" i="1743"/>
  <c r="D3096" i="1743"/>
  <c r="D3097" i="1743"/>
  <c r="D3098" i="1743"/>
  <c r="D3099" i="1743"/>
  <c r="D3100" i="1743"/>
  <c r="D3101" i="1743"/>
  <c r="D3102" i="1743"/>
  <c r="D3103" i="1743"/>
  <c r="D3104" i="1743"/>
  <c r="D3105" i="1743"/>
  <c r="D3106" i="1743"/>
  <c r="D3107" i="1743"/>
  <c r="D3108" i="1743"/>
  <c r="D3109" i="1743"/>
  <c r="D3110" i="1743"/>
  <c r="D3111" i="1743"/>
  <c r="D3112" i="1743"/>
  <c r="D3113" i="1743"/>
  <c r="D3114" i="1743"/>
  <c r="D3115" i="1743"/>
  <c r="D3116" i="1743"/>
  <c r="D3117" i="1743"/>
  <c r="D3118" i="1743"/>
  <c r="D3119" i="1743"/>
  <c r="D3120" i="1743"/>
  <c r="D3121" i="1743"/>
  <c r="D3122" i="1743"/>
  <c r="D3123" i="1743"/>
  <c r="D3124" i="1743"/>
  <c r="D3125" i="1743"/>
  <c r="D3126" i="1743"/>
  <c r="D3127" i="1743"/>
  <c r="D3128" i="1743"/>
  <c r="D3129" i="1743"/>
  <c r="D3130" i="1743"/>
  <c r="D3131" i="1743"/>
  <c r="D3132" i="1743"/>
  <c r="D3133" i="1743"/>
  <c r="D3134" i="1743"/>
  <c r="D3135" i="1743"/>
  <c r="D3136" i="1743"/>
  <c r="D3137" i="1743"/>
  <c r="D3138" i="1743"/>
  <c r="D3139" i="1743"/>
  <c r="D3140" i="1743"/>
  <c r="D3141" i="1743"/>
  <c r="D3142" i="1743"/>
  <c r="D3143" i="1743"/>
  <c r="D3144" i="1743"/>
  <c r="D3145" i="1743"/>
  <c r="D3146" i="1743"/>
  <c r="D3147" i="1743"/>
  <c r="D3148" i="1743"/>
  <c r="D3149" i="1743"/>
  <c r="D3150" i="1743"/>
  <c r="D3151" i="1743"/>
  <c r="D3152" i="1743"/>
  <c r="D3153" i="1743"/>
  <c r="D3154" i="1743"/>
  <c r="D3155" i="1743"/>
  <c r="D3156" i="1743"/>
  <c r="D3157" i="1743"/>
  <c r="D3158" i="1743"/>
  <c r="D3159" i="1743"/>
  <c r="D3160" i="1743"/>
  <c r="D3161" i="1743"/>
  <c r="D3162" i="1743"/>
  <c r="D3163" i="1743"/>
  <c r="D3164" i="1743"/>
  <c r="D3165" i="1743"/>
  <c r="D3166" i="1743"/>
  <c r="D3167" i="1743"/>
  <c r="D3168" i="1743"/>
  <c r="D3169" i="1743"/>
  <c r="D3170" i="1743"/>
  <c r="D3171" i="1743"/>
  <c r="D3172" i="1743"/>
  <c r="D3173" i="1743"/>
  <c r="D3174" i="1743"/>
  <c r="D3175" i="1743"/>
  <c r="D3176" i="1743"/>
  <c r="D3177" i="1743"/>
  <c r="D3178" i="1743"/>
  <c r="D3179" i="1743"/>
  <c r="D3180" i="1743"/>
  <c r="D3181" i="1743"/>
  <c r="D3182" i="1743"/>
  <c r="D3183" i="1743"/>
  <c r="D3184" i="1743"/>
  <c r="D3185" i="1743"/>
  <c r="D3186" i="1743"/>
  <c r="D3187" i="1743"/>
  <c r="D3188" i="1743"/>
  <c r="D3189" i="1743"/>
  <c r="D3190" i="1743"/>
  <c r="D3191" i="1743"/>
  <c r="D3192" i="1743"/>
  <c r="D3193" i="1743"/>
  <c r="D3194" i="1743"/>
  <c r="D3195" i="1743"/>
  <c r="D3196" i="1743"/>
  <c r="D3197" i="1743"/>
  <c r="D3198" i="1743"/>
  <c r="D3199" i="1743"/>
  <c r="D3200" i="1743"/>
  <c r="D3201" i="1743"/>
  <c r="D3202" i="1743"/>
  <c r="D3203" i="1743"/>
  <c r="D3204" i="1743"/>
  <c r="D3205" i="1743"/>
  <c r="D3206" i="1743"/>
  <c r="D3207" i="1743"/>
  <c r="D3208" i="1743"/>
  <c r="D3209" i="1743"/>
  <c r="D3210" i="1743"/>
  <c r="D3211" i="1743"/>
  <c r="D3212" i="1743"/>
  <c r="D3213" i="1743"/>
  <c r="D3214" i="1743"/>
  <c r="D3215" i="1743"/>
  <c r="D3216" i="1743"/>
  <c r="D3217" i="1743"/>
  <c r="D3218" i="1743"/>
  <c r="D3219" i="1743"/>
  <c r="D3220" i="1743"/>
  <c r="D3221" i="1743"/>
  <c r="D3222" i="1743"/>
  <c r="D3223" i="1743"/>
  <c r="D3224" i="1743"/>
  <c r="D3225" i="1743"/>
  <c r="D3226" i="1743"/>
  <c r="D3227" i="1743"/>
  <c r="D3228" i="1743"/>
  <c r="D3229" i="1743"/>
  <c r="D3230" i="1743"/>
  <c r="D3231" i="1743"/>
  <c r="D3232" i="1743"/>
  <c r="D3233" i="1743"/>
  <c r="D3234" i="1743"/>
  <c r="D3235" i="1743"/>
  <c r="D3236" i="1743"/>
  <c r="D3237" i="1743"/>
  <c r="D3238" i="1743"/>
  <c r="D3239" i="1743"/>
  <c r="D3240" i="1743"/>
  <c r="D3241" i="1743"/>
  <c r="D3242" i="1743"/>
  <c r="D3243" i="1743"/>
  <c r="D3244" i="1743"/>
  <c r="D3245" i="1743"/>
  <c r="D3246" i="1743"/>
  <c r="D3247" i="1743"/>
  <c r="D3248" i="1743"/>
  <c r="D3249" i="1743"/>
  <c r="D3250" i="1743"/>
  <c r="D3251" i="1743"/>
  <c r="D3252" i="1743"/>
  <c r="D3253" i="1743"/>
  <c r="D3254" i="1743"/>
  <c r="D3255" i="1743"/>
  <c r="D3256" i="1743"/>
  <c r="D3257" i="1743"/>
  <c r="D3258" i="1743"/>
  <c r="D3259" i="1743"/>
  <c r="D3260" i="1743"/>
  <c r="D3261" i="1743"/>
  <c r="D3262" i="1743"/>
  <c r="D3263" i="1743"/>
  <c r="D3264" i="1743"/>
  <c r="D3265" i="1743"/>
  <c r="D3266" i="1743"/>
  <c r="D3267" i="1743"/>
  <c r="D3268" i="1743"/>
  <c r="D3269" i="1743"/>
  <c r="D3270" i="1743"/>
  <c r="D3271" i="1743"/>
  <c r="D3272" i="1743"/>
  <c r="D3273" i="1743"/>
  <c r="D3274" i="1743"/>
  <c r="D3275" i="1743"/>
  <c r="D3276" i="1743"/>
  <c r="D3277" i="1743"/>
  <c r="D3278" i="1743"/>
  <c r="D3279" i="1743"/>
  <c r="D3280" i="1743"/>
  <c r="D3281" i="1743"/>
  <c r="D3282" i="1743"/>
  <c r="D3283" i="1743"/>
  <c r="D3284" i="1743"/>
  <c r="D3285" i="1743"/>
  <c r="D3286" i="1743"/>
  <c r="D3287" i="1743"/>
  <c r="D3288" i="1743"/>
  <c r="D3289" i="1743"/>
  <c r="D3290" i="1743"/>
  <c r="D3291" i="1743"/>
  <c r="D3292" i="1743"/>
  <c r="D3293" i="1743"/>
  <c r="D3294" i="1743"/>
  <c r="D3295" i="1743"/>
  <c r="D3296" i="1743"/>
  <c r="D3297" i="1743"/>
  <c r="D3298" i="1743"/>
  <c r="D3299" i="1743"/>
  <c r="D3300" i="1743"/>
  <c r="D3301" i="1743"/>
  <c r="D3302" i="1743"/>
  <c r="D3303" i="1743"/>
  <c r="D3304" i="1743"/>
  <c r="D3305" i="1743"/>
  <c r="D3306" i="1743"/>
  <c r="D3307" i="1743"/>
  <c r="D3308" i="1743"/>
  <c r="D3309" i="1743"/>
  <c r="D3310" i="1743"/>
  <c r="D3311" i="1743"/>
  <c r="D3312" i="1743"/>
  <c r="D3313" i="1743"/>
  <c r="D3314" i="1743"/>
  <c r="D3315" i="1743"/>
  <c r="D3316" i="1743"/>
  <c r="D3317" i="1743"/>
  <c r="D3318" i="1743"/>
  <c r="D3319" i="1743"/>
  <c r="D3320" i="1743"/>
  <c r="D3321" i="1743"/>
  <c r="D3322" i="1743"/>
  <c r="D3323" i="1743"/>
  <c r="D3324" i="1743"/>
  <c r="D3325" i="1743"/>
  <c r="D3326" i="1743"/>
  <c r="D3327" i="1743"/>
  <c r="D3328" i="1743"/>
  <c r="D3329" i="1743"/>
  <c r="D3330" i="1743"/>
  <c r="D3331" i="1743"/>
  <c r="D3332" i="1743"/>
  <c r="D3333" i="1743"/>
  <c r="D3334" i="1743"/>
  <c r="D3335" i="1743"/>
  <c r="D3336" i="1743"/>
  <c r="D3337" i="1743"/>
  <c r="D3338" i="1743"/>
  <c r="D3339" i="1743"/>
  <c r="D3340" i="1743"/>
  <c r="D3341" i="1743"/>
  <c r="D3342" i="1743"/>
  <c r="D3343" i="1743"/>
  <c r="D3344" i="1743"/>
  <c r="D3345" i="1743"/>
  <c r="D3346" i="1743"/>
  <c r="D3347" i="1743"/>
  <c r="D3348" i="1743"/>
  <c r="D3349" i="1743"/>
  <c r="D3350" i="1743"/>
  <c r="D3351" i="1743"/>
  <c r="D3352" i="1743"/>
  <c r="D3353" i="1743"/>
  <c r="D3354" i="1743"/>
  <c r="D3355" i="1743"/>
  <c r="D3356" i="1743"/>
  <c r="D3357" i="1743"/>
  <c r="D3358" i="1743"/>
  <c r="D3359" i="1743"/>
  <c r="D3360" i="1743"/>
  <c r="D3361" i="1743"/>
  <c r="D3362" i="1743"/>
  <c r="D3363" i="1743"/>
  <c r="D3364" i="1743"/>
  <c r="D3365" i="1743"/>
  <c r="D3366" i="1743"/>
  <c r="D3367" i="1743"/>
  <c r="D3368" i="1743"/>
  <c r="D3369" i="1743"/>
  <c r="D3370" i="1743"/>
  <c r="D3371" i="1743"/>
  <c r="D3372" i="1743"/>
  <c r="D3373" i="1743"/>
  <c r="D3374" i="1743"/>
  <c r="D3375" i="1743"/>
  <c r="D3376" i="1743"/>
  <c r="D3377" i="1743"/>
  <c r="D3378" i="1743"/>
  <c r="D3379" i="1743"/>
  <c r="D3380" i="1743"/>
  <c r="D3381" i="1743"/>
  <c r="D3382" i="1743"/>
  <c r="D3383" i="1743"/>
  <c r="D3384" i="1743"/>
  <c r="D3385" i="1743"/>
  <c r="D3386" i="1743"/>
  <c r="D3387" i="1743"/>
  <c r="D3388" i="1743"/>
  <c r="D3389" i="1743"/>
  <c r="D3390" i="1743"/>
  <c r="D3391" i="1743"/>
  <c r="D3392" i="1743"/>
  <c r="D3393" i="1743"/>
  <c r="D3394" i="1743"/>
  <c r="D3395" i="1743"/>
  <c r="D3396" i="1743"/>
  <c r="D3397" i="1743"/>
  <c r="D3398" i="1743"/>
  <c r="D3399" i="1743"/>
  <c r="D3400" i="1743"/>
  <c r="D3401" i="1743"/>
  <c r="D3406" i="1743"/>
  <c r="D3407" i="1743"/>
  <c r="D3408" i="1743"/>
  <c r="D3409" i="1743"/>
  <c r="D3410" i="1743"/>
  <c r="D3411" i="1743"/>
  <c r="D3412" i="1743"/>
  <c r="D3413" i="1743"/>
  <c r="D3414" i="1743"/>
  <c r="D3415" i="1743"/>
  <c r="D3416" i="1743"/>
  <c r="D3417" i="1743"/>
  <c r="D3418" i="1743"/>
  <c r="D3419" i="1743"/>
  <c r="D3420" i="1743"/>
  <c r="D3421" i="1743"/>
  <c r="D3422" i="1743"/>
  <c r="D3423" i="1743"/>
  <c r="D3424" i="1743"/>
  <c r="D3425" i="1743"/>
  <c r="D3426" i="1743"/>
  <c r="D3427" i="1743"/>
  <c r="D3428" i="1743"/>
  <c r="D3429" i="1743"/>
  <c r="D3430" i="1743"/>
  <c r="D3431" i="1743"/>
  <c r="D3432" i="1743"/>
  <c r="D3433" i="1743"/>
  <c r="D3434" i="1743"/>
  <c r="D3435" i="1743"/>
  <c r="D3436" i="1743"/>
  <c r="D3437" i="1743"/>
  <c r="D3438" i="1743"/>
  <c r="D3439" i="1743"/>
  <c r="D3440" i="1743"/>
  <c r="D3441" i="1743"/>
  <c r="D3442" i="1743"/>
  <c r="D3443" i="1743"/>
  <c r="D3444" i="1743"/>
  <c r="D3445" i="1743"/>
  <c r="D3446" i="1743"/>
  <c r="D3447" i="1743"/>
  <c r="D3448" i="1743"/>
  <c r="D3449" i="1743"/>
  <c r="D3450" i="1743"/>
  <c r="D3451" i="1743"/>
  <c r="D3452" i="1743"/>
  <c r="D3453" i="1743"/>
  <c r="D3454" i="1743"/>
  <c r="D3455" i="1743"/>
  <c r="D3456" i="1743"/>
  <c r="D3457" i="1743"/>
  <c r="D3458" i="1743"/>
  <c r="D3459" i="1743"/>
  <c r="D3460" i="1743"/>
  <c r="D3461" i="1743"/>
  <c r="D3462" i="1743"/>
  <c r="D3463" i="1743"/>
  <c r="D3464" i="1743"/>
  <c r="D3465" i="1743"/>
  <c r="D3466" i="1743"/>
  <c r="D3467" i="1743"/>
  <c r="D3468" i="1743"/>
  <c r="D3469" i="1743"/>
  <c r="D3470" i="1743"/>
  <c r="D3471" i="1743"/>
  <c r="D3472" i="1743"/>
  <c r="D3473" i="1743"/>
  <c r="D3474" i="1743"/>
  <c r="D3475" i="1743"/>
  <c r="D3476" i="1743"/>
  <c r="D3477" i="1743"/>
  <c r="D3478" i="1743"/>
  <c r="D3479" i="1743"/>
  <c r="D3480" i="1743"/>
  <c r="D3481" i="1743"/>
  <c r="D3482" i="1743"/>
  <c r="D3483" i="1743"/>
  <c r="D3484" i="1743"/>
  <c r="D3485" i="1743"/>
  <c r="D3486" i="1743"/>
  <c r="D3487" i="1743"/>
  <c r="D3488" i="1743"/>
  <c r="D3489" i="1743"/>
  <c r="D3490" i="1743"/>
  <c r="D3491" i="1743"/>
  <c r="D3492" i="1743"/>
  <c r="D3493" i="1743"/>
  <c r="D3494" i="1743"/>
  <c r="D3495" i="1743"/>
  <c r="D3496" i="1743"/>
  <c r="D3497" i="1743"/>
  <c r="D3498" i="1743"/>
  <c r="D3499" i="1743"/>
  <c r="D3500" i="1743"/>
  <c r="D3501" i="1743"/>
  <c r="D3502" i="1743"/>
  <c r="D3503" i="1743"/>
  <c r="D3504" i="1743"/>
  <c r="D3505" i="1743"/>
  <c r="D3506" i="1743"/>
  <c r="D3507" i="1743"/>
  <c r="D3508" i="1743"/>
  <c r="D3509" i="1743"/>
  <c r="D3510" i="1743"/>
  <c r="D3511" i="1743"/>
  <c r="D3512" i="1743"/>
  <c r="D3513" i="1743"/>
  <c r="D3514" i="1743"/>
  <c r="D3515" i="1743"/>
  <c r="D3516" i="1743"/>
  <c r="D3517" i="1743"/>
  <c r="D3518" i="1743"/>
  <c r="D3519" i="1743"/>
  <c r="D3520" i="1743"/>
  <c r="D3521" i="1743"/>
  <c r="D3522" i="1743"/>
  <c r="D3523" i="1743"/>
  <c r="D3524" i="1743"/>
  <c r="D3525" i="1743"/>
  <c r="D3526" i="1743"/>
  <c r="D3527" i="1743"/>
  <c r="D3528" i="1743"/>
  <c r="D3529" i="1743"/>
  <c r="D3530" i="1743"/>
  <c r="D3531" i="1743"/>
  <c r="D3532" i="1743"/>
  <c r="D3533" i="1743"/>
  <c r="D3534" i="1743"/>
  <c r="D3535" i="1743"/>
  <c r="D3536" i="1743"/>
  <c r="D3537" i="1743"/>
  <c r="D3538" i="1743"/>
  <c r="D3539" i="1743"/>
  <c r="D3540" i="1743"/>
  <c r="D3541" i="1743"/>
  <c r="D3542" i="1743"/>
  <c r="D3543" i="1743"/>
  <c r="D3544" i="1743"/>
  <c r="D3545" i="1743"/>
  <c r="D3546" i="1743"/>
  <c r="D3547" i="1743"/>
  <c r="D3548" i="1743"/>
  <c r="D3549" i="1743"/>
  <c r="D3550" i="1743"/>
  <c r="D3551" i="1743"/>
  <c r="D3552" i="1743"/>
  <c r="D3553" i="1743"/>
  <c r="D3554" i="1743"/>
  <c r="D3555" i="1743"/>
  <c r="D3556" i="1743"/>
  <c r="D3557" i="1743"/>
  <c r="D3558" i="1743"/>
  <c r="D3559" i="1743"/>
  <c r="D3560" i="1743"/>
  <c r="D3561" i="1743"/>
  <c r="D3562" i="1743"/>
  <c r="D3563" i="1743"/>
  <c r="D3564" i="1743"/>
  <c r="D3565" i="1743"/>
  <c r="D3566" i="1743"/>
  <c r="D3567" i="1743"/>
  <c r="D3568" i="1743"/>
  <c r="D3569" i="1743"/>
  <c r="D3570" i="1743"/>
  <c r="D3571" i="1743"/>
  <c r="D3572" i="1743"/>
  <c r="D3573" i="1743"/>
  <c r="D3574" i="1743"/>
  <c r="D3575" i="1743"/>
  <c r="D3576" i="1743"/>
  <c r="D3577" i="1743"/>
  <c r="D3578" i="1743"/>
  <c r="D3579" i="1743"/>
  <c r="D3580" i="1743"/>
  <c r="D3581" i="1743"/>
  <c r="D3582" i="1743"/>
  <c r="D3583" i="1743"/>
  <c r="D3584" i="1743"/>
  <c r="D3585" i="1743"/>
  <c r="D3586" i="1743"/>
  <c r="D3587" i="1743"/>
  <c r="D3588" i="1743"/>
  <c r="D3589" i="1743"/>
  <c r="D3590" i="1743"/>
  <c r="D3591" i="1743"/>
  <c r="D3592" i="1743"/>
  <c r="D3593" i="1743"/>
  <c r="D3594" i="1743"/>
  <c r="D3595" i="1743"/>
  <c r="D3596" i="1743"/>
  <c r="D3597" i="1743"/>
  <c r="D3598" i="1743"/>
  <c r="D3599" i="1743"/>
  <c r="D3600" i="1743"/>
  <c r="D3601" i="1743"/>
  <c r="D3602" i="1743"/>
  <c r="D3603" i="1743"/>
  <c r="D3604" i="1743"/>
  <c r="D3605" i="1743"/>
  <c r="D3606" i="1743"/>
  <c r="D3607" i="1743"/>
  <c r="D3608" i="1743"/>
  <c r="D3609" i="1743"/>
  <c r="D3610" i="1743"/>
  <c r="D3611" i="1743"/>
  <c r="D3612" i="1743"/>
  <c r="D3613" i="1743"/>
  <c r="D3614" i="1743"/>
  <c r="D3615" i="1743"/>
  <c r="D3616" i="1743"/>
  <c r="D3617" i="1743"/>
  <c r="D3618" i="1743"/>
  <c r="D3619" i="1743"/>
  <c r="D3620" i="1743"/>
  <c r="D3621" i="1743"/>
  <c r="D3622" i="1743"/>
  <c r="D3623" i="1743"/>
  <c r="D3624" i="1743"/>
  <c r="D3625" i="1743"/>
  <c r="D3626" i="1743"/>
  <c r="D3629" i="1743"/>
  <c r="D3630" i="1743"/>
  <c r="D3631" i="1743"/>
  <c r="D3632" i="1743"/>
  <c r="D3633" i="1743"/>
  <c r="D3634" i="1743"/>
  <c r="D3635" i="1743"/>
  <c r="D3636" i="1743"/>
  <c r="D3637" i="1743"/>
  <c r="D3638" i="1743"/>
  <c r="D3639" i="1743"/>
  <c r="D3640" i="1743"/>
  <c r="D3641" i="1743"/>
  <c r="D3642" i="1743"/>
  <c r="D3643" i="1743"/>
  <c r="D3644" i="1743"/>
  <c r="D3645" i="1743"/>
  <c r="D3646" i="1743"/>
  <c r="D3647" i="1743"/>
  <c r="D3648" i="1743"/>
  <c r="D3649" i="1743"/>
  <c r="D3650" i="1743"/>
  <c r="D3651" i="1743"/>
  <c r="D3652" i="1743"/>
  <c r="D3653" i="1743"/>
  <c r="D3654" i="1743"/>
  <c r="D3655" i="1743"/>
  <c r="D3656" i="1743"/>
  <c r="D3657" i="1743"/>
  <c r="D3658" i="1743"/>
  <c r="D3659" i="1743"/>
  <c r="D3660" i="1743"/>
  <c r="D3661" i="1743"/>
  <c r="D3662" i="1743"/>
  <c r="D3663" i="1743"/>
  <c r="D3664" i="1743"/>
  <c r="D3665" i="1743"/>
  <c r="D3666" i="1743"/>
  <c r="D3667" i="1743"/>
  <c r="D3668" i="1743"/>
  <c r="D3669" i="1743"/>
  <c r="D3670" i="1743"/>
  <c r="D3671" i="1743"/>
  <c r="D3672" i="1743"/>
  <c r="D3673" i="1743"/>
  <c r="D3674" i="1743"/>
  <c r="D3675" i="1743"/>
  <c r="D3676" i="1743"/>
  <c r="D3677" i="1743"/>
  <c r="D3678" i="1743"/>
  <c r="D3679" i="1743"/>
  <c r="D3680" i="1743"/>
  <c r="D3681" i="1743"/>
  <c r="D3682" i="1743"/>
  <c r="D3683" i="1743"/>
  <c r="D3684" i="1743"/>
  <c r="D3685" i="1743"/>
  <c r="D3686" i="1743"/>
  <c r="D3687" i="1743"/>
  <c r="D3688" i="1743"/>
  <c r="D3689" i="1743"/>
  <c r="D3690" i="1743"/>
  <c r="D3691" i="1743"/>
  <c r="D3692" i="1743"/>
  <c r="D3693" i="1743"/>
  <c r="D3694" i="1743"/>
  <c r="D3695" i="1743"/>
  <c r="D3696" i="1743"/>
  <c r="D3697" i="1743"/>
  <c r="D3698" i="1743"/>
  <c r="D3699" i="1743"/>
  <c r="D3700" i="1743"/>
  <c r="D3701" i="1743"/>
  <c r="D3702" i="1743"/>
  <c r="D3703" i="1743"/>
  <c r="D3704" i="1743"/>
  <c r="D3705" i="1743"/>
  <c r="D3706" i="1743"/>
  <c r="D3707" i="1743"/>
  <c r="D3708" i="1743"/>
  <c r="D3709" i="1743"/>
  <c r="D3710" i="1743"/>
  <c r="D3711" i="1743"/>
  <c r="D3712" i="1743"/>
  <c r="D3713" i="1743"/>
  <c r="D3714" i="1743"/>
  <c r="D3715" i="1743"/>
  <c r="D3716" i="1743"/>
  <c r="D3717" i="1743"/>
  <c r="D3718" i="1743"/>
  <c r="D3719" i="1743"/>
  <c r="D3720" i="1743"/>
  <c r="D3721" i="1743"/>
  <c r="D3722" i="1743"/>
  <c r="D3723" i="1743"/>
  <c r="D3724" i="1743"/>
  <c r="D3725" i="1743"/>
  <c r="D3726" i="1743"/>
  <c r="D3727" i="1743"/>
  <c r="D3728" i="1743"/>
  <c r="D3729" i="1743"/>
  <c r="D3730" i="1743"/>
  <c r="D3731" i="1743"/>
  <c r="D3732" i="1743"/>
  <c r="D3734" i="1743"/>
  <c r="D3735" i="1743"/>
  <c r="D3736" i="1743"/>
  <c r="D3737" i="1743"/>
  <c r="D3738" i="1743"/>
  <c r="D3739" i="1743"/>
  <c r="D3740" i="1743"/>
  <c r="D3741" i="1743"/>
  <c r="D3742" i="1743"/>
  <c r="D3743" i="1743"/>
  <c r="D3744" i="1743"/>
  <c r="D3745" i="1743"/>
  <c r="D3746" i="1743"/>
  <c r="D3747" i="1743"/>
  <c r="D3748" i="1743"/>
  <c r="D3749" i="1743"/>
  <c r="D3750" i="1743"/>
  <c r="D3751" i="1743"/>
  <c r="D3752" i="1743"/>
  <c r="D3753" i="1743"/>
  <c r="D3754" i="1743"/>
  <c r="D3755" i="1743"/>
  <c r="D3756" i="1743"/>
  <c r="D3757" i="1743"/>
  <c r="D3758" i="1743"/>
  <c r="D3759" i="1743"/>
  <c r="D3760" i="1743"/>
  <c r="D3761" i="1743"/>
  <c r="D3762" i="1743"/>
  <c r="D3763" i="1743"/>
  <c r="D3764" i="1743"/>
  <c r="D3765" i="1743"/>
  <c r="D3766" i="1743"/>
  <c r="D3767" i="1743"/>
  <c r="D3768" i="1743"/>
  <c r="D3769" i="1743"/>
  <c r="D3770" i="1743"/>
  <c r="D3771" i="1743"/>
  <c r="D3772" i="1743"/>
  <c r="D3773" i="1743"/>
  <c r="D3774" i="1743"/>
  <c r="D3775" i="1743"/>
  <c r="D3776" i="1743"/>
  <c r="D3777" i="1743"/>
  <c r="D3778" i="1743"/>
  <c r="D3779" i="1743"/>
  <c r="D3780" i="1743"/>
  <c r="D3782" i="1743"/>
  <c r="D3783" i="1743"/>
  <c r="D3784" i="1743"/>
  <c r="D3785" i="1743"/>
  <c r="D3786" i="1743"/>
  <c r="D3787" i="1743"/>
  <c r="D3788" i="1743"/>
  <c r="D3789" i="1743"/>
  <c r="D3790" i="1743"/>
  <c r="D3791" i="1743"/>
  <c r="D3792" i="1743"/>
  <c r="D3793" i="1743"/>
  <c r="D3794" i="1743"/>
  <c r="D3795" i="1743"/>
  <c r="D3796" i="1743"/>
  <c r="D3797" i="1743"/>
  <c r="D3798" i="1743"/>
  <c r="D3799" i="1743"/>
  <c r="D3800" i="1743"/>
  <c r="D3801" i="1743"/>
  <c r="D3802" i="1743"/>
  <c r="D3803" i="1743"/>
  <c r="D3804" i="1743"/>
  <c r="D3805" i="1743"/>
  <c r="D3806" i="1743"/>
  <c r="D3807" i="1743"/>
  <c r="D3808" i="1743"/>
  <c r="D3809" i="1743"/>
  <c r="D3810" i="1743"/>
  <c r="D3811" i="1743"/>
  <c r="D3812" i="1743"/>
  <c r="D3813" i="1743"/>
  <c r="D3814" i="1743"/>
  <c r="D3815" i="1743"/>
  <c r="D3816" i="1743"/>
  <c r="D3817" i="1743"/>
  <c r="D3818" i="1743"/>
  <c r="D3819" i="1743"/>
  <c r="D3820" i="1743"/>
  <c r="D3821" i="1743"/>
  <c r="D3822" i="1743"/>
  <c r="D3823" i="1743"/>
  <c r="D3824" i="1743"/>
  <c r="D3825" i="1743"/>
  <c r="D3826" i="1743"/>
  <c r="D3827" i="1743"/>
  <c r="D3828" i="1743"/>
  <c r="D3829" i="1743"/>
  <c r="D3830" i="1743"/>
  <c r="D3831" i="1743"/>
  <c r="D3832" i="1743"/>
  <c r="D3833" i="1743"/>
  <c r="D3834" i="1743"/>
  <c r="D3835" i="1743"/>
  <c r="D3836" i="1743"/>
  <c r="D3837" i="1743"/>
  <c r="D3838" i="1743"/>
  <c r="D3839" i="1743"/>
  <c r="D3840" i="1743"/>
  <c r="D3841" i="1743"/>
  <c r="D3842" i="1743"/>
  <c r="D3843" i="1743"/>
  <c r="D3844" i="1743"/>
  <c r="D3845" i="1743"/>
  <c r="D3846" i="1743"/>
  <c r="D3847" i="1743"/>
  <c r="D3848" i="1743"/>
  <c r="D3849" i="1743"/>
  <c r="D3850" i="1743"/>
  <c r="D3851" i="1743"/>
  <c r="D3852" i="1743"/>
  <c r="D3853" i="1743"/>
  <c r="D3854" i="1743"/>
  <c r="D3855" i="1743"/>
  <c r="D3856" i="1743"/>
  <c r="D3861" i="1743"/>
  <c r="D3862" i="1743"/>
  <c r="D3863" i="1743"/>
  <c r="D3864" i="1743"/>
  <c r="D3865" i="1743"/>
  <c r="D3866" i="1743"/>
  <c r="D3867" i="1743"/>
  <c r="D3868" i="1743"/>
  <c r="D3869" i="1743"/>
  <c r="D3870" i="1743"/>
  <c r="D3871" i="1743"/>
  <c r="D3872" i="1743"/>
  <c r="D3873" i="1743"/>
  <c r="D3874" i="1743"/>
  <c r="D3875" i="1743"/>
  <c r="D3876" i="1743"/>
  <c r="D3877" i="1743"/>
  <c r="D3878" i="1743"/>
  <c r="D3879" i="1743"/>
  <c r="D3880" i="1743"/>
  <c r="D3881" i="1743"/>
  <c r="D3882" i="1743"/>
  <c r="D3883" i="1743"/>
  <c r="D3884" i="1743"/>
  <c r="D3885" i="1743"/>
  <c r="D3886" i="1743"/>
  <c r="D3887" i="1743"/>
  <c r="D3888" i="1743"/>
  <c r="D3889" i="1743"/>
  <c r="D3890" i="1743"/>
  <c r="D3891" i="1743"/>
  <c r="D3892" i="1743"/>
  <c r="D3893" i="1743"/>
  <c r="D3894" i="1743"/>
  <c r="D3895" i="1743"/>
  <c r="D3896" i="1743"/>
  <c r="D3897" i="1743"/>
  <c r="D3898" i="1743"/>
  <c r="D3899" i="1743"/>
  <c r="D3900" i="1743"/>
  <c r="D3901" i="1743"/>
  <c r="D3902" i="1743"/>
  <c r="D3903" i="1743"/>
  <c r="D3904" i="1743"/>
  <c r="D3905" i="1743"/>
  <c r="D3906" i="1743"/>
  <c r="D3907" i="1743"/>
  <c r="D3908" i="1743"/>
  <c r="D3909" i="1743"/>
  <c r="D3910" i="1743"/>
  <c r="D3911" i="1743"/>
  <c r="D3912" i="1743"/>
  <c r="D3913" i="1743"/>
  <c r="D3914" i="1743"/>
  <c r="D3915" i="1743"/>
  <c r="D3916" i="1743"/>
  <c r="D3917" i="1743"/>
  <c r="D3918" i="1743"/>
  <c r="D3919" i="1743"/>
  <c r="D3920" i="1743"/>
  <c r="D3921" i="1743"/>
  <c r="D3922" i="1743"/>
  <c r="D3923" i="1743"/>
  <c r="D3924" i="1743"/>
  <c r="D3925" i="1743"/>
  <c r="D3926" i="1743"/>
  <c r="D3927" i="1743"/>
  <c r="D3928" i="1743"/>
  <c r="D3929" i="1743"/>
  <c r="D3930" i="1743"/>
  <c r="D3931" i="1743"/>
  <c r="D3932" i="1743"/>
  <c r="D3933" i="1743"/>
  <c r="D3934" i="1743"/>
  <c r="D3935" i="1743"/>
  <c r="D3936" i="1743"/>
  <c r="D3937" i="1743"/>
  <c r="D3938" i="1743"/>
  <c r="D3939" i="1743"/>
  <c r="D3940" i="1743"/>
  <c r="D3947" i="1743"/>
  <c r="D3948" i="1743"/>
  <c r="D3949" i="1743"/>
  <c r="D3950" i="1743"/>
  <c r="D3951" i="1743"/>
  <c r="D3952" i="1743"/>
  <c r="D3953" i="1743"/>
  <c r="D3954" i="1743"/>
  <c r="D3955" i="1743"/>
  <c r="D3956" i="1743"/>
  <c r="D3957" i="1743"/>
  <c r="D3958" i="1743"/>
  <c r="D3959" i="1743"/>
  <c r="D3960" i="1743"/>
  <c r="D3961" i="1743"/>
  <c r="D3962" i="1743"/>
  <c r="D3963" i="1743"/>
  <c r="D3964" i="1743"/>
  <c r="D3965" i="1743"/>
  <c r="D3966" i="1743"/>
  <c r="D3967" i="1743"/>
  <c r="D3968" i="1743"/>
  <c r="D3969" i="1743"/>
  <c r="D3970" i="1743"/>
  <c r="D3971" i="1743"/>
  <c r="D3972" i="1743"/>
  <c r="D3973" i="1743"/>
  <c r="D3974" i="1743"/>
  <c r="D3975" i="1743"/>
  <c r="D3976" i="1743"/>
  <c r="D3977" i="1743"/>
  <c r="D3978" i="1743"/>
  <c r="D3979" i="1743"/>
  <c r="D3980" i="1743"/>
  <c r="D3981" i="1743"/>
  <c r="D3982" i="1743"/>
  <c r="D3983" i="1743"/>
  <c r="D3984" i="1743"/>
  <c r="D3985" i="1743"/>
  <c r="D3986" i="1743"/>
  <c r="D3987" i="1743"/>
  <c r="D3988" i="1743"/>
  <c r="D3989" i="1743"/>
  <c r="D3990" i="1743"/>
  <c r="D3991" i="1743"/>
  <c r="D3992" i="1743"/>
  <c r="D3993" i="1743"/>
  <c r="D3994" i="1743"/>
  <c r="D3995" i="1743"/>
  <c r="D3996" i="1743"/>
  <c r="D3997" i="1743"/>
  <c r="D3998" i="1743"/>
  <c r="D3999" i="1743"/>
  <c r="D4000" i="1743"/>
  <c r="D4001" i="1743"/>
  <c r="D4008" i="1743"/>
  <c r="D4009" i="1743"/>
  <c r="D4010" i="1743"/>
  <c r="D4011" i="1743"/>
  <c r="D4012" i="1743"/>
  <c r="D4013" i="1743"/>
  <c r="D4014" i="1743"/>
  <c r="D4015" i="1743"/>
  <c r="D4016" i="1743"/>
  <c r="D4017" i="1743"/>
  <c r="D4018" i="1743"/>
  <c r="D4019" i="1743"/>
  <c r="D4020" i="1743"/>
  <c r="D4021" i="1743"/>
  <c r="D4022" i="1743"/>
  <c r="D4023" i="1743"/>
  <c r="D4024" i="1743"/>
  <c r="D4025" i="1743"/>
  <c r="D4026" i="1743"/>
  <c r="D4027" i="1743"/>
  <c r="D4028" i="1743"/>
  <c r="D4029" i="1743"/>
  <c r="D4030" i="1743"/>
  <c r="D4031" i="1743"/>
  <c r="D4032" i="1743"/>
  <c r="D4033" i="1743"/>
  <c r="D4034" i="1743"/>
  <c r="D4035" i="1743"/>
  <c r="D4036" i="1743"/>
  <c r="D4037" i="1743"/>
  <c r="D4038" i="1743"/>
  <c r="D4039" i="1743"/>
  <c r="D4040" i="1743"/>
  <c r="D4041" i="1743"/>
  <c r="D4042" i="1743"/>
  <c r="D4043" i="1743"/>
  <c r="D4044" i="1743"/>
  <c r="D4045" i="1743"/>
  <c r="D4046" i="1743"/>
  <c r="D4047" i="1743"/>
  <c r="D4048" i="1743"/>
  <c r="D4049" i="1743"/>
  <c r="D4050" i="1743"/>
  <c r="D4051" i="1743"/>
  <c r="D4052" i="1743"/>
  <c r="D4053" i="1743"/>
  <c r="D4054" i="1743"/>
  <c r="D4055" i="1743"/>
  <c r="D4056" i="1743"/>
  <c r="D4057" i="1743"/>
  <c r="D4058" i="1743"/>
  <c r="D4059" i="1743"/>
  <c r="D4060" i="1743"/>
  <c r="D4061" i="1743"/>
  <c r="D4062" i="1743"/>
  <c r="D4063" i="1743"/>
  <c r="D4064" i="1743"/>
  <c r="D4065" i="1743"/>
  <c r="D4066" i="1743"/>
  <c r="D4067" i="1743"/>
  <c r="D4068" i="1743"/>
  <c r="D4069" i="1743"/>
  <c r="D4070" i="1743"/>
  <c r="D4071" i="1743"/>
  <c r="D4072" i="1743"/>
  <c r="D4073" i="1743"/>
  <c r="D4074" i="1743"/>
  <c r="D4075" i="1743"/>
  <c r="D4076" i="1743"/>
  <c r="D4077" i="1743"/>
  <c r="D4078" i="1743"/>
  <c r="D4079" i="1743"/>
  <c r="D4080" i="1743"/>
  <c r="D4081" i="1743"/>
  <c r="D4082" i="1743"/>
  <c r="D4083" i="1743"/>
  <c r="D4084" i="1743"/>
  <c r="D4085" i="1743"/>
  <c r="D4086" i="1743"/>
  <c r="D4087" i="1743"/>
  <c r="D4088" i="1743"/>
  <c r="D4089" i="1743"/>
  <c r="D4090" i="1743"/>
  <c r="D4091" i="1743"/>
  <c r="D4092" i="1743"/>
  <c r="D4093" i="1743"/>
  <c r="D4094" i="1743"/>
  <c r="D4095" i="1743"/>
  <c r="D4096" i="1743"/>
  <c r="D4097" i="1743"/>
  <c r="D4098" i="1743"/>
  <c r="D4099" i="1743"/>
  <c r="D4100" i="1743"/>
  <c r="D4101" i="1743"/>
  <c r="D4102" i="1743"/>
  <c r="D4103" i="1743"/>
  <c r="D4104" i="1743"/>
  <c r="D4105" i="1743"/>
  <c r="D4106" i="1743"/>
  <c r="D4107" i="1743"/>
  <c r="D4108" i="1743"/>
  <c r="D4109" i="1743"/>
  <c r="D4110" i="1743"/>
  <c r="D4111" i="1743"/>
  <c r="D4112" i="1743"/>
  <c r="D4113" i="1743"/>
  <c r="D4114" i="1743"/>
  <c r="D4115" i="1743"/>
  <c r="D4116" i="1743"/>
  <c r="D4117" i="1743"/>
  <c r="D4118" i="1743"/>
  <c r="D4119" i="1743"/>
  <c r="D4120" i="1743"/>
  <c r="D4121" i="1743"/>
  <c r="D4122" i="1743"/>
  <c r="D4123" i="1743"/>
  <c r="D4124" i="1743"/>
  <c r="D4125" i="1743"/>
  <c r="D4126" i="1743"/>
  <c r="D4127" i="1743"/>
  <c r="D4128" i="1743"/>
  <c r="D4129" i="1743"/>
  <c r="D4130" i="1743"/>
  <c r="D4131" i="1743"/>
  <c r="D4132" i="1743"/>
  <c r="D4133" i="1743"/>
  <c r="D4134" i="1743"/>
  <c r="D4135" i="1743"/>
  <c r="D4136" i="1743"/>
  <c r="D4137" i="1743"/>
  <c r="D4138" i="1743"/>
  <c r="D4139" i="1743"/>
  <c r="D4140" i="1743"/>
  <c r="D4141" i="1743"/>
  <c r="D4142" i="1743"/>
  <c r="D4143" i="1743"/>
  <c r="D4144" i="1743"/>
  <c r="D4145" i="1743"/>
  <c r="D4146" i="1743"/>
  <c r="D4147" i="1743"/>
  <c r="D4148" i="1743"/>
  <c r="D4149" i="1743"/>
  <c r="D4150" i="1743"/>
  <c r="D4151" i="1743"/>
  <c r="D4152" i="1743"/>
  <c r="D4153" i="1743"/>
  <c r="D4154" i="1743"/>
  <c r="D4155" i="1743"/>
  <c r="D4156" i="1743"/>
  <c r="D4157" i="1743"/>
  <c r="D4158" i="1743"/>
  <c r="D4159" i="1743"/>
  <c r="D4160" i="1743"/>
  <c r="D4161" i="1743"/>
  <c r="D4162" i="1743"/>
  <c r="D4163" i="1743"/>
  <c r="D4164" i="1743"/>
  <c r="D4165" i="1743"/>
  <c r="D4166" i="1743"/>
  <c r="D4167" i="1743"/>
  <c r="D4168" i="1743"/>
  <c r="D4169" i="1743"/>
  <c r="D4170" i="1743"/>
  <c r="D4171" i="1743"/>
  <c r="D4172" i="1743"/>
  <c r="D4173" i="1743"/>
  <c r="D4174" i="1743"/>
  <c r="D4175" i="1743"/>
  <c r="D4176" i="1743"/>
  <c r="D4177" i="1743"/>
  <c r="D4178" i="1743"/>
  <c r="D4179" i="1743"/>
  <c r="D4180" i="1743"/>
  <c r="D4181" i="1743"/>
  <c r="D4182" i="1743"/>
  <c r="D4183" i="1743"/>
  <c r="D4184" i="1743"/>
  <c r="D4185" i="1743"/>
  <c r="D4186" i="1743"/>
  <c r="D4187" i="1743"/>
  <c r="D4188" i="1743"/>
  <c r="D4189" i="1743"/>
  <c r="D4190" i="1743"/>
  <c r="D4191" i="1743"/>
  <c r="D4192" i="1743"/>
  <c r="D4193" i="1743"/>
  <c r="D4194" i="1743"/>
  <c r="D4195" i="1743"/>
  <c r="D4196" i="1743"/>
  <c r="D4197" i="1743"/>
  <c r="D4198" i="1743"/>
  <c r="D4199" i="1743"/>
  <c r="D4200" i="1743"/>
  <c r="D4201" i="1743"/>
  <c r="D4202" i="1743"/>
  <c r="D4203" i="1743"/>
  <c r="D4204" i="1743"/>
  <c r="D4205" i="1743"/>
  <c r="D4206" i="1743"/>
  <c r="D4207" i="1743"/>
  <c r="D4208" i="1743"/>
  <c r="D4209" i="1743"/>
  <c r="D4210" i="1743"/>
  <c r="D4211" i="1743"/>
  <c r="D4212" i="1743"/>
  <c r="D4213" i="1743"/>
  <c r="D4214" i="1743"/>
  <c r="D4215" i="1743"/>
  <c r="D4216" i="1743"/>
  <c r="D4217" i="1743"/>
  <c r="D4218" i="1743"/>
  <c r="D4219" i="1743"/>
  <c r="D4220" i="1743"/>
  <c r="D4221" i="1743"/>
  <c r="D4222" i="1743"/>
  <c r="D4223" i="1743"/>
  <c r="D4224" i="1743"/>
  <c r="D4225" i="1743"/>
  <c r="D4226" i="1743"/>
  <c r="D4227" i="1743"/>
  <c r="D4228" i="1743"/>
  <c r="D4229" i="1743"/>
  <c r="D4230" i="1743"/>
  <c r="D4231" i="1743"/>
  <c r="D4232" i="1743"/>
  <c r="D4233" i="1743"/>
  <c r="D4234" i="1743"/>
  <c r="D4235" i="1743"/>
  <c r="D4236" i="1743"/>
  <c r="D4237" i="1743"/>
  <c r="D4238" i="1743"/>
  <c r="D4239" i="1743"/>
  <c r="D4240" i="1743"/>
  <c r="D4241" i="1743"/>
  <c r="D4242" i="1743"/>
  <c r="D4243" i="1743"/>
  <c r="D4244" i="1743"/>
  <c r="D4245" i="1743"/>
  <c r="D4246" i="1743"/>
  <c r="D4247" i="1743"/>
  <c r="D4248" i="1743"/>
  <c r="D4249" i="1743"/>
  <c r="D4250" i="1743"/>
  <c r="D4251" i="1743"/>
  <c r="D4252" i="1743"/>
  <c r="D4253" i="1743"/>
  <c r="D4254" i="1743"/>
  <c r="D4255" i="1743"/>
  <c r="D4256" i="1743"/>
  <c r="D4257" i="1743"/>
  <c r="D4258" i="1743"/>
  <c r="D4259" i="1743"/>
  <c r="D4260" i="1743"/>
  <c r="D4261" i="1743"/>
  <c r="D4262" i="1743"/>
  <c r="D4263" i="1743"/>
  <c r="D4264" i="1743"/>
  <c r="D4265" i="1743"/>
  <c r="D4266" i="1743"/>
  <c r="D4267" i="1743"/>
  <c r="D4268" i="1743"/>
  <c r="D4269" i="1743"/>
  <c r="D4270" i="1743"/>
  <c r="D4271" i="1743"/>
  <c r="D4272" i="1743"/>
  <c r="D4273" i="1743"/>
  <c r="D4274" i="1743"/>
  <c r="D4275" i="1743"/>
  <c r="D4276" i="1743"/>
  <c r="D4277" i="1743"/>
  <c r="D4278" i="1743"/>
  <c r="D4279" i="1743"/>
  <c r="D4280" i="1743"/>
  <c r="D4281" i="1743"/>
  <c r="D4282" i="1743"/>
  <c r="D4283" i="1743"/>
  <c r="D4284" i="1743"/>
  <c r="D4285" i="1743"/>
  <c r="D4286" i="1743"/>
  <c r="D4287" i="1743"/>
  <c r="D4288" i="1743"/>
  <c r="D4289" i="1743"/>
  <c r="D4290" i="1743"/>
  <c r="D4291" i="1743"/>
  <c r="D4292" i="1743"/>
  <c r="D4293" i="1743"/>
  <c r="D4294" i="1743"/>
  <c r="D4295" i="1743"/>
  <c r="D4296" i="1743"/>
  <c r="D4297" i="1743"/>
  <c r="D4298" i="1743"/>
  <c r="D4299" i="1743"/>
  <c r="D4300" i="1743"/>
  <c r="D4301" i="1743"/>
  <c r="D4302" i="1743"/>
  <c r="D4303" i="1743"/>
  <c r="D4304" i="1743"/>
  <c r="D4305" i="1743"/>
  <c r="D4306" i="1743"/>
  <c r="D4307" i="1743"/>
  <c r="D4308" i="1743"/>
  <c r="D4309" i="1743"/>
  <c r="D4310" i="1743"/>
  <c r="D4311" i="1743"/>
  <c r="D4312" i="1743"/>
  <c r="D4313" i="1743"/>
  <c r="D4314" i="1743"/>
  <c r="D4315" i="1743"/>
  <c r="D4316" i="1743"/>
  <c r="D4317" i="1743"/>
  <c r="D4318" i="1743"/>
  <c r="D4319" i="1743"/>
  <c r="D4320" i="1743"/>
  <c r="D4321" i="1743"/>
  <c r="D4322" i="1743"/>
  <c r="D4323" i="1743"/>
  <c r="D4324" i="1743"/>
  <c r="D4325" i="1743"/>
  <c r="D4326" i="1743"/>
  <c r="D4327" i="1743"/>
  <c r="D4328" i="1743"/>
  <c r="D4329" i="1743"/>
  <c r="D4330" i="1743"/>
  <c r="D4331" i="1743"/>
  <c r="D4334" i="1743"/>
  <c r="D4335" i="1743"/>
  <c r="D4336" i="1743"/>
  <c r="D4337" i="1743"/>
  <c r="D4338" i="1743"/>
  <c r="D4339" i="1743"/>
  <c r="D4340" i="1743"/>
  <c r="D4341" i="1743"/>
  <c r="D4342" i="1743"/>
  <c r="D4343" i="1743"/>
  <c r="D4344" i="1743"/>
  <c r="D4345" i="1743"/>
  <c r="D4346" i="1743"/>
  <c r="D4347" i="1743"/>
  <c r="D4348" i="1743"/>
  <c r="D4349" i="1743"/>
  <c r="D4350" i="1743"/>
  <c r="D4351" i="1743"/>
  <c r="D4352" i="1743"/>
  <c r="D4353" i="1743"/>
  <c r="D4354" i="1743"/>
  <c r="D4355" i="1743"/>
  <c r="D4356" i="1743"/>
  <c r="D4357" i="1743"/>
  <c r="D4358" i="1743"/>
  <c r="D4359" i="1743"/>
  <c r="D4360" i="1743"/>
  <c r="D4361" i="1743"/>
  <c r="D4362" i="1743"/>
  <c r="D4363" i="1743"/>
  <c r="D4364" i="1743"/>
  <c r="D4365" i="1743"/>
  <c r="D4366" i="1743"/>
  <c r="D4367" i="1743"/>
  <c r="D4368" i="1743"/>
  <c r="D4369" i="1743"/>
  <c r="D4370" i="1743"/>
  <c r="D4371" i="1743"/>
  <c r="D4373" i="1743"/>
  <c r="D4374" i="1743"/>
  <c r="D4375" i="1743"/>
  <c r="D4376" i="1743"/>
  <c r="D4377" i="1743"/>
  <c r="D4378" i="1743"/>
  <c r="D4379" i="1743"/>
  <c r="D4380" i="1743"/>
  <c r="D4381" i="1743"/>
  <c r="D4382" i="1743"/>
  <c r="D4383" i="1743"/>
  <c r="D4384" i="1743"/>
  <c r="D4385" i="1743"/>
  <c r="D4386" i="1743"/>
  <c r="D4387" i="1743"/>
  <c r="D4388" i="1743"/>
  <c r="D4389" i="1743"/>
  <c r="D4390" i="1743"/>
  <c r="D4391" i="1743"/>
  <c r="D4392" i="1743"/>
  <c r="D4393" i="1743"/>
  <c r="D4394" i="1743"/>
  <c r="D4395" i="1743"/>
  <c r="D4396" i="1743"/>
  <c r="D4397" i="1743"/>
  <c r="D4398" i="1743"/>
  <c r="D4399" i="1743"/>
  <c r="D4400" i="1743"/>
  <c r="D4401" i="1743"/>
  <c r="D4402" i="1743"/>
  <c r="D4403" i="1743"/>
  <c r="D4404" i="1743"/>
  <c r="D4405" i="1743"/>
  <c r="D4406" i="1743"/>
  <c r="D4407" i="1743"/>
  <c r="D4408" i="1743"/>
  <c r="D4409" i="1743"/>
  <c r="D4410" i="1743"/>
  <c r="D4411" i="1743"/>
  <c r="D4412" i="1743"/>
  <c r="D4413" i="1743"/>
  <c r="D4414" i="1743"/>
  <c r="D4415" i="1743"/>
  <c r="D4416" i="1743"/>
  <c r="D4417" i="1743"/>
  <c r="D4418" i="1743"/>
  <c r="D4419" i="1743"/>
  <c r="D4420" i="1743"/>
  <c r="D4421" i="1743"/>
  <c r="D4422" i="1743"/>
  <c r="D4423" i="1743"/>
  <c r="D4424" i="1743"/>
  <c r="D4425" i="1743"/>
  <c r="D4426" i="1743"/>
  <c r="D4427" i="1743"/>
  <c r="D4428" i="1743"/>
  <c r="D4429" i="1743"/>
  <c r="D4430" i="1743"/>
  <c r="D4431" i="1743"/>
  <c r="D4432" i="1743"/>
  <c r="D4433" i="1743"/>
  <c r="D4434" i="1743"/>
  <c r="D4435" i="1743"/>
  <c r="D4436" i="1743"/>
  <c r="D4437" i="1743"/>
  <c r="D4438" i="1743"/>
  <c r="D4439" i="1743"/>
  <c r="D4440" i="1743"/>
  <c r="D4441" i="1743"/>
  <c r="D4442" i="1743"/>
  <c r="D4443" i="1743"/>
  <c r="D4444" i="1743"/>
  <c r="D4445" i="1743"/>
  <c r="D4446" i="1743"/>
  <c r="D4447" i="1743"/>
  <c r="D4448" i="1743"/>
  <c r="D4449" i="1743"/>
  <c r="D4450" i="1743"/>
  <c r="D4451" i="1743"/>
  <c r="D4452" i="1743"/>
  <c r="D4453" i="1743"/>
  <c r="D4454" i="1743"/>
  <c r="D4455" i="1743"/>
  <c r="D4456" i="1743"/>
  <c r="D4457" i="1743"/>
  <c r="D4458" i="1743"/>
  <c r="D4459" i="1743"/>
  <c r="D4460" i="1743"/>
  <c r="D4461" i="1743"/>
  <c r="D4462" i="1743"/>
  <c r="D4463" i="1743"/>
  <c r="D4464" i="1743"/>
  <c r="D4465" i="1743"/>
  <c r="D4466" i="1743"/>
  <c r="D4467" i="1743"/>
  <c r="D4468" i="1743"/>
  <c r="D4469" i="1743"/>
  <c r="D4470" i="1743"/>
  <c r="D4471" i="1743"/>
  <c r="D4472" i="1743"/>
  <c r="D4473" i="1743"/>
  <c r="D4474" i="1743"/>
  <c r="D4475" i="1743"/>
  <c r="D4476" i="1743"/>
  <c r="D4477" i="1743"/>
  <c r="D4478" i="1743"/>
  <c r="D4479" i="1743"/>
  <c r="D4480" i="1743"/>
  <c r="D4481" i="1743"/>
  <c r="D4482" i="1743"/>
  <c r="D4483" i="1743"/>
  <c r="D4484" i="1743"/>
  <c r="D4485" i="1743"/>
  <c r="D4486" i="1743"/>
  <c r="D4487" i="1743"/>
  <c r="D4488" i="1743"/>
  <c r="D4489" i="1743"/>
  <c r="D4490" i="1743"/>
  <c r="D4491" i="1743"/>
  <c r="D4492" i="1743"/>
  <c r="D4493" i="1743"/>
  <c r="D4494" i="1743"/>
  <c r="D4495" i="1743"/>
  <c r="D4496" i="1743"/>
  <c r="D4497" i="1743"/>
  <c r="D4498" i="1743"/>
  <c r="D4499" i="1743"/>
  <c r="D4500" i="1743"/>
  <c r="D4501" i="1743"/>
  <c r="D4502" i="1743"/>
  <c r="D4503" i="1743"/>
  <c r="D4504" i="1743"/>
  <c r="D4505" i="1743"/>
  <c r="D4506" i="1743"/>
  <c r="D4507" i="1743"/>
  <c r="D4508" i="1743"/>
  <c r="D4509" i="1743"/>
  <c r="D4510" i="1743"/>
  <c r="D4511" i="1743"/>
  <c r="D4512" i="1743"/>
  <c r="D4513" i="1743"/>
  <c r="D4514" i="1743"/>
  <c r="D4515" i="1743"/>
  <c r="D4516" i="1743"/>
  <c r="D4517" i="1743"/>
  <c r="D4518" i="1743"/>
  <c r="D4519" i="1743"/>
  <c r="D4520" i="1743"/>
  <c r="D4521" i="1743"/>
  <c r="D4522" i="1743"/>
  <c r="D4523" i="1743"/>
  <c r="D4524" i="1743"/>
  <c r="D4525" i="1743"/>
  <c r="D4526" i="1743"/>
  <c r="D4527" i="1743"/>
  <c r="D4528" i="1743"/>
  <c r="D4529" i="1743"/>
  <c r="D4530" i="1743"/>
  <c r="D4531" i="1743"/>
  <c r="D4532" i="1743"/>
  <c r="D4533" i="1743"/>
  <c r="D4534" i="1743"/>
  <c r="D4535" i="1743"/>
  <c r="D4536" i="1743"/>
  <c r="D4537" i="1743"/>
  <c r="D4538" i="1743"/>
  <c r="D4539" i="1743"/>
  <c r="D4540" i="1743"/>
  <c r="D4541" i="1743"/>
  <c r="D4542" i="1743"/>
  <c r="D4543" i="1743"/>
  <c r="D4544" i="1743"/>
  <c r="D4545" i="1743"/>
  <c r="D4546" i="1743"/>
  <c r="D4547" i="1743"/>
  <c r="D4548" i="1743"/>
  <c r="D4549" i="1743"/>
  <c r="D4550" i="1743"/>
  <c r="D4551" i="1743"/>
  <c r="D4552" i="1743"/>
  <c r="D4553" i="1743"/>
  <c r="D4626" i="1743"/>
  <c r="D4627" i="1743"/>
  <c r="D4628" i="1743"/>
  <c r="D4636" i="1743"/>
  <c r="D4637" i="1743"/>
  <c r="D4638" i="1743"/>
  <c r="D4639" i="1743"/>
  <c r="D4640" i="1743"/>
  <c r="D4641" i="1743"/>
  <c r="D4642" i="1743"/>
  <c r="D4643" i="1743"/>
  <c r="D4644" i="1743"/>
  <c r="D4645" i="1743"/>
  <c r="D4646" i="1743"/>
  <c r="D4647" i="1743"/>
  <c r="D4648" i="1743"/>
  <c r="D4649" i="1743"/>
  <c r="D4650" i="1743"/>
  <c r="D4651" i="1743"/>
  <c r="D4652" i="1743"/>
  <c r="D4653" i="1743"/>
  <c r="D4654" i="1743"/>
  <c r="D4655" i="1743"/>
  <c r="D4656" i="1743"/>
  <c r="D4657" i="1743"/>
  <c r="D4658" i="1743"/>
  <c r="D4659" i="1743"/>
  <c r="D4660" i="1743"/>
  <c r="D4661" i="1743"/>
  <c r="D4662" i="1743"/>
  <c r="D4663" i="1743"/>
  <c r="D4664" i="1743"/>
  <c r="D4665" i="1743"/>
  <c r="D4666" i="1743"/>
  <c r="D4667" i="1743"/>
  <c r="D4668" i="1743"/>
  <c r="D4669" i="1743"/>
  <c r="D4670" i="1743"/>
  <c r="D4671" i="1743"/>
  <c r="D4672" i="1743"/>
  <c r="D4673" i="1743"/>
  <c r="D4674" i="1743"/>
  <c r="D4675" i="1743"/>
  <c r="D4696" i="1743"/>
  <c r="D4697" i="1743"/>
  <c r="D4698" i="1743"/>
  <c r="D4699" i="1743"/>
  <c r="D4700" i="1743"/>
  <c r="D4701" i="1743"/>
  <c r="D4702" i="1743"/>
  <c r="D4703" i="1743"/>
  <c r="D4704" i="1743"/>
  <c r="D4705" i="1743"/>
  <c r="D4706" i="1743"/>
  <c r="D4707" i="1743"/>
  <c r="D4708" i="1743"/>
  <c r="D4709" i="1743"/>
  <c r="D4710" i="1743"/>
  <c r="D4711" i="1743"/>
  <c r="D4712" i="1743"/>
  <c r="D4713" i="1743"/>
  <c r="D4714" i="1743"/>
  <c r="D4715" i="1743"/>
  <c r="D4716" i="1743"/>
  <c r="D4717" i="1743"/>
  <c r="D4718" i="1743"/>
  <c r="D4719" i="1743"/>
  <c r="D4720" i="1743"/>
  <c r="D4721" i="1743"/>
  <c r="D4722" i="1743"/>
  <c r="D4723" i="1743"/>
  <c r="D4724" i="1743"/>
  <c r="D4725" i="1743"/>
  <c r="D4726" i="1743"/>
  <c r="D4727" i="1743"/>
  <c r="D4728" i="1743"/>
  <c r="D4729" i="1743"/>
  <c r="D4730" i="1743"/>
  <c r="D4731" i="1743"/>
  <c r="D4732" i="1743"/>
  <c r="D4733" i="1743"/>
  <c r="D4734" i="1743"/>
  <c r="D4735" i="1743"/>
  <c r="D4736" i="1743"/>
  <c r="D4737" i="1743"/>
  <c r="D4738" i="1743"/>
  <c r="D4739" i="1743"/>
  <c r="D4740" i="1743"/>
  <c r="D4741" i="1743"/>
  <c r="D4742" i="1743"/>
  <c r="D4743" i="1743"/>
  <c r="D4744" i="1743"/>
  <c r="D4745" i="1743"/>
  <c r="D4746" i="1743"/>
  <c r="D4747" i="1743"/>
  <c r="D4748" i="1743"/>
  <c r="D4749" i="1743"/>
  <c r="D4750" i="1743"/>
  <c r="D4751" i="1743"/>
  <c r="D4752" i="1743"/>
  <c r="D4753" i="1743"/>
  <c r="D4754" i="1743"/>
  <c r="D4755" i="1743"/>
  <c r="D4756" i="1743"/>
  <c r="D4757" i="1743"/>
  <c r="D4758" i="1743"/>
  <c r="D4759" i="1743"/>
  <c r="D4760" i="1743"/>
  <c r="D4761" i="1743"/>
  <c r="D4762" i="1743"/>
  <c r="D4763" i="1743"/>
  <c r="D4764" i="1743"/>
  <c r="D4765" i="1743"/>
  <c r="D4766" i="1743"/>
  <c r="D4767" i="1743"/>
  <c r="D4768" i="1743"/>
  <c r="D4769" i="1743"/>
  <c r="D4770" i="1743"/>
  <c r="D4771" i="1743"/>
  <c r="D4772" i="1743"/>
  <c r="D4773" i="1743"/>
  <c r="D4774" i="1743"/>
  <c r="D4775" i="1743"/>
  <c r="D4776" i="1743"/>
  <c r="D4777" i="1743"/>
  <c r="D4778" i="1743"/>
  <c r="D4779" i="1743"/>
  <c r="D4780" i="1743"/>
  <c r="D4781" i="1743"/>
  <c r="D4782" i="1743"/>
  <c r="D4783" i="1743"/>
  <c r="D4784" i="1743"/>
  <c r="D4785" i="1743"/>
  <c r="D4786" i="1743"/>
  <c r="D4787" i="1743"/>
  <c r="D4788" i="1743"/>
  <c r="D4789" i="1743"/>
  <c r="D4790" i="1743"/>
  <c r="D4791" i="1743"/>
  <c r="D4792" i="1743"/>
  <c r="D4793" i="1743"/>
  <c r="D4794" i="1743"/>
  <c r="D4795" i="1743"/>
  <c r="D4796" i="1743"/>
  <c r="D4797" i="1743"/>
  <c r="D4798" i="1743"/>
  <c r="D4799" i="1743"/>
  <c r="D4800" i="1743"/>
  <c r="D4801" i="1743"/>
  <c r="D4802" i="1743"/>
  <c r="D4803" i="1743"/>
  <c r="D4804" i="1743"/>
  <c r="D4805" i="1743"/>
  <c r="D4806" i="1743"/>
  <c r="D4807" i="1743"/>
  <c r="D4808" i="1743"/>
  <c r="D4809" i="1743"/>
  <c r="D4810" i="1743"/>
  <c r="D4811" i="1743"/>
  <c r="D4812" i="1743"/>
  <c r="D4813" i="1743"/>
  <c r="D4814" i="1743"/>
  <c r="D4815" i="1743"/>
  <c r="D4816" i="1743"/>
  <c r="D4817" i="1743"/>
  <c r="D4818" i="1743"/>
  <c r="D4819" i="1743"/>
  <c r="D4820" i="1743"/>
  <c r="D4821" i="1743"/>
  <c r="D4822" i="1743"/>
  <c r="D4823" i="1743"/>
  <c r="D4824" i="1743"/>
  <c r="D4825" i="1743"/>
  <c r="D4826" i="1743"/>
  <c r="D4827" i="1743"/>
  <c r="D4828" i="1743"/>
  <c r="D4829" i="1743"/>
  <c r="D4830" i="1743"/>
  <c r="D4831" i="1743"/>
  <c r="D4832" i="1743"/>
  <c r="D4833" i="1743"/>
  <c r="D4834" i="1743"/>
  <c r="D4835" i="1743"/>
  <c r="D4836" i="1743"/>
  <c r="D4837" i="1743"/>
  <c r="D4838" i="1743"/>
  <c r="D4839" i="1743"/>
  <c r="D4840" i="1743"/>
  <c r="D4841" i="1743"/>
  <c r="D4842" i="1743"/>
  <c r="D4843" i="1743"/>
  <c r="D4844" i="1743"/>
  <c r="D4845" i="1743"/>
  <c r="D4846" i="1743"/>
  <c r="D4848" i="1743"/>
  <c r="D4849" i="1743"/>
  <c r="D4850" i="1743"/>
  <c r="D4851" i="1743"/>
  <c r="D4852" i="1743"/>
  <c r="D4853" i="1743"/>
  <c r="D4854" i="1743"/>
  <c r="D4855" i="1743"/>
  <c r="D4856" i="1743"/>
  <c r="D4857" i="1743"/>
  <c r="D4858" i="1743"/>
  <c r="D4859" i="1743"/>
  <c r="D4860" i="1743"/>
  <c r="D4861" i="1743"/>
  <c r="D4862" i="1743"/>
  <c r="D4863" i="1743"/>
  <c r="D4864" i="1743"/>
  <c r="D4865" i="1743"/>
  <c r="D4866" i="1743"/>
  <c r="D4867" i="1743"/>
  <c r="D4868" i="1743"/>
  <c r="D4869" i="1743"/>
  <c r="D4870" i="1743"/>
  <c r="D4871" i="1743"/>
  <c r="D4872" i="1743"/>
  <c r="D4873" i="1743"/>
  <c r="D4874" i="1743"/>
  <c r="D4875" i="1743"/>
  <c r="D4876" i="1743"/>
  <c r="D4877" i="1743"/>
  <c r="D4878" i="1743"/>
  <c r="D4879" i="1743"/>
  <c r="D4880" i="1743"/>
  <c r="D4881" i="1743"/>
  <c r="D4882" i="1743"/>
  <c r="D4883" i="1743"/>
  <c r="D4884" i="1743"/>
  <c r="D4885" i="1743"/>
  <c r="D4886" i="1743"/>
  <c r="D4887" i="1743"/>
  <c r="D4888" i="1743"/>
  <c r="D4889" i="1743"/>
  <c r="D4890" i="1743"/>
  <c r="D4891" i="1743"/>
  <c r="D4892" i="1743"/>
  <c r="D4893" i="1743"/>
  <c r="D4894" i="1743"/>
  <c r="D4895" i="1743"/>
  <c r="D4896" i="1743"/>
  <c r="D4897" i="1743"/>
  <c r="D4898" i="1743"/>
  <c r="D4899" i="1743"/>
  <c r="D4900" i="1743"/>
  <c r="D4901" i="1743"/>
  <c r="D4902" i="1743"/>
  <c r="D4903" i="1743"/>
  <c r="D4904" i="1743"/>
  <c r="D4905" i="1743"/>
  <c r="D4906" i="1743"/>
  <c r="D4907" i="1743"/>
  <c r="D4908" i="1743"/>
  <c r="D4909" i="1743"/>
  <c r="D4910" i="1743"/>
  <c r="D4911" i="1743"/>
  <c r="D4912" i="1743"/>
  <c r="D4913" i="1743"/>
  <c r="D4914" i="1743"/>
  <c r="D4915" i="1743"/>
  <c r="D4916" i="1743"/>
  <c r="D4917" i="1743"/>
  <c r="D4918" i="1743"/>
  <c r="D4919" i="1743"/>
  <c r="D4920" i="1743"/>
  <c r="D4921" i="1743"/>
  <c r="D4922" i="1743"/>
  <c r="D4923" i="1743"/>
  <c r="D4924" i="1743"/>
  <c r="D4925" i="1743"/>
  <c r="D4926" i="1743"/>
  <c r="D4927" i="1743"/>
  <c r="D4928" i="1743"/>
  <c r="D4929" i="1743"/>
  <c r="D4930" i="1743"/>
  <c r="D4931" i="1743"/>
  <c r="D4932" i="1743"/>
  <c r="D4933" i="1743"/>
  <c r="D4934" i="1743"/>
  <c r="D4935" i="1743"/>
  <c r="D4936" i="1743"/>
  <c r="D4937" i="1743"/>
  <c r="D4939" i="1743"/>
  <c r="D4940" i="1743"/>
  <c r="D4941" i="1743"/>
  <c r="D4942" i="1743"/>
  <c r="D4943" i="1743"/>
  <c r="D4944" i="1743"/>
  <c r="D4945" i="1743"/>
  <c r="D4946" i="1743"/>
  <c r="D4947" i="1743"/>
  <c r="D4948" i="1743"/>
  <c r="D4949" i="1743"/>
  <c r="D4950" i="1743"/>
  <c r="D4951" i="1743"/>
  <c r="D4952" i="1743"/>
  <c r="D4953" i="1743"/>
  <c r="D4954" i="1743"/>
  <c r="D4955" i="1743"/>
  <c r="D4956" i="1743"/>
  <c r="D4957" i="1743"/>
  <c r="D4958" i="1743"/>
  <c r="D4959" i="1743"/>
  <c r="D4960" i="1743"/>
  <c r="D4961" i="1743"/>
  <c r="D4962" i="1743"/>
  <c r="D4963" i="1743"/>
  <c r="D4964" i="1743"/>
  <c r="D4965" i="1743"/>
  <c r="D4966" i="1743"/>
  <c r="D4967" i="1743"/>
  <c r="D4968" i="1743"/>
  <c r="D4969" i="1743"/>
  <c r="D4970" i="1743"/>
  <c r="D4971" i="1743"/>
  <c r="D4972" i="1743"/>
  <c r="D4973" i="1743"/>
  <c r="D4974" i="1743"/>
  <c r="D4975" i="1743"/>
  <c r="D4976" i="1743"/>
  <c r="D4977" i="1743"/>
  <c r="D4978" i="1743"/>
  <c r="D4979" i="1743"/>
  <c r="D4980" i="1743"/>
  <c r="D4981" i="1743"/>
  <c r="D4982" i="1743"/>
  <c r="D4983" i="1743"/>
  <c r="D4984" i="1743"/>
  <c r="D4985" i="1743"/>
  <c r="D4986" i="1743"/>
  <c r="D4987" i="1743"/>
  <c r="D4988" i="1743"/>
  <c r="D4989" i="1743"/>
  <c r="D4990" i="1743"/>
  <c r="D4991" i="1743"/>
  <c r="D4992" i="1743"/>
  <c r="D4993" i="1743"/>
  <c r="D4994" i="1743"/>
  <c r="D4995" i="1743"/>
  <c r="D4996" i="1743"/>
  <c r="D4998" i="1743"/>
  <c r="D4999" i="1743"/>
  <c r="D5000" i="1743"/>
  <c r="D5001" i="1743"/>
  <c r="D5002" i="1743"/>
  <c r="D5003" i="1743"/>
  <c r="D5004" i="1743"/>
  <c r="D5005" i="1743"/>
  <c r="D5006" i="1743"/>
  <c r="D5007" i="1743"/>
  <c r="D5008" i="1743"/>
  <c r="D5009" i="1743"/>
  <c r="D5010" i="1743"/>
  <c r="D5011" i="1743"/>
  <c r="D5012" i="1743"/>
  <c r="D5013" i="1743"/>
  <c r="D5014" i="1743"/>
  <c r="D5015" i="1743"/>
  <c r="D5016" i="1743"/>
  <c r="D5017" i="1743"/>
  <c r="D5018" i="1743"/>
  <c r="D5019" i="1743"/>
  <c r="D5020" i="1743"/>
  <c r="D5021" i="1743"/>
  <c r="D5022" i="1743"/>
  <c r="D5023" i="1743"/>
  <c r="D5024" i="1743"/>
  <c r="D5025" i="1743"/>
  <c r="D5026" i="1743"/>
  <c r="D5027" i="1743"/>
  <c r="D5028" i="1743"/>
  <c r="D5029" i="1743"/>
  <c r="D5030" i="1743"/>
  <c r="D5031" i="1743"/>
  <c r="D5032" i="1743"/>
  <c r="D5033" i="1743"/>
  <c r="D5034" i="1743"/>
  <c r="D5035" i="1743"/>
  <c r="D5036" i="1743"/>
  <c r="D5037" i="1743"/>
  <c r="D5038" i="1743"/>
  <c r="D5039" i="1743"/>
  <c r="D5040" i="1743"/>
  <c r="D5041" i="1743"/>
  <c r="D5042" i="1743"/>
  <c r="D5043" i="1743"/>
  <c r="D5044" i="1743"/>
  <c r="D5045" i="1743"/>
  <c r="D5046" i="1743"/>
  <c r="D5047" i="1743"/>
  <c r="D5048" i="1743"/>
  <c r="D5049" i="1743"/>
  <c r="D5050" i="1743"/>
  <c r="D5051" i="1743"/>
  <c r="D5052" i="1743"/>
  <c r="D5053" i="1743"/>
  <c r="D5054" i="1743"/>
  <c r="D5055" i="1743"/>
  <c r="D5056" i="1743"/>
  <c r="D5057" i="1743"/>
  <c r="D5058" i="1743"/>
  <c r="D5059" i="1743"/>
  <c r="D5060" i="1743"/>
  <c r="D5061" i="1743"/>
  <c r="D5062" i="1743"/>
  <c r="D5063" i="1743"/>
  <c r="D5064" i="1743"/>
  <c r="D5065" i="1743"/>
  <c r="D5066" i="1743"/>
  <c r="D5067" i="1743"/>
  <c r="D5068" i="1743"/>
  <c r="D5069" i="1743"/>
  <c r="D5070" i="1743"/>
  <c r="D5071" i="1743"/>
  <c r="D5072" i="1743"/>
  <c r="D5073" i="1743"/>
  <c r="D5074" i="1743"/>
  <c r="D5075" i="1743"/>
  <c r="D5076" i="1743"/>
  <c r="D5077" i="1743"/>
  <c r="D5078" i="1743"/>
  <c r="D5079" i="1743"/>
  <c r="D5080" i="1743"/>
  <c r="D5081" i="1743"/>
  <c r="D5082" i="1743"/>
  <c r="D5083" i="1743"/>
  <c r="D5084" i="1743"/>
  <c r="D5085" i="1743"/>
  <c r="D5086" i="1743"/>
  <c r="D5087" i="1743"/>
  <c r="D5088" i="1743"/>
  <c r="D5089" i="1743"/>
  <c r="D5090" i="1743"/>
  <c r="D5091" i="1743"/>
  <c r="D5092" i="1743"/>
  <c r="D5093" i="1743"/>
  <c r="D5094" i="1743"/>
  <c r="D5095" i="1743"/>
  <c r="D5096" i="1743"/>
  <c r="D5097" i="1743"/>
  <c r="D5098" i="1743"/>
  <c r="D5099" i="1743"/>
  <c r="D5100" i="1743"/>
  <c r="D5101" i="1743"/>
  <c r="D5102" i="1743"/>
  <c r="D5103" i="1743"/>
  <c r="D5104" i="1743"/>
  <c r="D5105" i="1743"/>
  <c r="D5106" i="1743"/>
  <c r="D5107" i="1743"/>
  <c r="D5108" i="1743"/>
  <c r="D5109" i="1743"/>
  <c r="D5110" i="1743"/>
  <c r="D5111" i="1743"/>
  <c r="D5112" i="1743"/>
  <c r="D5113" i="1743"/>
  <c r="D5114" i="1743"/>
  <c r="D5115" i="1743"/>
  <c r="D5116" i="1743"/>
  <c r="D5117" i="1743"/>
  <c r="D5118" i="1743"/>
  <c r="D5119" i="1743"/>
  <c r="D5120" i="1743"/>
  <c r="D5121" i="1743"/>
  <c r="D5122" i="1743"/>
  <c r="D5123" i="1743"/>
  <c r="D5124" i="1743"/>
  <c r="D5125" i="1743"/>
  <c r="D5126" i="1743"/>
  <c r="D5127" i="1743"/>
  <c r="D5128" i="1743"/>
  <c r="D5129" i="1743"/>
  <c r="D5130" i="1743"/>
  <c r="D5131" i="1743"/>
  <c r="D5132" i="1743"/>
  <c r="D5133" i="1743"/>
  <c r="D5134" i="1743"/>
  <c r="D5135" i="1743"/>
  <c r="D5136" i="1743"/>
  <c r="D5137" i="1743"/>
  <c r="D5138" i="1743"/>
  <c r="D5139" i="1743"/>
  <c r="D5140" i="1743"/>
  <c r="D5141" i="1743"/>
  <c r="D5142" i="1743"/>
  <c r="D5143" i="1743"/>
  <c r="D5144" i="1743"/>
  <c r="D5145" i="1743"/>
  <c r="D5146" i="1743"/>
  <c r="D5147" i="1743"/>
  <c r="D5148" i="1743"/>
  <c r="D5149" i="1743"/>
  <c r="D5150" i="1743"/>
  <c r="D5151" i="1743"/>
  <c r="D5152" i="1743"/>
  <c r="D5153" i="1743"/>
  <c r="D5154" i="1743"/>
  <c r="D5155" i="1743"/>
  <c r="D5156" i="1743"/>
  <c r="D5157" i="1743"/>
  <c r="D5158" i="1743"/>
  <c r="D5159" i="1743"/>
  <c r="D5160" i="1743"/>
  <c r="D5161" i="1743"/>
  <c r="D5162" i="1743"/>
  <c r="D5163" i="1743"/>
  <c r="D5164" i="1743"/>
  <c r="D5165" i="1743"/>
  <c r="D5166" i="1743"/>
  <c r="D5167" i="1743"/>
  <c r="D5168" i="1743"/>
  <c r="D5169" i="1743"/>
  <c r="D5170" i="1743"/>
  <c r="D5171" i="1743"/>
  <c r="D5172" i="1743"/>
  <c r="D5173" i="1743"/>
  <c r="D5174" i="1743"/>
  <c r="D5175" i="1743"/>
  <c r="D5176" i="1743"/>
  <c r="D5177" i="1743"/>
  <c r="D5178" i="1743"/>
  <c r="D5179" i="1743"/>
  <c r="D5180" i="1743"/>
  <c r="D5181" i="1743"/>
  <c r="D5182" i="1743"/>
  <c r="D5183" i="1743"/>
  <c r="D5184" i="1743"/>
  <c r="D5185" i="1743"/>
  <c r="D5186" i="1743"/>
  <c r="D5187" i="1743"/>
  <c r="D5188" i="1743"/>
  <c r="D5189" i="1743"/>
  <c r="D5190" i="1743"/>
  <c r="D5191" i="1743"/>
  <c r="D5192" i="1743"/>
  <c r="D5193" i="1743"/>
  <c r="D5194" i="1743"/>
  <c r="D5195" i="1743"/>
  <c r="D5196" i="1743"/>
  <c r="D5197" i="1743"/>
  <c r="D5198" i="1743"/>
  <c r="D5199" i="1743"/>
  <c r="D5200" i="1743"/>
  <c r="D5201" i="1743"/>
  <c r="D5202" i="1743"/>
  <c r="D5203" i="1743"/>
  <c r="D5204" i="1743"/>
  <c r="D5205" i="1743"/>
  <c r="D5206" i="1743"/>
  <c r="D5207" i="1743"/>
  <c r="D5208" i="1743"/>
  <c r="D5209" i="1743"/>
  <c r="D5210" i="1743"/>
  <c r="D5211" i="1743"/>
  <c r="D5212" i="1743"/>
  <c r="D5213" i="1743"/>
  <c r="D5214" i="1743"/>
  <c r="D5215" i="1743"/>
  <c r="D5216" i="1743"/>
  <c r="D5217" i="1743"/>
  <c r="D5218" i="1743"/>
  <c r="D5219" i="1743"/>
  <c r="D5220" i="1743"/>
  <c r="D5221" i="1743"/>
  <c r="D5222" i="1743"/>
  <c r="D5223" i="1743"/>
  <c r="D5224" i="1743"/>
  <c r="D5225" i="1743"/>
  <c r="D5226" i="1743"/>
  <c r="D5227" i="1743"/>
  <c r="D5228" i="1743"/>
  <c r="D5229" i="1743"/>
  <c r="D5230" i="1743"/>
  <c r="D5231" i="1743"/>
  <c r="D5232" i="1743"/>
  <c r="D5233" i="1743"/>
  <c r="D5234" i="1743"/>
  <c r="D5235" i="1743"/>
  <c r="D5236" i="1743"/>
  <c r="D5237" i="1743"/>
  <c r="D5238" i="1743"/>
  <c r="D5239" i="1743"/>
  <c r="D5240" i="1743"/>
  <c r="D5241" i="1743"/>
  <c r="D5242" i="1743"/>
  <c r="D5243" i="1743"/>
  <c r="D5244" i="1743"/>
  <c r="D5245" i="1743"/>
  <c r="D5246" i="1743"/>
  <c r="D5247" i="1743"/>
  <c r="D5248" i="1743"/>
  <c r="D5249" i="1743"/>
  <c r="D5250" i="1743"/>
  <c r="D5251" i="1743"/>
  <c r="D5252" i="1743"/>
  <c r="D5253" i="1743"/>
  <c r="D5254" i="1743"/>
  <c r="D5255" i="1743"/>
  <c r="D5256" i="1743"/>
  <c r="D5257" i="1743"/>
  <c r="D5258" i="1743"/>
  <c r="D5259" i="1743"/>
  <c r="D5260" i="1743"/>
  <c r="D5261" i="1743"/>
  <c r="D5262" i="1743"/>
  <c r="D5263" i="1743"/>
  <c r="D5264" i="1743"/>
  <c r="D5265" i="1743"/>
  <c r="D5266" i="1743"/>
  <c r="D5267" i="1743"/>
  <c r="D5268" i="1743"/>
  <c r="D5269" i="1743"/>
  <c r="D5270" i="1743"/>
  <c r="D5271" i="1743"/>
  <c r="D5272" i="1743"/>
  <c r="D5273" i="1743"/>
  <c r="D5274" i="1743"/>
  <c r="D5275" i="1743"/>
  <c r="D5276" i="1743"/>
  <c r="D5277" i="1743"/>
  <c r="D5278" i="1743"/>
  <c r="D5279" i="1743"/>
  <c r="D5280" i="1743"/>
  <c r="D5281" i="1743"/>
  <c r="D5282" i="1743"/>
  <c r="D5283" i="1743"/>
  <c r="D5284" i="1743"/>
  <c r="D5285" i="1743"/>
  <c r="D5286" i="1743"/>
  <c r="D5287" i="1743"/>
  <c r="D5288" i="1743"/>
  <c r="D5289" i="1743"/>
  <c r="D5290" i="1743"/>
  <c r="D5291" i="1743"/>
  <c r="D5292" i="1743"/>
  <c r="D5293" i="1743"/>
  <c r="D5294" i="1743"/>
  <c r="D5295" i="1743"/>
  <c r="D5296" i="1743"/>
  <c r="D5297" i="1743"/>
  <c r="D5298" i="1743"/>
  <c r="D5299" i="1743"/>
  <c r="D5300" i="1743"/>
  <c r="D5301" i="1743"/>
  <c r="D5302" i="1743"/>
  <c r="D5303" i="1743"/>
  <c r="D5304" i="1743"/>
  <c r="D5305" i="1743"/>
  <c r="D5306" i="1743"/>
  <c r="D5307" i="1743"/>
  <c r="D5308" i="1743"/>
  <c r="D5309" i="1743"/>
  <c r="D5310" i="1743"/>
  <c r="D5311" i="1743"/>
  <c r="D5312" i="1743"/>
  <c r="D5313" i="1743"/>
  <c r="D5314" i="1743"/>
  <c r="D5315" i="1743"/>
  <c r="D5316" i="1743"/>
  <c r="D5317" i="1743"/>
  <c r="D5318" i="1743"/>
  <c r="D5319" i="1743"/>
  <c r="D5320" i="1743"/>
  <c r="D5321" i="1743"/>
  <c r="D5322" i="1743"/>
  <c r="D5323" i="1743"/>
  <c r="D5324" i="1743"/>
  <c r="D5325" i="1743"/>
  <c r="D5326" i="1743"/>
  <c r="D5327" i="1743"/>
  <c r="D5328" i="1743"/>
  <c r="D5329" i="1743"/>
  <c r="D5330" i="1743"/>
  <c r="D5331" i="1743"/>
  <c r="D5332" i="1743"/>
  <c r="D5333" i="1743"/>
  <c r="D5334" i="1743"/>
  <c r="D5335" i="1743"/>
  <c r="D5336" i="1743"/>
  <c r="D5337" i="1743"/>
  <c r="D5338" i="1743"/>
  <c r="D5339" i="1743"/>
  <c r="D5340" i="1743"/>
  <c r="D5341" i="1743"/>
  <c r="D5342" i="1743"/>
  <c r="D5343" i="1743"/>
  <c r="D5344" i="1743"/>
  <c r="D5345" i="1743"/>
  <c r="D5346" i="1743"/>
  <c r="D5347" i="1743"/>
  <c r="D5348" i="1743"/>
  <c r="D5349" i="1743"/>
  <c r="D5350" i="1743"/>
  <c r="D5351" i="1743"/>
  <c r="D5352" i="1743"/>
  <c r="D5353" i="1743"/>
  <c r="D5354" i="1743"/>
  <c r="D5355" i="1743"/>
  <c r="D5356" i="1743"/>
  <c r="D5357" i="1743"/>
  <c r="D5358" i="1743"/>
  <c r="D5359" i="1743"/>
  <c r="D5360" i="1743"/>
  <c r="D5361" i="1743"/>
  <c r="D5362" i="1743"/>
  <c r="D5363" i="1743"/>
  <c r="D5364" i="1743"/>
  <c r="D5365" i="1743"/>
  <c r="D5366" i="1743"/>
  <c r="D5367" i="1743"/>
  <c r="D5368" i="1743"/>
  <c r="D5369" i="1743"/>
  <c r="D5370" i="1743"/>
  <c r="D5371" i="1743"/>
  <c r="D5372" i="1743"/>
  <c r="D5373" i="1743"/>
  <c r="D5374" i="1743"/>
  <c r="D5375" i="1743"/>
  <c r="D5376" i="1743"/>
  <c r="D5377" i="1743"/>
  <c r="D5378" i="1743"/>
  <c r="D5379" i="1743"/>
  <c r="D5380" i="1743"/>
  <c r="D5381" i="1743"/>
  <c r="D5382" i="1743"/>
  <c r="D5383" i="1743"/>
  <c r="D5384" i="1743"/>
  <c r="D5385" i="1743"/>
  <c r="D5386" i="1743"/>
  <c r="D5387" i="1743"/>
  <c r="D5388" i="1743"/>
  <c r="D5389" i="1743"/>
  <c r="D5390" i="1743"/>
  <c r="D5391" i="1743"/>
  <c r="D5392" i="1743"/>
  <c r="D5393" i="1743"/>
  <c r="D5394" i="1743"/>
  <c r="D5395" i="1743"/>
  <c r="D5396" i="1743"/>
  <c r="D5397" i="1743"/>
  <c r="D5398" i="1743"/>
  <c r="D5399" i="1743"/>
  <c r="D5400" i="1743"/>
  <c r="D5401" i="1743"/>
  <c r="D5402" i="1743"/>
  <c r="D5403" i="1743"/>
  <c r="D5404" i="1743"/>
  <c r="D5405" i="1743"/>
  <c r="D5406" i="1743"/>
  <c r="D5407" i="1743"/>
  <c r="D5408" i="1743"/>
  <c r="D5409" i="1743"/>
  <c r="D5410" i="1743"/>
  <c r="D5411" i="1743"/>
  <c r="D5412" i="1743"/>
  <c r="D5413" i="1743"/>
  <c r="D5414" i="1743"/>
  <c r="D5415" i="1743"/>
  <c r="D5416" i="1743"/>
  <c r="D5417" i="1743"/>
  <c r="D5418" i="1743"/>
  <c r="D5419" i="1743"/>
  <c r="D5420" i="1743"/>
  <c r="D5421" i="1743"/>
  <c r="D5422" i="1743"/>
  <c r="D5423" i="1743"/>
  <c r="D5424" i="1743"/>
  <c r="D5425" i="1743"/>
  <c r="D5426" i="1743"/>
  <c r="D5427" i="1743"/>
  <c r="D5428" i="1743"/>
  <c r="D5429" i="1743"/>
  <c r="D5430" i="1743"/>
  <c r="D5431" i="1743"/>
  <c r="D5432" i="1743"/>
  <c r="D5433" i="1743"/>
  <c r="D5434" i="1743"/>
  <c r="D5435" i="1743"/>
  <c r="D5436" i="1743"/>
  <c r="D5437" i="1743"/>
  <c r="D5438" i="1743"/>
  <c r="D5439" i="1743"/>
  <c r="D5440" i="1743"/>
  <c r="D5441" i="1743"/>
  <c r="D5442" i="1743"/>
  <c r="D5443" i="1743"/>
  <c r="D5444" i="1743"/>
  <c r="D5445" i="1743"/>
  <c r="D5446" i="1743"/>
  <c r="D5447" i="1743"/>
  <c r="D5448" i="1743"/>
  <c r="D5449" i="1743"/>
  <c r="D5450" i="1743"/>
  <c r="D5451" i="1743"/>
  <c r="D5452" i="1743"/>
  <c r="D5453" i="1743"/>
  <c r="D5454" i="1743"/>
  <c r="D5455" i="1743"/>
  <c r="D5456" i="1743"/>
  <c r="D5457" i="1743"/>
  <c r="D5458" i="1743"/>
  <c r="D5459" i="1743"/>
  <c r="D5460" i="1743"/>
  <c r="D5461" i="1743"/>
  <c r="D5462" i="1743"/>
  <c r="D5463" i="1743"/>
  <c r="D5464" i="1743"/>
  <c r="D5465" i="1743"/>
  <c r="D5466" i="1743"/>
  <c r="D5467" i="1743"/>
  <c r="D5468" i="1743"/>
  <c r="D5469" i="1743"/>
  <c r="D5470" i="1743"/>
  <c r="D5471" i="1743"/>
  <c r="D5472" i="1743"/>
  <c r="D5473" i="1743"/>
  <c r="D5474" i="1743"/>
  <c r="D5475" i="1743"/>
  <c r="D5476" i="1743"/>
  <c r="D5477" i="1743"/>
  <c r="D5478" i="1743"/>
  <c r="D5479" i="1743"/>
  <c r="D5480" i="1743"/>
  <c r="D5481" i="1743"/>
  <c r="D5482" i="1743"/>
  <c r="D5483" i="1743"/>
  <c r="D5484" i="1743"/>
  <c r="D5485" i="1743"/>
  <c r="D5486" i="1743"/>
  <c r="D5487" i="1743"/>
  <c r="D5488" i="1743"/>
  <c r="D5489" i="1743"/>
  <c r="D5490" i="1743"/>
  <c r="D5491" i="1743"/>
  <c r="D5492" i="1743"/>
  <c r="D5493" i="1743"/>
  <c r="D5494" i="1743"/>
  <c r="D5495" i="1743"/>
  <c r="D5496" i="1743"/>
  <c r="D5497" i="1743"/>
  <c r="D5498" i="1743"/>
  <c r="D5499" i="1743"/>
  <c r="D5500" i="1743"/>
  <c r="D5501" i="1743"/>
  <c r="D5502" i="1743"/>
  <c r="D5503" i="1743"/>
  <c r="D5504" i="1743"/>
  <c r="D5505" i="1743"/>
  <c r="D5506" i="1743"/>
  <c r="D5507" i="1743"/>
  <c r="D5508" i="1743"/>
  <c r="D5509" i="1743"/>
  <c r="D5510" i="1743"/>
  <c r="D5511" i="1743"/>
  <c r="D5512" i="1743"/>
  <c r="D5513" i="1743"/>
  <c r="D5514" i="1743"/>
  <c r="D5515" i="1743"/>
  <c r="D5516" i="1743"/>
  <c r="D5517" i="1743"/>
  <c r="D5518" i="1743"/>
  <c r="D5519" i="1743"/>
  <c r="D5520" i="1743"/>
  <c r="D5521" i="1743"/>
  <c r="D5522" i="1743"/>
  <c r="D5523" i="1743"/>
  <c r="D5524" i="1743"/>
  <c r="D5525" i="1743"/>
  <c r="D5526" i="1743"/>
  <c r="D5527" i="1743"/>
  <c r="D5528" i="1743"/>
  <c r="D5529" i="1743"/>
  <c r="D5530" i="1743"/>
  <c r="D5531" i="1743"/>
  <c r="D5532" i="1743"/>
  <c r="D5533" i="1743"/>
  <c r="D5534" i="1743"/>
  <c r="D5535" i="1743"/>
  <c r="D5536" i="1743"/>
  <c r="D5537" i="1743"/>
  <c r="D5538" i="1743"/>
  <c r="D5539" i="1743"/>
  <c r="D5540" i="1743"/>
  <c r="D5541" i="1743"/>
  <c r="D5542" i="1743"/>
  <c r="D5543" i="1743"/>
  <c r="D5544" i="1743"/>
  <c r="D5545" i="1743"/>
  <c r="D5546" i="1743"/>
  <c r="D5547" i="1743"/>
  <c r="D5548" i="1743"/>
  <c r="D5549" i="1743"/>
  <c r="D5550" i="1743"/>
  <c r="D5551" i="1743"/>
  <c r="D5552" i="1743"/>
  <c r="D5553" i="1743"/>
  <c r="D5554" i="1743"/>
  <c r="D5555" i="1743"/>
  <c r="D5556" i="1743"/>
  <c r="D5558" i="1743"/>
  <c r="D5559" i="1743"/>
  <c r="D5560" i="1743"/>
  <c r="D5561" i="1743"/>
  <c r="D5562" i="1743"/>
  <c r="D5563" i="1743"/>
  <c r="D5564" i="1743"/>
  <c r="D5565" i="1743"/>
  <c r="D5566" i="1743"/>
  <c r="D5567" i="1743"/>
  <c r="D5568" i="1743"/>
  <c r="D5569" i="1743"/>
  <c r="D5570" i="1743"/>
  <c r="D5571" i="1743"/>
  <c r="D5572" i="1743"/>
  <c r="D5573" i="1743"/>
  <c r="D5574" i="1743"/>
  <c r="D5575" i="1743"/>
  <c r="D5576" i="1743"/>
  <c r="D5577" i="1743"/>
  <c r="D5578" i="1743"/>
  <c r="D5579" i="1743"/>
  <c r="D5580" i="1743"/>
  <c r="D5581" i="1743"/>
  <c r="D5582" i="1743"/>
  <c r="D5583" i="1743"/>
  <c r="D5584" i="1743"/>
  <c r="D5585" i="1743"/>
  <c r="D5586" i="1743"/>
  <c r="D5587" i="1743"/>
  <c r="D5588" i="1743"/>
  <c r="D5589" i="1743"/>
  <c r="D5590" i="1743"/>
  <c r="C4" i="1743"/>
  <c r="C5" i="1743"/>
  <c r="C6" i="1743"/>
  <c r="C7" i="1743"/>
  <c r="C8" i="1743"/>
  <c r="C9" i="1743"/>
  <c r="C10" i="1743"/>
  <c r="C11" i="1743"/>
  <c r="C12" i="1743"/>
  <c r="C13" i="1743"/>
  <c r="C14" i="1743"/>
  <c r="C15" i="1743"/>
  <c r="C16" i="1743"/>
  <c r="C17" i="1743"/>
  <c r="C18" i="1743"/>
  <c r="C19" i="1743"/>
  <c r="C20" i="1743"/>
  <c r="C21" i="1743"/>
  <c r="C22" i="1743"/>
  <c r="C23" i="1743"/>
  <c r="C24" i="1743"/>
  <c r="C25" i="1743"/>
  <c r="C26" i="1743"/>
  <c r="C27" i="1743"/>
  <c r="C28" i="1743"/>
  <c r="C29" i="1743"/>
  <c r="C30" i="1743"/>
  <c r="C31" i="1743"/>
  <c r="C32" i="1743"/>
  <c r="C33" i="1743"/>
  <c r="C34" i="1743"/>
  <c r="C35" i="1743"/>
  <c r="C36" i="1743"/>
  <c r="C37" i="1743"/>
  <c r="C38" i="1743"/>
  <c r="C39" i="1743"/>
  <c r="C40" i="1743"/>
  <c r="C41" i="1743"/>
  <c r="C42" i="1743"/>
  <c r="C43" i="1743"/>
  <c r="C44" i="1743"/>
  <c r="C45" i="1743"/>
  <c r="C46" i="1743"/>
  <c r="C47" i="1743"/>
  <c r="C48" i="1743"/>
  <c r="C49" i="1743"/>
  <c r="C50" i="1743"/>
  <c r="C51" i="1743"/>
  <c r="C52" i="1743"/>
  <c r="C53" i="1743"/>
  <c r="C54" i="1743"/>
  <c r="C55" i="1743"/>
  <c r="C56" i="1743"/>
  <c r="C57" i="1743"/>
  <c r="C58" i="1743"/>
  <c r="C59" i="1743"/>
  <c r="C60" i="1743"/>
  <c r="C61" i="1743"/>
  <c r="C62" i="1743"/>
  <c r="C63" i="1743"/>
  <c r="C64" i="1743"/>
  <c r="C65" i="1743"/>
  <c r="C66" i="1743"/>
  <c r="C67" i="1743"/>
  <c r="C68" i="1743"/>
  <c r="C69" i="1743"/>
  <c r="C70" i="1743"/>
  <c r="C71" i="1743"/>
  <c r="C72" i="1743"/>
  <c r="C73" i="1743"/>
  <c r="C74" i="1743"/>
  <c r="C75" i="1743"/>
  <c r="C76" i="1743"/>
  <c r="C77" i="1743"/>
  <c r="C78" i="1743"/>
  <c r="C79" i="1743"/>
  <c r="C80" i="1743"/>
  <c r="C81" i="1743"/>
  <c r="C82" i="1743"/>
  <c r="C83" i="1743"/>
  <c r="C84" i="1743"/>
  <c r="C85" i="1743"/>
  <c r="C86" i="1743"/>
  <c r="C87" i="1743"/>
  <c r="C88" i="1743"/>
  <c r="C89" i="1743"/>
  <c r="C90" i="1743"/>
  <c r="C91" i="1743"/>
  <c r="C92" i="1743"/>
  <c r="C93" i="1743"/>
  <c r="C94" i="1743"/>
  <c r="C95" i="1743"/>
  <c r="C96" i="1743"/>
  <c r="C97" i="1743"/>
  <c r="C98" i="1743"/>
  <c r="C99" i="1743"/>
  <c r="C100" i="1743"/>
  <c r="C101" i="1743"/>
  <c r="C102" i="1743"/>
  <c r="C103" i="1743"/>
  <c r="C104" i="1743"/>
  <c r="C105" i="1743"/>
  <c r="C106" i="1743"/>
  <c r="C107" i="1743"/>
  <c r="C108" i="1743"/>
  <c r="C109" i="1743"/>
  <c r="C110" i="1743"/>
  <c r="C111" i="1743"/>
  <c r="C112" i="1743"/>
  <c r="C113" i="1743"/>
  <c r="C114" i="1743"/>
  <c r="C115" i="1743"/>
  <c r="C116" i="1743"/>
  <c r="C117" i="1743"/>
  <c r="C118" i="1743"/>
  <c r="C119" i="1743"/>
  <c r="C120" i="1743"/>
  <c r="C121" i="1743"/>
  <c r="C122" i="1743"/>
  <c r="C123" i="1743"/>
  <c r="C124" i="1743"/>
  <c r="C125" i="1743"/>
  <c r="C126" i="1743"/>
  <c r="C127" i="1743"/>
  <c r="C128" i="1743"/>
  <c r="C129" i="1743"/>
  <c r="C130" i="1743"/>
  <c r="C131" i="1743"/>
  <c r="C132" i="1743"/>
  <c r="C133" i="1743"/>
  <c r="C134" i="1743"/>
  <c r="C135" i="1743"/>
  <c r="C136" i="1743"/>
  <c r="C137" i="1743"/>
  <c r="C138" i="1743"/>
  <c r="C139" i="1743"/>
  <c r="C140" i="1743"/>
  <c r="C141" i="1743"/>
  <c r="C142" i="1743"/>
  <c r="C143" i="1743"/>
  <c r="C144" i="1743"/>
  <c r="C145" i="1743"/>
  <c r="C146" i="1743"/>
  <c r="C147" i="1743"/>
  <c r="C148" i="1743"/>
  <c r="C149" i="1743"/>
  <c r="C150" i="1743"/>
  <c r="C151" i="1743"/>
  <c r="C152" i="1743"/>
  <c r="C153" i="1743"/>
  <c r="C154" i="1743"/>
  <c r="C155" i="1743"/>
  <c r="C156" i="1743"/>
  <c r="C157" i="1743"/>
  <c r="C158" i="1743"/>
  <c r="C159" i="1743"/>
  <c r="C160" i="1743"/>
  <c r="C161" i="1743"/>
  <c r="C162" i="1743"/>
  <c r="C163" i="1743"/>
  <c r="C164" i="1743"/>
  <c r="C165" i="1743"/>
  <c r="C166" i="1743"/>
  <c r="C167" i="1743"/>
  <c r="C168" i="1743"/>
  <c r="C169" i="1743"/>
  <c r="C170" i="1743"/>
  <c r="C171" i="1743"/>
  <c r="C172" i="1743"/>
  <c r="C173" i="1743"/>
  <c r="C174" i="1743"/>
  <c r="C175" i="1743"/>
  <c r="C176" i="1743"/>
  <c r="C177" i="1743"/>
  <c r="C178" i="1743"/>
  <c r="C179" i="1743"/>
  <c r="C180" i="1743"/>
  <c r="C181" i="1743"/>
  <c r="C182" i="1743"/>
  <c r="C183" i="1743"/>
  <c r="C184" i="1743"/>
  <c r="C185" i="1743"/>
  <c r="C186" i="1743"/>
  <c r="C187" i="1743"/>
  <c r="C188" i="1743"/>
  <c r="C189" i="1743"/>
  <c r="C190" i="1743"/>
  <c r="C191" i="1743"/>
  <c r="C192" i="1743"/>
  <c r="C193" i="1743"/>
  <c r="C194" i="1743"/>
  <c r="C195" i="1743"/>
  <c r="C196" i="1743"/>
  <c r="C197" i="1743"/>
  <c r="C198" i="1743"/>
  <c r="C199" i="1743"/>
  <c r="C200" i="1743"/>
  <c r="C201" i="1743"/>
  <c r="C202" i="1743"/>
  <c r="C203" i="1743"/>
  <c r="C204" i="1743"/>
  <c r="C205" i="1743"/>
  <c r="C206" i="1743"/>
  <c r="C207" i="1743"/>
  <c r="C208" i="1743"/>
  <c r="C209" i="1743"/>
  <c r="C210" i="1743"/>
  <c r="C211" i="1743"/>
  <c r="C212" i="1743"/>
  <c r="C213" i="1743"/>
  <c r="C214" i="1743"/>
  <c r="C215" i="1743"/>
  <c r="C216" i="1743"/>
  <c r="C217" i="1743"/>
  <c r="C218" i="1743"/>
  <c r="C219" i="1743"/>
  <c r="C220" i="1743"/>
  <c r="C221" i="1743"/>
  <c r="C222" i="1743"/>
  <c r="C223" i="1743"/>
  <c r="C224" i="1743"/>
  <c r="C225" i="1743"/>
  <c r="C226" i="1743"/>
  <c r="C227" i="1743"/>
  <c r="C228" i="1743"/>
  <c r="C229" i="1743"/>
  <c r="C230" i="1743"/>
  <c r="C231" i="1743"/>
  <c r="C232" i="1743"/>
  <c r="C233" i="1743"/>
  <c r="C234" i="1743"/>
  <c r="C235" i="1743"/>
  <c r="C236" i="1743"/>
  <c r="C237" i="1743"/>
  <c r="C238" i="1743"/>
  <c r="C239" i="1743"/>
  <c r="C240" i="1743"/>
  <c r="C241" i="1743"/>
  <c r="C242" i="1743"/>
  <c r="C243" i="1743"/>
  <c r="C244" i="1743"/>
  <c r="C245" i="1743"/>
  <c r="C246" i="1743"/>
  <c r="C247" i="1743"/>
  <c r="C248" i="1743"/>
  <c r="C249" i="1743"/>
  <c r="C250" i="1743"/>
  <c r="C251" i="1743"/>
  <c r="C252" i="1743"/>
  <c r="C253" i="1743"/>
  <c r="C254" i="1743"/>
  <c r="C255" i="1743"/>
  <c r="C256" i="1743"/>
  <c r="C257" i="1743"/>
  <c r="C258" i="1743"/>
  <c r="C259" i="1743"/>
  <c r="C260" i="1743"/>
  <c r="C261" i="1743"/>
  <c r="C262" i="1743"/>
  <c r="C263" i="1743"/>
  <c r="C264" i="1743"/>
  <c r="C265" i="1743"/>
  <c r="C266" i="1743"/>
  <c r="C267" i="1743"/>
  <c r="C268" i="1743"/>
  <c r="C269" i="1743"/>
  <c r="C270" i="1743"/>
  <c r="C271" i="1743"/>
  <c r="C272" i="1743"/>
  <c r="C273" i="1743"/>
  <c r="C274" i="1743"/>
  <c r="C275" i="1743"/>
  <c r="C276" i="1743"/>
  <c r="C277" i="1743"/>
  <c r="C278" i="1743"/>
  <c r="C279" i="1743"/>
  <c r="C280" i="1743"/>
  <c r="C281" i="1743"/>
  <c r="C282" i="1743"/>
  <c r="C283" i="1743"/>
  <c r="C284" i="1743"/>
  <c r="C285" i="1743"/>
  <c r="C286" i="1743"/>
  <c r="C287" i="1743"/>
  <c r="C288" i="1743"/>
  <c r="C289" i="1743"/>
  <c r="C290" i="1743"/>
  <c r="C291" i="1743"/>
  <c r="C292" i="1743"/>
  <c r="C293" i="1743"/>
  <c r="C294" i="1743"/>
  <c r="C295" i="1743"/>
  <c r="C296" i="1743"/>
  <c r="C297" i="1743"/>
  <c r="C298" i="1743"/>
  <c r="C299" i="1743"/>
  <c r="C300" i="1743"/>
  <c r="C301" i="1743"/>
  <c r="C302" i="1743"/>
  <c r="C303" i="1743"/>
  <c r="C304" i="1743"/>
  <c r="C305" i="1743"/>
  <c r="C306" i="1743"/>
  <c r="C307" i="1743"/>
  <c r="C308" i="1743"/>
  <c r="C309" i="1743"/>
  <c r="C310" i="1743"/>
  <c r="C311" i="1743"/>
  <c r="C312" i="1743"/>
  <c r="C313" i="1743"/>
  <c r="C314" i="1743"/>
  <c r="C315" i="1743"/>
  <c r="C316" i="1743"/>
  <c r="C317" i="1743"/>
  <c r="C318" i="1743"/>
  <c r="C319" i="1743"/>
  <c r="C320" i="1743"/>
  <c r="C321" i="1743"/>
  <c r="C322" i="1743"/>
  <c r="C323" i="1743"/>
  <c r="C324" i="1743"/>
  <c r="C325" i="1743"/>
  <c r="C326" i="1743"/>
  <c r="C327" i="1743"/>
  <c r="C328" i="1743"/>
  <c r="C329" i="1743"/>
  <c r="C330" i="1743"/>
  <c r="C331" i="1743"/>
  <c r="C332" i="1743"/>
  <c r="C333" i="1743"/>
  <c r="C334" i="1743"/>
  <c r="C335" i="1743"/>
  <c r="C336" i="1743"/>
  <c r="C337" i="1743"/>
  <c r="C338" i="1743"/>
  <c r="C339" i="1743"/>
  <c r="C340" i="1743"/>
  <c r="C341" i="1743"/>
  <c r="C342" i="1743"/>
  <c r="C343" i="1743"/>
  <c r="C344" i="1743"/>
  <c r="C345" i="1743"/>
  <c r="C346" i="1743"/>
  <c r="C347" i="1743"/>
  <c r="C348" i="1743"/>
  <c r="C349" i="1743"/>
  <c r="C350" i="1743"/>
  <c r="C351" i="1743"/>
  <c r="C352" i="1743"/>
  <c r="C353" i="1743"/>
  <c r="C354" i="1743"/>
  <c r="C355" i="1743"/>
  <c r="C356" i="1743"/>
  <c r="C357" i="1743"/>
  <c r="C358" i="1743"/>
  <c r="C359" i="1743"/>
  <c r="C360" i="1743"/>
  <c r="C361" i="1743"/>
  <c r="C362" i="1743"/>
  <c r="C363" i="1743"/>
  <c r="C364" i="1743"/>
  <c r="C365" i="1743"/>
  <c r="C366" i="1743"/>
  <c r="C367" i="1743"/>
  <c r="C368" i="1743"/>
  <c r="C369" i="1743"/>
  <c r="C370" i="1743"/>
  <c r="C371" i="1743"/>
  <c r="C372" i="1743"/>
  <c r="C373" i="1743"/>
  <c r="C374" i="1743"/>
  <c r="C375" i="1743"/>
  <c r="C376" i="1743"/>
  <c r="C377" i="1743"/>
  <c r="C378" i="1743"/>
  <c r="C379" i="1743"/>
  <c r="C380" i="1743"/>
  <c r="C381" i="1743"/>
  <c r="C382" i="1743"/>
  <c r="C383" i="1743"/>
  <c r="C384" i="1743"/>
  <c r="C385" i="1743"/>
  <c r="C386" i="1743"/>
  <c r="C387" i="1743"/>
  <c r="C388" i="1743"/>
  <c r="C389" i="1743"/>
  <c r="C390" i="1743"/>
  <c r="C391" i="1743"/>
  <c r="C392" i="1743"/>
  <c r="C393" i="1743"/>
  <c r="C394" i="1743"/>
  <c r="C395" i="1743"/>
  <c r="C396" i="1743"/>
  <c r="C397" i="1743"/>
  <c r="C398" i="1743"/>
  <c r="C399" i="1743"/>
  <c r="C400" i="1743"/>
  <c r="C401" i="1743"/>
  <c r="C402" i="1743"/>
  <c r="C403" i="1743"/>
  <c r="C404" i="1743"/>
  <c r="C405" i="1743"/>
  <c r="C406" i="1743"/>
  <c r="C407" i="1743"/>
  <c r="C408" i="1743"/>
  <c r="C409" i="1743"/>
  <c r="C410" i="1743"/>
  <c r="C411" i="1743"/>
  <c r="C412" i="1743"/>
  <c r="C413" i="1743"/>
  <c r="C414" i="1743"/>
  <c r="C415" i="1743"/>
  <c r="C416" i="1743"/>
  <c r="C417" i="1743"/>
  <c r="C418" i="1743"/>
  <c r="C419" i="1743"/>
  <c r="C420" i="1743"/>
  <c r="C421" i="1743"/>
  <c r="C422" i="1743"/>
  <c r="C423" i="1743"/>
  <c r="C424" i="1743"/>
  <c r="C425" i="1743"/>
  <c r="C426" i="1743"/>
  <c r="C427" i="1743"/>
  <c r="C428" i="1743"/>
  <c r="C429" i="1743"/>
  <c r="C430" i="1743"/>
  <c r="C431" i="1743"/>
  <c r="C432" i="1743"/>
  <c r="C433" i="1743"/>
  <c r="C434" i="1743"/>
  <c r="C435" i="1743"/>
  <c r="C436" i="1743"/>
  <c r="C437" i="1743"/>
  <c r="C438" i="1743"/>
  <c r="C439" i="1743"/>
  <c r="C440" i="1743"/>
  <c r="C441" i="1743"/>
  <c r="C442" i="1743"/>
  <c r="C443" i="1743"/>
  <c r="C444" i="1743"/>
  <c r="C445" i="1743"/>
  <c r="C446" i="1743"/>
  <c r="C447" i="1743"/>
  <c r="C448" i="1743"/>
  <c r="C449" i="1743"/>
  <c r="C450" i="1743"/>
  <c r="C451" i="1743"/>
  <c r="C452" i="1743"/>
  <c r="C453" i="1743"/>
  <c r="C454" i="1743"/>
  <c r="C455" i="1743"/>
  <c r="C456" i="1743"/>
  <c r="C457" i="1743"/>
  <c r="C458" i="1743"/>
  <c r="C459" i="1743"/>
  <c r="C460" i="1743"/>
  <c r="C461" i="1743"/>
  <c r="C462" i="1743"/>
  <c r="C463" i="1743"/>
  <c r="C464" i="1743"/>
  <c r="C465" i="1743"/>
  <c r="C466" i="1743"/>
  <c r="C467" i="1743"/>
  <c r="C468" i="1743"/>
  <c r="C469" i="1743"/>
  <c r="C470" i="1743"/>
  <c r="C471" i="1743"/>
  <c r="C472" i="1743"/>
  <c r="C473" i="1743"/>
  <c r="C474" i="1743"/>
  <c r="C475" i="1743"/>
  <c r="C476" i="1743"/>
  <c r="C477" i="1743"/>
  <c r="C478" i="1743"/>
  <c r="C479" i="1743"/>
  <c r="C480" i="1743"/>
  <c r="C481" i="1743"/>
  <c r="C482" i="1743"/>
  <c r="C483" i="1743"/>
  <c r="C484" i="1743"/>
  <c r="C485" i="1743"/>
  <c r="C486" i="1743"/>
  <c r="C487" i="1743"/>
  <c r="C488" i="1743"/>
  <c r="C489" i="1743"/>
  <c r="C490" i="1743"/>
  <c r="C491" i="1743"/>
  <c r="C492" i="1743"/>
  <c r="C493" i="1743"/>
  <c r="C494" i="1743"/>
  <c r="C495" i="1743"/>
  <c r="C496" i="1743"/>
  <c r="C497" i="1743"/>
  <c r="C498" i="1743"/>
  <c r="C499" i="1743"/>
  <c r="C500" i="1743"/>
  <c r="C501" i="1743"/>
  <c r="C502" i="1743"/>
  <c r="C503" i="1743"/>
  <c r="C504" i="1743"/>
  <c r="C505" i="1743"/>
  <c r="C506" i="1743"/>
  <c r="C507" i="1743"/>
  <c r="C508" i="1743"/>
  <c r="C509" i="1743"/>
  <c r="C510" i="1743"/>
  <c r="C511" i="1743"/>
  <c r="C512" i="1743"/>
  <c r="C513" i="1743"/>
  <c r="C514" i="1743"/>
  <c r="C515" i="1743"/>
  <c r="C516" i="1743"/>
  <c r="C517" i="1743"/>
  <c r="C518" i="1743"/>
  <c r="C519" i="1743"/>
  <c r="C520" i="1743"/>
  <c r="C521" i="1743"/>
  <c r="C522" i="1743"/>
  <c r="C523" i="1743"/>
  <c r="C524" i="1743"/>
  <c r="C525" i="1743"/>
  <c r="C526" i="1743"/>
  <c r="C527" i="1743"/>
  <c r="C528" i="1743"/>
  <c r="C529" i="1743"/>
  <c r="C530" i="1743"/>
  <c r="C531" i="1743"/>
  <c r="C532" i="1743"/>
  <c r="C533" i="1743"/>
  <c r="C534" i="1743"/>
  <c r="C535" i="1743"/>
  <c r="C536" i="1743"/>
  <c r="C537" i="1743"/>
  <c r="C538" i="1743"/>
  <c r="C539" i="1743"/>
  <c r="C540" i="1743"/>
  <c r="C541" i="1743"/>
  <c r="C542" i="1743"/>
  <c r="C543" i="1743"/>
  <c r="C544" i="1743"/>
  <c r="C545" i="1743"/>
  <c r="C546" i="1743"/>
  <c r="C547" i="1743"/>
  <c r="C548" i="1743"/>
  <c r="C549" i="1743"/>
  <c r="C550" i="1743"/>
  <c r="C551" i="1743"/>
  <c r="C552" i="1743"/>
  <c r="C553" i="1743"/>
  <c r="C554" i="1743"/>
  <c r="C555" i="1743"/>
  <c r="C556" i="1743"/>
  <c r="C557" i="1743"/>
  <c r="C558" i="1743"/>
  <c r="C559" i="1743"/>
  <c r="C560" i="1743"/>
  <c r="C561" i="1743"/>
  <c r="C562" i="1743"/>
  <c r="C563" i="1743"/>
  <c r="C564" i="1743"/>
  <c r="C565" i="1743"/>
  <c r="C566" i="1743"/>
  <c r="C567" i="1743"/>
  <c r="C568" i="1743"/>
  <c r="C569" i="1743"/>
  <c r="C570" i="1743"/>
  <c r="C571" i="1743"/>
  <c r="C572" i="1743"/>
  <c r="C573" i="1743"/>
  <c r="C574" i="1743"/>
  <c r="C575" i="1743"/>
  <c r="C576" i="1743"/>
  <c r="C577" i="1743"/>
  <c r="C578" i="1743"/>
  <c r="C579" i="1743"/>
  <c r="C580" i="1743"/>
  <c r="C581" i="1743"/>
  <c r="C582" i="1743"/>
  <c r="C583" i="1743"/>
  <c r="C584" i="1743"/>
  <c r="C585" i="1743"/>
  <c r="C586" i="1743"/>
  <c r="C587" i="1743"/>
  <c r="C588" i="1743"/>
  <c r="C589" i="1743"/>
  <c r="C590" i="1743"/>
  <c r="C591" i="1743"/>
  <c r="C592" i="1743"/>
  <c r="C593" i="1743"/>
  <c r="C594" i="1743"/>
  <c r="C595" i="1743"/>
  <c r="C596" i="1743"/>
  <c r="C597" i="1743"/>
  <c r="C598" i="1743"/>
  <c r="C599" i="1743"/>
  <c r="C600" i="1743"/>
  <c r="C601" i="1743"/>
  <c r="C602" i="1743"/>
  <c r="C603" i="1743"/>
  <c r="C604" i="1743"/>
  <c r="C605" i="1743"/>
  <c r="C606" i="1743"/>
  <c r="C607" i="1743"/>
  <c r="C608" i="1743"/>
  <c r="C609" i="1743"/>
  <c r="C610" i="1743"/>
  <c r="C611" i="1743"/>
  <c r="C612" i="1743"/>
  <c r="C613" i="1743"/>
  <c r="C614" i="1743"/>
  <c r="C615" i="1743"/>
  <c r="C616" i="1743"/>
  <c r="C617" i="1743"/>
  <c r="C618" i="1743"/>
  <c r="C619" i="1743"/>
  <c r="C620" i="1743"/>
  <c r="C621" i="1743"/>
  <c r="C622" i="1743"/>
  <c r="C623" i="1743"/>
  <c r="C624" i="1743"/>
  <c r="C625" i="1743"/>
  <c r="C626" i="1743"/>
  <c r="C627" i="1743"/>
  <c r="C628" i="1743"/>
  <c r="C629" i="1743"/>
  <c r="C630" i="1743"/>
  <c r="C631" i="1743"/>
  <c r="C632" i="1743"/>
  <c r="C633" i="1743"/>
  <c r="C634" i="1743"/>
  <c r="C635" i="1743"/>
  <c r="C636" i="1743"/>
  <c r="C637" i="1743"/>
  <c r="C638" i="1743"/>
  <c r="C639" i="1743"/>
  <c r="C640" i="1743"/>
  <c r="C641" i="1743"/>
  <c r="C642" i="1743"/>
  <c r="C643" i="1743"/>
  <c r="C644" i="1743"/>
  <c r="C645" i="1743"/>
  <c r="C646" i="1743"/>
  <c r="C647" i="1743"/>
  <c r="C648" i="1743"/>
  <c r="C649" i="1743"/>
  <c r="C650" i="1743"/>
  <c r="C651" i="1743"/>
  <c r="C652" i="1743"/>
  <c r="C653" i="1743"/>
  <c r="C654" i="1743"/>
  <c r="C655" i="1743"/>
  <c r="C656" i="1743"/>
  <c r="C657" i="1743"/>
  <c r="C658" i="1743"/>
  <c r="C659" i="1743"/>
  <c r="C660" i="1743"/>
  <c r="C661" i="1743"/>
  <c r="C662" i="1743"/>
  <c r="C663" i="1743"/>
  <c r="C664" i="1743"/>
  <c r="C665" i="1743"/>
  <c r="C666" i="1743"/>
  <c r="C667" i="1743"/>
  <c r="C668" i="1743"/>
  <c r="C669" i="1743"/>
  <c r="C670" i="1743"/>
  <c r="C671" i="1743"/>
  <c r="C672" i="1743"/>
  <c r="C673" i="1743"/>
  <c r="C674" i="1743"/>
  <c r="C675" i="1743"/>
  <c r="C676" i="1743"/>
  <c r="C677" i="1743"/>
  <c r="C678" i="1743"/>
  <c r="C679" i="1743"/>
  <c r="C680" i="1743"/>
  <c r="C681" i="1743"/>
  <c r="C682" i="1743"/>
  <c r="C683" i="1743"/>
  <c r="C684" i="1743"/>
  <c r="C685" i="1743"/>
  <c r="C686" i="1743"/>
  <c r="C687" i="1743"/>
  <c r="C688" i="1743"/>
  <c r="C689" i="1743"/>
  <c r="C690" i="1743"/>
  <c r="C691" i="1743"/>
  <c r="C692" i="1743"/>
  <c r="C693" i="1743"/>
  <c r="C694" i="1743"/>
  <c r="C695" i="1743"/>
  <c r="C696" i="1743"/>
  <c r="C697" i="1743"/>
  <c r="C698" i="1743"/>
  <c r="C699" i="1743"/>
  <c r="C700" i="1743"/>
  <c r="C701" i="1743"/>
  <c r="C702" i="1743"/>
  <c r="C703" i="1743"/>
  <c r="C704" i="1743"/>
  <c r="C705" i="1743"/>
  <c r="C706" i="1743"/>
  <c r="C707" i="1743"/>
  <c r="C708" i="1743"/>
  <c r="C709" i="1743"/>
  <c r="C710" i="1743"/>
  <c r="C711" i="1743"/>
  <c r="C712" i="1743"/>
  <c r="C713" i="1743"/>
  <c r="C714" i="1743"/>
  <c r="C715" i="1743"/>
  <c r="C716" i="1743"/>
  <c r="C717" i="1743"/>
  <c r="C718" i="1743"/>
  <c r="C719" i="1743"/>
  <c r="C720" i="1743"/>
  <c r="C721" i="1743"/>
  <c r="C722" i="1743"/>
  <c r="C723" i="1743"/>
  <c r="C724" i="1743"/>
  <c r="C725" i="1743"/>
  <c r="C726" i="1743"/>
  <c r="C727" i="1743"/>
  <c r="C728" i="1743"/>
  <c r="C729" i="1743"/>
  <c r="C730" i="1743"/>
  <c r="C731" i="1743"/>
  <c r="C732" i="1743"/>
  <c r="C733" i="1743"/>
  <c r="C734" i="1743"/>
  <c r="C735" i="1743"/>
  <c r="C736" i="1743"/>
  <c r="C737" i="1743"/>
  <c r="C738" i="1743"/>
  <c r="C739" i="1743"/>
  <c r="C740" i="1743"/>
  <c r="C741" i="1743"/>
  <c r="C742" i="1743"/>
  <c r="C743" i="1743"/>
  <c r="C744" i="1743"/>
  <c r="C745" i="1743"/>
  <c r="C746" i="1743"/>
  <c r="C747" i="1743"/>
  <c r="C748" i="1743"/>
  <c r="C749" i="1743"/>
  <c r="C750" i="1743"/>
  <c r="C751" i="1743"/>
  <c r="C752" i="1743"/>
  <c r="C753" i="1743"/>
  <c r="C754" i="1743"/>
  <c r="C755" i="1743"/>
  <c r="C756" i="1743"/>
  <c r="C757" i="1743"/>
  <c r="C758" i="1743"/>
  <c r="C759" i="1743"/>
  <c r="C760" i="1743"/>
  <c r="C761" i="1743"/>
  <c r="C762" i="1743"/>
  <c r="C763" i="1743"/>
  <c r="C764" i="1743"/>
  <c r="C765" i="1743"/>
  <c r="C766" i="1743"/>
  <c r="C767" i="1743"/>
  <c r="C768" i="1743"/>
  <c r="C769" i="1743"/>
  <c r="C770" i="1743"/>
  <c r="C771" i="1743"/>
  <c r="C772" i="1743"/>
  <c r="C773" i="1743"/>
  <c r="C774" i="1743"/>
  <c r="C775" i="1743"/>
  <c r="C776" i="1743"/>
  <c r="C777" i="1743"/>
  <c r="C778" i="1743"/>
  <c r="C779" i="1743"/>
  <c r="C780" i="1743"/>
  <c r="C781" i="1743"/>
  <c r="C782" i="1743"/>
  <c r="C783" i="1743"/>
  <c r="C784" i="1743"/>
  <c r="C785" i="1743"/>
  <c r="C786" i="1743"/>
  <c r="C787" i="1743"/>
  <c r="C788" i="1743"/>
  <c r="C789" i="1743"/>
  <c r="C790" i="1743"/>
  <c r="C791" i="1743"/>
  <c r="C792" i="1743"/>
  <c r="C793" i="1743"/>
  <c r="C794" i="1743"/>
  <c r="C795" i="1743"/>
  <c r="C796" i="1743"/>
  <c r="C797" i="1743"/>
  <c r="C798" i="1743"/>
  <c r="C799" i="1743"/>
  <c r="C800" i="1743"/>
  <c r="C801" i="1743"/>
  <c r="C802" i="1743"/>
  <c r="C803" i="1743"/>
  <c r="C804" i="1743"/>
  <c r="C805" i="1743"/>
  <c r="C806" i="1743"/>
  <c r="C807" i="1743"/>
  <c r="C808" i="1743"/>
  <c r="C809" i="1743"/>
  <c r="C810" i="1743"/>
  <c r="C811" i="1743"/>
  <c r="C812" i="1743"/>
  <c r="C813" i="1743"/>
  <c r="C814" i="1743"/>
  <c r="C815" i="1743"/>
  <c r="C816" i="1743"/>
  <c r="C817" i="1743"/>
  <c r="C818" i="1743"/>
  <c r="C819" i="1743"/>
  <c r="C820" i="1743"/>
  <c r="C821" i="1743"/>
  <c r="C822" i="1743"/>
  <c r="C823" i="1743"/>
  <c r="C824" i="1743"/>
  <c r="C825" i="1743"/>
  <c r="C826" i="1743"/>
  <c r="C827" i="1743"/>
  <c r="C828" i="1743"/>
  <c r="C829" i="1743"/>
  <c r="C830" i="1743"/>
  <c r="C831" i="1743"/>
  <c r="C832" i="1743"/>
  <c r="C833" i="1743"/>
  <c r="C834" i="1743"/>
  <c r="C835" i="1743"/>
  <c r="C836" i="1743"/>
  <c r="C837" i="1743"/>
  <c r="C838" i="1743"/>
  <c r="C839" i="1743"/>
  <c r="C840" i="1743"/>
  <c r="C841" i="1743"/>
  <c r="C842" i="1743"/>
  <c r="C843" i="1743"/>
  <c r="C844" i="1743"/>
  <c r="C845" i="1743"/>
  <c r="C846" i="1743"/>
  <c r="C847" i="1743"/>
  <c r="C848" i="1743"/>
  <c r="C849" i="1743"/>
  <c r="C850" i="1743"/>
  <c r="C851" i="1743"/>
  <c r="C852" i="1743"/>
  <c r="C853" i="1743"/>
  <c r="C854" i="1743"/>
  <c r="C855" i="1743"/>
  <c r="C856" i="1743"/>
  <c r="C857" i="1743"/>
  <c r="C858" i="1743"/>
  <c r="C859" i="1743"/>
  <c r="C860" i="1743"/>
  <c r="C861" i="1743"/>
  <c r="C862" i="1743"/>
  <c r="C863" i="1743"/>
  <c r="C864" i="1743"/>
  <c r="C865" i="1743"/>
  <c r="C866" i="1743"/>
  <c r="C867" i="1743"/>
  <c r="C868" i="1743"/>
  <c r="C869" i="1743"/>
  <c r="C870" i="1743"/>
  <c r="C871" i="1743"/>
  <c r="C872" i="1743"/>
  <c r="C873" i="1743"/>
  <c r="C874" i="1743"/>
  <c r="C875" i="1743"/>
  <c r="C876" i="1743"/>
  <c r="C877" i="1743"/>
  <c r="C878" i="1743"/>
  <c r="C879" i="1743"/>
  <c r="C880" i="1743"/>
  <c r="C881" i="1743"/>
  <c r="C882" i="1743"/>
  <c r="C883" i="1743"/>
  <c r="C884" i="1743"/>
  <c r="C885" i="1743"/>
  <c r="C886" i="1743"/>
  <c r="C887" i="1743"/>
  <c r="C888" i="1743"/>
  <c r="C889" i="1743"/>
  <c r="C890" i="1743"/>
  <c r="C891" i="1743"/>
  <c r="C892" i="1743"/>
  <c r="C893" i="1743"/>
  <c r="C894" i="1743"/>
  <c r="C895" i="1743"/>
  <c r="C896" i="1743"/>
  <c r="C897" i="1743"/>
  <c r="C898" i="1743"/>
  <c r="C899" i="1743"/>
  <c r="C900" i="1743"/>
  <c r="C901" i="1743"/>
  <c r="C902" i="1743"/>
  <c r="C903" i="1743"/>
  <c r="C904" i="1743"/>
  <c r="C905" i="1743"/>
  <c r="C906" i="1743"/>
  <c r="C907" i="1743"/>
  <c r="C908" i="1743"/>
  <c r="C909" i="1743"/>
  <c r="C910" i="1743"/>
  <c r="C911" i="1743"/>
  <c r="C912" i="1743"/>
  <c r="C913" i="1743"/>
  <c r="C914" i="1743"/>
  <c r="C915" i="1743"/>
  <c r="C916" i="1743"/>
  <c r="C917" i="1743"/>
  <c r="C918" i="1743"/>
  <c r="C919" i="1743"/>
  <c r="C920" i="1743"/>
  <c r="C921" i="1743"/>
  <c r="C922" i="1743"/>
  <c r="C923" i="1743"/>
  <c r="C924" i="1743"/>
  <c r="C925" i="1743"/>
  <c r="C926" i="1743"/>
  <c r="C927" i="1743"/>
  <c r="C928" i="1743"/>
  <c r="C929" i="1743"/>
  <c r="C930" i="1743"/>
  <c r="C931" i="1743"/>
  <c r="C932" i="1743"/>
  <c r="C933" i="1743"/>
  <c r="C934" i="1743"/>
  <c r="C935" i="1743"/>
  <c r="C936" i="1743"/>
  <c r="C937" i="1743"/>
  <c r="C938" i="1743"/>
  <c r="C939" i="1743"/>
  <c r="C940" i="1743"/>
  <c r="C941" i="1743"/>
  <c r="C942" i="1743"/>
  <c r="C943" i="1743"/>
  <c r="C944" i="1743"/>
  <c r="C945" i="1743"/>
  <c r="C946" i="1743"/>
  <c r="C947" i="1743"/>
  <c r="C948" i="1743"/>
  <c r="C949" i="1743"/>
  <c r="C950" i="1743"/>
  <c r="C951" i="1743"/>
  <c r="C952" i="1743"/>
  <c r="C953" i="1743"/>
  <c r="C954" i="1743"/>
  <c r="C955" i="1743"/>
  <c r="C956" i="1743"/>
  <c r="C957" i="1743"/>
  <c r="C958" i="1743"/>
  <c r="C959" i="1743"/>
  <c r="C960" i="1743"/>
  <c r="C961" i="1743"/>
  <c r="C962" i="1743"/>
  <c r="C963" i="1743"/>
  <c r="C964" i="1743"/>
  <c r="C965" i="1743"/>
  <c r="C966" i="1743"/>
  <c r="C967" i="1743"/>
  <c r="C968" i="1743"/>
  <c r="C969" i="1743"/>
  <c r="C970" i="1743"/>
  <c r="C971" i="1743"/>
  <c r="C972" i="1743"/>
  <c r="C973" i="1743"/>
  <c r="C974" i="1743"/>
  <c r="C975" i="1743"/>
  <c r="C976" i="1743"/>
  <c r="C977" i="1743"/>
  <c r="C978" i="1743"/>
  <c r="C979" i="1743"/>
  <c r="C980" i="1743"/>
  <c r="C981" i="1743"/>
  <c r="C982" i="1743"/>
  <c r="C983" i="1743"/>
  <c r="C984" i="1743"/>
  <c r="C985" i="1743"/>
  <c r="C986" i="1743"/>
  <c r="C987" i="1743"/>
  <c r="C988" i="1743"/>
  <c r="C989" i="1743"/>
  <c r="C990" i="1743"/>
  <c r="C991" i="1743"/>
  <c r="C992" i="1743"/>
  <c r="C993" i="1743"/>
  <c r="C994" i="1743"/>
  <c r="C995" i="1743"/>
  <c r="C996" i="1743"/>
  <c r="C997" i="1743"/>
  <c r="C998" i="1743"/>
  <c r="C999" i="1743"/>
  <c r="C1000" i="1743"/>
  <c r="C1001" i="1743"/>
  <c r="C1002" i="1743"/>
  <c r="C1003" i="1743"/>
  <c r="C1004" i="1743"/>
  <c r="C1005" i="1743"/>
  <c r="C1006" i="1743"/>
  <c r="C1007" i="1743"/>
  <c r="C1008" i="1743"/>
  <c r="C1009" i="1743"/>
  <c r="C1010" i="1743"/>
  <c r="C1011" i="1743"/>
  <c r="C1012" i="1743"/>
  <c r="C1013" i="1743"/>
  <c r="C1014" i="1743"/>
  <c r="C1015" i="1743"/>
  <c r="C1016" i="1743"/>
  <c r="C1017" i="1743"/>
  <c r="C1018" i="1743"/>
  <c r="C1019" i="1743"/>
  <c r="C1020" i="1743"/>
  <c r="C1021" i="1743"/>
  <c r="C1022" i="1743"/>
  <c r="C1023" i="1743"/>
  <c r="C1024" i="1743"/>
  <c r="C1025" i="1743"/>
  <c r="C1026" i="1743"/>
  <c r="C1027" i="1743"/>
  <c r="C1028" i="1743"/>
  <c r="C1029" i="1743"/>
  <c r="C1030" i="1743"/>
  <c r="C1031" i="1743"/>
  <c r="C1032" i="1743"/>
  <c r="C1033" i="1743"/>
  <c r="C1034" i="1743"/>
  <c r="C1035" i="1743"/>
  <c r="C1036" i="1743"/>
  <c r="C1037" i="1743"/>
  <c r="C1038" i="1743"/>
  <c r="C1039" i="1743"/>
  <c r="C1040" i="1743"/>
  <c r="C1041" i="1743"/>
  <c r="C1042" i="1743"/>
  <c r="C1043" i="1743"/>
  <c r="C1044" i="1743"/>
  <c r="C1045" i="1743"/>
  <c r="C1046" i="1743"/>
  <c r="C1047" i="1743"/>
  <c r="C1048" i="1743"/>
  <c r="C1049" i="1743"/>
  <c r="C1050" i="1743"/>
  <c r="C1051" i="1743"/>
  <c r="C1052" i="1743"/>
  <c r="C1053" i="1743"/>
  <c r="C1054" i="1743"/>
  <c r="C1055" i="1743"/>
  <c r="C1056" i="1743"/>
  <c r="C1057" i="1743"/>
  <c r="C1058" i="1743"/>
  <c r="C1059" i="1743"/>
  <c r="C1060" i="1743"/>
  <c r="C1061" i="1743"/>
  <c r="C1062" i="1743"/>
  <c r="C1063" i="1743"/>
  <c r="C1064" i="1743"/>
  <c r="C1065" i="1743"/>
  <c r="C1066" i="1743"/>
  <c r="C1067" i="1743"/>
  <c r="C1068" i="1743"/>
  <c r="C1069" i="1743"/>
  <c r="C1070" i="1743"/>
  <c r="C1071" i="1743"/>
  <c r="C1072" i="1743"/>
  <c r="C1073" i="1743"/>
  <c r="C1074" i="1743"/>
  <c r="C1075" i="1743"/>
  <c r="C1076" i="1743"/>
  <c r="C1077" i="1743"/>
  <c r="C1078" i="1743"/>
  <c r="C1079" i="1743"/>
  <c r="C1080" i="1743"/>
  <c r="C1081" i="1743"/>
  <c r="C1082" i="1743"/>
  <c r="C1083" i="1743"/>
  <c r="C1084" i="1743"/>
  <c r="C1085" i="1743"/>
  <c r="C1086" i="1743"/>
  <c r="C1087" i="1743"/>
  <c r="C1088" i="1743"/>
  <c r="C1089" i="1743"/>
  <c r="C1090" i="1743"/>
  <c r="C1091" i="1743"/>
  <c r="C1092" i="1743"/>
  <c r="C1093" i="1743"/>
  <c r="C1094" i="1743"/>
  <c r="C1095" i="1743"/>
  <c r="C1096" i="1743"/>
  <c r="C1097" i="1743"/>
  <c r="C1098" i="1743"/>
  <c r="C1099" i="1743"/>
  <c r="C1100" i="1743"/>
  <c r="C1101" i="1743"/>
  <c r="C1102" i="1743"/>
  <c r="C1103" i="1743"/>
  <c r="C1104" i="1743"/>
  <c r="C1105" i="1743"/>
  <c r="C1106" i="1743"/>
  <c r="C1107" i="1743"/>
  <c r="C1108" i="1743"/>
  <c r="C1109" i="1743"/>
  <c r="C1110" i="1743"/>
  <c r="C1111" i="1743"/>
  <c r="C1112" i="1743"/>
  <c r="C1113" i="1743"/>
  <c r="C1114" i="1743"/>
  <c r="C1115" i="1743"/>
  <c r="C1116" i="1743"/>
  <c r="C1117" i="1743"/>
  <c r="C1118" i="1743"/>
  <c r="C1119" i="1743"/>
  <c r="C1120" i="1743"/>
  <c r="C1121" i="1743"/>
  <c r="C1122" i="1743"/>
  <c r="C1123" i="1743"/>
  <c r="C1124" i="1743"/>
  <c r="C1125" i="1743"/>
  <c r="C1126" i="1743"/>
  <c r="C1127" i="1743"/>
  <c r="C1128" i="1743"/>
  <c r="C1129" i="1743"/>
  <c r="C1130" i="1743"/>
  <c r="C1131" i="1743"/>
  <c r="C1132" i="1743"/>
  <c r="C1133" i="1743"/>
  <c r="C1134" i="1743"/>
  <c r="C1135" i="1743"/>
  <c r="C1136" i="1743"/>
  <c r="C1137" i="1743"/>
  <c r="C1138" i="1743"/>
  <c r="C1139" i="1743"/>
  <c r="C1140" i="1743"/>
  <c r="C1141" i="1743"/>
  <c r="C1142" i="1743"/>
  <c r="C1143" i="1743"/>
  <c r="C1144" i="1743"/>
  <c r="C1145" i="1743"/>
  <c r="C1146" i="1743"/>
  <c r="C1147" i="1743"/>
  <c r="C1148" i="1743"/>
  <c r="C1149" i="1743"/>
  <c r="C1150" i="1743"/>
  <c r="C1151" i="1743"/>
  <c r="C1152" i="1743"/>
  <c r="C1153" i="1743"/>
  <c r="C1154" i="1743"/>
  <c r="C1155" i="1743"/>
  <c r="C1156" i="1743"/>
  <c r="C1157" i="1743"/>
  <c r="C1158" i="1743"/>
  <c r="C1159" i="1743"/>
  <c r="C1160" i="1743"/>
  <c r="C1161" i="1743"/>
  <c r="C1162" i="1743"/>
  <c r="C1163" i="1743"/>
  <c r="C1164" i="1743"/>
  <c r="C1165" i="1743"/>
  <c r="C1166" i="1743"/>
  <c r="C1167" i="1743"/>
  <c r="C1168" i="1743"/>
  <c r="C1169" i="1743"/>
  <c r="C1170" i="1743"/>
  <c r="C1171" i="1743"/>
  <c r="C1172" i="1743"/>
  <c r="C1173" i="1743"/>
  <c r="C1174" i="1743"/>
  <c r="C1175" i="1743"/>
  <c r="C1176" i="1743"/>
  <c r="C1177" i="1743"/>
  <c r="C1178" i="1743"/>
  <c r="C1179" i="1743"/>
  <c r="C1180" i="1743"/>
  <c r="C1181" i="1743"/>
  <c r="C1182" i="1743"/>
  <c r="C1183" i="1743"/>
  <c r="C1184" i="1743"/>
  <c r="C1185" i="1743"/>
  <c r="C1186" i="1743"/>
  <c r="C1187" i="1743"/>
  <c r="C1188" i="1743"/>
  <c r="C1189" i="1743"/>
  <c r="C1190" i="1743"/>
  <c r="C1191" i="1743"/>
  <c r="C1192" i="1743"/>
  <c r="C1193" i="1743"/>
  <c r="C1194" i="1743"/>
  <c r="C1195" i="1743"/>
  <c r="C1196" i="1743"/>
  <c r="C1197" i="1743"/>
  <c r="C1198" i="1743"/>
  <c r="C1199" i="1743"/>
  <c r="C1200" i="1743"/>
  <c r="C1201" i="1743"/>
  <c r="C1202" i="1743"/>
  <c r="C1203" i="1743"/>
  <c r="C1204" i="1743"/>
  <c r="C1205" i="1743"/>
  <c r="C1206" i="1743"/>
  <c r="C1207" i="1743"/>
  <c r="C1208" i="1743"/>
  <c r="C1209" i="1743"/>
  <c r="C1210" i="1743"/>
  <c r="C1211" i="1743"/>
  <c r="C1212" i="1743"/>
  <c r="C1213" i="1743"/>
  <c r="C1214" i="1743"/>
  <c r="C1215" i="1743"/>
  <c r="C1216" i="1743"/>
  <c r="C1217" i="1743"/>
  <c r="C1218" i="1743"/>
  <c r="C1219" i="1743"/>
  <c r="C1220" i="1743"/>
  <c r="C1221" i="1743"/>
  <c r="C1222" i="1743"/>
  <c r="C1223" i="1743"/>
  <c r="C1224" i="1743"/>
  <c r="C1225" i="1743"/>
  <c r="C1226" i="1743"/>
  <c r="C1227" i="1743"/>
  <c r="C1228" i="1743"/>
  <c r="C1229" i="1743"/>
  <c r="C1230" i="1743"/>
  <c r="C1231" i="1743"/>
  <c r="C1232" i="1743"/>
  <c r="C1233" i="1743"/>
  <c r="C1234" i="1743"/>
  <c r="C1235" i="1743"/>
  <c r="C1236" i="1743"/>
  <c r="C1237" i="1743"/>
  <c r="C1238" i="1743"/>
  <c r="C1239" i="1743"/>
  <c r="C1240" i="1743"/>
  <c r="C1241" i="1743"/>
  <c r="C1242" i="1743"/>
  <c r="C1243" i="1743"/>
  <c r="C1244" i="1743"/>
  <c r="C1245" i="1743"/>
  <c r="C1246" i="1743"/>
  <c r="C1247" i="1743"/>
  <c r="C1248" i="1743"/>
  <c r="C1249" i="1743"/>
  <c r="C1250" i="1743"/>
  <c r="C1251" i="1743"/>
  <c r="C1252" i="1743"/>
  <c r="C1253" i="1743"/>
  <c r="C1254" i="1743"/>
  <c r="C1255" i="1743"/>
  <c r="C1256" i="1743"/>
  <c r="C1257" i="1743"/>
  <c r="C1258" i="1743"/>
  <c r="C1259" i="1743"/>
  <c r="C1260" i="1743"/>
  <c r="C1261" i="1743"/>
  <c r="C1262" i="1743"/>
  <c r="C1263" i="1743"/>
  <c r="C1264" i="1743"/>
  <c r="C1265" i="1743"/>
  <c r="C1266" i="1743"/>
  <c r="C1267" i="1743"/>
  <c r="C1268" i="1743"/>
  <c r="C1269" i="1743"/>
  <c r="C1270" i="1743"/>
  <c r="C1271" i="1743"/>
  <c r="C1272" i="1743"/>
  <c r="C1273" i="1743"/>
  <c r="C1274" i="1743"/>
  <c r="C1275" i="1743"/>
  <c r="C1276" i="1743"/>
  <c r="C1277" i="1743"/>
  <c r="C1278" i="1743"/>
  <c r="C1279" i="1743"/>
  <c r="C1280" i="1743"/>
  <c r="C1281" i="1743"/>
  <c r="C1282" i="1743"/>
  <c r="C1283" i="1743"/>
  <c r="C1284" i="1743"/>
  <c r="C1285" i="1743"/>
  <c r="C1286" i="1743"/>
  <c r="C1287" i="1743"/>
  <c r="C1288" i="1743"/>
  <c r="C1289" i="1743"/>
  <c r="C1290" i="1743"/>
  <c r="C1291" i="1743"/>
  <c r="C1292" i="1743"/>
  <c r="C1293" i="1743"/>
  <c r="C1294" i="1743"/>
  <c r="C1295" i="1743"/>
  <c r="C1296" i="1743"/>
  <c r="C1297" i="1743"/>
  <c r="C1298" i="1743"/>
  <c r="C1299" i="1743"/>
  <c r="C1300" i="1743"/>
  <c r="C1301" i="1743"/>
  <c r="C1302" i="1743"/>
  <c r="C1303" i="1743"/>
  <c r="C1304" i="1743"/>
  <c r="C1305" i="1743"/>
  <c r="C1306" i="1743"/>
  <c r="C1307" i="1743"/>
  <c r="C1308" i="1743"/>
  <c r="C1309" i="1743"/>
  <c r="C1310" i="1743"/>
  <c r="C1311" i="1743"/>
  <c r="C1312" i="1743"/>
  <c r="C1313" i="1743"/>
  <c r="C1314" i="1743"/>
  <c r="C1315" i="1743"/>
  <c r="C1316" i="1743"/>
  <c r="C1317" i="1743"/>
  <c r="C1318" i="1743"/>
  <c r="C1319" i="1743"/>
  <c r="C1320" i="1743"/>
  <c r="C1321" i="1743"/>
  <c r="C1322" i="1743"/>
  <c r="C1323" i="1743"/>
  <c r="C1324" i="1743"/>
  <c r="C1325" i="1743"/>
  <c r="C1326" i="1743"/>
  <c r="C1327" i="1743"/>
  <c r="C1328" i="1743"/>
  <c r="C1329" i="1743"/>
  <c r="C1330" i="1743"/>
  <c r="C1331" i="1743"/>
  <c r="C1332" i="1743"/>
  <c r="C1333" i="1743"/>
  <c r="C1334" i="1743"/>
  <c r="C1335" i="1743"/>
  <c r="C1336" i="1743"/>
  <c r="C1337" i="1743"/>
  <c r="C1338" i="1743"/>
  <c r="C1339" i="1743"/>
  <c r="C1340" i="1743"/>
  <c r="C1341" i="1743"/>
  <c r="C1342" i="1743"/>
  <c r="C1343" i="1743"/>
  <c r="C1344" i="1743"/>
  <c r="C1345" i="1743"/>
  <c r="C1346" i="1743"/>
  <c r="C1347" i="1743"/>
  <c r="C1348" i="1743"/>
  <c r="C1349" i="1743"/>
  <c r="C1350" i="1743"/>
  <c r="C1351" i="1743"/>
  <c r="C1352" i="1743"/>
  <c r="C1353" i="1743"/>
  <c r="C1354" i="1743"/>
  <c r="C1355" i="1743"/>
  <c r="C1356" i="1743"/>
  <c r="C1357" i="1743"/>
  <c r="C1358" i="1743"/>
  <c r="C1359" i="1743"/>
  <c r="C1360" i="1743"/>
  <c r="C1361" i="1743"/>
  <c r="C1362" i="1743"/>
  <c r="C1363" i="1743"/>
  <c r="C1364" i="1743"/>
  <c r="C1365" i="1743"/>
  <c r="C1366" i="1743"/>
  <c r="C1367" i="1743"/>
  <c r="C1368" i="1743"/>
  <c r="C1369" i="1743"/>
  <c r="C1370" i="1743"/>
  <c r="C1371" i="1743"/>
  <c r="C1372" i="1743"/>
  <c r="C1373" i="1743"/>
  <c r="C1374" i="1743"/>
  <c r="C1375" i="1743"/>
  <c r="C1376" i="1743"/>
  <c r="C1377" i="1743"/>
  <c r="C1378" i="1743"/>
  <c r="C1379" i="1743"/>
  <c r="C1380" i="1743"/>
  <c r="C1381" i="1743"/>
  <c r="C1382" i="1743"/>
  <c r="C1383" i="1743"/>
  <c r="C1384" i="1743"/>
  <c r="C1385" i="1743"/>
  <c r="C1386" i="1743"/>
  <c r="C1387" i="1743"/>
  <c r="C1388" i="1743"/>
  <c r="C1389" i="1743"/>
  <c r="C1390" i="1743"/>
  <c r="C1391" i="1743"/>
  <c r="C1392" i="1743"/>
  <c r="C1393" i="1743"/>
  <c r="C1394" i="1743"/>
  <c r="C1395" i="1743"/>
  <c r="C1396" i="1743"/>
  <c r="C1397" i="1743"/>
  <c r="C1398" i="1743"/>
  <c r="C1399" i="1743"/>
  <c r="C1400" i="1743"/>
  <c r="C1401" i="1743"/>
  <c r="C1402" i="1743"/>
  <c r="C1403" i="1743"/>
  <c r="C1404" i="1743"/>
  <c r="C1405" i="1743"/>
  <c r="C1406" i="1743"/>
  <c r="C1407" i="1743"/>
  <c r="C1408" i="1743"/>
  <c r="C1409" i="1743"/>
  <c r="C1410" i="1743"/>
  <c r="C1411" i="1743"/>
  <c r="C1412" i="1743"/>
  <c r="C1413" i="1743"/>
  <c r="C1414" i="1743"/>
  <c r="C1415" i="1743"/>
  <c r="C1416" i="1743"/>
  <c r="C1417" i="1743"/>
  <c r="C1418" i="1743"/>
  <c r="C1419" i="1743"/>
  <c r="C1420" i="1743"/>
  <c r="C1421" i="1743"/>
  <c r="C1422" i="1743"/>
  <c r="C1423" i="1743"/>
  <c r="C1424" i="1743"/>
  <c r="C1425" i="1743"/>
  <c r="C1426" i="1743"/>
  <c r="C1427" i="1743"/>
  <c r="C1428" i="1743"/>
  <c r="C1429" i="1743"/>
  <c r="C1430" i="1743"/>
  <c r="C1431" i="1743"/>
  <c r="C1432" i="1743"/>
  <c r="C1433" i="1743"/>
  <c r="C1434" i="1743"/>
  <c r="C1435" i="1743"/>
  <c r="C1436" i="1743"/>
  <c r="C1437" i="1743"/>
  <c r="C1438" i="1743"/>
  <c r="C1439" i="1743"/>
  <c r="C1440" i="1743"/>
  <c r="C1441" i="1743"/>
  <c r="C1442" i="1743"/>
  <c r="C1443" i="1743"/>
  <c r="C1444" i="1743"/>
  <c r="C1445" i="1743"/>
  <c r="C1446" i="1743"/>
  <c r="C1447" i="1743"/>
  <c r="C1448" i="1743"/>
  <c r="C1449" i="1743"/>
  <c r="C1450" i="1743"/>
  <c r="C1451" i="1743"/>
  <c r="C1452" i="1743"/>
  <c r="C1453" i="1743"/>
  <c r="C1454" i="1743"/>
  <c r="C1455" i="1743"/>
  <c r="C1456" i="1743"/>
  <c r="C1457" i="1743"/>
  <c r="C1458" i="1743"/>
  <c r="C1459" i="1743"/>
  <c r="C1460" i="1743"/>
  <c r="C1461" i="1743"/>
  <c r="C1462" i="1743"/>
  <c r="C1463" i="1743"/>
  <c r="C1464" i="1743"/>
  <c r="C1465" i="1743"/>
  <c r="C1466" i="1743"/>
  <c r="C1467" i="1743"/>
  <c r="C1468" i="1743"/>
  <c r="C1469" i="1743"/>
  <c r="C1470" i="1743"/>
  <c r="C1471" i="1743"/>
  <c r="C1472" i="1743"/>
  <c r="C1473" i="1743"/>
  <c r="C1474" i="1743"/>
  <c r="C1475" i="1743"/>
  <c r="C1476" i="1743"/>
  <c r="C1477" i="1743"/>
  <c r="C1478" i="1743"/>
  <c r="C1479" i="1743"/>
  <c r="C1480" i="1743"/>
  <c r="C1481" i="1743"/>
  <c r="C1482" i="1743"/>
  <c r="C1483" i="1743"/>
  <c r="C1484" i="1743"/>
  <c r="C1485" i="1743"/>
  <c r="C1486" i="1743"/>
  <c r="C1487" i="1743"/>
  <c r="C1488" i="1743"/>
  <c r="C1489" i="1743"/>
  <c r="C1490" i="1743"/>
  <c r="C1491" i="1743"/>
  <c r="C1492" i="1743"/>
  <c r="C1493" i="1743"/>
  <c r="C1494" i="1743"/>
  <c r="C1495" i="1743"/>
  <c r="C1496" i="1743"/>
  <c r="C1497" i="1743"/>
  <c r="C1498" i="1743"/>
  <c r="C1499" i="1743"/>
  <c r="C1500" i="1743"/>
  <c r="C1501" i="1743"/>
  <c r="C1502" i="1743"/>
  <c r="C1503" i="1743"/>
  <c r="C1504" i="1743"/>
  <c r="C1505" i="1743"/>
  <c r="C1506" i="1743"/>
  <c r="C1507" i="1743"/>
  <c r="C1508" i="1743"/>
  <c r="C1509" i="1743"/>
  <c r="C1510" i="1743"/>
  <c r="C1511" i="1743"/>
  <c r="C1512" i="1743"/>
  <c r="C1513" i="1743"/>
  <c r="C1514" i="1743"/>
  <c r="C1515" i="1743"/>
  <c r="C1516" i="1743"/>
  <c r="C1517" i="1743"/>
  <c r="C1518" i="1743"/>
  <c r="C1519" i="1743"/>
  <c r="C1520" i="1743"/>
  <c r="C1521" i="1743"/>
  <c r="C1522" i="1743"/>
  <c r="C1523" i="1743"/>
  <c r="C1524" i="1743"/>
  <c r="C1525" i="1743"/>
  <c r="C1526" i="1743"/>
  <c r="C1527" i="1743"/>
  <c r="C1528" i="1743"/>
  <c r="C1529" i="1743"/>
  <c r="C1530" i="1743"/>
  <c r="C1531" i="1743"/>
  <c r="C1532" i="1743"/>
  <c r="C1533" i="1743"/>
  <c r="C1534" i="1743"/>
  <c r="C1535" i="1743"/>
  <c r="C1536" i="1743"/>
  <c r="C1537" i="1743"/>
  <c r="C1538" i="1743"/>
  <c r="C1539" i="1743"/>
  <c r="C1540" i="1743"/>
  <c r="C1541" i="1743"/>
  <c r="C1542" i="1743"/>
  <c r="C1543" i="1743"/>
  <c r="C1544" i="1743"/>
  <c r="C1545" i="1743"/>
  <c r="C1546" i="1743"/>
  <c r="C1547" i="1743"/>
  <c r="C1548" i="1743"/>
  <c r="C1549" i="1743"/>
  <c r="C1550" i="1743"/>
  <c r="C1551" i="1743"/>
  <c r="C1552" i="1743"/>
  <c r="C1553" i="1743"/>
  <c r="C1554" i="1743"/>
  <c r="C1555" i="1743"/>
  <c r="C1556" i="1743"/>
  <c r="C1557" i="1743"/>
  <c r="C1558" i="1743"/>
  <c r="C1559" i="1743"/>
  <c r="C1560" i="1743"/>
  <c r="C1561" i="1743"/>
  <c r="C1562" i="1743"/>
  <c r="C1563" i="1743"/>
  <c r="C1564" i="1743"/>
  <c r="C1565" i="1743"/>
  <c r="C1566" i="1743"/>
  <c r="C1567" i="1743"/>
  <c r="C1568" i="1743"/>
  <c r="C1569" i="1743"/>
  <c r="C1570" i="1743"/>
  <c r="C1571" i="1743"/>
  <c r="C1572" i="1743"/>
  <c r="C1573" i="1743"/>
  <c r="C1574" i="1743"/>
  <c r="C1575" i="1743"/>
  <c r="C1576" i="1743"/>
  <c r="C1577" i="1743"/>
  <c r="C1578" i="1743"/>
  <c r="C1579" i="1743"/>
  <c r="C1580" i="1743"/>
  <c r="C1581" i="1743"/>
  <c r="C1582" i="1743"/>
  <c r="C1583" i="1743"/>
  <c r="C1584" i="1743"/>
  <c r="C1585" i="1743"/>
  <c r="C1586" i="1743"/>
  <c r="C1587" i="1743"/>
  <c r="C1588" i="1743"/>
  <c r="C1589" i="1743"/>
  <c r="C1590" i="1743"/>
  <c r="C1591" i="1743"/>
  <c r="C1592" i="1743"/>
  <c r="C1593" i="1743"/>
  <c r="C1594" i="1743"/>
  <c r="C1595" i="1743"/>
  <c r="C1596" i="1743"/>
  <c r="C1597" i="1743"/>
  <c r="C1598" i="1743"/>
  <c r="C1599" i="1743"/>
  <c r="C1600" i="1743"/>
  <c r="C1601" i="1743"/>
  <c r="C1602" i="1743"/>
  <c r="C1603" i="1743"/>
  <c r="C1604" i="1743"/>
  <c r="C1605" i="1743"/>
  <c r="C1606" i="1743"/>
  <c r="C1607" i="1743"/>
  <c r="C1608" i="1743"/>
  <c r="C1609" i="1743"/>
  <c r="C1610" i="1743"/>
  <c r="C1611" i="1743"/>
  <c r="C1612" i="1743"/>
  <c r="C1613" i="1743"/>
  <c r="C1614" i="1743"/>
  <c r="C1615" i="1743"/>
  <c r="C1616" i="1743"/>
  <c r="C1617" i="1743"/>
  <c r="C1618" i="1743"/>
  <c r="C1619" i="1743"/>
  <c r="C1620" i="1743"/>
  <c r="C1621" i="1743"/>
  <c r="C1622" i="1743"/>
  <c r="C1623" i="1743"/>
  <c r="C1624" i="1743"/>
  <c r="C1625" i="1743"/>
  <c r="C1626" i="1743"/>
  <c r="C1627" i="1743"/>
  <c r="C1628" i="1743"/>
  <c r="C1629" i="1743"/>
  <c r="C1630" i="1743"/>
  <c r="C1631" i="1743"/>
  <c r="C1632" i="1743"/>
  <c r="C1633" i="1743"/>
  <c r="C1634" i="1743"/>
  <c r="C1635" i="1743"/>
  <c r="C1636" i="1743"/>
  <c r="C1637" i="1743"/>
  <c r="C1638" i="1743"/>
  <c r="C1639" i="1743"/>
  <c r="C1640" i="1743"/>
  <c r="C1641" i="1743"/>
  <c r="C1642" i="1743"/>
  <c r="C1643" i="1743"/>
  <c r="C1644" i="1743"/>
  <c r="C1645" i="1743"/>
  <c r="C1646" i="1743"/>
  <c r="C1647" i="1743"/>
  <c r="C1648" i="1743"/>
  <c r="C1649" i="1743"/>
  <c r="C1650" i="1743"/>
  <c r="C1651" i="1743"/>
  <c r="C1652" i="1743"/>
  <c r="C1653" i="1743"/>
  <c r="C1654" i="1743"/>
  <c r="C1655" i="1743"/>
  <c r="C1656" i="1743"/>
  <c r="C1657" i="1743"/>
  <c r="C1658" i="1743"/>
  <c r="C1659" i="1743"/>
  <c r="C1660" i="1743"/>
  <c r="C1661" i="1743"/>
  <c r="C1662" i="1743"/>
  <c r="C1663" i="1743"/>
  <c r="C1664" i="1743"/>
  <c r="C1665" i="1743"/>
  <c r="C1666" i="1743"/>
  <c r="C1667" i="1743"/>
  <c r="C1668" i="1743"/>
  <c r="C1669" i="1743"/>
  <c r="C1670" i="1743"/>
  <c r="C1671" i="1743"/>
  <c r="C1672" i="1743"/>
  <c r="C1673" i="1743"/>
  <c r="C1674" i="1743"/>
  <c r="C1675" i="1743"/>
  <c r="C1676" i="1743"/>
  <c r="C1677" i="1743"/>
  <c r="C1678" i="1743"/>
  <c r="C1679" i="1743"/>
  <c r="C1680" i="1743"/>
  <c r="C1681" i="1743"/>
  <c r="C1682" i="1743"/>
  <c r="C1683" i="1743"/>
  <c r="C1684" i="1743"/>
  <c r="C1685" i="1743"/>
  <c r="C1686" i="1743"/>
  <c r="C1687" i="1743"/>
  <c r="C1688" i="1743"/>
  <c r="C1689" i="1743"/>
  <c r="C1690" i="1743"/>
  <c r="C1691" i="1743"/>
  <c r="C1692" i="1743"/>
  <c r="C1693" i="1743"/>
  <c r="C1694" i="1743"/>
  <c r="C1695" i="1743"/>
  <c r="C1696" i="1743"/>
  <c r="C1697" i="1743"/>
  <c r="C1698" i="1743"/>
  <c r="C1699" i="1743"/>
  <c r="C1700" i="1743"/>
  <c r="C1701" i="1743"/>
  <c r="C1702" i="1743"/>
  <c r="C1703" i="1743"/>
  <c r="C1704" i="1743"/>
  <c r="C1705" i="1743"/>
  <c r="C1706" i="1743"/>
  <c r="C1707" i="1743"/>
  <c r="C1708" i="1743"/>
  <c r="C1709" i="1743"/>
  <c r="C1710" i="1743"/>
  <c r="C1711" i="1743"/>
  <c r="C1712" i="1743"/>
  <c r="C1713" i="1743"/>
  <c r="C1714" i="1743"/>
  <c r="C1715" i="1743"/>
  <c r="C1716" i="1743"/>
  <c r="C1717" i="1743"/>
  <c r="C1718" i="1743"/>
  <c r="C1719" i="1743"/>
  <c r="C1720" i="1743"/>
  <c r="C1721" i="1743"/>
  <c r="C1722" i="1743"/>
  <c r="C1723" i="1743"/>
  <c r="C1724" i="1743"/>
  <c r="C1725" i="1743"/>
  <c r="C1726" i="1743"/>
  <c r="C1727" i="1743"/>
  <c r="C1728" i="1743"/>
  <c r="C1729" i="1743"/>
  <c r="C1730" i="1743"/>
  <c r="C1731" i="1743"/>
  <c r="C1732" i="1743"/>
  <c r="C1733" i="1743"/>
  <c r="C1734" i="1743"/>
  <c r="C1735" i="1743"/>
  <c r="C1736" i="1743"/>
  <c r="C1737" i="1743"/>
  <c r="C1738" i="1743"/>
  <c r="C1739" i="1743"/>
  <c r="C1740" i="1743"/>
  <c r="C1741" i="1743"/>
  <c r="C1742" i="1743"/>
  <c r="C1743" i="1743"/>
  <c r="C1744" i="1743"/>
  <c r="C1745" i="1743"/>
  <c r="C1746" i="1743"/>
  <c r="C1747" i="1743"/>
  <c r="C1748" i="1743"/>
  <c r="C1749" i="1743"/>
  <c r="C1750" i="1743"/>
  <c r="C1751" i="1743"/>
  <c r="C1752" i="1743"/>
  <c r="C1753" i="1743"/>
  <c r="C1754" i="1743"/>
  <c r="C1755" i="1743"/>
  <c r="C1756" i="1743"/>
  <c r="C1757" i="1743"/>
  <c r="C1758" i="1743"/>
  <c r="C1759" i="1743"/>
  <c r="C1760" i="1743"/>
  <c r="C1761" i="1743"/>
  <c r="C1762" i="1743"/>
  <c r="C1763" i="1743"/>
  <c r="C1764" i="1743"/>
  <c r="C1765" i="1743"/>
  <c r="C1766" i="1743"/>
  <c r="C1767" i="1743"/>
  <c r="C1768" i="1743"/>
  <c r="C1769" i="1743"/>
  <c r="C1770" i="1743"/>
  <c r="C1771" i="1743"/>
  <c r="C1772" i="1743"/>
  <c r="C1773" i="1743"/>
  <c r="C1774" i="1743"/>
  <c r="C1775" i="1743"/>
  <c r="C1776" i="1743"/>
  <c r="C1777" i="1743"/>
  <c r="C1778" i="1743"/>
  <c r="C1779" i="1743"/>
  <c r="C1780" i="1743"/>
  <c r="C1781" i="1743"/>
  <c r="C1782" i="1743"/>
  <c r="C1783" i="1743"/>
  <c r="C1784" i="1743"/>
  <c r="C1785" i="1743"/>
  <c r="C1786" i="1743"/>
  <c r="C1787" i="1743"/>
  <c r="C1788" i="1743"/>
  <c r="C1789" i="1743"/>
  <c r="C1790" i="1743"/>
  <c r="C1791" i="1743"/>
  <c r="C1792" i="1743"/>
  <c r="C1793" i="1743"/>
  <c r="C1794" i="1743"/>
  <c r="C1795" i="1743"/>
  <c r="C1796" i="1743"/>
  <c r="C1797" i="1743"/>
  <c r="C1798" i="1743"/>
  <c r="C1799" i="1743"/>
  <c r="C1800" i="1743"/>
  <c r="C1801" i="1743"/>
  <c r="C1802" i="1743"/>
  <c r="C1803" i="1743"/>
  <c r="C1804" i="1743"/>
  <c r="C1805" i="1743"/>
  <c r="C1806" i="1743"/>
  <c r="C1807" i="1743"/>
  <c r="C1808" i="1743"/>
  <c r="C1809" i="1743"/>
  <c r="C1810" i="1743"/>
  <c r="C1811" i="1743"/>
  <c r="C1812" i="1743"/>
  <c r="C1813" i="1743"/>
  <c r="C1814" i="1743"/>
  <c r="C1815" i="1743"/>
  <c r="C1816" i="1743"/>
  <c r="C1817" i="1743"/>
  <c r="C1818" i="1743"/>
  <c r="C1819" i="1743"/>
  <c r="C1820" i="1743"/>
  <c r="C1821" i="1743"/>
  <c r="C1822" i="1743"/>
  <c r="C1823" i="1743"/>
  <c r="C1824" i="1743"/>
  <c r="C1825" i="1743"/>
  <c r="C1826" i="1743"/>
  <c r="C1827" i="1743"/>
  <c r="C1828" i="1743"/>
  <c r="C1829" i="1743"/>
  <c r="C1830" i="1743"/>
  <c r="C1831" i="1743"/>
  <c r="C1832" i="1743"/>
  <c r="C1833" i="1743"/>
  <c r="C1834" i="1743"/>
  <c r="C1835" i="1743"/>
  <c r="C1836" i="1743"/>
  <c r="C1837" i="1743"/>
  <c r="C1838" i="1743"/>
  <c r="C1839" i="1743"/>
  <c r="C1840" i="1743"/>
  <c r="C1841" i="1743"/>
  <c r="C1842" i="1743"/>
  <c r="C1843" i="1743"/>
  <c r="C1844" i="1743"/>
  <c r="C1845" i="1743"/>
  <c r="C1846" i="1743"/>
  <c r="C1847" i="1743"/>
  <c r="C1848" i="1743"/>
  <c r="C1849" i="1743"/>
  <c r="C1850" i="1743"/>
  <c r="C1851" i="1743"/>
  <c r="C1852" i="1743"/>
  <c r="C1853" i="1743"/>
  <c r="C1854" i="1743"/>
  <c r="C1855" i="1743"/>
  <c r="C1856" i="1743"/>
  <c r="C1857" i="1743"/>
  <c r="C1858" i="1743"/>
  <c r="C1859" i="1743"/>
  <c r="C1860" i="1743"/>
  <c r="C1861" i="1743"/>
  <c r="C1862" i="1743"/>
  <c r="C1863" i="1743"/>
  <c r="C1864" i="1743"/>
  <c r="C1865" i="1743"/>
  <c r="C1866" i="1743"/>
  <c r="C1867" i="1743"/>
  <c r="C1868" i="1743"/>
  <c r="C1869" i="1743"/>
  <c r="C1870" i="1743"/>
  <c r="C1871" i="1743"/>
  <c r="C1872" i="1743"/>
  <c r="C1873" i="1743"/>
  <c r="C1874" i="1743"/>
  <c r="C1875" i="1743"/>
  <c r="C1876" i="1743"/>
  <c r="C1877" i="1743"/>
  <c r="C1878" i="1743"/>
  <c r="C1879" i="1743"/>
  <c r="C1880" i="1743"/>
  <c r="C1881" i="1743"/>
  <c r="C1882" i="1743"/>
  <c r="C1883" i="1743"/>
  <c r="C1884" i="1743"/>
  <c r="C1885" i="1743"/>
  <c r="C1886" i="1743"/>
  <c r="C1887" i="1743"/>
  <c r="C1888" i="1743"/>
  <c r="C1889" i="1743"/>
  <c r="C1890" i="1743"/>
  <c r="C1891" i="1743"/>
  <c r="C1892" i="1743"/>
  <c r="C1893" i="1743"/>
  <c r="C1894" i="1743"/>
  <c r="C1895" i="1743"/>
  <c r="C1896" i="1743"/>
  <c r="C1897" i="1743"/>
  <c r="C1898" i="1743"/>
  <c r="C1899" i="1743"/>
  <c r="C1900" i="1743"/>
  <c r="C1901" i="1743"/>
  <c r="C1902" i="1743"/>
  <c r="C1903" i="1743"/>
  <c r="C1904" i="1743"/>
  <c r="C1905" i="1743"/>
  <c r="C1906" i="1743"/>
  <c r="C1907" i="1743"/>
  <c r="C1908" i="1743"/>
  <c r="C1909" i="1743"/>
  <c r="C1910" i="1743"/>
  <c r="C1911" i="1743"/>
  <c r="C1912" i="1743"/>
  <c r="C1913" i="1743"/>
  <c r="C1914" i="1743"/>
  <c r="C1915" i="1743"/>
  <c r="C1916" i="1743"/>
  <c r="C1917" i="1743"/>
  <c r="C1918" i="1743"/>
  <c r="C1919" i="1743"/>
  <c r="C1920" i="1743"/>
  <c r="C1921" i="1743"/>
  <c r="C1922" i="1743"/>
  <c r="C1923" i="1743"/>
  <c r="C1924" i="1743"/>
  <c r="C1925" i="1743"/>
  <c r="C1926" i="1743"/>
  <c r="C1927" i="1743"/>
  <c r="C1928" i="1743"/>
  <c r="C1929" i="1743"/>
  <c r="C1930" i="1743"/>
  <c r="C1931" i="1743"/>
  <c r="C1932" i="1743"/>
  <c r="C1933" i="1743"/>
  <c r="C1934" i="1743"/>
  <c r="C1935" i="1743"/>
  <c r="C1936" i="1743"/>
  <c r="C1937" i="1743"/>
  <c r="C1938" i="1743"/>
  <c r="C1939" i="1743"/>
  <c r="C1940" i="1743"/>
  <c r="C1941" i="1743"/>
  <c r="C1942" i="1743"/>
  <c r="C1943" i="1743"/>
  <c r="C1944" i="1743"/>
  <c r="C1945" i="1743"/>
  <c r="C1946" i="1743"/>
  <c r="C1947" i="1743"/>
  <c r="C1948" i="1743"/>
  <c r="C1949" i="1743"/>
  <c r="C1950" i="1743"/>
  <c r="C1951" i="1743"/>
  <c r="C1952" i="1743"/>
  <c r="C1953" i="1743"/>
  <c r="C1954" i="1743"/>
  <c r="C1955" i="1743"/>
  <c r="C1956" i="1743"/>
  <c r="C1957" i="1743"/>
  <c r="C1958" i="1743"/>
  <c r="C1959" i="1743"/>
  <c r="C1960" i="1743"/>
  <c r="C1961" i="1743"/>
  <c r="C1962" i="1743"/>
  <c r="C1963" i="1743"/>
  <c r="C1964" i="1743"/>
  <c r="C1965" i="1743"/>
  <c r="C1966" i="1743"/>
  <c r="C1967" i="1743"/>
  <c r="C1968" i="1743"/>
  <c r="C1969" i="1743"/>
  <c r="C1970" i="1743"/>
  <c r="C1971" i="1743"/>
  <c r="C1972" i="1743"/>
  <c r="C1973" i="1743"/>
  <c r="C1974" i="1743"/>
  <c r="C1975" i="1743"/>
  <c r="C1976" i="1743"/>
  <c r="C1977" i="1743"/>
  <c r="C1978" i="1743"/>
  <c r="C1979" i="1743"/>
  <c r="C1980" i="1743"/>
  <c r="C1981" i="1743"/>
  <c r="C1982" i="1743"/>
  <c r="C1983" i="1743"/>
  <c r="C1984" i="1743"/>
  <c r="C1985" i="1743"/>
  <c r="C1986" i="1743"/>
  <c r="C1987" i="1743"/>
  <c r="C1988" i="1743"/>
  <c r="C1989" i="1743"/>
  <c r="C1990" i="1743"/>
  <c r="C1991" i="1743"/>
  <c r="C1992" i="1743"/>
  <c r="C1993" i="1743"/>
  <c r="C1994" i="1743"/>
  <c r="C1995" i="1743"/>
  <c r="C1996" i="1743"/>
  <c r="C1997" i="1743"/>
  <c r="C1998" i="1743"/>
  <c r="C1999" i="1743"/>
  <c r="C2000" i="1743"/>
  <c r="C2001" i="1743"/>
  <c r="C2002" i="1743"/>
  <c r="C2003" i="1743"/>
  <c r="C2004" i="1743"/>
  <c r="C2005" i="1743"/>
  <c r="C2006" i="1743"/>
  <c r="C2007" i="1743"/>
  <c r="C2008" i="1743"/>
  <c r="C2009" i="1743"/>
  <c r="C2010" i="1743"/>
  <c r="C2011" i="1743"/>
  <c r="C2012" i="1743"/>
  <c r="C2013" i="1743"/>
  <c r="C2014" i="1743"/>
  <c r="C2015" i="1743"/>
  <c r="C2016" i="1743"/>
  <c r="C2017" i="1743"/>
  <c r="C2018" i="1743"/>
  <c r="C2019" i="1743"/>
  <c r="C2020" i="1743"/>
  <c r="C2021" i="1743"/>
  <c r="C2022" i="1743"/>
  <c r="C2023" i="1743"/>
  <c r="C2024" i="1743"/>
  <c r="C2025" i="1743"/>
  <c r="C2026" i="1743"/>
  <c r="C2027" i="1743"/>
  <c r="C2028" i="1743"/>
  <c r="C2029" i="1743"/>
  <c r="C2030" i="1743"/>
  <c r="C2031" i="1743"/>
  <c r="C2032" i="1743"/>
  <c r="C2033" i="1743"/>
  <c r="C2034" i="1743"/>
  <c r="C2035" i="1743"/>
  <c r="C2036" i="1743"/>
  <c r="C2037" i="1743"/>
  <c r="C2038" i="1743"/>
  <c r="C2039" i="1743"/>
  <c r="C2040" i="1743"/>
  <c r="C2041" i="1743"/>
  <c r="C2042" i="1743"/>
  <c r="C2043" i="1743"/>
  <c r="C2044" i="1743"/>
  <c r="C2045" i="1743"/>
  <c r="C2046" i="1743"/>
  <c r="C2047" i="1743"/>
  <c r="C2048" i="1743"/>
  <c r="C2049" i="1743"/>
  <c r="C2050" i="1743"/>
  <c r="C2051" i="1743"/>
  <c r="C2052" i="1743"/>
  <c r="C2053" i="1743"/>
  <c r="C2054" i="1743"/>
  <c r="C2055" i="1743"/>
  <c r="C2056" i="1743"/>
  <c r="C2057" i="1743"/>
  <c r="C2058" i="1743"/>
  <c r="C2059" i="1743"/>
  <c r="C2060" i="1743"/>
  <c r="C2061" i="1743"/>
  <c r="C2062" i="1743"/>
  <c r="C2063" i="1743"/>
  <c r="C2064" i="1743"/>
  <c r="C2065" i="1743"/>
  <c r="C2066" i="1743"/>
  <c r="C2067" i="1743"/>
  <c r="C2068" i="1743"/>
  <c r="C2069" i="1743"/>
  <c r="C2070" i="1743"/>
  <c r="C2071" i="1743"/>
  <c r="C2072" i="1743"/>
  <c r="C2073" i="1743"/>
  <c r="C2074" i="1743"/>
  <c r="C2075" i="1743"/>
  <c r="C2076" i="1743"/>
  <c r="C2077" i="1743"/>
  <c r="C2078" i="1743"/>
  <c r="C2079" i="1743"/>
  <c r="C2080" i="1743"/>
  <c r="C2081" i="1743"/>
  <c r="C2082" i="1743"/>
  <c r="C2083" i="1743"/>
  <c r="C2084" i="1743"/>
  <c r="C2085" i="1743"/>
  <c r="C2086" i="1743"/>
  <c r="C2087" i="1743"/>
  <c r="C2088" i="1743"/>
  <c r="C2089" i="1743"/>
  <c r="C2090" i="1743"/>
  <c r="C2091" i="1743"/>
  <c r="C2092" i="1743"/>
  <c r="C2093" i="1743"/>
  <c r="C2094" i="1743"/>
  <c r="C2095" i="1743"/>
  <c r="C2096" i="1743"/>
  <c r="C2097" i="1743"/>
  <c r="C2098" i="1743"/>
  <c r="C2099" i="1743"/>
  <c r="C2100" i="1743"/>
  <c r="C2101" i="1743"/>
  <c r="C2102" i="1743"/>
  <c r="C2103" i="1743"/>
  <c r="C2104" i="1743"/>
  <c r="C2105" i="1743"/>
  <c r="C2106" i="1743"/>
  <c r="C2107" i="1743"/>
  <c r="C2108" i="1743"/>
  <c r="C2109" i="1743"/>
  <c r="C2110" i="1743"/>
  <c r="C2111" i="1743"/>
  <c r="C2112" i="1743"/>
  <c r="C2113" i="1743"/>
  <c r="C2114" i="1743"/>
  <c r="C2115" i="1743"/>
  <c r="C2116" i="1743"/>
  <c r="C2117" i="1743"/>
  <c r="C2118" i="1743"/>
  <c r="C2119" i="1743"/>
  <c r="C2120" i="1743"/>
  <c r="C2121" i="1743"/>
  <c r="C2122" i="1743"/>
  <c r="C2123" i="1743"/>
  <c r="C2124" i="1743"/>
  <c r="C2125" i="1743"/>
  <c r="C2126" i="1743"/>
  <c r="C2127" i="1743"/>
  <c r="C2128" i="1743"/>
  <c r="C2129" i="1743"/>
  <c r="C2130" i="1743"/>
  <c r="C2131" i="1743"/>
  <c r="C2132" i="1743"/>
  <c r="C2133" i="1743"/>
  <c r="C2134" i="1743"/>
  <c r="C2135" i="1743"/>
  <c r="C2136" i="1743"/>
  <c r="C2137" i="1743"/>
  <c r="C2138" i="1743"/>
  <c r="C2139" i="1743"/>
  <c r="C2140" i="1743"/>
  <c r="C2141" i="1743"/>
  <c r="C2142" i="1743"/>
  <c r="C2143" i="1743"/>
  <c r="C2144" i="1743"/>
  <c r="C2145" i="1743"/>
  <c r="C2146" i="1743"/>
  <c r="C2147" i="1743"/>
  <c r="C2148" i="1743"/>
  <c r="C2149" i="1743"/>
  <c r="C2150" i="1743"/>
  <c r="C2151" i="1743"/>
  <c r="C2152" i="1743"/>
  <c r="C2153" i="1743"/>
  <c r="C2154" i="1743"/>
  <c r="C2155" i="1743"/>
  <c r="C2156" i="1743"/>
  <c r="C2157" i="1743"/>
  <c r="C2158" i="1743"/>
  <c r="C2159" i="1743"/>
  <c r="C2160" i="1743"/>
  <c r="C2161" i="1743"/>
  <c r="C2162" i="1743"/>
  <c r="C2163" i="1743"/>
  <c r="C2164" i="1743"/>
  <c r="C2165" i="1743"/>
  <c r="C2166" i="1743"/>
  <c r="C2167" i="1743"/>
  <c r="C2168" i="1743"/>
  <c r="C2169" i="1743"/>
  <c r="C2170" i="1743"/>
  <c r="C2171" i="1743"/>
  <c r="C2172" i="1743"/>
  <c r="C2173" i="1743"/>
  <c r="C2174" i="1743"/>
  <c r="C2175" i="1743"/>
  <c r="C2176" i="1743"/>
  <c r="C2177" i="1743"/>
  <c r="C2178" i="1743"/>
  <c r="C2179" i="1743"/>
  <c r="C2180" i="1743"/>
  <c r="C2181" i="1743"/>
  <c r="C2182" i="1743"/>
  <c r="C2183" i="1743"/>
  <c r="C2184" i="1743"/>
  <c r="C2185" i="1743"/>
  <c r="C2186" i="1743"/>
  <c r="C2187" i="1743"/>
  <c r="C2188" i="1743"/>
  <c r="C2189" i="1743"/>
  <c r="C2190" i="1743"/>
  <c r="C2191" i="1743"/>
  <c r="C2192" i="1743"/>
  <c r="C2193" i="1743"/>
  <c r="C2194" i="1743"/>
  <c r="C2195" i="1743"/>
  <c r="C2196" i="1743"/>
  <c r="C2197" i="1743"/>
  <c r="C2198" i="1743"/>
  <c r="C2199" i="1743"/>
  <c r="C2200" i="1743"/>
  <c r="C2201" i="1743"/>
  <c r="C2202" i="1743"/>
  <c r="C2203" i="1743"/>
  <c r="C2204" i="1743"/>
  <c r="C2205" i="1743"/>
  <c r="C2206" i="1743"/>
  <c r="C2207" i="1743"/>
  <c r="C2208" i="1743"/>
  <c r="C2209" i="1743"/>
  <c r="C2210" i="1743"/>
  <c r="C2211" i="1743"/>
  <c r="C2212" i="1743"/>
  <c r="C2213" i="1743"/>
  <c r="C2214" i="1743"/>
  <c r="C2215" i="1743"/>
  <c r="C2216" i="1743"/>
  <c r="C2217" i="1743"/>
  <c r="C2218" i="1743"/>
  <c r="C2219" i="1743"/>
  <c r="C2220" i="1743"/>
  <c r="C2221" i="1743"/>
  <c r="C2222" i="1743"/>
  <c r="C2223" i="1743"/>
  <c r="C2224" i="1743"/>
  <c r="C2225" i="1743"/>
  <c r="C2226" i="1743"/>
  <c r="C2227" i="1743"/>
  <c r="C2228" i="1743"/>
  <c r="C2229" i="1743"/>
  <c r="C2230" i="1743"/>
  <c r="C2231" i="1743"/>
  <c r="C2232" i="1743"/>
  <c r="C2233" i="1743"/>
  <c r="C2234" i="1743"/>
  <c r="C2235" i="1743"/>
  <c r="C2236" i="1743"/>
  <c r="C2237" i="1743"/>
  <c r="C2238" i="1743"/>
  <c r="C2239" i="1743"/>
  <c r="C2240" i="1743"/>
  <c r="C2241" i="1743"/>
  <c r="C2242" i="1743"/>
  <c r="C2243" i="1743"/>
  <c r="C2244" i="1743"/>
  <c r="C2245" i="1743"/>
  <c r="C2246" i="1743"/>
  <c r="C2247" i="1743"/>
  <c r="C2248" i="1743"/>
  <c r="C2249" i="1743"/>
  <c r="C2250" i="1743"/>
  <c r="C2251" i="1743"/>
  <c r="C2252" i="1743"/>
  <c r="C2253" i="1743"/>
  <c r="C2254" i="1743"/>
  <c r="C2255" i="1743"/>
  <c r="C2256" i="1743"/>
  <c r="C2257" i="1743"/>
  <c r="C2258" i="1743"/>
  <c r="C2259" i="1743"/>
  <c r="C2260" i="1743"/>
  <c r="C2261" i="1743"/>
  <c r="C2262" i="1743"/>
  <c r="C2263" i="1743"/>
  <c r="C2264" i="1743"/>
  <c r="C2265" i="1743"/>
  <c r="C2266" i="1743"/>
  <c r="C2267" i="1743"/>
  <c r="C2268" i="1743"/>
  <c r="C2269" i="1743"/>
  <c r="C2270" i="1743"/>
  <c r="C2271" i="1743"/>
  <c r="C2272" i="1743"/>
  <c r="C2273" i="1743"/>
  <c r="C2274" i="1743"/>
  <c r="C2275" i="1743"/>
  <c r="C2276" i="1743"/>
  <c r="C2277" i="1743"/>
  <c r="C2278" i="1743"/>
  <c r="C2279" i="1743"/>
  <c r="C2280" i="1743"/>
  <c r="C2281" i="1743"/>
  <c r="C2282" i="1743"/>
  <c r="C2283" i="1743"/>
  <c r="C2284" i="1743"/>
  <c r="C2285" i="1743"/>
  <c r="C2286" i="1743"/>
  <c r="C2287" i="1743"/>
  <c r="C2288" i="1743"/>
  <c r="C2289" i="1743"/>
  <c r="C2290" i="1743"/>
  <c r="C2291" i="1743"/>
  <c r="C2292" i="1743"/>
  <c r="C2293" i="1743"/>
  <c r="C2294" i="1743"/>
  <c r="C2295" i="1743"/>
  <c r="C2296" i="1743"/>
  <c r="C2297" i="1743"/>
  <c r="C2298" i="1743"/>
  <c r="C2299" i="1743"/>
  <c r="C2300" i="1743"/>
  <c r="C2301" i="1743"/>
  <c r="C2302" i="1743"/>
  <c r="C2303" i="1743"/>
  <c r="C2304" i="1743"/>
  <c r="C2305" i="1743"/>
  <c r="C2306" i="1743"/>
  <c r="C2307" i="1743"/>
  <c r="C2308" i="1743"/>
  <c r="C2309" i="1743"/>
  <c r="C2310" i="1743"/>
  <c r="C2311" i="1743"/>
  <c r="C2312" i="1743"/>
  <c r="C2313" i="1743"/>
  <c r="C2314" i="1743"/>
  <c r="C2315" i="1743"/>
  <c r="C2316" i="1743"/>
  <c r="C2317" i="1743"/>
  <c r="C2318" i="1743"/>
  <c r="C2319" i="1743"/>
  <c r="C2320" i="1743"/>
  <c r="C2321" i="1743"/>
  <c r="C2322" i="1743"/>
  <c r="C2323" i="1743"/>
  <c r="C2324" i="1743"/>
  <c r="C2325" i="1743"/>
  <c r="C2326" i="1743"/>
  <c r="C2327" i="1743"/>
  <c r="C2328" i="1743"/>
  <c r="C2329" i="1743"/>
  <c r="C2330" i="1743"/>
  <c r="C2331" i="1743"/>
  <c r="C2332" i="1743"/>
  <c r="C2333" i="1743"/>
  <c r="C2334" i="1743"/>
  <c r="C2335" i="1743"/>
  <c r="C2336" i="1743"/>
  <c r="C2337" i="1743"/>
  <c r="C2338" i="1743"/>
  <c r="C2339" i="1743"/>
  <c r="C2340" i="1743"/>
  <c r="C2341" i="1743"/>
  <c r="C2342" i="1743"/>
  <c r="C2343" i="1743"/>
  <c r="C2344" i="1743"/>
  <c r="C2345" i="1743"/>
  <c r="C2346" i="1743"/>
  <c r="C2347" i="1743"/>
  <c r="C2348" i="1743"/>
  <c r="C2349" i="1743"/>
  <c r="C2350" i="1743"/>
  <c r="C2351" i="1743"/>
  <c r="C2352" i="1743"/>
  <c r="C2353" i="1743"/>
  <c r="C2354" i="1743"/>
  <c r="C2355" i="1743"/>
  <c r="C2356" i="1743"/>
  <c r="C2357" i="1743"/>
  <c r="C2358" i="1743"/>
  <c r="C2359" i="1743"/>
  <c r="C2360" i="1743"/>
  <c r="C2361" i="1743"/>
  <c r="C2362" i="1743"/>
  <c r="C2363" i="1743"/>
  <c r="C2364" i="1743"/>
  <c r="C2365" i="1743"/>
  <c r="C2366" i="1743"/>
  <c r="C2367" i="1743"/>
  <c r="C2368" i="1743"/>
  <c r="C2369" i="1743"/>
  <c r="C2370" i="1743"/>
  <c r="C2371" i="1743"/>
  <c r="C2372" i="1743"/>
  <c r="C2373" i="1743"/>
  <c r="C2374" i="1743"/>
  <c r="C2375" i="1743"/>
  <c r="C2376" i="1743"/>
  <c r="C2377" i="1743"/>
  <c r="C2378" i="1743"/>
  <c r="C2379" i="1743"/>
  <c r="C2380" i="1743"/>
  <c r="C2381" i="1743"/>
  <c r="C2382" i="1743"/>
  <c r="C2383" i="1743"/>
  <c r="C2384" i="1743"/>
  <c r="C2385" i="1743"/>
  <c r="C2386" i="1743"/>
  <c r="C2387" i="1743"/>
  <c r="C2388" i="1743"/>
  <c r="C2389" i="1743"/>
  <c r="C2390" i="1743"/>
  <c r="C2391" i="1743"/>
  <c r="C2392" i="1743"/>
  <c r="C2393" i="1743"/>
  <c r="C2394" i="1743"/>
  <c r="C2395" i="1743"/>
  <c r="C2396" i="1743"/>
  <c r="C2397" i="1743"/>
  <c r="C2398" i="1743"/>
  <c r="C2399" i="1743"/>
  <c r="C2400" i="1743"/>
  <c r="C2401" i="1743"/>
  <c r="C2402" i="1743"/>
  <c r="C2403" i="1743"/>
  <c r="C2404" i="1743"/>
  <c r="C2405" i="1743"/>
  <c r="C2406" i="1743"/>
  <c r="C2407" i="1743"/>
  <c r="C2408" i="1743"/>
  <c r="C2409" i="1743"/>
  <c r="C2410" i="1743"/>
  <c r="C2411" i="1743"/>
  <c r="C2412" i="1743"/>
  <c r="C2413" i="1743"/>
  <c r="C2414" i="1743"/>
  <c r="C2415" i="1743"/>
  <c r="C2416" i="1743"/>
  <c r="C2417" i="1743"/>
  <c r="C2418" i="1743"/>
  <c r="C2419" i="1743"/>
  <c r="C2420" i="1743"/>
  <c r="C2421" i="1743"/>
  <c r="C2422" i="1743"/>
  <c r="C2423" i="1743"/>
  <c r="C2424" i="1743"/>
  <c r="C2425" i="1743"/>
  <c r="C2426" i="1743"/>
  <c r="C2427" i="1743"/>
  <c r="C2428" i="1743"/>
  <c r="C2429" i="1743"/>
  <c r="C2430" i="1743"/>
  <c r="C2431" i="1743"/>
  <c r="C2432" i="1743"/>
  <c r="C2433" i="1743"/>
  <c r="C2434" i="1743"/>
  <c r="C2435" i="1743"/>
  <c r="C2436" i="1743"/>
  <c r="C2437" i="1743"/>
  <c r="C2438" i="1743"/>
  <c r="C2439" i="1743"/>
  <c r="C2440" i="1743"/>
  <c r="C2441" i="1743"/>
  <c r="C2442" i="1743"/>
  <c r="C2443" i="1743"/>
  <c r="C2444" i="1743"/>
  <c r="C2445" i="1743"/>
  <c r="C2446" i="1743"/>
  <c r="C2447" i="1743"/>
  <c r="C2448" i="1743"/>
  <c r="C2449" i="1743"/>
  <c r="C2450" i="1743"/>
  <c r="C2451" i="1743"/>
  <c r="C2452" i="1743"/>
  <c r="C2453" i="1743"/>
  <c r="C2454" i="1743"/>
  <c r="C2455" i="1743"/>
  <c r="C2456" i="1743"/>
  <c r="C2457" i="1743"/>
  <c r="C2458" i="1743"/>
  <c r="C2459" i="1743"/>
  <c r="C2460" i="1743"/>
  <c r="C2461" i="1743"/>
  <c r="C2462" i="1743"/>
  <c r="C2463" i="1743"/>
  <c r="C2464" i="1743"/>
  <c r="C2465" i="1743"/>
  <c r="C2466" i="1743"/>
  <c r="C2467" i="1743"/>
  <c r="C2468" i="1743"/>
  <c r="C2469" i="1743"/>
  <c r="C2470" i="1743"/>
  <c r="C2471" i="1743"/>
  <c r="C2472" i="1743"/>
  <c r="C2473" i="1743"/>
  <c r="C2474" i="1743"/>
  <c r="C2475" i="1743"/>
  <c r="C2476" i="1743"/>
  <c r="C2477" i="1743"/>
  <c r="C2478" i="1743"/>
  <c r="C2479" i="1743"/>
  <c r="C2480" i="1743"/>
  <c r="C2481" i="1743"/>
  <c r="C2482" i="1743"/>
  <c r="C2483" i="1743"/>
  <c r="C2484" i="1743"/>
  <c r="C2485" i="1743"/>
  <c r="C2486" i="1743"/>
  <c r="C2487" i="1743"/>
  <c r="C2488" i="1743"/>
  <c r="C2489" i="1743"/>
  <c r="C2490" i="1743"/>
  <c r="C2491" i="1743"/>
  <c r="C2492" i="1743"/>
  <c r="C2493" i="1743"/>
  <c r="C2494" i="1743"/>
  <c r="C2495" i="1743"/>
  <c r="C2496" i="1743"/>
  <c r="C2497" i="1743"/>
  <c r="C2498" i="1743"/>
  <c r="C2499" i="1743"/>
  <c r="C2500" i="1743"/>
  <c r="C2501" i="1743"/>
  <c r="C2502" i="1743"/>
  <c r="C2503" i="1743"/>
  <c r="C2504" i="1743"/>
  <c r="C2505" i="1743"/>
  <c r="C2506" i="1743"/>
  <c r="C2507" i="1743"/>
  <c r="C2508" i="1743"/>
  <c r="C2509" i="1743"/>
  <c r="C2510" i="1743"/>
  <c r="C2511" i="1743"/>
  <c r="C2512" i="1743"/>
  <c r="C2513" i="1743"/>
  <c r="C2514" i="1743"/>
  <c r="C2515" i="1743"/>
  <c r="C2516" i="1743"/>
  <c r="C2517" i="1743"/>
  <c r="C2518" i="1743"/>
  <c r="C2519" i="1743"/>
  <c r="C2520" i="1743"/>
  <c r="C2521" i="1743"/>
  <c r="C2522" i="1743"/>
  <c r="C2523" i="1743"/>
  <c r="C2524" i="1743"/>
  <c r="C2525" i="1743"/>
  <c r="C2526" i="1743"/>
  <c r="C2527" i="1743"/>
  <c r="C2528" i="1743"/>
  <c r="C2529" i="1743"/>
  <c r="C2530" i="1743"/>
  <c r="C2531" i="1743"/>
  <c r="C2532" i="1743"/>
  <c r="C2533" i="1743"/>
  <c r="C2534" i="1743"/>
  <c r="C2535" i="1743"/>
  <c r="C2536" i="1743"/>
  <c r="C2537" i="1743"/>
  <c r="C2538" i="1743"/>
  <c r="C2539" i="1743"/>
  <c r="C2540" i="1743"/>
  <c r="C2541" i="1743"/>
  <c r="C2542" i="1743"/>
  <c r="C2543" i="1743"/>
  <c r="C2544" i="1743"/>
  <c r="C2545" i="1743"/>
  <c r="C2546" i="1743"/>
  <c r="C2547" i="1743"/>
  <c r="C2548" i="1743"/>
  <c r="C2549" i="1743"/>
  <c r="C2550" i="1743"/>
  <c r="C2551" i="1743"/>
  <c r="C2552" i="1743"/>
  <c r="C2553" i="1743"/>
  <c r="C2554" i="1743"/>
  <c r="C2555" i="1743"/>
  <c r="C2556" i="1743"/>
  <c r="C2557" i="1743"/>
  <c r="C2558" i="1743"/>
  <c r="C2559" i="1743"/>
  <c r="C2560" i="1743"/>
  <c r="C2561" i="1743"/>
  <c r="C2562" i="1743"/>
  <c r="C2563" i="1743"/>
  <c r="C2564" i="1743"/>
  <c r="C2565" i="1743"/>
  <c r="C2566" i="1743"/>
  <c r="C2567" i="1743"/>
  <c r="C2568" i="1743"/>
  <c r="C2569" i="1743"/>
  <c r="C2570" i="1743"/>
  <c r="C2571" i="1743"/>
  <c r="C2572" i="1743"/>
  <c r="C2573" i="1743"/>
  <c r="C2574" i="1743"/>
  <c r="C2575" i="1743"/>
  <c r="C2576" i="1743"/>
  <c r="C2577" i="1743"/>
  <c r="C2578" i="1743"/>
  <c r="C2579" i="1743"/>
  <c r="C2580" i="1743"/>
  <c r="C2581" i="1743"/>
  <c r="C2582" i="1743"/>
  <c r="C2583" i="1743"/>
  <c r="C2584" i="1743"/>
  <c r="C2585" i="1743"/>
  <c r="C2586" i="1743"/>
  <c r="C2587" i="1743"/>
  <c r="C2588" i="1743"/>
  <c r="C2589" i="1743"/>
  <c r="C2590" i="1743"/>
  <c r="C2591" i="1743"/>
  <c r="C2592" i="1743"/>
  <c r="C2593" i="1743"/>
  <c r="C2594" i="1743"/>
  <c r="C2595" i="1743"/>
  <c r="C2596" i="1743"/>
  <c r="C2597" i="1743"/>
  <c r="C2598" i="1743"/>
  <c r="C2599" i="1743"/>
  <c r="C2600" i="1743"/>
  <c r="C2601" i="1743"/>
  <c r="C2602" i="1743"/>
  <c r="C2603" i="1743"/>
  <c r="C2604" i="1743"/>
  <c r="C2605" i="1743"/>
  <c r="C2606" i="1743"/>
  <c r="C2607" i="1743"/>
  <c r="C2608" i="1743"/>
  <c r="C2609" i="1743"/>
  <c r="C2610" i="1743"/>
  <c r="C2611" i="1743"/>
  <c r="C2612" i="1743"/>
  <c r="C2613" i="1743"/>
  <c r="C2614" i="1743"/>
  <c r="C2615" i="1743"/>
  <c r="C2616" i="1743"/>
  <c r="C2617" i="1743"/>
  <c r="C2618" i="1743"/>
  <c r="C2619" i="1743"/>
  <c r="C2620" i="1743"/>
  <c r="C2621" i="1743"/>
  <c r="C2622" i="1743"/>
  <c r="C2623" i="1743"/>
  <c r="C2624" i="1743"/>
  <c r="C2625" i="1743"/>
  <c r="C2626" i="1743"/>
  <c r="C2627" i="1743"/>
  <c r="C2628" i="1743"/>
  <c r="C2629" i="1743"/>
  <c r="C2630" i="1743"/>
  <c r="C2631" i="1743"/>
  <c r="C2632" i="1743"/>
  <c r="C2633" i="1743"/>
  <c r="C2634" i="1743"/>
  <c r="C2635" i="1743"/>
  <c r="C2636" i="1743"/>
  <c r="C2637" i="1743"/>
  <c r="C2638" i="1743"/>
  <c r="C2639" i="1743"/>
  <c r="C2640" i="1743"/>
  <c r="C2641" i="1743"/>
  <c r="C2642" i="1743"/>
  <c r="C2643" i="1743"/>
  <c r="C2644" i="1743"/>
  <c r="C2645" i="1743"/>
  <c r="C2646" i="1743"/>
  <c r="C2647" i="1743"/>
  <c r="C2648" i="1743"/>
  <c r="C2649" i="1743"/>
  <c r="C2650" i="1743"/>
  <c r="C2651" i="1743"/>
  <c r="C2652" i="1743"/>
  <c r="C2653" i="1743"/>
  <c r="C2654" i="1743"/>
  <c r="C2655" i="1743"/>
  <c r="C2656" i="1743"/>
  <c r="C2657" i="1743"/>
  <c r="C2658" i="1743"/>
  <c r="C2659" i="1743"/>
  <c r="C2660" i="1743"/>
  <c r="C2661" i="1743"/>
  <c r="C2662" i="1743"/>
  <c r="C2663" i="1743"/>
  <c r="C2664" i="1743"/>
  <c r="C2665" i="1743"/>
  <c r="C2666" i="1743"/>
  <c r="C2667" i="1743"/>
  <c r="C2668" i="1743"/>
  <c r="C2669" i="1743"/>
  <c r="C2670" i="1743"/>
  <c r="C2671" i="1743"/>
  <c r="C2672" i="1743"/>
  <c r="C2673" i="1743"/>
  <c r="C2674" i="1743"/>
  <c r="C2675" i="1743"/>
  <c r="C2676" i="1743"/>
  <c r="C2677" i="1743"/>
  <c r="C2678" i="1743"/>
  <c r="C2679" i="1743"/>
  <c r="C2680" i="1743"/>
  <c r="C2681" i="1743"/>
  <c r="C2682" i="1743"/>
  <c r="C2683" i="1743"/>
  <c r="C2684" i="1743"/>
  <c r="C2685" i="1743"/>
  <c r="C2686" i="1743"/>
  <c r="C2687" i="1743"/>
  <c r="C2688" i="1743"/>
  <c r="C2689" i="1743"/>
  <c r="C2690" i="1743"/>
  <c r="C2691" i="1743"/>
  <c r="C2692" i="1743"/>
  <c r="C2693" i="1743"/>
  <c r="C2694" i="1743"/>
  <c r="C2695" i="1743"/>
  <c r="C2696" i="1743"/>
  <c r="C2697" i="1743"/>
  <c r="C2698" i="1743"/>
  <c r="C2699" i="1743"/>
  <c r="C2700" i="1743"/>
  <c r="C2701" i="1743"/>
  <c r="C2702" i="1743"/>
  <c r="C2703" i="1743"/>
  <c r="C2704" i="1743"/>
  <c r="C2705" i="1743"/>
  <c r="C2706" i="1743"/>
  <c r="C2707" i="1743"/>
  <c r="C2708" i="1743"/>
  <c r="C2709" i="1743"/>
  <c r="C2710" i="1743"/>
  <c r="C2711" i="1743"/>
  <c r="C2712" i="1743"/>
  <c r="C2713" i="1743"/>
  <c r="C2714" i="1743"/>
  <c r="C2715" i="1743"/>
  <c r="C2716" i="1743"/>
  <c r="C2717" i="1743"/>
  <c r="C2718" i="1743"/>
  <c r="C2719" i="1743"/>
  <c r="C2720" i="1743"/>
  <c r="C2721" i="1743"/>
  <c r="C2722" i="1743"/>
  <c r="C2723" i="1743"/>
  <c r="C2724" i="1743"/>
  <c r="C2725" i="1743"/>
  <c r="C2726" i="1743"/>
  <c r="C2727" i="1743"/>
  <c r="C2728" i="1743"/>
  <c r="C2729" i="1743"/>
  <c r="C2730" i="1743"/>
  <c r="C2731" i="1743"/>
  <c r="C2732" i="1743"/>
  <c r="C2733" i="1743"/>
  <c r="C2734" i="1743"/>
  <c r="C2735" i="1743"/>
  <c r="C2736" i="1743"/>
  <c r="C2737" i="1743"/>
  <c r="C2738" i="1743"/>
  <c r="C2739" i="1743"/>
  <c r="C2740" i="1743"/>
  <c r="C2741" i="1743"/>
  <c r="C2742" i="1743"/>
  <c r="C2743" i="1743"/>
  <c r="C2744" i="1743"/>
  <c r="C2745" i="1743"/>
  <c r="C2746" i="1743"/>
  <c r="C2747" i="1743"/>
  <c r="C2748" i="1743"/>
  <c r="C2749" i="1743"/>
  <c r="C2750" i="1743"/>
  <c r="C2751" i="1743"/>
  <c r="C2752" i="1743"/>
  <c r="C2753" i="1743"/>
  <c r="C2754" i="1743"/>
  <c r="C2755" i="1743"/>
  <c r="C2756" i="1743"/>
  <c r="C2757" i="1743"/>
  <c r="C2758" i="1743"/>
  <c r="C2759" i="1743"/>
  <c r="C2760" i="1743"/>
  <c r="C2761" i="1743"/>
  <c r="C2762" i="1743"/>
  <c r="C2763" i="1743"/>
  <c r="C2764" i="1743"/>
  <c r="C2765" i="1743"/>
  <c r="C2766" i="1743"/>
  <c r="C2767" i="1743"/>
  <c r="C2768" i="1743"/>
  <c r="C2769" i="1743"/>
  <c r="C2770" i="1743"/>
  <c r="C2771" i="1743"/>
  <c r="C2772" i="1743"/>
  <c r="C2773" i="1743"/>
  <c r="C2774" i="1743"/>
  <c r="C2775" i="1743"/>
  <c r="C2776" i="1743"/>
  <c r="C2777" i="1743"/>
  <c r="C2778" i="1743"/>
  <c r="C2779" i="1743"/>
  <c r="C2780" i="1743"/>
  <c r="C2781" i="1743"/>
  <c r="C2782" i="1743"/>
  <c r="C2783" i="1743"/>
  <c r="C2784" i="1743"/>
  <c r="C2785" i="1743"/>
  <c r="C2786" i="1743"/>
  <c r="C2787" i="1743"/>
  <c r="C2788" i="1743"/>
  <c r="C2789" i="1743"/>
  <c r="C2790" i="1743"/>
  <c r="C2791" i="1743"/>
  <c r="C2792" i="1743"/>
  <c r="C2793" i="1743"/>
  <c r="C2794" i="1743"/>
  <c r="C2795" i="1743"/>
  <c r="C2796" i="1743"/>
  <c r="C2797" i="1743"/>
  <c r="C2798" i="1743"/>
  <c r="C2799" i="1743"/>
  <c r="C2800" i="1743"/>
  <c r="C2801" i="1743"/>
  <c r="C2802" i="1743"/>
  <c r="C2803" i="1743"/>
  <c r="C2804" i="1743"/>
  <c r="C2805" i="1743"/>
  <c r="C2806" i="1743"/>
  <c r="C2807" i="1743"/>
  <c r="C2808" i="1743"/>
  <c r="C2809" i="1743"/>
  <c r="C2810" i="1743"/>
  <c r="C2811" i="1743"/>
  <c r="C2812" i="1743"/>
  <c r="C2813" i="1743"/>
  <c r="C2814" i="1743"/>
  <c r="C2815" i="1743"/>
  <c r="C2816" i="1743"/>
  <c r="C2817" i="1743"/>
  <c r="C2818" i="1743"/>
  <c r="C2819" i="1743"/>
  <c r="C2820" i="1743"/>
  <c r="C2821" i="1743"/>
  <c r="C2822" i="1743"/>
  <c r="C2823" i="1743"/>
  <c r="C2824" i="1743"/>
  <c r="C2825" i="1743"/>
  <c r="C2826" i="1743"/>
  <c r="C2827" i="1743"/>
  <c r="C2828" i="1743"/>
  <c r="C2829" i="1743"/>
  <c r="C2830" i="1743"/>
  <c r="C2831" i="1743"/>
  <c r="C2832" i="1743"/>
  <c r="C2833" i="1743"/>
  <c r="C2834" i="1743"/>
  <c r="C2835" i="1743"/>
  <c r="C2836" i="1743"/>
  <c r="C2837" i="1743"/>
  <c r="C2838" i="1743"/>
  <c r="C2839" i="1743"/>
  <c r="C2840" i="1743"/>
  <c r="C2841" i="1743"/>
  <c r="C2842" i="1743"/>
  <c r="C2843" i="1743"/>
  <c r="C2844" i="1743"/>
  <c r="C2845" i="1743"/>
  <c r="C2846" i="1743"/>
  <c r="C2847" i="1743"/>
  <c r="C2848" i="1743"/>
  <c r="C2849" i="1743"/>
  <c r="C2850" i="1743"/>
  <c r="C2851" i="1743"/>
  <c r="C2852" i="1743"/>
  <c r="C2853" i="1743"/>
  <c r="C2854" i="1743"/>
  <c r="C2855" i="1743"/>
  <c r="C2856" i="1743"/>
  <c r="C2857" i="1743"/>
  <c r="C2858" i="1743"/>
  <c r="C2859" i="1743"/>
  <c r="C2860" i="1743"/>
  <c r="C2861" i="1743"/>
  <c r="C2862" i="1743"/>
  <c r="C2863" i="1743"/>
  <c r="C2864" i="1743"/>
  <c r="C2865" i="1743"/>
  <c r="C2866" i="1743"/>
  <c r="C2867" i="1743"/>
  <c r="C2868" i="1743"/>
  <c r="C2869" i="1743"/>
  <c r="C2870" i="1743"/>
  <c r="C2871" i="1743"/>
  <c r="C2872" i="1743"/>
  <c r="C2873" i="1743"/>
  <c r="C2874" i="1743"/>
  <c r="C2875" i="1743"/>
  <c r="C2876" i="1743"/>
  <c r="C2877" i="1743"/>
  <c r="C2878" i="1743"/>
  <c r="C2879" i="1743"/>
  <c r="C2880" i="1743"/>
  <c r="C2881" i="1743"/>
  <c r="C2882" i="1743"/>
  <c r="C2883" i="1743"/>
  <c r="C2884" i="1743"/>
  <c r="C2885" i="1743"/>
  <c r="C2886" i="1743"/>
  <c r="C2887" i="1743"/>
  <c r="C2888" i="1743"/>
  <c r="C2889" i="1743"/>
  <c r="C2890" i="1743"/>
  <c r="C2891" i="1743"/>
  <c r="C2892" i="1743"/>
  <c r="C2893" i="1743"/>
  <c r="C2894" i="1743"/>
  <c r="C2895" i="1743"/>
  <c r="C2896" i="1743"/>
  <c r="C2897" i="1743"/>
  <c r="C2898" i="1743"/>
  <c r="C2899" i="1743"/>
  <c r="C2900" i="1743"/>
  <c r="C2901" i="1743"/>
  <c r="C2902" i="1743"/>
  <c r="C2903" i="1743"/>
  <c r="C2904" i="1743"/>
  <c r="C2905" i="1743"/>
  <c r="C2906" i="1743"/>
  <c r="C2907" i="1743"/>
  <c r="C2908" i="1743"/>
  <c r="C2909" i="1743"/>
  <c r="C2910" i="1743"/>
  <c r="C2911" i="1743"/>
  <c r="C2912" i="1743"/>
  <c r="C2913" i="1743"/>
  <c r="C2914" i="1743"/>
  <c r="C2915" i="1743"/>
  <c r="C2916" i="1743"/>
  <c r="C2917" i="1743"/>
  <c r="C2918" i="1743"/>
  <c r="C2919" i="1743"/>
  <c r="C2920" i="1743"/>
  <c r="C2921" i="1743"/>
  <c r="C2922" i="1743"/>
  <c r="C2923" i="1743"/>
  <c r="C2924" i="1743"/>
  <c r="C2925" i="1743"/>
  <c r="C2926" i="1743"/>
  <c r="C2927" i="1743"/>
  <c r="C2928" i="1743"/>
  <c r="C2929" i="1743"/>
  <c r="C2930" i="1743"/>
  <c r="C2931" i="1743"/>
  <c r="C2932" i="1743"/>
  <c r="C2933" i="1743"/>
  <c r="C2934" i="1743"/>
  <c r="C2935" i="1743"/>
  <c r="C2936" i="1743"/>
  <c r="C2937" i="1743"/>
  <c r="C2938" i="1743"/>
  <c r="C2939" i="1743"/>
  <c r="C2940" i="1743"/>
  <c r="C2941" i="1743"/>
  <c r="C2942" i="1743"/>
  <c r="C2943" i="1743"/>
  <c r="C2944" i="1743"/>
  <c r="C2945" i="1743"/>
  <c r="C2946" i="1743"/>
  <c r="C2947" i="1743"/>
  <c r="C2948" i="1743"/>
  <c r="C2949" i="1743"/>
  <c r="C2950" i="1743"/>
  <c r="C2951" i="1743"/>
  <c r="C2952" i="1743"/>
  <c r="C2953" i="1743"/>
  <c r="C2954" i="1743"/>
  <c r="C2955" i="1743"/>
  <c r="C2956" i="1743"/>
  <c r="C2957" i="1743"/>
  <c r="C2958" i="1743"/>
  <c r="C2959" i="1743"/>
  <c r="C2960" i="1743"/>
  <c r="C2961" i="1743"/>
  <c r="C2962" i="1743"/>
  <c r="C2963" i="1743"/>
  <c r="C2964" i="1743"/>
  <c r="C2965" i="1743"/>
  <c r="C2966" i="1743"/>
  <c r="C2967" i="1743"/>
  <c r="C2968" i="1743"/>
  <c r="C2969" i="1743"/>
  <c r="C2970" i="1743"/>
  <c r="C2971" i="1743"/>
  <c r="C2972" i="1743"/>
  <c r="C2973" i="1743"/>
  <c r="C2974" i="1743"/>
  <c r="C2975" i="1743"/>
  <c r="C2976" i="1743"/>
  <c r="C2977" i="1743"/>
  <c r="C2978" i="1743"/>
  <c r="C2979" i="1743"/>
  <c r="C2980" i="1743"/>
  <c r="C2981" i="1743"/>
  <c r="C2982" i="1743"/>
  <c r="C2983" i="1743"/>
  <c r="C2984" i="1743"/>
  <c r="C2985" i="1743"/>
  <c r="C2986" i="1743"/>
  <c r="C2987" i="1743"/>
  <c r="C2988" i="1743"/>
  <c r="C2989" i="1743"/>
  <c r="C2990" i="1743"/>
  <c r="C2991" i="1743"/>
  <c r="C2992" i="1743"/>
  <c r="C2993" i="1743"/>
  <c r="C2994" i="1743"/>
  <c r="C2995" i="1743"/>
  <c r="C2996" i="1743"/>
  <c r="C2997" i="1743"/>
  <c r="C2998" i="1743"/>
  <c r="C2999" i="1743"/>
  <c r="C3000" i="1743"/>
  <c r="C3001" i="1743"/>
  <c r="C3002" i="1743"/>
  <c r="C3003" i="1743"/>
  <c r="C3004" i="1743"/>
  <c r="C3005" i="1743"/>
  <c r="C3006" i="1743"/>
  <c r="C3007" i="1743"/>
  <c r="C3008" i="1743"/>
  <c r="C3009" i="1743"/>
  <c r="C3010" i="1743"/>
  <c r="C3011" i="1743"/>
  <c r="C3012" i="1743"/>
  <c r="C3013" i="1743"/>
  <c r="C3014" i="1743"/>
  <c r="C3015" i="1743"/>
  <c r="C3016" i="1743"/>
  <c r="C3017" i="1743"/>
  <c r="C3018" i="1743"/>
  <c r="C3019" i="1743"/>
  <c r="C3020" i="1743"/>
  <c r="C3021" i="1743"/>
  <c r="C3022" i="1743"/>
  <c r="C3023" i="1743"/>
  <c r="C3024" i="1743"/>
  <c r="C3025" i="1743"/>
  <c r="C3026" i="1743"/>
  <c r="C3027" i="1743"/>
  <c r="C3028" i="1743"/>
  <c r="C3029" i="1743"/>
  <c r="C3030" i="1743"/>
  <c r="C3031" i="1743"/>
  <c r="C3032" i="1743"/>
  <c r="C3033" i="1743"/>
  <c r="C3034" i="1743"/>
  <c r="C3035" i="1743"/>
  <c r="C3036" i="1743"/>
  <c r="C3037" i="1743"/>
  <c r="C3038" i="1743"/>
  <c r="C3039" i="1743"/>
  <c r="C3040" i="1743"/>
  <c r="C3041" i="1743"/>
  <c r="C3042" i="1743"/>
  <c r="C3043" i="1743"/>
  <c r="C3044" i="1743"/>
  <c r="C3045" i="1743"/>
  <c r="C3046" i="1743"/>
  <c r="C3047" i="1743"/>
  <c r="C3048" i="1743"/>
  <c r="C3049" i="1743"/>
  <c r="C3050" i="1743"/>
  <c r="C3051" i="1743"/>
  <c r="C3052" i="1743"/>
  <c r="C3053" i="1743"/>
  <c r="C3054" i="1743"/>
  <c r="C3055" i="1743"/>
  <c r="C3056" i="1743"/>
  <c r="C3057" i="1743"/>
  <c r="C3058" i="1743"/>
  <c r="C3059" i="1743"/>
  <c r="C3060" i="1743"/>
  <c r="C3061" i="1743"/>
  <c r="C3062" i="1743"/>
  <c r="C3063" i="1743"/>
  <c r="C3064" i="1743"/>
  <c r="C3065" i="1743"/>
  <c r="C3066" i="1743"/>
  <c r="C3067" i="1743"/>
  <c r="C3068" i="1743"/>
  <c r="C3069" i="1743"/>
  <c r="C3070" i="1743"/>
  <c r="C3071" i="1743"/>
  <c r="C3072" i="1743"/>
  <c r="C3073" i="1743"/>
  <c r="C3074" i="1743"/>
  <c r="C3075" i="1743"/>
  <c r="C3076" i="1743"/>
  <c r="C3077" i="1743"/>
  <c r="C3078" i="1743"/>
  <c r="C3079" i="1743"/>
  <c r="C3080" i="1743"/>
  <c r="C3081" i="1743"/>
  <c r="C3082" i="1743"/>
  <c r="C3083" i="1743"/>
  <c r="C3084" i="1743"/>
  <c r="C3085" i="1743"/>
  <c r="C3086" i="1743"/>
  <c r="C3087" i="1743"/>
  <c r="C3088" i="1743"/>
  <c r="C3089" i="1743"/>
  <c r="C3090" i="1743"/>
  <c r="C3091" i="1743"/>
  <c r="C3092" i="1743"/>
  <c r="C3093" i="1743"/>
  <c r="C3094" i="1743"/>
  <c r="C3095" i="1743"/>
  <c r="C3096" i="1743"/>
  <c r="C3097" i="1743"/>
  <c r="C3098" i="1743"/>
  <c r="C3099" i="1743"/>
  <c r="C3100" i="1743"/>
  <c r="C3101" i="1743"/>
  <c r="C3102" i="1743"/>
  <c r="C3103" i="1743"/>
  <c r="C3104" i="1743"/>
  <c r="C3105" i="1743"/>
  <c r="C3106" i="1743"/>
  <c r="C3107" i="1743"/>
  <c r="C3108" i="1743"/>
  <c r="C3109" i="1743"/>
  <c r="C3110" i="1743"/>
  <c r="C3111" i="1743"/>
  <c r="C3112" i="1743"/>
  <c r="C3113" i="1743"/>
  <c r="C3114" i="1743"/>
  <c r="C3115" i="1743"/>
  <c r="C3116" i="1743"/>
  <c r="C3117" i="1743"/>
  <c r="C3118" i="1743"/>
  <c r="C3119" i="1743"/>
  <c r="C3120" i="1743"/>
  <c r="C3121" i="1743"/>
  <c r="C3122" i="1743"/>
  <c r="C3123" i="1743"/>
  <c r="C3124" i="1743"/>
  <c r="C3125" i="1743"/>
  <c r="C3126" i="1743"/>
  <c r="C3127" i="1743"/>
  <c r="C3128" i="1743"/>
  <c r="C3129" i="1743"/>
  <c r="C3130" i="1743"/>
  <c r="C3131" i="1743"/>
  <c r="C3132" i="1743"/>
  <c r="C3133" i="1743"/>
  <c r="C3134" i="1743"/>
  <c r="C3135" i="1743"/>
  <c r="C3136" i="1743"/>
  <c r="C3137" i="1743"/>
  <c r="C3138" i="1743"/>
  <c r="C3139" i="1743"/>
  <c r="C3140" i="1743"/>
  <c r="C3141" i="1743"/>
  <c r="C3142" i="1743"/>
  <c r="C3143" i="1743"/>
  <c r="C3144" i="1743"/>
  <c r="C3145" i="1743"/>
  <c r="C3146" i="1743"/>
  <c r="C3147" i="1743"/>
  <c r="C3148" i="1743"/>
  <c r="C3149" i="1743"/>
  <c r="C3150" i="1743"/>
  <c r="C3151" i="1743"/>
  <c r="C3152" i="1743"/>
  <c r="C3153" i="1743"/>
  <c r="C3154" i="1743"/>
  <c r="C3155" i="1743"/>
  <c r="C3156" i="1743"/>
  <c r="C3157" i="1743"/>
  <c r="C3158" i="1743"/>
  <c r="C3159" i="1743"/>
  <c r="C3160" i="1743"/>
  <c r="C3161" i="1743"/>
  <c r="C3162" i="1743"/>
  <c r="C3163" i="1743"/>
  <c r="C3164" i="1743"/>
  <c r="C3165" i="1743"/>
  <c r="C3166" i="1743"/>
  <c r="C3167" i="1743"/>
  <c r="C3168" i="1743"/>
  <c r="C3169" i="1743"/>
  <c r="C3170" i="1743"/>
  <c r="C3171" i="1743"/>
  <c r="C3172" i="1743"/>
  <c r="C3173" i="1743"/>
  <c r="C3174" i="1743"/>
  <c r="C3175" i="1743"/>
  <c r="C3176" i="1743"/>
  <c r="C3177" i="1743"/>
  <c r="C3178" i="1743"/>
  <c r="C3179" i="1743"/>
  <c r="C3180" i="1743"/>
  <c r="C3181" i="1743"/>
  <c r="C3182" i="1743"/>
  <c r="C3183" i="1743"/>
  <c r="C3184" i="1743"/>
  <c r="C3185" i="1743"/>
  <c r="C3186" i="1743"/>
  <c r="C3187" i="1743"/>
  <c r="C3188" i="1743"/>
  <c r="C3189" i="1743"/>
  <c r="C3190" i="1743"/>
  <c r="C3191" i="1743"/>
  <c r="C3192" i="1743"/>
  <c r="C3193" i="1743"/>
  <c r="C3194" i="1743"/>
  <c r="C3195" i="1743"/>
  <c r="C3196" i="1743"/>
  <c r="C3197" i="1743"/>
  <c r="C3198" i="1743"/>
  <c r="C3199" i="1743"/>
  <c r="C3200" i="1743"/>
  <c r="C3201" i="1743"/>
  <c r="C3202" i="1743"/>
  <c r="C3203" i="1743"/>
  <c r="C3204" i="1743"/>
  <c r="C3205" i="1743"/>
  <c r="C3206" i="1743"/>
  <c r="C3207" i="1743"/>
  <c r="C3208" i="1743"/>
  <c r="C3209" i="1743"/>
  <c r="C3210" i="1743"/>
  <c r="C3211" i="1743"/>
  <c r="C3212" i="1743"/>
  <c r="C3213" i="1743"/>
  <c r="C3214" i="1743"/>
  <c r="C3215" i="1743"/>
  <c r="C3216" i="1743"/>
  <c r="C3217" i="1743"/>
  <c r="C3218" i="1743"/>
  <c r="C3219" i="1743"/>
  <c r="C3220" i="1743"/>
  <c r="C3221" i="1743"/>
  <c r="C3222" i="1743"/>
  <c r="C3223" i="1743"/>
  <c r="C3224" i="1743"/>
  <c r="C3225" i="1743"/>
  <c r="C3226" i="1743"/>
  <c r="C3227" i="1743"/>
  <c r="C3228" i="1743"/>
  <c r="C3229" i="1743"/>
  <c r="C3230" i="1743"/>
  <c r="C3231" i="1743"/>
  <c r="C3232" i="1743"/>
  <c r="C3233" i="1743"/>
  <c r="C3234" i="1743"/>
  <c r="C3235" i="1743"/>
  <c r="C3236" i="1743"/>
  <c r="C3237" i="1743"/>
  <c r="C3238" i="1743"/>
  <c r="C3239" i="1743"/>
  <c r="C3240" i="1743"/>
  <c r="C3241" i="1743"/>
  <c r="C3242" i="1743"/>
  <c r="C3243" i="1743"/>
  <c r="C3244" i="1743"/>
  <c r="C3245" i="1743"/>
  <c r="C3246" i="1743"/>
  <c r="C3247" i="1743"/>
  <c r="C3248" i="1743"/>
  <c r="C3249" i="1743"/>
  <c r="C3250" i="1743"/>
  <c r="C3251" i="1743"/>
  <c r="C3252" i="1743"/>
  <c r="C3253" i="1743"/>
  <c r="C3254" i="1743"/>
  <c r="C3255" i="1743"/>
  <c r="C3256" i="1743"/>
  <c r="C3257" i="1743"/>
  <c r="C3258" i="1743"/>
  <c r="C3259" i="1743"/>
  <c r="C3260" i="1743"/>
  <c r="C3261" i="1743"/>
  <c r="C3262" i="1743"/>
  <c r="C3263" i="1743"/>
  <c r="C3264" i="1743"/>
  <c r="C3265" i="1743"/>
  <c r="C3266" i="1743"/>
  <c r="C3267" i="1743"/>
  <c r="C3268" i="1743"/>
  <c r="C3269" i="1743"/>
  <c r="C3270" i="1743"/>
  <c r="C3271" i="1743"/>
  <c r="C3272" i="1743"/>
  <c r="C3273" i="1743"/>
  <c r="C3274" i="1743"/>
  <c r="C3275" i="1743"/>
  <c r="C3276" i="1743"/>
  <c r="C3277" i="1743"/>
  <c r="C3278" i="1743"/>
  <c r="C3279" i="1743"/>
  <c r="C3280" i="1743"/>
  <c r="C3281" i="1743"/>
  <c r="C3282" i="1743"/>
  <c r="C3283" i="1743"/>
  <c r="C3284" i="1743"/>
  <c r="C3285" i="1743"/>
  <c r="C3286" i="1743"/>
  <c r="C3287" i="1743"/>
  <c r="C3288" i="1743"/>
  <c r="C3289" i="1743"/>
  <c r="C3290" i="1743"/>
  <c r="C3291" i="1743"/>
  <c r="C3292" i="1743"/>
  <c r="C3293" i="1743"/>
  <c r="C3294" i="1743"/>
  <c r="C3295" i="1743"/>
  <c r="C3296" i="1743"/>
  <c r="C3297" i="1743"/>
  <c r="C3298" i="1743"/>
  <c r="C3299" i="1743"/>
  <c r="C3300" i="1743"/>
  <c r="C3301" i="1743"/>
  <c r="C3302" i="1743"/>
  <c r="C3303" i="1743"/>
  <c r="C3304" i="1743"/>
  <c r="C3305" i="1743"/>
  <c r="C3306" i="1743"/>
  <c r="C3307" i="1743"/>
  <c r="C3308" i="1743"/>
  <c r="C3309" i="1743"/>
  <c r="C3310" i="1743"/>
  <c r="C3311" i="1743"/>
  <c r="C3312" i="1743"/>
  <c r="C3313" i="1743"/>
  <c r="C3314" i="1743"/>
  <c r="C3315" i="1743"/>
  <c r="C3316" i="1743"/>
  <c r="C3317" i="1743"/>
  <c r="C3318" i="1743"/>
  <c r="C3319" i="1743"/>
  <c r="C3320" i="1743"/>
  <c r="C3321" i="1743"/>
  <c r="C3322" i="1743"/>
  <c r="C3323" i="1743"/>
  <c r="C3324" i="1743"/>
  <c r="C3325" i="1743"/>
  <c r="C3326" i="1743"/>
  <c r="C3327" i="1743"/>
  <c r="C3328" i="1743"/>
  <c r="C3329" i="1743"/>
  <c r="C3330" i="1743"/>
  <c r="C3331" i="1743"/>
  <c r="C3332" i="1743"/>
  <c r="C3333" i="1743"/>
  <c r="C3334" i="1743"/>
  <c r="C3335" i="1743"/>
  <c r="C3336" i="1743"/>
  <c r="C3337" i="1743"/>
  <c r="C3338" i="1743"/>
  <c r="C3339" i="1743"/>
  <c r="C3340" i="1743"/>
  <c r="C3341" i="1743"/>
  <c r="C3342" i="1743"/>
  <c r="C3343" i="1743"/>
  <c r="C3344" i="1743"/>
  <c r="C3345" i="1743"/>
  <c r="C3346" i="1743"/>
  <c r="C3347" i="1743"/>
  <c r="C3348" i="1743"/>
  <c r="C3349" i="1743"/>
  <c r="C3350" i="1743"/>
  <c r="C3351" i="1743"/>
  <c r="C3352" i="1743"/>
  <c r="C3353" i="1743"/>
  <c r="C3354" i="1743"/>
  <c r="C3355" i="1743"/>
  <c r="C3356" i="1743"/>
  <c r="C3357" i="1743"/>
  <c r="C3358" i="1743"/>
  <c r="C3359" i="1743"/>
  <c r="C3360" i="1743"/>
  <c r="C3361" i="1743"/>
  <c r="C3362" i="1743"/>
  <c r="C3363" i="1743"/>
  <c r="C3364" i="1743"/>
  <c r="C3365" i="1743"/>
  <c r="C3366" i="1743"/>
  <c r="C3367" i="1743"/>
  <c r="C3368" i="1743"/>
  <c r="C3369" i="1743"/>
  <c r="C3370" i="1743"/>
  <c r="C3371" i="1743"/>
  <c r="C3372" i="1743"/>
  <c r="C3373" i="1743"/>
  <c r="C3374" i="1743"/>
  <c r="C3375" i="1743"/>
  <c r="C3376" i="1743"/>
  <c r="C3377" i="1743"/>
  <c r="C3378" i="1743"/>
  <c r="C3379" i="1743"/>
  <c r="C3380" i="1743"/>
  <c r="C3381" i="1743"/>
  <c r="C3382" i="1743"/>
  <c r="C3383" i="1743"/>
  <c r="C3384" i="1743"/>
  <c r="C3385" i="1743"/>
  <c r="C3386" i="1743"/>
  <c r="C3387" i="1743"/>
  <c r="C3388" i="1743"/>
  <c r="C3389" i="1743"/>
  <c r="C3390" i="1743"/>
  <c r="C3391" i="1743"/>
  <c r="C3392" i="1743"/>
  <c r="C3393" i="1743"/>
  <c r="C3394" i="1743"/>
  <c r="C3395" i="1743"/>
  <c r="C3396" i="1743"/>
  <c r="C3397" i="1743"/>
  <c r="C3398" i="1743"/>
  <c r="C3399" i="1743"/>
  <c r="C3400" i="1743"/>
  <c r="C3401" i="1743"/>
  <c r="C3406" i="1743"/>
  <c r="C3407" i="1743"/>
  <c r="C3408" i="1743"/>
  <c r="C3409" i="1743"/>
  <c r="C3410" i="1743"/>
  <c r="C3411" i="1743"/>
  <c r="C3412" i="1743"/>
  <c r="C3413" i="1743"/>
  <c r="C3414" i="1743"/>
  <c r="C3415" i="1743"/>
  <c r="C3416" i="1743"/>
  <c r="C3417" i="1743"/>
  <c r="C3418" i="1743"/>
  <c r="C3419" i="1743"/>
  <c r="C3420" i="1743"/>
  <c r="C3421" i="1743"/>
  <c r="C3422" i="1743"/>
  <c r="C3423" i="1743"/>
  <c r="C3424" i="1743"/>
  <c r="C3425" i="1743"/>
  <c r="C3426" i="1743"/>
  <c r="C3427" i="1743"/>
  <c r="C3428" i="1743"/>
  <c r="C3429" i="1743"/>
  <c r="C3430" i="1743"/>
  <c r="C3431" i="1743"/>
  <c r="C3432" i="1743"/>
  <c r="C3433" i="1743"/>
  <c r="C3434" i="1743"/>
  <c r="C3435" i="1743"/>
  <c r="C3436" i="1743"/>
  <c r="C3437" i="1743"/>
  <c r="C3438" i="1743"/>
  <c r="C3439" i="1743"/>
  <c r="C3440" i="1743"/>
  <c r="C3441" i="1743"/>
  <c r="C3442" i="1743"/>
  <c r="C3443" i="1743"/>
  <c r="C3444" i="1743"/>
  <c r="C3445" i="1743"/>
  <c r="C3446" i="1743"/>
  <c r="C3447" i="1743"/>
  <c r="C3448" i="1743"/>
  <c r="C3449" i="1743"/>
  <c r="C3450" i="1743"/>
  <c r="C3451" i="1743"/>
  <c r="C3452" i="1743"/>
  <c r="C3453" i="1743"/>
  <c r="C3454" i="1743"/>
  <c r="C3455" i="1743"/>
  <c r="C3456" i="1743"/>
  <c r="C3457" i="1743"/>
  <c r="C3458" i="1743"/>
  <c r="C3459" i="1743"/>
  <c r="C3460" i="1743"/>
  <c r="C3461" i="1743"/>
  <c r="C3462" i="1743"/>
  <c r="C3463" i="1743"/>
  <c r="C3464" i="1743"/>
  <c r="C3465" i="1743"/>
  <c r="C3466" i="1743"/>
  <c r="C3467" i="1743"/>
  <c r="C3468" i="1743"/>
  <c r="C3469" i="1743"/>
  <c r="C3470" i="1743"/>
  <c r="C3471" i="1743"/>
  <c r="C3472" i="1743"/>
  <c r="C3473" i="1743"/>
  <c r="C3474" i="1743"/>
  <c r="C3475" i="1743"/>
  <c r="C3476" i="1743"/>
  <c r="C3477" i="1743"/>
  <c r="C3478" i="1743"/>
  <c r="C3479" i="1743"/>
  <c r="C3480" i="1743"/>
  <c r="C3481" i="1743"/>
  <c r="C3482" i="1743"/>
  <c r="C3483" i="1743"/>
  <c r="C3484" i="1743"/>
  <c r="C3485" i="1743"/>
  <c r="C3486" i="1743"/>
  <c r="C3487" i="1743"/>
  <c r="C3488" i="1743"/>
  <c r="C3489" i="1743"/>
  <c r="C3490" i="1743"/>
  <c r="C3491" i="1743"/>
  <c r="C3492" i="1743"/>
  <c r="C3493" i="1743"/>
  <c r="C3494" i="1743"/>
  <c r="C3495" i="1743"/>
  <c r="C3496" i="1743"/>
  <c r="C3497" i="1743"/>
  <c r="C3498" i="1743"/>
  <c r="C3499" i="1743"/>
  <c r="C3500" i="1743"/>
  <c r="C3501" i="1743"/>
  <c r="C3502" i="1743"/>
  <c r="C3503" i="1743"/>
  <c r="C3504" i="1743"/>
  <c r="C3505" i="1743"/>
  <c r="C3506" i="1743"/>
  <c r="C3507" i="1743"/>
  <c r="C3508" i="1743"/>
  <c r="C3509" i="1743"/>
  <c r="C3510" i="1743"/>
  <c r="C3511" i="1743"/>
  <c r="C3512" i="1743"/>
  <c r="C3513" i="1743"/>
  <c r="C3514" i="1743"/>
  <c r="C3515" i="1743"/>
  <c r="C3516" i="1743"/>
  <c r="C3517" i="1743"/>
  <c r="C3518" i="1743"/>
  <c r="C3519" i="1743"/>
  <c r="C3520" i="1743"/>
  <c r="C3521" i="1743"/>
  <c r="C3522" i="1743"/>
  <c r="C3523" i="1743"/>
  <c r="C3524" i="1743"/>
  <c r="C3525" i="1743"/>
  <c r="C3526" i="1743"/>
  <c r="C3527" i="1743"/>
  <c r="C3528" i="1743"/>
  <c r="C3529" i="1743"/>
  <c r="C3530" i="1743"/>
  <c r="C3531" i="1743"/>
  <c r="C3532" i="1743"/>
  <c r="C3533" i="1743"/>
  <c r="C3534" i="1743"/>
  <c r="C3535" i="1743"/>
  <c r="C3536" i="1743"/>
  <c r="C3537" i="1743"/>
  <c r="C3538" i="1743"/>
  <c r="C3539" i="1743"/>
  <c r="C3540" i="1743"/>
  <c r="C3541" i="1743"/>
  <c r="C3542" i="1743"/>
  <c r="C3543" i="1743"/>
  <c r="C3544" i="1743"/>
  <c r="C3545" i="1743"/>
  <c r="C3546" i="1743"/>
  <c r="C3547" i="1743"/>
  <c r="C3548" i="1743"/>
  <c r="C3549" i="1743"/>
  <c r="C3550" i="1743"/>
  <c r="C3551" i="1743"/>
  <c r="C3552" i="1743"/>
  <c r="C3553" i="1743"/>
  <c r="C3554" i="1743"/>
  <c r="C3555" i="1743"/>
  <c r="C3556" i="1743"/>
  <c r="C3557" i="1743"/>
  <c r="C3558" i="1743"/>
  <c r="C3559" i="1743"/>
  <c r="C3560" i="1743"/>
  <c r="C3561" i="1743"/>
  <c r="C3562" i="1743"/>
  <c r="C3563" i="1743"/>
  <c r="C3564" i="1743"/>
  <c r="C3565" i="1743"/>
  <c r="C3566" i="1743"/>
  <c r="C3567" i="1743"/>
  <c r="C3568" i="1743"/>
  <c r="C3569" i="1743"/>
  <c r="C3570" i="1743"/>
  <c r="C3571" i="1743"/>
  <c r="C3572" i="1743"/>
  <c r="C3573" i="1743"/>
  <c r="C3574" i="1743"/>
  <c r="C3575" i="1743"/>
  <c r="C3576" i="1743"/>
  <c r="C3577" i="1743"/>
  <c r="C3578" i="1743"/>
  <c r="C3579" i="1743"/>
  <c r="C3580" i="1743"/>
  <c r="C3581" i="1743"/>
  <c r="C3582" i="1743"/>
  <c r="C3583" i="1743"/>
  <c r="C3584" i="1743"/>
  <c r="C3585" i="1743"/>
  <c r="C3586" i="1743"/>
  <c r="C3587" i="1743"/>
  <c r="C3588" i="1743"/>
  <c r="C3589" i="1743"/>
  <c r="C3590" i="1743"/>
  <c r="C3591" i="1743"/>
  <c r="C3592" i="1743"/>
  <c r="C3593" i="1743"/>
  <c r="C3594" i="1743"/>
  <c r="C3595" i="1743"/>
  <c r="C3596" i="1743"/>
  <c r="C3597" i="1743"/>
  <c r="C3598" i="1743"/>
  <c r="C3599" i="1743"/>
  <c r="C3600" i="1743"/>
  <c r="C3601" i="1743"/>
  <c r="C3602" i="1743"/>
  <c r="C3603" i="1743"/>
  <c r="C3604" i="1743"/>
  <c r="C3605" i="1743"/>
  <c r="C3606" i="1743"/>
  <c r="C3607" i="1743"/>
  <c r="C3608" i="1743"/>
  <c r="C3609" i="1743"/>
  <c r="C3610" i="1743"/>
  <c r="C3611" i="1743"/>
  <c r="C3612" i="1743"/>
  <c r="C3613" i="1743"/>
  <c r="C3614" i="1743"/>
  <c r="C3615" i="1743"/>
  <c r="C3616" i="1743"/>
  <c r="C3617" i="1743"/>
  <c r="C3618" i="1743"/>
  <c r="C3619" i="1743"/>
  <c r="C3620" i="1743"/>
  <c r="C3621" i="1743"/>
  <c r="C3622" i="1743"/>
  <c r="C3623" i="1743"/>
  <c r="C3624" i="1743"/>
  <c r="C3625" i="1743"/>
  <c r="C3626" i="1743"/>
  <c r="C3629" i="1743"/>
  <c r="C3630" i="1743"/>
  <c r="C3631" i="1743"/>
  <c r="C3632" i="1743"/>
  <c r="C3633" i="1743"/>
  <c r="C3634" i="1743"/>
  <c r="C3635" i="1743"/>
  <c r="C3636" i="1743"/>
  <c r="C3637" i="1743"/>
  <c r="C3638" i="1743"/>
  <c r="C3639" i="1743"/>
  <c r="C3640" i="1743"/>
  <c r="C3641" i="1743"/>
  <c r="C3642" i="1743"/>
  <c r="C3643" i="1743"/>
  <c r="C3644" i="1743"/>
  <c r="C3645" i="1743"/>
  <c r="C3646" i="1743"/>
  <c r="C3647" i="1743"/>
  <c r="C3648" i="1743"/>
  <c r="C3649" i="1743"/>
  <c r="C3650" i="1743"/>
  <c r="C3651" i="1743"/>
  <c r="C3652" i="1743"/>
  <c r="C3653" i="1743"/>
  <c r="C3654" i="1743"/>
  <c r="C3655" i="1743"/>
  <c r="C3656" i="1743"/>
  <c r="C3657" i="1743"/>
  <c r="C3658" i="1743"/>
  <c r="C3659" i="1743"/>
  <c r="C3660" i="1743"/>
  <c r="C3661" i="1743"/>
  <c r="C3662" i="1743"/>
  <c r="C3663" i="1743"/>
  <c r="C3664" i="1743"/>
  <c r="C3665" i="1743"/>
  <c r="C3666" i="1743"/>
  <c r="C3667" i="1743"/>
  <c r="C3668" i="1743"/>
  <c r="C3669" i="1743"/>
  <c r="C3670" i="1743"/>
  <c r="C3671" i="1743"/>
  <c r="C3672" i="1743"/>
  <c r="C3673" i="1743"/>
  <c r="C3674" i="1743"/>
  <c r="C3675" i="1743"/>
  <c r="C3676" i="1743"/>
  <c r="C3677" i="1743"/>
  <c r="C3678" i="1743"/>
  <c r="C3679" i="1743"/>
  <c r="C3680" i="1743"/>
  <c r="C3681" i="1743"/>
  <c r="C3682" i="1743"/>
  <c r="C3683" i="1743"/>
  <c r="C3684" i="1743"/>
  <c r="C3685" i="1743"/>
  <c r="C3686" i="1743"/>
  <c r="C3687" i="1743"/>
  <c r="C3688" i="1743"/>
  <c r="C3689" i="1743"/>
  <c r="C3690" i="1743"/>
  <c r="C3691" i="1743"/>
  <c r="C3692" i="1743"/>
  <c r="C3693" i="1743"/>
  <c r="C3694" i="1743"/>
  <c r="C3695" i="1743"/>
  <c r="C3696" i="1743"/>
  <c r="C3697" i="1743"/>
  <c r="C3698" i="1743"/>
  <c r="C3699" i="1743"/>
  <c r="C3700" i="1743"/>
  <c r="C3701" i="1743"/>
  <c r="C3702" i="1743"/>
  <c r="C3703" i="1743"/>
  <c r="C3704" i="1743"/>
  <c r="C3705" i="1743"/>
  <c r="C3706" i="1743"/>
  <c r="C3707" i="1743"/>
  <c r="C3708" i="1743"/>
  <c r="C3709" i="1743"/>
  <c r="C3710" i="1743"/>
  <c r="C3711" i="1743"/>
  <c r="C3712" i="1743"/>
  <c r="C3713" i="1743"/>
  <c r="C3714" i="1743"/>
  <c r="C3715" i="1743"/>
  <c r="C3716" i="1743"/>
  <c r="C3717" i="1743"/>
  <c r="C3718" i="1743"/>
  <c r="C3719" i="1743"/>
  <c r="C3720" i="1743"/>
  <c r="C3721" i="1743"/>
  <c r="C3722" i="1743"/>
  <c r="C3723" i="1743"/>
  <c r="C3724" i="1743"/>
  <c r="C3725" i="1743"/>
  <c r="C3726" i="1743"/>
  <c r="C3727" i="1743"/>
  <c r="C3728" i="1743"/>
  <c r="C3729" i="1743"/>
  <c r="C3730" i="1743"/>
  <c r="C3731" i="1743"/>
  <c r="C3732" i="1743"/>
  <c r="C3734" i="1743"/>
  <c r="C3735" i="1743"/>
  <c r="C3736" i="1743"/>
  <c r="C3737" i="1743"/>
  <c r="C3738" i="1743"/>
  <c r="C3739" i="1743"/>
  <c r="C3740" i="1743"/>
  <c r="C3741" i="1743"/>
  <c r="C3742" i="1743"/>
  <c r="C3743" i="1743"/>
  <c r="C3744" i="1743"/>
  <c r="C3745" i="1743"/>
  <c r="C3746" i="1743"/>
  <c r="C3747" i="1743"/>
  <c r="C3748" i="1743"/>
  <c r="C3749" i="1743"/>
  <c r="C3750" i="1743"/>
  <c r="C3751" i="1743"/>
  <c r="C3752" i="1743"/>
  <c r="C3753" i="1743"/>
  <c r="C3754" i="1743"/>
  <c r="C3755" i="1743"/>
  <c r="C3756" i="1743"/>
  <c r="C3757" i="1743"/>
  <c r="C3758" i="1743"/>
  <c r="C3759" i="1743"/>
  <c r="C3760" i="1743"/>
  <c r="C3761" i="1743"/>
  <c r="C3762" i="1743"/>
  <c r="C3763" i="1743"/>
  <c r="C3764" i="1743"/>
  <c r="C3765" i="1743"/>
  <c r="C3766" i="1743"/>
  <c r="C3767" i="1743"/>
  <c r="C3768" i="1743"/>
  <c r="C3769" i="1743"/>
  <c r="C3770" i="1743"/>
  <c r="C3771" i="1743"/>
  <c r="C3772" i="1743"/>
  <c r="C3773" i="1743"/>
  <c r="C3774" i="1743"/>
  <c r="C3775" i="1743"/>
  <c r="C3776" i="1743"/>
  <c r="C3777" i="1743"/>
  <c r="C3778" i="1743"/>
  <c r="C3779" i="1743"/>
  <c r="C3780" i="1743"/>
  <c r="C3782" i="1743"/>
  <c r="C3783" i="1743"/>
  <c r="C3784" i="1743"/>
  <c r="C3785" i="1743"/>
  <c r="C3786" i="1743"/>
  <c r="C3787" i="1743"/>
  <c r="C3788" i="1743"/>
  <c r="C3789" i="1743"/>
  <c r="C3790" i="1743"/>
  <c r="C3791" i="1743"/>
  <c r="C3792" i="1743"/>
  <c r="C3793" i="1743"/>
  <c r="C3794" i="1743"/>
  <c r="C3795" i="1743"/>
  <c r="C3796" i="1743"/>
  <c r="C3797" i="1743"/>
  <c r="C3798" i="1743"/>
  <c r="C3799" i="1743"/>
  <c r="C3800" i="1743"/>
  <c r="C3801" i="1743"/>
  <c r="C3802" i="1743"/>
  <c r="C3803" i="1743"/>
  <c r="C3804" i="1743"/>
  <c r="C3805" i="1743"/>
  <c r="C3806" i="1743"/>
  <c r="C3807" i="1743"/>
  <c r="C3808" i="1743"/>
  <c r="C3809" i="1743"/>
  <c r="C3810" i="1743"/>
  <c r="C3811" i="1743"/>
  <c r="C3812" i="1743"/>
  <c r="C3813" i="1743"/>
  <c r="C3814" i="1743"/>
  <c r="C3815" i="1743"/>
  <c r="C3816" i="1743"/>
  <c r="C3817" i="1743"/>
  <c r="C3818" i="1743"/>
  <c r="C3819" i="1743"/>
  <c r="C3820" i="1743"/>
  <c r="C3821" i="1743"/>
  <c r="C3822" i="1743"/>
  <c r="C3823" i="1743"/>
  <c r="C3824" i="1743"/>
  <c r="C3825" i="1743"/>
  <c r="C3826" i="1743"/>
  <c r="C3827" i="1743"/>
  <c r="C3828" i="1743"/>
  <c r="C3829" i="1743"/>
  <c r="C3830" i="1743"/>
  <c r="C3831" i="1743"/>
  <c r="C3832" i="1743"/>
  <c r="C3833" i="1743"/>
  <c r="C3834" i="1743"/>
  <c r="C3835" i="1743"/>
  <c r="C3836" i="1743"/>
  <c r="C3837" i="1743"/>
  <c r="C3838" i="1743"/>
  <c r="C3839" i="1743"/>
  <c r="C3840" i="1743"/>
  <c r="C3841" i="1743"/>
  <c r="C3842" i="1743"/>
  <c r="C3843" i="1743"/>
  <c r="C3844" i="1743"/>
  <c r="C3845" i="1743"/>
  <c r="C3846" i="1743"/>
  <c r="C3847" i="1743"/>
  <c r="C3848" i="1743"/>
  <c r="C3849" i="1743"/>
  <c r="C3850" i="1743"/>
  <c r="C3851" i="1743"/>
  <c r="C3852" i="1743"/>
  <c r="C3853" i="1743"/>
  <c r="C3854" i="1743"/>
  <c r="C3855" i="1743"/>
  <c r="C3856" i="1743"/>
  <c r="C3861" i="1743"/>
  <c r="C3862" i="1743"/>
  <c r="C3863" i="1743"/>
  <c r="C3864" i="1743"/>
  <c r="C3865" i="1743"/>
  <c r="C3866" i="1743"/>
  <c r="C3867" i="1743"/>
  <c r="C3868" i="1743"/>
  <c r="C3869" i="1743"/>
  <c r="C3870" i="1743"/>
  <c r="C3871" i="1743"/>
  <c r="C3872" i="1743"/>
  <c r="C3873" i="1743"/>
  <c r="C3874" i="1743"/>
  <c r="C3875" i="1743"/>
  <c r="C3876" i="1743"/>
  <c r="C3877" i="1743"/>
  <c r="C3878" i="1743"/>
  <c r="C3879" i="1743"/>
  <c r="C3880" i="1743"/>
  <c r="C3881" i="1743"/>
  <c r="C3882" i="1743"/>
  <c r="C3883" i="1743"/>
  <c r="C3884" i="1743"/>
  <c r="C3885" i="1743"/>
  <c r="C3886" i="1743"/>
  <c r="C3887" i="1743"/>
  <c r="C3888" i="1743"/>
  <c r="C3889" i="1743"/>
  <c r="C3890" i="1743"/>
  <c r="C3891" i="1743"/>
  <c r="C3892" i="1743"/>
  <c r="C3893" i="1743"/>
  <c r="C3894" i="1743"/>
  <c r="C3895" i="1743"/>
  <c r="C3896" i="1743"/>
  <c r="C3897" i="1743"/>
  <c r="C3898" i="1743"/>
  <c r="C3899" i="1743"/>
  <c r="C3900" i="1743"/>
  <c r="C3901" i="1743"/>
  <c r="C3902" i="1743"/>
  <c r="C3903" i="1743"/>
  <c r="C3904" i="1743"/>
  <c r="C3905" i="1743"/>
  <c r="C3906" i="1743"/>
  <c r="C3907" i="1743"/>
  <c r="C3908" i="1743"/>
  <c r="C3909" i="1743"/>
  <c r="C3910" i="1743"/>
  <c r="C3911" i="1743"/>
  <c r="C3912" i="1743"/>
  <c r="C3913" i="1743"/>
  <c r="C3914" i="1743"/>
  <c r="C3915" i="1743"/>
  <c r="C3916" i="1743"/>
  <c r="C3917" i="1743"/>
  <c r="C3918" i="1743"/>
  <c r="C3919" i="1743"/>
  <c r="C3920" i="1743"/>
  <c r="C3921" i="1743"/>
  <c r="C3922" i="1743"/>
  <c r="C3923" i="1743"/>
  <c r="C3924" i="1743"/>
  <c r="C3925" i="1743"/>
  <c r="C3926" i="1743"/>
  <c r="C3927" i="1743"/>
  <c r="C3928" i="1743"/>
  <c r="C3929" i="1743"/>
  <c r="C3930" i="1743"/>
  <c r="C3931" i="1743"/>
  <c r="C3932" i="1743"/>
  <c r="C3933" i="1743"/>
  <c r="C3934" i="1743"/>
  <c r="C3935" i="1743"/>
  <c r="C3936" i="1743"/>
  <c r="C3937" i="1743"/>
  <c r="C3938" i="1743"/>
  <c r="C3939" i="1743"/>
  <c r="C3940" i="1743"/>
  <c r="C3947" i="1743"/>
  <c r="C3948" i="1743"/>
  <c r="C3949" i="1743"/>
  <c r="C3950" i="1743"/>
  <c r="C3951" i="1743"/>
  <c r="C3952" i="1743"/>
  <c r="C3953" i="1743"/>
  <c r="C3954" i="1743"/>
  <c r="C3955" i="1743"/>
  <c r="C3956" i="1743"/>
  <c r="C3957" i="1743"/>
  <c r="C3958" i="1743"/>
  <c r="C3959" i="1743"/>
  <c r="C3960" i="1743"/>
  <c r="C3961" i="1743"/>
  <c r="C3962" i="1743"/>
  <c r="C3963" i="1743"/>
  <c r="C3964" i="1743"/>
  <c r="C3965" i="1743"/>
  <c r="C3966" i="1743"/>
  <c r="C3967" i="1743"/>
  <c r="C3968" i="1743"/>
  <c r="C3969" i="1743"/>
  <c r="C3970" i="1743"/>
  <c r="C3971" i="1743"/>
  <c r="C3972" i="1743"/>
  <c r="C3973" i="1743"/>
  <c r="C3974" i="1743"/>
  <c r="C3975" i="1743"/>
  <c r="C3976" i="1743"/>
  <c r="C3977" i="1743"/>
  <c r="C3978" i="1743"/>
  <c r="C3979" i="1743"/>
  <c r="C3980" i="1743"/>
  <c r="C3981" i="1743"/>
  <c r="C3982" i="1743"/>
  <c r="C3983" i="1743"/>
  <c r="C3984" i="1743"/>
  <c r="C3985" i="1743"/>
  <c r="C3986" i="1743"/>
  <c r="C3987" i="1743"/>
  <c r="C3988" i="1743"/>
  <c r="C3989" i="1743"/>
  <c r="C3990" i="1743"/>
  <c r="C3991" i="1743"/>
  <c r="C3992" i="1743"/>
  <c r="C3993" i="1743"/>
  <c r="C3994" i="1743"/>
  <c r="C3995" i="1743"/>
  <c r="C3996" i="1743"/>
  <c r="C3997" i="1743"/>
  <c r="C3998" i="1743"/>
  <c r="C3999" i="1743"/>
  <c r="C4000" i="1743"/>
  <c r="C4001" i="1743"/>
  <c r="C4008" i="1743"/>
  <c r="C4009" i="1743"/>
  <c r="C4010" i="1743"/>
  <c r="C4011" i="1743"/>
  <c r="C4012" i="1743"/>
  <c r="C4013" i="1743"/>
  <c r="C4014" i="1743"/>
  <c r="C4015" i="1743"/>
  <c r="C4016" i="1743"/>
  <c r="C4017" i="1743"/>
  <c r="C4018" i="1743"/>
  <c r="C4019" i="1743"/>
  <c r="C4020" i="1743"/>
  <c r="C4021" i="1743"/>
  <c r="C4022" i="1743"/>
  <c r="C4023" i="1743"/>
  <c r="C4024" i="1743"/>
  <c r="C4025" i="1743"/>
  <c r="C4026" i="1743"/>
  <c r="C4027" i="1743"/>
  <c r="C4028" i="1743"/>
  <c r="C4029" i="1743"/>
  <c r="C4030" i="1743"/>
  <c r="C4031" i="1743"/>
  <c r="C4032" i="1743"/>
  <c r="C4033" i="1743"/>
  <c r="C4034" i="1743"/>
  <c r="C4035" i="1743"/>
  <c r="C4036" i="1743"/>
  <c r="C4037" i="1743"/>
  <c r="C4038" i="1743"/>
  <c r="C4039" i="1743"/>
  <c r="C4040" i="1743"/>
  <c r="C4041" i="1743"/>
  <c r="C4042" i="1743"/>
  <c r="C4043" i="1743"/>
  <c r="C4044" i="1743"/>
  <c r="C4045" i="1743"/>
  <c r="C4046" i="1743"/>
  <c r="C4047" i="1743"/>
  <c r="C4048" i="1743"/>
  <c r="C4049" i="1743"/>
  <c r="C4050" i="1743"/>
  <c r="C4051" i="1743"/>
  <c r="C4052" i="1743"/>
  <c r="C4053" i="1743"/>
  <c r="C4054" i="1743"/>
  <c r="C4055" i="1743"/>
  <c r="C4056" i="1743"/>
  <c r="C4057" i="1743"/>
  <c r="C4058" i="1743"/>
  <c r="C4059" i="1743"/>
  <c r="C4060" i="1743"/>
  <c r="C4061" i="1743"/>
  <c r="C4062" i="1743"/>
  <c r="C4063" i="1743"/>
  <c r="C4064" i="1743"/>
  <c r="C4065" i="1743"/>
  <c r="C4066" i="1743"/>
  <c r="C4067" i="1743"/>
  <c r="C4068" i="1743"/>
  <c r="C4069" i="1743"/>
  <c r="C4070" i="1743"/>
  <c r="C4071" i="1743"/>
  <c r="C4072" i="1743"/>
  <c r="C4073" i="1743"/>
  <c r="C4074" i="1743"/>
  <c r="C4075" i="1743"/>
  <c r="C4076" i="1743"/>
  <c r="C4077" i="1743"/>
  <c r="C4078" i="1743"/>
  <c r="C4079" i="1743"/>
  <c r="C4080" i="1743"/>
  <c r="C4081" i="1743"/>
  <c r="C4082" i="1743"/>
  <c r="C4083" i="1743"/>
  <c r="C4084" i="1743"/>
  <c r="C4085" i="1743"/>
  <c r="C4086" i="1743"/>
  <c r="C4087" i="1743"/>
  <c r="C4088" i="1743"/>
  <c r="C4089" i="1743"/>
  <c r="C4090" i="1743"/>
  <c r="C4091" i="1743"/>
  <c r="C4092" i="1743"/>
  <c r="C4093" i="1743"/>
  <c r="C4094" i="1743"/>
  <c r="C4095" i="1743"/>
  <c r="C4096" i="1743"/>
  <c r="C4097" i="1743"/>
  <c r="C4098" i="1743"/>
  <c r="C4099" i="1743"/>
  <c r="C4100" i="1743"/>
  <c r="C4101" i="1743"/>
  <c r="C4102" i="1743"/>
  <c r="C4103" i="1743"/>
  <c r="C4104" i="1743"/>
  <c r="C4105" i="1743"/>
  <c r="C4106" i="1743"/>
  <c r="C4107" i="1743"/>
  <c r="C4108" i="1743"/>
  <c r="C4109" i="1743"/>
  <c r="C4110" i="1743"/>
  <c r="C4111" i="1743"/>
  <c r="C4112" i="1743"/>
  <c r="C4113" i="1743"/>
  <c r="C4114" i="1743"/>
  <c r="C4115" i="1743"/>
  <c r="C4116" i="1743"/>
  <c r="C4117" i="1743"/>
  <c r="C4118" i="1743"/>
  <c r="C4119" i="1743"/>
  <c r="C4120" i="1743"/>
  <c r="C4121" i="1743"/>
  <c r="C4122" i="1743"/>
  <c r="C4123" i="1743"/>
  <c r="C4124" i="1743"/>
  <c r="C4125" i="1743"/>
  <c r="C4126" i="1743"/>
  <c r="C4127" i="1743"/>
  <c r="C4128" i="1743"/>
  <c r="C4129" i="1743"/>
  <c r="C4130" i="1743"/>
  <c r="C4131" i="1743"/>
  <c r="C4132" i="1743"/>
  <c r="C4133" i="1743"/>
  <c r="C4134" i="1743"/>
  <c r="C4135" i="1743"/>
  <c r="C4136" i="1743"/>
  <c r="C4137" i="1743"/>
  <c r="C4138" i="1743"/>
  <c r="C4139" i="1743"/>
  <c r="C4140" i="1743"/>
  <c r="C4141" i="1743"/>
  <c r="C4142" i="1743"/>
  <c r="C4143" i="1743"/>
  <c r="C4144" i="1743"/>
  <c r="C4145" i="1743"/>
  <c r="C4146" i="1743"/>
  <c r="C4147" i="1743"/>
  <c r="C4148" i="1743"/>
  <c r="C4149" i="1743"/>
  <c r="C4150" i="1743"/>
  <c r="C4151" i="1743"/>
  <c r="C4152" i="1743"/>
  <c r="C4153" i="1743"/>
  <c r="C4154" i="1743"/>
  <c r="C4155" i="1743"/>
  <c r="C4156" i="1743"/>
  <c r="C4157" i="1743"/>
  <c r="C4158" i="1743"/>
  <c r="C4159" i="1743"/>
  <c r="C4160" i="1743"/>
  <c r="C4161" i="1743"/>
  <c r="C4162" i="1743"/>
  <c r="C4163" i="1743"/>
  <c r="C4164" i="1743"/>
  <c r="C4165" i="1743"/>
  <c r="C4166" i="1743"/>
  <c r="C4167" i="1743"/>
  <c r="C4168" i="1743"/>
  <c r="C4169" i="1743"/>
  <c r="C4170" i="1743"/>
  <c r="C4171" i="1743"/>
  <c r="C4172" i="1743"/>
  <c r="C4173" i="1743"/>
  <c r="C4174" i="1743"/>
  <c r="C4175" i="1743"/>
  <c r="C4176" i="1743"/>
  <c r="C4177" i="1743"/>
  <c r="C4178" i="1743"/>
  <c r="C4179" i="1743"/>
  <c r="C4180" i="1743"/>
  <c r="C4181" i="1743"/>
  <c r="C4182" i="1743"/>
  <c r="C4183" i="1743"/>
  <c r="C4184" i="1743"/>
  <c r="C4185" i="1743"/>
  <c r="C4186" i="1743"/>
  <c r="C4187" i="1743"/>
  <c r="C4188" i="1743"/>
  <c r="C4189" i="1743"/>
  <c r="C4190" i="1743"/>
  <c r="C4191" i="1743"/>
  <c r="C4192" i="1743"/>
  <c r="C4193" i="1743"/>
  <c r="C4194" i="1743"/>
  <c r="C4195" i="1743"/>
  <c r="C4196" i="1743"/>
  <c r="C4197" i="1743"/>
  <c r="C4198" i="1743"/>
  <c r="C4199" i="1743"/>
  <c r="C4200" i="1743"/>
  <c r="C4201" i="1743"/>
  <c r="C4202" i="1743"/>
  <c r="C4203" i="1743"/>
  <c r="C4204" i="1743"/>
  <c r="C4205" i="1743"/>
  <c r="C4206" i="1743"/>
  <c r="C4207" i="1743"/>
  <c r="C4208" i="1743"/>
  <c r="C4209" i="1743"/>
  <c r="C4210" i="1743"/>
  <c r="C4211" i="1743"/>
  <c r="C4212" i="1743"/>
  <c r="C4213" i="1743"/>
  <c r="C4214" i="1743"/>
  <c r="C4215" i="1743"/>
  <c r="C4216" i="1743"/>
  <c r="C4217" i="1743"/>
  <c r="C4218" i="1743"/>
  <c r="C4219" i="1743"/>
  <c r="C4220" i="1743"/>
  <c r="C4221" i="1743"/>
  <c r="C4222" i="1743"/>
  <c r="C4223" i="1743"/>
  <c r="C4224" i="1743"/>
  <c r="C4225" i="1743"/>
  <c r="C4226" i="1743"/>
  <c r="C4227" i="1743"/>
  <c r="C4228" i="1743"/>
  <c r="C4229" i="1743"/>
  <c r="C4230" i="1743"/>
  <c r="C4231" i="1743"/>
  <c r="C4232" i="1743"/>
  <c r="C4233" i="1743"/>
  <c r="C4234" i="1743"/>
  <c r="C4235" i="1743"/>
  <c r="C4236" i="1743"/>
  <c r="C4237" i="1743"/>
  <c r="C4238" i="1743"/>
  <c r="C4239" i="1743"/>
  <c r="C4240" i="1743"/>
  <c r="C4241" i="1743"/>
  <c r="C4242" i="1743"/>
  <c r="C4243" i="1743"/>
  <c r="C4244" i="1743"/>
  <c r="C4245" i="1743"/>
  <c r="C4246" i="1743"/>
  <c r="C4247" i="1743"/>
  <c r="C4248" i="1743"/>
  <c r="C4249" i="1743"/>
  <c r="C4250" i="1743"/>
  <c r="C4251" i="1743"/>
  <c r="C4252" i="1743"/>
  <c r="C4253" i="1743"/>
  <c r="C4254" i="1743"/>
  <c r="C4255" i="1743"/>
  <c r="C4256" i="1743"/>
  <c r="C4257" i="1743"/>
  <c r="C4258" i="1743"/>
  <c r="C4259" i="1743"/>
  <c r="C4260" i="1743"/>
  <c r="C4261" i="1743"/>
  <c r="C4262" i="1743"/>
  <c r="C4263" i="1743"/>
  <c r="C4264" i="1743"/>
  <c r="C4265" i="1743"/>
  <c r="C4266" i="1743"/>
  <c r="C4267" i="1743"/>
  <c r="C4268" i="1743"/>
  <c r="C4269" i="1743"/>
  <c r="C4270" i="1743"/>
  <c r="C4271" i="1743"/>
  <c r="C4272" i="1743"/>
  <c r="C4273" i="1743"/>
  <c r="C4274" i="1743"/>
  <c r="C4275" i="1743"/>
  <c r="C4276" i="1743"/>
  <c r="C4277" i="1743"/>
  <c r="C4278" i="1743"/>
  <c r="C4279" i="1743"/>
  <c r="C4280" i="1743"/>
  <c r="C4281" i="1743"/>
  <c r="C4282" i="1743"/>
  <c r="C4283" i="1743"/>
  <c r="C4284" i="1743"/>
  <c r="C4285" i="1743"/>
  <c r="C4286" i="1743"/>
  <c r="C4287" i="1743"/>
  <c r="C4288" i="1743"/>
  <c r="C4289" i="1743"/>
  <c r="C4290" i="1743"/>
  <c r="C4291" i="1743"/>
  <c r="C4292" i="1743"/>
  <c r="C4293" i="1743"/>
  <c r="C4294" i="1743"/>
  <c r="C4295" i="1743"/>
  <c r="C4296" i="1743"/>
  <c r="C4297" i="1743"/>
  <c r="C4298" i="1743"/>
  <c r="C4299" i="1743"/>
  <c r="C4300" i="1743"/>
  <c r="C4301" i="1743"/>
  <c r="C4302" i="1743"/>
  <c r="C4303" i="1743"/>
  <c r="C4304" i="1743"/>
  <c r="C4305" i="1743"/>
  <c r="C4306" i="1743"/>
  <c r="C4307" i="1743"/>
  <c r="C4308" i="1743"/>
  <c r="C4309" i="1743"/>
  <c r="C4310" i="1743"/>
  <c r="C4311" i="1743"/>
  <c r="C4312" i="1743"/>
  <c r="C4313" i="1743"/>
  <c r="C4314" i="1743"/>
  <c r="C4315" i="1743"/>
  <c r="C4316" i="1743"/>
  <c r="C4317" i="1743"/>
  <c r="C4318" i="1743"/>
  <c r="C4319" i="1743"/>
  <c r="C4320" i="1743"/>
  <c r="C4321" i="1743"/>
  <c r="C4322" i="1743"/>
  <c r="C4323" i="1743"/>
  <c r="C4324" i="1743"/>
  <c r="C4325" i="1743"/>
  <c r="C4326" i="1743"/>
  <c r="C4327" i="1743"/>
  <c r="C4328" i="1743"/>
  <c r="C4329" i="1743"/>
  <c r="C4330" i="1743"/>
  <c r="C4331" i="1743"/>
  <c r="C4334" i="1743"/>
  <c r="C4335" i="1743"/>
  <c r="C4336" i="1743"/>
  <c r="C4337" i="1743"/>
  <c r="C4338" i="1743"/>
  <c r="C4339" i="1743"/>
  <c r="C4340" i="1743"/>
  <c r="C4341" i="1743"/>
  <c r="C4342" i="1743"/>
  <c r="C4343" i="1743"/>
  <c r="C4344" i="1743"/>
  <c r="C4345" i="1743"/>
  <c r="C4346" i="1743"/>
  <c r="C4347" i="1743"/>
  <c r="C4348" i="1743"/>
  <c r="C4349" i="1743"/>
  <c r="C4350" i="1743"/>
  <c r="C4351" i="1743"/>
  <c r="C4352" i="1743"/>
  <c r="C4353" i="1743"/>
  <c r="C4354" i="1743"/>
  <c r="C4355" i="1743"/>
  <c r="C4356" i="1743"/>
  <c r="C4357" i="1743"/>
  <c r="C4358" i="1743"/>
  <c r="C4359" i="1743"/>
  <c r="C4360" i="1743"/>
  <c r="C4361" i="1743"/>
  <c r="C4362" i="1743"/>
  <c r="C4363" i="1743"/>
  <c r="C4364" i="1743"/>
  <c r="C4365" i="1743"/>
  <c r="C4366" i="1743"/>
  <c r="C4367" i="1743"/>
  <c r="C4368" i="1743"/>
  <c r="C4369" i="1743"/>
  <c r="C4370" i="1743"/>
  <c r="C4371" i="1743"/>
  <c r="C4373" i="1743"/>
  <c r="C4374" i="1743"/>
  <c r="C4375" i="1743"/>
  <c r="C4376" i="1743"/>
  <c r="C4377" i="1743"/>
  <c r="C4378" i="1743"/>
  <c r="C4379" i="1743"/>
  <c r="C4380" i="1743"/>
  <c r="C4381" i="1743"/>
  <c r="C4382" i="1743"/>
  <c r="C4383" i="1743"/>
  <c r="C4384" i="1743"/>
  <c r="C4385" i="1743"/>
  <c r="C4386" i="1743"/>
  <c r="C4387" i="1743"/>
  <c r="C4388" i="1743"/>
  <c r="C4389" i="1743"/>
  <c r="C4390" i="1743"/>
  <c r="C4391" i="1743"/>
  <c r="C4392" i="1743"/>
  <c r="C4393" i="1743"/>
  <c r="C4394" i="1743"/>
  <c r="C4395" i="1743"/>
  <c r="C4396" i="1743"/>
  <c r="C4397" i="1743"/>
  <c r="C4398" i="1743"/>
  <c r="C4399" i="1743"/>
  <c r="C4400" i="1743"/>
  <c r="C4401" i="1743"/>
  <c r="C4402" i="1743"/>
  <c r="C4403" i="1743"/>
  <c r="C4404" i="1743"/>
  <c r="C4405" i="1743"/>
  <c r="C4406" i="1743"/>
  <c r="C4407" i="1743"/>
  <c r="C4408" i="1743"/>
  <c r="C4409" i="1743"/>
  <c r="C4410" i="1743"/>
  <c r="C4411" i="1743"/>
  <c r="C4412" i="1743"/>
  <c r="C4413" i="1743"/>
  <c r="C4414" i="1743"/>
  <c r="C4415" i="1743"/>
  <c r="C4416" i="1743"/>
  <c r="C4417" i="1743"/>
  <c r="C4418" i="1743"/>
  <c r="C4419" i="1743"/>
  <c r="C4420" i="1743"/>
  <c r="C4421" i="1743"/>
  <c r="C4422" i="1743"/>
  <c r="C4423" i="1743"/>
  <c r="C4424" i="1743"/>
  <c r="C4425" i="1743"/>
  <c r="C4426" i="1743"/>
  <c r="C4427" i="1743"/>
  <c r="C4428" i="1743"/>
  <c r="C4429" i="1743"/>
  <c r="C4430" i="1743"/>
  <c r="C4431" i="1743"/>
  <c r="C4432" i="1743"/>
  <c r="C4433" i="1743"/>
  <c r="C4434" i="1743"/>
  <c r="C4435" i="1743"/>
  <c r="C4436" i="1743"/>
  <c r="C4437" i="1743"/>
  <c r="C4438" i="1743"/>
  <c r="C4439" i="1743"/>
  <c r="C4440" i="1743"/>
  <c r="C4441" i="1743"/>
  <c r="C4442" i="1743"/>
  <c r="C4443" i="1743"/>
  <c r="C4444" i="1743"/>
  <c r="C4445" i="1743"/>
  <c r="C4446" i="1743"/>
  <c r="C4447" i="1743"/>
  <c r="C4448" i="1743"/>
  <c r="C4449" i="1743"/>
  <c r="C4450" i="1743"/>
  <c r="C4451" i="1743"/>
  <c r="C4452" i="1743"/>
  <c r="C4453" i="1743"/>
  <c r="C4454" i="1743"/>
  <c r="C4455" i="1743"/>
  <c r="C4456" i="1743"/>
  <c r="C4457" i="1743"/>
  <c r="C4458" i="1743"/>
  <c r="C4459" i="1743"/>
  <c r="C4460" i="1743"/>
  <c r="C4461" i="1743"/>
  <c r="C4462" i="1743"/>
  <c r="C4463" i="1743"/>
  <c r="C4464" i="1743"/>
  <c r="C4465" i="1743"/>
  <c r="C4466" i="1743"/>
  <c r="C4467" i="1743"/>
  <c r="C4468" i="1743"/>
  <c r="C4469" i="1743"/>
  <c r="C4470" i="1743"/>
  <c r="C4471" i="1743"/>
  <c r="C4472" i="1743"/>
  <c r="C4473" i="1743"/>
  <c r="C4474" i="1743"/>
  <c r="C4475" i="1743"/>
  <c r="C4476" i="1743"/>
  <c r="C4477" i="1743"/>
  <c r="C4478" i="1743"/>
  <c r="C4479" i="1743"/>
  <c r="C4480" i="1743"/>
  <c r="C4481" i="1743"/>
  <c r="C4482" i="1743"/>
  <c r="C4483" i="1743"/>
  <c r="C4484" i="1743"/>
  <c r="C4485" i="1743"/>
  <c r="C4486" i="1743"/>
  <c r="C4487" i="1743"/>
  <c r="C4488" i="1743"/>
  <c r="C4489" i="1743"/>
  <c r="C4490" i="1743"/>
  <c r="C4491" i="1743"/>
  <c r="C4492" i="1743"/>
  <c r="C4493" i="1743"/>
  <c r="C4494" i="1743"/>
  <c r="C4495" i="1743"/>
  <c r="C4496" i="1743"/>
  <c r="C4497" i="1743"/>
  <c r="C4498" i="1743"/>
  <c r="C4499" i="1743"/>
  <c r="C4500" i="1743"/>
  <c r="C4501" i="1743"/>
  <c r="C4502" i="1743"/>
  <c r="C4503" i="1743"/>
  <c r="C4504" i="1743"/>
  <c r="C4505" i="1743"/>
  <c r="C4506" i="1743"/>
  <c r="C4507" i="1743"/>
  <c r="C4508" i="1743"/>
  <c r="C4509" i="1743"/>
  <c r="C4510" i="1743"/>
  <c r="C4511" i="1743"/>
  <c r="C4512" i="1743"/>
  <c r="C4513" i="1743"/>
  <c r="C4514" i="1743"/>
  <c r="C4515" i="1743"/>
  <c r="C4516" i="1743"/>
  <c r="C4517" i="1743"/>
  <c r="C4518" i="1743"/>
  <c r="C4519" i="1743"/>
  <c r="C4520" i="1743"/>
  <c r="C4521" i="1743"/>
  <c r="C4522" i="1743"/>
  <c r="C4523" i="1743"/>
  <c r="C4524" i="1743"/>
  <c r="C4525" i="1743"/>
  <c r="C4526" i="1743"/>
  <c r="C4527" i="1743"/>
  <c r="C4528" i="1743"/>
  <c r="C4529" i="1743"/>
  <c r="C4530" i="1743"/>
  <c r="C4531" i="1743"/>
  <c r="C4532" i="1743"/>
  <c r="C4533" i="1743"/>
  <c r="C4534" i="1743"/>
  <c r="C4535" i="1743"/>
  <c r="C4536" i="1743"/>
  <c r="C4537" i="1743"/>
  <c r="C4538" i="1743"/>
  <c r="C4539" i="1743"/>
  <c r="C4540" i="1743"/>
  <c r="C4541" i="1743"/>
  <c r="C4542" i="1743"/>
  <c r="C4543" i="1743"/>
  <c r="C4544" i="1743"/>
  <c r="C4545" i="1743"/>
  <c r="C4546" i="1743"/>
  <c r="C4547" i="1743"/>
  <c r="C4548" i="1743"/>
  <c r="C4549" i="1743"/>
  <c r="C4550" i="1743"/>
  <c r="C4551" i="1743"/>
  <c r="C4552" i="1743"/>
  <c r="C4553" i="1743"/>
  <c r="C4626" i="1743"/>
  <c r="C4627" i="1743"/>
  <c r="C4628" i="1743"/>
  <c r="C4636" i="1743"/>
  <c r="C4637" i="1743"/>
  <c r="C4638" i="1743"/>
  <c r="C4639" i="1743"/>
  <c r="C4640" i="1743"/>
  <c r="C4641" i="1743"/>
  <c r="C4642" i="1743"/>
  <c r="C4643" i="1743"/>
  <c r="C4644" i="1743"/>
  <c r="C4645" i="1743"/>
  <c r="C4646" i="1743"/>
  <c r="C4647" i="1743"/>
  <c r="C4648" i="1743"/>
  <c r="C4649" i="1743"/>
  <c r="C4650" i="1743"/>
  <c r="C4651" i="1743"/>
  <c r="C4652" i="1743"/>
  <c r="C4653" i="1743"/>
  <c r="C4654" i="1743"/>
  <c r="C4655" i="1743"/>
  <c r="C4656" i="1743"/>
  <c r="C4657" i="1743"/>
  <c r="C4658" i="1743"/>
  <c r="C4659" i="1743"/>
  <c r="C4660" i="1743"/>
  <c r="C4661" i="1743"/>
  <c r="C4662" i="1743"/>
  <c r="C4663" i="1743"/>
  <c r="C4664" i="1743"/>
  <c r="C4665" i="1743"/>
  <c r="C4666" i="1743"/>
  <c r="C4667" i="1743"/>
  <c r="C4668" i="1743"/>
  <c r="C4669" i="1743"/>
  <c r="C4670" i="1743"/>
  <c r="C4671" i="1743"/>
  <c r="C4672" i="1743"/>
  <c r="C4673" i="1743"/>
  <c r="C4674" i="1743"/>
  <c r="C4675" i="1743"/>
  <c r="C4696" i="1743"/>
  <c r="C4697" i="1743"/>
  <c r="C4698" i="1743"/>
  <c r="C4699" i="1743"/>
  <c r="C4700" i="1743"/>
  <c r="C4701" i="1743"/>
  <c r="C4702" i="1743"/>
  <c r="C4703" i="1743"/>
  <c r="C4704" i="1743"/>
  <c r="C4705" i="1743"/>
  <c r="C4706" i="1743"/>
  <c r="C4707" i="1743"/>
  <c r="C4708" i="1743"/>
  <c r="C4709" i="1743"/>
  <c r="C4710" i="1743"/>
  <c r="C4711" i="1743"/>
  <c r="C4712" i="1743"/>
  <c r="C4713" i="1743"/>
  <c r="C4714" i="1743"/>
  <c r="C4715" i="1743"/>
  <c r="C4716" i="1743"/>
  <c r="C4717" i="1743"/>
  <c r="C4718" i="1743"/>
  <c r="C4719" i="1743"/>
  <c r="C4720" i="1743"/>
  <c r="C4721" i="1743"/>
  <c r="C4722" i="1743"/>
  <c r="C4723" i="1743"/>
  <c r="C4724" i="1743"/>
  <c r="C4725" i="1743"/>
  <c r="C4726" i="1743"/>
  <c r="C4727" i="1743"/>
  <c r="C4728" i="1743"/>
  <c r="C4729" i="1743"/>
  <c r="C4730" i="1743"/>
  <c r="C4731" i="1743"/>
  <c r="C4732" i="1743"/>
  <c r="C4733" i="1743"/>
  <c r="C4734" i="1743"/>
  <c r="C4735" i="1743"/>
  <c r="C4736" i="1743"/>
  <c r="C4737" i="1743"/>
  <c r="C4738" i="1743"/>
  <c r="C4739" i="1743"/>
  <c r="C4740" i="1743"/>
  <c r="C4741" i="1743"/>
  <c r="C4742" i="1743"/>
  <c r="C4743" i="1743"/>
  <c r="C4744" i="1743"/>
  <c r="C4745" i="1743"/>
  <c r="C4746" i="1743"/>
  <c r="C4747" i="1743"/>
  <c r="C4748" i="1743"/>
  <c r="C4749" i="1743"/>
  <c r="C4750" i="1743"/>
  <c r="C4751" i="1743"/>
  <c r="C4752" i="1743"/>
  <c r="C4753" i="1743"/>
  <c r="C4754" i="1743"/>
  <c r="C4755" i="1743"/>
  <c r="C4756" i="1743"/>
  <c r="C4757" i="1743"/>
  <c r="C4758" i="1743"/>
  <c r="C4759" i="1743"/>
  <c r="C4760" i="1743"/>
  <c r="C4761" i="1743"/>
  <c r="C4762" i="1743"/>
  <c r="C4763" i="1743"/>
  <c r="C4764" i="1743"/>
  <c r="C4765" i="1743"/>
  <c r="C4766" i="1743"/>
  <c r="C4767" i="1743"/>
  <c r="C4768" i="1743"/>
  <c r="C4769" i="1743"/>
  <c r="C4770" i="1743"/>
  <c r="C4771" i="1743"/>
  <c r="C4772" i="1743"/>
  <c r="C4773" i="1743"/>
  <c r="C4774" i="1743"/>
  <c r="C4775" i="1743"/>
  <c r="C4776" i="1743"/>
  <c r="C4777" i="1743"/>
  <c r="C4778" i="1743"/>
  <c r="C4779" i="1743"/>
  <c r="C4780" i="1743"/>
  <c r="C4781" i="1743"/>
  <c r="C4782" i="1743"/>
  <c r="C4783" i="1743"/>
  <c r="C4784" i="1743"/>
  <c r="C4785" i="1743"/>
  <c r="C4786" i="1743"/>
  <c r="C4787" i="1743"/>
  <c r="C4788" i="1743"/>
  <c r="C4789" i="1743"/>
  <c r="C4790" i="1743"/>
  <c r="C4791" i="1743"/>
  <c r="C4792" i="1743"/>
  <c r="C4793" i="1743"/>
  <c r="C4794" i="1743"/>
  <c r="C4795" i="1743"/>
  <c r="C4796" i="1743"/>
  <c r="C4797" i="1743"/>
  <c r="C4798" i="1743"/>
  <c r="C4799" i="1743"/>
  <c r="C4800" i="1743"/>
  <c r="C4801" i="1743"/>
  <c r="C4802" i="1743"/>
  <c r="C4803" i="1743"/>
  <c r="C4804" i="1743"/>
  <c r="C4805" i="1743"/>
  <c r="C4806" i="1743"/>
  <c r="C4807" i="1743"/>
  <c r="C4808" i="1743"/>
  <c r="C4809" i="1743"/>
  <c r="C4810" i="1743"/>
  <c r="C4811" i="1743"/>
  <c r="C4812" i="1743"/>
  <c r="C4813" i="1743"/>
  <c r="C4814" i="1743"/>
  <c r="C4815" i="1743"/>
  <c r="C4816" i="1743"/>
  <c r="C4817" i="1743"/>
  <c r="C4818" i="1743"/>
  <c r="C4819" i="1743"/>
  <c r="C4820" i="1743"/>
  <c r="C4821" i="1743"/>
  <c r="C4822" i="1743"/>
  <c r="C4823" i="1743"/>
  <c r="C4824" i="1743"/>
  <c r="C4825" i="1743"/>
  <c r="C4826" i="1743"/>
  <c r="C4827" i="1743"/>
  <c r="C4828" i="1743"/>
  <c r="C4829" i="1743"/>
  <c r="C4830" i="1743"/>
  <c r="C4831" i="1743"/>
  <c r="C4832" i="1743"/>
  <c r="C4833" i="1743"/>
  <c r="C4834" i="1743"/>
  <c r="C4835" i="1743"/>
  <c r="C4836" i="1743"/>
  <c r="C4837" i="1743"/>
  <c r="C4838" i="1743"/>
  <c r="C4839" i="1743"/>
  <c r="C4840" i="1743"/>
  <c r="C4841" i="1743"/>
  <c r="C4842" i="1743"/>
  <c r="C4843" i="1743"/>
  <c r="C4844" i="1743"/>
  <c r="C4845" i="1743"/>
  <c r="C4846" i="1743"/>
  <c r="C4848" i="1743"/>
  <c r="C4849" i="1743"/>
  <c r="C4850" i="1743"/>
  <c r="C4851" i="1743"/>
  <c r="C4852" i="1743"/>
  <c r="C4853" i="1743"/>
  <c r="C4854" i="1743"/>
  <c r="C4855" i="1743"/>
  <c r="C4856" i="1743"/>
  <c r="C4857" i="1743"/>
  <c r="C4858" i="1743"/>
  <c r="C4859" i="1743"/>
  <c r="C4860" i="1743"/>
  <c r="C4861" i="1743"/>
  <c r="C4862" i="1743"/>
  <c r="C4863" i="1743"/>
  <c r="C4864" i="1743"/>
  <c r="C4865" i="1743"/>
  <c r="C4866" i="1743"/>
  <c r="C4867" i="1743"/>
  <c r="C4868" i="1743"/>
  <c r="C4869" i="1743"/>
  <c r="C4870" i="1743"/>
  <c r="C4871" i="1743"/>
  <c r="C4872" i="1743"/>
  <c r="C4873" i="1743"/>
  <c r="C4874" i="1743"/>
  <c r="C4875" i="1743"/>
  <c r="C4876" i="1743"/>
  <c r="C4877" i="1743"/>
  <c r="C4878" i="1743"/>
  <c r="C4879" i="1743"/>
  <c r="C4880" i="1743"/>
  <c r="C4881" i="1743"/>
  <c r="C4882" i="1743"/>
  <c r="C4883" i="1743"/>
  <c r="C4884" i="1743"/>
  <c r="C4885" i="1743"/>
  <c r="C4886" i="1743"/>
  <c r="C4887" i="1743"/>
  <c r="C4888" i="1743"/>
  <c r="C4889" i="1743"/>
  <c r="C4890" i="1743"/>
  <c r="C4891" i="1743"/>
  <c r="C4892" i="1743"/>
  <c r="C4893" i="1743"/>
  <c r="C4894" i="1743"/>
  <c r="C4895" i="1743"/>
  <c r="C4896" i="1743"/>
  <c r="C4897" i="1743"/>
  <c r="C4898" i="1743"/>
  <c r="C4899" i="1743"/>
  <c r="C4900" i="1743"/>
  <c r="C4901" i="1743"/>
  <c r="C4902" i="1743"/>
  <c r="C4903" i="1743"/>
  <c r="C4904" i="1743"/>
  <c r="C4905" i="1743"/>
  <c r="C4906" i="1743"/>
  <c r="C4907" i="1743"/>
  <c r="C4908" i="1743"/>
  <c r="C4909" i="1743"/>
  <c r="C4910" i="1743"/>
  <c r="C4911" i="1743"/>
  <c r="C4912" i="1743"/>
  <c r="C4913" i="1743"/>
  <c r="C4914" i="1743"/>
  <c r="C4915" i="1743"/>
  <c r="C4916" i="1743"/>
  <c r="C4917" i="1743"/>
  <c r="C4918" i="1743"/>
  <c r="C4919" i="1743"/>
  <c r="C4920" i="1743"/>
  <c r="C4921" i="1743"/>
  <c r="C4922" i="1743"/>
  <c r="C4923" i="1743"/>
  <c r="C4924" i="1743"/>
  <c r="C4925" i="1743"/>
  <c r="C4926" i="1743"/>
  <c r="C4927" i="1743"/>
  <c r="C4928" i="1743"/>
  <c r="C4929" i="1743"/>
  <c r="C4930" i="1743"/>
  <c r="C4931" i="1743"/>
  <c r="C4932" i="1743"/>
  <c r="C4933" i="1743"/>
  <c r="C4934" i="1743"/>
  <c r="C4935" i="1743"/>
  <c r="C4936" i="1743"/>
  <c r="C4937" i="1743"/>
  <c r="C4939" i="1743"/>
  <c r="C4940" i="1743"/>
  <c r="C4941" i="1743"/>
  <c r="C4942" i="1743"/>
  <c r="C4943" i="1743"/>
  <c r="C4944" i="1743"/>
  <c r="C4945" i="1743"/>
  <c r="C4946" i="1743"/>
  <c r="C4947" i="1743"/>
  <c r="C4948" i="1743"/>
  <c r="C4949" i="1743"/>
  <c r="C4950" i="1743"/>
  <c r="C4951" i="1743"/>
  <c r="C4952" i="1743"/>
  <c r="C4953" i="1743"/>
  <c r="C4954" i="1743"/>
  <c r="C4955" i="1743"/>
  <c r="C4956" i="1743"/>
  <c r="C4957" i="1743"/>
  <c r="C4958" i="1743"/>
  <c r="C4959" i="1743"/>
  <c r="C4960" i="1743"/>
  <c r="C4961" i="1743"/>
  <c r="C4962" i="1743"/>
  <c r="C4963" i="1743"/>
  <c r="C4964" i="1743"/>
  <c r="C4965" i="1743"/>
  <c r="C4966" i="1743"/>
  <c r="C4967" i="1743"/>
  <c r="C4968" i="1743"/>
  <c r="C4969" i="1743"/>
  <c r="C4970" i="1743"/>
  <c r="C4971" i="1743"/>
  <c r="C4972" i="1743"/>
  <c r="C4973" i="1743"/>
  <c r="C4974" i="1743"/>
  <c r="C4975" i="1743"/>
  <c r="C4976" i="1743"/>
  <c r="C4977" i="1743"/>
  <c r="C4978" i="1743"/>
  <c r="C4979" i="1743"/>
  <c r="C4980" i="1743"/>
  <c r="C4981" i="1743"/>
  <c r="C4982" i="1743"/>
  <c r="C4983" i="1743"/>
  <c r="C4984" i="1743"/>
  <c r="C4985" i="1743"/>
  <c r="C4986" i="1743"/>
  <c r="C4987" i="1743"/>
  <c r="C4988" i="1743"/>
  <c r="C4989" i="1743"/>
  <c r="C4990" i="1743"/>
  <c r="C4991" i="1743"/>
  <c r="C4992" i="1743"/>
  <c r="C4993" i="1743"/>
  <c r="C4994" i="1743"/>
  <c r="C4995" i="1743"/>
  <c r="C4996" i="1743"/>
  <c r="C4998" i="1743"/>
  <c r="C4999" i="1743"/>
  <c r="C5000" i="1743"/>
  <c r="C5001" i="1743"/>
  <c r="C5002" i="1743"/>
  <c r="C5003" i="1743"/>
  <c r="C5004" i="1743"/>
  <c r="C5005" i="1743"/>
  <c r="C5006" i="1743"/>
  <c r="C5007" i="1743"/>
  <c r="C5008" i="1743"/>
  <c r="C5009" i="1743"/>
  <c r="C5010" i="1743"/>
  <c r="C5011" i="1743"/>
  <c r="C5012" i="1743"/>
  <c r="C5013" i="1743"/>
  <c r="C5014" i="1743"/>
  <c r="C5015" i="1743"/>
  <c r="C5016" i="1743"/>
  <c r="C5017" i="1743"/>
  <c r="C5018" i="1743"/>
  <c r="C5019" i="1743"/>
  <c r="C5020" i="1743"/>
  <c r="C5021" i="1743"/>
  <c r="C5022" i="1743"/>
  <c r="C5023" i="1743"/>
  <c r="C5024" i="1743"/>
  <c r="C5025" i="1743"/>
  <c r="C5026" i="1743"/>
  <c r="C5027" i="1743"/>
  <c r="C5028" i="1743"/>
  <c r="C5029" i="1743"/>
  <c r="C5030" i="1743"/>
  <c r="C5031" i="1743"/>
  <c r="C5032" i="1743"/>
  <c r="C5033" i="1743"/>
  <c r="C5034" i="1743"/>
  <c r="C5035" i="1743"/>
  <c r="C5036" i="1743"/>
  <c r="C5037" i="1743"/>
  <c r="C5038" i="1743"/>
  <c r="C5039" i="1743"/>
  <c r="C5040" i="1743"/>
  <c r="C5041" i="1743"/>
  <c r="C5042" i="1743"/>
  <c r="C5043" i="1743"/>
  <c r="C5044" i="1743"/>
  <c r="C5045" i="1743"/>
  <c r="C5046" i="1743"/>
  <c r="C5047" i="1743"/>
  <c r="C5048" i="1743"/>
  <c r="C5049" i="1743"/>
  <c r="C5050" i="1743"/>
  <c r="C5051" i="1743"/>
  <c r="C5052" i="1743"/>
  <c r="C5053" i="1743"/>
  <c r="C5054" i="1743"/>
  <c r="C5055" i="1743"/>
  <c r="C5056" i="1743"/>
  <c r="C5057" i="1743"/>
  <c r="C5058" i="1743"/>
  <c r="C5059" i="1743"/>
  <c r="C5060" i="1743"/>
  <c r="C5061" i="1743"/>
  <c r="C5062" i="1743"/>
  <c r="C5063" i="1743"/>
  <c r="C5064" i="1743"/>
  <c r="C5065" i="1743"/>
  <c r="C5066" i="1743"/>
  <c r="C5067" i="1743"/>
  <c r="C5068" i="1743"/>
  <c r="C5069" i="1743"/>
  <c r="C5070" i="1743"/>
  <c r="C5071" i="1743"/>
  <c r="C5072" i="1743"/>
  <c r="C5073" i="1743"/>
  <c r="C5074" i="1743"/>
  <c r="C5075" i="1743"/>
  <c r="C5076" i="1743"/>
  <c r="C5077" i="1743"/>
  <c r="C5078" i="1743"/>
  <c r="C5079" i="1743"/>
  <c r="C5080" i="1743"/>
  <c r="C5081" i="1743"/>
  <c r="C5082" i="1743"/>
  <c r="C5083" i="1743"/>
  <c r="C5084" i="1743"/>
  <c r="C5085" i="1743"/>
  <c r="C5086" i="1743"/>
  <c r="C5087" i="1743"/>
  <c r="C5088" i="1743"/>
  <c r="C5089" i="1743"/>
  <c r="C5090" i="1743"/>
  <c r="C5091" i="1743"/>
  <c r="C5092" i="1743"/>
  <c r="C5093" i="1743"/>
  <c r="C5094" i="1743"/>
  <c r="C5095" i="1743"/>
  <c r="C5096" i="1743"/>
  <c r="C5097" i="1743"/>
  <c r="C5098" i="1743"/>
  <c r="C5099" i="1743"/>
  <c r="C5100" i="1743"/>
  <c r="C5101" i="1743"/>
  <c r="C5102" i="1743"/>
  <c r="C5103" i="1743"/>
  <c r="C5104" i="1743"/>
  <c r="C5105" i="1743"/>
  <c r="C5106" i="1743"/>
  <c r="C5107" i="1743"/>
  <c r="C5108" i="1743"/>
  <c r="C5109" i="1743"/>
  <c r="C5110" i="1743"/>
  <c r="C5111" i="1743"/>
  <c r="C5112" i="1743"/>
  <c r="C5113" i="1743"/>
  <c r="C5114" i="1743"/>
  <c r="C5115" i="1743"/>
  <c r="C5116" i="1743"/>
  <c r="C5117" i="1743"/>
  <c r="C5118" i="1743"/>
  <c r="C5119" i="1743"/>
  <c r="C5120" i="1743"/>
  <c r="C5121" i="1743"/>
  <c r="C5122" i="1743"/>
  <c r="C5123" i="1743"/>
  <c r="C5124" i="1743"/>
  <c r="C5125" i="1743"/>
  <c r="C5126" i="1743"/>
  <c r="C5127" i="1743"/>
  <c r="C5128" i="1743"/>
  <c r="C5129" i="1743"/>
  <c r="C5130" i="1743"/>
  <c r="C5131" i="1743"/>
  <c r="C5132" i="1743"/>
  <c r="C5133" i="1743"/>
  <c r="C5134" i="1743"/>
  <c r="C5135" i="1743"/>
  <c r="C5136" i="1743"/>
  <c r="C5137" i="1743"/>
  <c r="C5138" i="1743"/>
  <c r="C5139" i="1743"/>
  <c r="C5140" i="1743"/>
  <c r="C5141" i="1743"/>
  <c r="C5142" i="1743"/>
  <c r="C5143" i="1743"/>
  <c r="C5144" i="1743"/>
  <c r="C5145" i="1743"/>
  <c r="C5146" i="1743"/>
  <c r="C5147" i="1743"/>
  <c r="C5148" i="1743"/>
  <c r="C5149" i="1743"/>
  <c r="C5150" i="1743"/>
  <c r="C5151" i="1743"/>
  <c r="C5152" i="1743"/>
  <c r="C5153" i="1743"/>
  <c r="C5154" i="1743"/>
  <c r="C5155" i="1743"/>
  <c r="C5156" i="1743"/>
  <c r="C5157" i="1743"/>
  <c r="C5158" i="1743"/>
  <c r="C5159" i="1743"/>
  <c r="C5160" i="1743"/>
  <c r="C5161" i="1743"/>
  <c r="C5162" i="1743"/>
  <c r="C5163" i="1743"/>
  <c r="C5164" i="1743"/>
  <c r="C5165" i="1743"/>
  <c r="C5166" i="1743"/>
  <c r="C5167" i="1743"/>
  <c r="C5168" i="1743"/>
  <c r="C5169" i="1743"/>
  <c r="C5170" i="1743"/>
  <c r="C5171" i="1743"/>
  <c r="C5172" i="1743"/>
  <c r="C5173" i="1743"/>
  <c r="C5174" i="1743"/>
  <c r="C5175" i="1743"/>
  <c r="C5176" i="1743"/>
  <c r="C5177" i="1743"/>
  <c r="C5178" i="1743"/>
  <c r="C5179" i="1743"/>
  <c r="C5180" i="1743"/>
  <c r="C5181" i="1743"/>
  <c r="C5182" i="1743"/>
  <c r="C5183" i="1743"/>
  <c r="C5184" i="1743"/>
  <c r="C5185" i="1743"/>
  <c r="C5186" i="1743"/>
  <c r="C5187" i="1743"/>
  <c r="C5188" i="1743"/>
  <c r="C5189" i="1743"/>
  <c r="C5190" i="1743"/>
  <c r="C5191" i="1743"/>
  <c r="C5192" i="1743"/>
  <c r="C5193" i="1743"/>
  <c r="C5194" i="1743"/>
  <c r="C5195" i="1743"/>
  <c r="C5196" i="1743"/>
  <c r="C5197" i="1743"/>
  <c r="C5198" i="1743"/>
  <c r="C5199" i="1743"/>
  <c r="C5200" i="1743"/>
  <c r="C5201" i="1743"/>
  <c r="C5202" i="1743"/>
  <c r="C5203" i="1743"/>
  <c r="C5204" i="1743"/>
  <c r="C5205" i="1743"/>
  <c r="C5206" i="1743"/>
  <c r="C5207" i="1743"/>
  <c r="C5208" i="1743"/>
  <c r="C5209" i="1743"/>
  <c r="C5210" i="1743"/>
  <c r="C5211" i="1743"/>
  <c r="C5212" i="1743"/>
  <c r="C5213" i="1743"/>
  <c r="C5214" i="1743"/>
  <c r="C5215" i="1743"/>
  <c r="C5216" i="1743"/>
  <c r="C5217" i="1743"/>
  <c r="C5218" i="1743"/>
  <c r="C5219" i="1743"/>
  <c r="C5220" i="1743"/>
  <c r="C5221" i="1743"/>
  <c r="C5222" i="1743"/>
  <c r="C5223" i="1743"/>
  <c r="C5224" i="1743"/>
  <c r="C5225" i="1743"/>
  <c r="C5226" i="1743"/>
  <c r="C5227" i="1743"/>
  <c r="C5228" i="1743"/>
  <c r="C5229" i="1743"/>
  <c r="C5230" i="1743"/>
  <c r="C5231" i="1743"/>
  <c r="C5232" i="1743"/>
  <c r="C5233" i="1743"/>
  <c r="C5234" i="1743"/>
  <c r="C5235" i="1743"/>
  <c r="C5236" i="1743"/>
  <c r="C5237" i="1743"/>
  <c r="C5238" i="1743"/>
  <c r="C5239" i="1743"/>
  <c r="C5240" i="1743"/>
  <c r="C5241" i="1743"/>
  <c r="C5242" i="1743"/>
  <c r="C5243" i="1743"/>
  <c r="C5244" i="1743"/>
  <c r="C5245" i="1743"/>
  <c r="C5246" i="1743"/>
  <c r="C5247" i="1743"/>
  <c r="C5248" i="1743"/>
  <c r="C5249" i="1743"/>
  <c r="C5250" i="1743"/>
  <c r="C5251" i="1743"/>
  <c r="C5252" i="1743"/>
  <c r="C5253" i="1743"/>
  <c r="C5254" i="1743"/>
  <c r="C5255" i="1743"/>
  <c r="C5256" i="1743"/>
  <c r="C5257" i="1743"/>
  <c r="C5258" i="1743"/>
  <c r="C5259" i="1743"/>
  <c r="C5260" i="1743"/>
  <c r="C5261" i="1743"/>
  <c r="C5262" i="1743"/>
  <c r="C5263" i="1743"/>
  <c r="C5264" i="1743"/>
  <c r="C5265" i="1743"/>
  <c r="C5266" i="1743"/>
  <c r="C5267" i="1743"/>
  <c r="C5268" i="1743"/>
  <c r="C5269" i="1743"/>
  <c r="C5270" i="1743"/>
  <c r="C5271" i="1743"/>
  <c r="C5272" i="1743"/>
  <c r="C5273" i="1743"/>
  <c r="C5274" i="1743"/>
  <c r="C5275" i="1743"/>
  <c r="C5276" i="1743"/>
  <c r="C5277" i="1743"/>
  <c r="C5278" i="1743"/>
  <c r="C5279" i="1743"/>
  <c r="C5280" i="1743"/>
  <c r="C5281" i="1743"/>
  <c r="C5282" i="1743"/>
  <c r="C5283" i="1743"/>
  <c r="C5284" i="1743"/>
  <c r="C5285" i="1743"/>
  <c r="C5286" i="1743"/>
  <c r="C5287" i="1743"/>
  <c r="C5288" i="1743"/>
  <c r="C5289" i="1743"/>
  <c r="C5290" i="1743"/>
  <c r="C5291" i="1743"/>
  <c r="C5292" i="1743"/>
  <c r="C5293" i="1743"/>
  <c r="C5294" i="1743"/>
  <c r="C5295" i="1743"/>
  <c r="C5296" i="1743"/>
  <c r="C5297" i="1743"/>
  <c r="C5298" i="1743"/>
  <c r="C5299" i="1743"/>
  <c r="C5300" i="1743"/>
  <c r="C5301" i="1743"/>
  <c r="C5302" i="1743"/>
  <c r="C5303" i="1743"/>
  <c r="C5304" i="1743"/>
  <c r="C5305" i="1743"/>
  <c r="C5306" i="1743"/>
  <c r="C5307" i="1743"/>
  <c r="C5308" i="1743"/>
  <c r="C5309" i="1743"/>
  <c r="C5310" i="1743"/>
  <c r="C5311" i="1743"/>
  <c r="C5312" i="1743"/>
  <c r="C5313" i="1743"/>
  <c r="C5314" i="1743"/>
  <c r="C5315" i="1743"/>
  <c r="C5316" i="1743"/>
  <c r="C5317" i="1743"/>
  <c r="C5318" i="1743"/>
  <c r="C5319" i="1743"/>
  <c r="C5320" i="1743"/>
  <c r="C5321" i="1743"/>
  <c r="C5322" i="1743"/>
  <c r="C5323" i="1743"/>
  <c r="C5324" i="1743"/>
  <c r="C5325" i="1743"/>
  <c r="C5326" i="1743"/>
  <c r="C5327" i="1743"/>
  <c r="C5328" i="1743"/>
  <c r="C5329" i="1743"/>
  <c r="C5330" i="1743"/>
  <c r="C5331" i="1743"/>
  <c r="C5332" i="1743"/>
  <c r="C5333" i="1743"/>
  <c r="C5334" i="1743"/>
  <c r="C5335" i="1743"/>
  <c r="C5336" i="1743"/>
  <c r="C5337" i="1743"/>
  <c r="C5338" i="1743"/>
  <c r="C5339" i="1743"/>
  <c r="C5340" i="1743"/>
  <c r="C5341" i="1743"/>
  <c r="C5342" i="1743"/>
  <c r="C5343" i="1743"/>
  <c r="C5344" i="1743"/>
  <c r="C5345" i="1743"/>
  <c r="C5346" i="1743"/>
  <c r="C5347" i="1743"/>
  <c r="C5348" i="1743"/>
  <c r="C5349" i="1743"/>
  <c r="C5350" i="1743"/>
  <c r="C5351" i="1743"/>
  <c r="C5352" i="1743"/>
  <c r="C5353" i="1743"/>
  <c r="C5354" i="1743"/>
  <c r="C5355" i="1743"/>
  <c r="C5356" i="1743"/>
  <c r="C5357" i="1743"/>
  <c r="C5358" i="1743"/>
  <c r="C5359" i="1743"/>
  <c r="C5360" i="1743"/>
  <c r="C5361" i="1743"/>
  <c r="C5362" i="1743"/>
  <c r="C5363" i="1743"/>
  <c r="C5364" i="1743"/>
  <c r="C5365" i="1743"/>
  <c r="C5366" i="1743"/>
  <c r="C5367" i="1743"/>
  <c r="C5368" i="1743"/>
  <c r="C5369" i="1743"/>
  <c r="C5370" i="1743"/>
  <c r="C5371" i="1743"/>
  <c r="C5372" i="1743"/>
  <c r="C5373" i="1743"/>
  <c r="C5374" i="1743"/>
  <c r="C5375" i="1743"/>
  <c r="C5376" i="1743"/>
  <c r="C5377" i="1743"/>
  <c r="C5378" i="1743"/>
  <c r="C5379" i="1743"/>
  <c r="C5380" i="1743"/>
  <c r="C5381" i="1743"/>
  <c r="C5382" i="1743"/>
  <c r="C5383" i="1743"/>
  <c r="C5384" i="1743"/>
  <c r="C5385" i="1743"/>
  <c r="C5386" i="1743"/>
  <c r="C5387" i="1743"/>
  <c r="C5388" i="1743"/>
  <c r="C5389" i="1743"/>
  <c r="C5390" i="1743"/>
  <c r="C5391" i="1743"/>
  <c r="C5392" i="1743"/>
  <c r="C5393" i="1743"/>
  <c r="C5394" i="1743"/>
  <c r="C5395" i="1743"/>
  <c r="C5396" i="1743"/>
  <c r="C5397" i="1743"/>
  <c r="C5398" i="1743"/>
  <c r="C5399" i="1743"/>
  <c r="C5400" i="1743"/>
  <c r="C5401" i="1743"/>
  <c r="C5402" i="1743"/>
  <c r="C5403" i="1743"/>
  <c r="C5404" i="1743"/>
  <c r="C5405" i="1743"/>
  <c r="C5406" i="1743"/>
  <c r="C5407" i="1743"/>
  <c r="C5408" i="1743"/>
  <c r="C5409" i="1743"/>
  <c r="C5410" i="1743"/>
  <c r="C5411" i="1743"/>
  <c r="C5412" i="1743"/>
  <c r="C5413" i="1743"/>
  <c r="C5414" i="1743"/>
  <c r="C5415" i="1743"/>
  <c r="C5416" i="1743"/>
  <c r="C5417" i="1743"/>
  <c r="C5418" i="1743"/>
  <c r="C5419" i="1743"/>
  <c r="C5420" i="1743"/>
  <c r="C5421" i="1743"/>
  <c r="C5422" i="1743"/>
  <c r="C5423" i="1743"/>
  <c r="C5424" i="1743"/>
  <c r="C5425" i="1743"/>
  <c r="C5426" i="1743"/>
  <c r="C5427" i="1743"/>
  <c r="C5428" i="1743"/>
  <c r="C5429" i="1743"/>
  <c r="C5430" i="1743"/>
  <c r="C5431" i="1743"/>
  <c r="C5432" i="1743"/>
  <c r="C5433" i="1743"/>
  <c r="C5434" i="1743"/>
  <c r="C5435" i="1743"/>
  <c r="C5436" i="1743"/>
  <c r="C5437" i="1743"/>
  <c r="C5438" i="1743"/>
  <c r="C5439" i="1743"/>
  <c r="C5440" i="1743"/>
  <c r="C5441" i="1743"/>
  <c r="C5442" i="1743"/>
  <c r="C5443" i="1743"/>
  <c r="C5444" i="1743"/>
  <c r="C5445" i="1743"/>
  <c r="C5446" i="1743"/>
  <c r="C5447" i="1743"/>
  <c r="C5448" i="1743"/>
  <c r="C5449" i="1743"/>
  <c r="C5450" i="1743"/>
  <c r="C5451" i="1743"/>
  <c r="C5452" i="1743"/>
  <c r="C5453" i="1743"/>
  <c r="C5454" i="1743"/>
  <c r="C5455" i="1743"/>
  <c r="C5456" i="1743"/>
  <c r="C5457" i="1743"/>
  <c r="C5458" i="1743"/>
  <c r="C5459" i="1743"/>
  <c r="C5460" i="1743"/>
  <c r="C5461" i="1743"/>
  <c r="C5462" i="1743"/>
  <c r="C5463" i="1743"/>
  <c r="C5464" i="1743"/>
  <c r="C5465" i="1743"/>
  <c r="C5466" i="1743"/>
  <c r="C5467" i="1743"/>
  <c r="C5468" i="1743"/>
  <c r="C5469" i="1743"/>
  <c r="C5470" i="1743"/>
  <c r="C5471" i="1743"/>
  <c r="C5472" i="1743"/>
  <c r="C5473" i="1743"/>
  <c r="C5474" i="1743"/>
  <c r="C5475" i="1743"/>
  <c r="C5476" i="1743"/>
  <c r="C5477" i="1743"/>
  <c r="C5478" i="1743"/>
  <c r="C5479" i="1743"/>
  <c r="C5480" i="1743"/>
  <c r="C5481" i="1743"/>
  <c r="C5482" i="1743"/>
  <c r="C5483" i="1743"/>
  <c r="C5484" i="1743"/>
  <c r="C5485" i="1743"/>
  <c r="C5486" i="1743"/>
  <c r="C5487" i="1743"/>
  <c r="C5488" i="1743"/>
  <c r="C5489" i="1743"/>
  <c r="C5490" i="1743"/>
  <c r="C5491" i="1743"/>
  <c r="C5492" i="1743"/>
  <c r="C5493" i="1743"/>
  <c r="C5494" i="1743"/>
  <c r="C5495" i="1743"/>
  <c r="C5496" i="1743"/>
  <c r="C5497" i="1743"/>
  <c r="C5498" i="1743"/>
  <c r="C5499" i="1743"/>
  <c r="C5500" i="1743"/>
  <c r="C5501" i="1743"/>
  <c r="C5502" i="1743"/>
  <c r="C5503" i="1743"/>
  <c r="C5504" i="1743"/>
  <c r="C5505" i="1743"/>
  <c r="C5506" i="1743"/>
  <c r="C5507" i="1743"/>
  <c r="C5508" i="1743"/>
  <c r="C5509" i="1743"/>
  <c r="C5510" i="1743"/>
  <c r="C5511" i="1743"/>
  <c r="C5512" i="1743"/>
  <c r="C5513" i="1743"/>
  <c r="C5514" i="1743"/>
  <c r="C5515" i="1743"/>
  <c r="C5516" i="1743"/>
  <c r="C5517" i="1743"/>
  <c r="C5518" i="1743"/>
  <c r="C5519" i="1743"/>
  <c r="C5520" i="1743"/>
  <c r="C5521" i="1743"/>
  <c r="C5522" i="1743"/>
  <c r="C5523" i="1743"/>
  <c r="C5524" i="1743"/>
  <c r="C5525" i="1743"/>
  <c r="C5526" i="1743"/>
  <c r="C5527" i="1743"/>
  <c r="C5528" i="1743"/>
  <c r="C5529" i="1743"/>
  <c r="C5530" i="1743"/>
  <c r="C5531" i="1743"/>
  <c r="C5532" i="1743"/>
  <c r="C5533" i="1743"/>
  <c r="C5534" i="1743"/>
  <c r="C5535" i="1743"/>
  <c r="C5536" i="1743"/>
  <c r="C5537" i="1743"/>
  <c r="C5538" i="1743"/>
  <c r="C5539" i="1743"/>
  <c r="C5540" i="1743"/>
  <c r="C5541" i="1743"/>
  <c r="C5542" i="1743"/>
  <c r="C5543" i="1743"/>
  <c r="C5544" i="1743"/>
  <c r="C5545" i="1743"/>
  <c r="C5546" i="1743"/>
  <c r="C5547" i="1743"/>
  <c r="C5548" i="1743"/>
  <c r="C5549" i="1743"/>
  <c r="C5550" i="1743"/>
  <c r="C5551" i="1743"/>
  <c r="C5552" i="1743"/>
  <c r="C5553" i="1743"/>
  <c r="C5554" i="1743"/>
  <c r="C5555" i="1743"/>
  <c r="C5556" i="1743"/>
  <c r="C5558" i="1743"/>
  <c r="C5559" i="1743"/>
  <c r="C5560" i="1743"/>
  <c r="C5561" i="1743"/>
  <c r="C5562" i="1743"/>
  <c r="C5563" i="1743"/>
  <c r="C5564" i="1743"/>
  <c r="C5565" i="1743"/>
  <c r="C5566" i="1743"/>
  <c r="C5567" i="1743"/>
  <c r="C5568" i="1743"/>
  <c r="C5569" i="1743"/>
  <c r="C5570" i="1743"/>
  <c r="C5571" i="1743"/>
  <c r="C5572" i="1743"/>
  <c r="C5573" i="1743"/>
  <c r="C5574" i="1743"/>
  <c r="C5575" i="1743"/>
  <c r="C5576" i="1743"/>
  <c r="C5577" i="1743"/>
  <c r="C5578" i="1743"/>
  <c r="C5579" i="1743"/>
  <c r="C5580" i="1743"/>
  <c r="C5581" i="1743"/>
  <c r="C5582" i="1743"/>
  <c r="C5583" i="1743"/>
  <c r="C5584" i="1743"/>
  <c r="C5585" i="1743"/>
  <c r="C5586" i="1743"/>
  <c r="C5587" i="1743"/>
  <c r="C5588" i="1743"/>
  <c r="C5589" i="1743"/>
  <c r="C5590" i="1743"/>
  <c r="GG54" i="1746" l="1"/>
  <c r="GG47" i="1746"/>
  <c r="GG31" i="1746"/>
  <c r="GG24" i="1746"/>
  <c r="GG18" i="1746"/>
  <c r="GG5" i="1746"/>
  <c r="GG39" i="1746"/>
  <c r="HL60" i="1747"/>
  <c r="HL39" i="1747"/>
  <c r="HL25" i="1747"/>
  <c r="HL12" i="1747"/>
  <c r="HL55" i="1744"/>
  <c r="HL32" i="1744"/>
  <c r="HL9" i="1744"/>
  <c r="HL13" i="1744"/>
  <c r="HL55" i="1747"/>
  <c r="HM37" i="1747"/>
  <c r="HM23" i="1747"/>
  <c r="HM10" i="1747"/>
  <c r="HL53" i="1744"/>
  <c r="HL30" i="1744"/>
  <c r="HM7" i="1744"/>
  <c r="HM14" i="1747"/>
  <c r="HL53" i="1747"/>
  <c r="HL37" i="1747"/>
  <c r="HL23" i="1747"/>
  <c r="HL10" i="1747"/>
  <c r="HL48" i="1744"/>
  <c r="HL25" i="1744"/>
  <c r="HL7" i="1744"/>
  <c r="HM6" i="1747"/>
  <c r="HL48" i="1747"/>
  <c r="HM32" i="1747"/>
  <c r="HM20" i="1747"/>
  <c r="HM8" i="1747"/>
  <c r="HL46" i="1744"/>
  <c r="HL23" i="1744"/>
  <c r="HL44" i="1747"/>
  <c r="HL41" i="1744"/>
  <c r="HL46" i="1747"/>
  <c r="HL32" i="1747"/>
  <c r="HL20" i="1747"/>
  <c r="HL8" i="1747"/>
  <c r="HL44" i="1744"/>
  <c r="HL20" i="1744"/>
  <c r="HM30" i="1747"/>
  <c r="HL41" i="1747"/>
  <c r="HL30" i="1747"/>
  <c r="HL14" i="1747"/>
  <c r="HL6" i="1747"/>
  <c r="HL39" i="1744"/>
  <c r="HL11" i="1744"/>
  <c r="HL37" i="1744"/>
  <c r="HM39" i="1747"/>
  <c r="HM25" i="1747"/>
  <c r="HM12" i="1747"/>
  <c r="HL60" i="1744"/>
  <c r="HM9" i="1744"/>
  <c r="HM61" i="1744"/>
  <c r="HM55" i="1747"/>
  <c r="HL33" i="1747"/>
  <c r="HL61" i="1747"/>
  <c r="HM17" i="1747"/>
  <c r="HM40" i="1747"/>
  <c r="HM61" i="1747"/>
  <c r="HM20" i="1744"/>
  <c r="HM44" i="1744"/>
  <c r="HL6" i="1744"/>
  <c r="HL29" i="1744"/>
  <c r="HL49" i="1744"/>
  <c r="HM10" i="1744"/>
  <c r="HM33" i="1744"/>
  <c r="HL40" i="1744"/>
  <c r="HL36" i="1747"/>
  <c r="HM60" i="1747"/>
  <c r="HL45" i="1747"/>
  <c r="HL11" i="1747"/>
  <c r="HM24" i="1747"/>
  <c r="HM45" i="1747"/>
  <c r="HL7" i="1747"/>
  <c r="HM23" i="1744"/>
  <c r="HM46" i="1744"/>
  <c r="HL8" i="1744"/>
  <c r="HL31" i="1744"/>
  <c r="HL52" i="1744"/>
  <c r="HM12" i="1744"/>
  <c r="HM36" i="1744"/>
  <c r="HM56" i="1744"/>
  <c r="HL19" i="1744"/>
  <c r="HL47" i="1747"/>
  <c r="HL26" i="1747"/>
  <c r="HM26" i="1747"/>
  <c r="HM47" i="1747"/>
  <c r="HM25" i="1744"/>
  <c r="HM48" i="1744"/>
  <c r="HL10" i="1744"/>
  <c r="HL33" i="1744"/>
  <c r="HL54" i="1744"/>
  <c r="HM16" i="1744"/>
  <c r="HM38" i="1744"/>
  <c r="HM59" i="1744"/>
  <c r="HM26" i="1744"/>
  <c r="HM41" i="1747"/>
  <c r="HL49" i="1747"/>
  <c r="HL40" i="1747"/>
  <c r="HM29" i="1747"/>
  <c r="HM49" i="1747"/>
  <c r="HL38" i="1747"/>
  <c r="HM30" i="1744"/>
  <c r="HM53" i="1744"/>
  <c r="HL12" i="1744"/>
  <c r="HL36" i="1744"/>
  <c r="HL56" i="1744"/>
  <c r="HM19" i="1744"/>
  <c r="HM40" i="1744"/>
  <c r="HM47" i="1744"/>
  <c r="HM44" i="1747"/>
  <c r="HL52" i="1747"/>
  <c r="HM7" i="1747"/>
  <c r="HM31" i="1747"/>
  <c r="HM52" i="1747"/>
  <c r="HL13" i="1747"/>
  <c r="HM32" i="1744"/>
  <c r="HM55" i="1744"/>
  <c r="HL16" i="1744"/>
  <c r="HL38" i="1744"/>
  <c r="HL59" i="1744"/>
  <c r="HM24" i="1744"/>
  <c r="HM45" i="1744"/>
  <c r="HM46" i="1747"/>
  <c r="HL9" i="1747"/>
  <c r="HL54" i="1747"/>
  <c r="HM9" i="1747"/>
  <c r="HM33" i="1747"/>
  <c r="HM54" i="1747"/>
  <c r="HL17" i="1747"/>
  <c r="HM37" i="1744"/>
  <c r="HM60" i="1744"/>
  <c r="HM48" i="1747"/>
  <c r="HL24" i="1747"/>
  <c r="HL56" i="1747"/>
  <c r="HM11" i="1747"/>
  <c r="HM36" i="1747"/>
  <c r="HM56" i="1747"/>
  <c r="HL29" i="1747"/>
  <c r="HM11" i="1744"/>
  <c r="HM39" i="1744"/>
  <c r="HL24" i="1744"/>
  <c r="HL45" i="1744"/>
  <c r="HM6" i="1744"/>
  <c r="HM29" i="1744"/>
  <c r="HM49" i="1744"/>
  <c r="HL47" i="1744"/>
  <c r="HM31" i="1744"/>
  <c r="HM54" i="1744"/>
  <c r="HL61" i="1744"/>
  <c r="HM53" i="1747"/>
  <c r="HL31" i="1747"/>
  <c r="HL59" i="1747"/>
  <c r="HM13" i="1747"/>
  <c r="HM38" i="1747"/>
  <c r="HM59" i="1747"/>
  <c r="HM13" i="1744"/>
  <c r="HM41" i="1744"/>
  <c r="HL26" i="1744"/>
  <c r="HM8" i="1744"/>
  <c r="HM52" i="1744"/>
  <c r="U2" i="1744"/>
  <c r="Q2" i="1744"/>
  <c r="EE47" i="1746"/>
  <c r="DG24" i="1746"/>
  <c r="FO54" i="1746"/>
  <c r="BE18" i="1746"/>
  <c r="DM18" i="1746"/>
  <c r="EK47" i="1746"/>
  <c r="FU18" i="1746"/>
  <c r="BK54" i="1746"/>
  <c r="BW24" i="1746"/>
  <c r="AA24" i="1746"/>
  <c r="BQ47" i="1746"/>
  <c r="CI18" i="1746"/>
  <c r="EQ54" i="1746"/>
  <c r="BK47" i="1746"/>
  <c r="BK18" i="1746"/>
  <c r="AS24" i="1746"/>
  <c r="DA47" i="1746"/>
  <c r="BW54" i="1746"/>
  <c r="FC18" i="1746"/>
  <c r="U18" i="1746"/>
  <c r="CU24" i="1746"/>
  <c r="O18" i="1746"/>
  <c r="BQ54" i="1746"/>
  <c r="FU39" i="1746"/>
  <c r="AG18" i="1746"/>
  <c r="DM24" i="1746"/>
  <c r="AY24" i="1746"/>
  <c r="EQ24" i="1746"/>
  <c r="AM24" i="1746"/>
  <c r="EW47" i="1746"/>
  <c r="GA18" i="1746"/>
  <c r="AM5" i="1746"/>
  <c r="EK39" i="1746"/>
  <c r="BE39" i="1746"/>
  <c r="BK39" i="1746"/>
  <c r="EK18" i="1746"/>
  <c r="U24" i="1746"/>
  <c r="GA24" i="1746"/>
  <c r="DG47" i="1746"/>
  <c r="DY18" i="1746"/>
  <c r="O24" i="1746"/>
  <c r="BE47" i="1746"/>
  <c r="EW18" i="1746"/>
  <c r="FO24" i="1746"/>
  <c r="FC54" i="1746"/>
  <c r="CU54" i="1746"/>
  <c r="O47" i="1746"/>
  <c r="DY54" i="1746"/>
  <c r="FI47" i="1746"/>
  <c r="CC47" i="1746"/>
  <c r="FO18" i="1746"/>
  <c r="AA47" i="1746"/>
  <c r="EK24" i="1746"/>
  <c r="AM47" i="1746"/>
  <c r="DA18" i="1746"/>
  <c r="BE24" i="1746"/>
  <c r="CO47" i="1746"/>
  <c r="FO31" i="1746"/>
  <c r="AS18" i="1746"/>
  <c r="AA18" i="1746"/>
  <c r="AS47" i="1746"/>
  <c r="AY18" i="1746"/>
  <c r="U54" i="1746"/>
  <c r="DG18" i="1746"/>
  <c r="DA31" i="1746"/>
  <c r="U47" i="1746"/>
  <c r="AG31" i="1746"/>
  <c r="AG47" i="1746"/>
  <c r="GA47" i="1746"/>
  <c r="AY47" i="1746"/>
  <c r="CU47" i="1746"/>
  <c r="CC18" i="1746"/>
  <c r="DA24" i="1746"/>
  <c r="DS18" i="1746"/>
  <c r="EQ47" i="1746"/>
  <c r="FU54" i="1746"/>
  <c r="DM54" i="1746"/>
  <c r="EE31" i="1746"/>
  <c r="BK31" i="1746"/>
  <c r="AG39" i="1746"/>
  <c r="FI54" i="1746"/>
  <c r="BW39" i="1746"/>
  <c r="AS54" i="1746"/>
  <c r="CI39" i="1746"/>
  <c r="DG54" i="1746"/>
  <c r="EK31" i="1746"/>
  <c r="BW18" i="1746"/>
  <c r="FC47" i="1746"/>
  <c r="BE54" i="1746"/>
  <c r="BK24" i="1746"/>
  <c r="FI24" i="1746"/>
  <c r="BQ18" i="1746"/>
  <c r="EE18" i="1746"/>
  <c r="FU47" i="1746"/>
  <c r="FI31" i="1746"/>
  <c r="CC5" i="1746"/>
  <c r="EW5" i="1746"/>
  <c r="O31" i="1746"/>
  <c r="FO39" i="1746"/>
  <c r="O54" i="1746"/>
  <c r="EW31" i="1746"/>
  <c r="FU24" i="1746"/>
  <c r="U31" i="1746"/>
  <c r="AM18" i="1746"/>
  <c r="FU5" i="1746"/>
  <c r="CO54" i="1746"/>
  <c r="DM47" i="1746"/>
  <c r="FC24" i="1746"/>
  <c r="BK5" i="1746"/>
  <c r="CI5" i="1746"/>
  <c r="CC54" i="1746"/>
  <c r="AS39" i="1746"/>
  <c r="BQ31" i="1746"/>
  <c r="U39" i="1746"/>
  <c r="AY5" i="1746"/>
  <c r="CO39" i="1746"/>
  <c r="CC31" i="1746"/>
  <c r="DY39" i="1746"/>
  <c r="AY31" i="1746"/>
  <c r="CU5" i="1746"/>
  <c r="AS31" i="1746"/>
  <c r="BW31" i="1746"/>
  <c r="BW5" i="1746"/>
  <c r="AY39" i="1746"/>
  <c r="FC39" i="1746"/>
  <c r="CU18" i="1746"/>
  <c r="DS47" i="1746"/>
  <c r="CI47" i="1746"/>
  <c r="FU31" i="1746"/>
  <c r="FO47" i="1746"/>
  <c r="CO18" i="1746"/>
  <c r="EE24" i="1746"/>
  <c r="O39" i="1746"/>
  <c r="BQ5" i="1746"/>
  <c r="EQ31" i="1746"/>
  <c r="CC39" i="1746"/>
  <c r="DM39" i="1746"/>
  <c r="EQ5" i="1746"/>
  <c r="CO5" i="1746"/>
  <c r="DS5" i="1746"/>
  <c r="GA5" i="1746"/>
  <c r="AA31" i="1746"/>
  <c r="K50" i="1746"/>
  <c r="Q50" i="1746" s="1"/>
  <c r="W50" i="1746" s="1"/>
  <c r="AC50" i="1746" s="1"/>
  <c r="AI50" i="1746" s="1"/>
  <c r="AO50" i="1746" s="1"/>
  <c r="AU50" i="1746" s="1"/>
  <c r="BA50" i="1746" s="1"/>
  <c r="BG50" i="1746" s="1"/>
  <c r="BM50" i="1746" s="1"/>
  <c r="BS50" i="1746" s="1"/>
  <c r="BY50" i="1746" s="1"/>
  <c r="CE50" i="1746" s="1"/>
  <c r="CK50" i="1746" s="1"/>
  <c r="CQ50" i="1746" s="1"/>
  <c r="CW50" i="1746" s="1"/>
  <c r="DC50" i="1746" s="1"/>
  <c r="DI50" i="1746" s="1"/>
  <c r="DO50" i="1746" s="1"/>
  <c r="DU50" i="1746" s="1"/>
  <c r="EA50" i="1746" s="1"/>
  <c r="EG50" i="1746" s="1"/>
  <c r="EM50" i="1746" s="1"/>
  <c r="ES50" i="1746" s="1"/>
  <c r="EY50" i="1746" s="1"/>
  <c r="FE50" i="1746" s="1"/>
  <c r="FK50" i="1746" s="1"/>
  <c r="FQ50" i="1746" s="1"/>
  <c r="FW50" i="1746" s="1"/>
  <c r="GC50" i="1746" s="1"/>
  <c r="GI50" i="1746" s="1"/>
  <c r="AY54" i="1746"/>
  <c r="DS39" i="1746"/>
  <c r="CU39" i="1746"/>
  <c r="DY5" i="1746"/>
  <c r="FC5" i="1746"/>
  <c r="BE31" i="1746"/>
  <c r="DG39" i="1746"/>
  <c r="CO24" i="1746"/>
  <c r="GA31" i="1746"/>
  <c r="BW47" i="1746"/>
  <c r="FI18" i="1746"/>
  <c r="AM39" i="1746"/>
  <c r="CI31" i="1746"/>
  <c r="DS31" i="1746"/>
  <c r="EQ39" i="1746"/>
  <c r="GA39" i="1746"/>
  <c r="DM5" i="1746"/>
  <c r="AA39" i="1746"/>
  <c r="EE5" i="1746"/>
  <c r="AG5" i="1746"/>
  <c r="DY31" i="1746"/>
  <c r="FC31" i="1746"/>
  <c r="DM31" i="1746"/>
  <c r="EK5" i="1746"/>
  <c r="CI54" i="1746"/>
  <c r="EW24" i="1746"/>
  <c r="DA54" i="1746"/>
  <c r="DY47" i="1746"/>
  <c r="EQ18" i="1746"/>
  <c r="EW54" i="1746"/>
  <c r="AG24" i="1746"/>
  <c r="CI24" i="1746"/>
  <c r="DY24" i="1746"/>
  <c r="U5" i="1746"/>
  <c r="AM54" i="1746"/>
  <c r="EW39" i="1746"/>
  <c r="AA5" i="1746"/>
  <c r="CO31" i="1746"/>
  <c r="BE5" i="1746"/>
  <c r="CU31" i="1746"/>
  <c r="DS54" i="1746"/>
  <c r="DG31" i="1746"/>
  <c r="FI5" i="1746"/>
  <c r="AA54" i="1746"/>
  <c r="DG5" i="1746"/>
  <c r="FO5" i="1746"/>
  <c r="AG54" i="1746"/>
  <c r="CC24" i="1746"/>
  <c r="DS24" i="1746"/>
  <c r="GA54" i="1746"/>
  <c r="DA39" i="1746"/>
  <c r="BQ39" i="1746"/>
  <c r="AS5" i="1746"/>
  <c r="DA5" i="1746"/>
  <c r="EE54" i="1746"/>
  <c r="BQ24" i="1746"/>
  <c r="O5" i="1746"/>
  <c r="AM31" i="1746"/>
  <c r="EE39" i="1746"/>
  <c r="FI39" i="1746"/>
  <c r="EK54" i="1746"/>
  <c r="GX41" i="1747"/>
  <c r="GX14" i="1747"/>
  <c r="GQ61" i="1747"/>
  <c r="GQ56" i="1747"/>
  <c r="GQ17" i="1747"/>
  <c r="FO12" i="1747"/>
  <c r="FA20" i="1747"/>
  <c r="DZ12" i="1747"/>
  <c r="DR41" i="1747"/>
  <c r="DR14" i="1747"/>
  <c r="DD46" i="1747"/>
  <c r="CP20" i="1747"/>
  <c r="CI37" i="1747"/>
  <c r="CI10" i="1747"/>
  <c r="CB59" i="1747"/>
  <c r="CB12" i="1747"/>
  <c r="BN12" i="1747"/>
  <c r="AZ41" i="1747"/>
  <c r="GX39" i="1747"/>
  <c r="GX12" i="1747"/>
  <c r="GR41" i="1747"/>
  <c r="GR33" i="1747"/>
  <c r="FA41" i="1747"/>
  <c r="FA14" i="1747"/>
  <c r="DY12" i="1747"/>
  <c r="DR12" i="1747"/>
  <c r="DD20" i="1747"/>
  <c r="CW37" i="1747"/>
  <c r="CP14" i="1747"/>
  <c r="CI8" i="1747"/>
  <c r="CC37" i="1747"/>
  <c r="CC20" i="1747"/>
  <c r="CB11" i="1747"/>
  <c r="BN37" i="1747"/>
  <c r="BN10" i="1747"/>
  <c r="BG48" i="1747"/>
  <c r="BA48" i="1747"/>
  <c r="GX60" i="1747"/>
  <c r="GX10" i="1747"/>
  <c r="GQ41" i="1747"/>
  <c r="GQ33" i="1747"/>
  <c r="FV41" i="1747"/>
  <c r="FV14" i="1747"/>
  <c r="FA12" i="1747"/>
  <c r="EU55" i="1747"/>
  <c r="EU20" i="1747"/>
  <c r="DR60" i="1747"/>
  <c r="DD41" i="1747"/>
  <c r="DD14" i="1747"/>
  <c r="CP12" i="1747"/>
  <c r="CI53" i="1747"/>
  <c r="CB56" i="1747"/>
  <c r="CB49" i="1747"/>
  <c r="CB37" i="1747"/>
  <c r="CB20" i="1747"/>
  <c r="CC10" i="1747"/>
  <c r="BU41" i="1747"/>
  <c r="BU14" i="1747"/>
  <c r="BN8" i="1747"/>
  <c r="AZ48" i="1747"/>
  <c r="GX55" i="1747"/>
  <c r="GR40" i="1747"/>
  <c r="GR14" i="1747"/>
  <c r="FH20" i="1747"/>
  <c r="ET55" i="1747"/>
  <c r="ET20" i="1747"/>
  <c r="EF41" i="1747"/>
  <c r="EF14" i="1747"/>
  <c r="DD12" i="1747"/>
  <c r="CW53" i="1747"/>
  <c r="CP10" i="1747"/>
  <c r="CC55" i="1747"/>
  <c r="CC41" i="1747"/>
  <c r="CB17" i="1747"/>
  <c r="CB10" i="1747"/>
  <c r="BU12" i="1747"/>
  <c r="BG20" i="1747"/>
  <c r="BA10" i="1747"/>
  <c r="AS8" i="1747"/>
  <c r="AE39" i="1747"/>
  <c r="AE12" i="1747"/>
  <c r="GQ40" i="1747"/>
  <c r="GQ14" i="1747"/>
  <c r="FO48" i="1747"/>
  <c r="FH41" i="1747"/>
  <c r="FH14" i="1747"/>
  <c r="EU41" i="1747"/>
  <c r="EU14" i="1747"/>
  <c r="EF12" i="1747"/>
  <c r="DZ55" i="1747"/>
  <c r="DZ20" i="1747"/>
  <c r="DK20" i="1747"/>
  <c r="DD37" i="1747"/>
  <c r="CB55" i="1747"/>
  <c r="CB41" i="1747"/>
  <c r="CC14" i="1747"/>
  <c r="CB9" i="1747"/>
  <c r="BU37" i="1747"/>
  <c r="BU10" i="1747"/>
  <c r="BG41" i="1747"/>
  <c r="GR59" i="1747"/>
  <c r="GR54" i="1747"/>
  <c r="GR49" i="1747"/>
  <c r="GR13" i="1747"/>
  <c r="FO46" i="1747"/>
  <c r="FH12" i="1747"/>
  <c r="ET41" i="1747"/>
  <c r="ET14" i="1747"/>
  <c r="EM20" i="1747"/>
  <c r="EF60" i="1747"/>
  <c r="DY55" i="1747"/>
  <c r="DY20" i="1747"/>
  <c r="DK41" i="1747"/>
  <c r="DK14" i="1747"/>
  <c r="CI20" i="1747"/>
  <c r="CB61" i="1747"/>
  <c r="CB54" i="1747"/>
  <c r="CB40" i="1747"/>
  <c r="CB14" i="1747"/>
  <c r="CC8" i="1747"/>
  <c r="BU8" i="1747"/>
  <c r="BN46" i="1747"/>
  <c r="BG39" i="1747"/>
  <c r="BG12" i="1747"/>
  <c r="GQ59" i="1747"/>
  <c r="GQ54" i="1747"/>
  <c r="GQ49" i="1747"/>
  <c r="GQ13" i="1747"/>
  <c r="FO20" i="1747"/>
  <c r="FH60" i="1747"/>
  <c r="EU39" i="1747"/>
  <c r="EU12" i="1747"/>
  <c r="EM41" i="1747"/>
  <c r="EM14" i="1747"/>
  <c r="EF55" i="1747"/>
  <c r="DZ41" i="1747"/>
  <c r="DZ14" i="1747"/>
  <c r="DK12" i="1747"/>
  <c r="CW20" i="1747"/>
  <c r="CI41" i="1747"/>
  <c r="CI14" i="1747"/>
  <c r="CC46" i="1747"/>
  <c r="CB13" i="1747"/>
  <c r="CB8" i="1747"/>
  <c r="BU53" i="1747"/>
  <c r="BN44" i="1747"/>
  <c r="BG37" i="1747"/>
  <c r="BG10" i="1747"/>
  <c r="AZ8" i="1747"/>
  <c r="AL12" i="1747"/>
  <c r="FO14" i="1747"/>
  <c r="CW14" i="1747"/>
  <c r="CC12" i="1747"/>
  <c r="BN41" i="1747"/>
  <c r="BA12" i="1747"/>
  <c r="AE37" i="1747"/>
  <c r="Q41" i="1747"/>
  <c r="Q14" i="1747"/>
  <c r="J54" i="1747"/>
  <c r="GR17" i="1747"/>
  <c r="BN14" i="1747"/>
  <c r="AZ12" i="1747"/>
  <c r="Q12" i="1747"/>
  <c r="D54" i="1747"/>
  <c r="G54" i="1747" s="1"/>
  <c r="AZ10" i="1747"/>
  <c r="AE25" i="1747"/>
  <c r="Q10" i="1747"/>
  <c r="C54" i="1747"/>
  <c r="F54" i="1747" s="1"/>
  <c r="GX20" i="1747"/>
  <c r="EM12" i="1747"/>
  <c r="DR20" i="1747"/>
  <c r="BA8" i="1747"/>
  <c r="AS14" i="1747"/>
  <c r="Q8" i="1747"/>
  <c r="DY41" i="1747"/>
  <c r="CB46" i="1747"/>
  <c r="BG55" i="1747"/>
  <c r="AS12" i="1747"/>
  <c r="AL14" i="1747"/>
  <c r="AE48" i="1747"/>
  <c r="GR61" i="1747"/>
  <c r="DY14" i="1747"/>
  <c r="BG14" i="1747"/>
  <c r="BA41" i="1747"/>
  <c r="BA14" i="1747"/>
  <c r="AL41" i="1747"/>
  <c r="AL8" i="1747"/>
  <c r="AE10" i="1747"/>
  <c r="ET12" i="1747"/>
  <c r="CI12" i="1747"/>
  <c r="Q53" i="1747"/>
  <c r="AE41" i="1747"/>
  <c r="AE14" i="1747"/>
  <c r="AZ14" i="1747"/>
  <c r="AL37" i="1747"/>
  <c r="AE8" i="1747"/>
  <c r="Q20" i="1747"/>
  <c r="GR56" i="1747"/>
  <c r="AL10" i="1747"/>
  <c r="DK37" i="1747"/>
  <c r="K54" i="1747"/>
  <c r="R53" i="1744"/>
  <c r="R31" i="1744"/>
  <c r="Q24" i="1744"/>
  <c r="Q16" i="1744"/>
  <c r="Q10" i="1744"/>
  <c r="R9" i="1744"/>
  <c r="Q9" i="1744"/>
  <c r="R8" i="1744"/>
  <c r="Q19" i="1744"/>
  <c r="BG8" i="1747"/>
  <c r="R13" i="1744"/>
  <c r="Q53" i="1744"/>
  <c r="R12" i="1744"/>
  <c r="R24" i="1744"/>
  <c r="Q13" i="1744"/>
  <c r="R16" i="1744"/>
  <c r="R20" i="1744"/>
  <c r="R10" i="1744"/>
  <c r="ET39" i="1747"/>
  <c r="R49" i="1744"/>
  <c r="R41" i="1744"/>
  <c r="R26" i="1744"/>
  <c r="Q20" i="1744"/>
  <c r="Q12" i="1744"/>
  <c r="Q8" i="1744"/>
  <c r="R33" i="1744"/>
  <c r="R11" i="1744"/>
  <c r="AS10" i="1747"/>
  <c r="Q11" i="1744"/>
  <c r="FO41" i="1747"/>
  <c r="Q41" i="1744"/>
  <c r="R19" i="1744"/>
  <c r="R61" i="1744"/>
  <c r="CX61" i="1747"/>
  <c r="BH61" i="1747"/>
  <c r="GK61" i="1747"/>
  <c r="HE25" i="1747"/>
  <c r="HE48" i="1747"/>
  <c r="HF14" i="1747"/>
  <c r="HF41" i="1747"/>
  <c r="HE9" i="1747"/>
  <c r="HE33" i="1747"/>
  <c r="HE54" i="1747"/>
  <c r="HF17" i="1747"/>
  <c r="HF40" i="1747"/>
  <c r="GX11" i="1747"/>
  <c r="GX36" i="1747"/>
  <c r="GX56" i="1747"/>
  <c r="GJ55" i="1747"/>
  <c r="GJ13" i="1747"/>
  <c r="GJ59" i="1747"/>
  <c r="GC17" i="1747"/>
  <c r="GC40" i="1747"/>
  <c r="GC61" i="1747"/>
  <c r="GD49" i="1747"/>
  <c r="FP14" i="1747"/>
  <c r="FP41" i="1747"/>
  <c r="FP54" i="1747"/>
  <c r="FI20" i="1747"/>
  <c r="FH49" i="1747"/>
  <c r="FB13" i="1747"/>
  <c r="FB59" i="1747"/>
  <c r="ET54" i="1747"/>
  <c r="EU40" i="1747"/>
  <c r="FP61" i="1747"/>
  <c r="HE6" i="1747"/>
  <c r="HE30" i="1747"/>
  <c r="HE53" i="1747"/>
  <c r="HF20" i="1747"/>
  <c r="HF44" i="1747"/>
  <c r="HE11" i="1747"/>
  <c r="HE36" i="1747"/>
  <c r="HE56" i="1747"/>
  <c r="HF24" i="1747"/>
  <c r="HF45" i="1747"/>
  <c r="GY55" i="1747"/>
  <c r="GX13" i="1747"/>
  <c r="GX59" i="1747"/>
  <c r="GJ40" i="1747"/>
  <c r="GJ61" i="1747"/>
  <c r="GK49" i="1747"/>
  <c r="GC14" i="1747"/>
  <c r="GC41" i="1747"/>
  <c r="FW14" i="1747"/>
  <c r="FW41" i="1747"/>
  <c r="FW33" i="1747"/>
  <c r="FP20" i="1747"/>
  <c r="FO49" i="1747"/>
  <c r="FP36" i="1747"/>
  <c r="FP56" i="1747"/>
  <c r="AF61" i="1747"/>
  <c r="CJ61" i="1747"/>
  <c r="DZ61" i="1747"/>
  <c r="HE8" i="1747"/>
  <c r="HE32" i="1747"/>
  <c r="HE55" i="1747"/>
  <c r="HF23" i="1747"/>
  <c r="HF46" i="1747"/>
  <c r="HE13" i="1747"/>
  <c r="HE38" i="1747"/>
  <c r="HE59" i="1747"/>
  <c r="HF26" i="1747"/>
  <c r="HF47" i="1747"/>
  <c r="GY10" i="1747"/>
  <c r="GY60" i="1747"/>
  <c r="GX17" i="1747"/>
  <c r="GX40" i="1747"/>
  <c r="GX61" i="1747"/>
  <c r="GY49" i="1747"/>
  <c r="FW36" i="1747"/>
  <c r="FW56" i="1747"/>
  <c r="FP46" i="1747"/>
  <c r="FP13" i="1747"/>
  <c r="FP59" i="1747"/>
  <c r="FI40" i="1747"/>
  <c r="FA36" i="1747"/>
  <c r="ET13" i="1747"/>
  <c r="ET59" i="1747"/>
  <c r="EU61" i="1747"/>
  <c r="EN61" i="1747"/>
  <c r="EG61" i="1747"/>
  <c r="HE10" i="1747"/>
  <c r="HE37" i="1747"/>
  <c r="HE60" i="1747"/>
  <c r="HF25" i="1747"/>
  <c r="HF48" i="1747"/>
  <c r="HE17" i="1747"/>
  <c r="HE40" i="1747"/>
  <c r="HE61" i="1747"/>
  <c r="HF29" i="1747"/>
  <c r="HF49" i="1747"/>
  <c r="GY12" i="1747"/>
  <c r="Y61" i="1747"/>
  <c r="AT61" i="1747"/>
  <c r="AM61" i="1747"/>
  <c r="HF61" i="1747"/>
  <c r="HE12" i="1747"/>
  <c r="HE39" i="1747"/>
  <c r="HF6" i="1747"/>
  <c r="HF30" i="1747"/>
  <c r="HF53" i="1747"/>
  <c r="HE24" i="1747"/>
  <c r="HE45" i="1747"/>
  <c r="HF7" i="1747"/>
  <c r="HF31" i="1747"/>
  <c r="HF52" i="1747"/>
  <c r="GY14" i="1747"/>
  <c r="GY41" i="1747"/>
  <c r="GY33" i="1747"/>
  <c r="GY54" i="1747"/>
  <c r="GJ49" i="1747"/>
  <c r="GK56" i="1747"/>
  <c r="GD14" i="1747"/>
  <c r="GD41" i="1747"/>
  <c r="GD13" i="1747"/>
  <c r="GD59" i="1747"/>
  <c r="FV33" i="1747"/>
  <c r="FW17" i="1747"/>
  <c r="FW40" i="1747"/>
  <c r="FO36" i="1747"/>
  <c r="FO56" i="1747"/>
  <c r="GY61" i="1747"/>
  <c r="DL61" i="1747"/>
  <c r="DE61" i="1747"/>
  <c r="HE20" i="1747"/>
  <c r="HE44" i="1747"/>
  <c r="HF10" i="1747"/>
  <c r="HF37" i="1747"/>
  <c r="HF60" i="1747"/>
  <c r="HE29" i="1747"/>
  <c r="HE49" i="1747"/>
  <c r="HF11" i="1747"/>
  <c r="HF36" i="1747"/>
  <c r="HF56" i="1747"/>
  <c r="GY13" i="1747"/>
  <c r="GY59" i="1747"/>
  <c r="GK14" i="1747"/>
  <c r="GK41" i="1747"/>
  <c r="GJ33" i="1747"/>
  <c r="GJ54" i="1747"/>
  <c r="GK40" i="1747"/>
  <c r="GC36" i="1747"/>
  <c r="GC56" i="1747"/>
  <c r="FV13" i="1747"/>
  <c r="FV59" i="1747"/>
  <c r="FO40" i="1747"/>
  <c r="FO61" i="1747"/>
  <c r="FP49" i="1747"/>
  <c r="FI12" i="1747"/>
  <c r="HE41" i="1747"/>
  <c r="HE26" i="1747"/>
  <c r="HF54" i="1747"/>
  <c r="GK13" i="1747"/>
  <c r="GD36" i="1747"/>
  <c r="FV36" i="1747"/>
  <c r="FP40" i="1747"/>
  <c r="FH13" i="1747"/>
  <c r="FI49" i="1747"/>
  <c r="FB20" i="1747"/>
  <c r="FA49" i="1747"/>
  <c r="ET40" i="1747"/>
  <c r="EM13" i="1747"/>
  <c r="EM59" i="1747"/>
  <c r="EG60" i="1747"/>
  <c r="EF40" i="1747"/>
  <c r="EF61" i="1747"/>
  <c r="EG49" i="1747"/>
  <c r="DS14" i="1747"/>
  <c r="DS41" i="1747"/>
  <c r="DS54" i="1747"/>
  <c r="DL20" i="1747"/>
  <c r="DK49" i="1747"/>
  <c r="DL36" i="1747"/>
  <c r="DL56" i="1747"/>
  <c r="DE46" i="1747"/>
  <c r="DD31" i="1747"/>
  <c r="DE13" i="1747"/>
  <c r="DE59" i="1747"/>
  <c r="CQ20" i="1747"/>
  <c r="CP33" i="1747"/>
  <c r="CQ40" i="1747"/>
  <c r="CJ53" i="1747"/>
  <c r="CI11" i="1747"/>
  <c r="CI56" i="1747"/>
  <c r="CC49" i="1747"/>
  <c r="BV12" i="1747"/>
  <c r="BO14" i="1747"/>
  <c r="BO61" i="1747"/>
  <c r="HE46" i="1747"/>
  <c r="HE31" i="1747"/>
  <c r="HF59" i="1747"/>
  <c r="GY11" i="1747"/>
  <c r="GD40" i="1747"/>
  <c r="FV40" i="1747"/>
  <c r="FP48" i="1747"/>
  <c r="FA54" i="1747"/>
  <c r="FB54" i="1747"/>
  <c r="EM40" i="1747"/>
  <c r="EM61" i="1747"/>
  <c r="EN49" i="1747"/>
  <c r="EG12" i="1747"/>
  <c r="DZ9" i="1747"/>
  <c r="DZ54" i="1747"/>
  <c r="DS20" i="1747"/>
  <c r="DR49" i="1747"/>
  <c r="DS11" i="1747"/>
  <c r="DS36" i="1747"/>
  <c r="DS56" i="1747"/>
  <c r="DL59" i="1747"/>
  <c r="DD9" i="1747"/>
  <c r="DD33" i="1747"/>
  <c r="DE40" i="1747"/>
  <c r="CX53" i="1747"/>
  <c r="BA61" i="1747"/>
  <c r="CC61" i="1747"/>
  <c r="HF8" i="1747"/>
  <c r="HE47" i="1747"/>
  <c r="GY20" i="1747"/>
  <c r="GY17" i="1747"/>
  <c r="GJ14" i="1747"/>
  <c r="GK33" i="1747"/>
  <c r="GC49" i="1747"/>
  <c r="FO54" i="1747"/>
  <c r="FI41" i="1747"/>
  <c r="FA59" i="1747"/>
  <c r="EU13" i="1747"/>
  <c r="EU49" i="1747"/>
  <c r="EN12" i="1747"/>
  <c r="EG14" i="1747"/>
  <c r="EG41" i="1747"/>
  <c r="EG54" i="1747"/>
  <c r="DY49" i="1747"/>
  <c r="DZ11" i="1747"/>
  <c r="DS13" i="1747"/>
  <c r="DS59" i="1747"/>
  <c r="DK9" i="1747"/>
  <c r="DK33" i="1747"/>
  <c r="DK54" i="1747"/>
  <c r="DL40" i="1747"/>
  <c r="DD11" i="1747"/>
  <c r="DD36" i="1747"/>
  <c r="DE45" i="1747"/>
  <c r="GD61" i="1747"/>
  <c r="HF12" i="1747"/>
  <c r="HE52" i="1747"/>
  <c r="GD56" i="1747"/>
  <c r="FV56" i="1747"/>
  <c r="FW59" i="1747"/>
  <c r="FO59" i="1747"/>
  <c r="FH59" i="1747"/>
  <c r="FI59" i="1747"/>
  <c r="FA61" i="1747"/>
  <c r="ET49" i="1747"/>
  <c r="EN14" i="1747"/>
  <c r="EN41" i="1747"/>
  <c r="EN9" i="1747"/>
  <c r="EF49" i="1747"/>
  <c r="DZ13" i="1747"/>
  <c r="DZ59" i="1747"/>
  <c r="DR54" i="1747"/>
  <c r="DS40" i="1747"/>
  <c r="DK36" i="1747"/>
  <c r="DK56" i="1747"/>
  <c r="DD13" i="1747"/>
  <c r="DD59" i="1747"/>
  <c r="CX37" i="1747"/>
  <c r="CW61" i="1747"/>
  <c r="CX49" i="1747"/>
  <c r="BV61" i="1747"/>
  <c r="HF32" i="1747"/>
  <c r="HF9" i="1747"/>
  <c r="GY39" i="1747"/>
  <c r="GX33" i="1747"/>
  <c r="GY36" i="1747"/>
  <c r="GC59" i="1747"/>
  <c r="FV61" i="1747"/>
  <c r="FB36" i="1747"/>
  <c r="EU54" i="1747"/>
  <c r="EN20" i="1747"/>
  <c r="EM49" i="1747"/>
  <c r="EN36" i="1747"/>
  <c r="EG13" i="1747"/>
  <c r="EG59" i="1747"/>
  <c r="DY9" i="1747"/>
  <c r="DY54" i="1747"/>
  <c r="DZ40" i="1747"/>
  <c r="DR11" i="1747"/>
  <c r="DR36" i="1747"/>
  <c r="DR56" i="1747"/>
  <c r="DS45" i="1747"/>
  <c r="DK59" i="1747"/>
  <c r="DE37" i="1747"/>
  <c r="DD40" i="1747"/>
  <c r="DD61" i="1747"/>
  <c r="DE49" i="1747"/>
  <c r="FB61" i="1747"/>
  <c r="HE14" i="1747"/>
  <c r="HF55" i="1747"/>
  <c r="HF33" i="1747"/>
  <c r="GX49" i="1747"/>
  <c r="GK55" i="1747"/>
  <c r="GJ56" i="1747"/>
  <c r="GK59" i="1747"/>
  <c r="GC13" i="1747"/>
  <c r="GD17" i="1747"/>
  <c r="FV17" i="1747"/>
  <c r="FI14" i="1747"/>
  <c r="FH40" i="1747"/>
  <c r="FB12" i="1747"/>
  <c r="FA13" i="1747"/>
  <c r="ET61" i="1747"/>
  <c r="EU59" i="1747"/>
  <c r="EM9" i="1747"/>
  <c r="EN40" i="1747"/>
  <c r="DY13" i="1747"/>
  <c r="DY59" i="1747"/>
  <c r="DS60" i="1747"/>
  <c r="DR40" i="1747"/>
  <c r="DS49" i="1747"/>
  <c r="DL12" i="1747"/>
  <c r="DE14" i="1747"/>
  <c r="DE41" i="1747"/>
  <c r="DE9" i="1747"/>
  <c r="DE33" i="1747"/>
  <c r="CX20" i="1747"/>
  <c r="CW49" i="1747"/>
  <c r="CQ12" i="1747"/>
  <c r="CP49" i="1747"/>
  <c r="CJ13" i="1747"/>
  <c r="CJ59" i="1747"/>
  <c r="BV8" i="1747"/>
  <c r="BU13" i="1747"/>
  <c r="BU59" i="1747"/>
  <c r="BO10" i="1747"/>
  <c r="R61" i="1747"/>
  <c r="GJ41" i="1747"/>
  <c r="EN59" i="1747"/>
  <c r="DE31" i="1747"/>
  <c r="CQ37" i="1747"/>
  <c r="CP40" i="1747"/>
  <c r="CJ12" i="1747"/>
  <c r="CI13" i="1747"/>
  <c r="CJ11" i="1747"/>
  <c r="CC17" i="1747"/>
  <c r="BV53" i="1747"/>
  <c r="BV54" i="1747"/>
  <c r="BN9" i="1747"/>
  <c r="BN33" i="1747"/>
  <c r="BN54" i="1747"/>
  <c r="BO17" i="1747"/>
  <c r="BO40" i="1747"/>
  <c r="BG11" i="1747"/>
  <c r="BG56" i="1747"/>
  <c r="AZ13" i="1747"/>
  <c r="AZ59" i="1747"/>
  <c r="BA47" i="1747"/>
  <c r="AS41" i="1747"/>
  <c r="AT8" i="1747"/>
  <c r="AT31" i="1747"/>
  <c r="AM14" i="1747"/>
  <c r="AM41" i="1747"/>
  <c r="AL26" i="1747"/>
  <c r="AM9" i="1747"/>
  <c r="AM33" i="1747"/>
  <c r="AM54" i="1747"/>
  <c r="AE49" i="1747"/>
  <c r="AF11" i="1747"/>
  <c r="AF36" i="1747"/>
  <c r="FI13" i="1747"/>
  <c r="EM36" i="1747"/>
  <c r="DL33" i="1747"/>
  <c r="DE36" i="1747"/>
  <c r="CP37" i="1747"/>
  <c r="CJ14" i="1747"/>
  <c r="CI17" i="1747"/>
  <c r="CJ17" i="1747"/>
  <c r="CJ49" i="1747"/>
  <c r="CC54" i="1747"/>
  <c r="BU54" i="1747"/>
  <c r="BN11" i="1747"/>
  <c r="BN56" i="1747"/>
  <c r="BH8" i="1747"/>
  <c r="BH55" i="1747"/>
  <c r="BG13" i="1747"/>
  <c r="BG59" i="1747"/>
  <c r="BH47" i="1747"/>
  <c r="FW61" i="1747"/>
  <c r="FW13" i="1747"/>
  <c r="FA40" i="1747"/>
  <c r="EF54" i="1747"/>
  <c r="DY11" i="1747"/>
  <c r="DR13" i="1747"/>
  <c r="DL49" i="1747"/>
  <c r="CQ10" i="1747"/>
  <c r="CQ49" i="1747"/>
  <c r="CJ20" i="1747"/>
  <c r="CI49" i="1747"/>
  <c r="CC56" i="1747"/>
  <c r="BV59" i="1747"/>
  <c r="BN13" i="1747"/>
  <c r="BN59" i="1747"/>
  <c r="BH10" i="1747"/>
  <c r="BH37" i="1747"/>
  <c r="BG17" i="1747"/>
  <c r="BG40" i="1747"/>
  <c r="BG61" i="1747"/>
  <c r="BH49" i="1747"/>
  <c r="HE23" i="1747"/>
  <c r="GX54" i="1747"/>
  <c r="EF59" i="1747"/>
  <c r="DZ49" i="1747"/>
  <c r="DL54" i="1747"/>
  <c r="CQ14" i="1747"/>
  <c r="CQ48" i="1747"/>
  <c r="CC59" i="1747"/>
  <c r="BV37" i="1747"/>
  <c r="BU61" i="1747"/>
  <c r="BO37" i="1747"/>
  <c r="BN17" i="1747"/>
  <c r="BN40" i="1747"/>
  <c r="BN61" i="1747"/>
  <c r="BO49" i="1747"/>
  <c r="BH12" i="1747"/>
  <c r="BH39" i="1747"/>
  <c r="BH31" i="1747"/>
  <c r="AZ47" i="1747"/>
  <c r="HF13" i="1747"/>
  <c r="GK54" i="1747"/>
  <c r="FO13" i="1747"/>
  <c r="FB41" i="1747"/>
  <c r="FB40" i="1747"/>
  <c r="EG40" i="1747"/>
  <c r="DR59" i="1747"/>
  <c r="DL37" i="1747"/>
  <c r="DK61" i="1747"/>
  <c r="CQ33" i="1747"/>
  <c r="CJ8" i="1747"/>
  <c r="CC11" i="1747"/>
  <c r="CC40" i="1747"/>
  <c r="BV14" i="1747"/>
  <c r="BU11" i="1747"/>
  <c r="BV13" i="1747"/>
  <c r="BO44" i="1747"/>
  <c r="BN49" i="1747"/>
  <c r="BO11" i="1747"/>
  <c r="BO56" i="1747"/>
  <c r="BG31" i="1747"/>
  <c r="BH13" i="1747"/>
  <c r="BH59" i="1747"/>
  <c r="AZ9" i="1747"/>
  <c r="AZ33" i="1747"/>
  <c r="AZ54" i="1747"/>
  <c r="HF38" i="1747"/>
  <c r="FB49" i="1747"/>
  <c r="EF13" i="1747"/>
  <c r="DY61" i="1747"/>
  <c r="DL41" i="1747"/>
  <c r="DL9" i="1747"/>
  <c r="DE11" i="1747"/>
  <c r="CX59" i="1747"/>
  <c r="CJ10" i="1747"/>
  <c r="CJ41" i="1747"/>
  <c r="CI9" i="1747"/>
  <c r="CI40" i="1747"/>
  <c r="CJ9" i="1747"/>
  <c r="CJ40" i="1747"/>
  <c r="CC13" i="1747"/>
  <c r="BU17" i="1747"/>
  <c r="BU49" i="1747"/>
  <c r="BV17" i="1747"/>
  <c r="BV49" i="1747"/>
  <c r="BO46" i="1747"/>
  <c r="BO13" i="1747"/>
  <c r="BO59" i="1747"/>
  <c r="BH48" i="1747"/>
  <c r="BG9" i="1747"/>
  <c r="BG33" i="1747"/>
  <c r="BG54" i="1747"/>
  <c r="BH17" i="1747"/>
  <c r="BH40" i="1747"/>
  <c r="AZ11" i="1747"/>
  <c r="AZ36" i="1747"/>
  <c r="AZ56" i="1747"/>
  <c r="AS17" i="1747"/>
  <c r="AS40" i="1747"/>
  <c r="AS61" i="1747"/>
  <c r="AT49" i="1747"/>
  <c r="AM12" i="1747"/>
  <c r="AM31" i="1747"/>
  <c r="AM52" i="1747"/>
  <c r="AF14" i="1747"/>
  <c r="AF41" i="1747"/>
  <c r="HF39" i="1747"/>
  <c r="FP12" i="1747"/>
  <c r="CX14" i="1747"/>
  <c r="CJ56" i="1747"/>
  <c r="BV41" i="1747"/>
  <c r="BH54" i="1747"/>
  <c r="AZ40" i="1747"/>
  <c r="BA59" i="1747"/>
  <c r="AT10" i="1747"/>
  <c r="AT41" i="1747"/>
  <c r="AS11" i="1747"/>
  <c r="AT13" i="1747"/>
  <c r="AL13" i="1747"/>
  <c r="AL49" i="1747"/>
  <c r="AM17" i="1747"/>
  <c r="AE13" i="1747"/>
  <c r="AE40" i="1747"/>
  <c r="AF33" i="1747"/>
  <c r="Y12" i="1747"/>
  <c r="X31" i="1747"/>
  <c r="X52" i="1747"/>
  <c r="Y13" i="1747"/>
  <c r="Y59" i="1747"/>
  <c r="Q9" i="1747"/>
  <c r="Q33" i="1747"/>
  <c r="Q54" i="1747"/>
  <c r="R17" i="1747"/>
  <c r="HE7" i="1747"/>
  <c r="DL14" i="1747"/>
  <c r="CP48" i="1747"/>
  <c r="CP59" i="1747"/>
  <c r="BV40" i="1747"/>
  <c r="BO54" i="1747"/>
  <c r="BH56" i="1747"/>
  <c r="AZ49" i="1747"/>
  <c r="BA33" i="1747"/>
  <c r="AS37" i="1747"/>
  <c r="AT12" i="1747"/>
  <c r="AS13" i="1747"/>
  <c r="AS49" i="1747"/>
  <c r="AT17" i="1747"/>
  <c r="AL17" i="1747"/>
  <c r="AL52" i="1747"/>
  <c r="AM49" i="1747"/>
  <c r="AF25" i="1747"/>
  <c r="AE17" i="1747"/>
  <c r="AF9" i="1747"/>
  <c r="AF59" i="1747"/>
  <c r="X25" i="1747"/>
  <c r="Y14" i="1747"/>
  <c r="Y41" i="1747"/>
  <c r="X9" i="1747"/>
  <c r="X33" i="1747"/>
  <c r="X54" i="1747"/>
  <c r="Y17" i="1747"/>
  <c r="Y40" i="1747"/>
  <c r="R53" i="1747"/>
  <c r="Q11" i="1747"/>
  <c r="Q56" i="1747"/>
  <c r="R24" i="1747"/>
  <c r="GY40" i="1747"/>
  <c r="FI60" i="1747"/>
  <c r="DK40" i="1747"/>
  <c r="BO8" i="1747"/>
  <c r="BH14" i="1747"/>
  <c r="BG47" i="1747"/>
  <c r="BA36" i="1747"/>
  <c r="AT14" i="1747"/>
  <c r="AT54" i="1747"/>
  <c r="AL54" i="1747"/>
  <c r="AM26" i="1747"/>
  <c r="AM56" i="1747"/>
  <c r="AE47" i="1747"/>
  <c r="AF13" i="1747"/>
  <c r="AF40" i="1747"/>
  <c r="X53" i="1747"/>
  <c r="X11" i="1747"/>
  <c r="X36" i="1747"/>
  <c r="X56" i="1747"/>
  <c r="Y24" i="1747"/>
  <c r="Y45" i="1747"/>
  <c r="R8" i="1747"/>
  <c r="Q13" i="1747"/>
  <c r="Q59" i="1747"/>
  <c r="R26" i="1747"/>
  <c r="GY56" i="1747"/>
  <c r="DY40" i="1747"/>
  <c r="CC9" i="1747"/>
  <c r="BU9" i="1747"/>
  <c r="BO12" i="1747"/>
  <c r="BH20" i="1747"/>
  <c r="BG49" i="1747"/>
  <c r="AZ61" i="1747"/>
  <c r="AS54" i="1747"/>
  <c r="AT56" i="1747"/>
  <c r="AL31" i="1747"/>
  <c r="AL56" i="1747"/>
  <c r="AM59" i="1747"/>
  <c r="AE26" i="1747"/>
  <c r="AF17" i="1747"/>
  <c r="X8" i="1747"/>
  <c r="X13" i="1747"/>
  <c r="X59" i="1747"/>
  <c r="Y26" i="1747"/>
  <c r="R10" i="1747"/>
  <c r="Q17" i="1747"/>
  <c r="Q61" i="1747"/>
  <c r="R49" i="1747"/>
  <c r="EN13" i="1747"/>
  <c r="DE12" i="1747"/>
  <c r="CW59" i="1747"/>
  <c r="CI59" i="1747"/>
  <c r="BH41" i="1747"/>
  <c r="BH9" i="1747"/>
  <c r="BA9" i="1747"/>
  <c r="BA40" i="1747"/>
  <c r="AS31" i="1747"/>
  <c r="AS56" i="1747"/>
  <c r="AT33" i="1747"/>
  <c r="AT59" i="1747"/>
  <c r="AL33" i="1747"/>
  <c r="AL59" i="1747"/>
  <c r="AF37" i="1747"/>
  <c r="AE31" i="1747"/>
  <c r="AE54" i="1747"/>
  <c r="AF47" i="1747"/>
  <c r="X10" i="1747"/>
  <c r="X37" i="1747"/>
  <c r="Y25" i="1747"/>
  <c r="DD45" i="1747"/>
  <c r="BV9" i="1747"/>
  <c r="BH33" i="1747"/>
  <c r="BA13" i="1747"/>
  <c r="BA54" i="1747"/>
  <c r="AT37" i="1747"/>
  <c r="AS36" i="1747"/>
  <c r="AT9" i="1747"/>
  <c r="AM8" i="1747"/>
  <c r="AL9" i="1747"/>
  <c r="AM11" i="1747"/>
  <c r="AM40" i="1747"/>
  <c r="AF10" i="1747"/>
  <c r="AE9" i="1747"/>
  <c r="AE36" i="1747"/>
  <c r="AE59" i="1747"/>
  <c r="X14" i="1747"/>
  <c r="X41" i="1747"/>
  <c r="Y8" i="1747"/>
  <c r="X26" i="1747"/>
  <c r="Y9" i="1747"/>
  <c r="Y33" i="1747"/>
  <c r="Y54" i="1747"/>
  <c r="R20" i="1747"/>
  <c r="Q49" i="1747"/>
  <c r="R11" i="1747"/>
  <c r="R56" i="1747"/>
  <c r="EG55" i="1747"/>
  <c r="DR45" i="1747"/>
  <c r="DD49" i="1747"/>
  <c r="CJ37" i="1747"/>
  <c r="BV10" i="1747"/>
  <c r="BV11" i="1747"/>
  <c r="BO33" i="1747"/>
  <c r="BA17" i="1747"/>
  <c r="BA56" i="1747"/>
  <c r="AS9" i="1747"/>
  <c r="AT11" i="1747"/>
  <c r="AT40" i="1747"/>
  <c r="AM10" i="1747"/>
  <c r="AL11" i="1747"/>
  <c r="AL40" i="1747"/>
  <c r="AM13" i="1747"/>
  <c r="AF12" i="1747"/>
  <c r="AF48" i="1747"/>
  <c r="AE11" i="1747"/>
  <c r="AE61" i="1747"/>
  <c r="AF31" i="1747"/>
  <c r="AF54" i="1747"/>
  <c r="Y10" i="1747"/>
  <c r="Y37" i="1747"/>
  <c r="X49" i="1747"/>
  <c r="Y11" i="1747"/>
  <c r="Y36" i="1747"/>
  <c r="Y56" i="1747"/>
  <c r="Q31" i="1747"/>
  <c r="R13" i="1747"/>
  <c r="R59" i="1747"/>
  <c r="CI61" i="1747"/>
  <c r="BA11" i="1747"/>
  <c r="R31" i="1747"/>
  <c r="FB14" i="1747"/>
  <c r="BA49" i="1747"/>
  <c r="AM37" i="1747"/>
  <c r="AE33" i="1747"/>
  <c r="Y53" i="1747"/>
  <c r="Y31" i="1747"/>
  <c r="R33" i="1747"/>
  <c r="Q59" i="1744"/>
  <c r="BU40" i="1747"/>
  <c r="X17" i="1747"/>
  <c r="Y49" i="1747"/>
  <c r="Q24" i="1747"/>
  <c r="DS12" i="1747"/>
  <c r="BO41" i="1747"/>
  <c r="AF26" i="1747"/>
  <c r="X24" i="1747"/>
  <c r="Y52" i="1747"/>
  <c r="Q26" i="1747"/>
  <c r="R54" i="1747"/>
  <c r="DE20" i="1747"/>
  <c r="BO9" i="1747"/>
  <c r="AL61" i="1747"/>
  <c r="AF49" i="1747"/>
  <c r="X40" i="1747"/>
  <c r="R12" i="1747"/>
  <c r="Q26" i="1744"/>
  <c r="BH11" i="1747"/>
  <c r="AS59" i="1747"/>
  <c r="AF8" i="1747"/>
  <c r="X61" i="1747"/>
  <c r="CQ59" i="1747"/>
  <c r="AZ17" i="1747"/>
  <c r="AT36" i="1747"/>
  <c r="AF39" i="1747"/>
  <c r="R41" i="1747"/>
  <c r="R9" i="1747"/>
  <c r="Q33" i="1744"/>
  <c r="Q61" i="1744"/>
  <c r="R54" i="1744"/>
  <c r="R56" i="1744"/>
  <c r="AS33" i="1747"/>
  <c r="Q54" i="1744"/>
  <c r="Q56" i="1744"/>
  <c r="R59" i="1744"/>
  <c r="Q49" i="1744"/>
  <c r="Q31" i="1744"/>
  <c r="X12" i="1747"/>
  <c r="X45" i="1747"/>
  <c r="R14" i="1747"/>
  <c r="K54" i="1744"/>
  <c r="J54" i="1744"/>
  <c r="D54" i="1744"/>
  <c r="G54" i="1744" s="1"/>
  <c r="C54" i="1744"/>
  <c r="F54" i="1744" s="1"/>
  <c r="C20" i="1744"/>
  <c r="F20" i="1744" s="1"/>
  <c r="D20" i="1744"/>
  <c r="G20" i="1744" s="1"/>
  <c r="K20" i="1744"/>
  <c r="J20" i="1744"/>
  <c r="K14" i="1747"/>
  <c r="C31" i="1747"/>
  <c r="F31" i="1747" s="1"/>
  <c r="J14" i="1747"/>
  <c r="D30" i="1747"/>
  <c r="G30" i="1747" s="1"/>
  <c r="C46" i="1747"/>
  <c r="F46" i="1747" s="1"/>
  <c r="D45" i="1747"/>
  <c r="G45" i="1747" s="1"/>
  <c r="D37" i="1747"/>
  <c r="G37" i="1747" s="1"/>
  <c r="C40" i="1747"/>
  <c r="F40" i="1747" s="1"/>
  <c r="D33" i="1747"/>
  <c r="G33" i="1747" s="1"/>
  <c r="C26" i="1747"/>
  <c r="F26" i="1747" s="1"/>
  <c r="C48" i="1747"/>
  <c r="F48" i="1747" s="1"/>
  <c r="K37" i="1747"/>
  <c r="D31" i="1747"/>
  <c r="G31" i="1747" s="1"/>
  <c r="J37" i="1747"/>
  <c r="D47" i="1747"/>
  <c r="G47" i="1747" s="1"/>
  <c r="C30" i="1747"/>
  <c r="F30" i="1747" s="1"/>
  <c r="C45" i="1747"/>
  <c r="F45" i="1747" s="1"/>
  <c r="K40" i="1747"/>
  <c r="J40" i="1747"/>
  <c r="D52" i="1747"/>
  <c r="D23" i="1747"/>
  <c r="K13" i="1747"/>
  <c r="J13" i="1747"/>
  <c r="K36" i="1747"/>
  <c r="C47" i="1747"/>
  <c r="F47" i="1747" s="1"/>
  <c r="J36" i="1747"/>
  <c r="D46" i="1747"/>
  <c r="G46" i="1747" s="1"/>
  <c r="K56" i="1747"/>
  <c r="K9" i="1747"/>
  <c r="C38" i="1747"/>
  <c r="F38" i="1747" s="1"/>
  <c r="J56" i="1747"/>
  <c r="J9" i="1747"/>
  <c r="C23" i="1747"/>
  <c r="C41" i="1747"/>
  <c r="F41" i="1747" s="1"/>
  <c r="D40" i="1747"/>
  <c r="G40" i="1747" s="1"/>
  <c r="D38" i="1747"/>
  <c r="G38" i="1747" s="1"/>
  <c r="K49" i="1747"/>
  <c r="D41" i="1747"/>
  <c r="G41" i="1747" s="1"/>
  <c r="J49" i="1747"/>
  <c r="D56" i="1747"/>
  <c r="G56" i="1747" s="1"/>
  <c r="D26" i="1747"/>
  <c r="G26" i="1747" s="1"/>
  <c r="K48" i="1747"/>
  <c r="C56" i="1747"/>
  <c r="F56" i="1747" s="1"/>
  <c r="J8" i="1747"/>
  <c r="K11" i="1747"/>
  <c r="J11" i="1747"/>
  <c r="K10" i="1747"/>
  <c r="K33" i="1747"/>
  <c r="D61" i="1747"/>
  <c r="G61" i="1747" s="1"/>
  <c r="K41" i="1747"/>
  <c r="C37" i="1747"/>
  <c r="F37" i="1747" s="1"/>
  <c r="C52" i="1747"/>
  <c r="J61" i="1747"/>
  <c r="K31" i="1747"/>
  <c r="J59" i="1747"/>
  <c r="C36" i="1747"/>
  <c r="K12" i="1747"/>
  <c r="J48" i="1747"/>
  <c r="D48" i="1747"/>
  <c r="G48" i="1747" s="1"/>
  <c r="J53" i="1747"/>
  <c r="J24" i="1747"/>
  <c r="J45" i="1747"/>
  <c r="K8" i="1747"/>
  <c r="J44" i="1747"/>
  <c r="K17" i="1747"/>
  <c r="J10" i="1747"/>
  <c r="J33" i="1747"/>
  <c r="K61" i="1747"/>
  <c r="C49" i="1747"/>
  <c r="F49" i="1747" s="1"/>
  <c r="J38" i="1747"/>
  <c r="J41" i="1747"/>
  <c r="D36" i="1747"/>
  <c r="D49" i="1747"/>
  <c r="G49" i="1747" s="1"/>
  <c r="C33" i="1747"/>
  <c r="F33" i="1747" s="1"/>
  <c r="C61" i="1747"/>
  <c r="F61" i="1747" s="1"/>
  <c r="J31" i="1747"/>
  <c r="K24" i="1747"/>
  <c r="K45" i="1747"/>
  <c r="K38" i="1747"/>
  <c r="J12" i="1747"/>
  <c r="J17" i="1747"/>
  <c r="K53" i="1747"/>
  <c r="K44" i="1747"/>
  <c r="K59" i="1747"/>
  <c r="D10" i="1747"/>
  <c r="G10" i="1747" s="1"/>
  <c r="C12" i="1747"/>
  <c r="F12" i="1747" s="1"/>
  <c r="D9" i="1747"/>
  <c r="G9" i="1747" s="1"/>
  <c r="D12" i="1747"/>
  <c r="G12" i="1747" s="1"/>
  <c r="C13" i="1747"/>
  <c r="F13" i="1747" s="1"/>
  <c r="C11" i="1747"/>
  <c r="D8" i="1747"/>
  <c r="G8" i="1747" s="1"/>
  <c r="C10" i="1747"/>
  <c r="F10" i="1747" s="1"/>
  <c r="D11" i="1747"/>
  <c r="G11" i="1747" s="1"/>
  <c r="C9" i="1747"/>
  <c r="F9" i="1747" s="1"/>
  <c r="D14" i="1747"/>
  <c r="G14" i="1747" s="1"/>
  <c r="C8" i="1747"/>
  <c r="F8" i="1747" s="1"/>
  <c r="D13" i="1747"/>
  <c r="G13" i="1747" s="1"/>
  <c r="C14" i="1747"/>
  <c r="F14" i="1747" s="1"/>
  <c r="K22" i="1746"/>
  <c r="Q22" i="1746" s="1"/>
  <c r="W22" i="1746" s="1"/>
  <c r="AC22" i="1746" s="1"/>
  <c r="AI22" i="1746" s="1"/>
  <c r="AO22" i="1746" s="1"/>
  <c r="AU22" i="1746" s="1"/>
  <c r="BA22" i="1746" s="1"/>
  <c r="BG22" i="1746" s="1"/>
  <c r="BM22" i="1746" s="1"/>
  <c r="BS22" i="1746" s="1"/>
  <c r="BY22" i="1746" s="1"/>
  <c r="CE22" i="1746" s="1"/>
  <c r="CK22" i="1746" s="1"/>
  <c r="CQ22" i="1746" s="1"/>
  <c r="CW22" i="1746" s="1"/>
  <c r="DC22" i="1746" s="1"/>
  <c r="DI22" i="1746" s="1"/>
  <c r="DO22" i="1746" s="1"/>
  <c r="DU22" i="1746" s="1"/>
  <c r="EA22" i="1746" s="1"/>
  <c r="EG22" i="1746" s="1"/>
  <c r="EM22" i="1746" s="1"/>
  <c r="ES22" i="1746" s="1"/>
  <c r="EY22" i="1746" s="1"/>
  <c r="FE22" i="1746" s="1"/>
  <c r="FK22" i="1746" s="1"/>
  <c r="FQ22" i="1746" s="1"/>
  <c r="FW22" i="1746" s="1"/>
  <c r="GC22" i="1746" s="1"/>
  <c r="GI22" i="1746" s="1"/>
  <c r="K57" i="1746"/>
  <c r="Q57" i="1746" s="1"/>
  <c r="W57" i="1746" s="1"/>
  <c r="AC57" i="1746" s="1"/>
  <c r="AI57" i="1746" s="1"/>
  <c r="AO57" i="1746" s="1"/>
  <c r="AU57" i="1746" s="1"/>
  <c r="BA57" i="1746" s="1"/>
  <c r="BG57" i="1746" s="1"/>
  <c r="BM57" i="1746" s="1"/>
  <c r="BS57" i="1746" s="1"/>
  <c r="BY57" i="1746" s="1"/>
  <c r="CE57" i="1746" s="1"/>
  <c r="CK57" i="1746" s="1"/>
  <c r="CQ57" i="1746" s="1"/>
  <c r="CW57" i="1746" s="1"/>
  <c r="DC57" i="1746" s="1"/>
  <c r="DI57" i="1746" s="1"/>
  <c r="DO57" i="1746" s="1"/>
  <c r="DU57" i="1746" s="1"/>
  <c r="EA57" i="1746" s="1"/>
  <c r="EG57" i="1746" s="1"/>
  <c r="EM57" i="1746" s="1"/>
  <c r="ES57" i="1746" s="1"/>
  <c r="EY57" i="1746" s="1"/>
  <c r="FE57" i="1746" s="1"/>
  <c r="FK57" i="1746" s="1"/>
  <c r="FQ57" i="1746" s="1"/>
  <c r="FW57" i="1746" s="1"/>
  <c r="GC57" i="1746" s="1"/>
  <c r="GI57" i="1746" s="1"/>
  <c r="K49" i="1746"/>
  <c r="Q49" i="1746" s="1"/>
  <c r="W49" i="1746" s="1"/>
  <c r="AC49" i="1746" s="1"/>
  <c r="AI49" i="1746" s="1"/>
  <c r="AO49" i="1746" s="1"/>
  <c r="AU49" i="1746" s="1"/>
  <c r="BA49" i="1746" s="1"/>
  <c r="BG49" i="1746" s="1"/>
  <c r="BM49" i="1746" s="1"/>
  <c r="BS49" i="1746" s="1"/>
  <c r="BY49" i="1746" s="1"/>
  <c r="CE49" i="1746" s="1"/>
  <c r="CK49" i="1746" s="1"/>
  <c r="CQ49" i="1746" s="1"/>
  <c r="CW49" i="1746" s="1"/>
  <c r="DC49" i="1746" s="1"/>
  <c r="DI49" i="1746" s="1"/>
  <c r="DO49" i="1746" s="1"/>
  <c r="DU49" i="1746" s="1"/>
  <c r="EA49" i="1746" s="1"/>
  <c r="EG49" i="1746" s="1"/>
  <c r="EM49" i="1746" s="1"/>
  <c r="ES49" i="1746" s="1"/>
  <c r="EY49" i="1746" s="1"/>
  <c r="FE49" i="1746" s="1"/>
  <c r="FK49" i="1746" s="1"/>
  <c r="FQ49" i="1746" s="1"/>
  <c r="FW49" i="1746" s="1"/>
  <c r="GC49" i="1746" s="1"/>
  <c r="GI49" i="1746" s="1"/>
  <c r="K34" i="1746"/>
  <c r="Q34" i="1746" s="1"/>
  <c r="W34" i="1746" s="1"/>
  <c r="AC34" i="1746" s="1"/>
  <c r="AI34" i="1746" s="1"/>
  <c r="AO34" i="1746" s="1"/>
  <c r="AU34" i="1746" s="1"/>
  <c r="BA34" i="1746" s="1"/>
  <c r="BG34" i="1746" s="1"/>
  <c r="BM34" i="1746" s="1"/>
  <c r="BS34" i="1746" s="1"/>
  <c r="BY34" i="1746" s="1"/>
  <c r="CE34" i="1746" s="1"/>
  <c r="CK34" i="1746" s="1"/>
  <c r="CQ34" i="1746" s="1"/>
  <c r="CW34" i="1746" s="1"/>
  <c r="DC34" i="1746" s="1"/>
  <c r="DI34" i="1746" s="1"/>
  <c r="DO34" i="1746" s="1"/>
  <c r="DU34" i="1746" s="1"/>
  <c r="EA34" i="1746" s="1"/>
  <c r="EG34" i="1746" s="1"/>
  <c r="EM34" i="1746" s="1"/>
  <c r="ES34" i="1746" s="1"/>
  <c r="EY34" i="1746" s="1"/>
  <c r="FE34" i="1746" s="1"/>
  <c r="FK34" i="1746" s="1"/>
  <c r="FQ34" i="1746" s="1"/>
  <c r="FW34" i="1746" s="1"/>
  <c r="GC34" i="1746" s="1"/>
  <c r="GI34" i="1746" s="1"/>
  <c r="K33" i="1746"/>
  <c r="Q33" i="1746" s="1"/>
  <c r="K37" i="1746"/>
  <c r="Q37" i="1746" s="1"/>
  <c r="W37" i="1746" s="1"/>
  <c r="AC37" i="1746" s="1"/>
  <c r="AI37" i="1746" s="1"/>
  <c r="AO37" i="1746" s="1"/>
  <c r="AU37" i="1746" s="1"/>
  <c r="BA37" i="1746" s="1"/>
  <c r="BG37" i="1746" s="1"/>
  <c r="BM37" i="1746" s="1"/>
  <c r="BS37" i="1746" s="1"/>
  <c r="BY37" i="1746" s="1"/>
  <c r="CE37" i="1746" s="1"/>
  <c r="CK37" i="1746" s="1"/>
  <c r="CQ37" i="1746" s="1"/>
  <c r="CW37" i="1746" s="1"/>
  <c r="DC37" i="1746" s="1"/>
  <c r="DI37" i="1746" s="1"/>
  <c r="DO37" i="1746" s="1"/>
  <c r="DU37" i="1746" s="1"/>
  <c r="EA37" i="1746" s="1"/>
  <c r="EG37" i="1746" s="1"/>
  <c r="EM37" i="1746" s="1"/>
  <c r="ES37" i="1746" s="1"/>
  <c r="EY37" i="1746" s="1"/>
  <c r="FE37" i="1746" s="1"/>
  <c r="FK37" i="1746" s="1"/>
  <c r="FQ37" i="1746" s="1"/>
  <c r="FW37" i="1746" s="1"/>
  <c r="GC37" i="1746" s="1"/>
  <c r="GI37" i="1746" s="1"/>
  <c r="K56" i="1746"/>
  <c r="Q56" i="1746" s="1"/>
  <c r="K29" i="1746"/>
  <c r="Q29" i="1746" s="1"/>
  <c r="W29" i="1746" s="1"/>
  <c r="AC29" i="1746" s="1"/>
  <c r="AI29" i="1746" s="1"/>
  <c r="AO29" i="1746" s="1"/>
  <c r="AU29" i="1746" s="1"/>
  <c r="BA29" i="1746" s="1"/>
  <c r="BG29" i="1746" s="1"/>
  <c r="BM29" i="1746" s="1"/>
  <c r="BS29" i="1746" s="1"/>
  <c r="BY29" i="1746" s="1"/>
  <c r="CE29" i="1746" s="1"/>
  <c r="CK29" i="1746" s="1"/>
  <c r="CQ29" i="1746" s="1"/>
  <c r="CW29" i="1746" s="1"/>
  <c r="DC29" i="1746" s="1"/>
  <c r="DI29" i="1746" s="1"/>
  <c r="DO29" i="1746" s="1"/>
  <c r="DU29" i="1746" s="1"/>
  <c r="EA29" i="1746" s="1"/>
  <c r="EG29" i="1746" s="1"/>
  <c r="EM29" i="1746" s="1"/>
  <c r="ES29" i="1746" s="1"/>
  <c r="EY29" i="1746" s="1"/>
  <c r="FE29" i="1746" s="1"/>
  <c r="FK29" i="1746" s="1"/>
  <c r="FQ29" i="1746" s="1"/>
  <c r="FW29" i="1746" s="1"/>
  <c r="GC29" i="1746" s="1"/>
  <c r="GI29" i="1746" s="1"/>
  <c r="K45" i="1746"/>
  <c r="Q45" i="1746" s="1"/>
  <c r="W45" i="1746" s="1"/>
  <c r="AC45" i="1746" s="1"/>
  <c r="AI45" i="1746" s="1"/>
  <c r="AO45" i="1746" s="1"/>
  <c r="AU45" i="1746" s="1"/>
  <c r="BA45" i="1746" s="1"/>
  <c r="BG45" i="1746" s="1"/>
  <c r="BM45" i="1746" s="1"/>
  <c r="BS45" i="1746" s="1"/>
  <c r="BY45" i="1746" s="1"/>
  <c r="CE45" i="1746" s="1"/>
  <c r="CK45" i="1746" s="1"/>
  <c r="CQ45" i="1746" s="1"/>
  <c r="CW45" i="1746" s="1"/>
  <c r="DC45" i="1746" s="1"/>
  <c r="DI45" i="1746" s="1"/>
  <c r="DO45" i="1746" s="1"/>
  <c r="DU45" i="1746" s="1"/>
  <c r="EA45" i="1746" s="1"/>
  <c r="EG45" i="1746" s="1"/>
  <c r="EM45" i="1746" s="1"/>
  <c r="ES45" i="1746" s="1"/>
  <c r="EY45" i="1746" s="1"/>
  <c r="FE45" i="1746" s="1"/>
  <c r="FK45" i="1746" s="1"/>
  <c r="FQ45" i="1746" s="1"/>
  <c r="FW45" i="1746" s="1"/>
  <c r="GC45" i="1746" s="1"/>
  <c r="GI45" i="1746" s="1"/>
  <c r="K35" i="1746"/>
  <c r="Q35" i="1746" s="1"/>
  <c r="W35" i="1746" s="1"/>
  <c r="AC35" i="1746" s="1"/>
  <c r="AI35" i="1746" s="1"/>
  <c r="AO35" i="1746" s="1"/>
  <c r="AU35" i="1746" s="1"/>
  <c r="BA35" i="1746" s="1"/>
  <c r="BG35" i="1746" s="1"/>
  <c r="BM35" i="1746" s="1"/>
  <c r="BS35" i="1746" s="1"/>
  <c r="BY35" i="1746" s="1"/>
  <c r="CE35" i="1746" s="1"/>
  <c r="CK35" i="1746" s="1"/>
  <c r="CQ35" i="1746" s="1"/>
  <c r="CW35" i="1746" s="1"/>
  <c r="DC35" i="1746" s="1"/>
  <c r="DI35" i="1746" s="1"/>
  <c r="DO35" i="1746" s="1"/>
  <c r="DU35" i="1746" s="1"/>
  <c r="EA35" i="1746" s="1"/>
  <c r="EG35" i="1746" s="1"/>
  <c r="EM35" i="1746" s="1"/>
  <c r="ES35" i="1746" s="1"/>
  <c r="EY35" i="1746" s="1"/>
  <c r="FE35" i="1746" s="1"/>
  <c r="FK35" i="1746" s="1"/>
  <c r="FQ35" i="1746" s="1"/>
  <c r="FW35" i="1746" s="1"/>
  <c r="GC35" i="1746" s="1"/>
  <c r="GI35" i="1746" s="1"/>
  <c r="E5" i="1746"/>
  <c r="C5" i="1746"/>
  <c r="E40" i="1746"/>
  <c r="E39" i="1746" s="1"/>
  <c r="C39" i="1746"/>
  <c r="K20" i="1746"/>
  <c r="Q20" i="1746" s="1"/>
  <c r="W20" i="1746" s="1"/>
  <c r="AC20" i="1746" s="1"/>
  <c r="AI20" i="1746" s="1"/>
  <c r="AO20" i="1746" s="1"/>
  <c r="AU20" i="1746" s="1"/>
  <c r="BA20" i="1746" s="1"/>
  <c r="BG20" i="1746" s="1"/>
  <c r="BM20" i="1746" s="1"/>
  <c r="BS20" i="1746" s="1"/>
  <c r="BY20" i="1746" s="1"/>
  <c r="CE20" i="1746" s="1"/>
  <c r="CK20" i="1746" s="1"/>
  <c r="CQ20" i="1746" s="1"/>
  <c r="CW20" i="1746" s="1"/>
  <c r="DC20" i="1746" s="1"/>
  <c r="DI20" i="1746" s="1"/>
  <c r="DO20" i="1746" s="1"/>
  <c r="DU20" i="1746" s="1"/>
  <c r="EA20" i="1746" s="1"/>
  <c r="EG20" i="1746" s="1"/>
  <c r="EM20" i="1746" s="1"/>
  <c r="ES20" i="1746" s="1"/>
  <c r="EY20" i="1746" s="1"/>
  <c r="FE20" i="1746" s="1"/>
  <c r="FK20" i="1746" s="1"/>
  <c r="FQ20" i="1746" s="1"/>
  <c r="FW20" i="1746" s="1"/>
  <c r="GC20" i="1746" s="1"/>
  <c r="GI20" i="1746" s="1"/>
  <c r="K42" i="1746"/>
  <c r="Q42" i="1746" s="1"/>
  <c r="W42" i="1746" s="1"/>
  <c r="AC42" i="1746" s="1"/>
  <c r="AI42" i="1746" s="1"/>
  <c r="AO42" i="1746" s="1"/>
  <c r="AU42" i="1746" s="1"/>
  <c r="BA42" i="1746" s="1"/>
  <c r="BG42" i="1746" s="1"/>
  <c r="BM42" i="1746" s="1"/>
  <c r="BS42" i="1746" s="1"/>
  <c r="BY42" i="1746" s="1"/>
  <c r="CE42" i="1746" s="1"/>
  <c r="CK42" i="1746" s="1"/>
  <c r="CQ42" i="1746" s="1"/>
  <c r="CW42" i="1746" s="1"/>
  <c r="DC42" i="1746" s="1"/>
  <c r="DI42" i="1746" s="1"/>
  <c r="DO42" i="1746" s="1"/>
  <c r="DU42" i="1746" s="1"/>
  <c r="EA42" i="1746" s="1"/>
  <c r="EG42" i="1746" s="1"/>
  <c r="EM42" i="1746" s="1"/>
  <c r="ES42" i="1746" s="1"/>
  <c r="EY42" i="1746" s="1"/>
  <c r="FE42" i="1746" s="1"/>
  <c r="FK42" i="1746" s="1"/>
  <c r="FQ42" i="1746" s="1"/>
  <c r="FW42" i="1746" s="1"/>
  <c r="GC42" i="1746" s="1"/>
  <c r="GI42" i="1746" s="1"/>
  <c r="K36" i="1746"/>
  <c r="Q36" i="1746" s="1"/>
  <c r="W36" i="1746" s="1"/>
  <c r="AC36" i="1746" s="1"/>
  <c r="AI36" i="1746" s="1"/>
  <c r="AO36" i="1746" s="1"/>
  <c r="AU36" i="1746" s="1"/>
  <c r="BA36" i="1746" s="1"/>
  <c r="BG36" i="1746" s="1"/>
  <c r="BM36" i="1746" s="1"/>
  <c r="BS36" i="1746" s="1"/>
  <c r="BY36" i="1746" s="1"/>
  <c r="CE36" i="1746" s="1"/>
  <c r="CK36" i="1746" s="1"/>
  <c r="CQ36" i="1746" s="1"/>
  <c r="CW36" i="1746" s="1"/>
  <c r="DC36" i="1746" s="1"/>
  <c r="DI36" i="1746" s="1"/>
  <c r="DO36" i="1746" s="1"/>
  <c r="DU36" i="1746" s="1"/>
  <c r="EA36" i="1746" s="1"/>
  <c r="EG36" i="1746" s="1"/>
  <c r="EM36" i="1746" s="1"/>
  <c r="ES36" i="1746" s="1"/>
  <c r="EY36" i="1746" s="1"/>
  <c r="FE36" i="1746" s="1"/>
  <c r="FK36" i="1746" s="1"/>
  <c r="FQ36" i="1746" s="1"/>
  <c r="FW36" i="1746" s="1"/>
  <c r="GC36" i="1746" s="1"/>
  <c r="GI36" i="1746" s="1"/>
  <c r="K28" i="1746"/>
  <c r="Q28" i="1746" s="1"/>
  <c r="W28" i="1746" s="1"/>
  <c r="AC28" i="1746" s="1"/>
  <c r="AI28" i="1746" s="1"/>
  <c r="AO28" i="1746" s="1"/>
  <c r="AU28" i="1746" s="1"/>
  <c r="BA28" i="1746" s="1"/>
  <c r="BG28" i="1746" s="1"/>
  <c r="BM28" i="1746" s="1"/>
  <c r="BS28" i="1746" s="1"/>
  <c r="K52" i="1746"/>
  <c r="Q52" i="1746" s="1"/>
  <c r="W52" i="1746" s="1"/>
  <c r="AC52" i="1746" s="1"/>
  <c r="AI52" i="1746" s="1"/>
  <c r="AO52" i="1746" s="1"/>
  <c r="AU52" i="1746" s="1"/>
  <c r="BA52" i="1746" s="1"/>
  <c r="BG52" i="1746" s="1"/>
  <c r="BM52" i="1746" s="1"/>
  <c r="BS52" i="1746" s="1"/>
  <c r="BY52" i="1746" s="1"/>
  <c r="CE52" i="1746" s="1"/>
  <c r="CK52" i="1746" s="1"/>
  <c r="CQ52" i="1746" s="1"/>
  <c r="CW52" i="1746" s="1"/>
  <c r="DC52" i="1746" s="1"/>
  <c r="DI52" i="1746" s="1"/>
  <c r="DO52" i="1746" s="1"/>
  <c r="DU52" i="1746" s="1"/>
  <c r="EA52" i="1746" s="1"/>
  <c r="EG52" i="1746" s="1"/>
  <c r="EM52" i="1746" s="1"/>
  <c r="ES52" i="1746" s="1"/>
  <c r="EY52" i="1746" s="1"/>
  <c r="FE52" i="1746" s="1"/>
  <c r="FK52" i="1746" s="1"/>
  <c r="FQ52" i="1746" s="1"/>
  <c r="FW52" i="1746" s="1"/>
  <c r="GC52" i="1746" s="1"/>
  <c r="GI52" i="1746" s="1"/>
  <c r="I47" i="1746"/>
  <c r="K21" i="1746"/>
  <c r="Q21" i="1746" s="1"/>
  <c r="W21" i="1746" s="1"/>
  <c r="AC21" i="1746" s="1"/>
  <c r="AI21" i="1746" s="1"/>
  <c r="AO21" i="1746" s="1"/>
  <c r="AU21" i="1746" s="1"/>
  <c r="BA21" i="1746" s="1"/>
  <c r="BG21" i="1746" s="1"/>
  <c r="BM21" i="1746" s="1"/>
  <c r="BS21" i="1746" s="1"/>
  <c r="BY21" i="1746" s="1"/>
  <c r="CE21" i="1746" s="1"/>
  <c r="CK21" i="1746" s="1"/>
  <c r="CQ21" i="1746" s="1"/>
  <c r="CW21" i="1746" s="1"/>
  <c r="DC21" i="1746" s="1"/>
  <c r="DI21" i="1746" s="1"/>
  <c r="DO21" i="1746" s="1"/>
  <c r="DU21" i="1746" s="1"/>
  <c r="EA21" i="1746" s="1"/>
  <c r="EG21" i="1746" s="1"/>
  <c r="EM21" i="1746" s="1"/>
  <c r="ES21" i="1746" s="1"/>
  <c r="EY21" i="1746" s="1"/>
  <c r="FE21" i="1746" s="1"/>
  <c r="FK21" i="1746" s="1"/>
  <c r="FQ21" i="1746" s="1"/>
  <c r="FW21" i="1746" s="1"/>
  <c r="GC21" i="1746" s="1"/>
  <c r="GI21" i="1746" s="1"/>
  <c r="I39" i="1746"/>
  <c r="C24" i="1746"/>
  <c r="E25" i="1746"/>
  <c r="E24" i="1746" s="1"/>
  <c r="K43" i="1746"/>
  <c r="Q43" i="1746" s="1"/>
  <c r="W43" i="1746" s="1"/>
  <c r="AC43" i="1746" s="1"/>
  <c r="AI43" i="1746" s="1"/>
  <c r="AO43" i="1746" s="1"/>
  <c r="AU43" i="1746" s="1"/>
  <c r="BA43" i="1746" s="1"/>
  <c r="BG43" i="1746" s="1"/>
  <c r="BM43" i="1746" s="1"/>
  <c r="BS43" i="1746" s="1"/>
  <c r="BY43" i="1746" s="1"/>
  <c r="CE43" i="1746" s="1"/>
  <c r="CK43" i="1746" s="1"/>
  <c r="CQ43" i="1746" s="1"/>
  <c r="CW43" i="1746" s="1"/>
  <c r="DC43" i="1746" s="1"/>
  <c r="DI43" i="1746" s="1"/>
  <c r="DO43" i="1746" s="1"/>
  <c r="DU43" i="1746" s="1"/>
  <c r="EA43" i="1746" s="1"/>
  <c r="EG43" i="1746" s="1"/>
  <c r="EM43" i="1746" s="1"/>
  <c r="ES43" i="1746" s="1"/>
  <c r="EY43" i="1746" s="1"/>
  <c r="FE43" i="1746" s="1"/>
  <c r="FK43" i="1746" s="1"/>
  <c r="FQ43" i="1746" s="1"/>
  <c r="FW43" i="1746" s="1"/>
  <c r="GC43" i="1746" s="1"/>
  <c r="GI43" i="1746" s="1"/>
  <c r="E32" i="1746"/>
  <c r="E31" i="1746" s="1"/>
  <c r="C31" i="1746"/>
  <c r="E19" i="1746"/>
  <c r="K19" i="1746" s="1"/>
  <c r="Q19" i="1746" s="1"/>
  <c r="C18" i="1746"/>
  <c r="K51" i="1746"/>
  <c r="Q51" i="1746" s="1"/>
  <c r="W51" i="1746" s="1"/>
  <c r="AC51" i="1746" s="1"/>
  <c r="AI51" i="1746" s="1"/>
  <c r="AO51" i="1746" s="1"/>
  <c r="AU51" i="1746" s="1"/>
  <c r="BA51" i="1746" s="1"/>
  <c r="BG51" i="1746" s="1"/>
  <c r="BM51" i="1746" s="1"/>
  <c r="BS51" i="1746" s="1"/>
  <c r="BY51" i="1746" s="1"/>
  <c r="CE51" i="1746" s="1"/>
  <c r="CK51" i="1746" s="1"/>
  <c r="CQ51" i="1746" s="1"/>
  <c r="CW51" i="1746" s="1"/>
  <c r="DC51" i="1746" s="1"/>
  <c r="DI51" i="1746" s="1"/>
  <c r="DO51" i="1746" s="1"/>
  <c r="DU51" i="1746" s="1"/>
  <c r="EA51" i="1746" s="1"/>
  <c r="EG51" i="1746" s="1"/>
  <c r="EM51" i="1746" s="1"/>
  <c r="ES51" i="1746" s="1"/>
  <c r="EY51" i="1746" s="1"/>
  <c r="FE51" i="1746" s="1"/>
  <c r="FK51" i="1746" s="1"/>
  <c r="FQ51" i="1746" s="1"/>
  <c r="FW51" i="1746" s="1"/>
  <c r="GC51" i="1746" s="1"/>
  <c r="GI51" i="1746" s="1"/>
  <c r="K44" i="1746"/>
  <c r="Q44" i="1746" s="1"/>
  <c r="W44" i="1746" s="1"/>
  <c r="AC44" i="1746" s="1"/>
  <c r="AI44" i="1746" s="1"/>
  <c r="AO44" i="1746" s="1"/>
  <c r="AU44" i="1746" s="1"/>
  <c r="BA44" i="1746" s="1"/>
  <c r="BG44" i="1746" s="1"/>
  <c r="BM44" i="1746" s="1"/>
  <c r="BS44" i="1746" s="1"/>
  <c r="BY44" i="1746" s="1"/>
  <c r="CE44" i="1746" s="1"/>
  <c r="CK44" i="1746" s="1"/>
  <c r="CQ44" i="1746" s="1"/>
  <c r="CW44" i="1746" s="1"/>
  <c r="DC44" i="1746" s="1"/>
  <c r="DI44" i="1746" s="1"/>
  <c r="DO44" i="1746" s="1"/>
  <c r="DU44" i="1746" s="1"/>
  <c r="EA44" i="1746" s="1"/>
  <c r="EG44" i="1746" s="1"/>
  <c r="EM44" i="1746" s="1"/>
  <c r="ES44" i="1746" s="1"/>
  <c r="EY44" i="1746" s="1"/>
  <c r="FE44" i="1746" s="1"/>
  <c r="FK44" i="1746" s="1"/>
  <c r="FQ44" i="1746" s="1"/>
  <c r="FW44" i="1746" s="1"/>
  <c r="GC44" i="1746" s="1"/>
  <c r="GI44" i="1746" s="1"/>
  <c r="K10" i="1746"/>
  <c r="Q10" i="1746" s="1"/>
  <c r="W10" i="1746" s="1"/>
  <c r="AC10" i="1746" s="1"/>
  <c r="AI10" i="1746" s="1"/>
  <c r="AO10" i="1746" s="1"/>
  <c r="AU10" i="1746" s="1"/>
  <c r="BA10" i="1746" s="1"/>
  <c r="BG10" i="1746" s="1"/>
  <c r="BM10" i="1746" s="1"/>
  <c r="BS10" i="1746" s="1"/>
  <c r="BY10" i="1746" s="1"/>
  <c r="CE10" i="1746" s="1"/>
  <c r="CK10" i="1746" s="1"/>
  <c r="CQ10" i="1746" s="1"/>
  <c r="CW10" i="1746" s="1"/>
  <c r="DC10" i="1746" s="1"/>
  <c r="DI10" i="1746" s="1"/>
  <c r="DO10" i="1746" s="1"/>
  <c r="DU10" i="1746" s="1"/>
  <c r="EA10" i="1746" s="1"/>
  <c r="EG10" i="1746" s="1"/>
  <c r="EM10" i="1746" s="1"/>
  <c r="ES10" i="1746" s="1"/>
  <c r="EY10" i="1746" s="1"/>
  <c r="FE10" i="1746" s="1"/>
  <c r="FK10" i="1746" s="1"/>
  <c r="FQ10" i="1746" s="1"/>
  <c r="FW10" i="1746" s="1"/>
  <c r="GC10" i="1746" s="1"/>
  <c r="GI10" i="1746" s="1"/>
  <c r="K7" i="1746"/>
  <c r="Q7" i="1746" s="1"/>
  <c r="W7" i="1746" s="1"/>
  <c r="AC7" i="1746" s="1"/>
  <c r="AI7" i="1746" s="1"/>
  <c r="AO7" i="1746" s="1"/>
  <c r="AU7" i="1746" s="1"/>
  <c r="BA7" i="1746" s="1"/>
  <c r="BG7" i="1746" s="1"/>
  <c r="BM7" i="1746" s="1"/>
  <c r="BS7" i="1746" s="1"/>
  <c r="BY7" i="1746" s="1"/>
  <c r="CE7" i="1746" s="1"/>
  <c r="CK7" i="1746" s="1"/>
  <c r="CQ7" i="1746" s="1"/>
  <c r="CW7" i="1746" s="1"/>
  <c r="DC7" i="1746" s="1"/>
  <c r="DI7" i="1746" s="1"/>
  <c r="DO7" i="1746" s="1"/>
  <c r="DU7" i="1746" s="1"/>
  <c r="EA7" i="1746" s="1"/>
  <c r="EG7" i="1746" s="1"/>
  <c r="EM7" i="1746" s="1"/>
  <c r="ES7" i="1746" s="1"/>
  <c r="EY7" i="1746" s="1"/>
  <c r="FE7" i="1746" s="1"/>
  <c r="FK7" i="1746" s="1"/>
  <c r="FQ7" i="1746" s="1"/>
  <c r="FW7" i="1746" s="1"/>
  <c r="GC7" i="1746" s="1"/>
  <c r="GI7" i="1746" s="1"/>
  <c r="K27" i="1746"/>
  <c r="Q27" i="1746" s="1"/>
  <c r="W27" i="1746" s="1"/>
  <c r="AC27" i="1746" s="1"/>
  <c r="AI27" i="1746" s="1"/>
  <c r="AO27" i="1746" s="1"/>
  <c r="AU27" i="1746" s="1"/>
  <c r="BA27" i="1746" s="1"/>
  <c r="BG27" i="1746" s="1"/>
  <c r="BM27" i="1746" s="1"/>
  <c r="BS27" i="1746" s="1"/>
  <c r="BY27" i="1746" s="1"/>
  <c r="CE27" i="1746" s="1"/>
  <c r="CK27" i="1746" s="1"/>
  <c r="CQ27" i="1746" s="1"/>
  <c r="CW27" i="1746" s="1"/>
  <c r="DC27" i="1746" s="1"/>
  <c r="DI27" i="1746" s="1"/>
  <c r="DO27" i="1746" s="1"/>
  <c r="DU27" i="1746" s="1"/>
  <c r="EA27" i="1746" s="1"/>
  <c r="EG27" i="1746" s="1"/>
  <c r="EM27" i="1746" s="1"/>
  <c r="ES27" i="1746" s="1"/>
  <c r="EY27" i="1746" s="1"/>
  <c r="FE27" i="1746" s="1"/>
  <c r="FK27" i="1746" s="1"/>
  <c r="FQ27" i="1746" s="1"/>
  <c r="FW27" i="1746" s="1"/>
  <c r="GC27" i="1746" s="1"/>
  <c r="GI27" i="1746" s="1"/>
  <c r="I54" i="1746"/>
  <c r="I24" i="1746"/>
  <c r="K13" i="1746"/>
  <c r="Q13" i="1746" s="1"/>
  <c r="W13" i="1746" s="1"/>
  <c r="AC13" i="1746" s="1"/>
  <c r="AI13" i="1746" s="1"/>
  <c r="AO13" i="1746" s="1"/>
  <c r="AU13" i="1746" s="1"/>
  <c r="BA13" i="1746" s="1"/>
  <c r="BG13" i="1746" s="1"/>
  <c r="BM13" i="1746" s="1"/>
  <c r="BS13" i="1746" s="1"/>
  <c r="BY13" i="1746" s="1"/>
  <c r="CE13" i="1746" s="1"/>
  <c r="CK13" i="1746" s="1"/>
  <c r="CQ13" i="1746" s="1"/>
  <c r="CW13" i="1746" s="1"/>
  <c r="DC13" i="1746" s="1"/>
  <c r="DI13" i="1746" s="1"/>
  <c r="DO13" i="1746" s="1"/>
  <c r="DU13" i="1746" s="1"/>
  <c r="EA13" i="1746" s="1"/>
  <c r="EG13" i="1746" s="1"/>
  <c r="EM13" i="1746" s="1"/>
  <c r="ES13" i="1746" s="1"/>
  <c r="EY13" i="1746" s="1"/>
  <c r="FE13" i="1746" s="1"/>
  <c r="FK13" i="1746" s="1"/>
  <c r="FQ13" i="1746" s="1"/>
  <c r="FW13" i="1746" s="1"/>
  <c r="GC13" i="1746" s="1"/>
  <c r="GI13" i="1746" s="1"/>
  <c r="E48" i="1746"/>
  <c r="C47" i="1746"/>
  <c r="E55" i="1746"/>
  <c r="E54" i="1746" s="1"/>
  <c r="C54" i="1746"/>
  <c r="I18" i="1746"/>
  <c r="I31" i="1746"/>
  <c r="I5" i="1746"/>
  <c r="K6" i="1746"/>
  <c r="Q6" i="1746" s="1"/>
  <c r="K26" i="1746"/>
  <c r="Q26" i="1746" s="1"/>
  <c r="W26" i="1746" s="1"/>
  <c r="AC26" i="1746" s="1"/>
  <c r="AI26" i="1746" s="1"/>
  <c r="AO26" i="1746" s="1"/>
  <c r="AU26" i="1746" s="1"/>
  <c r="BA26" i="1746" s="1"/>
  <c r="BG26" i="1746" s="1"/>
  <c r="BM26" i="1746" s="1"/>
  <c r="BS26" i="1746" s="1"/>
  <c r="BY26" i="1746" s="1"/>
  <c r="CE26" i="1746" s="1"/>
  <c r="CK26" i="1746" s="1"/>
  <c r="CQ26" i="1746" s="1"/>
  <c r="CW26" i="1746" s="1"/>
  <c r="DC26" i="1746" s="1"/>
  <c r="DI26" i="1746" s="1"/>
  <c r="DO26" i="1746" s="1"/>
  <c r="DU26" i="1746" s="1"/>
  <c r="EA26" i="1746" s="1"/>
  <c r="EG26" i="1746" s="1"/>
  <c r="EM26" i="1746" s="1"/>
  <c r="ES26" i="1746" s="1"/>
  <c r="EY26" i="1746" s="1"/>
  <c r="FE26" i="1746" s="1"/>
  <c r="FK26" i="1746" s="1"/>
  <c r="FQ26" i="1746" s="1"/>
  <c r="FW26" i="1746" s="1"/>
  <c r="GC26" i="1746" s="1"/>
  <c r="GI26" i="1746" s="1"/>
  <c r="K16" i="1746"/>
  <c r="Q16" i="1746" s="1"/>
  <c r="W16" i="1746" s="1"/>
  <c r="AC16" i="1746" s="1"/>
  <c r="AI16" i="1746" s="1"/>
  <c r="AO16" i="1746" s="1"/>
  <c r="AU16" i="1746" s="1"/>
  <c r="BA16" i="1746" s="1"/>
  <c r="BG16" i="1746" s="1"/>
  <c r="BM16" i="1746" s="1"/>
  <c r="BS16" i="1746" s="1"/>
  <c r="BY16" i="1746" s="1"/>
  <c r="CE16" i="1746" s="1"/>
  <c r="CK16" i="1746" s="1"/>
  <c r="CQ16" i="1746" s="1"/>
  <c r="CW16" i="1746" s="1"/>
  <c r="DC16" i="1746" s="1"/>
  <c r="DI16" i="1746" s="1"/>
  <c r="DO16" i="1746" s="1"/>
  <c r="DU16" i="1746" s="1"/>
  <c r="EA16" i="1746" s="1"/>
  <c r="EG16" i="1746" s="1"/>
  <c r="EM16" i="1746" s="1"/>
  <c r="ES16" i="1746" s="1"/>
  <c r="EY16" i="1746" s="1"/>
  <c r="FE16" i="1746" s="1"/>
  <c r="FK16" i="1746" s="1"/>
  <c r="FQ16" i="1746" s="1"/>
  <c r="FW16" i="1746" s="1"/>
  <c r="GC16" i="1746" s="1"/>
  <c r="GI16" i="1746" s="1"/>
  <c r="K41" i="1746"/>
  <c r="Q41" i="1746" s="1"/>
  <c r="W41" i="1746" s="1"/>
  <c r="AC41" i="1746" s="1"/>
  <c r="AI41" i="1746" s="1"/>
  <c r="AO41" i="1746" s="1"/>
  <c r="AU41" i="1746" s="1"/>
  <c r="BA41" i="1746" s="1"/>
  <c r="BG41" i="1746" s="1"/>
  <c r="BM41" i="1746" s="1"/>
  <c r="BS41" i="1746" s="1"/>
  <c r="BY41" i="1746" s="1"/>
  <c r="CE41" i="1746" s="1"/>
  <c r="CK41" i="1746" s="1"/>
  <c r="CQ41" i="1746" s="1"/>
  <c r="CW41" i="1746" s="1"/>
  <c r="DC41" i="1746" s="1"/>
  <c r="DI41" i="1746" s="1"/>
  <c r="DO41" i="1746" s="1"/>
  <c r="DU41" i="1746" s="1"/>
  <c r="EA41" i="1746" s="1"/>
  <c r="EG41" i="1746" s="1"/>
  <c r="EM41" i="1746" s="1"/>
  <c r="ES41" i="1746" s="1"/>
  <c r="EY41" i="1746" s="1"/>
  <c r="FE41" i="1746" s="1"/>
  <c r="FK41" i="1746" s="1"/>
  <c r="FQ41" i="1746" s="1"/>
  <c r="FW41" i="1746" s="1"/>
  <c r="GC41" i="1746" s="1"/>
  <c r="GI41" i="1746" s="1"/>
  <c r="K8" i="1744"/>
  <c r="J12" i="1744"/>
  <c r="J9" i="1744"/>
  <c r="J13" i="1744"/>
  <c r="J24" i="1744"/>
  <c r="J36" i="1744"/>
  <c r="J40" i="1744"/>
  <c r="K59" i="1744"/>
  <c r="J8" i="1744"/>
  <c r="K33" i="1744"/>
  <c r="K9" i="1744"/>
  <c r="K13" i="1744"/>
  <c r="K24" i="1744"/>
  <c r="K36" i="1744"/>
  <c r="K40" i="1744"/>
  <c r="J53" i="1744"/>
  <c r="J10" i="1744"/>
  <c r="J16" i="1744"/>
  <c r="J31" i="1744"/>
  <c r="J37" i="1744"/>
  <c r="J41" i="1744"/>
  <c r="K53" i="1744"/>
  <c r="J61" i="1744"/>
  <c r="J33" i="1744"/>
  <c r="K49" i="1744"/>
  <c r="K12" i="1744"/>
  <c r="K45" i="1744"/>
  <c r="J48" i="1744"/>
  <c r="K10" i="1744"/>
  <c r="K16" i="1744"/>
  <c r="K31" i="1744"/>
  <c r="K37" i="1744"/>
  <c r="K41" i="1744"/>
  <c r="K61" i="1744"/>
  <c r="J59" i="1744"/>
  <c r="J11" i="1744"/>
  <c r="J38" i="1744"/>
  <c r="J44" i="1744"/>
  <c r="K48" i="1744"/>
  <c r="J56" i="1744"/>
  <c r="J45" i="1744"/>
  <c r="K11" i="1744"/>
  <c r="K38" i="1744"/>
  <c r="K44" i="1744"/>
  <c r="J49" i="1744"/>
  <c r="K56" i="1744"/>
  <c r="C61" i="1744"/>
  <c r="F61" i="1744" s="1"/>
  <c r="D61" i="1744"/>
  <c r="G61" i="1744" s="1"/>
  <c r="C10" i="1744"/>
  <c r="F10" i="1744" s="1"/>
  <c r="D41" i="1744"/>
  <c r="G41" i="1744" s="1"/>
  <c r="C40" i="1744"/>
  <c r="F40" i="1744" s="1"/>
  <c r="D40" i="1744"/>
  <c r="G40" i="1744" s="1"/>
  <c r="C41" i="1744"/>
  <c r="F41" i="1744" s="1"/>
  <c r="C52" i="1744"/>
  <c r="D46" i="1744"/>
  <c r="G46" i="1744" s="1"/>
  <c r="D52" i="1744"/>
  <c r="D10" i="1744"/>
  <c r="G10" i="1744" s="1"/>
  <c r="C11" i="1744"/>
  <c r="F11" i="1744" s="1"/>
  <c r="D11" i="1744"/>
  <c r="G11" i="1744" s="1"/>
  <c r="C48" i="1744"/>
  <c r="F48" i="1744" s="1"/>
  <c r="C12" i="1744"/>
  <c r="F12" i="1744" s="1"/>
  <c r="D12" i="1744"/>
  <c r="G12" i="1744" s="1"/>
  <c r="C56" i="1744"/>
  <c r="F56" i="1744" s="1"/>
  <c r="C13" i="1744"/>
  <c r="F13" i="1744" s="1"/>
  <c r="D56" i="1744"/>
  <c r="G56" i="1744" s="1"/>
  <c r="D13" i="1744"/>
  <c r="G13" i="1744" s="1"/>
  <c r="C49" i="1744"/>
  <c r="F49" i="1744" s="1"/>
  <c r="D45" i="1744"/>
  <c r="G45" i="1744" s="1"/>
  <c r="C36" i="1744"/>
  <c r="C45" i="1744"/>
  <c r="F45" i="1744" s="1"/>
  <c r="D47" i="1744"/>
  <c r="G47" i="1744" s="1"/>
  <c r="C46" i="1744"/>
  <c r="F46" i="1744" s="1"/>
  <c r="D48" i="1744"/>
  <c r="G48" i="1744" s="1"/>
  <c r="C47" i="1744"/>
  <c r="F47" i="1744" s="1"/>
  <c r="D49" i="1744"/>
  <c r="G49" i="1744" s="1"/>
  <c r="D33" i="1744"/>
  <c r="G33" i="1744" s="1"/>
  <c r="C37" i="1744"/>
  <c r="F37" i="1744" s="1"/>
  <c r="C38" i="1744"/>
  <c r="F38" i="1744" s="1"/>
  <c r="D36" i="1744"/>
  <c r="D37" i="1744"/>
  <c r="G37" i="1744" s="1"/>
  <c r="D38" i="1744"/>
  <c r="G38" i="1744" s="1"/>
  <c r="C31" i="1744"/>
  <c r="F31" i="1744" s="1"/>
  <c r="C26" i="1744"/>
  <c r="F26" i="1744" s="1"/>
  <c r="C8" i="1744"/>
  <c r="F8" i="1744" s="1"/>
  <c r="D23" i="1744"/>
  <c r="C33" i="1744"/>
  <c r="F33" i="1744" s="1"/>
  <c r="D8" i="1744"/>
  <c r="G8" i="1744" s="1"/>
  <c r="C9" i="1744"/>
  <c r="F9" i="1744" s="1"/>
  <c r="D30" i="1744"/>
  <c r="G30" i="1744" s="1"/>
  <c r="D9" i="1744"/>
  <c r="G9" i="1744" s="1"/>
  <c r="D26" i="1744"/>
  <c r="G26" i="1744" s="1"/>
  <c r="D31" i="1744"/>
  <c r="G31" i="1744" s="1"/>
  <c r="C23" i="1744"/>
  <c r="C30" i="1744"/>
  <c r="F30" i="1744" s="1"/>
  <c r="HM51" i="1744" l="1"/>
  <c r="HM58" i="1747"/>
  <c r="HL58" i="1747"/>
  <c r="HM28" i="1744"/>
  <c r="HM5" i="1744"/>
  <c r="HL28" i="1747"/>
  <c r="HM35" i="1747"/>
  <c r="HL58" i="1744"/>
  <c r="HM51" i="1747"/>
  <c r="HL51" i="1747"/>
  <c r="HM43" i="1747"/>
  <c r="HM18" i="1744"/>
  <c r="HL35" i="1744"/>
  <c r="HM28" i="1747"/>
  <c r="HM58" i="1744"/>
  <c r="HL18" i="1744"/>
  <c r="HM35" i="1744"/>
  <c r="HL51" i="1744"/>
  <c r="HM22" i="1744"/>
  <c r="HL35" i="1747"/>
  <c r="HL28" i="1744"/>
  <c r="HL5" i="1744"/>
  <c r="HM43" i="1744"/>
  <c r="HL5" i="1747"/>
  <c r="HL43" i="1744"/>
  <c r="HL43" i="1747"/>
  <c r="HL22" i="1744"/>
  <c r="HM5" i="1747"/>
  <c r="HL22" i="1747"/>
  <c r="HM22" i="1747"/>
  <c r="X2" i="1744"/>
  <c r="AB2" i="1744"/>
  <c r="N54" i="1747"/>
  <c r="U54" i="1747" s="1"/>
  <c r="AB54" i="1747" s="1"/>
  <c r="AI54" i="1747" s="1"/>
  <c r="AP54" i="1747" s="1"/>
  <c r="AW54" i="1747" s="1"/>
  <c r="BD54" i="1747" s="1"/>
  <c r="BK54" i="1747" s="1"/>
  <c r="BR54" i="1747" s="1"/>
  <c r="BY54" i="1747" s="1"/>
  <c r="CF54" i="1747" s="1"/>
  <c r="W56" i="1746"/>
  <c r="AC56" i="1746" s="1"/>
  <c r="Q18" i="1746"/>
  <c r="W19" i="1746"/>
  <c r="Q5" i="1746"/>
  <c r="W6" i="1746"/>
  <c r="BY28" i="1746"/>
  <c r="CE28" i="1746" s="1"/>
  <c r="CK28" i="1746" s="1"/>
  <c r="CQ28" i="1746" s="1"/>
  <c r="CW28" i="1746" s="1"/>
  <c r="DC28" i="1746" s="1"/>
  <c r="DI28" i="1746" s="1"/>
  <c r="DO28" i="1746" s="1"/>
  <c r="DU28" i="1746" s="1"/>
  <c r="EA28" i="1746" s="1"/>
  <c r="EG28" i="1746" s="1"/>
  <c r="EM28" i="1746" s="1"/>
  <c r="ES28" i="1746" s="1"/>
  <c r="EY28" i="1746" s="1"/>
  <c r="FE28" i="1746" s="1"/>
  <c r="FK28" i="1746" s="1"/>
  <c r="FQ28" i="1746" s="1"/>
  <c r="FW28" i="1746" s="1"/>
  <c r="GC28" i="1746" s="1"/>
  <c r="GI28" i="1746" s="1"/>
  <c r="W33" i="1746"/>
  <c r="AC33" i="1746" s="1"/>
  <c r="EF58" i="1747"/>
  <c r="HE22" i="1747"/>
  <c r="EG58" i="1747"/>
  <c r="HE28" i="1747"/>
  <c r="HE5" i="1747"/>
  <c r="R18" i="1744"/>
  <c r="Q18" i="1744"/>
  <c r="HF28" i="1747"/>
  <c r="GX58" i="1747"/>
  <c r="HF58" i="1747"/>
  <c r="HE58" i="1747"/>
  <c r="HE35" i="1747"/>
  <c r="HE51" i="1747"/>
  <c r="GY58" i="1747"/>
  <c r="HE43" i="1747"/>
  <c r="HF35" i="1747"/>
  <c r="HF43" i="1747"/>
  <c r="HF5" i="1747"/>
  <c r="HF51" i="1747"/>
  <c r="HF22" i="1747"/>
  <c r="M54" i="1747"/>
  <c r="T54" i="1747" s="1"/>
  <c r="AA54" i="1747" s="1"/>
  <c r="AH54" i="1747" s="1"/>
  <c r="AO54" i="1747" s="1"/>
  <c r="AV54" i="1747" s="1"/>
  <c r="BC54" i="1747" s="1"/>
  <c r="BJ54" i="1747" s="1"/>
  <c r="BQ54" i="1747" s="1"/>
  <c r="BX54" i="1747" s="1"/>
  <c r="CE54" i="1747" s="1"/>
  <c r="M54" i="1744"/>
  <c r="T54" i="1744" s="1"/>
  <c r="N54" i="1744"/>
  <c r="U54" i="1744" s="1"/>
  <c r="N40" i="1747"/>
  <c r="M13" i="1747"/>
  <c r="T13" i="1747" s="1"/>
  <c r="AA13" i="1747" s="1"/>
  <c r="AH13" i="1747" s="1"/>
  <c r="AO13" i="1747" s="1"/>
  <c r="AV13" i="1747" s="1"/>
  <c r="BC13" i="1747" s="1"/>
  <c r="BJ13" i="1747" s="1"/>
  <c r="BQ13" i="1747" s="1"/>
  <c r="BX13" i="1747" s="1"/>
  <c r="CE13" i="1747" s="1"/>
  <c r="CL13" i="1747" s="1"/>
  <c r="N49" i="1747"/>
  <c r="U49" i="1747" s="1"/>
  <c r="AB49" i="1747" s="1"/>
  <c r="AI49" i="1747" s="1"/>
  <c r="AP49" i="1747" s="1"/>
  <c r="AW49" i="1747" s="1"/>
  <c r="BD49" i="1747" s="1"/>
  <c r="BK49" i="1747" s="1"/>
  <c r="BR49" i="1747" s="1"/>
  <c r="BY49" i="1747" s="1"/>
  <c r="CF49" i="1747" s="1"/>
  <c r="CM49" i="1747" s="1"/>
  <c r="CT49" i="1747" s="1"/>
  <c r="DA49" i="1747" s="1"/>
  <c r="DH49" i="1747" s="1"/>
  <c r="DO49" i="1747" s="1"/>
  <c r="DV49" i="1747" s="1"/>
  <c r="EC49" i="1747" s="1"/>
  <c r="EJ49" i="1747" s="1"/>
  <c r="EQ49" i="1747" s="1"/>
  <c r="EX49" i="1747" s="1"/>
  <c r="FE49" i="1747" s="1"/>
  <c r="FL49" i="1747" s="1"/>
  <c r="FS49" i="1747" s="1"/>
  <c r="N8" i="1744"/>
  <c r="U8" i="1744" s="1"/>
  <c r="N9" i="1747"/>
  <c r="U9" i="1747" s="1"/>
  <c r="AB9" i="1747" s="1"/>
  <c r="AI9" i="1747" s="1"/>
  <c r="AP9" i="1747" s="1"/>
  <c r="AW9" i="1747" s="1"/>
  <c r="BD9" i="1747" s="1"/>
  <c r="BK9" i="1747" s="1"/>
  <c r="BR9" i="1747" s="1"/>
  <c r="BY9" i="1747" s="1"/>
  <c r="CF9" i="1747" s="1"/>
  <c r="CM9" i="1747" s="1"/>
  <c r="M9" i="1747"/>
  <c r="T9" i="1747" s="1"/>
  <c r="AA9" i="1747" s="1"/>
  <c r="AH9" i="1747" s="1"/>
  <c r="AO9" i="1747" s="1"/>
  <c r="AV9" i="1747" s="1"/>
  <c r="BC9" i="1747" s="1"/>
  <c r="BJ9" i="1747" s="1"/>
  <c r="BQ9" i="1747" s="1"/>
  <c r="BX9" i="1747" s="1"/>
  <c r="CE9" i="1747" s="1"/>
  <c r="CL9" i="1747" s="1"/>
  <c r="M14" i="1747"/>
  <c r="T14" i="1747" s="1"/>
  <c r="AA14" i="1747" s="1"/>
  <c r="AH14" i="1747" s="1"/>
  <c r="AO14" i="1747" s="1"/>
  <c r="AV14" i="1747" s="1"/>
  <c r="BC14" i="1747" s="1"/>
  <c r="BJ14" i="1747" s="1"/>
  <c r="BQ14" i="1747" s="1"/>
  <c r="BX14" i="1747" s="1"/>
  <c r="CE14" i="1747" s="1"/>
  <c r="CL14" i="1747" s="1"/>
  <c r="CS14" i="1747" s="1"/>
  <c r="CZ14" i="1747" s="1"/>
  <c r="DG14" i="1747" s="1"/>
  <c r="DN14" i="1747" s="1"/>
  <c r="DU14" i="1747" s="1"/>
  <c r="EB14" i="1747" s="1"/>
  <c r="EI14" i="1747" s="1"/>
  <c r="EP14" i="1747" s="1"/>
  <c r="EW14" i="1747" s="1"/>
  <c r="FD14" i="1747" s="1"/>
  <c r="FK14" i="1747" s="1"/>
  <c r="FR14" i="1747" s="1"/>
  <c r="FY14" i="1747" s="1"/>
  <c r="GF14" i="1747" s="1"/>
  <c r="GM14" i="1747" s="1"/>
  <c r="GT14" i="1747" s="1"/>
  <c r="HA14" i="1747" s="1"/>
  <c r="HH14" i="1747" s="1"/>
  <c r="HO14" i="1747" s="1"/>
  <c r="N14" i="1747"/>
  <c r="U14" i="1747" s="1"/>
  <c r="AB14" i="1747" s="1"/>
  <c r="AI14" i="1747" s="1"/>
  <c r="AP14" i="1747" s="1"/>
  <c r="AW14" i="1747" s="1"/>
  <c r="BD14" i="1747" s="1"/>
  <c r="BK14" i="1747" s="1"/>
  <c r="BR14" i="1747" s="1"/>
  <c r="BY14" i="1747" s="1"/>
  <c r="CF14" i="1747" s="1"/>
  <c r="CM14" i="1747" s="1"/>
  <c r="CT14" i="1747" s="1"/>
  <c r="DA14" i="1747" s="1"/>
  <c r="DH14" i="1747" s="1"/>
  <c r="DO14" i="1747" s="1"/>
  <c r="DV14" i="1747" s="1"/>
  <c r="EC14" i="1747" s="1"/>
  <c r="EJ14" i="1747" s="1"/>
  <c r="EQ14" i="1747" s="1"/>
  <c r="EX14" i="1747" s="1"/>
  <c r="FE14" i="1747" s="1"/>
  <c r="FL14" i="1747" s="1"/>
  <c r="FS14" i="1747" s="1"/>
  <c r="FZ14" i="1747" s="1"/>
  <c r="GG14" i="1747" s="1"/>
  <c r="GN14" i="1747" s="1"/>
  <c r="GU14" i="1747" s="1"/>
  <c r="HB14" i="1747" s="1"/>
  <c r="HI14" i="1747" s="1"/>
  <c r="HP14" i="1747" s="1"/>
  <c r="N33" i="1747"/>
  <c r="U33" i="1747" s="1"/>
  <c r="AB33" i="1747" s="1"/>
  <c r="AI33" i="1747" s="1"/>
  <c r="AP33" i="1747" s="1"/>
  <c r="AW33" i="1747" s="1"/>
  <c r="BD33" i="1747" s="1"/>
  <c r="BK33" i="1747" s="1"/>
  <c r="BR33" i="1747" s="1"/>
  <c r="M8" i="1747"/>
  <c r="T8" i="1747" s="1"/>
  <c r="AA8" i="1747" s="1"/>
  <c r="AH8" i="1747" s="1"/>
  <c r="AO8" i="1747" s="1"/>
  <c r="AV8" i="1747" s="1"/>
  <c r="BC8" i="1747" s="1"/>
  <c r="BJ8" i="1747" s="1"/>
  <c r="BQ8" i="1747" s="1"/>
  <c r="BX8" i="1747" s="1"/>
  <c r="CE8" i="1747" s="1"/>
  <c r="CL8" i="1747" s="1"/>
  <c r="M10" i="1747"/>
  <c r="T10" i="1747" s="1"/>
  <c r="AA10" i="1747" s="1"/>
  <c r="AH10" i="1747" s="1"/>
  <c r="AO10" i="1747" s="1"/>
  <c r="AV10" i="1747" s="1"/>
  <c r="BC10" i="1747" s="1"/>
  <c r="BJ10" i="1747" s="1"/>
  <c r="BQ10" i="1747" s="1"/>
  <c r="BX10" i="1747" s="1"/>
  <c r="CE10" i="1747" s="1"/>
  <c r="CL10" i="1747" s="1"/>
  <c r="CS10" i="1747" s="1"/>
  <c r="N41" i="1747"/>
  <c r="U41" i="1747" s="1"/>
  <c r="AB41" i="1747" s="1"/>
  <c r="AI41" i="1747" s="1"/>
  <c r="AP41" i="1747" s="1"/>
  <c r="AW41" i="1747" s="1"/>
  <c r="BD41" i="1747" s="1"/>
  <c r="BK41" i="1747" s="1"/>
  <c r="BR41" i="1747" s="1"/>
  <c r="BY41" i="1747" s="1"/>
  <c r="CF41" i="1747" s="1"/>
  <c r="CM41" i="1747" s="1"/>
  <c r="N56" i="1747"/>
  <c r="U56" i="1747" s="1"/>
  <c r="AB56" i="1747" s="1"/>
  <c r="N11" i="1747"/>
  <c r="U11" i="1747" s="1"/>
  <c r="AB11" i="1747" s="1"/>
  <c r="AI11" i="1747" s="1"/>
  <c r="AP11" i="1747" s="1"/>
  <c r="AW11" i="1747" s="1"/>
  <c r="BD11" i="1747" s="1"/>
  <c r="BK11" i="1747" s="1"/>
  <c r="BR11" i="1747" s="1"/>
  <c r="BY11" i="1747" s="1"/>
  <c r="CF11" i="1747" s="1"/>
  <c r="CM11" i="1747" s="1"/>
  <c r="N8" i="1747"/>
  <c r="U8" i="1747" s="1"/>
  <c r="AB8" i="1747" s="1"/>
  <c r="AI8" i="1747" s="1"/>
  <c r="AP8" i="1747" s="1"/>
  <c r="AW8" i="1747" s="1"/>
  <c r="BD8" i="1747" s="1"/>
  <c r="BK8" i="1747" s="1"/>
  <c r="BR8" i="1747" s="1"/>
  <c r="BY8" i="1747" s="1"/>
  <c r="CF8" i="1747" s="1"/>
  <c r="CM8" i="1747" s="1"/>
  <c r="N48" i="1747"/>
  <c r="M37" i="1747"/>
  <c r="N37" i="1747"/>
  <c r="M48" i="1747"/>
  <c r="M40" i="1747"/>
  <c r="M56" i="1747"/>
  <c r="T56" i="1747" s="1"/>
  <c r="AA56" i="1747" s="1"/>
  <c r="M61" i="1747"/>
  <c r="T61" i="1747" s="1"/>
  <c r="AA61" i="1747" s="1"/>
  <c r="AH61" i="1747" s="1"/>
  <c r="AO61" i="1747" s="1"/>
  <c r="AV61" i="1747" s="1"/>
  <c r="BC61" i="1747" s="1"/>
  <c r="BJ61" i="1747" s="1"/>
  <c r="BQ61" i="1747" s="1"/>
  <c r="BX61" i="1747" s="1"/>
  <c r="CE61" i="1747" s="1"/>
  <c r="CL61" i="1747" s="1"/>
  <c r="N13" i="1747"/>
  <c r="U13" i="1747" s="1"/>
  <c r="AB13" i="1747" s="1"/>
  <c r="AI13" i="1747" s="1"/>
  <c r="AP13" i="1747" s="1"/>
  <c r="AW13" i="1747" s="1"/>
  <c r="BD13" i="1747" s="1"/>
  <c r="BK13" i="1747" s="1"/>
  <c r="BR13" i="1747" s="1"/>
  <c r="BY13" i="1747" s="1"/>
  <c r="CF13" i="1747" s="1"/>
  <c r="CM13" i="1747" s="1"/>
  <c r="M31" i="1747"/>
  <c r="T31" i="1747" s="1"/>
  <c r="AA31" i="1747" s="1"/>
  <c r="AH31" i="1747" s="1"/>
  <c r="AO31" i="1747" s="1"/>
  <c r="AV31" i="1747" s="1"/>
  <c r="N61" i="1747"/>
  <c r="U61" i="1747" s="1"/>
  <c r="AB61" i="1747" s="1"/>
  <c r="AI61" i="1747" s="1"/>
  <c r="AP61" i="1747" s="1"/>
  <c r="AW61" i="1747" s="1"/>
  <c r="BD61" i="1747" s="1"/>
  <c r="BK61" i="1747" s="1"/>
  <c r="BR61" i="1747" s="1"/>
  <c r="BY61" i="1747" s="1"/>
  <c r="CF61" i="1747" s="1"/>
  <c r="CM61" i="1747" s="1"/>
  <c r="N31" i="1747"/>
  <c r="U31" i="1747" s="1"/>
  <c r="AB31" i="1747" s="1"/>
  <c r="AI31" i="1747" s="1"/>
  <c r="AP31" i="1747" s="1"/>
  <c r="AW31" i="1747" s="1"/>
  <c r="N12" i="1747"/>
  <c r="U12" i="1747" s="1"/>
  <c r="AB12" i="1747" s="1"/>
  <c r="AI12" i="1747" s="1"/>
  <c r="AP12" i="1747" s="1"/>
  <c r="AW12" i="1747" s="1"/>
  <c r="BD12" i="1747" s="1"/>
  <c r="BK12" i="1747" s="1"/>
  <c r="BR12" i="1747" s="1"/>
  <c r="BY12" i="1747" s="1"/>
  <c r="CF12" i="1747" s="1"/>
  <c r="CM12" i="1747" s="1"/>
  <c r="CT12" i="1747" s="1"/>
  <c r="M49" i="1747"/>
  <c r="T49" i="1747" s="1"/>
  <c r="AA49" i="1747" s="1"/>
  <c r="AH49" i="1747" s="1"/>
  <c r="AO49" i="1747" s="1"/>
  <c r="AV49" i="1747" s="1"/>
  <c r="BC49" i="1747" s="1"/>
  <c r="BJ49" i="1747" s="1"/>
  <c r="BQ49" i="1747" s="1"/>
  <c r="BX49" i="1747" s="1"/>
  <c r="CE49" i="1747" s="1"/>
  <c r="CL49" i="1747" s="1"/>
  <c r="CS49" i="1747" s="1"/>
  <c r="CZ49" i="1747" s="1"/>
  <c r="DG49" i="1747" s="1"/>
  <c r="DN49" i="1747" s="1"/>
  <c r="DU49" i="1747" s="1"/>
  <c r="EB49" i="1747" s="1"/>
  <c r="EI49" i="1747" s="1"/>
  <c r="EP49" i="1747" s="1"/>
  <c r="EW49" i="1747" s="1"/>
  <c r="FD49" i="1747" s="1"/>
  <c r="FK49" i="1747" s="1"/>
  <c r="FR49" i="1747" s="1"/>
  <c r="M38" i="1747"/>
  <c r="M41" i="1747"/>
  <c r="T41" i="1747" s="1"/>
  <c r="AA41" i="1747" s="1"/>
  <c r="AH41" i="1747" s="1"/>
  <c r="AO41" i="1747" s="1"/>
  <c r="AV41" i="1747" s="1"/>
  <c r="BC41" i="1747" s="1"/>
  <c r="BJ41" i="1747" s="1"/>
  <c r="BQ41" i="1747" s="1"/>
  <c r="BX41" i="1747" s="1"/>
  <c r="CE41" i="1747" s="1"/>
  <c r="CL41" i="1747" s="1"/>
  <c r="M45" i="1747"/>
  <c r="N10" i="1747"/>
  <c r="U10" i="1747" s="1"/>
  <c r="AB10" i="1747" s="1"/>
  <c r="AI10" i="1747" s="1"/>
  <c r="AP10" i="1747" s="1"/>
  <c r="AW10" i="1747" s="1"/>
  <c r="BD10" i="1747" s="1"/>
  <c r="BK10" i="1747" s="1"/>
  <c r="BR10" i="1747" s="1"/>
  <c r="BY10" i="1747" s="1"/>
  <c r="CF10" i="1747" s="1"/>
  <c r="CM10" i="1747" s="1"/>
  <c r="CT10" i="1747" s="1"/>
  <c r="N38" i="1747"/>
  <c r="M33" i="1747"/>
  <c r="T33" i="1747" s="1"/>
  <c r="AA33" i="1747" s="1"/>
  <c r="AH33" i="1747" s="1"/>
  <c r="AO33" i="1747" s="1"/>
  <c r="AV33" i="1747" s="1"/>
  <c r="BC33" i="1747" s="1"/>
  <c r="BJ33" i="1747" s="1"/>
  <c r="BQ33" i="1747" s="1"/>
  <c r="M20" i="1744"/>
  <c r="T20" i="1744" s="1"/>
  <c r="N45" i="1747"/>
  <c r="M12" i="1747"/>
  <c r="T12" i="1747" s="1"/>
  <c r="AA12" i="1747" s="1"/>
  <c r="AH12" i="1747" s="1"/>
  <c r="AO12" i="1747" s="1"/>
  <c r="AV12" i="1747" s="1"/>
  <c r="BC12" i="1747" s="1"/>
  <c r="BJ12" i="1747" s="1"/>
  <c r="BQ12" i="1747" s="1"/>
  <c r="BX12" i="1747" s="1"/>
  <c r="CE12" i="1747" s="1"/>
  <c r="CL12" i="1747" s="1"/>
  <c r="CS12" i="1747" s="1"/>
  <c r="N20" i="1744"/>
  <c r="U20" i="1744" s="1"/>
  <c r="G36" i="1747"/>
  <c r="N36" i="1747" s="1"/>
  <c r="G23" i="1747"/>
  <c r="F23" i="1747"/>
  <c r="F36" i="1747"/>
  <c r="M36" i="1747" s="1"/>
  <c r="F52" i="1747"/>
  <c r="G52" i="1747"/>
  <c r="E18" i="1746"/>
  <c r="K25" i="1746"/>
  <c r="Q25" i="1746" s="1"/>
  <c r="K32" i="1746"/>
  <c r="Q32" i="1746" s="1"/>
  <c r="W32" i="1746" s="1"/>
  <c r="K40" i="1746"/>
  <c r="Q40" i="1746" s="1"/>
  <c r="E47" i="1746"/>
  <c r="K48" i="1746"/>
  <c r="Q48" i="1746" s="1"/>
  <c r="K18" i="1746"/>
  <c r="K5" i="1746"/>
  <c r="K55" i="1746"/>
  <c r="Q55" i="1746" s="1"/>
  <c r="W55" i="1746" s="1"/>
  <c r="N48" i="1744"/>
  <c r="N11" i="1744"/>
  <c r="U11" i="1744" s="1"/>
  <c r="M38" i="1744"/>
  <c r="M11" i="1744"/>
  <c r="T11" i="1744" s="1"/>
  <c r="N41" i="1744"/>
  <c r="U41" i="1744" s="1"/>
  <c r="N56" i="1744"/>
  <c r="U56" i="1744" s="1"/>
  <c r="M45" i="1744"/>
  <c r="M49" i="1744"/>
  <c r="T49" i="1744" s="1"/>
  <c r="N31" i="1744"/>
  <c r="U31" i="1744" s="1"/>
  <c r="M56" i="1744"/>
  <c r="T56" i="1744" s="1"/>
  <c r="M48" i="1744"/>
  <c r="N61" i="1744"/>
  <c r="U61" i="1744" s="1"/>
  <c r="N10" i="1744"/>
  <c r="U10" i="1744" s="1"/>
  <c r="N49" i="1744"/>
  <c r="U49" i="1744" s="1"/>
  <c r="M8" i="1744"/>
  <c r="T8" i="1744" s="1"/>
  <c r="M40" i="1744"/>
  <c r="M33" i="1744"/>
  <c r="T33" i="1744" s="1"/>
  <c r="M41" i="1744"/>
  <c r="T41" i="1744" s="1"/>
  <c r="N13" i="1744"/>
  <c r="U13" i="1744" s="1"/>
  <c r="M12" i="1744"/>
  <c r="T12" i="1744" s="1"/>
  <c r="M37" i="1744"/>
  <c r="N9" i="1744"/>
  <c r="U9" i="1744" s="1"/>
  <c r="N45" i="1744"/>
  <c r="M31" i="1744"/>
  <c r="T31" i="1744" s="1"/>
  <c r="N37" i="1744"/>
  <c r="N12" i="1744"/>
  <c r="U12" i="1744" s="1"/>
  <c r="M13" i="1744"/>
  <c r="T13" i="1744" s="1"/>
  <c r="N40" i="1744"/>
  <c r="M9" i="1744"/>
  <c r="T9" i="1744" s="1"/>
  <c r="N38" i="1744"/>
  <c r="M61" i="1744"/>
  <c r="T61" i="1744" s="1"/>
  <c r="M10" i="1744"/>
  <c r="T10" i="1744" s="1"/>
  <c r="N33" i="1744"/>
  <c r="U33" i="1744" s="1"/>
  <c r="G52" i="1744"/>
  <c r="G36" i="1744"/>
  <c r="N36" i="1744" s="1"/>
  <c r="F52" i="1744"/>
  <c r="F36" i="1744"/>
  <c r="M36" i="1744" s="1"/>
  <c r="F23" i="1744"/>
  <c r="G23" i="1744"/>
  <c r="AI2" i="1744" l="1"/>
  <c r="AE2" i="1744"/>
  <c r="X53" i="1744"/>
  <c r="Y24" i="1744"/>
  <c r="X41" i="1744"/>
  <c r="AA41" i="1744" s="1"/>
  <c r="Y16" i="1744"/>
  <c r="X24" i="1744"/>
  <c r="Y13" i="1744"/>
  <c r="AB13" i="1744" s="1"/>
  <c r="Y33" i="1744"/>
  <c r="AB33" i="1744" s="1"/>
  <c r="Y10" i="1744"/>
  <c r="AB10" i="1744" s="1"/>
  <c r="Y26" i="1744"/>
  <c r="Y53" i="1744"/>
  <c r="Y41" i="1744"/>
  <c r="AB41" i="1744" s="1"/>
  <c r="X9" i="1744"/>
  <c r="AA9" i="1744" s="1"/>
  <c r="X11" i="1744"/>
  <c r="AA11" i="1744" s="1"/>
  <c r="X37" i="1744"/>
  <c r="Y40" i="1744"/>
  <c r="Y20" i="1744"/>
  <c r="AB20" i="1744" s="1"/>
  <c r="Y31" i="1744"/>
  <c r="AB31" i="1744" s="1"/>
  <c r="Y12" i="1744"/>
  <c r="AB12" i="1744" s="1"/>
  <c r="X12" i="1744"/>
  <c r="AA12" i="1744" s="1"/>
  <c r="X10" i="1744"/>
  <c r="AA10" i="1744" s="1"/>
  <c r="X16" i="1744"/>
  <c r="X36" i="1744"/>
  <c r="X8" i="1744"/>
  <c r="AA8" i="1744" s="1"/>
  <c r="Y36" i="1744"/>
  <c r="Y61" i="1744"/>
  <c r="AB61" i="1744" s="1"/>
  <c r="Y8" i="1744"/>
  <c r="AB8" i="1744" s="1"/>
  <c r="Y25" i="1744"/>
  <c r="Y9" i="1744"/>
  <c r="AB9" i="1744" s="1"/>
  <c r="X52" i="1744"/>
  <c r="Y59" i="1744"/>
  <c r="X61" i="1744"/>
  <c r="AA61" i="1744" s="1"/>
  <c r="X59" i="1744"/>
  <c r="X40" i="1744"/>
  <c r="X20" i="1744"/>
  <c r="AA20" i="1744" s="1"/>
  <c r="X45" i="1744"/>
  <c r="X33" i="1744"/>
  <c r="AA33" i="1744" s="1"/>
  <c r="X31" i="1744"/>
  <c r="AA31" i="1744" s="1"/>
  <c r="Y11" i="1744"/>
  <c r="AB11" i="1744" s="1"/>
  <c r="Y52" i="1744"/>
  <c r="X26" i="1744"/>
  <c r="X56" i="1744"/>
  <c r="AA56" i="1744" s="1"/>
  <c r="X54" i="1744"/>
  <c r="AA54" i="1744" s="1"/>
  <c r="Y37" i="1744"/>
  <c r="X13" i="1744"/>
  <c r="AA13" i="1744" s="1"/>
  <c r="X25" i="1744"/>
  <c r="X49" i="1744"/>
  <c r="AA49" i="1744" s="1"/>
  <c r="Y56" i="1744"/>
  <c r="AB56" i="1744" s="1"/>
  <c r="Y49" i="1744"/>
  <c r="AB49" i="1744" s="1"/>
  <c r="Y54" i="1744"/>
  <c r="AB54" i="1744" s="1"/>
  <c r="Y45" i="1744"/>
  <c r="W31" i="1746"/>
  <c r="AC32" i="1746"/>
  <c r="AI32" i="1746" s="1"/>
  <c r="W5" i="1746"/>
  <c r="AC6" i="1746"/>
  <c r="Q39" i="1746"/>
  <c r="W40" i="1746"/>
  <c r="W54" i="1746"/>
  <c r="AC55" i="1746"/>
  <c r="AI55" i="1746" s="1"/>
  <c r="W18" i="1746"/>
  <c r="AC19" i="1746"/>
  <c r="Q24" i="1746"/>
  <c r="W25" i="1746"/>
  <c r="Q47" i="1746"/>
  <c r="W48" i="1746"/>
  <c r="AI33" i="1746"/>
  <c r="AO33" i="1746" s="1"/>
  <c r="AI56" i="1746"/>
  <c r="AO56" i="1746" s="1"/>
  <c r="Q31" i="1746"/>
  <c r="Q54" i="1746"/>
  <c r="K31" i="1746"/>
  <c r="K24" i="1746"/>
  <c r="K39" i="1746"/>
  <c r="F1" i="1746"/>
  <c r="K54" i="1746"/>
  <c r="K47" i="1746"/>
  <c r="AC31" i="1746" l="1"/>
  <c r="AE13" i="1744"/>
  <c r="AH13" i="1744" s="1"/>
  <c r="AE41" i="1744"/>
  <c r="AH41" i="1744" s="1"/>
  <c r="AE11" i="1744"/>
  <c r="AH11" i="1744" s="1"/>
  <c r="AF25" i="1744"/>
  <c r="AF9" i="1744"/>
  <c r="AI9" i="1744" s="1"/>
  <c r="AE25" i="1744"/>
  <c r="AF61" i="1744"/>
  <c r="AI61" i="1744" s="1"/>
  <c r="AF36" i="1744"/>
  <c r="AE48" i="1744"/>
  <c r="AF20" i="1744"/>
  <c r="AI20" i="1744" s="1"/>
  <c r="AF13" i="1744"/>
  <c r="AI13" i="1744" s="1"/>
  <c r="AE37" i="1744"/>
  <c r="AF31" i="1744"/>
  <c r="AI31" i="1744" s="1"/>
  <c r="AF8" i="1744"/>
  <c r="AI8" i="1744" s="1"/>
  <c r="AE40" i="1744"/>
  <c r="AF48" i="1744"/>
  <c r="AF47" i="1744"/>
  <c r="AE9" i="1744"/>
  <c r="AH9" i="1744" s="1"/>
  <c r="AF59" i="1744"/>
  <c r="AE12" i="1744"/>
  <c r="AH12" i="1744" s="1"/>
  <c r="AF16" i="1744"/>
  <c r="AF10" i="1744"/>
  <c r="AI10" i="1744" s="1"/>
  <c r="AE54" i="1744"/>
  <c r="AH54" i="1744" s="1"/>
  <c r="AE8" i="1744"/>
  <c r="AH8" i="1744" s="1"/>
  <c r="AE16" i="1744"/>
  <c r="AF40" i="1744"/>
  <c r="AE49" i="1744"/>
  <c r="AH49" i="1744" s="1"/>
  <c r="AE39" i="1744"/>
  <c r="AE31" i="1744"/>
  <c r="AH31" i="1744" s="1"/>
  <c r="AE59" i="1744"/>
  <c r="AF54" i="1744"/>
  <c r="AI54" i="1744" s="1"/>
  <c r="AF49" i="1744"/>
  <c r="AI49" i="1744" s="1"/>
  <c r="AF11" i="1744"/>
  <c r="AI11" i="1744" s="1"/>
  <c r="AE20" i="1744"/>
  <c r="AH20" i="1744" s="1"/>
  <c r="AF12" i="1744"/>
  <c r="AI12" i="1744" s="1"/>
  <c r="AF37" i="1744"/>
  <c r="AF26" i="1744"/>
  <c r="AE33" i="1744"/>
  <c r="AH33" i="1744" s="1"/>
  <c r="AE36" i="1744"/>
  <c r="AF39" i="1744"/>
  <c r="AF41" i="1744"/>
  <c r="AI41" i="1744" s="1"/>
  <c r="AE26" i="1744"/>
  <c r="AE61" i="1744"/>
  <c r="AH61" i="1744" s="1"/>
  <c r="AF33" i="1744"/>
  <c r="AI33" i="1744" s="1"/>
  <c r="AE10" i="1744"/>
  <c r="AH10" i="1744" s="1"/>
  <c r="AE47" i="1744"/>
  <c r="AP2" i="1744"/>
  <c r="AL2" i="1744"/>
  <c r="R1" i="1746"/>
  <c r="W47" i="1746"/>
  <c r="AC48" i="1746"/>
  <c r="AC5" i="1746"/>
  <c r="AI6" i="1746"/>
  <c r="AI54" i="1746"/>
  <c r="AO55" i="1746"/>
  <c r="AU55" i="1746" s="1"/>
  <c r="BA55" i="1746" s="1"/>
  <c r="BG55" i="1746" s="1"/>
  <c r="AU56" i="1746"/>
  <c r="AC54" i="1746"/>
  <c r="AC18" i="1746"/>
  <c r="AI19" i="1746"/>
  <c r="AI31" i="1746"/>
  <c r="AO32" i="1746"/>
  <c r="AU32" i="1746" s="1"/>
  <c r="BA32" i="1746" s="1"/>
  <c r="BG32" i="1746" s="1"/>
  <c r="BM32" i="1746" s="1"/>
  <c r="BS32" i="1746" s="1"/>
  <c r="BY32" i="1746" s="1"/>
  <c r="CE32" i="1746" s="1"/>
  <c r="CK32" i="1746" s="1"/>
  <c r="CQ32" i="1746" s="1"/>
  <c r="CW32" i="1746" s="1"/>
  <c r="DC32" i="1746" s="1"/>
  <c r="W39" i="1746"/>
  <c r="AC40" i="1746"/>
  <c r="W24" i="1746"/>
  <c r="AC25" i="1746"/>
  <c r="AU33" i="1746"/>
  <c r="L1" i="1746"/>
  <c r="AL20" i="1744" l="1"/>
  <c r="AO20" i="1744" s="1"/>
  <c r="AL13" i="1744"/>
  <c r="AO13" i="1744" s="1"/>
  <c r="AM11" i="1744"/>
  <c r="AP11" i="1744" s="1"/>
  <c r="AL37" i="1744"/>
  <c r="AL9" i="1744"/>
  <c r="AO9" i="1744" s="1"/>
  <c r="AM61" i="1744"/>
  <c r="AP61" i="1744" s="1"/>
  <c r="AM41" i="1744"/>
  <c r="AP41" i="1744" s="1"/>
  <c r="AL11" i="1744"/>
  <c r="AO11" i="1744" s="1"/>
  <c r="AM8" i="1744"/>
  <c r="AP8" i="1744" s="1"/>
  <c r="AL54" i="1744"/>
  <c r="AO54" i="1744" s="1"/>
  <c r="AM12" i="1744"/>
  <c r="AP12" i="1744" s="1"/>
  <c r="AL31" i="1744"/>
  <c r="AO31" i="1744" s="1"/>
  <c r="AM31" i="1744"/>
  <c r="AP31" i="1744" s="1"/>
  <c r="AM16" i="1744"/>
  <c r="AL52" i="1744"/>
  <c r="AM52" i="1744"/>
  <c r="AM59" i="1744"/>
  <c r="AL8" i="1744"/>
  <c r="AO8" i="1744" s="1"/>
  <c r="AM49" i="1744"/>
  <c r="AP49" i="1744" s="1"/>
  <c r="AL61" i="1744"/>
  <c r="AO61" i="1744" s="1"/>
  <c r="AM56" i="1744"/>
  <c r="AL40" i="1744"/>
  <c r="AL56" i="1744"/>
  <c r="AL41" i="1744"/>
  <c r="AO41" i="1744" s="1"/>
  <c r="AM33" i="1744"/>
  <c r="AP33" i="1744" s="1"/>
  <c r="AM10" i="1744"/>
  <c r="AP10" i="1744" s="1"/>
  <c r="AM26" i="1744"/>
  <c r="AM9" i="1744"/>
  <c r="AP9" i="1744" s="1"/>
  <c r="AM40" i="1744"/>
  <c r="AM54" i="1744"/>
  <c r="AP54" i="1744" s="1"/>
  <c r="AM13" i="1744"/>
  <c r="AP13" i="1744" s="1"/>
  <c r="AM20" i="1744"/>
  <c r="AP20" i="1744" s="1"/>
  <c r="AL10" i="1744"/>
  <c r="AO10" i="1744" s="1"/>
  <c r="AM37" i="1744"/>
  <c r="AL59" i="1744"/>
  <c r="AL49" i="1744"/>
  <c r="AO49" i="1744" s="1"/>
  <c r="AL26" i="1744"/>
  <c r="AL33" i="1744"/>
  <c r="AO33" i="1744" s="1"/>
  <c r="AL12" i="1744"/>
  <c r="AO12" i="1744" s="1"/>
  <c r="AL16" i="1744"/>
  <c r="AW2" i="1744"/>
  <c r="AS2" i="1744"/>
  <c r="AO54" i="1746"/>
  <c r="X1" i="1746"/>
  <c r="BM55" i="1746"/>
  <c r="AI18" i="1746"/>
  <c r="AO19" i="1746"/>
  <c r="AO31" i="1746"/>
  <c r="AC24" i="1746"/>
  <c r="AI25" i="1746"/>
  <c r="DI32" i="1746"/>
  <c r="DO32" i="1746" s="1"/>
  <c r="DU32" i="1746" s="1"/>
  <c r="EA32" i="1746" s="1"/>
  <c r="EG32" i="1746" s="1"/>
  <c r="EM32" i="1746" s="1"/>
  <c r="ES32" i="1746" s="1"/>
  <c r="EY32" i="1746" s="1"/>
  <c r="FE32" i="1746" s="1"/>
  <c r="FK32" i="1746" s="1"/>
  <c r="FQ32" i="1746" s="1"/>
  <c r="AU31" i="1746"/>
  <c r="BA33" i="1746"/>
  <c r="AI5" i="1746"/>
  <c r="AO6" i="1746"/>
  <c r="AC47" i="1746"/>
  <c r="AI48" i="1746"/>
  <c r="AC39" i="1746"/>
  <c r="AI40" i="1746"/>
  <c r="AU54" i="1746"/>
  <c r="BA56" i="1746"/>
  <c r="X4" i="1743"/>
  <c r="X5" i="1743"/>
  <c r="X6" i="1743"/>
  <c r="X7" i="1743"/>
  <c r="X8" i="1743"/>
  <c r="X9" i="1743"/>
  <c r="X10" i="1743"/>
  <c r="X11" i="1743"/>
  <c r="X12" i="1743"/>
  <c r="X13" i="1743"/>
  <c r="X14" i="1743"/>
  <c r="X15" i="1743"/>
  <c r="X16" i="1743"/>
  <c r="X17" i="1743"/>
  <c r="X18" i="1743"/>
  <c r="X19" i="1743"/>
  <c r="X20" i="1743"/>
  <c r="X21" i="1743"/>
  <c r="X22" i="1743"/>
  <c r="X23" i="1743"/>
  <c r="X24" i="1743"/>
  <c r="X25" i="1743"/>
  <c r="X26" i="1743"/>
  <c r="X27" i="1743"/>
  <c r="X28" i="1743"/>
  <c r="X29" i="1743"/>
  <c r="X30" i="1743"/>
  <c r="D32" i="1747" s="1"/>
  <c r="X31" i="1743"/>
  <c r="X32" i="1743"/>
  <c r="X33" i="1743"/>
  <c r="X34" i="1743"/>
  <c r="X35" i="1743"/>
  <c r="X36" i="1743"/>
  <c r="X37" i="1743"/>
  <c r="D60" i="1747" s="1"/>
  <c r="X38" i="1743"/>
  <c r="X39" i="1743"/>
  <c r="D24" i="1747" s="1"/>
  <c r="X40" i="1743"/>
  <c r="X41" i="1743"/>
  <c r="X42" i="1743"/>
  <c r="X43" i="1743"/>
  <c r="X44" i="1743"/>
  <c r="X45" i="1743"/>
  <c r="X46" i="1743"/>
  <c r="X47" i="1743"/>
  <c r="X48" i="1743"/>
  <c r="X49" i="1743"/>
  <c r="X50" i="1743"/>
  <c r="X51" i="1743"/>
  <c r="X52" i="1743"/>
  <c r="X53" i="1743"/>
  <c r="X54" i="1743"/>
  <c r="X55" i="1743"/>
  <c r="X56" i="1743"/>
  <c r="X57" i="1743"/>
  <c r="X58" i="1743"/>
  <c r="X59" i="1743"/>
  <c r="X60" i="1743"/>
  <c r="X61" i="1743"/>
  <c r="X62" i="1743"/>
  <c r="X63" i="1743"/>
  <c r="X64" i="1743"/>
  <c r="X65" i="1743"/>
  <c r="X66" i="1743"/>
  <c r="X67" i="1743"/>
  <c r="X68" i="1743"/>
  <c r="X69" i="1743"/>
  <c r="X70" i="1743"/>
  <c r="X71" i="1743"/>
  <c r="X72" i="1743"/>
  <c r="X73" i="1743"/>
  <c r="X74" i="1743"/>
  <c r="X75" i="1743"/>
  <c r="X76" i="1743"/>
  <c r="X77" i="1743"/>
  <c r="X78" i="1743"/>
  <c r="X79" i="1743"/>
  <c r="X80" i="1743"/>
  <c r="X81" i="1743"/>
  <c r="X82" i="1743"/>
  <c r="X83" i="1743"/>
  <c r="X84" i="1743"/>
  <c r="X85" i="1743"/>
  <c r="X86" i="1743"/>
  <c r="X87" i="1743"/>
  <c r="X88" i="1743"/>
  <c r="X89" i="1743"/>
  <c r="X90" i="1743"/>
  <c r="X91" i="1743"/>
  <c r="X92" i="1743"/>
  <c r="X93" i="1743"/>
  <c r="X94" i="1743"/>
  <c r="X95" i="1743"/>
  <c r="X96" i="1743"/>
  <c r="X97" i="1743"/>
  <c r="X98" i="1743"/>
  <c r="X99" i="1743"/>
  <c r="X100" i="1743"/>
  <c r="X101" i="1743"/>
  <c r="X102" i="1743"/>
  <c r="X103" i="1743"/>
  <c r="X104" i="1743"/>
  <c r="X105" i="1743"/>
  <c r="X106" i="1743"/>
  <c r="X107" i="1743"/>
  <c r="X108" i="1743"/>
  <c r="X109" i="1743"/>
  <c r="X110" i="1743"/>
  <c r="X111" i="1743"/>
  <c r="X112" i="1743"/>
  <c r="X113" i="1743"/>
  <c r="X114" i="1743"/>
  <c r="X115" i="1743"/>
  <c r="X116" i="1743"/>
  <c r="X117" i="1743"/>
  <c r="X118" i="1743"/>
  <c r="X119" i="1743"/>
  <c r="X120" i="1743"/>
  <c r="X121" i="1743"/>
  <c r="X122" i="1743"/>
  <c r="X123" i="1743"/>
  <c r="X124" i="1743"/>
  <c r="X125" i="1743"/>
  <c r="X126" i="1743"/>
  <c r="X127" i="1743"/>
  <c r="X128" i="1743"/>
  <c r="X129" i="1743"/>
  <c r="X130" i="1743"/>
  <c r="X131" i="1743"/>
  <c r="X132" i="1743"/>
  <c r="X133" i="1743"/>
  <c r="X134" i="1743"/>
  <c r="X135" i="1743"/>
  <c r="X136" i="1743"/>
  <c r="X137" i="1743"/>
  <c r="X138" i="1743"/>
  <c r="X139" i="1743"/>
  <c r="X140" i="1743"/>
  <c r="X141" i="1743"/>
  <c r="X142" i="1743"/>
  <c r="X143" i="1743"/>
  <c r="X144" i="1743"/>
  <c r="X145" i="1743"/>
  <c r="X146" i="1743"/>
  <c r="X147" i="1743"/>
  <c r="X148" i="1743"/>
  <c r="X149" i="1743"/>
  <c r="X150" i="1743"/>
  <c r="X151" i="1743"/>
  <c r="X152" i="1743"/>
  <c r="X153" i="1743"/>
  <c r="X154" i="1743"/>
  <c r="X155" i="1743"/>
  <c r="X156" i="1743"/>
  <c r="X157" i="1743"/>
  <c r="X158" i="1743"/>
  <c r="X159" i="1743"/>
  <c r="X160" i="1743"/>
  <c r="X161" i="1743"/>
  <c r="X162" i="1743"/>
  <c r="X163" i="1743"/>
  <c r="X164" i="1743"/>
  <c r="X165" i="1743"/>
  <c r="X166" i="1743"/>
  <c r="X167" i="1743"/>
  <c r="X168" i="1743"/>
  <c r="X169" i="1743"/>
  <c r="X170" i="1743"/>
  <c r="X171" i="1743"/>
  <c r="X172" i="1743"/>
  <c r="X173" i="1743"/>
  <c r="X174" i="1743"/>
  <c r="X175" i="1743"/>
  <c r="X176" i="1743"/>
  <c r="X177" i="1743"/>
  <c r="X178" i="1743"/>
  <c r="X179" i="1743"/>
  <c r="X180" i="1743"/>
  <c r="X181" i="1743"/>
  <c r="X182" i="1743"/>
  <c r="X183" i="1743"/>
  <c r="X184" i="1743"/>
  <c r="X185" i="1743"/>
  <c r="X186" i="1743"/>
  <c r="X187" i="1743"/>
  <c r="X188" i="1743"/>
  <c r="X189" i="1743"/>
  <c r="X190" i="1743"/>
  <c r="X191" i="1743"/>
  <c r="X192" i="1743"/>
  <c r="X193" i="1743"/>
  <c r="X194" i="1743"/>
  <c r="X195" i="1743"/>
  <c r="X196" i="1743"/>
  <c r="X197" i="1743"/>
  <c r="X198" i="1743"/>
  <c r="X199" i="1743"/>
  <c r="X200" i="1743"/>
  <c r="X201" i="1743"/>
  <c r="X202" i="1743"/>
  <c r="X203" i="1743"/>
  <c r="X204" i="1743"/>
  <c r="X205" i="1743"/>
  <c r="X206" i="1743"/>
  <c r="X207" i="1743"/>
  <c r="X208" i="1743"/>
  <c r="X209" i="1743"/>
  <c r="X210" i="1743"/>
  <c r="X211" i="1743"/>
  <c r="X212" i="1743"/>
  <c r="X213" i="1743"/>
  <c r="X214" i="1743"/>
  <c r="X215" i="1743"/>
  <c r="X216" i="1743"/>
  <c r="X217" i="1743"/>
  <c r="X218" i="1743"/>
  <c r="X219" i="1743"/>
  <c r="X220" i="1743"/>
  <c r="X221" i="1743"/>
  <c r="X222" i="1743"/>
  <c r="X223" i="1743"/>
  <c r="X224" i="1743"/>
  <c r="X225" i="1743"/>
  <c r="X226" i="1743"/>
  <c r="X227" i="1743"/>
  <c r="X228" i="1743"/>
  <c r="X229" i="1743"/>
  <c r="X230" i="1743"/>
  <c r="X231" i="1743"/>
  <c r="X232" i="1743"/>
  <c r="X233" i="1743"/>
  <c r="X234" i="1743"/>
  <c r="X235" i="1743"/>
  <c r="X236" i="1743"/>
  <c r="X237" i="1743"/>
  <c r="X238" i="1743"/>
  <c r="X239" i="1743"/>
  <c r="X240" i="1743"/>
  <c r="X241" i="1743"/>
  <c r="X242" i="1743"/>
  <c r="X243" i="1743"/>
  <c r="X244" i="1743"/>
  <c r="X245" i="1743"/>
  <c r="X246" i="1743"/>
  <c r="X247" i="1743"/>
  <c r="X248" i="1743"/>
  <c r="X249" i="1743"/>
  <c r="X250" i="1743"/>
  <c r="X251" i="1743"/>
  <c r="X252" i="1743"/>
  <c r="X253" i="1743"/>
  <c r="X254" i="1743"/>
  <c r="X255" i="1743"/>
  <c r="X256" i="1743"/>
  <c r="X257" i="1743"/>
  <c r="X258" i="1743"/>
  <c r="X259" i="1743"/>
  <c r="X260" i="1743"/>
  <c r="X261" i="1743"/>
  <c r="X262" i="1743"/>
  <c r="X263" i="1743"/>
  <c r="X264" i="1743"/>
  <c r="X265" i="1743"/>
  <c r="X266" i="1743"/>
  <c r="X267" i="1743"/>
  <c r="X268" i="1743"/>
  <c r="X269" i="1743"/>
  <c r="X270" i="1743"/>
  <c r="X271" i="1743"/>
  <c r="X272" i="1743"/>
  <c r="X273" i="1743"/>
  <c r="X274" i="1743"/>
  <c r="X275" i="1743"/>
  <c r="X276" i="1743"/>
  <c r="X277" i="1743"/>
  <c r="X278" i="1743"/>
  <c r="X279" i="1743"/>
  <c r="X280" i="1743"/>
  <c r="X281" i="1743"/>
  <c r="X282" i="1743"/>
  <c r="X283" i="1743"/>
  <c r="AM19" i="1744" s="1"/>
  <c r="X284" i="1743"/>
  <c r="X285" i="1743"/>
  <c r="X286" i="1743"/>
  <c r="X287" i="1743"/>
  <c r="X288" i="1743"/>
  <c r="X289" i="1743"/>
  <c r="X290" i="1743"/>
  <c r="X291" i="1743"/>
  <c r="X292" i="1743"/>
  <c r="X293" i="1743"/>
  <c r="X294" i="1743"/>
  <c r="X295" i="1743"/>
  <c r="X296" i="1743"/>
  <c r="X297" i="1743"/>
  <c r="X298" i="1743"/>
  <c r="X299" i="1743"/>
  <c r="X300" i="1743"/>
  <c r="X301" i="1743"/>
  <c r="X302" i="1743"/>
  <c r="X303" i="1743"/>
  <c r="X304" i="1743"/>
  <c r="X305" i="1743"/>
  <c r="X306" i="1743"/>
  <c r="X307" i="1743"/>
  <c r="X308" i="1743"/>
  <c r="X309" i="1743"/>
  <c r="X310" i="1743"/>
  <c r="X311" i="1743"/>
  <c r="X312" i="1743"/>
  <c r="X313" i="1743"/>
  <c r="X314" i="1743"/>
  <c r="X315" i="1743"/>
  <c r="X316" i="1743"/>
  <c r="X317" i="1743"/>
  <c r="X318" i="1743"/>
  <c r="X319" i="1743"/>
  <c r="X320" i="1743"/>
  <c r="X321" i="1743"/>
  <c r="X322" i="1743"/>
  <c r="X323" i="1743"/>
  <c r="X324" i="1743"/>
  <c r="X325" i="1743"/>
  <c r="X326" i="1743"/>
  <c r="X327" i="1743"/>
  <c r="X328" i="1743"/>
  <c r="X329" i="1743"/>
  <c r="X330" i="1743"/>
  <c r="X331" i="1743"/>
  <c r="X332" i="1743"/>
  <c r="X333" i="1743"/>
  <c r="X334" i="1743"/>
  <c r="X335" i="1743"/>
  <c r="X336" i="1743"/>
  <c r="X337" i="1743"/>
  <c r="X338" i="1743"/>
  <c r="X339" i="1743"/>
  <c r="X340" i="1743"/>
  <c r="X341" i="1743"/>
  <c r="X342" i="1743"/>
  <c r="X343" i="1743"/>
  <c r="X344" i="1743"/>
  <c r="X345" i="1743"/>
  <c r="X346" i="1743"/>
  <c r="X347" i="1743"/>
  <c r="X348" i="1743"/>
  <c r="X349" i="1743"/>
  <c r="X350" i="1743"/>
  <c r="X351" i="1743"/>
  <c r="X352" i="1743"/>
  <c r="X353" i="1743"/>
  <c r="X354" i="1743"/>
  <c r="X355" i="1743"/>
  <c r="X356" i="1743"/>
  <c r="X357" i="1743"/>
  <c r="X358" i="1743"/>
  <c r="X359" i="1743"/>
  <c r="X360" i="1743"/>
  <c r="X361" i="1743"/>
  <c r="X362" i="1743"/>
  <c r="X363" i="1743"/>
  <c r="X364" i="1743"/>
  <c r="X365" i="1743"/>
  <c r="X366" i="1743"/>
  <c r="X367" i="1743"/>
  <c r="X368" i="1743"/>
  <c r="X369" i="1743"/>
  <c r="X370" i="1743"/>
  <c r="X371" i="1743"/>
  <c r="X372" i="1743"/>
  <c r="X373" i="1743"/>
  <c r="X374" i="1743"/>
  <c r="X375" i="1743"/>
  <c r="X376" i="1743"/>
  <c r="X377" i="1743"/>
  <c r="X378" i="1743"/>
  <c r="X379" i="1743"/>
  <c r="X380" i="1743"/>
  <c r="X381" i="1743"/>
  <c r="X382" i="1743"/>
  <c r="X383" i="1743"/>
  <c r="X384" i="1743"/>
  <c r="X385" i="1743"/>
  <c r="X386" i="1743"/>
  <c r="X387" i="1743"/>
  <c r="X388" i="1743"/>
  <c r="X389" i="1743"/>
  <c r="X390" i="1743"/>
  <c r="X391" i="1743"/>
  <c r="X392" i="1743"/>
  <c r="X393" i="1743"/>
  <c r="X394" i="1743"/>
  <c r="X395" i="1743"/>
  <c r="X396" i="1743"/>
  <c r="X397" i="1743"/>
  <c r="X398" i="1743"/>
  <c r="X399" i="1743"/>
  <c r="X400" i="1743"/>
  <c r="X401" i="1743"/>
  <c r="X402" i="1743"/>
  <c r="X403" i="1743"/>
  <c r="X404" i="1743"/>
  <c r="X405" i="1743"/>
  <c r="X406" i="1743"/>
  <c r="X407" i="1743"/>
  <c r="X408" i="1743"/>
  <c r="X409" i="1743"/>
  <c r="X410" i="1743"/>
  <c r="X411" i="1743"/>
  <c r="X412" i="1743"/>
  <c r="X413" i="1743"/>
  <c r="X414" i="1743"/>
  <c r="X415" i="1743"/>
  <c r="X416" i="1743"/>
  <c r="X417" i="1743"/>
  <c r="X418" i="1743"/>
  <c r="X419" i="1743"/>
  <c r="X420" i="1743"/>
  <c r="X421" i="1743"/>
  <c r="X422" i="1743"/>
  <c r="X423" i="1743"/>
  <c r="X424" i="1743"/>
  <c r="X425" i="1743"/>
  <c r="X426" i="1743"/>
  <c r="X427" i="1743"/>
  <c r="X428" i="1743"/>
  <c r="X429" i="1743"/>
  <c r="X430" i="1743"/>
  <c r="X431" i="1743"/>
  <c r="X432" i="1743"/>
  <c r="X433" i="1743"/>
  <c r="X434" i="1743"/>
  <c r="X435" i="1743"/>
  <c r="X436" i="1743"/>
  <c r="X437" i="1743"/>
  <c r="X438" i="1743"/>
  <c r="X439" i="1743"/>
  <c r="X440" i="1743"/>
  <c r="X441" i="1743"/>
  <c r="X442" i="1743"/>
  <c r="X443" i="1743"/>
  <c r="X444" i="1743"/>
  <c r="X445" i="1743"/>
  <c r="X446" i="1743"/>
  <c r="X447" i="1743"/>
  <c r="X448" i="1743"/>
  <c r="X449" i="1743"/>
  <c r="X450" i="1743"/>
  <c r="X451" i="1743"/>
  <c r="X452" i="1743"/>
  <c r="X453" i="1743"/>
  <c r="X454" i="1743"/>
  <c r="X455" i="1743"/>
  <c r="X456" i="1743"/>
  <c r="X457" i="1743"/>
  <c r="X458" i="1743"/>
  <c r="X459" i="1743"/>
  <c r="X460" i="1743"/>
  <c r="X461" i="1743"/>
  <c r="X462" i="1743"/>
  <c r="X463" i="1743"/>
  <c r="X464" i="1743"/>
  <c r="X465" i="1743"/>
  <c r="X466" i="1743"/>
  <c r="X467" i="1743"/>
  <c r="X468" i="1743"/>
  <c r="X469" i="1743"/>
  <c r="X470" i="1743"/>
  <c r="X471" i="1743"/>
  <c r="X472" i="1743"/>
  <c r="X473" i="1743"/>
  <c r="X474" i="1743"/>
  <c r="X475" i="1743"/>
  <c r="X476" i="1743"/>
  <c r="X477" i="1743"/>
  <c r="X478" i="1743"/>
  <c r="X479" i="1743"/>
  <c r="X480" i="1743"/>
  <c r="X481" i="1743"/>
  <c r="X482" i="1743"/>
  <c r="X483" i="1743"/>
  <c r="X484" i="1743"/>
  <c r="X485" i="1743"/>
  <c r="X486" i="1743"/>
  <c r="X487" i="1743"/>
  <c r="X488" i="1743"/>
  <c r="X489" i="1743"/>
  <c r="X490" i="1743"/>
  <c r="X491" i="1743"/>
  <c r="X492" i="1743"/>
  <c r="X493" i="1743"/>
  <c r="X494" i="1743"/>
  <c r="X495" i="1743"/>
  <c r="X496" i="1743"/>
  <c r="X497" i="1743"/>
  <c r="X498" i="1743"/>
  <c r="X499" i="1743"/>
  <c r="X500" i="1743"/>
  <c r="X501" i="1743"/>
  <c r="X502" i="1743"/>
  <c r="X503" i="1743"/>
  <c r="X504" i="1743"/>
  <c r="X505" i="1743"/>
  <c r="X506" i="1743"/>
  <c r="X507" i="1743"/>
  <c r="X508" i="1743"/>
  <c r="X509" i="1743"/>
  <c r="X510" i="1743"/>
  <c r="X511" i="1743"/>
  <c r="X512" i="1743"/>
  <c r="X513" i="1743"/>
  <c r="X514" i="1743"/>
  <c r="X515" i="1743"/>
  <c r="X516" i="1743"/>
  <c r="X517" i="1743"/>
  <c r="X518" i="1743"/>
  <c r="X519" i="1743"/>
  <c r="X520" i="1743"/>
  <c r="X521" i="1743"/>
  <c r="X522" i="1743"/>
  <c r="X523" i="1743"/>
  <c r="X524" i="1743"/>
  <c r="X525" i="1743"/>
  <c r="X526" i="1743"/>
  <c r="X527" i="1743"/>
  <c r="X528" i="1743"/>
  <c r="X529" i="1743"/>
  <c r="X530" i="1743"/>
  <c r="X531" i="1743"/>
  <c r="X532" i="1743"/>
  <c r="X533" i="1743"/>
  <c r="X534" i="1743"/>
  <c r="X535" i="1743"/>
  <c r="X536" i="1743"/>
  <c r="X537" i="1743"/>
  <c r="X538" i="1743"/>
  <c r="X539" i="1743"/>
  <c r="X540" i="1743"/>
  <c r="X541" i="1743"/>
  <c r="X542" i="1743"/>
  <c r="X543" i="1743"/>
  <c r="X544" i="1743"/>
  <c r="X545" i="1743"/>
  <c r="X546" i="1743"/>
  <c r="X547" i="1743"/>
  <c r="X548" i="1743"/>
  <c r="X549" i="1743"/>
  <c r="X550" i="1743"/>
  <c r="X551" i="1743"/>
  <c r="X552" i="1743"/>
  <c r="X553" i="1743"/>
  <c r="X554" i="1743"/>
  <c r="X555" i="1743"/>
  <c r="X556" i="1743"/>
  <c r="X557" i="1743"/>
  <c r="X558" i="1743"/>
  <c r="X559" i="1743"/>
  <c r="X560" i="1743"/>
  <c r="X561" i="1743"/>
  <c r="X562" i="1743"/>
  <c r="X563" i="1743"/>
  <c r="X564" i="1743"/>
  <c r="X565" i="1743"/>
  <c r="X566" i="1743"/>
  <c r="X567" i="1743"/>
  <c r="X568" i="1743"/>
  <c r="X569" i="1743"/>
  <c r="X570" i="1743"/>
  <c r="X571" i="1743"/>
  <c r="X572" i="1743"/>
  <c r="X573" i="1743"/>
  <c r="X574" i="1743"/>
  <c r="X575" i="1743"/>
  <c r="X576" i="1743"/>
  <c r="X577" i="1743"/>
  <c r="X578" i="1743"/>
  <c r="X579" i="1743"/>
  <c r="X580" i="1743"/>
  <c r="X581" i="1743"/>
  <c r="X582" i="1743"/>
  <c r="X583" i="1743"/>
  <c r="X584" i="1743"/>
  <c r="X585" i="1743"/>
  <c r="X586" i="1743"/>
  <c r="X587" i="1743"/>
  <c r="X588" i="1743"/>
  <c r="X589" i="1743"/>
  <c r="X590" i="1743"/>
  <c r="X591" i="1743"/>
  <c r="X592" i="1743"/>
  <c r="X593" i="1743"/>
  <c r="X594" i="1743"/>
  <c r="X595" i="1743"/>
  <c r="X596" i="1743"/>
  <c r="X597" i="1743"/>
  <c r="X598" i="1743"/>
  <c r="X599" i="1743"/>
  <c r="X600" i="1743"/>
  <c r="X601" i="1743"/>
  <c r="X602" i="1743"/>
  <c r="X603" i="1743"/>
  <c r="X604" i="1743"/>
  <c r="X605" i="1743"/>
  <c r="X606" i="1743"/>
  <c r="X607" i="1743"/>
  <c r="X608" i="1743"/>
  <c r="X609" i="1743"/>
  <c r="X610" i="1743"/>
  <c r="X611" i="1743"/>
  <c r="X612" i="1743"/>
  <c r="X613" i="1743"/>
  <c r="X614" i="1743"/>
  <c r="X615" i="1743"/>
  <c r="X616" i="1743"/>
  <c r="X617" i="1743"/>
  <c r="X618" i="1743"/>
  <c r="X619" i="1743"/>
  <c r="X620" i="1743"/>
  <c r="X621" i="1743"/>
  <c r="X622" i="1743"/>
  <c r="X623" i="1743"/>
  <c r="X624" i="1743"/>
  <c r="X625" i="1743"/>
  <c r="X626" i="1743"/>
  <c r="X627" i="1743"/>
  <c r="X628" i="1743"/>
  <c r="X629" i="1743"/>
  <c r="X630" i="1743"/>
  <c r="X631" i="1743"/>
  <c r="X632" i="1743"/>
  <c r="X633" i="1743"/>
  <c r="X634" i="1743"/>
  <c r="X635" i="1743"/>
  <c r="X636" i="1743"/>
  <c r="X637" i="1743"/>
  <c r="X638" i="1743"/>
  <c r="X639" i="1743"/>
  <c r="X640" i="1743"/>
  <c r="X641" i="1743"/>
  <c r="X642" i="1743"/>
  <c r="X643" i="1743"/>
  <c r="X644" i="1743"/>
  <c r="X645" i="1743"/>
  <c r="X646" i="1743"/>
  <c r="X647" i="1743"/>
  <c r="X648" i="1743"/>
  <c r="X649" i="1743"/>
  <c r="X650" i="1743"/>
  <c r="X651" i="1743"/>
  <c r="X652" i="1743"/>
  <c r="X653" i="1743"/>
  <c r="X654" i="1743"/>
  <c r="X655" i="1743"/>
  <c r="X656" i="1743"/>
  <c r="X657" i="1743"/>
  <c r="X658" i="1743"/>
  <c r="X659" i="1743"/>
  <c r="X660" i="1743"/>
  <c r="X661" i="1743"/>
  <c r="X662" i="1743"/>
  <c r="X663" i="1743"/>
  <c r="X664" i="1743"/>
  <c r="X665" i="1743"/>
  <c r="X666" i="1743"/>
  <c r="X667" i="1743"/>
  <c r="X668" i="1743"/>
  <c r="X669" i="1743"/>
  <c r="X670" i="1743"/>
  <c r="X671" i="1743"/>
  <c r="X672" i="1743"/>
  <c r="X673" i="1743"/>
  <c r="X674" i="1743"/>
  <c r="X675" i="1743"/>
  <c r="X676" i="1743"/>
  <c r="X677" i="1743"/>
  <c r="X678" i="1743"/>
  <c r="X679" i="1743"/>
  <c r="X680" i="1743"/>
  <c r="X681" i="1743"/>
  <c r="X682" i="1743"/>
  <c r="X683" i="1743"/>
  <c r="X684" i="1743"/>
  <c r="X685" i="1743"/>
  <c r="X686" i="1743"/>
  <c r="X687" i="1743"/>
  <c r="X688" i="1743"/>
  <c r="X689" i="1743"/>
  <c r="X690" i="1743"/>
  <c r="X691" i="1743"/>
  <c r="X692" i="1743"/>
  <c r="X693" i="1743"/>
  <c r="X694" i="1743"/>
  <c r="X695" i="1743"/>
  <c r="X696" i="1743"/>
  <c r="X697" i="1743"/>
  <c r="X698" i="1743"/>
  <c r="X699" i="1743"/>
  <c r="X700" i="1743"/>
  <c r="X701" i="1743"/>
  <c r="X702" i="1743"/>
  <c r="X703" i="1743"/>
  <c r="X704" i="1743"/>
  <c r="X705" i="1743"/>
  <c r="X706" i="1743"/>
  <c r="X707" i="1743"/>
  <c r="X708" i="1743"/>
  <c r="X709" i="1743"/>
  <c r="X710" i="1743"/>
  <c r="X711" i="1743"/>
  <c r="X712" i="1743"/>
  <c r="X713" i="1743"/>
  <c r="X714" i="1743"/>
  <c r="X715" i="1743"/>
  <c r="X716" i="1743"/>
  <c r="X717" i="1743"/>
  <c r="X718" i="1743"/>
  <c r="X719" i="1743"/>
  <c r="X720" i="1743"/>
  <c r="X721" i="1743"/>
  <c r="X722" i="1743"/>
  <c r="X723" i="1743"/>
  <c r="X724" i="1743"/>
  <c r="X725" i="1743"/>
  <c r="X726" i="1743"/>
  <c r="X727" i="1743"/>
  <c r="X728" i="1743"/>
  <c r="X729" i="1743"/>
  <c r="X730" i="1743"/>
  <c r="X731" i="1743"/>
  <c r="X732" i="1743"/>
  <c r="X733" i="1743"/>
  <c r="X734" i="1743"/>
  <c r="X735" i="1743"/>
  <c r="X736" i="1743"/>
  <c r="X737" i="1743"/>
  <c r="X738" i="1743"/>
  <c r="X739" i="1743"/>
  <c r="X740" i="1743"/>
  <c r="X741" i="1743"/>
  <c r="X742" i="1743"/>
  <c r="X743" i="1743"/>
  <c r="X744" i="1743"/>
  <c r="X745" i="1743"/>
  <c r="X746" i="1743"/>
  <c r="X747" i="1743"/>
  <c r="X748" i="1743"/>
  <c r="X749" i="1743"/>
  <c r="X750" i="1743"/>
  <c r="X751" i="1743"/>
  <c r="X752" i="1743"/>
  <c r="X753" i="1743"/>
  <c r="X754" i="1743"/>
  <c r="X755" i="1743"/>
  <c r="X756" i="1743"/>
  <c r="X757" i="1743"/>
  <c r="X758" i="1743"/>
  <c r="X759" i="1743"/>
  <c r="X760" i="1743"/>
  <c r="X761" i="1743"/>
  <c r="X762" i="1743"/>
  <c r="X763" i="1743"/>
  <c r="X764" i="1743"/>
  <c r="X765" i="1743"/>
  <c r="X766" i="1743"/>
  <c r="X767" i="1743"/>
  <c r="X768" i="1743"/>
  <c r="X769" i="1743"/>
  <c r="X770" i="1743"/>
  <c r="X771" i="1743"/>
  <c r="X772" i="1743"/>
  <c r="X773" i="1743"/>
  <c r="X774" i="1743"/>
  <c r="X775" i="1743"/>
  <c r="X776" i="1743"/>
  <c r="X777" i="1743"/>
  <c r="X778" i="1743"/>
  <c r="X779" i="1743"/>
  <c r="X780" i="1743"/>
  <c r="X781" i="1743"/>
  <c r="X782" i="1743"/>
  <c r="X783" i="1743"/>
  <c r="X784" i="1743"/>
  <c r="X785" i="1743"/>
  <c r="X786" i="1743"/>
  <c r="X787" i="1743"/>
  <c r="X788" i="1743"/>
  <c r="X789" i="1743"/>
  <c r="X790" i="1743"/>
  <c r="X791" i="1743"/>
  <c r="X792" i="1743"/>
  <c r="X793" i="1743"/>
  <c r="X794" i="1743"/>
  <c r="X795" i="1743"/>
  <c r="X796" i="1743"/>
  <c r="X797" i="1743"/>
  <c r="X798" i="1743"/>
  <c r="X799" i="1743"/>
  <c r="X800" i="1743"/>
  <c r="X801" i="1743"/>
  <c r="X802" i="1743"/>
  <c r="X803" i="1743"/>
  <c r="X804" i="1743"/>
  <c r="X805" i="1743"/>
  <c r="X806" i="1743"/>
  <c r="X807" i="1743"/>
  <c r="X808" i="1743"/>
  <c r="X809" i="1743"/>
  <c r="X810" i="1743"/>
  <c r="X811" i="1743"/>
  <c r="X812" i="1743"/>
  <c r="X813" i="1743"/>
  <c r="X814" i="1743"/>
  <c r="X815" i="1743"/>
  <c r="X816" i="1743"/>
  <c r="X817" i="1743"/>
  <c r="X818" i="1743"/>
  <c r="X819" i="1743"/>
  <c r="X820" i="1743"/>
  <c r="X821" i="1743"/>
  <c r="X822" i="1743"/>
  <c r="X823" i="1743"/>
  <c r="X824" i="1743"/>
  <c r="X825" i="1743"/>
  <c r="X826" i="1743"/>
  <c r="X827" i="1743"/>
  <c r="X828" i="1743"/>
  <c r="X829" i="1743"/>
  <c r="X830" i="1743"/>
  <c r="X831" i="1743"/>
  <c r="X832" i="1743"/>
  <c r="X833" i="1743"/>
  <c r="X834" i="1743"/>
  <c r="X835" i="1743"/>
  <c r="X836" i="1743"/>
  <c r="X837" i="1743"/>
  <c r="X838" i="1743"/>
  <c r="X839" i="1743"/>
  <c r="X840" i="1743"/>
  <c r="X841" i="1743"/>
  <c r="X842" i="1743"/>
  <c r="X843" i="1743"/>
  <c r="X844" i="1743"/>
  <c r="X845" i="1743"/>
  <c r="X846" i="1743"/>
  <c r="X847" i="1743"/>
  <c r="X848" i="1743"/>
  <c r="X849" i="1743"/>
  <c r="X850" i="1743"/>
  <c r="X851" i="1743"/>
  <c r="X852" i="1743"/>
  <c r="X853" i="1743"/>
  <c r="X854" i="1743"/>
  <c r="X855" i="1743"/>
  <c r="X856" i="1743"/>
  <c r="X857" i="1743"/>
  <c r="X858" i="1743"/>
  <c r="X859" i="1743"/>
  <c r="X860" i="1743"/>
  <c r="X861" i="1743"/>
  <c r="X862" i="1743"/>
  <c r="X863" i="1743"/>
  <c r="X864" i="1743"/>
  <c r="X865" i="1743"/>
  <c r="X866" i="1743"/>
  <c r="X867" i="1743"/>
  <c r="X868" i="1743"/>
  <c r="X869" i="1743"/>
  <c r="X870" i="1743"/>
  <c r="X871" i="1743"/>
  <c r="X872" i="1743"/>
  <c r="X873" i="1743"/>
  <c r="X874" i="1743"/>
  <c r="X875" i="1743"/>
  <c r="X876" i="1743"/>
  <c r="X877" i="1743"/>
  <c r="X878" i="1743"/>
  <c r="X879" i="1743"/>
  <c r="X880" i="1743"/>
  <c r="X881" i="1743"/>
  <c r="X882" i="1743"/>
  <c r="X883" i="1743"/>
  <c r="X884" i="1743"/>
  <c r="X885" i="1743"/>
  <c r="X886" i="1743"/>
  <c r="X887" i="1743"/>
  <c r="X888" i="1743"/>
  <c r="X889" i="1743"/>
  <c r="X890" i="1743"/>
  <c r="X891" i="1743"/>
  <c r="X892" i="1743"/>
  <c r="X893" i="1743"/>
  <c r="X894" i="1743"/>
  <c r="X895" i="1743"/>
  <c r="X896" i="1743"/>
  <c r="X897" i="1743"/>
  <c r="X898" i="1743"/>
  <c r="X899" i="1743"/>
  <c r="X900" i="1743"/>
  <c r="X901" i="1743"/>
  <c r="X902" i="1743"/>
  <c r="X903" i="1743"/>
  <c r="X904" i="1743"/>
  <c r="X905" i="1743"/>
  <c r="X906" i="1743"/>
  <c r="X907" i="1743"/>
  <c r="X908" i="1743"/>
  <c r="X909" i="1743"/>
  <c r="X910" i="1743"/>
  <c r="X911" i="1743"/>
  <c r="X912" i="1743"/>
  <c r="X913" i="1743"/>
  <c r="X914" i="1743"/>
  <c r="X915" i="1743"/>
  <c r="X916" i="1743"/>
  <c r="X917" i="1743"/>
  <c r="X918" i="1743"/>
  <c r="X919" i="1743"/>
  <c r="X920" i="1743"/>
  <c r="X921" i="1743"/>
  <c r="X922" i="1743"/>
  <c r="X923" i="1743"/>
  <c r="X924" i="1743"/>
  <c r="X925" i="1743"/>
  <c r="X926" i="1743"/>
  <c r="X927" i="1743"/>
  <c r="X928" i="1743"/>
  <c r="X929" i="1743"/>
  <c r="X930" i="1743"/>
  <c r="X931" i="1743"/>
  <c r="X932" i="1743"/>
  <c r="X933" i="1743"/>
  <c r="X934" i="1743"/>
  <c r="X935" i="1743"/>
  <c r="X936" i="1743"/>
  <c r="X937" i="1743"/>
  <c r="X938" i="1743"/>
  <c r="X939" i="1743"/>
  <c r="X940" i="1743"/>
  <c r="X941" i="1743"/>
  <c r="X942" i="1743"/>
  <c r="X943" i="1743"/>
  <c r="X944" i="1743"/>
  <c r="X945" i="1743"/>
  <c r="X946" i="1743"/>
  <c r="X947" i="1743"/>
  <c r="X948" i="1743"/>
  <c r="X949" i="1743"/>
  <c r="X950" i="1743"/>
  <c r="X951" i="1743"/>
  <c r="X952" i="1743"/>
  <c r="X953" i="1743"/>
  <c r="X954" i="1743"/>
  <c r="X955" i="1743"/>
  <c r="X956" i="1743"/>
  <c r="X957" i="1743"/>
  <c r="X958" i="1743"/>
  <c r="X959" i="1743"/>
  <c r="X960" i="1743"/>
  <c r="X961" i="1743"/>
  <c r="X962" i="1743"/>
  <c r="X963" i="1743"/>
  <c r="X964" i="1743"/>
  <c r="X965" i="1743"/>
  <c r="X966" i="1743"/>
  <c r="X967" i="1743"/>
  <c r="X968" i="1743"/>
  <c r="X969" i="1743"/>
  <c r="X970" i="1743"/>
  <c r="X971" i="1743"/>
  <c r="X972" i="1743"/>
  <c r="X973" i="1743"/>
  <c r="X974" i="1743"/>
  <c r="X975" i="1743"/>
  <c r="X976" i="1743"/>
  <c r="X977" i="1743"/>
  <c r="X978" i="1743"/>
  <c r="X979" i="1743"/>
  <c r="X980" i="1743"/>
  <c r="X981" i="1743"/>
  <c r="X982" i="1743"/>
  <c r="X983" i="1743"/>
  <c r="X984" i="1743"/>
  <c r="X985" i="1743"/>
  <c r="X986" i="1743"/>
  <c r="X987" i="1743"/>
  <c r="X988" i="1743"/>
  <c r="X989" i="1743"/>
  <c r="X990" i="1743"/>
  <c r="X991" i="1743"/>
  <c r="X992" i="1743"/>
  <c r="X993" i="1743"/>
  <c r="X994" i="1743"/>
  <c r="X995" i="1743"/>
  <c r="X996" i="1743"/>
  <c r="X997" i="1743"/>
  <c r="X998" i="1743"/>
  <c r="X999" i="1743"/>
  <c r="X1000" i="1743"/>
  <c r="X1001" i="1743"/>
  <c r="X1002" i="1743"/>
  <c r="X1003" i="1743"/>
  <c r="X1004" i="1743"/>
  <c r="X1005" i="1743"/>
  <c r="X1006" i="1743"/>
  <c r="X1007" i="1743"/>
  <c r="X1008" i="1743"/>
  <c r="X1009" i="1743"/>
  <c r="X1010" i="1743"/>
  <c r="X1011" i="1743"/>
  <c r="X1012" i="1743"/>
  <c r="X1013" i="1743"/>
  <c r="X1014" i="1743"/>
  <c r="X1015" i="1743"/>
  <c r="X1016" i="1743"/>
  <c r="X1017" i="1743"/>
  <c r="X1018" i="1743"/>
  <c r="X1019" i="1743"/>
  <c r="X1020" i="1743"/>
  <c r="X1021" i="1743"/>
  <c r="X1022" i="1743"/>
  <c r="X1023" i="1743"/>
  <c r="X1024" i="1743"/>
  <c r="X1025" i="1743"/>
  <c r="X1026" i="1743"/>
  <c r="X1027" i="1743"/>
  <c r="X1028" i="1743"/>
  <c r="X1029" i="1743"/>
  <c r="X1030" i="1743"/>
  <c r="X1031" i="1743"/>
  <c r="X1032" i="1743"/>
  <c r="X1033" i="1743"/>
  <c r="X1034" i="1743"/>
  <c r="X1035" i="1743"/>
  <c r="X1036" i="1743"/>
  <c r="X1037" i="1743"/>
  <c r="X1038" i="1743"/>
  <c r="X1039" i="1743"/>
  <c r="X1040" i="1743"/>
  <c r="X1041" i="1743"/>
  <c r="X1042" i="1743"/>
  <c r="X1043" i="1743"/>
  <c r="X1044" i="1743"/>
  <c r="X1045" i="1743"/>
  <c r="X1046" i="1743"/>
  <c r="X1047" i="1743"/>
  <c r="X1048" i="1743"/>
  <c r="X1049" i="1743"/>
  <c r="X1050" i="1743"/>
  <c r="X1051" i="1743"/>
  <c r="X1052" i="1743"/>
  <c r="X1053" i="1743"/>
  <c r="X1054" i="1743"/>
  <c r="X1055" i="1743"/>
  <c r="X1056" i="1743"/>
  <c r="X1057" i="1743"/>
  <c r="X1058" i="1743"/>
  <c r="X1059" i="1743"/>
  <c r="X1060" i="1743"/>
  <c r="X1061" i="1743"/>
  <c r="X1062" i="1743"/>
  <c r="X1063" i="1743"/>
  <c r="X1064" i="1743"/>
  <c r="X1065" i="1743"/>
  <c r="X1066" i="1743"/>
  <c r="X1067" i="1743"/>
  <c r="X1068" i="1743"/>
  <c r="X1069" i="1743"/>
  <c r="X1070" i="1743"/>
  <c r="X1071" i="1743"/>
  <c r="X1072" i="1743"/>
  <c r="X1073" i="1743"/>
  <c r="X1074" i="1743"/>
  <c r="X1075" i="1743"/>
  <c r="X1076" i="1743"/>
  <c r="X1077" i="1743"/>
  <c r="X1078" i="1743"/>
  <c r="X1079" i="1743"/>
  <c r="X1080" i="1743"/>
  <c r="X1081" i="1743"/>
  <c r="X1082" i="1743"/>
  <c r="X1083" i="1743"/>
  <c r="X1084" i="1743"/>
  <c r="X1085" i="1743"/>
  <c r="X1086" i="1743"/>
  <c r="X1087" i="1743"/>
  <c r="X1088" i="1743"/>
  <c r="X1089" i="1743"/>
  <c r="X1090" i="1743"/>
  <c r="X1091" i="1743"/>
  <c r="X1092" i="1743"/>
  <c r="X1093" i="1743"/>
  <c r="X1094" i="1743"/>
  <c r="X1095" i="1743"/>
  <c r="X1096" i="1743"/>
  <c r="X1097" i="1743"/>
  <c r="X1098" i="1743"/>
  <c r="X1099" i="1743"/>
  <c r="X1100" i="1743"/>
  <c r="X1101" i="1743"/>
  <c r="X1102" i="1743"/>
  <c r="X1103" i="1743"/>
  <c r="X1104" i="1743"/>
  <c r="X1105" i="1743"/>
  <c r="X1106" i="1743"/>
  <c r="X1107" i="1743"/>
  <c r="X1108" i="1743"/>
  <c r="X1109" i="1743"/>
  <c r="X1110" i="1743"/>
  <c r="X1111" i="1743"/>
  <c r="X1112" i="1743"/>
  <c r="X1113" i="1743"/>
  <c r="X1114" i="1743"/>
  <c r="X1115" i="1743"/>
  <c r="X1116" i="1743"/>
  <c r="X1117" i="1743"/>
  <c r="X1118" i="1743"/>
  <c r="X1119" i="1743"/>
  <c r="X1120" i="1743"/>
  <c r="X1121" i="1743"/>
  <c r="X1122" i="1743"/>
  <c r="X1123" i="1743"/>
  <c r="X1124" i="1743"/>
  <c r="X1125" i="1743"/>
  <c r="X1126" i="1743"/>
  <c r="X1127" i="1743"/>
  <c r="X1128" i="1743"/>
  <c r="X1129" i="1743"/>
  <c r="X1130" i="1743"/>
  <c r="X1131" i="1743"/>
  <c r="X1132" i="1743"/>
  <c r="X1133" i="1743"/>
  <c r="X1134" i="1743"/>
  <c r="X1135" i="1743"/>
  <c r="X1136" i="1743"/>
  <c r="X1137" i="1743"/>
  <c r="X1138" i="1743"/>
  <c r="X1139" i="1743"/>
  <c r="X1140" i="1743"/>
  <c r="X1141" i="1743"/>
  <c r="X1142" i="1743"/>
  <c r="X1143" i="1743"/>
  <c r="X1144" i="1743"/>
  <c r="X1145" i="1743"/>
  <c r="X1146" i="1743"/>
  <c r="X1147" i="1743"/>
  <c r="X1148" i="1743"/>
  <c r="X1149" i="1743"/>
  <c r="X1150" i="1743"/>
  <c r="X1151" i="1743"/>
  <c r="X1152" i="1743"/>
  <c r="X1153" i="1743"/>
  <c r="X1154" i="1743"/>
  <c r="X1155" i="1743"/>
  <c r="X1156" i="1743"/>
  <c r="X1157" i="1743"/>
  <c r="X1158" i="1743"/>
  <c r="X1159" i="1743"/>
  <c r="X1160" i="1743"/>
  <c r="X1161" i="1743"/>
  <c r="X1162" i="1743"/>
  <c r="X1163" i="1743"/>
  <c r="X1164" i="1743"/>
  <c r="X1165" i="1743"/>
  <c r="X1166" i="1743"/>
  <c r="X1167" i="1743"/>
  <c r="X1168" i="1743"/>
  <c r="X1169" i="1743"/>
  <c r="X1170" i="1743"/>
  <c r="X1171" i="1743"/>
  <c r="X1172" i="1743"/>
  <c r="X1173" i="1743"/>
  <c r="X1174" i="1743"/>
  <c r="X1175" i="1743"/>
  <c r="X1176" i="1743"/>
  <c r="X1177" i="1743"/>
  <c r="X1178" i="1743"/>
  <c r="X1179" i="1743"/>
  <c r="X1180" i="1743"/>
  <c r="X1181" i="1743"/>
  <c r="X1182" i="1743"/>
  <c r="X1183" i="1743"/>
  <c r="X1184" i="1743"/>
  <c r="X1185" i="1743"/>
  <c r="X1186" i="1743"/>
  <c r="X1187" i="1743"/>
  <c r="X1188" i="1743"/>
  <c r="X1189" i="1743"/>
  <c r="X1190" i="1743"/>
  <c r="X1191" i="1743"/>
  <c r="X1192" i="1743"/>
  <c r="X1193" i="1743"/>
  <c r="X1194" i="1743"/>
  <c r="X1195" i="1743"/>
  <c r="X1196" i="1743"/>
  <c r="X1197" i="1743"/>
  <c r="X1198" i="1743"/>
  <c r="X1199" i="1743"/>
  <c r="X1200" i="1743"/>
  <c r="X1201" i="1743"/>
  <c r="X1202" i="1743"/>
  <c r="X1203" i="1743"/>
  <c r="X1204" i="1743"/>
  <c r="X1205" i="1743"/>
  <c r="X1206" i="1743"/>
  <c r="X1207" i="1743"/>
  <c r="X1208" i="1743"/>
  <c r="X1209" i="1743"/>
  <c r="X1210" i="1743"/>
  <c r="X1211" i="1743"/>
  <c r="X1212" i="1743"/>
  <c r="X1213" i="1743"/>
  <c r="X1214" i="1743"/>
  <c r="X1215" i="1743"/>
  <c r="X1216" i="1743"/>
  <c r="X1217" i="1743"/>
  <c r="X1218" i="1743"/>
  <c r="X1219" i="1743"/>
  <c r="X1220" i="1743"/>
  <c r="X1221" i="1743"/>
  <c r="X1222" i="1743"/>
  <c r="X1223" i="1743"/>
  <c r="X1224" i="1743"/>
  <c r="X1225" i="1743"/>
  <c r="X1226" i="1743"/>
  <c r="X1227" i="1743"/>
  <c r="X1228" i="1743"/>
  <c r="X1229" i="1743"/>
  <c r="X1230" i="1743"/>
  <c r="X1231" i="1743"/>
  <c r="X1232" i="1743"/>
  <c r="X1233" i="1743"/>
  <c r="X1234" i="1743"/>
  <c r="X1235" i="1743"/>
  <c r="X1236" i="1743"/>
  <c r="X1237" i="1743"/>
  <c r="X1238" i="1743"/>
  <c r="X1239" i="1743"/>
  <c r="X1240" i="1743"/>
  <c r="X1241" i="1743"/>
  <c r="X1242" i="1743"/>
  <c r="X1243" i="1743"/>
  <c r="X1244" i="1743"/>
  <c r="X1245" i="1743"/>
  <c r="X1246" i="1743"/>
  <c r="X1247" i="1743"/>
  <c r="X1248" i="1743"/>
  <c r="X1249" i="1743"/>
  <c r="X1250" i="1743"/>
  <c r="X1251" i="1743"/>
  <c r="X1252" i="1743"/>
  <c r="X1253" i="1743"/>
  <c r="X1254" i="1743"/>
  <c r="X1255" i="1743"/>
  <c r="X1256" i="1743"/>
  <c r="X1257" i="1743"/>
  <c r="X1258" i="1743"/>
  <c r="X1259" i="1743"/>
  <c r="X1260" i="1743"/>
  <c r="X1261" i="1743"/>
  <c r="X1262" i="1743"/>
  <c r="X1263" i="1743"/>
  <c r="X1264" i="1743"/>
  <c r="X1265" i="1743"/>
  <c r="X1266" i="1743"/>
  <c r="X1267" i="1743"/>
  <c r="X1268" i="1743"/>
  <c r="X1269" i="1743"/>
  <c r="X1270" i="1743"/>
  <c r="X1271" i="1743"/>
  <c r="X1272" i="1743"/>
  <c r="X1273" i="1743"/>
  <c r="X1274" i="1743"/>
  <c r="X1275" i="1743"/>
  <c r="X1276" i="1743"/>
  <c r="X1277" i="1743"/>
  <c r="X1278" i="1743"/>
  <c r="X1279" i="1743"/>
  <c r="X1280" i="1743"/>
  <c r="X1281" i="1743"/>
  <c r="X1282" i="1743"/>
  <c r="X1283" i="1743"/>
  <c r="X1284" i="1743"/>
  <c r="X1285" i="1743"/>
  <c r="X1286" i="1743"/>
  <c r="X1287" i="1743"/>
  <c r="X1288" i="1743"/>
  <c r="X1289" i="1743"/>
  <c r="X1290" i="1743"/>
  <c r="X1291" i="1743"/>
  <c r="X1292" i="1743"/>
  <c r="X1293" i="1743"/>
  <c r="X1294" i="1743"/>
  <c r="X1295" i="1743"/>
  <c r="X1296" i="1743"/>
  <c r="X1297" i="1743"/>
  <c r="X1298" i="1743"/>
  <c r="X1299" i="1743"/>
  <c r="X1300" i="1743"/>
  <c r="X1301" i="1743"/>
  <c r="X1302" i="1743"/>
  <c r="X1303" i="1743"/>
  <c r="X1304" i="1743"/>
  <c r="X1305" i="1743"/>
  <c r="X1306" i="1743"/>
  <c r="X1307" i="1743"/>
  <c r="X1308" i="1743"/>
  <c r="X1309" i="1743"/>
  <c r="X1310" i="1743"/>
  <c r="X1311" i="1743"/>
  <c r="X1312" i="1743"/>
  <c r="X1313" i="1743"/>
  <c r="X1314" i="1743"/>
  <c r="X1315" i="1743"/>
  <c r="X1316" i="1743"/>
  <c r="X1317" i="1743"/>
  <c r="X1318" i="1743"/>
  <c r="X1319" i="1743"/>
  <c r="X1320" i="1743"/>
  <c r="X1321" i="1743"/>
  <c r="X1322" i="1743"/>
  <c r="X1323" i="1743"/>
  <c r="X1324" i="1743"/>
  <c r="X1325" i="1743"/>
  <c r="X1326" i="1743"/>
  <c r="X1327" i="1743"/>
  <c r="X1328" i="1743"/>
  <c r="X1329" i="1743"/>
  <c r="X1330" i="1743"/>
  <c r="X1331" i="1743"/>
  <c r="X1332" i="1743"/>
  <c r="X1333" i="1743"/>
  <c r="X1334" i="1743"/>
  <c r="X1335" i="1743"/>
  <c r="X1336" i="1743"/>
  <c r="X1337" i="1743"/>
  <c r="X1338" i="1743"/>
  <c r="X1339" i="1743"/>
  <c r="X1340" i="1743"/>
  <c r="X1341" i="1743"/>
  <c r="X1342" i="1743"/>
  <c r="X1343" i="1743"/>
  <c r="X1344" i="1743"/>
  <c r="X1345" i="1743"/>
  <c r="X1346" i="1743"/>
  <c r="X1347" i="1743"/>
  <c r="X1348" i="1743"/>
  <c r="X1349" i="1743"/>
  <c r="X1350" i="1743"/>
  <c r="X1351" i="1743"/>
  <c r="X1352" i="1743"/>
  <c r="X1353" i="1743"/>
  <c r="X1354" i="1743"/>
  <c r="X1355" i="1743"/>
  <c r="X1356" i="1743"/>
  <c r="X1357" i="1743"/>
  <c r="X1358" i="1743"/>
  <c r="X1359" i="1743"/>
  <c r="X1360" i="1743"/>
  <c r="X1361" i="1743"/>
  <c r="X1362" i="1743"/>
  <c r="X1363" i="1743"/>
  <c r="X1364" i="1743"/>
  <c r="X1365" i="1743"/>
  <c r="X1366" i="1743"/>
  <c r="X1367" i="1743"/>
  <c r="X1368" i="1743"/>
  <c r="X1369" i="1743"/>
  <c r="X1370" i="1743"/>
  <c r="X1371" i="1743"/>
  <c r="X1372" i="1743"/>
  <c r="X1373" i="1743"/>
  <c r="X1374" i="1743"/>
  <c r="X1375" i="1743"/>
  <c r="X1376" i="1743"/>
  <c r="X1377" i="1743"/>
  <c r="X1378" i="1743"/>
  <c r="X1379" i="1743"/>
  <c r="X1380" i="1743"/>
  <c r="X1381" i="1743"/>
  <c r="X1382" i="1743"/>
  <c r="X1383" i="1743"/>
  <c r="X1384" i="1743"/>
  <c r="X1385" i="1743"/>
  <c r="X1386" i="1743"/>
  <c r="X1387" i="1743"/>
  <c r="X1388" i="1743"/>
  <c r="X1389" i="1743"/>
  <c r="X1390" i="1743"/>
  <c r="X1391" i="1743"/>
  <c r="X1392" i="1743"/>
  <c r="X1393" i="1743"/>
  <c r="X1394" i="1743"/>
  <c r="X1395" i="1743"/>
  <c r="X1396" i="1743"/>
  <c r="X1397" i="1743"/>
  <c r="X1398" i="1743"/>
  <c r="X1399" i="1743"/>
  <c r="X1400" i="1743"/>
  <c r="X1401" i="1743"/>
  <c r="X1402" i="1743"/>
  <c r="X1403" i="1743"/>
  <c r="X1404" i="1743"/>
  <c r="X1405" i="1743"/>
  <c r="X1406" i="1743"/>
  <c r="X1407" i="1743"/>
  <c r="X1408" i="1743"/>
  <c r="X1409" i="1743"/>
  <c r="X1410" i="1743"/>
  <c r="X1411" i="1743"/>
  <c r="X1412" i="1743"/>
  <c r="X1413" i="1743"/>
  <c r="X1414" i="1743"/>
  <c r="X1415" i="1743"/>
  <c r="X1416" i="1743"/>
  <c r="X1417" i="1743"/>
  <c r="X1418" i="1743"/>
  <c r="X1419" i="1743"/>
  <c r="X1420" i="1743"/>
  <c r="X1421" i="1743"/>
  <c r="X1422" i="1743"/>
  <c r="X1423" i="1743"/>
  <c r="X1424" i="1743"/>
  <c r="X1425" i="1743"/>
  <c r="X1426" i="1743"/>
  <c r="X1427" i="1743"/>
  <c r="X1428" i="1743"/>
  <c r="X1429" i="1743"/>
  <c r="X1430" i="1743"/>
  <c r="X1431" i="1743"/>
  <c r="X1432" i="1743"/>
  <c r="X1433" i="1743"/>
  <c r="X1434" i="1743"/>
  <c r="X1435" i="1743"/>
  <c r="X1436" i="1743"/>
  <c r="X1437" i="1743"/>
  <c r="X1438" i="1743"/>
  <c r="X1439" i="1743"/>
  <c r="X1440" i="1743"/>
  <c r="X1441" i="1743"/>
  <c r="X1442" i="1743"/>
  <c r="X1443" i="1743"/>
  <c r="X1444" i="1743"/>
  <c r="X1445" i="1743"/>
  <c r="X1446" i="1743"/>
  <c r="X1447" i="1743"/>
  <c r="X1448" i="1743"/>
  <c r="X1449" i="1743"/>
  <c r="X1450" i="1743"/>
  <c r="X1451" i="1743"/>
  <c r="X1452" i="1743"/>
  <c r="X1453" i="1743"/>
  <c r="X1454" i="1743"/>
  <c r="X1455" i="1743"/>
  <c r="X1456" i="1743"/>
  <c r="X1457" i="1743"/>
  <c r="X1458" i="1743"/>
  <c r="X1459" i="1743"/>
  <c r="X1460" i="1743"/>
  <c r="X1461" i="1743"/>
  <c r="X1462" i="1743"/>
  <c r="X1463" i="1743"/>
  <c r="X1464" i="1743"/>
  <c r="X1465" i="1743"/>
  <c r="X1466" i="1743"/>
  <c r="X1467" i="1743"/>
  <c r="X1468" i="1743"/>
  <c r="X1469" i="1743"/>
  <c r="X1470" i="1743"/>
  <c r="X1471" i="1743"/>
  <c r="X1472" i="1743"/>
  <c r="X1473" i="1743"/>
  <c r="X1474" i="1743"/>
  <c r="X1475" i="1743"/>
  <c r="X1476" i="1743"/>
  <c r="X1477" i="1743"/>
  <c r="X1478" i="1743"/>
  <c r="X1479" i="1743"/>
  <c r="X1480" i="1743"/>
  <c r="X1481" i="1743"/>
  <c r="X1482" i="1743"/>
  <c r="X1483" i="1743"/>
  <c r="X1484" i="1743"/>
  <c r="X1485" i="1743"/>
  <c r="X1486" i="1743"/>
  <c r="X1487" i="1743"/>
  <c r="X1488" i="1743"/>
  <c r="X1489" i="1743"/>
  <c r="X1490" i="1743"/>
  <c r="X1491" i="1743"/>
  <c r="X1492" i="1743"/>
  <c r="X1493" i="1743"/>
  <c r="X1494" i="1743"/>
  <c r="X1495" i="1743"/>
  <c r="X1496" i="1743"/>
  <c r="X1497" i="1743"/>
  <c r="X1498" i="1743"/>
  <c r="X1499" i="1743"/>
  <c r="X1500" i="1743"/>
  <c r="X1501" i="1743"/>
  <c r="X1502" i="1743"/>
  <c r="X1503" i="1743"/>
  <c r="X1504" i="1743"/>
  <c r="X1505" i="1743"/>
  <c r="X1506" i="1743"/>
  <c r="X1507" i="1743"/>
  <c r="X1508" i="1743"/>
  <c r="X1509" i="1743"/>
  <c r="X1510" i="1743"/>
  <c r="X1511" i="1743"/>
  <c r="X1512" i="1743"/>
  <c r="X1513" i="1743"/>
  <c r="X1514" i="1743"/>
  <c r="X1515" i="1743"/>
  <c r="X1516" i="1743"/>
  <c r="X1517" i="1743"/>
  <c r="X1518" i="1743"/>
  <c r="X1519" i="1743"/>
  <c r="X1520" i="1743"/>
  <c r="X1521" i="1743"/>
  <c r="X1522" i="1743"/>
  <c r="X1523" i="1743"/>
  <c r="X1524" i="1743"/>
  <c r="X1525" i="1743"/>
  <c r="X1526" i="1743"/>
  <c r="X1527" i="1743"/>
  <c r="X1528" i="1743"/>
  <c r="X1529" i="1743"/>
  <c r="X1530" i="1743"/>
  <c r="X1531" i="1743"/>
  <c r="X1532" i="1743"/>
  <c r="X1533" i="1743"/>
  <c r="X1534" i="1743"/>
  <c r="X1535" i="1743"/>
  <c r="X1536" i="1743"/>
  <c r="X1537" i="1743"/>
  <c r="X1538" i="1743"/>
  <c r="X1539" i="1743"/>
  <c r="X1540" i="1743"/>
  <c r="X1541" i="1743"/>
  <c r="X1542" i="1743"/>
  <c r="X1543" i="1743"/>
  <c r="X1544" i="1743"/>
  <c r="X1545" i="1743"/>
  <c r="X1546" i="1743"/>
  <c r="X1547" i="1743"/>
  <c r="X1548" i="1743"/>
  <c r="X1549" i="1743"/>
  <c r="X1550" i="1743"/>
  <c r="X1551" i="1743"/>
  <c r="X1552" i="1743"/>
  <c r="X1553" i="1743"/>
  <c r="X1554" i="1743"/>
  <c r="X1555" i="1743"/>
  <c r="X1556" i="1743"/>
  <c r="X1557" i="1743"/>
  <c r="X1558" i="1743"/>
  <c r="X1559" i="1743"/>
  <c r="X1560" i="1743"/>
  <c r="X1561" i="1743"/>
  <c r="X1562" i="1743"/>
  <c r="X1563" i="1743"/>
  <c r="X1564" i="1743"/>
  <c r="X1565" i="1743"/>
  <c r="X1566" i="1743"/>
  <c r="X1567" i="1743"/>
  <c r="X1568" i="1743"/>
  <c r="X1569" i="1743"/>
  <c r="X1570" i="1743"/>
  <c r="X1571" i="1743"/>
  <c r="X1572" i="1743"/>
  <c r="X1573" i="1743"/>
  <c r="X1574" i="1743"/>
  <c r="X1575" i="1743"/>
  <c r="X1576" i="1743"/>
  <c r="X1577" i="1743"/>
  <c r="X1578" i="1743"/>
  <c r="X1579" i="1743"/>
  <c r="X1580" i="1743"/>
  <c r="X1581" i="1743"/>
  <c r="X1582" i="1743"/>
  <c r="X1583" i="1743"/>
  <c r="X1584" i="1743"/>
  <c r="X1585" i="1743"/>
  <c r="X1586" i="1743"/>
  <c r="X1587" i="1743"/>
  <c r="X1588" i="1743"/>
  <c r="X1589" i="1743"/>
  <c r="X1590" i="1743"/>
  <c r="X1591" i="1743"/>
  <c r="X1592" i="1743"/>
  <c r="X1593" i="1743"/>
  <c r="X1594" i="1743"/>
  <c r="X1595" i="1743"/>
  <c r="X1596" i="1743"/>
  <c r="X1597" i="1743"/>
  <c r="X1598" i="1743"/>
  <c r="X1599" i="1743"/>
  <c r="X1600" i="1743"/>
  <c r="X1601" i="1743"/>
  <c r="X1602" i="1743"/>
  <c r="X1603" i="1743"/>
  <c r="X1604" i="1743"/>
  <c r="X1605" i="1743"/>
  <c r="X1606" i="1743"/>
  <c r="X1607" i="1743"/>
  <c r="X1608" i="1743"/>
  <c r="X1609" i="1743"/>
  <c r="X1610" i="1743"/>
  <c r="X1611" i="1743"/>
  <c r="X1612" i="1743"/>
  <c r="X1613" i="1743"/>
  <c r="X1614" i="1743"/>
  <c r="X1615" i="1743"/>
  <c r="X1616" i="1743"/>
  <c r="X1617" i="1743"/>
  <c r="X1618" i="1743"/>
  <c r="X1619" i="1743"/>
  <c r="X1620" i="1743"/>
  <c r="X1621" i="1743"/>
  <c r="X1622" i="1743"/>
  <c r="X1623" i="1743"/>
  <c r="X1624" i="1743"/>
  <c r="X1625" i="1743"/>
  <c r="X1626" i="1743"/>
  <c r="X1627" i="1743"/>
  <c r="X1628" i="1743"/>
  <c r="X1629" i="1743"/>
  <c r="X1630" i="1743"/>
  <c r="X1631" i="1743"/>
  <c r="X1632" i="1743"/>
  <c r="X1633" i="1743"/>
  <c r="X1634" i="1743"/>
  <c r="X1635" i="1743"/>
  <c r="X1636" i="1743"/>
  <c r="X1637" i="1743"/>
  <c r="X1638" i="1743"/>
  <c r="X1639" i="1743"/>
  <c r="X1640" i="1743"/>
  <c r="X1641" i="1743"/>
  <c r="X1642" i="1743"/>
  <c r="X1643" i="1743"/>
  <c r="X1644" i="1743"/>
  <c r="X1645" i="1743"/>
  <c r="X1646" i="1743"/>
  <c r="X1647" i="1743"/>
  <c r="X1648" i="1743"/>
  <c r="X1649" i="1743"/>
  <c r="X1650" i="1743"/>
  <c r="X1651" i="1743"/>
  <c r="X1652" i="1743"/>
  <c r="X1653" i="1743"/>
  <c r="X1654" i="1743"/>
  <c r="X1655" i="1743"/>
  <c r="X1656" i="1743"/>
  <c r="X1657" i="1743"/>
  <c r="X1658" i="1743"/>
  <c r="X1659" i="1743"/>
  <c r="X1660" i="1743"/>
  <c r="X1661" i="1743"/>
  <c r="X1662" i="1743"/>
  <c r="X1663" i="1743"/>
  <c r="X1664" i="1743"/>
  <c r="X1665" i="1743"/>
  <c r="X1666" i="1743"/>
  <c r="X1667" i="1743"/>
  <c r="X1668" i="1743"/>
  <c r="X1669" i="1743"/>
  <c r="X1670" i="1743"/>
  <c r="X1671" i="1743"/>
  <c r="X1672" i="1743"/>
  <c r="X1673" i="1743"/>
  <c r="X1674" i="1743"/>
  <c r="X1675" i="1743"/>
  <c r="X1676" i="1743"/>
  <c r="X1677" i="1743"/>
  <c r="X1678" i="1743"/>
  <c r="X1679" i="1743"/>
  <c r="X1680" i="1743"/>
  <c r="X1681" i="1743"/>
  <c r="X1682" i="1743"/>
  <c r="X1683" i="1743"/>
  <c r="X1684" i="1743"/>
  <c r="X1685" i="1743"/>
  <c r="X1686" i="1743"/>
  <c r="X1687" i="1743"/>
  <c r="X1688" i="1743"/>
  <c r="X1689" i="1743"/>
  <c r="X1690" i="1743"/>
  <c r="X1691" i="1743"/>
  <c r="X1692" i="1743"/>
  <c r="X1693" i="1743"/>
  <c r="X1694" i="1743"/>
  <c r="X1695" i="1743"/>
  <c r="X1696" i="1743"/>
  <c r="X1697" i="1743"/>
  <c r="X1698" i="1743"/>
  <c r="X1699" i="1743"/>
  <c r="X1700" i="1743"/>
  <c r="X1701" i="1743"/>
  <c r="X1702" i="1743"/>
  <c r="X1703" i="1743"/>
  <c r="X1704" i="1743"/>
  <c r="X1705" i="1743"/>
  <c r="X1706" i="1743"/>
  <c r="X1707" i="1743"/>
  <c r="X1708" i="1743"/>
  <c r="X1709" i="1743"/>
  <c r="X1710" i="1743"/>
  <c r="X1711" i="1743"/>
  <c r="X1712" i="1743"/>
  <c r="X1713" i="1743"/>
  <c r="X1714" i="1743"/>
  <c r="X1715" i="1743"/>
  <c r="X1716" i="1743"/>
  <c r="X1717" i="1743"/>
  <c r="X1718" i="1743"/>
  <c r="X1719" i="1743"/>
  <c r="X1720" i="1743"/>
  <c r="X1721" i="1743"/>
  <c r="X1722" i="1743"/>
  <c r="X1723" i="1743"/>
  <c r="X1724" i="1743"/>
  <c r="X1725" i="1743"/>
  <c r="X1726" i="1743"/>
  <c r="X1727" i="1743"/>
  <c r="X1728" i="1743"/>
  <c r="X1729" i="1743"/>
  <c r="X1730" i="1743"/>
  <c r="X1731" i="1743"/>
  <c r="X1732" i="1743"/>
  <c r="X1733" i="1743"/>
  <c r="X1734" i="1743"/>
  <c r="X1735" i="1743"/>
  <c r="X1736" i="1743"/>
  <c r="X1737" i="1743"/>
  <c r="X1738" i="1743"/>
  <c r="X1739" i="1743"/>
  <c r="X1740" i="1743"/>
  <c r="X1741" i="1743"/>
  <c r="X1742" i="1743"/>
  <c r="X1743" i="1743"/>
  <c r="X1744" i="1743"/>
  <c r="X1745" i="1743"/>
  <c r="X1746" i="1743"/>
  <c r="X1747" i="1743"/>
  <c r="X1748" i="1743"/>
  <c r="X1749" i="1743"/>
  <c r="X1750" i="1743"/>
  <c r="X1751" i="1743"/>
  <c r="X1752" i="1743"/>
  <c r="X1753" i="1743"/>
  <c r="X1754" i="1743"/>
  <c r="X1755" i="1743"/>
  <c r="X1756" i="1743"/>
  <c r="X1757" i="1743"/>
  <c r="X1758" i="1743"/>
  <c r="X1759" i="1743"/>
  <c r="X1760" i="1743"/>
  <c r="X1761" i="1743"/>
  <c r="X1762" i="1743"/>
  <c r="X1763" i="1743"/>
  <c r="X1764" i="1743"/>
  <c r="X1765" i="1743"/>
  <c r="X1766" i="1743"/>
  <c r="X1767" i="1743"/>
  <c r="X1768" i="1743"/>
  <c r="X1769" i="1743"/>
  <c r="X1770" i="1743"/>
  <c r="X1771" i="1743"/>
  <c r="X1772" i="1743"/>
  <c r="X1773" i="1743"/>
  <c r="X1774" i="1743"/>
  <c r="X1775" i="1743"/>
  <c r="X1776" i="1743"/>
  <c r="X1777" i="1743"/>
  <c r="X1778" i="1743"/>
  <c r="X1779" i="1743"/>
  <c r="X1780" i="1743"/>
  <c r="X1781" i="1743"/>
  <c r="X1782" i="1743"/>
  <c r="X1783" i="1743"/>
  <c r="X1784" i="1743"/>
  <c r="X1785" i="1743"/>
  <c r="X1786" i="1743"/>
  <c r="X1787" i="1743"/>
  <c r="X1788" i="1743"/>
  <c r="X1789" i="1743"/>
  <c r="X1790" i="1743"/>
  <c r="X1791" i="1743"/>
  <c r="X1792" i="1743"/>
  <c r="X1793" i="1743"/>
  <c r="X1794" i="1743"/>
  <c r="X1795" i="1743"/>
  <c r="X1796" i="1743"/>
  <c r="X1797" i="1743"/>
  <c r="X1798" i="1743"/>
  <c r="X1799" i="1743"/>
  <c r="X1800" i="1743"/>
  <c r="X1801" i="1743"/>
  <c r="X1802" i="1743"/>
  <c r="X1803" i="1743"/>
  <c r="X1804" i="1743"/>
  <c r="X1805" i="1743"/>
  <c r="X1806" i="1743"/>
  <c r="X1807" i="1743"/>
  <c r="X1808" i="1743"/>
  <c r="X1809" i="1743"/>
  <c r="X1810" i="1743"/>
  <c r="X1811" i="1743"/>
  <c r="X1812" i="1743"/>
  <c r="X1813" i="1743"/>
  <c r="X1814" i="1743"/>
  <c r="X1815" i="1743"/>
  <c r="X1816" i="1743"/>
  <c r="X1817" i="1743"/>
  <c r="X1818" i="1743"/>
  <c r="X1819" i="1743"/>
  <c r="X1820" i="1743"/>
  <c r="X1821" i="1743"/>
  <c r="X1822" i="1743"/>
  <c r="X1823" i="1743"/>
  <c r="X1824" i="1743"/>
  <c r="X1825" i="1743"/>
  <c r="X1826" i="1743"/>
  <c r="X1827" i="1743"/>
  <c r="X1828" i="1743"/>
  <c r="X1829" i="1743"/>
  <c r="X1830" i="1743"/>
  <c r="X1831" i="1743"/>
  <c r="X1832" i="1743"/>
  <c r="X1833" i="1743"/>
  <c r="X1834" i="1743"/>
  <c r="X1835" i="1743"/>
  <c r="X1836" i="1743"/>
  <c r="X1837" i="1743"/>
  <c r="X1838" i="1743"/>
  <c r="X1839" i="1743"/>
  <c r="X1840" i="1743"/>
  <c r="X1841" i="1743"/>
  <c r="X1842" i="1743"/>
  <c r="X1843" i="1743"/>
  <c r="X1844" i="1743"/>
  <c r="X1845" i="1743"/>
  <c r="X1846" i="1743"/>
  <c r="X1847" i="1743"/>
  <c r="X1848" i="1743"/>
  <c r="X1849" i="1743"/>
  <c r="X1850" i="1743"/>
  <c r="X1851" i="1743"/>
  <c r="X1852" i="1743"/>
  <c r="X1853" i="1743"/>
  <c r="X1854" i="1743"/>
  <c r="X1855" i="1743"/>
  <c r="X1856" i="1743"/>
  <c r="X1857" i="1743"/>
  <c r="X1858" i="1743"/>
  <c r="X1859" i="1743"/>
  <c r="X1860" i="1743"/>
  <c r="X1861" i="1743"/>
  <c r="X1862" i="1743"/>
  <c r="X1863" i="1743"/>
  <c r="X1864" i="1743"/>
  <c r="X1865" i="1743"/>
  <c r="X1866" i="1743"/>
  <c r="X1867" i="1743"/>
  <c r="X1868" i="1743"/>
  <c r="X1869" i="1743"/>
  <c r="X1870" i="1743"/>
  <c r="X1871" i="1743"/>
  <c r="X1872" i="1743"/>
  <c r="X1873" i="1743"/>
  <c r="X1874" i="1743"/>
  <c r="X1875" i="1743"/>
  <c r="X1876" i="1743"/>
  <c r="X1877" i="1743"/>
  <c r="X1878" i="1743"/>
  <c r="X1879" i="1743"/>
  <c r="X1880" i="1743"/>
  <c r="X1881" i="1743"/>
  <c r="X1882" i="1743"/>
  <c r="X1883" i="1743"/>
  <c r="X1884" i="1743"/>
  <c r="X1885" i="1743"/>
  <c r="X1886" i="1743"/>
  <c r="X1887" i="1743"/>
  <c r="X1888" i="1743"/>
  <c r="X1889" i="1743"/>
  <c r="X1890" i="1743"/>
  <c r="X1891" i="1743"/>
  <c r="X1892" i="1743"/>
  <c r="X1893" i="1743"/>
  <c r="X1894" i="1743"/>
  <c r="X1895" i="1743"/>
  <c r="X1896" i="1743"/>
  <c r="X1897" i="1743"/>
  <c r="X1898" i="1743"/>
  <c r="X1899" i="1743"/>
  <c r="X1900" i="1743"/>
  <c r="X1901" i="1743"/>
  <c r="X1902" i="1743"/>
  <c r="X1903" i="1743"/>
  <c r="X1904" i="1743"/>
  <c r="X1905" i="1743"/>
  <c r="X1906" i="1743"/>
  <c r="X1907" i="1743"/>
  <c r="X1908" i="1743"/>
  <c r="X1909" i="1743"/>
  <c r="X1910" i="1743"/>
  <c r="X1911" i="1743"/>
  <c r="X1912" i="1743"/>
  <c r="X1913" i="1743"/>
  <c r="X1914" i="1743"/>
  <c r="X1915" i="1743"/>
  <c r="X1916" i="1743"/>
  <c r="X1917" i="1743"/>
  <c r="X1918" i="1743"/>
  <c r="X1919" i="1743"/>
  <c r="X1920" i="1743"/>
  <c r="X1921" i="1743"/>
  <c r="X1922" i="1743"/>
  <c r="X1923" i="1743"/>
  <c r="X1924" i="1743"/>
  <c r="X1925" i="1743"/>
  <c r="X1926" i="1743"/>
  <c r="X1927" i="1743"/>
  <c r="X1928" i="1743"/>
  <c r="X1929" i="1743"/>
  <c r="X1930" i="1743"/>
  <c r="X1931" i="1743"/>
  <c r="X1932" i="1743"/>
  <c r="X1933" i="1743"/>
  <c r="X1934" i="1743"/>
  <c r="X1935" i="1743"/>
  <c r="X1936" i="1743"/>
  <c r="X1937" i="1743"/>
  <c r="X1938" i="1743"/>
  <c r="X1939" i="1743"/>
  <c r="X1940" i="1743"/>
  <c r="X1941" i="1743"/>
  <c r="X1942" i="1743"/>
  <c r="X1943" i="1743"/>
  <c r="X1944" i="1743"/>
  <c r="X1945" i="1743"/>
  <c r="X1946" i="1743"/>
  <c r="X1947" i="1743"/>
  <c r="X1948" i="1743"/>
  <c r="X1949" i="1743"/>
  <c r="X1950" i="1743"/>
  <c r="X1951" i="1743"/>
  <c r="X1952" i="1743"/>
  <c r="X1953" i="1743"/>
  <c r="X1954" i="1743"/>
  <c r="X1955" i="1743"/>
  <c r="X1956" i="1743"/>
  <c r="X1957" i="1743"/>
  <c r="X1958" i="1743"/>
  <c r="X1959" i="1743"/>
  <c r="X1960" i="1743"/>
  <c r="X1961" i="1743"/>
  <c r="X1962" i="1743"/>
  <c r="X1963" i="1743"/>
  <c r="X1964" i="1743"/>
  <c r="X1965" i="1743"/>
  <c r="X1966" i="1743"/>
  <c r="X1967" i="1743"/>
  <c r="X1968" i="1743"/>
  <c r="X1969" i="1743"/>
  <c r="X1970" i="1743"/>
  <c r="X1971" i="1743"/>
  <c r="X1972" i="1743"/>
  <c r="X1973" i="1743"/>
  <c r="X1974" i="1743"/>
  <c r="X1975" i="1743"/>
  <c r="X1976" i="1743"/>
  <c r="X1977" i="1743"/>
  <c r="X1978" i="1743"/>
  <c r="X1979" i="1743"/>
  <c r="X1980" i="1743"/>
  <c r="X1981" i="1743"/>
  <c r="X1982" i="1743"/>
  <c r="X1983" i="1743"/>
  <c r="X1984" i="1743"/>
  <c r="X1985" i="1743"/>
  <c r="X1986" i="1743"/>
  <c r="X1987" i="1743"/>
  <c r="X1988" i="1743"/>
  <c r="X1989" i="1743"/>
  <c r="X1990" i="1743"/>
  <c r="X1991" i="1743"/>
  <c r="X1992" i="1743"/>
  <c r="X1993" i="1743"/>
  <c r="X1994" i="1743"/>
  <c r="X1995" i="1743"/>
  <c r="X1996" i="1743"/>
  <c r="X1997" i="1743"/>
  <c r="X1998" i="1743"/>
  <c r="X1999" i="1743"/>
  <c r="X2000" i="1743"/>
  <c r="X2001" i="1743"/>
  <c r="X2002" i="1743"/>
  <c r="X2003" i="1743"/>
  <c r="X2004" i="1743"/>
  <c r="X2005" i="1743"/>
  <c r="X2006" i="1743"/>
  <c r="X2007" i="1743"/>
  <c r="X2008" i="1743"/>
  <c r="X2009" i="1743"/>
  <c r="X2010" i="1743"/>
  <c r="X2011" i="1743"/>
  <c r="X2012" i="1743"/>
  <c r="X2013" i="1743"/>
  <c r="X2014" i="1743"/>
  <c r="X2015" i="1743"/>
  <c r="X2016" i="1743"/>
  <c r="X2017" i="1743"/>
  <c r="X2018" i="1743"/>
  <c r="X2019" i="1743"/>
  <c r="X2020" i="1743"/>
  <c r="X2021" i="1743"/>
  <c r="X2022" i="1743"/>
  <c r="X2023" i="1743"/>
  <c r="X2024" i="1743"/>
  <c r="X2025" i="1743"/>
  <c r="X2026" i="1743"/>
  <c r="X2027" i="1743"/>
  <c r="X2028" i="1743"/>
  <c r="X2029" i="1743"/>
  <c r="X2030" i="1743"/>
  <c r="X2031" i="1743"/>
  <c r="X2032" i="1743"/>
  <c r="X2033" i="1743"/>
  <c r="X2034" i="1743"/>
  <c r="X2035" i="1743"/>
  <c r="X2036" i="1743"/>
  <c r="X2037" i="1743"/>
  <c r="X2038" i="1743"/>
  <c r="X2039" i="1743"/>
  <c r="X2040" i="1743"/>
  <c r="X2041" i="1743"/>
  <c r="X2042" i="1743"/>
  <c r="X2043" i="1743"/>
  <c r="X2044" i="1743"/>
  <c r="X2045" i="1743"/>
  <c r="X2046" i="1743"/>
  <c r="X2047" i="1743"/>
  <c r="X2048" i="1743"/>
  <c r="X2049" i="1743"/>
  <c r="X2050" i="1743"/>
  <c r="X2051" i="1743"/>
  <c r="X2052" i="1743"/>
  <c r="X2053" i="1743"/>
  <c r="X2054" i="1743"/>
  <c r="X2055" i="1743"/>
  <c r="X2056" i="1743"/>
  <c r="X2057" i="1743"/>
  <c r="X2058" i="1743"/>
  <c r="X2059" i="1743"/>
  <c r="X2060" i="1743"/>
  <c r="X2061" i="1743"/>
  <c r="X2062" i="1743"/>
  <c r="X2063" i="1743"/>
  <c r="X2064" i="1743"/>
  <c r="X2065" i="1743"/>
  <c r="X2066" i="1743"/>
  <c r="X2067" i="1743"/>
  <c r="X2068" i="1743"/>
  <c r="X2069" i="1743"/>
  <c r="X2070" i="1743"/>
  <c r="X2071" i="1743"/>
  <c r="X2072" i="1743"/>
  <c r="X2073" i="1743"/>
  <c r="X2074" i="1743"/>
  <c r="X2075" i="1743"/>
  <c r="X2076" i="1743"/>
  <c r="X2077" i="1743"/>
  <c r="X2078" i="1743"/>
  <c r="X2079" i="1743"/>
  <c r="X2080" i="1743"/>
  <c r="X2081" i="1743"/>
  <c r="X2082" i="1743"/>
  <c r="X2083" i="1743"/>
  <c r="X2084" i="1743"/>
  <c r="X2085" i="1743"/>
  <c r="X2086" i="1743"/>
  <c r="X2087" i="1743"/>
  <c r="X2088" i="1743"/>
  <c r="X2089" i="1743"/>
  <c r="X2090" i="1743"/>
  <c r="X2091" i="1743"/>
  <c r="X2092" i="1743"/>
  <c r="X2093" i="1743"/>
  <c r="X2094" i="1743"/>
  <c r="X2095" i="1743"/>
  <c r="X2096" i="1743"/>
  <c r="X2097" i="1743"/>
  <c r="X2098" i="1743"/>
  <c r="X2099" i="1743"/>
  <c r="X2100" i="1743"/>
  <c r="X2101" i="1743"/>
  <c r="X2102" i="1743"/>
  <c r="X2103" i="1743"/>
  <c r="X2104" i="1743"/>
  <c r="X2105" i="1743"/>
  <c r="X2106" i="1743"/>
  <c r="X2107" i="1743"/>
  <c r="X2108" i="1743"/>
  <c r="X2109" i="1743"/>
  <c r="X2110" i="1743"/>
  <c r="X2111" i="1743"/>
  <c r="X2112" i="1743"/>
  <c r="X2113" i="1743"/>
  <c r="X2114" i="1743"/>
  <c r="X2115" i="1743"/>
  <c r="X2116" i="1743"/>
  <c r="X2117" i="1743"/>
  <c r="X2118" i="1743"/>
  <c r="X2119" i="1743"/>
  <c r="X2120" i="1743"/>
  <c r="X2121" i="1743"/>
  <c r="X2122" i="1743"/>
  <c r="X2123" i="1743"/>
  <c r="X2124" i="1743"/>
  <c r="X2125" i="1743"/>
  <c r="X2126" i="1743"/>
  <c r="X2127" i="1743"/>
  <c r="X2128" i="1743"/>
  <c r="X2129" i="1743"/>
  <c r="X2130" i="1743"/>
  <c r="X2131" i="1743"/>
  <c r="X2132" i="1743"/>
  <c r="X2133" i="1743"/>
  <c r="X2134" i="1743"/>
  <c r="X2135" i="1743"/>
  <c r="X2136" i="1743"/>
  <c r="X2137" i="1743"/>
  <c r="X2138" i="1743"/>
  <c r="X2139" i="1743"/>
  <c r="X2140" i="1743"/>
  <c r="X2141" i="1743"/>
  <c r="X2142" i="1743"/>
  <c r="X2143" i="1743"/>
  <c r="X2144" i="1743"/>
  <c r="X2145" i="1743"/>
  <c r="X2146" i="1743"/>
  <c r="X2147" i="1743"/>
  <c r="X2148" i="1743"/>
  <c r="X2149" i="1743"/>
  <c r="X2150" i="1743"/>
  <c r="X2151" i="1743"/>
  <c r="X2152" i="1743"/>
  <c r="X2153" i="1743"/>
  <c r="X2154" i="1743"/>
  <c r="X2155" i="1743"/>
  <c r="X2156" i="1743"/>
  <c r="X2157" i="1743"/>
  <c r="X2158" i="1743"/>
  <c r="X2159" i="1743"/>
  <c r="X2160" i="1743"/>
  <c r="X2161" i="1743"/>
  <c r="X2162" i="1743"/>
  <c r="X2163" i="1743"/>
  <c r="X2164" i="1743"/>
  <c r="X2165" i="1743"/>
  <c r="X2166" i="1743"/>
  <c r="X2167" i="1743"/>
  <c r="X2168" i="1743"/>
  <c r="X2169" i="1743"/>
  <c r="X2170" i="1743"/>
  <c r="X2171" i="1743"/>
  <c r="X2172" i="1743"/>
  <c r="X2173" i="1743"/>
  <c r="X2174" i="1743"/>
  <c r="X2175" i="1743"/>
  <c r="X2176" i="1743"/>
  <c r="X2177" i="1743"/>
  <c r="X2178" i="1743"/>
  <c r="X2179" i="1743"/>
  <c r="X2180" i="1743"/>
  <c r="X2181" i="1743"/>
  <c r="X2182" i="1743"/>
  <c r="X2183" i="1743"/>
  <c r="X2184" i="1743"/>
  <c r="X2185" i="1743"/>
  <c r="X2186" i="1743"/>
  <c r="X2187" i="1743"/>
  <c r="X2188" i="1743"/>
  <c r="X2189" i="1743"/>
  <c r="X2190" i="1743"/>
  <c r="X2191" i="1743"/>
  <c r="X2192" i="1743"/>
  <c r="X2193" i="1743"/>
  <c r="X2194" i="1743"/>
  <c r="X2195" i="1743"/>
  <c r="X2196" i="1743"/>
  <c r="X2197" i="1743"/>
  <c r="X2198" i="1743"/>
  <c r="X2199" i="1743"/>
  <c r="X2200" i="1743"/>
  <c r="X2201" i="1743"/>
  <c r="X2202" i="1743"/>
  <c r="X2203" i="1743"/>
  <c r="X2204" i="1743"/>
  <c r="X2205" i="1743"/>
  <c r="X2206" i="1743"/>
  <c r="X2207" i="1743"/>
  <c r="X2208" i="1743"/>
  <c r="X2209" i="1743"/>
  <c r="X2210" i="1743"/>
  <c r="X2211" i="1743"/>
  <c r="X2212" i="1743"/>
  <c r="X2213" i="1743"/>
  <c r="X2214" i="1743"/>
  <c r="X2215" i="1743"/>
  <c r="X2216" i="1743"/>
  <c r="X2217" i="1743"/>
  <c r="X2218" i="1743"/>
  <c r="X2219" i="1743"/>
  <c r="X2220" i="1743"/>
  <c r="X2221" i="1743"/>
  <c r="X2222" i="1743"/>
  <c r="X2223" i="1743"/>
  <c r="X2224" i="1743"/>
  <c r="X2225" i="1743"/>
  <c r="X2226" i="1743"/>
  <c r="X2227" i="1743"/>
  <c r="X2228" i="1743"/>
  <c r="X2229" i="1743"/>
  <c r="X2230" i="1743"/>
  <c r="X2231" i="1743"/>
  <c r="X2232" i="1743"/>
  <c r="X2233" i="1743"/>
  <c r="X2234" i="1743"/>
  <c r="X2235" i="1743"/>
  <c r="X2236" i="1743"/>
  <c r="X2237" i="1743"/>
  <c r="X2238" i="1743"/>
  <c r="X2239" i="1743"/>
  <c r="X2240" i="1743"/>
  <c r="X2241" i="1743"/>
  <c r="X2242" i="1743"/>
  <c r="X2243" i="1743"/>
  <c r="X2244" i="1743"/>
  <c r="X2245" i="1743"/>
  <c r="X2246" i="1743"/>
  <c r="X2247" i="1743"/>
  <c r="X2248" i="1743"/>
  <c r="X2249" i="1743"/>
  <c r="X2250" i="1743"/>
  <c r="X2251" i="1743"/>
  <c r="X2252" i="1743"/>
  <c r="X2253" i="1743"/>
  <c r="X2254" i="1743"/>
  <c r="X2255" i="1743"/>
  <c r="X2256" i="1743"/>
  <c r="X2257" i="1743"/>
  <c r="X2258" i="1743"/>
  <c r="X2259" i="1743"/>
  <c r="X2260" i="1743"/>
  <c r="X2261" i="1743"/>
  <c r="X2262" i="1743"/>
  <c r="X2263" i="1743"/>
  <c r="X2264" i="1743"/>
  <c r="X2265" i="1743"/>
  <c r="X2266" i="1743"/>
  <c r="X2267" i="1743"/>
  <c r="X2268" i="1743"/>
  <c r="X2269" i="1743"/>
  <c r="X2270" i="1743"/>
  <c r="X2271" i="1743"/>
  <c r="X2272" i="1743"/>
  <c r="X2273" i="1743"/>
  <c r="X2274" i="1743"/>
  <c r="X2275" i="1743"/>
  <c r="X2276" i="1743"/>
  <c r="X2277" i="1743"/>
  <c r="X2278" i="1743"/>
  <c r="X2279" i="1743"/>
  <c r="X2280" i="1743"/>
  <c r="X2281" i="1743"/>
  <c r="X2282" i="1743"/>
  <c r="X2283" i="1743"/>
  <c r="X2284" i="1743"/>
  <c r="X2285" i="1743"/>
  <c r="X2286" i="1743"/>
  <c r="X2287" i="1743"/>
  <c r="X2288" i="1743"/>
  <c r="X2289" i="1743"/>
  <c r="X2290" i="1743"/>
  <c r="X2291" i="1743"/>
  <c r="X2292" i="1743"/>
  <c r="X2293" i="1743"/>
  <c r="X2294" i="1743"/>
  <c r="X2295" i="1743"/>
  <c r="X2296" i="1743"/>
  <c r="X2297" i="1743"/>
  <c r="X2298" i="1743"/>
  <c r="X2299" i="1743"/>
  <c r="X2300" i="1743"/>
  <c r="X2301" i="1743"/>
  <c r="X2302" i="1743"/>
  <c r="X2303" i="1743"/>
  <c r="X2304" i="1743"/>
  <c r="X2305" i="1743"/>
  <c r="X2306" i="1743"/>
  <c r="X2307" i="1743"/>
  <c r="X2308" i="1743"/>
  <c r="X2309" i="1743"/>
  <c r="X2310" i="1743"/>
  <c r="X2311" i="1743"/>
  <c r="X2312" i="1743"/>
  <c r="X2313" i="1743"/>
  <c r="X2314" i="1743"/>
  <c r="X2315" i="1743"/>
  <c r="X2316" i="1743"/>
  <c r="X2317" i="1743"/>
  <c r="X2318" i="1743"/>
  <c r="X2319" i="1743"/>
  <c r="X2320" i="1743"/>
  <c r="X2321" i="1743"/>
  <c r="X2322" i="1743"/>
  <c r="X2323" i="1743"/>
  <c r="X2324" i="1743"/>
  <c r="X2325" i="1743"/>
  <c r="X2326" i="1743"/>
  <c r="X2327" i="1743"/>
  <c r="X2328" i="1743"/>
  <c r="X2329" i="1743"/>
  <c r="X2330" i="1743"/>
  <c r="X2331" i="1743"/>
  <c r="X2332" i="1743"/>
  <c r="X2333" i="1743"/>
  <c r="X2334" i="1743"/>
  <c r="X2335" i="1743"/>
  <c r="X2336" i="1743"/>
  <c r="X2337" i="1743"/>
  <c r="X2338" i="1743"/>
  <c r="X2339" i="1743"/>
  <c r="X2340" i="1743"/>
  <c r="X2341" i="1743"/>
  <c r="X2342" i="1743"/>
  <c r="X2343" i="1743"/>
  <c r="X2344" i="1743"/>
  <c r="X2345" i="1743"/>
  <c r="X2346" i="1743"/>
  <c r="X2347" i="1743"/>
  <c r="X2348" i="1743"/>
  <c r="X2349" i="1743"/>
  <c r="X2350" i="1743"/>
  <c r="X2351" i="1743"/>
  <c r="X2352" i="1743"/>
  <c r="X2353" i="1743"/>
  <c r="X2354" i="1743"/>
  <c r="X2355" i="1743"/>
  <c r="X2356" i="1743"/>
  <c r="X2357" i="1743"/>
  <c r="X2358" i="1743"/>
  <c r="X2359" i="1743"/>
  <c r="X2360" i="1743"/>
  <c r="X2361" i="1743"/>
  <c r="X2362" i="1743"/>
  <c r="X2363" i="1743"/>
  <c r="X2364" i="1743"/>
  <c r="X2365" i="1743"/>
  <c r="X2366" i="1743"/>
  <c r="X2367" i="1743"/>
  <c r="X2368" i="1743"/>
  <c r="X2369" i="1743"/>
  <c r="X2370" i="1743"/>
  <c r="X2371" i="1743"/>
  <c r="X2372" i="1743"/>
  <c r="X2373" i="1743"/>
  <c r="X2374" i="1743"/>
  <c r="X2375" i="1743"/>
  <c r="X2376" i="1743"/>
  <c r="X2377" i="1743"/>
  <c r="X2378" i="1743"/>
  <c r="X2379" i="1743"/>
  <c r="X2380" i="1743"/>
  <c r="X2381" i="1743"/>
  <c r="X2382" i="1743"/>
  <c r="X2383" i="1743"/>
  <c r="X2384" i="1743"/>
  <c r="X2385" i="1743"/>
  <c r="X2386" i="1743"/>
  <c r="X2387" i="1743"/>
  <c r="X2388" i="1743"/>
  <c r="X2389" i="1743"/>
  <c r="X2390" i="1743"/>
  <c r="X2391" i="1743"/>
  <c r="X2392" i="1743"/>
  <c r="X2393" i="1743"/>
  <c r="X2394" i="1743"/>
  <c r="X2395" i="1743"/>
  <c r="X2396" i="1743"/>
  <c r="X2397" i="1743"/>
  <c r="X2398" i="1743"/>
  <c r="X2399" i="1743"/>
  <c r="X2400" i="1743"/>
  <c r="X2401" i="1743"/>
  <c r="X2402" i="1743"/>
  <c r="X2403" i="1743"/>
  <c r="X2404" i="1743"/>
  <c r="X2405" i="1743"/>
  <c r="X2406" i="1743"/>
  <c r="X2407" i="1743"/>
  <c r="X2408" i="1743"/>
  <c r="X2409" i="1743"/>
  <c r="X2410" i="1743"/>
  <c r="X2411" i="1743"/>
  <c r="X2412" i="1743"/>
  <c r="X2413" i="1743"/>
  <c r="X2414" i="1743"/>
  <c r="X2415" i="1743"/>
  <c r="X2416" i="1743"/>
  <c r="X2417" i="1743"/>
  <c r="X2418" i="1743"/>
  <c r="X2419" i="1743"/>
  <c r="X2420" i="1743"/>
  <c r="X2421" i="1743"/>
  <c r="X2422" i="1743"/>
  <c r="X2423" i="1743"/>
  <c r="X2424" i="1743"/>
  <c r="X2425" i="1743"/>
  <c r="X2426" i="1743"/>
  <c r="X2427" i="1743"/>
  <c r="X2428" i="1743"/>
  <c r="X2429" i="1743"/>
  <c r="X2430" i="1743"/>
  <c r="X2431" i="1743"/>
  <c r="X2432" i="1743"/>
  <c r="X2433" i="1743"/>
  <c r="X2434" i="1743"/>
  <c r="X2435" i="1743"/>
  <c r="X2436" i="1743"/>
  <c r="X2437" i="1743"/>
  <c r="X2438" i="1743"/>
  <c r="X2439" i="1743"/>
  <c r="X2440" i="1743"/>
  <c r="X2441" i="1743"/>
  <c r="X2442" i="1743"/>
  <c r="X2443" i="1743"/>
  <c r="X2444" i="1743"/>
  <c r="X2445" i="1743"/>
  <c r="X2446" i="1743"/>
  <c r="X2447" i="1743"/>
  <c r="X2448" i="1743"/>
  <c r="X2449" i="1743"/>
  <c r="X2450" i="1743"/>
  <c r="X2451" i="1743"/>
  <c r="X2452" i="1743"/>
  <c r="X2453" i="1743"/>
  <c r="X2454" i="1743"/>
  <c r="X2455" i="1743"/>
  <c r="X2456" i="1743"/>
  <c r="X2457" i="1743"/>
  <c r="X2458" i="1743"/>
  <c r="X2459" i="1743"/>
  <c r="X2460" i="1743"/>
  <c r="X2461" i="1743"/>
  <c r="X2462" i="1743"/>
  <c r="X2463" i="1743"/>
  <c r="X2464" i="1743"/>
  <c r="X2465" i="1743"/>
  <c r="X2466" i="1743"/>
  <c r="X2467" i="1743"/>
  <c r="X2468" i="1743"/>
  <c r="X2469" i="1743"/>
  <c r="X2470" i="1743"/>
  <c r="X2471" i="1743"/>
  <c r="X2472" i="1743"/>
  <c r="X2473" i="1743"/>
  <c r="X2474" i="1743"/>
  <c r="X2475" i="1743"/>
  <c r="X2476" i="1743"/>
  <c r="X2477" i="1743"/>
  <c r="X2478" i="1743"/>
  <c r="X2479" i="1743"/>
  <c r="X2480" i="1743"/>
  <c r="X2481" i="1743"/>
  <c r="X2482" i="1743"/>
  <c r="X2483" i="1743"/>
  <c r="X2484" i="1743"/>
  <c r="X2485" i="1743"/>
  <c r="X2486" i="1743"/>
  <c r="X2487" i="1743"/>
  <c r="X2488" i="1743"/>
  <c r="X2489" i="1743"/>
  <c r="X2490" i="1743"/>
  <c r="X2491" i="1743"/>
  <c r="X2492" i="1743"/>
  <c r="X2493" i="1743"/>
  <c r="X2494" i="1743"/>
  <c r="X2495" i="1743"/>
  <c r="X2496" i="1743"/>
  <c r="X2497" i="1743"/>
  <c r="X2498" i="1743"/>
  <c r="X2499" i="1743"/>
  <c r="X2500" i="1743"/>
  <c r="X2501" i="1743"/>
  <c r="X2502" i="1743"/>
  <c r="X2503" i="1743"/>
  <c r="X2504" i="1743"/>
  <c r="X2505" i="1743"/>
  <c r="X2506" i="1743"/>
  <c r="X2507" i="1743"/>
  <c r="X2508" i="1743"/>
  <c r="X2509" i="1743"/>
  <c r="X2510" i="1743"/>
  <c r="X2511" i="1743"/>
  <c r="X2512" i="1743"/>
  <c r="X2513" i="1743"/>
  <c r="X2514" i="1743"/>
  <c r="X2515" i="1743"/>
  <c r="X2516" i="1743"/>
  <c r="X2517" i="1743"/>
  <c r="X2518" i="1743"/>
  <c r="X2519" i="1743"/>
  <c r="X2520" i="1743"/>
  <c r="X2521" i="1743"/>
  <c r="X2522" i="1743"/>
  <c r="X2523" i="1743"/>
  <c r="X2524" i="1743"/>
  <c r="X2525" i="1743"/>
  <c r="X2526" i="1743"/>
  <c r="X2527" i="1743"/>
  <c r="X2528" i="1743"/>
  <c r="X2529" i="1743"/>
  <c r="X2530" i="1743"/>
  <c r="X2531" i="1743"/>
  <c r="X2532" i="1743"/>
  <c r="X2533" i="1743"/>
  <c r="X2534" i="1743"/>
  <c r="X2535" i="1743"/>
  <c r="X2536" i="1743"/>
  <c r="X2537" i="1743"/>
  <c r="X2538" i="1743"/>
  <c r="X2539" i="1743"/>
  <c r="X2540" i="1743"/>
  <c r="X2541" i="1743"/>
  <c r="X2542" i="1743"/>
  <c r="X2543" i="1743"/>
  <c r="X2544" i="1743"/>
  <c r="X2545" i="1743"/>
  <c r="X2546" i="1743"/>
  <c r="X2547" i="1743"/>
  <c r="X2548" i="1743"/>
  <c r="X2549" i="1743"/>
  <c r="X2550" i="1743"/>
  <c r="X2551" i="1743"/>
  <c r="X2552" i="1743"/>
  <c r="X2553" i="1743"/>
  <c r="X2554" i="1743"/>
  <c r="X2555" i="1743"/>
  <c r="X2556" i="1743"/>
  <c r="X2557" i="1743"/>
  <c r="X2558" i="1743"/>
  <c r="X2559" i="1743"/>
  <c r="X2560" i="1743"/>
  <c r="X2561" i="1743"/>
  <c r="X2562" i="1743"/>
  <c r="X2563" i="1743"/>
  <c r="X2564" i="1743"/>
  <c r="X2565" i="1743"/>
  <c r="X2566" i="1743"/>
  <c r="X2567" i="1743"/>
  <c r="X2568" i="1743"/>
  <c r="X2569" i="1743"/>
  <c r="X2570" i="1743"/>
  <c r="X2571" i="1743"/>
  <c r="X2572" i="1743"/>
  <c r="X2573" i="1743"/>
  <c r="X2574" i="1743"/>
  <c r="X2575" i="1743"/>
  <c r="X2576" i="1743"/>
  <c r="X2577" i="1743"/>
  <c r="X2578" i="1743"/>
  <c r="X2579" i="1743"/>
  <c r="X2580" i="1743"/>
  <c r="X2581" i="1743"/>
  <c r="X2582" i="1743"/>
  <c r="X2583" i="1743"/>
  <c r="X2584" i="1743"/>
  <c r="X2585" i="1743"/>
  <c r="X2586" i="1743"/>
  <c r="X2587" i="1743"/>
  <c r="X2588" i="1743"/>
  <c r="X2589" i="1743"/>
  <c r="X2590" i="1743"/>
  <c r="X2591" i="1743"/>
  <c r="X2592" i="1743"/>
  <c r="X2593" i="1743"/>
  <c r="X2594" i="1743"/>
  <c r="X2595" i="1743"/>
  <c r="X2596" i="1743"/>
  <c r="X2597" i="1743"/>
  <c r="X2598" i="1743"/>
  <c r="X2599" i="1743"/>
  <c r="X2600" i="1743"/>
  <c r="X2601" i="1743"/>
  <c r="X2602" i="1743"/>
  <c r="X2603" i="1743"/>
  <c r="X2604" i="1743"/>
  <c r="X2605" i="1743"/>
  <c r="X2606" i="1743"/>
  <c r="X2607" i="1743"/>
  <c r="X2608" i="1743"/>
  <c r="X2609" i="1743"/>
  <c r="X2610" i="1743"/>
  <c r="X2611" i="1743"/>
  <c r="X2612" i="1743"/>
  <c r="X2613" i="1743"/>
  <c r="X2614" i="1743"/>
  <c r="X2615" i="1743"/>
  <c r="X2616" i="1743"/>
  <c r="X2617" i="1743"/>
  <c r="X2618" i="1743"/>
  <c r="X2619" i="1743"/>
  <c r="X2620" i="1743"/>
  <c r="X2621" i="1743"/>
  <c r="X2622" i="1743"/>
  <c r="X2623" i="1743"/>
  <c r="X2624" i="1743"/>
  <c r="X2625" i="1743"/>
  <c r="X2626" i="1743"/>
  <c r="X2627" i="1743"/>
  <c r="X2628" i="1743"/>
  <c r="X2629" i="1743"/>
  <c r="X2630" i="1743"/>
  <c r="X2631" i="1743"/>
  <c r="X2632" i="1743"/>
  <c r="X2633" i="1743"/>
  <c r="X2634" i="1743"/>
  <c r="X2635" i="1743"/>
  <c r="X2636" i="1743"/>
  <c r="X2637" i="1743"/>
  <c r="X2638" i="1743"/>
  <c r="X2639" i="1743"/>
  <c r="X2640" i="1743"/>
  <c r="X2641" i="1743"/>
  <c r="X2642" i="1743"/>
  <c r="X2643" i="1743"/>
  <c r="X2644" i="1743"/>
  <c r="X2645" i="1743"/>
  <c r="X2646" i="1743"/>
  <c r="X2647" i="1743"/>
  <c r="X2648" i="1743"/>
  <c r="X2649" i="1743"/>
  <c r="X2650" i="1743"/>
  <c r="X2651" i="1743"/>
  <c r="X2652" i="1743"/>
  <c r="X2653" i="1743"/>
  <c r="X2654" i="1743"/>
  <c r="X2655" i="1743"/>
  <c r="X2656" i="1743"/>
  <c r="X2657" i="1743"/>
  <c r="X2658" i="1743"/>
  <c r="X2659" i="1743"/>
  <c r="X2660" i="1743"/>
  <c r="X2661" i="1743"/>
  <c r="X2662" i="1743"/>
  <c r="X2663" i="1743"/>
  <c r="X2664" i="1743"/>
  <c r="X2665" i="1743"/>
  <c r="X2666" i="1743"/>
  <c r="X2667" i="1743"/>
  <c r="X2668" i="1743"/>
  <c r="X2669" i="1743"/>
  <c r="X2670" i="1743"/>
  <c r="X2671" i="1743"/>
  <c r="X2672" i="1743"/>
  <c r="X2673" i="1743"/>
  <c r="X2674" i="1743"/>
  <c r="X2675" i="1743"/>
  <c r="X2676" i="1743"/>
  <c r="X2677" i="1743"/>
  <c r="X2678" i="1743"/>
  <c r="X2679" i="1743"/>
  <c r="X2680" i="1743"/>
  <c r="X2681" i="1743"/>
  <c r="X2682" i="1743"/>
  <c r="X2683" i="1743"/>
  <c r="X2684" i="1743"/>
  <c r="X2685" i="1743"/>
  <c r="X2686" i="1743"/>
  <c r="X2687" i="1743"/>
  <c r="X2688" i="1743"/>
  <c r="X2689" i="1743"/>
  <c r="X2690" i="1743"/>
  <c r="X2691" i="1743"/>
  <c r="X2692" i="1743"/>
  <c r="X2693" i="1743"/>
  <c r="X2694" i="1743"/>
  <c r="X2695" i="1743"/>
  <c r="X2696" i="1743"/>
  <c r="X2697" i="1743"/>
  <c r="X2698" i="1743"/>
  <c r="X2699" i="1743"/>
  <c r="X2700" i="1743"/>
  <c r="X2701" i="1743"/>
  <c r="X2702" i="1743"/>
  <c r="X2703" i="1743"/>
  <c r="X2704" i="1743"/>
  <c r="X2705" i="1743"/>
  <c r="X2706" i="1743"/>
  <c r="X2707" i="1743"/>
  <c r="X2708" i="1743"/>
  <c r="X2709" i="1743"/>
  <c r="X2710" i="1743"/>
  <c r="X2711" i="1743"/>
  <c r="X2712" i="1743"/>
  <c r="X2713" i="1743"/>
  <c r="X2714" i="1743"/>
  <c r="X2715" i="1743"/>
  <c r="X2716" i="1743"/>
  <c r="X2717" i="1743"/>
  <c r="X2718" i="1743"/>
  <c r="X2719" i="1743"/>
  <c r="X2720" i="1743"/>
  <c r="X2721" i="1743"/>
  <c r="X2722" i="1743"/>
  <c r="X2723" i="1743"/>
  <c r="X2724" i="1743"/>
  <c r="X2725" i="1743"/>
  <c r="X2726" i="1743"/>
  <c r="X2727" i="1743"/>
  <c r="X2728" i="1743"/>
  <c r="X2729" i="1743"/>
  <c r="X2730" i="1743"/>
  <c r="X2731" i="1743"/>
  <c r="X2732" i="1743"/>
  <c r="X2733" i="1743"/>
  <c r="X2734" i="1743"/>
  <c r="X2735" i="1743"/>
  <c r="X2736" i="1743"/>
  <c r="X2737" i="1743"/>
  <c r="X2738" i="1743"/>
  <c r="X2739" i="1743"/>
  <c r="X2740" i="1743"/>
  <c r="X2741" i="1743"/>
  <c r="X2742" i="1743"/>
  <c r="X2743" i="1743"/>
  <c r="X2744" i="1743"/>
  <c r="X2745" i="1743"/>
  <c r="X2746" i="1743"/>
  <c r="X2747" i="1743"/>
  <c r="X2748" i="1743"/>
  <c r="X2749" i="1743"/>
  <c r="X2750" i="1743"/>
  <c r="X2751" i="1743"/>
  <c r="X2752" i="1743"/>
  <c r="X2753" i="1743"/>
  <c r="X2754" i="1743"/>
  <c r="X2755" i="1743"/>
  <c r="X2756" i="1743"/>
  <c r="X2757" i="1743"/>
  <c r="X2758" i="1743"/>
  <c r="X2759" i="1743"/>
  <c r="X2760" i="1743"/>
  <c r="X2761" i="1743"/>
  <c r="X2762" i="1743"/>
  <c r="X2763" i="1743"/>
  <c r="X2764" i="1743"/>
  <c r="X2765" i="1743"/>
  <c r="X2766" i="1743"/>
  <c r="X2767" i="1743"/>
  <c r="X2768" i="1743"/>
  <c r="X2769" i="1743"/>
  <c r="X2770" i="1743"/>
  <c r="X2771" i="1743"/>
  <c r="X2772" i="1743"/>
  <c r="X2773" i="1743"/>
  <c r="X2774" i="1743"/>
  <c r="X2775" i="1743"/>
  <c r="X2776" i="1743"/>
  <c r="X2777" i="1743"/>
  <c r="X2778" i="1743"/>
  <c r="X2779" i="1743"/>
  <c r="X2780" i="1743"/>
  <c r="X2781" i="1743"/>
  <c r="X2782" i="1743"/>
  <c r="X2783" i="1743"/>
  <c r="X2784" i="1743"/>
  <c r="X2785" i="1743"/>
  <c r="X2786" i="1743"/>
  <c r="X2787" i="1743"/>
  <c r="X2788" i="1743"/>
  <c r="X2789" i="1743"/>
  <c r="X2790" i="1743"/>
  <c r="X2791" i="1743"/>
  <c r="X2792" i="1743"/>
  <c r="X2793" i="1743"/>
  <c r="X2794" i="1743"/>
  <c r="X2795" i="1743"/>
  <c r="X2796" i="1743"/>
  <c r="X2797" i="1743"/>
  <c r="X2798" i="1743"/>
  <c r="X2799" i="1743"/>
  <c r="X2800" i="1743"/>
  <c r="X2801" i="1743"/>
  <c r="X2802" i="1743"/>
  <c r="X2803" i="1743"/>
  <c r="X2804" i="1743"/>
  <c r="X2805" i="1743"/>
  <c r="X2806" i="1743"/>
  <c r="X2807" i="1743"/>
  <c r="X2808" i="1743"/>
  <c r="X2809" i="1743"/>
  <c r="X2810" i="1743"/>
  <c r="X2811" i="1743"/>
  <c r="X2812" i="1743"/>
  <c r="X2813" i="1743"/>
  <c r="X2814" i="1743"/>
  <c r="X2815" i="1743"/>
  <c r="X2816" i="1743"/>
  <c r="X2817" i="1743"/>
  <c r="X2818" i="1743"/>
  <c r="X2819" i="1743"/>
  <c r="X2820" i="1743"/>
  <c r="X2821" i="1743"/>
  <c r="X2822" i="1743"/>
  <c r="X2823" i="1743"/>
  <c r="X2824" i="1743"/>
  <c r="X2825" i="1743"/>
  <c r="X2826" i="1743"/>
  <c r="X2827" i="1743"/>
  <c r="X2828" i="1743"/>
  <c r="X2829" i="1743"/>
  <c r="X2830" i="1743"/>
  <c r="X2831" i="1743"/>
  <c r="X2832" i="1743"/>
  <c r="X2833" i="1743"/>
  <c r="X2834" i="1743"/>
  <c r="X2835" i="1743"/>
  <c r="X2836" i="1743"/>
  <c r="X2837" i="1743"/>
  <c r="X2838" i="1743"/>
  <c r="X2839" i="1743"/>
  <c r="X2840" i="1743"/>
  <c r="X2841" i="1743"/>
  <c r="X2842" i="1743"/>
  <c r="X2843" i="1743"/>
  <c r="X2844" i="1743"/>
  <c r="X2845" i="1743"/>
  <c r="X2846" i="1743"/>
  <c r="X2847" i="1743"/>
  <c r="X2848" i="1743"/>
  <c r="X2849" i="1743"/>
  <c r="X2850" i="1743"/>
  <c r="X2851" i="1743"/>
  <c r="X2852" i="1743"/>
  <c r="X2853" i="1743"/>
  <c r="X2854" i="1743"/>
  <c r="X2855" i="1743"/>
  <c r="X2856" i="1743"/>
  <c r="X2857" i="1743"/>
  <c r="X2858" i="1743"/>
  <c r="X2859" i="1743"/>
  <c r="X2860" i="1743"/>
  <c r="X2861" i="1743"/>
  <c r="X2862" i="1743"/>
  <c r="X2863" i="1743"/>
  <c r="X2864" i="1743"/>
  <c r="X2865" i="1743"/>
  <c r="X2866" i="1743"/>
  <c r="X2867" i="1743"/>
  <c r="X2868" i="1743"/>
  <c r="X2869" i="1743"/>
  <c r="X2870" i="1743"/>
  <c r="X2871" i="1743"/>
  <c r="X2872" i="1743"/>
  <c r="X2873" i="1743"/>
  <c r="X2874" i="1743"/>
  <c r="X2875" i="1743"/>
  <c r="X2876" i="1743"/>
  <c r="X2877" i="1743"/>
  <c r="X2878" i="1743"/>
  <c r="X2879" i="1743"/>
  <c r="X2880" i="1743"/>
  <c r="X2881" i="1743"/>
  <c r="X2882" i="1743"/>
  <c r="X2883" i="1743"/>
  <c r="X2884" i="1743"/>
  <c r="X2885" i="1743"/>
  <c r="X2886" i="1743"/>
  <c r="X2887" i="1743"/>
  <c r="X2888" i="1743"/>
  <c r="X2889" i="1743"/>
  <c r="X2890" i="1743"/>
  <c r="X2891" i="1743"/>
  <c r="X2892" i="1743"/>
  <c r="X2893" i="1743"/>
  <c r="X2894" i="1743"/>
  <c r="X2895" i="1743"/>
  <c r="X2896" i="1743"/>
  <c r="X2897" i="1743"/>
  <c r="X2898" i="1743"/>
  <c r="X2899" i="1743"/>
  <c r="X2900" i="1743"/>
  <c r="X2901" i="1743"/>
  <c r="X2902" i="1743"/>
  <c r="X2903" i="1743"/>
  <c r="X2904" i="1743"/>
  <c r="X2905" i="1743"/>
  <c r="X2906" i="1743"/>
  <c r="X2907" i="1743"/>
  <c r="X2908" i="1743"/>
  <c r="X2909" i="1743"/>
  <c r="X2910" i="1743"/>
  <c r="X2911" i="1743"/>
  <c r="X2912" i="1743"/>
  <c r="X2913" i="1743"/>
  <c r="X2914" i="1743"/>
  <c r="X2915" i="1743"/>
  <c r="X2916" i="1743"/>
  <c r="X2917" i="1743"/>
  <c r="X2918" i="1743"/>
  <c r="X2919" i="1743"/>
  <c r="X2920" i="1743"/>
  <c r="X2921" i="1743"/>
  <c r="X2922" i="1743"/>
  <c r="X2923" i="1743"/>
  <c r="X2924" i="1743"/>
  <c r="X2925" i="1743"/>
  <c r="X2926" i="1743"/>
  <c r="X2927" i="1743"/>
  <c r="X2928" i="1743"/>
  <c r="X2929" i="1743"/>
  <c r="X2930" i="1743"/>
  <c r="X2931" i="1743"/>
  <c r="X2932" i="1743"/>
  <c r="X2933" i="1743"/>
  <c r="X2934" i="1743"/>
  <c r="X2935" i="1743"/>
  <c r="X2936" i="1743"/>
  <c r="X2937" i="1743"/>
  <c r="X2938" i="1743"/>
  <c r="X2939" i="1743"/>
  <c r="X2940" i="1743"/>
  <c r="X2941" i="1743"/>
  <c r="X2942" i="1743"/>
  <c r="X2943" i="1743"/>
  <c r="X2944" i="1743"/>
  <c r="X2945" i="1743"/>
  <c r="X2946" i="1743"/>
  <c r="X2947" i="1743"/>
  <c r="X2948" i="1743"/>
  <c r="X2949" i="1743"/>
  <c r="X2950" i="1743"/>
  <c r="X2951" i="1743"/>
  <c r="X2952" i="1743"/>
  <c r="X2953" i="1743"/>
  <c r="X2954" i="1743"/>
  <c r="X2955" i="1743"/>
  <c r="X2956" i="1743"/>
  <c r="X2957" i="1743"/>
  <c r="X2958" i="1743"/>
  <c r="X2959" i="1743"/>
  <c r="X2960" i="1743"/>
  <c r="X2961" i="1743"/>
  <c r="X2962" i="1743"/>
  <c r="X2963" i="1743"/>
  <c r="X2964" i="1743"/>
  <c r="X2965" i="1743"/>
  <c r="X2966" i="1743"/>
  <c r="X2967" i="1743"/>
  <c r="X2968" i="1743"/>
  <c r="X2969" i="1743"/>
  <c r="X2970" i="1743"/>
  <c r="X2971" i="1743"/>
  <c r="X2972" i="1743"/>
  <c r="X2973" i="1743"/>
  <c r="X2974" i="1743"/>
  <c r="X2975" i="1743"/>
  <c r="X2976" i="1743"/>
  <c r="X2977" i="1743"/>
  <c r="X2978" i="1743"/>
  <c r="X2979" i="1743"/>
  <c r="X2980" i="1743"/>
  <c r="X2981" i="1743"/>
  <c r="X2982" i="1743"/>
  <c r="X2983" i="1743"/>
  <c r="X2984" i="1743"/>
  <c r="X2985" i="1743"/>
  <c r="X2986" i="1743"/>
  <c r="X2987" i="1743"/>
  <c r="X2988" i="1743"/>
  <c r="X2989" i="1743"/>
  <c r="X2990" i="1743"/>
  <c r="X2991" i="1743"/>
  <c r="X2992" i="1743"/>
  <c r="X2993" i="1743"/>
  <c r="X2994" i="1743"/>
  <c r="X2995" i="1743"/>
  <c r="X2996" i="1743"/>
  <c r="X2997" i="1743"/>
  <c r="X2998" i="1743"/>
  <c r="X2999" i="1743"/>
  <c r="X3000" i="1743"/>
  <c r="X3001" i="1743"/>
  <c r="X3002" i="1743"/>
  <c r="X3003" i="1743"/>
  <c r="X3004" i="1743"/>
  <c r="X3005" i="1743"/>
  <c r="X3006" i="1743"/>
  <c r="X3007" i="1743"/>
  <c r="X3008" i="1743"/>
  <c r="X3009" i="1743"/>
  <c r="X3010" i="1743"/>
  <c r="X3011" i="1743"/>
  <c r="X3012" i="1743"/>
  <c r="X3013" i="1743"/>
  <c r="X3014" i="1743"/>
  <c r="X3015" i="1743"/>
  <c r="X3016" i="1743"/>
  <c r="X3017" i="1743"/>
  <c r="X3018" i="1743"/>
  <c r="X3019" i="1743"/>
  <c r="X3020" i="1743"/>
  <c r="X3021" i="1743"/>
  <c r="X3022" i="1743"/>
  <c r="X3023" i="1743"/>
  <c r="X3024" i="1743"/>
  <c r="X3025" i="1743"/>
  <c r="X3026" i="1743"/>
  <c r="X3027" i="1743"/>
  <c r="X3028" i="1743"/>
  <c r="X3029" i="1743"/>
  <c r="X3030" i="1743"/>
  <c r="X3031" i="1743"/>
  <c r="X3032" i="1743"/>
  <c r="X3033" i="1743"/>
  <c r="X3034" i="1743"/>
  <c r="X3035" i="1743"/>
  <c r="X3036" i="1743"/>
  <c r="X3037" i="1743"/>
  <c r="X3038" i="1743"/>
  <c r="X3039" i="1743"/>
  <c r="X3040" i="1743"/>
  <c r="X3041" i="1743"/>
  <c r="X3042" i="1743"/>
  <c r="X3043" i="1743"/>
  <c r="X3044" i="1743"/>
  <c r="X3045" i="1743"/>
  <c r="X3046" i="1743"/>
  <c r="X3047" i="1743"/>
  <c r="X3048" i="1743"/>
  <c r="X3049" i="1743"/>
  <c r="X3050" i="1743"/>
  <c r="X3051" i="1743"/>
  <c r="X3052" i="1743"/>
  <c r="X3053" i="1743"/>
  <c r="X3054" i="1743"/>
  <c r="X3055" i="1743"/>
  <c r="X3056" i="1743"/>
  <c r="X3057" i="1743"/>
  <c r="X3058" i="1743"/>
  <c r="X3059" i="1743"/>
  <c r="X3060" i="1743"/>
  <c r="X3061" i="1743"/>
  <c r="X3062" i="1743"/>
  <c r="X3063" i="1743"/>
  <c r="X3064" i="1743"/>
  <c r="X3065" i="1743"/>
  <c r="X3066" i="1743"/>
  <c r="X3067" i="1743"/>
  <c r="X3068" i="1743"/>
  <c r="X3069" i="1743"/>
  <c r="X3070" i="1743"/>
  <c r="X3071" i="1743"/>
  <c r="X3072" i="1743"/>
  <c r="X3073" i="1743"/>
  <c r="X3074" i="1743"/>
  <c r="X3075" i="1743"/>
  <c r="X3076" i="1743"/>
  <c r="X3077" i="1743"/>
  <c r="X3078" i="1743"/>
  <c r="X3079" i="1743"/>
  <c r="X3080" i="1743"/>
  <c r="X3081" i="1743"/>
  <c r="X3082" i="1743"/>
  <c r="X3083" i="1743"/>
  <c r="X3084" i="1743"/>
  <c r="X3085" i="1743"/>
  <c r="X3086" i="1743"/>
  <c r="X3087" i="1743"/>
  <c r="X3088" i="1743"/>
  <c r="X3089" i="1743"/>
  <c r="X3090" i="1743"/>
  <c r="X3091" i="1743"/>
  <c r="X3092" i="1743"/>
  <c r="X3093" i="1743"/>
  <c r="X3094" i="1743"/>
  <c r="X3095" i="1743"/>
  <c r="X3096" i="1743"/>
  <c r="X3097" i="1743"/>
  <c r="X3098" i="1743"/>
  <c r="X3099" i="1743"/>
  <c r="X3100" i="1743"/>
  <c r="X3101" i="1743"/>
  <c r="X3102" i="1743"/>
  <c r="X3103" i="1743"/>
  <c r="X3104" i="1743"/>
  <c r="X3105" i="1743"/>
  <c r="X3106" i="1743"/>
  <c r="X3107" i="1743"/>
  <c r="X3108" i="1743"/>
  <c r="X3109" i="1743"/>
  <c r="X3110" i="1743"/>
  <c r="X3111" i="1743"/>
  <c r="X3112" i="1743"/>
  <c r="X3113" i="1743"/>
  <c r="X3114" i="1743"/>
  <c r="X3115" i="1743"/>
  <c r="X3116" i="1743"/>
  <c r="X3117" i="1743"/>
  <c r="X3118" i="1743"/>
  <c r="X3119" i="1743"/>
  <c r="X3120" i="1743"/>
  <c r="X3121" i="1743"/>
  <c r="X3122" i="1743"/>
  <c r="X3123" i="1743"/>
  <c r="X3124" i="1743"/>
  <c r="X3125" i="1743"/>
  <c r="X3126" i="1743"/>
  <c r="X3127" i="1743"/>
  <c r="X3128" i="1743"/>
  <c r="X3129" i="1743"/>
  <c r="X3130" i="1743"/>
  <c r="X3131" i="1743"/>
  <c r="X3132" i="1743"/>
  <c r="X3133" i="1743"/>
  <c r="X3134" i="1743"/>
  <c r="X3135" i="1743"/>
  <c r="X3136" i="1743"/>
  <c r="X3137" i="1743"/>
  <c r="X3138" i="1743"/>
  <c r="X3139" i="1743"/>
  <c r="X3140" i="1743"/>
  <c r="X3141" i="1743"/>
  <c r="X3142" i="1743"/>
  <c r="X3143" i="1743"/>
  <c r="X3144" i="1743"/>
  <c r="X3145" i="1743"/>
  <c r="X3146" i="1743"/>
  <c r="X3147" i="1743"/>
  <c r="X3148" i="1743"/>
  <c r="X3149" i="1743"/>
  <c r="X3150" i="1743"/>
  <c r="X3151" i="1743"/>
  <c r="X3152" i="1743"/>
  <c r="X3153" i="1743"/>
  <c r="X3154" i="1743"/>
  <c r="X3155" i="1743"/>
  <c r="X3156" i="1743"/>
  <c r="X3157" i="1743"/>
  <c r="X3158" i="1743"/>
  <c r="X3159" i="1743"/>
  <c r="X3160" i="1743"/>
  <c r="X3161" i="1743"/>
  <c r="X3162" i="1743"/>
  <c r="X3163" i="1743"/>
  <c r="X3164" i="1743"/>
  <c r="X3165" i="1743"/>
  <c r="X3166" i="1743"/>
  <c r="X3167" i="1743"/>
  <c r="X3168" i="1743"/>
  <c r="X3169" i="1743"/>
  <c r="X3170" i="1743"/>
  <c r="X3171" i="1743"/>
  <c r="X3172" i="1743"/>
  <c r="X3173" i="1743"/>
  <c r="X3174" i="1743"/>
  <c r="X3175" i="1743"/>
  <c r="X3176" i="1743"/>
  <c r="X3177" i="1743"/>
  <c r="X3178" i="1743"/>
  <c r="X3179" i="1743"/>
  <c r="X3180" i="1743"/>
  <c r="X3181" i="1743"/>
  <c r="X3182" i="1743"/>
  <c r="X3183" i="1743"/>
  <c r="X3184" i="1743"/>
  <c r="X3185" i="1743"/>
  <c r="X3186" i="1743"/>
  <c r="X3187" i="1743"/>
  <c r="X3188" i="1743"/>
  <c r="X3189" i="1743"/>
  <c r="X3190" i="1743"/>
  <c r="X3191" i="1743"/>
  <c r="X3192" i="1743"/>
  <c r="X3193" i="1743"/>
  <c r="X3194" i="1743"/>
  <c r="X3195" i="1743"/>
  <c r="X3196" i="1743"/>
  <c r="X3197" i="1743"/>
  <c r="X3198" i="1743"/>
  <c r="X3199" i="1743"/>
  <c r="X3200" i="1743"/>
  <c r="X3201" i="1743"/>
  <c r="X3202" i="1743"/>
  <c r="X3203" i="1743"/>
  <c r="X3204" i="1743"/>
  <c r="X3205" i="1743"/>
  <c r="X3206" i="1743"/>
  <c r="X3207" i="1743"/>
  <c r="X3208" i="1743"/>
  <c r="X3209" i="1743"/>
  <c r="X3210" i="1743"/>
  <c r="X3211" i="1743"/>
  <c r="X3212" i="1743"/>
  <c r="X3213" i="1743"/>
  <c r="X3214" i="1743"/>
  <c r="X3215" i="1743"/>
  <c r="X3216" i="1743"/>
  <c r="X3217" i="1743"/>
  <c r="X3218" i="1743"/>
  <c r="X3219" i="1743"/>
  <c r="X3220" i="1743"/>
  <c r="X3221" i="1743"/>
  <c r="X3222" i="1743"/>
  <c r="X3223" i="1743"/>
  <c r="X3224" i="1743"/>
  <c r="X3225" i="1743"/>
  <c r="X3226" i="1743"/>
  <c r="X3227" i="1743"/>
  <c r="X3228" i="1743"/>
  <c r="X3229" i="1743"/>
  <c r="X3230" i="1743"/>
  <c r="X3231" i="1743"/>
  <c r="X3232" i="1743"/>
  <c r="X3233" i="1743"/>
  <c r="X3234" i="1743"/>
  <c r="X3235" i="1743"/>
  <c r="X3236" i="1743"/>
  <c r="X3237" i="1743"/>
  <c r="X3238" i="1743"/>
  <c r="X3239" i="1743"/>
  <c r="X3240" i="1743"/>
  <c r="X3241" i="1743"/>
  <c r="X3242" i="1743"/>
  <c r="X3243" i="1743"/>
  <c r="X3244" i="1743"/>
  <c r="X3245" i="1743"/>
  <c r="X3246" i="1743"/>
  <c r="X3247" i="1743"/>
  <c r="X3248" i="1743"/>
  <c r="X3249" i="1743"/>
  <c r="X3250" i="1743"/>
  <c r="X3251" i="1743"/>
  <c r="X3252" i="1743"/>
  <c r="X3253" i="1743"/>
  <c r="X3254" i="1743"/>
  <c r="X3255" i="1743"/>
  <c r="X3256" i="1743"/>
  <c r="X3257" i="1743"/>
  <c r="X3258" i="1743"/>
  <c r="X3259" i="1743"/>
  <c r="X3260" i="1743"/>
  <c r="X3261" i="1743"/>
  <c r="X3262" i="1743"/>
  <c r="X3263" i="1743"/>
  <c r="X3264" i="1743"/>
  <c r="X3265" i="1743"/>
  <c r="X3266" i="1743"/>
  <c r="X3267" i="1743"/>
  <c r="X3268" i="1743"/>
  <c r="X3269" i="1743"/>
  <c r="X3270" i="1743"/>
  <c r="X3271" i="1743"/>
  <c r="X3272" i="1743"/>
  <c r="X3273" i="1743"/>
  <c r="X3274" i="1743"/>
  <c r="X3275" i="1743"/>
  <c r="X3276" i="1743"/>
  <c r="X3277" i="1743"/>
  <c r="X3278" i="1743"/>
  <c r="X3279" i="1743"/>
  <c r="X3280" i="1743"/>
  <c r="X3281" i="1743"/>
  <c r="X3282" i="1743"/>
  <c r="X3283" i="1743"/>
  <c r="X3284" i="1743"/>
  <c r="X3285" i="1743"/>
  <c r="X3286" i="1743"/>
  <c r="X3287" i="1743"/>
  <c r="X3288" i="1743"/>
  <c r="X3289" i="1743"/>
  <c r="X3290" i="1743"/>
  <c r="X3291" i="1743"/>
  <c r="X3292" i="1743"/>
  <c r="X3293" i="1743"/>
  <c r="X3294" i="1743"/>
  <c r="X3295" i="1743"/>
  <c r="X3296" i="1743"/>
  <c r="X3297" i="1743"/>
  <c r="X3298" i="1743"/>
  <c r="X3299" i="1743"/>
  <c r="X3300" i="1743"/>
  <c r="X3301" i="1743"/>
  <c r="X3302" i="1743"/>
  <c r="X3303" i="1743"/>
  <c r="X3304" i="1743"/>
  <c r="X3305" i="1743"/>
  <c r="X3306" i="1743"/>
  <c r="X3307" i="1743"/>
  <c r="X3308" i="1743"/>
  <c r="X3309" i="1743"/>
  <c r="X3310" i="1743"/>
  <c r="X3311" i="1743"/>
  <c r="X3312" i="1743"/>
  <c r="X3313" i="1743"/>
  <c r="X3314" i="1743"/>
  <c r="X3315" i="1743"/>
  <c r="X3316" i="1743"/>
  <c r="X3317" i="1743"/>
  <c r="X3318" i="1743"/>
  <c r="X3319" i="1743"/>
  <c r="X3320" i="1743"/>
  <c r="X3321" i="1743"/>
  <c r="X3322" i="1743"/>
  <c r="X3323" i="1743"/>
  <c r="X3324" i="1743"/>
  <c r="X3325" i="1743"/>
  <c r="X3326" i="1743"/>
  <c r="X3327" i="1743"/>
  <c r="X3328" i="1743"/>
  <c r="X3329" i="1743"/>
  <c r="X3330" i="1743"/>
  <c r="X3331" i="1743"/>
  <c r="X3332" i="1743"/>
  <c r="X3333" i="1743"/>
  <c r="X3334" i="1743"/>
  <c r="X3335" i="1743"/>
  <c r="X3336" i="1743"/>
  <c r="X3337" i="1743"/>
  <c r="X3338" i="1743"/>
  <c r="X3339" i="1743"/>
  <c r="X3340" i="1743"/>
  <c r="X3341" i="1743"/>
  <c r="X3342" i="1743"/>
  <c r="X3343" i="1743"/>
  <c r="X3344" i="1743"/>
  <c r="X3345" i="1743"/>
  <c r="X3346" i="1743"/>
  <c r="X3347" i="1743"/>
  <c r="X3348" i="1743"/>
  <c r="X3349" i="1743"/>
  <c r="X3350" i="1743"/>
  <c r="X3351" i="1743"/>
  <c r="X3352" i="1743"/>
  <c r="X3353" i="1743"/>
  <c r="X3354" i="1743"/>
  <c r="X3355" i="1743"/>
  <c r="X3356" i="1743"/>
  <c r="X3357" i="1743"/>
  <c r="X3358" i="1743"/>
  <c r="X3359" i="1743"/>
  <c r="X3360" i="1743"/>
  <c r="X3361" i="1743"/>
  <c r="X3362" i="1743"/>
  <c r="X3363" i="1743"/>
  <c r="X3364" i="1743"/>
  <c r="X3365" i="1743"/>
  <c r="X3366" i="1743"/>
  <c r="X3367" i="1743"/>
  <c r="X3368" i="1743"/>
  <c r="X3369" i="1743"/>
  <c r="X3370" i="1743"/>
  <c r="X3371" i="1743"/>
  <c r="X3372" i="1743"/>
  <c r="X3373" i="1743"/>
  <c r="X3374" i="1743"/>
  <c r="X3375" i="1743"/>
  <c r="X3376" i="1743"/>
  <c r="X3377" i="1743"/>
  <c r="X3378" i="1743"/>
  <c r="X3379" i="1743"/>
  <c r="X3380" i="1743"/>
  <c r="X3381" i="1743"/>
  <c r="X3382" i="1743"/>
  <c r="X3383" i="1743"/>
  <c r="X3384" i="1743"/>
  <c r="X3385" i="1743"/>
  <c r="X3386" i="1743"/>
  <c r="X3387" i="1743"/>
  <c r="X3388" i="1743"/>
  <c r="X3389" i="1743"/>
  <c r="X3390" i="1743"/>
  <c r="X3391" i="1743"/>
  <c r="X3392" i="1743"/>
  <c r="X3393" i="1743"/>
  <c r="X3394" i="1743"/>
  <c r="X3395" i="1743"/>
  <c r="X3396" i="1743"/>
  <c r="X3397" i="1743"/>
  <c r="X3398" i="1743"/>
  <c r="X3399" i="1743"/>
  <c r="X3400" i="1743"/>
  <c r="X3401" i="1743"/>
  <c r="X3406" i="1743"/>
  <c r="X3407" i="1743"/>
  <c r="X3408" i="1743"/>
  <c r="X3409" i="1743"/>
  <c r="X3410" i="1743"/>
  <c r="X3411" i="1743"/>
  <c r="X3412" i="1743"/>
  <c r="X3413" i="1743"/>
  <c r="X3414" i="1743"/>
  <c r="X3415" i="1743"/>
  <c r="X3416" i="1743"/>
  <c r="X3417" i="1743"/>
  <c r="X3418" i="1743"/>
  <c r="X3419" i="1743"/>
  <c r="X3420" i="1743"/>
  <c r="X3421" i="1743"/>
  <c r="X3422" i="1743"/>
  <c r="X3423" i="1743"/>
  <c r="X3424" i="1743"/>
  <c r="X3425" i="1743"/>
  <c r="X3426" i="1743"/>
  <c r="X3427" i="1743"/>
  <c r="X3428" i="1743"/>
  <c r="X3429" i="1743"/>
  <c r="X3430" i="1743"/>
  <c r="X3431" i="1743"/>
  <c r="X3432" i="1743"/>
  <c r="X3433" i="1743"/>
  <c r="X3434" i="1743"/>
  <c r="X3435" i="1743"/>
  <c r="X3436" i="1743"/>
  <c r="X3437" i="1743"/>
  <c r="X3438" i="1743"/>
  <c r="X3439" i="1743"/>
  <c r="X3440" i="1743"/>
  <c r="X3441" i="1743"/>
  <c r="X3442" i="1743"/>
  <c r="X3443" i="1743"/>
  <c r="X3444" i="1743"/>
  <c r="X3445" i="1743"/>
  <c r="X3446" i="1743"/>
  <c r="X3447" i="1743"/>
  <c r="X3448" i="1743"/>
  <c r="X3449" i="1743"/>
  <c r="X3450" i="1743"/>
  <c r="X3451" i="1743"/>
  <c r="X3452" i="1743"/>
  <c r="X3453" i="1743"/>
  <c r="X3454" i="1743"/>
  <c r="X3455" i="1743"/>
  <c r="X3456" i="1743"/>
  <c r="X3457" i="1743"/>
  <c r="X3458" i="1743"/>
  <c r="X3459" i="1743"/>
  <c r="X3460" i="1743"/>
  <c r="X3461" i="1743"/>
  <c r="X3462" i="1743"/>
  <c r="X3463" i="1743"/>
  <c r="X3464" i="1743"/>
  <c r="X3465" i="1743"/>
  <c r="X3466" i="1743"/>
  <c r="X3467" i="1743"/>
  <c r="X3468" i="1743"/>
  <c r="X3469" i="1743"/>
  <c r="X3470" i="1743"/>
  <c r="X3471" i="1743"/>
  <c r="X3472" i="1743"/>
  <c r="X3473" i="1743"/>
  <c r="X3474" i="1743"/>
  <c r="X3475" i="1743"/>
  <c r="X3476" i="1743"/>
  <c r="X3477" i="1743"/>
  <c r="X3478" i="1743"/>
  <c r="X3479" i="1743"/>
  <c r="X3480" i="1743"/>
  <c r="X3481" i="1743"/>
  <c r="X3482" i="1743"/>
  <c r="X3483" i="1743"/>
  <c r="X3484" i="1743"/>
  <c r="X3485" i="1743"/>
  <c r="X3486" i="1743"/>
  <c r="X3487" i="1743"/>
  <c r="X3488" i="1743"/>
  <c r="X3489" i="1743"/>
  <c r="X3490" i="1743"/>
  <c r="X3491" i="1743"/>
  <c r="X3492" i="1743"/>
  <c r="X3493" i="1743"/>
  <c r="X3494" i="1743"/>
  <c r="X3495" i="1743"/>
  <c r="X3496" i="1743"/>
  <c r="X3497" i="1743"/>
  <c r="X3498" i="1743"/>
  <c r="X3499" i="1743"/>
  <c r="X3500" i="1743"/>
  <c r="X3501" i="1743"/>
  <c r="X3502" i="1743"/>
  <c r="X3503" i="1743"/>
  <c r="X3504" i="1743"/>
  <c r="X3505" i="1743"/>
  <c r="X3506" i="1743"/>
  <c r="X3507" i="1743"/>
  <c r="X3508" i="1743"/>
  <c r="X3509" i="1743"/>
  <c r="X3510" i="1743"/>
  <c r="X3511" i="1743"/>
  <c r="X3512" i="1743"/>
  <c r="X3513" i="1743"/>
  <c r="X3514" i="1743"/>
  <c r="X3515" i="1743"/>
  <c r="X3516" i="1743"/>
  <c r="X3517" i="1743"/>
  <c r="X3518" i="1743"/>
  <c r="X3519" i="1743"/>
  <c r="X3520" i="1743"/>
  <c r="X3521" i="1743"/>
  <c r="X3522" i="1743"/>
  <c r="X3523" i="1743"/>
  <c r="X3524" i="1743"/>
  <c r="X3525" i="1743"/>
  <c r="X3526" i="1743"/>
  <c r="X3527" i="1743"/>
  <c r="X3528" i="1743"/>
  <c r="X3529" i="1743"/>
  <c r="X3530" i="1743"/>
  <c r="X3531" i="1743"/>
  <c r="X3532" i="1743"/>
  <c r="X3533" i="1743"/>
  <c r="X3534" i="1743"/>
  <c r="X3535" i="1743"/>
  <c r="X3536" i="1743"/>
  <c r="X3537" i="1743"/>
  <c r="X3538" i="1743"/>
  <c r="X3539" i="1743"/>
  <c r="X3540" i="1743"/>
  <c r="X3541" i="1743"/>
  <c r="X3542" i="1743"/>
  <c r="X3543" i="1743"/>
  <c r="X3544" i="1743"/>
  <c r="X3545" i="1743"/>
  <c r="X3546" i="1743"/>
  <c r="X3547" i="1743"/>
  <c r="X3548" i="1743"/>
  <c r="X3549" i="1743"/>
  <c r="X3550" i="1743"/>
  <c r="X3551" i="1743"/>
  <c r="X3552" i="1743"/>
  <c r="X3553" i="1743"/>
  <c r="X3554" i="1743"/>
  <c r="X3555" i="1743"/>
  <c r="X3556" i="1743"/>
  <c r="X3557" i="1743"/>
  <c r="X3558" i="1743"/>
  <c r="X3559" i="1743"/>
  <c r="X3560" i="1743"/>
  <c r="X3561" i="1743"/>
  <c r="X3562" i="1743"/>
  <c r="X3563" i="1743"/>
  <c r="X3564" i="1743"/>
  <c r="X3565" i="1743"/>
  <c r="X3566" i="1743"/>
  <c r="X3567" i="1743"/>
  <c r="X3568" i="1743"/>
  <c r="X3569" i="1743"/>
  <c r="X3570" i="1743"/>
  <c r="X3571" i="1743"/>
  <c r="X3572" i="1743"/>
  <c r="X3573" i="1743"/>
  <c r="X3574" i="1743"/>
  <c r="X3575" i="1743"/>
  <c r="X3576" i="1743"/>
  <c r="X3577" i="1743"/>
  <c r="X3578" i="1743"/>
  <c r="X3579" i="1743"/>
  <c r="X3580" i="1743"/>
  <c r="X3581" i="1743"/>
  <c r="X3582" i="1743"/>
  <c r="X3583" i="1743"/>
  <c r="X3584" i="1743"/>
  <c r="X3585" i="1743"/>
  <c r="X3586" i="1743"/>
  <c r="X3587" i="1743"/>
  <c r="X3588" i="1743"/>
  <c r="X3589" i="1743"/>
  <c r="X3590" i="1743"/>
  <c r="X3591" i="1743"/>
  <c r="X3592" i="1743"/>
  <c r="X3593" i="1743"/>
  <c r="X3594" i="1743"/>
  <c r="X3595" i="1743"/>
  <c r="X3596" i="1743"/>
  <c r="X3597" i="1743"/>
  <c r="X3598" i="1743"/>
  <c r="X3599" i="1743"/>
  <c r="X3600" i="1743"/>
  <c r="X3601" i="1743"/>
  <c r="X3602" i="1743"/>
  <c r="X3603" i="1743"/>
  <c r="X3604" i="1743"/>
  <c r="X3605" i="1743"/>
  <c r="X3606" i="1743"/>
  <c r="X3607" i="1743"/>
  <c r="X3608" i="1743"/>
  <c r="X3609" i="1743"/>
  <c r="X3610" i="1743"/>
  <c r="X3611" i="1743"/>
  <c r="X3612" i="1743"/>
  <c r="X3613" i="1743"/>
  <c r="X3614" i="1743"/>
  <c r="X3615" i="1743"/>
  <c r="X3616" i="1743"/>
  <c r="X3617" i="1743"/>
  <c r="X3618" i="1743"/>
  <c r="X3619" i="1743"/>
  <c r="X3620" i="1743"/>
  <c r="X3621" i="1743"/>
  <c r="X3622" i="1743"/>
  <c r="X3623" i="1743"/>
  <c r="X3624" i="1743"/>
  <c r="X3625" i="1743"/>
  <c r="X3626" i="1743"/>
  <c r="X3629" i="1743"/>
  <c r="X3630" i="1743"/>
  <c r="X3631" i="1743"/>
  <c r="X3632" i="1743"/>
  <c r="X3633" i="1743"/>
  <c r="X3634" i="1743"/>
  <c r="X3635" i="1743"/>
  <c r="X3636" i="1743"/>
  <c r="X3637" i="1743"/>
  <c r="X3638" i="1743"/>
  <c r="X3639" i="1743"/>
  <c r="X3640" i="1743"/>
  <c r="X3641" i="1743"/>
  <c r="X3642" i="1743"/>
  <c r="X3643" i="1743"/>
  <c r="X3644" i="1743"/>
  <c r="X3645" i="1743"/>
  <c r="X3646" i="1743"/>
  <c r="X3647" i="1743"/>
  <c r="X3648" i="1743"/>
  <c r="X3649" i="1743"/>
  <c r="X3650" i="1743"/>
  <c r="X3651" i="1743"/>
  <c r="X3652" i="1743"/>
  <c r="X3653" i="1743"/>
  <c r="X3654" i="1743"/>
  <c r="X3655" i="1743"/>
  <c r="X3656" i="1743"/>
  <c r="X3657" i="1743"/>
  <c r="X3658" i="1743"/>
  <c r="X3659" i="1743"/>
  <c r="X3660" i="1743"/>
  <c r="X3661" i="1743"/>
  <c r="X3662" i="1743"/>
  <c r="X3663" i="1743"/>
  <c r="X3664" i="1743"/>
  <c r="X3665" i="1743"/>
  <c r="X3666" i="1743"/>
  <c r="X3667" i="1743"/>
  <c r="X3668" i="1743"/>
  <c r="X3669" i="1743"/>
  <c r="X3670" i="1743"/>
  <c r="X3671" i="1743"/>
  <c r="X3672" i="1743"/>
  <c r="X3673" i="1743"/>
  <c r="X3674" i="1743"/>
  <c r="X3675" i="1743"/>
  <c r="X3676" i="1743"/>
  <c r="X3677" i="1743"/>
  <c r="X3678" i="1743"/>
  <c r="X3679" i="1743"/>
  <c r="X3680" i="1743"/>
  <c r="X3681" i="1743"/>
  <c r="X3682" i="1743"/>
  <c r="X3683" i="1743"/>
  <c r="X3684" i="1743"/>
  <c r="X3685" i="1743"/>
  <c r="X3686" i="1743"/>
  <c r="X3687" i="1743"/>
  <c r="X3688" i="1743"/>
  <c r="X3689" i="1743"/>
  <c r="X3690" i="1743"/>
  <c r="X3691" i="1743"/>
  <c r="X3692" i="1743"/>
  <c r="X3693" i="1743"/>
  <c r="X3694" i="1743"/>
  <c r="X3695" i="1743"/>
  <c r="X3696" i="1743"/>
  <c r="X3697" i="1743"/>
  <c r="X3698" i="1743"/>
  <c r="X3699" i="1743"/>
  <c r="X3700" i="1743"/>
  <c r="X3701" i="1743"/>
  <c r="X3702" i="1743"/>
  <c r="X3703" i="1743"/>
  <c r="X3704" i="1743"/>
  <c r="X3705" i="1743"/>
  <c r="X3706" i="1743"/>
  <c r="X3707" i="1743"/>
  <c r="X3708" i="1743"/>
  <c r="X3709" i="1743"/>
  <c r="X3710" i="1743"/>
  <c r="X3711" i="1743"/>
  <c r="X3712" i="1743"/>
  <c r="X3713" i="1743"/>
  <c r="X3714" i="1743"/>
  <c r="X3715" i="1743"/>
  <c r="X3716" i="1743"/>
  <c r="X3717" i="1743"/>
  <c r="X3718" i="1743"/>
  <c r="X3719" i="1743"/>
  <c r="X3720" i="1743"/>
  <c r="X3721" i="1743"/>
  <c r="X3722" i="1743"/>
  <c r="X3723" i="1743"/>
  <c r="X3724" i="1743"/>
  <c r="X3725" i="1743"/>
  <c r="X3726" i="1743"/>
  <c r="X3727" i="1743"/>
  <c r="X3728" i="1743"/>
  <c r="X3729" i="1743"/>
  <c r="X3730" i="1743"/>
  <c r="X3731" i="1743"/>
  <c r="X3732" i="1743"/>
  <c r="X3734" i="1743"/>
  <c r="X3735" i="1743"/>
  <c r="X3736" i="1743"/>
  <c r="X3737" i="1743"/>
  <c r="X3738" i="1743"/>
  <c r="X3739" i="1743"/>
  <c r="X3740" i="1743"/>
  <c r="X3741" i="1743"/>
  <c r="X3742" i="1743"/>
  <c r="X3743" i="1743"/>
  <c r="X3744" i="1743"/>
  <c r="X3745" i="1743"/>
  <c r="X3746" i="1743"/>
  <c r="X3747" i="1743"/>
  <c r="X3748" i="1743"/>
  <c r="X3749" i="1743"/>
  <c r="X3750" i="1743"/>
  <c r="X3751" i="1743"/>
  <c r="X3752" i="1743"/>
  <c r="X3753" i="1743"/>
  <c r="X3754" i="1743"/>
  <c r="X3755" i="1743"/>
  <c r="X3756" i="1743"/>
  <c r="X3757" i="1743"/>
  <c r="X3758" i="1743"/>
  <c r="X3759" i="1743"/>
  <c r="X3760" i="1743"/>
  <c r="X3761" i="1743"/>
  <c r="X3762" i="1743"/>
  <c r="X3763" i="1743"/>
  <c r="X3764" i="1743"/>
  <c r="X3765" i="1743"/>
  <c r="X3766" i="1743"/>
  <c r="X3767" i="1743"/>
  <c r="X3768" i="1743"/>
  <c r="X3769" i="1743"/>
  <c r="X3770" i="1743"/>
  <c r="X3771" i="1743"/>
  <c r="X3772" i="1743"/>
  <c r="X3773" i="1743"/>
  <c r="X3774" i="1743"/>
  <c r="X3775" i="1743"/>
  <c r="X3776" i="1743"/>
  <c r="X3777" i="1743"/>
  <c r="X3778" i="1743"/>
  <c r="X3779" i="1743"/>
  <c r="X3780" i="1743"/>
  <c r="X3782" i="1743"/>
  <c r="X3783" i="1743"/>
  <c r="X3784" i="1743"/>
  <c r="X3785" i="1743"/>
  <c r="X3786" i="1743"/>
  <c r="X3787" i="1743"/>
  <c r="X3788" i="1743"/>
  <c r="X3789" i="1743"/>
  <c r="X3790" i="1743"/>
  <c r="X3791" i="1743"/>
  <c r="X3792" i="1743"/>
  <c r="X3793" i="1743"/>
  <c r="X3794" i="1743"/>
  <c r="X3795" i="1743"/>
  <c r="X3796" i="1743"/>
  <c r="X3797" i="1743"/>
  <c r="X3798" i="1743"/>
  <c r="X3799" i="1743"/>
  <c r="X3800" i="1743"/>
  <c r="X3801" i="1743"/>
  <c r="X3802" i="1743"/>
  <c r="X3803" i="1743"/>
  <c r="X3804" i="1743"/>
  <c r="X3805" i="1743"/>
  <c r="X3806" i="1743"/>
  <c r="X3807" i="1743"/>
  <c r="X3808" i="1743"/>
  <c r="X3809" i="1743"/>
  <c r="X3810" i="1743"/>
  <c r="X3811" i="1743"/>
  <c r="X3812" i="1743"/>
  <c r="X3813" i="1743"/>
  <c r="X3814" i="1743"/>
  <c r="X3815" i="1743"/>
  <c r="X3816" i="1743"/>
  <c r="X3817" i="1743"/>
  <c r="X3818" i="1743"/>
  <c r="X3819" i="1743"/>
  <c r="X3820" i="1743"/>
  <c r="X3821" i="1743"/>
  <c r="X3822" i="1743"/>
  <c r="X3823" i="1743"/>
  <c r="X3824" i="1743"/>
  <c r="X3825" i="1743"/>
  <c r="X3826" i="1743"/>
  <c r="X3827" i="1743"/>
  <c r="X3828" i="1743"/>
  <c r="X3829" i="1743"/>
  <c r="X3830" i="1743"/>
  <c r="X3831" i="1743"/>
  <c r="X3832" i="1743"/>
  <c r="X3833" i="1743"/>
  <c r="X3834" i="1743"/>
  <c r="X3835" i="1743"/>
  <c r="X3836" i="1743"/>
  <c r="X3837" i="1743"/>
  <c r="X3838" i="1743"/>
  <c r="X3839" i="1743"/>
  <c r="X3840" i="1743"/>
  <c r="X3841" i="1743"/>
  <c r="X3842" i="1743"/>
  <c r="X3843" i="1743"/>
  <c r="X3844" i="1743"/>
  <c r="X3845" i="1743"/>
  <c r="X3846" i="1743"/>
  <c r="X3847" i="1743"/>
  <c r="X3848" i="1743"/>
  <c r="X3849" i="1743"/>
  <c r="X3850" i="1743"/>
  <c r="X3851" i="1743"/>
  <c r="X3852" i="1743"/>
  <c r="X3853" i="1743"/>
  <c r="X3854" i="1743"/>
  <c r="X3855" i="1743"/>
  <c r="X3856" i="1743"/>
  <c r="X3861" i="1743"/>
  <c r="X3862" i="1743"/>
  <c r="X3863" i="1743"/>
  <c r="X3864" i="1743"/>
  <c r="X3865" i="1743"/>
  <c r="X3866" i="1743"/>
  <c r="X3867" i="1743"/>
  <c r="X3868" i="1743"/>
  <c r="X3869" i="1743"/>
  <c r="X3870" i="1743"/>
  <c r="X3871" i="1743"/>
  <c r="X3872" i="1743"/>
  <c r="X3873" i="1743"/>
  <c r="X3874" i="1743"/>
  <c r="X3875" i="1743"/>
  <c r="X3876" i="1743"/>
  <c r="X3877" i="1743"/>
  <c r="X3878" i="1743"/>
  <c r="X3879" i="1743"/>
  <c r="X3880" i="1743"/>
  <c r="X3881" i="1743"/>
  <c r="X3882" i="1743"/>
  <c r="X3883" i="1743"/>
  <c r="X3884" i="1743"/>
  <c r="X3885" i="1743"/>
  <c r="X3886" i="1743"/>
  <c r="X3887" i="1743"/>
  <c r="X3888" i="1743"/>
  <c r="X3889" i="1743"/>
  <c r="X3890" i="1743"/>
  <c r="X3891" i="1743"/>
  <c r="X3892" i="1743"/>
  <c r="X3893" i="1743"/>
  <c r="X3894" i="1743"/>
  <c r="X3895" i="1743"/>
  <c r="X3896" i="1743"/>
  <c r="X3897" i="1743"/>
  <c r="X3898" i="1743"/>
  <c r="X3899" i="1743"/>
  <c r="X3900" i="1743"/>
  <c r="X3901" i="1743"/>
  <c r="X3902" i="1743"/>
  <c r="X3903" i="1743"/>
  <c r="X3904" i="1743"/>
  <c r="X3905" i="1743"/>
  <c r="X3906" i="1743"/>
  <c r="X3907" i="1743"/>
  <c r="X3908" i="1743"/>
  <c r="X3909" i="1743"/>
  <c r="X3910" i="1743"/>
  <c r="X3911" i="1743"/>
  <c r="X3912" i="1743"/>
  <c r="X3913" i="1743"/>
  <c r="X3914" i="1743"/>
  <c r="X3915" i="1743"/>
  <c r="X3916" i="1743"/>
  <c r="X3917" i="1743"/>
  <c r="X3918" i="1743"/>
  <c r="X3919" i="1743"/>
  <c r="X3920" i="1743"/>
  <c r="X3921" i="1743"/>
  <c r="X3922" i="1743"/>
  <c r="X3923" i="1743"/>
  <c r="X3924" i="1743"/>
  <c r="X3925" i="1743"/>
  <c r="X3926" i="1743"/>
  <c r="X3927" i="1743"/>
  <c r="X3928" i="1743"/>
  <c r="X3929" i="1743"/>
  <c r="X3930" i="1743"/>
  <c r="X3931" i="1743"/>
  <c r="X3932" i="1743"/>
  <c r="X3933" i="1743"/>
  <c r="X3934" i="1743"/>
  <c r="X3935" i="1743"/>
  <c r="X3936" i="1743"/>
  <c r="X3937" i="1743"/>
  <c r="X3938" i="1743"/>
  <c r="X3939" i="1743"/>
  <c r="X3940" i="1743"/>
  <c r="X3947" i="1743"/>
  <c r="X3948" i="1743"/>
  <c r="X3949" i="1743"/>
  <c r="X3950" i="1743"/>
  <c r="X3951" i="1743"/>
  <c r="X3952" i="1743"/>
  <c r="X3953" i="1743"/>
  <c r="X3954" i="1743"/>
  <c r="X3955" i="1743"/>
  <c r="X3956" i="1743"/>
  <c r="X3957" i="1743"/>
  <c r="X3958" i="1743"/>
  <c r="X3959" i="1743"/>
  <c r="X3960" i="1743"/>
  <c r="X3961" i="1743"/>
  <c r="X3962" i="1743"/>
  <c r="X3963" i="1743"/>
  <c r="X3964" i="1743"/>
  <c r="X3965" i="1743"/>
  <c r="X3966" i="1743"/>
  <c r="X3967" i="1743"/>
  <c r="X3968" i="1743"/>
  <c r="X3969" i="1743"/>
  <c r="X3970" i="1743"/>
  <c r="X3971" i="1743"/>
  <c r="X3972" i="1743"/>
  <c r="X3973" i="1743"/>
  <c r="X3974" i="1743"/>
  <c r="X3975" i="1743"/>
  <c r="X3976" i="1743"/>
  <c r="X3977" i="1743"/>
  <c r="X3978" i="1743"/>
  <c r="X3979" i="1743"/>
  <c r="X3980" i="1743"/>
  <c r="X3981" i="1743"/>
  <c r="X3982" i="1743"/>
  <c r="X3983" i="1743"/>
  <c r="X3984" i="1743"/>
  <c r="X3985" i="1743"/>
  <c r="X3986" i="1743"/>
  <c r="X3987" i="1743"/>
  <c r="X3988" i="1743"/>
  <c r="X3989" i="1743"/>
  <c r="X3990" i="1743"/>
  <c r="X3991" i="1743"/>
  <c r="X3992" i="1743"/>
  <c r="X3993" i="1743"/>
  <c r="X3994" i="1743"/>
  <c r="X3995" i="1743"/>
  <c r="X3996" i="1743"/>
  <c r="X3997" i="1743"/>
  <c r="X3998" i="1743"/>
  <c r="X3999" i="1743"/>
  <c r="X4000" i="1743"/>
  <c r="X4001" i="1743"/>
  <c r="X4008" i="1743"/>
  <c r="X4009" i="1743"/>
  <c r="X4010" i="1743"/>
  <c r="X4011" i="1743"/>
  <c r="X4012" i="1743"/>
  <c r="X4013" i="1743"/>
  <c r="X4014" i="1743"/>
  <c r="X4015" i="1743"/>
  <c r="X4016" i="1743"/>
  <c r="X4017" i="1743"/>
  <c r="X4018" i="1743"/>
  <c r="X4019" i="1743"/>
  <c r="X4020" i="1743"/>
  <c r="X4021" i="1743"/>
  <c r="X4022" i="1743"/>
  <c r="X4023" i="1743"/>
  <c r="X4024" i="1743"/>
  <c r="X4025" i="1743"/>
  <c r="X4026" i="1743"/>
  <c r="X4027" i="1743"/>
  <c r="X4028" i="1743"/>
  <c r="X4029" i="1743"/>
  <c r="X4030" i="1743"/>
  <c r="X4031" i="1743"/>
  <c r="X4032" i="1743"/>
  <c r="X4033" i="1743"/>
  <c r="X4034" i="1743"/>
  <c r="X4035" i="1743"/>
  <c r="X4036" i="1743"/>
  <c r="X4037" i="1743"/>
  <c r="X4038" i="1743"/>
  <c r="X4039" i="1743"/>
  <c r="X4040" i="1743"/>
  <c r="X4041" i="1743"/>
  <c r="X4042" i="1743"/>
  <c r="X4043" i="1743"/>
  <c r="X4044" i="1743"/>
  <c r="X4045" i="1743"/>
  <c r="X4046" i="1743"/>
  <c r="X4047" i="1743"/>
  <c r="X4048" i="1743"/>
  <c r="X4049" i="1743"/>
  <c r="X4050" i="1743"/>
  <c r="X4051" i="1743"/>
  <c r="X4052" i="1743"/>
  <c r="X4053" i="1743"/>
  <c r="X4054" i="1743"/>
  <c r="X4055" i="1743"/>
  <c r="X4056" i="1743"/>
  <c r="X4057" i="1743"/>
  <c r="X4058" i="1743"/>
  <c r="X4059" i="1743"/>
  <c r="X4060" i="1743"/>
  <c r="X4061" i="1743"/>
  <c r="X4062" i="1743"/>
  <c r="X4063" i="1743"/>
  <c r="X4064" i="1743"/>
  <c r="X4065" i="1743"/>
  <c r="X4066" i="1743"/>
  <c r="X4067" i="1743"/>
  <c r="X4068" i="1743"/>
  <c r="X4069" i="1743"/>
  <c r="X4070" i="1743"/>
  <c r="X4071" i="1743"/>
  <c r="X4072" i="1743"/>
  <c r="X4073" i="1743"/>
  <c r="X4074" i="1743"/>
  <c r="X4075" i="1743"/>
  <c r="X4076" i="1743"/>
  <c r="X4077" i="1743"/>
  <c r="X4078" i="1743"/>
  <c r="X4079" i="1743"/>
  <c r="X4080" i="1743"/>
  <c r="X4081" i="1743"/>
  <c r="X4082" i="1743"/>
  <c r="X4083" i="1743"/>
  <c r="X4084" i="1743"/>
  <c r="X4085" i="1743"/>
  <c r="X4086" i="1743"/>
  <c r="X4087" i="1743"/>
  <c r="X4088" i="1743"/>
  <c r="X4089" i="1743"/>
  <c r="X4090" i="1743"/>
  <c r="X4091" i="1743"/>
  <c r="X4092" i="1743"/>
  <c r="X4093" i="1743"/>
  <c r="X4094" i="1743"/>
  <c r="X4095" i="1743"/>
  <c r="X4096" i="1743"/>
  <c r="X4097" i="1743"/>
  <c r="X4098" i="1743"/>
  <c r="X4099" i="1743"/>
  <c r="X4100" i="1743"/>
  <c r="X4101" i="1743"/>
  <c r="X4102" i="1743"/>
  <c r="X4103" i="1743"/>
  <c r="X4104" i="1743"/>
  <c r="X4105" i="1743"/>
  <c r="X4106" i="1743"/>
  <c r="X4107" i="1743"/>
  <c r="X4108" i="1743"/>
  <c r="X4109" i="1743"/>
  <c r="X4110" i="1743"/>
  <c r="X4111" i="1743"/>
  <c r="X4112" i="1743"/>
  <c r="X4113" i="1743"/>
  <c r="X4114" i="1743"/>
  <c r="X4115" i="1743"/>
  <c r="X4116" i="1743"/>
  <c r="X4117" i="1743"/>
  <c r="X4118" i="1743"/>
  <c r="X4119" i="1743"/>
  <c r="X4120" i="1743"/>
  <c r="X4121" i="1743"/>
  <c r="X4122" i="1743"/>
  <c r="X4123" i="1743"/>
  <c r="X4124" i="1743"/>
  <c r="X4125" i="1743"/>
  <c r="X4126" i="1743"/>
  <c r="X4127" i="1743"/>
  <c r="X4128" i="1743"/>
  <c r="X4129" i="1743"/>
  <c r="X4130" i="1743"/>
  <c r="X4131" i="1743"/>
  <c r="X4132" i="1743"/>
  <c r="X4133" i="1743"/>
  <c r="X4134" i="1743"/>
  <c r="X4135" i="1743"/>
  <c r="X4136" i="1743"/>
  <c r="X4137" i="1743"/>
  <c r="X4138" i="1743"/>
  <c r="X4139" i="1743"/>
  <c r="X4140" i="1743"/>
  <c r="X4141" i="1743"/>
  <c r="X4142" i="1743"/>
  <c r="X4143" i="1743"/>
  <c r="X4144" i="1743"/>
  <c r="X4145" i="1743"/>
  <c r="X4146" i="1743"/>
  <c r="X4147" i="1743"/>
  <c r="X4148" i="1743"/>
  <c r="X4149" i="1743"/>
  <c r="X4150" i="1743"/>
  <c r="X4151" i="1743"/>
  <c r="X4152" i="1743"/>
  <c r="X4153" i="1743"/>
  <c r="X4154" i="1743"/>
  <c r="X4155" i="1743"/>
  <c r="X4156" i="1743"/>
  <c r="X4157" i="1743"/>
  <c r="X4158" i="1743"/>
  <c r="X4159" i="1743"/>
  <c r="X4160" i="1743"/>
  <c r="X4161" i="1743"/>
  <c r="X4162" i="1743"/>
  <c r="X4163" i="1743"/>
  <c r="X4164" i="1743"/>
  <c r="X4165" i="1743"/>
  <c r="X4166" i="1743"/>
  <c r="X4167" i="1743"/>
  <c r="X4168" i="1743"/>
  <c r="X4169" i="1743"/>
  <c r="X4170" i="1743"/>
  <c r="X4171" i="1743"/>
  <c r="X4172" i="1743"/>
  <c r="X4173" i="1743"/>
  <c r="X4174" i="1743"/>
  <c r="X4175" i="1743"/>
  <c r="X4176" i="1743"/>
  <c r="X4177" i="1743"/>
  <c r="X4178" i="1743"/>
  <c r="X4179" i="1743"/>
  <c r="X4180" i="1743"/>
  <c r="X4181" i="1743"/>
  <c r="X4182" i="1743"/>
  <c r="X4183" i="1743"/>
  <c r="X4184" i="1743"/>
  <c r="X4185" i="1743"/>
  <c r="X4186" i="1743"/>
  <c r="X4187" i="1743"/>
  <c r="X4188" i="1743"/>
  <c r="X4189" i="1743"/>
  <c r="X4190" i="1743"/>
  <c r="X4191" i="1743"/>
  <c r="X4192" i="1743"/>
  <c r="X4193" i="1743"/>
  <c r="X4194" i="1743"/>
  <c r="X4195" i="1743"/>
  <c r="X4196" i="1743"/>
  <c r="X4197" i="1743"/>
  <c r="X4198" i="1743"/>
  <c r="X4199" i="1743"/>
  <c r="X4200" i="1743"/>
  <c r="X4201" i="1743"/>
  <c r="X4202" i="1743"/>
  <c r="X4203" i="1743"/>
  <c r="X4204" i="1743"/>
  <c r="X4205" i="1743"/>
  <c r="X4206" i="1743"/>
  <c r="X4207" i="1743"/>
  <c r="X4208" i="1743"/>
  <c r="X4209" i="1743"/>
  <c r="X4210" i="1743"/>
  <c r="X4211" i="1743"/>
  <c r="X4212" i="1743"/>
  <c r="X4213" i="1743"/>
  <c r="X4214" i="1743"/>
  <c r="X4215" i="1743"/>
  <c r="X4216" i="1743"/>
  <c r="X4217" i="1743"/>
  <c r="X4218" i="1743"/>
  <c r="X4219" i="1743"/>
  <c r="X4220" i="1743"/>
  <c r="X4221" i="1743"/>
  <c r="X4222" i="1743"/>
  <c r="X4223" i="1743"/>
  <c r="X4224" i="1743"/>
  <c r="X4225" i="1743"/>
  <c r="X4226" i="1743"/>
  <c r="X4227" i="1743"/>
  <c r="X4228" i="1743"/>
  <c r="X4229" i="1743"/>
  <c r="X4230" i="1743"/>
  <c r="X4231" i="1743"/>
  <c r="X4232" i="1743"/>
  <c r="X4233" i="1743"/>
  <c r="X4234" i="1743"/>
  <c r="X4235" i="1743"/>
  <c r="X4236" i="1743"/>
  <c r="X4237" i="1743"/>
  <c r="X4238" i="1743"/>
  <c r="X4239" i="1743"/>
  <c r="X4240" i="1743"/>
  <c r="X4241" i="1743"/>
  <c r="X4242" i="1743"/>
  <c r="X4243" i="1743"/>
  <c r="X4244" i="1743"/>
  <c r="X4245" i="1743"/>
  <c r="X4246" i="1743"/>
  <c r="X4247" i="1743"/>
  <c r="X4248" i="1743"/>
  <c r="X4249" i="1743"/>
  <c r="X4250" i="1743"/>
  <c r="X4251" i="1743"/>
  <c r="X4252" i="1743"/>
  <c r="X4253" i="1743"/>
  <c r="X4254" i="1743"/>
  <c r="X4255" i="1743"/>
  <c r="X4256" i="1743"/>
  <c r="X4257" i="1743"/>
  <c r="X4258" i="1743"/>
  <c r="X4259" i="1743"/>
  <c r="X4260" i="1743"/>
  <c r="X4261" i="1743"/>
  <c r="X4262" i="1743"/>
  <c r="X4263" i="1743"/>
  <c r="X4264" i="1743"/>
  <c r="X4265" i="1743"/>
  <c r="X4266" i="1743"/>
  <c r="X4267" i="1743"/>
  <c r="X4268" i="1743"/>
  <c r="X4269" i="1743"/>
  <c r="X4270" i="1743"/>
  <c r="X4271" i="1743"/>
  <c r="X4272" i="1743"/>
  <c r="X4273" i="1743"/>
  <c r="X4274" i="1743"/>
  <c r="X4275" i="1743"/>
  <c r="X4276" i="1743"/>
  <c r="X4277" i="1743"/>
  <c r="X4278" i="1743"/>
  <c r="X4279" i="1743"/>
  <c r="X4280" i="1743"/>
  <c r="X4281" i="1743"/>
  <c r="X4282" i="1743"/>
  <c r="X4283" i="1743"/>
  <c r="X4284" i="1743"/>
  <c r="X4285" i="1743"/>
  <c r="X4286" i="1743"/>
  <c r="X4287" i="1743"/>
  <c r="X4288" i="1743"/>
  <c r="X4289" i="1743"/>
  <c r="X4290" i="1743"/>
  <c r="X4291" i="1743"/>
  <c r="X4292" i="1743"/>
  <c r="X4293" i="1743"/>
  <c r="X4294" i="1743"/>
  <c r="X4295" i="1743"/>
  <c r="X4296" i="1743"/>
  <c r="X4297" i="1743"/>
  <c r="X4298" i="1743"/>
  <c r="X4299" i="1743"/>
  <c r="X4300" i="1743"/>
  <c r="X4301" i="1743"/>
  <c r="X4302" i="1743"/>
  <c r="X4303" i="1743"/>
  <c r="X4304" i="1743"/>
  <c r="X4305" i="1743"/>
  <c r="X4306" i="1743"/>
  <c r="X4307" i="1743"/>
  <c r="X4308" i="1743"/>
  <c r="X4309" i="1743"/>
  <c r="X4310" i="1743"/>
  <c r="X4311" i="1743"/>
  <c r="X4312" i="1743"/>
  <c r="X4313" i="1743"/>
  <c r="X4314" i="1743"/>
  <c r="X4315" i="1743"/>
  <c r="X4316" i="1743"/>
  <c r="X4317" i="1743"/>
  <c r="X4318" i="1743"/>
  <c r="X4319" i="1743"/>
  <c r="X4320" i="1743"/>
  <c r="X4321" i="1743"/>
  <c r="X4322" i="1743"/>
  <c r="X4323" i="1743"/>
  <c r="X4324" i="1743"/>
  <c r="X4325" i="1743"/>
  <c r="X4326" i="1743"/>
  <c r="X4327" i="1743"/>
  <c r="X4328" i="1743"/>
  <c r="X4329" i="1743"/>
  <c r="X4330" i="1743"/>
  <c r="X4331" i="1743"/>
  <c r="X4334" i="1743"/>
  <c r="X4335" i="1743"/>
  <c r="X4336" i="1743"/>
  <c r="X4337" i="1743"/>
  <c r="X4338" i="1743"/>
  <c r="X4339" i="1743"/>
  <c r="X4340" i="1743"/>
  <c r="X4341" i="1743"/>
  <c r="X4342" i="1743"/>
  <c r="X4343" i="1743"/>
  <c r="X4344" i="1743"/>
  <c r="X4345" i="1743"/>
  <c r="X4346" i="1743"/>
  <c r="X4347" i="1743"/>
  <c r="X4348" i="1743"/>
  <c r="X4349" i="1743"/>
  <c r="X4350" i="1743"/>
  <c r="X4351" i="1743"/>
  <c r="X4352" i="1743"/>
  <c r="X4353" i="1743"/>
  <c r="X4354" i="1743"/>
  <c r="X4355" i="1743"/>
  <c r="X4356" i="1743"/>
  <c r="X4357" i="1743"/>
  <c r="X4358" i="1743"/>
  <c r="X4359" i="1743"/>
  <c r="X4360" i="1743"/>
  <c r="X4361" i="1743"/>
  <c r="X4362" i="1743"/>
  <c r="X4363" i="1743"/>
  <c r="X4364" i="1743"/>
  <c r="X4365" i="1743"/>
  <c r="X4366" i="1743"/>
  <c r="X4367" i="1743"/>
  <c r="X4368" i="1743"/>
  <c r="X4369" i="1743"/>
  <c r="X4370" i="1743"/>
  <c r="X4371" i="1743"/>
  <c r="X4373" i="1743"/>
  <c r="X4374" i="1743"/>
  <c r="X4375" i="1743"/>
  <c r="X4376" i="1743"/>
  <c r="X4377" i="1743"/>
  <c r="X4378" i="1743"/>
  <c r="X4379" i="1743"/>
  <c r="X4380" i="1743"/>
  <c r="X4381" i="1743"/>
  <c r="X4382" i="1743"/>
  <c r="X4383" i="1743"/>
  <c r="X4384" i="1743"/>
  <c r="X4385" i="1743"/>
  <c r="X4386" i="1743"/>
  <c r="X4387" i="1743"/>
  <c r="X4388" i="1743"/>
  <c r="X4389" i="1743"/>
  <c r="X4390" i="1743"/>
  <c r="X4391" i="1743"/>
  <c r="X4392" i="1743"/>
  <c r="X4393" i="1743"/>
  <c r="X4394" i="1743"/>
  <c r="X4395" i="1743"/>
  <c r="X4396" i="1743"/>
  <c r="X4397" i="1743"/>
  <c r="X4398" i="1743"/>
  <c r="X4399" i="1743"/>
  <c r="X4400" i="1743"/>
  <c r="X4401" i="1743"/>
  <c r="X4402" i="1743"/>
  <c r="X4403" i="1743"/>
  <c r="X4404" i="1743"/>
  <c r="X4405" i="1743"/>
  <c r="X4406" i="1743"/>
  <c r="X4407" i="1743"/>
  <c r="X4408" i="1743"/>
  <c r="X4409" i="1743"/>
  <c r="X4410" i="1743"/>
  <c r="X4411" i="1743"/>
  <c r="X4412" i="1743"/>
  <c r="X4413" i="1743"/>
  <c r="X4414" i="1743"/>
  <c r="X4415" i="1743"/>
  <c r="X4416" i="1743"/>
  <c r="X4417" i="1743"/>
  <c r="X4418" i="1743"/>
  <c r="X4419" i="1743"/>
  <c r="X4420" i="1743"/>
  <c r="X4421" i="1743"/>
  <c r="X4422" i="1743"/>
  <c r="X4423" i="1743"/>
  <c r="X4424" i="1743"/>
  <c r="X4425" i="1743"/>
  <c r="X4426" i="1743"/>
  <c r="X4427" i="1743"/>
  <c r="X4428" i="1743"/>
  <c r="X4429" i="1743"/>
  <c r="X4430" i="1743"/>
  <c r="X4431" i="1743"/>
  <c r="X4432" i="1743"/>
  <c r="X4433" i="1743"/>
  <c r="X4434" i="1743"/>
  <c r="X4435" i="1743"/>
  <c r="X4436" i="1743"/>
  <c r="X4437" i="1743"/>
  <c r="X4438" i="1743"/>
  <c r="X4439" i="1743"/>
  <c r="X4440" i="1743"/>
  <c r="X4441" i="1743"/>
  <c r="X4442" i="1743"/>
  <c r="X4443" i="1743"/>
  <c r="X4444" i="1743"/>
  <c r="X4445" i="1743"/>
  <c r="X4446" i="1743"/>
  <c r="X4447" i="1743"/>
  <c r="X4448" i="1743"/>
  <c r="X4449" i="1743"/>
  <c r="X4450" i="1743"/>
  <c r="X4451" i="1743"/>
  <c r="X4452" i="1743"/>
  <c r="X4453" i="1743"/>
  <c r="X4454" i="1743"/>
  <c r="X4455" i="1743"/>
  <c r="X4456" i="1743"/>
  <c r="X4457" i="1743"/>
  <c r="X4458" i="1743"/>
  <c r="X4459" i="1743"/>
  <c r="X4460" i="1743"/>
  <c r="X4461" i="1743"/>
  <c r="X4462" i="1743"/>
  <c r="X4463" i="1743"/>
  <c r="X4464" i="1743"/>
  <c r="X4465" i="1743"/>
  <c r="X4466" i="1743"/>
  <c r="X4467" i="1743"/>
  <c r="X4468" i="1743"/>
  <c r="X4469" i="1743"/>
  <c r="X4470" i="1743"/>
  <c r="X4471" i="1743"/>
  <c r="X4472" i="1743"/>
  <c r="X4473" i="1743"/>
  <c r="X4474" i="1743"/>
  <c r="X4475" i="1743"/>
  <c r="X4476" i="1743"/>
  <c r="X4477" i="1743"/>
  <c r="X4478" i="1743"/>
  <c r="X4479" i="1743"/>
  <c r="X4480" i="1743"/>
  <c r="X4481" i="1743"/>
  <c r="X4482" i="1743"/>
  <c r="X4483" i="1743"/>
  <c r="X4484" i="1743"/>
  <c r="X4485" i="1743"/>
  <c r="X4486" i="1743"/>
  <c r="X4487" i="1743"/>
  <c r="X4488" i="1743"/>
  <c r="X4489" i="1743"/>
  <c r="X4490" i="1743"/>
  <c r="X4491" i="1743"/>
  <c r="X4492" i="1743"/>
  <c r="X4493" i="1743"/>
  <c r="X4494" i="1743"/>
  <c r="X4495" i="1743"/>
  <c r="X4496" i="1743"/>
  <c r="X4497" i="1743"/>
  <c r="X4498" i="1743"/>
  <c r="X4499" i="1743"/>
  <c r="X4500" i="1743"/>
  <c r="X4501" i="1743"/>
  <c r="X4502" i="1743"/>
  <c r="X4503" i="1743"/>
  <c r="X4504" i="1743"/>
  <c r="X4505" i="1743"/>
  <c r="X4506" i="1743"/>
  <c r="X4507" i="1743"/>
  <c r="X4508" i="1743"/>
  <c r="X4509" i="1743"/>
  <c r="X4510" i="1743"/>
  <c r="X4511" i="1743"/>
  <c r="X4512" i="1743"/>
  <c r="X4513" i="1743"/>
  <c r="X4514" i="1743"/>
  <c r="X4515" i="1743"/>
  <c r="X4516" i="1743"/>
  <c r="X4517" i="1743"/>
  <c r="X4518" i="1743"/>
  <c r="X4519" i="1743"/>
  <c r="X4520" i="1743"/>
  <c r="X4521" i="1743"/>
  <c r="X4522" i="1743"/>
  <c r="X4523" i="1743"/>
  <c r="X4524" i="1743"/>
  <c r="X4525" i="1743"/>
  <c r="X4526" i="1743"/>
  <c r="X4527" i="1743"/>
  <c r="X4528" i="1743"/>
  <c r="X4529" i="1743"/>
  <c r="X4530" i="1743"/>
  <c r="X4531" i="1743"/>
  <c r="X4532" i="1743"/>
  <c r="X4533" i="1743"/>
  <c r="X4534" i="1743"/>
  <c r="X4535" i="1743"/>
  <c r="X4536" i="1743"/>
  <c r="X4537" i="1743"/>
  <c r="X4538" i="1743"/>
  <c r="X4539" i="1743"/>
  <c r="X4540" i="1743"/>
  <c r="X4541" i="1743"/>
  <c r="X4542" i="1743"/>
  <c r="X4543" i="1743"/>
  <c r="X4544" i="1743"/>
  <c r="X4545" i="1743"/>
  <c r="X4546" i="1743"/>
  <c r="X4547" i="1743"/>
  <c r="X4548" i="1743"/>
  <c r="X4549" i="1743"/>
  <c r="X4550" i="1743"/>
  <c r="X4551" i="1743"/>
  <c r="X4552" i="1743"/>
  <c r="X4553" i="1743"/>
  <c r="X4626" i="1743"/>
  <c r="X4627" i="1743"/>
  <c r="X4628" i="1743"/>
  <c r="X4636" i="1743"/>
  <c r="X4637" i="1743"/>
  <c r="X4638" i="1743"/>
  <c r="X4639" i="1743"/>
  <c r="X4640" i="1743"/>
  <c r="X4641" i="1743"/>
  <c r="X4642" i="1743"/>
  <c r="X4643" i="1743"/>
  <c r="X4644" i="1743"/>
  <c r="X4645" i="1743"/>
  <c r="X4646" i="1743"/>
  <c r="X4647" i="1743"/>
  <c r="X4648" i="1743"/>
  <c r="X4649" i="1743"/>
  <c r="X4650" i="1743"/>
  <c r="X4651" i="1743"/>
  <c r="X4652" i="1743"/>
  <c r="X4653" i="1743"/>
  <c r="X4654" i="1743"/>
  <c r="X4655" i="1743"/>
  <c r="X4656" i="1743"/>
  <c r="X4657" i="1743"/>
  <c r="X4658" i="1743"/>
  <c r="X4659" i="1743"/>
  <c r="X4660" i="1743"/>
  <c r="X4661" i="1743"/>
  <c r="X4662" i="1743"/>
  <c r="X4663" i="1743"/>
  <c r="X4664" i="1743"/>
  <c r="X4665" i="1743"/>
  <c r="X4666" i="1743"/>
  <c r="X4667" i="1743"/>
  <c r="X4668" i="1743"/>
  <c r="X4669" i="1743"/>
  <c r="X4670" i="1743"/>
  <c r="X4671" i="1743"/>
  <c r="X4672" i="1743"/>
  <c r="X4673" i="1743"/>
  <c r="X4674" i="1743"/>
  <c r="X4675" i="1743"/>
  <c r="X4696" i="1743"/>
  <c r="X4697" i="1743"/>
  <c r="X4698" i="1743"/>
  <c r="X4699" i="1743"/>
  <c r="X4700" i="1743"/>
  <c r="X4701" i="1743"/>
  <c r="X4702" i="1743"/>
  <c r="X4703" i="1743"/>
  <c r="X4704" i="1743"/>
  <c r="X4705" i="1743"/>
  <c r="X4706" i="1743"/>
  <c r="X4707" i="1743"/>
  <c r="X4708" i="1743"/>
  <c r="X4709" i="1743"/>
  <c r="X4710" i="1743"/>
  <c r="X4711" i="1743"/>
  <c r="X4712" i="1743"/>
  <c r="X4713" i="1743"/>
  <c r="X4714" i="1743"/>
  <c r="X4715" i="1743"/>
  <c r="X4716" i="1743"/>
  <c r="X4717" i="1743"/>
  <c r="X4718" i="1743"/>
  <c r="X4719" i="1743"/>
  <c r="X4720" i="1743"/>
  <c r="X4721" i="1743"/>
  <c r="X4722" i="1743"/>
  <c r="X4723" i="1743"/>
  <c r="X4724" i="1743"/>
  <c r="X4725" i="1743"/>
  <c r="X4726" i="1743"/>
  <c r="X4727" i="1743"/>
  <c r="X4728" i="1743"/>
  <c r="X4729" i="1743"/>
  <c r="X4730" i="1743"/>
  <c r="X4731" i="1743"/>
  <c r="X4732" i="1743"/>
  <c r="X4733" i="1743"/>
  <c r="X4734" i="1743"/>
  <c r="X4735" i="1743"/>
  <c r="X4736" i="1743"/>
  <c r="X4737" i="1743"/>
  <c r="X4738" i="1743"/>
  <c r="X4739" i="1743"/>
  <c r="X4740" i="1743"/>
  <c r="X4741" i="1743"/>
  <c r="X4742" i="1743"/>
  <c r="X4743" i="1743"/>
  <c r="X4744" i="1743"/>
  <c r="X4745" i="1743"/>
  <c r="X4746" i="1743"/>
  <c r="X4747" i="1743"/>
  <c r="X4748" i="1743"/>
  <c r="X4749" i="1743"/>
  <c r="X4750" i="1743"/>
  <c r="X4751" i="1743"/>
  <c r="X4752" i="1743"/>
  <c r="X4753" i="1743"/>
  <c r="X4754" i="1743"/>
  <c r="X4755" i="1743"/>
  <c r="X4756" i="1743"/>
  <c r="X4757" i="1743"/>
  <c r="X4758" i="1743"/>
  <c r="X4759" i="1743"/>
  <c r="X4760" i="1743"/>
  <c r="X4761" i="1743"/>
  <c r="X4762" i="1743"/>
  <c r="X4763" i="1743"/>
  <c r="X4764" i="1743"/>
  <c r="X4765" i="1743"/>
  <c r="X4766" i="1743"/>
  <c r="X4767" i="1743"/>
  <c r="X4768" i="1743"/>
  <c r="X4769" i="1743"/>
  <c r="X4770" i="1743"/>
  <c r="X4771" i="1743"/>
  <c r="X4772" i="1743"/>
  <c r="X4773" i="1743"/>
  <c r="X4774" i="1743"/>
  <c r="X4775" i="1743"/>
  <c r="X4776" i="1743"/>
  <c r="X4777" i="1743"/>
  <c r="X4778" i="1743"/>
  <c r="X4779" i="1743"/>
  <c r="X4780" i="1743"/>
  <c r="X4781" i="1743"/>
  <c r="X4782" i="1743"/>
  <c r="X4783" i="1743"/>
  <c r="X4784" i="1743"/>
  <c r="X4785" i="1743"/>
  <c r="X4786" i="1743"/>
  <c r="X4787" i="1743"/>
  <c r="X4788" i="1743"/>
  <c r="X4789" i="1743"/>
  <c r="X4790" i="1743"/>
  <c r="X4791" i="1743"/>
  <c r="X4792" i="1743"/>
  <c r="X4793" i="1743"/>
  <c r="X4794" i="1743"/>
  <c r="X4795" i="1743"/>
  <c r="X4796" i="1743"/>
  <c r="X4797" i="1743"/>
  <c r="X4798" i="1743"/>
  <c r="X4799" i="1743"/>
  <c r="X4800" i="1743"/>
  <c r="X4801" i="1743"/>
  <c r="X4802" i="1743"/>
  <c r="X4803" i="1743"/>
  <c r="X4804" i="1743"/>
  <c r="X4805" i="1743"/>
  <c r="X4806" i="1743"/>
  <c r="X4807" i="1743"/>
  <c r="X4808" i="1743"/>
  <c r="X4809" i="1743"/>
  <c r="X4810" i="1743"/>
  <c r="X4811" i="1743"/>
  <c r="X4812" i="1743"/>
  <c r="X4813" i="1743"/>
  <c r="X4814" i="1743"/>
  <c r="X4815" i="1743"/>
  <c r="X4816" i="1743"/>
  <c r="X4817" i="1743"/>
  <c r="X4818" i="1743"/>
  <c r="X4819" i="1743"/>
  <c r="X4820" i="1743"/>
  <c r="X4821" i="1743"/>
  <c r="X4822" i="1743"/>
  <c r="X4823" i="1743"/>
  <c r="X4824" i="1743"/>
  <c r="X4825" i="1743"/>
  <c r="X4826" i="1743"/>
  <c r="X4827" i="1743"/>
  <c r="X4828" i="1743"/>
  <c r="X4829" i="1743"/>
  <c r="X4830" i="1743"/>
  <c r="X4831" i="1743"/>
  <c r="X4832" i="1743"/>
  <c r="X4833" i="1743"/>
  <c r="X4834" i="1743"/>
  <c r="X4835" i="1743"/>
  <c r="X4836" i="1743"/>
  <c r="X4837" i="1743"/>
  <c r="X4838" i="1743"/>
  <c r="X4839" i="1743"/>
  <c r="X4840" i="1743"/>
  <c r="X4841" i="1743"/>
  <c r="X4842" i="1743"/>
  <c r="X4843" i="1743"/>
  <c r="X4844" i="1743"/>
  <c r="X4845" i="1743"/>
  <c r="X4846" i="1743"/>
  <c r="X4848" i="1743"/>
  <c r="X4849" i="1743"/>
  <c r="X4850" i="1743"/>
  <c r="X4851" i="1743"/>
  <c r="X4852" i="1743"/>
  <c r="X4853" i="1743"/>
  <c r="X4854" i="1743"/>
  <c r="X4855" i="1743"/>
  <c r="X4856" i="1743"/>
  <c r="X4857" i="1743"/>
  <c r="X4858" i="1743"/>
  <c r="X4859" i="1743"/>
  <c r="X4860" i="1743"/>
  <c r="X4861" i="1743"/>
  <c r="X4862" i="1743"/>
  <c r="X4863" i="1743"/>
  <c r="X4864" i="1743"/>
  <c r="X4865" i="1743"/>
  <c r="X4866" i="1743"/>
  <c r="X4867" i="1743"/>
  <c r="X4868" i="1743"/>
  <c r="X4869" i="1743"/>
  <c r="X4870" i="1743"/>
  <c r="X4871" i="1743"/>
  <c r="X4872" i="1743"/>
  <c r="X4873" i="1743"/>
  <c r="X4874" i="1743"/>
  <c r="X4875" i="1743"/>
  <c r="X4876" i="1743"/>
  <c r="X4877" i="1743"/>
  <c r="X4878" i="1743"/>
  <c r="X4879" i="1743"/>
  <c r="X4880" i="1743"/>
  <c r="X4881" i="1743"/>
  <c r="X4882" i="1743"/>
  <c r="X4883" i="1743"/>
  <c r="X4884" i="1743"/>
  <c r="X4885" i="1743"/>
  <c r="X4886" i="1743"/>
  <c r="X4887" i="1743"/>
  <c r="X4888" i="1743"/>
  <c r="X4889" i="1743"/>
  <c r="X4890" i="1743"/>
  <c r="X4891" i="1743"/>
  <c r="X4892" i="1743"/>
  <c r="X4893" i="1743"/>
  <c r="X4894" i="1743"/>
  <c r="X4895" i="1743"/>
  <c r="X4896" i="1743"/>
  <c r="X4897" i="1743"/>
  <c r="X4898" i="1743"/>
  <c r="X4899" i="1743"/>
  <c r="X4900" i="1743"/>
  <c r="X4901" i="1743"/>
  <c r="X4902" i="1743"/>
  <c r="X4903" i="1743"/>
  <c r="X4904" i="1743"/>
  <c r="X4905" i="1743"/>
  <c r="X4906" i="1743"/>
  <c r="X4907" i="1743"/>
  <c r="X4908" i="1743"/>
  <c r="X4909" i="1743"/>
  <c r="X4910" i="1743"/>
  <c r="X4911" i="1743"/>
  <c r="X4912" i="1743"/>
  <c r="X4913" i="1743"/>
  <c r="X4914" i="1743"/>
  <c r="X4915" i="1743"/>
  <c r="X4916" i="1743"/>
  <c r="X4917" i="1743"/>
  <c r="X4918" i="1743"/>
  <c r="X4919" i="1743"/>
  <c r="X4920" i="1743"/>
  <c r="X4921" i="1743"/>
  <c r="X4922" i="1743"/>
  <c r="X4923" i="1743"/>
  <c r="X4924" i="1743"/>
  <c r="X4925" i="1743"/>
  <c r="X4926" i="1743"/>
  <c r="X4927" i="1743"/>
  <c r="X4928" i="1743"/>
  <c r="X4929" i="1743"/>
  <c r="X4930" i="1743"/>
  <c r="X4931" i="1743"/>
  <c r="X4932" i="1743"/>
  <c r="X4933" i="1743"/>
  <c r="X4934" i="1743"/>
  <c r="X4935" i="1743"/>
  <c r="X4936" i="1743"/>
  <c r="X4937" i="1743"/>
  <c r="X4939" i="1743"/>
  <c r="X4940" i="1743"/>
  <c r="X4941" i="1743"/>
  <c r="X4942" i="1743"/>
  <c r="X4943" i="1743"/>
  <c r="X4944" i="1743"/>
  <c r="X4945" i="1743"/>
  <c r="X4946" i="1743"/>
  <c r="X4947" i="1743"/>
  <c r="X4948" i="1743"/>
  <c r="X4949" i="1743"/>
  <c r="X4950" i="1743"/>
  <c r="X4951" i="1743"/>
  <c r="X4952" i="1743"/>
  <c r="X4953" i="1743"/>
  <c r="X4954" i="1743"/>
  <c r="X4955" i="1743"/>
  <c r="X4956" i="1743"/>
  <c r="X4957" i="1743"/>
  <c r="X4958" i="1743"/>
  <c r="X4959" i="1743"/>
  <c r="X4960" i="1743"/>
  <c r="X4961" i="1743"/>
  <c r="X4962" i="1743"/>
  <c r="X4963" i="1743"/>
  <c r="X4964" i="1743"/>
  <c r="X4965" i="1743"/>
  <c r="X4966" i="1743"/>
  <c r="X4967" i="1743"/>
  <c r="X4968" i="1743"/>
  <c r="X4969" i="1743"/>
  <c r="X4970" i="1743"/>
  <c r="X4971" i="1743"/>
  <c r="X4972" i="1743"/>
  <c r="X4973" i="1743"/>
  <c r="X4974" i="1743"/>
  <c r="X4975" i="1743"/>
  <c r="X4976" i="1743"/>
  <c r="X4977" i="1743"/>
  <c r="X4978" i="1743"/>
  <c r="X4979" i="1743"/>
  <c r="X4980" i="1743"/>
  <c r="X4981" i="1743"/>
  <c r="X4982" i="1743"/>
  <c r="X4983" i="1743"/>
  <c r="X4984" i="1743"/>
  <c r="X4985" i="1743"/>
  <c r="X4986" i="1743"/>
  <c r="X4987" i="1743"/>
  <c r="X4988" i="1743"/>
  <c r="X4989" i="1743"/>
  <c r="X4990" i="1743"/>
  <c r="X4991" i="1743"/>
  <c r="X4992" i="1743"/>
  <c r="X4993" i="1743"/>
  <c r="X4994" i="1743"/>
  <c r="X4995" i="1743"/>
  <c r="X4996" i="1743"/>
  <c r="X4998" i="1743"/>
  <c r="X4999" i="1743"/>
  <c r="X5000" i="1743"/>
  <c r="X5001" i="1743"/>
  <c r="X5002" i="1743"/>
  <c r="X5003" i="1743"/>
  <c r="X5004" i="1743"/>
  <c r="X5005" i="1743"/>
  <c r="X5006" i="1743"/>
  <c r="X5007" i="1743"/>
  <c r="X5008" i="1743"/>
  <c r="X5009" i="1743"/>
  <c r="X5010" i="1743"/>
  <c r="X5011" i="1743"/>
  <c r="X5012" i="1743"/>
  <c r="X5013" i="1743"/>
  <c r="X5014" i="1743"/>
  <c r="X5015" i="1743"/>
  <c r="X5016" i="1743"/>
  <c r="X5017" i="1743"/>
  <c r="X5018" i="1743"/>
  <c r="X5019" i="1743"/>
  <c r="X5020" i="1743"/>
  <c r="X5021" i="1743"/>
  <c r="X5022" i="1743"/>
  <c r="X5023" i="1743"/>
  <c r="X5024" i="1743"/>
  <c r="X5025" i="1743"/>
  <c r="X5026" i="1743"/>
  <c r="X5027" i="1743"/>
  <c r="X5028" i="1743"/>
  <c r="X5029" i="1743"/>
  <c r="X5030" i="1743"/>
  <c r="X5031" i="1743"/>
  <c r="X5032" i="1743"/>
  <c r="X5033" i="1743"/>
  <c r="X5034" i="1743"/>
  <c r="X5035" i="1743"/>
  <c r="X5036" i="1743"/>
  <c r="X5037" i="1743"/>
  <c r="X5038" i="1743"/>
  <c r="X5039" i="1743"/>
  <c r="X5040" i="1743"/>
  <c r="X5041" i="1743"/>
  <c r="X5042" i="1743"/>
  <c r="X5043" i="1743"/>
  <c r="X5044" i="1743"/>
  <c r="X5045" i="1743"/>
  <c r="X5046" i="1743"/>
  <c r="X5047" i="1743"/>
  <c r="X5048" i="1743"/>
  <c r="X5049" i="1743"/>
  <c r="X5050" i="1743"/>
  <c r="X5051" i="1743"/>
  <c r="X5052" i="1743"/>
  <c r="X5053" i="1743"/>
  <c r="X5054" i="1743"/>
  <c r="X5055" i="1743"/>
  <c r="X5056" i="1743"/>
  <c r="X5057" i="1743"/>
  <c r="X5058" i="1743"/>
  <c r="X5059" i="1743"/>
  <c r="X5060" i="1743"/>
  <c r="X5061" i="1743"/>
  <c r="X5062" i="1743"/>
  <c r="X5063" i="1743"/>
  <c r="X5064" i="1743"/>
  <c r="X5065" i="1743"/>
  <c r="X5066" i="1743"/>
  <c r="X5067" i="1743"/>
  <c r="X5068" i="1743"/>
  <c r="X5069" i="1743"/>
  <c r="X5070" i="1743"/>
  <c r="X5071" i="1743"/>
  <c r="X5072" i="1743"/>
  <c r="X5073" i="1743"/>
  <c r="X5074" i="1743"/>
  <c r="X5075" i="1743"/>
  <c r="X5076" i="1743"/>
  <c r="X5077" i="1743"/>
  <c r="X5078" i="1743"/>
  <c r="X5079" i="1743"/>
  <c r="X5080" i="1743"/>
  <c r="X5081" i="1743"/>
  <c r="X5082" i="1743"/>
  <c r="X5083" i="1743"/>
  <c r="X5084" i="1743"/>
  <c r="X5085" i="1743"/>
  <c r="X5086" i="1743"/>
  <c r="X5087" i="1743"/>
  <c r="X5088" i="1743"/>
  <c r="X5089" i="1743"/>
  <c r="X5090" i="1743"/>
  <c r="X5091" i="1743"/>
  <c r="X5092" i="1743"/>
  <c r="X5093" i="1743"/>
  <c r="X5094" i="1743"/>
  <c r="X5095" i="1743"/>
  <c r="X5096" i="1743"/>
  <c r="X5097" i="1743"/>
  <c r="X5098" i="1743"/>
  <c r="X5099" i="1743"/>
  <c r="X5100" i="1743"/>
  <c r="X5101" i="1743"/>
  <c r="X5102" i="1743"/>
  <c r="X5103" i="1743"/>
  <c r="X5104" i="1743"/>
  <c r="X5105" i="1743"/>
  <c r="X5106" i="1743"/>
  <c r="X5107" i="1743"/>
  <c r="X5108" i="1743"/>
  <c r="X5109" i="1743"/>
  <c r="X5110" i="1743"/>
  <c r="X5111" i="1743"/>
  <c r="X5112" i="1743"/>
  <c r="X5113" i="1743"/>
  <c r="X5114" i="1743"/>
  <c r="X5115" i="1743"/>
  <c r="X5116" i="1743"/>
  <c r="X5117" i="1743"/>
  <c r="X5118" i="1743"/>
  <c r="X5119" i="1743"/>
  <c r="X5120" i="1743"/>
  <c r="X5121" i="1743"/>
  <c r="X5122" i="1743"/>
  <c r="X5123" i="1743"/>
  <c r="X5124" i="1743"/>
  <c r="X5125" i="1743"/>
  <c r="X5126" i="1743"/>
  <c r="X5127" i="1743"/>
  <c r="X5128" i="1743"/>
  <c r="X5129" i="1743"/>
  <c r="X5130" i="1743"/>
  <c r="X5131" i="1743"/>
  <c r="X5132" i="1743"/>
  <c r="X5133" i="1743"/>
  <c r="X5134" i="1743"/>
  <c r="X5135" i="1743"/>
  <c r="X5136" i="1743"/>
  <c r="X5137" i="1743"/>
  <c r="X5138" i="1743"/>
  <c r="X5139" i="1743"/>
  <c r="X5140" i="1743"/>
  <c r="X5141" i="1743"/>
  <c r="X5142" i="1743"/>
  <c r="X5143" i="1743"/>
  <c r="X5144" i="1743"/>
  <c r="X5145" i="1743"/>
  <c r="X5146" i="1743"/>
  <c r="X5147" i="1743"/>
  <c r="X5148" i="1743"/>
  <c r="X5149" i="1743"/>
  <c r="X5150" i="1743"/>
  <c r="X5151" i="1743"/>
  <c r="X5152" i="1743"/>
  <c r="X5153" i="1743"/>
  <c r="X5154" i="1743"/>
  <c r="X5155" i="1743"/>
  <c r="X5156" i="1743"/>
  <c r="X5157" i="1743"/>
  <c r="X5158" i="1743"/>
  <c r="X5159" i="1743"/>
  <c r="X5160" i="1743"/>
  <c r="X5161" i="1743"/>
  <c r="X5162" i="1743"/>
  <c r="X5163" i="1743"/>
  <c r="X5164" i="1743"/>
  <c r="X5165" i="1743"/>
  <c r="X5166" i="1743"/>
  <c r="X5167" i="1743"/>
  <c r="X5168" i="1743"/>
  <c r="X5169" i="1743"/>
  <c r="X5170" i="1743"/>
  <c r="X5171" i="1743"/>
  <c r="X5172" i="1743"/>
  <c r="X5173" i="1743"/>
  <c r="X5174" i="1743"/>
  <c r="X5175" i="1743"/>
  <c r="X5176" i="1743"/>
  <c r="X5177" i="1743"/>
  <c r="X5178" i="1743"/>
  <c r="X5179" i="1743"/>
  <c r="X5180" i="1743"/>
  <c r="X5181" i="1743"/>
  <c r="X5182" i="1743"/>
  <c r="X5183" i="1743"/>
  <c r="X5184" i="1743"/>
  <c r="X5185" i="1743"/>
  <c r="X5186" i="1743"/>
  <c r="X5187" i="1743"/>
  <c r="X5188" i="1743"/>
  <c r="X5189" i="1743"/>
  <c r="X5190" i="1743"/>
  <c r="X5191" i="1743"/>
  <c r="X5192" i="1743"/>
  <c r="X5193" i="1743"/>
  <c r="X5194" i="1743"/>
  <c r="X5195" i="1743"/>
  <c r="X5196" i="1743"/>
  <c r="X5197" i="1743"/>
  <c r="X5198" i="1743"/>
  <c r="X5199" i="1743"/>
  <c r="X5200" i="1743"/>
  <c r="X5201" i="1743"/>
  <c r="X5202" i="1743"/>
  <c r="X5203" i="1743"/>
  <c r="X5204" i="1743"/>
  <c r="X5205" i="1743"/>
  <c r="X5206" i="1743"/>
  <c r="X5207" i="1743"/>
  <c r="X5208" i="1743"/>
  <c r="X5209" i="1743"/>
  <c r="X5210" i="1743"/>
  <c r="X5211" i="1743"/>
  <c r="X5212" i="1743"/>
  <c r="X5213" i="1743"/>
  <c r="X5214" i="1743"/>
  <c r="X5215" i="1743"/>
  <c r="X5216" i="1743"/>
  <c r="X5217" i="1743"/>
  <c r="X5218" i="1743"/>
  <c r="X5219" i="1743"/>
  <c r="X5220" i="1743"/>
  <c r="X5221" i="1743"/>
  <c r="X5222" i="1743"/>
  <c r="X5223" i="1743"/>
  <c r="X5224" i="1743"/>
  <c r="X5225" i="1743"/>
  <c r="X5226" i="1743"/>
  <c r="X5227" i="1743"/>
  <c r="X5228" i="1743"/>
  <c r="X5229" i="1743"/>
  <c r="X5230" i="1743"/>
  <c r="X5231" i="1743"/>
  <c r="X5232" i="1743"/>
  <c r="X5233" i="1743"/>
  <c r="X5234" i="1743"/>
  <c r="X5235" i="1743"/>
  <c r="X5236" i="1743"/>
  <c r="X5237" i="1743"/>
  <c r="X5238" i="1743"/>
  <c r="X5239" i="1743"/>
  <c r="X5240" i="1743"/>
  <c r="X5241" i="1743"/>
  <c r="X5242" i="1743"/>
  <c r="X5243" i="1743"/>
  <c r="X5244" i="1743"/>
  <c r="X5245" i="1743"/>
  <c r="X5246" i="1743"/>
  <c r="X5247" i="1743"/>
  <c r="X5248" i="1743"/>
  <c r="X5249" i="1743"/>
  <c r="X5250" i="1743"/>
  <c r="X5251" i="1743"/>
  <c r="X5252" i="1743"/>
  <c r="X5253" i="1743"/>
  <c r="X5254" i="1743"/>
  <c r="X5255" i="1743"/>
  <c r="X5256" i="1743"/>
  <c r="X5257" i="1743"/>
  <c r="X5258" i="1743"/>
  <c r="X5259" i="1743"/>
  <c r="X5260" i="1743"/>
  <c r="X5261" i="1743"/>
  <c r="X5262" i="1743"/>
  <c r="X5263" i="1743"/>
  <c r="X5264" i="1743"/>
  <c r="X5265" i="1743"/>
  <c r="X5266" i="1743"/>
  <c r="X5267" i="1743"/>
  <c r="X5268" i="1743"/>
  <c r="X5269" i="1743"/>
  <c r="X5270" i="1743"/>
  <c r="X5271" i="1743"/>
  <c r="X5272" i="1743"/>
  <c r="X5273" i="1743"/>
  <c r="X5274" i="1743"/>
  <c r="X5275" i="1743"/>
  <c r="X5276" i="1743"/>
  <c r="X5277" i="1743"/>
  <c r="X5278" i="1743"/>
  <c r="X5279" i="1743"/>
  <c r="X5280" i="1743"/>
  <c r="X5281" i="1743"/>
  <c r="X5282" i="1743"/>
  <c r="X5283" i="1743"/>
  <c r="X5284" i="1743"/>
  <c r="X5285" i="1743"/>
  <c r="X5286" i="1743"/>
  <c r="X5287" i="1743"/>
  <c r="X5288" i="1743"/>
  <c r="X5289" i="1743"/>
  <c r="X5290" i="1743"/>
  <c r="X5291" i="1743"/>
  <c r="X5292" i="1743"/>
  <c r="X5293" i="1743"/>
  <c r="X5294" i="1743"/>
  <c r="X5295" i="1743"/>
  <c r="X5296" i="1743"/>
  <c r="X5297" i="1743"/>
  <c r="X5298" i="1743"/>
  <c r="X5299" i="1743"/>
  <c r="X5300" i="1743"/>
  <c r="X5301" i="1743"/>
  <c r="X5302" i="1743"/>
  <c r="X5303" i="1743"/>
  <c r="X5304" i="1743"/>
  <c r="X5305" i="1743"/>
  <c r="X5306" i="1743"/>
  <c r="X5307" i="1743"/>
  <c r="X5308" i="1743"/>
  <c r="X5309" i="1743"/>
  <c r="X5310" i="1743"/>
  <c r="X5311" i="1743"/>
  <c r="X5312" i="1743"/>
  <c r="X5313" i="1743"/>
  <c r="X5314" i="1743"/>
  <c r="X5315" i="1743"/>
  <c r="X5316" i="1743"/>
  <c r="X5317" i="1743"/>
  <c r="X5318" i="1743"/>
  <c r="X5319" i="1743"/>
  <c r="X5320" i="1743"/>
  <c r="X5321" i="1743"/>
  <c r="X5322" i="1743"/>
  <c r="X5323" i="1743"/>
  <c r="X5324" i="1743"/>
  <c r="X5325" i="1743"/>
  <c r="X5326" i="1743"/>
  <c r="X5327" i="1743"/>
  <c r="X5328" i="1743"/>
  <c r="X5329" i="1743"/>
  <c r="X5330" i="1743"/>
  <c r="X5331" i="1743"/>
  <c r="X5332" i="1743"/>
  <c r="X5333" i="1743"/>
  <c r="X5334" i="1743"/>
  <c r="X5335" i="1743"/>
  <c r="X5336" i="1743"/>
  <c r="X5337" i="1743"/>
  <c r="X5338" i="1743"/>
  <c r="X5339" i="1743"/>
  <c r="X5340" i="1743"/>
  <c r="X5341" i="1743"/>
  <c r="X5342" i="1743"/>
  <c r="X5343" i="1743"/>
  <c r="X5344" i="1743"/>
  <c r="X5345" i="1743"/>
  <c r="X5346" i="1743"/>
  <c r="X5347" i="1743"/>
  <c r="X5348" i="1743"/>
  <c r="X5349" i="1743"/>
  <c r="X5350" i="1743"/>
  <c r="X5351" i="1743"/>
  <c r="X5352" i="1743"/>
  <c r="X5353" i="1743"/>
  <c r="X5354" i="1743"/>
  <c r="X5355" i="1743"/>
  <c r="X5356" i="1743"/>
  <c r="X5357" i="1743"/>
  <c r="X5358" i="1743"/>
  <c r="X5359" i="1743"/>
  <c r="X5360" i="1743"/>
  <c r="X5361" i="1743"/>
  <c r="X5362" i="1743"/>
  <c r="X5363" i="1743"/>
  <c r="X5364" i="1743"/>
  <c r="X5365" i="1743"/>
  <c r="X5366" i="1743"/>
  <c r="X5367" i="1743"/>
  <c r="X5368" i="1743"/>
  <c r="X5369" i="1743"/>
  <c r="X5370" i="1743"/>
  <c r="X5371" i="1743"/>
  <c r="X5372" i="1743"/>
  <c r="X5373" i="1743"/>
  <c r="X5374" i="1743"/>
  <c r="X5375" i="1743"/>
  <c r="X5376" i="1743"/>
  <c r="X5377" i="1743"/>
  <c r="X5378" i="1743"/>
  <c r="X5379" i="1743"/>
  <c r="X5380" i="1743"/>
  <c r="X5381" i="1743"/>
  <c r="X5382" i="1743"/>
  <c r="X5383" i="1743"/>
  <c r="X5384" i="1743"/>
  <c r="X5385" i="1743"/>
  <c r="X5386" i="1743"/>
  <c r="X5387" i="1743"/>
  <c r="X5388" i="1743"/>
  <c r="X5389" i="1743"/>
  <c r="X5390" i="1743"/>
  <c r="X5391" i="1743"/>
  <c r="X5392" i="1743"/>
  <c r="X5393" i="1743"/>
  <c r="X5394" i="1743"/>
  <c r="X5395" i="1743"/>
  <c r="X5396" i="1743"/>
  <c r="X5397" i="1743"/>
  <c r="X5398" i="1743"/>
  <c r="X5399" i="1743"/>
  <c r="X5400" i="1743"/>
  <c r="X5401" i="1743"/>
  <c r="X5402" i="1743"/>
  <c r="X5403" i="1743"/>
  <c r="X5404" i="1743"/>
  <c r="X5405" i="1743"/>
  <c r="X5406" i="1743"/>
  <c r="X5407" i="1743"/>
  <c r="X5408" i="1743"/>
  <c r="X5409" i="1743"/>
  <c r="X5410" i="1743"/>
  <c r="X5411" i="1743"/>
  <c r="X5412" i="1743"/>
  <c r="X5413" i="1743"/>
  <c r="X5414" i="1743"/>
  <c r="X5415" i="1743"/>
  <c r="X5416" i="1743"/>
  <c r="X5417" i="1743"/>
  <c r="X5418" i="1743"/>
  <c r="X5419" i="1743"/>
  <c r="X5420" i="1743"/>
  <c r="X5421" i="1743"/>
  <c r="X5422" i="1743"/>
  <c r="X5423" i="1743"/>
  <c r="X5424" i="1743"/>
  <c r="X5425" i="1743"/>
  <c r="X5426" i="1743"/>
  <c r="X5427" i="1743"/>
  <c r="X5428" i="1743"/>
  <c r="X5429" i="1743"/>
  <c r="X5430" i="1743"/>
  <c r="X5431" i="1743"/>
  <c r="X5432" i="1743"/>
  <c r="X5433" i="1743"/>
  <c r="X5434" i="1743"/>
  <c r="X5435" i="1743"/>
  <c r="X5436" i="1743"/>
  <c r="X5437" i="1743"/>
  <c r="X5438" i="1743"/>
  <c r="X5439" i="1743"/>
  <c r="X5440" i="1743"/>
  <c r="X5441" i="1743"/>
  <c r="X5442" i="1743"/>
  <c r="X5443" i="1743"/>
  <c r="X5444" i="1743"/>
  <c r="X5445" i="1743"/>
  <c r="X5446" i="1743"/>
  <c r="X5447" i="1743"/>
  <c r="X5448" i="1743"/>
  <c r="X5449" i="1743"/>
  <c r="X5450" i="1743"/>
  <c r="X5451" i="1743"/>
  <c r="X5452" i="1743"/>
  <c r="X5453" i="1743"/>
  <c r="X5454" i="1743"/>
  <c r="X5455" i="1743"/>
  <c r="X5456" i="1743"/>
  <c r="X5457" i="1743"/>
  <c r="X5458" i="1743"/>
  <c r="X5459" i="1743"/>
  <c r="X5460" i="1743"/>
  <c r="X5461" i="1743"/>
  <c r="X5462" i="1743"/>
  <c r="X5463" i="1743"/>
  <c r="X5464" i="1743"/>
  <c r="X5465" i="1743"/>
  <c r="X5466" i="1743"/>
  <c r="X5467" i="1743"/>
  <c r="X5468" i="1743"/>
  <c r="X5469" i="1743"/>
  <c r="X5470" i="1743"/>
  <c r="X5471" i="1743"/>
  <c r="X5472" i="1743"/>
  <c r="X5473" i="1743"/>
  <c r="X5474" i="1743"/>
  <c r="X5475" i="1743"/>
  <c r="X5476" i="1743"/>
  <c r="X5477" i="1743"/>
  <c r="X5478" i="1743"/>
  <c r="X5479" i="1743"/>
  <c r="X5480" i="1743"/>
  <c r="X5481" i="1743"/>
  <c r="X5482" i="1743"/>
  <c r="X5483" i="1743"/>
  <c r="X5484" i="1743"/>
  <c r="X5485" i="1743"/>
  <c r="X5486" i="1743"/>
  <c r="X5487" i="1743"/>
  <c r="X5488" i="1743"/>
  <c r="X5489" i="1743"/>
  <c r="X5490" i="1743"/>
  <c r="X5491" i="1743"/>
  <c r="X5492" i="1743"/>
  <c r="X5493" i="1743"/>
  <c r="X5494" i="1743"/>
  <c r="X5495" i="1743"/>
  <c r="X5496" i="1743"/>
  <c r="X5497" i="1743"/>
  <c r="X5498" i="1743"/>
  <c r="X5499" i="1743"/>
  <c r="X5500" i="1743"/>
  <c r="X5501" i="1743"/>
  <c r="X5502" i="1743"/>
  <c r="X5503" i="1743"/>
  <c r="X5504" i="1743"/>
  <c r="X5505" i="1743"/>
  <c r="X5506" i="1743"/>
  <c r="X5507" i="1743"/>
  <c r="X5508" i="1743"/>
  <c r="X5509" i="1743"/>
  <c r="X5510" i="1743"/>
  <c r="X5511" i="1743"/>
  <c r="X5512" i="1743"/>
  <c r="X5513" i="1743"/>
  <c r="X5514" i="1743"/>
  <c r="X5515" i="1743"/>
  <c r="X5516" i="1743"/>
  <c r="X5517" i="1743"/>
  <c r="X5518" i="1743"/>
  <c r="X5519" i="1743"/>
  <c r="X5520" i="1743"/>
  <c r="X5521" i="1743"/>
  <c r="X5522" i="1743"/>
  <c r="X5523" i="1743"/>
  <c r="X5524" i="1743"/>
  <c r="X5525" i="1743"/>
  <c r="X5526" i="1743"/>
  <c r="X5527" i="1743"/>
  <c r="X5528" i="1743"/>
  <c r="X5529" i="1743"/>
  <c r="X5530" i="1743"/>
  <c r="X5531" i="1743"/>
  <c r="X5532" i="1743"/>
  <c r="X5533" i="1743"/>
  <c r="X5534" i="1743"/>
  <c r="X5535" i="1743"/>
  <c r="X5536" i="1743"/>
  <c r="X5537" i="1743"/>
  <c r="X5538" i="1743"/>
  <c r="X5539" i="1743"/>
  <c r="X5540" i="1743"/>
  <c r="X5541" i="1743"/>
  <c r="X5542" i="1743"/>
  <c r="X5543" i="1743"/>
  <c r="X5544" i="1743"/>
  <c r="X5545" i="1743"/>
  <c r="X5546" i="1743"/>
  <c r="X5547" i="1743"/>
  <c r="X5548" i="1743"/>
  <c r="X5549" i="1743"/>
  <c r="X5550" i="1743"/>
  <c r="X5551" i="1743"/>
  <c r="X5552" i="1743"/>
  <c r="X5553" i="1743"/>
  <c r="X5554" i="1743"/>
  <c r="X5555" i="1743"/>
  <c r="X5556" i="1743"/>
  <c r="X5558" i="1743"/>
  <c r="X5559" i="1743"/>
  <c r="X5560" i="1743"/>
  <c r="X5561" i="1743"/>
  <c r="X5562" i="1743"/>
  <c r="X5563" i="1743"/>
  <c r="X5564" i="1743"/>
  <c r="X5565" i="1743"/>
  <c r="X5566" i="1743"/>
  <c r="X5567" i="1743"/>
  <c r="X5568" i="1743"/>
  <c r="X5569" i="1743"/>
  <c r="X5570" i="1743"/>
  <c r="X5571" i="1743"/>
  <c r="X5572" i="1743"/>
  <c r="X5573" i="1743"/>
  <c r="X5574" i="1743"/>
  <c r="X5575" i="1743"/>
  <c r="X5576" i="1743"/>
  <c r="X5577" i="1743"/>
  <c r="X5578" i="1743"/>
  <c r="X5579" i="1743"/>
  <c r="X5580" i="1743"/>
  <c r="X5581" i="1743"/>
  <c r="X5582" i="1743"/>
  <c r="X5583" i="1743"/>
  <c r="X5584" i="1743"/>
  <c r="X5585" i="1743"/>
  <c r="X5586" i="1743"/>
  <c r="X5587" i="1743"/>
  <c r="X5588" i="1743"/>
  <c r="X5589" i="1743"/>
  <c r="X5590" i="1743"/>
  <c r="W4" i="1743"/>
  <c r="W5" i="1743"/>
  <c r="W6" i="1743"/>
  <c r="W7" i="1743"/>
  <c r="W8" i="1743"/>
  <c r="W9" i="1743"/>
  <c r="W10" i="1743"/>
  <c r="W11" i="1743"/>
  <c r="W12" i="1743"/>
  <c r="W13" i="1743"/>
  <c r="W14" i="1743"/>
  <c r="W15" i="1743"/>
  <c r="W16" i="1743"/>
  <c r="W17" i="1743"/>
  <c r="W18" i="1743"/>
  <c r="W19" i="1743"/>
  <c r="W20" i="1743"/>
  <c r="W21" i="1743"/>
  <c r="W22" i="1743"/>
  <c r="W23" i="1743"/>
  <c r="W24" i="1743"/>
  <c r="W25" i="1743"/>
  <c r="W26" i="1743"/>
  <c r="W27" i="1743"/>
  <c r="W28" i="1743"/>
  <c r="W29" i="1743"/>
  <c r="W30" i="1743"/>
  <c r="C32" i="1747" s="1"/>
  <c r="W31" i="1743"/>
  <c r="W32" i="1743"/>
  <c r="W33" i="1743"/>
  <c r="W34" i="1743"/>
  <c r="W35" i="1743"/>
  <c r="W36" i="1743"/>
  <c r="W37" i="1743"/>
  <c r="C60" i="1747" s="1"/>
  <c r="W38" i="1743"/>
  <c r="W39" i="1743"/>
  <c r="C24" i="1747" s="1"/>
  <c r="W40" i="1743"/>
  <c r="W41" i="1743"/>
  <c r="W42" i="1743"/>
  <c r="W43" i="1743"/>
  <c r="W44" i="1743"/>
  <c r="W45" i="1743"/>
  <c r="W46" i="1743"/>
  <c r="W47" i="1743"/>
  <c r="W48" i="1743"/>
  <c r="W49" i="1743"/>
  <c r="W50" i="1743"/>
  <c r="W51" i="1743"/>
  <c r="W52" i="1743"/>
  <c r="W53" i="1743"/>
  <c r="W54" i="1743"/>
  <c r="W55" i="1743"/>
  <c r="W56" i="1743"/>
  <c r="W57" i="1743"/>
  <c r="W58" i="1743"/>
  <c r="W59" i="1743"/>
  <c r="W60" i="1743"/>
  <c r="W61" i="1743"/>
  <c r="W62" i="1743"/>
  <c r="W63" i="1743"/>
  <c r="W64" i="1743"/>
  <c r="W65" i="1743"/>
  <c r="W66" i="1743"/>
  <c r="W67" i="1743"/>
  <c r="W68" i="1743"/>
  <c r="W69" i="1743"/>
  <c r="W70" i="1743"/>
  <c r="W71" i="1743"/>
  <c r="W72" i="1743"/>
  <c r="W73" i="1743"/>
  <c r="W74" i="1743"/>
  <c r="W75" i="1743"/>
  <c r="W76" i="1743"/>
  <c r="W77" i="1743"/>
  <c r="W78" i="1743"/>
  <c r="W79" i="1743"/>
  <c r="W80" i="1743"/>
  <c r="W81" i="1743"/>
  <c r="W82" i="1743"/>
  <c r="W83" i="1743"/>
  <c r="W84" i="1743"/>
  <c r="W85" i="1743"/>
  <c r="W86" i="1743"/>
  <c r="W87" i="1743"/>
  <c r="W88" i="1743"/>
  <c r="W89" i="1743"/>
  <c r="W90" i="1743"/>
  <c r="W91" i="1743"/>
  <c r="W92" i="1743"/>
  <c r="W93" i="1743"/>
  <c r="W94" i="1743"/>
  <c r="W95" i="1743"/>
  <c r="W96" i="1743"/>
  <c r="W97" i="1743"/>
  <c r="W98" i="1743"/>
  <c r="W99" i="1743"/>
  <c r="W100" i="1743"/>
  <c r="W101" i="1743"/>
  <c r="W102" i="1743"/>
  <c r="W103" i="1743"/>
  <c r="W104" i="1743"/>
  <c r="W105" i="1743"/>
  <c r="W106" i="1743"/>
  <c r="W107" i="1743"/>
  <c r="W108" i="1743"/>
  <c r="W109" i="1743"/>
  <c r="W110" i="1743"/>
  <c r="W111" i="1743"/>
  <c r="W112" i="1743"/>
  <c r="W113" i="1743"/>
  <c r="W114" i="1743"/>
  <c r="W115" i="1743"/>
  <c r="W116" i="1743"/>
  <c r="W117" i="1743"/>
  <c r="W118" i="1743"/>
  <c r="W119" i="1743"/>
  <c r="W120" i="1743"/>
  <c r="W121" i="1743"/>
  <c r="W122" i="1743"/>
  <c r="W123" i="1743"/>
  <c r="W124" i="1743"/>
  <c r="W125" i="1743"/>
  <c r="W126" i="1743"/>
  <c r="W127" i="1743"/>
  <c r="W128" i="1743"/>
  <c r="W129" i="1743"/>
  <c r="W130" i="1743"/>
  <c r="W131" i="1743"/>
  <c r="W132" i="1743"/>
  <c r="W133" i="1743"/>
  <c r="W134" i="1743"/>
  <c r="W135" i="1743"/>
  <c r="W136" i="1743"/>
  <c r="W137" i="1743"/>
  <c r="W138" i="1743"/>
  <c r="W139" i="1743"/>
  <c r="W140" i="1743"/>
  <c r="W141" i="1743"/>
  <c r="W142" i="1743"/>
  <c r="W143" i="1743"/>
  <c r="W144" i="1743"/>
  <c r="W145" i="1743"/>
  <c r="W146" i="1743"/>
  <c r="W147" i="1743"/>
  <c r="W148" i="1743"/>
  <c r="W149" i="1743"/>
  <c r="W150" i="1743"/>
  <c r="W151" i="1743"/>
  <c r="W152" i="1743"/>
  <c r="W153" i="1743"/>
  <c r="W154" i="1743"/>
  <c r="W155" i="1743"/>
  <c r="W156" i="1743"/>
  <c r="W157" i="1743"/>
  <c r="W158" i="1743"/>
  <c r="W159" i="1743"/>
  <c r="W160" i="1743"/>
  <c r="W161" i="1743"/>
  <c r="W162" i="1743"/>
  <c r="W163" i="1743"/>
  <c r="W164" i="1743"/>
  <c r="W165" i="1743"/>
  <c r="W166" i="1743"/>
  <c r="W167" i="1743"/>
  <c r="W168" i="1743"/>
  <c r="W169" i="1743"/>
  <c r="W170" i="1743"/>
  <c r="W171" i="1743"/>
  <c r="W172" i="1743"/>
  <c r="W173" i="1743"/>
  <c r="W174" i="1743"/>
  <c r="W175" i="1743"/>
  <c r="W176" i="1743"/>
  <c r="W177" i="1743"/>
  <c r="W178" i="1743"/>
  <c r="W179" i="1743"/>
  <c r="W180" i="1743"/>
  <c r="W181" i="1743"/>
  <c r="W182" i="1743"/>
  <c r="W183" i="1743"/>
  <c r="W184" i="1743"/>
  <c r="W185" i="1743"/>
  <c r="W186" i="1743"/>
  <c r="W187" i="1743"/>
  <c r="W188" i="1743"/>
  <c r="W189" i="1743"/>
  <c r="W190" i="1743"/>
  <c r="W191" i="1743"/>
  <c r="W192" i="1743"/>
  <c r="W193" i="1743"/>
  <c r="W194" i="1743"/>
  <c r="W195" i="1743"/>
  <c r="W196" i="1743"/>
  <c r="W197" i="1743"/>
  <c r="W198" i="1743"/>
  <c r="W199" i="1743"/>
  <c r="W200" i="1743"/>
  <c r="W201" i="1743"/>
  <c r="W202" i="1743"/>
  <c r="W203" i="1743"/>
  <c r="W204" i="1743"/>
  <c r="W205" i="1743"/>
  <c r="W206" i="1743"/>
  <c r="W207" i="1743"/>
  <c r="W208" i="1743"/>
  <c r="W209" i="1743"/>
  <c r="W210" i="1743"/>
  <c r="W211" i="1743"/>
  <c r="W212" i="1743"/>
  <c r="W213" i="1743"/>
  <c r="W214" i="1743"/>
  <c r="W215" i="1743"/>
  <c r="W216" i="1743"/>
  <c r="W217" i="1743"/>
  <c r="W218" i="1743"/>
  <c r="W219" i="1743"/>
  <c r="W220" i="1743"/>
  <c r="W221" i="1743"/>
  <c r="W222" i="1743"/>
  <c r="W223" i="1743"/>
  <c r="W224" i="1743"/>
  <c r="W225" i="1743"/>
  <c r="W226" i="1743"/>
  <c r="W227" i="1743"/>
  <c r="W228" i="1743"/>
  <c r="W229" i="1743"/>
  <c r="W230" i="1743"/>
  <c r="W231" i="1743"/>
  <c r="W232" i="1743"/>
  <c r="W233" i="1743"/>
  <c r="W234" i="1743"/>
  <c r="W235" i="1743"/>
  <c r="W236" i="1743"/>
  <c r="W237" i="1743"/>
  <c r="W238" i="1743"/>
  <c r="W239" i="1743"/>
  <c r="W240" i="1743"/>
  <c r="W241" i="1743"/>
  <c r="W242" i="1743"/>
  <c r="W243" i="1743"/>
  <c r="W244" i="1743"/>
  <c r="W245" i="1743"/>
  <c r="W246" i="1743"/>
  <c r="W247" i="1743"/>
  <c r="W248" i="1743"/>
  <c r="W249" i="1743"/>
  <c r="W250" i="1743"/>
  <c r="W251" i="1743"/>
  <c r="W252" i="1743"/>
  <c r="W253" i="1743"/>
  <c r="W254" i="1743"/>
  <c r="W255" i="1743"/>
  <c r="W256" i="1743"/>
  <c r="W257" i="1743"/>
  <c r="W258" i="1743"/>
  <c r="W259" i="1743"/>
  <c r="W260" i="1743"/>
  <c r="W261" i="1743"/>
  <c r="W262" i="1743"/>
  <c r="W263" i="1743"/>
  <c r="W264" i="1743"/>
  <c r="W265" i="1743"/>
  <c r="W266" i="1743"/>
  <c r="W267" i="1743"/>
  <c r="W268" i="1743"/>
  <c r="W269" i="1743"/>
  <c r="W270" i="1743"/>
  <c r="W271" i="1743"/>
  <c r="W272" i="1743"/>
  <c r="W273" i="1743"/>
  <c r="W274" i="1743"/>
  <c r="W275" i="1743"/>
  <c r="W276" i="1743"/>
  <c r="W277" i="1743"/>
  <c r="W278" i="1743"/>
  <c r="W279" i="1743"/>
  <c r="W280" i="1743"/>
  <c r="W281" i="1743"/>
  <c r="W282" i="1743"/>
  <c r="W283" i="1743"/>
  <c r="W284" i="1743"/>
  <c r="W285" i="1743"/>
  <c r="W286" i="1743"/>
  <c r="W287" i="1743"/>
  <c r="W288" i="1743"/>
  <c r="W289" i="1743"/>
  <c r="W290" i="1743"/>
  <c r="W291" i="1743"/>
  <c r="W292" i="1743"/>
  <c r="W293" i="1743"/>
  <c r="W294" i="1743"/>
  <c r="W295" i="1743"/>
  <c r="W296" i="1743"/>
  <c r="W297" i="1743"/>
  <c r="W298" i="1743"/>
  <c r="W299" i="1743"/>
  <c r="W300" i="1743"/>
  <c r="W301" i="1743"/>
  <c r="W302" i="1743"/>
  <c r="W303" i="1743"/>
  <c r="W304" i="1743"/>
  <c r="W305" i="1743"/>
  <c r="W306" i="1743"/>
  <c r="W307" i="1743"/>
  <c r="W308" i="1743"/>
  <c r="W309" i="1743"/>
  <c r="W310" i="1743"/>
  <c r="W311" i="1743"/>
  <c r="W312" i="1743"/>
  <c r="W313" i="1743"/>
  <c r="W314" i="1743"/>
  <c r="W315" i="1743"/>
  <c r="W316" i="1743"/>
  <c r="W317" i="1743"/>
  <c r="W318" i="1743"/>
  <c r="W319" i="1743"/>
  <c r="W320" i="1743"/>
  <c r="W321" i="1743"/>
  <c r="W322" i="1743"/>
  <c r="W323" i="1743"/>
  <c r="W324" i="1743"/>
  <c r="W325" i="1743"/>
  <c r="W326" i="1743"/>
  <c r="W327" i="1743"/>
  <c r="W328" i="1743"/>
  <c r="W329" i="1743"/>
  <c r="W330" i="1743"/>
  <c r="W331" i="1743"/>
  <c r="W332" i="1743"/>
  <c r="W333" i="1743"/>
  <c r="W334" i="1743"/>
  <c r="W335" i="1743"/>
  <c r="W336" i="1743"/>
  <c r="W337" i="1743"/>
  <c r="W338" i="1743"/>
  <c r="W339" i="1743"/>
  <c r="W340" i="1743"/>
  <c r="W341" i="1743"/>
  <c r="W342" i="1743"/>
  <c r="W343" i="1743"/>
  <c r="W344" i="1743"/>
  <c r="W345" i="1743"/>
  <c r="W346" i="1743"/>
  <c r="W347" i="1743"/>
  <c r="W348" i="1743"/>
  <c r="W349" i="1743"/>
  <c r="W350" i="1743"/>
  <c r="W351" i="1743"/>
  <c r="W352" i="1743"/>
  <c r="W353" i="1743"/>
  <c r="W354" i="1743"/>
  <c r="W355" i="1743"/>
  <c r="W356" i="1743"/>
  <c r="W357" i="1743"/>
  <c r="W358" i="1743"/>
  <c r="W359" i="1743"/>
  <c r="W360" i="1743"/>
  <c r="W361" i="1743"/>
  <c r="W362" i="1743"/>
  <c r="W363" i="1743"/>
  <c r="W364" i="1743"/>
  <c r="W365" i="1743"/>
  <c r="W366" i="1743"/>
  <c r="W367" i="1743"/>
  <c r="W368" i="1743"/>
  <c r="W369" i="1743"/>
  <c r="W370" i="1743"/>
  <c r="W371" i="1743"/>
  <c r="W372" i="1743"/>
  <c r="W373" i="1743"/>
  <c r="W374" i="1743"/>
  <c r="W375" i="1743"/>
  <c r="W376" i="1743"/>
  <c r="W377" i="1743"/>
  <c r="W378" i="1743"/>
  <c r="W379" i="1743"/>
  <c r="W380" i="1743"/>
  <c r="W381" i="1743"/>
  <c r="W382" i="1743"/>
  <c r="W383" i="1743"/>
  <c r="W384" i="1743"/>
  <c r="W385" i="1743"/>
  <c r="W386" i="1743"/>
  <c r="W387" i="1743"/>
  <c r="W388" i="1743"/>
  <c r="W389" i="1743"/>
  <c r="W390" i="1743"/>
  <c r="W391" i="1743"/>
  <c r="W392" i="1743"/>
  <c r="W393" i="1743"/>
  <c r="W394" i="1743"/>
  <c r="W395" i="1743"/>
  <c r="W396" i="1743"/>
  <c r="W397" i="1743"/>
  <c r="W398" i="1743"/>
  <c r="W399" i="1743"/>
  <c r="W400" i="1743"/>
  <c r="W401" i="1743"/>
  <c r="W402" i="1743"/>
  <c r="W403" i="1743"/>
  <c r="W404" i="1743"/>
  <c r="W405" i="1743"/>
  <c r="W406" i="1743"/>
  <c r="W407" i="1743"/>
  <c r="W408" i="1743"/>
  <c r="W409" i="1743"/>
  <c r="W410" i="1743"/>
  <c r="W411" i="1743"/>
  <c r="W412" i="1743"/>
  <c r="W413" i="1743"/>
  <c r="W414" i="1743"/>
  <c r="W415" i="1743"/>
  <c r="W416" i="1743"/>
  <c r="W417" i="1743"/>
  <c r="W418" i="1743"/>
  <c r="W419" i="1743"/>
  <c r="W420" i="1743"/>
  <c r="W421" i="1743"/>
  <c r="W422" i="1743"/>
  <c r="W423" i="1743"/>
  <c r="W424" i="1743"/>
  <c r="W425" i="1743"/>
  <c r="W426" i="1743"/>
  <c r="W427" i="1743"/>
  <c r="W428" i="1743"/>
  <c r="W429" i="1743"/>
  <c r="W430" i="1743"/>
  <c r="W431" i="1743"/>
  <c r="W432" i="1743"/>
  <c r="W433" i="1743"/>
  <c r="W434" i="1743"/>
  <c r="W435" i="1743"/>
  <c r="W436" i="1743"/>
  <c r="W437" i="1743"/>
  <c r="W438" i="1743"/>
  <c r="W439" i="1743"/>
  <c r="W440" i="1743"/>
  <c r="W441" i="1743"/>
  <c r="W442" i="1743"/>
  <c r="W443" i="1743"/>
  <c r="W444" i="1743"/>
  <c r="W445" i="1743"/>
  <c r="W446" i="1743"/>
  <c r="W447" i="1743"/>
  <c r="W448" i="1743"/>
  <c r="W449" i="1743"/>
  <c r="W450" i="1743"/>
  <c r="W451" i="1743"/>
  <c r="W452" i="1743"/>
  <c r="W453" i="1743"/>
  <c r="W454" i="1743"/>
  <c r="W455" i="1743"/>
  <c r="W456" i="1743"/>
  <c r="W457" i="1743"/>
  <c r="W458" i="1743"/>
  <c r="W459" i="1743"/>
  <c r="W460" i="1743"/>
  <c r="W461" i="1743"/>
  <c r="W462" i="1743"/>
  <c r="W463" i="1743"/>
  <c r="W464" i="1743"/>
  <c r="W465" i="1743"/>
  <c r="W466" i="1743"/>
  <c r="W467" i="1743"/>
  <c r="W468" i="1743"/>
  <c r="W469" i="1743"/>
  <c r="W470" i="1743"/>
  <c r="W471" i="1743"/>
  <c r="W472" i="1743"/>
  <c r="W473" i="1743"/>
  <c r="W474" i="1743"/>
  <c r="W475" i="1743"/>
  <c r="W476" i="1743"/>
  <c r="W477" i="1743"/>
  <c r="W478" i="1743"/>
  <c r="W479" i="1743"/>
  <c r="W480" i="1743"/>
  <c r="W481" i="1743"/>
  <c r="W482" i="1743"/>
  <c r="W483" i="1743"/>
  <c r="W484" i="1743"/>
  <c r="W485" i="1743"/>
  <c r="W486" i="1743"/>
  <c r="W487" i="1743"/>
  <c r="W488" i="1743"/>
  <c r="W489" i="1743"/>
  <c r="W490" i="1743"/>
  <c r="W491" i="1743"/>
  <c r="W492" i="1743"/>
  <c r="W493" i="1743"/>
  <c r="W494" i="1743"/>
  <c r="W495" i="1743"/>
  <c r="W496" i="1743"/>
  <c r="W497" i="1743"/>
  <c r="W498" i="1743"/>
  <c r="W499" i="1743"/>
  <c r="W500" i="1743"/>
  <c r="W501" i="1743"/>
  <c r="W502" i="1743"/>
  <c r="W503" i="1743"/>
  <c r="W504" i="1743"/>
  <c r="W505" i="1743"/>
  <c r="W506" i="1743"/>
  <c r="W507" i="1743"/>
  <c r="W508" i="1743"/>
  <c r="W509" i="1743"/>
  <c r="W510" i="1743"/>
  <c r="W511" i="1743"/>
  <c r="W512" i="1743"/>
  <c r="W513" i="1743"/>
  <c r="W514" i="1743"/>
  <c r="W515" i="1743"/>
  <c r="W516" i="1743"/>
  <c r="W517" i="1743"/>
  <c r="W518" i="1743"/>
  <c r="W519" i="1743"/>
  <c r="W520" i="1743"/>
  <c r="W521" i="1743"/>
  <c r="W522" i="1743"/>
  <c r="W523" i="1743"/>
  <c r="W524" i="1743"/>
  <c r="W525" i="1743"/>
  <c r="W526" i="1743"/>
  <c r="W527" i="1743"/>
  <c r="W528" i="1743"/>
  <c r="W529" i="1743"/>
  <c r="W530" i="1743"/>
  <c r="W531" i="1743"/>
  <c r="W532" i="1743"/>
  <c r="W533" i="1743"/>
  <c r="W534" i="1743"/>
  <c r="W535" i="1743"/>
  <c r="W536" i="1743"/>
  <c r="W537" i="1743"/>
  <c r="W538" i="1743"/>
  <c r="W539" i="1743"/>
  <c r="W540" i="1743"/>
  <c r="W541" i="1743"/>
  <c r="W542" i="1743"/>
  <c r="W543" i="1743"/>
  <c r="W544" i="1743"/>
  <c r="W545" i="1743"/>
  <c r="W546" i="1743"/>
  <c r="W547" i="1743"/>
  <c r="W548" i="1743"/>
  <c r="W549" i="1743"/>
  <c r="W550" i="1743"/>
  <c r="W551" i="1743"/>
  <c r="W552" i="1743"/>
  <c r="W553" i="1743"/>
  <c r="W554" i="1743"/>
  <c r="W555" i="1743"/>
  <c r="W556" i="1743"/>
  <c r="W557" i="1743"/>
  <c r="W558" i="1743"/>
  <c r="W559" i="1743"/>
  <c r="W560" i="1743"/>
  <c r="W561" i="1743"/>
  <c r="W562" i="1743"/>
  <c r="W563" i="1743"/>
  <c r="W564" i="1743"/>
  <c r="W565" i="1743"/>
  <c r="W566" i="1743"/>
  <c r="W567" i="1743"/>
  <c r="W568" i="1743"/>
  <c r="W569" i="1743"/>
  <c r="W570" i="1743"/>
  <c r="W571" i="1743"/>
  <c r="W572" i="1743"/>
  <c r="W573" i="1743"/>
  <c r="W574" i="1743"/>
  <c r="W575" i="1743"/>
  <c r="W576" i="1743"/>
  <c r="W577" i="1743"/>
  <c r="W578" i="1743"/>
  <c r="W579" i="1743"/>
  <c r="W580" i="1743"/>
  <c r="W581" i="1743"/>
  <c r="W582" i="1743"/>
  <c r="W583" i="1743"/>
  <c r="W584" i="1743"/>
  <c r="W585" i="1743"/>
  <c r="W586" i="1743"/>
  <c r="W587" i="1743"/>
  <c r="W588" i="1743"/>
  <c r="W589" i="1743"/>
  <c r="W590" i="1743"/>
  <c r="W591" i="1743"/>
  <c r="W592" i="1743"/>
  <c r="W593" i="1743"/>
  <c r="W594" i="1743"/>
  <c r="W595" i="1743"/>
  <c r="W596" i="1743"/>
  <c r="W597" i="1743"/>
  <c r="W598" i="1743"/>
  <c r="W599" i="1743"/>
  <c r="W600" i="1743"/>
  <c r="W601" i="1743"/>
  <c r="W602" i="1743"/>
  <c r="W603" i="1743"/>
  <c r="W604" i="1743"/>
  <c r="W605" i="1743"/>
  <c r="W606" i="1743"/>
  <c r="W607" i="1743"/>
  <c r="W608" i="1743"/>
  <c r="W609" i="1743"/>
  <c r="W610" i="1743"/>
  <c r="W611" i="1743"/>
  <c r="W612" i="1743"/>
  <c r="W613" i="1743"/>
  <c r="W614" i="1743"/>
  <c r="W615" i="1743"/>
  <c r="W616" i="1743"/>
  <c r="W617" i="1743"/>
  <c r="W618" i="1743"/>
  <c r="W619" i="1743"/>
  <c r="W620" i="1743"/>
  <c r="W621" i="1743"/>
  <c r="W622" i="1743"/>
  <c r="W623" i="1743"/>
  <c r="W624" i="1743"/>
  <c r="W625" i="1743"/>
  <c r="W626" i="1743"/>
  <c r="W627" i="1743"/>
  <c r="W628" i="1743"/>
  <c r="W629" i="1743"/>
  <c r="W630" i="1743"/>
  <c r="W631" i="1743"/>
  <c r="W632" i="1743"/>
  <c r="W633" i="1743"/>
  <c r="W634" i="1743"/>
  <c r="W635" i="1743"/>
  <c r="W636" i="1743"/>
  <c r="W637" i="1743"/>
  <c r="W638" i="1743"/>
  <c r="W639" i="1743"/>
  <c r="W640" i="1743"/>
  <c r="W641" i="1743"/>
  <c r="W642" i="1743"/>
  <c r="W643" i="1743"/>
  <c r="W644" i="1743"/>
  <c r="W645" i="1743"/>
  <c r="W646" i="1743"/>
  <c r="W647" i="1743"/>
  <c r="W648" i="1743"/>
  <c r="W649" i="1743"/>
  <c r="W650" i="1743"/>
  <c r="W651" i="1743"/>
  <c r="W652" i="1743"/>
  <c r="W653" i="1743"/>
  <c r="W654" i="1743"/>
  <c r="W655" i="1743"/>
  <c r="W656" i="1743"/>
  <c r="W657" i="1743"/>
  <c r="W658" i="1743"/>
  <c r="W659" i="1743"/>
  <c r="W660" i="1743"/>
  <c r="W661" i="1743"/>
  <c r="W662" i="1743"/>
  <c r="W663" i="1743"/>
  <c r="W664" i="1743"/>
  <c r="W665" i="1743"/>
  <c r="W666" i="1743"/>
  <c r="W667" i="1743"/>
  <c r="W668" i="1743"/>
  <c r="W669" i="1743"/>
  <c r="W670" i="1743"/>
  <c r="W671" i="1743"/>
  <c r="W672" i="1743"/>
  <c r="W673" i="1743"/>
  <c r="W674" i="1743"/>
  <c r="W675" i="1743"/>
  <c r="W676" i="1743"/>
  <c r="W677" i="1743"/>
  <c r="W678" i="1743"/>
  <c r="W679" i="1743"/>
  <c r="W680" i="1743"/>
  <c r="W681" i="1743"/>
  <c r="W682" i="1743"/>
  <c r="W683" i="1743"/>
  <c r="W684" i="1743"/>
  <c r="W685" i="1743"/>
  <c r="W686" i="1743"/>
  <c r="W687" i="1743"/>
  <c r="W688" i="1743"/>
  <c r="W689" i="1743"/>
  <c r="W690" i="1743"/>
  <c r="W691" i="1743"/>
  <c r="W692" i="1743"/>
  <c r="W693" i="1743"/>
  <c r="W694" i="1743"/>
  <c r="W695" i="1743"/>
  <c r="W696" i="1743"/>
  <c r="W697" i="1743"/>
  <c r="W698" i="1743"/>
  <c r="W699" i="1743"/>
  <c r="W700" i="1743"/>
  <c r="W701" i="1743"/>
  <c r="W702" i="1743"/>
  <c r="W703" i="1743"/>
  <c r="W704" i="1743"/>
  <c r="W705" i="1743"/>
  <c r="W706" i="1743"/>
  <c r="W707" i="1743"/>
  <c r="W708" i="1743"/>
  <c r="W709" i="1743"/>
  <c r="W710" i="1743"/>
  <c r="W711" i="1743"/>
  <c r="W712" i="1743"/>
  <c r="W713" i="1743"/>
  <c r="W714" i="1743"/>
  <c r="W715" i="1743"/>
  <c r="W716" i="1743"/>
  <c r="W717" i="1743"/>
  <c r="W718" i="1743"/>
  <c r="W719" i="1743"/>
  <c r="W720" i="1743"/>
  <c r="W721" i="1743"/>
  <c r="W722" i="1743"/>
  <c r="W723" i="1743"/>
  <c r="W724" i="1743"/>
  <c r="W725" i="1743"/>
  <c r="W726" i="1743"/>
  <c r="W727" i="1743"/>
  <c r="W728" i="1743"/>
  <c r="W729" i="1743"/>
  <c r="W730" i="1743"/>
  <c r="W731" i="1743"/>
  <c r="W732" i="1743"/>
  <c r="W733" i="1743"/>
  <c r="W734" i="1743"/>
  <c r="W735" i="1743"/>
  <c r="W736" i="1743"/>
  <c r="W737" i="1743"/>
  <c r="W738" i="1743"/>
  <c r="W739" i="1743"/>
  <c r="W740" i="1743"/>
  <c r="W741" i="1743"/>
  <c r="W742" i="1743"/>
  <c r="W743" i="1743"/>
  <c r="W744" i="1743"/>
  <c r="W745" i="1743"/>
  <c r="W746" i="1743"/>
  <c r="W747" i="1743"/>
  <c r="W748" i="1743"/>
  <c r="W749" i="1743"/>
  <c r="W750" i="1743"/>
  <c r="W751" i="1743"/>
  <c r="W752" i="1743"/>
  <c r="W753" i="1743"/>
  <c r="W754" i="1743"/>
  <c r="W755" i="1743"/>
  <c r="W756" i="1743"/>
  <c r="W757" i="1743"/>
  <c r="W758" i="1743"/>
  <c r="W759" i="1743"/>
  <c r="W760" i="1743"/>
  <c r="W761" i="1743"/>
  <c r="W762" i="1743"/>
  <c r="W763" i="1743"/>
  <c r="W764" i="1743"/>
  <c r="W765" i="1743"/>
  <c r="W766" i="1743"/>
  <c r="W767" i="1743"/>
  <c r="W768" i="1743"/>
  <c r="W769" i="1743"/>
  <c r="W770" i="1743"/>
  <c r="W771" i="1743"/>
  <c r="W772" i="1743"/>
  <c r="W773" i="1743"/>
  <c r="W774" i="1743"/>
  <c r="W775" i="1743"/>
  <c r="W776" i="1743"/>
  <c r="W777" i="1743"/>
  <c r="W778" i="1743"/>
  <c r="W779" i="1743"/>
  <c r="W780" i="1743"/>
  <c r="W781" i="1743"/>
  <c r="W782" i="1743"/>
  <c r="W783" i="1743"/>
  <c r="W784" i="1743"/>
  <c r="W785" i="1743"/>
  <c r="W786" i="1743"/>
  <c r="W787" i="1743"/>
  <c r="W788" i="1743"/>
  <c r="W789" i="1743"/>
  <c r="W790" i="1743"/>
  <c r="W791" i="1743"/>
  <c r="W792" i="1743"/>
  <c r="W793" i="1743"/>
  <c r="W794" i="1743"/>
  <c r="W795" i="1743"/>
  <c r="W796" i="1743"/>
  <c r="W797" i="1743"/>
  <c r="W798" i="1743"/>
  <c r="W799" i="1743"/>
  <c r="W800" i="1743"/>
  <c r="W801" i="1743"/>
  <c r="W802" i="1743"/>
  <c r="W803" i="1743"/>
  <c r="W804" i="1743"/>
  <c r="W805" i="1743"/>
  <c r="W806" i="1743"/>
  <c r="W807" i="1743"/>
  <c r="W808" i="1743"/>
  <c r="W809" i="1743"/>
  <c r="W810" i="1743"/>
  <c r="W811" i="1743"/>
  <c r="W812" i="1743"/>
  <c r="W813" i="1743"/>
  <c r="W814" i="1743"/>
  <c r="W815" i="1743"/>
  <c r="W816" i="1743"/>
  <c r="W817" i="1743"/>
  <c r="W818" i="1743"/>
  <c r="W819" i="1743"/>
  <c r="W820" i="1743"/>
  <c r="W821" i="1743"/>
  <c r="W822" i="1743"/>
  <c r="W823" i="1743"/>
  <c r="W824" i="1743"/>
  <c r="W825" i="1743"/>
  <c r="W826" i="1743"/>
  <c r="W827" i="1743"/>
  <c r="W828" i="1743"/>
  <c r="W829" i="1743"/>
  <c r="W830" i="1743"/>
  <c r="W831" i="1743"/>
  <c r="W832" i="1743"/>
  <c r="W833" i="1743"/>
  <c r="W834" i="1743"/>
  <c r="W835" i="1743"/>
  <c r="W836" i="1743"/>
  <c r="W837" i="1743"/>
  <c r="W838" i="1743"/>
  <c r="W839" i="1743"/>
  <c r="W840" i="1743"/>
  <c r="W841" i="1743"/>
  <c r="W842" i="1743"/>
  <c r="W843" i="1743"/>
  <c r="W844" i="1743"/>
  <c r="W845" i="1743"/>
  <c r="W846" i="1743"/>
  <c r="W847" i="1743"/>
  <c r="W848" i="1743"/>
  <c r="W849" i="1743"/>
  <c r="W850" i="1743"/>
  <c r="W851" i="1743"/>
  <c r="W852" i="1743"/>
  <c r="W853" i="1743"/>
  <c r="W854" i="1743"/>
  <c r="W855" i="1743"/>
  <c r="W856" i="1743"/>
  <c r="W857" i="1743"/>
  <c r="W858" i="1743"/>
  <c r="W859" i="1743"/>
  <c r="W860" i="1743"/>
  <c r="W861" i="1743"/>
  <c r="W862" i="1743"/>
  <c r="W863" i="1743"/>
  <c r="W864" i="1743"/>
  <c r="W865" i="1743"/>
  <c r="W866" i="1743"/>
  <c r="W867" i="1743"/>
  <c r="W868" i="1743"/>
  <c r="W869" i="1743"/>
  <c r="W870" i="1743"/>
  <c r="W871" i="1743"/>
  <c r="W872" i="1743"/>
  <c r="W873" i="1743"/>
  <c r="W874" i="1743"/>
  <c r="W875" i="1743"/>
  <c r="W876" i="1743"/>
  <c r="W877" i="1743"/>
  <c r="W878" i="1743"/>
  <c r="W879" i="1743"/>
  <c r="W880" i="1743"/>
  <c r="W881" i="1743"/>
  <c r="W882" i="1743"/>
  <c r="W883" i="1743"/>
  <c r="W884" i="1743"/>
  <c r="W885" i="1743"/>
  <c r="W886" i="1743"/>
  <c r="W887" i="1743"/>
  <c r="W888" i="1743"/>
  <c r="W889" i="1743"/>
  <c r="W890" i="1743"/>
  <c r="W891" i="1743"/>
  <c r="W892" i="1743"/>
  <c r="W893" i="1743"/>
  <c r="W894" i="1743"/>
  <c r="W895" i="1743"/>
  <c r="W896" i="1743"/>
  <c r="W897" i="1743"/>
  <c r="W898" i="1743"/>
  <c r="W899" i="1743"/>
  <c r="W900" i="1743"/>
  <c r="W901" i="1743"/>
  <c r="W902" i="1743"/>
  <c r="W903" i="1743"/>
  <c r="W904" i="1743"/>
  <c r="W905" i="1743"/>
  <c r="W906" i="1743"/>
  <c r="W907" i="1743"/>
  <c r="W908" i="1743"/>
  <c r="W909" i="1743"/>
  <c r="W910" i="1743"/>
  <c r="W911" i="1743"/>
  <c r="W912" i="1743"/>
  <c r="W913" i="1743"/>
  <c r="W914" i="1743"/>
  <c r="W915" i="1743"/>
  <c r="W916" i="1743"/>
  <c r="W917" i="1743"/>
  <c r="W918" i="1743"/>
  <c r="W919" i="1743"/>
  <c r="W920" i="1743"/>
  <c r="W921" i="1743"/>
  <c r="W922" i="1743"/>
  <c r="W923" i="1743"/>
  <c r="W924" i="1743"/>
  <c r="W925" i="1743"/>
  <c r="W926" i="1743"/>
  <c r="W927" i="1743"/>
  <c r="W928" i="1743"/>
  <c r="W929" i="1743"/>
  <c r="W930" i="1743"/>
  <c r="W931" i="1743"/>
  <c r="W932" i="1743"/>
  <c r="W933" i="1743"/>
  <c r="W934" i="1743"/>
  <c r="W935" i="1743"/>
  <c r="W936" i="1743"/>
  <c r="W937" i="1743"/>
  <c r="W938" i="1743"/>
  <c r="W939" i="1743"/>
  <c r="W940" i="1743"/>
  <c r="W941" i="1743"/>
  <c r="W942" i="1743"/>
  <c r="W943" i="1743"/>
  <c r="W944" i="1743"/>
  <c r="W945" i="1743"/>
  <c r="W946" i="1743"/>
  <c r="W947" i="1743"/>
  <c r="W948" i="1743"/>
  <c r="W949" i="1743"/>
  <c r="W950" i="1743"/>
  <c r="W951" i="1743"/>
  <c r="W952" i="1743"/>
  <c r="W953" i="1743"/>
  <c r="W954" i="1743"/>
  <c r="W955" i="1743"/>
  <c r="W956" i="1743"/>
  <c r="W957" i="1743"/>
  <c r="W958" i="1743"/>
  <c r="W959" i="1743"/>
  <c r="W960" i="1743"/>
  <c r="W961" i="1743"/>
  <c r="W962" i="1743"/>
  <c r="W963" i="1743"/>
  <c r="W964" i="1743"/>
  <c r="W965" i="1743"/>
  <c r="W966" i="1743"/>
  <c r="W967" i="1743"/>
  <c r="W968" i="1743"/>
  <c r="W969" i="1743"/>
  <c r="W970" i="1743"/>
  <c r="W971" i="1743"/>
  <c r="W972" i="1743"/>
  <c r="W973" i="1743"/>
  <c r="W974" i="1743"/>
  <c r="W975" i="1743"/>
  <c r="W976" i="1743"/>
  <c r="W977" i="1743"/>
  <c r="W978" i="1743"/>
  <c r="W979" i="1743"/>
  <c r="W980" i="1743"/>
  <c r="W981" i="1743"/>
  <c r="W982" i="1743"/>
  <c r="W983" i="1743"/>
  <c r="W984" i="1743"/>
  <c r="W985" i="1743"/>
  <c r="W986" i="1743"/>
  <c r="W987" i="1743"/>
  <c r="W988" i="1743"/>
  <c r="W989" i="1743"/>
  <c r="W990" i="1743"/>
  <c r="W991" i="1743"/>
  <c r="W992" i="1743"/>
  <c r="W993" i="1743"/>
  <c r="W994" i="1743"/>
  <c r="W995" i="1743"/>
  <c r="W996" i="1743"/>
  <c r="W997" i="1743"/>
  <c r="W998" i="1743"/>
  <c r="W999" i="1743"/>
  <c r="W1000" i="1743"/>
  <c r="W1001" i="1743"/>
  <c r="W1002" i="1743"/>
  <c r="W1003" i="1743"/>
  <c r="W1004" i="1743"/>
  <c r="W1005" i="1743"/>
  <c r="W1006" i="1743"/>
  <c r="W1007" i="1743"/>
  <c r="W1008" i="1743"/>
  <c r="W1009" i="1743"/>
  <c r="W1010" i="1743"/>
  <c r="W1011" i="1743"/>
  <c r="W1012" i="1743"/>
  <c r="W1013" i="1743"/>
  <c r="W1014" i="1743"/>
  <c r="W1015" i="1743"/>
  <c r="W1016" i="1743"/>
  <c r="W1017" i="1743"/>
  <c r="W1018" i="1743"/>
  <c r="W1019" i="1743"/>
  <c r="W1020" i="1743"/>
  <c r="W1021" i="1743"/>
  <c r="W1022" i="1743"/>
  <c r="W1023" i="1743"/>
  <c r="W1024" i="1743"/>
  <c r="W1025" i="1743"/>
  <c r="W1026" i="1743"/>
  <c r="W1027" i="1743"/>
  <c r="W1028" i="1743"/>
  <c r="W1029" i="1743"/>
  <c r="W1030" i="1743"/>
  <c r="W1031" i="1743"/>
  <c r="W1032" i="1743"/>
  <c r="W1033" i="1743"/>
  <c r="W1034" i="1743"/>
  <c r="W1035" i="1743"/>
  <c r="W1036" i="1743"/>
  <c r="W1037" i="1743"/>
  <c r="W1038" i="1743"/>
  <c r="W1039" i="1743"/>
  <c r="W1040" i="1743"/>
  <c r="W1041" i="1743"/>
  <c r="W1042" i="1743"/>
  <c r="W1043" i="1743"/>
  <c r="W1044" i="1743"/>
  <c r="W1045" i="1743"/>
  <c r="W1046" i="1743"/>
  <c r="W1047" i="1743"/>
  <c r="W1048" i="1743"/>
  <c r="W1049" i="1743"/>
  <c r="W1050" i="1743"/>
  <c r="W1051" i="1743"/>
  <c r="W1052" i="1743"/>
  <c r="W1053" i="1743"/>
  <c r="W1054" i="1743"/>
  <c r="W1055" i="1743"/>
  <c r="W1056" i="1743"/>
  <c r="W1057" i="1743"/>
  <c r="W1058" i="1743"/>
  <c r="W1059" i="1743"/>
  <c r="W1060" i="1743"/>
  <c r="W1061" i="1743"/>
  <c r="W1062" i="1743"/>
  <c r="W1063" i="1743"/>
  <c r="W1064" i="1743"/>
  <c r="W1065" i="1743"/>
  <c r="W1066" i="1743"/>
  <c r="W1067" i="1743"/>
  <c r="W1068" i="1743"/>
  <c r="W1069" i="1743"/>
  <c r="W1070" i="1743"/>
  <c r="W1071" i="1743"/>
  <c r="W1072" i="1743"/>
  <c r="W1073" i="1743"/>
  <c r="W1074" i="1743"/>
  <c r="W1075" i="1743"/>
  <c r="W1076" i="1743"/>
  <c r="W1077" i="1743"/>
  <c r="W1078" i="1743"/>
  <c r="W1079" i="1743"/>
  <c r="W1080" i="1743"/>
  <c r="W1081" i="1743"/>
  <c r="W1082" i="1743"/>
  <c r="W1083" i="1743"/>
  <c r="W1084" i="1743"/>
  <c r="W1085" i="1743"/>
  <c r="W1086" i="1743"/>
  <c r="W1087" i="1743"/>
  <c r="W1088" i="1743"/>
  <c r="W1089" i="1743"/>
  <c r="W1090" i="1743"/>
  <c r="W1091" i="1743"/>
  <c r="W1092" i="1743"/>
  <c r="W1093" i="1743"/>
  <c r="W1094" i="1743"/>
  <c r="W1095" i="1743"/>
  <c r="W1096" i="1743"/>
  <c r="W1097" i="1743"/>
  <c r="W1098" i="1743"/>
  <c r="W1099" i="1743"/>
  <c r="W1100" i="1743"/>
  <c r="W1101" i="1743"/>
  <c r="W1102" i="1743"/>
  <c r="W1103" i="1743"/>
  <c r="W1104" i="1743"/>
  <c r="W1105" i="1743"/>
  <c r="W1106" i="1743"/>
  <c r="W1107" i="1743"/>
  <c r="W1108" i="1743"/>
  <c r="W1109" i="1743"/>
  <c r="W1110" i="1743"/>
  <c r="W1111" i="1743"/>
  <c r="W1112" i="1743"/>
  <c r="W1113" i="1743"/>
  <c r="W1114" i="1743"/>
  <c r="W1115" i="1743"/>
  <c r="W1116" i="1743"/>
  <c r="W1117" i="1743"/>
  <c r="W1118" i="1743"/>
  <c r="W1119" i="1743"/>
  <c r="W1120" i="1743"/>
  <c r="W1121" i="1743"/>
  <c r="W1122" i="1743"/>
  <c r="W1123" i="1743"/>
  <c r="W1124" i="1743"/>
  <c r="W1125" i="1743"/>
  <c r="W1126" i="1743"/>
  <c r="W1127" i="1743"/>
  <c r="W1128" i="1743"/>
  <c r="W1129" i="1743"/>
  <c r="W1130" i="1743"/>
  <c r="W1131" i="1743"/>
  <c r="W1132" i="1743"/>
  <c r="W1133" i="1743"/>
  <c r="W1134" i="1743"/>
  <c r="W1135" i="1743"/>
  <c r="W1136" i="1743"/>
  <c r="W1137" i="1743"/>
  <c r="W1138" i="1743"/>
  <c r="W1139" i="1743"/>
  <c r="W1140" i="1743"/>
  <c r="W1141" i="1743"/>
  <c r="W1142" i="1743"/>
  <c r="W1143" i="1743"/>
  <c r="W1144" i="1743"/>
  <c r="W1145" i="1743"/>
  <c r="W1146" i="1743"/>
  <c r="W1147" i="1743"/>
  <c r="W1148" i="1743"/>
  <c r="W1149" i="1743"/>
  <c r="W1150" i="1743"/>
  <c r="W1151" i="1743"/>
  <c r="W1152" i="1743"/>
  <c r="W1153" i="1743"/>
  <c r="W1154" i="1743"/>
  <c r="W1155" i="1743"/>
  <c r="W1156" i="1743"/>
  <c r="W1157" i="1743"/>
  <c r="W1158" i="1743"/>
  <c r="W1159" i="1743"/>
  <c r="W1160" i="1743"/>
  <c r="W1161" i="1743"/>
  <c r="W1162" i="1743"/>
  <c r="W1163" i="1743"/>
  <c r="W1164" i="1743"/>
  <c r="W1165" i="1743"/>
  <c r="W1166" i="1743"/>
  <c r="W1167" i="1743"/>
  <c r="W1168" i="1743"/>
  <c r="W1169" i="1743"/>
  <c r="W1170" i="1743"/>
  <c r="W1171" i="1743"/>
  <c r="W1172" i="1743"/>
  <c r="W1173" i="1743"/>
  <c r="W1174" i="1743"/>
  <c r="W1175" i="1743"/>
  <c r="W1176" i="1743"/>
  <c r="W1177" i="1743"/>
  <c r="W1178" i="1743"/>
  <c r="W1179" i="1743"/>
  <c r="W1180" i="1743"/>
  <c r="W1181" i="1743"/>
  <c r="W1182" i="1743"/>
  <c r="W1183" i="1743"/>
  <c r="W1184" i="1743"/>
  <c r="W1185" i="1743"/>
  <c r="W1186" i="1743"/>
  <c r="W1187" i="1743"/>
  <c r="W1188" i="1743"/>
  <c r="W1189" i="1743"/>
  <c r="W1190" i="1743"/>
  <c r="W1191" i="1743"/>
  <c r="W1192" i="1743"/>
  <c r="W1193" i="1743"/>
  <c r="W1194" i="1743"/>
  <c r="W1195" i="1743"/>
  <c r="W1196" i="1743"/>
  <c r="W1197" i="1743"/>
  <c r="W1198" i="1743"/>
  <c r="W1199" i="1743"/>
  <c r="W1200" i="1743"/>
  <c r="W1201" i="1743"/>
  <c r="W1202" i="1743"/>
  <c r="W1203" i="1743"/>
  <c r="W1204" i="1743"/>
  <c r="W1205" i="1743"/>
  <c r="W1206" i="1743"/>
  <c r="W1207" i="1743"/>
  <c r="W1208" i="1743"/>
  <c r="W1209" i="1743"/>
  <c r="W1210" i="1743"/>
  <c r="W1211" i="1743"/>
  <c r="W1212" i="1743"/>
  <c r="W1213" i="1743"/>
  <c r="W1214" i="1743"/>
  <c r="W1215" i="1743"/>
  <c r="W1216" i="1743"/>
  <c r="W1217" i="1743"/>
  <c r="W1218" i="1743"/>
  <c r="W1219" i="1743"/>
  <c r="W1220" i="1743"/>
  <c r="W1221" i="1743"/>
  <c r="W1222" i="1743"/>
  <c r="W1223" i="1743"/>
  <c r="W1224" i="1743"/>
  <c r="W1225" i="1743"/>
  <c r="W1226" i="1743"/>
  <c r="W1227" i="1743"/>
  <c r="W1228" i="1743"/>
  <c r="W1229" i="1743"/>
  <c r="W1230" i="1743"/>
  <c r="W1231" i="1743"/>
  <c r="W1232" i="1743"/>
  <c r="W1233" i="1743"/>
  <c r="W1234" i="1743"/>
  <c r="W1235" i="1743"/>
  <c r="W1236" i="1743"/>
  <c r="W1237" i="1743"/>
  <c r="W1238" i="1743"/>
  <c r="W1239" i="1743"/>
  <c r="W1240" i="1743"/>
  <c r="W1241" i="1743"/>
  <c r="W1242" i="1743"/>
  <c r="W1243" i="1743"/>
  <c r="W1244" i="1743"/>
  <c r="W1245" i="1743"/>
  <c r="W1246" i="1743"/>
  <c r="W1247" i="1743"/>
  <c r="W1248" i="1743"/>
  <c r="W1249" i="1743"/>
  <c r="W1250" i="1743"/>
  <c r="W1251" i="1743"/>
  <c r="W1252" i="1743"/>
  <c r="W1253" i="1743"/>
  <c r="W1254" i="1743"/>
  <c r="W1255" i="1743"/>
  <c r="W1256" i="1743"/>
  <c r="W1257" i="1743"/>
  <c r="W1258" i="1743"/>
  <c r="W1259" i="1743"/>
  <c r="W1260" i="1743"/>
  <c r="W1261" i="1743"/>
  <c r="W1262" i="1743"/>
  <c r="W1263" i="1743"/>
  <c r="W1264" i="1743"/>
  <c r="W1265" i="1743"/>
  <c r="W1266" i="1743"/>
  <c r="W1267" i="1743"/>
  <c r="W1268" i="1743"/>
  <c r="W1269" i="1743"/>
  <c r="W1270" i="1743"/>
  <c r="W1271" i="1743"/>
  <c r="W1272" i="1743"/>
  <c r="W1273" i="1743"/>
  <c r="W1274" i="1743"/>
  <c r="W1275" i="1743"/>
  <c r="W1276" i="1743"/>
  <c r="W1277" i="1743"/>
  <c r="W1278" i="1743"/>
  <c r="W1279" i="1743"/>
  <c r="W1280" i="1743"/>
  <c r="W1281" i="1743"/>
  <c r="W1282" i="1743"/>
  <c r="W1283" i="1743"/>
  <c r="W1284" i="1743"/>
  <c r="W1285" i="1743"/>
  <c r="W1286" i="1743"/>
  <c r="W1287" i="1743"/>
  <c r="W1288" i="1743"/>
  <c r="W1289" i="1743"/>
  <c r="W1290" i="1743"/>
  <c r="W1291" i="1743"/>
  <c r="W1292" i="1743"/>
  <c r="W1293" i="1743"/>
  <c r="W1294" i="1743"/>
  <c r="W1295" i="1743"/>
  <c r="W1296" i="1743"/>
  <c r="W1297" i="1743"/>
  <c r="W1298" i="1743"/>
  <c r="W1299" i="1743"/>
  <c r="W1300" i="1743"/>
  <c r="W1301" i="1743"/>
  <c r="W1302" i="1743"/>
  <c r="W1303" i="1743"/>
  <c r="W1304" i="1743"/>
  <c r="W1305" i="1743"/>
  <c r="W1306" i="1743"/>
  <c r="W1307" i="1743"/>
  <c r="W1308" i="1743"/>
  <c r="W1309" i="1743"/>
  <c r="W1310" i="1743"/>
  <c r="W1311" i="1743"/>
  <c r="W1312" i="1743"/>
  <c r="W1313" i="1743"/>
  <c r="W1314" i="1743"/>
  <c r="W1315" i="1743"/>
  <c r="W1316" i="1743"/>
  <c r="W1317" i="1743"/>
  <c r="W1318" i="1743"/>
  <c r="W1319" i="1743"/>
  <c r="W1320" i="1743"/>
  <c r="W1321" i="1743"/>
  <c r="W1322" i="1743"/>
  <c r="W1323" i="1743"/>
  <c r="W1324" i="1743"/>
  <c r="W1325" i="1743"/>
  <c r="W1326" i="1743"/>
  <c r="W1327" i="1743"/>
  <c r="W1328" i="1743"/>
  <c r="W1329" i="1743"/>
  <c r="W1330" i="1743"/>
  <c r="W1331" i="1743"/>
  <c r="W1332" i="1743"/>
  <c r="W1333" i="1743"/>
  <c r="W1334" i="1743"/>
  <c r="W1335" i="1743"/>
  <c r="W1336" i="1743"/>
  <c r="W1337" i="1743"/>
  <c r="W1338" i="1743"/>
  <c r="W1339" i="1743"/>
  <c r="W1340" i="1743"/>
  <c r="W1341" i="1743"/>
  <c r="W1342" i="1743"/>
  <c r="W1343" i="1743"/>
  <c r="W1344" i="1743"/>
  <c r="W1345" i="1743"/>
  <c r="W1346" i="1743"/>
  <c r="W1347" i="1743"/>
  <c r="W1348" i="1743"/>
  <c r="W1349" i="1743"/>
  <c r="W1350" i="1743"/>
  <c r="W1351" i="1743"/>
  <c r="W1352" i="1743"/>
  <c r="W1353" i="1743"/>
  <c r="W1354" i="1743"/>
  <c r="W1355" i="1743"/>
  <c r="W1356" i="1743"/>
  <c r="W1357" i="1743"/>
  <c r="W1358" i="1743"/>
  <c r="W1359" i="1743"/>
  <c r="W1360" i="1743"/>
  <c r="W1361" i="1743"/>
  <c r="W1362" i="1743"/>
  <c r="W1363" i="1743"/>
  <c r="W1364" i="1743"/>
  <c r="W1365" i="1743"/>
  <c r="W1366" i="1743"/>
  <c r="W1367" i="1743"/>
  <c r="W1368" i="1743"/>
  <c r="W1369" i="1743"/>
  <c r="W1370" i="1743"/>
  <c r="W1371" i="1743"/>
  <c r="W1372" i="1743"/>
  <c r="W1373" i="1743"/>
  <c r="W1374" i="1743"/>
  <c r="W1375" i="1743"/>
  <c r="W1376" i="1743"/>
  <c r="W1377" i="1743"/>
  <c r="W1378" i="1743"/>
  <c r="W1379" i="1743"/>
  <c r="W1380" i="1743"/>
  <c r="W1381" i="1743"/>
  <c r="W1382" i="1743"/>
  <c r="W1383" i="1743"/>
  <c r="W1384" i="1743"/>
  <c r="W1385" i="1743"/>
  <c r="W1386" i="1743"/>
  <c r="W1387" i="1743"/>
  <c r="W1388" i="1743"/>
  <c r="W1389" i="1743"/>
  <c r="W1390" i="1743"/>
  <c r="W1391" i="1743"/>
  <c r="W1392" i="1743"/>
  <c r="W1393" i="1743"/>
  <c r="W1394" i="1743"/>
  <c r="W1395" i="1743"/>
  <c r="W1396" i="1743"/>
  <c r="W1397" i="1743"/>
  <c r="W1398" i="1743"/>
  <c r="W1399" i="1743"/>
  <c r="W1400" i="1743"/>
  <c r="W1401" i="1743"/>
  <c r="W1402" i="1743"/>
  <c r="W1403" i="1743"/>
  <c r="W1404" i="1743"/>
  <c r="W1405" i="1743"/>
  <c r="W1406" i="1743"/>
  <c r="W1407" i="1743"/>
  <c r="W1408" i="1743"/>
  <c r="W1409" i="1743"/>
  <c r="W1410" i="1743"/>
  <c r="W1411" i="1743"/>
  <c r="W1412" i="1743"/>
  <c r="W1413" i="1743"/>
  <c r="W1414" i="1743"/>
  <c r="W1415" i="1743"/>
  <c r="W1416" i="1743"/>
  <c r="W1417" i="1743"/>
  <c r="W1418" i="1743"/>
  <c r="W1419" i="1743"/>
  <c r="W1420" i="1743"/>
  <c r="W1421" i="1743"/>
  <c r="W1422" i="1743"/>
  <c r="W1423" i="1743"/>
  <c r="W1424" i="1743"/>
  <c r="W1425" i="1743"/>
  <c r="W1426" i="1743"/>
  <c r="W1427" i="1743"/>
  <c r="W1428" i="1743"/>
  <c r="W1429" i="1743"/>
  <c r="W1430" i="1743"/>
  <c r="W1431" i="1743"/>
  <c r="W1432" i="1743"/>
  <c r="W1433" i="1743"/>
  <c r="W1434" i="1743"/>
  <c r="W1435" i="1743"/>
  <c r="W1436" i="1743"/>
  <c r="W1437" i="1743"/>
  <c r="W1438" i="1743"/>
  <c r="W1439" i="1743"/>
  <c r="W1440" i="1743"/>
  <c r="W1441" i="1743"/>
  <c r="W1442" i="1743"/>
  <c r="W1443" i="1743"/>
  <c r="W1444" i="1743"/>
  <c r="W1445" i="1743"/>
  <c r="W1446" i="1743"/>
  <c r="W1447" i="1743"/>
  <c r="W1448" i="1743"/>
  <c r="W1449" i="1743"/>
  <c r="W1450" i="1743"/>
  <c r="W1451" i="1743"/>
  <c r="W1452" i="1743"/>
  <c r="W1453" i="1743"/>
  <c r="W1454" i="1743"/>
  <c r="W1455" i="1743"/>
  <c r="W1456" i="1743"/>
  <c r="W1457" i="1743"/>
  <c r="W1458" i="1743"/>
  <c r="W1459" i="1743"/>
  <c r="W1460" i="1743"/>
  <c r="W1461" i="1743"/>
  <c r="W1462" i="1743"/>
  <c r="W1463" i="1743"/>
  <c r="W1464" i="1743"/>
  <c r="W1465" i="1743"/>
  <c r="W1466" i="1743"/>
  <c r="W1467" i="1743"/>
  <c r="W1468" i="1743"/>
  <c r="W1469" i="1743"/>
  <c r="W1470" i="1743"/>
  <c r="W1471" i="1743"/>
  <c r="W1472" i="1743"/>
  <c r="W1473" i="1743"/>
  <c r="W1474" i="1743"/>
  <c r="W1475" i="1743"/>
  <c r="W1476" i="1743"/>
  <c r="W1477" i="1743"/>
  <c r="W1478" i="1743"/>
  <c r="W1479" i="1743"/>
  <c r="W1480" i="1743"/>
  <c r="W1481" i="1743"/>
  <c r="W1482" i="1743"/>
  <c r="W1483" i="1743"/>
  <c r="W1484" i="1743"/>
  <c r="W1485" i="1743"/>
  <c r="W1486" i="1743"/>
  <c r="W1487" i="1743"/>
  <c r="W1488" i="1743"/>
  <c r="W1489" i="1743"/>
  <c r="W1490" i="1743"/>
  <c r="W1491" i="1743"/>
  <c r="W1492" i="1743"/>
  <c r="W1493" i="1743"/>
  <c r="W1494" i="1743"/>
  <c r="W1495" i="1743"/>
  <c r="W1496" i="1743"/>
  <c r="W1497" i="1743"/>
  <c r="W1498" i="1743"/>
  <c r="W1499" i="1743"/>
  <c r="W1500" i="1743"/>
  <c r="W1501" i="1743"/>
  <c r="W1502" i="1743"/>
  <c r="W1503" i="1743"/>
  <c r="W1504" i="1743"/>
  <c r="W1505" i="1743"/>
  <c r="W1506" i="1743"/>
  <c r="W1507" i="1743"/>
  <c r="W1508" i="1743"/>
  <c r="W1509" i="1743"/>
  <c r="W1510" i="1743"/>
  <c r="W1511" i="1743"/>
  <c r="W1512" i="1743"/>
  <c r="W1513" i="1743"/>
  <c r="W1514" i="1743"/>
  <c r="W1515" i="1743"/>
  <c r="W1516" i="1743"/>
  <c r="W1517" i="1743"/>
  <c r="W1518" i="1743"/>
  <c r="W1519" i="1743"/>
  <c r="W1520" i="1743"/>
  <c r="W1521" i="1743"/>
  <c r="W1522" i="1743"/>
  <c r="W1523" i="1743"/>
  <c r="W1524" i="1743"/>
  <c r="W1525" i="1743"/>
  <c r="W1526" i="1743"/>
  <c r="W1527" i="1743"/>
  <c r="W1528" i="1743"/>
  <c r="W1529" i="1743"/>
  <c r="W1530" i="1743"/>
  <c r="W1531" i="1743"/>
  <c r="W1532" i="1743"/>
  <c r="W1533" i="1743"/>
  <c r="W1534" i="1743"/>
  <c r="W1535" i="1743"/>
  <c r="W1536" i="1743"/>
  <c r="W1537" i="1743"/>
  <c r="W1538" i="1743"/>
  <c r="W1539" i="1743"/>
  <c r="W1540" i="1743"/>
  <c r="W1541" i="1743"/>
  <c r="W1542" i="1743"/>
  <c r="W1543" i="1743"/>
  <c r="W1544" i="1743"/>
  <c r="W1545" i="1743"/>
  <c r="W1546" i="1743"/>
  <c r="W1547" i="1743"/>
  <c r="W1548" i="1743"/>
  <c r="W1549" i="1743"/>
  <c r="W1550" i="1743"/>
  <c r="W1551" i="1743"/>
  <c r="W1552" i="1743"/>
  <c r="W1553" i="1743"/>
  <c r="W1554" i="1743"/>
  <c r="W1555" i="1743"/>
  <c r="W1556" i="1743"/>
  <c r="W1557" i="1743"/>
  <c r="W1558" i="1743"/>
  <c r="W1559" i="1743"/>
  <c r="W1560" i="1743"/>
  <c r="W1561" i="1743"/>
  <c r="W1562" i="1743"/>
  <c r="W1563" i="1743"/>
  <c r="W1564" i="1743"/>
  <c r="W1565" i="1743"/>
  <c r="W1566" i="1743"/>
  <c r="W1567" i="1743"/>
  <c r="W1568" i="1743"/>
  <c r="W1569" i="1743"/>
  <c r="W1570" i="1743"/>
  <c r="W1571" i="1743"/>
  <c r="W1572" i="1743"/>
  <c r="W1573" i="1743"/>
  <c r="W1574" i="1743"/>
  <c r="W1575" i="1743"/>
  <c r="W1576" i="1743"/>
  <c r="W1577" i="1743"/>
  <c r="W1578" i="1743"/>
  <c r="W1579" i="1743"/>
  <c r="W1580" i="1743"/>
  <c r="W1581" i="1743"/>
  <c r="W1582" i="1743"/>
  <c r="W1583" i="1743"/>
  <c r="W1584" i="1743"/>
  <c r="W1585" i="1743"/>
  <c r="W1586" i="1743"/>
  <c r="W1587" i="1743"/>
  <c r="W1588" i="1743"/>
  <c r="W1589" i="1743"/>
  <c r="W1590" i="1743"/>
  <c r="W1591" i="1743"/>
  <c r="W1592" i="1743"/>
  <c r="W1593" i="1743"/>
  <c r="W1594" i="1743"/>
  <c r="W1595" i="1743"/>
  <c r="W1596" i="1743"/>
  <c r="W1597" i="1743"/>
  <c r="W1598" i="1743"/>
  <c r="W1599" i="1743"/>
  <c r="W1600" i="1743"/>
  <c r="W1601" i="1743"/>
  <c r="W1602" i="1743"/>
  <c r="W1603" i="1743"/>
  <c r="W1604" i="1743"/>
  <c r="W1605" i="1743"/>
  <c r="W1606" i="1743"/>
  <c r="W1607" i="1743"/>
  <c r="W1608" i="1743"/>
  <c r="W1609" i="1743"/>
  <c r="W1610" i="1743"/>
  <c r="W1611" i="1743"/>
  <c r="W1612" i="1743"/>
  <c r="W1613" i="1743"/>
  <c r="W1614" i="1743"/>
  <c r="W1615" i="1743"/>
  <c r="W1616" i="1743"/>
  <c r="W1617" i="1743"/>
  <c r="W1618" i="1743"/>
  <c r="W1619" i="1743"/>
  <c r="W1620" i="1743"/>
  <c r="W1621" i="1743"/>
  <c r="W1622" i="1743"/>
  <c r="W1623" i="1743"/>
  <c r="W1624" i="1743"/>
  <c r="W1625" i="1743"/>
  <c r="W1626" i="1743"/>
  <c r="W1627" i="1743"/>
  <c r="W1628" i="1743"/>
  <c r="W1629" i="1743"/>
  <c r="W1630" i="1743"/>
  <c r="W1631" i="1743"/>
  <c r="W1632" i="1743"/>
  <c r="W1633" i="1743"/>
  <c r="W1634" i="1743"/>
  <c r="W1635" i="1743"/>
  <c r="W1636" i="1743"/>
  <c r="W1637" i="1743"/>
  <c r="W1638" i="1743"/>
  <c r="W1639" i="1743"/>
  <c r="W1640" i="1743"/>
  <c r="W1641" i="1743"/>
  <c r="W1642" i="1743"/>
  <c r="W1643" i="1743"/>
  <c r="W1644" i="1743"/>
  <c r="W1645" i="1743"/>
  <c r="W1646" i="1743"/>
  <c r="W1647" i="1743"/>
  <c r="W1648" i="1743"/>
  <c r="W1649" i="1743"/>
  <c r="W1650" i="1743"/>
  <c r="W1651" i="1743"/>
  <c r="W1652" i="1743"/>
  <c r="W1653" i="1743"/>
  <c r="W1654" i="1743"/>
  <c r="W1655" i="1743"/>
  <c r="W1656" i="1743"/>
  <c r="W1657" i="1743"/>
  <c r="W1658" i="1743"/>
  <c r="W1659" i="1743"/>
  <c r="W1660" i="1743"/>
  <c r="W1661" i="1743"/>
  <c r="W1662" i="1743"/>
  <c r="W1663" i="1743"/>
  <c r="W1664" i="1743"/>
  <c r="W1665" i="1743"/>
  <c r="W1666" i="1743"/>
  <c r="W1667" i="1743"/>
  <c r="W1668" i="1743"/>
  <c r="W1669" i="1743"/>
  <c r="W1670" i="1743"/>
  <c r="W1671" i="1743"/>
  <c r="W1672" i="1743"/>
  <c r="W1673" i="1743"/>
  <c r="W1674" i="1743"/>
  <c r="W1675" i="1743"/>
  <c r="W1676" i="1743"/>
  <c r="W1677" i="1743"/>
  <c r="W1678" i="1743"/>
  <c r="W1679" i="1743"/>
  <c r="W1680" i="1743"/>
  <c r="W1681" i="1743"/>
  <c r="W1682" i="1743"/>
  <c r="W1683" i="1743"/>
  <c r="W1684" i="1743"/>
  <c r="W1685" i="1743"/>
  <c r="W1686" i="1743"/>
  <c r="W1687" i="1743"/>
  <c r="W1688" i="1743"/>
  <c r="W1689" i="1743"/>
  <c r="W1690" i="1743"/>
  <c r="W1691" i="1743"/>
  <c r="W1692" i="1743"/>
  <c r="W1693" i="1743"/>
  <c r="W1694" i="1743"/>
  <c r="W1695" i="1743"/>
  <c r="W1696" i="1743"/>
  <c r="W1697" i="1743"/>
  <c r="W1698" i="1743"/>
  <c r="W1699" i="1743"/>
  <c r="W1700" i="1743"/>
  <c r="W1701" i="1743"/>
  <c r="W1702" i="1743"/>
  <c r="W1703" i="1743"/>
  <c r="W1704" i="1743"/>
  <c r="W1705" i="1743"/>
  <c r="W1706" i="1743"/>
  <c r="W1707" i="1743"/>
  <c r="W1708" i="1743"/>
  <c r="W1709" i="1743"/>
  <c r="W1710" i="1743"/>
  <c r="W1711" i="1743"/>
  <c r="W1712" i="1743"/>
  <c r="W1713" i="1743"/>
  <c r="W1714" i="1743"/>
  <c r="W1715" i="1743"/>
  <c r="W1716" i="1743"/>
  <c r="W1717" i="1743"/>
  <c r="W1718" i="1743"/>
  <c r="W1719" i="1743"/>
  <c r="W1720" i="1743"/>
  <c r="W1721" i="1743"/>
  <c r="W1722" i="1743"/>
  <c r="W1723" i="1743"/>
  <c r="W1724" i="1743"/>
  <c r="W1725" i="1743"/>
  <c r="W1726" i="1743"/>
  <c r="W1727" i="1743"/>
  <c r="W1728" i="1743"/>
  <c r="W1729" i="1743"/>
  <c r="W1730" i="1743"/>
  <c r="W1731" i="1743"/>
  <c r="W1732" i="1743"/>
  <c r="W1733" i="1743"/>
  <c r="W1734" i="1743"/>
  <c r="W1735" i="1743"/>
  <c r="W1736" i="1743"/>
  <c r="W1737" i="1743"/>
  <c r="W1738" i="1743"/>
  <c r="W1739" i="1743"/>
  <c r="W1740" i="1743"/>
  <c r="W1741" i="1743"/>
  <c r="W1742" i="1743"/>
  <c r="W1743" i="1743"/>
  <c r="W1744" i="1743"/>
  <c r="W1745" i="1743"/>
  <c r="W1746" i="1743"/>
  <c r="W1747" i="1743"/>
  <c r="W1748" i="1743"/>
  <c r="W1749" i="1743"/>
  <c r="W1750" i="1743"/>
  <c r="W1751" i="1743"/>
  <c r="W1752" i="1743"/>
  <c r="W1753" i="1743"/>
  <c r="W1754" i="1743"/>
  <c r="W1755" i="1743"/>
  <c r="W1756" i="1743"/>
  <c r="W1757" i="1743"/>
  <c r="W1758" i="1743"/>
  <c r="W1759" i="1743"/>
  <c r="W1760" i="1743"/>
  <c r="W1761" i="1743"/>
  <c r="W1762" i="1743"/>
  <c r="W1763" i="1743"/>
  <c r="W1764" i="1743"/>
  <c r="W1765" i="1743"/>
  <c r="W1766" i="1743"/>
  <c r="W1767" i="1743"/>
  <c r="W1768" i="1743"/>
  <c r="W1769" i="1743"/>
  <c r="W1770" i="1743"/>
  <c r="W1771" i="1743"/>
  <c r="W1772" i="1743"/>
  <c r="W1773" i="1743"/>
  <c r="W1774" i="1743"/>
  <c r="W1775" i="1743"/>
  <c r="W1776" i="1743"/>
  <c r="W1777" i="1743"/>
  <c r="W1778" i="1743"/>
  <c r="W1779" i="1743"/>
  <c r="W1780" i="1743"/>
  <c r="W1781" i="1743"/>
  <c r="W1782" i="1743"/>
  <c r="W1783" i="1743"/>
  <c r="W1784" i="1743"/>
  <c r="W1785" i="1743"/>
  <c r="W1786" i="1743"/>
  <c r="W1787" i="1743"/>
  <c r="W1788" i="1743"/>
  <c r="W1789" i="1743"/>
  <c r="W1790" i="1743"/>
  <c r="W1791" i="1743"/>
  <c r="W1792" i="1743"/>
  <c r="W1793" i="1743"/>
  <c r="W1794" i="1743"/>
  <c r="W1795" i="1743"/>
  <c r="W1796" i="1743"/>
  <c r="W1797" i="1743"/>
  <c r="W1798" i="1743"/>
  <c r="W1799" i="1743"/>
  <c r="W1800" i="1743"/>
  <c r="W1801" i="1743"/>
  <c r="W1802" i="1743"/>
  <c r="W1803" i="1743"/>
  <c r="W1804" i="1743"/>
  <c r="W1805" i="1743"/>
  <c r="W1806" i="1743"/>
  <c r="W1807" i="1743"/>
  <c r="W1808" i="1743"/>
  <c r="W1809" i="1743"/>
  <c r="W1810" i="1743"/>
  <c r="W1811" i="1743"/>
  <c r="W1812" i="1743"/>
  <c r="W1813" i="1743"/>
  <c r="W1814" i="1743"/>
  <c r="W1815" i="1743"/>
  <c r="W1816" i="1743"/>
  <c r="W1817" i="1743"/>
  <c r="W1818" i="1743"/>
  <c r="W1819" i="1743"/>
  <c r="W1820" i="1743"/>
  <c r="W1821" i="1743"/>
  <c r="W1822" i="1743"/>
  <c r="W1823" i="1743"/>
  <c r="W1824" i="1743"/>
  <c r="W1825" i="1743"/>
  <c r="W1826" i="1743"/>
  <c r="W1827" i="1743"/>
  <c r="W1828" i="1743"/>
  <c r="W1829" i="1743"/>
  <c r="W1830" i="1743"/>
  <c r="W1831" i="1743"/>
  <c r="W1832" i="1743"/>
  <c r="W1833" i="1743"/>
  <c r="W1834" i="1743"/>
  <c r="W1835" i="1743"/>
  <c r="W1836" i="1743"/>
  <c r="W1837" i="1743"/>
  <c r="W1838" i="1743"/>
  <c r="W1839" i="1743"/>
  <c r="W1840" i="1743"/>
  <c r="W1841" i="1743"/>
  <c r="W1842" i="1743"/>
  <c r="W1843" i="1743"/>
  <c r="W1844" i="1743"/>
  <c r="W1845" i="1743"/>
  <c r="W1846" i="1743"/>
  <c r="W1847" i="1743"/>
  <c r="W1848" i="1743"/>
  <c r="W1849" i="1743"/>
  <c r="W1850" i="1743"/>
  <c r="W1851" i="1743"/>
  <c r="W1852" i="1743"/>
  <c r="W1853" i="1743"/>
  <c r="W1854" i="1743"/>
  <c r="W1855" i="1743"/>
  <c r="W1856" i="1743"/>
  <c r="W1857" i="1743"/>
  <c r="W1858" i="1743"/>
  <c r="W1859" i="1743"/>
  <c r="W1860" i="1743"/>
  <c r="W1861" i="1743"/>
  <c r="W1862" i="1743"/>
  <c r="W1863" i="1743"/>
  <c r="W1864" i="1743"/>
  <c r="W1865" i="1743"/>
  <c r="W1866" i="1743"/>
  <c r="W1867" i="1743"/>
  <c r="W1868" i="1743"/>
  <c r="W1869" i="1743"/>
  <c r="W1870" i="1743"/>
  <c r="W1871" i="1743"/>
  <c r="W1872" i="1743"/>
  <c r="W1873" i="1743"/>
  <c r="W1874" i="1743"/>
  <c r="W1875" i="1743"/>
  <c r="W1876" i="1743"/>
  <c r="W1877" i="1743"/>
  <c r="W1878" i="1743"/>
  <c r="W1879" i="1743"/>
  <c r="W1880" i="1743"/>
  <c r="W1881" i="1743"/>
  <c r="W1882" i="1743"/>
  <c r="W1883" i="1743"/>
  <c r="W1884" i="1743"/>
  <c r="W1885" i="1743"/>
  <c r="W1886" i="1743"/>
  <c r="W1887" i="1743"/>
  <c r="W1888" i="1743"/>
  <c r="W1889" i="1743"/>
  <c r="W1890" i="1743"/>
  <c r="W1891" i="1743"/>
  <c r="W1892" i="1743"/>
  <c r="W1893" i="1743"/>
  <c r="W1894" i="1743"/>
  <c r="W1895" i="1743"/>
  <c r="W1896" i="1743"/>
  <c r="W1897" i="1743"/>
  <c r="W1898" i="1743"/>
  <c r="W1899" i="1743"/>
  <c r="W1900" i="1743"/>
  <c r="W1901" i="1743"/>
  <c r="W1902" i="1743"/>
  <c r="W1903" i="1743"/>
  <c r="W1904" i="1743"/>
  <c r="W1905" i="1743"/>
  <c r="W1906" i="1743"/>
  <c r="W1907" i="1743"/>
  <c r="W1908" i="1743"/>
  <c r="W1909" i="1743"/>
  <c r="W1910" i="1743"/>
  <c r="W1911" i="1743"/>
  <c r="W1912" i="1743"/>
  <c r="W1913" i="1743"/>
  <c r="W1914" i="1743"/>
  <c r="W1915" i="1743"/>
  <c r="W1916" i="1743"/>
  <c r="W1917" i="1743"/>
  <c r="W1918" i="1743"/>
  <c r="W1919" i="1743"/>
  <c r="W1920" i="1743"/>
  <c r="W1921" i="1743"/>
  <c r="W1922" i="1743"/>
  <c r="W1923" i="1743"/>
  <c r="W1924" i="1743"/>
  <c r="W1925" i="1743"/>
  <c r="W1926" i="1743"/>
  <c r="W1927" i="1743"/>
  <c r="W1928" i="1743"/>
  <c r="W1929" i="1743"/>
  <c r="W1930" i="1743"/>
  <c r="W1931" i="1743"/>
  <c r="W1932" i="1743"/>
  <c r="W1933" i="1743"/>
  <c r="W1934" i="1743"/>
  <c r="W1935" i="1743"/>
  <c r="W1936" i="1743"/>
  <c r="W1937" i="1743"/>
  <c r="W1938" i="1743"/>
  <c r="W1939" i="1743"/>
  <c r="W1940" i="1743"/>
  <c r="W1941" i="1743"/>
  <c r="W1942" i="1743"/>
  <c r="W1943" i="1743"/>
  <c r="W1944" i="1743"/>
  <c r="W1945" i="1743"/>
  <c r="W1946" i="1743"/>
  <c r="W1947" i="1743"/>
  <c r="W1948" i="1743"/>
  <c r="W1949" i="1743"/>
  <c r="W1950" i="1743"/>
  <c r="W1951" i="1743"/>
  <c r="W1952" i="1743"/>
  <c r="W1953" i="1743"/>
  <c r="W1954" i="1743"/>
  <c r="W1955" i="1743"/>
  <c r="W1956" i="1743"/>
  <c r="W1957" i="1743"/>
  <c r="W1958" i="1743"/>
  <c r="W1959" i="1743"/>
  <c r="W1960" i="1743"/>
  <c r="W1961" i="1743"/>
  <c r="W1962" i="1743"/>
  <c r="W1963" i="1743"/>
  <c r="W1964" i="1743"/>
  <c r="W1965" i="1743"/>
  <c r="W1966" i="1743"/>
  <c r="W1967" i="1743"/>
  <c r="W1968" i="1743"/>
  <c r="W1969" i="1743"/>
  <c r="W1970" i="1743"/>
  <c r="W1971" i="1743"/>
  <c r="W1972" i="1743"/>
  <c r="W1973" i="1743"/>
  <c r="W1974" i="1743"/>
  <c r="W1975" i="1743"/>
  <c r="W1976" i="1743"/>
  <c r="W1977" i="1743"/>
  <c r="W1978" i="1743"/>
  <c r="W1979" i="1743"/>
  <c r="W1980" i="1743"/>
  <c r="W1981" i="1743"/>
  <c r="W1982" i="1743"/>
  <c r="W1983" i="1743"/>
  <c r="W1984" i="1743"/>
  <c r="W1985" i="1743"/>
  <c r="W1986" i="1743"/>
  <c r="W1987" i="1743"/>
  <c r="W1988" i="1743"/>
  <c r="W1989" i="1743"/>
  <c r="W1990" i="1743"/>
  <c r="W1991" i="1743"/>
  <c r="W1992" i="1743"/>
  <c r="W1993" i="1743"/>
  <c r="W1994" i="1743"/>
  <c r="W1995" i="1743"/>
  <c r="W1996" i="1743"/>
  <c r="W1997" i="1743"/>
  <c r="W1998" i="1743"/>
  <c r="W1999" i="1743"/>
  <c r="W2000" i="1743"/>
  <c r="W2001" i="1743"/>
  <c r="W2002" i="1743"/>
  <c r="W2003" i="1743"/>
  <c r="W2004" i="1743"/>
  <c r="W2005" i="1743"/>
  <c r="W2006" i="1743"/>
  <c r="W2007" i="1743"/>
  <c r="W2008" i="1743"/>
  <c r="W2009" i="1743"/>
  <c r="W2010" i="1743"/>
  <c r="W2011" i="1743"/>
  <c r="W2012" i="1743"/>
  <c r="W2013" i="1743"/>
  <c r="W2014" i="1743"/>
  <c r="W2015" i="1743"/>
  <c r="W2016" i="1743"/>
  <c r="W2017" i="1743"/>
  <c r="W2018" i="1743"/>
  <c r="W2019" i="1743"/>
  <c r="W2020" i="1743"/>
  <c r="W2021" i="1743"/>
  <c r="W2022" i="1743"/>
  <c r="W2023" i="1743"/>
  <c r="W2024" i="1743"/>
  <c r="W2025" i="1743"/>
  <c r="W2026" i="1743"/>
  <c r="W2027" i="1743"/>
  <c r="W2028" i="1743"/>
  <c r="W2029" i="1743"/>
  <c r="W2030" i="1743"/>
  <c r="W2031" i="1743"/>
  <c r="W2032" i="1743"/>
  <c r="W2033" i="1743"/>
  <c r="W2034" i="1743"/>
  <c r="W2035" i="1743"/>
  <c r="W2036" i="1743"/>
  <c r="W2037" i="1743"/>
  <c r="W2038" i="1743"/>
  <c r="W2039" i="1743"/>
  <c r="W2040" i="1743"/>
  <c r="W2041" i="1743"/>
  <c r="W2042" i="1743"/>
  <c r="W2043" i="1743"/>
  <c r="W2044" i="1743"/>
  <c r="W2045" i="1743"/>
  <c r="W2046" i="1743"/>
  <c r="W2047" i="1743"/>
  <c r="W2048" i="1743"/>
  <c r="W2049" i="1743"/>
  <c r="W2050" i="1743"/>
  <c r="W2051" i="1743"/>
  <c r="W2052" i="1743"/>
  <c r="W2053" i="1743"/>
  <c r="W2054" i="1743"/>
  <c r="W2055" i="1743"/>
  <c r="W2056" i="1743"/>
  <c r="W2057" i="1743"/>
  <c r="W2058" i="1743"/>
  <c r="W2059" i="1743"/>
  <c r="W2060" i="1743"/>
  <c r="W2061" i="1743"/>
  <c r="W2062" i="1743"/>
  <c r="W2063" i="1743"/>
  <c r="W2064" i="1743"/>
  <c r="W2065" i="1743"/>
  <c r="W2066" i="1743"/>
  <c r="W2067" i="1743"/>
  <c r="W2068" i="1743"/>
  <c r="W2069" i="1743"/>
  <c r="W2070" i="1743"/>
  <c r="W2071" i="1743"/>
  <c r="W2072" i="1743"/>
  <c r="W2073" i="1743"/>
  <c r="W2074" i="1743"/>
  <c r="W2075" i="1743"/>
  <c r="W2076" i="1743"/>
  <c r="W2077" i="1743"/>
  <c r="W2078" i="1743"/>
  <c r="W2079" i="1743"/>
  <c r="W2080" i="1743"/>
  <c r="W2081" i="1743"/>
  <c r="W2082" i="1743"/>
  <c r="W2083" i="1743"/>
  <c r="W2084" i="1743"/>
  <c r="W2085" i="1743"/>
  <c r="W2086" i="1743"/>
  <c r="W2087" i="1743"/>
  <c r="W2088" i="1743"/>
  <c r="W2089" i="1743"/>
  <c r="W2090" i="1743"/>
  <c r="W2091" i="1743"/>
  <c r="W2092" i="1743"/>
  <c r="W2093" i="1743"/>
  <c r="W2094" i="1743"/>
  <c r="W2095" i="1743"/>
  <c r="W2096" i="1743"/>
  <c r="W2097" i="1743"/>
  <c r="W2098" i="1743"/>
  <c r="W2099" i="1743"/>
  <c r="W2100" i="1743"/>
  <c r="W2101" i="1743"/>
  <c r="W2102" i="1743"/>
  <c r="W2103" i="1743"/>
  <c r="W2104" i="1743"/>
  <c r="W2105" i="1743"/>
  <c r="W2106" i="1743"/>
  <c r="W2107" i="1743"/>
  <c r="W2108" i="1743"/>
  <c r="W2109" i="1743"/>
  <c r="W2110" i="1743"/>
  <c r="W2111" i="1743"/>
  <c r="W2112" i="1743"/>
  <c r="W2113" i="1743"/>
  <c r="W2114" i="1743"/>
  <c r="W2115" i="1743"/>
  <c r="W2116" i="1743"/>
  <c r="W2117" i="1743"/>
  <c r="W2118" i="1743"/>
  <c r="W2119" i="1743"/>
  <c r="W2120" i="1743"/>
  <c r="W2121" i="1743"/>
  <c r="W2122" i="1743"/>
  <c r="W2123" i="1743"/>
  <c r="W2124" i="1743"/>
  <c r="W2125" i="1743"/>
  <c r="W2126" i="1743"/>
  <c r="W2127" i="1743"/>
  <c r="W2128" i="1743"/>
  <c r="W2129" i="1743"/>
  <c r="W2130" i="1743"/>
  <c r="W2131" i="1743"/>
  <c r="W2132" i="1743"/>
  <c r="W2133" i="1743"/>
  <c r="W2134" i="1743"/>
  <c r="W2135" i="1743"/>
  <c r="W2136" i="1743"/>
  <c r="W2137" i="1743"/>
  <c r="W2138" i="1743"/>
  <c r="W2139" i="1743"/>
  <c r="W2140" i="1743"/>
  <c r="W2141" i="1743"/>
  <c r="W2142" i="1743"/>
  <c r="W2143" i="1743"/>
  <c r="W2144" i="1743"/>
  <c r="W2145" i="1743"/>
  <c r="W2146" i="1743"/>
  <c r="W2147" i="1743"/>
  <c r="W2148" i="1743"/>
  <c r="W2149" i="1743"/>
  <c r="W2150" i="1743"/>
  <c r="W2151" i="1743"/>
  <c r="W2152" i="1743"/>
  <c r="W2153" i="1743"/>
  <c r="W2154" i="1743"/>
  <c r="W2155" i="1743"/>
  <c r="W2156" i="1743"/>
  <c r="W2157" i="1743"/>
  <c r="W2158" i="1743"/>
  <c r="W2159" i="1743"/>
  <c r="W2160" i="1743"/>
  <c r="W2161" i="1743"/>
  <c r="W2162" i="1743"/>
  <c r="W2163" i="1743"/>
  <c r="W2164" i="1743"/>
  <c r="W2165" i="1743"/>
  <c r="W2166" i="1743"/>
  <c r="W2167" i="1743"/>
  <c r="W2168" i="1743"/>
  <c r="W2169" i="1743"/>
  <c r="W2170" i="1743"/>
  <c r="W2171" i="1743"/>
  <c r="W2172" i="1743"/>
  <c r="W2173" i="1743"/>
  <c r="W2174" i="1743"/>
  <c r="W2175" i="1743"/>
  <c r="W2176" i="1743"/>
  <c r="W2177" i="1743"/>
  <c r="W2178" i="1743"/>
  <c r="W2179" i="1743"/>
  <c r="W2180" i="1743"/>
  <c r="W2181" i="1743"/>
  <c r="W2182" i="1743"/>
  <c r="W2183" i="1743"/>
  <c r="W2184" i="1743"/>
  <c r="W2185" i="1743"/>
  <c r="W2186" i="1743"/>
  <c r="W2187" i="1743"/>
  <c r="W2188" i="1743"/>
  <c r="W2189" i="1743"/>
  <c r="W2190" i="1743"/>
  <c r="W2191" i="1743"/>
  <c r="W2192" i="1743"/>
  <c r="W2193" i="1743"/>
  <c r="W2194" i="1743"/>
  <c r="W2195" i="1743"/>
  <c r="W2196" i="1743"/>
  <c r="W2197" i="1743"/>
  <c r="W2198" i="1743"/>
  <c r="W2199" i="1743"/>
  <c r="W2200" i="1743"/>
  <c r="W2201" i="1743"/>
  <c r="W2202" i="1743"/>
  <c r="W2203" i="1743"/>
  <c r="W2204" i="1743"/>
  <c r="W2205" i="1743"/>
  <c r="W2206" i="1743"/>
  <c r="W2207" i="1743"/>
  <c r="W2208" i="1743"/>
  <c r="W2209" i="1743"/>
  <c r="W2210" i="1743"/>
  <c r="W2211" i="1743"/>
  <c r="W2212" i="1743"/>
  <c r="W2213" i="1743"/>
  <c r="W2214" i="1743"/>
  <c r="W2215" i="1743"/>
  <c r="W2216" i="1743"/>
  <c r="W2217" i="1743"/>
  <c r="W2218" i="1743"/>
  <c r="W2219" i="1743"/>
  <c r="W2220" i="1743"/>
  <c r="W2221" i="1743"/>
  <c r="W2222" i="1743"/>
  <c r="W2223" i="1743"/>
  <c r="W2224" i="1743"/>
  <c r="W2225" i="1743"/>
  <c r="W2226" i="1743"/>
  <c r="W2227" i="1743"/>
  <c r="W2228" i="1743"/>
  <c r="W2229" i="1743"/>
  <c r="W2230" i="1743"/>
  <c r="W2231" i="1743"/>
  <c r="W2232" i="1743"/>
  <c r="W2233" i="1743"/>
  <c r="W2234" i="1743"/>
  <c r="W2235" i="1743"/>
  <c r="W2236" i="1743"/>
  <c r="W2237" i="1743"/>
  <c r="W2238" i="1743"/>
  <c r="W2239" i="1743"/>
  <c r="W2240" i="1743"/>
  <c r="W2241" i="1743"/>
  <c r="W2242" i="1743"/>
  <c r="W2243" i="1743"/>
  <c r="W2244" i="1743"/>
  <c r="W2245" i="1743"/>
  <c r="W2246" i="1743"/>
  <c r="W2247" i="1743"/>
  <c r="W2248" i="1743"/>
  <c r="W2249" i="1743"/>
  <c r="W2250" i="1743"/>
  <c r="W2251" i="1743"/>
  <c r="W2252" i="1743"/>
  <c r="W2253" i="1743"/>
  <c r="W2254" i="1743"/>
  <c r="W2255" i="1743"/>
  <c r="W2256" i="1743"/>
  <c r="W2257" i="1743"/>
  <c r="W2258" i="1743"/>
  <c r="W2259" i="1743"/>
  <c r="W2260" i="1743"/>
  <c r="W2261" i="1743"/>
  <c r="W2262" i="1743"/>
  <c r="W2263" i="1743"/>
  <c r="W2264" i="1743"/>
  <c r="W2265" i="1743"/>
  <c r="W2266" i="1743"/>
  <c r="W2267" i="1743"/>
  <c r="W2268" i="1743"/>
  <c r="W2269" i="1743"/>
  <c r="W2270" i="1743"/>
  <c r="W2271" i="1743"/>
  <c r="W2272" i="1743"/>
  <c r="W2273" i="1743"/>
  <c r="W2274" i="1743"/>
  <c r="W2275" i="1743"/>
  <c r="W2276" i="1743"/>
  <c r="W2277" i="1743"/>
  <c r="W2278" i="1743"/>
  <c r="W2279" i="1743"/>
  <c r="W2280" i="1743"/>
  <c r="W2281" i="1743"/>
  <c r="W2282" i="1743"/>
  <c r="W2283" i="1743"/>
  <c r="W2284" i="1743"/>
  <c r="W2285" i="1743"/>
  <c r="W2286" i="1743"/>
  <c r="W2287" i="1743"/>
  <c r="W2288" i="1743"/>
  <c r="W2289" i="1743"/>
  <c r="W2290" i="1743"/>
  <c r="W2291" i="1743"/>
  <c r="W2292" i="1743"/>
  <c r="W2293" i="1743"/>
  <c r="W2294" i="1743"/>
  <c r="W2295" i="1743"/>
  <c r="W2296" i="1743"/>
  <c r="W2297" i="1743"/>
  <c r="W2298" i="1743"/>
  <c r="W2299" i="1743"/>
  <c r="W2300" i="1743"/>
  <c r="W2301" i="1743"/>
  <c r="W2302" i="1743"/>
  <c r="W2303" i="1743"/>
  <c r="W2304" i="1743"/>
  <c r="W2305" i="1743"/>
  <c r="W2306" i="1743"/>
  <c r="W2307" i="1743"/>
  <c r="W2308" i="1743"/>
  <c r="W2309" i="1743"/>
  <c r="W2310" i="1743"/>
  <c r="W2311" i="1743"/>
  <c r="W2312" i="1743"/>
  <c r="W2313" i="1743"/>
  <c r="W2314" i="1743"/>
  <c r="W2315" i="1743"/>
  <c r="W2316" i="1743"/>
  <c r="W2317" i="1743"/>
  <c r="W2318" i="1743"/>
  <c r="W2319" i="1743"/>
  <c r="W2320" i="1743"/>
  <c r="W2321" i="1743"/>
  <c r="W2322" i="1743"/>
  <c r="W2323" i="1743"/>
  <c r="W2324" i="1743"/>
  <c r="W2325" i="1743"/>
  <c r="W2326" i="1743"/>
  <c r="W2327" i="1743"/>
  <c r="W2328" i="1743"/>
  <c r="W2329" i="1743"/>
  <c r="W2330" i="1743"/>
  <c r="W2331" i="1743"/>
  <c r="W2332" i="1743"/>
  <c r="W2333" i="1743"/>
  <c r="W2334" i="1743"/>
  <c r="W2335" i="1743"/>
  <c r="W2336" i="1743"/>
  <c r="W2337" i="1743"/>
  <c r="W2338" i="1743"/>
  <c r="W2339" i="1743"/>
  <c r="W2340" i="1743"/>
  <c r="W2341" i="1743"/>
  <c r="W2342" i="1743"/>
  <c r="W2343" i="1743"/>
  <c r="W2344" i="1743"/>
  <c r="W2345" i="1743"/>
  <c r="W2346" i="1743"/>
  <c r="W2347" i="1743"/>
  <c r="W2348" i="1743"/>
  <c r="W2349" i="1743"/>
  <c r="W2350" i="1743"/>
  <c r="W2351" i="1743"/>
  <c r="W2352" i="1743"/>
  <c r="W2353" i="1743"/>
  <c r="W2354" i="1743"/>
  <c r="W2355" i="1743"/>
  <c r="W2356" i="1743"/>
  <c r="W2357" i="1743"/>
  <c r="W2358" i="1743"/>
  <c r="W2359" i="1743"/>
  <c r="W2360" i="1743"/>
  <c r="W2361" i="1743"/>
  <c r="W2362" i="1743"/>
  <c r="W2363" i="1743"/>
  <c r="W2364" i="1743"/>
  <c r="W2365" i="1743"/>
  <c r="W2366" i="1743"/>
  <c r="W2367" i="1743"/>
  <c r="W2368" i="1743"/>
  <c r="W2369" i="1743"/>
  <c r="W2370" i="1743"/>
  <c r="W2371" i="1743"/>
  <c r="W2372" i="1743"/>
  <c r="W2373" i="1743"/>
  <c r="W2374" i="1743"/>
  <c r="W2375" i="1743"/>
  <c r="W2376" i="1743"/>
  <c r="W2377" i="1743"/>
  <c r="W2378" i="1743"/>
  <c r="W2379" i="1743"/>
  <c r="W2380" i="1743"/>
  <c r="W2381" i="1743"/>
  <c r="W2382" i="1743"/>
  <c r="W2383" i="1743"/>
  <c r="W2384" i="1743"/>
  <c r="W2385" i="1743"/>
  <c r="W2386" i="1743"/>
  <c r="W2387" i="1743"/>
  <c r="W2388" i="1743"/>
  <c r="W2389" i="1743"/>
  <c r="W2390" i="1743"/>
  <c r="W2391" i="1743"/>
  <c r="W2392" i="1743"/>
  <c r="W2393" i="1743"/>
  <c r="W2394" i="1743"/>
  <c r="W2395" i="1743"/>
  <c r="W2396" i="1743"/>
  <c r="W2397" i="1743"/>
  <c r="W2398" i="1743"/>
  <c r="W2399" i="1743"/>
  <c r="W2400" i="1743"/>
  <c r="W2401" i="1743"/>
  <c r="W2402" i="1743"/>
  <c r="W2403" i="1743"/>
  <c r="W2404" i="1743"/>
  <c r="W2405" i="1743"/>
  <c r="W2406" i="1743"/>
  <c r="W2407" i="1743"/>
  <c r="W2408" i="1743"/>
  <c r="W2409" i="1743"/>
  <c r="W2410" i="1743"/>
  <c r="W2411" i="1743"/>
  <c r="W2412" i="1743"/>
  <c r="W2413" i="1743"/>
  <c r="W2414" i="1743"/>
  <c r="W2415" i="1743"/>
  <c r="W2416" i="1743"/>
  <c r="W2417" i="1743"/>
  <c r="W2418" i="1743"/>
  <c r="W2419" i="1743"/>
  <c r="W2420" i="1743"/>
  <c r="W2421" i="1743"/>
  <c r="W2422" i="1743"/>
  <c r="W2423" i="1743"/>
  <c r="W2424" i="1743"/>
  <c r="W2425" i="1743"/>
  <c r="W2426" i="1743"/>
  <c r="W2427" i="1743"/>
  <c r="W2428" i="1743"/>
  <c r="W2429" i="1743"/>
  <c r="W2430" i="1743"/>
  <c r="W2431" i="1743"/>
  <c r="W2432" i="1743"/>
  <c r="W2433" i="1743"/>
  <c r="W2434" i="1743"/>
  <c r="W2435" i="1743"/>
  <c r="W2436" i="1743"/>
  <c r="W2437" i="1743"/>
  <c r="W2438" i="1743"/>
  <c r="W2439" i="1743"/>
  <c r="W2440" i="1743"/>
  <c r="W2441" i="1743"/>
  <c r="W2442" i="1743"/>
  <c r="W2443" i="1743"/>
  <c r="W2444" i="1743"/>
  <c r="W2445" i="1743"/>
  <c r="W2446" i="1743"/>
  <c r="W2447" i="1743"/>
  <c r="W2448" i="1743"/>
  <c r="W2449" i="1743"/>
  <c r="W2450" i="1743"/>
  <c r="W2451" i="1743"/>
  <c r="W2452" i="1743"/>
  <c r="W2453" i="1743"/>
  <c r="W2454" i="1743"/>
  <c r="W2455" i="1743"/>
  <c r="W2456" i="1743"/>
  <c r="W2457" i="1743"/>
  <c r="W2458" i="1743"/>
  <c r="W2459" i="1743"/>
  <c r="W2460" i="1743"/>
  <c r="W2461" i="1743"/>
  <c r="W2462" i="1743"/>
  <c r="W2463" i="1743"/>
  <c r="W2464" i="1743"/>
  <c r="W2465" i="1743"/>
  <c r="W2466" i="1743"/>
  <c r="W2467" i="1743"/>
  <c r="W2468" i="1743"/>
  <c r="W2469" i="1743"/>
  <c r="W2470" i="1743"/>
  <c r="W2471" i="1743"/>
  <c r="W2472" i="1743"/>
  <c r="W2473" i="1743"/>
  <c r="W2474" i="1743"/>
  <c r="W2475" i="1743"/>
  <c r="W2476" i="1743"/>
  <c r="W2477" i="1743"/>
  <c r="W2478" i="1743"/>
  <c r="W2479" i="1743"/>
  <c r="W2480" i="1743"/>
  <c r="W2481" i="1743"/>
  <c r="W2482" i="1743"/>
  <c r="W2483" i="1743"/>
  <c r="W2484" i="1743"/>
  <c r="W2485" i="1743"/>
  <c r="W2486" i="1743"/>
  <c r="W2487" i="1743"/>
  <c r="W2488" i="1743"/>
  <c r="W2489" i="1743"/>
  <c r="W2490" i="1743"/>
  <c r="W2491" i="1743"/>
  <c r="W2492" i="1743"/>
  <c r="W2493" i="1743"/>
  <c r="W2494" i="1743"/>
  <c r="W2495" i="1743"/>
  <c r="W2496" i="1743"/>
  <c r="W2497" i="1743"/>
  <c r="W2498" i="1743"/>
  <c r="W2499" i="1743"/>
  <c r="W2500" i="1743"/>
  <c r="W2501" i="1743"/>
  <c r="W2502" i="1743"/>
  <c r="W2503" i="1743"/>
  <c r="W2504" i="1743"/>
  <c r="W2505" i="1743"/>
  <c r="W2506" i="1743"/>
  <c r="W2507" i="1743"/>
  <c r="W2508" i="1743"/>
  <c r="W2509" i="1743"/>
  <c r="W2510" i="1743"/>
  <c r="W2511" i="1743"/>
  <c r="W2512" i="1743"/>
  <c r="W2513" i="1743"/>
  <c r="W2514" i="1743"/>
  <c r="W2515" i="1743"/>
  <c r="W2516" i="1743"/>
  <c r="W2517" i="1743"/>
  <c r="W2518" i="1743"/>
  <c r="W2519" i="1743"/>
  <c r="W2520" i="1743"/>
  <c r="W2521" i="1743"/>
  <c r="W2522" i="1743"/>
  <c r="W2523" i="1743"/>
  <c r="W2524" i="1743"/>
  <c r="W2525" i="1743"/>
  <c r="W2526" i="1743"/>
  <c r="W2527" i="1743"/>
  <c r="W2528" i="1743"/>
  <c r="W2529" i="1743"/>
  <c r="W2530" i="1743"/>
  <c r="W2531" i="1743"/>
  <c r="W2532" i="1743"/>
  <c r="W2533" i="1743"/>
  <c r="W2534" i="1743"/>
  <c r="W2535" i="1743"/>
  <c r="W2536" i="1743"/>
  <c r="W2537" i="1743"/>
  <c r="W2538" i="1743"/>
  <c r="W2539" i="1743"/>
  <c r="W2540" i="1743"/>
  <c r="W2541" i="1743"/>
  <c r="W2542" i="1743"/>
  <c r="W2543" i="1743"/>
  <c r="W2544" i="1743"/>
  <c r="W2545" i="1743"/>
  <c r="W2546" i="1743"/>
  <c r="W2547" i="1743"/>
  <c r="W2548" i="1743"/>
  <c r="W2549" i="1743"/>
  <c r="W2550" i="1743"/>
  <c r="W2551" i="1743"/>
  <c r="W2552" i="1743"/>
  <c r="W2553" i="1743"/>
  <c r="W2554" i="1743"/>
  <c r="W2555" i="1743"/>
  <c r="W2556" i="1743"/>
  <c r="W2557" i="1743"/>
  <c r="W2558" i="1743"/>
  <c r="W2559" i="1743"/>
  <c r="W2560" i="1743"/>
  <c r="W2561" i="1743"/>
  <c r="W2562" i="1743"/>
  <c r="W2563" i="1743"/>
  <c r="W2564" i="1743"/>
  <c r="W2565" i="1743"/>
  <c r="W2566" i="1743"/>
  <c r="W2567" i="1743"/>
  <c r="W2568" i="1743"/>
  <c r="W2569" i="1743"/>
  <c r="W2570" i="1743"/>
  <c r="W2571" i="1743"/>
  <c r="W2572" i="1743"/>
  <c r="W2573" i="1743"/>
  <c r="W2574" i="1743"/>
  <c r="W2575" i="1743"/>
  <c r="W2576" i="1743"/>
  <c r="W2577" i="1743"/>
  <c r="W2578" i="1743"/>
  <c r="W2579" i="1743"/>
  <c r="W2580" i="1743"/>
  <c r="W2581" i="1743"/>
  <c r="W2582" i="1743"/>
  <c r="W2583" i="1743"/>
  <c r="W2584" i="1743"/>
  <c r="W2585" i="1743"/>
  <c r="W2586" i="1743"/>
  <c r="W2587" i="1743"/>
  <c r="W2588" i="1743"/>
  <c r="W2589" i="1743"/>
  <c r="W2590" i="1743"/>
  <c r="W2591" i="1743"/>
  <c r="W2592" i="1743"/>
  <c r="W2593" i="1743"/>
  <c r="W2594" i="1743"/>
  <c r="W2595" i="1743"/>
  <c r="W2596" i="1743"/>
  <c r="W2597" i="1743"/>
  <c r="W2598" i="1743"/>
  <c r="W2599" i="1743"/>
  <c r="W2600" i="1743"/>
  <c r="W2601" i="1743"/>
  <c r="W2602" i="1743"/>
  <c r="W2603" i="1743"/>
  <c r="W2604" i="1743"/>
  <c r="W2605" i="1743"/>
  <c r="W2606" i="1743"/>
  <c r="W2607" i="1743"/>
  <c r="W2608" i="1743"/>
  <c r="W2609" i="1743"/>
  <c r="W2610" i="1743"/>
  <c r="W2611" i="1743"/>
  <c r="W2612" i="1743"/>
  <c r="W2613" i="1743"/>
  <c r="W2614" i="1743"/>
  <c r="W2615" i="1743"/>
  <c r="W2616" i="1743"/>
  <c r="W2617" i="1743"/>
  <c r="W2618" i="1743"/>
  <c r="W2619" i="1743"/>
  <c r="W2620" i="1743"/>
  <c r="W2621" i="1743"/>
  <c r="W2622" i="1743"/>
  <c r="W2623" i="1743"/>
  <c r="W2624" i="1743"/>
  <c r="W2625" i="1743"/>
  <c r="W2626" i="1743"/>
  <c r="W2627" i="1743"/>
  <c r="W2628" i="1743"/>
  <c r="W2629" i="1743"/>
  <c r="W2630" i="1743"/>
  <c r="W2631" i="1743"/>
  <c r="W2632" i="1743"/>
  <c r="W2633" i="1743"/>
  <c r="W2634" i="1743"/>
  <c r="W2635" i="1743"/>
  <c r="W2636" i="1743"/>
  <c r="W2637" i="1743"/>
  <c r="W2638" i="1743"/>
  <c r="W2639" i="1743"/>
  <c r="W2640" i="1743"/>
  <c r="W2641" i="1743"/>
  <c r="W2642" i="1743"/>
  <c r="W2643" i="1743"/>
  <c r="W2644" i="1743"/>
  <c r="W2645" i="1743"/>
  <c r="W2646" i="1743"/>
  <c r="W2647" i="1743"/>
  <c r="W2648" i="1743"/>
  <c r="W2649" i="1743"/>
  <c r="W2650" i="1743"/>
  <c r="W2651" i="1743"/>
  <c r="W2652" i="1743"/>
  <c r="W2653" i="1743"/>
  <c r="W2654" i="1743"/>
  <c r="W2655" i="1743"/>
  <c r="W2656" i="1743"/>
  <c r="W2657" i="1743"/>
  <c r="W2658" i="1743"/>
  <c r="W2659" i="1743"/>
  <c r="W2660" i="1743"/>
  <c r="W2661" i="1743"/>
  <c r="W2662" i="1743"/>
  <c r="W2663" i="1743"/>
  <c r="W2664" i="1743"/>
  <c r="W2665" i="1743"/>
  <c r="W2666" i="1743"/>
  <c r="W2667" i="1743"/>
  <c r="W2668" i="1743"/>
  <c r="W2669" i="1743"/>
  <c r="W2670" i="1743"/>
  <c r="W2671" i="1743"/>
  <c r="W2672" i="1743"/>
  <c r="W2673" i="1743"/>
  <c r="W2674" i="1743"/>
  <c r="W2675" i="1743"/>
  <c r="W2676" i="1743"/>
  <c r="W2677" i="1743"/>
  <c r="W2678" i="1743"/>
  <c r="W2679" i="1743"/>
  <c r="W2680" i="1743"/>
  <c r="W2681" i="1743"/>
  <c r="W2682" i="1743"/>
  <c r="W2683" i="1743"/>
  <c r="W2684" i="1743"/>
  <c r="W2685" i="1743"/>
  <c r="W2686" i="1743"/>
  <c r="W2687" i="1743"/>
  <c r="W2688" i="1743"/>
  <c r="W2689" i="1743"/>
  <c r="W2690" i="1743"/>
  <c r="W2691" i="1743"/>
  <c r="W2692" i="1743"/>
  <c r="W2693" i="1743"/>
  <c r="W2694" i="1743"/>
  <c r="W2695" i="1743"/>
  <c r="W2696" i="1743"/>
  <c r="W2697" i="1743"/>
  <c r="W2698" i="1743"/>
  <c r="W2699" i="1743"/>
  <c r="W2700" i="1743"/>
  <c r="W2701" i="1743"/>
  <c r="W2702" i="1743"/>
  <c r="W2703" i="1743"/>
  <c r="W2704" i="1743"/>
  <c r="W2705" i="1743"/>
  <c r="W2706" i="1743"/>
  <c r="W2707" i="1743"/>
  <c r="W2708" i="1743"/>
  <c r="W2709" i="1743"/>
  <c r="W2710" i="1743"/>
  <c r="W2711" i="1743"/>
  <c r="W2712" i="1743"/>
  <c r="W2713" i="1743"/>
  <c r="W2714" i="1743"/>
  <c r="W2715" i="1743"/>
  <c r="W2716" i="1743"/>
  <c r="W2717" i="1743"/>
  <c r="W2718" i="1743"/>
  <c r="W2719" i="1743"/>
  <c r="W2720" i="1743"/>
  <c r="W2721" i="1743"/>
  <c r="W2722" i="1743"/>
  <c r="W2723" i="1743"/>
  <c r="W2724" i="1743"/>
  <c r="W2725" i="1743"/>
  <c r="W2726" i="1743"/>
  <c r="W2727" i="1743"/>
  <c r="W2728" i="1743"/>
  <c r="W2729" i="1743"/>
  <c r="W2730" i="1743"/>
  <c r="W2731" i="1743"/>
  <c r="W2732" i="1743"/>
  <c r="W2733" i="1743"/>
  <c r="W2734" i="1743"/>
  <c r="W2735" i="1743"/>
  <c r="W2736" i="1743"/>
  <c r="W2737" i="1743"/>
  <c r="W2738" i="1743"/>
  <c r="W2739" i="1743"/>
  <c r="W2740" i="1743"/>
  <c r="W2741" i="1743"/>
  <c r="W2742" i="1743"/>
  <c r="W2743" i="1743"/>
  <c r="W2744" i="1743"/>
  <c r="W2745" i="1743"/>
  <c r="W2746" i="1743"/>
  <c r="W2747" i="1743"/>
  <c r="W2748" i="1743"/>
  <c r="W2749" i="1743"/>
  <c r="W2750" i="1743"/>
  <c r="W2751" i="1743"/>
  <c r="W2752" i="1743"/>
  <c r="W2753" i="1743"/>
  <c r="W2754" i="1743"/>
  <c r="W2755" i="1743"/>
  <c r="W2756" i="1743"/>
  <c r="W2757" i="1743"/>
  <c r="W2758" i="1743"/>
  <c r="W2759" i="1743"/>
  <c r="W2760" i="1743"/>
  <c r="W2761" i="1743"/>
  <c r="W2762" i="1743"/>
  <c r="W2763" i="1743"/>
  <c r="W2764" i="1743"/>
  <c r="W2765" i="1743"/>
  <c r="W2766" i="1743"/>
  <c r="W2767" i="1743"/>
  <c r="W2768" i="1743"/>
  <c r="W2769" i="1743"/>
  <c r="W2770" i="1743"/>
  <c r="W2771" i="1743"/>
  <c r="W2772" i="1743"/>
  <c r="W2773" i="1743"/>
  <c r="W2774" i="1743"/>
  <c r="W2775" i="1743"/>
  <c r="W2776" i="1743"/>
  <c r="W2777" i="1743"/>
  <c r="W2778" i="1743"/>
  <c r="W2779" i="1743"/>
  <c r="W2780" i="1743"/>
  <c r="W2781" i="1743"/>
  <c r="W2782" i="1743"/>
  <c r="W2783" i="1743"/>
  <c r="W2784" i="1743"/>
  <c r="W2785" i="1743"/>
  <c r="W2786" i="1743"/>
  <c r="W2787" i="1743"/>
  <c r="W2788" i="1743"/>
  <c r="W2789" i="1743"/>
  <c r="W2790" i="1743"/>
  <c r="W2791" i="1743"/>
  <c r="W2792" i="1743"/>
  <c r="W2793" i="1743"/>
  <c r="W2794" i="1743"/>
  <c r="W2795" i="1743"/>
  <c r="W2796" i="1743"/>
  <c r="W2797" i="1743"/>
  <c r="W2798" i="1743"/>
  <c r="W2799" i="1743"/>
  <c r="W2800" i="1743"/>
  <c r="W2801" i="1743"/>
  <c r="W2802" i="1743"/>
  <c r="W2803" i="1743"/>
  <c r="W2804" i="1743"/>
  <c r="W2805" i="1743"/>
  <c r="W2806" i="1743"/>
  <c r="W2807" i="1743"/>
  <c r="W2808" i="1743"/>
  <c r="W2809" i="1743"/>
  <c r="W2810" i="1743"/>
  <c r="W2811" i="1743"/>
  <c r="W2812" i="1743"/>
  <c r="W2813" i="1743"/>
  <c r="W2814" i="1743"/>
  <c r="W2815" i="1743"/>
  <c r="W2816" i="1743"/>
  <c r="W2817" i="1743"/>
  <c r="W2818" i="1743"/>
  <c r="W2819" i="1743"/>
  <c r="W2820" i="1743"/>
  <c r="W2821" i="1743"/>
  <c r="W2822" i="1743"/>
  <c r="W2823" i="1743"/>
  <c r="W2824" i="1743"/>
  <c r="W2825" i="1743"/>
  <c r="W2826" i="1743"/>
  <c r="W2827" i="1743"/>
  <c r="W2828" i="1743"/>
  <c r="W2829" i="1743"/>
  <c r="W2830" i="1743"/>
  <c r="W2831" i="1743"/>
  <c r="W2832" i="1743"/>
  <c r="W2833" i="1743"/>
  <c r="W2834" i="1743"/>
  <c r="W2835" i="1743"/>
  <c r="W2836" i="1743"/>
  <c r="W2837" i="1743"/>
  <c r="W2838" i="1743"/>
  <c r="W2839" i="1743"/>
  <c r="W2840" i="1743"/>
  <c r="W2841" i="1743"/>
  <c r="W2842" i="1743"/>
  <c r="W2843" i="1743"/>
  <c r="W2844" i="1743"/>
  <c r="W2845" i="1743"/>
  <c r="W2846" i="1743"/>
  <c r="W2847" i="1743"/>
  <c r="W2848" i="1743"/>
  <c r="W2849" i="1743"/>
  <c r="W2850" i="1743"/>
  <c r="W2851" i="1743"/>
  <c r="W2852" i="1743"/>
  <c r="W2853" i="1743"/>
  <c r="W2854" i="1743"/>
  <c r="W2855" i="1743"/>
  <c r="W2856" i="1743"/>
  <c r="W2857" i="1743"/>
  <c r="W2858" i="1743"/>
  <c r="W2859" i="1743"/>
  <c r="W2860" i="1743"/>
  <c r="W2861" i="1743"/>
  <c r="W2862" i="1743"/>
  <c r="W2863" i="1743"/>
  <c r="W2864" i="1743"/>
  <c r="W2865" i="1743"/>
  <c r="W2866" i="1743"/>
  <c r="W2867" i="1743"/>
  <c r="W2868" i="1743"/>
  <c r="W2869" i="1743"/>
  <c r="W2870" i="1743"/>
  <c r="W2871" i="1743"/>
  <c r="W2872" i="1743"/>
  <c r="W2873" i="1743"/>
  <c r="W2874" i="1743"/>
  <c r="W2875" i="1743"/>
  <c r="W2876" i="1743"/>
  <c r="W2877" i="1743"/>
  <c r="W2878" i="1743"/>
  <c r="W2879" i="1743"/>
  <c r="W2880" i="1743"/>
  <c r="W2881" i="1743"/>
  <c r="W2882" i="1743"/>
  <c r="W2883" i="1743"/>
  <c r="W2884" i="1743"/>
  <c r="W2885" i="1743"/>
  <c r="W2886" i="1743"/>
  <c r="W2887" i="1743"/>
  <c r="W2888" i="1743"/>
  <c r="W2889" i="1743"/>
  <c r="W2890" i="1743"/>
  <c r="W2891" i="1743"/>
  <c r="W2892" i="1743"/>
  <c r="W2893" i="1743"/>
  <c r="W2894" i="1743"/>
  <c r="W2895" i="1743"/>
  <c r="W2896" i="1743"/>
  <c r="W2897" i="1743"/>
  <c r="W2898" i="1743"/>
  <c r="W2899" i="1743"/>
  <c r="W2900" i="1743"/>
  <c r="W2901" i="1743"/>
  <c r="W2902" i="1743"/>
  <c r="W2903" i="1743"/>
  <c r="W2904" i="1743"/>
  <c r="W2905" i="1743"/>
  <c r="W2906" i="1743"/>
  <c r="W2907" i="1743"/>
  <c r="W2908" i="1743"/>
  <c r="W2909" i="1743"/>
  <c r="W2910" i="1743"/>
  <c r="W2911" i="1743"/>
  <c r="W2912" i="1743"/>
  <c r="W2913" i="1743"/>
  <c r="W2914" i="1743"/>
  <c r="W2915" i="1743"/>
  <c r="W2916" i="1743"/>
  <c r="W2917" i="1743"/>
  <c r="W2918" i="1743"/>
  <c r="W2919" i="1743"/>
  <c r="W2920" i="1743"/>
  <c r="W2921" i="1743"/>
  <c r="W2922" i="1743"/>
  <c r="W2923" i="1743"/>
  <c r="W2924" i="1743"/>
  <c r="W2925" i="1743"/>
  <c r="W2926" i="1743"/>
  <c r="W2927" i="1743"/>
  <c r="W2928" i="1743"/>
  <c r="W2929" i="1743"/>
  <c r="W2930" i="1743"/>
  <c r="W2931" i="1743"/>
  <c r="W2932" i="1743"/>
  <c r="W2933" i="1743"/>
  <c r="W2934" i="1743"/>
  <c r="W2935" i="1743"/>
  <c r="W2936" i="1743"/>
  <c r="W2937" i="1743"/>
  <c r="W2938" i="1743"/>
  <c r="W2939" i="1743"/>
  <c r="W2940" i="1743"/>
  <c r="W2941" i="1743"/>
  <c r="W2942" i="1743"/>
  <c r="W2943" i="1743"/>
  <c r="W2944" i="1743"/>
  <c r="W2945" i="1743"/>
  <c r="W2946" i="1743"/>
  <c r="W2947" i="1743"/>
  <c r="W2948" i="1743"/>
  <c r="W2949" i="1743"/>
  <c r="W2950" i="1743"/>
  <c r="W2951" i="1743"/>
  <c r="W2952" i="1743"/>
  <c r="W2953" i="1743"/>
  <c r="W2954" i="1743"/>
  <c r="W2955" i="1743"/>
  <c r="W2956" i="1743"/>
  <c r="W2957" i="1743"/>
  <c r="W2958" i="1743"/>
  <c r="W2959" i="1743"/>
  <c r="W2960" i="1743"/>
  <c r="W2961" i="1743"/>
  <c r="W2962" i="1743"/>
  <c r="W2963" i="1743"/>
  <c r="W2964" i="1743"/>
  <c r="W2965" i="1743"/>
  <c r="W2966" i="1743"/>
  <c r="W2967" i="1743"/>
  <c r="W2968" i="1743"/>
  <c r="W2969" i="1743"/>
  <c r="W2970" i="1743"/>
  <c r="W2971" i="1743"/>
  <c r="W2972" i="1743"/>
  <c r="W2973" i="1743"/>
  <c r="W2974" i="1743"/>
  <c r="W2975" i="1743"/>
  <c r="W2976" i="1743"/>
  <c r="W2977" i="1743"/>
  <c r="W2978" i="1743"/>
  <c r="W2979" i="1743"/>
  <c r="W2980" i="1743"/>
  <c r="W2981" i="1743"/>
  <c r="W2982" i="1743"/>
  <c r="W2983" i="1743"/>
  <c r="W2984" i="1743"/>
  <c r="W2985" i="1743"/>
  <c r="W2986" i="1743"/>
  <c r="W2987" i="1743"/>
  <c r="W2988" i="1743"/>
  <c r="W2989" i="1743"/>
  <c r="W2990" i="1743"/>
  <c r="W2991" i="1743"/>
  <c r="W2992" i="1743"/>
  <c r="W2993" i="1743"/>
  <c r="W2994" i="1743"/>
  <c r="W2995" i="1743"/>
  <c r="W2996" i="1743"/>
  <c r="W2997" i="1743"/>
  <c r="W2998" i="1743"/>
  <c r="W2999" i="1743"/>
  <c r="W3000" i="1743"/>
  <c r="W3001" i="1743"/>
  <c r="W3002" i="1743"/>
  <c r="W3003" i="1743"/>
  <c r="W3004" i="1743"/>
  <c r="W3005" i="1743"/>
  <c r="W3006" i="1743"/>
  <c r="W3007" i="1743"/>
  <c r="W3008" i="1743"/>
  <c r="W3009" i="1743"/>
  <c r="W3010" i="1743"/>
  <c r="W3011" i="1743"/>
  <c r="W3012" i="1743"/>
  <c r="W3013" i="1743"/>
  <c r="W3014" i="1743"/>
  <c r="W3015" i="1743"/>
  <c r="W3016" i="1743"/>
  <c r="W3017" i="1743"/>
  <c r="W3018" i="1743"/>
  <c r="W3019" i="1743"/>
  <c r="W3020" i="1743"/>
  <c r="W3021" i="1743"/>
  <c r="W3022" i="1743"/>
  <c r="W3023" i="1743"/>
  <c r="W3024" i="1743"/>
  <c r="W3025" i="1743"/>
  <c r="W3026" i="1743"/>
  <c r="W3027" i="1743"/>
  <c r="W3028" i="1743"/>
  <c r="W3029" i="1743"/>
  <c r="W3030" i="1743"/>
  <c r="W3031" i="1743"/>
  <c r="W3032" i="1743"/>
  <c r="W3033" i="1743"/>
  <c r="W3034" i="1743"/>
  <c r="W3035" i="1743"/>
  <c r="W3036" i="1743"/>
  <c r="W3037" i="1743"/>
  <c r="W3038" i="1743"/>
  <c r="W3039" i="1743"/>
  <c r="W3040" i="1743"/>
  <c r="W3041" i="1743"/>
  <c r="W3042" i="1743"/>
  <c r="W3043" i="1743"/>
  <c r="W3044" i="1743"/>
  <c r="W3045" i="1743"/>
  <c r="W3046" i="1743"/>
  <c r="W3047" i="1743"/>
  <c r="W3048" i="1743"/>
  <c r="W3049" i="1743"/>
  <c r="W3050" i="1743"/>
  <c r="W3051" i="1743"/>
  <c r="W3052" i="1743"/>
  <c r="W3053" i="1743"/>
  <c r="W3054" i="1743"/>
  <c r="W3055" i="1743"/>
  <c r="W3056" i="1743"/>
  <c r="W3057" i="1743"/>
  <c r="W3058" i="1743"/>
  <c r="W3059" i="1743"/>
  <c r="W3060" i="1743"/>
  <c r="W3061" i="1743"/>
  <c r="W3062" i="1743"/>
  <c r="W3063" i="1743"/>
  <c r="W3064" i="1743"/>
  <c r="W3065" i="1743"/>
  <c r="W3066" i="1743"/>
  <c r="W3067" i="1743"/>
  <c r="W3068" i="1743"/>
  <c r="W3069" i="1743"/>
  <c r="W3070" i="1743"/>
  <c r="W3071" i="1743"/>
  <c r="W3072" i="1743"/>
  <c r="W3073" i="1743"/>
  <c r="W3074" i="1743"/>
  <c r="W3075" i="1743"/>
  <c r="W3076" i="1743"/>
  <c r="W3077" i="1743"/>
  <c r="W3078" i="1743"/>
  <c r="W3079" i="1743"/>
  <c r="W3080" i="1743"/>
  <c r="W3081" i="1743"/>
  <c r="W3082" i="1743"/>
  <c r="W3083" i="1743"/>
  <c r="W3084" i="1743"/>
  <c r="W3085" i="1743"/>
  <c r="W3086" i="1743"/>
  <c r="W3087" i="1743"/>
  <c r="W3088" i="1743"/>
  <c r="W3089" i="1743"/>
  <c r="W3090" i="1743"/>
  <c r="W3091" i="1743"/>
  <c r="W3092" i="1743"/>
  <c r="W3093" i="1743"/>
  <c r="W3094" i="1743"/>
  <c r="W3095" i="1743"/>
  <c r="W3096" i="1743"/>
  <c r="W3097" i="1743"/>
  <c r="W3098" i="1743"/>
  <c r="W3099" i="1743"/>
  <c r="W3100" i="1743"/>
  <c r="W3101" i="1743"/>
  <c r="W3102" i="1743"/>
  <c r="W3103" i="1743"/>
  <c r="W3104" i="1743"/>
  <c r="W3105" i="1743"/>
  <c r="W3106" i="1743"/>
  <c r="W3107" i="1743"/>
  <c r="W3108" i="1743"/>
  <c r="W3109" i="1743"/>
  <c r="W3110" i="1743"/>
  <c r="W3111" i="1743"/>
  <c r="W3112" i="1743"/>
  <c r="W3113" i="1743"/>
  <c r="W3114" i="1743"/>
  <c r="W3115" i="1743"/>
  <c r="W3116" i="1743"/>
  <c r="W3117" i="1743"/>
  <c r="W3118" i="1743"/>
  <c r="W3119" i="1743"/>
  <c r="W3120" i="1743"/>
  <c r="W3121" i="1743"/>
  <c r="W3122" i="1743"/>
  <c r="W3123" i="1743"/>
  <c r="W3124" i="1743"/>
  <c r="W3125" i="1743"/>
  <c r="W3126" i="1743"/>
  <c r="W3127" i="1743"/>
  <c r="W3128" i="1743"/>
  <c r="W3129" i="1743"/>
  <c r="W3130" i="1743"/>
  <c r="W3131" i="1743"/>
  <c r="W3132" i="1743"/>
  <c r="W3133" i="1743"/>
  <c r="W3134" i="1743"/>
  <c r="W3135" i="1743"/>
  <c r="W3136" i="1743"/>
  <c r="W3137" i="1743"/>
  <c r="W3138" i="1743"/>
  <c r="W3139" i="1743"/>
  <c r="W3140" i="1743"/>
  <c r="W3141" i="1743"/>
  <c r="W3142" i="1743"/>
  <c r="W3143" i="1743"/>
  <c r="W3144" i="1743"/>
  <c r="W3145" i="1743"/>
  <c r="W3146" i="1743"/>
  <c r="W3147" i="1743"/>
  <c r="W3148" i="1743"/>
  <c r="W3149" i="1743"/>
  <c r="W3150" i="1743"/>
  <c r="W3151" i="1743"/>
  <c r="W3152" i="1743"/>
  <c r="W3153" i="1743"/>
  <c r="W3154" i="1743"/>
  <c r="W3155" i="1743"/>
  <c r="W3156" i="1743"/>
  <c r="W3157" i="1743"/>
  <c r="W3158" i="1743"/>
  <c r="W3159" i="1743"/>
  <c r="W3160" i="1743"/>
  <c r="W3161" i="1743"/>
  <c r="W3162" i="1743"/>
  <c r="W3163" i="1743"/>
  <c r="W3164" i="1743"/>
  <c r="W3165" i="1743"/>
  <c r="W3166" i="1743"/>
  <c r="W3167" i="1743"/>
  <c r="W3168" i="1743"/>
  <c r="W3169" i="1743"/>
  <c r="W3170" i="1743"/>
  <c r="W3171" i="1743"/>
  <c r="W3172" i="1743"/>
  <c r="W3173" i="1743"/>
  <c r="W3174" i="1743"/>
  <c r="W3175" i="1743"/>
  <c r="W3176" i="1743"/>
  <c r="W3177" i="1743"/>
  <c r="W3178" i="1743"/>
  <c r="W3179" i="1743"/>
  <c r="W3180" i="1743"/>
  <c r="W3181" i="1743"/>
  <c r="W3182" i="1743"/>
  <c r="W3183" i="1743"/>
  <c r="W3184" i="1743"/>
  <c r="W3185" i="1743"/>
  <c r="W3186" i="1743"/>
  <c r="W3187" i="1743"/>
  <c r="W3188" i="1743"/>
  <c r="W3189" i="1743"/>
  <c r="W3190" i="1743"/>
  <c r="W3191" i="1743"/>
  <c r="W3192" i="1743"/>
  <c r="W3193" i="1743"/>
  <c r="W3194" i="1743"/>
  <c r="W3195" i="1743"/>
  <c r="W3196" i="1743"/>
  <c r="W3197" i="1743"/>
  <c r="W3198" i="1743"/>
  <c r="W3199" i="1743"/>
  <c r="W3200" i="1743"/>
  <c r="W3201" i="1743"/>
  <c r="W3202" i="1743"/>
  <c r="W3203" i="1743"/>
  <c r="W3204" i="1743"/>
  <c r="W3205" i="1743"/>
  <c r="W3206" i="1743"/>
  <c r="W3207" i="1743"/>
  <c r="W3208" i="1743"/>
  <c r="W3209" i="1743"/>
  <c r="W3210" i="1743"/>
  <c r="W3211" i="1743"/>
  <c r="W3212" i="1743"/>
  <c r="W3213" i="1743"/>
  <c r="W3214" i="1743"/>
  <c r="W3215" i="1743"/>
  <c r="W3216" i="1743"/>
  <c r="W3217" i="1743"/>
  <c r="W3218" i="1743"/>
  <c r="W3219" i="1743"/>
  <c r="W3220" i="1743"/>
  <c r="W3221" i="1743"/>
  <c r="W3222" i="1743"/>
  <c r="W3223" i="1743"/>
  <c r="W3224" i="1743"/>
  <c r="W3225" i="1743"/>
  <c r="W3226" i="1743"/>
  <c r="W3227" i="1743"/>
  <c r="W3228" i="1743"/>
  <c r="W3229" i="1743"/>
  <c r="W3230" i="1743"/>
  <c r="W3231" i="1743"/>
  <c r="W3232" i="1743"/>
  <c r="W3233" i="1743"/>
  <c r="W3234" i="1743"/>
  <c r="W3235" i="1743"/>
  <c r="W3236" i="1743"/>
  <c r="W3237" i="1743"/>
  <c r="W3238" i="1743"/>
  <c r="W3239" i="1743"/>
  <c r="W3240" i="1743"/>
  <c r="W3241" i="1743"/>
  <c r="W3242" i="1743"/>
  <c r="W3243" i="1743"/>
  <c r="W3244" i="1743"/>
  <c r="W3245" i="1743"/>
  <c r="W3246" i="1743"/>
  <c r="W3247" i="1743"/>
  <c r="W3248" i="1743"/>
  <c r="W3249" i="1743"/>
  <c r="W3250" i="1743"/>
  <c r="W3251" i="1743"/>
  <c r="W3252" i="1743"/>
  <c r="W3253" i="1743"/>
  <c r="W3254" i="1743"/>
  <c r="W3255" i="1743"/>
  <c r="W3256" i="1743"/>
  <c r="W3257" i="1743"/>
  <c r="W3258" i="1743"/>
  <c r="W3259" i="1743"/>
  <c r="W3260" i="1743"/>
  <c r="W3261" i="1743"/>
  <c r="W3262" i="1743"/>
  <c r="W3263" i="1743"/>
  <c r="W3264" i="1743"/>
  <c r="W3265" i="1743"/>
  <c r="W3266" i="1743"/>
  <c r="W3267" i="1743"/>
  <c r="W3268" i="1743"/>
  <c r="W3269" i="1743"/>
  <c r="W3270" i="1743"/>
  <c r="W3271" i="1743"/>
  <c r="W3272" i="1743"/>
  <c r="W3273" i="1743"/>
  <c r="W3274" i="1743"/>
  <c r="W3275" i="1743"/>
  <c r="W3276" i="1743"/>
  <c r="W3277" i="1743"/>
  <c r="W3278" i="1743"/>
  <c r="W3279" i="1743"/>
  <c r="W3280" i="1743"/>
  <c r="W3281" i="1743"/>
  <c r="W3282" i="1743"/>
  <c r="W3283" i="1743"/>
  <c r="W3284" i="1743"/>
  <c r="W3285" i="1743"/>
  <c r="W3286" i="1743"/>
  <c r="W3287" i="1743"/>
  <c r="W3288" i="1743"/>
  <c r="W3289" i="1743"/>
  <c r="W3290" i="1743"/>
  <c r="W3291" i="1743"/>
  <c r="W3292" i="1743"/>
  <c r="W3293" i="1743"/>
  <c r="W3294" i="1743"/>
  <c r="W3295" i="1743"/>
  <c r="W3296" i="1743"/>
  <c r="W3297" i="1743"/>
  <c r="W3298" i="1743"/>
  <c r="W3299" i="1743"/>
  <c r="W3300" i="1743"/>
  <c r="W3301" i="1743"/>
  <c r="W3302" i="1743"/>
  <c r="W3303" i="1743"/>
  <c r="W3304" i="1743"/>
  <c r="W3305" i="1743"/>
  <c r="W3306" i="1743"/>
  <c r="W3307" i="1743"/>
  <c r="W3308" i="1743"/>
  <c r="W3309" i="1743"/>
  <c r="W3310" i="1743"/>
  <c r="W3311" i="1743"/>
  <c r="W3312" i="1743"/>
  <c r="W3313" i="1743"/>
  <c r="W3314" i="1743"/>
  <c r="W3315" i="1743"/>
  <c r="W3316" i="1743"/>
  <c r="W3317" i="1743"/>
  <c r="W3318" i="1743"/>
  <c r="W3319" i="1743"/>
  <c r="W3320" i="1743"/>
  <c r="W3321" i="1743"/>
  <c r="W3322" i="1743"/>
  <c r="W3323" i="1743"/>
  <c r="W3324" i="1743"/>
  <c r="W3325" i="1743"/>
  <c r="W3326" i="1743"/>
  <c r="W3327" i="1743"/>
  <c r="W3328" i="1743"/>
  <c r="W3329" i="1743"/>
  <c r="W3330" i="1743"/>
  <c r="W3331" i="1743"/>
  <c r="W3332" i="1743"/>
  <c r="W3333" i="1743"/>
  <c r="W3334" i="1743"/>
  <c r="W3335" i="1743"/>
  <c r="W3336" i="1743"/>
  <c r="W3337" i="1743"/>
  <c r="W3338" i="1743"/>
  <c r="W3339" i="1743"/>
  <c r="W3340" i="1743"/>
  <c r="W3341" i="1743"/>
  <c r="W3342" i="1743"/>
  <c r="W3343" i="1743"/>
  <c r="W3344" i="1743"/>
  <c r="W3345" i="1743"/>
  <c r="W3346" i="1743"/>
  <c r="W3347" i="1743"/>
  <c r="W3348" i="1743"/>
  <c r="W3349" i="1743"/>
  <c r="W3350" i="1743"/>
  <c r="W3351" i="1743"/>
  <c r="W3352" i="1743"/>
  <c r="W3353" i="1743"/>
  <c r="W3354" i="1743"/>
  <c r="W3355" i="1743"/>
  <c r="W3356" i="1743"/>
  <c r="W3357" i="1743"/>
  <c r="W3358" i="1743"/>
  <c r="W3359" i="1743"/>
  <c r="W3360" i="1743"/>
  <c r="W3361" i="1743"/>
  <c r="W3362" i="1743"/>
  <c r="W3363" i="1743"/>
  <c r="W3364" i="1743"/>
  <c r="W3365" i="1743"/>
  <c r="W3366" i="1743"/>
  <c r="W3367" i="1743"/>
  <c r="W3368" i="1743"/>
  <c r="W3369" i="1743"/>
  <c r="W3370" i="1743"/>
  <c r="W3371" i="1743"/>
  <c r="W3372" i="1743"/>
  <c r="W3373" i="1743"/>
  <c r="W3374" i="1743"/>
  <c r="W3375" i="1743"/>
  <c r="W3376" i="1743"/>
  <c r="W3377" i="1743"/>
  <c r="W3378" i="1743"/>
  <c r="W3379" i="1743"/>
  <c r="W3380" i="1743"/>
  <c r="W3381" i="1743"/>
  <c r="W3382" i="1743"/>
  <c r="W3383" i="1743"/>
  <c r="W3384" i="1743"/>
  <c r="W3385" i="1743"/>
  <c r="W3386" i="1743"/>
  <c r="W3387" i="1743"/>
  <c r="W3388" i="1743"/>
  <c r="W3389" i="1743"/>
  <c r="W3390" i="1743"/>
  <c r="W3391" i="1743"/>
  <c r="W3392" i="1743"/>
  <c r="W3393" i="1743"/>
  <c r="W3394" i="1743"/>
  <c r="W3395" i="1743"/>
  <c r="W3396" i="1743"/>
  <c r="W3397" i="1743"/>
  <c r="W3398" i="1743"/>
  <c r="W3399" i="1743"/>
  <c r="W3400" i="1743"/>
  <c r="W3401" i="1743"/>
  <c r="W3406" i="1743"/>
  <c r="W3407" i="1743"/>
  <c r="W3408" i="1743"/>
  <c r="W3409" i="1743"/>
  <c r="W3410" i="1743"/>
  <c r="W3411" i="1743"/>
  <c r="W3412" i="1743"/>
  <c r="W3413" i="1743"/>
  <c r="W3414" i="1743"/>
  <c r="W3415" i="1743"/>
  <c r="W3416" i="1743"/>
  <c r="W3417" i="1743"/>
  <c r="W3418" i="1743"/>
  <c r="W3419" i="1743"/>
  <c r="W3420" i="1743"/>
  <c r="W3421" i="1743"/>
  <c r="W3422" i="1743"/>
  <c r="W3423" i="1743"/>
  <c r="W3424" i="1743"/>
  <c r="W3425" i="1743"/>
  <c r="W3426" i="1743"/>
  <c r="W3427" i="1743"/>
  <c r="W3428" i="1743"/>
  <c r="W3429" i="1743"/>
  <c r="W3430" i="1743"/>
  <c r="W3431" i="1743"/>
  <c r="W3432" i="1743"/>
  <c r="W3433" i="1743"/>
  <c r="W3434" i="1743"/>
  <c r="W3435" i="1743"/>
  <c r="W3436" i="1743"/>
  <c r="W3437" i="1743"/>
  <c r="W3438" i="1743"/>
  <c r="W3439" i="1743"/>
  <c r="W3440" i="1743"/>
  <c r="W3441" i="1743"/>
  <c r="W3442" i="1743"/>
  <c r="W3443" i="1743"/>
  <c r="W3444" i="1743"/>
  <c r="W3445" i="1743"/>
  <c r="W3446" i="1743"/>
  <c r="W3447" i="1743"/>
  <c r="W3448" i="1743"/>
  <c r="W3449" i="1743"/>
  <c r="W3450" i="1743"/>
  <c r="W3451" i="1743"/>
  <c r="W3452" i="1743"/>
  <c r="W3453" i="1743"/>
  <c r="W3454" i="1743"/>
  <c r="W3455" i="1743"/>
  <c r="W3456" i="1743"/>
  <c r="W3457" i="1743"/>
  <c r="W3458" i="1743"/>
  <c r="W3459" i="1743"/>
  <c r="W3460" i="1743"/>
  <c r="W3461" i="1743"/>
  <c r="W3462" i="1743"/>
  <c r="W3463" i="1743"/>
  <c r="W3464" i="1743"/>
  <c r="W3465" i="1743"/>
  <c r="W3466" i="1743"/>
  <c r="W3467" i="1743"/>
  <c r="W3468" i="1743"/>
  <c r="W3469" i="1743"/>
  <c r="W3470" i="1743"/>
  <c r="W3471" i="1743"/>
  <c r="W3472" i="1743"/>
  <c r="W3473" i="1743"/>
  <c r="W3474" i="1743"/>
  <c r="W3475" i="1743"/>
  <c r="W3476" i="1743"/>
  <c r="W3477" i="1743"/>
  <c r="W3478" i="1743"/>
  <c r="W3479" i="1743"/>
  <c r="W3480" i="1743"/>
  <c r="W3481" i="1743"/>
  <c r="W3482" i="1743"/>
  <c r="W3483" i="1743"/>
  <c r="W3484" i="1743"/>
  <c r="W3485" i="1743"/>
  <c r="W3486" i="1743"/>
  <c r="W3487" i="1743"/>
  <c r="W3488" i="1743"/>
  <c r="W3489" i="1743"/>
  <c r="W3490" i="1743"/>
  <c r="W3491" i="1743"/>
  <c r="W3492" i="1743"/>
  <c r="W3493" i="1743"/>
  <c r="W3494" i="1743"/>
  <c r="W3495" i="1743"/>
  <c r="W3496" i="1743"/>
  <c r="W3497" i="1743"/>
  <c r="W3498" i="1743"/>
  <c r="W3499" i="1743"/>
  <c r="W3500" i="1743"/>
  <c r="W3501" i="1743"/>
  <c r="W3502" i="1743"/>
  <c r="W3503" i="1743"/>
  <c r="W3504" i="1743"/>
  <c r="W3505" i="1743"/>
  <c r="W3506" i="1743"/>
  <c r="W3507" i="1743"/>
  <c r="W3508" i="1743"/>
  <c r="W3509" i="1743"/>
  <c r="W3510" i="1743"/>
  <c r="W3511" i="1743"/>
  <c r="W3512" i="1743"/>
  <c r="W3513" i="1743"/>
  <c r="W3514" i="1743"/>
  <c r="W3515" i="1743"/>
  <c r="W3516" i="1743"/>
  <c r="W3517" i="1743"/>
  <c r="W3518" i="1743"/>
  <c r="W3519" i="1743"/>
  <c r="W3520" i="1743"/>
  <c r="W3521" i="1743"/>
  <c r="W3522" i="1743"/>
  <c r="W3523" i="1743"/>
  <c r="W3524" i="1743"/>
  <c r="W3525" i="1743"/>
  <c r="W3526" i="1743"/>
  <c r="W3527" i="1743"/>
  <c r="W3528" i="1743"/>
  <c r="W3529" i="1743"/>
  <c r="W3530" i="1743"/>
  <c r="W3531" i="1743"/>
  <c r="W3532" i="1743"/>
  <c r="W3533" i="1743"/>
  <c r="W3534" i="1743"/>
  <c r="W3535" i="1743"/>
  <c r="W3536" i="1743"/>
  <c r="W3537" i="1743"/>
  <c r="W3538" i="1743"/>
  <c r="W3539" i="1743"/>
  <c r="W3540" i="1743"/>
  <c r="W3541" i="1743"/>
  <c r="W3542" i="1743"/>
  <c r="W3543" i="1743"/>
  <c r="W3544" i="1743"/>
  <c r="W3545" i="1743"/>
  <c r="W3546" i="1743"/>
  <c r="W3547" i="1743"/>
  <c r="W3548" i="1743"/>
  <c r="W3549" i="1743"/>
  <c r="W3550" i="1743"/>
  <c r="W3551" i="1743"/>
  <c r="W3552" i="1743"/>
  <c r="W3553" i="1743"/>
  <c r="W3554" i="1743"/>
  <c r="W3555" i="1743"/>
  <c r="W3556" i="1743"/>
  <c r="W3557" i="1743"/>
  <c r="W3558" i="1743"/>
  <c r="W3559" i="1743"/>
  <c r="W3560" i="1743"/>
  <c r="W3561" i="1743"/>
  <c r="W3562" i="1743"/>
  <c r="W3563" i="1743"/>
  <c r="W3564" i="1743"/>
  <c r="W3565" i="1743"/>
  <c r="W3566" i="1743"/>
  <c r="W3567" i="1743"/>
  <c r="W3568" i="1743"/>
  <c r="W3569" i="1743"/>
  <c r="W3570" i="1743"/>
  <c r="W3571" i="1743"/>
  <c r="W3572" i="1743"/>
  <c r="W3573" i="1743"/>
  <c r="W3574" i="1743"/>
  <c r="W3575" i="1743"/>
  <c r="W3576" i="1743"/>
  <c r="W3577" i="1743"/>
  <c r="W3578" i="1743"/>
  <c r="W3579" i="1743"/>
  <c r="W3580" i="1743"/>
  <c r="W3581" i="1743"/>
  <c r="W3582" i="1743"/>
  <c r="W3583" i="1743"/>
  <c r="W3584" i="1743"/>
  <c r="W3585" i="1743"/>
  <c r="W3586" i="1743"/>
  <c r="W3587" i="1743"/>
  <c r="W3588" i="1743"/>
  <c r="W3589" i="1743"/>
  <c r="W3590" i="1743"/>
  <c r="W3591" i="1743"/>
  <c r="W3592" i="1743"/>
  <c r="W3593" i="1743"/>
  <c r="W3594" i="1743"/>
  <c r="W3595" i="1743"/>
  <c r="W3596" i="1743"/>
  <c r="W3597" i="1743"/>
  <c r="W3598" i="1743"/>
  <c r="W3599" i="1743"/>
  <c r="W3600" i="1743"/>
  <c r="W3601" i="1743"/>
  <c r="W3602" i="1743"/>
  <c r="W3603" i="1743"/>
  <c r="W3604" i="1743"/>
  <c r="W3605" i="1743"/>
  <c r="W3606" i="1743"/>
  <c r="W3607" i="1743"/>
  <c r="W3608" i="1743"/>
  <c r="W3609" i="1743"/>
  <c r="W3610" i="1743"/>
  <c r="W3611" i="1743"/>
  <c r="W3612" i="1743"/>
  <c r="W3613" i="1743"/>
  <c r="W3614" i="1743"/>
  <c r="W3615" i="1743"/>
  <c r="W3616" i="1743"/>
  <c r="W3617" i="1743"/>
  <c r="W3618" i="1743"/>
  <c r="W3619" i="1743"/>
  <c r="W3620" i="1743"/>
  <c r="W3621" i="1743"/>
  <c r="W3622" i="1743"/>
  <c r="W3623" i="1743"/>
  <c r="W3624" i="1743"/>
  <c r="W3625" i="1743"/>
  <c r="W3626" i="1743"/>
  <c r="W3629" i="1743"/>
  <c r="W3630" i="1743"/>
  <c r="W3631" i="1743"/>
  <c r="W3632" i="1743"/>
  <c r="W3633" i="1743"/>
  <c r="W3634" i="1743"/>
  <c r="W3635" i="1743"/>
  <c r="W3636" i="1743"/>
  <c r="W3637" i="1743"/>
  <c r="W3638" i="1743"/>
  <c r="W3639" i="1743"/>
  <c r="W3640" i="1743"/>
  <c r="W3641" i="1743"/>
  <c r="W3642" i="1743"/>
  <c r="W3643" i="1743"/>
  <c r="W3644" i="1743"/>
  <c r="W3645" i="1743"/>
  <c r="W3646" i="1743"/>
  <c r="W3647" i="1743"/>
  <c r="W3648" i="1743"/>
  <c r="W3649" i="1743"/>
  <c r="W3650" i="1743"/>
  <c r="W3651" i="1743"/>
  <c r="W3652" i="1743"/>
  <c r="W3653" i="1743"/>
  <c r="W3654" i="1743"/>
  <c r="W3655" i="1743"/>
  <c r="W3656" i="1743"/>
  <c r="W3657" i="1743"/>
  <c r="W3658" i="1743"/>
  <c r="W3659" i="1743"/>
  <c r="W3660" i="1743"/>
  <c r="W3661" i="1743"/>
  <c r="W3662" i="1743"/>
  <c r="W3663" i="1743"/>
  <c r="W3664" i="1743"/>
  <c r="W3665" i="1743"/>
  <c r="W3666" i="1743"/>
  <c r="W3667" i="1743"/>
  <c r="W3668" i="1743"/>
  <c r="W3669" i="1743"/>
  <c r="W3670" i="1743"/>
  <c r="W3671" i="1743"/>
  <c r="W3672" i="1743"/>
  <c r="W3673" i="1743"/>
  <c r="W3674" i="1743"/>
  <c r="W3675" i="1743"/>
  <c r="W3676" i="1743"/>
  <c r="W3677" i="1743"/>
  <c r="W3678" i="1743"/>
  <c r="W3679" i="1743"/>
  <c r="W3680" i="1743"/>
  <c r="W3681" i="1743"/>
  <c r="W3682" i="1743"/>
  <c r="W3683" i="1743"/>
  <c r="W3684" i="1743"/>
  <c r="W3685" i="1743"/>
  <c r="W3686" i="1743"/>
  <c r="W3687" i="1743"/>
  <c r="W3688" i="1743"/>
  <c r="W3689" i="1743"/>
  <c r="W3690" i="1743"/>
  <c r="W3691" i="1743"/>
  <c r="W3692" i="1743"/>
  <c r="W3693" i="1743"/>
  <c r="W3694" i="1743"/>
  <c r="W3695" i="1743"/>
  <c r="W3696" i="1743"/>
  <c r="W3697" i="1743"/>
  <c r="W3698" i="1743"/>
  <c r="W3699" i="1743"/>
  <c r="W3700" i="1743"/>
  <c r="W3701" i="1743"/>
  <c r="W3702" i="1743"/>
  <c r="W3703" i="1743"/>
  <c r="W3704" i="1743"/>
  <c r="W3705" i="1743"/>
  <c r="W3706" i="1743"/>
  <c r="W3707" i="1743"/>
  <c r="W3708" i="1743"/>
  <c r="W3709" i="1743"/>
  <c r="W3710" i="1743"/>
  <c r="W3711" i="1743"/>
  <c r="W3712" i="1743"/>
  <c r="W3713" i="1743"/>
  <c r="W3714" i="1743"/>
  <c r="W3715" i="1743"/>
  <c r="W3716" i="1743"/>
  <c r="W3717" i="1743"/>
  <c r="W3718" i="1743"/>
  <c r="W3719" i="1743"/>
  <c r="W3720" i="1743"/>
  <c r="W3721" i="1743"/>
  <c r="W3722" i="1743"/>
  <c r="W3723" i="1743"/>
  <c r="W3724" i="1743"/>
  <c r="W3725" i="1743"/>
  <c r="W3726" i="1743"/>
  <c r="W3727" i="1743"/>
  <c r="W3728" i="1743"/>
  <c r="W3729" i="1743"/>
  <c r="W3730" i="1743"/>
  <c r="W3731" i="1743"/>
  <c r="W3732" i="1743"/>
  <c r="W3734" i="1743"/>
  <c r="W3735" i="1743"/>
  <c r="W3736" i="1743"/>
  <c r="W3737" i="1743"/>
  <c r="W3738" i="1743"/>
  <c r="W3739" i="1743"/>
  <c r="W3740" i="1743"/>
  <c r="W3741" i="1743"/>
  <c r="W3742" i="1743"/>
  <c r="W3743" i="1743"/>
  <c r="W3744" i="1743"/>
  <c r="W3745" i="1743"/>
  <c r="W3746" i="1743"/>
  <c r="W3747" i="1743"/>
  <c r="W3748" i="1743"/>
  <c r="W3749" i="1743"/>
  <c r="W3750" i="1743"/>
  <c r="W3751" i="1743"/>
  <c r="W3752" i="1743"/>
  <c r="W3753" i="1743"/>
  <c r="W3754" i="1743"/>
  <c r="W3755" i="1743"/>
  <c r="W3756" i="1743"/>
  <c r="W3757" i="1743"/>
  <c r="W3758" i="1743"/>
  <c r="W3759" i="1743"/>
  <c r="W3760" i="1743"/>
  <c r="W3761" i="1743"/>
  <c r="W3762" i="1743"/>
  <c r="W3763" i="1743"/>
  <c r="W3764" i="1743"/>
  <c r="W3765" i="1743"/>
  <c r="W3766" i="1743"/>
  <c r="W3767" i="1743"/>
  <c r="W3768" i="1743"/>
  <c r="W3769" i="1743"/>
  <c r="W3770" i="1743"/>
  <c r="W3771" i="1743"/>
  <c r="W3772" i="1743"/>
  <c r="W3773" i="1743"/>
  <c r="W3774" i="1743"/>
  <c r="W3775" i="1743"/>
  <c r="W3776" i="1743"/>
  <c r="W3777" i="1743"/>
  <c r="W3778" i="1743"/>
  <c r="W3779" i="1743"/>
  <c r="W3780" i="1743"/>
  <c r="W3782" i="1743"/>
  <c r="W3783" i="1743"/>
  <c r="W3784" i="1743"/>
  <c r="W3785" i="1743"/>
  <c r="W3786" i="1743"/>
  <c r="W3787" i="1743"/>
  <c r="W3788" i="1743"/>
  <c r="W3789" i="1743"/>
  <c r="W3790" i="1743"/>
  <c r="W3791" i="1743"/>
  <c r="W3792" i="1743"/>
  <c r="W3793" i="1743"/>
  <c r="W3794" i="1743"/>
  <c r="W3795" i="1743"/>
  <c r="W3796" i="1743"/>
  <c r="W3797" i="1743"/>
  <c r="W3798" i="1743"/>
  <c r="W3799" i="1743"/>
  <c r="W3800" i="1743"/>
  <c r="W3801" i="1743"/>
  <c r="W3802" i="1743"/>
  <c r="W3803" i="1743"/>
  <c r="W3804" i="1743"/>
  <c r="W3805" i="1743"/>
  <c r="W3806" i="1743"/>
  <c r="W3807" i="1743"/>
  <c r="W3808" i="1743"/>
  <c r="W3809" i="1743"/>
  <c r="W3810" i="1743"/>
  <c r="W3811" i="1743"/>
  <c r="W3812" i="1743"/>
  <c r="W3813" i="1743"/>
  <c r="W3814" i="1743"/>
  <c r="W3815" i="1743"/>
  <c r="W3816" i="1743"/>
  <c r="W3817" i="1743"/>
  <c r="W3818" i="1743"/>
  <c r="W3819" i="1743"/>
  <c r="W3820" i="1743"/>
  <c r="W3821" i="1743"/>
  <c r="W3822" i="1743"/>
  <c r="W3823" i="1743"/>
  <c r="W3824" i="1743"/>
  <c r="W3825" i="1743"/>
  <c r="W3826" i="1743"/>
  <c r="W3827" i="1743"/>
  <c r="W3828" i="1743"/>
  <c r="W3829" i="1743"/>
  <c r="W3830" i="1743"/>
  <c r="W3831" i="1743"/>
  <c r="W3832" i="1743"/>
  <c r="W3833" i="1743"/>
  <c r="W3834" i="1743"/>
  <c r="W3835" i="1743"/>
  <c r="W3836" i="1743"/>
  <c r="W3837" i="1743"/>
  <c r="W3838" i="1743"/>
  <c r="W3839" i="1743"/>
  <c r="W3840" i="1743"/>
  <c r="W3841" i="1743"/>
  <c r="W3842" i="1743"/>
  <c r="W3843" i="1743"/>
  <c r="W3844" i="1743"/>
  <c r="W3845" i="1743"/>
  <c r="W3846" i="1743"/>
  <c r="W3847" i="1743"/>
  <c r="W3848" i="1743"/>
  <c r="W3849" i="1743"/>
  <c r="W3850" i="1743"/>
  <c r="W3851" i="1743"/>
  <c r="W3852" i="1743"/>
  <c r="W3853" i="1743"/>
  <c r="W3854" i="1743"/>
  <c r="W3855" i="1743"/>
  <c r="W3856" i="1743"/>
  <c r="W3861" i="1743"/>
  <c r="W3862" i="1743"/>
  <c r="W3863" i="1743"/>
  <c r="W3864" i="1743"/>
  <c r="W3865" i="1743"/>
  <c r="W3866" i="1743"/>
  <c r="W3867" i="1743"/>
  <c r="W3868" i="1743"/>
  <c r="W3869" i="1743"/>
  <c r="W3870" i="1743"/>
  <c r="W3871" i="1743"/>
  <c r="W3872" i="1743"/>
  <c r="W3873" i="1743"/>
  <c r="W3874" i="1743"/>
  <c r="W3875" i="1743"/>
  <c r="W3876" i="1743"/>
  <c r="W3877" i="1743"/>
  <c r="W3878" i="1743"/>
  <c r="W3879" i="1743"/>
  <c r="W3880" i="1743"/>
  <c r="W3881" i="1743"/>
  <c r="W3882" i="1743"/>
  <c r="W3883" i="1743"/>
  <c r="W3884" i="1743"/>
  <c r="W3885" i="1743"/>
  <c r="W3886" i="1743"/>
  <c r="W3887" i="1743"/>
  <c r="W3888" i="1743"/>
  <c r="W3889" i="1743"/>
  <c r="W3890" i="1743"/>
  <c r="W3891" i="1743"/>
  <c r="W3892" i="1743"/>
  <c r="W3893" i="1743"/>
  <c r="W3894" i="1743"/>
  <c r="W3895" i="1743"/>
  <c r="W3896" i="1743"/>
  <c r="W3897" i="1743"/>
  <c r="W3898" i="1743"/>
  <c r="W3899" i="1743"/>
  <c r="W3900" i="1743"/>
  <c r="W3901" i="1743"/>
  <c r="W3902" i="1743"/>
  <c r="W3903" i="1743"/>
  <c r="W3904" i="1743"/>
  <c r="W3905" i="1743"/>
  <c r="W3906" i="1743"/>
  <c r="W3907" i="1743"/>
  <c r="W3908" i="1743"/>
  <c r="W3909" i="1743"/>
  <c r="W3910" i="1743"/>
  <c r="W3911" i="1743"/>
  <c r="W3912" i="1743"/>
  <c r="W3913" i="1743"/>
  <c r="W3914" i="1743"/>
  <c r="W3915" i="1743"/>
  <c r="W3916" i="1743"/>
  <c r="W3917" i="1743"/>
  <c r="W3918" i="1743"/>
  <c r="W3919" i="1743"/>
  <c r="W3920" i="1743"/>
  <c r="W3921" i="1743"/>
  <c r="W3922" i="1743"/>
  <c r="W3923" i="1743"/>
  <c r="W3924" i="1743"/>
  <c r="W3925" i="1743"/>
  <c r="W3926" i="1743"/>
  <c r="W3927" i="1743"/>
  <c r="W3928" i="1743"/>
  <c r="W3929" i="1743"/>
  <c r="W3930" i="1743"/>
  <c r="W3931" i="1743"/>
  <c r="W3932" i="1743"/>
  <c r="W3933" i="1743"/>
  <c r="W3934" i="1743"/>
  <c r="W3935" i="1743"/>
  <c r="W3936" i="1743"/>
  <c r="W3937" i="1743"/>
  <c r="W3938" i="1743"/>
  <c r="W3939" i="1743"/>
  <c r="W3940" i="1743"/>
  <c r="W3947" i="1743"/>
  <c r="W3948" i="1743"/>
  <c r="W3949" i="1743"/>
  <c r="W3950" i="1743"/>
  <c r="W3951" i="1743"/>
  <c r="W3952" i="1743"/>
  <c r="W3953" i="1743"/>
  <c r="W3954" i="1743"/>
  <c r="W3955" i="1743"/>
  <c r="W3956" i="1743"/>
  <c r="W3957" i="1743"/>
  <c r="W3958" i="1743"/>
  <c r="W3959" i="1743"/>
  <c r="W3960" i="1743"/>
  <c r="W3961" i="1743"/>
  <c r="W3962" i="1743"/>
  <c r="W3963" i="1743"/>
  <c r="W3964" i="1743"/>
  <c r="W3965" i="1743"/>
  <c r="W3966" i="1743"/>
  <c r="W3967" i="1743"/>
  <c r="W3968" i="1743"/>
  <c r="W3969" i="1743"/>
  <c r="W3970" i="1743"/>
  <c r="W3971" i="1743"/>
  <c r="W3972" i="1743"/>
  <c r="W3973" i="1743"/>
  <c r="W3974" i="1743"/>
  <c r="W3975" i="1743"/>
  <c r="W3976" i="1743"/>
  <c r="W3977" i="1743"/>
  <c r="W3978" i="1743"/>
  <c r="W3979" i="1743"/>
  <c r="W3980" i="1743"/>
  <c r="W3981" i="1743"/>
  <c r="W3982" i="1743"/>
  <c r="W3983" i="1743"/>
  <c r="W3984" i="1743"/>
  <c r="W3985" i="1743"/>
  <c r="W3986" i="1743"/>
  <c r="W3987" i="1743"/>
  <c r="W3988" i="1743"/>
  <c r="W3989" i="1743"/>
  <c r="W3990" i="1743"/>
  <c r="W3991" i="1743"/>
  <c r="W3992" i="1743"/>
  <c r="W3993" i="1743"/>
  <c r="W3994" i="1743"/>
  <c r="W3995" i="1743"/>
  <c r="W3996" i="1743"/>
  <c r="W3997" i="1743"/>
  <c r="W3998" i="1743"/>
  <c r="W3999" i="1743"/>
  <c r="W4000" i="1743"/>
  <c r="W4001" i="1743"/>
  <c r="W4008" i="1743"/>
  <c r="W4009" i="1743"/>
  <c r="W4010" i="1743"/>
  <c r="W4011" i="1743"/>
  <c r="W4012" i="1743"/>
  <c r="W4013" i="1743"/>
  <c r="W4014" i="1743"/>
  <c r="W4015" i="1743"/>
  <c r="W4016" i="1743"/>
  <c r="W4017" i="1743"/>
  <c r="W4018" i="1743"/>
  <c r="W4019" i="1743"/>
  <c r="W4020" i="1743"/>
  <c r="W4021" i="1743"/>
  <c r="W4022" i="1743"/>
  <c r="W4023" i="1743"/>
  <c r="W4024" i="1743"/>
  <c r="W4025" i="1743"/>
  <c r="W4026" i="1743"/>
  <c r="W4027" i="1743"/>
  <c r="W4028" i="1743"/>
  <c r="W4029" i="1743"/>
  <c r="W4030" i="1743"/>
  <c r="W4031" i="1743"/>
  <c r="W4032" i="1743"/>
  <c r="W4033" i="1743"/>
  <c r="W4034" i="1743"/>
  <c r="W4035" i="1743"/>
  <c r="W4036" i="1743"/>
  <c r="W4037" i="1743"/>
  <c r="W4038" i="1743"/>
  <c r="W4039" i="1743"/>
  <c r="W4040" i="1743"/>
  <c r="W4041" i="1743"/>
  <c r="W4042" i="1743"/>
  <c r="W4043" i="1743"/>
  <c r="W4044" i="1743"/>
  <c r="W4045" i="1743"/>
  <c r="W4046" i="1743"/>
  <c r="W4047" i="1743"/>
  <c r="W4048" i="1743"/>
  <c r="W4049" i="1743"/>
  <c r="W4050" i="1743"/>
  <c r="W4051" i="1743"/>
  <c r="W4052" i="1743"/>
  <c r="W4053" i="1743"/>
  <c r="W4054" i="1743"/>
  <c r="W4055" i="1743"/>
  <c r="W4056" i="1743"/>
  <c r="W4057" i="1743"/>
  <c r="W4058" i="1743"/>
  <c r="W4059" i="1743"/>
  <c r="W4060" i="1743"/>
  <c r="W4061" i="1743"/>
  <c r="W4062" i="1743"/>
  <c r="W4063" i="1743"/>
  <c r="W4064" i="1743"/>
  <c r="W4065" i="1743"/>
  <c r="W4066" i="1743"/>
  <c r="W4067" i="1743"/>
  <c r="W4068" i="1743"/>
  <c r="W4069" i="1743"/>
  <c r="W4070" i="1743"/>
  <c r="W4071" i="1743"/>
  <c r="W4072" i="1743"/>
  <c r="W4073" i="1743"/>
  <c r="W4074" i="1743"/>
  <c r="W4075" i="1743"/>
  <c r="W4076" i="1743"/>
  <c r="W4077" i="1743"/>
  <c r="W4078" i="1743"/>
  <c r="W4079" i="1743"/>
  <c r="W4080" i="1743"/>
  <c r="W4081" i="1743"/>
  <c r="W4082" i="1743"/>
  <c r="W4083" i="1743"/>
  <c r="W4084" i="1743"/>
  <c r="W4085" i="1743"/>
  <c r="W4086" i="1743"/>
  <c r="W4087" i="1743"/>
  <c r="W4088" i="1743"/>
  <c r="W4089" i="1743"/>
  <c r="W4090" i="1743"/>
  <c r="W4091" i="1743"/>
  <c r="W4092" i="1743"/>
  <c r="W4093" i="1743"/>
  <c r="W4094" i="1743"/>
  <c r="W4095" i="1743"/>
  <c r="W4096" i="1743"/>
  <c r="W4097" i="1743"/>
  <c r="W4098" i="1743"/>
  <c r="W4099" i="1743"/>
  <c r="W4100" i="1743"/>
  <c r="W4101" i="1743"/>
  <c r="W4102" i="1743"/>
  <c r="W4103" i="1743"/>
  <c r="W4104" i="1743"/>
  <c r="W4105" i="1743"/>
  <c r="W4106" i="1743"/>
  <c r="W4107" i="1743"/>
  <c r="W4108" i="1743"/>
  <c r="W4109" i="1743"/>
  <c r="W4110" i="1743"/>
  <c r="W4111" i="1743"/>
  <c r="W4112" i="1743"/>
  <c r="W4113" i="1743"/>
  <c r="W4114" i="1743"/>
  <c r="W4115" i="1743"/>
  <c r="W4116" i="1743"/>
  <c r="W4117" i="1743"/>
  <c r="W4118" i="1743"/>
  <c r="W4119" i="1743"/>
  <c r="W4120" i="1743"/>
  <c r="W4121" i="1743"/>
  <c r="W4122" i="1743"/>
  <c r="W4123" i="1743"/>
  <c r="W4124" i="1743"/>
  <c r="W4125" i="1743"/>
  <c r="W4126" i="1743"/>
  <c r="W4127" i="1743"/>
  <c r="W4128" i="1743"/>
  <c r="W4129" i="1743"/>
  <c r="W4130" i="1743"/>
  <c r="W4131" i="1743"/>
  <c r="W4132" i="1743"/>
  <c r="W4133" i="1743"/>
  <c r="W4134" i="1743"/>
  <c r="W4135" i="1743"/>
  <c r="W4136" i="1743"/>
  <c r="W4137" i="1743"/>
  <c r="W4138" i="1743"/>
  <c r="W4139" i="1743"/>
  <c r="W4140" i="1743"/>
  <c r="W4141" i="1743"/>
  <c r="W4142" i="1743"/>
  <c r="W4143" i="1743"/>
  <c r="W4144" i="1743"/>
  <c r="W4145" i="1743"/>
  <c r="W4146" i="1743"/>
  <c r="W4147" i="1743"/>
  <c r="W4148" i="1743"/>
  <c r="W4149" i="1743"/>
  <c r="W4150" i="1743"/>
  <c r="W4151" i="1743"/>
  <c r="W4152" i="1743"/>
  <c r="W4153" i="1743"/>
  <c r="W4154" i="1743"/>
  <c r="W4155" i="1743"/>
  <c r="W4156" i="1743"/>
  <c r="W4157" i="1743"/>
  <c r="W4158" i="1743"/>
  <c r="W4159" i="1743"/>
  <c r="W4160" i="1743"/>
  <c r="W4161" i="1743"/>
  <c r="W4162" i="1743"/>
  <c r="W4163" i="1743"/>
  <c r="W4164" i="1743"/>
  <c r="W4165" i="1743"/>
  <c r="W4166" i="1743"/>
  <c r="W4167" i="1743"/>
  <c r="W4168" i="1743"/>
  <c r="W4169" i="1743"/>
  <c r="W4170" i="1743"/>
  <c r="W4171" i="1743"/>
  <c r="W4172" i="1743"/>
  <c r="W4173" i="1743"/>
  <c r="W4174" i="1743"/>
  <c r="W4175" i="1743"/>
  <c r="W4176" i="1743"/>
  <c r="W4177" i="1743"/>
  <c r="W4178" i="1743"/>
  <c r="W4179" i="1743"/>
  <c r="W4180" i="1743"/>
  <c r="W4181" i="1743"/>
  <c r="W4182" i="1743"/>
  <c r="W4183" i="1743"/>
  <c r="W4184" i="1743"/>
  <c r="W4185" i="1743"/>
  <c r="W4186" i="1743"/>
  <c r="W4187" i="1743"/>
  <c r="W4188" i="1743"/>
  <c r="W4189" i="1743"/>
  <c r="W4190" i="1743"/>
  <c r="W4191" i="1743"/>
  <c r="W4192" i="1743"/>
  <c r="W4193" i="1743"/>
  <c r="W4194" i="1743"/>
  <c r="W4195" i="1743"/>
  <c r="W4196" i="1743"/>
  <c r="W4197" i="1743"/>
  <c r="W4198" i="1743"/>
  <c r="W4199" i="1743"/>
  <c r="W4200" i="1743"/>
  <c r="W4201" i="1743"/>
  <c r="W4202" i="1743"/>
  <c r="W4203" i="1743"/>
  <c r="W4204" i="1743"/>
  <c r="W4205" i="1743"/>
  <c r="W4206" i="1743"/>
  <c r="W4207" i="1743"/>
  <c r="W4208" i="1743"/>
  <c r="W4209" i="1743"/>
  <c r="W4210" i="1743"/>
  <c r="W4211" i="1743"/>
  <c r="W4212" i="1743"/>
  <c r="W4213" i="1743"/>
  <c r="W4214" i="1743"/>
  <c r="W4215" i="1743"/>
  <c r="W4216" i="1743"/>
  <c r="W4217" i="1743"/>
  <c r="W4218" i="1743"/>
  <c r="W4219" i="1743"/>
  <c r="W4220" i="1743"/>
  <c r="W4221" i="1743"/>
  <c r="W4222" i="1743"/>
  <c r="W4223" i="1743"/>
  <c r="W4224" i="1743"/>
  <c r="W4225" i="1743"/>
  <c r="W4226" i="1743"/>
  <c r="W4227" i="1743"/>
  <c r="W4228" i="1743"/>
  <c r="W4229" i="1743"/>
  <c r="W4230" i="1743"/>
  <c r="W4231" i="1743"/>
  <c r="W4232" i="1743"/>
  <c r="W4233" i="1743"/>
  <c r="W4234" i="1743"/>
  <c r="W4235" i="1743"/>
  <c r="W4236" i="1743"/>
  <c r="W4237" i="1743"/>
  <c r="W4238" i="1743"/>
  <c r="W4239" i="1743"/>
  <c r="W4240" i="1743"/>
  <c r="W4241" i="1743"/>
  <c r="W4242" i="1743"/>
  <c r="W4243" i="1743"/>
  <c r="W4244" i="1743"/>
  <c r="W4245" i="1743"/>
  <c r="W4246" i="1743"/>
  <c r="W4247" i="1743"/>
  <c r="W4248" i="1743"/>
  <c r="W4249" i="1743"/>
  <c r="W4250" i="1743"/>
  <c r="W4251" i="1743"/>
  <c r="W4252" i="1743"/>
  <c r="W4253" i="1743"/>
  <c r="W4254" i="1743"/>
  <c r="W4255" i="1743"/>
  <c r="W4256" i="1743"/>
  <c r="W4257" i="1743"/>
  <c r="W4258" i="1743"/>
  <c r="W4259" i="1743"/>
  <c r="W4260" i="1743"/>
  <c r="W4261" i="1743"/>
  <c r="W4262" i="1743"/>
  <c r="W4263" i="1743"/>
  <c r="W4264" i="1743"/>
  <c r="W4265" i="1743"/>
  <c r="W4266" i="1743"/>
  <c r="W4267" i="1743"/>
  <c r="W4268" i="1743"/>
  <c r="W4269" i="1743"/>
  <c r="W4270" i="1743"/>
  <c r="W4271" i="1743"/>
  <c r="W4272" i="1743"/>
  <c r="W4273" i="1743"/>
  <c r="W4274" i="1743"/>
  <c r="W4275" i="1743"/>
  <c r="W4276" i="1743"/>
  <c r="W4277" i="1743"/>
  <c r="W4278" i="1743"/>
  <c r="W4279" i="1743"/>
  <c r="W4280" i="1743"/>
  <c r="W4281" i="1743"/>
  <c r="W4282" i="1743"/>
  <c r="W4283" i="1743"/>
  <c r="W4284" i="1743"/>
  <c r="W4285" i="1743"/>
  <c r="W4286" i="1743"/>
  <c r="W4287" i="1743"/>
  <c r="W4288" i="1743"/>
  <c r="W4289" i="1743"/>
  <c r="W4290" i="1743"/>
  <c r="W4291" i="1743"/>
  <c r="W4292" i="1743"/>
  <c r="W4293" i="1743"/>
  <c r="W4294" i="1743"/>
  <c r="W4295" i="1743"/>
  <c r="W4296" i="1743"/>
  <c r="W4297" i="1743"/>
  <c r="W4298" i="1743"/>
  <c r="W4299" i="1743"/>
  <c r="W4300" i="1743"/>
  <c r="W4301" i="1743"/>
  <c r="W4302" i="1743"/>
  <c r="W4303" i="1743"/>
  <c r="W4304" i="1743"/>
  <c r="W4305" i="1743"/>
  <c r="W4306" i="1743"/>
  <c r="W4307" i="1743"/>
  <c r="W4308" i="1743"/>
  <c r="W4309" i="1743"/>
  <c r="W4310" i="1743"/>
  <c r="W4311" i="1743"/>
  <c r="W4312" i="1743"/>
  <c r="W4313" i="1743"/>
  <c r="W4314" i="1743"/>
  <c r="W4315" i="1743"/>
  <c r="W4316" i="1743"/>
  <c r="W4317" i="1743"/>
  <c r="W4318" i="1743"/>
  <c r="W4319" i="1743"/>
  <c r="W4320" i="1743"/>
  <c r="W4321" i="1743"/>
  <c r="W4322" i="1743"/>
  <c r="W4323" i="1743"/>
  <c r="W4324" i="1743"/>
  <c r="W4325" i="1743"/>
  <c r="W4326" i="1743"/>
  <c r="W4327" i="1743"/>
  <c r="W4328" i="1743"/>
  <c r="W4329" i="1743"/>
  <c r="W4330" i="1743"/>
  <c r="W4331" i="1743"/>
  <c r="W4334" i="1743"/>
  <c r="W4335" i="1743"/>
  <c r="W4336" i="1743"/>
  <c r="W4337" i="1743"/>
  <c r="W4338" i="1743"/>
  <c r="W4339" i="1743"/>
  <c r="W4340" i="1743"/>
  <c r="W4341" i="1743"/>
  <c r="W4342" i="1743"/>
  <c r="W4343" i="1743"/>
  <c r="W4344" i="1743"/>
  <c r="W4345" i="1743"/>
  <c r="W4346" i="1743"/>
  <c r="W4347" i="1743"/>
  <c r="W4348" i="1743"/>
  <c r="W4349" i="1743"/>
  <c r="W4350" i="1743"/>
  <c r="W4351" i="1743"/>
  <c r="W4352" i="1743"/>
  <c r="W4353" i="1743"/>
  <c r="W4354" i="1743"/>
  <c r="W4355" i="1743"/>
  <c r="W4356" i="1743"/>
  <c r="W4357" i="1743"/>
  <c r="W4358" i="1743"/>
  <c r="W4359" i="1743"/>
  <c r="W4360" i="1743"/>
  <c r="W4361" i="1743"/>
  <c r="W4362" i="1743"/>
  <c r="W4363" i="1743"/>
  <c r="W4364" i="1743"/>
  <c r="W4365" i="1743"/>
  <c r="W4366" i="1743"/>
  <c r="W4367" i="1743"/>
  <c r="W4368" i="1743"/>
  <c r="W4369" i="1743"/>
  <c r="W4370" i="1743"/>
  <c r="W4371" i="1743"/>
  <c r="W4373" i="1743"/>
  <c r="W4374" i="1743"/>
  <c r="W4375" i="1743"/>
  <c r="W4376" i="1743"/>
  <c r="W4377" i="1743"/>
  <c r="W4378" i="1743"/>
  <c r="W4379" i="1743"/>
  <c r="W4380" i="1743"/>
  <c r="W4381" i="1743"/>
  <c r="W4382" i="1743"/>
  <c r="W4383" i="1743"/>
  <c r="W4384" i="1743"/>
  <c r="W4385" i="1743"/>
  <c r="W4386" i="1743"/>
  <c r="W4387" i="1743"/>
  <c r="W4388" i="1743"/>
  <c r="W4389" i="1743"/>
  <c r="W4390" i="1743"/>
  <c r="W4391" i="1743"/>
  <c r="W4392" i="1743"/>
  <c r="W4393" i="1743"/>
  <c r="W4394" i="1743"/>
  <c r="W4395" i="1743"/>
  <c r="W4396" i="1743"/>
  <c r="W4397" i="1743"/>
  <c r="W4398" i="1743"/>
  <c r="W4399" i="1743"/>
  <c r="W4400" i="1743"/>
  <c r="W4401" i="1743"/>
  <c r="W4402" i="1743"/>
  <c r="W4403" i="1743"/>
  <c r="W4404" i="1743"/>
  <c r="W4405" i="1743"/>
  <c r="W4406" i="1743"/>
  <c r="W4407" i="1743"/>
  <c r="W4408" i="1743"/>
  <c r="W4409" i="1743"/>
  <c r="W4410" i="1743"/>
  <c r="W4411" i="1743"/>
  <c r="W4412" i="1743"/>
  <c r="W4413" i="1743"/>
  <c r="W4414" i="1743"/>
  <c r="W4415" i="1743"/>
  <c r="W4416" i="1743"/>
  <c r="W4417" i="1743"/>
  <c r="W4418" i="1743"/>
  <c r="W4419" i="1743"/>
  <c r="W4420" i="1743"/>
  <c r="W4421" i="1743"/>
  <c r="W4422" i="1743"/>
  <c r="W4423" i="1743"/>
  <c r="W4424" i="1743"/>
  <c r="W4425" i="1743"/>
  <c r="W4426" i="1743"/>
  <c r="W4427" i="1743"/>
  <c r="W4428" i="1743"/>
  <c r="W4429" i="1743"/>
  <c r="W4430" i="1743"/>
  <c r="W4431" i="1743"/>
  <c r="W4432" i="1743"/>
  <c r="W4433" i="1743"/>
  <c r="W4434" i="1743"/>
  <c r="W4435" i="1743"/>
  <c r="W4436" i="1743"/>
  <c r="W4437" i="1743"/>
  <c r="W4438" i="1743"/>
  <c r="W4439" i="1743"/>
  <c r="W4440" i="1743"/>
  <c r="W4441" i="1743"/>
  <c r="W4442" i="1743"/>
  <c r="W4443" i="1743"/>
  <c r="W4444" i="1743"/>
  <c r="W4445" i="1743"/>
  <c r="W4446" i="1743"/>
  <c r="W4447" i="1743"/>
  <c r="W4448" i="1743"/>
  <c r="W4449" i="1743"/>
  <c r="W4450" i="1743"/>
  <c r="W4451" i="1743"/>
  <c r="W4452" i="1743"/>
  <c r="W4453" i="1743"/>
  <c r="W4454" i="1743"/>
  <c r="W4455" i="1743"/>
  <c r="W4456" i="1743"/>
  <c r="W4457" i="1743"/>
  <c r="W4458" i="1743"/>
  <c r="W4459" i="1743"/>
  <c r="W4460" i="1743"/>
  <c r="W4461" i="1743"/>
  <c r="W4462" i="1743"/>
  <c r="W4463" i="1743"/>
  <c r="W4464" i="1743"/>
  <c r="W4465" i="1743"/>
  <c r="W4466" i="1743"/>
  <c r="W4467" i="1743"/>
  <c r="W4468" i="1743"/>
  <c r="W4469" i="1743"/>
  <c r="W4470" i="1743"/>
  <c r="W4471" i="1743"/>
  <c r="W4472" i="1743"/>
  <c r="W4473" i="1743"/>
  <c r="W4474" i="1743"/>
  <c r="W4475" i="1743"/>
  <c r="W4476" i="1743"/>
  <c r="W4477" i="1743"/>
  <c r="W4478" i="1743"/>
  <c r="W4479" i="1743"/>
  <c r="W4480" i="1743"/>
  <c r="W4481" i="1743"/>
  <c r="W4482" i="1743"/>
  <c r="W4483" i="1743"/>
  <c r="W4484" i="1743"/>
  <c r="W4485" i="1743"/>
  <c r="W4486" i="1743"/>
  <c r="W4487" i="1743"/>
  <c r="W4488" i="1743"/>
  <c r="W4489" i="1743"/>
  <c r="W4490" i="1743"/>
  <c r="W4491" i="1743"/>
  <c r="W4492" i="1743"/>
  <c r="W4493" i="1743"/>
  <c r="W4494" i="1743"/>
  <c r="W4495" i="1743"/>
  <c r="W4496" i="1743"/>
  <c r="W4497" i="1743"/>
  <c r="W4498" i="1743"/>
  <c r="W4499" i="1743"/>
  <c r="W4500" i="1743"/>
  <c r="W4501" i="1743"/>
  <c r="W4502" i="1743"/>
  <c r="W4503" i="1743"/>
  <c r="W4504" i="1743"/>
  <c r="W4505" i="1743"/>
  <c r="W4506" i="1743"/>
  <c r="W4507" i="1743"/>
  <c r="W4508" i="1743"/>
  <c r="W4509" i="1743"/>
  <c r="W4510" i="1743"/>
  <c r="W4511" i="1743"/>
  <c r="W4512" i="1743"/>
  <c r="W4513" i="1743"/>
  <c r="W4514" i="1743"/>
  <c r="W4515" i="1743"/>
  <c r="W4516" i="1743"/>
  <c r="W4517" i="1743"/>
  <c r="W4518" i="1743"/>
  <c r="W4519" i="1743"/>
  <c r="W4520" i="1743"/>
  <c r="W4521" i="1743"/>
  <c r="W4522" i="1743"/>
  <c r="W4523" i="1743"/>
  <c r="W4524" i="1743"/>
  <c r="W4525" i="1743"/>
  <c r="W4526" i="1743"/>
  <c r="W4527" i="1743"/>
  <c r="W4528" i="1743"/>
  <c r="W4529" i="1743"/>
  <c r="W4530" i="1743"/>
  <c r="W4531" i="1743"/>
  <c r="W4532" i="1743"/>
  <c r="W4533" i="1743"/>
  <c r="W4534" i="1743"/>
  <c r="W4535" i="1743"/>
  <c r="W4536" i="1743"/>
  <c r="W4537" i="1743"/>
  <c r="W4538" i="1743"/>
  <c r="W4539" i="1743"/>
  <c r="W4540" i="1743"/>
  <c r="W4541" i="1743"/>
  <c r="W4542" i="1743"/>
  <c r="W4543" i="1743"/>
  <c r="W4544" i="1743"/>
  <c r="W4545" i="1743"/>
  <c r="W4546" i="1743"/>
  <c r="W4547" i="1743"/>
  <c r="W4548" i="1743"/>
  <c r="W4549" i="1743"/>
  <c r="W4550" i="1743"/>
  <c r="W4551" i="1743"/>
  <c r="W4552" i="1743"/>
  <c r="W4553" i="1743"/>
  <c r="W4626" i="1743"/>
  <c r="W4627" i="1743"/>
  <c r="W4628" i="1743"/>
  <c r="W4636" i="1743"/>
  <c r="W4637" i="1743"/>
  <c r="W4638" i="1743"/>
  <c r="W4639" i="1743"/>
  <c r="W4640" i="1743"/>
  <c r="W4641" i="1743"/>
  <c r="W4642" i="1743"/>
  <c r="W4643" i="1743"/>
  <c r="W4644" i="1743"/>
  <c r="W4645" i="1743"/>
  <c r="W4646" i="1743"/>
  <c r="W4647" i="1743"/>
  <c r="W4648" i="1743"/>
  <c r="W4649" i="1743"/>
  <c r="W4650" i="1743"/>
  <c r="W4651" i="1743"/>
  <c r="W4652" i="1743"/>
  <c r="W4653" i="1743"/>
  <c r="W4654" i="1743"/>
  <c r="W4655" i="1743"/>
  <c r="W4656" i="1743"/>
  <c r="W4657" i="1743"/>
  <c r="W4658" i="1743"/>
  <c r="W4659" i="1743"/>
  <c r="W4660" i="1743"/>
  <c r="W4661" i="1743"/>
  <c r="W4662" i="1743"/>
  <c r="W4663" i="1743"/>
  <c r="W4664" i="1743"/>
  <c r="W4665" i="1743"/>
  <c r="W4666" i="1743"/>
  <c r="W4667" i="1743"/>
  <c r="W4668" i="1743"/>
  <c r="W4669" i="1743"/>
  <c r="W4670" i="1743"/>
  <c r="W4671" i="1743"/>
  <c r="W4672" i="1743"/>
  <c r="W4673" i="1743"/>
  <c r="W4674" i="1743"/>
  <c r="W4675" i="1743"/>
  <c r="W4696" i="1743"/>
  <c r="W4697" i="1743"/>
  <c r="W4698" i="1743"/>
  <c r="W4699" i="1743"/>
  <c r="W4700" i="1743"/>
  <c r="W4701" i="1743"/>
  <c r="W4702" i="1743"/>
  <c r="W4703" i="1743"/>
  <c r="W4704" i="1743"/>
  <c r="W4705" i="1743"/>
  <c r="W4706" i="1743"/>
  <c r="W4707" i="1743"/>
  <c r="W4708" i="1743"/>
  <c r="W4709" i="1743"/>
  <c r="W4710" i="1743"/>
  <c r="W4711" i="1743"/>
  <c r="W4712" i="1743"/>
  <c r="W4713" i="1743"/>
  <c r="W4714" i="1743"/>
  <c r="W4715" i="1743"/>
  <c r="W4716" i="1743"/>
  <c r="W4717" i="1743"/>
  <c r="W4718" i="1743"/>
  <c r="W4719" i="1743"/>
  <c r="W4720" i="1743"/>
  <c r="W4721" i="1743"/>
  <c r="W4722" i="1743"/>
  <c r="W4723" i="1743"/>
  <c r="W4724" i="1743"/>
  <c r="W4725" i="1743"/>
  <c r="W4726" i="1743"/>
  <c r="W4727" i="1743"/>
  <c r="W4728" i="1743"/>
  <c r="W4729" i="1743"/>
  <c r="W4730" i="1743"/>
  <c r="W4731" i="1743"/>
  <c r="W4732" i="1743"/>
  <c r="W4733" i="1743"/>
  <c r="W4734" i="1743"/>
  <c r="W4735" i="1743"/>
  <c r="W4736" i="1743"/>
  <c r="W4737" i="1743"/>
  <c r="W4738" i="1743"/>
  <c r="W4739" i="1743"/>
  <c r="W4740" i="1743"/>
  <c r="W4741" i="1743"/>
  <c r="W4742" i="1743"/>
  <c r="W4743" i="1743"/>
  <c r="W4744" i="1743"/>
  <c r="W4745" i="1743"/>
  <c r="W4746" i="1743"/>
  <c r="W4747" i="1743"/>
  <c r="W4748" i="1743"/>
  <c r="W4749" i="1743"/>
  <c r="W4750" i="1743"/>
  <c r="W4751" i="1743"/>
  <c r="W4752" i="1743"/>
  <c r="W4753" i="1743"/>
  <c r="W4754" i="1743"/>
  <c r="W4755" i="1743"/>
  <c r="W4756" i="1743"/>
  <c r="W4757" i="1743"/>
  <c r="W4758" i="1743"/>
  <c r="W4759" i="1743"/>
  <c r="W4760" i="1743"/>
  <c r="W4761" i="1743"/>
  <c r="W4762" i="1743"/>
  <c r="W4763" i="1743"/>
  <c r="W4764" i="1743"/>
  <c r="W4765" i="1743"/>
  <c r="W4766" i="1743"/>
  <c r="W4767" i="1743"/>
  <c r="W4768" i="1743"/>
  <c r="W4769" i="1743"/>
  <c r="W4770" i="1743"/>
  <c r="W4771" i="1743"/>
  <c r="W4772" i="1743"/>
  <c r="W4773" i="1743"/>
  <c r="W4774" i="1743"/>
  <c r="W4775" i="1743"/>
  <c r="W4776" i="1743"/>
  <c r="W4777" i="1743"/>
  <c r="W4778" i="1743"/>
  <c r="W4779" i="1743"/>
  <c r="W4780" i="1743"/>
  <c r="W4781" i="1743"/>
  <c r="W4782" i="1743"/>
  <c r="W4783" i="1743"/>
  <c r="W4784" i="1743"/>
  <c r="W4785" i="1743"/>
  <c r="W4786" i="1743"/>
  <c r="W4787" i="1743"/>
  <c r="W4788" i="1743"/>
  <c r="W4789" i="1743"/>
  <c r="W4790" i="1743"/>
  <c r="W4791" i="1743"/>
  <c r="W4792" i="1743"/>
  <c r="W4793" i="1743"/>
  <c r="W4794" i="1743"/>
  <c r="W4795" i="1743"/>
  <c r="W4796" i="1743"/>
  <c r="W4797" i="1743"/>
  <c r="W4798" i="1743"/>
  <c r="W4799" i="1743"/>
  <c r="W4800" i="1743"/>
  <c r="W4801" i="1743"/>
  <c r="W4802" i="1743"/>
  <c r="W4803" i="1743"/>
  <c r="W4804" i="1743"/>
  <c r="W4805" i="1743"/>
  <c r="W4806" i="1743"/>
  <c r="W4807" i="1743"/>
  <c r="W4808" i="1743"/>
  <c r="W4809" i="1743"/>
  <c r="W4810" i="1743"/>
  <c r="W4811" i="1743"/>
  <c r="W4812" i="1743"/>
  <c r="W4813" i="1743"/>
  <c r="W4814" i="1743"/>
  <c r="W4815" i="1743"/>
  <c r="W4816" i="1743"/>
  <c r="W4817" i="1743"/>
  <c r="W4818" i="1743"/>
  <c r="W4819" i="1743"/>
  <c r="W4820" i="1743"/>
  <c r="W4821" i="1743"/>
  <c r="W4822" i="1743"/>
  <c r="W4823" i="1743"/>
  <c r="W4824" i="1743"/>
  <c r="W4825" i="1743"/>
  <c r="W4826" i="1743"/>
  <c r="W4827" i="1743"/>
  <c r="W4828" i="1743"/>
  <c r="W4829" i="1743"/>
  <c r="W4830" i="1743"/>
  <c r="W4831" i="1743"/>
  <c r="W4832" i="1743"/>
  <c r="W4833" i="1743"/>
  <c r="W4834" i="1743"/>
  <c r="W4835" i="1743"/>
  <c r="W4836" i="1743"/>
  <c r="W4837" i="1743"/>
  <c r="W4838" i="1743"/>
  <c r="W4839" i="1743"/>
  <c r="W4840" i="1743"/>
  <c r="W4841" i="1743"/>
  <c r="W4842" i="1743"/>
  <c r="W4843" i="1743"/>
  <c r="W4844" i="1743"/>
  <c r="W4845" i="1743"/>
  <c r="W4846" i="1743"/>
  <c r="W4848" i="1743"/>
  <c r="W4849" i="1743"/>
  <c r="W4850" i="1743"/>
  <c r="W4851" i="1743"/>
  <c r="W4852" i="1743"/>
  <c r="W4853" i="1743"/>
  <c r="W4854" i="1743"/>
  <c r="W4855" i="1743"/>
  <c r="W4856" i="1743"/>
  <c r="W4857" i="1743"/>
  <c r="W4858" i="1743"/>
  <c r="W4859" i="1743"/>
  <c r="W4860" i="1743"/>
  <c r="W4861" i="1743"/>
  <c r="W4862" i="1743"/>
  <c r="W4863" i="1743"/>
  <c r="W4864" i="1743"/>
  <c r="W4865" i="1743"/>
  <c r="W4866" i="1743"/>
  <c r="W4867" i="1743"/>
  <c r="W4868" i="1743"/>
  <c r="W4869" i="1743"/>
  <c r="W4870" i="1743"/>
  <c r="W4871" i="1743"/>
  <c r="W4872" i="1743"/>
  <c r="W4873" i="1743"/>
  <c r="W4874" i="1743"/>
  <c r="W4875" i="1743"/>
  <c r="W4876" i="1743"/>
  <c r="W4877" i="1743"/>
  <c r="W4878" i="1743"/>
  <c r="W4879" i="1743"/>
  <c r="W4880" i="1743"/>
  <c r="W4881" i="1743"/>
  <c r="W4882" i="1743"/>
  <c r="W4883" i="1743"/>
  <c r="W4884" i="1743"/>
  <c r="W4885" i="1743"/>
  <c r="W4886" i="1743"/>
  <c r="W4887" i="1743"/>
  <c r="W4888" i="1743"/>
  <c r="W4889" i="1743"/>
  <c r="W4890" i="1743"/>
  <c r="W4891" i="1743"/>
  <c r="W4892" i="1743"/>
  <c r="W4893" i="1743"/>
  <c r="W4894" i="1743"/>
  <c r="W4895" i="1743"/>
  <c r="W4896" i="1743"/>
  <c r="W4897" i="1743"/>
  <c r="W4898" i="1743"/>
  <c r="W4899" i="1743"/>
  <c r="W4900" i="1743"/>
  <c r="W4901" i="1743"/>
  <c r="W4902" i="1743"/>
  <c r="W4903" i="1743"/>
  <c r="W4904" i="1743"/>
  <c r="W4905" i="1743"/>
  <c r="W4906" i="1743"/>
  <c r="W4907" i="1743"/>
  <c r="W4908" i="1743"/>
  <c r="W4909" i="1743"/>
  <c r="W4910" i="1743"/>
  <c r="W4911" i="1743"/>
  <c r="W4912" i="1743"/>
  <c r="W4913" i="1743"/>
  <c r="W4914" i="1743"/>
  <c r="W4915" i="1743"/>
  <c r="W4916" i="1743"/>
  <c r="W4917" i="1743"/>
  <c r="W4918" i="1743"/>
  <c r="W4919" i="1743"/>
  <c r="W4920" i="1743"/>
  <c r="W4921" i="1743"/>
  <c r="W4922" i="1743"/>
  <c r="W4923" i="1743"/>
  <c r="W4924" i="1743"/>
  <c r="W4925" i="1743"/>
  <c r="W4926" i="1743"/>
  <c r="W4927" i="1743"/>
  <c r="W4928" i="1743"/>
  <c r="W4929" i="1743"/>
  <c r="W4930" i="1743"/>
  <c r="W4931" i="1743"/>
  <c r="W4932" i="1743"/>
  <c r="W4933" i="1743"/>
  <c r="W4934" i="1743"/>
  <c r="W4935" i="1743"/>
  <c r="W4936" i="1743"/>
  <c r="W4937" i="1743"/>
  <c r="W4939" i="1743"/>
  <c r="W4940" i="1743"/>
  <c r="W4941" i="1743"/>
  <c r="W4942" i="1743"/>
  <c r="W4943" i="1743"/>
  <c r="W4944" i="1743"/>
  <c r="W4945" i="1743"/>
  <c r="W4946" i="1743"/>
  <c r="W4947" i="1743"/>
  <c r="W4948" i="1743"/>
  <c r="W4949" i="1743"/>
  <c r="W4950" i="1743"/>
  <c r="W4951" i="1743"/>
  <c r="W4952" i="1743"/>
  <c r="W4953" i="1743"/>
  <c r="W4954" i="1743"/>
  <c r="W4955" i="1743"/>
  <c r="W4956" i="1743"/>
  <c r="W4957" i="1743"/>
  <c r="W4958" i="1743"/>
  <c r="W4959" i="1743"/>
  <c r="W4960" i="1743"/>
  <c r="W4961" i="1743"/>
  <c r="W4962" i="1743"/>
  <c r="W4963" i="1743"/>
  <c r="W4964" i="1743"/>
  <c r="W4965" i="1743"/>
  <c r="W4966" i="1743"/>
  <c r="W4967" i="1743"/>
  <c r="W4968" i="1743"/>
  <c r="W4969" i="1743"/>
  <c r="W4970" i="1743"/>
  <c r="W4971" i="1743"/>
  <c r="W4972" i="1743"/>
  <c r="W4973" i="1743"/>
  <c r="W4974" i="1743"/>
  <c r="W4975" i="1743"/>
  <c r="W4976" i="1743"/>
  <c r="W4977" i="1743"/>
  <c r="W4978" i="1743"/>
  <c r="W4979" i="1743"/>
  <c r="W4980" i="1743"/>
  <c r="W4981" i="1743"/>
  <c r="W4982" i="1743"/>
  <c r="W4983" i="1743"/>
  <c r="W4984" i="1743"/>
  <c r="W4985" i="1743"/>
  <c r="W4986" i="1743"/>
  <c r="W4987" i="1743"/>
  <c r="W4988" i="1743"/>
  <c r="W4989" i="1743"/>
  <c r="W4990" i="1743"/>
  <c r="W4991" i="1743"/>
  <c r="W4992" i="1743"/>
  <c r="W4993" i="1743"/>
  <c r="W4994" i="1743"/>
  <c r="W4995" i="1743"/>
  <c r="W4996" i="1743"/>
  <c r="W4998" i="1743"/>
  <c r="W4999" i="1743"/>
  <c r="W5000" i="1743"/>
  <c r="W5001" i="1743"/>
  <c r="W5002" i="1743"/>
  <c r="W5003" i="1743"/>
  <c r="W5004" i="1743"/>
  <c r="W5005" i="1743"/>
  <c r="W5006" i="1743"/>
  <c r="W5007" i="1743"/>
  <c r="W5008" i="1743"/>
  <c r="W5009" i="1743"/>
  <c r="W5010" i="1743"/>
  <c r="W5011" i="1743"/>
  <c r="W5012" i="1743"/>
  <c r="W5013" i="1743"/>
  <c r="W5014" i="1743"/>
  <c r="W5015" i="1743"/>
  <c r="W5016" i="1743"/>
  <c r="W5017" i="1743"/>
  <c r="W5018" i="1743"/>
  <c r="W5019" i="1743"/>
  <c r="W5020" i="1743"/>
  <c r="W5021" i="1743"/>
  <c r="W5022" i="1743"/>
  <c r="W5023" i="1743"/>
  <c r="W5024" i="1743"/>
  <c r="W5025" i="1743"/>
  <c r="W5026" i="1743"/>
  <c r="W5027" i="1743"/>
  <c r="W5028" i="1743"/>
  <c r="W5029" i="1743"/>
  <c r="W5030" i="1743"/>
  <c r="W5031" i="1743"/>
  <c r="W5032" i="1743"/>
  <c r="W5033" i="1743"/>
  <c r="W5034" i="1743"/>
  <c r="W5035" i="1743"/>
  <c r="W5036" i="1743"/>
  <c r="W5037" i="1743"/>
  <c r="W5038" i="1743"/>
  <c r="W5039" i="1743"/>
  <c r="W5040" i="1743"/>
  <c r="W5041" i="1743"/>
  <c r="W5042" i="1743"/>
  <c r="W5043" i="1743"/>
  <c r="W5044" i="1743"/>
  <c r="W5045" i="1743"/>
  <c r="W5046" i="1743"/>
  <c r="W5047" i="1743"/>
  <c r="W5048" i="1743"/>
  <c r="W5049" i="1743"/>
  <c r="W5050" i="1743"/>
  <c r="W5051" i="1743"/>
  <c r="W5052" i="1743"/>
  <c r="W5053" i="1743"/>
  <c r="W5054" i="1743"/>
  <c r="W5055" i="1743"/>
  <c r="W5056" i="1743"/>
  <c r="W5057" i="1743"/>
  <c r="W5058" i="1743"/>
  <c r="W5059" i="1743"/>
  <c r="W5060" i="1743"/>
  <c r="W5061" i="1743"/>
  <c r="W5062" i="1743"/>
  <c r="W5063" i="1743"/>
  <c r="W5064" i="1743"/>
  <c r="W5065" i="1743"/>
  <c r="W5066" i="1743"/>
  <c r="W5067" i="1743"/>
  <c r="W5068" i="1743"/>
  <c r="W5069" i="1743"/>
  <c r="W5070" i="1743"/>
  <c r="W5071" i="1743"/>
  <c r="W5072" i="1743"/>
  <c r="W5073" i="1743"/>
  <c r="W5074" i="1743"/>
  <c r="W5075" i="1743"/>
  <c r="W5076" i="1743"/>
  <c r="W5077" i="1743"/>
  <c r="W5078" i="1743"/>
  <c r="W5079" i="1743"/>
  <c r="W5080" i="1743"/>
  <c r="W5081" i="1743"/>
  <c r="W5082" i="1743"/>
  <c r="W5083" i="1743"/>
  <c r="W5084" i="1743"/>
  <c r="W5085" i="1743"/>
  <c r="W5086" i="1743"/>
  <c r="W5087" i="1743"/>
  <c r="W5088" i="1743"/>
  <c r="W5089" i="1743"/>
  <c r="W5090" i="1743"/>
  <c r="W5091" i="1743"/>
  <c r="W5092" i="1743"/>
  <c r="W5093" i="1743"/>
  <c r="W5094" i="1743"/>
  <c r="W5095" i="1743"/>
  <c r="W5096" i="1743"/>
  <c r="W5097" i="1743"/>
  <c r="W5098" i="1743"/>
  <c r="W5099" i="1743"/>
  <c r="W5100" i="1743"/>
  <c r="W5101" i="1743"/>
  <c r="W5102" i="1743"/>
  <c r="W5103" i="1743"/>
  <c r="W5104" i="1743"/>
  <c r="W5105" i="1743"/>
  <c r="W5106" i="1743"/>
  <c r="W5107" i="1743"/>
  <c r="W5108" i="1743"/>
  <c r="W5109" i="1743"/>
  <c r="W5110" i="1743"/>
  <c r="W5111" i="1743"/>
  <c r="W5112" i="1743"/>
  <c r="W5113" i="1743"/>
  <c r="W5114" i="1743"/>
  <c r="W5115" i="1743"/>
  <c r="W5116" i="1743"/>
  <c r="W5117" i="1743"/>
  <c r="W5118" i="1743"/>
  <c r="W5119" i="1743"/>
  <c r="W5120" i="1743"/>
  <c r="W5121" i="1743"/>
  <c r="W5122" i="1743"/>
  <c r="W5123" i="1743"/>
  <c r="W5124" i="1743"/>
  <c r="W5125" i="1743"/>
  <c r="W5126" i="1743"/>
  <c r="W5127" i="1743"/>
  <c r="W5128" i="1743"/>
  <c r="W5129" i="1743"/>
  <c r="W5130" i="1743"/>
  <c r="W5131" i="1743"/>
  <c r="W5132" i="1743"/>
  <c r="W5133" i="1743"/>
  <c r="W5134" i="1743"/>
  <c r="W5135" i="1743"/>
  <c r="W5136" i="1743"/>
  <c r="W5137" i="1743"/>
  <c r="W5138" i="1743"/>
  <c r="W5139" i="1743"/>
  <c r="W5140" i="1743"/>
  <c r="W5141" i="1743"/>
  <c r="W5142" i="1743"/>
  <c r="W5143" i="1743"/>
  <c r="W5144" i="1743"/>
  <c r="W5145" i="1743"/>
  <c r="W5146" i="1743"/>
  <c r="W5147" i="1743"/>
  <c r="W5148" i="1743"/>
  <c r="W5149" i="1743"/>
  <c r="W5150" i="1743"/>
  <c r="W5151" i="1743"/>
  <c r="W5152" i="1743"/>
  <c r="W5153" i="1743"/>
  <c r="W5154" i="1743"/>
  <c r="W5155" i="1743"/>
  <c r="W5156" i="1743"/>
  <c r="W5157" i="1743"/>
  <c r="W5158" i="1743"/>
  <c r="W5159" i="1743"/>
  <c r="W5160" i="1743"/>
  <c r="W5161" i="1743"/>
  <c r="W5162" i="1743"/>
  <c r="W5163" i="1743"/>
  <c r="W5164" i="1743"/>
  <c r="W5165" i="1743"/>
  <c r="W5166" i="1743"/>
  <c r="W5167" i="1743"/>
  <c r="W5168" i="1743"/>
  <c r="W5169" i="1743"/>
  <c r="W5170" i="1743"/>
  <c r="W5171" i="1743"/>
  <c r="W5172" i="1743"/>
  <c r="W5173" i="1743"/>
  <c r="W5174" i="1743"/>
  <c r="W5175" i="1743"/>
  <c r="W5176" i="1743"/>
  <c r="W5177" i="1743"/>
  <c r="W5178" i="1743"/>
  <c r="W5179" i="1743"/>
  <c r="W5180" i="1743"/>
  <c r="W5181" i="1743"/>
  <c r="W5182" i="1743"/>
  <c r="W5183" i="1743"/>
  <c r="W5184" i="1743"/>
  <c r="W5185" i="1743"/>
  <c r="W5186" i="1743"/>
  <c r="W5187" i="1743"/>
  <c r="W5188" i="1743"/>
  <c r="W5189" i="1743"/>
  <c r="W5190" i="1743"/>
  <c r="W5191" i="1743"/>
  <c r="W5192" i="1743"/>
  <c r="W5193" i="1743"/>
  <c r="W5194" i="1743"/>
  <c r="W5195" i="1743"/>
  <c r="W5196" i="1743"/>
  <c r="W5197" i="1743"/>
  <c r="W5198" i="1743"/>
  <c r="W5199" i="1743"/>
  <c r="W5200" i="1743"/>
  <c r="W5201" i="1743"/>
  <c r="W5202" i="1743"/>
  <c r="W5203" i="1743"/>
  <c r="W5204" i="1743"/>
  <c r="W5205" i="1743"/>
  <c r="W5206" i="1743"/>
  <c r="W5207" i="1743"/>
  <c r="W5208" i="1743"/>
  <c r="W5209" i="1743"/>
  <c r="W5210" i="1743"/>
  <c r="W5211" i="1743"/>
  <c r="W5212" i="1743"/>
  <c r="W5213" i="1743"/>
  <c r="W5214" i="1743"/>
  <c r="W5215" i="1743"/>
  <c r="W5216" i="1743"/>
  <c r="W5217" i="1743"/>
  <c r="W5218" i="1743"/>
  <c r="W5219" i="1743"/>
  <c r="W5220" i="1743"/>
  <c r="W5221" i="1743"/>
  <c r="W5222" i="1743"/>
  <c r="W5223" i="1743"/>
  <c r="W5224" i="1743"/>
  <c r="W5225" i="1743"/>
  <c r="W5226" i="1743"/>
  <c r="W5227" i="1743"/>
  <c r="W5228" i="1743"/>
  <c r="W5229" i="1743"/>
  <c r="W5230" i="1743"/>
  <c r="W5231" i="1743"/>
  <c r="W5232" i="1743"/>
  <c r="W5233" i="1743"/>
  <c r="W5234" i="1743"/>
  <c r="W5235" i="1743"/>
  <c r="W5236" i="1743"/>
  <c r="W5237" i="1743"/>
  <c r="W5238" i="1743"/>
  <c r="W5239" i="1743"/>
  <c r="W5240" i="1743"/>
  <c r="W5241" i="1743"/>
  <c r="W5242" i="1743"/>
  <c r="W5243" i="1743"/>
  <c r="W5244" i="1743"/>
  <c r="W5245" i="1743"/>
  <c r="W5246" i="1743"/>
  <c r="W5247" i="1743"/>
  <c r="W5248" i="1743"/>
  <c r="W5249" i="1743"/>
  <c r="W5250" i="1743"/>
  <c r="W5251" i="1743"/>
  <c r="W5252" i="1743"/>
  <c r="W5253" i="1743"/>
  <c r="W5254" i="1743"/>
  <c r="W5255" i="1743"/>
  <c r="W5256" i="1743"/>
  <c r="W5257" i="1743"/>
  <c r="W5258" i="1743"/>
  <c r="W5259" i="1743"/>
  <c r="W5260" i="1743"/>
  <c r="W5261" i="1743"/>
  <c r="W5262" i="1743"/>
  <c r="W5263" i="1743"/>
  <c r="W5264" i="1743"/>
  <c r="W5265" i="1743"/>
  <c r="W5266" i="1743"/>
  <c r="W5267" i="1743"/>
  <c r="W5268" i="1743"/>
  <c r="W5269" i="1743"/>
  <c r="W5270" i="1743"/>
  <c r="W5271" i="1743"/>
  <c r="W5272" i="1743"/>
  <c r="W5273" i="1743"/>
  <c r="W5274" i="1743"/>
  <c r="W5275" i="1743"/>
  <c r="W5276" i="1743"/>
  <c r="W5277" i="1743"/>
  <c r="W5278" i="1743"/>
  <c r="W5279" i="1743"/>
  <c r="W5280" i="1743"/>
  <c r="W5281" i="1743"/>
  <c r="W5282" i="1743"/>
  <c r="W5283" i="1743"/>
  <c r="W5284" i="1743"/>
  <c r="W5285" i="1743"/>
  <c r="W5286" i="1743"/>
  <c r="W5287" i="1743"/>
  <c r="W5288" i="1743"/>
  <c r="W5289" i="1743"/>
  <c r="W5290" i="1743"/>
  <c r="W5291" i="1743"/>
  <c r="W5292" i="1743"/>
  <c r="W5293" i="1743"/>
  <c r="W5294" i="1743"/>
  <c r="W5295" i="1743"/>
  <c r="W5296" i="1743"/>
  <c r="W5297" i="1743"/>
  <c r="W5298" i="1743"/>
  <c r="W5299" i="1743"/>
  <c r="W5300" i="1743"/>
  <c r="W5301" i="1743"/>
  <c r="W5302" i="1743"/>
  <c r="W5303" i="1743"/>
  <c r="W5304" i="1743"/>
  <c r="W5305" i="1743"/>
  <c r="W5306" i="1743"/>
  <c r="W5307" i="1743"/>
  <c r="W5308" i="1743"/>
  <c r="W5309" i="1743"/>
  <c r="W5310" i="1743"/>
  <c r="W5311" i="1743"/>
  <c r="W5312" i="1743"/>
  <c r="W5313" i="1743"/>
  <c r="W5314" i="1743"/>
  <c r="W5315" i="1743"/>
  <c r="W5316" i="1743"/>
  <c r="W5317" i="1743"/>
  <c r="W5318" i="1743"/>
  <c r="W5319" i="1743"/>
  <c r="W5320" i="1743"/>
  <c r="W5321" i="1743"/>
  <c r="W5322" i="1743"/>
  <c r="W5323" i="1743"/>
  <c r="W5324" i="1743"/>
  <c r="W5325" i="1743"/>
  <c r="W5326" i="1743"/>
  <c r="W5327" i="1743"/>
  <c r="W5328" i="1743"/>
  <c r="W5329" i="1743"/>
  <c r="W5330" i="1743"/>
  <c r="W5331" i="1743"/>
  <c r="W5332" i="1743"/>
  <c r="W5333" i="1743"/>
  <c r="W5334" i="1743"/>
  <c r="W5335" i="1743"/>
  <c r="W5336" i="1743"/>
  <c r="W5337" i="1743"/>
  <c r="W5338" i="1743"/>
  <c r="W5339" i="1743"/>
  <c r="W5340" i="1743"/>
  <c r="W5341" i="1743"/>
  <c r="W5342" i="1743"/>
  <c r="W5343" i="1743"/>
  <c r="W5344" i="1743"/>
  <c r="W5345" i="1743"/>
  <c r="W5346" i="1743"/>
  <c r="W5347" i="1743"/>
  <c r="W5348" i="1743"/>
  <c r="W5349" i="1743"/>
  <c r="W5350" i="1743"/>
  <c r="W5351" i="1743"/>
  <c r="W5352" i="1743"/>
  <c r="W5353" i="1743"/>
  <c r="W5354" i="1743"/>
  <c r="W5355" i="1743"/>
  <c r="W5356" i="1743"/>
  <c r="W5357" i="1743"/>
  <c r="W5358" i="1743"/>
  <c r="W5359" i="1743"/>
  <c r="W5360" i="1743"/>
  <c r="W5361" i="1743"/>
  <c r="W5362" i="1743"/>
  <c r="W5363" i="1743"/>
  <c r="W5364" i="1743"/>
  <c r="W5365" i="1743"/>
  <c r="W5366" i="1743"/>
  <c r="W5367" i="1743"/>
  <c r="W5368" i="1743"/>
  <c r="W5369" i="1743"/>
  <c r="W5370" i="1743"/>
  <c r="W5371" i="1743"/>
  <c r="W5372" i="1743"/>
  <c r="W5373" i="1743"/>
  <c r="W5374" i="1743"/>
  <c r="W5375" i="1743"/>
  <c r="W5376" i="1743"/>
  <c r="W5377" i="1743"/>
  <c r="W5378" i="1743"/>
  <c r="W5379" i="1743"/>
  <c r="W5380" i="1743"/>
  <c r="W5381" i="1743"/>
  <c r="W5382" i="1743"/>
  <c r="W5383" i="1743"/>
  <c r="W5384" i="1743"/>
  <c r="W5385" i="1743"/>
  <c r="W5386" i="1743"/>
  <c r="W5387" i="1743"/>
  <c r="W5388" i="1743"/>
  <c r="W5389" i="1743"/>
  <c r="W5390" i="1743"/>
  <c r="W5391" i="1743"/>
  <c r="W5392" i="1743"/>
  <c r="W5393" i="1743"/>
  <c r="W5394" i="1743"/>
  <c r="W5395" i="1743"/>
  <c r="W5396" i="1743"/>
  <c r="W5397" i="1743"/>
  <c r="W5398" i="1743"/>
  <c r="W5399" i="1743"/>
  <c r="W5400" i="1743"/>
  <c r="W5401" i="1743"/>
  <c r="W5402" i="1743"/>
  <c r="W5403" i="1743"/>
  <c r="W5404" i="1743"/>
  <c r="W5405" i="1743"/>
  <c r="W5406" i="1743"/>
  <c r="W5407" i="1743"/>
  <c r="W5408" i="1743"/>
  <c r="W5409" i="1743"/>
  <c r="W5410" i="1743"/>
  <c r="W5411" i="1743"/>
  <c r="W5412" i="1743"/>
  <c r="W5413" i="1743"/>
  <c r="W5414" i="1743"/>
  <c r="W5415" i="1743"/>
  <c r="W5416" i="1743"/>
  <c r="W5417" i="1743"/>
  <c r="W5418" i="1743"/>
  <c r="W5419" i="1743"/>
  <c r="W5420" i="1743"/>
  <c r="W5421" i="1743"/>
  <c r="W5422" i="1743"/>
  <c r="W5423" i="1743"/>
  <c r="W5424" i="1743"/>
  <c r="W5425" i="1743"/>
  <c r="W5426" i="1743"/>
  <c r="W5427" i="1743"/>
  <c r="W5428" i="1743"/>
  <c r="W5429" i="1743"/>
  <c r="W5430" i="1743"/>
  <c r="W5431" i="1743"/>
  <c r="W5432" i="1743"/>
  <c r="W5433" i="1743"/>
  <c r="W5434" i="1743"/>
  <c r="W5435" i="1743"/>
  <c r="W5436" i="1743"/>
  <c r="W5437" i="1743"/>
  <c r="W5438" i="1743"/>
  <c r="W5439" i="1743"/>
  <c r="W5440" i="1743"/>
  <c r="W5441" i="1743"/>
  <c r="W5442" i="1743"/>
  <c r="W5443" i="1743"/>
  <c r="W5444" i="1743"/>
  <c r="W5445" i="1743"/>
  <c r="W5446" i="1743"/>
  <c r="W5447" i="1743"/>
  <c r="W5448" i="1743"/>
  <c r="W5449" i="1743"/>
  <c r="W5450" i="1743"/>
  <c r="W5451" i="1743"/>
  <c r="W5452" i="1743"/>
  <c r="W5453" i="1743"/>
  <c r="W5454" i="1743"/>
  <c r="W5455" i="1743"/>
  <c r="W5456" i="1743"/>
  <c r="W5457" i="1743"/>
  <c r="W5458" i="1743"/>
  <c r="W5459" i="1743"/>
  <c r="W5460" i="1743"/>
  <c r="W5461" i="1743"/>
  <c r="W5462" i="1743"/>
  <c r="W5463" i="1743"/>
  <c r="W5464" i="1743"/>
  <c r="W5465" i="1743"/>
  <c r="W5466" i="1743"/>
  <c r="W5467" i="1743"/>
  <c r="W5468" i="1743"/>
  <c r="W5469" i="1743"/>
  <c r="W5470" i="1743"/>
  <c r="W5471" i="1743"/>
  <c r="W5472" i="1743"/>
  <c r="W5473" i="1743"/>
  <c r="W5474" i="1743"/>
  <c r="W5475" i="1743"/>
  <c r="W5476" i="1743"/>
  <c r="W5477" i="1743"/>
  <c r="W5478" i="1743"/>
  <c r="W5479" i="1743"/>
  <c r="W5480" i="1743"/>
  <c r="W5481" i="1743"/>
  <c r="W5482" i="1743"/>
  <c r="W5483" i="1743"/>
  <c r="W5484" i="1743"/>
  <c r="W5485" i="1743"/>
  <c r="W5486" i="1743"/>
  <c r="W5487" i="1743"/>
  <c r="W5488" i="1743"/>
  <c r="W5489" i="1743"/>
  <c r="W5490" i="1743"/>
  <c r="W5491" i="1743"/>
  <c r="W5492" i="1743"/>
  <c r="W5493" i="1743"/>
  <c r="W5494" i="1743"/>
  <c r="W5495" i="1743"/>
  <c r="W5496" i="1743"/>
  <c r="W5497" i="1743"/>
  <c r="W5498" i="1743"/>
  <c r="W5499" i="1743"/>
  <c r="W5500" i="1743"/>
  <c r="W5501" i="1743"/>
  <c r="W5502" i="1743"/>
  <c r="W5503" i="1743"/>
  <c r="W5504" i="1743"/>
  <c r="W5505" i="1743"/>
  <c r="W5506" i="1743"/>
  <c r="W5507" i="1743"/>
  <c r="W5508" i="1743"/>
  <c r="W5509" i="1743"/>
  <c r="W5510" i="1743"/>
  <c r="W5511" i="1743"/>
  <c r="W5512" i="1743"/>
  <c r="W5513" i="1743"/>
  <c r="W5514" i="1743"/>
  <c r="W5515" i="1743"/>
  <c r="W5516" i="1743"/>
  <c r="W5517" i="1743"/>
  <c r="W5518" i="1743"/>
  <c r="W5519" i="1743"/>
  <c r="W5520" i="1743"/>
  <c r="W5521" i="1743"/>
  <c r="W5522" i="1743"/>
  <c r="W5523" i="1743"/>
  <c r="W5524" i="1743"/>
  <c r="W5525" i="1743"/>
  <c r="W5526" i="1743"/>
  <c r="W5527" i="1743"/>
  <c r="W5528" i="1743"/>
  <c r="W5529" i="1743"/>
  <c r="W5530" i="1743"/>
  <c r="W5531" i="1743"/>
  <c r="W5532" i="1743"/>
  <c r="W5533" i="1743"/>
  <c r="W5534" i="1743"/>
  <c r="W5535" i="1743"/>
  <c r="W5536" i="1743"/>
  <c r="W5537" i="1743"/>
  <c r="W5538" i="1743"/>
  <c r="W5539" i="1743"/>
  <c r="W5540" i="1743"/>
  <c r="W5541" i="1743"/>
  <c r="W5542" i="1743"/>
  <c r="W5543" i="1743"/>
  <c r="W5544" i="1743"/>
  <c r="W5545" i="1743"/>
  <c r="W5546" i="1743"/>
  <c r="W5547" i="1743"/>
  <c r="W5548" i="1743"/>
  <c r="W5549" i="1743"/>
  <c r="W5550" i="1743"/>
  <c r="W5551" i="1743"/>
  <c r="W5552" i="1743"/>
  <c r="W5553" i="1743"/>
  <c r="W5554" i="1743"/>
  <c r="W5555" i="1743"/>
  <c r="W5556" i="1743"/>
  <c r="W5558" i="1743"/>
  <c r="W5559" i="1743"/>
  <c r="W5560" i="1743"/>
  <c r="W5561" i="1743"/>
  <c r="W5562" i="1743"/>
  <c r="W5563" i="1743"/>
  <c r="W5564" i="1743"/>
  <c r="W5565" i="1743"/>
  <c r="W5566" i="1743"/>
  <c r="W5567" i="1743"/>
  <c r="W5568" i="1743"/>
  <c r="W5569" i="1743"/>
  <c r="W5570" i="1743"/>
  <c r="W5571" i="1743"/>
  <c r="W5572" i="1743"/>
  <c r="W5573" i="1743"/>
  <c r="W5574" i="1743"/>
  <c r="W5575" i="1743"/>
  <c r="W5576" i="1743"/>
  <c r="W5577" i="1743"/>
  <c r="W5578" i="1743"/>
  <c r="W5579" i="1743"/>
  <c r="W5580" i="1743"/>
  <c r="W5581" i="1743"/>
  <c r="W5582" i="1743"/>
  <c r="W5583" i="1743"/>
  <c r="W5584" i="1743"/>
  <c r="W5585" i="1743"/>
  <c r="W5586" i="1743"/>
  <c r="W5587" i="1743"/>
  <c r="W5588" i="1743"/>
  <c r="W5589" i="1743"/>
  <c r="W5590" i="1743"/>
  <c r="C59" i="1744" l="1"/>
  <c r="F59" i="1744" s="1"/>
  <c r="M59" i="1744" s="1"/>
  <c r="T59" i="1744" s="1"/>
  <c r="AA59" i="1744" s="1"/>
  <c r="AH59" i="1744" s="1"/>
  <c r="AO59" i="1744" s="1"/>
  <c r="C59" i="1747"/>
  <c r="F59" i="1747" s="1"/>
  <c r="M59" i="1747" s="1"/>
  <c r="T59" i="1747" s="1"/>
  <c r="AA59" i="1747" s="1"/>
  <c r="AH59" i="1747" s="1"/>
  <c r="AO59" i="1747" s="1"/>
  <c r="D59" i="1747"/>
  <c r="G59" i="1747" s="1"/>
  <c r="N59" i="1747" s="1"/>
  <c r="U59" i="1747" s="1"/>
  <c r="AB59" i="1747" s="1"/>
  <c r="AI59" i="1747" s="1"/>
  <c r="AP59" i="1747" s="1"/>
  <c r="D59" i="1744"/>
  <c r="G59" i="1744" s="1"/>
  <c r="N59" i="1744" s="1"/>
  <c r="U59" i="1744" s="1"/>
  <c r="AB59" i="1744" s="1"/>
  <c r="AI59" i="1744" s="1"/>
  <c r="AP59" i="1744" s="1"/>
  <c r="AT11" i="1744"/>
  <c r="AW11" i="1744" s="1"/>
  <c r="AT9" i="1744"/>
  <c r="AW9" i="1744" s="1"/>
  <c r="AS13" i="1744"/>
  <c r="AV13" i="1744" s="1"/>
  <c r="AS41" i="1744"/>
  <c r="AV41" i="1744" s="1"/>
  <c r="AT13" i="1744"/>
  <c r="AW13" i="1744" s="1"/>
  <c r="AS11" i="1744"/>
  <c r="AV11" i="1744" s="1"/>
  <c r="AS9" i="1744"/>
  <c r="AV9" i="1744" s="1"/>
  <c r="AS12" i="1744"/>
  <c r="AV12" i="1744" s="1"/>
  <c r="AT49" i="1744"/>
  <c r="AW49" i="1744" s="1"/>
  <c r="AT37" i="1744"/>
  <c r="AS31" i="1744"/>
  <c r="AV31" i="1744" s="1"/>
  <c r="AT54" i="1744"/>
  <c r="AW54" i="1744" s="1"/>
  <c r="AS61" i="1744"/>
  <c r="AV61" i="1744" s="1"/>
  <c r="AS56" i="1744"/>
  <c r="AT8" i="1744"/>
  <c r="AW8" i="1744" s="1"/>
  <c r="AS8" i="1744"/>
  <c r="AV8" i="1744" s="1"/>
  <c r="AS10" i="1744"/>
  <c r="AV10" i="1744" s="1"/>
  <c r="AT33" i="1744"/>
  <c r="AW33" i="1744" s="1"/>
  <c r="AT56" i="1744"/>
  <c r="AS37" i="1744"/>
  <c r="AS16" i="1744"/>
  <c r="AT31" i="1744"/>
  <c r="AW31" i="1744" s="1"/>
  <c r="AS59" i="1744"/>
  <c r="AT41" i="1744"/>
  <c r="AW41" i="1744" s="1"/>
  <c r="AS33" i="1744"/>
  <c r="AV33" i="1744" s="1"/>
  <c r="AS54" i="1744"/>
  <c r="AV54" i="1744" s="1"/>
  <c r="AT61" i="1744"/>
  <c r="AW61" i="1744" s="1"/>
  <c r="AT40" i="1744"/>
  <c r="AS40" i="1744"/>
  <c r="AT36" i="1744"/>
  <c r="AT10" i="1744"/>
  <c r="AW10" i="1744" s="1"/>
  <c r="AT59" i="1744"/>
  <c r="AT12" i="1744"/>
  <c r="AW12" i="1744" s="1"/>
  <c r="AS36" i="1744"/>
  <c r="AS49" i="1744"/>
  <c r="AV49" i="1744" s="1"/>
  <c r="AT16" i="1744"/>
  <c r="AT20" i="1744"/>
  <c r="AW20" i="1744" s="1"/>
  <c r="BD2" i="1744"/>
  <c r="AZ2" i="1744"/>
  <c r="BA31" i="1744" s="1"/>
  <c r="AD1" i="1746"/>
  <c r="AI47" i="1746"/>
  <c r="AO48" i="1746"/>
  <c r="AI24" i="1746"/>
  <c r="AO25" i="1746"/>
  <c r="AO5" i="1746"/>
  <c r="AU6" i="1746"/>
  <c r="AO18" i="1746"/>
  <c r="AU19" i="1746"/>
  <c r="BA54" i="1746"/>
  <c r="BG56" i="1746"/>
  <c r="BA31" i="1746"/>
  <c r="BG33" i="1746"/>
  <c r="BS55" i="1746"/>
  <c r="AI39" i="1746"/>
  <c r="AO40" i="1746"/>
  <c r="FW32" i="1746"/>
  <c r="Q7" i="1747"/>
  <c r="FB7" i="1747"/>
  <c r="FH45" i="1747"/>
  <c r="EF33" i="1747"/>
  <c r="CW12" i="1747"/>
  <c r="CZ12" i="1747" s="1"/>
  <c r="DG12" i="1747" s="1"/>
  <c r="DN12" i="1747" s="1"/>
  <c r="DU12" i="1747" s="1"/>
  <c r="EB12" i="1747" s="1"/>
  <c r="EI12" i="1747" s="1"/>
  <c r="EP12" i="1747" s="1"/>
  <c r="EW12" i="1747" s="1"/>
  <c r="FD12" i="1747" s="1"/>
  <c r="FK12" i="1747" s="1"/>
  <c r="FR12" i="1747" s="1"/>
  <c r="CW33" i="1747"/>
  <c r="GQ36" i="1747"/>
  <c r="FV54" i="1747"/>
  <c r="FO45" i="1747"/>
  <c r="FH8" i="1747"/>
  <c r="FH47" i="1747"/>
  <c r="FH33" i="1747"/>
  <c r="FA47" i="1747"/>
  <c r="ET56" i="1747"/>
  <c r="ET36" i="1747"/>
  <c r="ET38" i="1747"/>
  <c r="ET47" i="1747"/>
  <c r="EM31" i="1747"/>
  <c r="CP47" i="1747"/>
  <c r="CI52" i="1747"/>
  <c r="CB31" i="1747"/>
  <c r="BU38" i="1747"/>
  <c r="BN47" i="1747"/>
  <c r="BG24" i="1747"/>
  <c r="AZ29" i="1747"/>
  <c r="AS38" i="1747"/>
  <c r="AS38" i="1744"/>
  <c r="AL47" i="1747"/>
  <c r="AL47" i="1744"/>
  <c r="Q38" i="1747"/>
  <c r="T38" i="1747" s="1"/>
  <c r="Q38" i="1744"/>
  <c r="T38" i="1744" s="1"/>
  <c r="GR23" i="1747"/>
  <c r="FW26" i="1747"/>
  <c r="FP30" i="1747"/>
  <c r="FB45" i="1747"/>
  <c r="EU26" i="1747"/>
  <c r="EN60" i="1747"/>
  <c r="EN45" i="1747"/>
  <c r="EN8" i="1747"/>
  <c r="EN32" i="1747"/>
  <c r="EN47" i="1747"/>
  <c r="EN52" i="1747"/>
  <c r="EN23" i="1747"/>
  <c r="DS47" i="1747"/>
  <c r="DS29" i="1747"/>
  <c r="DL31" i="1747"/>
  <c r="DL53" i="1747"/>
  <c r="DL8" i="1747"/>
  <c r="DL60" i="1747"/>
  <c r="DE54" i="1747"/>
  <c r="DE56" i="1747"/>
  <c r="DE52" i="1747"/>
  <c r="CX45" i="1747"/>
  <c r="CQ26" i="1747"/>
  <c r="CQ6" i="1747"/>
  <c r="CJ55" i="1747"/>
  <c r="CC38" i="1747"/>
  <c r="BV45" i="1747"/>
  <c r="BO29" i="1747"/>
  <c r="BH6" i="1747"/>
  <c r="BH36" i="1747"/>
  <c r="BH38" i="1747"/>
  <c r="BA31" i="1747"/>
  <c r="BD31" i="1747" s="1"/>
  <c r="BK31" i="1747" s="1"/>
  <c r="BA53" i="1747"/>
  <c r="BA53" i="1744"/>
  <c r="BA7" i="1747"/>
  <c r="AT46" i="1747"/>
  <c r="AT46" i="1744"/>
  <c r="AM32" i="1747"/>
  <c r="AM32" i="1744"/>
  <c r="AM18" i="1744"/>
  <c r="AM39" i="1747"/>
  <c r="AM39" i="1744"/>
  <c r="AM45" i="1747"/>
  <c r="AM45" i="1744"/>
  <c r="AF55" i="1747"/>
  <c r="AF55" i="1744"/>
  <c r="Y6" i="1744"/>
  <c r="Y6" i="1747"/>
  <c r="FH26" i="1747"/>
  <c r="GR25" i="1747"/>
  <c r="ET52" i="1747"/>
  <c r="GC38" i="1747"/>
  <c r="FH17" i="1747"/>
  <c r="FH31" i="1747"/>
  <c r="FA33" i="1747"/>
  <c r="EM54" i="1747"/>
  <c r="EM10" i="1747"/>
  <c r="EF6" i="1747"/>
  <c r="EF8" i="1747"/>
  <c r="EF47" i="1747"/>
  <c r="DY17" i="1747"/>
  <c r="DR61" i="1747"/>
  <c r="DK17" i="1747"/>
  <c r="DK24" i="1747"/>
  <c r="DD8" i="1747"/>
  <c r="CW10" i="1747"/>
  <c r="CZ10" i="1747" s="1"/>
  <c r="CW7" i="1747"/>
  <c r="CW24" i="1747"/>
  <c r="CP56" i="1747"/>
  <c r="CP52" i="1747"/>
  <c r="CI45" i="1747"/>
  <c r="CI24" i="1747"/>
  <c r="CB36" i="1747"/>
  <c r="CB24" i="1747"/>
  <c r="CB6" i="1747"/>
  <c r="BU33" i="1747"/>
  <c r="BX33" i="1747" s="1"/>
  <c r="BU36" i="1747"/>
  <c r="BN24" i="1747"/>
  <c r="AZ38" i="1747"/>
  <c r="AS24" i="1747"/>
  <c r="AS24" i="1744"/>
  <c r="AL38" i="1747"/>
  <c r="AL38" i="1744"/>
  <c r="AL24" i="1747"/>
  <c r="AL24" i="1744"/>
  <c r="AE29" i="1747"/>
  <c r="AE29" i="1744"/>
  <c r="Q45" i="1744"/>
  <c r="T45" i="1744" s="1"/>
  <c r="AA45" i="1744" s="1"/>
  <c r="Q45" i="1747"/>
  <c r="T45" i="1747" s="1"/>
  <c r="AA45" i="1747" s="1"/>
  <c r="Q29" i="1747"/>
  <c r="Q29" i="1744"/>
  <c r="GR48" i="1747"/>
  <c r="GD24" i="1747"/>
  <c r="FW52" i="1747"/>
  <c r="FP6" i="1747"/>
  <c r="FI24" i="1747"/>
  <c r="FI44" i="1747"/>
  <c r="FB60" i="1747"/>
  <c r="FB26" i="1747"/>
  <c r="EU8" i="1747"/>
  <c r="EU24" i="1747"/>
  <c r="EU17" i="1747"/>
  <c r="EU48" i="1747"/>
  <c r="EU30" i="1747"/>
  <c r="EN17" i="1747"/>
  <c r="EG45" i="1747"/>
  <c r="EG52" i="1747"/>
  <c r="EG32" i="1747"/>
  <c r="EG30" i="1747"/>
  <c r="EG24" i="1747"/>
  <c r="DL47" i="1747"/>
  <c r="DE10" i="1747"/>
  <c r="DE29" i="1747"/>
  <c r="CX8" i="1747"/>
  <c r="CQ32" i="1747"/>
  <c r="CC47" i="1747"/>
  <c r="CC26" i="1747"/>
  <c r="BV52" i="1747"/>
  <c r="BV60" i="1747"/>
  <c r="BO38" i="1747"/>
  <c r="BO52" i="1747"/>
  <c r="BH52" i="1747"/>
  <c r="BH32" i="1747"/>
  <c r="BH29" i="1747"/>
  <c r="BA26" i="1747"/>
  <c r="BA55" i="1747"/>
  <c r="AT60" i="1747"/>
  <c r="AT60" i="1744"/>
  <c r="AT47" i="1747"/>
  <c r="AT47" i="1744"/>
  <c r="AT44" i="1747"/>
  <c r="AT44" i="1744"/>
  <c r="AM6" i="1747"/>
  <c r="AM6" i="1744"/>
  <c r="AF20" i="1747"/>
  <c r="AF19" i="1744"/>
  <c r="AF44" i="1747"/>
  <c r="AF44" i="1744"/>
  <c r="GC33" i="1747"/>
  <c r="ET6" i="1747"/>
  <c r="DK52" i="1747"/>
  <c r="EM7" i="1747"/>
  <c r="EF20" i="1747"/>
  <c r="EF56" i="1747"/>
  <c r="EF44" i="1747"/>
  <c r="DR52" i="1747"/>
  <c r="DK29" i="1747"/>
  <c r="DD47" i="1747"/>
  <c r="CW17" i="1747"/>
  <c r="CP45" i="1747"/>
  <c r="CP17" i="1747"/>
  <c r="CI29" i="1747"/>
  <c r="CB29" i="1747"/>
  <c r="BG45" i="1747"/>
  <c r="AS45" i="1747"/>
  <c r="AS45" i="1744"/>
  <c r="X38" i="1747"/>
  <c r="X38" i="1744"/>
  <c r="FI29" i="1747"/>
  <c r="FO8" i="1747"/>
  <c r="FO52" i="1747"/>
  <c r="FH29" i="1747"/>
  <c r="FA17" i="1747"/>
  <c r="FA24" i="1747"/>
  <c r="EF9" i="1747"/>
  <c r="DK26" i="1747"/>
  <c r="CW54" i="1747"/>
  <c r="CW38" i="1747"/>
  <c r="BU26" i="1747"/>
  <c r="AE7" i="1747"/>
  <c r="X39" i="1744"/>
  <c r="X39" i="1747"/>
  <c r="GX24" i="1747"/>
  <c r="FO47" i="1747"/>
  <c r="FO24" i="1747"/>
  <c r="FH36" i="1747"/>
  <c r="FH38" i="1747"/>
  <c r="FA45" i="1747"/>
  <c r="ET26" i="1747"/>
  <c r="EM8" i="1747"/>
  <c r="EM47" i="1747"/>
  <c r="EM52" i="1747"/>
  <c r="DY7" i="1747"/>
  <c r="DR47" i="1747"/>
  <c r="DK31" i="1747"/>
  <c r="DK8" i="1747"/>
  <c r="DD54" i="1747"/>
  <c r="DD56" i="1747"/>
  <c r="DD52" i="1747"/>
  <c r="CW45" i="1747"/>
  <c r="CP26" i="1747"/>
  <c r="CP6" i="1747"/>
  <c r="BU20" i="1747"/>
  <c r="BU45" i="1747"/>
  <c r="BN29" i="1747"/>
  <c r="BG36" i="1747"/>
  <c r="BG38" i="1747"/>
  <c r="AZ7" i="1747"/>
  <c r="AL7" i="1747"/>
  <c r="AL19" i="1744"/>
  <c r="AL45" i="1747"/>
  <c r="AL45" i="1744"/>
  <c r="FW31" i="1747"/>
  <c r="FP29" i="1747"/>
  <c r="FI45" i="1747"/>
  <c r="FI26" i="1747"/>
  <c r="FI48" i="1747"/>
  <c r="FB56" i="1747"/>
  <c r="EU32" i="1747"/>
  <c r="EU6" i="1747"/>
  <c r="EU53" i="1747"/>
  <c r="EU37" i="1747"/>
  <c r="EN56" i="1747"/>
  <c r="EN33" i="1747"/>
  <c r="EN55" i="1747"/>
  <c r="EN46" i="1747"/>
  <c r="EN24" i="1747"/>
  <c r="EN37" i="1747"/>
  <c r="EG33" i="1747"/>
  <c r="EG10" i="1747"/>
  <c r="DS24" i="1747"/>
  <c r="DL52" i="1747"/>
  <c r="DL13" i="1747"/>
  <c r="DL10" i="1747"/>
  <c r="DE17" i="1747"/>
  <c r="CX47" i="1747"/>
  <c r="CX12" i="1747"/>
  <c r="DA12" i="1747" s="1"/>
  <c r="DH12" i="1747" s="1"/>
  <c r="DO12" i="1747" s="1"/>
  <c r="DV12" i="1747" s="1"/>
  <c r="EC12" i="1747" s="1"/>
  <c r="EJ12" i="1747" s="1"/>
  <c r="EQ12" i="1747" s="1"/>
  <c r="EX12" i="1747" s="1"/>
  <c r="FE12" i="1747" s="1"/>
  <c r="FL12" i="1747" s="1"/>
  <c r="FS12" i="1747" s="1"/>
  <c r="CX33" i="1747"/>
  <c r="CQ8" i="1747"/>
  <c r="CT8" i="1747" s="1"/>
  <c r="CQ55" i="1747"/>
  <c r="CQ46" i="1747"/>
  <c r="CQ36" i="1747"/>
  <c r="CJ33" i="1747"/>
  <c r="CJ31" i="1747"/>
  <c r="CJ26" i="1747"/>
  <c r="CC45" i="1747"/>
  <c r="BV31" i="1747"/>
  <c r="BV47" i="1747"/>
  <c r="BV29" i="1747"/>
  <c r="BO45" i="1747"/>
  <c r="BA45" i="1747"/>
  <c r="BA45" i="1744"/>
  <c r="BA52" i="1747"/>
  <c r="BA52" i="1744"/>
  <c r="BA24" i="1747"/>
  <c r="AT52" i="1747"/>
  <c r="AT52" i="1744"/>
  <c r="AT32" i="1747"/>
  <c r="AT32" i="1744"/>
  <c r="AM25" i="1747"/>
  <c r="AM25" i="1744"/>
  <c r="AF52" i="1747"/>
  <c r="AF52" i="1744"/>
  <c r="AF24" i="1747"/>
  <c r="AF24" i="1744"/>
  <c r="Y47" i="1747"/>
  <c r="Y47" i="1744"/>
  <c r="DK45" i="1747"/>
  <c r="GC54" i="1747"/>
  <c r="ET33" i="1747"/>
  <c r="ET45" i="1747"/>
  <c r="EM26" i="1747"/>
  <c r="EM29" i="1747"/>
  <c r="EF25" i="1747"/>
  <c r="EF37" i="1747"/>
  <c r="DK6" i="1747"/>
  <c r="CW36" i="1747"/>
  <c r="CP31" i="1747"/>
  <c r="BN31" i="1747"/>
  <c r="AZ20" i="1747"/>
  <c r="AZ19" i="1744"/>
  <c r="AS53" i="1744"/>
  <c r="AS53" i="1747"/>
  <c r="AL36" i="1747"/>
  <c r="AL36" i="1744"/>
  <c r="GX38" i="1747"/>
  <c r="GC52" i="1747"/>
  <c r="FV52" i="1747"/>
  <c r="FO6" i="1747"/>
  <c r="FO26" i="1747"/>
  <c r="FH24" i="1747"/>
  <c r="FA26" i="1747"/>
  <c r="ET24" i="1747"/>
  <c r="ET17" i="1747"/>
  <c r="EM6" i="1747"/>
  <c r="EM17" i="1747"/>
  <c r="EF45" i="1747"/>
  <c r="EF52" i="1747"/>
  <c r="EF32" i="1747"/>
  <c r="EF30" i="1747"/>
  <c r="EF24" i="1747"/>
  <c r="DK47" i="1747"/>
  <c r="DD10" i="1747"/>
  <c r="DG10" i="1747" s="1"/>
  <c r="DD29" i="1747"/>
  <c r="CW8" i="1747"/>
  <c r="CB47" i="1747"/>
  <c r="CB26" i="1747"/>
  <c r="BU7" i="1747"/>
  <c r="BN7" i="1747"/>
  <c r="BN26" i="1747"/>
  <c r="BN38" i="1747"/>
  <c r="BN52" i="1747"/>
  <c r="BG52" i="1747"/>
  <c r="BG29" i="1747"/>
  <c r="AZ26" i="1747"/>
  <c r="AZ26" i="1744"/>
  <c r="AS47" i="1747"/>
  <c r="AS47" i="1744"/>
  <c r="AL6" i="1747"/>
  <c r="AL6" i="1744"/>
  <c r="AE20" i="1747"/>
  <c r="AE19" i="1744"/>
  <c r="Q40" i="1747"/>
  <c r="T40" i="1747" s="1"/>
  <c r="AA40" i="1747" s="1"/>
  <c r="AH40" i="1747" s="1"/>
  <c r="AO40" i="1747" s="1"/>
  <c r="AV40" i="1747" s="1"/>
  <c r="BC40" i="1747" s="1"/>
  <c r="BJ40" i="1747" s="1"/>
  <c r="BQ40" i="1747" s="1"/>
  <c r="BX40" i="1747" s="1"/>
  <c r="CE40" i="1747" s="1"/>
  <c r="CL40" i="1747" s="1"/>
  <c r="CS40" i="1747" s="1"/>
  <c r="Q40" i="1744"/>
  <c r="T40" i="1744" s="1"/>
  <c r="AA40" i="1744" s="1"/>
  <c r="AH40" i="1744" s="1"/>
  <c r="AO40" i="1744" s="1"/>
  <c r="AV40" i="1744" s="1"/>
  <c r="GR47" i="1747"/>
  <c r="FP33" i="1747"/>
  <c r="FI52" i="1747"/>
  <c r="FB29" i="1747"/>
  <c r="EU31" i="1747"/>
  <c r="EU9" i="1747"/>
  <c r="EN48" i="1747"/>
  <c r="EN38" i="1747"/>
  <c r="EN25" i="1747"/>
  <c r="EG11" i="1747"/>
  <c r="EG26" i="1747"/>
  <c r="EG36" i="1747"/>
  <c r="EG29" i="1747"/>
  <c r="DS31" i="1747"/>
  <c r="DL38" i="1747"/>
  <c r="DL23" i="1747"/>
  <c r="DL39" i="1747"/>
  <c r="DL48" i="1747"/>
  <c r="DE38" i="1747"/>
  <c r="CX56" i="1747"/>
  <c r="CX9" i="1747"/>
  <c r="CQ29" i="1747"/>
  <c r="CQ24" i="1747"/>
  <c r="CJ6" i="1747"/>
  <c r="CC32" i="1747"/>
  <c r="CC52" i="1747"/>
  <c r="BV46" i="1747"/>
  <c r="BO36" i="1747"/>
  <c r="BO20" i="1747"/>
  <c r="BH23" i="1747"/>
  <c r="BH26" i="1747"/>
  <c r="BH7" i="1747"/>
  <c r="AT39" i="1747"/>
  <c r="AT39" i="1744"/>
  <c r="AT29" i="1747"/>
  <c r="AT29" i="1744"/>
  <c r="AM48" i="1747"/>
  <c r="AM48" i="1744"/>
  <c r="AM44" i="1747"/>
  <c r="AM44" i="1744"/>
  <c r="AM23" i="1747"/>
  <c r="AM23" i="1744"/>
  <c r="AF38" i="1747"/>
  <c r="AF38" i="1744"/>
  <c r="Y20" i="1747"/>
  <c r="Y7" i="1747"/>
  <c r="Y29" i="1744"/>
  <c r="Y29" i="1747"/>
  <c r="R52" i="1744"/>
  <c r="R52" i="1747"/>
  <c r="R39" i="1744"/>
  <c r="R39" i="1747"/>
  <c r="EM56" i="1747"/>
  <c r="EF10" i="1747"/>
  <c r="CW47" i="1747"/>
  <c r="CP61" i="1747"/>
  <c r="CS61" i="1747" s="1"/>
  <c r="CZ61" i="1747" s="1"/>
  <c r="DG61" i="1747" s="1"/>
  <c r="DN61" i="1747" s="1"/>
  <c r="CP8" i="1747"/>
  <c r="CS8" i="1747" s="1"/>
  <c r="CP38" i="1747"/>
  <c r="CP36" i="1747"/>
  <c r="CI33" i="1747"/>
  <c r="CI31" i="1747"/>
  <c r="CI26" i="1747"/>
  <c r="CB45" i="1747"/>
  <c r="BU47" i="1747"/>
  <c r="BU29" i="1747"/>
  <c r="BU24" i="1747"/>
  <c r="BN45" i="1747"/>
  <c r="AZ45" i="1747"/>
  <c r="AZ24" i="1747"/>
  <c r="AZ24" i="1744"/>
  <c r="AS52" i="1747"/>
  <c r="AS52" i="1744"/>
  <c r="AE52" i="1747"/>
  <c r="AE52" i="1744"/>
  <c r="AE24" i="1747"/>
  <c r="AE24" i="1744"/>
  <c r="X47" i="1747"/>
  <c r="X47" i="1744"/>
  <c r="GR46" i="1747"/>
  <c r="FW54" i="1747"/>
  <c r="FW47" i="1747"/>
  <c r="FP60" i="1747"/>
  <c r="FP45" i="1747"/>
  <c r="FP23" i="1747"/>
  <c r="FI39" i="1747"/>
  <c r="FI11" i="1747"/>
  <c r="FI8" i="1747"/>
  <c r="FI55" i="1747"/>
  <c r="FI47" i="1747"/>
  <c r="FI33" i="1747"/>
  <c r="FI32" i="1747"/>
  <c r="FB47" i="1747"/>
  <c r="EU11" i="1747"/>
  <c r="EU56" i="1747"/>
  <c r="EU36" i="1747"/>
  <c r="EU47" i="1747"/>
  <c r="EN39" i="1747"/>
  <c r="EN31" i="1747"/>
  <c r="EG20" i="1747"/>
  <c r="EG56" i="1747"/>
  <c r="EG44" i="1747"/>
  <c r="DS8" i="1747"/>
  <c r="DS52" i="1747"/>
  <c r="DL29" i="1747"/>
  <c r="DE47" i="1747"/>
  <c r="CX17" i="1747"/>
  <c r="CQ45" i="1747"/>
  <c r="CQ54" i="1747"/>
  <c r="CQ47" i="1747"/>
  <c r="CJ52" i="1747"/>
  <c r="CJ29" i="1747"/>
  <c r="CC53" i="1747"/>
  <c r="CC29" i="1747"/>
  <c r="CC31" i="1747"/>
  <c r="BV55" i="1747"/>
  <c r="BV38" i="1747"/>
  <c r="BH45" i="1747"/>
  <c r="BH25" i="1747"/>
  <c r="BH24" i="1747"/>
  <c r="BA29" i="1747"/>
  <c r="BA29" i="1744"/>
  <c r="AT45" i="1747"/>
  <c r="AT45" i="1744"/>
  <c r="AT38" i="1747"/>
  <c r="AT38" i="1744"/>
  <c r="AM47" i="1747"/>
  <c r="AM47" i="1744"/>
  <c r="AM55" i="1747"/>
  <c r="AM55" i="1744"/>
  <c r="R60" i="1747"/>
  <c r="R7" i="1747"/>
  <c r="AV59" i="1747"/>
  <c r="DD17" i="1747"/>
  <c r="GC31" i="1747"/>
  <c r="FA29" i="1747"/>
  <c r="FA31" i="1747"/>
  <c r="EM38" i="1747"/>
  <c r="EF11" i="1747"/>
  <c r="EF26" i="1747"/>
  <c r="EF36" i="1747"/>
  <c r="EF29" i="1747"/>
  <c r="DK38" i="1747"/>
  <c r="DD38" i="1747"/>
  <c r="CW56" i="1747"/>
  <c r="CW26" i="1747"/>
  <c r="CP29" i="1747"/>
  <c r="CP24" i="1747"/>
  <c r="CI47" i="1747"/>
  <c r="CI6" i="1747"/>
  <c r="CI7" i="1747"/>
  <c r="CB52" i="1747"/>
  <c r="BU56" i="1747"/>
  <c r="BN36" i="1747"/>
  <c r="BN20" i="1747"/>
  <c r="BG26" i="1747"/>
  <c r="BG7" i="1747"/>
  <c r="AS29" i="1747"/>
  <c r="AS29" i="1744"/>
  <c r="AE38" i="1747"/>
  <c r="AE38" i="1744"/>
  <c r="X29" i="1747"/>
  <c r="X29" i="1744"/>
  <c r="Q52" i="1747"/>
  <c r="Q52" i="1744"/>
  <c r="Q36" i="1747"/>
  <c r="Q36" i="1744"/>
  <c r="FW12" i="1747"/>
  <c r="FP39" i="1747"/>
  <c r="FP31" i="1747"/>
  <c r="FP10" i="1747"/>
  <c r="FP44" i="1747"/>
  <c r="FP7" i="1747"/>
  <c r="FI10" i="1747"/>
  <c r="FI53" i="1747"/>
  <c r="FI6" i="1747"/>
  <c r="FI37" i="1747"/>
  <c r="FB52" i="1747"/>
  <c r="FB38" i="1747"/>
  <c r="EU10" i="1747"/>
  <c r="EU25" i="1747"/>
  <c r="EU46" i="1747"/>
  <c r="EU29" i="1747"/>
  <c r="EN44" i="1747"/>
  <c r="EN53" i="1747"/>
  <c r="EG39" i="1747"/>
  <c r="EG46" i="1747"/>
  <c r="EG48" i="1747"/>
  <c r="EG31" i="1747"/>
  <c r="EG7" i="1747"/>
  <c r="EG53" i="1747"/>
  <c r="DS6" i="1747"/>
  <c r="DL44" i="1747"/>
  <c r="DL25" i="1747"/>
  <c r="DL32" i="1747"/>
  <c r="DE26" i="1747"/>
  <c r="DE24" i="1747"/>
  <c r="CX60" i="1747"/>
  <c r="CX31" i="1747"/>
  <c r="CX52" i="1747"/>
  <c r="CX6" i="1747"/>
  <c r="CX29" i="1747"/>
  <c r="CQ39" i="1747"/>
  <c r="CQ44" i="1747"/>
  <c r="CJ54" i="1747"/>
  <c r="CM54" i="1747" s="1"/>
  <c r="CJ38" i="1747"/>
  <c r="CJ48" i="1747"/>
  <c r="CJ36" i="1747"/>
  <c r="CC48" i="1747"/>
  <c r="CC33" i="1747"/>
  <c r="BH53" i="1747"/>
  <c r="BH60" i="1747"/>
  <c r="BH46" i="1747"/>
  <c r="AT20" i="1747"/>
  <c r="AT19" i="1744"/>
  <c r="AT26" i="1747"/>
  <c r="AT26" i="1744"/>
  <c r="AT55" i="1747"/>
  <c r="AT55" i="1744"/>
  <c r="AM60" i="1747"/>
  <c r="AM60" i="1744"/>
  <c r="AM29" i="1747"/>
  <c r="AM29" i="1744"/>
  <c r="AF45" i="1747"/>
  <c r="AF45" i="1744"/>
  <c r="AF56" i="1747"/>
  <c r="AI56" i="1747" s="1"/>
  <c r="AP56" i="1747" s="1"/>
  <c r="AW56" i="1747" s="1"/>
  <c r="BD56" i="1747" s="1"/>
  <c r="BK56" i="1747" s="1"/>
  <c r="BR56" i="1747" s="1"/>
  <c r="AF56" i="1744"/>
  <c r="AI56" i="1744" s="1"/>
  <c r="AP56" i="1744" s="1"/>
  <c r="AW56" i="1744" s="1"/>
  <c r="AF6" i="1747"/>
  <c r="AF6" i="1744"/>
  <c r="Y60" i="1747"/>
  <c r="Y60" i="1744"/>
  <c r="FH61" i="1747"/>
  <c r="DK10" i="1747"/>
  <c r="FP8" i="1747"/>
  <c r="FP52" i="1747"/>
  <c r="FP53" i="1747"/>
  <c r="FI25" i="1747"/>
  <c r="EU60" i="1747"/>
  <c r="EU33" i="1747"/>
  <c r="EU45" i="1747"/>
  <c r="EU44" i="1747"/>
  <c r="EU52" i="1747"/>
  <c r="EN26" i="1747"/>
  <c r="EN29" i="1747"/>
  <c r="EG9" i="1747"/>
  <c r="EG25" i="1747"/>
  <c r="EG37" i="1747"/>
  <c r="EG38" i="1747"/>
  <c r="DS33" i="1747"/>
  <c r="DS10" i="1747"/>
  <c r="DS7" i="1747"/>
  <c r="DL46" i="1747"/>
  <c r="DL6" i="1747"/>
  <c r="DL26" i="1747"/>
  <c r="DE60" i="1747"/>
  <c r="CX36" i="1747"/>
  <c r="CX54" i="1747"/>
  <c r="CX38" i="1747"/>
  <c r="CQ31" i="1747"/>
  <c r="CQ30" i="1747"/>
  <c r="CC44" i="1747"/>
  <c r="CC7" i="1747"/>
  <c r="CC30" i="1747"/>
  <c r="BO31" i="1747"/>
  <c r="BR31" i="1747" s="1"/>
  <c r="BH44" i="1747"/>
  <c r="BA20" i="1747"/>
  <c r="BA19" i="1744"/>
  <c r="AT48" i="1747"/>
  <c r="AT48" i="1744"/>
  <c r="AT53" i="1747"/>
  <c r="AT53" i="1744"/>
  <c r="AT25" i="1744"/>
  <c r="AT25" i="1747"/>
  <c r="AT6" i="1747"/>
  <c r="AT6" i="1744"/>
  <c r="AM30" i="1747"/>
  <c r="AM30" i="1744"/>
  <c r="AM46" i="1747"/>
  <c r="AM46" i="1744"/>
  <c r="AM36" i="1747"/>
  <c r="AM36" i="1744"/>
  <c r="AF60" i="1744"/>
  <c r="AW59" i="1747"/>
  <c r="FA56" i="1747"/>
  <c r="EM33" i="1747"/>
  <c r="FB24" i="1747"/>
  <c r="GJ7" i="1747"/>
  <c r="FH56" i="1747"/>
  <c r="FH6" i="1747"/>
  <c r="FA52" i="1747"/>
  <c r="FA38" i="1747"/>
  <c r="ET10" i="1747"/>
  <c r="ET29" i="1747"/>
  <c r="EF39" i="1747"/>
  <c r="EF46" i="1747"/>
  <c r="EF48" i="1747"/>
  <c r="EF31" i="1747"/>
  <c r="EF7" i="1747"/>
  <c r="EF53" i="1747"/>
  <c r="DD26" i="1747"/>
  <c r="DD24" i="1747"/>
  <c r="CW31" i="1747"/>
  <c r="CW52" i="1747"/>
  <c r="CW6" i="1747"/>
  <c r="CW29" i="1747"/>
  <c r="CI54" i="1747"/>
  <c r="CL54" i="1747" s="1"/>
  <c r="CI38" i="1747"/>
  <c r="CI36" i="1747"/>
  <c r="CB33" i="1747"/>
  <c r="CE33" i="1747" s="1"/>
  <c r="AS20" i="1747"/>
  <c r="AS19" i="1744"/>
  <c r="AS26" i="1747"/>
  <c r="AS26" i="1744"/>
  <c r="AS7" i="1747"/>
  <c r="AL29" i="1747"/>
  <c r="AL29" i="1744"/>
  <c r="AE45" i="1747"/>
  <c r="AH45" i="1747" s="1"/>
  <c r="AE45" i="1744"/>
  <c r="AH45" i="1744" s="1"/>
  <c r="AE56" i="1747"/>
  <c r="AH56" i="1747" s="1"/>
  <c r="AO56" i="1747" s="1"/>
  <c r="AV56" i="1747" s="1"/>
  <c r="BC56" i="1747" s="1"/>
  <c r="BJ56" i="1747" s="1"/>
  <c r="BQ56" i="1747" s="1"/>
  <c r="AE56" i="1744"/>
  <c r="AH56" i="1744" s="1"/>
  <c r="AO56" i="1744" s="1"/>
  <c r="AV56" i="1744" s="1"/>
  <c r="AE6" i="1747"/>
  <c r="AE6" i="1744"/>
  <c r="Q47" i="1747"/>
  <c r="Q47" i="1744"/>
  <c r="GD45" i="1747"/>
  <c r="GD38" i="1747"/>
  <c r="FW38" i="1747"/>
  <c r="FP37" i="1747"/>
  <c r="FI17" i="1747"/>
  <c r="FI54" i="1747"/>
  <c r="FI31" i="1747"/>
  <c r="FI23" i="1747"/>
  <c r="FI30" i="1747"/>
  <c r="FB33" i="1747"/>
  <c r="EU23" i="1747"/>
  <c r="EN54" i="1747"/>
  <c r="EN10" i="1747"/>
  <c r="EN30" i="1747"/>
  <c r="EG17" i="1747"/>
  <c r="EG6" i="1747"/>
  <c r="EG8" i="1747"/>
  <c r="EG47" i="1747"/>
  <c r="EG23" i="1747"/>
  <c r="DZ17" i="1747"/>
  <c r="DS26" i="1747"/>
  <c r="DL17" i="1747"/>
  <c r="DL30" i="1747"/>
  <c r="DL11" i="1747"/>
  <c r="DE8" i="1747"/>
  <c r="CX40" i="1747"/>
  <c r="CX10" i="1747"/>
  <c r="DA10" i="1747" s="1"/>
  <c r="CX7" i="1747"/>
  <c r="CX24" i="1747"/>
  <c r="CQ56" i="1747"/>
  <c r="CQ52" i="1747"/>
  <c r="CQ41" i="1747"/>
  <c r="CT41" i="1747" s="1"/>
  <c r="CQ53" i="1747"/>
  <c r="CQ23" i="1747"/>
  <c r="CJ46" i="1747"/>
  <c r="CJ44" i="1747"/>
  <c r="CJ45" i="1747"/>
  <c r="CJ24" i="1747"/>
  <c r="CC39" i="1747"/>
  <c r="CC36" i="1747"/>
  <c r="CC24" i="1747"/>
  <c r="BV33" i="1747"/>
  <c r="BY33" i="1747" s="1"/>
  <c r="BV36" i="1747"/>
  <c r="BO24" i="1747"/>
  <c r="BH30" i="1747"/>
  <c r="BA60" i="1744"/>
  <c r="BA38" i="1747"/>
  <c r="BA38" i="1744"/>
  <c r="AT30" i="1747"/>
  <c r="AT30" i="1744"/>
  <c r="AT23" i="1747"/>
  <c r="AT23" i="1744"/>
  <c r="AT24" i="1747"/>
  <c r="AT24" i="1744"/>
  <c r="AM53" i="1747"/>
  <c r="AM53" i="1744"/>
  <c r="AM38" i="1744"/>
  <c r="AM38" i="1747"/>
  <c r="AM24" i="1747"/>
  <c r="AM24" i="1744"/>
  <c r="AF46" i="1747"/>
  <c r="AF46" i="1744"/>
  <c r="AF53" i="1747"/>
  <c r="AF53" i="1744"/>
  <c r="AF29" i="1747"/>
  <c r="AF29" i="1744"/>
  <c r="GX52" i="1747"/>
  <c r="GX26" i="1747"/>
  <c r="GX29" i="1747"/>
  <c r="GX47" i="1747"/>
  <c r="GX45" i="1747"/>
  <c r="GX31" i="1747"/>
  <c r="GQ10" i="1747"/>
  <c r="GQ8" i="1747"/>
  <c r="GQ26" i="1747"/>
  <c r="GQ31" i="1747"/>
  <c r="GQ47" i="1747"/>
  <c r="GQ38" i="1747"/>
  <c r="GQ6" i="1747"/>
  <c r="GQ24" i="1747"/>
  <c r="GQ29" i="1747"/>
  <c r="GQ45" i="1747"/>
  <c r="GQ52" i="1747"/>
  <c r="GJ46" i="1747"/>
  <c r="GJ53" i="1747"/>
  <c r="GJ23" i="1747"/>
  <c r="GJ47" i="1747"/>
  <c r="GJ52" i="1747"/>
  <c r="GJ30" i="1747"/>
  <c r="GC60" i="1747"/>
  <c r="GC10" i="1747"/>
  <c r="GC9" i="1747"/>
  <c r="GC53" i="1747"/>
  <c r="GC45" i="1747"/>
  <c r="GC29" i="1747"/>
  <c r="GC47" i="1747"/>
  <c r="FV31" i="1747"/>
  <c r="FV49" i="1747"/>
  <c r="FY49" i="1747" s="1"/>
  <c r="GF49" i="1747" s="1"/>
  <c r="GM49" i="1747" s="1"/>
  <c r="GT49" i="1747" s="1"/>
  <c r="HA49" i="1747" s="1"/>
  <c r="HH49" i="1747" s="1"/>
  <c r="HO49" i="1747" s="1"/>
  <c r="FV45" i="1747"/>
  <c r="FV11" i="1747"/>
  <c r="FV47" i="1747"/>
  <c r="FO17" i="1747"/>
  <c r="FO31" i="1747"/>
  <c r="FO33" i="1747"/>
  <c r="FO10" i="1747"/>
  <c r="FO38" i="1747"/>
  <c r="FO9" i="1747"/>
  <c r="FO29" i="1747"/>
  <c r="FH10" i="1747"/>
  <c r="FH11" i="1747"/>
  <c r="FH54" i="1747"/>
  <c r="FH52" i="1747"/>
  <c r="FA9" i="1747"/>
  <c r="ET8" i="1747"/>
  <c r="ET31" i="1747"/>
  <c r="EM45" i="1747"/>
  <c r="EM11" i="1747"/>
  <c r="EM5" i="1747" s="1"/>
  <c r="EM24" i="1747"/>
  <c r="EF17" i="1747"/>
  <c r="EF23" i="1747"/>
  <c r="EF38" i="1747"/>
  <c r="DY38" i="1747"/>
  <c r="DY33" i="1747"/>
  <c r="DY56" i="1747"/>
  <c r="DY52" i="1747"/>
  <c r="DY36" i="1747"/>
  <c r="DR9" i="1747"/>
  <c r="DR17" i="1747"/>
  <c r="DR24" i="1747"/>
  <c r="DR38" i="1747"/>
  <c r="DK13" i="1747"/>
  <c r="DK11" i="1747"/>
  <c r="CW11" i="1747"/>
  <c r="CW40" i="1747"/>
  <c r="CW13" i="1747"/>
  <c r="CP13" i="1747"/>
  <c r="CS13" i="1747" s="1"/>
  <c r="CP11" i="1747"/>
  <c r="CP55" i="1747"/>
  <c r="CP39" i="1747"/>
  <c r="CP60" i="1747"/>
  <c r="CP7" i="1747"/>
  <c r="CP54" i="1747"/>
  <c r="CS54" i="1747" s="1"/>
  <c r="CP41" i="1747"/>
  <c r="CS41" i="1747" s="1"/>
  <c r="CP32" i="1747"/>
  <c r="CP44" i="1747"/>
  <c r="CB38" i="1747"/>
  <c r="BU31" i="1747"/>
  <c r="BU52" i="1747"/>
  <c r="AZ31" i="1747"/>
  <c r="BC31" i="1747" s="1"/>
  <c r="BJ31" i="1747" s="1"/>
  <c r="AZ31" i="1744"/>
  <c r="BC31" i="1744" s="1"/>
  <c r="AZ52" i="1747"/>
  <c r="AZ52" i="1744"/>
  <c r="AS60" i="1744"/>
  <c r="AS60" i="1747"/>
  <c r="AS48" i="1744"/>
  <c r="AS48" i="1747"/>
  <c r="AS39" i="1744"/>
  <c r="AS39" i="1747"/>
  <c r="AS46" i="1744"/>
  <c r="AS46" i="1747"/>
  <c r="AS44" i="1744"/>
  <c r="AS44" i="1747"/>
  <c r="AS55" i="1744"/>
  <c r="AS55" i="1747"/>
  <c r="X32" i="1744"/>
  <c r="X32" i="1747"/>
  <c r="X44" i="1744"/>
  <c r="X44" i="1747"/>
  <c r="X60" i="1744"/>
  <c r="X60" i="1747"/>
  <c r="X23" i="1744"/>
  <c r="X22" i="1744" s="1"/>
  <c r="X23" i="1747"/>
  <c r="X20" i="1747"/>
  <c r="X7" i="1747"/>
  <c r="X48" i="1744"/>
  <c r="X48" i="1747"/>
  <c r="X46" i="1744"/>
  <c r="X46" i="1747"/>
  <c r="X6" i="1744"/>
  <c r="X6" i="1747"/>
  <c r="X30" i="1744"/>
  <c r="X30" i="1747"/>
  <c r="X55" i="1744"/>
  <c r="X55" i="1747"/>
  <c r="GY52" i="1747"/>
  <c r="GY48" i="1747"/>
  <c r="GY47" i="1747"/>
  <c r="GY44" i="1747"/>
  <c r="GY45" i="1747"/>
  <c r="GR10" i="1747"/>
  <c r="GR39" i="1747"/>
  <c r="GR11" i="1747"/>
  <c r="GR8" i="1747"/>
  <c r="GR36" i="1747"/>
  <c r="GR53" i="1747"/>
  <c r="GR55" i="1747"/>
  <c r="GR26" i="1747"/>
  <c r="GR31" i="1747"/>
  <c r="GR38" i="1747"/>
  <c r="GR6" i="1747"/>
  <c r="GR9" i="1747"/>
  <c r="GR37" i="1747"/>
  <c r="GR24" i="1747"/>
  <c r="GR29" i="1747"/>
  <c r="GR32" i="1747"/>
  <c r="GR45" i="1747"/>
  <c r="GR52" i="1747"/>
  <c r="GR30" i="1747"/>
  <c r="GR44" i="1747"/>
  <c r="GK39" i="1747"/>
  <c r="GK9" i="1747"/>
  <c r="GK45" i="1747"/>
  <c r="GK44" i="1747"/>
  <c r="GK52" i="1747"/>
  <c r="GD10" i="1747"/>
  <c r="GD33" i="1747"/>
  <c r="GD31" i="1747"/>
  <c r="GD8" i="1747"/>
  <c r="GD12" i="1747"/>
  <c r="GD11" i="1747"/>
  <c r="GD20" i="1747"/>
  <c r="GD54" i="1747"/>
  <c r="GD26" i="1747"/>
  <c r="GD6" i="1747"/>
  <c r="GD29" i="1747"/>
  <c r="GD47" i="1747"/>
  <c r="GD52" i="1747"/>
  <c r="FW10" i="1747"/>
  <c r="FW60" i="1747"/>
  <c r="FW49" i="1747"/>
  <c r="FZ49" i="1747" s="1"/>
  <c r="GG49" i="1747" s="1"/>
  <c r="GN49" i="1747" s="1"/>
  <c r="GU49" i="1747" s="1"/>
  <c r="HB49" i="1747" s="1"/>
  <c r="HI49" i="1747" s="1"/>
  <c r="HP49" i="1747" s="1"/>
  <c r="FW45" i="1747"/>
  <c r="FW55" i="1747"/>
  <c r="FW23" i="1747"/>
  <c r="FW24" i="1747"/>
  <c r="FW30" i="1747"/>
  <c r="FW6" i="1747"/>
  <c r="FW29" i="1747"/>
  <c r="FW8" i="1747"/>
  <c r="FP47" i="1747"/>
  <c r="FP17" i="1747"/>
  <c r="FP55" i="1747"/>
  <c r="FP38" i="1747"/>
  <c r="FP24" i="1747"/>
  <c r="FP26" i="1747"/>
  <c r="FP25" i="1747"/>
  <c r="FP32" i="1747"/>
  <c r="FI36" i="1747"/>
  <c r="FI56" i="1747"/>
  <c r="FI9" i="1747"/>
  <c r="FI7" i="1747"/>
  <c r="FI46" i="1747"/>
  <c r="FI43" i="1747" s="1"/>
  <c r="FI38" i="1747"/>
  <c r="FB39" i="1747"/>
  <c r="FB11" i="1747"/>
  <c r="FB8" i="1747"/>
  <c r="FB9" i="1747"/>
  <c r="FB44" i="1747"/>
  <c r="FB31" i="1747"/>
  <c r="FB17" i="1747"/>
  <c r="FB10" i="1747"/>
  <c r="FB48" i="1747"/>
  <c r="EU7" i="1747"/>
  <c r="EU38" i="1747"/>
  <c r="EN11" i="1747"/>
  <c r="EN6" i="1747"/>
  <c r="DZ38" i="1747"/>
  <c r="DZ26" i="1747"/>
  <c r="DZ45" i="1747"/>
  <c r="DZ29" i="1747"/>
  <c r="DZ47" i="1747"/>
  <c r="DZ24" i="1747"/>
  <c r="DS37" i="1747"/>
  <c r="DS39" i="1747"/>
  <c r="DS55" i="1747"/>
  <c r="DS17" i="1747"/>
  <c r="DS23" i="1747"/>
  <c r="DS25" i="1747"/>
  <c r="DS38" i="1747"/>
  <c r="DS32" i="1747"/>
  <c r="DS53" i="1747"/>
  <c r="DL45" i="1747"/>
  <c r="DL55" i="1747"/>
  <c r="DL24" i="1747"/>
  <c r="DL7" i="1747"/>
  <c r="DE39" i="1747"/>
  <c r="DE7" i="1747"/>
  <c r="DE32" i="1747"/>
  <c r="DE25" i="1747"/>
  <c r="DE55" i="1747"/>
  <c r="DE30" i="1747"/>
  <c r="DE44" i="1747"/>
  <c r="CX11" i="1747"/>
  <c r="CX55" i="1747"/>
  <c r="CX46" i="1747"/>
  <c r="CX26" i="1747"/>
  <c r="CX41" i="1747"/>
  <c r="CX13" i="1747"/>
  <c r="CX23" i="1747"/>
  <c r="CX30" i="1747"/>
  <c r="CX44" i="1747"/>
  <c r="CX32" i="1747"/>
  <c r="CQ9" i="1747"/>
  <c r="CT9" i="1747" s="1"/>
  <c r="CQ13" i="1747"/>
  <c r="CT13" i="1747" s="1"/>
  <c r="CQ11" i="1747"/>
  <c r="CT11" i="1747" s="1"/>
  <c r="CQ7" i="1747"/>
  <c r="CQ60" i="1747"/>
  <c r="CQ17" i="1747"/>
  <c r="CQ38" i="1747"/>
  <c r="CQ25" i="1747"/>
  <c r="CJ47" i="1747"/>
  <c r="CJ39" i="1747"/>
  <c r="CJ32" i="1747"/>
  <c r="CJ25" i="1747"/>
  <c r="CJ60" i="1747"/>
  <c r="CJ7" i="1747"/>
  <c r="CJ5" i="1747" s="1"/>
  <c r="CC60" i="1747"/>
  <c r="BV48" i="1747"/>
  <c r="BV56" i="1747"/>
  <c r="BV20" i="1747"/>
  <c r="BV25" i="1747"/>
  <c r="BV44" i="1747"/>
  <c r="BV23" i="1747"/>
  <c r="BV32" i="1747"/>
  <c r="BV30" i="1747"/>
  <c r="BV6" i="1747"/>
  <c r="BV24" i="1747"/>
  <c r="BO39" i="1747"/>
  <c r="BO60" i="1747"/>
  <c r="BO7" i="1747"/>
  <c r="BO26" i="1747"/>
  <c r="BO25" i="1747"/>
  <c r="BO53" i="1747"/>
  <c r="BO48" i="1747"/>
  <c r="BO47" i="1747"/>
  <c r="BO32" i="1747"/>
  <c r="BO23" i="1747"/>
  <c r="BO55" i="1747"/>
  <c r="BO30" i="1747"/>
  <c r="BO6" i="1747"/>
  <c r="AT7" i="1744"/>
  <c r="AT7" i="1747"/>
  <c r="AM7" i="1744"/>
  <c r="AM20" i="1747"/>
  <c r="AM7" i="1747"/>
  <c r="AF32" i="1744"/>
  <c r="AF32" i="1747"/>
  <c r="AF23" i="1744"/>
  <c r="AF22" i="1744" s="1"/>
  <c r="AF23" i="1747"/>
  <c r="AF30" i="1744"/>
  <c r="AF30" i="1747"/>
  <c r="AF7" i="1744"/>
  <c r="AF60" i="1747"/>
  <c r="AF7" i="1747"/>
  <c r="Y32" i="1744"/>
  <c r="Y32" i="1747"/>
  <c r="Y44" i="1744"/>
  <c r="Y44" i="1747"/>
  <c r="Y23" i="1744"/>
  <c r="Y22" i="1744" s="1"/>
  <c r="Y23" i="1747"/>
  <c r="Y48" i="1744"/>
  <c r="Y48" i="1747"/>
  <c r="Y46" i="1744"/>
  <c r="Y46" i="1747"/>
  <c r="Y39" i="1744"/>
  <c r="Y39" i="1747"/>
  <c r="Y30" i="1744"/>
  <c r="Y30" i="1747"/>
  <c r="Y38" i="1744"/>
  <c r="Y38" i="1747"/>
  <c r="Y55" i="1744"/>
  <c r="Y55" i="1747"/>
  <c r="R44" i="1744"/>
  <c r="R44" i="1747"/>
  <c r="R23" i="1744"/>
  <c r="R23" i="1747"/>
  <c r="R37" i="1744"/>
  <c r="U37" i="1744" s="1"/>
  <c r="AB37" i="1744" s="1"/>
  <c r="AI37" i="1744" s="1"/>
  <c r="AP37" i="1744" s="1"/>
  <c r="AW37" i="1744" s="1"/>
  <c r="R37" i="1747"/>
  <c r="U37" i="1747" s="1"/>
  <c r="AB37" i="1747" s="1"/>
  <c r="AI37" i="1747" s="1"/>
  <c r="AP37" i="1747" s="1"/>
  <c r="AW37" i="1747" s="1"/>
  <c r="R38" i="1744"/>
  <c r="U38" i="1744" s="1"/>
  <c r="R38" i="1747"/>
  <c r="U38" i="1747" s="1"/>
  <c r="R45" i="1744"/>
  <c r="U45" i="1744" s="1"/>
  <c r="AB45" i="1744" s="1"/>
  <c r="R45" i="1747"/>
  <c r="U45" i="1747" s="1"/>
  <c r="AB45" i="1747" s="1"/>
  <c r="R25" i="1744"/>
  <c r="R25" i="1747"/>
  <c r="R40" i="1744"/>
  <c r="U40" i="1744" s="1"/>
  <c r="AB40" i="1744" s="1"/>
  <c r="AI40" i="1744" s="1"/>
  <c r="AP40" i="1744" s="1"/>
  <c r="AW40" i="1744" s="1"/>
  <c r="R40" i="1747"/>
  <c r="U40" i="1747" s="1"/>
  <c r="AB40" i="1747" s="1"/>
  <c r="AI40" i="1747" s="1"/>
  <c r="AP40" i="1747" s="1"/>
  <c r="AW40" i="1747" s="1"/>
  <c r="BD40" i="1747" s="1"/>
  <c r="BK40" i="1747" s="1"/>
  <c r="BR40" i="1747" s="1"/>
  <c r="BY40" i="1747" s="1"/>
  <c r="CF40" i="1747" s="1"/>
  <c r="CM40" i="1747" s="1"/>
  <c r="CT40" i="1747" s="1"/>
  <c r="R30" i="1744"/>
  <c r="R30" i="1747"/>
  <c r="R47" i="1744"/>
  <c r="R47" i="1747"/>
  <c r="R48" i="1744"/>
  <c r="U48" i="1744" s="1"/>
  <c r="R48" i="1747"/>
  <c r="U48" i="1747" s="1"/>
  <c r="R6" i="1744"/>
  <c r="R6" i="1747"/>
  <c r="R36" i="1744"/>
  <c r="U36" i="1744" s="1"/>
  <c r="R36" i="1747"/>
  <c r="R32" i="1744"/>
  <c r="R32" i="1747"/>
  <c r="R46" i="1744"/>
  <c r="R46" i="1747"/>
  <c r="R29" i="1744"/>
  <c r="R29" i="1747"/>
  <c r="R55" i="1744"/>
  <c r="R51" i="1744" s="1"/>
  <c r="R55" i="1747"/>
  <c r="GX9" i="1747"/>
  <c r="GX46" i="1747"/>
  <c r="GX53" i="1747"/>
  <c r="GX25" i="1747"/>
  <c r="GX23" i="1747"/>
  <c r="GX6" i="1747"/>
  <c r="GX7" i="1747"/>
  <c r="GX48" i="1747"/>
  <c r="GX37" i="1747"/>
  <c r="GX8" i="1747"/>
  <c r="GX32" i="1747"/>
  <c r="GX30" i="1747"/>
  <c r="GX44" i="1747"/>
  <c r="GQ12" i="1747"/>
  <c r="GQ60" i="1747"/>
  <c r="GQ39" i="1747"/>
  <c r="GQ11" i="1747"/>
  <c r="GQ53" i="1747"/>
  <c r="GQ55" i="1747"/>
  <c r="GQ7" i="1747"/>
  <c r="GQ20" i="1747"/>
  <c r="GQ25" i="1747"/>
  <c r="GQ48" i="1747"/>
  <c r="GQ46" i="1747"/>
  <c r="GQ9" i="1747"/>
  <c r="GQ37" i="1747"/>
  <c r="GQ23" i="1747"/>
  <c r="GQ32" i="1747"/>
  <c r="GQ30" i="1747"/>
  <c r="GQ44" i="1747"/>
  <c r="GJ10" i="1747"/>
  <c r="GJ39" i="1747"/>
  <c r="GJ60" i="1747"/>
  <c r="GJ8" i="1747"/>
  <c r="GJ36" i="1747"/>
  <c r="GJ11" i="1747"/>
  <c r="GJ9" i="1747"/>
  <c r="GJ17" i="1747"/>
  <c r="GJ20" i="1747"/>
  <c r="GJ12" i="1747"/>
  <c r="GJ48" i="1747"/>
  <c r="GJ45" i="1747"/>
  <c r="GJ25" i="1747"/>
  <c r="GJ6" i="1747"/>
  <c r="GJ26" i="1747"/>
  <c r="GJ24" i="1747"/>
  <c r="GJ44" i="1747"/>
  <c r="GJ38" i="1747"/>
  <c r="GJ37" i="1747"/>
  <c r="GJ29" i="1747"/>
  <c r="GJ32" i="1747"/>
  <c r="GJ31" i="1747"/>
  <c r="GC39" i="1747"/>
  <c r="GC8" i="1747"/>
  <c r="GC12" i="1747"/>
  <c r="GC11" i="1747"/>
  <c r="GC46" i="1747"/>
  <c r="GC48" i="1747"/>
  <c r="GC25" i="1747"/>
  <c r="GC20" i="1747"/>
  <c r="GC7" i="1747"/>
  <c r="GC23" i="1747"/>
  <c r="GC24" i="1747"/>
  <c r="GC26" i="1747"/>
  <c r="GC6" i="1747"/>
  <c r="GC44" i="1747"/>
  <c r="GC55" i="1747"/>
  <c r="GC37" i="1747"/>
  <c r="GC32" i="1747"/>
  <c r="GC30" i="1747"/>
  <c r="FV60" i="1747"/>
  <c r="FV10" i="1747"/>
  <c r="FV39" i="1747"/>
  <c r="FV46" i="1747"/>
  <c r="FV9" i="1747"/>
  <c r="FV25" i="1747"/>
  <c r="FV53" i="1747"/>
  <c r="FV20" i="1747"/>
  <c r="FV7" i="1747"/>
  <c r="FV48" i="1747"/>
  <c r="FV12" i="1747"/>
  <c r="FY12" i="1747" s="1"/>
  <c r="FV26" i="1747"/>
  <c r="FV44" i="1747"/>
  <c r="FV55" i="1747"/>
  <c r="FV23" i="1747"/>
  <c r="FV24" i="1747"/>
  <c r="FV30" i="1747"/>
  <c r="FV6" i="1747"/>
  <c r="FV32" i="1747"/>
  <c r="FV38" i="1747"/>
  <c r="FV37" i="1747"/>
  <c r="FV29" i="1747"/>
  <c r="FV8" i="1747"/>
  <c r="FO60" i="1747"/>
  <c r="FO39" i="1747"/>
  <c r="FO44" i="1747"/>
  <c r="FO53" i="1747"/>
  <c r="FO55" i="1747"/>
  <c r="FO7" i="1747"/>
  <c r="FO11" i="1747"/>
  <c r="FO25" i="1747"/>
  <c r="FO32" i="1747"/>
  <c r="FO23" i="1747"/>
  <c r="FO37" i="1747"/>
  <c r="FO30" i="1747"/>
  <c r="FH39" i="1747"/>
  <c r="FH9" i="1747"/>
  <c r="FH7" i="1747"/>
  <c r="FH55" i="1747"/>
  <c r="FH46" i="1747"/>
  <c r="FH25" i="1747"/>
  <c r="FH23" i="1747"/>
  <c r="FH53" i="1747"/>
  <c r="FH48" i="1747"/>
  <c r="FH30" i="1747"/>
  <c r="FH44" i="1747"/>
  <c r="FH32" i="1747"/>
  <c r="FH37" i="1747"/>
  <c r="FA60" i="1747"/>
  <c r="FA39" i="1747"/>
  <c r="FA55" i="1747"/>
  <c r="FA46" i="1747"/>
  <c r="FA11" i="1747"/>
  <c r="FA8" i="1747"/>
  <c r="FA25" i="1747"/>
  <c r="FA53" i="1747"/>
  <c r="FA44" i="1747"/>
  <c r="FA32" i="1747"/>
  <c r="FA10" i="1747"/>
  <c r="FA48" i="1747"/>
  <c r="FA7" i="1747"/>
  <c r="FA30" i="1747"/>
  <c r="FA37" i="1747"/>
  <c r="FA23" i="1747"/>
  <c r="FA6" i="1747"/>
  <c r="ET60" i="1747"/>
  <c r="ET11" i="1747"/>
  <c r="ET23" i="1747"/>
  <c r="ET25" i="1747"/>
  <c r="ET7" i="1747"/>
  <c r="ET46" i="1747"/>
  <c r="ET32" i="1747"/>
  <c r="ET48" i="1747"/>
  <c r="ET44" i="1747"/>
  <c r="ET53" i="1747"/>
  <c r="ET51" i="1747" s="1"/>
  <c r="ET9" i="1747"/>
  <c r="ET30" i="1747"/>
  <c r="ET37" i="1747"/>
  <c r="EM39" i="1747"/>
  <c r="EM60" i="1747"/>
  <c r="EM44" i="1747"/>
  <c r="EM48" i="1747"/>
  <c r="EM32" i="1747"/>
  <c r="EM55" i="1747"/>
  <c r="EM30" i="1747"/>
  <c r="EM46" i="1747"/>
  <c r="EM23" i="1747"/>
  <c r="EM53" i="1747"/>
  <c r="EM37" i="1747"/>
  <c r="EM25" i="1747"/>
  <c r="EF51" i="1747"/>
  <c r="DY39" i="1747"/>
  <c r="DY60" i="1747"/>
  <c r="DY46" i="1747"/>
  <c r="DY26" i="1747"/>
  <c r="DY45" i="1747"/>
  <c r="DY10" i="1747"/>
  <c r="DY29" i="1747"/>
  <c r="DY6" i="1747"/>
  <c r="DY53" i="1747"/>
  <c r="DY30" i="1747"/>
  <c r="DY44" i="1747"/>
  <c r="DY31" i="1747"/>
  <c r="DY48" i="1747"/>
  <c r="DY47" i="1747"/>
  <c r="DY8" i="1747"/>
  <c r="DY37" i="1747"/>
  <c r="DY25" i="1747"/>
  <c r="DY32" i="1747"/>
  <c r="DY23" i="1747"/>
  <c r="DY24" i="1747"/>
  <c r="DR37" i="1747"/>
  <c r="DR39" i="1747"/>
  <c r="DR55" i="1747"/>
  <c r="DR33" i="1747"/>
  <c r="DR10" i="1747"/>
  <c r="DR31" i="1747"/>
  <c r="DR26" i="1747"/>
  <c r="DR23" i="1747"/>
  <c r="DR7" i="1747"/>
  <c r="DR46" i="1747"/>
  <c r="DR30" i="1747"/>
  <c r="DR25" i="1747"/>
  <c r="DR6" i="1747"/>
  <c r="DR29" i="1747"/>
  <c r="DR8" i="1747"/>
  <c r="DR44" i="1747"/>
  <c r="DR32" i="1747"/>
  <c r="DR48" i="1747"/>
  <c r="DR53" i="1747"/>
  <c r="DK46" i="1747"/>
  <c r="DK53" i="1747"/>
  <c r="DK55" i="1747"/>
  <c r="DK44" i="1747"/>
  <c r="DK25" i="1747"/>
  <c r="DK30" i="1747"/>
  <c r="DK23" i="1747"/>
  <c r="DK39" i="1747"/>
  <c r="DK60" i="1747"/>
  <c r="DK7" i="1747"/>
  <c r="DK48" i="1747"/>
  <c r="DK32" i="1747"/>
  <c r="DD39" i="1747"/>
  <c r="DD7" i="1747"/>
  <c r="DD32" i="1747"/>
  <c r="DD60" i="1747"/>
  <c r="DD6" i="1747"/>
  <c r="DD48" i="1747"/>
  <c r="DD25" i="1747"/>
  <c r="DD55" i="1747"/>
  <c r="DD30" i="1747"/>
  <c r="DD44" i="1747"/>
  <c r="DD53" i="1747"/>
  <c r="DD23" i="1747"/>
  <c r="CW60" i="1747"/>
  <c r="CW9" i="1747"/>
  <c r="CW39" i="1747"/>
  <c r="CW25" i="1747"/>
  <c r="CW48" i="1747"/>
  <c r="CW55" i="1747"/>
  <c r="CW46" i="1747"/>
  <c r="CW41" i="1747"/>
  <c r="CW23" i="1747"/>
  <c r="CW30" i="1747"/>
  <c r="CW44" i="1747"/>
  <c r="CW32" i="1747"/>
  <c r="CP9" i="1747"/>
  <c r="CS9" i="1747" s="1"/>
  <c r="CP46" i="1747"/>
  <c r="CP30" i="1747"/>
  <c r="CP53" i="1747"/>
  <c r="CP25" i="1747"/>
  <c r="CP23" i="1747"/>
  <c r="CI46" i="1747"/>
  <c r="CI55" i="1747"/>
  <c r="CI39" i="1747"/>
  <c r="CI44" i="1747"/>
  <c r="CI32" i="1747"/>
  <c r="CI5" i="1747"/>
  <c r="CI30" i="1747"/>
  <c r="CI48" i="1747"/>
  <c r="CI25" i="1747"/>
  <c r="CI60" i="1747"/>
  <c r="CI23" i="1747"/>
  <c r="CB60" i="1747"/>
  <c r="CB48" i="1747"/>
  <c r="CB39" i="1747"/>
  <c r="CB25" i="1747"/>
  <c r="CB44" i="1747"/>
  <c r="CB53" i="1747"/>
  <c r="CB51" i="1747" s="1"/>
  <c r="CB32" i="1747"/>
  <c r="CB23" i="1747"/>
  <c r="CB7" i="1747"/>
  <c r="CB30" i="1747"/>
  <c r="BU48" i="1747"/>
  <c r="BU25" i="1747"/>
  <c r="BU39" i="1747"/>
  <c r="BU44" i="1747"/>
  <c r="BU55" i="1747"/>
  <c r="BU46" i="1747"/>
  <c r="BU23" i="1747"/>
  <c r="BU32" i="1747"/>
  <c r="BU30" i="1747"/>
  <c r="BU6" i="1747"/>
  <c r="BU60" i="1747"/>
  <c r="BN39" i="1747"/>
  <c r="BN60" i="1747"/>
  <c r="BN25" i="1747"/>
  <c r="BN53" i="1747"/>
  <c r="BN48" i="1747"/>
  <c r="BN32" i="1747"/>
  <c r="BN23" i="1747"/>
  <c r="BN55" i="1747"/>
  <c r="BN30" i="1747"/>
  <c r="BN6" i="1747"/>
  <c r="BG53" i="1747"/>
  <c r="BG23" i="1747"/>
  <c r="BG60" i="1747"/>
  <c r="BG44" i="1747"/>
  <c r="BG30" i="1747"/>
  <c r="BG6" i="1747"/>
  <c r="BG32" i="1747"/>
  <c r="BG25" i="1747"/>
  <c r="BG46" i="1747"/>
  <c r="AZ25" i="1747"/>
  <c r="AZ25" i="1744"/>
  <c r="AZ46" i="1747"/>
  <c r="AZ46" i="1744"/>
  <c r="AZ37" i="1747"/>
  <c r="AZ37" i="1744"/>
  <c r="AZ44" i="1744"/>
  <c r="AZ44" i="1747"/>
  <c r="AZ60" i="1747"/>
  <c r="AZ60" i="1744"/>
  <c r="AZ6" i="1747"/>
  <c r="AZ6" i="1744"/>
  <c r="AZ39" i="1747"/>
  <c r="AZ39" i="1744"/>
  <c r="AZ30" i="1747"/>
  <c r="AZ30" i="1744"/>
  <c r="AZ53" i="1747"/>
  <c r="AZ53" i="1744"/>
  <c r="AZ55" i="1747"/>
  <c r="AZ55" i="1744"/>
  <c r="AZ32" i="1744"/>
  <c r="AZ32" i="1747"/>
  <c r="AZ20" i="1744"/>
  <c r="AZ7" i="1744"/>
  <c r="AZ23" i="1747"/>
  <c r="AZ23" i="1744"/>
  <c r="AS30" i="1747"/>
  <c r="AS30" i="1744"/>
  <c r="AS25" i="1747"/>
  <c r="AS25" i="1744"/>
  <c r="AS7" i="1744"/>
  <c r="AS20" i="1744"/>
  <c r="AV20" i="1744" s="1"/>
  <c r="AS23" i="1747"/>
  <c r="AS23" i="1744"/>
  <c r="AS32" i="1747"/>
  <c r="AS32" i="1744"/>
  <c r="AS6" i="1747"/>
  <c r="AS6" i="1744"/>
  <c r="AL60" i="1747"/>
  <c r="AL60" i="1744"/>
  <c r="AL30" i="1747"/>
  <c r="AL30" i="1744"/>
  <c r="AL32" i="1747"/>
  <c r="AL32" i="1744"/>
  <c r="AL53" i="1744"/>
  <c r="AL53" i="1747"/>
  <c r="AL20" i="1747"/>
  <c r="AL7" i="1744"/>
  <c r="AL48" i="1747"/>
  <c r="AL48" i="1744"/>
  <c r="AL46" i="1747"/>
  <c r="AL46" i="1744"/>
  <c r="AL39" i="1747"/>
  <c r="AL39" i="1744"/>
  <c r="AL25" i="1747"/>
  <c r="AL25" i="1744"/>
  <c r="AL44" i="1747"/>
  <c r="AL44" i="1744"/>
  <c r="AL5" i="1747"/>
  <c r="AL23" i="1747"/>
  <c r="AL23" i="1744"/>
  <c r="AL55" i="1747"/>
  <c r="AL55" i="1744"/>
  <c r="AE46" i="1747"/>
  <c r="AE46" i="1744"/>
  <c r="AE53" i="1747"/>
  <c r="AE53" i="1744"/>
  <c r="AE44" i="1747"/>
  <c r="AE44" i="1744"/>
  <c r="AE55" i="1747"/>
  <c r="AE55" i="1744"/>
  <c r="AE32" i="1747"/>
  <c r="AE32" i="1744"/>
  <c r="AE23" i="1747"/>
  <c r="AE23" i="1744"/>
  <c r="AE30" i="1747"/>
  <c r="AE30" i="1744"/>
  <c r="AE5" i="1747"/>
  <c r="AE60" i="1747"/>
  <c r="AE7" i="1744"/>
  <c r="AE60" i="1744"/>
  <c r="X19" i="1744"/>
  <c r="X7" i="1744"/>
  <c r="Q44" i="1747"/>
  <c r="Q44" i="1744"/>
  <c r="Q23" i="1747"/>
  <c r="Q23" i="1744"/>
  <c r="Q37" i="1747"/>
  <c r="T37" i="1747" s="1"/>
  <c r="AA37" i="1747" s="1"/>
  <c r="AH37" i="1747" s="1"/>
  <c r="AO37" i="1747" s="1"/>
  <c r="AV37" i="1747" s="1"/>
  <c r="Q37" i="1744"/>
  <c r="T37" i="1744" s="1"/>
  <c r="AA37" i="1744" s="1"/>
  <c r="AH37" i="1744" s="1"/>
  <c r="AO37" i="1744" s="1"/>
  <c r="AV37" i="1744" s="1"/>
  <c r="Q25" i="1747"/>
  <c r="Q25" i="1744"/>
  <c r="Q30" i="1747"/>
  <c r="Q30" i="1744"/>
  <c r="Q39" i="1747"/>
  <c r="Q39" i="1744"/>
  <c r="Q60" i="1747"/>
  <c r="Q60" i="1744"/>
  <c r="Q7" i="1744"/>
  <c r="Q48" i="1747"/>
  <c r="T48" i="1747" s="1"/>
  <c r="Q48" i="1744"/>
  <c r="T48" i="1744" s="1"/>
  <c r="Q6" i="1747"/>
  <c r="Q6" i="1744"/>
  <c r="Q32" i="1747"/>
  <c r="Q32" i="1744"/>
  <c r="Q46" i="1747"/>
  <c r="Q46" i="1744"/>
  <c r="Q55" i="1747"/>
  <c r="Q55" i="1744"/>
  <c r="GY9" i="1747"/>
  <c r="GY46" i="1747"/>
  <c r="GY53" i="1747"/>
  <c r="GY26" i="1747"/>
  <c r="GY25" i="1747"/>
  <c r="GY23" i="1747"/>
  <c r="GY24" i="1747"/>
  <c r="GY6" i="1747"/>
  <c r="GY7" i="1747"/>
  <c r="GY29" i="1747"/>
  <c r="GY38" i="1747"/>
  <c r="GY37" i="1747"/>
  <c r="GY8" i="1747"/>
  <c r="GY32" i="1747"/>
  <c r="GY30" i="1747"/>
  <c r="GY31" i="1747"/>
  <c r="GR12" i="1747"/>
  <c r="GR60" i="1747"/>
  <c r="GR20" i="1747"/>
  <c r="GR7" i="1747"/>
  <c r="GK10" i="1747"/>
  <c r="GK60" i="1747"/>
  <c r="GK8" i="1747"/>
  <c r="GK36" i="1747"/>
  <c r="GK11" i="1747"/>
  <c r="GK46" i="1747"/>
  <c r="GK17" i="1747"/>
  <c r="GK20" i="1747"/>
  <c r="GK7" i="1747"/>
  <c r="GK12" i="1747"/>
  <c r="GK53" i="1747"/>
  <c r="GK48" i="1747"/>
  <c r="GK25" i="1747"/>
  <c r="GK6" i="1747"/>
  <c r="GK26" i="1747"/>
  <c r="GK23" i="1747"/>
  <c r="GK24" i="1747"/>
  <c r="GK47" i="1747"/>
  <c r="GK38" i="1747"/>
  <c r="GK37" i="1747"/>
  <c r="GK29" i="1747"/>
  <c r="GK32" i="1747"/>
  <c r="GK31" i="1747"/>
  <c r="GK30" i="1747"/>
  <c r="GD60" i="1747"/>
  <c r="GD39" i="1747"/>
  <c r="GD46" i="1747"/>
  <c r="GD48" i="1747"/>
  <c r="GD9" i="1747"/>
  <c r="GD25" i="1747"/>
  <c r="GD7" i="1747"/>
  <c r="GD53" i="1747"/>
  <c r="GD23" i="1747"/>
  <c r="GD44" i="1747"/>
  <c r="GD55" i="1747"/>
  <c r="GD37" i="1747"/>
  <c r="GD32" i="1747"/>
  <c r="GD30" i="1747"/>
  <c r="FW39" i="1747"/>
  <c r="FW46" i="1747"/>
  <c r="FW9" i="1747"/>
  <c r="FW25" i="1747"/>
  <c r="FW53" i="1747"/>
  <c r="FW7" i="1747"/>
  <c r="FW20" i="1747"/>
  <c r="FW48" i="1747"/>
  <c r="FW11" i="1747"/>
  <c r="FW44" i="1747"/>
  <c r="FW32" i="1747"/>
  <c r="FW37" i="1747"/>
  <c r="FP11" i="1747"/>
  <c r="FP9" i="1747"/>
  <c r="FI61" i="1747"/>
  <c r="FI22" i="1747"/>
  <c r="FB55" i="1747"/>
  <c r="FB46" i="1747"/>
  <c r="FB25" i="1747"/>
  <c r="FB53" i="1747"/>
  <c r="FB32" i="1747"/>
  <c r="FB30" i="1747"/>
  <c r="FB37" i="1747"/>
  <c r="FB23" i="1747"/>
  <c r="FB6" i="1747"/>
  <c r="EU22" i="1747"/>
  <c r="EU43" i="1747"/>
  <c r="EN51" i="1747"/>
  <c r="EN7" i="1747"/>
  <c r="EN28" i="1747"/>
  <c r="EG51" i="1747"/>
  <c r="EG28" i="1747"/>
  <c r="DZ39" i="1747"/>
  <c r="DZ60" i="1747"/>
  <c r="DZ7" i="1747"/>
  <c r="DZ46" i="1747"/>
  <c r="DZ33" i="1747"/>
  <c r="DZ10" i="1747"/>
  <c r="DZ6" i="1747"/>
  <c r="DZ56" i="1747"/>
  <c r="DZ53" i="1747"/>
  <c r="DZ30" i="1747"/>
  <c r="DZ52" i="1747"/>
  <c r="DZ44" i="1747"/>
  <c r="DZ31" i="1747"/>
  <c r="DZ48" i="1747"/>
  <c r="DZ8" i="1747"/>
  <c r="DZ37" i="1747"/>
  <c r="DZ36" i="1747"/>
  <c r="DZ25" i="1747"/>
  <c r="DZ32" i="1747"/>
  <c r="DZ23" i="1747"/>
  <c r="DS9" i="1747"/>
  <c r="DS61" i="1747"/>
  <c r="DS46" i="1747"/>
  <c r="DS30" i="1747"/>
  <c r="DS44" i="1747"/>
  <c r="DS48" i="1747"/>
  <c r="DE6" i="1747"/>
  <c r="DE48" i="1747"/>
  <c r="DE53" i="1747"/>
  <c r="DE23" i="1747"/>
  <c r="CX39" i="1747"/>
  <c r="CX25" i="1747"/>
  <c r="CX48" i="1747"/>
  <c r="CQ61" i="1747"/>
  <c r="CT61" i="1747" s="1"/>
  <c r="DA61" i="1747" s="1"/>
  <c r="DH61" i="1747" s="1"/>
  <c r="DO61" i="1747" s="1"/>
  <c r="CQ43" i="1747"/>
  <c r="CJ30" i="1747"/>
  <c r="CJ23" i="1747"/>
  <c r="CC25" i="1747"/>
  <c r="CC43" i="1747"/>
  <c r="CC23" i="1747"/>
  <c r="CC28" i="1747"/>
  <c r="CC6" i="1747"/>
  <c r="BV39" i="1747"/>
  <c r="BV26" i="1747"/>
  <c r="BV7" i="1747"/>
  <c r="BA25" i="1747"/>
  <c r="BA25" i="1744"/>
  <c r="BA46" i="1747"/>
  <c r="BA46" i="1744"/>
  <c r="BA37" i="1747"/>
  <c r="BA37" i="1744"/>
  <c r="BA44" i="1747"/>
  <c r="BA44" i="1744"/>
  <c r="BA60" i="1747"/>
  <c r="BA6" i="1747"/>
  <c r="BA6" i="1744"/>
  <c r="BA39" i="1747"/>
  <c r="BA39" i="1744"/>
  <c r="BA30" i="1747"/>
  <c r="BA30" i="1744"/>
  <c r="BA32" i="1747"/>
  <c r="BA32" i="1744"/>
  <c r="BA20" i="1744"/>
  <c r="BD20" i="1744" s="1"/>
  <c r="BA7" i="1744"/>
  <c r="BA23" i="1747"/>
  <c r="BA23" i="1744"/>
  <c r="Y7" i="1744"/>
  <c r="Y19" i="1744"/>
  <c r="R60" i="1744"/>
  <c r="R7" i="1744"/>
  <c r="K32" i="1747"/>
  <c r="K30" i="1747"/>
  <c r="N30" i="1747" s="1"/>
  <c r="J52" i="1747"/>
  <c r="M52" i="1747" s="1"/>
  <c r="J30" i="1747"/>
  <c r="M30" i="1747" s="1"/>
  <c r="C25" i="1747"/>
  <c r="F25" i="1747" s="1"/>
  <c r="K52" i="1747"/>
  <c r="N52" i="1747" s="1"/>
  <c r="D44" i="1747"/>
  <c r="C29" i="1747"/>
  <c r="D29" i="1747"/>
  <c r="J32" i="1747"/>
  <c r="J60" i="1744"/>
  <c r="J58" i="1744" s="1"/>
  <c r="J60" i="1747"/>
  <c r="J58" i="1747" s="1"/>
  <c r="J46" i="1744"/>
  <c r="M46" i="1744" s="1"/>
  <c r="J46" i="1747"/>
  <c r="C55" i="1747"/>
  <c r="F55" i="1747" s="1"/>
  <c r="K23" i="1747"/>
  <c r="J47" i="1744"/>
  <c r="M47" i="1744" s="1"/>
  <c r="J47" i="1747"/>
  <c r="M47" i="1747" s="1"/>
  <c r="K29" i="1747"/>
  <c r="J23" i="1747"/>
  <c r="K7" i="1747"/>
  <c r="K20" i="1747"/>
  <c r="D53" i="1747"/>
  <c r="G53" i="1747" s="1"/>
  <c r="J29" i="1747"/>
  <c r="C44" i="1747"/>
  <c r="J20" i="1747"/>
  <c r="J7" i="1747"/>
  <c r="C53" i="1747"/>
  <c r="K39" i="1744"/>
  <c r="K35" i="1744" s="1"/>
  <c r="K39" i="1747"/>
  <c r="K35" i="1747" s="1"/>
  <c r="K26" i="1744"/>
  <c r="N26" i="1744" s="1"/>
  <c r="U26" i="1744" s="1"/>
  <c r="AB26" i="1744" s="1"/>
  <c r="AI26" i="1744" s="1"/>
  <c r="AP26" i="1744" s="1"/>
  <c r="K26" i="1747"/>
  <c r="N26" i="1747" s="1"/>
  <c r="U26" i="1747" s="1"/>
  <c r="AB26" i="1747" s="1"/>
  <c r="AI26" i="1747" s="1"/>
  <c r="AP26" i="1747" s="1"/>
  <c r="K55" i="1747"/>
  <c r="D39" i="1747"/>
  <c r="D35" i="1747" s="1"/>
  <c r="J25" i="1744"/>
  <c r="J25" i="1747"/>
  <c r="K60" i="1744"/>
  <c r="K58" i="1744" s="1"/>
  <c r="K60" i="1747"/>
  <c r="K58" i="1747" s="1"/>
  <c r="K6" i="1747"/>
  <c r="D25" i="1747"/>
  <c r="G25" i="1747" s="1"/>
  <c r="J39" i="1744"/>
  <c r="J35" i="1744" s="1"/>
  <c r="J39" i="1747"/>
  <c r="J35" i="1747" s="1"/>
  <c r="J26" i="1744"/>
  <c r="M26" i="1744" s="1"/>
  <c r="T26" i="1744" s="1"/>
  <c r="AA26" i="1744" s="1"/>
  <c r="AH26" i="1744" s="1"/>
  <c r="AO26" i="1744" s="1"/>
  <c r="J26" i="1747"/>
  <c r="M26" i="1747" s="1"/>
  <c r="T26" i="1747" s="1"/>
  <c r="AA26" i="1747" s="1"/>
  <c r="AH26" i="1747" s="1"/>
  <c r="AO26" i="1747" s="1"/>
  <c r="J55" i="1747"/>
  <c r="C39" i="1747"/>
  <c r="F39" i="1747" s="1"/>
  <c r="K46" i="1744"/>
  <c r="N46" i="1744" s="1"/>
  <c r="K46" i="1747"/>
  <c r="D55" i="1747"/>
  <c r="J6" i="1747"/>
  <c r="K47" i="1744"/>
  <c r="N47" i="1744" s="1"/>
  <c r="K47" i="1747"/>
  <c r="N47" i="1747" s="1"/>
  <c r="K25" i="1744"/>
  <c r="K25" i="1747"/>
  <c r="D6" i="1747"/>
  <c r="C7" i="1747"/>
  <c r="F7" i="1747" s="1"/>
  <c r="C20" i="1747"/>
  <c r="F20" i="1747" s="1"/>
  <c r="D17" i="1747"/>
  <c r="G17" i="1747" s="1"/>
  <c r="N17" i="1747" s="1"/>
  <c r="U17" i="1747" s="1"/>
  <c r="AB17" i="1747" s="1"/>
  <c r="AI17" i="1747" s="1"/>
  <c r="AP17" i="1747" s="1"/>
  <c r="AW17" i="1747" s="1"/>
  <c r="BD17" i="1747" s="1"/>
  <c r="BK17" i="1747" s="1"/>
  <c r="BR17" i="1747" s="1"/>
  <c r="BY17" i="1747" s="1"/>
  <c r="CF17" i="1747" s="1"/>
  <c r="CM17" i="1747" s="1"/>
  <c r="C6" i="1747"/>
  <c r="C17" i="1747"/>
  <c r="F17" i="1747" s="1"/>
  <c r="M17" i="1747" s="1"/>
  <c r="T17" i="1747" s="1"/>
  <c r="AA17" i="1747" s="1"/>
  <c r="AH17" i="1747" s="1"/>
  <c r="AO17" i="1747" s="1"/>
  <c r="AV17" i="1747" s="1"/>
  <c r="BC17" i="1747" s="1"/>
  <c r="BJ17" i="1747" s="1"/>
  <c r="BQ17" i="1747" s="1"/>
  <c r="BX17" i="1747" s="1"/>
  <c r="CE17" i="1747" s="1"/>
  <c r="CL17" i="1747" s="1"/>
  <c r="D20" i="1747"/>
  <c r="G20" i="1747" s="1"/>
  <c r="D7" i="1747"/>
  <c r="G7" i="1747" s="1"/>
  <c r="D24" i="1744"/>
  <c r="G24" i="1744" s="1"/>
  <c r="N24" i="1744" s="1"/>
  <c r="U24" i="1744" s="1"/>
  <c r="AB24" i="1744" s="1"/>
  <c r="D32" i="1744"/>
  <c r="G32" i="1744" s="1"/>
  <c r="G32" i="1747"/>
  <c r="C24" i="1744"/>
  <c r="F24" i="1744" s="1"/>
  <c r="M24" i="1744" s="1"/>
  <c r="T24" i="1744" s="1"/>
  <c r="AA24" i="1744" s="1"/>
  <c r="D60" i="1744"/>
  <c r="G60" i="1744" s="1"/>
  <c r="D44" i="1744"/>
  <c r="G44" i="1744" s="1"/>
  <c r="C32" i="1744"/>
  <c r="F32" i="1744" s="1"/>
  <c r="F32" i="1747"/>
  <c r="D19" i="1744"/>
  <c r="C60" i="1744"/>
  <c r="C58" i="1744" s="1"/>
  <c r="J23" i="1744"/>
  <c r="C19" i="1744"/>
  <c r="D16" i="1744"/>
  <c r="G16" i="1744" s="1"/>
  <c r="N16" i="1744" s="1"/>
  <c r="U16" i="1744" s="1"/>
  <c r="AB16" i="1744" s="1"/>
  <c r="AI16" i="1744" s="1"/>
  <c r="AP16" i="1744" s="1"/>
  <c r="AW16" i="1744" s="1"/>
  <c r="J7" i="1744"/>
  <c r="J19" i="1744"/>
  <c r="J18" i="1744" s="1"/>
  <c r="J29" i="1744"/>
  <c r="K52" i="1744"/>
  <c r="K55" i="1744"/>
  <c r="J52" i="1744"/>
  <c r="K30" i="1744"/>
  <c r="N30" i="1744" s="1"/>
  <c r="K6" i="1744"/>
  <c r="J55" i="1744"/>
  <c r="C16" i="1744"/>
  <c r="F16" i="1744" s="1"/>
  <c r="M16" i="1744" s="1"/>
  <c r="T16" i="1744" s="1"/>
  <c r="AA16" i="1744" s="1"/>
  <c r="AH16" i="1744" s="1"/>
  <c r="AO16" i="1744" s="1"/>
  <c r="AV16" i="1744" s="1"/>
  <c r="J30" i="1744"/>
  <c r="M30" i="1744" s="1"/>
  <c r="J6" i="1744"/>
  <c r="K32" i="1744"/>
  <c r="K23" i="1744"/>
  <c r="K29" i="1744"/>
  <c r="J32" i="1744"/>
  <c r="K19" i="1744"/>
  <c r="K18" i="1744" s="1"/>
  <c r="K7" i="1744"/>
  <c r="C25" i="1744"/>
  <c r="F25" i="1744" s="1"/>
  <c r="C53" i="1744"/>
  <c r="D39" i="1744"/>
  <c r="C39" i="1744"/>
  <c r="D55" i="1744"/>
  <c r="G55" i="1744" s="1"/>
  <c r="C55" i="1744"/>
  <c r="F55" i="1744" s="1"/>
  <c r="D53" i="1744"/>
  <c r="C44" i="1744"/>
  <c r="D6" i="1744"/>
  <c r="C7" i="1744"/>
  <c r="F7" i="1744" s="1"/>
  <c r="C6" i="1744"/>
  <c r="D25" i="1744"/>
  <c r="G25" i="1744" s="1"/>
  <c r="D29" i="1744"/>
  <c r="C29" i="1744"/>
  <c r="D7" i="1744"/>
  <c r="G7" i="1744" s="1"/>
  <c r="A5" i="1743"/>
  <c r="A6" i="1743" s="1"/>
  <c r="A7" i="1743" s="1"/>
  <c r="A8" i="1743" s="1"/>
  <c r="A9" i="1743" s="1"/>
  <c r="A10" i="1743" s="1"/>
  <c r="A11" i="1743" s="1"/>
  <c r="A12" i="1743" s="1"/>
  <c r="A13" i="1743" s="1"/>
  <c r="A14" i="1743" s="1"/>
  <c r="A15" i="1743" s="1"/>
  <c r="A16" i="1743" s="1"/>
  <c r="A17" i="1743" s="1"/>
  <c r="A18" i="1743" s="1"/>
  <c r="A19" i="1743" s="1"/>
  <c r="A20" i="1743" s="1"/>
  <c r="A21" i="1743" s="1"/>
  <c r="A22" i="1743" s="1"/>
  <c r="A23" i="1743" s="1"/>
  <c r="A24" i="1743" s="1"/>
  <c r="A25" i="1743" s="1"/>
  <c r="A26" i="1743" s="1"/>
  <c r="A27" i="1743" s="1"/>
  <c r="A28" i="1743" s="1"/>
  <c r="A29" i="1743" s="1"/>
  <c r="A30" i="1743" s="1"/>
  <c r="A31" i="1743" s="1"/>
  <c r="A32" i="1743" s="1"/>
  <c r="A33" i="1743" s="1"/>
  <c r="A34" i="1743" s="1"/>
  <c r="A35" i="1743" s="1"/>
  <c r="A36" i="1743" s="1"/>
  <c r="A37" i="1743" s="1"/>
  <c r="A38" i="1743" s="1"/>
  <c r="A39" i="1743" s="1"/>
  <c r="A40" i="1743" s="1"/>
  <c r="A41" i="1743" s="1"/>
  <c r="A42" i="1743" s="1"/>
  <c r="A43" i="1743" s="1"/>
  <c r="A44" i="1743" s="1"/>
  <c r="A45" i="1743" s="1"/>
  <c r="A46" i="1743" s="1"/>
  <c r="A47" i="1743" s="1"/>
  <c r="A48" i="1743" s="1"/>
  <c r="A49" i="1743" s="1"/>
  <c r="A50" i="1743" s="1"/>
  <c r="A51" i="1743" s="1"/>
  <c r="A52" i="1743" s="1"/>
  <c r="A53" i="1743" s="1"/>
  <c r="A54" i="1743" s="1"/>
  <c r="A55" i="1743" s="1"/>
  <c r="A56" i="1743" s="1"/>
  <c r="A57" i="1743" s="1"/>
  <c r="A58" i="1743" s="1"/>
  <c r="A59" i="1743" s="1"/>
  <c r="A60" i="1743" s="1"/>
  <c r="A61" i="1743" s="1"/>
  <c r="A62" i="1743" s="1"/>
  <c r="A63" i="1743" s="1"/>
  <c r="A64" i="1743" s="1"/>
  <c r="A65" i="1743" s="1"/>
  <c r="A66" i="1743" s="1"/>
  <c r="A67" i="1743" s="1"/>
  <c r="A68" i="1743" s="1"/>
  <c r="A69" i="1743" s="1"/>
  <c r="A70" i="1743" s="1"/>
  <c r="A71" i="1743" s="1"/>
  <c r="A72" i="1743" s="1"/>
  <c r="A73" i="1743" s="1"/>
  <c r="A74" i="1743" s="1"/>
  <c r="A75" i="1743" s="1"/>
  <c r="A76" i="1743" s="1"/>
  <c r="A77" i="1743" s="1"/>
  <c r="A78" i="1743" s="1"/>
  <c r="A79" i="1743" s="1"/>
  <c r="A80" i="1743" s="1"/>
  <c r="A81" i="1743" s="1"/>
  <c r="A82" i="1743" s="1"/>
  <c r="A83" i="1743" s="1"/>
  <c r="A84" i="1743" s="1"/>
  <c r="A85" i="1743" s="1"/>
  <c r="A86" i="1743" s="1"/>
  <c r="A87" i="1743" s="1"/>
  <c r="A88" i="1743" s="1"/>
  <c r="A89" i="1743" s="1"/>
  <c r="A90" i="1743" s="1"/>
  <c r="A91" i="1743" s="1"/>
  <c r="A92" i="1743" s="1"/>
  <c r="A93" i="1743" s="1"/>
  <c r="A94" i="1743" s="1"/>
  <c r="A95" i="1743" s="1"/>
  <c r="A96" i="1743" s="1"/>
  <c r="A97" i="1743" s="1"/>
  <c r="A98" i="1743" s="1"/>
  <c r="A99" i="1743" s="1"/>
  <c r="A100" i="1743" s="1"/>
  <c r="A101" i="1743" s="1"/>
  <c r="A102" i="1743" s="1"/>
  <c r="A103" i="1743" s="1"/>
  <c r="A104" i="1743" s="1"/>
  <c r="A105" i="1743" s="1"/>
  <c r="A106" i="1743" s="1"/>
  <c r="A107" i="1743" s="1"/>
  <c r="A108" i="1743" s="1"/>
  <c r="A109" i="1743" s="1"/>
  <c r="A110" i="1743" s="1"/>
  <c r="A111" i="1743" s="1"/>
  <c r="A112" i="1743" s="1"/>
  <c r="A113" i="1743" s="1"/>
  <c r="A114" i="1743" s="1"/>
  <c r="A115" i="1743" s="1"/>
  <c r="A116" i="1743" s="1"/>
  <c r="A117" i="1743" s="1"/>
  <c r="A118" i="1743" s="1"/>
  <c r="A119" i="1743" s="1"/>
  <c r="A120" i="1743" s="1"/>
  <c r="A121" i="1743" s="1"/>
  <c r="A122" i="1743" s="1"/>
  <c r="A123" i="1743" s="1"/>
  <c r="A124" i="1743" s="1"/>
  <c r="A125" i="1743" s="1"/>
  <c r="A126" i="1743" s="1"/>
  <c r="A127" i="1743" s="1"/>
  <c r="A128" i="1743" s="1"/>
  <c r="A129" i="1743" s="1"/>
  <c r="A130" i="1743" s="1"/>
  <c r="A131" i="1743" s="1"/>
  <c r="A132" i="1743" s="1"/>
  <c r="A133" i="1743" s="1"/>
  <c r="A134" i="1743" s="1"/>
  <c r="A135" i="1743" s="1"/>
  <c r="A136" i="1743" s="1"/>
  <c r="A137" i="1743" s="1"/>
  <c r="A138" i="1743" s="1"/>
  <c r="A139" i="1743" s="1"/>
  <c r="A140" i="1743" s="1"/>
  <c r="A141" i="1743" s="1"/>
  <c r="A142" i="1743" s="1"/>
  <c r="A143" i="1743" s="1"/>
  <c r="A144" i="1743" s="1"/>
  <c r="A145" i="1743" s="1"/>
  <c r="A146" i="1743" s="1"/>
  <c r="A147" i="1743" s="1"/>
  <c r="A148" i="1743" s="1"/>
  <c r="A149" i="1743" s="1"/>
  <c r="A150" i="1743" s="1"/>
  <c r="A151" i="1743" s="1"/>
  <c r="A152" i="1743" s="1"/>
  <c r="A153" i="1743" s="1"/>
  <c r="A154" i="1743" s="1"/>
  <c r="A155" i="1743" s="1"/>
  <c r="A156" i="1743" s="1"/>
  <c r="A157" i="1743" s="1"/>
  <c r="A158" i="1743" s="1"/>
  <c r="A159" i="1743" s="1"/>
  <c r="A160" i="1743" s="1"/>
  <c r="A161" i="1743" s="1"/>
  <c r="A162" i="1743" s="1"/>
  <c r="A163" i="1743" s="1"/>
  <c r="A164" i="1743" s="1"/>
  <c r="A165" i="1743" s="1"/>
  <c r="A166" i="1743" s="1"/>
  <c r="A167" i="1743" s="1"/>
  <c r="A168" i="1743" s="1"/>
  <c r="A169" i="1743" s="1"/>
  <c r="A170" i="1743" s="1"/>
  <c r="A171" i="1743" s="1"/>
  <c r="A172" i="1743" s="1"/>
  <c r="A173" i="1743" s="1"/>
  <c r="A174" i="1743" s="1"/>
  <c r="A175" i="1743" s="1"/>
  <c r="A176" i="1743" s="1"/>
  <c r="A177" i="1743" s="1"/>
  <c r="A178" i="1743" s="1"/>
  <c r="A179" i="1743" s="1"/>
  <c r="A180" i="1743" s="1"/>
  <c r="A181" i="1743" s="1"/>
  <c r="A182" i="1743" s="1"/>
  <c r="A183" i="1743" s="1"/>
  <c r="A184" i="1743" s="1"/>
  <c r="A185" i="1743" s="1"/>
  <c r="A186" i="1743" s="1"/>
  <c r="A187" i="1743" s="1"/>
  <c r="A188" i="1743" s="1"/>
  <c r="A189" i="1743" s="1"/>
  <c r="A190" i="1743" s="1"/>
  <c r="A191" i="1743" s="1"/>
  <c r="A192" i="1743" s="1"/>
  <c r="A193" i="1743" s="1"/>
  <c r="A194" i="1743" s="1"/>
  <c r="A195" i="1743" s="1"/>
  <c r="A196" i="1743" s="1"/>
  <c r="A197" i="1743" s="1"/>
  <c r="A198" i="1743" s="1"/>
  <c r="A199" i="1743" s="1"/>
  <c r="A200" i="1743" s="1"/>
  <c r="A201" i="1743" s="1"/>
  <c r="A202" i="1743" s="1"/>
  <c r="A203" i="1743" s="1"/>
  <c r="A204" i="1743" s="1"/>
  <c r="A205" i="1743" s="1"/>
  <c r="A206" i="1743" s="1"/>
  <c r="A207" i="1743" s="1"/>
  <c r="A208" i="1743" s="1"/>
  <c r="A209" i="1743" s="1"/>
  <c r="A210" i="1743" s="1"/>
  <c r="A211" i="1743" s="1"/>
  <c r="A212" i="1743" s="1"/>
  <c r="A213" i="1743" s="1"/>
  <c r="A214" i="1743" s="1"/>
  <c r="A215" i="1743" s="1"/>
  <c r="A216" i="1743" s="1"/>
  <c r="A217" i="1743" s="1"/>
  <c r="A218" i="1743" s="1"/>
  <c r="A219" i="1743" s="1"/>
  <c r="A220" i="1743" s="1"/>
  <c r="A221" i="1743" s="1"/>
  <c r="A222" i="1743" s="1"/>
  <c r="A223" i="1743" s="1"/>
  <c r="A224" i="1743" s="1"/>
  <c r="A225" i="1743" s="1"/>
  <c r="A226" i="1743" s="1"/>
  <c r="A227" i="1743" s="1"/>
  <c r="A228" i="1743" s="1"/>
  <c r="A229" i="1743" s="1"/>
  <c r="A230" i="1743" s="1"/>
  <c r="A231" i="1743" s="1"/>
  <c r="A232" i="1743" s="1"/>
  <c r="A233" i="1743" s="1"/>
  <c r="A234" i="1743" s="1"/>
  <c r="A235" i="1743" s="1"/>
  <c r="A236" i="1743" s="1"/>
  <c r="A237" i="1743" s="1"/>
  <c r="A238" i="1743" s="1"/>
  <c r="A239" i="1743" s="1"/>
  <c r="A240" i="1743" s="1"/>
  <c r="A241" i="1743" s="1"/>
  <c r="A242" i="1743" s="1"/>
  <c r="A243" i="1743" s="1"/>
  <c r="A244" i="1743" s="1"/>
  <c r="A245" i="1743" s="1"/>
  <c r="A246" i="1743" s="1"/>
  <c r="A247" i="1743" s="1"/>
  <c r="A248" i="1743" s="1"/>
  <c r="A249" i="1743" s="1"/>
  <c r="A250" i="1743" s="1"/>
  <c r="A251" i="1743" s="1"/>
  <c r="A252" i="1743" s="1"/>
  <c r="A253" i="1743" s="1"/>
  <c r="A254" i="1743" s="1"/>
  <c r="A255" i="1743" s="1"/>
  <c r="A256" i="1743" s="1"/>
  <c r="A257" i="1743" s="1"/>
  <c r="A258" i="1743" s="1"/>
  <c r="A259" i="1743" s="1"/>
  <c r="A260" i="1743" s="1"/>
  <c r="A261" i="1743" s="1"/>
  <c r="A262" i="1743" s="1"/>
  <c r="A263" i="1743" s="1"/>
  <c r="A264" i="1743" s="1"/>
  <c r="A265" i="1743" s="1"/>
  <c r="A266" i="1743" s="1"/>
  <c r="A267" i="1743" s="1"/>
  <c r="A268" i="1743" s="1"/>
  <c r="A269" i="1743" s="1"/>
  <c r="A270" i="1743" s="1"/>
  <c r="A271" i="1743" s="1"/>
  <c r="A272" i="1743" s="1"/>
  <c r="A273" i="1743" s="1"/>
  <c r="A274" i="1743" s="1"/>
  <c r="A275" i="1743" s="1"/>
  <c r="A276" i="1743" s="1"/>
  <c r="A277" i="1743" s="1"/>
  <c r="A278" i="1743" s="1"/>
  <c r="A279" i="1743" s="1"/>
  <c r="A280" i="1743" s="1"/>
  <c r="A281" i="1743" s="1"/>
  <c r="A282" i="1743" s="1"/>
  <c r="A283" i="1743" s="1"/>
  <c r="A284" i="1743" s="1"/>
  <c r="A285" i="1743" s="1"/>
  <c r="A286" i="1743" s="1"/>
  <c r="A287" i="1743" s="1"/>
  <c r="A288" i="1743" s="1"/>
  <c r="A289" i="1743" s="1"/>
  <c r="A290" i="1743" s="1"/>
  <c r="A291" i="1743" s="1"/>
  <c r="A292" i="1743" s="1"/>
  <c r="A293" i="1743" s="1"/>
  <c r="A294" i="1743" s="1"/>
  <c r="A295" i="1743" s="1"/>
  <c r="A296" i="1743" s="1"/>
  <c r="A297" i="1743" s="1"/>
  <c r="A298" i="1743" s="1"/>
  <c r="A299" i="1743" s="1"/>
  <c r="A300" i="1743" s="1"/>
  <c r="A301" i="1743" s="1"/>
  <c r="A302" i="1743" s="1"/>
  <c r="A303" i="1743" s="1"/>
  <c r="A304" i="1743" s="1"/>
  <c r="A305" i="1743" s="1"/>
  <c r="A306" i="1743" s="1"/>
  <c r="A307" i="1743" s="1"/>
  <c r="A308" i="1743" s="1"/>
  <c r="A309" i="1743" s="1"/>
  <c r="A310" i="1743" s="1"/>
  <c r="A311" i="1743" s="1"/>
  <c r="A312" i="1743" s="1"/>
  <c r="A313" i="1743" s="1"/>
  <c r="A314" i="1743" s="1"/>
  <c r="A315" i="1743" s="1"/>
  <c r="A316" i="1743" s="1"/>
  <c r="A317" i="1743" s="1"/>
  <c r="A318" i="1743" s="1"/>
  <c r="A319" i="1743" s="1"/>
  <c r="A320" i="1743" s="1"/>
  <c r="A321" i="1743" s="1"/>
  <c r="A322" i="1743" s="1"/>
  <c r="A323" i="1743" s="1"/>
  <c r="A324" i="1743" s="1"/>
  <c r="A325" i="1743" s="1"/>
  <c r="A326" i="1743" s="1"/>
  <c r="A327" i="1743" s="1"/>
  <c r="A328" i="1743" s="1"/>
  <c r="A329" i="1743" s="1"/>
  <c r="A330" i="1743" s="1"/>
  <c r="A331" i="1743" s="1"/>
  <c r="A332" i="1743" s="1"/>
  <c r="A333" i="1743" s="1"/>
  <c r="A334" i="1743" s="1"/>
  <c r="A335" i="1743" s="1"/>
  <c r="A336" i="1743" s="1"/>
  <c r="A337" i="1743" s="1"/>
  <c r="A338" i="1743" s="1"/>
  <c r="A339" i="1743" s="1"/>
  <c r="A340" i="1743" s="1"/>
  <c r="A341" i="1743" s="1"/>
  <c r="A342" i="1743" s="1"/>
  <c r="A343" i="1743" s="1"/>
  <c r="A344" i="1743" s="1"/>
  <c r="A345" i="1743" s="1"/>
  <c r="A346" i="1743" s="1"/>
  <c r="A347" i="1743" s="1"/>
  <c r="A348" i="1743" s="1"/>
  <c r="A349" i="1743" s="1"/>
  <c r="A350" i="1743" s="1"/>
  <c r="A351" i="1743" s="1"/>
  <c r="A352" i="1743" s="1"/>
  <c r="A353" i="1743" s="1"/>
  <c r="A354" i="1743" s="1"/>
  <c r="A355" i="1743" s="1"/>
  <c r="A356" i="1743" s="1"/>
  <c r="A357" i="1743" s="1"/>
  <c r="A358" i="1743" s="1"/>
  <c r="A359" i="1743" s="1"/>
  <c r="A360" i="1743" s="1"/>
  <c r="A361" i="1743" s="1"/>
  <c r="A362" i="1743" s="1"/>
  <c r="A363" i="1743" s="1"/>
  <c r="A364" i="1743" s="1"/>
  <c r="A365" i="1743" s="1"/>
  <c r="A366" i="1743" s="1"/>
  <c r="A367" i="1743" s="1"/>
  <c r="A368" i="1743" s="1"/>
  <c r="A369" i="1743" s="1"/>
  <c r="A370" i="1743" s="1"/>
  <c r="A371" i="1743" s="1"/>
  <c r="A372" i="1743" s="1"/>
  <c r="A373" i="1743" s="1"/>
  <c r="A374" i="1743" s="1"/>
  <c r="A375" i="1743" s="1"/>
  <c r="A376" i="1743" s="1"/>
  <c r="A377" i="1743" s="1"/>
  <c r="A378" i="1743" s="1"/>
  <c r="A379" i="1743" s="1"/>
  <c r="A380" i="1743" s="1"/>
  <c r="A381" i="1743" s="1"/>
  <c r="A382" i="1743" s="1"/>
  <c r="A383" i="1743" s="1"/>
  <c r="A384" i="1743" s="1"/>
  <c r="A385" i="1743" s="1"/>
  <c r="A386" i="1743" s="1"/>
  <c r="A387" i="1743" s="1"/>
  <c r="A388" i="1743" s="1"/>
  <c r="A389" i="1743" s="1"/>
  <c r="A390" i="1743" s="1"/>
  <c r="A391" i="1743" s="1"/>
  <c r="A392" i="1743" s="1"/>
  <c r="A393" i="1743" s="1"/>
  <c r="A394" i="1743" s="1"/>
  <c r="A395" i="1743" s="1"/>
  <c r="A396" i="1743" s="1"/>
  <c r="A397" i="1743" s="1"/>
  <c r="A398" i="1743" s="1"/>
  <c r="A399" i="1743" s="1"/>
  <c r="A400" i="1743" s="1"/>
  <c r="A401" i="1743" s="1"/>
  <c r="A402" i="1743" s="1"/>
  <c r="A403" i="1743" s="1"/>
  <c r="A404" i="1743" s="1"/>
  <c r="A405" i="1743" s="1"/>
  <c r="A406" i="1743" s="1"/>
  <c r="A407" i="1743" s="1"/>
  <c r="A408" i="1743" s="1"/>
  <c r="A409" i="1743" s="1"/>
  <c r="A410" i="1743" s="1"/>
  <c r="A411" i="1743" s="1"/>
  <c r="A412" i="1743" s="1"/>
  <c r="A413" i="1743" s="1"/>
  <c r="A414" i="1743" s="1"/>
  <c r="A415" i="1743" s="1"/>
  <c r="A416" i="1743" s="1"/>
  <c r="A417" i="1743" s="1"/>
  <c r="A418" i="1743" s="1"/>
  <c r="A419" i="1743" s="1"/>
  <c r="A420" i="1743" s="1"/>
  <c r="A421" i="1743" s="1"/>
  <c r="A422" i="1743" s="1"/>
  <c r="A423" i="1743" s="1"/>
  <c r="A424" i="1743" s="1"/>
  <c r="A425" i="1743" s="1"/>
  <c r="A426" i="1743" s="1"/>
  <c r="A427" i="1743" s="1"/>
  <c r="A428" i="1743" s="1"/>
  <c r="A429" i="1743" s="1"/>
  <c r="A430" i="1743" s="1"/>
  <c r="A431" i="1743" s="1"/>
  <c r="A432" i="1743" s="1"/>
  <c r="A433" i="1743" s="1"/>
  <c r="A434" i="1743" s="1"/>
  <c r="A435" i="1743" s="1"/>
  <c r="A436" i="1743" s="1"/>
  <c r="A437" i="1743" s="1"/>
  <c r="A438" i="1743" s="1"/>
  <c r="A439" i="1743" s="1"/>
  <c r="A440" i="1743" s="1"/>
  <c r="A441" i="1743" s="1"/>
  <c r="A442" i="1743" s="1"/>
  <c r="A443" i="1743" s="1"/>
  <c r="A444" i="1743" s="1"/>
  <c r="A445" i="1743" s="1"/>
  <c r="A446" i="1743" s="1"/>
  <c r="A447" i="1743" s="1"/>
  <c r="A448" i="1743" s="1"/>
  <c r="A449" i="1743" s="1"/>
  <c r="A450" i="1743" s="1"/>
  <c r="A451" i="1743" s="1"/>
  <c r="A452" i="1743" s="1"/>
  <c r="A453" i="1743" s="1"/>
  <c r="A454" i="1743" s="1"/>
  <c r="A455" i="1743" s="1"/>
  <c r="A456" i="1743" s="1"/>
  <c r="A457" i="1743" s="1"/>
  <c r="A458" i="1743" s="1"/>
  <c r="A459" i="1743" s="1"/>
  <c r="A460" i="1743" s="1"/>
  <c r="A461" i="1743" s="1"/>
  <c r="A462" i="1743" s="1"/>
  <c r="A463" i="1743" s="1"/>
  <c r="A464" i="1743" s="1"/>
  <c r="A465" i="1743" s="1"/>
  <c r="A466" i="1743" s="1"/>
  <c r="A467" i="1743" s="1"/>
  <c r="A468" i="1743" s="1"/>
  <c r="A469" i="1743" s="1"/>
  <c r="A470" i="1743" s="1"/>
  <c r="A471" i="1743" s="1"/>
  <c r="A472" i="1743" s="1"/>
  <c r="A473" i="1743" s="1"/>
  <c r="A474" i="1743" s="1"/>
  <c r="A475" i="1743" s="1"/>
  <c r="A476" i="1743" s="1"/>
  <c r="A477" i="1743" s="1"/>
  <c r="A478" i="1743" s="1"/>
  <c r="A479" i="1743" s="1"/>
  <c r="A480" i="1743" s="1"/>
  <c r="A481" i="1743" s="1"/>
  <c r="A482" i="1743" s="1"/>
  <c r="A483" i="1743" s="1"/>
  <c r="A484" i="1743" s="1"/>
  <c r="A485" i="1743" s="1"/>
  <c r="A486" i="1743" s="1"/>
  <c r="A487" i="1743" s="1"/>
  <c r="A488" i="1743" s="1"/>
  <c r="A489" i="1743" s="1"/>
  <c r="A490" i="1743" s="1"/>
  <c r="A491" i="1743" s="1"/>
  <c r="A492" i="1743" s="1"/>
  <c r="A493" i="1743" s="1"/>
  <c r="A494" i="1743" s="1"/>
  <c r="A495" i="1743" s="1"/>
  <c r="A496" i="1743" s="1"/>
  <c r="A497" i="1743" s="1"/>
  <c r="A498" i="1743" s="1"/>
  <c r="A499" i="1743" s="1"/>
  <c r="A500" i="1743" s="1"/>
  <c r="A501" i="1743" s="1"/>
  <c r="A502" i="1743" s="1"/>
  <c r="A503" i="1743" s="1"/>
  <c r="A504" i="1743" s="1"/>
  <c r="A505" i="1743" s="1"/>
  <c r="A506" i="1743" s="1"/>
  <c r="A507" i="1743" s="1"/>
  <c r="A508" i="1743" s="1"/>
  <c r="A509" i="1743" s="1"/>
  <c r="A510" i="1743" s="1"/>
  <c r="A511" i="1743" s="1"/>
  <c r="A512" i="1743" s="1"/>
  <c r="A513" i="1743" s="1"/>
  <c r="A514" i="1743" s="1"/>
  <c r="A515" i="1743" s="1"/>
  <c r="A516" i="1743" s="1"/>
  <c r="A517" i="1743" s="1"/>
  <c r="A518" i="1743" s="1"/>
  <c r="A519" i="1743" s="1"/>
  <c r="A520" i="1743" s="1"/>
  <c r="A521" i="1743" s="1"/>
  <c r="A522" i="1743" s="1"/>
  <c r="A523" i="1743" s="1"/>
  <c r="A524" i="1743" s="1"/>
  <c r="A525" i="1743" s="1"/>
  <c r="A526" i="1743" s="1"/>
  <c r="A527" i="1743" s="1"/>
  <c r="A528" i="1743" s="1"/>
  <c r="A529" i="1743" s="1"/>
  <c r="A530" i="1743" s="1"/>
  <c r="A531" i="1743" s="1"/>
  <c r="A532" i="1743" s="1"/>
  <c r="A533" i="1743" s="1"/>
  <c r="A534" i="1743" s="1"/>
  <c r="A535" i="1743" s="1"/>
  <c r="A536" i="1743" s="1"/>
  <c r="A537" i="1743" s="1"/>
  <c r="A538" i="1743" s="1"/>
  <c r="A539" i="1743" s="1"/>
  <c r="A540" i="1743" s="1"/>
  <c r="A541" i="1743" s="1"/>
  <c r="A542" i="1743" s="1"/>
  <c r="A543" i="1743" s="1"/>
  <c r="A544" i="1743" s="1"/>
  <c r="A545" i="1743" s="1"/>
  <c r="A546" i="1743" s="1"/>
  <c r="A547" i="1743" s="1"/>
  <c r="A548" i="1743" s="1"/>
  <c r="A549" i="1743" s="1"/>
  <c r="A550" i="1743" s="1"/>
  <c r="A551" i="1743" s="1"/>
  <c r="A552" i="1743" s="1"/>
  <c r="A553" i="1743" s="1"/>
  <c r="A554" i="1743" s="1"/>
  <c r="A555" i="1743" s="1"/>
  <c r="A556" i="1743" s="1"/>
  <c r="A557" i="1743" s="1"/>
  <c r="A558" i="1743" s="1"/>
  <c r="A559" i="1743" s="1"/>
  <c r="A560" i="1743" s="1"/>
  <c r="A561" i="1743" s="1"/>
  <c r="A562" i="1743" s="1"/>
  <c r="A563" i="1743" s="1"/>
  <c r="A564" i="1743" s="1"/>
  <c r="A565" i="1743" s="1"/>
  <c r="A566" i="1743" s="1"/>
  <c r="A567" i="1743" s="1"/>
  <c r="A568" i="1743" s="1"/>
  <c r="A569" i="1743" s="1"/>
  <c r="A570" i="1743" s="1"/>
  <c r="A571" i="1743" s="1"/>
  <c r="A572" i="1743" s="1"/>
  <c r="A573" i="1743" s="1"/>
  <c r="A574" i="1743" s="1"/>
  <c r="A575" i="1743" s="1"/>
  <c r="A576" i="1743" s="1"/>
  <c r="A577" i="1743" s="1"/>
  <c r="A578" i="1743" s="1"/>
  <c r="A579" i="1743" s="1"/>
  <c r="A580" i="1743" s="1"/>
  <c r="A581" i="1743" s="1"/>
  <c r="A582" i="1743" s="1"/>
  <c r="A583" i="1743" s="1"/>
  <c r="A584" i="1743" s="1"/>
  <c r="A585" i="1743" s="1"/>
  <c r="A586" i="1743" s="1"/>
  <c r="A587" i="1743" s="1"/>
  <c r="A588" i="1743" s="1"/>
  <c r="A589" i="1743" s="1"/>
  <c r="A590" i="1743" s="1"/>
  <c r="A591" i="1743" s="1"/>
  <c r="A592" i="1743" s="1"/>
  <c r="A593" i="1743" s="1"/>
  <c r="A594" i="1743" s="1"/>
  <c r="A595" i="1743" s="1"/>
  <c r="A596" i="1743" s="1"/>
  <c r="A597" i="1743" s="1"/>
  <c r="A598" i="1743" s="1"/>
  <c r="A599" i="1743" s="1"/>
  <c r="A600" i="1743" s="1"/>
  <c r="A601" i="1743" s="1"/>
  <c r="A602" i="1743" s="1"/>
  <c r="A603" i="1743" s="1"/>
  <c r="A604" i="1743" s="1"/>
  <c r="A605" i="1743" s="1"/>
  <c r="A606" i="1743" s="1"/>
  <c r="A607" i="1743" s="1"/>
  <c r="A608" i="1743" s="1"/>
  <c r="A609" i="1743" s="1"/>
  <c r="A610" i="1743" s="1"/>
  <c r="A611" i="1743" s="1"/>
  <c r="A612" i="1743" s="1"/>
  <c r="A613" i="1743" s="1"/>
  <c r="A614" i="1743" s="1"/>
  <c r="A615" i="1743" s="1"/>
  <c r="A616" i="1743" s="1"/>
  <c r="A617" i="1743" s="1"/>
  <c r="A618" i="1743" s="1"/>
  <c r="A619" i="1743" s="1"/>
  <c r="A620" i="1743" s="1"/>
  <c r="A621" i="1743" s="1"/>
  <c r="A622" i="1743" s="1"/>
  <c r="A623" i="1743" s="1"/>
  <c r="A624" i="1743" s="1"/>
  <c r="A625" i="1743" s="1"/>
  <c r="A626" i="1743" s="1"/>
  <c r="A627" i="1743" s="1"/>
  <c r="A628" i="1743" s="1"/>
  <c r="A629" i="1743" s="1"/>
  <c r="A630" i="1743" s="1"/>
  <c r="A631" i="1743" s="1"/>
  <c r="A632" i="1743" s="1"/>
  <c r="A633" i="1743" s="1"/>
  <c r="A634" i="1743" s="1"/>
  <c r="A635" i="1743" s="1"/>
  <c r="A636" i="1743" s="1"/>
  <c r="A637" i="1743" s="1"/>
  <c r="A638" i="1743" s="1"/>
  <c r="A639" i="1743" s="1"/>
  <c r="A640" i="1743" s="1"/>
  <c r="A641" i="1743" s="1"/>
  <c r="A642" i="1743" s="1"/>
  <c r="A643" i="1743" s="1"/>
  <c r="A644" i="1743" s="1"/>
  <c r="A645" i="1743" s="1"/>
  <c r="A646" i="1743" s="1"/>
  <c r="A647" i="1743" s="1"/>
  <c r="A648" i="1743" s="1"/>
  <c r="A649" i="1743" s="1"/>
  <c r="A650" i="1743" s="1"/>
  <c r="A651" i="1743" s="1"/>
  <c r="A652" i="1743" s="1"/>
  <c r="A653" i="1743" s="1"/>
  <c r="A654" i="1743" s="1"/>
  <c r="A655" i="1743" s="1"/>
  <c r="A656" i="1743" s="1"/>
  <c r="A657" i="1743" s="1"/>
  <c r="A658" i="1743" s="1"/>
  <c r="A659" i="1743" s="1"/>
  <c r="A660" i="1743" s="1"/>
  <c r="A661" i="1743" s="1"/>
  <c r="A662" i="1743" s="1"/>
  <c r="A663" i="1743" s="1"/>
  <c r="A664" i="1743" s="1"/>
  <c r="A665" i="1743" s="1"/>
  <c r="A666" i="1743" s="1"/>
  <c r="A667" i="1743" s="1"/>
  <c r="A668" i="1743" s="1"/>
  <c r="A669" i="1743" s="1"/>
  <c r="A670" i="1743" s="1"/>
  <c r="A671" i="1743" s="1"/>
  <c r="A672" i="1743" s="1"/>
  <c r="A673" i="1743" s="1"/>
  <c r="A674" i="1743" s="1"/>
  <c r="A675" i="1743" s="1"/>
  <c r="A676" i="1743" s="1"/>
  <c r="A677" i="1743" s="1"/>
  <c r="A678" i="1743" s="1"/>
  <c r="A679" i="1743" s="1"/>
  <c r="A680" i="1743" s="1"/>
  <c r="A681" i="1743" s="1"/>
  <c r="A682" i="1743" s="1"/>
  <c r="A683" i="1743" s="1"/>
  <c r="A684" i="1743" s="1"/>
  <c r="A685" i="1743" s="1"/>
  <c r="A686" i="1743" s="1"/>
  <c r="A687" i="1743" s="1"/>
  <c r="A688" i="1743" s="1"/>
  <c r="A689" i="1743" s="1"/>
  <c r="A690" i="1743" s="1"/>
  <c r="A691" i="1743" s="1"/>
  <c r="A692" i="1743" s="1"/>
  <c r="A693" i="1743" s="1"/>
  <c r="A694" i="1743" s="1"/>
  <c r="A695" i="1743" s="1"/>
  <c r="A696" i="1743" s="1"/>
  <c r="A697" i="1743" s="1"/>
  <c r="A698" i="1743" s="1"/>
  <c r="A699" i="1743" s="1"/>
  <c r="A700" i="1743" s="1"/>
  <c r="A701" i="1743" s="1"/>
  <c r="A702" i="1743" s="1"/>
  <c r="A703" i="1743" s="1"/>
  <c r="A704" i="1743" s="1"/>
  <c r="A705" i="1743" s="1"/>
  <c r="A706" i="1743" s="1"/>
  <c r="A707" i="1743" s="1"/>
  <c r="A708" i="1743" s="1"/>
  <c r="A709" i="1743" s="1"/>
  <c r="A710" i="1743" s="1"/>
  <c r="A711" i="1743" s="1"/>
  <c r="A712" i="1743" s="1"/>
  <c r="A713" i="1743" s="1"/>
  <c r="A714" i="1743" s="1"/>
  <c r="A715" i="1743" s="1"/>
  <c r="A716" i="1743" s="1"/>
  <c r="A717" i="1743" s="1"/>
  <c r="A718" i="1743" s="1"/>
  <c r="A719" i="1743" s="1"/>
  <c r="A720" i="1743" s="1"/>
  <c r="A721" i="1743" s="1"/>
  <c r="A722" i="1743" s="1"/>
  <c r="A723" i="1743" s="1"/>
  <c r="A724" i="1743" s="1"/>
  <c r="A725" i="1743" s="1"/>
  <c r="A726" i="1743" s="1"/>
  <c r="A727" i="1743" s="1"/>
  <c r="A728" i="1743" s="1"/>
  <c r="A729" i="1743" s="1"/>
  <c r="A730" i="1743" s="1"/>
  <c r="A731" i="1743" s="1"/>
  <c r="A732" i="1743" s="1"/>
  <c r="A733" i="1743" s="1"/>
  <c r="A734" i="1743" s="1"/>
  <c r="A735" i="1743" s="1"/>
  <c r="A736" i="1743" s="1"/>
  <c r="A737" i="1743" s="1"/>
  <c r="A738" i="1743" s="1"/>
  <c r="A739" i="1743" s="1"/>
  <c r="A740" i="1743" s="1"/>
  <c r="A741" i="1743" s="1"/>
  <c r="A742" i="1743" s="1"/>
  <c r="A743" i="1743" s="1"/>
  <c r="A744" i="1743" s="1"/>
  <c r="A745" i="1743" s="1"/>
  <c r="A746" i="1743" s="1"/>
  <c r="A747" i="1743" s="1"/>
  <c r="A748" i="1743" s="1"/>
  <c r="A749" i="1743" s="1"/>
  <c r="A750" i="1743" s="1"/>
  <c r="A751" i="1743" s="1"/>
  <c r="A752" i="1743" s="1"/>
  <c r="A753" i="1743" s="1"/>
  <c r="A754" i="1743" s="1"/>
  <c r="A755" i="1743" s="1"/>
  <c r="A756" i="1743" s="1"/>
  <c r="A757" i="1743" s="1"/>
  <c r="A758" i="1743" s="1"/>
  <c r="A759" i="1743" s="1"/>
  <c r="A760" i="1743" s="1"/>
  <c r="A761" i="1743" s="1"/>
  <c r="A762" i="1743" s="1"/>
  <c r="A763" i="1743" s="1"/>
  <c r="A764" i="1743" s="1"/>
  <c r="A765" i="1743" s="1"/>
  <c r="A766" i="1743" s="1"/>
  <c r="A767" i="1743" s="1"/>
  <c r="A768" i="1743" s="1"/>
  <c r="A769" i="1743" s="1"/>
  <c r="A770" i="1743" s="1"/>
  <c r="A771" i="1743" s="1"/>
  <c r="A772" i="1743" s="1"/>
  <c r="A773" i="1743" s="1"/>
  <c r="A774" i="1743" s="1"/>
  <c r="A775" i="1743" s="1"/>
  <c r="A776" i="1743" s="1"/>
  <c r="A777" i="1743" s="1"/>
  <c r="A778" i="1743" s="1"/>
  <c r="A779" i="1743" s="1"/>
  <c r="A780" i="1743" s="1"/>
  <c r="A781" i="1743" s="1"/>
  <c r="A782" i="1743" s="1"/>
  <c r="A783" i="1743" s="1"/>
  <c r="A784" i="1743" s="1"/>
  <c r="A785" i="1743" s="1"/>
  <c r="A786" i="1743" s="1"/>
  <c r="A787" i="1743" s="1"/>
  <c r="A788" i="1743" s="1"/>
  <c r="A789" i="1743" s="1"/>
  <c r="A790" i="1743" s="1"/>
  <c r="A791" i="1743" s="1"/>
  <c r="A792" i="1743" s="1"/>
  <c r="A793" i="1743" s="1"/>
  <c r="A794" i="1743" s="1"/>
  <c r="A795" i="1743" s="1"/>
  <c r="A796" i="1743" s="1"/>
  <c r="A797" i="1743" s="1"/>
  <c r="A798" i="1743" s="1"/>
  <c r="A799" i="1743" s="1"/>
  <c r="A800" i="1743" s="1"/>
  <c r="A801" i="1743" s="1"/>
  <c r="A802" i="1743" s="1"/>
  <c r="A803" i="1743" s="1"/>
  <c r="A804" i="1743" s="1"/>
  <c r="A805" i="1743" s="1"/>
  <c r="A806" i="1743" s="1"/>
  <c r="A807" i="1743" s="1"/>
  <c r="A808" i="1743" s="1"/>
  <c r="A809" i="1743" s="1"/>
  <c r="A810" i="1743" s="1"/>
  <c r="A811" i="1743" s="1"/>
  <c r="A812" i="1743" s="1"/>
  <c r="A813" i="1743" s="1"/>
  <c r="A814" i="1743" s="1"/>
  <c r="A815" i="1743" s="1"/>
  <c r="A816" i="1743" s="1"/>
  <c r="A817" i="1743" s="1"/>
  <c r="A818" i="1743" s="1"/>
  <c r="A819" i="1743" s="1"/>
  <c r="A820" i="1743" s="1"/>
  <c r="A821" i="1743" s="1"/>
  <c r="A822" i="1743" s="1"/>
  <c r="A823" i="1743" s="1"/>
  <c r="A824" i="1743" s="1"/>
  <c r="A825" i="1743" s="1"/>
  <c r="A826" i="1743" s="1"/>
  <c r="A827" i="1743" s="1"/>
  <c r="A828" i="1743" s="1"/>
  <c r="A829" i="1743" s="1"/>
  <c r="A830" i="1743" s="1"/>
  <c r="A831" i="1743" s="1"/>
  <c r="A832" i="1743" s="1"/>
  <c r="A833" i="1743" s="1"/>
  <c r="A834" i="1743" s="1"/>
  <c r="A835" i="1743" s="1"/>
  <c r="A836" i="1743" s="1"/>
  <c r="A837" i="1743" s="1"/>
  <c r="A838" i="1743" s="1"/>
  <c r="A839" i="1743" s="1"/>
  <c r="A840" i="1743" s="1"/>
  <c r="A841" i="1743" s="1"/>
  <c r="A842" i="1743" s="1"/>
  <c r="A843" i="1743" s="1"/>
  <c r="A844" i="1743" s="1"/>
  <c r="A845" i="1743" s="1"/>
  <c r="A846" i="1743" s="1"/>
  <c r="A847" i="1743" s="1"/>
  <c r="A848" i="1743" s="1"/>
  <c r="A849" i="1743" s="1"/>
  <c r="A850" i="1743" s="1"/>
  <c r="A851" i="1743" s="1"/>
  <c r="A852" i="1743" s="1"/>
  <c r="A853" i="1743" s="1"/>
  <c r="A854" i="1743" s="1"/>
  <c r="A855" i="1743" s="1"/>
  <c r="A856" i="1743" s="1"/>
  <c r="A857" i="1743" s="1"/>
  <c r="A858" i="1743" s="1"/>
  <c r="A859" i="1743" s="1"/>
  <c r="A860" i="1743" s="1"/>
  <c r="A861" i="1743" s="1"/>
  <c r="A862" i="1743" s="1"/>
  <c r="A863" i="1743" s="1"/>
  <c r="A864" i="1743" s="1"/>
  <c r="A865" i="1743" s="1"/>
  <c r="A866" i="1743" s="1"/>
  <c r="A867" i="1743" s="1"/>
  <c r="A868" i="1743" s="1"/>
  <c r="A869" i="1743" s="1"/>
  <c r="A870" i="1743" s="1"/>
  <c r="A871" i="1743" s="1"/>
  <c r="A872" i="1743" s="1"/>
  <c r="A873" i="1743" s="1"/>
  <c r="A874" i="1743" s="1"/>
  <c r="A875" i="1743" s="1"/>
  <c r="A876" i="1743" s="1"/>
  <c r="A877" i="1743" s="1"/>
  <c r="A878" i="1743" s="1"/>
  <c r="A879" i="1743" s="1"/>
  <c r="A880" i="1743" s="1"/>
  <c r="A881" i="1743" s="1"/>
  <c r="A882" i="1743" s="1"/>
  <c r="A883" i="1743" s="1"/>
  <c r="A884" i="1743" s="1"/>
  <c r="A885" i="1743" s="1"/>
  <c r="A886" i="1743" s="1"/>
  <c r="A887" i="1743" s="1"/>
  <c r="A888" i="1743" s="1"/>
  <c r="A889" i="1743" s="1"/>
  <c r="A890" i="1743" s="1"/>
  <c r="A891" i="1743" s="1"/>
  <c r="A892" i="1743" s="1"/>
  <c r="A893" i="1743" s="1"/>
  <c r="A894" i="1743" s="1"/>
  <c r="A895" i="1743" s="1"/>
  <c r="A896" i="1743" s="1"/>
  <c r="A897" i="1743" s="1"/>
  <c r="A898" i="1743" s="1"/>
  <c r="A899" i="1743" s="1"/>
  <c r="A900" i="1743" s="1"/>
  <c r="A901" i="1743" s="1"/>
  <c r="A902" i="1743" s="1"/>
  <c r="A903" i="1743" s="1"/>
  <c r="A904" i="1743" s="1"/>
  <c r="A905" i="1743" s="1"/>
  <c r="A906" i="1743" s="1"/>
  <c r="A907" i="1743" s="1"/>
  <c r="A908" i="1743" s="1"/>
  <c r="A909" i="1743" s="1"/>
  <c r="A910" i="1743" s="1"/>
  <c r="A911" i="1743" s="1"/>
  <c r="A912" i="1743" s="1"/>
  <c r="A913" i="1743" s="1"/>
  <c r="A914" i="1743" s="1"/>
  <c r="A915" i="1743" s="1"/>
  <c r="A916" i="1743" s="1"/>
  <c r="A917" i="1743" s="1"/>
  <c r="A918" i="1743" s="1"/>
  <c r="A919" i="1743" s="1"/>
  <c r="A920" i="1743" s="1"/>
  <c r="A921" i="1743" s="1"/>
  <c r="A922" i="1743" s="1"/>
  <c r="A923" i="1743" s="1"/>
  <c r="A924" i="1743" s="1"/>
  <c r="A925" i="1743" s="1"/>
  <c r="A926" i="1743" s="1"/>
  <c r="A927" i="1743" s="1"/>
  <c r="A928" i="1743" s="1"/>
  <c r="A929" i="1743" s="1"/>
  <c r="A930" i="1743" s="1"/>
  <c r="A931" i="1743" s="1"/>
  <c r="A932" i="1743" s="1"/>
  <c r="A933" i="1743" s="1"/>
  <c r="A934" i="1743" s="1"/>
  <c r="A935" i="1743" s="1"/>
  <c r="A936" i="1743" s="1"/>
  <c r="A937" i="1743" s="1"/>
  <c r="A938" i="1743" s="1"/>
  <c r="A939" i="1743" s="1"/>
  <c r="A940" i="1743" s="1"/>
  <c r="A941" i="1743" s="1"/>
  <c r="A942" i="1743" s="1"/>
  <c r="A943" i="1743" s="1"/>
  <c r="A944" i="1743" s="1"/>
  <c r="A945" i="1743" s="1"/>
  <c r="A946" i="1743" s="1"/>
  <c r="A947" i="1743" s="1"/>
  <c r="A948" i="1743" s="1"/>
  <c r="A949" i="1743" s="1"/>
  <c r="A950" i="1743" s="1"/>
  <c r="A951" i="1743" s="1"/>
  <c r="A952" i="1743" s="1"/>
  <c r="A953" i="1743" s="1"/>
  <c r="A954" i="1743" s="1"/>
  <c r="A955" i="1743" s="1"/>
  <c r="A956" i="1743" s="1"/>
  <c r="A957" i="1743" s="1"/>
  <c r="A958" i="1743" s="1"/>
  <c r="A959" i="1743" s="1"/>
  <c r="A960" i="1743" s="1"/>
  <c r="A961" i="1743" s="1"/>
  <c r="A962" i="1743" s="1"/>
  <c r="A963" i="1743" s="1"/>
  <c r="A964" i="1743" s="1"/>
  <c r="A965" i="1743" s="1"/>
  <c r="A966" i="1743" s="1"/>
  <c r="A967" i="1743" s="1"/>
  <c r="A968" i="1743" s="1"/>
  <c r="A969" i="1743" s="1"/>
  <c r="A970" i="1743" s="1"/>
  <c r="A971" i="1743" s="1"/>
  <c r="A972" i="1743" s="1"/>
  <c r="A973" i="1743" s="1"/>
  <c r="A974" i="1743" s="1"/>
  <c r="A975" i="1743" s="1"/>
  <c r="A976" i="1743" s="1"/>
  <c r="A977" i="1743" s="1"/>
  <c r="A978" i="1743" s="1"/>
  <c r="A979" i="1743" s="1"/>
  <c r="A980" i="1743" s="1"/>
  <c r="A981" i="1743" s="1"/>
  <c r="A982" i="1743" s="1"/>
  <c r="A983" i="1743" s="1"/>
  <c r="A984" i="1743" s="1"/>
  <c r="A985" i="1743" s="1"/>
  <c r="A986" i="1743" s="1"/>
  <c r="A987" i="1743" s="1"/>
  <c r="A988" i="1743" s="1"/>
  <c r="A989" i="1743" s="1"/>
  <c r="A990" i="1743" s="1"/>
  <c r="A991" i="1743" s="1"/>
  <c r="A992" i="1743" s="1"/>
  <c r="A993" i="1743" s="1"/>
  <c r="A994" i="1743" s="1"/>
  <c r="A995" i="1743" s="1"/>
  <c r="A996" i="1743" s="1"/>
  <c r="A997" i="1743" s="1"/>
  <c r="A998" i="1743" s="1"/>
  <c r="A999" i="1743" s="1"/>
  <c r="A1000" i="1743" s="1"/>
  <c r="A1001" i="1743" s="1"/>
  <c r="A1002" i="1743" s="1"/>
  <c r="A1003" i="1743" s="1"/>
  <c r="A1004" i="1743" s="1"/>
  <c r="A1005" i="1743" s="1"/>
  <c r="A1006" i="1743" s="1"/>
  <c r="A1007" i="1743" s="1"/>
  <c r="A1008" i="1743" s="1"/>
  <c r="A1009" i="1743" s="1"/>
  <c r="A1010" i="1743" s="1"/>
  <c r="A1011" i="1743" s="1"/>
  <c r="A1012" i="1743" s="1"/>
  <c r="A1013" i="1743" s="1"/>
  <c r="A1014" i="1743" s="1"/>
  <c r="A1015" i="1743" s="1"/>
  <c r="A1016" i="1743" s="1"/>
  <c r="A1017" i="1743" s="1"/>
  <c r="A1018" i="1743" s="1"/>
  <c r="A1019" i="1743" s="1"/>
  <c r="A1020" i="1743" s="1"/>
  <c r="A1021" i="1743" s="1"/>
  <c r="A1022" i="1743" s="1"/>
  <c r="A1023" i="1743" s="1"/>
  <c r="A1024" i="1743" s="1"/>
  <c r="A1025" i="1743" s="1"/>
  <c r="A1026" i="1743" s="1"/>
  <c r="A1027" i="1743" s="1"/>
  <c r="A1028" i="1743" s="1"/>
  <c r="A1029" i="1743" s="1"/>
  <c r="A1030" i="1743" s="1"/>
  <c r="A1031" i="1743" s="1"/>
  <c r="A1032" i="1743" s="1"/>
  <c r="A1033" i="1743" s="1"/>
  <c r="A1034" i="1743" s="1"/>
  <c r="A1035" i="1743" s="1"/>
  <c r="A1036" i="1743" s="1"/>
  <c r="A1037" i="1743" s="1"/>
  <c r="A1038" i="1743" s="1"/>
  <c r="A1039" i="1743" s="1"/>
  <c r="A1040" i="1743" s="1"/>
  <c r="A1041" i="1743" s="1"/>
  <c r="A1042" i="1743" s="1"/>
  <c r="A1043" i="1743" s="1"/>
  <c r="A1044" i="1743" s="1"/>
  <c r="A1045" i="1743" s="1"/>
  <c r="A1046" i="1743" s="1"/>
  <c r="A1047" i="1743" s="1"/>
  <c r="A1048" i="1743" s="1"/>
  <c r="A1049" i="1743" s="1"/>
  <c r="A1050" i="1743" s="1"/>
  <c r="A1051" i="1743" s="1"/>
  <c r="A1052" i="1743" s="1"/>
  <c r="A1053" i="1743" s="1"/>
  <c r="A1054" i="1743" s="1"/>
  <c r="A1055" i="1743" s="1"/>
  <c r="A1056" i="1743" s="1"/>
  <c r="A1057" i="1743" s="1"/>
  <c r="A1058" i="1743" s="1"/>
  <c r="A1059" i="1743" s="1"/>
  <c r="A1060" i="1743" s="1"/>
  <c r="A1061" i="1743" s="1"/>
  <c r="A1062" i="1743" s="1"/>
  <c r="A1063" i="1743" s="1"/>
  <c r="A1064" i="1743" s="1"/>
  <c r="A1065" i="1743" s="1"/>
  <c r="A1066" i="1743" s="1"/>
  <c r="A1067" i="1743" s="1"/>
  <c r="A1068" i="1743" s="1"/>
  <c r="A1069" i="1743" s="1"/>
  <c r="A1070" i="1743" s="1"/>
  <c r="A1071" i="1743" s="1"/>
  <c r="A1072" i="1743" s="1"/>
  <c r="A1073" i="1743" s="1"/>
  <c r="A1074" i="1743" s="1"/>
  <c r="A1075" i="1743" s="1"/>
  <c r="A1076" i="1743" s="1"/>
  <c r="A1077" i="1743" s="1"/>
  <c r="A1078" i="1743" s="1"/>
  <c r="A1079" i="1743" s="1"/>
  <c r="A1080" i="1743" s="1"/>
  <c r="A1081" i="1743" s="1"/>
  <c r="A1082" i="1743" s="1"/>
  <c r="A1083" i="1743" s="1"/>
  <c r="A1084" i="1743" s="1"/>
  <c r="A1085" i="1743" s="1"/>
  <c r="A1086" i="1743" s="1"/>
  <c r="A1087" i="1743" s="1"/>
  <c r="A1088" i="1743" s="1"/>
  <c r="A1089" i="1743" s="1"/>
  <c r="A1090" i="1743" s="1"/>
  <c r="A1091" i="1743" s="1"/>
  <c r="A1092" i="1743" s="1"/>
  <c r="A1093" i="1743" s="1"/>
  <c r="A1094" i="1743" s="1"/>
  <c r="A1095" i="1743" s="1"/>
  <c r="A1096" i="1743" s="1"/>
  <c r="A1097" i="1743" s="1"/>
  <c r="A1098" i="1743" s="1"/>
  <c r="A1099" i="1743" s="1"/>
  <c r="A1100" i="1743" s="1"/>
  <c r="A1101" i="1743" s="1"/>
  <c r="A1102" i="1743" s="1"/>
  <c r="A1103" i="1743" s="1"/>
  <c r="A1104" i="1743" s="1"/>
  <c r="A1105" i="1743" s="1"/>
  <c r="A1106" i="1743" s="1"/>
  <c r="A1107" i="1743" s="1"/>
  <c r="A1108" i="1743" s="1"/>
  <c r="A1109" i="1743" s="1"/>
  <c r="A1110" i="1743" s="1"/>
  <c r="A1111" i="1743" s="1"/>
  <c r="A1112" i="1743" s="1"/>
  <c r="A1113" i="1743" s="1"/>
  <c r="A1114" i="1743" s="1"/>
  <c r="A1115" i="1743" s="1"/>
  <c r="A1116" i="1743" s="1"/>
  <c r="A1117" i="1743" s="1"/>
  <c r="A1118" i="1743" s="1"/>
  <c r="A1119" i="1743" s="1"/>
  <c r="A1120" i="1743" s="1"/>
  <c r="A1121" i="1743" s="1"/>
  <c r="A1122" i="1743" s="1"/>
  <c r="A1123" i="1743" s="1"/>
  <c r="A1124" i="1743" s="1"/>
  <c r="A1125" i="1743" s="1"/>
  <c r="A1126" i="1743" s="1"/>
  <c r="A1127" i="1743" s="1"/>
  <c r="A1128" i="1743" s="1"/>
  <c r="A1129" i="1743" s="1"/>
  <c r="A1130" i="1743" s="1"/>
  <c r="A1131" i="1743" s="1"/>
  <c r="A1132" i="1743" s="1"/>
  <c r="A1133" i="1743" s="1"/>
  <c r="A1134" i="1743" s="1"/>
  <c r="A1135" i="1743" s="1"/>
  <c r="A1136" i="1743" s="1"/>
  <c r="A1137" i="1743" s="1"/>
  <c r="A1138" i="1743" s="1"/>
  <c r="A1139" i="1743" s="1"/>
  <c r="A1140" i="1743" s="1"/>
  <c r="A1141" i="1743" s="1"/>
  <c r="A1142" i="1743" s="1"/>
  <c r="A1143" i="1743" s="1"/>
  <c r="A1144" i="1743" s="1"/>
  <c r="A1145" i="1743" s="1"/>
  <c r="A1146" i="1743" s="1"/>
  <c r="A1147" i="1743" s="1"/>
  <c r="A1148" i="1743" s="1"/>
  <c r="A1149" i="1743" s="1"/>
  <c r="A1150" i="1743" s="1"/>
  <c r="A1151" i="1743" s="1"/>
  <c r="A1152" i="1743" s="1"/>
  <c r="A1153" i="1743" s="1"/>
  <c r="A1154" i="1743" s="1"/>
  <c r="A1155" i="1743" s="1"/>
  <c r="A1156" i="1743" s="1"/>
  <c r="A1157" i="1743" s="1"/>
  <c r="A1158" i="1743" s="1"/>
  <c r="A1159" i="1743" s="1"/>
  <c r="A1160" i="1743" s="1"/>
  <c r="A1161" i="1743" s="1"/>
  <c r="A1162" i="1743" s="1"/>
  <c r="A1163" i="1743" s="1"/>
  <c r="A1164" i="1743" s="1"/>
  <c r="A1165" i="1743" s="1"/>
  <c r="A1166" i="1743" s="1"/>
  <c r="A1167" i="1743" s="1"/>
  <c r="A1168" i="1743" s="1"/>
  <c r="A1169" i="1743" s="1"/>
  <c r="A1170" i="1743" s="1"/>
  <c r="A1171" i="1743" s="1"/>
  <c r="A1172" i="1743" s="1"/>
  <c r="A1173" i="1743" s="1"/>
  <c r="A1174" i="1743" s="1"/>
  <c r="A1175" i="1743" s="1"/>
  <c r="A1176" i="1743" s="1"/>
  <c r="A1177" i="1743" s="1"/>
  <c r="A1178" i="1743" s="1"/>
  <c r="A1179" i="1743" s="1"/>
  <c r="A1180" i="1743" s="1"/>
  <c r="A1181" i="1743" s="1"/>
  <c r="A1182" i="1743" s="1"/>
  <c r="A1183" i="1743" s="1"/>
  <c r="A1184" i="1743" s="1"/>
  <c r="A1185" i="1743" s="1"/>
  <c r="A1186" i="1743" s="1"/>
  <c r="A1187" i="1743" s="1"/>
  <c r="A1188" i="1743" s="1"/>
  <c r="A1189" i="1743" s="1"/>
  <c r="A1190" i="1743" s="1"/>
  <c r="A1191" i="1743" s="1"/>
  <c r="A1192" i="1743" s="1"/>
  <c r="A1193" i="1743" s="1"/>
  <c r="A1194" i="1743" s="1"/>
  <c r="A1195" i="1743" s="1"/>
  <c r="A1196" i="1743" s="1"/>
  <c r="A1197" i="1743" s="1"/>
  <c r="A1198" i="1743" s="1"/>
  <c r="A1199" i="1743" s="1"/>
  <c r="A1200" i="1743" s="1"/>
  <c r="A1201" i="1743" s="1"/>
  <c r="A1202" i="1743" s="1"/>
  <c r="A1203" i="1743" s="1"/>
  <c r="A1204" i="1743" s="1"/>
  <c r="A1205" i="1743" s="1"/>
  <c r="A1206" i="1743" s="1"/>
  <c r="A1207" i="1743" s="1"/>
  <c r="A1208" i="1743" s="1"/>
  <c r="A1209" i="1743" s="1"/>
  <c r="A1210" i="1743" s="1"/>
  <c r="A1211" i="1743" s="1"/>
  <c r="A1212" i="1743" s="1"/>
  <c r="A1213" i="1743" s="1"/>
  <c r="A1214" i="1743" s="1"/>
  <c r="A1215" i="1743" s="1"/>
  <c r="A1216" i="1743" s="1"/>
  <c r="A1217" i="1743" s="1"/>
  <c r="A1218" i="1743" s="1"/>
  <c r="A1219" i="1743" s="1"/>
  <c r="A1220" i="1743" s="1"/>
  <c r="A1221" i="1743" s="1"/>
  <c r="A1222" i="1743" s="1"/>
  <c r="A1223" i="1743" s="1"/>
  <c r="A1224" i="1743" s="1"/>
  <c r="A1225" i="1743" s="1"/>
  <c r="A1226" i="1743" s="1"/>
  <c r="A1227" i="1743" s="1"/>
  <c r="A1228" i="1743" s="1"/>
  <c r="A1229" i="1743" s="1"/>
  <c r="A1230" i="1743" s="1"/>
  <c r="A1231" i="1743" s="1"/>
  <c r="A1232" i="1743" s="1"/>
  <c r="A1233" i="1743" s="1"/>
  <c r="A1234" i="1743" s="1"/>
  <c r="A1235" i="1743" s="1"/>
  <c r="A1236" i="1743" s="1"/>
  <c r="A1237" i="1743" s="1"/>
  <c r="A1238" i="1743" s="1"/>
  <c r="A1239" i="1743" s="1"/>
  <c r="A1240" i="1743" s="1"/>
  <c r="A1241" i="1743" s="1"/>
  <c r="A1242" i="1743" s="1"/>
  <c r="A1243" i="1743" s="1"/>
  <c r="A1244" i="1743" s="1"/>
  <c r="A1245" i="1743" s="1"/>
  <c r="A1246" i="1743" s="1"/>
  <c r="A1247" i="1743" s="1"/>
  <c r="A1248" i="1743" s="1"/>
  <c r="A1249" i="1743" s="1"/>
  <c r="A1250" i="1743" s="1"/>
  <c r="A1251" i="1743" s="1"/>
  <c r="A1252" i="1743" s="1"/>
  <c r="A1253" i="1743" s="1"/>
  <c r="A1254" i="1743" s="1"/>
  <c r="A1255" i="1743" s="1"/>
  <c r="A1256" i="1743" s="1"/>
  <c r="A1257" i="1743" s="1"/>
  <c r="A1258" i="1743" s="1"/>
  <c r="A1259" i="1743" s="1"/>
  <c r="A1260" i="1743" s="1"/>
  <c r="A1261" i="1743" s="1"/>
  <c r="A1262" i="1743" s="1"/>
  <c r="A1263" i="1743" s="1"/>
  <c r="A1264" i="1743" s="1"/>
  <c r="A1265" i="1743" s="1"/>
  <c r="A1266" i="1743" s="1"/>
  <c r="A1267" i="1743" s="1"/>
  <c r="A1268" i="1743" s="1"/>
  <c r="A1269" i="1743" s="1"/>
  <c r="A1270" i="1743" s="1"/>
  <c r="A1271" i="1743" s="1"/>
  <c r="A1272" i="1743" s="1"/>
  <c r="A1273" i="1743" s="1"/>
  <c r="A1274" i="1743" s="1"/>
  <c r="A1275" i="1743" s="1"/>
  <c r="A1276" i="1743" s="1"/>
  <c r="A1277" i="1743" s="1"/>
  <c r="A1278" i="1743" s="1"/>
  <c r="A1279" i="1743" s="1"/>
  <c r="A1280" i="1743" s="1"/>
  <c r="A1281" i="1743" s="1"/>
  <c r="A1282" i="1743" s="1"/>
  <c r="A1283" i="1743" s="1"/>
  <c r="A1284" i="1743" s="1"/>
  <c r="A1285" i="1743" s="1"/>
  <c r="A1286" i="1743" s="1"/>
  <c r="A1287" i="1743" s="1"/>
  <c r="A1288" i="1743" s="1"/>
  <c r="A1289" i="1743" s="1"/>
  <c r="A1290" i="1743" s="1"/>
  <c r="A1291" i="1743" s="1"/>
  <c r="A1292" i="1743" s="1"/>
  <c r="A1293" i="1743" s="1"/>
  <c r="A1294" i="1743" s="1"/>
  <c r="A1295" i="1743" s="1"/>
  <c r="A1296" i="1743" s="1"/>
  <c r="A1297" i="1743" s="1"/>
  <c r="A1298" i="1743" s="1"/>
  <c r="A1299" i="1743" s="1"/>
  <c r="A1300" i="1743" s="1"/>
  <c r="A1301" i="1743" s="1"/>
  <c r="A1302" i="1743" s="1"/>
  <c r="A1303" i="1743" s="1"/>
  <c r="A1304" i="1743" s="1"/>
  <c r="A1305" i="1743" s="1"/>
  <c r="A1306" i="1743" s="1"/>
  <c r="A1307" i="1743" s="1"/>
  <c r="A1308" i="1743" s="1"/>
  <c r="A1309" i="1743" s="1"/>
  <c r="A1310" i="1743" s="1"/>
  <c r="A1311" i="1743" s="1"/>
  <c r="A1312" i="1743" s="1"/>
  <c r="A1313" i="1743" s="1"/>
  <c r="A1314" i="1743" s="1"/>
  <c r="A1315" i="1743" s="1"/>
  <c r="A1316" i="1743" s="1"/>
  <c r="A1317" i="1743" s="1"/>
  <c r="A1318" i="1743" s="1"/>
  <c r="A1319" i="1743" s="1"/>
  <c r="A1320" i="1743" s="1"/>
  <c r="A1321" i="1743" s="1"/>
  <c r="A1322" i="1743" s="1"/>
  <c r="A1323" i="1743" s="1"/>
  <c r="A1324" i="1743" s="1"/>
  <c r="A1325" i="1743" s="1"/>
  <c r="A1326" i="1743" s="1"/>
  <c r="A1327" i="1743" s="1"/>
  <c r="A1328" i="1743" s="1"/>
  <c r="A1329" i="1743" s="1"/>
  <c r="A1330" i="1743" s="1"/>
  <c r="A1331" i="1743" s="1"/>
  <c r="A1332" i="1743" s="1"/>
  <c r="A1333" i="1743" s="1"/>
  <c r="A1334" i="1743" s="1"/>
  <c r="A1335" i="1743" s="1"/>
  <c r="A1336" i="1743" s="1"/>
  <c r="A1337" i="1743" s="1"/>
  <c r="A1338" i="1743" s="1"/>
  <c r="A1339" i="1743" s="1"/>
  <c r="A1340" i="1743" s="1"/>
  <c r="A1341" i="1743" s="1"/>
  <c r="A1342" i="1743" s="1"/>
  <c r="A1343" i="1743" s="1"/>
  <c r="A1344" i="1743" s="1"/>
  <c r="A1345" i="1743" s="1"/>
  <c r="A1346" i="1743" s="1"/>
  <c r="A1347" i="1743" s="1"/>
  <c r="A1348" i="1743" s="1"/>
  <c r="A1349" i="1743" s="1"/>
  <c r="A1350" i="1743" s="1"/>
  <c r="A1351" i="1743" s="1"/>
  <c r="A1352" i="1743" s="1"/>
  <c r="A1353" i="1743" s="1"/>
  <c r="A1354" i="1743" s="1"/>
  <c r="A1355" i="1743" s="1"/>
  <c r="A1356" i="1743" s="1"/>
  <c r="A1357" i="1743" s="1"/>
  <c r="A1358" i="1743" s="1"/>
  <c r="A1359" i="1743" s="1"/>
  <c r="A1360" i="1743" s="1"/>
  <c r="A1361" i="1743" s="1"/>
  <c r="A1362" i="1743" s="1"/>
  <c r="A1363" i="1743" s="1"/>
  <c r="A1364" i="1743" s="1"/>
  <c r="A1365" i="1743" s="1"/>
  <c r="A1366" i="1743" s="1"/>
  <c r="A1367" i="1743" s="1"/>
  <c r="A1368" i="1743" s="1"/>
  <c r="A1369" i="1743" s="1"/>
  <c r="A1370" i="1743" s="1"/>
  <c r="A1371" i="1743" s="1"/>
  <c r="A1372" i="1743" s="1"/>
  <c r="A1373" i="1743" s="1"/>
  <c r="A1374" i="1743" s="1"/>
  <c r="A1375" i="1743" s="1"/>
  <c r="A1376" i="1743" s="1"/>
  <c r="A1377" i="1743" s="1"/>
  <c r="A1378" i="1743" s="1"/>
  <c r="A1379" i="1743" s="1"/>
  <c r="A1380" i="1743" s="1"/>
  <c r="A1381" i="1743" s="1"/>
  <c r="A1382" i="1743" s="1"/>
  <c r="A1383" i="1743" s="1"/>
  <c r="A1384" i="1743" s="1"/>
  <c r="A1385" i="1743" s="1"/>
  <c r="A1386" i="1743" s="1"/>
  <c r="A1387" i="1743" s="1"/>
  <c r="A1388" i="1743" s="1"/>
  <c r="A1389" i="1743" s="1"/>
  <c r="A1390" i="1743" s="1"/>
  <c r="A1391" i="1743" s="1"/>
  <c r="A1392" i="1743" s="1"/>
  <c r="A1393" i="1743" s="1"/>
  <c r="A1394" i="1743" s="1"/>
  <c r="A1395" i="1743" s="1"/>
  <c r="A1396" i="1743" s="1"/>
  <c r="A1397" i="1743" s="1"/>
  <c r="A1398" i="1743" s="1"/>
  <c r="A1399" i="1743" s="1"/>
  <c r="A1400" i="1743" s="1"/>
  <c r="A1401" i="1743" s="1"/>
  <c r="A1402" i="1743" s="1"/>
  <c r="A1403" i="1743" s="1"/>
  <c r="A1404" i="1743" s="1"/>
  <c r="A1405" i="1743" s="1"/>
  <c r="A1406" i="1743" s="1"/>
  <c r="A1407" i="1743" s="1"/>
  <c r="A1408" i="1743" s="1"/>
  <c r="A1409" i="1743" s="1"/>
  <c r="A1410" i="1743" s="1"/>
  <c r="A1411" i="1743" s="1"/>
  <c r="A1412" i="1743" s="1"/>
  <c r="A1413" i="1743" s="1"/>
  <c r="A1414" i="1743" s="1"/>
  <c r="A1415" i="1743" s="1"/>
  <c r="A1416" i="1743" s="1"/>
  <c r="A1417" i="1743" s="1"/>
  <c r="A1418" i="1743" s="1"/>
  <c r="A1419" i="1743" s="1"/>
  <c r="A1420" i="1743" s="1"/>
  <c r="A1421" i="1743" s="1"/>
  <c r="A1422" i="1743" s="1"/>
  <c r="A1423" i="1743" s="1"/>
  <c r="A1424" i="1743" s="1"/>
  <c r="A1425" i="1743" s="1"/>
  <c r="A1426" i="1743" s="1"/>
  <c r="A1427" i="1743" s="1"/>
  <c r="A1428" i="1743" s="1"/>
  <c r="A1429" i="1743" s="1"/>
  <c r="A1430" i="1743" s="1"/>
  <c r="A1431" i="1743" s="1"/>
  <c r="A1432" i="1743" s="1"/>
  <c r="A1433" i="1743" s="1"/>
  <c r="A1434" i="1743" s="1"/>
  <c r="A1435" i="1743" s="1"/>
  <c r="A1436" i="1743" s="1"/>
  <c r="A1437" i="1743" s="1"/>
  <c r="A1438" i="1743" s="1"/>
  <c r="A1439" i="1743" s="1"/>
  <c r="A1440" i="1743" s="1"/>
  <c r="A1441" i="1743" s="1"/>
  <c r="A1442" i="1743" s="1"/>
  <c r="A1443" i="1743" s="1"/>
  <c r="A1444" i="1743" s="1"/>
  <c r="A1445" i="1743" s="1"/>
  <c r="A1446" i="1743" s="1"/>
  <c r="A1447" i="1743" s="1"/>
  <c r="A1448" i="1743" s="1"/>
  <c r="A1449" i="1743" s="1"/>
  <c r="A1450" i="1743" s="1"/>
  <c r="A1451" i="1743" s="1"/>
  <c r="A1452" i="1743" s="1"/>
  <c r="A1453" i="1743" s="1"/>
  <c r="A1454" i="1743" s="1"/>
  <c r="A1455" i="1743" s="1"/>
  <c r="A1456" i="1743" s="1"/>
  <c r="A1457" i="1743" s="1"/>
  <c r="A1458" i="1743" s="1"/>
  <c r="A1459" i="1743" s="1"/>
  <c r="A1460" i="1743" s="1"/>
  <c r="A1461" i="1743" s="1"/>
  <c r="A1462" i="1743" s="1"/>
  <c r="A1463" i="1743" s="1"/>
  <c r="A1464" i="1743" s="1"/>
  <c r="A1465" i="1743" s="1"/>
  <c r="A1466" i="1743" s="1"/>
  <c r="A1467" i="1743" s="1"/>
  <c r="A1468" i="1743" s="1"/>
  <c r="A1469" i="1743" s="1"/>
  <c r="A1470" i="1743" s="1"/>
  <c r="A1471" i="1743" s="1"/>
  <c r="A1472" i="1743" s="1"/>
  <c r="A1473" i="1743" s="1"/>
  <c r="A1474" i="1743" s="1"/>
  <c r="A1475" i="1743" s="1"/>
  <c r="A1476" i="1743" s="1"/>
  <c r="A1477" i="1743" s="1"/>
  <c r="A1478" i="1743" s="1"/>
  <c r="A1479" i="1743" s="1"/>
  <c r="A1480" i="1743" s="1"/>
  <c r="A1481" i="1743" s="1"/>
  <c r="A1482" i="1743" s="1"/>
  <c r="A1483" i="1743" s="1"/>
  <c r="A1484" i="1743" s="1"/>
  <c r="A1485" i="1743" s="1"/>
  <c r="A1486" i="1743" s="1"/>
  <c r="A1487" i="1743" s="1"/>
  <c r="A1488" i="1743" s="1"/>
  <c r="A1489" i="1743" s="1"/>
  <c r="A1490" i="1743" s="1"/>
  <c r="A1491" i="1743" s="1"/>
  <c r="A1492" i="1743" s="1"/>
  <c r="A1493" i="1743" s="1"/>
  <c r="A1494" i="1743" s="1"/>
  <c r="A1495" i="1743" s="1"/>
  <c r="A1496" i="1743" s="1"/>
  <c r="A1497" i="1743" s="1"/>
  <c r="A1498" i="1743" s="1"/>
  <c r="A1499" i="1743" s="1"/>
  <c r="A1500" i="1743" s="1"/>
  <c r="A1501" i="1743" s="1"/>
  <c r="A1502" i="1743" s="1"/>
  <c r="A1503" i="1743" s="1"/>
  <c r="A1504" i="1743" s="1"/>
  <c r="A1505" i="1743" s="1"/>
  <c r="A1506" i="1743" s="1"/>
  <c r="A1507" i="1743" s="1"/>
  <c r="A1508" i="1743" s="1"/>
  <c r="A1509" i="1743" s="1"/>
  <c r="A1510" i="1743" s="1"/>
  <c r="A1511" i="1743" s="1"/>
  <c r="A1512" i="1743" s="1"/>
  <c r="A1513" i="1743" s="1"/>
  <c r="A1514" i="1743" s="1"/>
  <c r="A1515" i="1743" s="1"/>
  <c r="A1516" i="1743" s="1"/>
  <c r="A1517" i="1743" s="1"/>
  <c r="A1518" i="1743" s="1"/>
  <c r="A1519" i="1743" s="1"/>
  <c r="A1520" i="1743" s="1"/>
  <c r="A1521" i="1743" s="1"/>
  <c r="A1522" i="1743" s="1"/>
  <c r="A1523" i="1743" s="1"/>
  <c r="A1524" i="1743" s="1"/>
  <c r="A1525" i="1743" s="1"/>
  <c r="A1526" i="1743" s="1"/>
  <c r="A1527" i="1743" s="1"/>
  <c r="A1528" i="1743" s="1"/>
  <c r="A1529" i="1743" s="1"/>
  <c r="A1530" i="1743" s="1"/>
  <c r="A1531" i="1743" s="1"/>
  <c r="A1532" i="1743" s="1"/>
  <c r="A1533" i="1743" s="1"/>
  <c r="A1534" i="1743" s="1"/>
  <c r="A1535" i="1743" s="1"/>
  <c r="A1536" i="1743" s="1"/>
  <c r="A1537" i="1743" s="1"/>
  <c r="A1538" i="1743" s="1"/>
  <c r="A1539" i="1743" s="1"/>
  <c r="A1540" i="1743" s="1"/>
  <c r="A1541" i="1743" s="1"/>
  <c r="A1542" i="1743" s="1"/>
  <c r="A1543" i="1743" s="1"/>
  <c r="A1544" i="1743" s="1"/>
  <c r="A1545" i="1743" s="1"/>
  <c r="A1546" i="1743" s="1"/>
  <c r="A1547" i="1743" s="1"/>
  <c r="A1548" i="1743" s="1"/>
  <c r="A1549" i="1743" s="1"/>
  <c r="A1550" i="1743" s="1"/>
  <c r="A1551" i="1743" s="1"/>
  <c r="A1552" i="1743" s="1"/>
  <c r="A1553" i="1743" s="1"/>
  <c r="A1554" i="1743" s="1"/>
  <c r="A1555" i="1743" s="1"/>
  <c r="A1556" i="1743" s="1"/>
  <c r="A1557" i="1743" s="1"/>
  <c r="A1558" i="1743" s="1"/>
  <c r="A1559" i="1743" s="1"/>
  <c r="A1560" i="1743" s="1"/>
  <c r="A1561" i="1743" s="1"/>
  <c r="A1562" i="1743" s="1"/>
  <c r="A1563" i="1743" s="1"/>
  <c r="A1564" i="1743" s="1"/>
  <c r="A1565" i="1743" s="1"/>
  <c r="A1566" i="1743" s="1"/>
  <c r="A1567" i="1743" s="1"/>
  <c r="A1568" i="1743" s="1"/>
  <c r="A1569" i="1743" s="1"/>
  <c r="A1570" i="1743" s="1"/>
  <c r="A1571" i="1743" s="1"/>
  <c r="A1572" i="1743" s="1"/>
  <c r="A1573" i="1743" s="1"/>
  <c r="A1574" i="1743" s="1"/>
  <c r="A1575" i="1743" s="1"/>
  <c r="A1576" i="1743" s="1"/>
  <c r="A1577" i="1743" s="1"/>
  <c r="A1578" i="1743" s="1"/>
  <c r="A1579" i="1743" s="1"/>
  <c r="A1580" i="1743" s="1"/>
  <c r="A1581" i="1743" s="1"/>
  <c r="A1582" i="1743" s="1"/>
  <c r="A1583" i="1743" s="1"/>
  <c r="A1584" i="1743" s="1"/>
  <c r="A1585" i="1743" s="1"/>
  <c r="A1586" i="1743" s="1"/>
  <c r="A1587" i="1743" s="1"/>
  <c r="A1588" i="1743" s="1"/>
  <c r="A1589" i="1743" s="1"/>
  <c r="A1590" i="1743" s="1"/>
  <c r="A1591" i="1743" s="1"/>
  <c r="A1592" i="1743" s="1"/>
  <c r="A1593" i="1743" s="1"/>
  <c r="A1594" i="1743" s="1"/>
  <c r="A1595" i="1743" s="1"/>
  <c r="A1596" i="1743" s="1"/>
  <c r="A1597" i="1743" s="1"/>
  <c r="A1598" i="1743" s="1"/>
  <c r="A1599" i="1743" s="1"/>
  <c r="A1600" i="1743" s="1"/>
  <c r="A1601" i="1743" s="1"/>
  <c r="A1602" i="1743" s="1"/>
  <c r="A1603" i="1743" s="1"/>
  <c r="A1604" i="1743" s="1"/>
  <c r="A1605" i="1743" s="1"/>
  <c r="A1606" i="1743" s="1"/>
  <c r="A1607" i="1743" s="1"/>
  <c r="A1608" i="1743" s="1"/>
  <c r="A1609" i="1743" s="1"/>
  <c r="A1610" i="1743" s="1"/>
  <c r="A1611" i="1743" s="1"/>
  <c r="A1612" i="1743" s="1"/>
  <c r="A1613" i="1743" s="1"/>
  <c r="A1614" i="1743" s="1"/>
  <c r="A1615" i="1743" s="1"/>
  <c r="A1616" i="1743" s="1"/>
  <c r="A1617" i="1743" s="1"/>
  <c r="A1618" i="1743" s="1"/>
  <c r="A1619" i="1743" s="1"/>
  <c r="A1620" i="1743" s="1"/>
  <c r="A1621" i="1743" s="1"/>
  <c r="A1622" i="1743" s="1"/>
  <c r="A1623" i="1743" s="1"/>
  <c r="A1624" i="1743" s="1"/>
  <c r="A1625" i="1743" s="1"/>
  <c r="A1626" i="1743" s="1"/>
  <c r="A1627" i="1743" s="1"/>
  <c r="A1628" i="1743" s="1"/>
  <c r="A1629" i="1743" s="1"/>
  <c r="A1630" i="1743" s="1"/>
  <c r="A1631" i="1743" s="1"/>
  <c r="A1632" i="1743" s="1"/>
  <c r="A1633" i="1743" s="1"/>
  <c r="A1634" i="1743" s="1"/>
  <c r="A1635" i="1743" s="1"/>
  <c r="A1636" i="1743" s="1"/>
  <c r="A1637" i="1743" s="1"/>
  <c r="A1638" i="1743" s="1"/>
  <c r="A1639" i="1743" s="1"/>
  <c r="A1640" i="1743" s="1"/>
  <c r="A1641" i="1743" s="1"/>
  <c r="A1642" i="1743" s="1"/>
  <c r="A1643" i="1743" s="1"/>
  <c r="A1644" i="1743" s="1"/>
  <c r="A1645" i="1743" s="1"/>
  <c r="A1646" i="1743" s="1"/>
  <c r="A1647" i="1743" s="1"/>
  <c r="A1648" i="1743" s="1"/>
  <c r="A1649" i="1743" s="1"/>
  <c r="A1650" i="1743" s="1"/>
  <c r="A1651" i="1743" s="1"/>
  <c r="A1652" i="1743" s="1"/>
  <c r="A1653" i="1743" s="1"/>
  <c r="A1654" i="1743" s="1"/>
  <c r="A1655" i="1743" s="1"/>
  <c r="A1656" i="1743" s="1"/>
  <c r="A1657" i="1743" s="1"/>
  <c r="A1658" i="1743" s="1"/>
  <c r="A1659" i="1743" s="1"/>
  <c r="A1660" i="1743" s="1"/>
  <c r="A1661" i="1743" s="1"/>
  <c r="A1662" i="1743" s="1"/>
  <c r="A1663" i="1743" s="1"/>
  <c r="A1664" i="1743" s="1"/>
  <c r="A1665" i="1743" s="1"/>
  <c r="A1666" i="1743" s="1"/>
  <c r="A1667" i="1743" s="1"/>
  <c r="A1668" i="1743" s="1"/>
  <c r="A1669" i="1743" s="1"/>
  <c r="A1670" i="1743" s="1"/>
  <c r="A1671" i="1743" s="1"/>
  <c r="A1672" i="1743" s="1"/>
  <c r="A1673" i="1743" s="1"/>
  <c r="A1674" i="1743" s="1"/>
  <c r="A1675" i="1743" s="1"/>
  <c r="A1676" i="1743" s="1"/>
  <c r="A1677" i="1743" s="1"/>
  <c r="A1678" i="1743" s="1"/>
  <c r="A1679" i="1743" s="1"/>
  <c r="A1680" i="1743" s="1"/>
  <c r="A1681" i="1743" s="1"/>
  <c r="A1682" i="1743" s="1"/>
  <c r="A1683" i="1743" s="1"/>
  <c r="A1684" i="1743" s="1"/>
  <c r="A1685" i="1743" s="1"/>
  <c r="A1686" i="1743" s="1"/>
  <c r="A1687" i="1743" s="1"/>
  <c r="A1688" i="1743" s="1"/>
  <c r="A1689" i="1743" s="1"/>
  <c r="A1690" i="1743" s="1"/>
  <c r="A1691" i="1743" s="1"/>
  <c r="A1692" i="1743" s="1"/>
  <c r="A1693" i="1743" s="1"/>
  <c r="A1694" i="1743" s="1"/>
  <c r="A1695" i="1743" s="1"/>
  <c r="A1696" i="1743" s="1"/>
  <c r="A1697" i="1743" s="1"/>
  <c r="A1698" i="1743" s="1"/>
  <c r="A1699" i="1743" s="1"/>
  <c r="A1700" i="1743" s="1"/>
  <c r="A1701" i="1743" s="1"/>
  <c r="A1702" i="1743" s="1"/>
  <c r="A1703" i="1743" s="1"/>
  <c r="A1704" i="1743" s="1"/>
  <c r="A1705" i="1743" s="1"/>
  <c r="A1706" i="1743" s="1"/>
  <c r="A1707" i="1743" s="1"/>
  <c r="A1708" i="1743" s="1"/>
  <c r="A1709" i="1743" s="1"/>
  <c r="A1710" i="1743" s="1"/>
  <c r="A1711" i="1743" s="1"/>
  <c r="A1712" i="1743" s="1"/>
  <c r="A1713" i="1743" s="1"/>
  <c r="A1714" i="1743" s="1"/>
  <c r="A1715" i="1743" s="1"/>
  <c r="A1716" i="1743" s="1"/>
  <c r="A1717" i="1743" s="1"/>
  <c r="A1718" i="1743" s="1"/>
  <c r="A1719" i="1743" s="1"/>
  <c r="A1720" i="1743" s="1"/>
  <c r="A1721" i="1743" s="1"/>
  <c r="A1722" i="1743" s="1"/>
  <c r="A1723" i="1743" s="1"/>
  <c r="A1724" i="1743" s="1"/>
  <c r="A1725" i="1743" s="1"/>
  <c r="A1726" i="1743" s="1"/>
  <c r="A1727" i="1743" s="1"/>
  <c r="A1728" i="1743" s="1"/>
  <c r="A1729" i="1743" s="1"/>
  <c r="A1730" i="1743" s="1"/>
  <c r="A1731" i="1743" s="1"/>
  <c r="A1732" i="1743" s="1"/>
  <c r="A1733" i="1743" s="1"/>
  <c r="A1734" i="1743" s="1"/>
  <c r="A1735" i="1743" s="1"/>
  <c r="A1736" i="1743" s="1"/>
  <c r="A1737" i="1743" s="1"/>
  <c r="A1738" i="1743" s="1"/>
  <c r="A1739" i="1743" s="1"/>
  <c r="A1740" i="1743" s="1"/>
  <c r="A1741" i="1743" s="1"/>
  <c r="A1742" i="1743" s="1"/>
  <c r="A1743" i="1743" s="1"/>
  <c r="A1744" i="1743" s="1"/>
  <c r="A1745" i="1743" s="1"/>
  <c r="A1746" i="1743" s="1"/>
  <c r="A1747" i="1743" s="1"/>
  <c r="A1748" i="1743" s="1"/>
  <c r="A1749" i="1743" s="1"/>
  <c r="A1750" i="1743" s="1"/>
  <c r="A1751" i="1743" s="1"/>
  <c r="A1752" i="1743" s="1"/>
  <c r="A1753" i="1743" s="1"/>
  <c r="A1754" i="1743" s="1"/>
  <c r="A1755" i="1743" s="1"/>
  <c r="A1756" i="1743" s="1"/>
  <c r="A1757" i="1743" s="1"/>
  <c r="A1758" i="1743" s="1"/>
  <c r="A1759" i="1743" s="1"/>
  <c r="A1760" i="1743" s="1"/>
  <c r="A1761" i="1743" s="1"/>
  <c r="A1762" i="1743" s="1"/>
  <c r="A1763" i="1743" s="1"/>
  <c r="A1764" i="1743" s="1"/>
  <c r="A1765" i="1743" s="1"/>
  <c r="A1766" i="1743" s="1"/>
  <c r="A1767" i="1743" s="1"/>
  <c r="A1768" i="1743" s="1"/>
  <c r="A1769" i="1743" s="1"/>
  <c r="A1770" i="1743" s="1"/>
  <c r="A1771" i="1743" s="1"/>
  <c r="A1772" i="1743" s="1"/>
  <c r="A1773" i="1743" s="1"/>
  <c r="A1774" i="1743" s="1"/>
  <c r="A1775" i="1743" s="1"/>
  <c r="A1776" i="1743" s="1"/>
  <c r="A1777" i="1743" s="1"/>
  <c r="A1778" i="1743" s="1"/>
  <c r="A1779" i="1743" s="1"/>
  <c r="A1780" i="1743" s="1"/>
  <c r="A1781" i="1743" s="1"/>
  <c r="A1782" i="1743" s="1"/>
  <c r="A1783" i="1743" s="1"/>
  <c r="A1784" i="1743" s="1"/>
  <c r="A1785" i="1743" s="1"/>
  <c r="A1786" i="1743" s="1"/>
  <c r="A1787" i="1743" s="1"/>
  <c r="A1788" i="1743" s="1"/>
  <c r="A1789" i="1743" s="1"/>
  <c r="A1790" i="1743" s="1"/>
  <c r="A1791" i="1743" s="1"/>
  <c r="A1792" i="1743" s="1"/>
  <c r="A1793" i="1743" s="1"/>
  <c r="A1794" i="1743" s="1"/>
  <c r="A1795" i="1743" s="1"/>
  <c r="A1796" i="1743" s="1"/>
  <c r="A1797" i="1743" s="1"/>
  <c r="A1798" i="1743" s="1"/>
  <c r="A1799" i="1743" s="1"/>
  <c r="A1800" i="1743" s="1"/>
  <c r="A1801" i="1743" s="1"/>
  <c r="A1802" i="1743" s="1"/>
  <c r="A1803" i="1743" s="1"/>
  <c r="A1804" i="1743" s="1"/>
  <c r="A1805" i="1743" s="1"/>
  <c r="A1806" i="1743" s="1"/>
  <c r="A1807" i="1743" s="1"/>
  <c r="A1808" i="1743" s="1"/>
  <c r="A1809" i="1743" s="1"/>
  <c r="A1810" i="1743" s="1"/>
  <c r="A1811" i="1743" s="1"/>
  <c r="A1812" i="1743" s="1"/>
  <c r="A1813" i="1743" s="1"/>
  <c r="A1814" i="1743" s="1"/>
  <c r="A1815" i="1743" s="1"/>
  <c r="A1816" i="1743" s="1"/>
  <c r="A1817" i="1743" s="1"/>
  <c r="A1818" i="1743" s="1"/>
  <c r="A1819" i="1743" s="1"/>
  <c r="A1820" i="1743" s="1"/>
  <c r="A1821" i="1743" s="1"/>
  <c r="A1822" i="1743" s="1"/>
  <c r="A1823" i="1743" s="1"/>
  <c r="A1824" i="1743" s="1"/>
  <c r="A1825" i="1743" s="1"/>
  <c r="A1826" i="1743" s="1"/>
  <c r="A1827" i="1743" s="1"/>
  <c r="A1828" i="1743" s="1"/>
  <c r="A1829" i="1743" s="1"/>
  <c r="A1830" i="1743" s="1"/>
  <c r="A1831" i="1743" s="1"/>
  <c r="A1832" i="1743" s="1"/>
  <c r="A1833" i="1743" s="1"/>
  <c r="A1834" i="1743" s="1"/>
  <c r="A1835" i="1743" s="1"/>
  <c r="A1836" i="1743" s="1"/>
  <c r="A1837" i="1743" s="1"/>
  <c r="A1838" i="1743" s="1"/>
  <c r="A1839" i="1743" s="1"/>
  <c r="A1840" i="1743" s="1"/>
  <c r="A1841" i="1743" s="1"/>
  <c r="A1842" i="1743" s="1"/>
  <c r="A1843" i="1743" s="1"/>
  <c r="A1844" i="1743" s="1"/>
  <c r="A1845" i="1743" s="1"/>
  <c r="A1846" i="1743" s="1"/>
  <c r="A1847" i="1743" s="1"/>
  <c r="A1848" i="1743" s="1"/>
  <c r="A1849" i="1743" s="1"/>
  <c r="A1850" i="1743" s="1"/>
  <c r="A1851" i="1743" s="1"/>
  <c r="A1852" i="1743" s="1"/>
  <c r="A1853" i="1743" s="1"/>
  <c r="A1854" i="1743" s="1"/>
  <c r="A1855" i="1743" s="1"/>
  <c r="A1856" i="1743" s="1"/>
  <c r="A1857" i="1743" s="1"/>
  <c r="A1858" i="1743" s="1"/>
  <c r="A1859" i="1743" s="1"/>
  <c r="A1860" i="1743" s="1"/>
  <c r="A1861" i="1743" s="1"/>
  <c r="A1862" i="1743" s="1"/>
  <c r="A1863" i="1743" s="1"/>
  <c r="A1864" i="1743" s="1"/>
  <c r="A1865" i="1743" s="1"/>
  <c r="A1866" i="1743" s="1"/>
  <c r="A1867" i="1743" s="1"/>
  <c r="A1868" i="1743" s="1"/>
  <c r="A1869" i="1743" s="1"/>
  <c r="A1870" i="1743" s="1"/>
  <c r="A1871" i="1743" s="1"/>
  <c r="A1872" i="1743" s="1"/>
  <c r="A1873" i="1743" s="1"/>
  <c r="A1874" i="1743" s="1"/>
  <c r="A1875" i="1743" s="1"/>
  <c r="A1876" i="1743" s="1"/>
  <c r="A1877" i="1743" s="1"/>
  <c r="A1878" i="1743" s="1"/>
  <c r="A1879" i="1743" s="1"/>
  <c r="A1880" i="1743" s="1"/>
  <c r="A1881" i="1743" s="1"/>
  <c r="A1882" i="1743" s="1"/>
  <c r="A1883" i="1743" s="1"/>
  <c r="A1884" i="1743" s="1"/>
  <c r="A1885" i="1743" s="1"/>
  <c r="A1886" i="1743" s="1"/>
  <c r="A1887" i="1743" s="1"/>
  <c r="A1888" i="1743" s="1"/>
  <c r="A1889" i="1743" s="1"/>
  <c r="A1890" i="1743" s="1"/>
  <c r="A1891" i="1743" s="1"/>
  <c r="A1892" i="1743" s="1"/>
  <c r="A1893" i="1743" s="1"/>
  <c r="A1894" i="1743" s="1"/>
  <c r="A1895" i="1743" s="1"/>
  <c r="A1896" i="1743" s="1"/>
  <c r="A1897" i="1743" s="1"/>
  <c r="A1898" i="1743" s="1"/>
  <c r="A1899" i="1743" s="1"/>
  <c r="A1900" i="1743" s="1"/>
  <c r="A1901" i="1743" s="1"/>
  <c r="A1902" i="1743" s="1"/>
  <c r="A1903" i="1743" s="1"/>
  <c r="A1904" i="1743" s="1"/>
  <c r="A1905" i="1743" s="1"/>
  <c r="A1906" i="1743" s="1"/>
  <c r="A1907" i="1743" s="1"/>
  <c r="A1908" i="1743" s="1"/>
  <c r="A1909" i="1743" s="1"/>
  <c r="A1910" i="1743" s="1"/>
  <c r="A1911" i="1743" s="1"/>
  <c r="A1912" i="1743" s="1"/>
  <c r="A1913" i="1743" s="1"/>
  <c r="A1914" i="1743" s="1"/>
  <c r="A1915" i="1743" s="1"/>
  <c r="A1916" i="1743" s="1"/>
  <c r="A1917" i="1743" s="1"/>
  <c r="A1918" i="1743" s="1"/>
  <c r="A1919" i="1743" s="1"/>
  <c r="A1920" i="1743" s="1"/>
  <c r="A1921" i="1743" s="1"/>
  <c r="A1922" i="1743" s="1"/>
  <c r="A1923" i="1743" s="1"/>
  <c r="A1924" i="1743" s="1"/>
  <c r="A1925" i="1743" s="1"/>
  <c r="A1926" i="1743" s="1"/>
  <c r="A1927" i="1743" s="1"/>
  <c r="A1928" i="1743" s="1"/>
  <c r="A1929" i="1743" s="1"/>
  <c r="A1930" i="1743" s="1"/>
  <c r="A1931" i="1743" s="1"/>
  <c r="A1932" i="1743" s="1"/>
  <c r="A1933" i="1743" s="1"/>
  <c r="A1934" i="1743" s="1"/>
  <c r="A1935" i="1743" s="1"/>
  <c r="A1936" i="1743" s="1"/>
  <c r="A1937" i="1743" s="1"/>
  <c r="A1938" i="1743" s="1"/>
  <c r="A1939" i="1743" s="1"/>
  <c r="A1940" i="1743" s="1"/>
  <c r="A1941" i="1743" s="1"/>
  <c r="A1942" i="1743" s="1"/>
  <c r="A1943" i="1743" s="1"/>
  <c r="A1944" i="1743" s="1"/>
  <c r="A1945" i="1743" s="1"/>
  <c r="A1946" i="1743" s="1"/>
  <c r="A1947" i="1743" s="1"/>
  <c r="A1948" i="1743" s="1"/>
  <c r="A1949" i="1743" s="1"/>
  <c r="A1950" i="1743" s="1"/>
  <c r="A1951" i="1743" s="1"/>
  <c r="A1952" i="1743" s="1"/>
  <c r="A1953" i="1743" s="1"/>
  <c r="A1954" i="1743" s="1"/>
  <c r="A1955" i="1743" s="1"/>
  <c r="A1956" i="1743" s="1"/>
  <c r="A1957" i="1743" s="1"/>
  <c r="A1958" i="1743" s="1"/>
  <c r="A1959" i="1743" s="1"/>
  <c r="A1960" i="1743" s="1"/>
  <c r="A1961" i="1743" s="1"/>
  <c r="A1962" i="1743" s="1"/>
  <c r="A1963" i="1743" s="1"/>
  <c r="A1964" i="1743" s="1"/>
  <c r="A1965" i="1743" s="1"/>
  <c r="A1966" i="1743" s="1"/>
  <c r="A1967" i="1743" s="1"/>
  <c r="A1968" i="1743" s="1"/>
  <c r="A1969" i="1743" s="1"/>
  <c r="A1970" i="1743" s="1"/>
  <c r="A1971" i="1743" s="1"/>
  <c r="A1972" i="1743" s="1"/>
  <c r="A1973" i="1743" s="1"/>
  <c r="A1974" i="1743" s="1"/>
  <c r="A1975" i="1743" s="1"/>
  <c r="A1976" i="1743" s="1"/>
  <c r="A1977" i="1743" s="1"/>
  <c r="A1978" i="1743" s="1"/>
  <c r="A1979" i="1743" s="1"/>
  <c r="A1980" i="1743" s="1"/>
  <c r="A1981" i="1743" s="1"/>
  <c r="A1982" i="1743" s="1"/>
  <c r="A1983" i="1743" s="1"/>
  <c r="A1984" i="1743" s="1"/>
  <c r="A1985" i="1743" s="1"/>
  <c r="A1986" i="1743" s="1"/>
  <c r="A1987" i="1743" s="1"/>
  <c r="A1988" i="1743" s="1"/>
  <c r="A1989" i="1743" s="1"/>
  <c r="A1990" i="1743" s="1"/>
  <c r="A1991" i="1743" s="1"/>
  <c r="A1992" i="1743" s="1"/>
  <c r="A1993" i="1743" s="1"/>
  <c r="A1994" i="1743" s="1"/>
  <c r="A1995" i="1743" s="1"/>
  <c r="A1996" i="1743" s="1"/>
  <c r="A1997" i="1743" s="1"/>
  <c r="A1998" i="1743" s="1"/>
  <c r="A1999" i="1743" s="1"/>
  <c r="A2000" i="1743" s="1"/>
  <c r="A2001" i="1743" s="1"/>
  <c r="A2002" i="1743" s="1"/>
  <c r="A2003" i="1743" s="1"/>
  <c r="A2004" i="1743" s="1"/>
  <c r="A2005" i="1743" s="1"/>
  <c r="A2006" i="1743" s="1"/>
  <c r="A2007" i="1743" s="1"/>
  <c r="A2008" i="1743" s="1"/>
  <c r="A2009" i="1743" s="1"/>
  <c r="A2010" i="1743" s="1"/>
  <c r="A2011" i="1743" s="1"/>
  <c r="A2012" i="1743" s="1"/>
  <c r="A2013" i="1743" s="1"/>
  <c r="A2014" i="1743" s="1"/>
  <c r="A2015" i="1743" s="1"/>
  <c r="A2016" i="1743" s="1"/>
  <c r="A2017" i="1743" s="1"/>
  <c r="A2018" i="1743" s="1"/>
  <c r="A2019" i="1743" s="1"/>
  <c r="A2020" i="1743" s="1"/>
  <c r="A2021" i="1743" s="1"/>
  <c r="A2022" i="1743" s="1"/>
  <c r="A2023" i="1743" s="1"/>
  <c r="A2024" i="1743" s="1"/>
  <c r="A2025" i="1743" s="1"/>
  <c r="A2026" i="1743" s="1"/>
  <c r="A2027" i="1743" s="1"/>
  <c r="A2028" i="1743" s="1"/>
  <c r="A2029" i="1743" s="1"/>
  <c r="A2030" i="1743" s="1"/>
  <c r="A2031" i="1743" s="1"/>
  <c r="A2032" i="1743" s="1"/>
  <c r="A2033" i="1743" s="1"/>
  <c r="A2034" i="1743" s="1"/>
  <c r="A2035" i="1743" s="1"/>
  <c r="A2036" i="1743" s="1"/>
  <c r="A2037" i="1743" s="1"/>
  <c r="A2038" i="1743" s="1"/>
  <c r="A2039" i="1743" s="1"/>
  <c r="A2040" i="1743" s="1"/>
  <c r="A2041" i="1743" s="1"/>
  <c r="A2042" i="1743" s="1"/>
  <c r="A2043" i="1743" s="1"/>
  <c r="A2044" i="1743" s="1"/>
  <c r="A2045" i="1743" s="1"/>
  <c r="A2046" i="1743" s="1"/>
  <c r="A2047" i="1743" s="1"/>
  <c r="A2048" i="1743" s="1"/>
  <c r="A2049" i="1743" s="1"/>
  <c r="A2050" i="1743" s="1"/>
  <c r="A2051" i="1743" s="1"/>
  <c r="A2052" i="1743" s="1"/>
  <c r="A2053" i="1743" s="1"/>
  <c r="A2054" i="1743" s="1"/>
  <c r="A2055" i="1743" s="1"/>
  <c r="A2056" i="1743" s="1"/>
  <c r="A2057" i="1743" s="1"/>
  <c r="A2058" i="1743" s="1"/>
  <c r="A2059" i="1743" s="1"/>
  <c r="A2060" i="1743" s="1"/>
  <c r="A2061" i="1743" s="1"/>
  <c r="A2062" i="1743" s="1"/>
  <c r="A2063" i="1743" s="1"/>
  <c r="A2064" i="1743" s="1"/>
  <c r="A2065" i="1743" s="1"/>
  <c r="A2066" i="1743" s="1"/>
  <c r="A2067" i="1743" s="1"/>
  <c r="A2068" i="1743" s="1"/>
  <c r="A2069" i="1743" s="1"/>
  <c r="A2070" i="1743" s="1"/>
  <c r="A2071" i="1743" s="1"/>
  <c r="A2072" i="1743" s="1"/>
  <c r="A2073" i="1743" s="1"/>
  <c r="A2074" i="1743" s="1"/>
  <c r="A2075" i="1743" s="1"/>
  <c r="A2076" i="1743" s="1"/>
  <c r="A2077" i="1743" s="1"/>
  <c r="A2078" i="1743" s="1"/>
  <c r="A2079" i="1743" s="1"/>
  <c r="A2080" i="1743" s="1"/>
  <c r="A2081" i="1743" s="1"/>
  <c r="A2082" i="1743" s="1"/>
  <c r="A2083" i="1743" s="1"/>
  <c r="A2084" i="1743" s="1"/>
  <c r="A2085" i="1743" s="1"/>
  <c r="A2086" i="1743" s="1"/>
  <c r="A2087" i="1743" s="1"/>
  <c r="A2088" i="1743" s="1"/>
  <c r="A2089" i="1743" s="1"/>
  <c r="A2090" i="1743" s="1"/>
  <c r="A2091" i="1743" s="1"/>
  <c r="A2092" i="1743" s="1"/>
  <c r="A2093" i="1743" s="1"/>
  <c r="A2094" i="1743" s="1"/>
  <c r="A2095" i="1743" s="1"/>
  <c r="A2096" i="1743" s="1"/>
  <c r="A2097" i="1743" s="1"/>
  <c r="A2098" i="1743" s="1"/>
  <c r="A2099" i="1743" s="1"/>
  <c r="A2100" i="1743" s="1"/>
  <c r="A2101" i="1743" s="1"/>
  <c r="A2102" i="1743" s="1"/>
  <c r="A2103" i="1743" s="1"/>
  <c r="A2104" i="1743" s="1"/>
  <c r="A2105" i="1743" s="1"/>
  <c r="A2106" i="1743" s="1"/>
  <c r="A2107" i="1743" s="1"/>
  <c r="A2108" i="1743" s="1"/>
  <c r="A2109" i="1743" s="1"/>
  <c r="A2110" i="1743" s="1"/>
  <c r="A2111" i="1743" s="1"/>
  <c r="A2112" i="1743" s="1"/>
  <c r="A2113" i="1743" s="1"/>
  <c r="A2114" i="1743" s="1"/>
  <c r="A2115" i="1743" s="1"/>
  <c r="A2116" i="1743" s="1"/>
  <c r="A2117" i="1743" s="1"/>
  <c r="A2118" i="1743" s="1"/>
  <c r="A2119" i="1743" s="1"/>
  <c r="A2120" i="1743" s="1"/>
  <c r="A2121" i="1743" s="1"/>
  <c r="A2122" i="1743" s="1"/>
  <c r="A2123" i="1743" s="1"/>
  <c r="A2124" i="1743" s="1"/>
  <c r="A2125" i="1743" s="1"/>
  <c r="A2126" i="1743" s="1"/>
  <c r="A2127" i="1743" s="1"/>
  <c r="A2128" i="1743" s="1"/>
  <c r="A2129" i="1743" s="1"/>
  <c r="A2130" i="1743" s="1"/>
  <c r="A2131" i="1743" s="1"/>
  <c r="A2132" i="1743" s="1"/>
  <c r="A2133" i="1743" s="1"/>
  <c r="A2134" i="1743" s="1"/>
  <c r="A2135" i="1743" s="1"/>
  <c r="A2136" i="1743" s="1"/>
  <c r="A2137" i="1743" s="1"/>
  <c r="A2138" i="1743" s="1"/>
  <c r="A2139" i="1743" s="1"/>
  <c r="A2140" i="1743" s="1"/>
  <c r="A2141" i="1743" s="1"/>
  <c r="A2142" i="1743" s="1"/>
  <c r="A2143" i="1743" s="1"/>
  <c r="A2144" i="1743" s="1"/>
  <c r="A2145" i="1743" s="1"/>
  <c r="A2146" i="1743" s="1"/>
  <c r="A2147" i="1743" s="1"/>
  <c r="A2148" i="1743" s="1"/>
  <c r="A2149" i="1743" s="1"/>
  <c r="A2150" i="1743" s="1"/>
  <c r="A2151" i="1743" s="1"/>
  <c r="A2152" i="1743" s="1"/>
  <c r="A2153" i="1743" s="1"/>
  <c r="A2154" i="1743" s="1"/>
  <c r="A2155" i="1743" s="1"/>
  <c r="A2156" i="1743" s="1"/>
  <c r="A2157" i="1743" s="1"/>
  <c r="A2158" i="1743" s="1"/>
  <c r="A2159" i="1743" s="1"/>
  <c r="A2160" i="1743" s="1"/>
  <c r="A2161" i="1743" s="1"/>
  <c r="A2162" i="1743" s="1"/>
  <c r="A2163" i="1743" s="1"/>
  <c r="A2164" i="1743" s="1"/>
  <c r="A2165" i="1743" s="1"/>
  <c r="A2166" i="1743" s="1"/>
  <c r="A2167" i="1743" s="1"/>
  <c r="A2168" i="1743" s="1"/>
  <c r="A2169" i="1743" s="1"/>
  <c r="A2170" i="1743" s="1"/>
  <c r="A2171" i="1743" s="1"/>
  <c r="A2172" i="1743" s="1"/>
  <c r="A2173" i="1743" s="1"/>
  <c r="A2174" i="1743" s="1"/>
  <c r="A2175" i="1743" s="1"/>
  <c r="A2176" i="1743" s="1"/>
  <c r="A2177" i="1743" s="1"/>
  <c r="A2178" i="1743" s="1"/>
  <c r="A2179" i="1743" s="1"/>
  <c r="A2180" i="1743" s="1"/>
  <c r="A2181" i="1743" s="1"/>
  <c r="A2182" i="1743" s="1"/>
  <c r="A2183" i="1743" s="1"/>
  <c r="A2184" i="1743" s="1"/>
  <c r="A2185" i="1743" s="1"/>
  <c r="A2186" i="1743" s="1"/>
  <c r="A2187" i="1743" s="1"/>
  <c r="A2188" i="1743" s="1"/>
  <c r="A2189" i="1743" s="1"/>
  <c r="A2190" i="1743" s="1"/>
  <c r="A2191" i="1743" s="1"/>
  <c r="A2192" i="1743" s="1"/>
  <c r="A2193" i="1743" s="1"/>
  <c r="A2194" i="1743" s="1"/>
  <c r="A2195" i="1743" s="1"/>
  <c r="A2196" i="1743" s="1"/>
  <c r="A2197" i="1743" s="1"/>
  <c r="A2198" i="1743" s="1"/>
  <c r="A2199" i="1743" s="1"/>
  <c r="A2200" i="1743" s="1"/>
  <c r="A2201" i="1743" s="1"/>
  <c r="A2202" i="1743" s="1"/>
  <c r="A2203" i="1743" s="1"/>
  <c r="A2204" i="1743" s="1"/>
  <c r="A2205" i="1743" s="1"/>
  <c r="A2206" i="1743" s="1"/>
  <c r="A2207" i="1743" s="1"/>
  <c r="A2208" i="1743" s="1"/>
  <c r="A2209" i="1743" s="1"/>
  <c r="A2210" i="1743" s="1"/>
  <c r="A2211" i="1743" s="1"/>
  <c r="A2212" i="1743" s="1"/>
  <c r="A2213" i="1743" s="1"/>
  <c r="A2214" i="1743" s="1"/>
  <c r="A2215" i="1743" s="1"/>
  <c r="A2216" i="1743" s="1"/>
  <c r="A2217" i="1743" s="1"/>
  <c r="A2218" i="1743" s="1"/>
  <c r="A2219" i="1743" s="1"/>
  <c r="A2220" i="1743" s="1"/>
  <c r="A2221" i="1743" s="1"/>
  <c r="A2222" i="1743" s="1"/>
  <c r="A2223" i="1743" s="1"/>
  <c r="A2224" i="1743" s="1"/>
  <c r="A2225" i="1743" s="1"/>
  <c r="A2226" i="1743" s="1"/>
  <c r="A2227" i="1743" s="1"/>
  <c r="A2228" i="1743" s="1"/>
  <c r="A2229" i="1743" s="1"/>
  <c r="A2230" i="1743" s="1"/>
  <c r="A2231" i="1743" s="1"/>
  <c r="A2232" i="1743" s="1"/>
  <c r="A2233" i="1743" s="1"/>
  <c r="A2234" i="1743" s="1"/>
  <c r="A2235" i="1743" s="1"/>
  <c r="A2236" i="1743" s="1"/>
  <c r="A2237" i="1743" s="1"/>
  <c r="A2238" i="1743" s="1"/>
  <c r="A2239" i="1743" s="1"/>
  <c r="A2240" i="1743" s="1"/>
  <c r="A2241" i="1743" s="1"/>
  <c r="A2242" i="1743" s="1"/>
  <c r="A2243" i="1743" s="1"/>
  <c r="A2244" i="1743" s="1"/>
  <c r="A2245" i="1743" s="1"/>
  <c r="A2246" i="1743" s="1"/>
  <c r="A2247" i="1743" s="1"/>
  <c r="A2248" i="1743" s="1"/>
  <c r="A2249" i="1743" s="1"/>
  <c r="A2250" i="1743" s="1"/>
  <c r="A2251" i="1743" s="1"/>
  <c r="A2252" i="1743" s="1"/>
  <c r="A2253" i="1743" s="1"/>
  <c r="A2254" i="1743" s="1"/>
  <c r="A2255" i="1743" s="1"/>
  <c r="A2256" i="1743" s="1"/>
  <c r="A2257" i="1743" s="1"/>
  <c r="A2258" i="1743" s="1"/>
  <c r="A2259" i="1743" s="1"/>
  <c r="A2260" i="1743" s="1"/>
  <c r="A2261" i="1743" s="1"/>
  <c r="A2262" i="1743" s="1"/>
  <c r="A2263" i="1743" s="1"/>
  <c r="A2264" i="1743" s="1"/>
  <c r="A2265" i="1743" s="1"/>
  <c r="A2266" i="1743" s="1"/>
  <c r="A2267" i="1743" s="1"/>
  <c r="A2268" i="1743" s="1"/>
  <c r="A2269" i="1743" s="1"/>
  <c r="A2270" i="1743" s="1"/>
  <c r="A2271" i="1743" s="1"/>
  <c r="A2272" i="1743" s="1"/>
  <c r="A2273" i="1743" s="1"/>
  <c r="A2274" i="1743" s="1"/>
  <c r="A2275" i="1743" s="1"/>
  <c r="A2276" i="1743" s="1"/>
  <c r="A2277" i="1743" s="1"/>
  <c r="A2278" i="1743" s="1"/>
  <c r="A2279" i="1743" s="1"/>
  <c r="A2280" i="1743" s="1"/>
  <c r="A2281" i="1743" s="1"/>
  <c r="A2282" i="1743" s="1"/>
  <c r="A2283" i="1743" s="1"/>
  <c r="A2284" i="1743" s="1"/>
  <c r="A2285" i="1743" s="1"/>
  <c r="A2286" i="1743" s="1"/>
  <c r="A2287" i="1743" s="1"/>
  <c r="A2288" i="1743" s="1"/>
  <c r="A2289" i="1743" s="1"/>
  <c r="A2290" i="1743" s="1"/>
  <c r="A2291" i="1743" s="1"/>
  <c r="A2292" i="1743" s="1"/>
  <c r="A2293" i="1743" s="1"/>
  <c r="A2294" i="1743" s="1"/>
  <c r="A2295" i="1743" s="1"/>
  <c r="A2296" i="1743" s="1"/>
  <c r="A2297" i="1743" s="1"/>
  <c r="A2298" i="1743" s="1"/>
  <c r="A2299" i="1743" s="1"/>
  <c r="A2300" i="1743" s="1"/>
  <c r="A2301" i="1743" s="1"/>
  <c r="A2302" i="1743" s="1"/>
  <c r="A2303" i="1743" s="1"/>
  <c r="A2304" i="1743" s="1"/>
  <c r="A2305" i="1743" s="1"/>
  <c r="A2306" i="1743" s="1"/>
  <c r="A2307" i="1743" s="1"/>
  <c r="A2308" i="1743" s="1"/>
  <c r="A2309" i="1743" s="1"/>
  <c r="A2310" i="1743" s="1"/>
  <c r="A2311" i="1743" s="1"/>
  <c r="A2312" i="1743" s="1"/>
  <c r="A2313" i="1743" s="1"/>
  <c r="A2314" i="1743" s="1"/>
  <c r="A2315" i="1743" s="1"/>
  <c r="A2316" i="1743" s="1"/>
  <c r="A2317" i="1743" s="1"/>
  <c r="A2318" i="1743" s="1"/>
  <c r="A2319" i="1743" s="1"/>
  <c r="A2320" i="1743" s="1"/>
  <c r="A2321" i="1743" s="1"/>
  <c r="A2322" i="1743" s="1"/>
  <c r="A2323" i="1743" s="1"/>
  <c r="A2324" i="1743" s="1"/>
  <c r="A2325" i="1743" s="1"/>
  <c r="A2326" i="1743" s="1"/>
  <c r="A2327" i="1743" s="1"/>
  <c r="A2328" i="1743" s="1"/>
  <c r="A2329" i="1743" s="1"/>
  <c r="A2330" i="1743" s="1"/>
  <c r="A2331" i="1743" s="1"/>
  <c r="A2332" i="1743" s="1"/>
  <c r="A2333" i="1743" s="1"/>
  <c r="A2334" i="1743" s="1"/>
  <c r="A2335" i="1743" s="1"/>
  <c r="A2336" i="1743" s="1"/>
  <c r="A2337" i="1743" s="1"/>
  <c r="A2338" i="1743" s="1"/>
  <c r="A2339" i="1743" s="1"/>
  <c r="A2340" i="1743" s="1"/>
  <c r="A2341" i="1743" s="1"/>
  <c r="A2342" i="1743" s="1"/>
  <c r="A2343" i="1743" s="1"/>
  <c r="A2344" i="1743" s="1"/>
  <c r="A2345" i="1743" s="1"/>
  <c r="A2346" i="1743" s="1"/>
  <c r="A2347" i="1743" s="1"/>
  <c r="A2348" i="1743" s="1"/>
  <c r="A2349" i="1743" s="1"/>
  <c r="A2350" i="1743" s="1"/>
  <c r="A2351" i="1743" s="1"/>
  <c r="A2352" i="1743" s="1"/>
  <c r="A2353" i="1743" s="1"/>
  <c r="A2354" i="1743" s="1"/>
  <c r="A2355" i="1743" s="1"/>
  <c r="A2356" i="1743" s="1"/>
  <c r="A2357" i="1743" s="1"/>
  <c r="A2358" i="1743" s="1"/>
  <c r="A2359" i="1743" s="1"/>
  <c r="A2360" i="1743" s="1"/>
  <c r="A2361" i="1743" s="1"/>
  <c r="A2362" i="1743" s="1"/>
  <c r="A2363" i="1743" s="1"/>
  <c r="A2364" i="1743" s="1"/>
  <c r="A2365" i="1743" s="1"/>
  <c r="A2366" i="1743" s="1"/>
  <c r="A2367" i="1743" s="1"/>
  <c r="A2368" i="1743" s="1"/>
  <c r="A2369" i="1743" s="1"/>
  <c r="A2370" i="1743" s="1"/>
  <c r="A2371" i="1743" s="1"/>
  <c r="A2372" i="1743" s="1"/>
  <c r="A2373" i="1743" s="1"/>
  <c r="A2374" i="1743" s="1"/>
  <c r="A2375" i="1743" s="1"/>
  <c r="A2376" i="1743" s="1"/>
  <c r="A2377" i="1743" s="1"/>
  <c r="A2378" i="1743" s="1"/>
  <c r="A2379" i="1743" s="1"/>
  <c r="A2380" i="1743" s="1"/>
  <c r="A2381" i="1743" s="1"/>
  <c r="A2382" i="1743" s="1"/>
  <c r="A2383" i="1743" s="1"/>
  <c r="A2384" i="1743" s="1"/>
  <c r="A2385" i="1743" s="1"/>
  <c r="A2386" i="1743" s="1"/>
  <c r="A2387" i="1743" s="1"/>
  <c r="A2388" i="1743" s="1"/>
  <c r="A2389" i="1743" s="1"/>
  <c r="A2390" i="1743" s="1"/>
  <c r="A2391" i="1743" s="1"/>
  <c r="A2392" i="1743" s="1"/>
  <c r="A2393" i="1743" s="1"/>
  <c r="A2394" i="1743" s="1"/>
  <c r="A2395" i="1743" s="1"/>
  <c r="A2396" i="1743" s="1"/>
  <c r="A2397" i="1743" s="1"/>
  <c r="A2398" i="1743" s="1"/>
  <c r="A2399" i="1743" s="1"/>
  <c r="A2400" i="1743" s="1"/>
  <c r="A2401" i="1743" s="1"/>
  <c r="A2402" i="1743" s="1"/>
  <c r="A2403" i="1743" s="1"/>
  <c r="A2404" i="1743" s="1"/>
  <c r="A2405" i="1743" s="1"/>
  <c r="A2406" i="1743" s="1"/>
  <c r="A2407" i="1743" s="1"/>
  <c r="A2408" i="1743" s="1"/>
  <c r="A2409" i="1743" s="1"/>
  <c r="A2410" i="1743" s="1"/>
  <c r="A2411" i="1743" s="1"/>
  <c r="A2412" i="1743" s="1"/>
  <c r="A2413" i="1743" s="1"/>
  <c r="A2414" i="1743" s="1"/>
  <c r="A2415" i="1743" s="1"/>
  <c r="A2416" i="1743" s="1"/>
  <c r="A2417" i="1743" s="1"/>
  <c r="A2418" i="1743" s="1"/>
  <c r="A2419" i="1743" s="1"/>
  <c r="A2420" i="1743" s="1"/>
  <c r="A2421" i="1743" s="1"/>
  <c r="A2422" i="1743" s="1"/>
  <c r="A2423" i="1743" s="1"/>
  <c r="A2424" i="1743" s="1"/>
  <c r="A2425" i="1743" s="1"/>
  <c r="A2426" i="1743" s="1"/>
  <c r="A2427" i="1743" s="1"/>
  <c r="A2428" i="1743" s="1"/>
  <c r="A2429" i="1743" s="1"/>
  <c r="A2430" i="1743" s="1"/>
  <c r="A2431" i="1743" s="1"/>
  <c r="A2432" i="1743" s="1"/>
  <c r="A2433" i="1743" s="1"/>
  <c r="A2434" i="1743" s="1"/>
  <c r="A2435" i="1743" s="1"/>
  <c r="A2436" i="1743" s="1"/>
  <c r="A2437" i="1743" s="1"/>
  <c r="A2438" i="1743" s="1"/>
  <c r="A2439" i="1743" s="1"/>
  <c r="A2440" i="1743" s="1"/>
  <c r="A2441" i="1743" s="1"/>
  <c r="A2442" i="1743" s="1"/>
  <c r="A2443" i="1743" s="1"/>
  <c r="A2444" i="1743" s="1"/>
  <c r="A2445" i="1743" s="1"/>
  <c r="A2446" i="1743" s="1"/>
  <c r="A2447" i="1743" s="1"/>
  <c r="A2448" i="1743" s="1"/>
  <c r="A2449" i="1743" s="1"/>
  <c r="A2450" i="1743" s="1"/>
  <c r="A2451" i="1743" s="1"/>
  <c r="A2452" i="1743" s="1"/>
  <c r="A2453" i="1743" s="1"/>
  <c r="A2454" i="1743" s="1"/>
  <c r="A2455" i="1743" s="1"/>
  <c r="A2456" i="1743" s="1"/>
  <c r="A2457" i="1743" s="1"/>
  <c r="A2458" i="1743" s="1"/>
  <c r="A2459" i="1743" s="1"/>
  <c r="A2460" i="1743" s="1"/>
  <c r="A2461" i="1743" s="1"/>
  <c r="A2462" i="1743" s="1"/>
  <c r="A2463" i="1743" s="1"/>
  <c r="A2464" i="1743" s="1"/>
  <c r="A2465" i="1743" s="1"/>
  <c r="A2466" i="1743" s="1"/>
  <c r="A2467" i="1743" s="1"/>
  <c r="A2468" i="1743" s="1"/>
  <c r="A2469" i="1743" s="1"/>
  <c r="A2470" i="1743" s="1"/>
  <c r="A2471" i="1743" s="1"/>
  <c r="A2472" i="1743" s="1"/>
  <c r="A2473" i="1743" s="1"/>
  <c r="A2474" i="1743" s="1"/>
  <c r="A2475" i="1743" s="1"/>
  <c r="A2476" i="1743" s="1"/>
  <c r="A2477" i="1743" s="1"/>
  <c r="A2478" i="1743" s="1"/>
  <c r="A2479" i="1743" s="1"/>
  <c r="A2480" i="1743" s="1"/>
  <c r="A2481" i="1743" s="1"/>
  <c r="A2482" i="1743" s="1"/>
  <c r="A2483" i="1743" s="1"/>
  <c r="A2484" i="1743" s="1"/>
  <c r="A2485" i="1743" s="1"/>
  <c r="A2486" i="1743" s="1"/>
  <c r="A2487" i="1743" s="1"/>
  <c r="A2488" i="1743" s="1"/>
  <c r="A2489" i="1743" s="1"/>
  <c r="A2490" i="1743" s="1"/>
  <c r="A2491" i="1743" s="1"/>
  <c r="A2492" i="1743" s="1"/>
  <c r="A2493" i="1743" s="1"/>
  <c r="A2494" i="1743" s="1"/>
  <c r="A2495" i="1743" s="1"/>
  <c r="A2496" i="1743" s="1"/>
  <c r="A2497" i="1743" s="1"/>
  <c r="A2498" i="1743" s="1"/>
  <c r="A2499" i="1743" s="1"/>
  <c r="A2500" i="1743" s="1"/>
  <c r="A2501" i="1743" s="1"/>
  <c r="A2502" i="1743" s="1"/>
  <c r="A2503" i="1743" s="1"/>
  <c r="A2504" i="1743" s="1"/>
  <c r="A2505" i="1743" s="1"/>
  <c r="A2506" i="1743" s="1"/>
  <c r="A2507" i="1743" s="1"/>
  <c r="A2508" i="1743" s="1"/>
  <c r="A2509" i="1743" s="1"/>
  <c r="A2510" i="1743" s="1"/>
  <c r="A2511" i="1743" s="1"/>
  <c r="A2512" i="1743" s="1"/>
  <c r="A2513" i="1743" s="1"/>
  <c r="A2514" i="1743" s="1"/>
  <c r="A2515" i="1743" s="1"/>
  <c r="A2516" i="1743" s="1"/>
  <c r="A2517" i="1743" s="1"/>
  <c r="A2518" i="1743" s="1"/>
  <c r="A2519" i="1743" s="1"/>
  <c r="A2520" i="1743" s="1"/>
  <c r="A2521" i="1743" s="1"/>
  <c r="A2522" i="1743" s="1"/>
  <c r="A2523" i="1743" s="1"/>
  <c r="A2524" i="1743" s="1"/>
  <c r="A2525" i="1743" s="1"/>
  <c r="A2526" i="1743" s="1"/>
  <c r="A2527" i="1743" s="1"/>
  <c r="A2528" i="1743" s="1"/>
  <c r="A2529" i="1743" s="1"/>
  <c r="A2530" i="1743" s="1"/>
  <c r="A2531" i="1743" s="1"/>
  <c r="A2532" i="1743" s="1"/>
  <c r="A2533" i="1743" s="1"/>
  <c r="A2534" i="1743" s="1"/>
  <c r="A2535" i="1743" s="1"/>
  <c r="A2536" i="1743" s="1"/>
  <c r="A2537" i="1743" s="1"/>
  <c r="A2538" i="1743" s="1"/>
  <c r="A2539" i="1743" s="1"/>
  <c r="A2540" i="1743" s="1"/>
  <c r="A2541" i="1743" s="1"/>
  <c r="A2542" i="1743" s="1"/>
  <c r="A2543" i="1743" s="1"/>
  <c r="A2544" i="1743" s="1"/>
  <c r="A2545" i="1743" s="1"/>
  <c r="A2546" i="1743" s="1"/>
  <c r="A2547" i="1743" s="1"/>
  <c r="A2548" i="1743" s="1"/>
  <c r="A2549" i="1743" s="1"/>
  <c r="A2550" i="1743" s="1"/>
  <c r="A2551" i="1743" s="1"/>
  <c r="A2552" i="1743" s="1"/>
  <c r="A2553" i="1743" s="1"/>
  <c r="A2554" i="1743" s="1"/>
  <c r="A2555" i="1743" s="1"/>
  <c r="A2556" i="1743" s="1"/>
  <c r="A2557" i="1743" s="1"/>
  <c r="A2558" i="1743" s="1"/>
  <c r="A2559" i="1743" s="1"/>
  <c r="A2560" i="1743" s="1"/>
  <c r="A2561" i="1743" s="1"/>
  <c r="A2562" i="1743" s="1"/>
  <c r="A2563" i="1743" s="1"/>
  <c r="A2564" i="1743" s="1"/>
  <c r="A2565" i="1743" s="1"/>
  <c r="A2566" i="1743" s="1"/>
  <c r="A2567" i="1743" s="1"/>
  <c r="A2568" i="1743" s="1"/>
  <c r="A2569" i="1743" s="1"/>
  <c r="A2570" i="1743" s="1"/>
  <c r="A2571" i="1743" s="1"/>
  <c r="A2572" i="1743" s="1"/>
  <c r="A2573" i="1743" s="1"/>
  <c r="A2574" i="1743" s="1"/>
  <c r="A2575" i="1743" s="1"/>
  <c r="A2576" i="1743" s="1"/>
  <c r="A2577" i="1743" s="1"/>
  <c r="A2578" i="1743" s="1"/>
  <c r="A2579" i="1743" s="1"/>
  <c r="A2580" i="1743" s="1"/>
  <c r="A2581" i="1743" s="1"/>
  <c r="A2582" i="1743" s="1"/>
  <c r="A2583" i="1743" s="1"/>
  <c r="A2584" i="1743" s="1"/>
  <c r="A2585" i="1743" s="1"/>
  <c r="A2586" i="1743" s="1"/>
  <c r="A2587" i="1743" s="1"/>
  <c r="A2588" i="1743" s="1"/>
  <c r="A2589" i="1743" s="1"/>
  <c r="A2590" i="1743" s="1"/>
  <c r="A2591" i="1743" s="1"/>
  <c r="A2592" i="1743" s="1"/>
  <c r="A2593" i="1743" s="1"/>
  <c r="A2594" i="1743" s="1"/>
  <c r="A2595" i="1743" s="1"/>
  <c r="A2596" i="1743" s="1"/>
  <c r="A2597" i="1743" s="1"/>
  <c r="A2598" i="1743" s="1"/>
  <c r="A2599" i="1743" s="1"/>
  <c r="A2600" i="1743" s="1"/>
  <c r="A2601" i="1743" s="1"/>
  <c r="A2602" i="1743" s="1"/>
  <c r="A2603" i="1743" s="1"/>
  <c r="A2604" i="1743" s="1"/>
  <c r="A2605" i="1743" s="1"/>
  <c r="A2606" i="1743" s="1"/>
  <c r="A2607" i="1743" s="1"/>
  <c r="A2608" i="1743" s="1"/>
  <c r="A2609" i="1743" s="1"/>
  <c r="A2610" i="1743" s="1"/>
  <c r="A2611" i="1743" s="1"/>
  <c r="A2612" i="1743" s="1"/>
  <c r="A2613" i="1743" s="1"/>
  <c r="A2614" i="1743" s="1"/>
  <c r="A2615" i="1743" s="1"/>
  <c r="A2616" i="1743" s="1"/>
  <c r="A2617" i="1743" s="1"/>
  <c r="A2618" i="1743" s="1"/>
  <c r="A2619" i="1743" s="1"/>
  <c r="A2620" i="1743" s="1"/>
  <c r="A2621" i="1743" s="1"/>
  <c r="A2622" i="1743" s="1"/>
  <c r="A2623" i="1743" s="1"/>
  <c r="A2624" i="1743" s="1"/>
  <c r="A2625" i="1743" s="1"/>
  <c r="A2626" i="1743" s="1"/>
  <c r="A2627" i="1743" s="1"/>
  <c r="A2628" i="1743" s="1"/>
  <c r="A2629" i="1743" s="1"/>
  <c r="A2630" i="1743" s="1"/>
  <c r="A2631" i="1743" s="1"/>
  <c r="A2632" i="1743" s="1"/>
  <c r="A2633" i="1743" s="1"/>
  <c r="A2634" i="1743" s="1"/>
  <c r="A2635" i="1743" s="1"/>
  <c r="A2636" i="1743" s="1"/>
  <c r="A2637" i="1743" s="1"/>
  <c r="A2638" i="1743" s="1"/>
  <c r="A2639" i="1743" s="1"/>
  <c r="A2640" i="1743" s="1"/>
  <c r="A2641" i="1743" s="1"/>
  <c r="A2642" i="1743" s="1"/>
  <c r="A2643" i="1743" s="1"/>
  <c r="A2644" i="1743" s="1"/>
  <c r="A2645" i="1743" s="1"/>
  <c r="A2646" i="1743" s="1"/>
  <c r="A2647" i="1743" s="1"/>
  <c r="A2648" i="1743" s="1"/>
  <c r="A2649" i="1743" s="1"/>
  <c r="A2650" i="1743" s="1"/>
  <c r="A2651" i="1743" s="1"/>
  <c r="A2652" i="1743" s="1"/>
  <c r="A2653" i="1743" s="1"/>
  <c r="A2654" i="1743" s="1"/>
  <c r="A2655" i="1743" s="1"/>
  <c r="A2656" i="1743" s="1"/>
  <c r="A2657" i="1743" s="1"/>
  <c r="A2658" i="1743" s="1"/>
  <c r="A2659" i="1743" s="1"/>
  <c r="A2660" i="1743" s="1"/>
  <c r="A2661" i="1743" s="1"/>
  <c r="A2662" i="1743" s="1"/>
  <c r="A2663" i="1743" s="1"/>
  <c r="A2664" i="1743" s="1"/>
  <c r="A2665" i="1743" s="1"/>
  <c r="A2666" i="1743" s="1"/>
  <c r="A2667" i="1743" s="1"/>
  <c r="A2668" i="1743" s="1"/>
  <c r="A2669" i="1743" s="1"/>
  <c r="A2670" i="1743" s="1"/>
  <c r="A2671" i="1743" s="1"/>
  <c r="A2672" i="1743" s="1"/>
  <c r="A2673" i="1743" s="1"/>
  <c r="A2674" i="1743" s="1"/>
  <c r="A2675" i="1743" s="1"/>
  <c r="A2676" i="1743" s="1"/>
  <c r="A2677" i="1743" s="1"/>
  <c r="A2678" i="1743" s="1"/>
  <c r="A2679" i="1743" s="1"/>
  <c r="A2680" i="1743" s="1"/>
  <c r="A2681" i="1743" s="1"/>
  <c r="A2682" i="1743" s="1"/>
  <c r="A2683" i="1743" s="1"/>
  <c r="A2684" i="1743" s="1"/>
  <c r="A2685" i="1743" s="1"/>
  <c r="A2686" i="1743" s="1"/>
  <c r="A2687" i="1743" s="1"/>
  <c r="A2688" i="1743" s="1"/>
  <c r="A2689" i="1743" s="1"/>
  <c r="A2690" i="1743" s="1"/>
  <c r="A2691" i="1743" s="1"/>
  <c r="A2692" i="1743" s="1"/>
  <c r="A2693" i="1743" s="1"/>
  <c r="A2694" i="1743" s="1"/>
  <c r="A2695" i="1743" s="1"/>
  <c r="A2696" i="1743" s="1"/>
  <c r="A2697" i="1743" s="1"/>
  <c r="A2698" i="1743" s="1"/>
  <c r="A2699" i="1743" s="1"/>
  <c r="A2700" i="1743" s="1"/>
  <c r="A2701" i="1743" s="1"/>
  <c r="A2702" i="1743" s="1"/>
  <c r="A2703" i="1743" s="1"/>
  <c r="A2704" i="1743" s="1"/>
  <c r="A2705" i="1743" s="1"/>
  <c r="A2706" i="1743" s="1"/>
  <c r="A2707" i="1743" s="1"/>
  <c r="A2708" i="1743" s="1"/>
  <c r="A2709" i="1743" s="1"/>
  <c r="A2710" i="1743" s="1"/>
  <c r="A2711" i="1743" s="1"/>
  <c r="A2712" i="1743" s="1"/>
  <c r="A2713" i="1743" s="1"/>
  <c r="A2714" i="1743" s="1"/>
  <c r="A2715" i="1743" s="1"/>
  <c r="A2716" i="1743" s="1"/>
  <c r="A2717" i="1743" s="1"/>
  <c r="A2718" i="1743" s="1"/>
  <c r="A2719" i="1743" s="1"/>
  <c r="A2720" i="1743" s="1"/>
  <c r="A2721" i="1743" s="1"/>
  <c r="A2722" i="1743" s="1"/>
  <c r="A2723" i="1743" s="1"/>
  <c r="A2724" i="1743" s="1"/>
  <c r="A2725" i="1743" s="1"/>
  <c r="A2726" i="1743" s="1"/>
  <c r="A2727" i="1743" s="1"/>
  <c r="A2728" i="1743" s="1"/>
  <c r="A2729" i="1743" s="1"/>
  <c r="A2730" i="1743" s="1"/>
  <c r="A2731" i="1743" s="1"/>
  <c r="A2732" i="1743" s="1"/>
  <c r="A2733" i="1743" s="1"/>
  <c r="A2734" i="1743" s="1"/>
  <c r="A2735" i="1743" s="1"/>
  <c r="A2736" i="1743" s="1"/>
  <c r="A2737" i="1743" s="1"/>
  <c r="A2738" i="1743" s="1"/>
  <c r="A2739" i="1743" s="1"/>
  <c r="A2740" i="1743" s="1"/>
  <c r="A2741" i="1743" s="1"/>
  <c r="A2742" i="1743" s="1"/>
  <c r="A2743" i="1743" s="1"/>
  <c r="A2744" i="1743" s="1"/>
  <c r="A2745" i="1743" s="1"/>
  <c r="A2746" i="1743" s="1"/>
  <c r="A2747" i="1743" s="1"/>
  <c r="A2748" i="1743" s="1"/>
  <c r="A2749" i="1743" s="1"/>
  <c r="A2750" i="1743" s="1"/>
  <c r="A2751" i="1743" s="1"/>
  <c r="A2752" i="1743" s="1"/>
  <c r="A2753" i="1743" s="1"/>
  <c r="A2754" i="1743" s="1"/>
  <c r="A2755" i="1743" s="1"/>
  <c r="A2756" i="1743" s="1"/>
  <c r="A2757" i="1743" s="1"/>
  <c r="A2758" i="1743" s="1"/>
  <c r="A2759" i="1743" s="1"/>
  <c r="A2760" i="1743" s="1"/>
  <c r="A2761" i="1743" s="1"/>
  <c r="A2762" i="1743" s="1"/>
  <c r="A2763" i="1743" s="1"/>
  <c r="A2764" i="1743" s="1"/>
  <c r="A2765" i="1743" s="1"/>
  <c r="A2766" i="1743" s="1"/>
  <c r="A2767" i="1743" s="1"/>
  <c r="A2768" i="1743" s="1"/>
  <c r="A2769" i="1743" s="1"/>
  <c r="A2770" i="1743" s="1"/>
  <c r="A2771" i="1743" s="1"/>
  <c r="A2772" i="1743" s="1"/>
  <c r="A2773" i="1743" s="1"/>
  <c r="A2774" i="1743" s="1"/>
  <c r="A2775" i="1743" s="1"/>
  <c r="A2776" i="1743" s="1"/>
  <c r="A2777" i="1743" s="1"/>
  <c r="A2778" i="1743" s="1"/>
  <c r="A2779" i="1743" s="1"/>
  <c r="A2780" i="1743" s="1"/>
  <c r="A2781" i="1743" s="1"/>
  <c r="A2782" i="1743" s="1"/>
  <c r="A2783" i="1743" s="1"/>
  <c r="A2784" i="1743" s="1"/>
  <c r="A2785" i="1743" s="1"/>
  <c r="A2786" i="1743" s="1"/>
  <c r="A2787" i="1743" s="1"/>
  <c r="A2788" i="1743" s="1"/>
  <c r="A2789" i="1743" s="1"/>
  <c r="A2790" i="1743" s="1"/>
  <c r="A2791" i="1743" s="1"/>
  <c r="A2792" i="1743" s="1"/>
  <c r="A2793" i="1743" s="1"/>
  <c r="A2794" i="1743" s="1"/>
  <c r="A2795" i="1743" s="1"/>
  <c r="A2796" i="1743" s="1"/>
  <c r="A2797" i="1743" s="1"/>
  <c r="A2798" i="1743" s="1"/>
  <c r="A2799" i="1743" s="1"/>
  <c r="A2800" i="1743" s="1"/>
  <c r="A2801" i="1743" s="1"/>
  <c r="A2802" i="1743" s="1"/>
  <c r="A2803" i="1743" s="1"/>
  <c r="A2804" i="1743" s="1"/>
  <c r="A2805" i="1743" s="1"/>
  <c r="A2806" i="1743" s="1"/>
  <c r="A2807" i="1743" s="1"/>
  <c r="A2808" i="1743" s="1"/>
  <c r="A2809" i="1743" s="1"/>
  <c r="A2810" i="1743" s="1"/>
  <c r="A2811" i="1743" s="1"/>
  <c r="A2812" i="1743" s="1"/>
  <c r="A2813" i="1743" s="1"/>
  <c r="A2814" i="1743" s="1"/>
  <c r="A2815" i="1743" s="1"/>
  <c r="A2816" i="1743" s="1"/>
  <c r="A2817" i="1743" s="1"/>
  <c r="A2818" i="1743" s="1"/>
  <c r="A2819" i="1743" s="1"/>
  <c r="A2820" i="1743" s="1"/>
  <c r="A2821" i="1743" s="1"/>
  <c r="A2822" i="1743" s="1"/>
  <c r="A2823" i="1743" s="1"/>
  <c r="A2824" i="1743" s="1"/>
  <c r="A2825" i="1743" s="1"/>
  <c r="A2826" i="1743" s="1"/>
  <c r="A2827" i="1743" s="1"/>
  <c r="A2828" i="1743" s="1"/>
  <c r="A2829" i="1743" s="1"/>
  <c r="A2830" i="1743" s="1"/>
  <c r="A2831" i="1743" s="1"/>
  <c r="A2832" i="1743" s="1"/>
  <c r="A2833" i="1743" s="1"/>
  <c r="A2834" i="1743" s="1"/>
  <c r="A2835" i="1743" s="1"/>
  <c r="A2836" i="1743" s="1"/>
  <c r="A2837" i="1743" s="1"/>
  <c r="A2838" i="1743" s="1"/>
  <c r="A2839" i="1743" s="1"/>
  <c r="A2840" i="1743" s="1"/>
  <c r="A2841" i="1743" s="1"/>
  <c r="A2842" i="1743" s="1"/>
  <c r="A2843" i="1743" s="1"/>
  <c r="A2844" i="1743" s="1"/>
  <c r="A2845" i="1743" s="1"/>
  <c r="A2846" i="1743" s="1"/>
  <c r="A2847" i="1743" s="1"/>
  <c r="A2848" i="1743" s="1"/>
  <c r="A2849" i="1743" s="1"/>
  <c r="A2850" i="1743" s="1"/>
  <c r="A2851" i="1743" s="1"/>
  <c r="A2852" i="1743" s="1"/>
  <c r="A2853" i="1743" s="1"/>
  <c r="A2854" i="1743" s="1"/>
  <c r="A2855" i="1743" s="1"/>
  <c r="A2856" i="1743" s="1"/>
  <c r="A2857" i="1743" s="1"/>
  <c r="A2858" i="1743" s="1"/>
  <c r="A2859" i="1743" s="1"/>
  <c r="A2860" i="1743" s="1"/>
  <c r="A2861" i="1743" s="1"/>
  <c r="A2862" i="1743" s="1"/>
  <c r="A2863" i="1743" s="1"/>
  <c r="A2864" i="1743" s="1"/>
  <c r="A2865" i="1743" s="1"/>
  <c r="A2866" i="1743" s="1"/>
  <c r="A2867" i="1743" s="1"/>
  <c r="A2868" i="1743" s="1"/>
  <c r="A2869" i="1743" s="1"/>
  <c r="A2870" i="1743" s="1"/>
  <c r="A2871" i="1743" s="1"/>
  <c r="A2872" i="1743" s="1"/>
  <c r="A2873" i="1743" s="1"/>
  <c r="A2874" i="1743" s="1"/>
  <c r="A2875" i="1743" s="1"/>
  <c r="A2876" i="1743" s="1"/>
  <c r="A2877" i="1743" s="1"/>
  <c r="A2878" i="1743" s="1"/>
  <c r="A2879" i="1743" s="1"/>
  <c r="A2880" i="1743" s="1"/>
  <c r="A2881" i="1743" s="1"/>
  <c r="A2882" i="1743" s="1"/>
  <c r="A2883" i="1743" s="1"/>
  <c r="A2884" i="1743" s="1"/>
  <c r="A2885" i="1743" s="1"/>
  <c r="A2886" i="1743" s="1"/>
  <c r="A2887" i="1743" s="1"/>
  <c r="A2888" i="1743" s="1"/>
  <c r="A2889" i="1743" s="1"/>
  <c r="A2890" i="1743" s="1"/>
  <c r="A2891" i="1743" s="1"/>
  <c r="A2892" i="1743" s="1"/>
  <c r="A2893" i="1743" s="1"/>
  <c r="A2894" i="1743" s="1"/>
  <c r="A2895" i="1743" s="1"/>
  <c r="A2896" i="1743" s="1"/>
  <c r="A2897" i="1743" s="1"/>
  <c r="A2898" i="1743" s="1"/>
  <c r="A2899" i="1743" s="1"/>
  <c r="A2900" i="1743" s="1"/>
  <c r="A2901" i="1743" s="1"/>
  <c r="A2902" i="1743" s="1"/>
  <c r="A2903" i="1743" s="1"/>
  <c r="A2904" i="1743" s="1"/>
  <c r="A2905" i="1743" s="1"/>
  <c r="A2906" i="1743" s="1"/>
  <c r="A2907" i="1743" s="1"/>
  <c r="A2908" i="1743" s="1"/>
  <c r="A2909" i="1743" s="1"/>
  <c r="A2910" i="1743" s="1"/>
  <c r="A2911" i="1743" s="1"/>
  <c r="A2912" i="1743" s="1"/>
  <c r="A2913" i="1743" s="1"/>
  <c r="A2914" i="1743" s="1"/>
  <c r="A2915" i="1743" s="1"/>
  <c r="A2916" i="1743" s="1"/>
  <c r="A2917" i="1743" s="1"/>
  <c r="A2918" i="1743" s="1"/>
  <c r="A2919" i="1743" s="1"/>
  <c r="A2920" i="1743" s="1"/>
  <c r="A2921" i="1743" s="1"/>
  <c r="A2922" i="1743" s="1"/>
  <c r="A2923" i="1743" s="1"/>
  <c r="A2924" i="1743" s="1"/>
  <c r="A2925" i="1743" s="1"/>
  <c r="A2926" i="1743" s="1"/>
  <c r="A2927" i="1743" s="1"/>
  <c r="A2928" i="1743" s="1"/>
  <c r="A2929" i="1743" s="1"/>
  <c r="A2930" i="1743" s="1"/>
  <c r="A2931" i="1743" s="1"/>
  <c r="A2932" i="1743" s="1"/>
  <c r="A2933" i="1743" s="1"/>
  <c r="A2934" i="1743" s="1"/>
  <c r="A2935" i="1743" s="1"/>
  <c r="A2936" i="1743" s="1"/>
  <c r="A2937" i="1743" s="1"/>
  <c r="A2938" i="1743" s="1"/>
  <c r="A2939" i="1743" s="1"/>
  <c r="A2940" i="1743" s="1"/>
  <c r="A2941" i="1743" s="1"/>
  <c r="A2942" i="1743" s="1"/>
  <c r="A2943" i="1743" s="1"/>
  <c r="A2944" i="1743" s="1"/>
  <c r="A2945" i="1743" s="1"/>
  <c r="A2946" i="1743" s="1"/>
  <c r="A2947" i="1743" s="1"/>
  <c r="A2948" i="1743" s="1"/>
  <c r="A2949" i="1743" s="1"/>
  <c r="A2950" i="1743" s="1"/>
  <c r="A2951" i="1743" s="1"/>
  <c r="A2952" i="1743" s="1"/>
  <c r="A2953" i="1743" s="1"/>
  <c r="A2954" i="1743" s="1"/>
  <c r="A2955" i="1743" s="1"/>
  <c r="A2956" i="1743" s="1"/>
  <c r="A2957" i="1743" s="1"/>
  <c r="A2958" i="1743" s="1"/>
  <c r="A2959" i="1743" s="1"/>
  <c r="A2960" i="1743" s="1"/>
  <c r="A2961" i="1743" s="1"/>
  <c r="A2962" i="1743" s="1"/>
  <c r="A2963" i="1743" s="1"/>
  <c r="A2964" i="1743" s="1"/>
  <c r="A2965" i="1743" s="1"/>
  <c r="A2966" i="1743" s="1"/>
  <c r="A2967" i="1743" s="1"/>
  <c r="A2968" i="1743" s="1"/>
  <c r="A2969" i="1743" s="1"/>
  <c r="A2970" i="1743" s="1"/>
  <c r="A2971" i="1743" s="1"/>
  <c r="A2972" i="1743" s="1"/>
  <c r="A2973" i="1743" s="1"/>
  <c r="A2974" i="1743" s="1"/>
  <c r="A2975" i="1743" s="1"/>
  <c r="A2976" i="1743" s="1"/>
  <c r="A2977" i="1743" s="1"/>
  <c r="A2978" i="1743" s="1"/>
  <c r="A2979" i="1743" s="1"/>
  <c r="A2980" i="1743" s="1"/>
  <c r="A2981" i="1743" s="1"/>
  <c r="A2982" i="1743" s="1"/>
  <c r="A2983" i="1743" s="1"/>
  <c r="A2984" i="1743" s="1"/>
  <c r="A2985" i="1743" s="1"/>
  <c r="A2986" i="1743" s="1"/>
  <c r="A2987" i="1743" s="1"/>
  <c r="A2988" i="1743" s="1"/>
  <c r="A2989" i="1743" s="1"/>
  <c r="A2990" i="1743" s="1"/>
  <c r="A2991" i="1743" s="1"/>
  <c r="A2992" i="1743" s="1"/>
  <c r="A2993" i="1743" s="1"/>
  <c r="A2994" i="1743" s="1"/>
  <c r="A2995" i="1743" s="1"/>
  <c r="A2996" i="1743" s="1"/>
  <c r="A2997" i="1743" s="1"/>
  <c r="A2998" i="1743" s="1"/>
  <c r="A2999" i="1743" s="1"/>
  <c r="A3000" i="1743" s="1"/>
  <c r="A3001" i="1743" s="1"/>
  <c r="A3002" i="1743" s="1"/>
  <c r="A3003" i="1743" s="1"/>
  <c r="A3004" i="1743" s="1"/>
  <c r="A3005" i="1743" s="1"/>
  <c r="A3006" i="1743" s="1"/>
  <c r="A3007" i="1743" s="1"/>
  <c r="A3008" i="1743" s="1"/>
  <c r="A3009" i="1743" s="1"/>
  <c r="A3010" i="1743" s="1"/>
  <c r="A3011" i="1743" s="1"/>
  <c r="A3012" i="1743" s="1"/>
  <c r="A3013" i="1743" s="1"/>
  <c r="A3014" i="1743" s="1"/>
  <c r="A3015" i="1743" s="1"/>
  <c r="A3016" i="1743" s="1"/>
  <c r="A3017" i="1743" s="1"/>
  <c r="A3018" i="1743" s="1"/>
  <c r="A3019" i="1743" s="1"/>
  <c r="A3020" i="1743" s="1"/>
  <c r="A3021" i="1743" s="1"/>
  <c r="A3022" i="1743" s="1"/>
  <c r="A3023" i="1743" s="1"/>
  <c r="A3024" i="1743" s="1"/>
  <c r="A3025" i="1743" s="1"/>
  <c r="A3026" i="1743" s="1"/>
  <c r="A3027" i="1743" s="1"/>
  <c r="A3028" i="1743" s="1"/>
  <c r="A3029" i="1743" s="1"/>
  <c r="A3030" i="1743" s="1"/>
  <c r="A3031" i="1743" s="1"/>
  <c r="A3032" i="1743" s="1"/>
  <c r="A3033" i="1743" s="1"/>
  <c r="A3034" i="1743" s="1"/>
  <c r="A3035" i="1743" s="1"/>
  <c r="A3036" i="1743" s="1"/>
  <c r="A3037" i="1743" s="1"/>
  <c r="A3038" i="1743" s="1"/>
  <c r="A3039" i="1743" s="1"/>
  <c r="A3040" i="1743" s="1"/>
  <c r="A3041" i="1743" s="1"/>
  <c r="A3042" i="1743" s="1"/>
  <c r="A3043" i="1743" s="1"/>
  <c r="A3044" i="1743" s="1"/>
  <c r="A3045" i="1743" s="1"/>
  <c r="A3046" i="1743" s="1"/>
  <c r="A3047" i="1743" s="1"/>
  <c r="A3048" i="1743" s="1"/>
  <c r="A3049" i="1743" s="1"/>
  <c r="A3050" i="1743" s="1"/>
  <c r="A3051" i="1743" s="1"/>
  <c r="A3052" i="1743" s="1"/>
  <c r="A3053" i="1743" s="1"/>
  <c r="A3054" i="1743" s="1"/>
  <c r="A3055" i="1743" s="1"/>
  <c r="A3056" i="1743" s="1"/>
  <c r="A3057" i="1743" s="1"/>
  <c r="A3058" i="1743" s="1"/>
  <c r="A3059" i="1743" s="1"/>
  <c r="A3060" i="1743" s="1"/>
  <c r="A3061" i="1743" s="1"/>
  <c r="A3062" i="1743" s="1"/>
  <c r="A3063" i="1743" s="1"/>
  <c r="A3064" i="1743" s="1"/>
  <c r="A3065" i="1743" s="1"/>
  <c r="A3066" i="1743" s="1"/>
  <c r="A3067" i="1743" s="1"/>
  <c r="A3068" i="1743" s="1"/>
  <c r="A3069" i="1743" s="1"/>
  <c r="A3070" i="1743" s="1"/>
  <c r="A3071" i="1743" s="1"/>
  <c r="A3072" i="1743" s="1"/>
  <c r="A3073" i="1743" s="1"/>
  <c r="A3074" i="1743" s="1"/>
  <c r="A3075" i="1743" s="1"/>
  <c r="A3076" i="1743" s="1"/>
  <c r="A3077" i="1743" s="1"/>
  <c r="A3078" i="1743" s="1"/>
  <c r="A3079" i="1743" s="1"/>
  <c r="A3080" i="1743" s="1"/>
  <c r="A3081" i="1743" s="1"/>
  <c r="A3082" i="1743" s="1"/>
  <c r="A3083" i="1743" s="1"/>
  <c r="A3084" i="1743" s="1"/>
  <c r="A3085" i="1743" s="1"/>
  <c r="A3086" i="1743" s="1"/>
  <c r="A3087" i="1743" s="1"/>
  <c r="A3088" i="1743" s="1"/>
  <c r="A3089" i="1743" s="1"/>
  <c r="A3090" i="1743" s="1"/>
  <c r="A3091" i="1743" s="1"/>
  <c r="A3092" i="1743" s="1"/>
  <c r="A3093" i="1743" s="1"/>
  <c r="A3094" i="1743" s="1"/>
  <c r="A3095" i="1743" s="1"/>
  <c r="A3096" i="1743" s="1"/>
  <c r="A3097" i="1743" s="1"/>
  <c r="A3098" i="1743" s="1"/>
  <c r="A3099" i="1743" s="1"/>
  <c r="A3100" i="1743" s="1"/>
  <c r="A3101" i="1743" s="1"/>
  <c r="A3102" i="1743" s="1"/>
  <c r="A3103" i="1743" s="1"/>
  <c r="A3104" i="1743" s="1"/>
  <c r="A3105" i="1743" s="1"/>
  <c r="A3106" i="1743" s="1"/>
  <c r="A3107" i="1743" s="1"/>
  <c r="A3108" i="1743" s="1"/>
  <c r="A3109" i="1743" s="1"/>
  <c r="A3110" i="1743" s="1"/>
  <c r="A3111" i="1743" s="1"/>
  <c r="A3112" i="1743" s="1"/>
  <c r="A3113" i="1743" s="1"/>
  <c r="A3114" i="1743" s="1"/>
  <c r="A3115" i="1743" s="1"/>
  <c r="A3116" i="1743" s="1"/>
  <c r="A3117" i="1743" s="1"/>
  <c r="A3118" i="1743" s="1"/>
  <c r="A3119" i="1743" s="1"/>
  <c r="A3120" i="1743" s="1"/>
  <c r="A3121" i="1743" s="1"/>
  <c r="A3122" i="1743" s="1"/>
  <c r="A3123" i="1743" s="1"/>
  <c r="A3124" i="1743" s="1"/>
  <c r="A3125" i="1743" s="1"/>
  <c r="A3126" i="1743" s="1"/>
  <c r="A3127" i="1743" s="1"/>
  <c r="A3128" i="1743" s="1"/>
  <c r="A3129" i="1743" s="1"/>
  <c r="A3130" i="1743" s="1"/>
  <c r="A3131" i="1743" s="1"/>
  <c r="A3132" i="1743" s="1"/>
  <c r="A3133" i="1743" s="1"/>
  <c r="A3134" i="1743" s="1"/>
  <c r="A3135" i="1743" s="1"/>
  <c r="A3136" i="1743" s="1"/>
  <c r="A3137" i="1743" s="1"/>
  <c r="A3138" i="1743" s="1"/>
  <c r="A3139" i="1743" s="1"/>
  <c r="A3140" i="1743" s="1"/>
  <c r="A3141" i="1743" s="1"/>
  <c r="A3142" i="1743" s="1"/>
  <c r="A3143" i="1743" s="1"/>
  <c r="A3144" i="1743" s="1"/>
  <c r="A3145" i="1743" s="1"/>
  <c r="A3146" i="1743" s="1"/>
  <c r="A3147" i="1743" s="1"/>
  <c r="A3148" i="1743" s="1"/>
  <c r="A3149" i="1743" s="1"/>
  <c r="A3150" i="1743" s="1"/>
  <c r="A3151" i="1743" s="1"/>
  <c r="A3152" i="1743" s="1"/>
  <c r="A3153" i="1743" s="1"/>
  <c r="A3154" i="1743" s="1"/>
  <c r="A3155" i="1743" s="1"/>
  <c r="A3156" i="1743" s="1"/>
  <c r="A3157" i="1743" s="1"/>
  <c r="A3158" i="1743" s="1"/>
  <c r="A3159" i="1743" s="1"/>
  <c r="A3160" i="1743" s="1"/>
  <c r="A3161" i="1743" s="1"/>
  <c r="A3162" i="1743" s="1"/>
  <c r="A3163" i="1743" s="1"/>
  <c r="A3164" i="1743" s="1"/>
  <c r="A3165" i="1743" s="1"/>
  <c r="A3166" i="1743" s="1"/>
  <c r="A3167" i="1743" s="1"/>
  <c r="A3168" i="1743" s="1"/>
  <c r="A3169" i="1743" s="1"/>
  <c r="A3170" i="1743" s="1"/>
  <c r="A3171" i="1743" s="1"/>
  <c r="A3172" i="1743" s="1"/>
  <c r="A3173" i="1743" s="1"/>
  <c r="A3174" i="1743" s="1"/>
  <c r="A3175" i="1743" s="1"/>
  <c r="A3176" i="1743" s="1"/>
  <c r="A3177" i="1743" s="1"/>
  <c r="A3178" i="1743" s="1"/>
  <c r="A3179" i="1743" s="1"/>
  <c r="A3180" i="1743" s="1"/>
  <c r="A3181" i="1743" s="1"/>
  <c r="A3182" i="1743" s="1"/>
  <c r="A3183" i="1743" s="1"/>
  <c r="A3184" i="1743" s="1"/>
  <c r="A3185" i="1743" s="1"/>
  <c r="A3186" i="1743" s="1"/>
  <c r="A3187" i="1743" s="1"/>
  <c r="A3188" i="1743" s="1"/>
  <c r="A3189" i="1743" s="1"/>
  <c r="A3190" i="1743" s="1"/>
  <c r="A3191" i="1743" s="1"/>
  <c r="A3192" i="1743" s="1"/>
  <c r="A3193" i="1743" s="1"/>
  <c r="A3194" i="1743" s="1"/>
  <c r="A3195" i="1743" s="1"/>
  <c r="A3196" i="1743" s="1"/>
  <c r="A3197" i="1743" s="1"/>
  <c r="A3198" i="1743" s="1"/>
  <c r="A3199" i="1743" s="1"/>
  <c r="A3200" i="1743" s="1"/>
  <c r="A3201" i="1743" s="1"/>
  <c r="A3202" i="1743" s="1"/>
  <c r="A3203" i="1743" s="1"/>
  <c r="A3204" i="1743" s="1"/>
  <c r="A3205" i="1743" s="1"/>
  <c r="A3206" i="1743" s="1"/>
  <c r="A3207" i="1743" s="1"/>
  <c r="A3208" i="1743" s="1"/>
  <c r="A3209" i="1743" s="1"/>
  <c r="A3210" i="1743" s="1"/>
  <c r="A3211" i="1743" s="1"/>
  <c r="A3212" i="1743" s="1"/>
  <c r="A3213" i="1743" s="1"/>
  <c r="A3214" i="1743" s="1"/>
  <c r="A3215" i="1743" s="1"/>
  <c r="A3216" i="1743" s="1"/>
  <c r="A3217" i="1743" s="1"/>
  <c r="A3218" i="1743" s="1"/>
  <c r="A3219" i="1743" s="1"/>
  <c r="A3220" i="1743" s="1"/>
  <c r="A3221" i="1743" s="1"/>
  <c r="A3222" i="1743" s="1"/>
  <c r="A3223" i="1743" s="1"/>
  <c r="A3224" i="1743" s="1"/>
  <c r="A3225" i="1743" s="1"/>
  <c r="A3226" i="1743" s="1"/>
  <c r="A3227" i="1743" s="1"/>
  <c r="A3228" i="1743" s="1"/>
  <c r="A3229" i="1743" s="1"/>
  <c r="A3230" i="1743" s="1"/>
  <c r="A3231" i="1743" s="1"/>
  <c r="A3232" i="1743" s="1"/>
  <c r="A3233" i="1743" s="1"/>
  <c r="A3234" i="1743" s="1"/>
  <c r="A3235" i="1743" s="1"/>
  <c r="A3236" i="1743" s="1"/>
  <c r="A3237" i="1743" s="1"/>
  <c r="A3238" i="1743" s="1"/>
  <c r="A3239" i="1743" s="1"/>
  <c r="A3240" i="1743" s="1"/>
  <c r="A3241" i="1743" s="1"/>
  <c r="A3242" i="1743" s="1"/>
  <c r="A3243" i="1743" s="1"/>
  <c r="A3244" i="1743" s="1"/>
  <c r="A3245" i="1743" s="1"/>
  <c r="A3246" i="1743" s="1"/>
  <c r="A3247" i="1743" s="1"/>
  <c r="A3248" i="1743" s="1"/>
  <c r="A3249" i="1743" s="1"/>
  <c r="A3250" i="1743" s="1"/>
  <c r="A3251" i="1743" s="1"/>
  <c r="A3252" i="1743" s="1"/>
  <c r="A3253" i="1743" s="1"/>
  <c r="A3254" i="1743" s="1"/>
  <c r="A3255" i="1743" s="1"/>
  <c r="A3256" i="1743" s="1"/>
  <c r="A3257" i="1743" s="1"/>
  <c r="A3258" i="1743" s="1"/>
  <c r="A3259" i="1743" s="1"/>
  <c r="A3260" i="1743" s="1"/>
  <c r="A3261" i="1743" s="1"/>
  <c r="A3262" i="1743" s="1"/>
  <c r="A3263" i="1743" s="1"/>
  <c r="A3264" i="1743" s="1"/>
  <c r="A3265" i="1743" s="1"/>
  <c r="A3266" i="1743" s="1"/>
  <c r="A3267" i="1743" s="1"/>
  <c r="A3268" i="1743" s="1"/>
  <c r="A3269" i="1743" s="1"/>
  <c r="A3270" i="1743" s="1"/>
  <c r="A3271" i="1743" s="1"/>
  <c r="A3272" i="1743" s="1"/>
  <c r="A3273" i="1743" s="1"/>
  <c r="A3274" i="1743" s="1"/>
  <c r="A3275" i="1743" s="1"/>
  <c r="A3276" i="1743" s="1"/>
  <c r="A3277" i="1743" s="1"/>
  <c r="A3278" i="1743" s="1"/>
  <c r="A3279" i="1743" s="1"/>
  <c r="A3280" i="1743" s="1"/>
  <c r="A3281" i="1743" s="1"/>
  <c r="A3282" i="1743" s="1"/>
  <c r="A3283" i="1743" s="1"/>
  <c r="A3284" i="1743" s="1"/>
  <c r="A3285" i="1743" s="1"/>
  <c r="A3286" i="1743" s="1"/>
  <c r="A3287" i="1743" s="1"/>
  <c r="A3288" i="1743" s="1"/>
  <c r="A3289" i="1743" s="1"/>
  <c r="A3290" i="1743" s="1"/>
  <c r="A3291" i="1743" s="1"/>
  <c r="A3292" i="1743" s="1"/>
  <c r="A3293" i="1743" s="1"/>
  <c r="A3294" i="1743" s="1"/>
  <c r="A3295" i="1743" s="1"/>
  <c r="A3296" i="1743" s="1"/>
  <c r="A3297" i="1743" s="1"/>
  <c r="A3298" i="1743" s="1"/>
  <c r="A3299" i="1743" s="1"/>
  <c r="A3300" i="1743" s="1"/>
  <c r="A3301" i="1743" s="1"/>
  <c r="A3302" i="1743" s="1"/>
  <c r="A3303" i="1743" s="1"/>
  <c r="A3304" i="1743" s="1"/>
  <c r="A3305" i="1743" s="1"/>
  <c r="A3306" i="1743" s="1"/>
  <c r="A3307" i="1743" s="1"/>
  <c r="A3308" i="1743" s="1"/>
  <c r="A3309" i="1743" s="1"/>
  <c r="A3310" i="1743" s="1"/>
  <c r="A3311" i="1743" s="1"/>
  <c r="A3312" i="1743" s="1"/>
  <c r="A3313" i="1743" s="1"/>
  <c r="A3314" i="1743" s="1"/>
  <c r="A3315" i="1743" s="1"/>
  <c r="A3316" i="1743" s="1"/>
  <c r="A3317" i="1743" s="1"/>
  <c r="A3318" i="1743" s="1"/>
  <c r="A3319" i="1743" s="1"/>
  <c r="A3320" i="1743" s="1"/>
  <c r="A3321" i="1743" s="1"/>
  <c r="A3322" i="1743" s="1"/>
  <c r="A3323" i="1743" s="1"/>
  <c r="A3324" i="1743" s="1"/>
  <c r="A3325" i="1743" s="1"/>
  <c r="A3326" i="1743" s="1"/>
  <c r="A3327" i="1743" s="1"/>
  <c r="A3328" i="1743" s="1"/>
  <c r="A3329" i="1743" s="1"/>
  <c r="A3330" i="1743" s="1"/>
  <c r="A3331" i="1743" s="1"/>
  <c r="A3332" i="1743" s="1"/>
  <c r="A3333" i="1743" s="1"/>
  <c r="A3334" i="1743" s="1"/>
  <c r="A3335" i="1743" s="1"/>
  <c r="A3336" i="1743" s="1"/>
  <c r="A3337" i="1743" s="1"/>
  <c r="A3338" i="1743" s="1"/>
  <c r="A3339" i="1743" s="1"/>
  <c r="A3340" i="1743" s="1"/>
  <c r="A3341" i="1743" s="1"/>
  <c r="A3342" i="1743" s="1"/>
  <c r="A3343" i="1743" s="1"/>
  <c r="A3344" i="1743" s="1"/>
  <c r="A3345" i="1743" s="1"/>
  <c r="A3346" i="1743" s="1"/>
  <c r="A3347" i="1743" s="1"/>
  <c r="A3348" i="1743" s="1"/>
  <c r="A3349" i="1743" s="1"/>
  <c r="A3350" i="1743" s="1"/>
  <c r="A3351" i="1743" s="1"/>
  <c r="A3352" i="1743" s="1"/>
  <c r="A3353" i="1743" s="1"/>
  <c r="A3354" i="1743" s="1"/>
  <c r="A3355" i="1743" s="1"/>
  <c r="A3356" i="1743" s="1"/>
  <c r="A3357" i="1743" s="1"/>
  <c r="A3358" i="1743" s="1"/>
  <c r="A3359" i="1743" s="1"/>
  <c r="A3360" i="1743" s="1"/>
  <c r="A3361" i="1743" s="1"/>
  <c r="A3362" i="1743" s="1"/>
  <c r="A3363" i="1743" s="1"/>
  <c r="A3364" i="1743" s="1"/>
  <c r="A3365" i="1743" s="1"/>
  <c r="A3366" i="1743" s="1"/>
  <c r="A3367" i="1743" s="1"/>
  <c r="A3368" i="1743" s="1"/>
  <c r="A3369" i="1743" s="1"/>
  <c r="A3370" i="1743" s="1"/>
  <c r="A3371" i="1743" s="1"/>
  <c r="A3372" i="1743" s="1"/>
  <c r="A3373" i="1743" s="1"/>
  <c r="A3374" i="1743" s="1"/>
  <c r="A3375" i="1743" s="1"/>
  <c r="A3376" i="1743" s="1"/>
  <c r="A3377" i="1743" s="1"/>
  <c r="A3378" i="1743" s="1"/>
  <c r="A3379" i="1743" s="1"/>
  <c r="A3380" i="1743" s="1"/>
  <c r="A3381" i="1743" s="1"/>
  <c r="A3382" i="1743" s="1"/>
  <c r="A3383" i="1743" s="1"/>
  <c r="A3384" i="1743" s="1"/>
  <c r="A3385" i="1743" s="1"/>
  <c r="A3386" i="1743" s="1"/>
  <c r="A3387" i="1743" s="1"/>
  <c r="A3388" i="1743" s="1"/>
  <c r="A3389" i="1743" s="1"/>
  <c r="A3390" i="1743" s="1"/>
  <c r="A3391" i="1743" s="1"/>
  <c r="A3392" i="1743" s="1"/>
  <c r="A3393" i="1743" s="1"/>
  <c r="A3394" i="1743" s="1"/>
  <c r="A3395" i="1743" s="1"/>
  <c r="A3396" i="1743" s="1"/>
  <c r="A3397" i="1743" s="1"/>
  <c r="A3398" i="1743" s="1"/>
  <c r="A3399" i="1743" s="1"/>
  <c r="A3400" i="1743" s="1"/>
  <c r="A3401" i="1743" s="1"/>
  <c r="A3402" i="1743" s="1"/>
  <c r="A3403" i="1743" s="1"/>
  <c r="A3404" i="1743" s="1"/>
  <c r="A3405" i="1743" s="1"/>
  <c r="A3406" i="1743" s="1"/>
  <c r="A3407" i="1743" s="1"/>
  <c r="A3408" i="1743" s="1"/>
  <c r="A3409" i="1743" s="1"/>
  <c r="A3410" i="1743" s="1"/>
  <c r="A3411" i="1743" s="1"/>
  <c r="A3412" i="1743" s="1"/>
  <c r="A3413" i="1743" s="1"/>
  <c r="A3414" i="1743" s="1"/>
  <c r="A3415" i="1743" s="1"/>
  <c r="A3416" i="1743" s="1"/>
  <c r="A3417" i="1743" s="1"/>
  <c r="A3418" i="1743" s="1"/>
  <c r="A3419" i="1743" s="1"/>
  <c r="A3420" i="1743" s="1"/>
  <c r="A3421" i="1743" s="1"/>
  <c r="A3422" i="1743" s="1"/>
  <c r="A3423" i="1743" s="1"/>
  <c r="A3424" i="1743" s="1"/>
  <c r="A3425" i="1743" s="1"/>
  <c r="A3426" i="1743" s="1"/>
  <c r="A3427" i="1743" s="1"/>
  <c r="A3428" i="1743" s="1"/>
  <c r="A3429" i="1743" s="1"/>
  <c r="A3430" i="1743" s="1"/>
  <c r="A3431" i="1743" s="1"/>
  <c r="A3432" i="1743" s="1"/>
  <c r="A3433" i="1743" s="1"/>
  <c r="A3434" i="1743" s="1"/>
  <c r="A3435" i="1743" s="1"/>
  <c r="A3436" i="1743" s="1"/>
  <c r="A3437" i="1743" s="1"/>
  <c r="A3438" i="1743" s="1"/>
  <c r="A3439" i="1743" s="1"/>
  <c r="A3440" i="1743" s="1"/>
  <c r="A3441" i="1743" s="1"/>
  <c r="A3442" i="1743" s="1"/>
  <c r="A3443" i="1743" s="1"/>
  <c r="A3444" i="1743" s="1"/>
  <c r="A3445" i="1743" s="1"/>
  <c r="A3446" i="1743" s="1"/>
  <c r="A3447" i="1743" s="1"/>
  <c r="A3448" i="1743" s="1"/>
  <c r="A3449" i="1743" s="1"/>
  <c r="A3450" i="1743" s="1"/>
  <c r="A3451" i="1743" s="1"/>
  <c r="A3452" i="1743" s="1"/>
  <c r="A3453" i="1743" s="1"/>
  <c r="A3454" i="1743" s="1"/>
  <c r="A3455" i="1743" s="1"/>
  <c r="A3456" i="1743" s="1"/>
  <c r="A3457" i="1743" s="1"/>
  <c r="A3458" i="1743" s="1"/>
  <c r="A3459" i="1743" s="1"/>
  <c r="A3460" i="1743" s="1"/>
  <c r="A3461" i="1743" s="1"/>
  <c r="A3462" i="1743" s="1"/>
  <c r="A3463" i="1743" s="1"/>
  <c r="A3464" i="1743" s="1"/>
  <c r="A3465" i="1743" s="1"/>
  <c r="A3466" i="1743" s="1"/>
  <c r="A3467" i="1743" s="1"/>
  <c r="A3468" i="1743" s="1"/>
  <c r="A3469" i="1743" s="1"/>
  <c r="A3470" i="1743" s="1"/>
  <c r="A3471" i="1743" s="1"/>
  <c r="A3472" i="1743" s="1"/>
  <c r="A3473" i="1743" s="1"/>
  <c r="A3474" i="1743" s="1"/>
  <c r="A3475" i="1743" s="1"/>
  <c r="A3476" i="1743" s="1"/>
  <c r="A3477" i="1743" s="1"/>
  <c r="A3478" i="1743" s="1"/>
  <c r="A3479" i="1743" s="1"/>
  <c r="A3480" i="1743" s="1"/>
  <c r="A3481" i="1743" s="1"/>
  <c r="A3482" i="1743" s="1"/>
  <c r="A3483" i="1743" s="1"/>
  <c r="A3484" i="1743" s="1"/>
  <c r="A3485" i="1743" s="1"/>
  <c r="A3486" i="1743" s="1"/>
  <c r="A3487" i="1743" s="1"/>
  <c r="A3488" i="1743" s="1"/>
  <c r="A3489" i="1743" s="1"/>
  <c r="A3490" i="1743" s="1"/>
  <c r="A3491" i="1743" s="1"/>
  <c r="A3492" i="1743" s="1"/>
  <c r="A3493" i="1743" s="1"/>
  <c r="A3494" i="1743" s="1"/>
  <c r="A3495" i="1743" s="1"/>
  <c r="A3496" i="1743" s="1"/>
  <c r="A3497" i="1743" s="1"/>
  <c r="A3498" i="1743" s="1"/>
  <c r="A3499" i="1743" s="1"/>
  <c r="A3500" i="1743" s="1"/>
  <c r="A3501" i="1743" s="1"/>
  <c r="A3502" i="1743" s="1"/>
  <c r="A3503" i="1743" s="1"/>
  <c r="A3504" i="1743" s="1"/>
  <c r="A3505" i="1743" s="1"/>
  <c r="A3506" i="1743" s="1"/>
  <c r="A3507" i="1743" s="1"/>
  <c r="A3508" i="1743" s="1"/>
  <c r="A3509" i="1743" s="1"/>
  <c r="A3510" i="1743" s="1"/>
  <c r="A3511" i="1743" s="1"/>
  <c r="A3512" i="1743" s="1"/>
  <c r="A3513" i="1743" s="1"/>
  <c r="A3514" i="1743" s="1"/>
  <c r="A3515" i="1743" s="1"/>
  <c r="A3516" i="1743" s="1"/>
  <c r="A3517" i="1743" s="1"/>
  <c r="A3518" i="1743" s="1"/>
  <c r="A3519" i="1743" s="1"/>
  <c r="A3520" i="1743" s="1"/>
  <c r="A3521" i="1743" s="1"/>
  <c r="A3522" i="1743" s="1"/>
  <c r="A3523" i="1743" s="1"/>
  <c r="A3524" i="1743" s="1"/>
  <c r="A3525" i="1743" s="1"/>
  <c r="A3526" i="1743" s="1"/>
  <c r="A3527" i="1743" s="1"/>
  <c r="A3528" i="1743" s="1"/>
  <c r="A3529" i="1743" s="1"/>
  <c r="A3530" i="1743" s="1"/>
  <c r="A3531" i="1743" s="1"/>
  <c r="A3532" i="1743" s="1"/>
  <c r="A3533" i="1743" s="1"/>
  <c r="A3534" i="1743" s="1"/>
  <c r="A3535" i="1743" s="1"/>
  <c r="A3536" i="1743" s="1"/>
  <c r="A3537" i="1743" s="1"/>
  <c r="A3538" i="1743" s="1"/>
  <c r="A3539" i="1743" s="1"/>
  <c r="A3540" i="1743" s="1"/>
  <c r="A3541" i="1743" s="1"/>
  <c r="A3542" i="1743" s="1"/>
  <c r="A3543" i="1743" s="1"/>
  <c r="A3544" i="1743" s="1"/>
  <c r="A3545" i="1743" s="1"/>
  <c r="A3546" i="1743" s="1"/>
  <c r="A3547" i="1743" s="1"/>
  <c r="A3548" i="1743" s="1"/>
  <c r="A3549" i="1743" s="1"/>
  <c r="A3550" i="1743" s="1"/>
  <c r="A3551" i="1743" s="1"/>
  <c r="A3552" i="1743" s="1"/>
  <c r="A3553" i="1743" s="1"/>
  <c r="A3554" i="1743" s="1"/>
  <c r="A3555" i="1743" s="1"/>
  <c r="A3556" i="1743" s="1"/>
  <c r="A3557" i="1743" s="1"/>
  <c r="A3558" i="1743" s="1"/>
  <c r="A3559" i="1743" s="1"/>
  <c r="A3560" i="1743" s="1"/>
  <c r="A3561" i="1743" s="1"/>
  <c r="A3562" i="1743" s="1"/>
  <c r="A3563" i="1743" s="1"/>
  <c r="A3564" i="1743" s="1"/>
  <c r="A3565" i="1743" s="1"/>
  <c r="A3566" i="1743" s="1"/>
  <c r="A3567" i="1743" s="1"/>
  <c r="A3568" i="1743" s="1"/>
  <c r="A3569" i="1743" s="1"/>
  <c r="A3570" i="1743" s="1"/>
  <c r="A3571" i="1743" s="1"/>
  <c r="A3572" i="1743" s="1"/>
  <c r="A3573" i="1743" s="1"/>
  <c r="A3574" i="1743" s="1"/>
  <c r="A3575" i="1743" s="1"/>
  <c r="A3576" i="1743" s="1"/>
  <c r="A3577" i="1743" s="1"/>
  <c r="A3578" i="1743" s="1"/>
  <c r="A3579" i="1743" s="1"/>
  <c r="A3580" i="1743" s="1"/>
  <c r="A3581" i="1743" s="1"/>
  <c r="A3582" i="1743" s="1"/>
  <c r="A3583" i="1743" s="1"/>
  <c r="A3584" i="1743" s="1"/>
  <c r="A3585" i="1743" s="1"/>
  <c r="A3586" i="1743" s="1"/>
  <c r="A3587" i="1743" s="1"/>
  <c r="A3588" i="1743" s="1"/>
  <c r="A3589" i="1743" s="1"/>
  <c r="A3590" i="1743" s="1"/>
  <c r="A3591" i="1743" s="1"/>
  <c r="A3592" i="1743" s="1"/>
  <c r="A3593" i="1743" s="1"/>
  <c r="A3594" i="1743" s="1"/>
  <c r="A3595" i="1743" s="1"/>
  <c r="A3596" i="1743" s="1"/>
  <c r="A3597" i="1743" s="1"/>
  <c r="A3598" i="1743" s="1"/>
  <c r="A3599" i="1743" s="1"/>
  <c r="A3600" i="1743" s="1"/>
  <c r="A3601" i="1743" s="1"/>
  <c r="A3602" i="1743" s="1"/>
  <c r="A3603" i="1743" s="1"/>
  <c r="A3604" i="1743" s="1"/>
  <c r="A3605" i="1743" s="1"/>
  <c r="A3606" i="1743" s="1"/>
  <c r="A3607" i="1743" s="1"/>
  <c r="A3608" i="1743" s="1"/>
  <c r="A3609" i="1743" s="1"/>
  <c r="A3610" i="1743" s="1"/>
  <c r="A3611" i="1743" s="1"/>
  <c r="A3612" i="1743" s="1"/>
  <c r="A3613" i="1743" s="1"/>
  <c r="A3614" i="1743" s="1"/>
  <c r="A3615" i="1743" s="1"/>
  <c r="A3616" i="1743" s="1"/>
  <c r="A3617" i="1743" s="1"/>
  <c r="A3618" i="1743" s="1"/>
  <c r="A3619" i="1743" s="1"/>
  <c r="A3620" i="1743" s="1"/>
  <c r="A3621" i="1743" s="1"/>
  <c r="A3622" i="1743" s="1"/>
  <c r="A3623" i="1743" s="1"/>
  <c r="A3624" i="1743" s="1"/>
  <c r="A3625" i="1743" s="1"/>
  <c r="A3626" i="1743" s="1"/>
  <c r="A3627" i="1743" s="1"/>
  <c r="A3628" i="1743" s="1"/>
  <c r="A3629" i="1743" s="1"/>
  <c r="A3630" i="1743" s="1"/>
  <c r="A3631" i="1743" s="1"/>
  <c r="A3632" i="1743" s="1"/>
  <c r="A3633" i="1743" s="1"/>
  <c r="A3634" i="1743" s="1"/>
  <c r="A3635" i="1743" s="1"/>
  <c r="A3636" i="1743" s="1"/>
  <c r="A3637" i="1743" s="1"/>
  <c r="A3638" i="1743" s="1"/>
  <c r="A3639" i="1743" s="1"/>
  <c r="A3640" i="1743" s="1"/>
  <c r="A3641" i="1743" s="1"/>
  <c r="A3642" i="1743" s="1"/>
  <c r="A3643" i="1743" s="1"/>
  <c r="A3644" i="1743" s="1"/>
  <c r="A3645" i="1743" s="1"/>
  <c r="A3646" i="1743" s="1"/>
  <c r="A3647" i="1743" s="1"/>
  <c r="A3648" i="1743" s="1"/>
  <c r="A3649" i="1743" s="1"/>
  <c r="A3650" i="1743" s="1"/>
  <c r="A3651" i="1743" s="1"/>
  <c r="A3652" i="1743" s="1"/>
  <c r="A3653" i="1743" s="1"/>
  <c r="A3654" i="1743" s="1"/>
  <c r="A3655" i="1743" s="1"/>
  <c r="A3656" i="1743" s="1"/>
  <c r="A3657" i="1743" s="1"/>
  <c r="A3658" i="1743" s="1"/>
  <c r="A3659" i="1743" s="1"/>
  <c r="A3660" i="1743" s="1"/>
  <c r="A3661" i="1743" s="1"/>
  <c r="A3662" i="1743" s="1"/>
  <c r="A3663" i="1743" s="1"/>
  <c r="A3664" i="1743" s="1"/>
  <c r="A3665" i="1743" s="1"/>
  <c r="A3666" i="1743" s="1"/>
  <c r="A3667" i="1743" s="1"/>
  <c r="A3668" i="1743" s="1"/>
  <c r="A3669" i="1743" s="1"/>
  <c r="A3670" i="1743" s="1"/>
  <c r="A3671" i="1743" s="1"/>
  <c r="A3672" i="1743" s="1"/>
  <c r="A3673" i="1743" s="1"/>
  <c r="A3674" i="1743" s="1"/>
  <c r="A3675" i="1743" s="1"/>
  <c r="A3676" i="1743" s="1"/>
  <c r="A3677" i="1743" s="1"/>
  <c r="A3678" i="1743" s="1"/>
  <c r="A3679" i="1743" s="1"/>
  <c r="A3680" i="1743" s="1"/>
  <c r="A3681" i="1743" s="1"/>
  <c r="A3682" i="1743" s="1"/>
  <c r="A3683" i="1743" s="1"/>
  <c r="A3684" i="1743" s="1"/>
  <c r="A3685" i="1743" s="1"/>
  <c r="A3686" i="1743" s="1"/>
  <c r="A3687" i="1743" s="1"/>
  <c r="A3688" i="1743" s="1"/>
  <c r="A3689" i="1743" s="1"/>
  <c r="A3690" i="1743" s="1"/>
  <c r="A3691" i="1743" s="1"/>
  <c r="A3692" i="1743" s="1"/>
  <c r="A3693" i="1743" s="1"/>
  <c r="A3694" i="1743" s="1"/>
  <c r="A3695" i="1743" s="1"/>
  <c r="A3696" i="1743" s="1"/>
  <c r="A3697" i="1743" s="1"/>
  <c r="A3698" i="1743" s="1"/>
  <c r="A3699" i="1743" s="1"/>
  <c r="A3700" i="1743" s="1"/>
  <c r="A3701" i="1743" s="1"/>
  <c r="A3702" i="1743" s="1"/>
  <c r="A3703" i="1743" s="1"/>
  <c r="A3704" i="1743" s="1"/>
  <c r="A3705" i="1743" s="1"/>
  <c r="A3706" i="1743" s="1"/>
  <c r="A3707" i="1743" s="1"/>
  <c r="A3708" i="1743" s="1"/>
  <c r="A3709" i="1743" s="1"/>
  <c r="A3710" i="1743" s="1"/>
  <c r="A3711" i="1743" s="1"/>
  <c r="A3712" i="1743" s="1"/>
  <c r="A3713" i="1743" s="1"/>
  <c r="A3714" i="1743" s="1"/>
  <c r="A3715" i="1743" s="1"/>
  <c r="A3716" i="1743" s="1"/>
  <c r="A3717" i="1743" s="1"/>
  <c r="A3718" i="1743" s="1"/>
  <c r="A3719" i="1743" s="1"/>
  <c r="A3720" i="1743" s="1"/>
  <c r="A3721" i="1743" s="1"/>
  <c r="A3722" i="1743" s="1"/>
  <c r="A3723" i="1743" s="1"/>
  <c r="A3724" i="1743" s="1"/>
  <c r="A3725" i="1743" s="1"/>
  <c r="A3726" i="1743" s="1"/>
  <c r="A3727" i="1743" s="1"/>
  <c r="A3728" i="1743" s="1"/>
  <c r="A3729" i="1743" s="1"/>
  <c r="A3730" i="1743" s="1"/>
  <c r="A3731" i="1743" s="1"/>
  <c r="A3732" i="1743" s="1"/>
  <c r="A3733" i="1743" s="1"/>
  <c r="A3734" i="1743" s="1"/>
  <c r="A3735" i="1743" s="1"/>
  <c r="A3736" i="1743" s="1"/>
  <c r="A3737" i="1743" s="1"/>
  <c r="A3738" i="1743" s="1"/>
  <c r="A3739" i="1743" s="1"/>
  <c r="A3740" i="1743" s="1"/>
  <c r="A3741" i="1743" s="1"/>
  <c r="A3742" i="1743" s="1"/>
  <c r="A3743" i="1743" s="1"/>
  <c r="A3744" i="1743" s="1"/>
  <c r="A3745" i="1743" s="1"/>
  <c r="A3746" i="1743" s="1"/>
  <c r="A3747" i="1743" s="1"/>
  <c r="A3748" i="1743" s="1"/>
  <c r="A3749" i="1743" s="1"/>
  <c r="A3750" i="1743" s="1"/>
  <c r="A3751" i="1743" s="1"/>
  <c r="A3752" i="1743" s="1"/>
  <c r="A3753" i="1743" s="1"/>
  <c r="A3754" i="1743" s="1"/>
  <c r="A3755" i="1743" s="1"/>
  <c r="A3756" i="1743" s="1"/>
  <c r="A3757" i="1743" s="1"/>
  <c r="A3758" i="1743" s="1"/>
  <c r="A3759" i="1743" s="1"/>
  <c r="A3760" i="1743" s="1"/>
  <c r="A3761" i="1743" s="1"/>
  <c r="A3762" i="1743" s="1"/>
  <c r="A3763" i="1743" s="1"/>
  <c r="A3764" i="1743" s="1"/>
  <c r="A3765" i="1743" s="1"/>
  <c r="A3766" i="1743" s="1"/>
  <c r="A3767" i="1743" s="1"/>
  <c r="A3768" i="1743" s="1"/>
  <c r="A3769" i="1743" s="1"/>
  <c r="A3770" i="1743" s="1"/>
  <c r="A3771" i="1743" s="1"/>
  <c r="A3772" i="1743" s="1"/>
  <c r="A3773" i="1743" s="1"/>
  <c r="A3774" i="1743" s="1"/>
  <c r="A3775" i="1743" s="1"/>
  <c r="A3776" i="1743" s="1"/>
  <c r="A3777" i="1743" s="1"/>
  <c r="A3778" i="1743" s="1"/>
  <c r="A3779" i="1743" s="1"/>
  <c r="A3780" i="1743" s="1"/>
  <c r="A3781" i="1743" s="1"/>
  <c r="A3782" i="1743" s="1"/>
  <c r="A3783" i="1743" s="1"/>
  <c r="A3784" i="1743" s="1"/>
  <c r="A3785" i="1743" s="1"/>
  <c r="A3786" i="1743" s="1"/>
  <c r="A3787" i="1743" s="1"/>
  <c r="A3788" i="1743" s="1"/>
  <c r="A3789" i="1743" s="1"/>
  <c r="A3790" i="1743" s="1"/>
  <c r="A3791" i="1743" s="1"/>
  <c r="A3792" i="1743" s="1"/>
  <c r="A3793" i="1743" s="1"/>
  <c r="A3794" i="1743" s="1"/>
  <c r="A3795" i="1743" s="1"/>
  <c r="A3796" i="1743" s="1"/>
  <c r="A3797" i="1743" s="1"/>
  <c r="A3798" i="1743" s="1"/>
  <c r="A3799" i="1743" s="1"/>
  <c r="A3800" i="1743" s="1"/>
  <c r="A3801" i="1743" s="1"/>
  <c r="A3802" i="1743" s="1"/>
  <c r="A3803" i="1743" s="1"/>
  <c r="A3804" i="1743" s="1"/>
  <c r="A3805" i="1743" s="1"/>
  <c r="A3806" i="1743" s="1"/>
  <c r="A3807" i="1743" s="1"/>
  <c r="A3808" i="1743" s="1"/>
  <c r="A3809" i="1743" s="1"/>
  <c r="A3810" i="1743" s="1"/>
  <c r="A3811" i="1743" s="1"/>
  <c r="A3812" i="1743" s="1"/>
  <c r="A3813" i="1743" s="1"/>
  <c r="A3814" i="1743" s="1"/>
  <c r="A3815" i="1743" s="1"/>
  <c r="A3816" i="1743" s="1"/>
  <c r="A3817" i="1743" s="1"/>
  <c r="A3818" i="1743" s="1"/>
  <c r="A3819" i="1743" s="1"/>
  <c r="A3820" i="1743" s="1"/>
  <c r="A3821" i="1743" s="1"/>
  <c r="A3822" i="1743" s="1"/>
  <c r="A3823" i="1743" s="1"/>
  <c r="A3824" i="1743" s="1"/>
  <c r="A3825" i="1743" s="1"/>
  <c r="A3826" i="1743" s="1"/>
  <c r="A3827" i="1743" s="1"/>
  <c r="A3828" i="1743" s="1"/>
  <c r="A3829" i="1743" s="1"/>
  <c r="A3830" i="1743" s="1"/>
  <c r="A3831" i="1743" s="1"/>
  <c r="A3832" i="1743" s="1"/>
  <c r="A3833" i="1743" s="1"/>
  <c r="A3834" i="1743" s="1"/>
  <c r="A3835" i="1743" s="1"/>
  <c r="A3836" i="1743" s="1"/>
  <c r="A3837" i="1743" s="1"/>
  <c r="A3838" i="1743" s="1"/>
  <c r="A3839" i="1743" s="1"/>
  <c r="A3840" i="1743" s="1"/>
  <c r="A3841" i="1743" s="1"/>
  <c r="A3842" i="1743" s="1"/>
  <c r="A3843" i="1743" s="1"/>
  <c r="A3844" i="1743" s="1"/>
  <c r="A3845" i="1743" s="1"/>
  <c r="A3846" i="1743" s="1"/>
  <c r="A3847" i="1743" s="1"/>
  <c r="A3848" i="1743" s="1"/>
  <c r="A3849" i="1743" s="1"/>
  <c r="A3850" i="1743" s="1"/>
  <c r="A3851" i="1743" s="1"/>
  <c r="A3852" i="1743" s="1"/>
  <c r="A3853" i="1743" s="1"/>
  <c r="A3854" i="1743" s="1"/>
  <c r="A3855" i="1743" s="1"/>
  <c r="A3856" i="1743" s="1"/>
  <c r="A3857" i="1743" s="1"/>
  <c r="A3858" i="1743" s="1"/>
  <c r="A3859" i="1743" s="1"/>
  <c r="A3860" i="1743" s="1"/>
  <c r="A3861" i="1743" s="1"/>
  <c r="A3862" i="1743" s="1"/>
  <c r="A3863" i="1743" s="1"/>
  <c r="A3864" i="1743" s="1"/>
  <c r="A3865" i="1743" s="1"/>
  <c r="A3866" i="1743" s="1"/>
  <c r="A3867" i="1743" s="1"/>
  <c r="A3868" i="1743" s="1"/>
  <c r="A3869" i="1743" s="1"/>
  <c r="A3870" i="1743" s="1"/>
  <c r="A3871" i="1743" s="1"/>
  <c r="A3872" i="1743" s="1"/>
  <c r="A3873" i="1743" s="1"/>
  <c r="A3874" i="1743" s="1"/>
  <c r="A3875" i="1743" s="1"/>
  <c r="A3876" i="1743" s="1"/>
  <c r="A3877" i="1743" s="1"/>
  <c r="A3878" i="1743" s="1"/>
  <c r="A3879" i="1743" s="1"/>
  <c r="A3880" i="1743" s="1"/>
  <c r="A3881" i="1743" s="1"/>
  <c r="A3882" i="1743" s="1"/>
  <c r="A3883" i="1743" s="1"/>
  <c r="A3884" i="1743" s="1"/>
  <c r="A3885" i="1743" s="1"/>
  <c r="A3886" i="1743" s="1"/>
  <c r="A3887" i="1743" s="1"/>
  <c r="A3888" i="1743" s="1"/>
  <c r="A3889" i="1743" s="1"/>
  <c r="A3890" i="1743" s="1"/>
  <c r="A3891" i="1743" s="1"/>
  <c r="A3892" i="1743" s="1"/>
  <c r="A3893" i="1743" s="1"/>
  <c r="A3894" i="1743" s="1"/>
  <c r="A3895" i="1743" s="1"/>
  <c r="A3896" i="1743" s="1"/>
  <c r="A3897" i="1743" s="1"/>
  <c r="A3898" i="1743" s="1"/>
  <c r="A3899" i="1743" s="1"/>
  <c r="A3900" i="1743" s="1"/>
  <c r="A3901" i="1743" s="1"/>
  <c r="A3902" i="1743" s="1"/>
  <c r="A3903" i="1743" s="1"/>
  <c r="A3904" i="1743" s="1"/>
  <c r="A3905" i="1743" s="1"/>
  <c r="A3906" i="1743" s="1"/>
  <c r="A3907" i="1743" s="1"/>
  <c r="A3908" i="1743" s="1"/>
  <c r="A3909" i="1743" s="1"/>
  <c r="A3910" i="1743" s="1"/>
  <c r="A3911" i="1743" s="1"/>
  <c r="A3912" i="1743" s="1"/>
  <c r="A3913" i="1743" s="1"/>
  <c r="A3914" i="1743" s="1"/>
  <c r="A3915" i="1743" s="1"/>
  <c r="A3916" i="1743" s="1"/>
  <c r="A3917" i="1743" s="1"/>
  <c r="A3918" i="1743" s="1"/>
  <c r="A3919" i="1743" s="1"/>
  <c r="A3920" i="1743" s="1"/>
  <c r="A3921" i="1743" s="1"/>
  <c r="A3922" i="1743" s="1"/>
  <c r="A3923" i="1743" s="1"/>
  <c r="A3924" i="1743" s="1"/>
  <c r="A3925" i="1743" s="1"/>
  <c r="A3926" i="1743" s="1"/>
  <c r="A3927" i="1743" s="1"/>
  <c r="A3928" i="1743" s="1"/>
  <c r="A3929" i="1743" s="1"/>
  <c r="A3930" i="1743" s="1"/>
  <c r="A3931" i="1743" s="1"/>
  <c r="A3932" i="1743" s="1"/>
  <c r="A3933" i="1743" s="1"/>
  <c r="A3934" i="1743" s="1"/>
  <c r="A3935" i="1743" s="1"/>
  <c r="A3936" i="1743" s="1"/>
  <c r="A3937" i="1743" s="1"/>
  <c r="A3938" i="1743" s="1"/>
  <c r="A3939" i="1743" s="1"/>
  <c r="A3940" i="1743" s="1"/>
  <c r="A3941" i="1743" s="1"/>
  <c r="A3942" i="1743" s="1"/>
  <c r="A3943" i="1743" s="1"/>
  <c r="A3944" i="1743" s="1"/>
  <c r="A3945" i="1743" s="1"/>
  <c r="A3946" i="1743" s="1"/>
  <c r="A3947" i="1743" s="1"/>
  <c r="A3948" i="1743" s="1"/>
  <c r="A3949" i="1743" s="1"/>
  <c r="A3950" i="1743" s="1"/>
  <c r="A3951" i="1743" s="1"/>
  <c r="A3952" i="1743" s="1"/>
  <c r="A3953" i="1743" s="1"/>
  <c r="A3954" i="1743" s="1"/>
  <c r="A3955" i="1743" s="1"/>
  <c r="A3956" i="1743" s="1"/>
  <c r="A3957" i="1743" s="1"/>
  <c r="A3958" i="1743" s="1"/>
  <c r="A3959" i="1743" s="1"/>
  <c r="A3960" i="1743" s="1"/>
  <c r="A3961" i="1743" s="1"/>
  <c r="A3962" i="1743" s="1"/>
  <c r="A3963" i="1743" s="1"/>
  <c r="A3964" i="1743" s="1"/>
  <c r="A3965" i="1743" s="1"/>
  <c r="A3966" i="1743" s="1"/>
  <c r="A3967" i="1743" s="1"/>
  <c r="A3968" i="1743" s="1"/>
  <c r="A3969" i="1743" s="1"/>
  <c r="A3970" i="1743" s="1"/>
  <c r="A3971" i="1743" s="1"/>
  <c r="A3972" i="1743" s="1"/>
  <c r="A3973" i="1743" s="1"/>
  <c r="A3974" i="1743" s="1"/>
  <c r="A3975" i="1743" s="1"/>
  <c r="A3976" i="1743" s="1"/>
  <c r="A3977" i="1743" s="1"/>
  <c r="A3978" i="1743" s="1"/>
  <c r="A3979" i="1743" s="1"/>
  <c r="A3980" i="1743" s="1"/>
  <c r="A3981" i="1743" s="1"/>
  <c r="A3982" i="1743" s="1"/>
  <c r="A3983" i="1743" s="1"/>
  <c r="A3984" i="1743" s="1"/>
  <c r="A3985" i="1743" s="1"/>
  <c r="A3986" i="1743" s="1"/>
  <c r="A3987" i="1743" s="1"/>
  <c r="A3988" i="1743" s="1"/>
  <c r="A3989" i="1743" s="1"/>
  <c r="A3990" i="1743" s="1"/>
  <c r="A3991" i="1743" s="1"/>
  <c r="A3992" i="1743" s="1"/>
  <c r="A3993" i="1743" s="1"/>
  <c r="A3994" i="1743" s="1"/>
  <c r="A3995" i="1743" s="1"/>
  <c r="A3996" i="1743" s="1"/>
  <c r="A3997" i="1743" s="1"/>
  <c r="A3998" i="1743" s="1"/>
  <c r="A3999" i="1743" s="1"/>
  <c r="A4000" i="1743" s="1"/>
  <c r="A4001" i="1743" s="1"/>
  <c r="A4002" i="1743" s="1"/>
  <c r="A4003" i="1743" s="1"/>
  <c r="A4004" i="1743" s="1"/>
  <c r="A4005" i="1743" s="1"/>
  <c r="A4006" i="1743" s="1"/>
  <c r="A4007" i="1743" s="1"/>
  <c r="A4008" i="1743" s="1"/>
  <c r="A4009" i="1743" s="1"/>
  <c r="A4010" i="1743" s="1"/>
  <c r="A4011" i="1743" s="1"/>
  <c r="A4012" i="1743" s="1"/>
  <c r="A4013" i="1743" s="1"/>
  <c r="A4014" i="1743" s="1"/>
  <c r="A4015" i="1743" s="1"/>
  <c r="A4016" i="1743" s="1"/>
  <c r="A4017" i="1743" s="1"/>
  <c r="A4018" i="1743" s="1"/>
  <c r="A4019" i="1743" s="1"/>
  <c r="A4020" i="1743" s="1"/>
  <c r="A4021" i="1743" s="1"/>
  <c r="A4022" i="1743" s="1"/>
  <c r="A4023" i="1743" s="1"/>
  <c r="A4024" i="1743" s="1"/>
  <c r="A4025" i="1743" s="1"/>
  <c r="A4026" i="1743" s="1"/>
  <c r="A4027" i="1743" s="1"/>
  <c r="A4028" i="1743" s="1"/>
  <c r="A4029" i="1743" s="1"/>
  <c r="A4030" i="1743" s="1"/>
  <c r="A4031" i="1743" s="1"/>
  <c r="A4032" i="1743" s="1"/>
  <c r="A4033" i="1743" s="1"/>
  <c r="A4034" i="1743" s="1"/>
  <c r="A4035" i="1743" s="1"/>
  <c r="A4036" i="1743" s="1"/>
  <c r="A4037" i="1743" s="1"/>
  <c r="A4038" i="1743" s="1"/>
  <c r="A4039" i="1743" s="1"/>
  <c r="A4040" i="1743" s="1"/>
  <c r="A4041" i="1743" s="1"/>
  <c r="A4042" i="1743" s="1"/>
  <c r="A4043" i="1743" s="1"/>
  <c r="A4044" i="1743" s="1"/>
  <c r="A4045" i="1743" s="1"/>
  <c r="A4046" i="1743" s="1"/>
  <c r="A4047" i="1743" s="1"/>
  <c r="A4048" i="1743" s="1"/>
  <c r="A4049" i="1743" s="1"/>
  <c r="A4050" i="1743" s="1"/>
  <c r="A4051" i="1743" s="1"/>
  <c r="A4052" i="1743" s="1"/>
  <c r="A4053" i="1743" s="1"/>
  <c r="A4054" i="1743" s="1"/>
  <c r="A4055" i="1743" s="1"/>
  <c r="A4056" i="1743" s="1"/>
  <c r="A4057" i="1743" s="1"/>
  <c r="A4058" i="1743" s="1"/>
  <c r="A4059" i="1743" s="1"/>
  <c r="A4060" i="1743" s="1"/>
  <c r="A4061" i="1743" s="1"/>
  <c r="A4062" i="1743" s="1"/>
  <c r="A4063" i="1743" s="1"/>
  <c r="A4064" i="1743" s="1"/>
  <c r="A4065" i="1743" s="1"/>
  <c r="A4066" i="1743" s="1"/>
  <c r="A4067" i="1743" s="1"/>
  <c r="A4068" i="1743" s="1"/>
  <c r="A4069" i="1743" s="1"/>
  <c r="A4070" i="1743" s="1"/>
  <c r="A4071" i="1743" s="1"/>
  <c r="A4072" i="1743" s="1"/>
  <c r="A4073" i="1743" s="1"/>
  <c r="A4074" i="1743" s="1"/>
  <c r="A4075" i="1743" s="1"/>
  <c r="A4076" i="1743" s="1"/>
  <c r="A4077" i="1743" s="1"/>
  <c r="A4078" i="1743" s="1"/>
  <c r="A4079" i="1743" s="1"/>
  <c r="A4080" i="1743" s="1"/>
  <c r="A4081" i="1743" s="1"/>
  <c r="A4082" i="1743" s="1"/>
  <c r="A4083" i="1743" s="1"/>
  <c r="A4084" i="1743" s="1"/>
  <c r="A4085" i="1743" s="1"/>
  <c r="A4086" i="1743" s="1"/>
  <c r="A4087" i="1743" s="1"/>
  <c r="A4088" i="1743" s="1"/>
  <c r="A4089" i="1743" s="1"/>
  <c r="A4090" i="1743" s="1"/>
  <c r="A4091" i="1743" s="1"/>
  <c r="A4092" i="1743" s="1"/>
  <c r="A4093" i="1743" s="1"/>
  <c r="A4094" i="1743" s="1"/>
  <c r="A4095" i="1743" s="1"/>
  <c r="A4096" i="1743" s="1"/>
  <c r="A4097" i="1743" s="1"/>
  <c r="A4098" i="1743" s="1"/>
  <c r="A4099" i="1743" s="1"/>
  <c r="A4100" i="1743" s="1"/>
  <c r="A4101" i="1743" s="1"/>
  <c r="A4102" i="1743" s="1"/>
  <c r="A4103" i="1743" s="1"/>
  <c r="A4104" i="1743" s="1"/>
  <c r="A4105" i="1743" s="1"/>
  <c r="A4106" i="1743" s="1"/>
  <c r="A4107" i="1743" s="1"/>
  <c r="A4108" i="1743" s="1"/>
  <c r="A4109" i="1743" s="1"/>
  <c r="A4110" i="1743" s="1"/>
  <c r="A4111" i="1743" s="1"/>
  <c r="A4112" i="1743" s="1"/>
  <c r="A4113" i="1743" s="1"/>
  <c r="A4114" i="1743" s="1"/>
  <c r="A4115" i="1743" s="1"/>
  <c r="A4116" i="1743" s="1"/>
  <c r="A4117" i="1743" s="1"/>
  <c r="A4118" i="1743" s="1"/>
  <c r="A4119" i="1743" s="1"/>
  <c r="A4120" i="1743" s="1"/>
  <c r="A4121" i="1743" s="1"/>
  <c r="A4122" i="1743" s="1"/>
  <c r="A4123" i="1743" s="1"/>
  <c r="A4124" i="1743" s="1"/>
  <c r="A4125" i="1743" s="1"/>
  <c r="A4126" i="1743" s="1"/>
  <c r="A4127" i="1743" s="1"/>
  <c r="A4128" i="1743" s="1"/>
  <c r="A4129" i="1743" s="1"/>
  <c r="A4130" i="1743" s="1"/>
  <c r="A4131" i="1743" s="1"/>
  <c r="A4132" i="1743" s="1"/>
  <c r="A4133" i="1743" s="1"/>
  <c r="A4134" i="1743" s="1"/>
  <c r="A4135" i="1743" s="1"/>
  <c r="A4136" i="1743" s="1"/>
  <c r="A4137" i="1743" s="1"/>
  <c r="A4138" i="1743" s="1"/>
  <c r="A4139" i="1743" s="1"/>
  <c r="A4140" i="1743" s="1"/>
  <c r="A4141" i="1743" s="1"/>
  <c r="A4142" i="1743" s="1"/>
  <c r="A4143" i="1743" s="1"/>
  <c r="A4144" i="1743" s="1"/>
  <c r="A4145" i="1743" s="1"/>
  <c r="A4146" i="1743" s="1"/>
  <c r="A4147" i="1743" s="1"/>
  <c r="A4148" i="1743" s="1"/>
  <c r="A4149" i="1743" s="1"/>
  <c r="A4150" i="1743" s="1"/>
  <c r="A4151" i="1743" s="1"/>
  <c r="A4152" i="1743" s="1"/>
  <c r="A4153" i="1743" s="1"/>
  <c r="A4154" i="1743" s="1"/>
  <c r="A4155" i="1743" s="1"/>
  <c r="A4156" i="1743" s="1"/>
  <c r="A4157" i="1743" s="1"/>
  <c r="A4158" i="1743" s="1"/>
  <c r="A4159" i="1743" s="1"/>
  <c r="A4160" i="1743" s="1"/>
  <c r="A4161" i="1743" s="1"/>
  <c r="A4162" i="1743" s="1"/>
  <c r="A4163" i="1743" s="1"/>
  <c r="A4164" i="1743" s="1"/>
  <c r="A4165" i="1743" s="1"/>
  <c r="A4166" i="1743" s="1"/>
  <c r="A4167" i="1743" s="1"/>
  <c r="A4168" i="1743" s="1"/>
  <c r="A4169" i="1743" s="1"/>
  <c r="A4170" i="1743" s="1"/>
  <c r="A4171" i="1743" s="1"/>
  <c r="A4172" i="1743" s="1"/>
  <c r="A4173" i="1743" s="1"/>
  <c r="A4174" i="1743" s="1"/>
  <c r="A4175" i="1743" s="1"/>
  <c r="A4176" i="1743" s="1"/>
  <c r="A4177" i="1743" s="1"/>
  <c r="A4178" i="1743" s="1"/>
  <c r="A4179" i="1743" s="1"/>
  <c r="A4180" i="1743" s="1"/>
  <c r="A4181" i="1743" s="1"/>
  <c r="A4182" i="1743" s="1"/>
  <c r="A4183" i="1743" s="1"/>
  <c r="A4184" i="1743" s="1"/>
  <c r="A4185" i="1743" s="1"/>
  <c r="A4186" i="1743" s="1"/>
  <c r="A4187" i="1743" s="1"/>
  <c r="A4188" i="1743" s="1"/>
  <c r="A4189" i="1743" s="1"/>
  <c r="A4190" i="1743" s="1"/>
  <c r="A4191" i="1743" s="1"/>
  <c r="A4192" i="1743" s="1"/>
  <c r="A4193" i="1743" s="1"/>
  <c r="A4194" i="1743" s="1"/>
  <c r="A4195" i="1743" s="1"/>
  <c r="A4196" i="1743" s="1"/>
  <c r="A4197" i="1743" s="1"/>
  <c r="A4198" i="1743" s="1"/>
  <c r="A4199" i="1743" s="1"/>
  <c r="A4200" i="1743" s="1"/>
  <c r="A4201" i="1743" s="1"/>
  <c r="A4202" i="1743" s="1"/>
  <c r="A4203" i="1743" s="1"/>
  <c r="A4204" i="1743" s="1"/>
  <c r="A4205" i="1743" s="1"/>
  <c r="A4206" i="1743" s="1"/>
  <c r="A4207" i="1743" s="1"/>
  <c r="A4208" i="1743" s="1"/>
  <c r="A4209" i="1743" s="1"/>
  <c r="A4210" i="1743" s="1"/>
  <c r="A4211" i="1743" s="1"/>
  <c r="A4212" i="1743" s="1"/>
  <c r="A4213" i="1743" s="1"/>
  <c r="A4214" i="1743" s="1"/>
  <c r="A4215" i="1743" s="1"/>
  <c r="A4216" i="1743" s="1"/>
  <c r="A4217" i="1743" s="1"/>
  <c r="A4218" i="1743" s="1"/>
  <c r="A4219" i="1743" s="1"/>
  <c r="A4220" i="1743" s="1"/>
  <c r="A4221" i="1743" s="1"/>
  <c r="A4222" i="1743" s="1"/>
  <c r="A4223" i="1743" s="1"/>
  <c r="A4224" i="1743" s="1"/>
  <c r="A4225" i="1743" s="1"/>
  <c r="A4226" i="1743" s="1"/>
  <c r="A4227" i="1743" s="1"/>
  <c r="A4228" i="1743" s="1"/>
  <c r="A4229" i="1743" s="1"/>
  <c r="A4230" i="1743" s="1"/>
  <c r="A4231" i="1743" s="1"/>
  <c r="A4232" i="1743" s="1"/>
  <c r="A4233" i="1743" s="1"/>
  <c r="A4234" i="1743" s="1"/>
  <c r="A4235" i="1743" s="1"/>
  <c r="A4236" i="1743" s="1"/>
  <c r="A4237" i="1743" s="1"/>
  <c r="A4238" i="1743" s="1"/>
  <c r="A4239" i="1743" s="1"/>
  <c r="A4240" i="1743" s="1"/>
  <c r="A4241" i="1743" s="1"/>
  <c r="A4242" i="1743" s="1"/>
  <c r="A4243" i="1743" s="1"/>
  <c r="A4244" i="1743" s="1"/>
  <c r="A4245" i="1743" s="1"/>
  <c r="A4246" i="1743" s="1"/>
  <c r="A4247" i="1743" s="1"/>
  <c r="A4248" i="1743" s="1"/>
  <c r="A4249" i="1743" s="1"/>
  <c r="A4250" i="1743" s="1"/>
  <c r="A4251" i="1743" s="1"/>
  <c r="A4252" i="1743" s="1"/>
  <c r="A4253" i="1743" s="1"/>
  <c r="A4254" i="1743" s="1"/>
  <c r="A4255" i="1743" s="1"/>
  <c r="A4256" i="1743" s="1"/>
  <c r="A4257" i="1743" s="1"/>
  <c r="A4258" i="1743" s="1"/>
  <c r="A4259" i="1743" s="1"/>
  <c r="A4260" i="1743" s="1"/>
  <c r="A4261" i="1743" s="1"/>
  <c r="A4262" i="1743" s="1"/>
  <c r="A4263" i="1743" s="1"/>
  <c r="A4264" i="1743" s="1"/>
  <c r="A4265" i="1743" s="1"/>
  <c r="A4266" i="1743" s="1"/>
  <c r="A4267" i="1743" s="1"/>
  <c r="A4268" i="1743" s="1"/>
  <c r="A4269" i="1743" s="1"/>
  <c r="A4270" i="1743" s="1"/>
  <c r="A4271" i="1743" s="1"/>
  <c r="A4272" i="1743" s="1"/>
  <c r="A4273" i="1743" s="1"/>
  <c r="A4274" i="1743" s="1"/>
  <c r="A4275" i="1743" s="1"/>
  <c r="A4276" i="1743" s="1"/>
  <c r="A4277" i="1743" s="1"/>
  <c r="A4278" i="1743" s="1"/>
  <c r="A4279" i="1743" s="1"/>
  <c r="A4280" i="1743" s="1"/>
  <c r="A4281" i="1743" s="1"/>
  <c r="A4282" i="1743" s="1"/>
  <c r="A4283" i="1743" s="1"/>
  <c r="A4284" i="1743" s="1"/>
  <c r="A4285" i="1743" s="1"/>
  <c r="A4286" i="1743" s="1"/>
  <c r="A4287" i="1743" s="1"/>
  <c r="A4288" i="1743" s="1"/>
  <c r="A4289" i="1743" s="1"/>
  <c r="A4290" i="1743" s="1"/>
  <c r="A4291" i="1743" s="1"/>
  <c r="A4292" i="1743" s="1"/>
  <c r="A4293" i="1743" s="1"/>
  <c r="A4294" i="1743" s="1"/>
  <c r="A4295" i="1743" s="1"/>
  <c r="A4296" i="1743" s="1"/>
  <c r="A4297" i="1743" s="1"/>
  <c r="A4298" i="1743" s="1"/>
  <c r="A4299" i="1743" s="1"/>
  <c r="A4300" i="1743" s="1"/>
  <c r="A4301" i="1743" s="1"/>
  <c r="A4302" i="1743" s="1"/>
  <c r="A4303" i="1743" s="1"/>
  <c r="A4304" i="1743" s="1"/>
  <c r="A4305" i="1743" s="1"/>
  <c r="A4306" i="1743" s="1"/>
  <c r="A4307" i="1743" s="1"/>
  <c r="A4308" i="1743" s="1"/>
  <c r="A4309" i="1743" s="1"/>
  <c r="A4310" i="1743" s="1"/>
  <c r="A4311" i="1743" s="1"/>
  <c r="A4312" i="1743" s="1"/>
  <c r="A4313" i="1743" s="1"/>
  <c r="A4314" i="1743" s="1"/>
  <c r="A4315" i="1743" s="1"/>
  <c r="A4316" i="1743" s="1"/>
  <c r="A4317" i="1743" s="1"/>
  <c r="A4318" i="1743" s="1"/>
  <c r="A4319" i="1743" s="1"/>
  <c r="A4320" i="1743" s="1"/>
  <c r="A4321" i="1743" s="1"/>
  <c r="A4322" i="1743" s="1"/>
  <c r="A4323" i="1743" s="1"/>
  <c r="A4324" i="1743" s="1"/>
  <c r="A4325" i="1743" s="1"/>
  <c r="A4326" i="1743" s="1"/>
  <c r="A4327" i="1743" s="1"/>
  <c r="A4328" i="1743" s="1"/>
  <c r="A4329" i="1743" s="1"/>
  <c r="A4330" i="1743" s="1"/>
  <c r="A4331" i="1743" s="1"/>
  <c r="A4332" i="1743" s="1"/>
  <c r="A4333" i="1743" s="1"/>
  <c r="A4334" i="1743" s="1"/>
  <c r="A4335" i="1743" s="1"/>
  <c r="A4336" i="1743" s="1"/>
  <c r="A4337" i="1743" s="1"/>
  <c r="A4338" i="1743" s="1"/>
  <c r="A4339" i="1743" s="1"/>
  <c r="A4340" i="1743" s="1"/>
  <c r="A4341" i="1743" s="1"/>
  <c r="A4342" i="1743" s="1"/>
  <c r="A4343" i="1743" s="1"/>
  <c r="A4344" i="1743" s="1"/>
  <c r="A4345" i="1743" s="1"/>
  <c r="A4346" i="1743" s="1"/>
  <c r="A4347" i="1743" s="1"/>
  <c r="A4348" i="1743" s="1"/>
  <c r="A4349" i="1743" s="1"/>
  <c r="A4350" i="1743" s="1"/>
  <c r="A4351" i="1743" s="1"/>
  <c r="A4352" i="1743" s="1"/>
  <c r="A4353" i="1743" s="1"/>
  <c r="A4354" i="1743" s="1"/>
  <c r="A4355" i="1743" s="1"/>
  <c r="A4356" i="1743" s="1"/>
  <c r="A4357" i="1743" s="1"/>
  <c r="A4358" i="1743" s="1"/>
  <c r="A4359" i="1743" s="1"/>
  <c r="A4360" i="1743" s="1"/>
  <c r="A4361" i="1743" s="1"/>
  <c r="A4362" i="1743" s="1"/>
  <c r="A4363" i="1743" s="1"/>
  <c r="A4364" i="1743" s="1"/>
  <c r="A4365" i="1743" s="1"/>
  <c r="A4366" i="1743" s="1"/>
  <c r="A4367" i="1743" s="1"/>
  <c r="A4368" i="1743" s="1"/>
  <c r="A4369" i="1743" s="1"/>
  <c r="A4370" i="1743" s="1"/>
  <c r="A4371" i="1743" s="1"/>
  <c r="A4372" i="1743" s="1"/>
  <c r="A4373" i="1743" s="1"/>
  <c r="A4374" i="1743" s="1"/>
  <c r="A4375" i="1743" s="1"/>
  <c r="A4376" i="1743" s="1"/>
  <c r="A4377" i="1743" s="1"/>
  <c r="A4378" i="1743" s="1"/>
  <c r="A4379" i="1743" s="1"/>
  <c r="A4380" i="1743" s="1"/>
  <c r="A4381" i="1743" s="1"/>
  <c r="A4382" i="1743" s="1"/>
  <c r="A4383" i="1743" s="1"/>
  <c r="A4384" i="1743" s="1"/>
  <c r="A4385" i="1743" s="1"/>
  <c r="A4386" i="1743" s="1"/>
  <c r="A4387" i="1743" s="1"/>
  <c r="A4388" i="1743" s="1"/>
  <c r="A4389" i="1743" s="1"/>
  <c r="A4390" i="1743" s="1"/>
  <c r="A4391" i="1743" s="1"/>
  <c r="A4392" i="1743" s="1"/>
  <c r="A4393" i="1743" s="1"/>
  <c r="A4394" i="1743" s="1"/>
  <c r="A4395" i="1743" s="1"/>
  <c r="A4396" i="1743" s="1"/>
  <c r="A4397" i="1743" s="1"/>
  <c r="A4398" i="1743" s="1"/>
  <c r="A4399" i="1743" s="1"/>
  <c r="A4400" i="1743" s="1"/>
  <c r="A4401" i="1743" s="1"/>
  <c r="A4402" i="1743" s="1"/>
  <c r="A4403" i="1743" s="1"/>
  <c r="A4404" i="1743" s="1"/>
  <c r="A4405" i="1743" s="1"/>
  <c r="A4406" i="1743" s="1"/>
  <c r="A4407" i="1743" s="1"/>
  <c r="A4408" i="1743" s="1"/>
  <c r="A4409" i="1743" s="1"/>
  <c r="A4410" i="1743" s="1"/>
  <c r="A4411" i="1743" s="1"/>
  <c r="A4412" i="1743" s="1"/>
  <c r="A4413" i="1743" s="1"/>
  <c r="A4414" i="1743" s="1"/>
  <c r="A4415" i="1743" s="1"/>
  <c r="A4416" i="1743" s="1"/>
  <c r="A4417" i="1743" s="1"/>
  <c r="A4418" i="1743" s="1"/>
  <c r="A4419" i="1743" s="1"/>
  <c r="A4420" i="1743" s="1"/>
  <c r="A4421" i="1743" s="1"/>
  <c r="A4422" i="1743" s="1"/>
  <c r="A4423" i="1743" s="1"/>
  <c r="A4424" i="1743" s="1"/>
  <c r="A4425" i="1743" s="1"/>
  <c r="A4426" i="1743" s="1"/>
  <c r="A4427" i="1743" s="1"/>
  <c r="A4428" i="1743" s="1"/>
  <c r="A4429" i="1743" s="1"/>
  <c r="A4430" i="1743" s="1"/>
  <c r="A4431" i="1743" s="1"/>
  <c r="A4432" i="1743" s="1"/>
  <c r="A4433" i="1743" s="1"/>
  <c r="A4434" i="1743" s="1"/>
  <c r="A4435" i="1743" s="1"/>
  <c r="A4436" i="1743" s="1"/>
  <c r="A4437" i="1743" s="1"/>
  <c r="A4438" i="1743" s="1"/>
  <c r="A4439" i="1743" s="1"/>
  <c r="A4440" i="1743" s="1"/>
  <c r="A4441" i="1743" s="1"/>
  <c r="A4442" i="1743" s="1"/>
  <c r="A4443" i="1743" s="1"/>
  <c r="A4444" i="1743" s="1"/>
  <c r="A4445" i="1743" s="1"/>
  <c r="A4446" i="1743" s="1"/>
  <c r="A4447" i="1743" s="1"/>
  <c r="A4448" i="1743" s="1"/>
  <c r="A4449" i="1743" s="1"/>
  <c r="A4450" i="1743" s="1"/>
  <c r="A4451" i="1743" s="1"/>
  <c r="A4452" i="1743" s="1"/>
  <c r="A4453" i="1743" s="1"/>
  <c r="A4454" i="1743" s="1"/>
  <c r="A4455" i="1743" s="1"/>
  <c r="A4456" i="1743" s="1"/>
  <c r="A4457" i="1743" s="1"/>
  <c r="A4458" i="1743" s="1"/>
  <c r="A4459" i="1743" s="1"/>
  <c r="A4460" i="1743" s="1"/>
  <c r="A4461" i="1743" s="1"/>
  <c r="A4462" i="1743" s="1"/>
  <c r="A4463" i="1743" s="1"/>
  <c r="A4464" i="1743" s="1"/>
  <c r="A4465" i="1743" s="1"/>
  <c r="A4466" i="1743" s="1"/>
  <c r="A4467" i="1743" s="1"/>
  <c r="A4468" i="1743" s="1"/>
  <c r="A4469" i="1743" s="1"/>
  <c r="A4470" i="1743" s="1"/>
  <c r="A4471" i="1743" s="1"/>
  <c r="A4472" i="1743" s="1"/>
  <c r="A4473" i="1743" s="1"/>
  <c r="A4474" i="1743" s="1"/>
  <c r="A4475" i="1743" s="1"/>
  <c r="A4476" i="1743" s="1"/>
  <c r="A4477" i="1743" s="1"/>
  <c r="A4478" i="1743" s="1"/>
  <c r="A4479" i="1743" s="1"/>
  <c r="A4480" i="1743" s="1"/>
  <c r="A4481" i="1743" s="1"/>
  <c r="A4482" i="1743" s="1"/>
  <c r="A4483" i="1743" s="1"/>
  <c r="A4484" i="1743" s="1"/>
  <c r="A4485" i="1743" s="1"/>
  <c r="A4486" i="1743" s="1"/>
  <c r="A4487" i="1743" s="1"/>
  <c r="A4488" i="1743" s="1"/>
  <c r="A4489" i="1743" s="1"/>
  <c r="A4490" i="1743" s="1"/>
  <c r="A4491" i="1743" s="1"/>
  <c r="A4492" i="1743" s="1"/>
  <c r="A4493" i="1743" s="1"/>
  <c r="A4494" i="1743" s="1"/>
  <c r="A4495" i="1743" s="1"/>
  <c r="A4496" i="1743" s="1"/>
  <c r="A4497" i="1743" s="1"/>
  <c r="A4498" i="1743" s="1"/>
  <c r="A4499" i="1743" s="1"/>
  <c r="A4500" i="1743" s="1"/>
  <c r="A4501" i="1743" s="1"/>
  <c r="A4502" i="1743" s="1"/>
  <c r="A4503" i="1743" s="1"/>
  <c r="A4504" i="1743" s="1"/>
  <c r="A4505" i="1743" s="1"/>
  <c r="A4506" i="1743" s="1"/>
  <c r="A4507" i="1743" s="1"/>
  <c r="A4508" i="1743" s="1"/>
  <c r="A4509" i="1743" s="1"/>
  <c r="A4510" i="1743" s="1"/>
  <c r="A4511" i="1743" s="1"/>
  <c r="A4512" i="1743" s="1"/>
  <c r="A4513" i="1743" s="1"/>
  <c r="A4514" i="1743" s="1"/>
  <c r="A4515" i="1743" s="1"/>
  <c r="A4516" i="1743" s="1"/>
  <c r="A4517" i="1743" s="1"/>
  <c r="A4518" i="1743" s="1"/>
  <c r="A4519" i="1743" s="1"/>
  <c r="A4520" i="1743" s="1"/>
  <c r="A4521" i="1743" s="1"/>
  <c r="A4522" i="1743" s="1"/>
  <c r="A4523" i="1743" s="1"/>
  <c r="A4524" i="1743" s="1"/>
  <c r="A4525" i="1743" s="1"/>
  <c r="A4526" i="1743" s="1"/>
  <c r="A4527" i="1743" s="1"/>
  <c r="A4528" i="1743" s="1"/>
  <c r="A4529" i="1743" s="1"/>
  <c r="A4530" i="1743" s="1"/>
  <c r="A4531" i="1743" s="1"/>
  <c r="A4532" i="1743" s="1"/>
  <c r="A4533" i="1743" s="1"/>
  <c r="A4534" i="1743" s="1"/>
  <c r="A4535" i="1743" s="1"/>
  <c r="A4536" i="1743" s="1"/>
  <c r="A4537" i="1743" s="1"/>
  <c r="A4538" i="1743" s="1"/>
  <c r="A4539" i="1743" s="1"/>
  <c r="A4540" i="1743" s="1"/>
  <c r="A4541" i="1743" s="1"/>
  <c r="A4542" i="1743" s="1"/>
  <c r="A4543" i="1743" s="1"/>
  <c r="A4544" i="1743" s="1"/>
  <c r="A4545" i="1743" s="1"/>
  <c r="A4546" i="1743" s="1"/>
  <c r="A4547" i="1743" s="1"/>
  <c r="A4548" i="1743" s="1"/>
  <c r="A4549" i="1743" s="1"/>
  <c r="A4550" i="1743" s="1"/>
  <c r="A4551" i="1743" s="1"/>
  <c r="A4552" i="1743" s="1"/>
  <c r="A4553" i="1743" s="1"/>
  <c r="A4554" i="1743" s="1"/>
  <c r="A4555" i="1743" s="1"/>
  <c r="A4556" i="1743" s="1"/>
  <c r="A4557" i="1743" s="1"/>
  <c r="A4558" i="1743" s="1"/>
  <c r="A4559" i="1743" s="1"/>
  <c r="A4560" i="1743" s="1"/>
  <c r="A4561" i="1743" s="1"/>
  <c r="A4562" i="1743" s="1"/>
  <c r="A4563" i="1743" s="1"/>
  <c r="A4564" i="1743" s="1"/>
  <c r="A4565" i="1743" s="1"/>
  <c r="A4566" i="1743" s="1"/>
  <c r="A4567" i="1743" s="1"/>
  <c r="A4568" i="1743" s="1"/>
  <c r="A4569" i="1743" s="1"/>
  <c r="A4570" i="1743" s="1"/>
  <c r="A4571" i="1743" s="1"/>
  <c r="A4572" i="1743" s="1"/>
  <c r="A4573" i="1743" s="1"/>
  <c r="A4574" i="1743" s="1"/>
  <c r="A4575" i="1743" s="1"/>
  <c r="A4576" i="1743" s="1"/>
  <c r="A4577" i="1743" s="1"/>
  <c r="A4578" i="1743" s="1"/>
  <c r="A4579" i="1743" s="1"/>
  <c r="A4580" i="1743" s="1"/>
  <c r="A4581" i="1743" s="1"/>
  <c r="A4582" i="1743" s="1"/>
  <c r="A4583" i="1743" s="1"/>
  <c r="A4584" i="1743" s="1"/>
  <c r="A4585" i="1743" s="1"/>
  <c r="A4586" i="1743" s="1"/>
  <c r="A4587" i="1743" s="1"/>
  <c r="A4588" i="1743" s="1"/>
  <c r="A4589" i="1743" s="1"/>
  <c r="A4590" i="1743" s="1"/>
  <c r="A4591" i="1743" s="1"/>
  <c r="A4592" i="1743" s="1"/>
  <c r="A4593" i="1743" s="1"/>
  <c r="A4594" i="1743" s="1"/>
  <c r="A4595" i="1743" s="1"/>
  <c r="A4596" i="1743" s="1"/>
  <c r="A4597" i="1743" s="1"/>
  <c r="A4598" i="1743" s="1"/>
  <c r="A4599" i="1743" s="1"/>
  <c r="A4600" i="1743" s="1"/>
  <c r="A4601" i="1743" s="1"/>
  <c r="A4602" i="1743" s="1"/>
  <c r="A4603" i="1743" s="1"/>
  <c r="A4604" i="1743" s="1"/>
  <c r="A4605" i="1743" s="1"/>
  <c r="A4606" i="1743" s="1"/>
  <c r="A4607" i="1743" s="1"/>
  <c r="A4608" i="1743" s="1"/>
  <c r="A4609" i="1743" s="1"/>
  <c r="A4610" i="1743" s="1"/>
  <c r="A4611" i="1743" s="1"/>
  <c r="A4612" i="1743" s="1"/>
  <c r="A4613" i="1743" s="1"/>
  <c r="A4614" i="1743" s="1"/>
  <c r="A4615" i="1743" s="1"/>
  <c r="A4616" i="1743" s="1"/>
  <c r="A4617" i="1743" s="1"/>
  <c r="A4618" i="1743" s="1"/>
  <c r="A4619" i="1743" s="1"/>
  <c r="A4620" i="1743" s="1"/>
  <c r="A4621" i="1743" s="1"/>
  <c r="A4622" i="1743" s="1"/>
  <c r="A4623" i="1743" s="1"/>
  <c r="A4624" i="1743" s="1"/>
  <c r="A4625" i="1743" s="1"/>
  <c r="A4626" i="1743" s="1"/>
  <c r="A4627" i="1743" s="1"/>
  <c r="A4628" i="1743" s="1"/>
  <c r="A4629" i="1743" s="1"/>
  <c r="A4630" i="1743" s="1"/>
  <c r="A4631" i="1743" s="1"/>
  <c r="A4632" i="1743" s="1"/>
  <c r="A4633" i="1743" s="1"/>
  <c r="A4634" i="1743" s="1"/>
  <c r="A4635" i="1743" s="1"/>
  <c r="A4636" i="1743" s="1"/>
  <c r="A4637" i="1743" s="1"/>
  <c r="A4638" i="1743" s="1"/>
  <c r="A4639" i="1743" s="1"/>
  <c r="A4640" i="1743" s="1"/>
  <c r="A4641" i="1743" s="1"/>
  <c r="A4642" i="1743" s="1"/>
  <c r="A4643" i="1743" s="1"/>
  <c r="A4644" i="1743" s="1"/>
  <c r="A4645" i="1743" s="1"/>
  <c r="A4646" i="1743" s="1"/>
  <c r="A4647" i="1743" s="1"/>
  <c r="A4648" i="1743" s="1"/>
  <c r="A4649" i="1743" s="1"/>
  <c r="A4650" i="1743" s="1"/>
  <c r="A4651" i="1743" s="1"/>
  <c r="A4652" i="1743" s="1"/>
  <c r="A4653" i="1743" s="1"/>
  <c r="A4654" i="1743" s="1"/>
  <c r="A4655" i="1743" s="1"/>
  <c r="A4656" i="1743" s="1"/>
  <c r="A4657" i="1743" s="1"/>
  <c r="A4658" i="1743" s="1"/>
  <c r="A4659" i="1743" s="1"/>
  <c r="A4660" i="1743" s="1"/>
  <c r="A4661" i="1743" s="1"/>
  <c r="A4662" i="1743" s="1"/>
  <c r="A4663" i="1743" s="1"/>
  <c r="A4664" i="1743" s="1"/>
  <c r="A4665" i="1743" s="1"/>
  <c r="A4666" i="1743" s="1"/>
  <c r="A4667" i="1743" s="1"/>
  <c r="A4668" i="1743" s="1"/>
  <c r="A4669" i="1743" s="1"/>
  <c r="A4670" i="1743" s="1"/>
  <c r="A4671" i="1743" s="1"/>
  <c r="A4672" i="1743" s="1"/>
  <c r="A4673" i="1743" s="1"/>
  <c r="A4674" i="1743" s="1"/>
  <c r="A4675" i="1743" s="1"/>
  <c r="A4676" i="1743" s="1"/>
  <c r="A4677" i="1743" s="1"/>
  <c r="A4678" i="1743" s="1"/>
  <c r="A4679" i="1743" s="1"/>
  <c r="A4680" i="1743" s="1"/>
  <c r="A4681" i="1743" s="1"/>
  <c r="A4682" i="1743" s="1"/>
  <c r="A4683" i="1743" s="1"/>
  <c r="A4684" i="1743" s="1"/>
  <c r="A4685" i="1743" s="1"/>
  <c r="A4686" i="1743" s="1"/>
  <c r="A4687" i="1743" s="1"/>
  <c r="A4688" i="1743" s="1"/>
  <c r="A4689" i="1743" s="1"/>
  <c r="A4690" i="1743" s="1"/>
  <c r="A4691" i="1743" s="1"/>
  <c r="A4692" i="1743" s="1"/>
  <c r="A4693" i="1743" s="1"/>
  <c r="A4694" i="1743" s="1"/>
  <c r="A4695" i="1743" s="1"/>
  <c r="A4696" i="1743" s="1"/>
  <c r="A4697" i="1743" s="1"/>
  <c r="A4698" i="1743" s="1"/>
  <c r="A4699" i="1743" s="1"/>
  <c r="A4700" i="1743" s="1"/>
  <c r="A4701" i="1743" s="1"/>
  <c r="A4702" i="1743" s="1"/>
  <c r="A4703" i="1743" s="1"/>
  <c r="A4704" i="1743" s="1"/>
  <c r="A4705" i="1743" s="1"/>
  <c r="A4706" i="1743" s="1"/>
  <c r="A4707" i="1743" s="1"/>
  <c r="A4708" i="1743" s="1"/>
  <c r="A4709" i="1743" s="1"/>
  <c r="A4710" i="1743" s="1"/>
  <c r="A4711" i="1743" s="1"/>
  <c r="A4712" i="1743" s="1"/>
  <c r="A4713" i="1743" s="1"/>
  <c r="A4714" i="1743" s="1"/>
  <c r="A4715" i="1743" s="1"/>
  <c r="A4716" i="1743" s="1"/>
  <c r="A4717" i="1743" s="1"/>
  <c r="A4718" i="1743" s="1"/>
  <c r="A4719" i="1743" s="1"/>
  <c r="A4720" i="1743" s="1"/>
  <c r="A4721" i="1743" s="1"/>
  <c r="A4722" i="1743" s="1"/>
  <c r="A4723" i="1743" s="1"/>
  <c r="A4724" i="1743" s="1"/>
  <c r="A4725" i="1743" s="1"/>
  <c r="A4726" i="1743" s="1"/>
  <c r="A4727" i="1743" s="1"/>
  <c r="A4728" i="1743" s="1"/>
  <c r="A4729" i="1743" s="1"/>
  <c r="A4730" i="1743" s="1"/>
  <c r="A4731" i="1743" s="1"/>
  <c r="A4732" i="1743" s="1"/>
  <c r="A4733" i="1743" s="1"/>
  <c r="A4734" i="1743" s="1"/>
  <c r="A4735" i="1743" s="1"/>
  <c r="A4736" i="1743" s="1"/>
  <c r="A4737" i="1743" s="1"/>
  <c r="A4738" i="1743" s="1"/>
  <c r="A4739" i="1743" s="1"/>
  <c r="A4740" i="1743" s="1"/>
  <c r="A4741" i="1743" s="1"/>
  <c r="A4742" i="1743" s="1"/>
  <c r="A4743" i="1743" s="1"/>
  <c r="A4744" i="1743" s="1"/>
  <c r="A4745" i="1743" s="1"/>
  <c r="A4746" i="1743" s="1"/>
  <c r="A4747" i="1743" s="1"/>
  <c r="A4748" i="1743" s="1"/>
  <c r="A4749" i="1743" s="1"/>
  <c r="A4750" i="1743" s="1"/>
  <c r="A4751" i="1743" s="1"/>
  <c r="A4752" i="1743" s="1"/>
  <c r="A4753" i="1743" s="1"/>
  <c r="A4754" i="1743" s="1"/>
  <c r="A4755" i="1743" s="1"/>
  <c r="A4756" i="1743" s="1"/>
  <c r="A4757" i="1743" s="1"/>
  <c r="A4758" i="1743" s="1"/>
  <c r="A4759" i="1743" s="1"/>
  <c r="A4760" i="1743" s="1"/>
  <c r="A4761" i="1743" s="1"/>
  <c r="A4762" i="1743" s="1"/>
  <c r="A4763" i="1743" s="1"/>
  <c r="A4764" i="1743" s="1"/>
  <c r="A4765" i="1743" s="1"/>
  <c r="A4766" i="1743" s="1"/>
  <c r="A4767" i="1743" s="1"/>
  <c r="A4768" i="1743" s="1"/>
  <c r="A4769" i="1743" s="1"/>
  <c r="A4770" i="1743" s="1"/>
  <c r="A4771" i="1743" s="1"/>
  <c r="A4772" i="1743" s="1"/>
  <c r="A4773" i="1743" s="1"/>
  <c r="A4774" i="1743" s="1"/>
  <c r="A4775" i="1743" s="1"/>
  <c r="A4776" i="1743" s="1"/>
  <c r="A4777" i="1743" s="1"/>
  <c r="A4778" i="1743" s="1"/>
  <c r="A4779" i="1743" s="1"/>
  <c r="A4780" i="1743" s="1"/>
  <c r="A4781" i="1743" s="1"/>
  <c r="A4782" i="1743" s="1"/>
  <c r="A4783" i="1743" s="1"/>
  <c r="A4784" i="1743" s="1"/>
  <c r="A4785" i="1743" s="1"/>
  <c r="A4786" i="1743" s="1"/>
  <c r="A4787" i="1743" s="1"/>
  <c r="A4788" i="1743" s="1"/>
  <c r="A4789" i="1743" s="1"/>
  <c r="A4790" i="1743" s="1"/>
  <c r="A4791" i="1743" s="1"/>
  <c r="A4792" i="1743" s="1"/>
  <c r="A4793" i="1743" s="1"/>
  <c r="A4794" i="1743" s="1"/>
  <c r="A4795" i="1743" s="1"/>
  <c r="A4796" i="1743" s="1"/>
  <c r="A4797" i="1743" s="1"/>
  <c r="A4798" i="1743" s="1"/>
  <c r="A4799" i="1743" s="1"/>
  <c r="A4800" i="1743" s="1"/>
  <c r="A4801" i="1743" s="1"/>
  <c r="A4802" i="1743" s="1"/>
  <c r="A4803" i="1743" s="1"/>
  <c r="A4804" i="1743" s="1"/>
  <c r="A4805" i="1743" s="1"/>
  <c r="A4806" i="1743" s="1"/>
  <c r="A4807" i="1743" s="1"/>
  <c r="A4808" i="1743" s="1"/>
  <c r="A4809" i="1743" s="1"/>
  <c r="A4810" i="1743" s="1"/>
  <c r="A4811" i="1743" s="1"/>
  <c r="A4812" i="1743" s="1"/>
  <c r="A4813" i="1743" s="1"/>
  <c r="A4814" i="1743" s="1"/>
  <c r="A4815" i="1743" s="1"/>
  <c r="A4816" i="1743" s="1"/>
  <c r="A4817" i="1743" s="1"/>
  <c r="A4818" i="1743" s="1"/>
  <c r="A4819" i="1743" s="1"/>
  <c r="A4820" i="1743" s="1"/>
  <c r="A4821" i="1743" s="1"/>
  <c r="A4822" i="1743" s="1"/>
  <c r="A4823" i="1743" s="1"/>
  <c r="A4824" i="1743" s="1"/>
  <c r="A4825" i="1743" s="1"/>
  <c r="A4826" i="1743" s="1"/>
  <c r="A4827" i="1743" s="1"/>
  <c r="A4828" i="1743" s="1"/>
  <c r="A4829" i="1743" s="1"/>
  <c r="A4830" i="1743" s="1"/>
  <c r="A4831" i="1743" s="1"/>
  <c r="A4832" i="1743" s="1"/>
  <c r="A4833" i="1743" s="1"/>
  <c r="A4834" i="1743" s="1"/>
  <c r="A4835" i="1743" s="1"/>
  <c r="A4836" i="1743" s="1"/>
  <c r="A4837" i="1743" s="1"/>
  <c r="A4838" i="1743" s="1"/>
  <c r="A4839" i="1743" s="1"/>
  <c r="A4840" i="1743" s="1"/>
  <c r="A4841" i="1743" s="1"/>
  <c r="A4842" i="1743" s="1"/>
  <c r="A4843" i="1743" s="1"/>
  <c r="A4844" i="1743" s="1"/>
  <c r="A4845" i="1743" s="1"/>
  <c r="A4846" i="1743" s="1"/>
  <c r="A4847" i="1743" s="1"/>
  <c r="A4848" i="1743" s="1"/>
  <c r="A4849" i="1743" s="1"/>
  <c r="A4850" i="1743" s="1"/>
  <c r="A4851" i="1743" s="1"/>
  <c r="A4852" i="1743" s="1"/>
  <c r="A4853" i="1743" s="1"/>
  <c r="A4854" i="1743" s="1"/>
  <c r="A4855" i="1743" s="1"/>
  <c r="A4856" i="1743" s="1"/>
  <c r="A4857" i="1743" s="1"/>
  <c r="A4858" i="1743" s="1"/>
  <c r="A4859" i="1743" s="1"/>
  <c r="A4860" i="1743" s="1"/>
  <c r="A4861" i="1743" s="1"/>
  <c r="A4862" i="1743" s="1"/>
  <c r="A4863" i="1743" s="1"/>
  <c r="A4864" i="1743" s="1"/>
  <c r="A4865" i="1743" s="1"/>
  <c r="A4866" i="1743" s="1"/>
  <c r="A4867" i="1743" s="1"/>
  <c r="A4868" i="1743" s="1"/>
  <c r="A4869" i="1743" s="1"/>
  <c r="A4870" i="1743" s="1"/>
  <c r="A4871" i="1743" s="1"/>
  <c r="A4872" i="1743" s="1"/>
  <c r="A4873" i="1743" s="1"/>
  <c r="A4874" i="1743" s="1"/>
  <c r="A4875" i="1743" s="1"/>
  <c r="A4876" i="1743" s="1"/>
  <c r="A4877" i="1743" s="1"/>
  <c r="A4878" i="1743" s="1"/>
  <c r="A4879" i="1743" s="1"/>
  <c r="A4880" i="1743" s="1"/>
  <c r="A4881" i="1743" s="1"/>
  <c r="A4882" i="1743" s="1"/>
  <c r="A4883" i="1743" s="1"/>
  <c r="A4884" i="1743" s="1"/>
  <c r="A4885" i="1743" s="1"/>
  <c r="A4886" i="1743" s="1"/>
  <c r="A4887" i="1743" s="1"/>
  <c r="A4888" i="1743" s="1"/>
  <c r="A4889" i="1743" s="1"/>
  <c r="A4890" i="1743" s="1"/>
  <c r="A4891" i="1743" s="1"/>
  <c r="A4892" i="1743" s="1"/>
  <c r="A4893" i="1743" s="1"/>
  <c r="A4894" i="1743" s="1"/>
  <c r="A4895" i="1743" s="1"/>
  <c r="A4896" i="1743" s="1"/>
  <c r="A4897" i="1743" s="1"/>
  <c r="A4898" i="1743" s="1"/>
  <c r="A4899" i="1743" s="1"/>
  <c r="A4900" i="1743" s="1"/>
  <c r="A4901" i="1743" s="1"/>
  <c r="A4902" i="1743" s="1"/>
  <c r="A4903" i="1743" s="1"/>
  <c r="A4904" i="1743" s="1"/>
  <c r="A4905" i="1743" s="1"/>
  <c r="A4906" i="1743" s="1"/>
  <c r="A4907" i="1743" s="1"/>
  <c r="A4908" i="1743" s="1"/>
  <c r="A4909" i="1743" s="1"/>
  <c r="A4910" i="1743" s="1"/>
  <c r="A4911" i="1743" s="1"/>
  <c r="A4912" i="1743" s="1"/>
  <c r="A4913" i="1743" s="1"/>
  <c r="A4914" i="1743" s="1"/>
  <c r="A4915" i="1743" s="1"/>
  <c r="A4916" i="1743" s="1"/>
  <c r="A4917" i="1743" s="1"/>
  <c r="A4918" i="1743" s="1"/>
  <c r="A4919" i="1743" s="1"/>
  <c r="A4920" i="1743" s="1"/>
  <c r="A4921" i="1743" s="1"/>
  <c r="A4922" i="1743" s="1"/>
  <c r="A4923" i="1743" s="1"/>
  <c r="A4924" i="1743" s="1"/>
  <c r="A4925" i="1743" s="1"/>
  <c r="A4926" i="1743" s="1"/>
  <c r="A4927" i="1743" s="1"/>
  <c r="A4928" i="1743" s="1"/>
  <c r="A4929" i="1743" s="1"/>
  <c r="A4930" i="1743" s="1"/>
  <c r="A4931" i="1743" s="1"/>
  <c r="A4932" i="1743" s="1"/>
  <c r="A4933" i="1743" s="1"/>
  <c r="A4934" i="1743" s="1"/>
  <c r="A4935" i="1743" s="1"/>
  <c r="A4936" i="1743" s="1"/>
  <c r="A4937" i="1743" s="1"/>
  <c r="A4938" i="1743" s="1"/>
  <c r="A4939" i="1743" s="1"/>
  <c r="A4940" i="1743" s="1"/>
  <c r="A4941" i="1743" s="1"/>
  <c r="A4942" i="1743" s="1"/>
  <c r="A4943" i="1743" s="1"/>
  <c r="A4944" i="1743" s="1"/>
  <c r="A4945" i="1743" s="1"/>
  <c r="A4946" i="1743" s="1"/>
  <c r="A4947" i="1743" s="1"/>
  <c r="A4948" i="1743" s="1"/>
  <c r="A4949" i="1743" s="1"/>
  <c r="A4950" i="1743" s="1"/>
  <c r="A4951" i="1743" s="1"/>
  <c r="A4952" i="1743" s="1"/>
  <c r="A4953" i="1743" s="1"/>
  <c r="A4954" i="1743" s="1"/>
  <c r="A4955" i="1743" s="1"/>
  <c r="A4956" i="1743" s="1"/>
  <c r="A4957" i="1743" s="1"/>
  <c r="A4958" i="1743" s="1"/>
  <c r="A4959" i="1743" s="1"/>
  <c r="A4960" i="1743" s="1"/>
  <c r="A4961" i="1743" s="1"/>
  <c r="A4962" i="1743" s="1"/>
  <c r="A4963" i="1743" s="1"/>
  <c r="A4964" i="1743" s="1"/>
  <c r="A4965" i="1743" s="1"/>
  <c r="A4966" i="1743" s="1"/>
  <c r="A4967" i="1743" s="1"/>
  <c r="A4968" i="1743" s="1"/>
  <c r="A4969" i="1743" s="1"/>
  <c r="A4970" i="1743" s="1"/>
  <c r="A4971" i="1743" s="1"/>
  <c r="A4972" i="1743" s="1"/>
  <c r="A4973" i="1743" s="1"/>
  <c r="A4974" i="1743" s="1"/>
  <c r="A4975" i="1743" s="1"/>
  <c r="A4976" i="1743" s="1"/>
  <c r="A4977" i="1743" s="1"/>
  <c r="A4978" i="1743" s="1"/>
  <c r="A4979" i="1743" s="1"/>
  <c r="A4980" i="1743" s="1"/>
  <c r="A4981" i="1743" s="1"/>
  <c r="A4982" i="1743" s="1"/>
  <c r="A4983" i="1743" s="1"/>
  <c r="A4984" i="1743" s="1"/>
  <c r="A4985" i="1743" s="1"/>
  <c r="A4986" i="1743" s="1"/>
  <c r="A4987" i="1743" s="1"/>
  <c r="A4988" i="1743" s="1"/>
  <c r="A4989" i="1743" s="1"/>
  <c r="A4990" i="1743" s="1"/>
  <c r="A4991" i="1743" s="1"/>
  <c r="A4992" i="1743" s="1"/>
  <c r="A4993" i="1743" s="1"/>
  <c r="A4994" i="1743" s="1"/>
  <c r="A4995" i="1743" s="1"/>
  <c r="A4996" i="1743" s="1"/>
  <c r="A4997" i="1743" s="1"/>
  <c r="A4998" i="1743" s="1"/>
  <c r="A4999" i="1743" s="1"/>
  <c r="A5000" i="1743" s="1"/>
  <c r="A5001" i="1743" s="1"/>
  <c r="A5002" i="1743" s="1"/>
  <c r="A5003" i="1743" s="1"/>
  <c r="A5004" i="1743" s="1"/>
  <c r="A5005" i="1743" s="1"/>
  <c r="A5006" i="1743" s="1"/>
  <c r="A5007" i="1743" s="1"/>
  <c r="A5008" i="1743" s="1"/>
  <c r="A5009" i="1743" s="1"/>
  <c r="A5010" i="1743" s="1"/>
  <c r="A5011" i="1743" s="1"/>
  <c r="A5012" i="1743" s="1"/>
  <c r="A5013" i="1743" s="1"/>
  <c r="A5014" i="1743" s="1"/>
  <c r="A5015" i="1743" s="1"/>
  <c r="A5016" i="1743" s="1"/>
  <c r="A5017" i="1743" s="1"/>
  <c r="A5018" i="1743" s="1"/>
  <c r="A5019" i="1743" s="1"/>
  <c r="A5020" i="1743" s="1"/>
  <c r="A5021" i="1743" s="1"/>
  <c r="A5022" i="1743" s="1"/>
  <c r="A5023" i="1743" s="1"/>
  <c r="A5024" i="1743" s="1"/>
  <c r="A5025" i="1743" s="1"/>
  <c r="A5026" i="1743" s="1"/>
  <c r="A5027" i="1743" s="1"/>
  <c r="A5028" i="1743" s="1"/>
  <c r="A5029" i="1743" s="1"/>
  <c r="A5030" i="1743" s="1"/>
  <c r="A5031" i="1743" s="1"/>
  <c r="A5032" i="1743" s="1"/>
  <c r="A5033" i="1743" s="1"/>
  <c r="A5034" i="1743" s="1"/>
  <c r="A5035" i="1743" s="1"/>
  <c r="A5036" i="1743" s="1"/>
  <c r="A5037" i="1743" s="1"/>
  <c r="A5038" i="1743" s="1"/>
  <c r="A5039" i="1743" s="1"/>
  <c r="A5040" i="1743" s="1"/>
  <c r="A5041" i="1743" s="1"/>
  <c r="A5042" i="1743" s="1"/>
  <c r="A5043" i="1743" s="1"/>
  <c r="A5044" i="1743" s="1"/>
  <c r="A5045" i="1743" s="1"/>
  <c r="A5046" i="1743" s="1"/>
  <c r="A5047" i="1743" s="1"/>
  <c r="A5048" i="1743" s="1"/>
  <c r="A5049" i="1743" s="1"/>
  <c r="A5050" i="1743" s="1"/>
  <c r="A5051" i="1743" s="1"/>
  <c r="A5052" i="1743" s="1"/>
  <c r="A5053" i="1743" s="1"/>
  <c r="A5054" i="1743" s="1"/>
  <c r="A5055" i="1743" s="1"/>
  <c r="A5056" i="1743" s="1"/>
  <c r="A5057" i="1743" s="1"/>
  <c r="A5058" i="1743" s="1"/>
  <c r="A5059" i="1743" s="1"/>
  <c r="A5060" i="1743" s="1"/>
  <c r="A5061" i="1743" s="1"/>
  <c r="A5062" i="1743" s="1"/>
  <c r="A5063" i="1743" s="1"/>
  <c r="A5064" i="1743" s="1"/>
  <c r="A5065" i="1743" s="1"/>
  <c r="A5066" i="1743" s="1"/>
  <c r="A5067" i="1743" s="1"/>
  <c r="A5068" i="1743" s="1"/>
  <c r="A5069" i="1743" s="1"/>
  <c r="A5070" i="1743" s="1"/>
  <c r="A5071" i="1743" s="1"/>
  <c r="A5072" i="1743" s="1"/>
  <c r="A5073" i="1743" s="1"/>
  <c r="A5074" i="1743" s="1"/>
  <c r="A5075" i="1743" s="1"/>
  <c r="A5076" i="1743" s="1"/>
  <c r="A5077" i="1743" s="1"/>
  <c r="A5078" i="1743" s="1"/>
  <c r="A5079" i="1743" s="1"/>
  <c r="A5080" i="1743" s="1"/>
  <c r="A5081" i="1743" s="1"/>
  <c r="A5082" i="1743" s="1"/>
  <c r="A5083" i="1743" s="1"/>
  <c r="A5084" i="1743" s="1"/>
  <c r="A5085" i="1743" s="1"/>
  <c r="A5086" i="1743" s="1"/>
  <c r="A5087" i="1743" s="1"/>
  <c r="A5088" i="1743" s="1"/>
  <c r="A5089" i="1743" s="1"/>
  <c r="A5090" i="1743" s="1"/>
  <c r="A5091" i="1743" s="1"/>
  <c r="A5092" i="1743" s="1"/>
  <c r="A5093" i="1743" s="1"/>
  <c r="A5094" i="1743" s="1"/>
  <c r="A5095" i="1743" s="1"/>
  <c r="A5096" i="1743" s="1"/>
  <c r="A5097" i="1743" s="1"/>
  <c r="A5098" i="1743" s="1"/>
  <c r="A5099" i="1743" s="1"/>
  <c r="A5100" i="1743" s="1"/>
  <c r="A5101" i="1743" s="1"/>
  <c r="A5102" i="1743" s="1"/>
  <c r="A5103" i="1743" s="1"/>
  <c r="A5104" i="1743" s="1"/>
  <c r="A5105" i="1743" s="1"/>
  <c r="A5106" i="1743" s="1"/>
  <c r="A5107" i="1743" s="1"/>
  <c r="A5108" i="1743" s="1"/>
  <c r="A5109" i="1743" s="1"/>
  <c r="A5110" i="1743" s="1"/>
  <c r="A5111" i="1743" s="1"/>
  <c r="A5112" i="1743" s="1"/>
  <c r="A5113" i="1743" s="1"/>
  <c r="A5114" i="1743" s="1"/>
  <c r="A5115" i="1743" s="1"/>
  <c r="A5116" i="1743" s="1"/>
  <c r="A5117" i="1743" s="1"/>
  <c r="A5118" i="1743" s="1"/>
  <c r="A5119" i="1743" s="1"/>
  <c r="A5120" i="1743" s="1"/>
  <c r="A5121" i="1743" s="1"/>
  <c r="A5122" i="1743" s="1"/>
  <c r="A5123" i="1743" s="1"/>
  <c r="A5124" i="1743" s="1"/>
  <c r="A5125" i="1743" s="1"/>
  <c r="A5126" i="1743" s="1"/>
  <c r="A5127" i="1743" s="1"/>
  <c r="A5128" i="1743" s="1"/>
  <c r="A5129" i="1743" s="1"/>
  <c r="A5130" i="1743" s="1"/>
  <c r="A5131" i="1743" s="1"/>
  <c r="A5132" i="1743" s="1"/>
  <c r="A5133" i="1743" s="1"/>
  <c r="A5134" i="1743" s="1"/>
  <c r="A5135" i="1743" s="1"/>
  <c r="A5136" i="1743" s="1"/>
  <c r="A5137" i="1743" s="1"/>
  <c r="A5138" i="1743" s="1"/>
  <c r="A5139" i="1743" s="1"/>
  <c r="A5140" i="1743" s="1"/>
  <c r="A5141" i="1743" s="1"/>
  <c r="A5142" i="1743" s="1"/>
  <c r="A5143" i="1743" s="1"/>
  <c r="A5144" i="1743" s="1"/>
  <c r="A5145" i="1743" s="1"/>
  <c r="A5146" i="1743" s="1"/>
  <c r="A5147" i="1743" s="1"/>
  <c r="A5148" i="1743" s="1"/>
  <c r="A5149" i="1743" s="1"/>
  <c r="A5150" i="1743" s="1"/>
  <c r="A5151" i="1743" s="1"/>
  <c r="A5152" i="1743" s="1"/>
  <c r="A5153" i="1743" s="1"/>
  <c r="A5154" i="1743" s="1"/>
  <c r="A5155" i="1743" s="1"/>
  <c r="A5156" i="1743" s="1"/>
  <c r="A5157" i="1743" s="1"/>
  <c r="A5158" i="1743" s="1"/>
  <c r="A5159" i="1743" s="1"/>
  <c r="A5160" i="1743" s="1"/>
  <c r="A5161" i="1743" s="1"/>
  <c r="A5162" i="1743" s="1"/>
  <c r="A5163" i="1743" s="1"/>
  <c r="A5164" i="1743" s="1"/>
  <c r="A5165" i="1743" s="1"/>
  <c r="A5166" i="1743" s="1"/>
  <c r="A5167" i="1743" s="1"/>
  <c r="A5168" i="1743" s="1"/>
  <c r="A5169" i="1743" s="1"/>
  <c r="A5170" i="1743" s="1"/>
  <c r="A5171" i="1743" s="1"/>
  <c r="A5172" i="1743" s="1"/>
  <c r="A5173" i="1743" s="1"/>
  <c r="A5174" i="1743" s="1"/>
  <c r="A5175" i="1743" s="1"/>
  <c r="A5176" i="1743" s="1"/>
  <c r="A5177" i="1743" s="1"/>
  <c r="A5178" i="1743" s="1"/>
  <c r="A5179" i="1743" s="1"/>
  <c r="A5180" i="1743" s="1"/>
  <c r="A5181" i="1743" s="1"/>
  <c r="A5182" i="1743" s="1"/>
  <c r="A5183" i="1743" s="1"/>
  <c r="A5184" i="1743" s="1"/>
  <c r="A5185" i="1743" s="1"/>
  <c r="A5186" i="1743" s="1"/>
  <c r="A5187" i="1743" s="1"/>
  <c r="A5188" i="1743" s="1"/>
  <c r="A5189" i="1743" s="1"/>
  <c r="A5190" i="1743" s="1"/>
  <c r="A5191" i="1743" s="1"/>
  <c r="A5192" i="1743" s="1"/>
  <c r="A5193" i="1743" s="1"/>
  <c r="A5194" i="1743" s="1"/>
  <c r="A5195" i="1743" s="1"/>
  <c r="A5196" i="1743" s="1"/>
  <c r="A5197" i="1743" s="1"/>
  <c r="A5198" i="1743" s="1"/>
  <c r="A5199" i="1743" s="1"/>
  <c r="A5200" i="1743" s="1"/>
  <c r="A5201" i="1743" s="1"/>
  <c r="A5202" i="1743" s="1"/>
  <c r="A5203" i="1743" s="1"/>
  <c r="A5204" i="1743" s="1"/>
  <c r="A5205" i="1743" s="1"/>
  <c r="A5206" i="1743" s="1"/>
  <c r="A5207" i="1743" s="1"/>
  <c r="A5208" i="1743" s="1"/>
  <c r="A5209" i="1743" s="1"/>
  <c r="A5210" i="1743" s="1"/>
  <c r="A5211" i="1743" s="1"/>
  <c r="A5212" i="1743" s="1"/>
  <c r="A5213" i="1743" s="1"/>
  <c r="A5214" i="1743" s="1"/>
  <c r="A5215" i="1743" s="1"/>
  <c r="A5216" i="1743" s="1"/>
  <c r="A5217" i="1743" s="1"/>
  <c r="A5218" i="1743" s="1"/>
  <c r="A5219" i="1743" s="1"/>
  <c r="A5220" i="1743" s="1"/>
  <c r="A5221" i="1743" s="1"/>
  <c r="A5222" i="1743" s="1"/>
  <c r="A5223" i="1743" s="1"/>
  <c r="A5224" i="1743" s="1"/>
  <c r="A5225" i="1743" s="1"/>
  <c r="A5226" i="1743" s="1"/>
  <c r="A5227" i="1743" s="1"/>
  <c r="A5228" i="1743" s="1"/>
  <c r="A5229" i="1743" s="1"/>
  <c r="A5230" i="1743" s="1"/>
  <c r="A5231" i="1743" s="1"/>
  <c r="A5232" i="1743" s="1"/>
  <c r="A5233" i="1743" s="1"/>
  <c r="A5234" i="1743" s="1"/>
  <c r="A5235" i="1743" s="1"/>
  <c r="A5236" i="1743" s="1"/>
  <c r="A5237" i="1743" s="1"/>
  <c r="A5238" i="1743" s="1"/>
  <c r="A5239" i="1743" s="1"/>
  <c r="A5240" i="1743" s="1"/>
  <c r="A5241" i="1743" s="1"/>
  <c r="A5242" i="1743" s="1"/>
  <c r="A5243" i="1743" s="1"/>
  <c r="A5244" i="1743" s="1"/>
  <c r="A5245" i="1743" s="1"/>
  <c r="A5246" i="1743" s="1"/>
  <c r="A5247" i="1743" s="1"/>
  <c r="A5248" i="1743" s="1"/>
  <c r="A5249" i="1743" s="1"/>
  <c r="A5250" i="1743" s="1"/>
  <c r="A5251" i="1743" s="1"/>
  <c r="A5252" i="1743" s="1"/>
  <c r="A5253" i="1743" s="1"/>
  <c r="A5254" i="1743" s="1"/>
  <c r="A5255" i="1743" s="1"/>
  <c r="A5256" i="1743" s="1"/>
  <c r="A5257" i="1743" s="1"/>
  <c r="A5258" i="1743" s="1"/>
  <c r="A5259" i="1743" s="1"/>
  <c r="A5260" i="1743" s="1"/>
  <c r="A5261" i="1743" s="1"/>
  <c r="A5262" i="1743" s="1"/>
  <c r="A5263" i="1743" s="1"/>
  <c r="A5264" i="1743" s="1"/>
  <c r="A5265" i="1743" s="1"/>
  <c r="A5266" i="1743" s="1"/>
  <c r="A5267" i="1743" s="1"/>
  <c r="A5268" i="1743" s="1"/>
  <c r="A5269" i="1743" s="1"/>
  <c r="A5270" i="1743" s="1"/>
  <c r="A5271" i="1743" s="1"/>
  <c r="A5272" i="1743" s="1"/>
  <c r="A5273" i="1743" s="1"/>
  <c r="A5274" i="1743" s="1"/>
  <c r="A5275" i="1743" s="1"/>
  <c r="A5276" i="1743" s="1"/>
  <c r="A5277" i="1743" s="1"/>
  <c r="A5278" i="1743" s="1"/>
  <c r="A5279" i="1743" s="1"/>
  <c r="A5280" i="1743" s="1"/>
  <c r="A5281" i="1743" s="1"/>
  <c r="A5282" i="1743" s="1"/>
  <c r="A5283" i="1743" s="1"/>
  <c r="A5284" i="1743" s="1"/>
  <c r="A5285" i="1743" s="1"/>
  <c r="A5286" i="1743" s="1"/>
  <c r="A5287" i="1743" s="1"/>
  <c r="A5288" i="1743" s="1"/>
  <c r="A5289" i="1743" s="1"/>
  <c r="A5290" i="1743" s="1"/>
  <c r="A5291" i="1743" s="1"/>
  <c r="A5292" i="1743" s="1"/>
  <c r="A5293" i="1743" s="1"/>
  <c r="A5294" i="1743" s="1"/>
  <c r="A5295" i="1743" s="1"/>
  <c r="A5296" i="1743" s="1"/>
  <c r="A5297" i="1743" s="1"/>
  <c r="A5298" i="1743" s="1"/>
  <c r="A5299" i="1743" s="1"/>
  <c r="A5300" i="1743" s="1"/>
  <c r="A5301" i="1743" s="1"/>
  <c r="A5302" i="1743" s="1"/>
  <c r="A5303" i="1743" s="1"/>
  <c r="A5304" i="1743" s="1"/>
  <c r="A5305" i="1743" s="1"/>
  <c r="A5306" i="1743" s="1"/>
  <c r="A5307" i="1743" s="1"/>
  <c r="A5308" i="1743" s="1"/>
  <c r="A5309" i="1743" s="1"/>
  <c r="A5310" i="1743" s="1"/>
  <c r="A5311" i="1743" s="1"/>
  <c r="A5312" i="1743" s="1"/>
  <c r="A5313" i="1743" s="1"/>
  <c r="A5314" i="1743" s="1"/>
  <c r="A5315" i="1743" s="1"/>
  <c r="A5316" i="1743" s="1"/>
  <c r="A5317" i="1743" s="1"/>
  <c r="A5318" i="1743" s="1"/>
  <c r="A5319" i="1743" s="1"/>
  <c r="A5320" i="1743" s="1"/>
  <c r="A5321" i="1743" s="1"/>
  <c r="A5322" i="1743" s="1"/>
  <c r="A5323" i="1743" s="1"/>
  <c r="A5324" i="1743" s="1"/>
  <c r="A5325" i="1743" s="1"/>
  <c r="A5326" i="1743" s="1"/>
  <c r="A5327" i="1743" s="1"/>
  <c r="A5328" i="1743" s="1"/>
  <c r="A5329" i="1743" s="1"/>
  <c r="A5330" i="1743" s="1"/>
  <c r="A5331" i="1743" s="1"/>
  <c r="A5332" i="1743" s="1"/>
  <c r="A5333" i="1743" s="1"/>
  <c r="A5334" i="1743" s="1"/>
  <c r="A5335" i="1743" s="1"/>
  <c r="A5336" i="1743" s="1"/>
  <c r="A5337" i="1743" s="1"/>
  <c r="A5338" i="1743" s="1"/>
  <c r="A5339" i="1743" s="1"/>
  <c r="A5340" i="1743" s="1"/>
  <c r="A5341" i="1743" s="1"/>
  <c r="A5342" i="1743" s="1"/>
  <c r="A5343" i="1743" s="1"/>
  <c r="A5344" i="1743" s="1"/>
  <c r="A5345" i="1743" s="1"/>
  <c r="A5346" i="1743" s="1"/>
  <c r="A5347" i="1743" s="1"/>
  <c r="A5348" i="1743" s="1"/>
  <c r="A5349" i="1743" s="1"/>
  <c r="A5350" i="1743" s="1"/>
  <c r="A5351" i="1743" s="1"/>
  <c r="A5352" i="1743" s="1"/>
  <c r="A5353" i="1743" s="1"/>
  <c r="A5354" i="1743" s="1"/>
  <c r="A5355" i="1743" s="1"/>
  <c r="A5356" i="1743" s="1"/>
  <c r="A5357" i="1743" s="1"/>
  <c r="A5358" i="1743" s="1"/>
  <c r="A5359" i="1743" s="1"/>
  <c r="A5360" i="1743" s="1"/>
  <c r="A5361" i="1743" s="1"/>
  <c r="A5362" i="1743" s="1"/>
  <c r="A5363" i="1743" s="1"/>
  <c r="A5364" i="1743" s="1"/>
  <c r="A5365" i="1743" s="1"/>
  <c r="A5366" i="1743" s="1"/>
  <c r="A5367" i="1743" s="1"/>
  <c r="A5368" i="1743" s="1"/>
  <c r="A5369" i="1743" s="1"/>
  <c r="A5370" i="1743" s="1"/>
  <c r="A5371" i="1743" s="1"/>
  <c r="A5372" i="1743" s="1"/>
  <c r="A5373" i="1743" s="1"/>
  <c r="A5374" i="1743" s="1"/>
  <c r="A5375" i="1743" s="1"/>
  <c r="A5376" i="1743" s="1"/>
  <c r="A5377" i="1743" s="1"/>
  <c r="A5378" i="1743" s="1"/>
  <c r="A5379" i="1743" s="1"/>
  <c r="A5380" i="1743" s="1"/>
  <c r="A5381" i="1743" s="1"/>
  <c r="A5382" i="1743" s="1"/>
  <c r="A5383" i="1743" s="1"/>
  <c r="A5384" i="1743" s="1"/>
  <c r="A5385" i="1743" s="1"/>
  <c r="A5386" i="1743" s="1"/>
  <c r="A5387" i="1743" s="1"/>
  <c r="A5388" i="1743" s="1"/>
  <c r="A5389" i="1743" s="1"/>
  <c r="A5390" i="1743" s="1"/>
  <c r="A5391" i="1743" s="1"/>
  <c r="A5392" i="1743" s="1"/>
  <c r="A5393" i="1743" s="1"/>
  <c r="A5394" i="1743" s="1"/>
  <c r="A5395" i="1743" s="1"/>
  <c r="A5396" i="1743" s="1"/>
  <c r="A5397" i="1743" s="1"/>
  <c r="A5398" i="1743" s="1"/>
  <c r="A5399" i="1743" s="1"/>
  <c r="A5400" i="1743" s="1"/>
  <c r="A5401" i="1743" s="1"/>
  <c r="A5402" i="1743" s="1"/>
  <c r="A5403" i="1743" s="1"/>
  <c r="A5404" i="1743" s="1"/>
  <c r="A5405" i="1743" s="1"/>
  <c r="A5406" i="1743" s="1"/>
  <c r="A5407" i="1743" s="1"/>
  <c r="A5408" i="1743" s="1"/>
  <c r="A5409" i="1743" s="1"/>
  <c r="A5410" i="1743" s="1"/>
  <c r="A5411" i="1743" s="1"/>
  <c r="A5412" i="1743" s="1"/>
  <c r="A5413" i="1743" s="1"/>
  <c r="A5414" i="1743" s="1"/>
  <c r="A5415" i="1743" s="1"/>
  <c r="A5416" i="1743" s="1"/>
  <c r="A5417" i="1743" s="1"/>
  <c r="A5418" i="1743" s="1"/>
  <c r="A5419" i="1743" s="1"/>
  <c r="A5420" i="1743" s="1"/>
  <c r="A5421" i="1743" s="1"/>
  <c r="A5422" i="1743" s="1"/>
  <c r="A5423" i="1743" s="1"/>
  <c r="A5424" i="1743" s="1"/>
  <c r="A5425" i="1743" s="1"/>
  <c r="A5426" i="1743" s="1"/>
  <c r="A5427" i="1743" s="1"/>
  <c r="A5428" i="1743" s="1"/>
  <c r="A5429" i="1743" s="1"/>
  <c r="A5430" i="1743" s="1"/>
  <c r="A5431" i="1743" s="1"/>
  <c r="A5432" i="1743" s="1"/>
  <c r="A5433" i="1743" s="1"/>
  <c r="A5434" i="1743" s="1"/>
  <c r="A5435" i="1743" s="1"/>
  <c r="A5436" i="1743" s="1"/>
  <c r="A5437" i="1743" s="1"/>
  <c r="A5438" i="1743" s="1"/>
  <c r="A5439" i="1743" s="1"/>
  <c r="A5440" i="1743" s="1"/>
  <c r="A5441" i="1743" s="1"/>
  <c r="A5442" i="1743" s="1"/>
  <c r="A5443" i="1743" s="1"/>
  <c r="A5444" i="1743" s="1"/>
  <c r="A5445" i="1743" s="1"/>
  <c r="A5446" i="1743" s="1"/>
  <c r="A5447" i="1743" s="1"/>
  <c r="A5448" i="1743" s="1"/>
  <c r="A5449" i="1743" s="1"/>
  <c r="A5450" i="1743" s="1"/>
  <c r="A5451" i="1743" s="1"/>
  <c r="A5452" i="1743" s="1"/>
  <c r="A5453" i="1743" s="1"/>
  <c r="A5454" i="1743" s="1"/>
  <c r="A5455" i="1743" s="1"/>
  <c r="A5456" i="1743" s="1"/>
  <c r="A5457" i="1743" s="1"/>
  <c r="A5458" i="1743" s="1"/>
  <c r="A5459" i="1743" s="1"/>
  <c r="A5460" i="1743" s="1"/>
  <c r="A5461" i="1743" s="1"/>
  <c r="A5462" i="1743" s="1"/>
  <c r="A5463" i="1743" s="1"/>
  <c r="A5464" i="1743" s="1"/>
  <c r="A5465" i="1743" s="1"/>
  <c r="A5466" i="1743" s="1"/>
  <c r="A5467" i="1743" s="1"/>
  <c r="A5468" i="1743" s="1"/>
  <c r="A5469" i="1743" s="1"/>
  <c r="A5470" i="1743" s="1"/>
  <c r="A5471" i="1743" s="1"/>
  <c r="A5472" i="1743" s="1"/>
  <c r="A5473" i="1743" s="1"/>
  <c r="A5474" i="1743" s="1"/>
  <c r="A5475" i="1743" s="1"/>
  <c r="A5476" i="1743" s="1"/>
  <c r="A5477" i="1743" s="1"/>
  <c r="A5478" i="1743" s="1"/>
  <c r="A5479" i="1743" s="1"/>
  <c r="A5480" i="1743" s="1"/>
  <c r="A5481" i="1743" s="1"/>
  <c r="A5482" i="1743" s="1"/>
  <c r="A5483" i="1743" s="1"/>
  <c r="A5484" i="1743" s="1"/>
  <c r="A5485" i="1743" s="1"/>
  <c r="A5486" i="1743" s="1"/>
  <c r="A5487" i="1743" s="1"/>
  <c r="A5488" i="1743" s="1"/>
  <c r="A5489" i="1743" s="1"/>
  <c r="A5490" i="1743" s="1"/>
  <c r="A5491" i="1743" s="1"/>
  <c r="A5492" i="1743" s="1"/>
  <c r="A5493" i="1743" s="1"/>
  <c r="A5494" i="1743" s="1"/>
  <c r="A5495" i="1743" s="1"/>
  <c r="A5496" i="1743" s="1"/>
  <c r="A5497" i="1743" s="1"/>
  <c r="A5498" i="1743" s="1"/>
  <c r="A5499" i="1743" s="1"/>
  <c r="A5500" i="1743" s="1"/>
  <c r="A5501" i="1743" s="1"/>
  <c r="A5502" i="1743" s="1"/>
  <c r="A5503" i="1743" s="1"/>
  <c r="A5504" i="1743" s="1"/>
  <c r="A5505" i="1743" s="1"/>
  <c r="A5506" i="1743" s="1"/>
  <c r="A5507" i="1743" s="1"/>
  <c r="A5508" i="1743" s="1"/>
  <c r="A5509" i="1743" s="1"/>
  <c r="A5510" i="1743" s="1"/>
  <c r="A5511" i="1743" s="1"/>
  <c r="A5512" i="1743" s="1"/>
  <c r="A5513" i="1743" s="1"/>
  <c r="A5514" i="1743" s="1"/>
  <c r="A5515" i="1743" s="1"/>
  <c r="A5516" i="1743" s="1"/>
  <c r="A5517" i="1743" s="1"/>
  <c r="A5518" i="1743" s="1"/>
  <c r="A5519" i="1743" s="1"/>
  <c r="A5520" i="1743" s="1"/>
  <c r="A5521" i="1743" s="1"/>
  <c r="A5522" i="1743" s="1"/>
  <c r="A5523" i="1743" s="1"/>
  <c r="A5524" i="1743" s="1"/>
  <c r="A5525" i="1743" s="1"/>
  <c r="A5526" i="1743" s="1"/>
  <c r="A5527" i="1743" s="1"/>
  <c r="A5528" i="1743" s="1"/>
  <c r="A5529" i="1743" s="1"/>
  <c r="A5530" i="1743" s="1"/>
  <c r="A5531" i="1743" s="1"/>
  <c r="A5532" i="1743" s="1"/>
  <c r="A5533" i="1743" s="1"/>
  <c r="A5534" i="1743" s="1"/>
  <c r="A5535" i="1743" s="1"/>
  <c r="A5536" i="1743" s="1"/>
  <c r="A5537" i="1743" s="1"/>
  <c r="A5538" i="1743" s="1"/>
  <c r="A5539" i="1743" s="1"/>
  <c r="A5540" i="1743" s="1"/>
  <c r="A5541" i="1743" s="1"/>
  <c r="A5542" i="1743" s="1"/>
  <c r="A5543" i="1743" s="1"/>
  <c r="A5544" i="1743" s="1"/>
  <c r="A5545" i="1743" s="1"/>
  <c r="A5546" i="1743" s="1"/>
  <c r="A5547" i="1743" s="1"/>
  <c r="A5548" i="1743" s="1"/>
  <c r="A5549" i="1743" s="1"/>
  <c r="A5550" i="1743" s="1"/>
  <c r="A5551" i="1743" s="1"/>
  <c r="A5552" i="1743" s="1"/>
  <c r="A5553" i="1743" s="1"/>
  <c r="A5554" i="1743" s="1"/>
  <c r="A5555" i="1743" s="1"/>
  <c r="A5556" i="1743" s="1"/>
  <c r="A5557" i="1743" s="1"/>
  <c r="A5558" i="1743" s="1"/>
  <c r="A5559" i="1743" s="1"/>
  <c r="A5560" i="1743" s="1"/>
  <c r="A5561" i="1743" s="1"/>
  <c r="A5562" i="1743" s="1"/>
  <c r="A5563" i="1743" s="1"/>
  <c r="A5564" i="1743" s="1"/>
  <c r="A5565" i="1743" s="1"/>
  <c r="A5566" i="1743" s="1"/>
  <c r="A5567" i="1743" s="1"/>
  <c r="A5568" i="1743" s="1"/>
  <c r="A5569" i="1743" s="1"/>
  <c r="A5570" i="1743" s="1"/>
  <c r="A5571" i="1743" s="1"/>
  <c r="A5572" i="1743" s="1"/>
  <c r="A5573" i="1743" s="1"/>
  <c r="A5574" i="1743" s="1"/>
  <c r="A5575" i="1743" s="1"/>
  <c r="A5576" i="1743" s="1"/>
  <c r="A5577" i="1743" s="1"/>
  <c r="A5578" i="1743" s="1"/>
  <c r="A5579" i="1743" s="1"/>
  <c r="A5580" i="1743" s="1"/>
  <c r="A5581" i="1743" s="1"/>
  <c r="A5582" i="1743" s="1"/>
  <c r="A5583" i="1743" s="1"/>
  <c r="A5584" i="1743" s="1"/>
  <c r="A5585" i="1743" s="1"/>
  <c r="A5586" i="1743" s="1"/>
  <c r="A5587" i="1743" s="1"/>
  <c r="A5588" i="1743" s="1"/>
  <c r="A5589" i="1743" s="1"/>
  <c r="A5590" i="1743" s="1"/>
  <c r="A5591" i="1743" s="1"/>
  <c r="A5592" i="1743" s="1"/>
  <c r="A5593" i="1743" s="1"/>
  <c r="A5594" i="1743" s="1"/>
  <c r="A5595" i="1743" s="1"/>
  <c r="A5596" i="1743" s="1"/>
  <c r="A5597" i="1743" s="1"/>
  <c r="A5598" i="1743" s="1"/>
  <c r="A5599" i="1743" s="1"/>
  <c r="A5600" i="1743" s="1"/>
  <c r="A5601" i="1743" s="1"/>
  <c r="A5602" i="1743" s="1"/>
  <c r="A5603" i="1743" s="1"/>
  <c r="A5604" i="1743" s="1"/>
  <c r="A5605" i="1743" s="1"/>
  <c r="A5606" i="1743" s="1"/>
  <c r="A5607" i="1743" s="1"/>
  <c r="A5608" i="1743" s="1"/>
  <c r="A5609" i="1743" s="1"/>
  <c r="A5610" i="1743" s="1"/>
  <c r="A5611" i="1743" s="1"/>
  <c r="A5612" i="1743" s="1"/>
  <c r="A5613" i="1743" s="1"/>
  <c r="A5614" i="1743" s="1"/>
  <c r="A5615" i="1743" s="1"/>
  <c r="A5616" i="1743" s="1"/>
  <c r="A5617" i="1743" s="1"/>
  <c r="A5618" i="1743" s="1"/>
  <c r="A5619" i="1743" s="1"/>
  <c r="A5620" i="1743" s="1"/>
  <c r="A5621" i="1743" s="1"/>
  <c r="A5622" i="1743" s="1"/>
  <c r="A5623" i="1743" s="1"/>
  <c r="A5624" i="1743" s="1"/>
  <c r="A5625" i="1743" s="1"/>
  <c r="A5626" i="1743" s="1"/>
  <c r="A5627" i="1743" s="1"/>
  <c r="A5628" i="1743" s="1"/>
  <c r="A5629" i="1743" s="1"/>
  <c r="A5630" i="1743" s="1"/>
  <c r="A5631" i="1743" s="1"/>
  <c r="A5632" i="1743" s="1"/>
  <c r="A5633" i="1743" s="1"/>
  <c r="A5634" i="1743" s="1"/>
  <c r="A5635" i="1743" s="1"/>
  <c r="A5636" i="1743" s="1"/>
  <c r="A5637" i="1743" s="1"/>
  <c r="A5638" i="1743" s="1"/>
  <c r="A5639" i="1743" s="1"/>
  <c r="A5640" i="1743" s="1"/>
  <c r="A5641" i="1743" s="1"/>
  <c r="A5642" i="1743" s="1"/>
  <c r="A5643" i="1743" s="1"/>
  <c r="A5644" i="1743" s="1"/>
  <c r="A5645" i="1743" s="1"/>
  <c r="A5646" i="1743" s="1"/>
  <c r="A5647" i="1743" s="1"/>
  <c r="A5648" i="1743" s="1"/>
  <c r="A5649" i="1743" s="1"/>
  <c r="A5650" i="1743" s="1"/>
  <c r="A5651" i="1743" s="1"/>
  <c r="A5652" i="1743" s="1"/>
  <c r="A5653" i="1743" s="1"/>
  <c r="A5654" i="1743" s="1"/>
  <c r="A5655" i="1743" s="1"/>
  <c r="A5656" i="1743" s="1"/>
  <c r="A5657" i="1743" s="1"/>
  <c r="A5658" i="1743" s="1"/>
  <c r="A5659" i="1743" s="1"/>
  <c r="A5660" i="1743" s="1"/>
  <c r="A5661" i="1743" s="1"/>
  <c r="A5662" i="1743" s="1"/>
  <c r="A5663" i="1743" s="1"/>
  <c r="A5664" i="1743" s="1"/>
  <c r="A5665" i="1743" s="1"/>
  <c r="A5666" i="1743" s="1"/>
  <c r="A5667" i="1743" s="1"/>
  <c r="A5668" i="1743" s="1"/>
  <c r="A5669" i="1743" s="1"/>
  <c r="A5670" i="1743" s="1"/>
  <c r="A5671" i="1743" s="1"/>
  <c r="A5672" i="1743" s="1"/>
  <c r="A5673" i="1743" s="1"/>
  <c r="A5674" i="1743" s="1"/>
  <c r="A5675" i="1743" s="1"/>
  <c r="A5676" i="1743" s="1"/>
  <c r="A5677" i="1743" s="1"/>
  <c r="A5678" i="1743" s="1"/>
  <c r="A5679" i="1743" s="1"/>
  <c r="A5680" i="1743" s="1"/>
  <c r="A5681" i="1743" s="1"/>
  <c r="A5682" i="1743" s="1"/>
  <c r="A5683" i="1743" s="1"/>
  <c r="A5684" i="1743" s="1"/>
  <c r="A5685" i="1743" s="1"/>
  <c r="A5686" i="1743" s="1"/>
  <c r="A5687" i="1743" s="1"/>
  <c r="A5688" i="1743" s="1"/>
  <c r="A5689" i="1743" s="1"/>
  <c r="A5690" i="1743" s="1"/>
  <c r="A5691" i="1743" s="1"/>
  <c r="A5692" i="1743" s="1"/>
  <c r="A5693" i="1743" s="1"/>
  <c r="A5694" i="1743" s="1"/>
  <c r="A5695" i="1743" s="1"/>
  <c r="A5696" i="1743" s="1"/>
  <c r="A5697" i="1743" s="1"/>
  <c r="A5698" i="1743" s="1"/>
  <c r="A5699" i="1743" s="1"/>
  <c r="A5700" i="1743" s="1"/>
  <c r="A5701" i="1743" s="1"/>
  <c r="A5702" i="1743" s="1"/>
  <c r="A5703" i="1743" s="1"/>
  <c r="A5704" i="1743" s="1"/>
  <c r="A5705" i="1743" s="1"/>
  <c r="A5706" i="1743" s="1"/>
  <c r="A5707" i="1743" s="1"/>
  <c r="A5708" i="1743" s="1"/>
  <c r="A5709" i="1743" s="1"/>
  <c r="A5710" i="1743" s="1"/>
  <c r="A5711" i="1743" s="1"/>
  <c r="A5712" i="1743" s="1"/>
  <c r="A5713" i="1743" s="1"/>
  <c r="A5714" i="1743" s="1"/>
  <c r="A5715" i="1743" s="1"/>
  <c r="A5716" i="1743" s="1"/>
  <c r="A5717" i="1743" s="1"/>
  <c r="A5718" i="1743" s="1"/>
  <c r="A5719" i="1743" s="1"/>
  <c r="A5720" i="1743" s="1"/>
  <c r="A5721" i="1743" s="1"/>
  <c r="A5722" i="1743" s="1"/>
  <c r="A5723" i="1743" s="1"/>
  <c r="A5724" i="1743" s="1"/>
  <c r="A5725" i="1743" s="1"/>
  <c r="A5726" i="1743" s="1"/>
  <c r="A5727" i="1743" s="1"/>
  <c r="A5728" i="1743" s="1"/>
  <c r="A5729" i="1743" s="1"/>
  <c r="A5730" i="1743" s="1"/>
  <c r="A5731" i="1743" s="1"/>
  <c r="A5732" i="1743" s="1"/>
  <c r="A5733" i="1743" s="1"/>
  <c r="A5734" i="1743" s="1"/>
  <c r="A5735" i="1743" s="1"/>
  <c r="A5736" i="1743" s="1"/>
  <c r="A5737" i="1743" s="1"/>
  <c r="A5738" i="1743" s="1"/>
  <c r="A5739" i="1743" s="1"/>
  <c r="A5740" i="1743" s="1"/>
  <c r="A5741" i="1743" s="1"/>
  <c r="A5742" i="1743" s="1"/>
  <c r="A5743" i="1743" s="1"/>
  <c r="A5744" i="1743" s="1"/>
  <c r="A5745" i="1743" s="1"/>
  <c r="A5746" i="1743" s="1"/>
  <c r="A5747" i="1743" s="1"/>
  <c r="A5748" i="1743" s="1"/>
  <c r="A5749" i="1743" s="1"/>
  <c r="A5750" i="1743" s="1"/>
  <c r="A5751" i="1743" s="1"/>
  <c r="A5752" i="1743" s="1"/>
  <c r="A5753" i="1743" s="1"/>
  <c r="A5754" i="1743" s="1"/>
  <c r="A5755" i="1743" s="1"/>
  <c r="A5756" i="1743" s="1"/>
  <c r="A5757" i="1743" s="1"/>
  <c r="A5758" i="1743" s="1"/>
  <c r="A5759" i="1743" s="1"/>
  <c r="A5760" i="1743" s="1"/>
  <c r="A5761" i="1743" s="1"/>
  <c r="A5762" i="1743" s="1"/>
  <c r="A5763" i="1743" s="1"/>
  <c r="A5764" i="1743" s="1"/>
  <c r="A5765" i="1743" s="1"/>
  <c r="A5766" i="1743" s="1"/>
  <c r="A5767" i="1743" s="1"/>
  <c r="A5768" i="1743" s="1"/>
  <c r="A5769" i="1743" s="1"/>
  <c r="A5770" i="1743" s="1"/>
  <c r="A5771" i="1743" s="1"/>
  <c r="A5772" i="1743" s="1"/>
  <c r="A5773" i="1743" s="1"/>
  <c r="A5774" i="1743" s="1"/>
  <c r="A5775" i="1743" s="1"/>
  <c r="A5776" i="1743" s="1"/>
  <c r="A5777" i="1743" s="1"/>
  <c r="A5778" i="1743" s="1"/>
  <c r="A5779" i="1743" s="1"/>
  <c r="A5780" i="1743" s="1"/>
  <c r="A5781" i="1743" s="1"/>
  <c r="A5782" i="1743" s="1"/>
  <c r="A5783" i="1743" s="1"/>
  <c r="A5784" i="1743" s="1"/>
  <c r="A5785" i="1743" s="1"/>
  <c r="A5786" i="1743" s="1"/>
  <c r="A5787" i="1743" s="1"/>
  <c r="A5788" i="1743" s="1"/>
  <c r="A5789" i="1743" s="1"/>
  <c r="A5790" i="1743" s="1"/>
  <c r="A5791" i="1743" s="1"/>
  <c r="A5792" i="1743" s="1"/>
  <c r="A5793" i="1743" s="1"/>
  <c r="A5794" i="1743" s="1"/>
  <c r="A5795" i="1743" s="1"/>
  <c r="A5796" i="1743" s="1"/>
  <c r="A5797" i="1743" s="1"/>
  <c r="A5798" i="1743" s="1"/>
  <c r="A5799" i="1743" s="1"/>
  <c r="A5800" i="1743" s="1"/>
  <c r="A5801" i="1743" s="1"/>
  <c r="A5802" i="1743" s="1"/>
  <c r="A5803" i="1743" s="1"/>
  <c r="A5804" i="1743" s="1"/>
  <c r="A5805" i="1743" s="1"/>
  <c r="A5806" i="1743" s="1"/>
  <c r="A5807" i="1743" s="1"/>
  <c r="A5808" i="1743" s="1"/>
  <c r="A5809" i="1743" s="1"/>
  <c r="A5810" i="1743" s="1"/>
  <c r="A5811" i="1743" s="1"/>
  <c r="A5812" i="1743" s="1"/>
  <c r="A5813" i="1743" s="1"/>
  <c r="A5814" i="1743" s="1"/>
  <c r="A5815" i="1743" s="1"/>
  <c r="A5816" i="1743" s="1"/>
  <c r="A5817" i="1743" s="1"/>
  <c r="A5818" i="1743" s="1"/>
  <c r="A5819" i="1743" s="1"/>
  <c r="A5820" i="1743" s="1"/>
  <c r="A5821" i="1743" s="1"/>
  <c r="A5822" i="1743" s="1"/>
  <c r="A5823" i="1743" s="1"/>
  <c r="A5824" i="1743" s="1"/>
  <c r="A5825" i="1743" s="1"/>
  <c r="A5826" i="1743" s="1"/>
  <c r="A5827" i="1743" s="1"/>
  <c r="A5828" i="1743" s="1"/>
  <c r="A5829" i="1743" s="1"/>
  <c r="A5830" i="1743" s="1"/>
  <c r="A5831" i="1743" s="1"/>
  <c r="A5832" i="1743" s="1"/>
  <c r="A5833" i="1743" s="1"/>
  <c r="A5834" i="1743" s="1"/>
  <c r="A5835" i="1743" s="1"/>
  <c r="A5836" i="1743" s="1"/>
  <c r="A5837" i="1743" s="1"/>
  <c r="A5838" i="1743" s="1"/>
  <c r="A5839" i="1743" s="1"/>
  <c r="A5840" i="1743" s="1"/>
  <c r="A5841" i="1743" s="1"/>
  <c r="A5842" i="1743" s="1"/>
  <c r="A5843" i="1743" s="1"/>
  <c r="A5844" i="1743" s="1"/>
  <c r="A5845" i="1743" s="1"/>
  <c r="A5846" i="1743" s="1"/>
  <c r="A5847" i="1743" s="1"/>
  <c r="A5848" i="1743" s="1"/>
  <c r="A5849" i="1743" s="1"/>
  <c r="A5850" i="1743" s="1"/>
  <c r="A5851" i="1743" s="1"/>
  <c r="A5852" i="1743" s="1"/>
  <c r="A5853" i="1743" s="1"/>
  <c r="A5854" i="1743" s="1"/>
  <c r="A5855" i="1743" s="1"/>
  <c r="A5856" i="1743" s="1"/>
  <c r="A5857" i="1743" s="1"/>
  <c r="A5858" i="1743" s="1"/>
  <c r="A5859" i="1743" s="1"/>
  <c r="A5860" i="1743" s="1"/>
  <c r="A5861" i="1743" s="1"/>
  <c r="A5862" i="1743" s="1"/>
  <c r="A5863" i="1743" s="1"/>
  <c r="A5864" i="1743" s="1"/>
  <c r="A5865" i="1743" s="1"/>
  <c r="A5866" i="1743" s="1"/>
  <c r="A5867" i="1743" s="1"/>
  <c r="A5868" i="1743" s="1"/>
  <c r="A5869" i="1743" s="1"/>
  <c r="A5870" i="1743" s="1"/>
  <c r="A5871" i="1743" s="1"/>
  <c r="A5872" i="1743" s="1"/>
  <c r="A5873" i="1743" s="1"/>
  <c r="A5874" i="1743" s="1"/>
  <c r="A5875" i="1743" s="1"/>
  <c r="A5876" i="1743" s="1"/>
  <c r="A5877" i="1743" s="1"/>
  <c r="A5878" i="1743" s="1"/>
  <c r="A5879" i="1743" s="1"/>
  <c r="A5880" i="1743" s="1"/>
  <c r="A5881" i="1743" s="1"/>
  <c r="A5882" i="1743" s="1"/>
  <c r="A5883" i="1743" s="1"/>
  <c r="A5884" i="1743" s="1"/>
  <c r="A5885" i="1743" s="1"/>
  <c r="A5886" i="1743" s="1"/>
  <c r="A5887" i="1743" s="1"/>
  <c r="A5888" i="1743" s="1"/>
  <c r="A5889" i="1743" s="1"/>
  <c r="A5890" i="1743" s="1"/>
  <c r="A5891" i="1743" s="1"/>
  <c r="A5892" i="1743" s="1"/>
  <c r="A5893" i="1743" s="1"/>
  <c r="A5894" i="1743" s="1"/>
  <c r="A5895" i="1743" s="1"/>
  <c r="A5896" i="1743" s="1"/>
  <c r="A5897" i="1743" s="1"/>
  <c r="A5898" i="1743" s="1"/>
  <c r="A5899" i="1743" s="1"/>
  <c r="A5900" i="1743" s="1"/>
  <c r="A5901" i="1743" s="1"/>
  <c r="A5902" i="1743" s="1"/>
  <c r="A5903" i="1743" s="1"/>
  <c r="A5904" i="1743" s="1"/>
  <c r="A5905" i="1743" s="1"/>
  <c r="A5906" i="1743" s="1"/>
  <c r="A5907" i="1743" s="1"/>
  <c r="A5908" i="1743" s="1"/>
  <c r="A5909" i="1743" s="1"/>
  <c r="A5910" i="1743" s="1"/>
  <c r="A5911" i="1743" s="1"/>
  <c r="A5912" i="1743" s="1"/>
  <c r="A5913" i="1743" s="1"/>
  <c r="A5914" i="1743" s="1"/>
  <c r="A5915" i="1743" s="1"/>
  <c r="A5916" i="1743" s="1"/>
  <c r="A5917" i="1743" s="1"/>
  <c r="A5918" i="1743" s="1"/>
  <c r="A5919" i="1743" s="1"/>
  <c r="A5920" i="1743" s="1"/>
  <c r="A5921" i="1743" s="1"/>
  <c r="A5922" i="1743" s="1"/>
  <c r="A5923" i="1743" s="1"/>
  <c r="A5924" i="1743" s="1"/>
  <c r="A5925" i="1743" s="1"/>
  <c r="A5926" i="1743" s="1"/>
  <c r="A5927" i="1743" s="1"/>
  <c r="A5928" i="1743" s="1"/>
  <c r="A5929" i="1743" s="1"/>
  <c r="A5930" i="1743" s="1"/>
  <c r="A5931" i="1743" s="1"/>
  <c r="A5932" i="1743" s="1"/>
  <c r="A5933" i="1743" s="1"/>
  <c r="A5934" i="1743" s="1"/>
  <c r="A5935" i="1743" s="1"/>
  <c r="A5936" i="1743" s="1"/>
  <c r="A5937" i="1743" s="1"/>
  <c r="A5938" i="1743" s="1"/>
  <c r="A5939" i="1743" s="1"/>
  <c r="A5940" i="1743" s="1"/>
  <c r="A5941" i="1743" s="1"/>
  <c r="A5942" i="1743" s="1"/>
  <c r="A5943" i="1743" s="1"/>
  <c r="A5944" i="1743" s="1"/>
  <c r="A5945" i="1743" s="1"/>
  <c r="A5946" i="1743" s="1"/>
  <c r="A5947" i="1743" s="1"/>
  <c r="A5948" i="1743" s="1"/>
  <c r="A5949" i="1743" s="1"/>
  <c r="A5950" i="1743" s="1"/>
  <c r="A5951" i="1743" s="1"/>
  <c r="A5952" i="1743" s="1"/>
  <c r="A5953" i="1743" s="1"/>
  <c r="A5954" i="1743" s="1"/>
  <c r="A5955" i="1743" s="1"/>
  <c r="A5956" i="1743" s="1"/>
  <c r="A5957" i="1743" s="1"/>
  <c r="A5958" i="1743" s="1"/>
  <c r="A5959" i="1743" s="1"/>
  <c r="A5960" i="1743" s="1"/>
  <c r="A5961" i="1743" s="1"/>
  <c r="A5962" i="1743" s="1"/>
  <c r="A5963" i="1743" s="1"/>
  <c r="A5964" i="1743" s="1"/>
  <c r="A5965" i="1743" s="1"/>
  <c r="A5966" i="1743" s="1"/>
  <c r="A5967" i="1743" s="1"/>
  <c r="A5968" i="1743" s="1"/>
  <c r="A5969" i="1743" s="1"/>
  <c r="A5970" i="1743" s="1"/>
  <c r="A5971" i="1743" s="1"/>
  <c r="A5972" i="1743" s="1"/>
  <c r="A5973" i="1743" s="1"/>
  <c r="A5974" i="1743" s="1"/>
  <c r="A5975" i="1743" s="1"/>
  <c r="A5976" i="1743" s="1"/>
  <c r="A5977" i="1743" s="1"/>
  <c r="A5978" i="1743" s="1"/>
  <c r="A5979" i="1743" s="1"/>
  <c r="A5980" i="1743" s="1"/>
  <c r="A5981" i="1743" s="1"/>
  <c r="A5982" i="1743" s="1"/>
  <c r="A5983" i="1743" s="1"/>
  <c r="A5984" i="1743" s="1"/>
  <c r="A5985" i="1743" s="1"/>
  <c r="A5986" i="1743" s="1"/>
  <c r="A5987" i="1743" s="1"/>
  <c r="A5988" i="1743" s="1"/>
  <c r="A5989" i="1743" s="1"/>
  <c r="A5990" i="1743" s="1"/>
  <c r="A5991" i="1743" s="1"/>
  <c r="A5992" i="1743" s="1"/>
  <c r="A5993" i="1743" s="1"/>
  <c r="A5994" i="1743" s="1"/>
  <c r="A5995" i="1743" s="1"/>
  <c r="A5996" i="1743" s="1"/>
  <c r="A5997" i="1743" s="1"/>
  <c r="A5998" i="1743" s="1"/>
  <c r="A5999" i="1743" s="1"/>
  <c r="A6000" i="1743" s="1"/>
  <c r="A6001" i="1743" s="1"/>
  <c r="A6002" i="1743" s="1"/>
  <c r="A6003" i="1743" s="1"/>
  <c r="A6004" i="1743" s="1"/>
  <c r="A6005" i="1743" s="1"/>
  <c r="A6006" i="1743" s="1"/>
  <c r="A6007" i="1743" s="1"/>
  <c r="A6008" i="1743" s="1"/>
  <c r="A6009" i="1743" s="1"/>
  <c r="A6010" i="1743" s="1"/>
  <c r="A6011" i="1743" s="1"/>
  <c r="A6012" i="1743" s="1"/>
  <c r="A6013" i="1743" s="1"/>
  <c r="A6014" i="1743" s="1"/>
  <c r="A6015" i="1743" s="1"/>
  <c r="A6016" i="1743" s="1"/>
  <c r="A6017" i="1743" s="1"/>
  <c r="A6018" i="1743" s="1"/>
  <c r="A6019" i="1743" s="1"/>
  <c r="A6020" i="1743" s="1"/>
  <c r="A6021" i="1743" s="1"/>
  <c r="A6022" i="1743" s="1"/>
  <c r="A6023" i="1743" s="1"/>
  <c r="A6024" i="1743" s="1"/>
  <c r="A6025" i="1743" s="1"/>
  <c r="A6026" i="1743" s="1"/>
  <c r="A6027" i="1743" s="1"/>
  <c r="A6028" i="1743" s="1"/>
  <c r="A6029" i="1743" s="1"/>
  <c r="A6030" i="1743" s="1"/>
  <c r="A6031" i="1743" s="1"/>
  <c r="A6032" i="1743" s="1"/>
  <c r="A6033" i="1743" s="1"/>
  <c r="A6034" i="1743" s="1"/>
  <c r="A6035" i="1743" s="1"/>
  <c r="A6036" i="1743" s="1"/>
  <c r="A6037" i="1743" s="1"/>
  <c r="A6038" i="1743" s="1"/>
  <c r="A6039" i="1743" s="1"/>
  <c r="A6040" i="1743" s="1"/>
  <c r="A6041" i="1743" s="1"/>
  <c r="A6042" i="1743" s="1"/>
  <c r="A6043" i="1743" s="1"/>
  <c r="A6044" i="1743" s="1"/>
  <c r="A6045" i="1743" s="1"/>
  <c r="A6046" i="1743" s="1"/>
  <c r="A6047" i="1743" s="1"/>
  <c r="A6048" i="1743" s="1"/>
  <c r="A6049" i="1743" s="1"/>
  <c r="A6050" i="1743" s="1"/>
  <c r="A6051" i="1743" s="1"/>
  <c r="A6052" i="1743" s="1"/>
  <c r="A6053" i="1743" s="1"/>
  <c r="A6054" i="1743" s="1"/>
  <c r="A6055" i="1743" s="1"/>
  <c r="A6056" i="1743" s="1"/>
  <c r="A6057" i="1743" s="1"/>
  <c r="A6058" i="1743" s="1"/>
  <c r="A6059" i="1743" s="1"/>
  <c r="A6060" i="1743" s="1"/>
  <c r="A6061" i="1743" s="1"/>
  <c r="A6062" i="1743" s="1"/>
  <c r="A6063" i="1743" s="1"/>
  <c r="A6064" i="1743" s="1"/>
  <c r="A6065" i="1743" s="1"/>
  <c r="A6066" i="1743" s="1"/>
  <c r="A6067" i="1743" s="1"/>
  <c r="A6068" i="1743" s="1"/>
  <c r="A6069" i="1743" s="1"/>
  <c r="A6070" i="1743" s="1"/>
  <c r="A6071" i="1743" s="1"/>
  <c r="A6072" i="1743" s="1"/>
  <c r="A6073" i="1743" s="1"/>
  <c r="A6074" i="1743" s="1"/>
  <c r="A6075" i="1743" s="1"/>
  <c r="A6076" i="1743" s="1"/>
  <c r="A6077" i="1743" s="1"/>
  <c r="A6078" i="1743" s="1"/>
  <c r="A6079" i="1743" s="1"/>
  <c r="A6080" i="1743" s="1"/>
  <c r="A6081" i="1743" s="1"/>
  <c r="A6082" i="1743" s="1"/>
  <c r="A6083" i="1743" s="1"/>
  <c r="A6084" i="1743" s="1"/>
  <c r="A6085" i="1743" s="1"/>
  <c r="A6086" i="1743" s="1"/>
  <c r="A6087" i="1743" s="1"/>
  <c r="A6088" i="1743" s="1"/>
  <c r="A6089" i="1743" s="1"/>
  <c r="A6090" i="1743" s="1"/>
  <c r="A6091" i="1743" s="1"/>
  <c r="A6092" i="1743" s="1"/>
  <c r="A6093" i="1743" s="1"/>
  <c r="A6094" i="1743" s="1"/>
  <c r="A6095" i="1743" s="1"/>
  <c r="A6096" i="1743" s="1"/>
  <c r="A6097" i="1743" s="1"/>
  <c r="A6098" i="1743" s="1"/>
  <c r="A6099" i="1743" s="1"/>
  <c r="A6100" i="1743" s="1"/>
  <c r="A6101" i="1743" s="1"/>
  <c r="A6102" i="1743" s="1"/>
  <c r="A6103" i="1743" s="1"/>
  <c r="A6104" i="1743" s="1"/>
  <c r="A6105" i="1743" s="1"/>
  <c r="A6106" i="1743" s="1"/>
  <c r="A6107" i="1743" s="1"/>
  <c r="A6108" i="1743" s="1"/>
  <c r="A6109" i="1743" s="1"/>
  <c r="A6110" i="1743" s="1"/>
  <c r="A6111" i="1743" s="1"/>
  <c r="A6112" i="1743" s="1"/>
  <c r="A6113" i="1743" s="1"/>
  <c r="A6114" i="1743" s="1"/>
  <c r="A6115" i="1743" s="1"/>
  <c r="A6116" i="1743" s="1"/>
  <c r="A6117" i="1743" s="1"/>
  <c r="A6118" i="1743" s="1"/>
  <c r="A6119" i="1743" s="1"/>
  <c r="A6120" i="1743" s="1"/>
  <c r="A6121" i="1743" s="1"/>
  <c r="A6122" i="1743" s="1"/>
  <c r="A6123" i="1743" s="1"/>
  <c r="A6124" i="1743" s="1"/>
  <c r="A6125" i="1743" s="1"/>
  <c r="A6126" i="1743" s="1"/>
  <c r="A6127" i="1743" s="1"/>
  <c r="A6128" i="1743" s="1"/>
  <c r="A6129" i="1743" s="1"/>
  <c r="A6130" i="1743" s="1"/>
  <c r="A6131" i="1743" s="1"/>
  <c r="A6132" i="1743" s="1"/>
  <c r="A6133" i="1743" s="1"/>
  <c r="A6134" i="1743" s="1"/>
  <c r="A6135" i="1743" s="1"/>
  <c r="A6136" i="1743" s="1"/>
  <c r="A6137" i="1743" s="1"/>
  <c r="A6138" i="1743" s="1"/>
  <c r="A6139" i="1743" s="1"/>
  <c r="A6140" i="1743" s="1"/>
  <c r="A6141" i="1743" s="1"/>
  <c r="A6142" i="1743" s="1"/>
  <c r="A6143" i="1743" s="1"/>
  <c r="A6144" i="1743" s="1"/>
  <c r="A6145" i="1743" s="1"/>
  <c r="A6146" i="1743" s="1"/>
  <c r="A6147" i="1743" s="1"/>
  <c r="A6148" i="1743" s="1"/>
  <c r="A6149" i="1743" s="1"/>
  <c r="A6150" i="1743" s="1"/>
  <c r="A6151" i="1743" s="1"/>
  <c r="A6152" i="1743" s="1"/>
  <c r="A6153" i="1743" s="1"/>
  <c r="A6154" i="1743" s="1"/>
  <c r="A6155" i="1743" s="1"/>
  <c r="A6156" i="1743" s="1"/>
  <c r="A6157" i="1743" s="1"/>
  <c r="A6158" i="1743" s="1"/>
  <c r="A6159" i="1743" s="1"/>
  <c r="A6160" i="1743" s="1"/>
  <c r="A6161" i="1743" s="1"/>
  <c r="A6162" i="1743" s="1"/>
  <c r="A6163" i="1743" s="1"/>
  <c r="A6164" i="1743" s="1"/>
  <c r="A6165" i="1743" s="1"/>
  <c r="A6166" i="1743" s="1"/>
  <c r="A6167" i="1743" s="1"/>
  <c r="A6168" i="1743" s="1"/>
  <c r="A6169" i="1743" s="1"/>
  <c r="A6170" i="1743" s="1"/>
  <c r="A6171" i="1743" s="1"/>
  <c r="A6172" i="1743" s="1"/>
  <c r="A6173" i="1743" s="1"/>
  <c r="A6174" i="1743" s="1"/>
  <c r="A6175" i="1743" s="1"/>
  <c r="A6176" i="1743" s="1"/>
  <c r="A6177" i="1743" s="1"/>
  <c r="A6178" i="1743" s="1"/>
  <c r="A6179" i="1743" s="1"/>
  <c r="A6180" i="1743" s="1"/>
  <c r="A6181" i="1743" s="1"/>
  <c r="A6182" i="1743" s="1"/>
  <c r="A6183" i="1743" s="1"/>
  <c r="A6184" i="1743" s="1"/>
  <c r="A6185" i="1743" s="1"/>
  <c r="A6186" i="1743" s="1"/>
  <c r="A6187" i="1743" s="1"/>
  <c r="A6188" i="1743" s="1"/>
  <c r="A6189" i="1743" s="1"/>
  <c r="A6190" i="1743" s="1"/>
  <c r="A6191" i="1743" s="1"/>
  <c r="A6192" i="1743" s="1"/>
  <c r="A6193" i="1743" s="1"/>
  <c r="A6194" i="1743" s="1"/>
  <c r="A6195" i="1743" s="1"/>
  <c r="A6196" i="1743" s="1"/>
  <c r="A6197" i="1743" s="1"/>
  <c r="A6198" i="1743" s="1"/>
  <c r="A6199" i="1743" s="1"/>
  <c r="A6200" i="1743" s="1"/>
  <c r="A6201" i="1743" s="1"/>
  <c r="A6202" i="1743" s="1"/>
  <c r="A6203" i="1743" s="1"/>
  <c r="A6204" i="1743" s="1"/>
  <c r="A6205" i="1743" s="1"/>
  <c r="A6206" i="1743" s="1"/>
  <c r="A6207" i="1743" s="1"/>
  <c r="A6208" i="1743" s="1"/>
  <c r="A6209" i="1743" s="1"/>
  <c r="A6210" i="1743" s="1"/>
  <c r="A6211" i="1743" s="1"/>
  <c r="A6212" i="1743" s="1"/>
  <c r="A6213" i="1743" s="1"/>
  <c r="A6214" i="1743" s="1"/>
  <c r="A6215" i="1743" s="1"/>
  <c r="A6216" i="1743" s="1"/>
  <c r="A6217" i="1743" s="1"/>
  <c r="A6218" i="1743" s="1"/>
  <c r="A6219" i="1743" s="1"/>
  <c r="A6220" i="1743" s="1"/>
  <c r="A6221" i="1743" s="1"/>
  <c r="A6222" i="1743" s="1"/>
  <c r="A6223" i="1743" s="1"/>
  <c r="A6224" i="1743" s="1"/>
  <c r="A6225" i="1743" s="1"/>
  <c r="A6226" i="1743" s="1"/>
  <c r="A6227" i="1743" s="1"/>
  <c r="A6228" i="1743" s="1"/>
  <c r="A6229" i="1743" s="1"/>
  <c r="A6230" i="1743" s="1"/>
  <c r="A6231" i="1743" s="1"/>
  <c r="A6232" i="1743" s="1"/>
  <c r="A6233" i="1743" s="1"/>
  <c r="A6234" i="1743" s="1"/>
  <c r="A6235" i="1743" s="1"/>
  <c r="A6236" i="1743" s="1"/>
  <c r="A6237" i="1743" s="1"/>
  <c r="A6238" i="1743" s="1"/>
  <c r="A6239" i="1743" s="1"/>
  <c r="A6240" i="1743" s="1"/>
  <c r="A6241" i="1743" s="1"/>
  <c r="A6242" i="1743" s="1"/>
  <c r="A6243" i="1743" s="1"/>
  <c r="A6244" i="1743" s="1"/>
  <c r="A6245" i="1743" s="1"/>
  <c r="A6246" i="1743" s="1"/>
  <c r="A6247" i="1743" s="1"/>
  <c r="A6248" i="1743" s="1"/>
  <c r="A6249" i="1743" s="1"/>
  <c r="A6250" i="1743" s="1"/>
  <c r="A6251" i="1743" s="1"/>
  <c r="A6252" i="1743" s="1"/>
  <c r="A6253" i="1743" s="1"/>
  <c r="A6254" i="1743" s="1"/>
  <c r="A6255" i="1743" s="1"/>
  <c r="A6256" i="1743" s="1"/>
  <c r="A6257" i="1743" s="1"/>
  <c r="A6258" i="1743" s="1"/>
  <c r="A6259" i="1743" s="1"/>
  <c r="A6260" i="1743" s="1"/>
  <c r="A6261" i="1743" s="1"/>
  <c r="A6262" i="1743" s="1"/>
  <c r="A6263" i="1743" s="1"/>
  <c r="A6264" i="1743" s="1"/>
  <c r="A6265" i="1743" s="1"/>
  <c r="A6266" i="1743" s="1"/>
  <c r="A6267" i="1743" s="1"/>
  <c r="A6268" i="1743" s="1"/>
  <c r="A6269" i="1743" s="1"/>
  <c r="A6270" i="1743" s="1"/>
  <c r="A6271" i="1743" s="1"/>
  <c r="A6272" i="1743" s="1"/>
  <c r="A6273" i="1743" s="1"/>
  <c r="A6274" i="1743" s="1"/>
  <c r="A6275" i="1743" s="1"/>
  <c r="A6276" i="1743" s="1"/>
  <c r="A6277" i="1743" s="1"/>
  <c r="A6278" i="1743" s="1"/>
  <c r="A6279" i="1743" s="1"/>
  <c r="A6280" i="1743" s="1"/>
  <c r="A6281" i="1743" s="1"/>
  <c r="A6282" i="1743" s="1"/>
  <c r="A6283" i="1743" s="1"/>
  <c r="A6284" i="1743" s="1"/>
  <c r="A6285" i="1743" s="1"/>
  <c r="A6286" i="1743" s="1"/>
  <c r="A6287" i="1743" s="1"/>
  <c r="A6288" i="1743" s="1"/>
  <c r="A6289" i="1743" s="1"/>
  <c r="A6290" i="1743" s="1"/>
  <c r="A6291" i="1743" s="1"/>
  <c r="A6292" i="1743" s="1"/>
  <c r="A6293" i="1743" s="1"/>
  <c r="A6294" i="1743" s="1"/>
  <c r="A6295" i="1743" s="1"/>
  <c r="A6296" i="1743" s="1"/>
  <c r="A6297" i="1743" s="1"/>
  <c r="A6298" i="1743" s="1"/>
  <c r="A6299" i="1743" s="1"/>
  <c r="A6300" i="1743" s="1"/>
  <c r="A6301" i="1743" s="1"/>
  <c r="A6302" i="1743" s="1"/>
  <c r="A6303" i="1743" s="1"/>
  <c r="A6304" i="1743" s="1"/>
  <c r="A6305" i="1743" s="1"/>
  <c r="A6306" i="1743" s="1"/>
  <c r="A6307" i="1743" s="1"/>
  <c r="A6308" i="1743" s="1"/>
  <c r="A6309" i="1743" s="1"/>
  <c r="A6310" i="1743" s="1"/>
  <c r="A6311" i="1743" s="1"/>
  <c r="A6312" i="1743" s="1"/>
  <c r="A6313" i="1743" s="1"/>
  <c r="A6314" i="1743" s="1"/>
  <c r="A6315" i="1743" s="1"/>
  <c r="A6316" i="1743" s="1"/>
  <c r="A6317" i="1743" s="1"/>
  <c r="A6318" i="1743" s="1"/>
  <c r="A6319" i="1743" s="1"/>
  <c r="A6320" i="1743" s="1"/>
  <c r="A6321" i="1743" s="1"/>
  <c r="A6322" i="1743" s="1"/>
  <c r="A6323" i="1743" s="1"/>
  <c r="A6324" i="1743" s="1"/>
  <c r="A6325" i="1743" s="1"/>
  <c r="A6326" i="1743" s="1"/>
  <c r="A6327" i="1743" s="1"/>
  <c r="A6328" i="1743" s="1"/>
  <c r="A6329" i="1743" s="1"/>
  <c r="A6330" i="1743" s="1"/>
  <c r="A6331" i="1743" s="1"/>
  <c r="A6332" i="1743" s="1"/>
  <c r="A6333" i="1743" s="1"/>
  <c r="A6334" i="1743" s="1"/>
  <c r="A6335" i="1743" s="1"/>
  <c r="A6336" i="1743" s="1"/>
  <c r="A6337" i="1743" s="1"/>
  <c r="A6338" i="1743" s="1"/>
  <c r="A6339" i="1743" s="1"/>
  <c r="A6340" i="1743" s="1"/>
  <c r="A6341" i="1743" s="1"/>
  <c r="A6342" i="1743" s="1"/>
  <c r="A6343" i="1743" s="1"/>
  <c r="A6344" i="1743" s="1"/>
  <c r="A6345" i="1743" s="1"/>
  <c r="A6346" i="1743" s="1"/>
  <c r="A6347" i="1743" s="1"/>
  <c r="A6348" i="1743" s="1"/>
  <c r="A6349" i="1743" s="1"/>
  <c r="A6350" i="1743" s="1"/>
  <c r="A6351" i="1743" s="1"/>
  <c r="A6352" i="1743" s="1"/>
  <c r="A6353" i="1743" s="1"/>
  <c r="A6354" i="1743" s="1"/>
  <c r="A6355" i="1743" s="1"/>
  <c r="A6356" i="1743" s="1"/>
  <c r="A6357" i="1743" s="1"/>
  <c r="A6358" i="1743" s="1"/>
  <c r="A6359" i="1743" s="1"/>
  <c r="A6360" i="1743" s="1"/>
  <c r="A6361" i="1743" s="1"/>
  <c r="A6362" i="1743" s="1"/>
  <c r="A6363" i="1743" s="1"/>
  <c r="A6364" i="1743" s="1"/>
  <c r="A6365" i="1743" s="1"/>
  <c r="A6366" i="1743" s="1"/>
  <c r="A6367" i="1743" s="1"/>
  <c r="A6368" i="1743" s="1"/>
  <c r="A6369" i="1743" s="1"/>
  <c r="A6370" i="1743" s="1"/>
  <c r="A6371" i="1743" s="1"/>
  <c r="A6372" i="1743" s="1"/>
  <c r="A6373" i="1743" s="1"/>
  <c r="A6374" i="1743" s="1"/>
  <c r="A6375" i="1743" s="1"/>
  <c r="A6376" i="1743" s="1"/>
  <c r="A6377" i="1743" s="1"/>
  <c r="A6378" i="1743" s="1"/>
  <c r="A6379" i="1743" s="1"/>
  <c r="A6380" i="1743" s="1"/>
  <c r="A6381" i="1743" s="1"/>
  <c r="A6382" i="1743" s="1"/>
  <c r="A6383" i="1743" s="1"/>
  <c r="A6384" i="1743" s="1"/>
  <c r="A6385" i="1743" s="1"/>
  <c r="A6386" i="1743" s="1"/>
  <c r="A6387" i="1743" s="1"/>
  <c r="A6388" i="1743" s="1"/>
  <c r="A6389" i="1743" s="1"/>
  <c r="A6390" i="1743" s="1"/>
  <c r="A6391" i="1743" s="1"/>
  <c r="A6392" i="1743" s="1"/>
  <c r="A6393" i="1743" s="1"/>
  <c r="A6394" i="1743" s="1"/>
  <c r="A6395" i="1743" s="1"/>
  <c r="A6396" i="1743" s="1"/>
  <c r="A6397" i="1743" s="1"/>
  <c r="A6398" i="1743" s="1"/>
  <c r="A6399" i="1743" s="1"/>
  <c r="A6400" i="1743" s="1"/>
  <c r="A6401" i="1743" s="1"/>
  <c r="A6402" i="1743" s="1"/>
  <c r="A6403" i="1743" s="1"/>
  <c r="A6404" i="1743" s="1"/>
  <c r="A6405" i="1743" s="1"/>
  <c r="A6406" i="1743" s="1"/>
  <c r="A6407" i="1743" s="1"/>
  <c r="A6408" i="1743" s="1"/>
  <c r="A6409" i="1743" s="1"/>
  <c r="A6410" i="1743" s="1"/>
  <c r="A6411" i="1743" s="1"/>
  <c r="A6412" i="1743" s="1"/>
  <c r="A6413" i="1743" s="1"/>
  <c r="A6414" i="1743" s="1"/>
  <c r="A6415" i="1743" s="1"/>
  <c r="A6416" i="1743" s="1"/>
  <c r="A6417" i="1743" s="1"/>
  <c r="A6418" i="1743" s="1"/>
  <c r="A6419" i="1743" s="1"/>
  <c r="A6420" i="1743" s="1"/>
  <c r="A6421" i="1743" s="1"/>
  <c r="A6422" i="1743" s="1"/>
  <c r="A6423" i="1743" s="1"/>
  <c r="A6424" i="1743" s="1"/>
  <c r="A6425" i="1743" s="1"/>
  <c r="A6426" i="1743" s="1"/>
  <c r="A6427" i="1743" s="1"/>
  <c r="A6428" i="1743" s="1"/>
  <c r="A6429" i="1743" s="1"/>
  <c r="A6430" i="1743" s="1"/>
  <c r="A6431" i="1743" s="1"/>
  <c r="A6432" i="1743" s="1"/>
  <c r="A6433" i="1743" s="1"/>
  <c r="A6434" i="1743" s="1"/>
  <c r="A6435" i="1743" s="1"/>
  <c r="A6436" i="1743" s="1"/>
  <c r="A6437" i="1743" s="1"/>
  <c r="A6438" i="1743" s="1"/>
  <c r="A6439" i="1743" s="1"/>
  <c r="A6440" i="1743" s="1"/>
  <c r="A6441" i="1743" s="1"/>
  <c r="A6442" i="1743" s="1"/>
  <c r="A6443" i="1743" s="1"/>
  <c r="A6444" i="1743" s="1"/>
  <c r="A6445" i="1743" s="1"/>
  <c r="A6446" i="1743" s="1"/>
  <c r="A6447" i="1743" s="1"/>
  <c r="A6448" i="1743" s="1"/>
  <c r="A6449" i="1743" s="1"/>
  <c r="A6450" i="1743" s="1"/>
  <c r="A6451" i="1743" s="1"/>
  <c r="A6452" i="1743" s="1"/>
  <c r="A6453" i="1743" s="1"/>
  <c r="A6454" i="1743" s="1"/>
  <c r="A6455" i="1743" s="1"/>
  <c r="A6456" i="1743" s="1"/>
  <c r="A6457" i="1743" s="1"/>
  <c r="A6458" i="1743" s="1"/>
  <c r="A6459" i="1743" s="1"/>
  <c r="A6460" i="1743" s="1"/>
  <c r="A6461" i="1743" s="1"/>
  <c r="A6462" i="1743" s="1"/>
  <c r="A6463" i="1743" s="1"/>
  <c r="A6464" i="1743" s="1"/>
  <c r="A6465" i="1743" s="1"/>
  <c r="A6466" i="1743" s="1"/>
  <c r="A6467" i="1743" s="1"/>
  <c r="A6468" i="1743" s="1"/>
  <c r="A6469" i="1743" s="1"/>
  <c r="A6470" i="1743" s="1"/>
  <c r="A6471" i="1743" s="1"/>
  <c r="A6472" i="1743" s="1"/>
  <c r="A6473" i="1743" s="1"/>
  <c r="A6474" i="1743" s="1"/>
  <c r="A6475" i="1743" s="1"/>
  <c r="A6476" i="1743" s="1"/>
  <c r="A6477" i="1743" s="1"/>
  <c r="A6478" i="1743" s="1"/>
  <c r="A6479" i="1743" s="1"/>
  <c r="A6480" i="1743" s="1"/>
  <c r="A6481" i="1743" s="1"/>
  <c r="A6482" i="1743" s="1"/>
  <c r="A6483" i="1743" s="1"/>
  <c r="A6484" i="1743" s="1"/>
  <c r="A6485" i="1743" s="1"/>
  <c r="A6486" i="1743" s="1"/>
  <c r="A6487" i="1743" s="1"/>
  <c r="A6488" i="1743" s="1"/>
  <c r="A6489" i="1743" s="1"/>
  <c r="A6490" i="1743" s="1"/>
  <c r="A6491" i="1743" s="1"/>
  <c r="A6492" i="1743" s="1"/>
  <c r="A6493" i="1743" s="1"/>
  <c r="A6494" i="1743" s="1"/>
  <c r="A6495" i="1743" s="1"/>
  <c r="A6496" i="1743" s="1"/>
  <c r="A6497" i="1743" s="1"/>
  <c r="A6498" i="1743" s="1"/>
  <c r="A6499" i="1743" s="1"/>
  <c r="A6500" i="1743" s="1"/>
  <c r="A6501" i="1743" s="1"/>
  <c r="A6502" i="1743" s="1"/>
  <c r="A6503" i="1743" s="1"/>
  <c r="A6504" i="1743" s="1"/>
  <c r="A6505" i="1743" s="1"/>
  <c r="A6506" i="1743" s="1"/>
  <c r="A6507" i="1743" s="1"/>
  <c r="A6508" i="1743" s="1"/>
  <c r="A6509" i="1743" s="1"/>
  <c r="A6510" i="1743" s="1"/>
  <c r="A6511" i="1743" s="1"/>
  <c r="A6512" i="1743" s="1"/>
  <c r="A6513" i="1743" s="1"/>
  <c r="A6514" i="1743" s="1"/>
  <c r="A6515" i="1743" s="1"/>
  <c r="A6516" i="1743" s="1"/>
  <c r="A6517" i="1743" s="1"/>
  <c r="A6518" i="1743" s="1"/>
  <c r="A6519" i="1743" s="1"/>
  <c r="A6520" i="1743" s="1"/>
  <c r="A6521" i="1743" s="1"/>
  <c r="A6522" i="1743" s="1"/>
  <c r="A6523" i="1743" s="1"/>
  <c r="A6524" i="1743" s="1"/>
  <c r="A6525" i="1743" s="1"/>
  <c r="A6526" i="1743" s="1"/>
  <c r="A6527" i="1743" s="1"/>
  <c r="A6528" i="1743" s="1"/>
  <c r="A6529" i="1743" s="1"/>
  <c r="A6530" i="1743" s="1"/>
  <c r="A6531" i="1743" s="1"/>
  <c r="A6532" i="1743" s="1"/>
  <c r="A6533" i="1743" s="1"/>
  <c r="A6534" i="1743" s="1"/>
  <c r="A6535" i="1743" s="1"/>
  <c r="A6536" i="1743" s="1"/>
  <c r="A6537" i="1743" s="1"/>
  <c r="A6538" i="1743" s="1"/>
  <c r="A6539" i="1743" s="1"/>
  <c r="A6540" i="1743" s="1"/>
  <c r="A6541" i="1743" s="1"/>
  <c r="A6542" i="1743" s="1"/>
  <c r="A6543" i="1743" s="1"/>
  <c r="A6544" i="1743" s="1"/>
  <c r="A6545" i="1743" s="1"/>
  <c r="A6546" i="1743" s="1"/>
  <c r="A6547" i="1743" s="1"/>
  <c r="A6548" i="1743" s="1"/>
  <c r="A6549" i="1743" s="1"/>
  <c r="A6550" i="1743" s="1"/>
  <c r="A6551" i="1743" s="1"/>
  <c r="A6552" i="1743" s="1"/>
  <c r="A6553" i="1743" s="1"/>
  <c r="A6554" i="1743" s="1"/>
  <c r="A6555" i="1743" s="1"/>
  <c r="A6556" i="1743" s="1"/>
  <c r="A6557" i="1743" s="1"/>
  <c r="A6558" i="1743" s="1"/>
  <c r="A6559" i="1743" s="1"/>
  <c r="A6560" i="1743" s="1"/>
  <c r="A6561" i="1743" s="1"/>
  <c r="A6562" i="1743" s="1"/>
  <c r="A6563" i="1743" s="1"/>
  <c r="A6564" i="1743" s="1"/>
  <c r="A6565" i="1743" s="1"/>
  <c r="A6566" i="1743" s="1"/>
  <c r="A6567" i="1743" s="1"/>
  <c r="A6568" i="1743" s="1"/>
  <c r="A6569" i="1743" s="1"/>
  <c r="A6570" i="1743" s="1"/>
  <c r="A6571" i="1743" s="1"/>
  <c r="A6572" i="1743" s="1"/>
  <c r="A6573" i="1743" s="1"/>
  <c r="A6574" i="1743" s="1"/>
  <c r="A6575" i="1743" s="1"/>
  <c r="A6576" i="1743" s="1"/>
  <c r="A6577" i="1743" s="1"/>
  <c r="A6578" i="1743" s="1"/>
  <c r="A6579" i="1743" s="1"/>
  <c r="A6580" i="1743" s="1"/>
  <c r="A6581" i="1743" s="1"/>
  <c r="A6582" i="1743" s="1"/>
  <c r="A6583" i="1743" s="1"/>
  <c r="A6584" i="1743" s="1"/>
  <c r="A6585" i="1743" s="1"/>
  <c r="A6586" i="1743" s="1"/>
  <c r="A6587" i="1743" s="1"/>
  <c r="A6588" i="1743" s="1"/>
  <c r="A6589" i="1743" s="1"/>
  <c r="A6590" i="1743" s="1"/>
  <c r="A6591" i="1743" s="1"/>
  <c r="A6592" i="1743" s="1"/>
  <c r="A6593" i="1743" s="1"/>
  <c r="A6594" i="1743" s="1"/>
  <c r="A6595" i="1743" s="1"/>
  <c r="A6596" i="1743" s="1"/>
  <c r="A6597" i="1743" s="1"/>
  <c r="A6598" i="1743" s="1"/>
  <c r="A6599" i="1743" s="1"/>
  <c r="A6600" i="1743" s="1"/>
  <c r="A6601" i="1743" s="1"/>
  <c r="A6602" i="1743" s="1"/>
  <c r="A6603" i="1743" s="1"/>
  <c r="A6604" i="1743" s="1"/>
  <c r="A6605" i="1743" s="1"/>
  <c r="A6606" i="1743" s="1"/>
  <c r="A6607" i="1743" s="1"/>
  <c r="A6608" i="1743" s="1"/>
  <c r="A6609" i="1743" s="1"/>
  <c r="A6610" i="1743" s="1"/>
  <c r="A6611" i="1743" s="1"/>
  <c r="A6612" i="1743" s="1"/>
  <c r="A6613" i="1743" s="1"/>
  <c r="A6614" i="1743" s="1"/>
  <c r="A6615" i="1743" s="1"/>
  <c r="A6616" i="1743" s="1"/>
  <c r="A6617" i="1743" s="1"/>
  <c r="A6618" i="1743" s="1"/>
  <c r="A6619" i="1743" s="1"/>
  <c r="A6620" i="1743" s="1"/>
  <c r="A6621" i="1743" s="1"/>
  <c r="A6622" i="1743" s="1"/>
  <c r="A6623" i="1743" s="1"/>
  <c r="A6624" i="1743" s="1"/>
  <c r="A6625" i="1743" s="1"/>
  <c r="A6626" i="1743" s="1"/>
  <c r="A6627" i="1743" s="1"/>
  <c r="A6628" i="1743" s="1"/>
  <c r="A6629" i="1743" s="1"/>
  <c r="A6630" i="1743" s="1"/>
  <c r="A6631" i="1743" s="1"/>
  <c r="A6632" i="1743" s="1"/>
  <c r="A6633" i="1743" s="1"/>
  <c r="A6634" i="1743" s="1"/>
  <c r="A6635" i="1743" s="1"/>
  <c r="A6636" i="1743" s="1"/>
  <c r="A6637" i="1743" s="1"/>
  <c r="A6638" i="1743" s="1"/>
  <c r="A6639" i="1743" s="1"/>
  <c r="A6640" i="1743" s="1"/>
  <c r="A6641" i="1743" s="1"/>
  <c r="A6642" i="1743" s="1"/>
  <c r="A6643" i="1743" s="1"/>
  <c r="A6644" i="1743" s="1"/>
  <c r="A6645" i="1743" s="1"/>
  <c r="A6646" i="1743" s="1"/>
  <c r="A6647" i="1743" s="1"/>
  <c r="A6648" i="1743" s="1"/>
  <c r="A6649" i="1743" s="1"/>
  <c r="A6650" i="1743" s="1"/>
  <c r="A6651" i="1743" s="1"/>
  <c r="A6652" i="1743" s="1"/>
  <c r="A6653" i="1743" s="1"/>
  <c r="A6654" i="1743" s="1"/>
  <c r="A6655" i="1743" s="1"/>
  <c r="A6656" i="1743" s="1"/>
  <c r="A6657" i="1743" s="1"/>
  <c r="A6658" i="1743" s="1"/>
  <c r="A6659" i="1743" s="1"/>
  <c r="A6660" i="1743" s="1"/>
  <c r="A6661" i="1743" s="1"/>
  <c r="A6662" i="1743" s="1"/>
  <c r="BV51" i="1747" l="1"/>
  <c r="AW59" i="1744"/>
  <c r="AV59" i="1744"/>
  <c r="EU51" i="1747"/>
  <c r="DL43" i="1747"/>
  <c r="FP43" i="1747"/>
  <c r="EF43" i="1747"/>
  <c r="CZ40" i="1747"/>
  <c r="DG40" i="1747" s="1"/>
  <c r="DN40" i="1747" s="1"/>
  <c r="DU40" i="1747" s="1"/>
  <c r="EB40" i="1747" s="1"/>
  <c r="EI40" i="1747" s="1"/>
  <c r="EP40" i="1747" s="1"/>
  <c r="EW40" i="1747" s="1"/>
  <c r="FD40" i="1747" s="1"/>
  <c r="FK40" i="1747" s="1"/>
  <c r="FR40" i="1747" s="1"/>
  <c r="FY40" i="1747" s="1"/>
  <c r="GF40" i="1747" s="1"/>
  <c r="GM40" i="1747" s="1"/>
  <c r="GT40" i="1747" s="1"/>
  <c r="HA40" i="1747" s="1"/>
  <c r="HH40" i="1747" s="1"/>
  <c r="HO40" i="1747" s="1"/>
  <c r="EF5" i="1747"/>
  <c r="FI28" i="1747"/>
  <c r="EF22" i="1747"/>
  <c r="GK51" i="1747"/>
  <c r="FZ12" i="1747"/>
  <c r="GG12" i="1747" s="1"/>
  <c r="GN12" i="1747" s="1"/>
  <c r="GU12" i="1747" s="1"/>
  <c r="HB12" i="1747" s="1"/>
  <c r="HI12" i="1747" s="1"/>
  <c r="HP12" i="1747" s="1"/>
  <c r="GC51" i="1747"/>
  <c r="BD31" i="1744"/>
  <c r="AZ38" i="1744"/>
  <c r="BA26" i="1744"/>
  <c r="AZ45" i="1744"/>
  <c r="BA55" i="1744"/>
  <c r="BA41" i="1744"/>
  <c r="BD41" i="1744" s="1"/>
  <c r="BA8" i="1744"/>
  <c r="BD8" i="1744" s="1"/>
  <c r="BA48" i="1744"/>
  <c r="BA9" i="1744"/>
  <c r="BD9" i="1744" s="1"/>
  <c r="BA12" i="1744"/>
  <c r="BD12" i="1744" s="1"/>
  <c r="AZ41" i="1744"/>
  <c r="BC41" i="1744" s="1"/>
  <c r="AZ8" i="1744"/>
  <c r="BC8" i="1744" s="1"/>
  <c r="AZ11" i="1744"/>
  <c r="BC11" i="1744" s="1"/>
  <c r="BA13" i="1744"/>
  <c r="BD13" i="1744" s="1"/>
  <c r="AZ13" i="1744"/>
  <c r="BC13" i="1744" s="1"/>
  <c r="BA61" i="1744"/>
  <c r="BD61" i="1744" s="1"/>
  <c r="BA33" i="1744"/>
  <c r="BD33" i="1744" s="1"/>
  <c r="AZ48" i="1744"/>
  <c r="BA11" i="1744"/>
  <c r="BD11" i="1744" s="1"/>
  <c r="AZ33" i="1744"/>
  <c r="BC33" i="1744" s="1"/>
  <c r="AZ49" i="1744"/>
  <c r="BC49" i="1744" s="1"/>
  <c r="AZ54" i="1744"/>
  <c r="BC54" i="1744" s="1"/>
  <c r="AZ10" i="1744"/>
  <c r="BC10" i="1744" s="1"/>
  <c r="BA49" i="1744"/>
  <c r="BD49" i="1744" s="1"/>
  <c r="AZ12" i="1744"/>
  <c r="BC12" i="1744" s="1"/>
  <c r="AZ40" i="1744"/>
  <c r="BC40" i="1744" s="1"/>
  <c r="BA10" i="1744"/>
  <c r="BD10" i="1744" s="1"/>
  <c r="AZ36" i="1744"/>
  <c r="AZ16" i="1744"/>
  <c r="BC16" i="1744" s="1"/>
  <c r="AZ61" i="1744"/>
  <c r="BC61" i="1744" s="1"/>
  <c r="BA40" i="1744"/>
  <c r="BD40" i="1744" s="1"/>
  <c r="AZ9" i="1744"/>
  <c r="BC9" i="1744" s="1"/>
  <c r="AZ56" i="1744"/>
  <c r="BC56" i="1744" s="1"/>
  <c r="AZ59" i="1744"/>
  <c r="BA36" i="1744"/>
  <c r="AZ47" i="1744"/>
  <c r="BA47" i="1744"/>
  <c r="BA54" i="1744"/>
  <c r="BA56" i="1744"/>
  <c r="BD56" i="1744" s="1"/>
  <c r="BA59" i="1744"/>
  <c r="BA16" i="1744"/>
  <c r="BD16" i="1744" s="1"/>
  <c r="BK2" i="1744"/>
  <c r="BG2" i="1744"/>
  <c r="BA24" i="1744"/>
  <c r="AZ29" i="1744"/>
  <c r="FP28" i="1747"/>
  <c r="FI51" i="1747"/>
  <c r="FI35" i="1747"/>
  <c r="FP51" i="1747"/>
  <c r="EU5" i="1747"/>
  <c r="DN10" i="1747"/>
  <c r="DU10" i="1747" s="1"/>
  <c r="EB10" i="1747" s="1"/>
  <c r="EI10" i="1747" s="1"/>
  <c r="EP10" i="1747" s="1"/>
  <c r="EW10" i="1747" s="1"/>
  <c r="FD10" i="1747" s="1"/>
  <c r="FK10" i="1747" s="1"/>
  <c r="FR10" i="1747" s="1"/>
  <c r="FY10" i="1747" s="1"/>
  <c r="GF10" i="1747" s="1"/>
  <c r="GM10" i="1747" s="1"/>
  <c r="GT10" i="1747" s="1"/>
  <c r="HA10" i="1747" s="1"/>
  <c r="HH10" i="1747" s="1"/>
  <c r="HO10" i="1747" s="1"/>
  <c r="CX5" i="1747"/>
  <c r="X43" i="1744"/>
  <c r="AS43" i="1744"/>
  <c r="R22" i="1744"/>
  <c r="Y28" i="1744"/>
  <c r="CZ41" i="1747"/>
  <c r="DG41" i="1747" s="1"/>
  <c r="DN41" i="1747" s="1"/>
  <c r="DU41" i="1747" s="1"/>
  <c r="EB41" i="1747" s="1"/>
  <c r="EI41" i="1747" s="1"/>
  <c r="EP41" i="1747" s="1"/>
  <c r="EW41" i="1747" s="1"/>
  <c r="FD41" i="1747" s="1"/>
  <c r="FK41" i="1747" s="1"/>
  <c r="FR41" i="1747" s="1"/>
  <c r="FY41" i="1747" s="1"/>
  <c r="GF41" i="1747" s="1"/>
  <c r="GM41" i="1747" s="1"/>
  <c r="GT41" i="1747" s="1"/>
  <c r="HA41" i="1747" s="1"/>
  <c r="HH41" i="1747" s="1"/>
  <c r="HO41" i="1747" s="1"/>
  <c r="GR28" i="1747"/>
  <c r="N32" i="1747"/>
  <c r="U32" i="1747" s="1"/>
  <c r="AB32" i="1747" s="1"/>
  <c r="AI32" i="1747" s="1"/>
  <c r="AP32" i="1747" s="1"/>
  <c r="AW32" i="1747" s="1"/>
  <c r="BD32" i="1747" s="1"/>
  <c r="BK32" i="1747" s="1"/>
  <c r="BR32" i="1747" s="1"/>
  <c r="BY32" i="1747" s="1"/>
  <c r="CF32" i="1747" s="1"/>
  <c r="CM32" i="1747" s="1"/>
  <c r="CT32" i="1747" s="1"/>
  <c r="DA32" i="1747" s="1"/>
  <c r="DH32" i="1747" s="1"/>
  <c r="DO32" i="1747" s="1"/>
  <c r="DV32" i="1747" s="1"/>
  <c r="EC32" i="1747" s="1"/>
  <c r="EJ32" i="1747" s="1"/>
  <c r="EQ32" i="1747" s="1"/>
  <c r="EX32" i="1747" s="1"/>
  <c r="FE32" i="1747" s="1"/>
  <c r="FL32" i="1747" s="1"/>
  <c r="FS32" i="1747" s="1"/>
  <c r="FZ32" i="1747" s="1"/>
  <c r="GG32" i="1747" s="1"/>
  <c r="GN32" i="1747" s="1"/>
  <c r="GU32" i="1747" s="1"/>
  <c r="HB32" i="1747" s="1"/>
  <c r="HI32" i="1747" s="1"/>
  <c r="HP32" i="1747" s="1"/>
  <c r="EF28" i="1747"/>
  <c r="GR35" i="1747"/>
  <c r="R43" i="1744"/>
  <c r="GR51" i="1747"/>
  <c r="CI35" i="1747"/>
  <c r="R5" i="1744"/>
  <c r="DK5" i="1747"/>
  <c r="CX28" i="1747"/>
  <c r="GR22" i="1747"/>
  <c r="FI5" i="1747"/>
  <c r="GR43" i="1747"/>
  <c r="FP22" i="1747"/>
  <c r="R35" i="1744"/>
  <c r="FW51" i="1747"/>
  <c r="Y43" i="1744"/>
  <c r="CB35" i="1747"/>
  <c r="GX51" i="1747"/>
  <c r="DA41" i="1747"/>
  <c r="DH41" i="1747" s="1"/>
  <c r="DO41" i="1747" s="1"/>
  <c r="DV41" i="1747" s="1"/>
  <c r="EC41" i="1747" s="1"/>
  <c r="EJ41" i="1747" s="1"/>
  <c r="EQ41" i="1747" s="1"/>
  <c r="EX41" i="1747" s="1"/>
  <c r="FE41" i="1747" s="1"/>
  <c r="FL41" i="1747" s="1"/>
  <c r="FS41" i="1747" s="1"/>
  <c r="FZ41" i="1747" s="1"/>
  <c r="GG41" i="1747" s="1"/>
  <c r="GN41" i="1747" s="1"/>
  <c r="GU41" i="1747" s="1"/>
  <c r="HB41" i="1747" s="1"/>
  <c r="HI41" i="1747" s="1"/>
  <c r="HP41" i="1747" s="1"/>
  <c r="AJ1" i="1746"/>
  <c r="R28" i="1744"/>
  <c r="BY56" i="1747"/>
  <c r="CF56" i="1747" s="1"/>
  <c r="CM56" i="1747" s="1"/>
  <c r="CT56" i="1747" s="1"/>
  <c r="DA56" i="1747" s="1"/>
  <c r="DH56" i="1747" s="1"/>
  <c r="DO56" i="1747" s="1"/>
  <c r="DV56" i="1747" s="1"/>
  <c r="EC56" i="1747" s="1"/>
  <c r="EJ56" i="1747" s="1"/>
  <c r="EQ56" i="1747" s="1"/>
  <c r="EX56" i="1747" s="1"/>
  <c r="FE56" i="1747" s="1"/>
  <c r="FL56" i="1747" s="1"/>
  <c r="FS56" i="1747" s="1"/>
  <c r="FZ56" i="1747" s="1"/>
  <c r="GG56" i="1747" s="1"/>
  <c r="GN56" i="1747" s="1"/>
  <c r="GU56" i="1747" s="1"/>
  <c r="HB56" i="1747" s="1"/>
  <c r="HI56" i="1747" s="1"/>
  <c r="HP56" i="1747" s="1"/>
  <c r="FA28" i="1747"/>
  <c r="GQ5" i="1747"/>
  <c r="DK28" i="1747"/>
  <c r="J43" i="1744"/>
  <c r="DR51" i="1747"/>
  <c r="AB48" i="1747"/>
  <c r="AI48" i="1747" s="1"/>
  <c r="AP48" i="1747" s="1"/>
  <c r="AW48" i="1747" s="1"/>
  <c r="BD48" i="1747" s="1"/>
  <c r="BK48" i="1747" s="1"/>
  <c r="BR48" i="1747" s="1"/>
  <c r="BY48" i="1747" s="1"/>
  <c r="CF48" i="1747" s="1"/>
  <c r="CM48" i="1747" s="1"/>
  <c r="CT48" i="1747" s="1"/>
  <c r="DA48" i="1747" s="1"/>
  <c r="DH48" i="1747" s="1"/>
  <c r="DO48" i="1747" s="1"/>
  <c r="DV48" i="1747" s="1"/>
  <c r="EC48" i="1747" s="1"/>
  <c r="EJ48" i="1747" s="1"/>
  <c r="EQ48" i="1747" s="1"/>
  <c r="EX48" i="1747" s="1"/>
  <c r="FE48" i="1747" s="1"/>
  <c r="FL48" i="1747" s="1"/>
  <c r="FS48" i="1747" s="1"/>
  <c r="FZ48" i="1747" s="1"/>
  <c r="GG48" i="1747" s="1"/>
  <c r="GN48" i="1747" s="1"/>
  <c r="GU48" i="1747" s="1"/>
  <c r="HB48" i="1747" s="1"/>
  <c r="HI48" i="1747" s="1"/>
  <c r="HP48" i="1747" s="1"/>
  <c r="GD51" i="1747"/>
  <c r="N20" i="1747"/>
  <c r="U20" i="1747" s="1"/>
  <c r="AB20" i="1747" s="1"/>
  <c r="AI20" i="1747" s="1"/>
  <c r="AP20" i="1747" s="1"/>
  <c r="AW20" i="1747" s="1"/>
  <c r="BD20" i="1747" s="1"/>
  <c r="BK20" i="1747" s="1"/>
  <c r="BR20" i="1747" s="1"/>
  <c r="BY20" i="1747" s="1"/>
  <c r="CF20" i="1747" s="1"/>
  <c r="CM20" i="1747" s="1"/>
  <c r="CT20" i="1747" s="1"/>
  <c r="DA20" i="1747" s="1"/>
  <c r="DH20" i="1747" s="1"/>
  <c r="DO20" i="1747" s="1"/>
  <c r="DV20" i="1747" s="1"/>
  <c r="EC20" i="1747" s="1"/>
  <c r="EJ20" i="1747" s="1"/>
  <c r="EQ20" i="1747" s="1"/>
  <c r="EX20" i="1747" s="1"/>
  <c r="FE20" i="1747" s="1"/>
  <c r="FL20" i="1747" s="1"/>
  <c r="FS20" i="1747" s="1"/>
  <c r="FZ20" i="1747" s="1"/>
  <c r="GG20" i="1747" s="1"/>
  <c r="GN20" i="1747" s="1"/>
  <c r="GU20" i="1747" s="1"/>
  <c r="HB20" i="1747" s="1"/>
  <c r="HI20" i="1747" s="1"/>
  <c r="HP20" i="1747" s="1"/>
  <c r="GQ28" i="1747"/>
  <c r="GC32" i="1746"/>
  <c r="GI32" i="1746" s="1"/>
  <c r="AO39" i="1746"/>
  <c r="AU40" i="1746"/>
  <c r="BY55" i="1746"/>
  <c r="BG31" i="1746"/>
  <c r="BM33" i="1746"/>
  <c r="BM56" i="1746"/>
  <c r="BG54" i="1746"/>
  <c r="AU18" i="1746"/>
  <c r="BA19" i="1746"/>
  <c r="AU5" i="1746"/>
  <c r="BA6" i="1746"/>
  <c r="AO24" i="1746"/>
  <c r="AU25" i="1746"/>
  <c r="AO47" i="1746"/>
  <c r="AU48" i="1746"/>
  <c r="FA51" i="1747"/>
  <c r="FH51" i="1747"/>
  <c r="CZ9" i="1747"/>
  <c r="DG9" i="1747" s="1"/>
  <c r="DN9" i="1747" s="1"/>
  <c r="DU9" i="1747" s="1"/>
  <c r="EB9" i="1747" s="1"/>
  <c r="EI9" i="1747" s="1"/>
  <c r="EP9" i="1747" s="1"/>
  <c r="EW9" i="1747" s="1"/>
  <c r="FD9" i="1747" s="1"/>
  <c r="FK9" i="1747" s="1"/>
  <c r="FR9" i="1747" s="1"/>
  <c r="FY9" i="1747" s="1"/>
  <c r="GF9" i="1747" s="1"/>
  <c r="GM9" i="1747" s="1"/>
  <c r="GT9" i="1747" s="1"/>
  <c r="HA9" i="1747" s="1"/>
  <c r="HH9" i="1747" s="1"/>
  <c r="HO9" i="1747" s="1"/>
  <c r="FH5" i="1747"/>
  <c r="GQ51" i="1747"/>
  <c r="GQ35" i="1747"/>
  <c r="K51" i="1747"/>
  <c r="M32" i="1747"/>
  <c r="T32" i="1747" s="1"/>
  <c r="AA32" i="1747" s="1"/>
  <c r="AH32" i="1747" s="1"/>
  <c r="AO32" i="1747" s="1"/>
  <c r="AV32" i="1747" s="1"/>
  <c r="BC32" i="1747" s="1"/>
  <c r="BJ32" i="1747" s="1"/>
  <c r="BQ32" i="1747" s="1"/>
  <c r="BX32" i="1747" s="1"/>
  <c r="CE32" i="1747" s="1"/>
  <c r="CL32" i="1747" s="1"/>
  <c r="CS32" i="1747" s="1"/>
  <c r="CZ32" i="1747" s="1"/>
  <c r="DG32" i="1747" s="1"/>
  <c r="DN32" i="1747" s="1"/>
  <c r="DU32" i="1747" s="1"/>
  <c r="EB32" i="1747" s="1"/>
  <c r="EI32" i="1747" s="1"/>
  <c r="EP32" i="1747" s="1"/>
  <c r="EW32" i="1747" s="1"/>
  <c r="FD32" i="1747" s="1"/>
  <c r="FK32" i="1747" s="1"/>
  <c r="FR32" i="1747" s="1"/>
  <c r="FY32" i="1747" s="1"/>
  <c r="GF32" i="1747" s="1"/>
  <c r="GM32" i="1747" s="1"/>
  <c r="GT32" i="1747" s="1"/>
  <c r="HA32" i="1747" s="1"/>
  <c r="HH32" i="1747" s="1"/>
  <c r="HO32" i="1747" s="1"/>
  <c r="FB51" i="1747"/>
  <c r="FB28" i="1747"/>
  <c r="N7" i="1747"/>
  <c r="U7" i="1747" s="1"/>
  <c r="AB7" i="1747" s="1"/>
  <c r="AI7" i="1747" s="1"/>
  <c r="AP7" i="1747" s="1"/>
  <c r="AW7" i="1747" s="1"/>
  <c r="BD7" i="1747" s="1"/>
  <c r="BK7" i="1747" s="1"/>
  <c r="BR7" i="1747" s="1"/>
  <c r="BY7" i="1747" s="1"/>
  <c r="CF7" i="1747" s="1"/>
  <c r="CM7" i="1747" s="1"/>
  <c r="CT7" i="1747" s="1"/>
  <c r="DA7" i="1747" s="1"/>
  <c r="DH7" i="1747" s="1"/>
  <c r="DO7" i="1747" s="1"/>
  <c r="DV7" i="1747" s="1"/>
  <c r="EC7" i="1747" s="1"/>
  <c r="EJ7" i="1747" s="1"/>
  <c r="EQ7" i="1747" s="1"/>
  <c r="EX7" i="1747" s="1"/>
  <c r="FE7" i="1747" s="1"/>
  <c r="FL7" i="1747" s="1"/>
  <c r="FS7" i="1747" s="1"/>
  <c r="FZ7" i="1747" s="1"/>
  <c r="GG7" i="1747" s="1"/>
  <c r="GN7" i="1747" s="1"/>
  <c r="GU7" i="1747" s="1"/>
  <c r="HB7" i="1747" s="1"/>
  <c r="HI7" i="1747" s="1"/>
  <c r="HP7" i="1747" s="1"/>
  <c r="AB48" i="1744"/>
  <c r="AI48" i="1744" s="1"/>
  <c r="AP48" i="1744" s="1"/>
  <c r="AW48" i="1744" s="1"/>
  <c r="J51" i="1747"/>
  <c r="DD51" i="1747"/>
  <c r="CZ13" i="1747"/>
  <c r="DG13" i="1747" s="1"/>
  <c r="DN13" i="1747" s="1"/>
  <c r="DU13" i="1747" s="1"/>
  <c r="EB13" i="1747" s="1"/>
  <c r="EI13" i="1747" s="1"/>
  <c r="EP13" i="1747" s="1"/>
  <c r="EW13" i="1747" s="1"/>
  <c r="FD13" i="1747" s="1"/>
  <c r="FK13" i="1747" s="1"/>
  <c r="FR13" i="1747" s="1"/>
  <c r="FY13" i="1747" s="1"/>
  <c r="GF13" i="1747" s="1"/>
  <c r="GM13" i="1747" s="1"/>
  <c r="GT13" i="1747" s="1"/>
  <c r="HA13" i="1747" s="1"/>
  <c r="HH13" i="1747" s="1"/>
  <c r="HO13" i="1747" s="1"/>
  <c r="CP5" i="1747"/>
  <c r="AB36" i="1744"/>
  <c r="DZ58" i="1747"/>
  <c r="GD35" i="1747"/>
  <c r="GR58" i="1747"/>
  <c r="BA58" i="1747"/>
  <c r="FB35" i="1747"/>
  <c r="GD58" i="1747"/>
  <c r="GK58" i="1747"/>
  <c r="T30" i="1744"/>
  <c r="AA30" i="1744" s="1"/>
  <c r="AH30" i="1744" s="1"/>
  <c r="AO30" i="1744" s="1"/>
  <c r="AV30" i="1744" s="1"/>
  <c r="BC30" i="1744" s="1"/>
  <c r="GR5" i="1747"/>
  <c r="R58" i="1744"/>
  <c r="BD37" i="1744"/>
  <c r="DV61" i="1747"/>
  <c r="EC61" i="1747" s="1"/>
  <c r="EJ61" i="1747" s="1"/>
  <c r="EQ61" i="1747" s="1"/>
  <c r="EX61" i="1747" s="1"/>
  <c r="FE61" i="1747" s="1"/>
  <c r="FL61" i="1747" s="1"/>
  <c r="FS61" i="1747" s="1"/>
  <c r="FZ61" i="1747" s="1"/>
  <c r="GG61" i="1747" s="1"/>
  <c r="GN61" i="1747" s="1"/>
  <c r="GU61" i="1747" s="1"/>
  <c r="HB61" i="1747" s="1"/>
  <c r="HI61" i="1747" s="1"/>
  <c r="HP61" i="1747" s="1"/>
  <c r="DS58" i="1747"/>
  <c r="FI58" i="1747"/>
  <c r="T46" i="1744"/>
  <c r="AA46" i="1744" s="1"/>
  <c r="AH46" i="1744" s="1"/>
  <c r="AO46" i="1744" s="1"/>
  <c r="AV46" i="1744" s="1"/>
  <c r="BC46" i="1744" s="1"/>
  <c r="AL58" i="1747"/>
  <c r="J28" i="1747"/>
  <c r="BD37" i="1747"/>
  <c r="BK37" i="1747" s="1"/>
  <c r="BR37" i="1747" s="1"/>
  <c r="BY37" i="1747" s="1"/>
  <c r="CF37" i="1747" s="1"/>
  <c r="CM37" i="1747" s="1"/>
  <c r="CT37" i="1747" s="1"/>
  <c r="DA37" i="1747" s="1"/>
  <c r="DH37" i="1747" s="1"/>
  <c r="DO37" i="1747" s="1"/>
  <c r="DV37" i="1747" s="1"/>
  <c r="EC37" i="1747" s="1"/>
  <c r="EJ37" i="1747" s="1"/>
  <c r="EQ37" i="1747" s="1"/>
  <c r="EX37" i="1747" s="1"/>
  <c r="FE37" i="1747" s="1"/>
  <c r="FL37" i="1747" s="1"/>
  <c r="FS37" i="1747" s="1"/>
  <c r="FZ37" i="1747" s="1"/>
  <c r="GG37" i="1747" s="1"/>
  <c r="GN37" i="1747" s="1"/>
  <c r="GU37" i="1747" s="1"/>
  <c r="HB37" i="1747" s="1"/>
  <c r="HI37" i="1747" s="1"/>
  <c r="HP37" i="1747" s="1"/>
  <c r="BA35" i="1747"/>
  <c r="FW35" i="1747"/>
  <c r="X18" i="1744"/>
  <c r="AL51" i="1747"/>
  <c r="GD28" i="1747"/>
  <c r="Q58" i="1747"/>
  <c r="FP5" i="1747"/>
  <c r="GD5" i="1747"/>
  <c r="DD58" i="1747"/>
  <c r="DK58" i="1747"/>
  <c r="FH28" i="1747"/>
  <c r="U47" i="1744"/>
  <c r="AB47" i="1744" s="1"/>
  <c r="AI47" i="1744" s="1"/>
  <c r="AP47" i="1744" s="1"/>
  <c r="AW47" i="1744" s="1"/>
  <c r="AF22" i="1747"/>
  <c r="CJ58" i="1747"/>
  <c r="CQ58" i="1747"/>
  <c r="Q58" i="1744"/>
  <c r="AE58" i="1747"/>
  <c r="BN58" i="1747"/>
  <c r="GQ58" i="1747"/>
  <c r="U36" i="1747"/>
  <c r="R35" i="1747"/>
  <c r="U30" i="1747"/>
  <c r="AB30" i="1747" s="1"/>
  <c r="AI30" i="1747" s="1"/>
  <c r="AP30" i="1747" s="1"/>
  <c r="AW30" i="1747" s="1"/>
  <c r="BD30" i="1747" s="1"/>
  <c r="BK30" i="1747" s="1"/>
  <c r="BR30" i="1747" s="1"/>
  <c r="BY30" i="1747" s="1"/>
  <c r="CF30" i="1747" s="1"/>
  <c r="CM30" i="1747" s="1"/>
  <c r="CT30" i="1747" s="1"/>
  <c r="DA30" i="1747" s="1"/>
  <c r="DH30" i="1747" s="1"/>
  <c r="DO30" i="1747" s="1"/>
  <c r="DV30" i="1747" s="1"/>
  <c r="EC30" i="1747" s="1"/>
  <c r="EJ30" i="1747" s="1"/>
  <c r="EQ30" i="1747" s="1"/>
  <c r="EX30" i="1747" s="1"/>
  <c r="FE30" i="1747" s="1"/>
  <c r="FL30" i="1747" s="1"/>
  <c r="FS30" i="1747" s="1"/>
  <c r="FZ30" i="1747" s="1"/>
  <c r="GG30" i="1747" s="1"/>
  <c r="GN30" i="1747" s="1"/>
  <c r="GU30" i="1747" s="1"/>
  <c r="HB30" i="1747" s="1"/>
  <c r="HI30" i="1747" s="1"/>
  <c r="HP30" i="1747" s="1"/>
  <c r="Y51" i="1747"/>
  <c r="BO5" i="1747"/>
  <c r="AL58" i="1744"/>
  <c r="BG58" i="1747"/>
  <c r="CW5" i="1747"/>
  <c r="FO35" i="1747"/>
  <c r="FV35" i="1747"/>
  <c r="U30" i="1744"/>
  <c r="AB30" i="1744" s="1"/>
  <c r="AI30" i="1744" s="1"/>
  <c r="AP30" i="1744" s="1"/>
  <c r="AW30" i="1744" s="1"/>
  <c r="BD30" i="1744" s="1"/>
  <c r="Y51" i="1744"/>
  <c r="EN5" i="1747"/>
  <c r="AZ58" i="1747"/>
  <c r="R28" i="1747"/>
  <c r="R5" i="1747"/>
  <c r="AB38" i="1747"/>
  <c r="AI38" i="1747" s="1"/>
  <c r="AP38" i="1747" s="1"/>
  <c r="AW38" i="1747" s="1"/>
  <c r="BD38" i="1747" s="1"/>
  <c r="BK38" i="1747" s="1"/>
  <c r="BR38" i="1747" s="1"/>
  <c r="BY38" i="1747" s="1"/>
  <c r="CF38" i="1747" s="1"/>
  <c r="CM38" i="1747" s="1"/>
  <c r="CT38" i="1747" s="1"/>
  <c r="DA38" i="1747" s="1"/>
  <c r="DH38" i="1747" s="1"/>
  <c r="DO38" i="1747" s="1"/>
  <c r="DV38" i="1747" s="1"/>
  <c r="EC38" i="1747" s="1"/>
  <c r="EJ38" i="1747" s="1"/>
  <c r="EQ38" i="1747" s="1"/>
  <c r="EX38" i="1747" s="1"/>
  <c r="FE38" i="1747" s="1"/>
  <c r="FL38" i="1747" s="1"/>
  <c r="FS38" i="1747" s="1"/>
  <c r="FZ38" i="1747" s="1"/>
  <c r="GG38" i="1747" s="1"/>
  <c r="GN38" i="1747" s="1"/>
  <c r="GU38" i="1747" s="1"/>
  <c r="HB38" i="1747" s="1"/>
  <c r="HI38" i="1747" s="1"/>
  <c r="HP38" i="1747" s="1"/>
  <c r="Y35" i="1747"/>
  <c r="BV5" i="1747"/>
  <c r="BV43" i="1747"/>
  <c r="CX43" i="1747"/>
  <c r="DA11" i="1747"/>
  <c r="DH11" i="1747" s="1"/>
  <c r="DO11" i="1747" s="1"/>
  <c r="DV11" i="1747" s="1"/>
  <c r="EC11" i="1747" s="1"/>
  <c r="EJ11" i="1747" s="1"/>
  <c r="EQ11" i="1747" s="1"/>
  <c r="EX11" i="1747" s="1"/>
  <c r="FE11" i="1747" s="1"/>
  <c r="FL11" i="1747" s="1"/>
  <c r="FS11" i="1747" s="1"/>
  <c r="FZ11" i="1747" s="1"/>
  <c r="GG11" i="1747" s="1"/>
  <c r="GN11" i="1747" s="1"/>
  <c r="GU11" i="1747" s="1"/>
  <c r="HB11" i="1747" s="1"/>
  <c r="HI11" i="1747" s="1"/>
  <c r="HP11" i="1747" s="1"/>
  <c r="DS22" i="1747"/>
  <c r="DS35" i="1747"/>
  <c r="ET5" i="1747"/>
  <c r="FA35" i="1747"/>
  <c r="FO5" i="1747"/>
  <c r="FV51" i="1747"/>
  <c r="FV58" i="1747"/>
  <c r="GC35" i="1747"/>
  <c r="GX35" i="1747"/>
  <c r="AB38" i="1744"/>
  <c r="AI38" i="1744" s="1"/>
  <c r="AP38" i="1744" s="1"/>
  <c r="AW38" i="1744" s="1"/>
  <c r="BD38" i="1744" s="1"/>
  <c r="Y35" i="1744"/>
  <c r="AF58" i="1747"/>
  <c r="AL51" i="1744"/>
  <c r="BC20" i="1744"/>
  <c r="CI58" i="1747"/>
  <c r="CW58" i="1747"/>
  <c r="DR35" i="1747"/>
  <c r="EM58" i="1747"/>
  <c r="ET58" i="1747"/>
  <c r="FA58" i="1747"/>
  <c r="FO28" i="1747"/>
  <c r="FO58" i="1747"/>
  <c r="GJ58" i="1747"/>
  <c r="GX28" i="1747"/>
  <c r="R22" i="1747"/>
  <c r="Y22" i="1747"/>
  <c r="DE43" i="1747"/>
  <c r="GY35" i="1747"/>
  <c r="T30" i="1747"/>
  <c r="AA30" i="1747" s="1"/>
  <c r="AH30" i="1747" s="1"/>
  <c r="AO30" i="1747" s="1"/>
  <c r="AV30" i="1747" s="1"/>
  <c r="BC30" i="1747" s="1"/>
  <c r="BJ30" i="1747" s="1"/>
  <c r="BQ30" i="1747" s="1"/>
  <c r="BX30" i="1747" s="1"/>
  <c r="CE30" i="1747" s="1"/>
  <c r="BC37" i="1744"/>
  <c r="CB58" i="1747"/>
  <c r="FO51" i="1747"/>
  <c r="GF12" i="1747"/>
  <c r="GM12" i="1747" s="1"/>
  <c r="GT12" i="1747" s="1"/>
  <c r="HA12" i="1747" s="1"/>
  <c r="HH12" i="1747" s="1"/>
  <c r="HO12" i="1747" s="1"/>
  <c r="U46" i="1744"/>
  <c r="AB46" i="1744" s="1"/>
  <c r="AI46" i="1744" s="1"/>
  <c r="AP46" i="1744" s="1"/>
  <c r="AW46" i="1744" s="1"/>
  <c r="BD46" i="1744" s="1"/>
  <c r="BO58" i="1747"/>
  <c r="X5" i="1744"/>
  <c r="AE58" i="1744"/>
  <c r="BC37" i="1747"/>
  <c r="BJ37" i="1747" s="1"/>
  <c r="BQ37" i="1747" s="1"/>
  <c r="BX37" i="1747" s="1"/>
  <c r="CE37" i="1747" s="1"/>
  <c r="CL37" i="1747" s="1"/>
  <c r="CS37" i="1747" s="1"/>
  <c r="CZ37" i="1747" s="1"/>
  <c r="DG37" i="1747" s="1"/>
  <c r="DN37" i="1747" s="1"/>
  <c r="DU37" i="1747" s="1"/>
  <c r="EB37" i="1747" s="1"/>
  <c r="EI37" i="1747" s="1"/>
  <c r="EP37" i="1747" s="1"/>
  <c r="EW37" i="1747" s="1"/>
  <c r="FD37" i="1747" s="1"/>
  <c r="FK37" i="1747" s="1"/>
  <c r="FR37" i="1747" s="1"/>
  <c r="FY37" i="1747" s="1"/>
  <c r="GF37" i="1747" s="1"/>
  <c r="GM37" i="1747" s="1"/>
  <c r="GT37" i="1747" s="1"/>
  <c r="HA37" i="1747" s="1"/>
  <c r="HH37" i="1747" s="1"/>
  <c r="HO37" i="1747" s="1"/>
  <c r="AZ35" i="1747"/>
  <c r="BU58" i="1747"/>
  <c r="CB5" i="1747"/>
  <c r="DK51" i="1747"/>
  <c r="DY58" i="1747"/>
  <c r="EM35" i="1747"/>
  <c r="U47" i="1747"/>
  <c r="AB47" i="1747" s="1"/>
  <c r="AI47" i="1747" s="1"/>
  <c r="AP47" i="1747" s="1"/>
  <c r="AW47" i="1747" s="1"/>
  <c r="BD47" i="1747" s="1"/>
  <c r="BK47" i="1747" s="1"/>
  <c r="BR47" i="1747" s="1"/>
  <c r="BY47" i="1747" s="1"/>
  <c r="CF47" i="1747" s="1"/>
  <c r="CM47" i="1747" s="1"/>
  <c r="CT47" i="1747" s="1"/>
  <c r="DA47" i="1747" s="1"/>
  <c r="DH47" i="1747" s="1"/>
  <c r="DO47" i="1747" s="1"/>
  <c r="DV47" i="1747" s="1"/>
  <c r="EC47" i="1747" s="1"/>
  <c r="EJ47" i="1747" s="1"/>
  <c r="EQ47" i="1747" s="1"/>
  <c r="EX47" i="1747" s="1"/>
  <c r="FE47" i="1747" s="1"/>
  <c r="FL47" i="1747" s="1"/>
  <c r="FS47" i="1747" s="1"/>
  <c r="FZ47" i="1747" s="1"/>
  <c r="GG47" i="1747" s="1"/>
  <c r="GN47" i="1747" s="1"/>
  <c r="GU47" i="1747" s="1"/>
  <c r="HB47" i="1747" s="1"/>
  <c r="HI47" i="1747" s="1"/>
  <c r="HP47" i="1747" s="1"/>
  <c r="R43" i="1747"/>
  <c r="Y43" i="1747"/>
  <c r="BO22" i="1747"/>
  <c r="CT17" i="1747"/>
  <c r="DA17" i="1747" s="1"/>
  <c r="DH17" i="1747" s="1"/>
  <c r="DO17" i="1747" s="1"/>
  <c r="DV17" i="1747" s="1"/>
  <c r="EC17" i="1747" s="1"/>
  <c r="EJ17" i="1747" s="1"/>
  <c r="EQ17" i="1747" s="1"/>
  <c r="EX17" i="1747" s="1"/>
  <c r="FE17" i="1747" s="1"/>
  <c r="FL17" i="1747" s="1"/>
  <c r="FS17" i="1747" s="1"/>
  <c r="FZ17" i="1747" s="1"/>
  <c r="GG17" i="1747" s="1"/>
  <c r="GN17" i="1747" s="1"/>
  <c r="GU17" i="1747" s="1"/>
  <c r="HB17" i="1747" s="1"/>
  <c r="HI17" i="1747" s="1"/>
  <c r="HP17" i="1747" s="1"/>
  <c r="GK43" i="1747"/>
  <c r="X5" i="1747"/>
  <c r="X22" i="1747"/>
  <c r="AT22" i="1744"/>
  <c r="EG5" i="1747"/>
  <c r="FP35" i="1747"/>
  <c r="T47" i="1747"/>
  <c r="AA47" i="1747" s="1"/>
  <c r="AH47" i="1747" s="1"/>
  <c r="AO47" i="1747" s="1"/>
  <c r="AV47" i="1747" s="1"/>
  <c r="BC47" i="1747" s="1"/>
  <c r="BJ47" i="1747" s="1"/>
  <c r="BQ47" i="1747" s="1"/>
  <c r="BX47" i="1747" s="1"/>
  <c r="CE47" i="1747" s="1"/>
  <c r="CL47" i="1747" s="1"/>
  <c r="CS47" i="1747" s="1"/>
  <c r="CZ47" i="1747" s="1"/>
  <c r="DG47" i="1747" s="1"/>
  <c r="DN47" i="1747" s="1"/>
  <c r="DU47" i="1747" s="1"/>
  <c r="EB47" i="1747" s="1"/>
  <c r="EI47" i="1747" s="1"/>
  <c r="EP47" i="1747" s="1"/>
  <c r="EW47" i="1747" s="1"/>
  <c r="FD47" i="1747" s="1"/>
  <c r="FK47" i="1747" s="1"/>
  <c r="FR47" i="1747" s="1"/>
  <c r="FY47" i="1747" s="1"/>
  <c r="GF47" i="1747" s="1"/>
  <c r="GM47" i="1747" s="1"/>
  <c r="GT47" i="1747" s="1"/>
  <c r="HA47" i="1747" s="1"/>
  <c r="HH47" i="1747" s="1"/>
  <c r="HO47" i="1747" s="1"/>
  <c r="AL28" i="1747"/>
  <c r="ET28" i="1747"/>
  <c r="AF5" i="1744"/>
  <c r="AM58" i="1744"/>
  <c r="X28" i="1744"/>
  <c r="BV22" i="1747"/>
  <c r="DA13" i="1747"/>
  <c r="DH13" i="1747" s="1"/>
  <c r="DO13" i="1747" s="1"/>
  <c r="DV13" i="1747" s="1"/>
  <c r="EC13" i="1747" s="1"/>
  <c r="EJ13" i="1747" s="1"/>
  <c r="EQ13" i="1747" s="1"/>
  <c r="EX13" i="1747" s="1"/>
  <c r="FE13" i="1747" s="1"/>
  <c r="FL13" i="1747" s="1"/>
  <c r="FS13" i="1747" s="1"/>
  <c r="FZ13" i="1747" s="1"/>
  <c r="GG13" i="1747" s="1"/>
  <c r="GN13" i="1747" s="1"/>
  <c r="GU13" i="1747" s="1"/>
  <c r="HB13" i="1747" s="1"/>
  <c r="HI13" i="1747" s="1"/>
  <c r="HP13" i="1747" s="1"/>
  <c r="DZ28" i="1747"/>
  <c r="FB43" i="1747"/>
  <c r="FW28" i="1747"/>
  <c r="FW22" i="1747"/>
  <c r="BU51" i="1747"/>
  <c r="GC28" i="1747"/>
  <c r="AT22" i="1747"/>
  <c r="AE5" i="1744"/>
  <c r="AF5" i="1747"/>
  <c r="AM58" i="1747"/>
  <c r="FW58" i="1747"/>
  <c r="X58" i="1747"/>
  <c r="AS43" i="1747"/>
  <c r="AS58" i="1747"/>
  <c r="DY35" i="1747"/>
  <c r="GC58" i="1747"/>
  <c r="GJ22" i="1747"/>
  <c r="AF28" i="1744"/>
  <c r="CC35" i="1747"/>
  <c r="CJ43" i="1747"/>
  <c r="EG22" i="1747"/>
  <c r="AV26" i="1744"/>
  <c r="BC26" i="1744" s="1"/>
  <c r="DL5" i="1747"/>
  <c r="AE35" i="1744"/>
  <c r="GY51" i="1747"/>
  <c r="X58" i="1744"/>
  <c r="AS58" i="1744"/>
  <c r="AF28" i="1747"/>
  <c r="AV26" i="1747"/>
  <c r="BC26" i="1747" s="1"/>
  <c r="BJ26" i="1747" s="1"/>
  <c r="BQ26" i="1747" s="1"/>
  <c r="BX26" i="1747" s="1"/>
  <c r="CE26" i="1747" s="1"/>
  <c r="CL26" i="1747" s="1"/>
  <c r="CS26" i="1747" s="1"/>
  <c r="CZ26" i="1747" s="1"/>
  <c r="DG26" i="1747" s="1"/>
  <c r="DN26" i="1747" s="1"/>
  <c r="DU26" i="1747" s="1"/>
  <c r="EB26" i="1747" s="1"/>
  <c r="EI26" i="1747" s="1"/>
  <c r="EP26" i="1747" s="1"/>
  <c r="EW26" i="1747" s="1"/>
  <c r="FD26" i="1747" s="1"/>
  <c r="FK26" i="1747" s="1"/>
  <c r="FR26" i="1747" s="1"/>
  <c r="FY26" i="1747" s="1"/>
  <c r="GF26" i="1747" s="1"/>
  <c r="GM26" i="1747" s="1"/>
  <c r="GT26" i="1747" s="1"/>
  <c r="HA26" i="1747" s="1"/>
  <c r="HH26" i="1747" s="1"/>
  <c r="HO26" i="1747" s="1"/>
  <c r="CW51" i="1747"/>
  <c r="BD59" i="1747"/>
  <c r="BH58" i="1747"/>
  <c r="CJ35" i="1747"/>
  <c r="CX51" i="1747"/>
  <c r="DS5" i="1747"/>
  <c r="AE35" i="1747"/>
  <c r="BA28" i="1747"/>
  <c r="CT54" i="1747"/>
  <c r="DA54" i="1747" s="1"/>
  <c r="DH54" i="1747" s="1"/>
  <c r="DO54" i="1747" s="1"/>
  <c r="DV54" i="1747" s="1"/>
  <c r="EC54" i="1747" s="1"/>
  <c r="EJ54" i="1747" s="1"/>
  <c r="EQ54" i="1747" s="1"/>
  <c r="EX54" i="1747" s="1"/>
  <c r="FE54" i="1747" s="1"/>
  <c r="FL54" i="1747" s="1"/>
  <c r="FS54" i="1747" s="1"/>
  <c r="FZ54" i="1747" s="1"/>
  <c r="GG54" i="1747" s="1"/>
  <c r="GN54" i="1747" s="1"/>
  <c r="GU54" i="1747" s="1"/>
  <c r="HB54" i="1747" s="1"/>
  <c r="HI54" i="1747" s="1"/>
  <c r="HP54" i="1747" s="1"/>
  <c r="DL28" i="1747"/>
  <c r="FW5" i="1747"/>
  <c r="GY43" i="1747"/>
  <c r="X51" i="1747"/>
  <c r="AA48" i="1747"/>
  <c r="AH48" i="1747" s="1"/>
  <c r="AO48" i="1747" s="1"/>
  <c r="AV48" i="1747" s="1"/>
  <c r="BC48" i="1747" s="1"/>
  <c r="BJ48" i="1747" s="1"/>
  <c r="BQ48" i="1747" s="1"/>
  <c r="BX48" i="1747" s="1"/>
  <c r="CE48" i="1747" s="1"/>
  <c r="CL48" i="1747" s="1"/>
  <c r="CS48" i="1747" s="1"/>
  <c r="CZ48" i="1747" s="1"/>
  <c r="DG48" i="1747" s="1"/>
  <c r="DN48" i="1747" s="1"/>
  <c r="DU48" i="1747" s="1"/>
  <c r="EB48" i="1747" s="1"/>
  <c r="EI48" i="1747" s="1"/>
  <c r="EP48" i="1747" s="1"/>
  <c r="EW48" i="1747" s="1"/>
  <c r="FD48" i="1747" s="1"/>
  <c r="FK48" i="1747" s="1"/>
  <c r="FR48" i="1747" s="1"/>
  <c r="FY48" i="1747" s="1"/>
  <c r="GF48" i="1747" s="1"/>
  <c r="GM48" i="1747" s="1"/>
  <c r="GT48" i="1747" s="1"/>
  <c r="HA48" i="1747" s="1"/>
  <c r="HH48" i="1747" s="1"/>
  <c r="HO48" i="1747" s="1"/>
  <c r="X43" i="1747"/>
  <c r="DY51" i="1747"/>
  <c r="AM51" i="1744"/>
  <c r="BV35" i="1747"/>
  <c r="CQ51" i="1747"/>
  <c r="AS18" i="1744"/>
  <c r="AT5" i="1744"/>
  <c r="BA18" i="1744"/>
  <c r="CX35" i="1747"/>
  <c r="AI45" i="1744"/>
  <c r="AP45" i="1744" s="1"/>
  <c r="AW45" i="1744" s="1"/>
  <c r="BD45" i="1744" s="1"/>
  <c r="AW26" i="1744"/>
  <c r="EN43" i="1747"/>
  <c r="T36" i="1744"/>
  <c r="Q35" i="1744"/>
  <c r="AS28" i="1744"/>
  <c r="BN35" i="1747"/>
  <c r="X51" i="1744"/>
  <c r="AA48" i="1744"/>
  <c r="AH48" i="1744" s="1"/>
  <c r="AO48" i="1744" s="1"/>
  <c r="AV48" i="1744" s="1"/>
  <c r="AZ51" i="1747"/>
  <c r="AM51" i="1747"/>
  <c r="DA40" i="1747"/>
  <c r="DH40" i="1747" s="1"/>
  <c r="DO40" i="1747" s="1"/>
  <c r="DV40" i="1747" s="1"/>
  <c r="EC40" i="1747" s="1"/>
  <c r="EJ40" i="1747" s="1"/>
  <c r="EQ40" i="1747" s="1"/>
  <c r="EX40" i="1747" s="1"/>
  <c r="FE40" i="1747" s="1"/>
  <c r="FL40" i="1747" s="1"/>
  <c r="FS40" i="1747" s="1"/>
  <c r="FZ40" i="1747" s="1"/>
  <c r="GG40" i="1747" s="1"/>
  <c r="GN40" i="1747" s="1"/>
  <c r="GU40" i="1747" s="1"/>
  <c r="HB40" i="1747" s="1"/>
  <c r="HI40" i="1747" s="1"/>
  <c r="HP40" i="1747" s="1"/>
  <c r="AF58" i="1744"/>
  <c r="AT5" i="1747"/>
  <c r="FH58" i="1747"/>
  <c r="AI45" i="1747"/>
  <c r="AP45" i="1747" s="1"/>
  <c r="AW45" i="1747" s="1"/>
  <c r="BD45" i="1747" s="1"/>
  <c r="BK45" i="1747" s="1"/>
  <c r="BR45" i="1747" s="1"/>
  <c r="BY45" i="1747" s="1"/>
  <c r="CF45" i="1747" s="1"/>
  <c r="CM45" i="1747" s="1"/>
  <c r="CT45" i="1747" s="1"/>
  <c r="DA45" i="1747" s="1"/>
  <c r="DH45" i="1747" s="1"/>
  <c r="DO45" i="1747" s="1"/>
  <c r="DV45" i="1747" s="1"/>
  <c r="EC45" i="1747" s="1"/>
  <c r="EJ45" i="1747" s="1"/>
  <c r="EQ45" i="1747" s="1"/>
  <c r="EX45" i="1747" s="1"/>
  <c r="FE45" i="1747" s="1"/>
  <c r="FL45" i="1747" s="1"/>
  <c r="FS45" i="1747" s="1"/>
  <c r="FZ45" i="1747" s="1"/>
  <c r="GG45" i="1747" s="1"/>
  <c r="GN45" i="1747" s="1"/>
  <c r="GU45" i="1747" s="1"/>
  <c r="HB45" i="1747" s="1"/>
  <c r="HI45" i="1747" s="1"/>
  <c r="HP45" i="1747" s="1"/>
  <c r="AW26" i="1747"/>
  <c r="BD26" i="1747" s="1"/>
  <c r="BK26" i="1747" s="1"/>
  <c r="BR26" i="1747" s="1"/>
  <c r="BY26" i="1747" s="1"/>
  <c r="CF26" i="1747" s="1"/>
  <c r="CM26" i="1747" s="1"/>
  <c r="CT26" i="1747" s="1"/>
  <c r="DA26" i="1747" s="1"/>
  <c r="DH26" i="1747" s="1"/>
  <c r="DO26" i="1747" s="1"/>
  <c r="DV26" i="1747" s="1"/>
  <c r="EC26" i="1747" s="1"/>
  <c r="EJ26" i="1747" s="1"/>
  <c r="EQ26" i="1747" s="1"/>
  <c r="EX26" i="1747" s="1"/>
  <c r="FE26" i="1747" s="1"/>
  <c r="FL26" i="1747" s="1"/>
  <c r="FS26" i="1747" s="1"/>
  <c r="FZ26" i="1747" s="1"/>
  <c r="GG26" i="1747" s="1"/>
  <c r="GN26" i="1747" s="1"/>
  <c r="GU26" i="1747" s="1"/>
  <c r="HB26" i="1747" s="1"/>
  <c r="HI26" i="1747" s="1"/>
  <c r="HP26" i="1747" s="1"/>
  <c r="Q35" i="1747"/>
  <c r="T36" i="1747"/>
  <c r="AS28" i="1747"/>
  <c r="EF35" i="1747"/>
  <c r="CJ28" i="1747"/>
  <c r="CC58" i="1747"/>
  <c r="CP43" i="1747"/>
  <c r="CQ22" i="1747"/>
  <c r="AM35" i="1744"/>
  <c r="BH43" i="1747"/>
  <c r="DE58" i="1747"/>
  <c r="Y58" i="1744"/>
  <c r="AM28" i="1744"/>
  <c r="AT18" i="1744"/>
  <c r="EU28" i="1747"/>
  <c r="Q51" i="1744"/>
  <c r="BX56" i="1747"/>
  <c r="CE56" i="1747" s="1"/>
  <c r="CL56" i="1747" s="1"/>
  <c r="CS56" i="1747" s="1"/>
  <c r="CZ56" i="1747" s="1"/>
  <c r="DG56" i="1747" s="1"/>
  <c r="DN56" i="1747" s="1"/>
  <c r="DU56" i="1747" s="1"/>
  <c r="EB56" i="1747" s="1"/>
  <c r="EI56" i="1747" s="1"/>
  <c r="EP56" i="1747" s="1"/>
  <c r="EW56" i="1747" s="1"/>
  <c r="FD56" i="1747" s="1"/>
  <c r="FK56" i="1747" s="1"/>
  <c r="FR56" i="1747" s="1"/>
  <c r="FY56" i="1747" s="1"/>
  <c r="GF56" i="1747" s="1"/>
  <c r="GM56" i="1747" s="1"/>
  <c r="GT56" i="1747" s="1"/>
  <c r="HA56" i="1747" s="1"/>
  <c r="HH56" i="1747" s="1"/>
  <c r="HO56" i="1747" s="1"/>
  <c r="BC59" i="1747"/>
  <c r="AT35" i="1744"/>
  <c r="CX22" i="1747"/>
  <c r="CP58" i="1747"/>
  <c r="GJ51" i="1747"/>
  <c r="T47" i="1744"/>
  <c r="AA47" i="1744" s="1"/>
  <c r="AH47" i="1744" s="1"/>
  <c r="AO47" i="1744" s="1"/>
  <c r="AV47" i="1744" s="1"/>
  <c r="AL28" i="1744"/>
  <c r="CW28" i="1747"/>
  <c r="AM35" i="1747"/>
  <c r="EU58" i="1747"/>
  <c r="Y58" i="1747"/>
  <c r="AM28" i="1747"/>
  <c r="CF33" i="1747"/>
  <c r="CM33" i="1747" s="1"/>
  <c r="CT33" i="1747" s="1"/>
  <c r="DA33" i="1747" s="1"/>
  <c r="DH33" i="1747" s="1"/>
  <c r="DO33" i="1747" s="1"/>
  <c r="DV33" i="1747" s="1"/>
  <c r="EC33" i="1747" s="1"/>
  <c r="EJ33" i="1747" s="1"/>
  <c r="EQ33" i="1747" s="1"/>
  <c r="EX33" i="1747" s="1"/>
  <c r="FE33" i="1747" s="1"/>
  <c r="FL33" i="1747" s="1"/>
  <c r="FS33" i="1747" s="1"/>
  <c r="FZ33" i="1747" s="1"/>
  <c r="GG33" i="1747" s="1"/>
  <c r="GN33" i="1747" s="1"/>
  <c r="GU33" i="1747" s="1"/>
  <c r="HB33" i="1747" s="1"/>
  <c r="HI33" i="1747" s="1"/>
  <c r="HP33" i="1747" s="1"/>
  <c r="CX58" i="1747"/>
  <c r="Q51" i="1747"/>
  <c r="T52" i="1747"/>
  <c r="DD35" i="1747"/>
  <c r="AT35" i="1747"/>
  <c r="CJ51" i="1747"/>
  <c r="X28" i="1747"/>
  <c r="CP28" i="1747"/>
  <c r="DK35" i="1747"/>
  <c r="R58" i="1747"/>
  <c r="EG43" i="1747"/>
  <c r="FP58" i="1747"/>
  <c r="AS51" i="1747"/>
  <c r="CP35" i="1747"/>
  <c r="AM22" i="1747"/>
  <c r="AE18" i="1744"/>
  <c r="AL35" i="1744"/>
  <c r="FH35" i="1747"/>
  <c r="AA38" i="1744"/>
  <c r="AH38" i="1744" s="1"/>
  <c r="AO38" i="1744" s="1"/>
  <c r="AV38" i="1744" s="1"/>
  <c r="X35" i="1744"/>
  <c r="AM5" i="1747"/>
  <c r="BH51" i="1747"/>
  <c r="DA8" i="1747"/>
  <c r="DH8" i="1747" s="1"/>
  <c r="DO8" i="1747" s="1"/>
  <c r="DV8" i="1747" s="1"/>
  <c r="EC8" i="1747" s="1"/>
  <c r="EJ8" i="1747" s="1"/>
  <c r="EQ8" i="1747" s="1"/>
  <c r="EX8" i="1747" s="1"/>
  <c r="FE8" i="1747" s="1"/>
  <c r="FL8" i="1747" s="1"/>
  <c r="FS8" i="1747" s="1"/>
  <c r="FZ8" i="1747" s="1"/>
  <c r="GG8" i="1747" s="1"/>
  <c r="GN8" i="1747" s="1"/>
  <c r="GU8" i="1747" s="1"/>
  <c r="HB8" i="1747" s="1"/>
  <c r="HI8" i="1747" s="1"/>
  <c r="HP8" i="1747" s="1"/>
  <c r="FB58" i="1747"/>
  <c r="BH35" i="1747"/>
  <c r="DL58" i="1747"/>
  <c r="DS28" i="1747"/>
  <c r="EN58" i="1747"/>
  <c r="AS35" i="1744"/>
  <c r="Y28" i="1747"/>
  <c r="AM43" i="1744"/>
  <c r="CQ28" i="1747"/>
  <c r="BG28" i="1747"/>
  <c r="CZ8" i="1747"/>
  <c r="DG8" i="1747" s="1"/>
  <c r="DN8" i="1747" s="1"/>
  <c r="DU8" i="1747" s="1"/>
  <c r="EB8" i="1747" s="1"/>
  <c r="EI8" i="1747" s="1"/>
  <c r="EP8" i="1747" s="1"/>
  <c r="EW8" i="1747" s="1"/>
  <c r="FD8" i="1747" s="1"/>
  <c r="FK8" i="1747" s="1"/>
  <c r="FR8" i="1747" s="1"/>
  <c r="FY8" i="1747" s="1"/>
  <c r="GF8" i="1747" s="1"/>
  <c r="GM8" i="1747" s="1"/>
  <c r="GT8" i="1747" s="1"/>
  <c r="HA8" i="1747" s="1"/>
  <c r="HH8" i="1747" s="1"/>
  <c r="HO8" i="1747" s="1"/>
  <c r="AL35" i="1747"/>
  <c r="BA51" i="1747"/>
  <c r="AO45" i="1744"/>
  <c r="AV45" i="1744" s="1"/>
  <c r="BG35" i="1747"/>
  <c r="AA38" i="1747"/>
  <c r="AH38" i="1747" s="1"/>
  <c r="AO38" i="1747" s="1"/>
  <c r="AV38" i="1747" s="1"/>
  <c r="BC38" i="1747" s="1"/>
  <c r="BJ38" i="1747" s="1"/>
  <c r="BQ38" i="1747" s="1"/>
  <c r="BX38" i="1747" s="1"/>
  <c r="CE38" i="1747" s="1"/>
  <c r="CL38" i="1747" s="1"/>
  <c r="CS38" i="1747" s="1"/>
  <c r="CZ38" i="1747" s="1"/>
  <c r="DG38" i="1747" s="1"/>
  <c r="DN38" i="1747" s="1"/>
  <c r="DU38" i="1747" s="1"/>
  <c r="EB38" i="1747" s="1"/>
  <c r="EI38" i="1747" s="1"/>
  <c r="EP38" i="1747" s="1"/>
  <c r="EW38" i="1747" s="1"/>
  <c r="FD38" i="1747" s="1"/>
  <c r="FK38" i="1747" s="1"/>
  <c r="FR38" i="1747" s="1"/>
  <c r="FY38" i="1747" s="1"/>
  <c r="GF38" i="1747" s="1"/>
  <c r="GM38" i="1747" s="1"/>
  <c r="GT38" i="1747" s="1"/>
  <c r="HA38" i="1747" s="1"/>
  <c r="HH38" i="1747" s="1"/>
  <c r="HO38" i="1747" s="1"/>
  <c r="X35" i="1747"/>
  <c r="CI28" i="1747"/>
  <c r="AT43" i="1744"/>
  <c r="AS35" i="1747"/>
  <c r="BU28" i="1747"/>
  <c r="AM43" i="1747"/>
  <c r="DA9" i="1747"/>
  <c r="DH9" i="1747" s="1"/>
  <c r="DO9" i="1747" s="1"/>
  <c r="DV9" i="1747" s="1"/>
  <c r="EC9" i="1747" s="1"/>
  <c r="EJ9" i="1747" s="1"/>
  <c r="EQ9" i="1747" s="1"/>
  <c r="EX9" i="1747" s="1"/>
  <c r="FE9" i="1747" s="1"/>
  <c r="FL9" i="1747" s="1"/>
  <c r="FS9" i="1747" s="1"/>
  <c r="FZ9" i="1747" s="1"/>
  <c r="GG9" i="1747" s="1"/>
  <c r="GN9" i="1747" s="1"/>
  <c r="GU9" i="1747" s="1"/>
  <c r="HB9" i="1747" s="1"/>
  <c r="HI9" i="1747" s="1"/>
  <c r="HP9" i="1747" s="1"/>
  <c r="AL5" i="1744"/>
  <c r="DL51" i="1747"/>
  <c r="EN35" i="1747"/>
  <c r="AO45" i="1747"/>
  <c r="AV45" i="1747" s="1"/>
  <c r="BC45" i="1747" s="1"/>
  <c r="BJ45" i="1747" s="1"/>
  <c r="BQ45" i="1747" s="1"/>
  <c r="BX45" i="1747" s="1"/>
  <c r="CE45" i="1747" s="1"/>
  <c r="CL45" i="1747" s="1"/>
  <c r="CS45" i="1747" s="1"/>
  <c r="CZ45" i="1747" s="1"/>
  <c r="DG45" i="1747" s="1"/>
  <c r="DN45" i="1747" s="1"/>
  <c r="DU45" i="1747" s="1"/>
  <c r="EB45" i="1747" s="1"/>
  <c r="EI45" i="1747" s="1"/>
  <c r="EP45" i="1747" s="1"/>
  <c r="EW45" i="1747" s="1"/>
  <c r="FD45" i="1747" s="1"/>
  <c r="FK45" i="1747" s="1"/>
  <c r="FR45" i="1747" s="1"/>
  <c r="FY45" i="1747" s="1"/>
  <c r="GF45" i="1747" s="1"/>
  <c r="GM45" i="1747" s="1"/>
  <c r="GT45" i="1747" s="1"/>
  <c r="HA45" i="1747" s="1"/>
  <c r="HH45" i="1747" s="1"/>
  <c r="HO45" i="1747" s="1"/>
  <c r="AT43" i="1747"/>
  <c r="BO51" i="1747"/>
  <c r="DE28" i="1747"/>
  <c r="AE28" i="1744"/>
  <c r="Y5" i="1747"/>
  <c r="BH5" i="1747"/>
  <c r="DE51" i="1747"/>
  <c r="AH24" i="1744"/>
  <c r="AO24" i="1744" s="1"/>
  <c r="AV24" i="1744" s="1"/>
  <c r="BC24" i="1744" s="1"/>
  <c r="BO35" i="1747"/>
  <c r="BG51" i="1747"/>
  <c r="DD28" i="1747"/>
  <c r="BY31" i="1747"/>
  <c r="CF31" i="1747" s="1"/>
  <c r="CM31" i="1747" s="1"/>
  <c r="CT31" i="1747" s="1"/>
  <c r="DA31" i="1747" s="1"/>
  <c r="DH31" i="1747" s="1"/>
  <c r="DO31" i="1747" s="1"/>
  <c r="DV31" i="1747" s="1"/>
  <c r="EC31" i="1747" s="1"/>
  <c r="EJ31" i="1747" s="1"/>
  <c r="EQ31" i="1747" s="1"/>
  <c r="EX31" i="1747" s="1"/>
  <c r="FE31" i="1747" s="1"/>
  <c r="FL31" i="1747" s="1"/>
  <c r="FS31" i="1747" s="1"/>
  <c r="FZ31" i="1747" s="1"/>
  <c r="GG31" i="1747" s="1"/>
  <c r="GN31" i="1747" s="1"/>
  <c r="GU31" i="1747" s="1"/>
  <c r="HB31" i="1747" s="1"/>
  <c r="HI31" i="1747" s="1"/>
  <c r="HP31" i="1747" s="1"/>
  <c r="AL18" i="1744"/>
  <c r="BN28" i="1747"/>
  <c r="CS17" i="1747"/>
  <c r="CZ17" i="1747" s="1"/>
  <c r="DG17" i="1747" s="1"/>
  <c r="DN17" i="1747" s="1"/>
  <c r="DU17" i="1747" s="1"/>
  <c r="EB17" i="1747" s="1"/>
  <c r="EI17" i="1747" s="1"/>
  <c r="EP17" i="1747" s="1"/>
  <c r="EW17" i="1747" s="1"/>
  <c r="FD17" i="1747" s="1"/>
  <c r="FK17" i="1747" s="1"/>
  <c r="FR17" i="1747" s="1"/>
  <c r="FY17" i="1747" s="1"/>
  <c r="GF17" i="1747" s="1"/>
  <c r="GM17" i="1747" s="1"/>
  <c r="GT17" i="1747" s="1"/>
  <c r="HA17" i="1747" s="1"/>
  <c r="HH17" i="1747" s="1"/>
  <c r="HO17" i="1747" s="1"/>
  <c r="AF43" i="1744"/>
  <c r="AE28" i="1747"/>
  <c r="AZ28" i="1747"/>
  <c r="DS51" i="1747"/>
  <c r="CL33" i="1747"/>
  <c r="CS33" i="1747" s="1"/>
  <c r="CZ33" i="1747" s="1"/>
  <c r="DG33" i="1747" s="1"/>
  <c r="DN33" i="1747" s="1"/>
  <c r="DU33" i="1747" s="1"/>
  <c r="EB33" i="1747" s="1"/>
  <c r="EI33" i="1747" s="1"/>
  <c r="EP33" i="1747" s="1"/>
  <c r="EW33" i="1747" s="1"/>
  <c r="FD33" i="1747" s="1"/>
  <c r="FK33" i="1747" s="1"/>
  <c r="FR33" i="1747" s="1"/>
  <c r="FY33" i="1747" s="1"/>
  <c r="GF33" i="1747" s="1"/>
  <c r="GM33" i="1747" s="1"/>
  <c r="GT33" i="1747" s="1"/>
  <c r="HA33" i="1747" s="1"/>
  <c r="HH33" i="1747" s="1"/>
  <c r="HO33" i="1747" s="1"/>
  <c r="AZ18" i="1744"/>
  <c r="AI24" i="1744"/>
  <c r="AP24" i="1744" s="1"/>
  <c r="AW24" i="1744" s="1"/>
  <c r="AT51" i="1744"/>
  <c r="EM51" i="1747"/>
  <c r="AF43" i="1747"/>
  <c r="BH28" i="1747"/>
  <c r="DH10" i="1747"/>
  <c r="DO10" i="1747" s="1"/>
  <c r="DV10" i="1747" s="1"/>
  <c r="EC10" i="1747" s="1"/>
  <c r="EJ10" i="1747" s="1"/>
  <c r="EQ10" i="1747" s="1"/>
  <c r="EX10" i="1747" s="1"/>
  <c r="FE10" i="1747" s="1"/>
  <c r="FL10" i="1747" s="1"/>
  <c r="FS10" i="1747" s="1"/>
  <c r="FZ10" i="1747" s="1"/>
  <c r="GG10" i="1747" s="1"/>
  <c r="GN10" i="1747" s="1"/>
  <c r="GU10" i="1747" s="1"/>
  <c r="HB10" i="1747" s="1"/>
  <c r="HI10" i="1747" s="1"/>
  <c r="HP10" i="1747" s="1"/>
  <c r="DU61" i="1747"/>
  <c r="EB61" i="1747" s="1"/>
  <c r="EI61" i="1747" s="1"/>
  <c r="EP61" i="1747" s="1"/>
  <c r="EW61" i="1747" s="1"/>
  <c r="FD61" i="1747" s="1"/>
  <c r="FK61" i="1747" s="1"/>
  <c r="FR61" i="1747" s="1"/>
  <c r="FY61" i="1747" s="1"/>
  <c r="GF61" i="1747" s="1"/>
  <c r="GM61" i="1747" s="1"/>
  <c r="GT61" i="1747" s="1"/>
  <c r="HA61" i="1747" s="1"/>
  <c r="HH61" i="1747" s="1"/>
  <c r="HO61" i="1747" s="1"/>
  <c r="DR58" i="1747"/>
  <c r="BO28" i="1747"/>
  <c r="CQ5" i="1747"/>
  <c r="EN22" i="1747"/>
  <c r="AE51" i="1744"/>
  <c r="AF35" i="1744"/>
  <c r="AT28" i="1744"/>
  <c r="DL22" i="1747"/>
  <c r="EG35" i="1747"/>
  <c r="BN51" i="1747"/>
  <c r="CW35" i="1747"/>
  <c r="EM28" i="1747"/>
  <c r="AT51" i="1747"/>
  <c r="BO43" i="1747"/>
  <c r="AF18" i="1744"/>
  <c r="AT58" i="1744"/>
  <c r="CP51" i="1747"/>
  <c r="CI51" i="1747"/>
  <c r="EU35" i="1747"/>
  <c r="AE51" i="1747"/>
  <c r="BN43" i="1747"/>
  <c r="AF35" i="1747"/>
  <c r="AT28" i="1747"/>
  <c r="AF51" i="1744"/>
  <c r="CQ35" i="1747"/>
  <c r="AT58" i="1747"/>
  <c r="BV58" i="1747"/>
  <c r="Q28" i="1744"/>
  <c r="AS51" i="1744"/>
  <c r="U52" i="1747"/>
  <c r="R51" i="1747"/>
  <c r="AM22" i="1744"/>
  <c r="BH22" i="1747"/>
  <c r="CC51" i="1747"/>
  <c r="DE35" i="1747"/>
  <c r="DL35" i="1747"/>
  <c r="BQ31" i="1747"/>
  <c r="BX31" i="1747" s="1"/>
  <c r="CE31" i="1747" s="1"/>
  <c r="CL31" i="1747" s="1"/>
  <c r="CS31" i="1747" s="1"/>
  <c r="CZ31" i="1747" s="1"/>
  <c r="DG31" i="1747" s="1"/>
  <c r="DN31" i="1747" s="1"/>
  <c r="DU31" i="1747" s="1"/>
  <c r="EB31" i="1747" s="1"/>
  <c r="EI31" i="1747" s="1"/>
  <c r="EP31" i="1747" s="1"/>
  <c r="EW31" i="1747" s="1"/>
  <c r="FD31" i="1747" s="1"/>
  <c r="FK31" i="1747" s="1"/>
  <c r="FR31" i="1747" s="1"/>
  <c r="FY31" i="1747" s="1"/>
  <c r="GF31" i="1747" s="1"/>
  <c r="GM31" i="1747" s="1"/>
  <c r="GT31" i="1747" s="1"/>
  <c r="HA31" i="1747" s="1"/>
  <c r="HH31" i="1747" s="1"/>
  <c r="HO31" i="1747" s="1"/>
  <c r="AF51" i="1747"/>
  <c r="BV28" i="1747"/>
  <c r="CZ54" i="1747"/>
  <c r="DG54" i="1747" s="1"/>
  <c r="DN54" i="1747" s="1"/>
  <c r="DU54" i="1747" s="1"/>
  <c r="EB54" i="1747" s="1"/>
  <c r="EI54" i="1747" s="1"/>
  <c r="EP54" i="1747" s="1"/>
  <c r="EW54" i="1747" s="1"/>
  <c r="FD54" i="1747" s="1"/>
  <c r="FK54" i="1747" s="1"/>
  <c r="FR54" i="1747" s="1"/>
  <c r="FY54" i="1747" s="1"/>
  <c r="GF54" i="1747" s="1"/>
  <c r="GM54" i="1747" s="1"/>
  <c r="GT54" i="1747" s="1"/>
  <c r="HA54" i="1747" s="1"/>
  <c r="HH54" i="1747" s="1"/>
  <c r="HO54" i="1747" s="1"/>
  <c r="AM5" i="1744"/>
  <c r="Q28" i="1747"/>
  <c r="BU35" i="1747"/>
  <c r="ET35" i="1747"/>
  <c r="Y18" i="1744"/>
  <c r="Y5" i="1744"/>
  <c r="BA22" i="1747"/>
  <c r="BA5" i="1747"/>
  <c r="BA43" i="1747"/>
  <c r="CC5" i="1747"/>
  <c r="CC22" i="1747"/>
  <c r="CJ22" i="1747"/>
  <c r="DE22" i="1747"/>
  <c r="DE5" i="1747"/>
  <c r="DS43" i="1747"/>
  <c r="DZ22" i="1747"/>
  <c r="DZ35" i="1747"/>
  <c r="DZ43" i="1747"/>
  <c r="DZ51" i="1747"/>
  <c r="DZ5" i="1747"/>
  <c r="FB5" i="1747"/>
  <c r="FB22" i="1747"/>
  <c r="FW43" i="1747"/>
  <c r="GD43" i="1747"/>
  <c r="GD22" i="1747"/>
  <c r="GK28" i="1747"/>
  <c r="GK22" i="1747"/>
  <c r="GK5" i="1747"/>
  <c r="GK35" i="1747"/>
  <c r="GY28" i="1747"/>
  <c r="GY5" i="1747"/>
  <c r="GY22" i="1747"/>
  <c r="Q5" i="1744"/>
  <c r="Q5" i="1747"/>
  <c r="Q22" i="1744"/>
  <c r="Q22" i="1747"/>
  <c r="Q43" i="1744"/>
  <c r="Q43" i="1747"/>
  <c r="AE22" i="1744"/>
  <c r="AE22" i="1747"/>
  <c r="AE43" i="1744"/>
  <c r="AE43" i="1747"/>
  <c r="AL22" i="1744"/>
  <c r="AL22" i="1747"/>
  <c r="AL43" i="1744"/>
  <c r="AL43" i="1747"/>
  <c r="AS5" i="1744"/>
  <c r="AS5" i="1747"/>
  <c r="AS22" i="1744"/>
  <c r="AS22" i="1747"/>
  <c r="AZ22" i="1744"/>
  <c r="AZ22" i="1747"/>
  <c r="AZ5" i="1747"/>
  <c r="AZ43" i="1747"/>
  <c r="BG5" i="1747"/>
  <c r="BG43" i="1747"/>
  <c r="BG22" i="1747"/>
  <c r="BN5" i="1747"/>
  <c r="BN22" i="1747"/>
  <c r="BU5" i="1747"/>
  <c r="BU22" i="1747"/>
  <c r="BU43" i="1747"/>
  <c r="CB28" i="1747"/>
  <c r="CB22" i="1747"/>
  <c r="CB43" i="1747"/>
  <c r="CI22" i="1747"/>
  <c r="CI43" i="1747"/>
  <c r="CP22" i="1747"/>
  <c r="CW43" i="1747"/>
  <c r="CW22" i="1747"/>
  <c r="DD22" i="1747"/>
  <c r="DD43" i="1747"/>
  <c r="DD5" i="1747"/>
  <c r="DK22" i="1747"/>
  <c r="DK43" i="1747"/>
  <c r="DR43" i="1747"/>
  <c r="DR28" i="1747"/>
  <c r="DR5" i="1747"/>
  <c r="DR22" i="1747"/>
  <c r="DY22" i="1747"/>
  <c r="DY43" i="1747"/>
  <c r="DY5" i="1747"/>
  <c r="DY28" i="1747"/>
  <c r="EM22" i="1747"/>
  <c r="EM43" i="1747"/>
  <c r="ET43" i="1747"/>
  <c r="ET22" i="1747"/>
  <c r="FA5" i="1747"/>
  <c r="FA22" i="1747"/>
  <c r="FA43" i="1747"/>
  <c r="FH43" i="1747"/>
  <c r="FH22" i="1747"/>
  <c r="FO22" i="1747"/>
  <c r="FO43" i="1747"/>
  <c r="FV28" i="1747"/>
  <c r="FV5" i="1747"/>
  <c r="FV22" i="1747"/>
  <c r="FV43" i="1747"/>
  <c r="GC43" i="1747"/>
  <c r="GC5" i="1747"/>
  <c r="GC22" i="1747"/>
  <c r="GJ28" i="1747"/>
  <c r="GJ43" i="1747"/>
  <c r="GJ5" i="1747"/>
  <c r="GJ35" i="1747"/>
  <c r="GQ43" i="1747"/>
  <c r="GQ22" i="1747"/>
  <c r="GX43" i="1747"/>
  <c r="GX5" i="1747"/>
  <c r="GX22" i="1747"/>
  <c r="K28" i="1747"/>
  <c r="D51" i="1747"/>
  <c r="M7" i="1747"/>
  <c r="T7" i="1747" s="1"/>
  <c r="AA7" i="1747" s="1"/>
  <c r="AH7" i="1747" s="1"/>
  <c r="AO7" i="1747" s="1"/>
  <c r="AV7" i="1747" s="1"/>
  <c r="BC7" i="1747" s="1"/>
  <c r="BJ7" i="1747" s="1"/>
  <c r="BQ7" i="1747" s="1"/>
  <c r="BX7" i="1747" s="1"/>
  <c r="CE7" i="1747" s="1"/>
  <c r="CL7" i="1747" s="1"/>
  <c r="CS7" i="1747" s="1"/>
  <c r="M20" i="1747"/>
  <c r="T20" i="1747" s="1"/>
  <c r="AA20" i="1747" s="1"/>
  <c r="AH20" i="1747" s="1"/>
  <c r="AO20" i="1747" s="1"/>
  <c r="AV20" i="1747" s="1"/>
  <c r="BC20" i="1747" s="1"/>
  <c r="BJ20" i="1747" s="1"/>
  <c r="BQ20" i="1747" s="1"/>
  <c r="BX20" i="1747" s="1"/>
  <c r="CE20" i="1747" s="1"/>
  <c r="CL20" i="1747" s="1"/>
  <c r="CS20" i="1747" s="1"/>
  <c r="CZ20" i="1747" s="1"/>
  <c r="DG20" i="1747" s="1"/>
  <c r="DN20" i="1747" s="1"/>
  <c r="DU20" i="1747" s="1"/>
  <c r="EB20" i="1747" s="1"/>
  <c r="EI20" i="1747" s="1"/>
  <c r="EP20" i="1747" s="1"/>
  <c r="EW20" i="1747" s="1"/>
  <c r="FD20" i="1747" s="1"/>
  <c r="FK20" i="1747" s="1"/>
  <c r="FR20" i="1747" s="1"/>
  <c r="FY20" i="1747" s="1"/>
  <c r="GF20" i="1747" s="1"/>
  <c r="GM20" i="1747" s="1"/>
  <c r="GT20" i="1747" s="1"/>
  <c r="HA20" i="1747" s="1"/>
  <c r="HH20" i="1747" s="1"/>
  <c r="HO20" i="1747" s="1"/>
  <c r="C51" i="1747"/>
  <c r="K5" i="1747"/>
  <c r="F53" i="1747"/>
  <c r="M53" i="1747" s="1"/>
  <c r="T53" i="1747" s="1"/>
  <c r="AA53" i="1747" s="1"/>
  <c r="AH53" i="1747" s="1"/>
  <c r="AO53" i="1747" s="1"/>
  <c r="AV53" i="1747" s="1"/>
  <c r="BC53" i="1747" s="1"/>
  <c r="BJ53" i="1747" s="1"/>
  <c r="BQ53" i="1747" s="1"/>
  <c r="BX53" i="1747" s="1"/>
  <c r="CE53" i="1747" s="1"/>
  <c r="CL53" i="1747" s="1"/>
  <c r="CS53" i="1747" s="1"/>
  <c r="CZ53" i="1747" s="1"/>
  <c r="DG53" i="1747" s="1"/>
  <c r="DN53" i="1747" s="1"/>
  <c r="DU53" i="1747" s="1"/>
  <c r="EB53" i="1747" s="1"/>
  <c r="EI53" i="1747" s="1"/>
  <c r="EP53" i="1747" s="1"/>
  <c r="EW53" i="1747" s="1"/>
  <c r="FD53" i="1747" s="1"/>
  <c r="FK53" i="1747" s="1"/>
  <c r="FR53" i="1747" s="1"/>
  <c r="FY53" i="1747" s="1"/>
  <c r="GF53" i="1747" s="1"/>
  <c r="GM53" i="1747" s="1"/>
  <c r="GT53" i="1747" s="1"/>
  <c r="HA53" i="1747" s="1"/>
  <c r="HH53" i="1747" s="1"/>
  <c r="HO53" i="1747" s="1"/>
  <c r="M25" i="1744"/>
  <c r="T25" i="1744" s="1"/>
  <c r="AA25" i="1744" s="1"/>
  <c r="AH25" i="1744" s="1"/>
  <c r="AO25" i="1744" s="1"/>
  <c r="AV25" i="1744" s="1"/>
  <c r="BC25" i="1744" s="1"/>
  <c r="J5" i="1747"/>
  <c r="G39" i="1747"/>
  <c r="G35" i="1747" s="1"/>
  <c r="M25" i="1747"/>
  <c r="T25" i="1747" s="1"/>
  <c r="AA25" i="1747" s="1"/>
  <c r="AH25" i="1747" s="1"/>
  <c r="AO25" i="1747" s="1"/>
  <c r="AV25" i="1747" s="1"/>
  <c r="BC25" i="1747" s="1"/>
  <c r="BJ25" i="1747" s="1"/>
  <c r="BQ25" i="1747" s="1"/>
  <c r="BX25" i="1747" s="1"/>
  <c r="CE25" i="1747" s="1"/>
  <c r="CL25" i="1747" s="1"/>
  <c r="CS25" i="1747" s="1"/>
  <c r="CZ25" i="1747" s="1"/>
  <c r="DG25" i="1747" s="1"/>
  <c r="DN25" i="1747" s="1"/>
  <c r="DU25" i="1747" s="1"/>
  <c r="EB25" i="1747" s="1"/>
  <c r="EI25" i="1747" s="1"/>
  <c r="EP25" i="1747" s="1"/>
  <c r="EW25" i="1747" s="1"/>
  <c r="FD25" i="1747" s="1"/>
  <c r="FK25" i="1747" s="1"/>
  <c r="FR25" i="1747" s="1"/>
  <c r="FY25" i="1747" s="1"/>
  <c r="GF25" i="1747" s="1"/>
  <c r="GM25" i="1747" s="1"/>
  <c r="GT25" i="1747" s="1"/>
  <c r="HA25" i="1747" s="1"/>
  <c r="HH25" i="1747" s="1"/>
  <c r="HO25" i="1747" s="1"/>
  <c r="M55" i="1747"/>
  <c r="T55" i="1747" s="1"/>
  <c r="AA55" i="1747" s="1"/>
  <c r="AH55" i="1747" s="1"/>
  <c r="AO55" i="1747" s="1"/>
  <c r="AV55" i="1747" s="1"/>
  <c r="BC55" i="1747" s="1"/>
  <c r="BJ55" i="1747" s="1"/>
  <c r="BQ55" i="1747" s="1"/>
  <c r="BX55" i="1747" s="1"/>
  <c r="CE55" i="1747" s="1"/>
  <c r="CL55" i="1747" s="1"/>
  <c r="CS55" i="1747" s="1"/>
  <c r="CZ55" i="1747" s="1"/>
  <c r="DG55" i="1747" s="1"/>
  <c r="DN55" i="1747" s="1"/>
  <c r="DU55" i="1747" s="1"/>
  <c r="EB55" i="1747" s="1"/>
  <c r="EI55" i="1747" s="1"/>
  <c r="EP55" i="1747" s="1"/>
  <c r="EW55" i="1747" s="1"/>
  <c r="FD55" i="1747" s="1"/>
  <c r="FK55" i="1747" s="1"/>
  <c r="FR55" i="1747" s="1"/>
  <c r="FY55" i="1747" s="1"/>
  <c r="GF55" i="1747" s="1"/>
  <c r="GM55" i="1747" s="1"/>
  <c r="GT55" i="1747" s="1"/>
  <c r="HA55" i="1747" s="1"/>
  <c r="HH55" i="1747" s="1"/>
  <c r="HO55" i="1747" s="1"/>
  <c r="J22" i="1744"/>
  <c r="D43" i="1744"/>
  <c r="G55" i="1747"/>
  <c r="N55" i="1747" s="1"/>
  <c r="U55" i="1747" s="1"/>
  <c r="AB55" i="1747" s="1"/>
  <c r="AI55" i="1747" s="1"/>
  <c r="AP55" i="1747" s="1"/>
  <c r="AW55" i="1747" s="1"/>
  <c r="BD55" i="1747" s="1"/>
  <c r="BK55" i="1747" s="1"/>
  <c r="BR55" i="1747" s="1"/>
  <c r="BY55" i="1747" s="1"/>
  <c r="CF55" i="1747" s="1"/>
  <c r="CM55" i="1747" s="1"/>
  <c r="CT55" i="1747" s="1"/>
  <c r="DA55" i="1747" s="1"/>
  <c r="DH55" i="1747" s="1"/>
  <c r="DO55" i="1747" s="1"/>
  <c r="DV55" i="1747" s="1"/>
  <c r="EC55" i="1747" s="1"/>
  <c r="EJ55" i="1747" s="1"/>
  <c r="EQ55" i="1747" s="1"/>
  <c r="EX55" i="1747" s="1"/>
  <c r="FE55" i="1747" s="1"/>
  <c r="FL55" i="1747" s="1"/>
  <c r="FS55" i="1747" s="1"/>
  <c r="FZ55" i="1747" s="1"/>
  <c r="GG55" i="1747" s="1"/>
  <c r="GN55" i="1747" s="1"/>
  <c r="GU55" i="1747" s="1"/>
  <c r="HB55" i="1747" s="1"/>
  <c r="HI55" i="1747" s="1"/>
  <c r="HP55" i="1747" s="1"/>
  <c r="N25" i="1744"/>
  <c r="U25" i="1744" s="1"/>
  <c r="AB25" i="1744" s="1"/>
  <c r="AI25" i="1744" s="1"/>
  <c r="AP25" i="1744" s="1"/>
  <c r="AW25" i="1744" s="1"/>
  <c r="BD25" i="1744" s="1"/>
  <c r="C35" i="1747"/>
  <c r="D58" i="1744"/>
  <c r="K43" i="1744"/>
  <c r="F60" i="1744"/>
  <c r="F58" i="1744" s="1"/>
  <c r="M32" i="1744"/>
  <c r="T32" i="1744" s="1"/>
  <c r="AA32" i="1744" s="1"/>
  <c r="AH32" i="1744" s="1"/>
  <c r="AO32" i="1744" s="1"/>
  <c r="AV32" i="1744" s="1"/>
  <c r="BC32" i="1744" s="1"/>
  <c r="K43" i="1747"/>
  <c r="N46" i="1747"/>
  <c r="U46" i="1747" s="1"/>
  <c r="AB46" i="1747" s="1"/>
  <c r="AI46" i="1747" s="1"/>
  <c r="AP46" i="1747" s="1"/>
  <c r="AW46" i="1747" s="1"/>
  <c r="BD46" i="1747" s="1"/>
  <c r="BK46" i="1747" s="1"/>
  <c r="BR46" i="1747" s="1"/>
  <c r="BY46" i="1747" s="1"/>
  <c r="CF46" i="1747" s="1"/>
  <c r="CM46" i="1747" s="1"/>
  <c r="CT46" i="1747" s="1"/>
  <c r="DA46" i="1747" s="1"/>
  <c r="DH46" i="1747" s="1"/>
  <c r="DO46" i="1747" s="1"/>
  <c r="DV46" i="1747" s="1"/>
  <c r="EC46" i="1747" s="1"/>
  <c r="EJ46" i="1747" s="1"/>
  <c r="EQ46" i="1747" s="1"/>
  <c r="EX46" i="1747" s="1"/>
  <c r="FE46" i="1747" s="1"/>
  <c r="FL46" i="1747" s="1"/>
  <c r="FS46" i="1747" s="1"/>
  <c r="FZ46" i="1747" s="1"/>
  <c r="GG46" i="1747" s="1"/>
  <c r="GN46" i="1747" s="1"/>
  <c r="GU46" i="1747" s="1"/>
  <c r="HB46" i="1747" s="1"/>
  <c r="HI46" i="1747" s="1"/>
  <c r="HP46" i="1747" s="1"/>
  <c r="N32" i="1744"/>
  <c r="U32" i="1744" s="1"/>
  <c r="AB32" i="1744" s="1"/>
  <c r="AI32" i="1744" s="1"/>
  <c r="AP32" i="1744" s="1"/>
  <c r="AW32" i="1744" s="1"/>
  <c r="BD32" i="1744" s="1"/>
  <c r="K22" i="1747"/>
  <c r="N23" i="1747"/>
  <c r="U23" i="1747" s="1"/>
  <c r="N25" i="1747"/>
  <c r="U25" i="1747" s="1"/>
  <c r="AB25" i="1747" s="1"/>
  <c r="AI25" i="1747" s="1"/>
  <c r="AP25" i="1747" s="1"/>
  <c r="AW25" i="1747" s="1"/>
  <c r="BD25" i="1747" s="1"/>
  <c r="BK25" i="1747" s="1"/>
  <c r="BR25" i="1747" s="1"/>
  <c r="BY25" i="1747" s="1"/>
  <c r="CF25" i="1747" s="1"/>
  <c r="CM25" i="1747" s="1"/>
  <c r="CT25" i="1747" s="1"/>
  <c r="DA25" i="1747" s="1"/>
  <c r="DH25" i="1747" s="1"/>
  <c r="DO25" i="1747" s="1"/>
  <c r="DV25" i="1747" s="1"/>
  <c r="EC25" i="1747" s="1"/>
  <c r="EJ25" i="1747" s="1"/>
  <c r="EQ25" i="1747" s="1"/>
  <c r="EX25" i="1747" s="1"/>
  <c r="FE25" i="1747" s="1"/>
  <c r="FL25" i="1747" s="1"/>
  <c r="FS25" i="1747" s="1"/>
  <c r="FZ25" i="1747" s="1"/>
  <c r="GG25" i="1747" s="1"/>
  <c r="GN25" i="1747" s="1"/>
  <c r="GU25" i="1747" s="1"/>
  <c r="HB25" i="1747" s="1"/>
  <c r="HI25" i="1747" s="1"/>
  <c r="HP25" i="1747" s="1"/>
  <c r="J22" i="1747"/>
  <c r="M23" i="1747"/>
  <c r="T23" i="1747" s="1"/>
  <c r="J43" i="1747"/>
  <c r="M46" i="1747"/>
  <c r="T46" i="1747" s="1"/>
  <c r="AA46" i="1747" s="1"/>
  <c r="AH46" i="1747" s="1"/>
  <c r="AO46" i="1747" s="1"/>
  <c r="AV46" i="1747" s="1"/>
  <c r="BC46" i="1747" s="1"/>
  <c r="BJ46" i="1747" s="1"/>
  <c r="BQ46" i="1747" s="1"/>
  <c r="BX46" i="1747" s="1"/>
  <c r="CE46" i="1747" s="1"/>
  <c r="CL46" i="1747" s="1"/>
  <c r="CS46" i="1747" s="1"/>
  <c r="CZ46" i="1747" s="1"/>
  <c r="DG46" i="1747" s="1"/>
  <c r="DN46" i="1747" s="1"/>
  <c r="DU46" i="1747" s="1"/>
  <c r="EB46" i="1747" s="1"/>
  <c r="EI46" i="1747" s="1"/>
  <c r="EP46" i="1747" s="1"/>
  <c r="EW46" i="1747" s="1"/>
  <c r="FD46" i="1747" s="1"/>
  <c r="FK46" i="1747" s="1"/>
  <c r="FR46" i="1747" s="1"/>
  <c r="FY46" i="1747" s="1"/>
  <c r="GF46" i="1747" s="1"/>
  <c r="GM46" i="1747" s="1"/>
  <c r="GT46" i="1747" s="1"/>
  <c r="HA46" i="1747" s="1"/>
  <c r="HH46" i="1747" s="1"/>
  <c r="HO46" i="1747" s="1"/>
  <c r="F19" i="1744"/>
  <c r="F18" i="1744" s="1"/>
  <c r="C18" i="1744"/>
  <c r="G19" i="1744"/>
  <c r="G18" i="1744" s="1"/>
  <c r="D18" i="1744"/>
  <c r="F35" i="1747"/>
  <c r="M39" i="1747"/>
  <c r="T39" i="1747" s="1"/>
  <c r="AA39" i="1747" s="1"/>
  <c r="AH39" i="1747" s="1"/>
  <c r="AO39" i="1747" s="1"/>
  <c r="AV39" i="1747" s="1"/>
  <c r="BC39" i="1747" s="1"/>
  <c r="BJ39" i="1747" s="1"/>
  <c r="BQ39" i="1747" s="1"/>
  <c r="BX39" i="1747" s="1"/>
  <c r="CE39" i="1747" s="1"/>
  <c r="CL39" i="1747" s="1"/>
  <c r="CS39" i="1747" s="1"/>
  <c r="CZ39" i="1747" s="1"/>
  <c r="DG39" i="1747" s="1"/>
  <c r="DN39" i="1747" s="1"/>
  <c r="DU39" i="1747" s="1"/>
  <c r="EB39" i="1747" s="1"/>
  <c r="EI39" i="1747" s="1"/>
  <c r="EP39" i="1747" s="1"/>
  <c r="EW39" i="1747" s="1"/>
  <c r="FD39" i="1747" s="1"/>
  <c r="FK39" i="1747" s="1"/>
  <c r="FR39" i="1747" s="1"/>
  <c r="FY39" i="1747" s="1"/>
  <c r="GF39" i="1747" s="1"/>
  <c r="GM39" i="1747" s="1"/>
  <c r="GT39" i="1747" s="1"/>
  <c r="HA39" i="1747" s="1"/>
  <c r="HH39" i="1747" s="1"/>
  <c r="HO39" i="1747" s="1"/>
  <c r="D5" i="1747"/>
  <c r="N53" i="1747"/>
  <c r="U53" i="1747" s="1"/>
  <c r="AB53" i="1747" s="1"/>
  <c r="AI53" i="1747" s="1"/>
  <c r="AP53" i="1747" s="1"/>
  <c r="AW53" i="1747" s="1"/>
  <c r="BD53" i="1747" s="1"/>
  <c r="BK53" i="1747" s="1"/>
  <c r="BR53" i="1747" s="1"/>
  <c r="BY53" i="1747" s="1"/>
  <c r="CF53" i="1747" s="1"/>
  <c r="CM53" i="1747" s="1"/>
  <c r="CT53" i="1747" s="1"/>
  <c r="DA53" i="1747" s="1"/>
  <c r="DH53" i="1747" s="1"/>
  <c r="DO53" i="1747" s="1"/>
  <c r="DV53" i="1747" s="1"/>
  <c r="EC53" i="1747" s="1"/>
  <c r="EJ53" i="1747" s="1"/>
  <c r="EQ53" i="1747" s="1"/>
  <c r="EX53" i="1747" s="1"/>
  <c r="FE53" i="1747" s="1"/>
  <c r="FL53" i="1747" s="1"/>
  <c r="FS53" i="1747" s="1"/>
  <c r="FZ53" i="1747" s="1"/>
  <c r="GG53" i="1747" s="1"/>
  <c r="GN53" i="1747" s="1"/>
  <c r="GU53" i="1747" s="1"/>
  <c r="HB53" i="1747" s="1"/>
  <c r="HI53" i="1747" s="1"/>
  <c r="HP53" i="1747" s="1"/>
  <c r="C5" i="1747"/>
  <c r="F44" i="1747"/>
  <c r="C43" i="1747"/>
  <c r="G44" i="1747"/>
  <c r="D43" i="1747"/>
  <c r="D28" i="1747"/>
  <c r="G29" i="1747"/>
  <c r="G6" i="1747"/>
  <c r="F60" i="1747"/>
  <c r="C58" i="1747"/>
  <c r="C28" i="1747"/>
  <c r="F29" i="1747"/>
  <c r="G24" i="1747"/>
  <c r="D22" i="1747"/>
  <c r="G60" i="1747"/>
  <c r="D58" i="1747"/>
  <c r="F24" i="1747"/>
  <c r="C22" i="1747"/>
  <c r="F6" i="1747"/>
  <c r="M23" i="1744"/>
  <c r="T23" i="1744" s="1"/>
  <c r="N7" i="1744"/>
  <c r="U7" i="1744" s="1"/>
  <c r="AB7" i="1744" s="1"/>
  <c r="G58" i="1744"/>
  <c r="N60" i="1744"/>
  <c r="U60" i="1744" s="1"/>
  <c r="U58" i="1744" s="1"/>
  <c r="M55" i="1744"/>
  <c r="T55" i="1744" s="1"/>
  <c r="AA55" i="1744" s="1"/>
  <c r="AH55" i="1744" s="1"/>
  <c r="AO55" i="1744" s="1"/>
  <c r="AV55" i="1744" s="1"/>
  <c r="BC55" i="1744" s="1"/>
  <c r="N55" i="1744"/>
  <c r="U55" i="1744" s="1"/>
  <c r="AB55" i="1744" s="1"/>
  <c r="AI55" i="1744" s="1"/>
  <c r="AP55" i="1744" s="1"/>
  <c r="AW55" i="1744" s="1"/>
  <c r="M7" i="1744"/>
  <c r="T7" i="1744" s="1"/>
  <c r="AA7" i="1744" s="1"/>
  <c r="AH7" i="1744" s="1"/>
  <c r="AO7" i="1744" s="1"/>
  <c r="AV7" i="1744" s="1"/>
  <c r="G43" i="1744"/>
  <c r="N44" i="1744"/>
  <c r="U44" i="1744" s="1"/>
  <c r="K28" i="1744"/>
  <c r="N23" i="1744"/>
  <c r="U23" i="1744" s="1"/>
  <c r="K22" i="1744"/>
  <c r="J5" i="1744"/>
  <c r="K5" i="1744"/>
  <c r="J51" i="1744"/>
  <c r="M52" i="1744"/>
  <c r="T52" i="1744" s="1"/>
  <c r="K51" i="1744"/>
  <c r="N52" i="1744"/>
  <c r="U52" i="1744" s="1"/>
  <c r="J28" i="1744"/>
  <c r="F44" i="1744"/>
  <c r="C43" i="1744"/>
  <c r="G22" i="1744"/>
  <c r="G53" i="1744"/>
  <c r="D51" i="1744"/>
  <c r="F22" i="1744"/>
  <c r="F29" i="1744"/>
  <c r="F28" i="1744" s="1"/>
  <c r="C28" i="1744"/>
  <c r="G29" i="1744"/>
  <c r="G28" i="1744" s="1"/>
  <c r="D28" i="1744"/>
  <c r="F39" i="1744"/>
  <c r="C35" i="1744"/>
  <c r="G39" i="1744"/>
  <c r="D35" i="1744"/>
  <c r="F53" i="1744"/>
  <c r="C51" i="1744"/>
  <c r="C5" i="1744"/>
  <c r="F6" i="1744"/>
  <c r="F5" i="1744" s="1"/>
  <c r="D5" i="1744"/>
  <c r="G6" i="1744"/>
  <c r="G5" i="1744" s="1"/>
  <c r="D22" i="1744"/>
  <c r="C22" i="1744"/>
  <c r="BA58" i="1744" l="1"/>
  <c r="BC38" i="1744"/>
  <c r="AZ28" i="1744"/>
  <c r="BC48" i="1744"/>
  <c r="BD55" i="1744"/>
  <c r="BD26" i="1744"/>
  <c r="BA22" i="1744"/>
  <c r="AZ35" i="1744"/>
  <c r="AZ58" i="1744"/>
  <c r="BD48" i="1744"/>
  <c r="BA43" i="1744"/>
  <c r="BC45" i="1744"/>
  <c r="BA35" i="1744"/>
  <c r="AZ43" i="1744"/>
  <c r="BA28" i="1744"/>
  <c r="BA5" i="1744"/>
  <c r="BC47" i="1744"/>
  <c r="BD24" i="1744"/>
  <c r="BC59" i="1744"/>
  <c r="BD59" i="1744"/>
  <c r="AZ51" i="1744"/>
  <c r="BA51" i="1744"/>
  <c r="BD47" i="1744"/>
  <c r="AZ5" i="1744"/>
  <c r="BD54" i="1744"/>
  <c r="BG39" i="1744"/>
  <c r="BG8" i="1744"/>
  <c r="BJ8" i="1744" s="1"/>
  <c r="BG11" i="1744"/>
  <c r="BJ11" i="1744" s="1"/>
  <c r="BG9" i="1744"/>
  <c r="BJ9" i="1744" s="1"/>
  <c r="BG41" i="1744"/>
  <c r="BJ41" i="1744" s="1"/>
  <c r="BG13" i="1744"/>
  <c r="BJ13" i="1744" s="1"/>
  <c r="BH59" i="1744"/>
  <c r="BH40" i="1744"/>
  <c r="BK40" i="1744" s="1"/>
  <c r="BG19" i="1744"/>
  <c r="BG37" i="1744"/>
  <c r="BJ37" i="1744" s="1"/>
  <c r="BG10" i="1744"/>
  <c r="BJ10" i="1744" s="1"/>
  <c r="BH11" i="1744"/>
  <c r="BK11" i="1744" s="1"/>
  <c r="BG56" i="1744"/>
  <c r="BJ56" i="1744" s="1"/>
  <c r="BG61" i="1744"/>
  <c r="BJ61" i="1744" s="1"/>
  <c r="BH55" i="1744"/>
  <c r="BH9" i="1744"/>
  <c r="BK9" i="1744" s="1"/>
  <c r="BH39" i="1744"/>
  <c r="BH19" i="1744"/>
  <c r="BG16" i="1744"/>
  <c r="BJ16" i="1744" s="1"/>
  <c r="BH47" i="1744"/>
  <c r="BG47" i="1744"/>
  <c r="BH37" i="1744"/>
  <c r="BK37" i="1744" s="1"/>
  <c r="BG48" i="1744"/>
  <c r="BG31" i="1744"/>
  <c r="BJ31" i="1744" s="1"/>
  <c r="BG59" i="1744"/>
  <c r="BH8" i="1744"/>
  <c r="BK8" i="1744" s="1"/>
  <c r="BG49" i="1744"/>
  <c r="BJ49" i="1744" s="1"/>
  <c r="BH12" i="1744"/>
  <c r="BK12" i="1744" s="1"/>
  <c r="BH13" i="1744"/>
  <c r="BK13" i="1744" s="1"/>
  <c r="BH31" i="1744"/>
  <c r="BK31" i="1744" s="1"/>
  <c r="BH10" i="1744"/>
  <c r="BK10" i="1744" s="1"/>
  <c r="BH56" i="1744"/>
  <c r="BK56" i="1744" s="1"/>
  <c r="BH41" i="1744"/>
  <c r="BK41" i="1744" s="1"/>
  <c r="BH33" i="1744"/>
  <c r="BK33" i="1744" s="1"/>
  <c r="BG33" i="1744"/>
  <c r="BJ33" i="1744" s="1"/>
  <c r="BH54" i="1744"/>
  <c r="BG54" i="1744"/>
  <c r="BJ54" i="1744" s="1"/>
  <c r="BH48" i="1744"/>
  <c r="BG55" i="1744"/>
  <c r="BJ55" i="1744" s="1"/>
  <c r="BH61" i="1744"/>
  <c r="BK61" i="1744" s="1"/>
  <c r="BH16" i="1744"/>
  <c r="BK16" i="1744" s="1"/>
  <c r="BG12" i="1744"/>
  <c r="BJ12" i="1744" s="1"/>
  <c r="BG40" i="1744"/>
  <c r="BJ40" i="1744" s="1"/>
  <c r="BH49" i="1744"/>
  <c r="BK49" i="1744" s="1"/>
  <c r="BG38" i="1744"/>
  <c r="BH46" i="1744"/>
  <c r="BK46" i="1744" s="1"/>
  <c r="BH6" i="1744"/>
  <c r="BH32" i="1744"/>
  <c r="BK32" i="1744" s="1"/>
  <c r="BH20" i="1744"/>
  <c r="BK20" i="1744" s="1"/>
  <c r="BG45" i="1744"/>
  <c r="BG52" i="1744"/>
  <c r="BH7" i="1744"/>
  <c r="BH45" i="1744"/>
  <c r="BK45" i="1744" s="1"/>
  <c r="BH36" i="1744"/>
  <c r="BH29" i="1744"/>
  <c r="BH30" i="1744"/>
  <c r="BK30" i="1744" s="1"/>
  <c r="BH38" i="1744"/>
  <c r="BK38" i="1744" s="1"/>
  <c r="BH23" i="1744"/>
  <c r="BH44" i="1744"/>
  <c r="BG24" i="1744"/>
  <c r="BJ24" i="1744" s="1"/>
  <c r="BG36" i="1744"/>
  <c r="BH24" i="1744"/>
  <c r="BH52" i="1744"/>
  <c r="BH26" i="1744"/>
  <c r="BG29" i="1744"/>
  <c r="BH25" i="1744"/>
  <c r="BK25" i="1744" s="1"/>
  <c r="BG26" i="1744"/>
  <c r="BJ26" i="1744" s="1"/>
  <c r="BH53" i="1744"/>
  <c r="BH60" i="1744"/>
  <c r="BG53" i="1744"/>
  <c r="BG30" i="1744"/>
  <c r="BJ30" i="1744" s="1"/>
  <c r="BG25" i="1744"/>
  <c r="BJ25" i="1744" s="1"/>
  <c r="BG23" i="1744"/>
  <c r="BG6" i="1744"/>
  <c r="BG46" i="1744"/>
  <c r="BJ46" i="1744" s="1"/>
  <c r="BG60" i="1744"/>
  <c r="BG20" i="1744"/>
  <c r="BJ20" i="1744" s="1"/>
  <c r="BG7" i="1744"/>
  <c r="BG44" i="1744"/>
  <c r="BG32" i="1744"/>
  <c r="BJ32" i="1744" s="1"/>
  <c r="BR2" i="1744"/>
  <c r="BN2" i="1744"/>
  <c r="AP1" i="1746"/>
  <c r="BS56" i="1746"/>
  <c r="BM54" i="1746"/>
  <c r="AU47" i="1746"/>
  <c r="BA48" i="1746"/>
  <c r="AU24" i="1746"/>
  <c r="BA25" i="1746"/>
  <c r="BA5" i="1746"/>
  <c r="BG6" i="1746"/>
  <c r="BA18" i="1746"/>
  <c r="BG19" i="1746"/>
  <c r="BM31" i="1746"/>
  <c r="BS33" i="1746"/>
  <c r="CE55" i="1746"/>
  <c r="CK55" i="1746" s="1"/>
  <c r="AU39" i="1746"/>
  <c r="BA40" i="1746"/>
  <c r="T22" i="1744"/>
  <c r="AA23" i="1744"/>
  <c r="CZ7" i="1747"/>
  <c r="DG7" i="1747" s="1"/>
  <c r="DN7" i="1747" s="1"/>
  <c r="DU7" i="1747" s="1"/>
  <c r="EB7" i="1747" s="1"/>
  <c r="EI7" i="1747" s="1"/>
  <c r="EP7" i="1747" s="1"/>
  <c r="EW7" i="1747" s="1"/>
  <c r="FD7" i="1747" s="1"/>
  <c r="FK7" i="1747" s="1"/>
  <c r="FR7" i="1747" s="1"/>
  <c r="FY7" i="1747" s="1"/>
  <c r="GF7" i="1747" s="1"/>
  <c r="GM7" i="1747" s="1"/>
  <c r="GT7" i="1747" s="1"/>
  <c r="HA7" i="1747" s="1"/>
  <c r="HH7" i="1747" s="1"/>
  <c r="HO7" i="1747" s="1"/>
  <c r="AA23" i="1747"/>
  <c r="AI7" i="1744"/>
  <c r="AP7" i="1744" s="1"/>
  <c r="AW7" i="1744" s="1"/>
  <c r="BD7" i="1744" s="1"/>
  <c r="AA52" i="1744"/>
  <c r="U22" i="1744"/>
  <c r="AB23" i="1744"/>
  <c r="AA36" i="1744"/>
  <c r="AB60" i="1744"/>
  <c r="U43" i="1744"/>
  <c r="AB44" i="1744"/>
  <c r="T51" i="1747"/>
  <c r="AA52" i="1747"/>
  <c r="BJ59" i="1747"/>
  <c r="T35" i="1747"/>
  <c r="AA36" i="1747"/>
  <c r="AB23" i="1747"/>
  <c r="AB52" i="1744"/>
  <c r="BC7" i="1744"/>
  <c r="CL30" i="1747"/>
  <c r="CS30" i="1747" s="1"/>
  <c r="CZ30" i="1747" s="1"/>
  <c r="DG30" i="1747" s="1"/>
  <c r="DN30" i="1747" s="1"/>
  <c r="DU30" i="1747" s="1"/>
  <c r="EB30" i="1747" s="1"/>
  <c r="EI30" i="1747" s="1"/>
  <c r="EP30" i="1747" s="1"/>
  <c r="EW30" i="1747" s="1"/>
  <c r="FD30" i="1747" s="1"/>
  <c r="FK30" i="1747" s="1"/>
  <c r="FR30" i="1747" s="1"/>
  <c r="FY30" i="1747" s="1"/>
  <c r="GF30" i="1747" s="1"/>
  <c r="GM30" i="1747" s="1"/>
  <c r="GT30" i="1747" s="1"/>
  <c r="HA30" i="1747" s="1"/>
  <c r="HH30" i="1747" s="1"/>
  <c r="HO30" i="1747" s="1"/>
  <c r="U51" i="1747"/>
  <c r="AB52" i="1747"/>
  <c r="AB36" i="1747"/>
  <c r="AI36" i="1744"/>
  <c r="BK59" i="1747"/>
  <c r="F51" i="1747"/>
  <c r="N39" i="1747"/>
  <c r="G51" i="1747"/>
  <c r="M60" i="1744"/>
  <c r="N19" i="1744"/>
  <c r="U19" i="1744" s="1"/>
  <c r="M19" i="1744"/>
  <c r="N58" i="1744"/>
  <c r="F28" i="1747"/>
  <c r="M29" i="1747"/>
  <c r="T29" i="1747" s="1"/>
  <c r="G43" i="1747"/>
  <c r="N44" i="1747"/>
  <c r="U44" i="1747" s="1"/>
  <c r="M35" i="1747"/>
  <c r="M6" i="1747"/>
  <c r="T6" i="1747" s="1"/>
  <c r="F43" i="1747"/>
  <c r="M44" i="1747"/>
  <c r="T44" i="1747" s="1"/>
  <c r="F22" i="1747"/>
  <c r="M24" i="1747"/>
  <c r="T24" i="1747" s="1"/>
  <c r="AA24" i="1747" s="1"/>
  <c r="AH24" i="1747" s="1"/>
  <c r="AO24" i="1747" s="1"/>
  <c r="AV24" i="1747" s="1"/>
  <c r="F58" i="1747"/>
  <c r="M60" i="1747"/>
  <c r="T60" i="1747" s="1"/>
  <c r="M51" i="1747"/>
  <c r="N51" i="1747"/>
  <c r="G22" i="1747"/>
  <c r="N24" i="1747"/>
  <c r="U24" i="1747" s="1"/>
  <c r="AB24" i="1747" s="1"/>
  <c r="AI24" i="1747" s="1"/>
  <c r="AP24" i="1747" s="1"/>
  <c r="AW24" i="1747" s="1"/>
  <c r="BD24" i="1747" s="1"/>
  <c r="BK24" i="1747" s="1"/>
  <c r="BR24" i="1747" s="1"/>
  <c r="BY24" i="1747" s="1"/>
  <c r="CF24" i="1747" s="1"/>
  <c r="CM24" i="1747" s="1"/>
  <c r="CT24" i="1747" s="1"/>
  <c r="DA24" i="1747" s="1"/>
  <c r="DH24" i="1747" s="1"/>
  <c r="DO24" i="1747" s="1"/>
  <c r="DV24" i="1747" s="1"/>
  <c r="EC24" i="1747" s="1"/>
  <c r="EJ24" i="1747" s="1"/>
  <c r="EQ24" i="1747" s="1"/>
  <c r="EX24" i="1747" s="1"/>
  <c r="FE24" i="1747" s="1"/>
  <c r="FL24" i="1747" s="1"/>
  <c r="FS24" i="1747" s="1"/>
  <c r="FZ24" i="1747" s="1"/>
  <c r="GG24" i="1747" s="1"/>
  <c r="GN24" i="1747" s="1"/>
  <c r="GU24" i="1747" s="1"/>
  <c r="HB24" i="1747" s="1"/>
  <c r="HI24" i="1747" s="1"/>
  <c r="HP24" i="1747" s="1"/>
  <c r="G5" i="1747"/>
  <c r="N6" i="1747"/>
  <c r="U6" i="1747" s="1"/>
  <c r="G58" i="1747"/>
  <c r="N60" i="1747"/>
  <c r="U60" i="1747" s="1"/>
  <c r="G28" i="1747"/>
  <c r="N29" i="1747"/>
  <c r="U29" i="1747" s="1"/>
  <c r="M22" i="1744"/>
  <c r="M29" i="1744"/>
  <c r="T29" i="1744" s="1"/>
  <c r="M6" i="1744"/>
  <c r="T6" i="1744" s="1"/>
  <c r="F35" i="1744"/>
  <c r="M39" i="1744"/>
  <c r="T39" i="1744" s="1"/>
  <c r="AA39" i="1744" s="1"/>
  <c r="AH39" i="1744" s="1"/>
  <c r="AO39" i="1744" s="1"/>
  <c r="AV39" i="1744" s="1"/>
  <c r="BC39" i="1744" s="1"/>
  <c r="N29" i="1744"/>
  <c r="U29" i="1744" s="1"/>
  <c r="N22" i="1744"/>
  <c r="G35" i="1744"/>
  <c r="N39" i="1744"/>
  <c r="U39" i="1744" s="1"/>
  <c r="N6" i="1744"/>
  <c r="U6" i="1744" s="1"/>
  <c r="N43" i="1744"/>
  <c r="F51" i="1744"/>
  <c r="M53" i="1744"/>
  <c r="T53" i="1744" s="1"/>
  <c r="AA53" i="1744" s="1"/>
  <c r="AH53" i="1744" s="1"/>
  <c r="AO53" i="1744" s="1"/>
  <c r="AV53" i="1744" s="1"/>
  <c r="BC53" i="1744" s="1"/>
  <c r="G51" i="1744"/>
  <c r="N53" i="1744"/>
  <c r="U53" i="1744" s="1"/>
  <c r="AB53" i="1744" s="1"/>
  <c r="AI53" i="1744" s="1"/>
  <c r="AP53" i="1744" s="1"/>
  <c r="AW53" i="1744" s="1"/>
  <c r="BD53" i="1744" s="1"/>
  <c r="F43" i="1744"/>
  <c r="M44" i="1744"/>
  <c r="T44" i="1744" s="1"/>
  <c r="BJ48" i="1744" l="1"/>
  <c r="BJ38" i="1744"/>
  <c r="BK26" i="1744"/>
  <c r="BK55" i="1744"/>
  <c r="BK24" i="1744"/>
  <c r="BJ45" i="1744"/>
  <c r="BK59" i="1744"/>
  <c r="BK48" i="1744"/>
  <c r="BJ59" i="1744"/>
  <c r="BJ39" i="1744"/>
  <c r="BJ53" i="1744"/>
  <c r="BH35" i="1744"/>
  <c r="BG35" i="1744"/>
  <c r="BJ47" i="1744"/>
  <c r="BK7" i="1744"/>
  <c r="BH43" i="1744"/>
  <c r="BG5" i="1744"/>
  <c r="BG51" i="1744"/>
  <c r="BH18" i="1744"/>
  <c r="BH22" i="1744"/>
  <c r="BG22" i="1744"/>
  <c r="BG28" i="1744"/>
  <c r="BG58" i="1744"/>
  <c r="BG18" i="1744"/>
  <c r="BJ7" i="1744"/>
  <c r="BU2" i="1744"/>
  <c r="BY2" i="1744"/>
  <c r="BG43" i="1744"/>
  <c r="BH51" i="1744"/>
  <c r="BH28" i="1744"/>
  <c r="BH5" i="1744"/>
  <c r="BH58" i="1744"/>
  <c r="BK54" i="1744"/>
  <c r="BO46" i="1744"/>
  <c r="BR46" i="1744" s="1"/>
  <c r="BN44" i="1744"/>
  <c r="BO37" i="1744"/>
  <c r="BR37" i="1744" s="1"/>
  <c r="BN20" i="1744"/>
  <c r="BQ20" i="1744" s="1"/>
  <c r="BO11" i="1744"/>
  <c r="BR11" i="1744" s="1"/>
  <c r="BN10" i="1744"/>
  <c r="BQ10" i="1744" s="1"/>
  <c r="BO44" i="1744"/>
  <c r="BN8" i="1744"/>
  <c r="BQ8" i="1744" s="1"/>
  <c r="BO20" i="1744"/>
  <c r="BR20" i="1744" s="1"/>
  <c r="BN46" i="1744"/>
  <c r="BQ46" i="1744" s="1"/>
  <c r="BN9" i="1744"/>
  <c r="BQ9" i="1744" s="1"/>
  <c r="BN13" i="1744"/>
  <c r="BQ13" i="1744" s="1"/>
  <c r="BN16" i="1744"/>
  <c r="BQ16" i="1744" s="1"/>
  <c r="BN40" i="1744"/>
  <c r="BQ40" i="1744" s="1"/>
  <c r="BN37" i="1744"/>
  <c r="BQ37" i="1744" s="1"/>
  <c r="BO41" i="1744"/>
  <c r="BR41" i="1744" s="1"/>
  <c r="BO9" i="1744"/>
  <c r="BR9" i="1744" s="1"/>
  <c r="BO13" i="1744"/>
  <c r="BR13" i="1744" s="1"/>
  <c r="BN41" i="1744"/>
  <c r="BQ41" i="1744" s="1"/>
  <c r="BO54" i="1744"/>
  <c r="BN61" i="1744"/>
  <c r="BQ61" i="1744" s="1"/>
  <c r="BO49" i="1744"/>
  <c r="BR49" i="1744" s="1"/>
  <c r="BO59" i="1744"/>
  <c r="BN11" i="1744"/>
  <c r="BQ11" i="1744" s="1"/>
  <c r="BN49" i="1744"/>
  <c r="BQ49" i="1744" s="1"/>
  <c r="BO16" i="1744"/>
  <c r="BR16" i="1744" s="1"/>
  <c r="BO12" i="1744"/>
  <c r="BR12" i="1744" s="1"/>
  <c r="BO56" i="1744"/>
  <c r="BR56" i="1744" s="1"/>
  <c r="BN33" i="1744"/>
  <c r="BQ33" i="1744" s="1"/>
  <c r="BO61" i="1744"/>
  <c r="BR61" i="1744" s="1"/>
  <c r="BO8" i="1744"/>
  <c r="BR8" i="1744" s="1"/>
  <c r="BO10" i="1744"/>
  <c r="BR10" i="1744" s="1"/>
  <c r="BN54" i="1744"/>
  <c r="BQ54" i="1744" s="1"/>
  <c r="BN12" i="1744"/>
  <c r="BQ12" i="1744" s="1"/>
  <c r="BN59" i="1744"/>
  <c r="BO33" i="1744"/>
  <c r="BR33" i="1744" s="1"/>
  <c r="BO40" i="1744"/>
  <c r="BR40" i="1744" s="1"/>
  <c r="BN56" i="1744"/>
  <c r="BQ56" i="1744" s="1"/>
  <c r="BN52" i="1744"/>
  <c r="BO36" i="1744"/>
  <c r="BN24" i="1744"/>
  <c r="BQ24" i="1744" s="1"/>
  <c r="BO45" i="1744"/>
  <c r="BR45" i="1744" s="1"/>
  <c r="BO38" i="1744"/>
  <c r="BR38" i="1744" s="1"/>
  <c r="BO19" i="1744"/>
  <c r="BN47" i="1744"/>
  <c r="BQ47" i="1744" s="1"/>
  <c r="BN29" i="1744"/>
  <c r="BO52" i="1744"/>
  <c r="BN45" i="1744"/>
  <c r="BN36" i="1744"/>
  <c r="BN31" i="1744"/>
  <c r="BQ31" i="1744" s="1"/>
  <c r="BN38" i="1744"/>
  <c r="BO29" i="1744"/>
  <c r="BN19" i="1744"/>
  <c r="BO26" i="1744"/>
  <c r="BR26" i="1744" s="1"/>
  <c r="BO47" i="1744"/>
  <c r="BO23" i="1744"/>
  <c r="BN26" i="1744"/>
  <c r="BQ26" i="1744" s="1"/>
  <c r="BO31" i="1744"/>
  <c r="BR31" i="1744" s="1"/>
  <c r="BO48" i="1744"/>
  <c r="BO30" i="1744"/>
  <c r="BR30" i="1744" s="1"/>
  <c r="BO24" i="1744"/>
  <c r="BO55" i="1744"/>
  <c r="BN25" i="1744"/>
  <c r="BQ25" i="1744" s="1"/>
  <c r="BO53" i="1744"/>
  <c r="BO39" i="1744"/>
  <c r="BN53" i="1744"/>
  <c r="BQ53" i="1744" s="1"/>
  <c r="BN55" i="1744"/>
  <c r="BQ55" i="1744" s="1"/>
  <c r="BO6" i="1744"/>
  <c r="BN39" i="1744"/>
  <c r="BN60" i="1744"/>
  <c r="BN48" i="1744"/>
  <c r="BQ48" i="1744" s="1"/>
  <c r="BN30" i="1744"/>
  <c r="BQ30" i="1744" s="1"/>
  <c r="BO32" i="1744"/>
  <c r="BR32" i="1744" s="1"/>
  <c r="BN7" i="1744"/>
  <c r="BN32" i="1744"/>
  <c r="BQ32" i="1744" s="1"/>
  <c r="BN6" i="1744"/>
  <c r="BO60" i="1744"/>
  <c r="BO25" i="1744"/>
  <c r="BR25" i="1744" s="1"/>
  <c r="BN23" i="1744"/>
  <c r="BO7" i="1744"/>
  <c r="BK53" i="1744"/>
  <c r="BK47" i="1744"/>
  <c r="AV1" i="1746"/>
  <c r="BY56" i="1746"/>
  <c r="BS54" i="1746"/>
  <c r="BA39" i="1746"/>
  <c r="BG40" i="1746"/>
  <c r="CQ55" i="1746"/>
  <c r="BS31" i="1746"/>
  <c r="BY33" i="1746"/>
  <c r="BG18" i="1746"/>
  <c r="BM19" i="1746"/>
  <c r="BG5" i="1746"/>
  <c r="BM6" i="1746"/>
  <c r="BA24" i="1746"/>
  <c r="BG25" i="1746"/>
  <c r="BA47" i="1746"/>
  <c r="BG48" i="1746"/>
  <c r="T35" i="1744"/>
  <c r="U5" i="1747"/>
  <c r="AB6" i="1747"/>
  <c r="BC24" i="1747"/>
  <c r="BJ24" i="1747" s="1"/>
  <c r="BQ24" i="1747" s="1"/>
  <c r="BX24" i="1747" s="1"/>
  <c r="CE24" i="1747" s="1"/>
  <c r="CL24" i="1747" s="1"/>
  <c r="CS24" i="1747" s="1"/>
  <c r="CZ24" i="1747" s="1"/>
  <c r="DG24" i="1747" s="1"/>
  <c r="DN24" i="1747" s="1"/>
  <c r="DU24" i="1747" s="1"/>
  <c r="EB24" i="1747" s="1"/>
  <c r="EI24" i="1747" s="1"/>
  <c r="EP24" i="1747" s="1"/>
  <c r="EW24" i="1747" s="1"/>
  <c r="FD24" i="1747" s="1"/>
  <c r="FK24" i="1747" s="1"/>
  <c r="FR24" i="1747" s="1"/>
  <c r="FY24" i="1747" s="1"/>
  <c r="GF24" i="1747" s="1"/>
  <c r="GM24" i="1747" s="1"/>
  <c r="GT24" i="1747" s="1"/>
  <c r="HA24" i="1747" s="1"/>
  <c r="HH24" i="1747" s="1"/>
  <c r="HO24" i="1747" s="1"/>
  <c r="T28" i="1747"/>
  <c r="AA29" i="1747"/>
  <c r="AB51" i="1744"/>
  <c r="AI52" i="1744"/>
  <c r="AA35" i="1744"/>
  <c r="AH36" i="1744"/>
  <c r="BR59" i="1747"/>
  <c r="AB51" i="1747"/>
  <c r="AI52" i="1747"/>
  <c r="AB22" i="1747"/>
  <c r="AI23" i="1747"/>
  <c r="U5" i="1744"/>
  <c r="AB6" i="1744"/>
  <c r="T43" i="1747"/>
  <c r="AA44" i="1747"/>
  <c r="U22" i="1747"/>
  <c r="AB22" i="1744"/>
  <c r="AI23" i="1744"/>
  <c r="AA22" i="1747"/>
  <c r="AH23" i="1747"/>
  <c r="T5" i="1744"/>
  <c r="AA6" i="1744"/>
  <c r="U35" i="1744"/>
  <c r="AB39" i="1744"/>
  <c r="M18" i="1744"/>
  <c r="T19" i="1744"/>
  <c r="AA35" i="1747"/>
  <c r="AH36" i="1747"/>
  <c r="AB43" i="1744"/>
  <c r="AI44" i="1744"/>
  <c r="T22" i="1747"/>
  <c r="T28" i="1744"/>
  <c r="AA29" i="1744"/>
  <c r="T43" i="1744"/>
  <c r="AA44" i="1744"/>
  <c r="AP36" i="1744"/>
  <c r="U18" i="1744"/>
  <c r="AB19" i="1744"/>
  <c r="M58" i="1744"/>
  <c r="T60" i="1744"/>
  <c r="AI36" i="1747"/>
  <c r="BQ59" i="1747"/>
  <c r="AB58" i="1744"/>
  <c r="AI60" i="1744"/>
  <c r="U28" i="1747"/>
  <c r="AB29" i="1747"/>
  <c r="AA6" i="1747"/>
  <c r="U28" i="1744"/>
  <c r="AB29" i="1744"/>
  <c r="U58" i="1747"/>
  <c r="AB60" i="1747"/>
  <c r="T58" i="1747"/>
  <c r="AA60" i="1747"/>
  <c r="U43" i="1747"/>
  <c r="AB44" i="1747"/>
  <c r="AA51" i="1744"/>
  <c r="AH52" i="1744"/>
  <c r="AA22" i="1744"/>
  <c r="AH23" i="1744"/>
  <c r="N35" i="1747"/>
  <c r="U39" i="1747"/>
  <c r="U51" i="1744"/>
  <c r="AA51" i="1747"/>
  <c r="AH52" i="1747"/>
  <c r="T51" i="1744"/>
  <c r="N18" i="1744"/>
  <c r="G1" i="1744"/>
  <c r="F1" i="1744"/>
  <c r="G1" i="1747"/>
  <c r="M28" i="1747"/>
  <c r="M22" i="1747"/>
  <c r="N58" i="1747"/>
  <c r="N5" i="1747"/>
  <c r="M43" i="1747"/>
  <c r="N43" i="1747"/>
  <c r="N28" i="1747"/>
  <c r="N22" i="1747"/>
  <c r="M58" i="1747"/>
  <c r="M28" i="1744"/>
  <c r="M51" i="1744"/>
  <c r="N35" i="1744"/>
  <c r="M35" i="1744"/>
  <c r="M5" i="1744"/>
  <c r="N51" i="1744"/>
  <c r="M43" i="1744"/>
  <c r="N28" i="1744"/>
  <c r="N5" i="1744"/>
  <c r="BR24" i="1744" l="1"/>
  <c r="BQ38" i="1744"/>
  <c r="BR55" i="1744"/>
  <c r="BR59" i="1744"/>
  <c r="BQ39" i="1744"/>
  <c r="BQ45" i="1744"/>
  <c r="BR48" i="1744"/>
  <c r="BQ59" i="1744"/>
  <c r="BN18" i="1744"/>
  <c r="BR47" i="1744"/>
  <c r="BO5" i="1744"/>
  <c r="BO18" i="1744"/>
  <c r="BN22" i="1744"/>
  <c r="BO22" i="1744"/>
  <c r="BO35" i="1744"/>
  <c r="CF2" i="1744"/>
  <c r="CB2" i="1744"/>
  <c r="BO51" i="1744"/>
  <c r="BN51" i="1744"/>
  <c r="BO58" i="1744"/>
  <c r="BO43" i="1744"/>
  <c r="BV8" i="1744"/>
  <c r="BY8" i="1744" s="1"/>
  <c r="BV41" i="1744"/>
  <c r="BY41" i="1744" s="1"/>
  <c r="BU11" i="1744"/>
  <c r="BX11" i="1744" s="1"/>
  <c r="BV13" i="1744"/>
  <c r="BY13" i="1744" s="1"/>
  <c r="BV16" i="1744"/>
  <c r="BY16" i="1744" s="1"/>
  <c r="BV20" i="1744"/>
  <c r="BY20" i="1744" s="1"/>
  <c r="BV9" i="1744"/>
  <c r="BY9" i="1744" s="1"/>
  <c r="BV11" i="1744"/>
  <c r="BY11" i="1744" s="1"/>
  <c r="BU12" i="1744"/>
  <c r="BX12" i="1744" s="1"/>
  <c r="BU53" i="1744"/>
  <c r="BX53" i="1744" s="1"/>
  <c r="BU8" i="1744"/>
  <c r="BX8" i="1744" s="1"/>
  <c r="BV10" i="1744"/>
  <c r="BY10" i="1744" s="1"/>
  <c r="BU59" i="1744"/>
  <c r="BU41" i="1744"/>
  <c r="BX41" i="1744" s="1"/>
  <c r="BV12" i="1744"/>
  <c r="BY12" i="1744" s="1"/>
  <c r="BU20" i="1744"/>
  <c r="BX20" i="1744" s="1"/>
  <c r="BV37" i="1744"/>
  <c r="BY37" i="1744" s="1"/>
  <c r="BV59" i="1744"/>
  <c r="BU37" i="1744"/>
  <c r="BX37" i="1744" s="1"/>
  <c r="BU40" i="1744"/>
  <c r="BX40" i="1744" s="1"/>
  <c r="BU10" i="1744"/>
  <c r="BX10" i="1744" s="1"/>
  <c r="BU61" i="1744"/>
  <c r="BX61" i="1744" s="1"/>
  <c r="BU49" i="1744"/>
  <c r="BX49" i="1744" s="1"/>
  <c r="BV49" i="1744"/>
  <c r="BY49" i="1744" s="1"/>
  <c r="BV40" i="1744"/>
  <c r="BY40" i="1744" s="1"/>
  <c r="BU16" i="1744"/>
  <c r="BX16" i="1744" s="1"/>
  <c r="BV54" i="1744"/>
  <c r="BU9" i="1744"/>
  <c r="BX9" i="1744" s="1"/>
  <c r="BV61" i="1744"/>
  <c r="BY61" i="1744" s="1"/>
  <c r="BV53" i="1744"/>
  <c r="BU13" i="1744"/>
  <c r="BX13" i="1744" s="1"/>
  <c r="BU54" i="1744"/>
  <c r="BX54" i="1744" s="1"/>
  <c r="BU36" i="1744"/>
  <c r="BU19" i="1744"/>
  <c r="BV29" i="1744"/>
  <c r="BV38" i="1744"/>
  <c r="BY38" i="1744" s="1"/>
  <c r="BV60" i="1744"/>
  <c r="BU29" i="1744"/>
  <c r="BU38" i="1744"/>
  <c r="BU45" i="1744"/>
  <c r="BU24" i="1744"/>
  <c r="BX24" i="1744" s="1"/>
  <c r="BU56" i="1744"/>
  <c r="BX56" i="1744" s="1"/>
  <c r="BU26" i="1744"/>
  <c r="BX26" i="1744" s="1"/>
  <c r="BV31" i="1744"/>
  <c r="BY31" i="1744" s="1"/>
  <c r="BV45" i="1744"/>
  <c r="BY45" i="1744" s="1"/>
  <c r="BV33" i="1744"/>
  <c r="BY33" i="1744" s="1"/>
  <c r="BU33" i="1744"/>
  <c r="BX33" i="1744" s="1"/>
  <c r="BV47" i="1744"/>
  <c r="BV55" i="1744"/>
  <c r="BY55" i="1744" s="1"/>
  <c r="BV52" i="1744"/>
  <c r="BV46" i="1744"/>
  <c r="BY46" i="1744" s="1"/>
  <c r="BU47" i="1744"/>
  <c r="BX47" i="1744" s="1"/>
  <c r="BV36" i="1744"/>
  <c r="BV23" i="1744"/>
  <c r="BV24" i="1744"/>
  <c r="BY24" i="1744" s="1"/>
  <c r="BU52" i="1744"/>
  <c r="BV25" i="1744"/>
  <c r="BY25" i="1744" s="1"/>
  <c r="BV30" i="1744"/>
  <c r="BY30" i="1744" s="1"/>
  <c r="BU39" i="1744"/>
  <c r="BU23" i="1744"/>
  <c r="BU7" i="1744"/>
  <c r="BU31" i="1744"/>
  <c r="BX31" i="1744" s="1"/>
  <c r="BV44" i="1744"/>
  <c r="BU60" i="1744"/>
  <c r="BV39" i="1744"/>
  <c r="BV48" i="1744"/>
  <c r="BY48" i="1744" s="1"/>
  <c r="BU44" i="1744"/>
  <c r="BU32" i="1744"/>
  <c r="BX32" i="1744" s="1"/>
  <c r="BV26" i="1744"/>
  <c r="BY26" i="1744" s="1"/>
  <c r="BV32" i="1744"/>
  <c r="BY32" i="1744" s="1"/>
  <c r="BU48" i="1744"/>
  <c r="BX48" i="1744" s="1"/>
  <c r="BU55" i="1744"/>
  <c r="BX55" i="1744" s="1"/>
  <c r="BU30" i="1744"/>
  <c r="BX30" i="1744" s="1"/>
  <c r="BV7" i="1744"/>
  <c r="BV56" i="1744"/>
  <c r="BY56" i="1744" s="1"/>
  <c r="BV19" i="1744"/>
  <c r="BU25" i="1744"/>
  <c r="BX25" i="1744" s="1"/>
  <c r="BU46" i="1744"/>
  <c r="BX46" i="1744" s="1"/>
  <c r="BU6" i="1744"/>
  <c r="BV6" i="1744"/>
  <c r="BR7" i="1744"/>
  <c r="BN28" i="1744"/>
  <c r="BR54" i="1744"/>
  <c r="BN5" i="1744"/>
  <c r="BO28" i="1744"/>
  <c r="BQ7" i="1744"/>
  <c r="BN58" i="1744"/>
  <c r="BN43" i="1744"/>
  <c r="BR53" i="1744"/>
  <c r="BN35" i="1744"/>
  <c r="BB1" i="1746"/>
  <c r="CE56" i="1746"/>
  <c r="BY54" i="1746"/>
  <c r="BG47" i="1746"/>
  <c r="BM48" i="1746"/>
  <c r="BG24" i="1746"/>
  <c r="BM25" i="1746"/>
  <c r="BM5" i="1746"/>
  <c r="BS6" i="1746"/>
  <c r="BM18" i="1746"/>
  <c r="BS19" i="1746"/>
  <c r="BY31" i="1746"/>
  <c r="CE33" i="1746"/>
  <c r="CW55" i="1746"/>
  <c r="BG39" i="1746"/>
  <c r="BM40" i="1746"/>
  <c r="AA43" i="1747"/>
  <c r="AH44" i="1747"/>
  <c r="AI51" i="1747"/>
  <c r="AP52" i="1747"/>
  <c r="AI51" i="1744"/>
  <c r="AP52" i="1744"/>
  <c r="AH35" i="1747"/>
  <c r="AO36" i="1747"/>
  <c r="AH22" i="1747"/>
  <c r="AO23" i="1747"/>
  <c r="AA58" i="1747"/>
  <c r="AH60" i="1747"/>
  <c r="AB28" i="1747"/>
  <c r="AI29" i="1747"/>
  <c r="AP36" i="1747"/>
  <c r="AA43" i="1744"/>
  <c r="AH44" i="1744"/>
  <c r="AI6" i="1744"/>
  <c r="AB5" i="1744"/>
  <c r="BY59" i="1747"/>
  <c r="AA28" i="1747"/>
  <c r="AH29" i="1747"/>
  <c r="AH51" i="1747"/>
  <c r="AO52" i="1747"/>
  <c r="U1" i="1744"/>
  <c r="AH6" i="1747"/>
  <c r="AI58" i="1744"/>
  <c r="AP60" i="1744"/>
  <c r="AB43" i="1747"/>
  <c r="AI44" i="1747"/>
  <c r="AI39" i="1744"/>
  <c r="AB35" i="1744"/>
  <c r="AI22" i="1744"/>
  <c r="AP23" i="1744"/>
  <c r="AO23" i="1744"/>
  <c r="AH22" i="1744"/>
  <c r="T18" i="1744"/>
  <c r="AA19" i="1744"/>
  <c r="AH51" i="1744"/>
  <c r="AO52" i="1744"/>
  <c r="T58" i="1744"/>
  <c r="AA60" i="1744"/>
  <c r="AB39" i="1747"/>
  <c r="U35" i="1747"/>
  <c r="U1" i="1747" s="1"/>
  <c r="AB28" i="1744"/>
  <c r="AI29" i="1744"/>
  <c r="BX59" i="1747"/>
  <c r="AB18" i="1744"/>
  <c r="AI19" i="1744"/>
  <c r="AI22" i="1747"/>
  <c r="AP23" i="1747"/>
  <c r="AH35" i="1744"/>
  <c r="AO36" i="1744"/>
  <c r="AB5" i="1747"/>
  <c r="AI6" i="1747"/>
  <c r="AW36" i="1744"/>
  <c r="AB58" i="1747"/>
  <c r="AI60" i="1747"/>
  <c r="AA28" i="1744"/>
  <c r="AH29" i="1744"/>
  <c r="AI43" i="1744"/>
  <c r="AP44" i="1744"/>
  <c r="AA5" i="1744"/>
  <c r="AH6" i="1744"/>
  <c r="N1" i="1744"/>
  <c r="N1" i="1747"/>
  <c r="M1" i="1744"/>
  <c r="BX38" i="1744" l="1"/>
  <c r="BX45" i="1744"/>
  <c r="BY59" i="1744"/>
  <c r="BX39" i="1744"/>
  <c r="BY47" i="1744"/>
  <c r="BX59" i="1744"/>
  <c r="BU18" i="1744"/>
  <c r="BY54" i="1744"/>
  <c r="BV18" i="1744"/>
  <c r="BY53" i="1744"/>
  <c r="BU22" i="1744"/>
  <c r="CB13" i="1744"/>
  <c r="CE13" i="1744" s="1"/>
  <c r="CB41" i="1744"/>
  <c r="CE41" i="1744" s="1"/>
  <c r="CB46" i="1744"/>
  <c r="CE46" i="1744" s="1"/>
  <c r="CC9" i="1744"/>
  <c r="CF9" i="1744" s="1"/>
  <c r="CB55" i="1744"/>
  <c r="CE55" i="1744" s="1"/>
  <c r="CB11" i="1744"/>
  <c r="CE11" i="1744" s="1"/>
  <c r="CC61" i="1744"/>
  <c r="CF61" i="1744" s="1"/>
  <c r="CC12" i="1744"/>
  <c r="CF12" i="1744" s="1"/>
  <c r="CC13" i="1744"/>
  <c r="CF13" i="1744" s="1"/>
  <c r="CC11" i="1744"/>
  <c r="CF11" i="1744" s="1"/>
  <c r="CC56" i="1744"/>
  <c r="CF56" i="1744" s="1"/>
  <c r="CB10" i="1744"/>
  <c r="CE10" i="1744" s="1"/>
  <c r="CC55" i="1744"/>
  <c r="CF55" i="1744" s="1"/>
  <c r="CB8" i="1744"/>
  <c r="CE8" i="1744" s="1"/>
  <c r="CB19" i="1744"/>
  <c r="CB54" i="1744"/>
  <c r="CE54" i="1744" s="1"/>
  <c r="CB12" i="1744"/>
  <c r="CE12" i="1744" s="1"/>
  <c r="CB40" i="1744"/>
  <c r="CE40" i="1744" s="1"/>
  <c r="CC41" i="1744"/>
  <c r="CF41" i="1744" s="1"/>
  <c r="CC10" i="1744"/>
  <c r="CF10" i="1744" s="1"/>
  <c r="CC19" i="1744"/>
  <c r="CB56" i="1744"/>
  <c r="CE56" i="1744" s="1"/>
  <c r="CC37" i="1744"/>
  <c r="CF37" i="1744" s="1"/>
  <c r="CB61" i="1744"/>
  <c r="CE61" i="1744" s="1"/>
  <c r="CC8" i="1744"/>
  <c r="CF8" i="1744" s="1"/>
  <c r="CC54" i="1744"/>
  <c r="CC40" i="1744"/>
  <c r="CF40" i="1744" s="1"/>
  <c r="CB37" i="1744"/>
  <c r="CE37" i="1744" s="1"/>
  <c r="CB9" i="1744"/>
  <c r="CE9" i="1744" s="1"/>
  <c r="CB16" i="1744"/>
  <c r="CE16" i="1744" s="1"/>
  <c r="CC49" i="1744"/>
  <c r="CF49" i="1744" s="1"/>
  <c r="CB59" i="1744"/>
  <c r="CC46" i="1744"/>
  <c r="CF46" i="1744" s="1"/>
  <c r="CB49" i="1744"/>
  <c r="CE49" i="1744" s="1"/>
  <c r="CC59" i="1744"/>
  <c r="CC16" i="1744"/>
  <c r="CF16" i="1744" s="1"/>
  <c r="CB31" i="1744"/>
  <c r="CE31" i="1744" s="1"/>
  <c r="CB36" i="1744"/>
  <c r="CB29" i="1744"/>
  <c r="CB26" i="1744"/>
  <c r="CE26" i="1744" s="1"/>
  <c r="CC53" i="1744"/>
  <c r="CC48" i="1744"/>
  <c r="CF48" i="1744" s="1"/>
  <c r="CB24" i="1744"/>
  <c r="CE24" i="1744" s="1"/>
  <c r="CC45" i="1744"/>
  <c r="CF45" i="1744" s="1"/>
  <c r="CC29" i="1744"/>
  <c r="CC38" i="1744"/>
  <c r="CF38" i="1744" s="1"/>
  <c r="CC47" i="1744"/>
  <c r="CC32" i="1744"/>
  <c r="CF32" i="1744" s="1"/>
  <c r="CC24" i="1744"/>
  <c r="CF24" i="1744" s="1"/>
  <c r="CB6" i="1744"/>
  <c r="CC26" i="1744"/>
  <c r="CF26" i="1744" s="1"/>
  <c r="CC52" i="1744"/>
  <c r="CB45" i="1744"/>
  <c r="CE45" i="1744" s="1"/>
  <c r="CB47" i="1744"/>
  <c r="CE47" i="1744" s="1"/>
  <c r="CC44" i="1744"/>
  <c r="CC39" i="1744"/>
  <c r="CB38" i="1744"/>
  <c r="CE38" i="1744" s="1"/>
  <c r="CC36" i="1744"/>
  <c r="CC30" i="1744"/>
  <c r="CF30" i="1744" s="1"/>
  <c r="CC33" i="1744"/>
  <c r="CF33" i="1744" s="1"/>
  <c r="CB33" i="1744"/>
  <c r="CE33" i="1744" s="1"/>
  <c r="CC31" i="1744"/>
  <c r="CF31" i="1744" s="1"/>
  <c r="CB52" i="1744"/>
  <c r="CB53" i="1744"/>
  <c r="CE53" i="1744" s="1"/>
  <c r="CB20" i="1744"/>
  <c r="CE20" i="1744" s="1"/>
  <c r="CC60" i="1744"/>
  <c r="CB48" i="1744"/>
  <c r="CE48" i="1744" s="1"/>
  <c r="CB30" i="1744"/>
  <c r="CE30" i="1744" s="1"/>
  <c r="CB39" i="1744"/>
  <c r="CE39" i="1744" s="1"/>
  <c r="CB32" i="1744"/>
  <c r="CE32" i="1744" s="1"/>
  <c r="CC23" i="1744"/>
  <c r="CC20" i="1744"/>
  <c r="CF20" i="1744" s="1"/>
  <c r="CB25" i="1744"/>
  <c r="CE25" i="1744" s="1"/>
  <c r="CB23" i="1744"/>
  <c r="CC7" i="1744"/>
  <c r="CC25" i="1744"/>
  <c r="CF25" i="1744" s="1"/>
  <c r="CC6" i="1744"/>
  <c r="CB60" i="1744"/>
  <c r="CB44" i="1744"/>
  <c r="CB7" i="1744"/>
  <c r="BU43" i="1744"/>
  <c r="BV28" i="1744"/>
  <c r="CM2" i="1744"/>
  <c r="CI2" i="1744"/>
  <c r="BV51" i="1744"/>
  <c r="BV58" i="1744"/>
  <c r="BY7" i="1744"/>
  <c r="BU35" i="1744"/>
  <c r="BU51" i="1744"/>
  <c r="BV43" i="1744"/>
  <c r="BV5" i="1744"/>
  <c r="BV22" i="1744"/>
  <c r="BU28" i="1744"/>
  <c r="BU5" i="1744"/>
  <c r="BX7" i="1744"/>
  <c r="BV35" i="1744"/>
  <c r="BU58" i="1744"/>
  <c r="T1" i="1744"/>
  <c r="BH1" i="1746"/>
  <c r="CK56" i="1746"/>
  <c r="CE54" i="1746"/>
  <c r="BM39" i="1746"/>
  <c r="BS40" i="1746"/>
  <c r="DC55" i="1746"/>
  <c r="CE31" i="1746"/>
  <c r="CK33" i="1746"/>
  <c r="BS18" i="1746"/>
  <c r="BY19" i="1746"/>
  <c r="BS5" i="1746"/>
  <c r="BY6" i="1746"/>
  <c r="BM24" i="1746"/>
  <c r="BS25" i="1746"/>
  <c r="BM47" i="1746"/>
  <c r="BS48" i="1746"/>
  <c r="AB1" i="1744"/>
  <c r="AP43" i="1744"/>
  <c r="AW44" i="1744"/>
  <c r="AI5" i="1747"/>
  <c r="AP6" i="1747"/>
  <c r="CE59" i="1747"/>
  <c r="AA18" i="1744"/>
  <c r="AH19" i="1744"/>
  <c r="AO6" i="1747"/>
  <c r="CF59" i="1747"/>
  <c r="AI28" i="1747"/>
  <c r="AP29" i="1747"/>
  <c r="AP51" i="1744"/>
  <c r="AW52" i="1744"/>
  <c r="AH58" i="1747"/>
  <c r="AO60" i="1747"/>
  <c r="AP51" i="1747"/>
  <c r="AW52" i="1747"/>
  <c r="AO35" i="1744"/>
  <c r="AV36" i="1744"/>
  <c r="AO22" i="1744"/>
  <c r="AV23" i="1744"/>
  <c r="AI5" i="1744"/>
  <c r="AP6" i="1744"/>
  <c r="AI28" i="1744"/>
  <c r="AP29" i="1744"/>
  <c r="AI43" i="1747"/>
  <c r="AP44" i="1747"/>
  <c r="AO51" i="1747"/>
  <c r="AV52" i="1747"/>
  <c r="AH43" i="1744"/>
  <c r="AO44" i="1744"/>
  <c r="AO22" i="1747"/>
  <c r="AV23" i="1747"/>
  <c r="AH43" i="1747"/>
  <c r="AO44" i="1747"/>
  <c r="AA58" i="1744"/>
  <c r="AH60" i="1744"/>
  <c r="AP39" i="1744"/>
  <c r="AI35" i="1744"/>
  <c r="AH28" i="1744"/>
  <c r="AO29" i="1744"/>
  <c r="BD36" i="1744"/>
  <c r="AI18" i="1744"/>
  <c r="AP19" i="1744"/>
  <c r="AP22" i="1744"/>
  <c r="AW23" i="1744"/>
  <c r="AP58" i="1744"/>
  <c r="AW60" i="1744"/>
  <c r="AH28" i="1747"/>
  <c r="AO29" i="1747"/>
  <c r="AW36" i="1747"/>
  <c r="AO35" i="1747"/>
  <c r="AV36" i="1747"/>
  <c r="AI58" i="1747"/>
  <c r="AP60" i="1747"/>
  <c r="AP22" i="1747"/>
  <c r="AW23" i="1747"/>
  <c r="AO51" i="1744"/>
  <c r="AV52" i="1744"/>
  <c r="AH5" i="1744"/>
  <c r="AO6" i="1744"/>
  <c r="AI39" i="1747"/>
  <c r="AB35" i="1747"/>
  <c r="AB1" i="1747" s="1"/>
  <c r="F11" i="1747"/>
  <c r="CE59" i="1744" l="1"/>
  <c r="CF59" i="1744"/>
  <c r="CF47" i="1744"/>
  <c r="CF53" i="1744"/>
  <c r="CF54" i="1744"/>
  <c r="CC51" i="1744"/>
  <c r="CB35" i="1744"/>
  <c r="CC5" i="1744"/>
  <c r="CC28" i="1744"/>
  <c r="CC18" i="1744"/>
  <c r="CF7" i="1744"/>
  <c r="CC58" i="1744"/>
  <c r="CB22" i="1744"/>
  <c r="CC35" i="1744"/>
  <c r="CB5" i="1744"/>
  <c r="CE7" i="1744"/>
  <c r="CB58" i="1744"/>
  <c r="CJ37" i="1744"/>
  <c r="CM37" i="1744" s="1"/>
  <c r="CJ9" i="1744"/>
  <c r="CM9" i="1744" s="1"/>
  <c r="CI11" i="1744"/>
  <c r="CL11" i="1744" s="1"/>
  <c r="CI53" i="1744"/>
  <c r="CL53" i="1744" s="1"/>
  <c r="CI37" i="1744"/>
  <c r="CL37" i="1744" s="1"/>
  <c r="CI41" i="1744"/>
  <c r="CL41" i="1744" s="1"/>
  <c r="CJ49" i="1744"/>
  <c r="CM49" i="1744" s="1"/>
  <c r="CJ8" i="1744"/>
  <c r="CM8" i="1744" s="1"/>
  <c r="CI9" i="1744"/>
  <c r="CL9" i="1744" s="1"/>
  <c r="CI13" i="1744"/>
  <c r="CL13" i="1744" s="1"/>
  <c r="CJ40" i="1744"/>
  <c r="CM40" i="1744" s="1"/>
  <c r="CI59" i="1744"/>
  <c r="CL59" i="1744" s="1"/>
  <c r="CJ53" i="1744"/>
  <c r="CI19" i="1744"/>
  <c r="CJ41" i="1744"/>
  <c r="CM41" i="1744" s="1"/>
  <c r="CI49" i="1744"/>
  <c r="CL49" i="1744" s="1"/>
  <c r="CI40" i="1744"/>
  <c r="CL40" i="1744" s="1"/>
  <c r="CJ10" i="1744"/>
  <c r="CM10" i="1744" s="1"/>
  <c r="CJ59" i="1744"/>
  <c r="CM59" i="1744" s="1"/>
  <c r="CJ11" i="1744"/>
  <c r="CM11" i="1744" s="1"/>
  <c r="CI61" i="1744"/>
  <c r="CL61" i="1744" s="1"/>
  <c r="CI8" i="1744"/>
  <c r="CL8" i="1744" s="1"/>
  <c r="CJ16" i="1744"/>
  <c r="CM16" i="1744" s="1"/>
  <c r="CJ12" i="1744"/>
  <c r="CM12" i="1744" s="1"/>
  <c r="CI10" i="1744"/>
  <c r="CL10" i="1744" s="1"/>
  <c r="CJ61" i="1744"/>
  <c r="CM61" i="1744" s="1"/>
  <c r="CJ56" i="1744"/>
  <c r="CM56" i="1744" s="1"/>
  <c r="CI12" i="1744"/>
  <c r="CL12" i="1744" s="1"/>
  <c r="CI56" i="1744"/>
  <c r="CL56" i="1744" s="1"/>
  <c r="CJ13" i="1744"/>
  <c r="CM13" i="1744" s="1"/>
  <c r="CJ19" i="1744"/>
  <c r="CI16" i="1744"/>
  <c r="CL16" i="1744" s="1"/>
  <c r="CJ26" i="1744"/>
  <c r="CM26" i="1744" s="1"/>
  <c r="CJ6" i="1744"/>
  <c r="CJ54" i="1744"/>
  <c r="CJ55" i="1744"/>
  <c r="CM55" i="1744" s="1"/>
  <c r="CI31" i="1744"/>
  <c r="CL31" i="1744" s="1"/>
  <c r="CJ20" i="1744"/>
  <c r="CM20" i="1744" s="1"/>
  <c r="CI26" i="1744"/>
  <c r="CL26" i="1744" s="1"/>
  <c r="CJ45" i="1744"/>
  <c r="CM45" i="1744" s="1"/>
  <c r="CI45" i="1744"/>
  <c r="CL45" i="1744" s="1"/>
  <c r="CJ33" i="1744"/>
  <c r="CM33" i="1744" s="1"/>
  <c r="CJ60" i="1744"/>
  <c r="CJ24" i="1744"/>
  <c r="CM24" i="1744" s="1"/>
  <c r="CI20" i="1744"/>
  <c r="CL20" i="1744" s="1"/>
  <c r="CI52" i="1744"/>
  <c r="CI24" i="1744"/>
  <c r="CL24" i="1744" s="1"/>
  <c r="CI29" i="1744"/>
  <c r="CJ31" i="1744"/>
  <c r="CM31" i="1744" s="1"/>
  <c r="CJ29" i="1744"/>
  <c r="CI33" i="1744"/>
  <c r="CL33" i="1744" s="1"/>
  <c r="CJ46" i="1744"/>
  <c r="CM46" i="1744" s="1"/>
  <c r="CJ25" i="1744"/>
  <c r="CM25" i="1744" s="1"/>
  <c r="CJ36" i="1744"/>
  <c r="CI36" i="1744"/>
  <c r="CJ52" i="1744"/>
  <c r="CI47" i="1744"/>
  <c r="CL47" i="1744" s="1"/>
  <c r="CI6" i="1744"/>
  <c r="CJ38" i="1744"/>
  <c r="CM38" i="1744" s="1"/>
  <c r="CJ44" i="1744"/>
  <c r="CJ47" i="1744"/>
  <c r="CM47" i="1744" s="1"/>
  <c r="CI46" i="1744"/>
  <c r="CL46" i="1744" s="1"/>
  <c r="CI54" i="1744"/>
  <c r="CL54" i="1744" s="1"/>
  <c r="CJ39" i="1744"/>
  <c r="CJ48" i="1744"/>
  <c r="CM48" i="1744" s="1"/>
  <c r="CI38" i="1744"/>
  <c r="CL38" i="1744" s="1"/>
  <c r="CI32" i="1744"/>
  <c r="CL32" i="1744" s="1"/>
  <c r="CJ32" i="1744"/>
  <c r="CM32" i="1744" s="1"/>
  <c r="CI55" i="1744"/>
  <c r="CL55" i="1744" s="1"/>
  <c r="CI7" i="1744"/>
  <c r="CJ30" i="1744"/>
  <c r="CM30" i="1744" s="1"/>
  <c r="CI60" i="1744"/>
  <c r="CI30" i="1744"/>
  <c r="CL30" i="1744" s="1"/>
  <c r="CJ23" i="1744"/>
  <c r="CJ7" i="1744"/>
  <c r="CI39" i="1744"/>
  <c r="CL39" i="1744" s="1"/>
  <c r="CI23" i="1744"/>
  <c r="CI48" i="1744"/>
  <c r="CL48" i="1744" s="1"/>
  <c r="CI44" i="1744"/>
  <c r="CI25" i="1744"/>
  <c r="CL25" i="1744" s="1"/>
  <c r="CP2" i="1744"/>
  <c r="CT2" i="1744"/>
  <c r="CB43" i="1744"/>
  <c r="CC22" i="1744"/>
  <c r="CB51" i="1744"/>
  <c r="CC43" i="1744"/>
  <c r="CB28" i="1744"/>
  <c r="CB18" i="1744"/>
  <c r="BN1" i="1746"/>
  <c r="CQ56" i="1746"/>
  <c r="CK54" i="1746"/>
  <c r="BS47" i="1746"/>
  <c r="BY48" i="1746"/>
  <c r="BY25" i="1746"/>
  <c r="BS24" i="1746"/>
  <c r="BY5" i="1746"/>
  <c r="CE6" i="1746"/>
  <c r="BY18" i="1746"/>
  <c r="CE19" i="1746"/>
  <c r="CK31" i="1746"/>
  <c r="CQ33" i="1746"/>
  <c r="DI55" i="1746"/>
  <c r="BS39" i="1746"/>
  <c r="BY40" i="1746"/>
  <c r="AO43" i="1744"/>
  <c r="AV44" i="1744"/>
  <c r="AP18" i="1744"/>
  <c r="AW19" i="1744"/>
  <c r="CL59" i="1747"/>
  <c r="AV51" i="1747"/>
  <c r="BC52" i="1747"/>
  <c r="BD36" i="1747"/>
  <c r="AW51" i="1747"/>
  <c r="BD52" i="1747"/>
  <c r="AO28" i="1747"/>
  <c r="AV29" i="1747"/>
  <c r="AI1" i="1744"/>
  <c r="AV6" i="1747"/>
  <c r="AP5" i="1747"/>
  <c r="AW6" i="1747"/>
  <c r="AW39" i="1744"/>
  <c r="AP35" i="1744"/>
  <c r="CM59" i="1747"/>
  <c r="AH58" i="1744"/>
  <c r="AO60" i="1744"/>
  <c r="AP58" i="1747"/>
  <c r="AW60" i="1747"/>
  <c r="BD60" i="1744"/>
  <c r="AW58" i="1744"/>
  <c r="AP43" i="1747"/>
  <c r="AW44" i="1747"/>
  <c r="AV22" i="1744"/>
  <c r="BC23" i="1744"/>
  <c r="AO58" i="1747"/>
  <c r="AV60" i="1747"/>
  <c r="AP39" i="1747"/>
  <c r="AI35" i="1747"/>
  <c r="AI1" i="1747" s="1"/>
  <c r="AO5" i="1744"/>
  <c r="AV6" i="1744"/>
  <c r="AV35" i="1747"/>
  <c r="BC36" i="1747"/>
  <c r="AW22" i="1744"/>
  <c r="BD23" i="1744"/>
  <c r="AW51" i="1744"/>
  <c r="BD52" i="1744"/>
  <c r="AH18" i="1744"/>
  <c r="AO19" i="1744"/>
  <c r="AW43" i="1744"/>
  <c r="BD44" i="1744"/>
  <c r="AV51" i="1744"/>
  <c r="BC52" i="1744"/>
  <c r="AP28" i="1747"/>
  <c r="AW29" i="1747"/>
  <c r="AP28" i="1744"/>
  <c r="AW29" i="1744"/>
  <c r="AW22" i="1747"/>
  <c r="BD23" i="1747"/>
  <c r="AP5" i="1744"/>
  <c r="AW6" i="1744"/>
  <c r="BK36" i="1744"/>
  <c r="AO43" i="1747"/>
  <c r="AV44" i="1747"/>
  <c r="AO28" i="1744"/>
  <c r="AV29" i="1744"/>
  <c r="BC23" i="1747"/>
  <c r="AV22" i="1747"/>
  <c r="AV35" i="1744"/>
  <c r="BC36" i="1744"/>
  <c r="AA1" i="1744"/>
  <c r="M11" i="1747"/>
  <c r="T11" i="1747" s="1"/>
  <c r="F5" i="1747"/>
  <c r="F1" i="1747" s="1"/>
  <c r="CM53" i="1744" l="1"/>
  <c r="CM54" i="1744"/>
  <c r="CJ51" i="1744"/>
  <c r="CJ22" i="1744"/>
  <c r="CI28" i="1744"/>
  <c r="CI5" i="1744"/>
  <c r="CI43" i="1744"/>
  <c r="CI35" i="1744"/>
  <c r="CJ18" i="1744"/>
  <c r="CM7" i="1744"/>
  <c r="CJ35" i="1744"/>
  <c r="CI51" i="1744"/>
  <c r="CI18" i="1744"/>
  <c r="CL7" i="1744"/>
  <c r="CI22" i="1744"/>
  <c r="CJ43" i="1744"/>
  <c r="CI58" i="1744"/>
  <c r="CJ58" i="1744"/>
  <c r="CW2" i="1744"/>
  <c r="DA2" i="1744"/>
  <c r="CJ28" i="1744"/>
  <c r="CJ5" i="1744"/>
  <c r="CP37" i="1744"/>
  <c r="CS37" i="1744" s="1"/>
  <c r="CP48" i="1744"/>
  <c r="CS48" i="1744" s="1"/>
  <c r="CP33" i="1744"/>
  <c r="CS33" i="1744" s="1"/>
  <c r="CQ37" i="1744"/>
  <c r="CT37" i="1744" s="1"/>
  <c r="CQ59" i="1744"/>
  <c r="CT59" i="1744" s="1"/>
  <c r="CQ40" i="1744"/>
  <c r="CT40" i="1744" s="1"/>
  <c r="CP40" i="1744"/>
  <c r="CS40" i="1744" s="1"/>
  <c r="CP59" i="1744"/>
  <c r="CS59" i="1744" s="1"/>
  <c r="CQ49" i="1744"/>
  <c r="CT49" i="1744" s="1"/>
  <c r="CP49" i="1744"/>
  <c r="CS49" i="1744" s="1"/>
  <c r="CQ10" i="1744"/>
  <c r="CT10" i="1744" s="1"/>
  <c r="CQ33" i="1744"/>
  <c r="CT33" i="1744" s="1"/>
  <c r="CQ48" i="1744"/>
  <c r="CT48" i="1744" s="1"/>
  <c r="CP12" i="1744"/>
  <c r="CS12" i="1744" s="1"/>
  <c r="CQ12" i="1744"/>
  <c r="CT12" i="1744" s="1"/>
  <c r="CP10" i="1744"/>
  <c r="CS10" i="1744" s="1"/>
  <c r="CQ19" i="1744"/>
  <c r="CP19" i="1744"/>
  <c r="CP20" i="1744"/>
  <c r="CS20" i="1744" s="1"/>
  <c r="CP56" i="1744"/>
  <c r="CS56" i="1744" s="1"/>
  <c r="CP8" i="1744"/>
  <c r="CS8" i="1744" s="1"/>
  <c r="CQ54" i="1744"/>
  <c r="CP29" i="1744"/>
  <c r="CQ32" i="1744"/>
  <c r="CT32" i="1744" s="1"/>
  <c r="CQ36" i="1744"/>
  <c r="CP52" i="1744"/>
  <c r="CP45" i="1744"/>
  <c r="CS45" i="1744" s="1"/>
  <c r="CP38" i="1744"/>
  <c r="CS38" i="1744" s="1"/>
  <c r="CQ47" i="1744"/>
  <c r="CT47" i="1744" s="1"/>
  <c r="CP24" i="1744"/>
  <c r="CS24" i="1744" s="1"/>
  <c r="CQ8" i="1744"/>
  <c r="CT8" i="1744" s="1"/>
  <c r="CQ31" i="1744"/>
  <c r="CT31" i="1744" s="1"/>
  <c r="CQ53" i="1744"/>
  <c r="CT53" i="1744" s="1"/>
  <c r="CP13" i="1744"/>
  <c r="CS13" i="1744" s="1"/>
  <c r="CP44" i="1744"/>
  <c r="CQ60" i="1744"/>
  <c r="CP47" i="1744"/>
  <c r="CS47" i="1744" s="1"/>
  <c r="CP16" i="1744"/>
  <c r="CS16" i="1744" s="1"/>
  <c r="CP26" i="1744"/>
  <c r="CS26" i="1744" s="1"/>
  <c r="CQ55" i="1744"/>
  <c r="CT55" i="1744" s="1"/>
  <c r="CP31" i="1744"/>
  <c r="CS31" i="1744" s="1"/>
  <c r="CQ26" i="1744"/>
  <c r="CT26" i="1744" s="1"/>
  <c r="CQ30" i="1744"/>
  <c r="CT30" i="1744" s="1"/>
  <c r="CQ56" i="1744"/>
  <c r="CT56" i="1744" s="1"/>
  <c r="CQ23" i="1744"/>
  <c r="CP11" i="1744"/>
  <c r="CS11" i="1744" s="1"/>
  <c r="CP6" i="1744"/>
  <c r="CQ24" i="1744"/>
  <c r="CT24" i="1744" s="1"/>
  <c r="CP61" i="1744"/>
  <c r="CS61" i="1744" s="1"/>
  <c r="CQ45" i="1744"/>
  <c r="CT45" i="1744" s="1"/>
  <c r="CQ20" i="1744"/>
  <c r="CT20" i="1744" s="1"/>
  <c r="CQ6" i="1744"/>
  <c r="CQ46" i="1744"/>
  <c r="CT46" i="1744" s="1"/>
  <c r="CQ52" i="1744"/>
  <c r="CP55" i="1744"/>
  <c r="CS55" i="1744" s="1"/>
  <c r="CP41" i="1744"/>
  <c r="CS41" i="1744" s="1"/>
  <c r="CQ44" i="1744"/>
  <c r="CP32" i="1744"/>
  <c r="CS32" i="1744" s="1"/>
  <c r="CQ9" i="1744"/>
  <c r="CT9" i="1744" s="1"/>
  <c r="CP36" i="1744"/>
  <c r="CP39" i="1744"/>
  <c r="CS39" i="1744" s="1"/>
  <c r="CQ29" i="1744"/>
  <c r="CQ39" i="1744"/>
  <c r="CQ41" i="1744"/>
  <c r="CT41" i="1744" s="1"/>
  <c r="CP46" i="1744"/>
  <c r="CS46" i="1744" s="1"/>
  <c r="CP23" i="1744"/>
  <c r="CQ61" i="1744"/>
  <c r="CT61" i="1744" s="1"/>
  <c r="CP30" i="1744"/>
  <c r="CS30" i="1744" s="1"/>
  <c r="CP54" i="1744"/>
  <c r="CS54" i="1744" s="1"/>
  <c r="CQ13" i="1744"/>
  <c r="CT13" i="1744" s="1"/>
  <c r="CQ16" i="1744"/>
  <c r="CT16" i="1744" s="1"/>
  <c r="CP9" i="1744"/>
  <c r="CS9" i="1744" s="1"/>
  <c r="CP53" i="1744"/>
  <c r="CS53" i="1744" s="1"/>
  <c r="CQ11" i="1744"/>
  <c r="CT11" i="1744" s="1"/>
  <c r="CQ38" i="1744"/>
  <c r="CT38" i="1744" s="1"/>
  <c r="CP60" i="1744"/>
  <c r="CP7" i="1744"/>
  <c r="CP25" i="1744"/>
  <c r="CS25" i="1744" s="1"/>
  <c r="CQ7" i="1744"/>
  <c r="CQ25" i="1744"/>
  <c r="CT25" i="1744" s="1"/>
  <c r="AH1" i="1744"/>
  <c r="BT1" i="1746"/>
  <c r="DO55" i="1746"/>
  <c r="CW56" i="1746"/>
  <c r="CQ54" i="1746"/>
  <c r="BY39" i="1746"/>
  <c r="CE40" i="1746"/>
  <c r="CQ31" i="1746"/>
  <c r="CW33" i="1746"/>
  <c r="CE18" i="1746"/>
  <c r="CK19" i="1746"/>
  <c r="CE5" i="1746"/>
  <c r="CK6" i="1746"/>
  <c r="BY24" i="1746"/>
  <c r="CE25" i="1746"/>
  <c r="BY47" i="1746"/>
  <c r="CE48" i="1746"/>
  <c r="AP1" i="1744"/>
  <c r="AW5" i="1744"/>
  <c r="BD6" i="1744"/>
  <c r="BC51" i="1744"/>
  <c r="BJ52" i="1744"/>
  <c r="BD22" i="1744"/>
  <c r="BK23" i="1744"/>
  <c r="BC60" i="1747"/>
  <c r="AV58" i="1747"/>
  <c r="BK60" i="1744"/>
  <c r="BD58" i="1744"/>
  <c r="BD39" i="1744"/>
  <c r="AW35" i="1744"/>
  <c r="BD51" i="1747"/>
  <c r="BK52" i="1747"/>
  <c r="AW18" i="1744"/>
  <c r="BD19" i="1744"/>
  <c r="BC22" i="1747"/>
  <c r="BJ23" i="1747"/>
  <c r="BK36" i="1747"/>
  <c r="AV43" i="1744"/>
  <c r="BC44" i="1744"/>
  <c r="BD43" i="1744"/>
  <c r="BK44" i="1744"/>
  <c r="AO58" i="1744"/>
  <c r="AV60" i="1744"/>
  <c r="AA11" i="1747"/>
  <c r="T5" i="1747"/>
  <c r="T1" i="1747" s="1"/>
  <c r="AV28" i="1744"/>
  <c r="BC29" i="1744"/>
  <c r="AV43" i="1747"/>
  <c r="BC44" i="1747"/>
  <c r="AO18" i="1744"/>
  <c r="AV19" i="1744"/>
  <c r="BC6" i="1744"/>
  <c r="AV5" i="1744"/>
  <c r="BC51" i="1747"/>
  <c r="BJ52" i="1747"/>
  <c r="BD60" i="1747"/>
  <c r="AW58" i="1747"/>
  <c r="BC22" i="1744"/>
  <c r="BJ23" i="1744"/>
  <c r="AW43" i="1747"/>
  <c r="BD44" i="1747"/>
  <c r="CT59" i="1747"/>
  <c r="AW5" i="1747"/>
  <c r="BD6" i="1747"/>
  <c r="BD22" i="1747"/>
  <c r="BK23" i="1747"/>
  <c r="AW28" i="1744"/>
  <c r="BD29" i="1744"/>
  <c r="BR36" i="1744"/>
  <c r="AW28" i="1747"/>
  <c r="BD29" i="1747"/>
  <c r="BD51" i="1744"/>
  <c r="BK52" i="1744"/>
  <c r="AV28" i="1747"/>
  <c r="BC29" i="1747"/>
  <c r="CS59" i="1747"/>
  <c r="BC35" i="1747"/>
  <c r="BJ36" i="1747"/>
  <c r="BC35" i="1744"/>
  <c r="BJ36" i="1744"/>
  <c r="BC6" i="1747"/>
  <c r="AW39" i="1747"/>
  <c r="AP35" i="1747"/>
  <c r="AP1" i="1747" s="1"/>
  <c r="M5" i="1747"/>
  <c r="M1" i="1747" s="1"/>
  <c r="CT54" i="1744" l="1"/>
  <c r="CP18" i="1744"/>
  <c r="CQ51" i="1744"/>
  <c r="CQ28" i="1744"/>
  <c r="DH2" i="1744"/>
  <c r="DD2" i="1744"/>
  <c r="CQ22" i="1744"/>
  <c r="CQ58" i="1744"/>
  <c r="CW37" i="1744"/>
  <c r="CZ37" i="1744" s="1"/>
  <c r="CX37" i="1744"/>
  <c r="DA37" i="1744" s="1"/>
  <c r="CX53" i="1744"/>
  <c r="DA53" i="1744" s="1"/>
  <c r="CW53" i="1744"/>
  <c r="CZ53" i="1744" s="1"/>
  <c r="CX19" i="1744"/>
  <c r="CX61" i="1744"/>
  <c r="DA61" i="1744" s="1"/>
  <c r="CW19" i="1744"/>
  <c r="CW61" i="1744"/>
  <c r="CZ61" i="1744" s="1"/>
  <c r="CX49" i="1744"/>
  <c r="DA49" i="1744" s="1"/>
  <c r="CW59" i="1744"/>
  <c r="CZ59" i="1744" s="1"/>
  <c r="CW49" i="1744"/>
  <c r="CZ49" i="1744" s="1"/>
  <c r="CX59" i="1744"/>
  <c r="DA59" i="1744" s="1"/>
  <c r="CW12" i="1744"/>
  <c r="CZ12" i="1744" s="1"/>
  <c r="CW16" i="1744"/>
  <c r="CZ16" i="1744" s="1"/>
  <c r="CW54" i="1744"/>
  <c r="CZ54" i="1744" s="1"/>
  <c r="CX56" i="1744"/>
  <c r="DA56" i="1744" s="1"/>
  <c r="CX6" i="1744"/>
  <c r="CX33" i="1744"/>
  <c r="DA33" i="1744" s="1"/>
  <c r="CW36" i="1744"/>
  <c r="CX9" i="1744"/>
  <c r="DA9" i="1744" s="1"/>
  <c r="CW33" i="1744"/>
  <c r="CZ33" i="1744" s="1"/>
  <c r="CW38" i="1744"/>
  <c r="CZ38" i="1744" s="1"/>
  <c r="CW45" i="1744"/>
  <c r="CZ45" i="1744" s="1"/>
  <c r="CX45" i="1744"/>
  <c r="DA45" i="1744" s="1"/>
  <c r="CW10" i="1744"/>
  <c r="CZ10" i="1744" s="1"/>
  <c r="CX24" i="1744"/>
  <c r="DA24" i="1744" s="1"/>
  <c r="CX47" i="1744"/>
  <c r="DA47" i="1744" s="1"/>
  <c r="CW11" i="1744"/>
  <c r="CZ11" i="1744" s="1"/>
  <c r="CW24" i="1744"/>
  <c r="CZ24" i="1744" s="1"/>
  <c r="CX8" i="1744"/>
  <c r="DA8" i="1744" s="1"/>
  <c r="CX12" i="1744"/>
  <c r="DA12" i="1744" s="1"/>
  <c r="CW47" i="1744"/>
  <c r="CZ47" i="1744" s="1"/>
  <c r="CX31" i="1744"/>
  <c r="DA31" i="1744" s="1"/>
  <c r="CW13" i="1744"/>
  <c r="CZ13" i="1744" s="1"/>
  <c r="CX54" i="1744"/>
  <c r="DA54" i="1744" s="1"/>
  <c r="CW6" i="1744"/>
  <c r="CX10" i="1744"/>
  <c r="DA10" i="1744" s="1"/>
  <c r="CX52" i="1744"/>
  <c r="CX38" i="1744"/>
  <c r="DA38" i="1744" s="1"/>
  <c r="CW29" i="1744"/>
  <c r="CW56" i="1744"/>
  <c r="CZ56" i="1744" s="1"/>
  <c r="CX46" i="1744"/>
  <c r="DA46" i="1744" s="1"/>
  <c r="CX23" i="1744"/>
  <c r="CW60" i="1744"/>
  <c r="CW48" i="1744"/>
  <c r="CZ48" i="1744" s="1"/>
  <c r="CW23" i="1744"/>
  <c r="CW32" i="1744"/>
  <c r="CZ32" i="1744" s="1"/>
  <c r="CW8" i="1744"/>
  <c r="CZ8" i="1744" s="1"/>
  <c r="CX16" i="1744"/>
  <c r="DA16" i="1744" s="1"/>
  <c r="CX29" i="1744"/>
  <c r="CW31" i="1744"/>
  <c r="CZ31" i="1744" s="1"/>
  <c r="CW26" i="1744"/>
  <c r="CZ26" i="1744" s="1"/>
  <c r="CX60" i="1744"/>
  <c r="CX36" i="1744"/>
  <c r="CW52" i="1744"/>
  <c r="CX40" i="1744"/>
  <c r="DA40" i="1744" s="1"/>
  <c r="CW40" i="1744"/>
  <c r="CZ40" i="1744" s="1"/>
  <c r="CX11" i="1744"/>
  <c r="DA11" i="1744" s="1"/>
  <c r="CX32" i="1744"/>
  <c r="DA32" i="1744" s="1"/>
  <c r="CW46" i="1744"/>
  <c r="CZ46" i="1744" s="1"/>
  <c r="CX13" i="1744"/>
  <c r="DA13" i="1744" s="1"/>
  <c r="CW39" i="1744"/>
  <c r="CZ39" i="1744" s="1"/>
  <c r="CW44" i="1744"/>
  <c r="CX25" i="1744"/>
  <c r="DA25" i="1744" s="1"/>
  <c r="CX55" i="1744"/>
  <c r="DA55" i="1744" s="1"/>
  <c r="CW41" i="1744"/>
  <c r="CZ41" i="1744" s="1"/>
  <c r="CW25" i="1744"/>
  <c r="CZ25" i="1744" s="1"/>
  <c r="CX48" i="1744"/>
  <c r="DA48" i="1744" s="1"/>
  <c r="CX30" i="1744"/>
  <c r="DA30" i="1744" s="1"/>
  <c r="CW7" i="1744"/>
  <c r="CW20" i="1744"/>
  <c r="CZ20" i="1744" s="1"/>
  <c r="CX20" i="1744"/>
  <c r="DA20" i="1744" s="1"/>
  <c r="CX26" i="1744"/>
  <c r="DA26" i="1744" s="1"/>
  <c r="CX44" i="1744"/>
  <c r="CW55" i="1744"/>
  <c r="CZ55" i="1744" s="1"/>
  <c r="CX7" i="1744"/>
  <c r="CX41" i="1744"/>
  <c r="DA41" i="1744" s="1"/>
  <c r="CW9" i="1744"/>
  <c r="CZ9" i="1744" s="1"/>
  <c r="CW30" i="1744"/>
  <c r="CZ30" i="1744" s="1"/>
  <c r="CX39" i="1744"/>
  <c r="CP35" i="1744"/>
  <c r="CQ5" i="1744"/>
  <c r="CP43" i="1744"/>
  <c r="CT7" i="1744"/>
  <c r="CP51" i="1744"/>
  <c r="CQ43" i="1744"/>
  <c r="CQ35" i="1744"/>
  <c r="CQ18" i="1744"/>
  <c r="CP22" i="1744"/>
  <c r="CP58" i="1744"/>
  <c r="CP5" i="1744"/>
  <c r="CP28" i="1744"/>
  <c r="CS7" i="1744"/>
  <c r="BZ1" i="1746"/>
  <c r="DC56" i="1746"/>
  <c r="CW54" i="1746"/>
  <c r="DU55" i="1746"/>
  <c r="CE47" i="1746"/>
  <c r="CK48" i="1746"/>
  <c r="CE24" i="1746"/>
  <c r="CK25" i="1746"/>
  <c r="CK5" i="1746"/>
  <c r="CQ6" i="1746"/>
  <c r="CK18" i="1746"/>
  <c r="CQ19" i="1746"/>
  <c r="CW31" i="1746"/>
  <c r="DC33" i="1746"/>
  <c r="CE39" i="1746"/>
  <c r="CK40" i="1746"/>
  <c r="AO1" i="1744"/>
  <c r="BK43" i="1744"/>
  <c r="BR44" i="1744"/>
  <c r="BD18" i="1744"/>
  <c r="BK19" i="1744"/>
  <c r="BD43" i="1747"/>
  <c r="BK44" i="1747"/>
  <c r="BJ60" i="1747"/>
  <c r="BC58" i="1747"/>
  <c r="BD28" i="1744"/>
  <c r="BK29" i="1744"/>
  <c r="BC43" i="1744"/>
  <c r="BJ44" i="1744"/>
  <c r="BK22" i="1744"/>
  <c r="BR23" i="1744"/>
  <c r="BC28" i="1747"/>
  <c r="BJ29" i="1747"/>
  <c r="BJ51" i="1747"/>
  <c r="BQ52" i="1747"/>
  <c r="BK51" i="1744"/>
  <c r="BR52" i="1744"/>
  <c r="BK51" i="1747"/>
  <c r="BR52" i="1747"/>
  <c r="BJ35" i="1747"/>
  <c r="BQ36" i="1747"/>
  <c r="BK22" i="1747"/>
  <c r="BR23" i="1747"/>
  <c r="BR36" i="1747"/>
  <c r="BJ51" i="1744"/>
  <c r="BQ52" i="1744"/>
  <c r="BD39" i="1747"/>
  <c r="AW35" i="1747"/>
  <c r="AW1" i="1747" s="1"/>
  <c r="BD28" i="1747"/>
  <c r="BK29" i="1747"/>
  <c r="BD5" i="1747"/>
  <c r="BK6" i="1747"/>
  <c r="AV18" i="1744"/>
  <c r="BC19" i="1744"/>
  <c r="AH11" i="1747"/>
  <c r="AA5" i="1747"/>
  <c r="AA1" i="1747" s="1"/>
  <c r="BK39" i="1744"/>
  <c r="BD35" i="1744"/>
  <c r="BC28" i="1744"/>
  <c r="BJ29" i="1744"/>
  <c r="BC5" i="1744"/>
  <c r="BJ6" i="1744"/>
  <c r="BK60" i="1747"/>
  <c r="BD58" i="1747"/>
  <c r="BC60" i="1744"/>
  <c r="AV58" i="1744"/>
  <c r="BJ22" i="1747"/>
  <c r="BQ23" i="1747"/>
  <c r="BD5" i="1744"/>
  <c r="BK6" i="1744"/>
  <c r="BJ35" i="1744"/>
  <c r="BQ36" i="1744"/>
  <c r="BJ22" i="1744"/>
  <c r="BQ23" i="1744"/>
  <c r="BJ6" i="1747"/>
  <c r="CZ59" i="1747"/>
  <c r="BY36" i="1744"/>
  <c r="DA59" i="1747"/>
  <c r="BC43" i="1747"/>
  <c r="BJ44" i="1747"/>
  <c r="BR60" i="1744"/>
  <c r="BK58" i="1744"/>
  <c r="AW1" i="1744"/>
  <c r="CZ7" i="1744" l="1"/>
  <c r="CX43" i="1744"/>
  <c r="DA7" i="1744"/>
  <c r="CX35" i="1744"/>
  <c r="CW22" i="1744"/>
  <c r="CX51" i="1744"/>
  <c r="DD41" i="1744"/>
  <c r="DG41" i="1744" s="1"/>
  <c r="DE11" i="1744"/>
  <c r="DH11" i="1744" s="1"/>
  <c r="DD46" i="1744"/>
  <c r="DG46" i="1744" s="1"/>
  <c r="DD20" i="1744"/>
  <c r="DG20" i="1744" s="1"/>
  <c r="DD13" i="1744"/>
  <c r="DG13" i="1744" s="1"/>
  <c r="DD37" i="1744"/>
  <c r="DG37" i="1744" s="1"/>
  <c r="DE46" i="1744"/>
  <c r="DH46" i="1744" s="1"/>
  <c r="DD11" i="1744"/>
  <c r="DG11" i="1744" s="1"/>
  <c r="DD9" i="1744"/>
  <c r="DG9" i="1744" s="1"/>
  <c r="DE9" i="1744"/>
  <c r="DH9" i="1744" s="1"/>
  <c r="DE12" i="1744"/>
  <c r="DH12" i="1744" s="1"/>
  <c r="DE41" i="1744"/>
  <c r="DH41" i="1744" s="1"/>
  <c r="DE13" i="1744"/>
  <c r="DH13" i="1744" s="1"/>
  <c r="DE37" i="1744"/>
  <c r="DH37" i="1744" s="1"/>
  <c r="DD31" i="1744"/>
  <c r="DG31" i="1744" s="1"/>
  <c r="DE40" i="1744"/>
  <c r="DH40" i="1744" s="1"/>
  <c r="DE20" i="1744"/>
  <c r="DH20" i="1744" s="1"/>
  <c r="DE61" i="1744"/>
  <c r="DH61" i="1744" s="1"/>
  <c r="DD19" i="1744"/>
  <c r="DE31" i="1744"/>
  <c r="DH31" i="1744" s="1"/>
  <c r="DE36" i="1744"/>
  <c r="DD33" i="1744"/>
  <c r="DG33" i="1744" s="1"/>
  <c r="DD40" i="1744"/>
  <c r="DG40" i="1744" s="1"/>
  <c r="DD61" i="1744"/>
  <c r="DG61" i="1744" s="1"/>
  <c r="DD45" i="1744"/>
  <c r="DG45" i="1744" s="1"/>
  <c r="DD59" i="1744"/>
  <c r="DG59" i="1744" s="1"/>
  <c r="DE59" i="1744"/>
  <c r="DH59" i="1744" s="1"/>
  <c r="DE49" i="1744"/>
  <c r="DH49" i="1744" s="1"/>
  <c r="DD49" i="1744"/>
  <c r="DG49" i="1744" s="1"/>
  <c r="DE45" i="1744"/>
  <c r="DH45" i="1744" s="1"/>
  <c r="DE33" i="1744"/>
  <c r="DH33" i="1744" s="1"/>
  <c r="DD12" i="1744"/>
  <c r="DG12" i="1744" s="1"/>
  <c r="DD36" i="1744"/>
  <c r="DE19" i="1744"/>
  <c r="DD52" i="1744"/>
  <c r="DD10" i="1744"/>
  <c r="DG10" i="1744" s="1"/>
  <c r="DE24" i="1744"/>
  <c r="DH24" i="1744" s="1"/>
  <c r="DE52" i="1744"/>
  <c r="DD8" i="1744"/>
  <c r="DG8" i="1744" s="1"/>
  <c r="DD29" i="1744"/>
  <c r="DE47" i="1744"/>
  <c r="DH47" i="1744" s="1"/>
  <c r="DD38" i="1744"/>
  <c r="DG38" i="1744" s="1"/>
  <c r="DE10" i="1744"/>
  <c r="DH10" i="1744" s="1"/>
  <c r="DE16" i="1744"/>
  <c r="DH16" i="1744" s="1"/>
  <c r="DD54" i="1744"/>
  <c r="DG54" i="1744" s="1"/>
  <c r="DE54" i="1744"/>
  <c r="DH54" i="1744" s="1"/>
  <c r="DE29" i="1744"/>
  <c r="DD16" i="1744"/>
  <c r="DG16" i="1744" s="1"/>
  <c r="DD47" i="1744"/>
  <c r="DG47" i="1744" s="1"/>
  <c r="DD56" i="1744"/>
  <c r="DG56" i="1744" s="1"/>
  <c r="DE38" i="1744"/>
  <c r="DH38" i="1744" s="1"/>
  <c r="DD6" i="1744"/>
  <c r="DE56" i="1744"/>
  <c r="DH56" i="1744" s="1"/>
  <c r="DD26" i="1744"/>
  <c r="DG26" i="1744" s="1"/>
  <c r="DE26" i="1744"/>
  <c r="DH26" i="1744" s="1"/>
  <c r="DD24" i="1744"/>
  <c r="DG24" i="1744" s="1"/>
  <c r="DE7" i="1744"/>
  <c r="DE30" i="1744"/>
  <c r="DH30" i="1744" s="1"/>
  <c r="DD60" i="1744"/>
  <c r="DD30" i="1744"/>
  <c r="DG30" i="1744" s="1"/>
  <c r="DE6" i="1744"/>
  <c r="DE8" i="1744"/>
  <c r="DH8" i="1744" s="1"/>
  <c r="DD44" i="1744"/>
  <c r="DE25" i="1744"/>
  <c r="DH25" i="1744" s="1"/>
  <c r="DD39" i="1744"/>
  <c r="DG39" i="1744" s="1"/>
  <c r="DD48" i="1744"/>
  <c r="DG48" i="1744" s="1"/>
  <c r="DD7" i="1744"/>
  <c r="DG7" i="1744" s="1"/>
  <c r="DD53" i="1744"/>
  <c r="DG53" i="1744" s="1"/>
  <c r="DE48" i="1744"/>
  <c r="DE55" i="1744"/>
  <c r="DH55" i="1744" s="1"/>
  <c r="DD25" i="1744"/>
  <c r="DG25" i="1744" s="1"/>
  <c r="DE53" i="1744"/>
  <c r="DH53" i="1744" s="1"/>
  <c r="DE39" i="1744"/>
  <c r="DD23" i="1744"/>
  <c r="DD32" i="1744"/>
  <c r="DG32" i="1744" s="1"/>
  <c r="DD55" i="1744"/>
  <c r="DG55" i="1744" s="1"/>
  <c r="DE23" i="1744"/>
  <c r="DE44" i="1744"/>
  <c r="DE32" i="1744"/>
  <c r="DH32" i="1744" s="1"/>
  <c r="DE60" i="1744"/>
  <c r="CX18" i="1744"/>
  <c r="DO2" i="1744"/>
  <c r="DK2" i="1744"/>
  <c r="CW5" i="1744"/>
  <c r="CX58" i="1744"/>
  <c r="CX22" i="1744"/>
  <c r="CW35" i="1744"/>
  <c r="CX28" i="1744"/>
  <c r="CW58" i="1744"/>
  <c r="CX5" i="1744"/>
  <c r="CW28" i="1744"/>
  <c r="CW43" i="1744"/>
  <c r="CW51" i="1744"/>
  <c r="CW18" i="1744"/>
  <c r="AV1" i="1744"/>
  <c r="BD1" i="1744"/>
  <c r="CF1" i="1746"/>
  <c r="EA55" i="1746"/>
  <c r="DI56" i="1746"/>
  <c r="DC54" i="1746"/>
  <c r="CK39" i="1746"/>
  <c r="CQ40" i="1746"/>
  <c r="DI33" i="1746"/>
  <c r="DC31" i="1746"/>
  <c r="CQ18" i="1746"/>
  <c r="CW19" i="1746"/>
  <c r="CQ5" i="1746"/>
  <c r="CW6" i="1746"/>
  <c r="CK24" i="1746"/>
  <c r="CQ25" i="1746"/>
  <c r="CK47" i="1746"/>
  <c r="CQ48" i="1746"/>
  <c r="BQ22" i="1747"/>
  <c r="BX23" i="1747"/>
  <c r="BQ6" i="1747"/>
  <c r="BQ60" i="1747"/>
  <c r="BJ58" i="1747"/>
  <c r="BR51" i="1747"/>
  <c r="BY52" i="1747"/>
  <c r="BQ22" i="1744"/>
  <c r="BX23" i="1744"/>
  <c r="BJ43" i="1744"/>
  <c r="BQ44" i="1744"/>
  <c r="BK18" i="1744"/>
  <c r="BR19" i="1744"/>
  <c r="BJ28" i="1744"/>
  <c r="BQ29" i="1744"/>
  <c r="BR22" i="1744"/>
  <c r="BY23" i="1744"/>
  <c r="BK28" i="1747"/>
  <c r="BR29" i="1747"/>
  <c r="CF36" i="1744"/>
  <c r="BR39" i="1744"/>
  <c r="BK35" i="1744"/>
  <c r="BR60" i="1747"/>
  <c r="BK58" i="1747"/>
  <c r="BR22" i="1747"/>
  <c r="BY23" i="1747"/>
  <c r="BK39" i="1747"/>
  <c r="BD35" i="1747"/>
  <c r="BD1" i="1747" s="1"/>
  <c r="BQ51" i="1744"/>
  <c r="BX52" i="1744"/>
  <c r="BK43" i="1747"/>
  <c r="BR44" i="1747"/>
  <c r="BY36" i="1747"/>
  <c r="BQ35" i="1744"/>
  <c r="BX36" i="1744"/>
  <c r="BR51" i="1744"/>
  <c r="BY52" i="1744"/>
  <c r="AO11" i="1747"/>
  <c r="AH5" i="1747"/>
  <c r="AH1" i="1747" s="1"/>
  <c r="BQ51" i="1747"/>
  <c r="BX52" i="1747"/>
  <c r="BK28" i="1744"/>
  <c r="BR29" i="1744"/>
  <c r="BR43" i="1744"/>
  <c r="BY44" i="1744"/>
  <c r="BJ28" i="1747"/>
  <c r="BQ29" i="1747"/>
  <c r="BK5" i="1747"/>
  <c r="BR6" i="1747"/>
  <c r="DH59" i="1747"/>
  <c r="BJ60" i="1744"/>
  <c r="BC58" i="1744"/>
  <c r="BY60" i="1744"/>
  <c r="BR58" i="1744"/>
  <c r="BJ43" i="1747"/>
  <c r="BQ44" i="1747"/>
  <c r="DG59" i="1747"/>
  <c r="BK5" i="1744"/>
  <c r="BR6" i="1744"/>
  <c r="BJ5" i="1744"/>
  <c r="BQ6" i="1744"/>
  <c r="BC18" i="1744"/>
  <c r="BJ19" i="1744"/>
  <c r="BQ35" i="1747"/>
  <c r="BX36" i="1747"/>
  <c r="DE18" i="1744" l="1"/>
  <c r="DD18" i="1744"/>
  <c r="DE22" i="1744"/>
  <c r="DD22" i="1744"/>
  <c r="DE43" i="1744"/>
  <c r="DD51" i="1744"/>
  <c r="DE58" i="1744"/>
  <c r="DH7" i="1744"/>
  <c r="DD58" i="1744"/>
  <c r="DD35" i="1744"/>
  <c r="DD28" i="1744"/>
  <c r="DD43" i="1744"/>
  <c r="DE28" i="1744"/>
  <c r="DE51" i="1744"/>
  <c r="DE5" i="1744"/>
  <c r="DE35" i="1744"/>
  <c r="DK37" i="1744"/>
  <c r="DN37" i="1744" s="1"/>
  <c r="DK41" i="1744"/>
  <c r="DN41" i="1744" s="1"/>
  <c r="DK9" i="1744"/>
  <c r="DN9" i="1744" s="1"/>
  <c r="DK59" i="1744"/>
  <c r="DN59" i="1744" s="1"/>
  <c r="DK61" i="1744"/>
  <c r="DN61" i="1744" s="1"/>
  <c r="DK20" i="1744"/>
  <c r="DN20" i="1744" s="1"/>
  <c r="DL37" i="1744"/>
  <c r="DO37" i="1744" s="1"/>
  <c r="DL49" i="1744"/>
  <c r="DO49" i="1744" s="1"/>
  <c r="DK56" i="1744"/>
  <c r="DN56" i="1744" s="1"/>
  <c r="DK19" i="1744"/>
  <c r="DL19" i="1744"/>
  <c r="DK40" i="1744"/>
  <c r="DN40" i="1744" s="1"/>
  <c r="DK33" i="1744"/>
  <c r="DN33" i="1744" s="1"/>
  <c r="DL40" i="1744"/>
  <c r="DO40" i="1744" s="1"/>
  <c r="DL12" i="1744"/>
  <c r="DO12" i="1744" s="1"/>
  <c r="DL41" i="1744"/>
  <c r="DO41" i="1744" s="1"/>
  <c r="DK54" i="1744"/>
  <c r="DN54" i="1744" s="1"/>
  <c r="DL20" i="1744"/>
  <c r="DO20" i="1744" s="1"/>
  <c r="DL59" i="1744"/>
  <c r="DO59" i="1744" s="1"/>
  <c r="DK49" i="1744"/>
  <c r="DN49" i="1744" s="1"/>
  <c r="DL61" i="1744"/>
  <c r="DO61" i="1744" s="1"/>
  <c r="DL33" i="1744"/>
  <c r="DO33" i="1744" s="1"/>
  <c r="DK12" i="1744"/>
  <c r="DN12" i="1744" s="1"/>
  <c r="DL56" i="1744"/>
  <c r="DO56" i="1744" s="1"/>
  <c r="DL36" i="1744"/>
  <c r="DL9" i="1744"/>
  <c r="DO9" i="1744" s="1"/>
  <c r="DL54" i="1744"/>
  <c r="DO54" i="1744" s="1"/>
  <c r="DK36" i="1744"/>
  <c r="DK31" i="1744"/>
  <c r="DN31" i="1744" s="1"/>
  <c r="DL23" i="1744"/>
  <c r="DL29" i="1744"/>
  <c r="DK38" i="1744"/>
  <c r="DN38" i="1744" s="1"/>
  <c r="DL44" i="1744"/>
  <c r="DL8" i="1744"/>
  <c r="DO8" i="1744" s="1"/>
  <c r="DL47" i="1744"/>
  <c r="DO47" i="1744" s="1"/>
  <c r="DK52" i="1744"/>
  <c r="DL10" i="1744"/>
  <c r="DO10" i="1744" s="1"/>
  <c r="DK8" i="1744"/>
  <c r="DN8" i="1744" s="1"/>
  <c r="DL39" i="1744"/>
  <c r="DL60" i="1744"/>
  <c r="DK11" i="1744"/>
  <c r="DN11" i="1744" s="1"/>
  <c r="DK29" i="1744"/>
  <c r="DL31" i="1744"/>
  <c r="DO31" i="1744" s="1"/>
  <c r="DK16" i="1744"/>
  <c r="DN16" i="1744" s="1"/>
  <c r="DL52" i="1744"/>
  <c r="DK26" i="1744"/>
  <c r="DN26" i="1744" s="1"/>
  <c r="DK47" i="1744"/>
  <c r="DN47" i="1744" s="1"/>
  <c r="DL38" i="1744"/>
  <c r="DO38" i="1744" s="1"/>
  <c r="DL53" i="1744"/>
  <c r="DO53" i="1744" s="1"/>
  <c r="DK24" i="1744"/>
  <c r="DN24" i="1744" s="1"/>
  <c r="DL13" i="1744"/>
  <c r="DO13" i="1744" s="1"/>
  <c r="DK45" i="1744"/>
  <c r="DN45" i="1744" s="1"/>
  <c r="DK6" i="1744"/>
  <c r="DL48" i="1744"/>
  <c r="DL32" i="1744"/>
  <c r="DO32" i="1744" s="1"/>
  <c r="DL6" i="1744"/>
  <c r="DL30" i="1744"/>
  <c r="DO30" i="1744" s="1"/>
  <c r="DL26" i="1744"/>
  <c r="DO26" i="1744" s="1"/>
  <c r="DL11" i="1744"/>
  <c r="DO11" i="1744" s="1"/>
  <c r="DL55" i="1744"/>
  <c r="DO55" i="1744" s="1"/>
  <c r="DK10" i="1744"/>
  <c r="DN10" i="1744" s="1"/>
  <c r="DL25" i="1744"/>
  <c r="DO25" i="1744" s="1"/>
  <c r="DL46" i="1744"/>
  <c r="DO46" i="1744" s="1"/>
  <c r="DL16" i="1744"/>
  <c r="DO16" i="1744" s="1"/>
  <c r="DL24" i="1744"/>
  <c r="DO24" i="1744" s="1"/>
  <c r="DK46" i="1744"/>
  <c r="DN46" i="1744" s="1"/>
  <c r="DK25" i="1744"/>
  <c r="DN25" i="1744" s="1"/>
  <c r="DK60" i="1744"/>
  <c r="DL7" i="1744"/>
  <c r="DK53" i="1744"/>
  <c r="DN53" i="1744" s="1"/>
  <c r="DK30" i="1744"/>
  <c r="DN30" i="1744" s="1"/>
  <c r="DK7" i="1744"/>
  <c r="DN7" i="1744" s="1"/>
  <c r="DK55" i="1744"/>
  <c r="DN55" i="1744" s="1"/>
  <c r="DK23" i="1744"/>
  <c r="DK48" i="1744"/>
  <c r="DN48" i="1744" s="1"/>
  <c r="DK13" i="1744"/>
  <c r="DN13" i="1744" s="1"/>
  <c r="DL45" i="1744"/>
  <c r="DO45" i="1744" s="1"/>
  <c r="DK44" i="1744"/>
  <c r="DK39" i="1744"/>
  <c r="DN39" i="1744" s="1"/>
  <c r="DK32" i="1744"/>
  <c r="DN32" i="1744" s="1"/>
  <c r="DR2" i="1744"/>
  <c r="DV2" i="1744"/>
  <c r="DD5" i="1744"/>
  <c r="DH48" i="1744"/>
  <c r="BC1" i="1744"/>
  <c r="CL1" i="1746"/>
  <c r="DO56" i="1746"/>
  <c r="DI54" i="1746"/>
  <c r="EG55" i="1746"/>
  <c r="CQ47" i="1746"/>
  <c r="CW48" i="1746"/>
  <c r="CQ24" i="1746"/>
  <c r="CW25" i="1746"/>
  <c r="CW5" i="1746"/>
  <c r="DC6" i="1746"/>
  <c r="CW18" i="1746"/>
  <c r="DC19" i="1746"/>
  <c r="DI31" i="1746"/>
  <c r="DO33" i="1746"/>
  <c r="CQ39" i="1746"/>
  <c r="CW40" i="1746"/>
  <c r="BQ28" i="1744"/>
  <c r="BX29" i="1744"/>
  <c r="CF36" i="1747"/>
  <c r="BY51" i="1747"/>
  <c r="CF52" i="1747"/>
  <c r="BX6" i="1744"/>
  <c r="BQ5" i="1744"/>
  <c r="BR28" i="1747"/>
  <c r="BY29" i="1747"/>
  <c r="BQ28" i="1747"/>
  <c r="BX29" i="1747"/>
  <c r="CM36" i="1744"/>
  <c r="BR18" i="1744"/>
  <c r="BY19" i="1744"/>
  <c r="BR5" i="1744"/>
  <c r="BY6" i="1744"/>
  <c r="BQ43" i="1744"/>
  <c r="BX44" i="1744"/>
  <c r="BX6" i="1747"/>
  <c r="BY22" i="1747"/>
  <c r="CF23" i="1747"/>
  <c r="BR43" i="1747"/>
  <c r="BY44" i="1747"/>
  <c r="BX60" i="1747"/>
  <c r="BQ58" i="1747"/>
  <c r="BQ60" i="1744"/>
  <c r="BJ58" i="1744"/>
  <c r="AV11" i="1747"/>
  <c r="AO5" i="1747"/>
  <c r="AO1" i="1747" s="1"/>
  <c r="DO59" i="1747"/>
  <c r="BY43" i="1744"/>
  <c r="CF44" i="1744"/>
  <c r="BY51" i="1744"/>
  <c r="CF52" i="1744"/>
  <c r="BX51" i="1744"/>
  <c r="CE52" i="1744"/>
  <c r="BY22" i="1744"/>
  <c r="CF23" i="1744"/>
  <c r="BY39" i="1744"/>
  <c r="BR35" i="1744"/>
  <c r="BX51" i="1747"/>
  <c r="CE52" i="1747"/>
  <c r="BK1" i="1744"/>
  <c r="BX35" i="1747"/>
  <c r="CE36" i="1747"/>
  <c r="BY60" i="1747"/>
  <c r="BR58" i="1747"/>
  <c r="BX22" i="1744"/>
  <c r="CE23" i="1744"/>
  <c r="BX22" i="1747"/>
  <c r="CE23" i="1747"/>
  <c r="BR39" i="1747"/>
  <c r="BK35" i="1747"/>
  <c r="BK1" i="1747" s="1"/>
  <c r="CF60" i="1744"/>
  <c r="BY58" i="1744"/>
  <c r="DN59" i="1747"/>
  <c r="BJ18" i="1744"/>
  <c r="BQ19" i="1744"/>
  <c r="BQ43" i="1747"/>
  <c r="BX44" i="1747"/>
  <c r="BR5" i="1747"/>
  <c r="BY6" i="1747"/>
  <c r="BR28" i="1744"/>
  <c r="BY29" i="1744"/>
  <c r="BX35" i="1744"/>
  <c r="CE36" i="1744"/>
  <c r="DK18" i="1744" l="1"/>
  <c r="DO48" i="1744"/>
  <c r="DK43" i="1744"/>
  <c r="DL22" i="1744"/>
  <c r="DK5" i="1744"/>
  <c r="DL51" i="1744"/>
  <c r="DK51" i="1744"/>
  <c r="DK35" i="1744"/>
  <c r="DK58" i="1744"/>
  <c r="DL58" i="1744"/>
  <c r="DL18" i="1744"/>
  <c r="DO7" i="1744"/>
  <c r="EC2" i="1744"/>
  <c r="DY2" i="1744"/>
  <c r="DR19" i="1744"/>
  <c r="DR12" i="1744"/>
  <c r="DU12" i="1744" s="1"/>
  <c r="DS13" i="1744"/>
  <c r="DV13" i="1744" s="1"/>
  <c r="DR40" i="1744"/>
  <c r="DU40" i="1744" s="1"/>
  <c r="DR60" i="1744"/>
  <c r="DS60" i="1744"/>
  <c r="DS54" i="1744"/>
  <c r="DV54" i="1744" s="1"/>
  <c r="DR36" i="1744"/>
  <c r="DR13" i="1744"/>
  <c r="DU13" i="1744" s="1"/>
  <c r="DR41" i="1744"/>
  <c r="DU41" i="1744" s="1"/>
  <c r="DS41" i="1744"/>
  <c r="DV41" i="1744" s="1"/>
  <c r="DS11" i="1744"/>
  <c r="DV11" i="1744" s="1"/>
  <c r="DS59" i="1744"/>
  <c r="DV59" i="1744" s="1"/>
  <c r="DR49" i="1744"/>
  <c r="DU49" i="1744" s="1"/>
  <c r="DR45" i="1744"/>
  <c r="DU45" i="1744" s="1"/>
  <c r="DS49" i="1744"/>
  <c r="DV49" i="1744" s="1"/>
  <c r="DS12" i="1744"/>
  <c r="DV12" i="1744" s="1"/>
  <c r="DR56" i="1744"/>
  <c r="DU56" i="1744" s="1"/>
  <c r="DS36" i="1744"/>
  <c r="DS19" i="1744"/>
  <c r="DS56" i="1744"/>
  <c r="DV56" i="1744" s="1"/>
  <c r="DR11" i="1744"/>
  <c r="DU11" i="1744" s="1"/>
  <c r="DS40" i="1744"/>
  <c r="DV40" i="1744" s="1"/>
  <c r="DR59" i="1744"/>
  <c r="DU59" i="1744" s="1"/>
  <c r="DR54" i="1744"/>
  <c r="DU54" i="1744" s="1"/>
  <c r="DS45" i="1744"/>
  <c r="DV45" i="1744" s="1"/>
  <c r="DS47" i="1744"/>
  <c r="DV47" i="1744" s="1"/>
  <c r="DR52" i="1744"/>
  <c r="DS29" i="1744"/>
  <c r="DR61" i="1744"/>
  <c r="DU61" i="1744" s="1"/>
  <c r="DS24" i="1744"/>
  <c r="DV24" i="1744" s="1"/>
  <c r="DR16" i="1744"/>
  <c r="DU16" i="1744" s="1"/>
  <c r="DR24" i="1744"/>
  <c r="DU24" i="1744" s="1"/>
  <c r="DR47" i="1744"/>
  <c r="DU47" i="1744" s="1"/>
  <c r="DS52" i="1744"/>
  <c r="DS33" i="1744"/>
  <c r="DV33" i="1744" s="1"/>
  <c r="DR38" i="1744"/>
  <c r="DU38" i="1744" s="1"/>
  <c r="DS8" i="1744"/>
  <c r="DV8" i="1744" s="1"/>
  <c r="DS31" i="1744"/>
  <c r="DV31" i="1744" s="1"/>
  <c r="DS6" i="1744"/>
  <c r="DS10" i="1744"/>
  <c r="DV10" i="1744" s="1"/>
  <c r="DS55" i="1744"/>
  <c r="DV55" i="1744" s="1"/>
  <c r="DR23" i="1744"/>
  <c r="DS26" i="1744"/>
  <c r="DV26" i="1744" s="1"/>
  <c r="DR9" i="1744"/>
  <c r="DU9" i="1744" s="1"/>
  <c r="DS38" i="1744"/>
  <c r="DV38" i="1744" s="1"/>
  <c r="DR33" i="1744"/>
  <c r="DU33" i="1744" s="1"/>
  <c r="DS9" i="1744"/>
  <c r="DV9" i="1744" s="1"/>
  <c r="DS30" i="1744"/>
  <c r="DV30" i="1744" s="1"/>
  <c r="DS32" i="1744"/>
  <c r="DV32" i="1744" s="1"/>
  <c r="DR20" i="1744"/>
  <c r="DU20" i="1744" s="1"/>
  <c r="DR25" i="1744"/>
  <c r="DU25" i="1744" s="1"/>
  <c r="DR44" i="1744"/>
  <c r="DR10" i="1744"/>
  <c r="DU10" i="1744" s="1"/>
  <c r="DR7" i="1744"/>
  <c r="DU7" i="1744" s="1"/>
  <c r="DS61" i="1744"/>
  <c r="DV61" i="1744" s="1"/>
  <c r="DS16" i="1744"/>
  <c r="DV16" i="1744" s="1"/>
  <c r="DS53" i="1744"/>
  <c r="DV53" i="1744" s="1"/>
  <c r="DR37" i="1744"/>
  <c r="DU37" i="1744" s="1"/>
  <c r="DR6" i="1744"/>
  <c r="DR32" i="1744"/>
  <c r="DU32" i="1744" s="1"/>
  <c r="DS44" i="1744"/>
  <c r="DS23" i="1744"/>
  <c r="DR39" i="1744"/>
  <c r="DU39" i="1744" s="1"/>
  <c r="DR31" i="1744"/>
  <c r="DU31" i="1744" s="1"/>
  <c r="DS20" i="1744"/>
  <c r="DV20" i="1744" s="1"/>
  <c r="DS48" i="1744"/>
  <c r="DV48" i="1744" s="1"/>
  <c r="DS37" i="1744"/>
  <c r="DV37" i="1744" s="1"/>
  <c r="DR46" i="1744"/>
  <c r="DU46" i="1744" s="1"/>
  <c r="DR29" i="1744"/>
  <c r="DR48" i="1744"/>
  <c r="DU48" i="1744" s="1"/>
  <c r="DS7" i="1744"/>
  <c r="DS25" i="1744"/>
  <c r="DV25" i="1744" s="1"/>
  <c r="DR53" i="1744"/>
  <c r="DU53" i="1744" s="1"/>
  <c r="DS46" i="1744"/>
  <c r="DV46" i="1744" s="1"/>
  <c r="DS39" i="1744"/>
  <c r="DR55" i="1744"/>
  <c r="DU55" i="1744" s="1"/>
  <c r="DR26" i="1744"/>
  <c r="DU26" i="1744" s="1"/>
  <c r="DR30" i="1744"/>
  <c r="DU30" i="1744" s="1"/>
  <c r="DR8" i="1744"/>
  <c r="DU8" i="1744" s="1"/>
  <c r="DK22" i="1744"/>
  <c r="DK28" i="1744"/>
  <c r="DL43" i="1744"/>
  <c r="DL35" i="1744"/>
  <c r="DL5" i="1744"/>
  <c r="DL28" i="1744"/>
  <c r="CR1" i="1746"/>
  <c r="EM55" i="1746"/>
  <c r="DU56" i="1746"/>
  <c r="DO54" i="1746"/>
  <c r="CW39" i="1746"/>
  <c r="DC40" i="1746"/>
  <c r="DO31" i="1746"/>
  <c r="DU33" i="1746"/>
  <c r="DC18" i="1746"/>
  <c r="DI19" i="1746"/>
  <c r="DC5" i="1746"/>
  <c r="DI6" i="1746"/>
  <c r="CW24" i="1746"/>
  <c r="DC25" i="1746"/>
  <c r="CW47" i="1746"/>
  <c r="DC48" i="1746"/>
  <c r="BJ1" i="1744"/>
  <c r="BY5" i="1747"/>
  <c r="CF6" i="1747"/>
  <c r="CE22" i="1744"/>
  <c r="CL23" i="1744"/>
  <c r="BX60" i="1744"/>
  <c r="BQ58" i="1744"/>
  <c r="BR1" i="1744"/>
  <c r="CE6" i="1744"/>
  <c r="BX5" i="1744"/>
  <c r="CF43" i="1744"/>
  <c r="CM44" i="1744"/>
  <c r="CE6" i="1747"/>
  <c r="CT36" i="1744"/>
  <c r="BX43" i="1747"/>
  <c r="CE44" i="1747"/>
  <c r="CF39" i="1744"/>
  <c r="BY35" i="1744"/>
  <c r="CE60" i="1747"/>
  <c r="BX58" i="1747"/>
  <c r="CF51" i="1747"/>
  <c r="CM52" i="1747"/>
  <c r="CM60" i="1744"/>
  <c r="CF58" i="1744"/>
  <c r="CF60" i="1747"/>
  <c r="BY58" i="1747"/>
  <c r="CF22" i="1744"/>
  <c r="CM23" i="1744"/>
  <c r="DV59" i="1747"/>
  <c r="BX43" i="1744"/>
  <c r="CE44" i="1744"/>
  <c r="BX28" i="1747"/>
  <c r="CE29" i="1747"/>
  <c r="CE35" i="1744"/>
  <c r="CL36" i="1744"/>
  <c r="BQ18" i="1744"/>
  <c r="BX19" i="1744"/>
  <c r="CE35" i="1747"/>
  <c r="CL36" i="1747"/>
  <c r="CM36" i="1747"/>
  <c r="BY39" i="1747"/>
  <c r="BR35" i="1747"/>
  <c r="BR1" i="1747" s="1"/>
  <c r="CE51" i="1744"/>
  <c r="CL52" i="1744"/>
  <c r="BY43" i="1747"/>
  <c r="CF44" i="1747"/>
  <c r="CF6" i="1744"/>
  <c r="BY5" i="1744"/>
  <c r="BY28" i="1747"/>
  <c r="CF29" i="1747"/>
  <c r="BY28" i="1744"/>
  <c r="CF29" i="1744"/>
  <c r="DU59" i="1747"/>
  <c r="CE22" i="1747"/>
  <c r="CL23" i="1747"/>
  <c r="BC11" i="1747"/>
  <c r="AV5" i="1747"/>
  <c r="AV1" i="1747" s="1"/>
  <c r="BX28" i="1744"/>
  <c r="CE29" i="1744"/>
  <c r="CE51" i="1747"/>
  <c r="CL52" i="1747"/>
  <c r="CF51" i="1744"/>
  <c r="CM52" i="1744"/>
  <c r="CF22" i="1747"/>
  <c r="CM23" i="1747"/>
  <c r="BY18" i="1744"/>
  <c r="CF19" i="1744"/>
  <c r="DR22" i="1744" l="1"/>
  <c r="DS51" i="1744"/>
  <c r="DS35" i="1744"/>
  <c r="DR18" i="1744"/>
  <c r="DS5" i="1744"/>
  <c r="DR58" i="1744"/>
  <c r="DR35" i="1744"/>
  <c r="DY9" i="1744"/>
  <c r="EB9" i="1744" s="1"/>
  <c r="DY12" i="1744"/>
  <c r="EB12" i="1744" s="1"/>
  <c r="DZ20" i="1744"/>
  <c r="EC20" i="1744" s="1"/>
  <c r="DZ11" i="1744"/>
  <c r="EC11" i="1744" s="1"/>
  <c r="DZ54" i="1744"/>
  <c r="EC54" i="1744" s="1"/>
  <c r="DY54" i="1744"/>
  <c r="EB54" i="1744" s="1"/>
  <c r="DZ59" i="1744"/>
  <c r="EC59" i="1744" s="1"/>
  <c r="DZ49" i="1744"/>
  <c r="EC49" i="1744" s="1"/>
  <c r="DY61" i="1744"/>
  <c r="EB61" i="1744" s="1"/>
  <c r="DZ13" i="1744"/>
  <c r="EC13" i="1744" s="1"/>
  <c r="DZ41" i="1744"/>
  <c r="EC41" i="1744" s="1"/>
  <c r="DZ61" i="1744"/>
  <c r="EC61" i="1744" s="1"/>
  <c r="DY55" i="1744"/>
  <c r="EB55" i="1744" s="1"/>
  <c r="DZ19" i="1744"/>
  <c r="DZ55" i="1744"/>
  <c r="EC55" i="1744" s="1"/>
  <c r="DY49" i="1744"/>
  <c r="EB49" i="1744" s="1"/>
  <c r="DZ40" i="1744"/>
  <c r="EC40" i="1744" s="1"/>
  <c r="DY40" i="1744"/>
  <c r="EB40" i="1744" s="1"/>
  <c r="DY13" i="1744"/>
  <c r="EB13" i="1744" s="1"/>
  <c r="DZ12" i="1744"/>
  <c r="EC12" i="1744" s="1"/>
  <c r="DY59" i="1744"/>
  <c r="EB59" i="1744" s="1"/>
  <c r="DY19" i="1744"/>
  <c r="DY41" i="1744"/>
  <c r="EB41" i="1744" s="1"/>
  <c r="DY20" i="1744"/>
  <c r="EB20" i="1744" s="1"/>
  <c r="DZ9" i="1744"/>
  <c r="EC9" i="1744" s="1"/>
  <c r="DY11" i="1744"/>
  <c r="EB11" i="1744" s="1"/>
  <c r="DY56" i="1744"/>
  <c r="EB56" i="1744" s="1"/>
  <c r="DY52" i="1744"/>
  <c r="DY38" i="1744"/>
  <c r="EB38" i="1744" s="1"/>
  <c r="DY36" i="1744"/>
  <c r="DY33" i="1744"/>
  <c r="EB33" i="1744" s="1"/>
  <c r="DZ38" i="1744"/>
  <c r="EC38" i="1744" s="1"/>
  <c r="DZ47" i="1744"/>
  <c r="EC47" i="1744" s="1"/>
  <c r="DY39" i="1744"/>
  <c r="EB39" i="1744" s="1"/>
  <c r="DY45" i="1744"/>
  <c r="EB45" i="1744" s="1"/>
  <c r="DY53" i="1744"/>
  <c r="EB53" i="1744" s="1"/>
  <c r="DY37" i="1744"/>
  <c r="EB37" i="1744" s="1"/>
  <c r="DZ29" i="1744"/>
  <c r="DY44" i="1744"/>
  <c r="DY24" i="1744"/>
  <c r="EB24" i="1744" s="1"/>
  <c r="DZ39" i="1744"/>
  <c r="DZ53" i="1744"/>
  <c r="EC53" i="1744" s="1"/>
  <c r="DZ31" i="1744"/>
  <c r="EC31" i="1744" s="1"/>
  <c r="DZ36" i="1744"/>
  <c r="DY46" i="1744"/>
  <c r="EB46" i="1744" s="1"/>
  <c r="DY31" i="1744"/>
  <c r="EB31" i="1744" s="1"/>
  <c r="DZ10" i="1744"/>
  <c r="EC10" i="1744" s="1"/>
  <c r="DY6" i="1744"/>
  <c r="DZ7" i="1744"/>
  <c r="DZ30" i="1744"/>
  <c r="EC30" i="1744" s="1"/>
  <c r="DZ24" i="1744"/>
  <c r="EC24" i="1744" s="1"/>
  <c r="DY26" i="1744"/>
  <c r="EB26" i="1744" s="1"/>
  <c r="DY25" i="1744"/>
  <c r="EB25" i="1744" s="1"/>
  <c r="DZ60" i="1744"/>
  <c r="DZ6" i="1744"/>
  <c r="DZ52" i="1744"/>
  <c r="DZ48" i="1744"/>
  <c r="EC48" i="1744" s="1"/>
  <c r="DZ25" i="1744"/>
  <c r="EC25" i="1744" s="1"/>
  <c r="DZ26" i="1744"/>
  <c r="EC26" i="1744" s="1"/>
  <c r="DY48" i="1744"/>
  <c r="EB48" i="1744" s="1"/>
  <c r="DZ8" i="1744"/>
  <c r="EC8" i="1744" s="1"/>
  <c r="DY30" i="1744"/>
  <c r="EB30" i="1744" s="1"/>
  <c r="DY47" i="1744"/>
  <c r="EB47" i="1744" s="1"/>
  <c r="DY32" i="1744"/>
  <c r="EB32" i="1744" s="1"/>
  <c r="DZ56" i="1744"/>
  <c r="EC56" i="1744" s="1"/>
  <c r="DZ32" i="1744"/>
  <c r="EC32" i="1744" s="1"/>
  <c r="DZ45" i="1744"/>
  <c r="EC45" i="1744" s="1"/>
  <c r="DY60" i="1744"/>
  <c r="DY10" i="1744"/>
  <c r="EB10" i="1744" s="1"/>
  <c r="DY16" i="1744"/>
  <c r="EB16" i="1744" s="1"/>
  <c r="DY23" i="1744"/>
  <c r="DZ46" i="1744"/>
  <c r="EC46" i="1744" s="1"/>
  <c r="DZ16" i="1744"/>
  <c r="EC16" i="1744" s="1"/>
  <c r="DY7" i="1744"/>
  <c r="EB7" i="1744" s="1"/>
  <c r="DY29" i="1744"/>
  <c r="DY8" i="1744"/>
  <c r="EB8" i="1744" s="1"/>
  <c r="DZ33" i="1744"/>
  <c r="EC33" i="1744" s="1"/>
  <c r="DZ44" i="1744"/>
  <c r="DZ37" i="1744"/>
  <c r="EC37" i="1744" s="1"/>
  <c r="DZ23" i="1744"/>
  <c r="DS22" i="1744"/>
  <c r="EJ2" i="1744"/>
  <c r="EF2" i="1744"/>
  <c r="DR28" i="1744"/>
  <c r="DS43" i="1744"/>
  <c r="DR43" i="1744"/>
  <c r="DS28" i="1744"/>
  <c r="DS58" i="1744"/>
  <c r="DV7" i="1744"/>
  <c r="DR5" i="1744"/>
  <c r="DR51" i="1744"/>
  <c r="DS18" i="1744"/>
  <c r="CX1" i="1746"/>
  <c r="EA56" i="1746"/>
  <c r="DU54" i="1746"/>
  <c r="ES55" i="1746"/>
  <c r="DC47" i="1746"/>
  <c r="DI48" i="1746"/>
  <c r="DC24" i="1746"/>
  <c r="DI25" i="1746"/>
  <c r="DI5" i="1746"/>
  <c r="DO6" i="1746"/>
  <c r="DI18" i="1746"/>
  <c r="DO19" i="1746"/>
  <c r="DU31" i="1746"/>
  <c r="EA33" i="1746"/>
  <c r="DC39" i="1746"/>
  <c r="DI40" i="1746"/>
  <c r="BQ1" i="1744"/>
  <c r="CM51" i="1744"/>
  <c r="CT52" i="1744"/>
  <c r="CL22" i="1747"/>
  <c r="CS23" i="1747"/>
  <c r="CT36" i="1747"/>
  <c r="CL29" i="1747"/>
  <c r="CE28" i="1747"/>
  <c r="CM22" i="1744"/>
  <c r="CT23" i="1744"/>
  <c r="CL6" i="1747"/>
  <c r="CF5" i="1744"/>
  <c r="CM6" i="1744"/>
  <c r="CL60" i="1747"/>
  <c r="CE58" i="1747"/>
  <c r="CE60" i="1744"/>
  <c r="BX58" i="1744"/>
  <c r="CL51" i="1747"/>
  <c r="CS52" i="1747"/>
  <c r="EB59" i="1747"/>
  <c r="CF43" i="1747"/>
  <c r="CM44" i="1747"/>
  <c r="CL35" i="1747"/>
  <c r="CS36" i="1747"/>
  <c r="CE43" i="1744"/>
  <c r="CL44" i="1744"/>
  <c r="CM43" i="1744"/>
  <c r="CT44" i="1744"/>
  <c r="CL22" i="1744"/>
  <c r="CS23" i="1744"/>
  <c r="CM60" i="1747"/>
  <c r="CF58" i="1747"/>
  <c r="CM39" i="1744"/>
  <c r="CF35" i="1744"/>
  <c r="CF18" i="1744"/>
  <c r="CM19" i="1744"/>
  <c r="CE28" i="1744"/>
  <c r="CL29" i="1744"/>
  <c r="CF28" i="1744"/>
  <c r="CM29" i="1744"/>
  <c r="CL51" i="1744"/>
  <c r="CS52" i="1744"/>
  <c r="BX18" i="1744"/>
  <c r="CE19" i="1744"/>
  <c r="CE43" i="1747"/>
  <c r="CL44" i="1747"/>
  <c r="BY1" i="1744"/>
  <c r="CT60" i="1744"/>
  <c r="CM58" i="1744"/>
  <c r="CM22" i="1747"/>
  <c r="CT23" i="1747"/>
  <c r="CF28" i="1747"/>
  <c r="CM29" i="1747"/>
  <c r="CL35" i="1744"/>
  <c r="CS36" i="1744"/>
  <c r="EC59" i="1747"/>
  <c r="CM51" i="1747"/>
  <c r="CT52" i="1747"/>
  <c r="DA36" i="1744"/>
  <c r="CE5" i="1744"/>
  <c r="CL6" i="1744"/>
  <c r="CF5" i="1747"/>
  <c r="CM6" i="1747"/>
  <c r="BJ11" i="1747"/>
  <c r="BC5" i="1747"/>
  <c r="BC1" i="1747" s="1"/>
  <c r="CF39" i="1747"/>
  <c r="BY35" i="1747"/>
  <c r="BY1" i="1747" s="1"/>
  <c r="DZ18" i="1744" l="1"/>
  <c r="DZ22" i="1744"/>
  <c r="DY22" i="1744"/>
  <c r="DY28" i="1744"/>
  <c r="EC7" i="1744"/>
  <c r="EQ2" i="1744"/>
  <c r="EM2" i="1744"/>
  <c r="DZ51" i="1744"/>
  <c r="DY5" i="1744"/>
  <c r="DZ5" i="1744"/>
  <c r="DY43" i="1744"/>
  <c r="DZ58" i="1744"/>
  <c r="EG59" i="1744"/>
  <c r="EG55" i="1744"/>
  <c r="EJ55" i="1744" s="1"/>
  <c r="EF13" i="1744"/>
  <c r="EI13" i="1744" s="1"/>
  <c r="EF54" i="1744"/>
  <c r="EI54" i="1744" s="1"/>
  <c r="EG13" i="1744"/>
  <c r="EJ13" i="1744" s="1"/>
  <c r="EF60" i="1744"/>
  <c r="EF49" i="1744"/>
  <c r="EI49" i="1744" s="1"/>
  <c r="EF12" i="1744"/>
  <c r="EI12" i="1744" s="1"/>
  <c r="EG61" i="1744"/>
  <c r="EJ61" i="1744" s="1"/>
  <c r="EF40" i="1744"/>
  <c r="EI40" i="1744" s="1"/>
  <c r="EG60" i="1744"/>
  <c r="EG54" i="1744"/>
  <c r="EJ54" i="1744" s="1"/>
  <c r="EF61" i="1744"/>
  <c r="EI61" i="1744" s="1"/>
  <c r="EG49" i="1744"/>
  <c r="EJ49" i="1744" s="1"/>
  <c r="EF41" i="1744"/>
  <c r="EI41" i="1744" s="1"/>
  <c r="EF55" i="1744"/>
  <c r="EI55" i="1744" s="1"/>
  <c r="EF59" i="1744"/>
  <c r="EI59" i="1744" s="1"/>
  <c r="EG40" i="1744"/>
  <c r="EJ40" i="1744" s="1"/>
  <c r="EG12" i="1744"/>
  <c r="EJ12" i="1744" s="1"/>
  <c r="EG41" i="1744"/>
  <c r="EJ41" i="1744" s="1"/>
  <c r="EF47" i="1744"/>
  <c r="EI47" i="1744" s="1"/>
  <c r="EF44" i="1744"/>
  <c r="EF32" i="1744"/>
  <c r="EI32" i="1744" s="1"/>
  <c r="EG36" i="1744"/>
  <c r="EG56" i="1744"/>
  <c r="EJ56" i="1744" s="1"/>
  <c r="EF11" i="1744"/>
  <c r="EI11" i="1744" s="1"/>
  <c r="EG52" i="1744"/>
  <c r="EG10" i="1744"/>
  <c r="EJ10" i="1744" s="1"/>
  <c r="EF30" i="1744"/>
  <c r="EI30" i="1744" s="1"/>
  <c r="EG29" i="1744"/>
  <c r="EF10" i="1744"/>
  <c r="EI10" i="1744" s="1"/>
  <c r="EG44" i="1744"/>
  <c r="EF26" i="1744"/>
  <c r="EI26" i="1744" s="1"/>
  <c r="EG32" i="1744"/>
  <c r="EJ32" i="1744" s="1"/>
  <c r="EF25" i="1744"/>
  <c r="EI25" i="1744" s="1"/>
  <c r="EG46" i="1744"/>
  <c r="EJ46" i="1744" s="1"/>
  <c r="EG37" i="1744"/>
  <c r="EJ37" i="1744" s="1"/>
  <c r="EF31" i="1744"/>
  <c r="EI31" i="1744" s="1"/>
  <c r="EG6" i="1744"/>
  <c r="EF6" i="1744"/>
  <c r="EF19" i="1744"/>
  <c r="EF9" i="1744"/>
  <c r="EI9" i="1744" s="1"/>
  <c r="EG30" i="1744"/>
  <c r="EJ30" i="1744" s="1"/>
  <c r="EF37" i="1744"/>
  <c r="EI37" i="1744" s="1"/>
  <c r="EG48" i="1744"/>
  <c r="EJ48" i="1744" s="1"/>
  <c r="EG38" i="1744"/>
  <c r="EJ38" i="1744" s="1"/>
  <c r="EF39" i="1744"/>
  <c r="EI39" i="1744" s="1"/>
  <c r="EF7" i="1744"/>
  <c r="EI7" i="1744" s="1"/>
  <c r="EG8" i="1744"/>
  <c r="EJ8" i="1744" s="1"/>
  <c r="EF33" i="1744"/>
  <c r="EI33" i="1744" s="1"/>
  <c r="EF8" i="1744"/>
  <c r="EI8" i="1744" s="1"/>
  <c r="EF56" i="1744"/>
  <c r="EI56" i="1744" s="1"/>
  <c r="EF52" i="1744"/>
  <c r="EG26" i="1744"/>
  <c r="EJ26" i="1744" s="1"/>
  <c r="EG19" i="1744"/>
  <c r="EG45" i="1744"/>
  <c r="EJ45" i="1744" s="1"/>
  <c r="EG24" i="1744"/>
  <c r="EJ24" i="1744" s="1"/>
  <c r="EG33" i="1744"/>
  <c r="EJ33" i="1744" s="1"/>
  <c r="EG31" i="1744"/>
  <c r="EJ31" i="1744" s="1"/>
  <c r="EG9" i="1744"/>
  <c r="EJ9" i="1744" s="1"/>
  <c r="EF46" i="1744"/>
  <c r="EI46" i="1744" s="1"/>
  <c r="EG47" i="1744"/>
  <c r="EJ47" i="1744" s="1"/>
  <c r="EF24" i="1744"/>
  <c r="EI24" i="1744" s="1"/>
  <c r="EF29" i="1744"/>
  <c r="EG20" i="1744"/>
  <c r="EJ20" i="1744" s="1"/>
  <c r="EG39" i="1744"/>
  <c r="EG53" i="1744"/>
  <c r="EJ53" i="1744" s="1"/>
  <c r="EF48" i="1744"/>
  <c r="EI48" i="1744" s="1"/>
  <c r="EG23" i="1744"/>
  <c r="EF45" i="1744"/>
  <c r="EI45" i="1744" s="1"/>
  <c r="EF23" i="1744"/>
  <c r="EF20" i="1744"/>
  <c r="EI20" i="1744" s="1"/>
  <c r="EG16" i="1744"/>
  <c r="EJ16" i="1744" s="1"/>
  <c r="EF36" i="1744"/>
  <c r="EG11" i="1744"/>
  <c r="EJ11" i="1744" s="1"/>
  <c r="EG7" i="1744"/>
  <c r="EJ7" i="1744" s="1"/>
  <c r="EG25" i="1744"/>
  <c r="EJ25" i="1744" s="1"/>
  <c r="EF53" i="1744"/>
  <c r="EI53" i="1744" s="1"/>
  <c r="EF16" i="1744"/>
  <c r="EI16" i="1744" s="1"/>
  <c r="EF38" i="1744"/>
  <c r="EI38" i="1744" s="1"/>
  <c r="DZ43" i="1744"/>
  <c r="DZ28" i="1744"/>
  <c r="DY35" i="1744"/>
  <c r="DY18" i="1744"/>
  <c r="DY58" i="1744"/>
  <c r="DZ35" i="1744"/>
  <c r="DY51" i="1744"/>
  <c r="DD1" i="1746"/>
  <c r="EY55" i="1746"/>
  <c r="EG56" i="1746"/>
  <c r="EA54" i="1746"/>
  <c r="DI39" i="1746"/>
  <c r="DO40" i="1746"/>
  <c r="EA31" i="1746"/>
  <c r="EG33" i="1746"/>
  <c r="DO18" i="1746"/>
  <c r="DU19" i="1746"/>
  <c r="DO5" i="1746"/>
  <c r="DU6" i="1746"/>
  <c r="DI24" i="1746"/>
  <c r="DO25" i="1746"/>
  <c r="DI47" i="1746"/>
  <c r="DO48" i="1746"/>
  <c r="BX1" i="1744"/>
  <c r="CF1" i="1744"/>
  <c r="BQ11" i="1747"/>
  <c r="BJ5" i="1747"/>
  <c r="BJ1" i="1747" s="1"/>
  <c r="CL28" i="1744"/>
  <c r="CS29" i="1744"/>
  <c r="CS22" i="1744"/>
  <c r="CZ23" i="1744"/>
  <c r="CM43" i="1747"/>
  <c r="CT44" i="1747"/>
  <c r="CM5" i="1747"/>
  <c r="CT6" i="1747"/>
  <c r="EJ59" i="1747"/>
  <c r="CS60" i="1747"/>
  <c r="CL58" i="1747"/>
  <c r="CL28" i="1747"/>
  <c r="CS29" i="1747"/>
  <c r="DA60" i="1744"/>
  <c r="CT58" i="1744"/>
  <c r="CE18" i="1744"/>
  <c r="CL19" i="1744"/>
  <c r="CM18" i="1744"/>
  <c r="CT19" i="1744"/>
  <c r="CT43" i="1744"/>
  <c r="DA44" i="1744"/>
  <c r="EI59" i="1747"/>
  <c r="CM5" i="1744"/>
  <c r="CT6" i="1744"/>
  <c r="DA36" i="1747"/>
  <c r="CL5" i="1744"/>
  <c r="CS6" i="1744"/>
  <c r="CS35" i="1744"/>
  <c r="CZ36" i="1744"/>
  <c r="EJ59" i="1744"/>
  <c r="CS51" i="1744"/>
  <c r="CZ52" i="1744"/>
  <c r="CL43" i="1744"/>
  <c r="CS44" i="1744"/>
  <c r="CS51" i="1747"/>
  <c r="CZ52" i="1747"/>
  <c r="CS6" i="1747"/>
  <c r="CS22" i="1747"/>
  <c r="CZ23" i="1747"/>
  <c r="DH36" i="1744"/>
  <c r="CM28" i="1747"/>
  <c r="CT29" i="1747"/>
  <c r="CT39" i="1744"/>
  <c r="CM35" i="1744"/>
  <c r="CM39" i="1747"/>
  <c r="CF35" i="1747"/>
  <c r="CF1" i="1747" s="1"/>
  <c r="CL43" i="1747"/>
  <c r="CS44" i="1747"/>
  <c r="CM28" i="1744"/>
  <c r="CT29" i="1744"/>
  <c r="CS35" i="1747"/>
  <c r="CZ36" i="1747"/>
  <c r="CT22" i="1744"/>
  <c r="DA23" i="1744"/>
  <c r="CT51" i="1744"/>
  <c r="DA52" i="1744"/>
  <c r="CT51" i="1747"/>
  <c r="DA52" i="1747"/>
  <c r="CT22" i="1747"/>
  <c r="DA23" i="1747"/>
  <c r="CT60" i="1747"/>
  <c r="CM58" i="1747"/>
  <c r="CL60" i="1744"/>
  <c r="CE58" i="1744"/>
  <c r="EF22" i="1744" l="1"/>
  <c r="EG28" i="1744"/>
  <c r="EF43" i="1744"/>
  <c r="EG22" i="1744"/>
  <c r="EF51" i="1744"/>
  <c r="EG51" i="1744"/>
  <c r="EF35" i="1744"/>
  <c r="EF18" i="1744"/>
  <c r="EF58" i="1744"/>
  <c r="EG58" i="1744"/>
  <c r="EF5" i="1744"/>
  <c r="EG43" i="1744"/>
  <c r="EG35" i="1744"/>
  <c r="EM41" i="1744"/>
  <c r="EP41" i="1744" s="1"/>
  <c r="EM13" i="1744"/>
  <c r="EP13" i="1744" s="1"/>
  <c r="EN13" i="1744"/>
  <c r="EQ13" i="1744" s="1"/>
  <c r="EM9" i="1744"/>
  <c r="EP9" i="1744" s="1"/>
  <c r="EN9" i="1744"/>
  <c r="EQ9" i="1744" s="1"/>
  <c r="EN41" i="1744"/>
  <c r="EQ41" i="1744" s="1"/>
  <c r="EN12" i="1744"/>
  <c r="EQ12" i="1744" s="1"/>
  <c r="EM61" i="1744"/>
  <c r="EP61" i="1744" s="1"/>
  <c r="EM12" i="1744"/>
  <c r="EP12" i="1744" s="1"/>
  <c r="EN36" i="1744"/>
  <c r="EN40" i="1744"/>
  <c r="EQ40" i="1744" s="1"/>
  <c r="EM49" i="1744"/>
  <c r="EP49" i="1744" s="1"/>
  <c r="EN19" i="1744"/>
  <c r="EN49" i="1744"/>
  <c r="EQ49" i="1744" s="1"/>
  <c r="EM19" i="1744"/>
  <c r="EM36" i="1744"/>
  <c r="EN61" i="1744"/>
  <c r="EQ61" i="1744" s="1"/>
  <c r="EN59" i="1744"/>
  <c r="EQ59" i="1744" s="1"/>
  <c r="EM59" i="1744"/>
  <c r="EP59" i="1744" s="1"/>
  <c r="EM40" i="1744"/>
  <c r="EP40" i="1744" s="1"/>
  <c r="EM54" i="1744"/>
  <c r="EP54" i="1744" s="1"/>
  <c r="EM6" i="1744"/>
  <c r="EN38" i="1744"/>
  <c r="EQ38" i="1744" s="1"/>
  <c r="EM56" i="1744"/>
  <c r="EP56" i="1744" s="1"/>
  <c r="EN32" i="1744"/>
  <c r="EQ32" i="1744" s="1"/>
  <c r="EM47" i="1744"/>
  <c r="EP47" i="1744" s="1"/>
  <c r="EN46" i="1744"/>
  <c r="EQ46" i="1744" s="1"/>
  <c r="EM29" i="1744"/>
  <c r="EM31" i="1744"/>
  <c r="EP31" i="1744" s="1"/>
  <c r="EM10" i="1744"/>
  <c r="EP10" i="1744" s="1"/>
  <c r="EM16" i="1744"/>
  <c r="EP16" i="1744" s="1"/>
  <c r="EN25" i="1744"/>
  <c r="EQ25" i="1744" s="1"/>
  <c r="EN60" i="1744"/>
  <c r="EN47" i="1744"/>
  <c r="EQ47" i="1744" s="1"/>
  <c r="EM52" i="1744"/>
  <c r="EN56" i="1744"/>
  <c r="EQ56" i="1744" s="1"/>
  <c r="EN24" i="1744"/>
  <c r="EQ24" i="1744" s="1"/>
  <c r="EN31" i="1744"/>
  <c r="EQ31" i="1744" s="1"/>
  <c r="EN26" i="1744"/>
  <c r="EQ26" i="1744" s="1"/>
  <c r="EN54" i="1744"/>
  <c r="EQ54" i="1744" s="1"/>
  <c r="EN45" i="1744"/>
  <c r="EQ45" i="1744" s="1"/>
  <c r="EN52" i="1744"/>
  <c r="EN16" i="1744"/>
  <c r="EQ16" i="1744" s="1"/>
  <c r="EN33" i="1744"/>
  <c r="EQ33" i="1744" s="1"/>
  <c r="EN37" i="1744"/>
  <c r="EQ37" i="1744" s="1"/>
  <c r="EN44" i="1744"/>
  <c r="EN29" i="1744"/>
  <c r="EN10" i="1744"/>
  <c r="EQ10" i="1744" s="1"/>
  <c r="EM11" i="1744"/>
  <c r="EP11" i="1744" s="1"/>
  <c r="EN48" i="1744"/>
  <c r="EQ48" i="1744" s="1"/>
  <c r="EN8" i="1744"/>
  <c r="EQ8" i="1744" s="1"/>
  <c r="EN23" i="1744"/>
  <c r="EM8" i="1744"/>
  <c r="EP8" i="1744" s="1"/>
  <c r="EN55" i="1744"/>
  <c r="EQ55" i="1744" s="1"/>
  <c r="EM26" i="1744"/>
  <c r="EP26" i="1744" s="1"/>
  <c r="EN53" i="1744"/>
  <c r="EQ53" i="1744" s="1"/>
  <c r="EN30" i="1744"/>
  <c r="EQ30" i="1744" s="1"/>
  <c r="EM24" i="1744"/>
  <c r="EP24" i="1744" s="1"/>
  <c r="EN39" i="1744"/>
  <c r="EM38" i="1744"/>
  <c r="EP38" i="1744" s="1"/>
  <c r="EN20" i="1744"/>
  <c r="EQ20" i="1744" s="1"/>
  <c r="EM33" i="1744"/>
  <c r="EP33" i="1744" s="1"/>
  <c r="EM37" i="1744"/>
  <c r="EP37" i="1744" s="1"/>
  <c r="EM45" i="1744"/>
  <c r="EP45" i="1744" s="1"/>
  <c r="EM20" i="1744"/>
  <c r="EP20" i="1744" s="1"/>
  <c r="EM60" i="1744"/>
  <c r="EM55" i="1744"/>
  <c r="EP55" i="1744" s="1"/>
  <c r="EM23" i="1744"/>
  <c r="EN6" i="1744"/>
  <c r="EM44" i="1744"/>
  <c r="EN7" i="1744"/>
  <c r="EQ7" i="1744" s="1"/>
  <c r="EM30" i="1744"/>
  <c r="EP30" i="1744" s="1"/>
  <c r="EM53" i="1744"/>
  <c r="EP53" i="1744" s="1"/>
  <c r="EM48" i="1744"/>
  <c r="EP48" i="1744" s="1"/>
  <c r="EM46" i="1744"/>
  <c r="EP46" i="1744" s="1"/>
  <c r="EN11" i="1744"/>
  <c r="EQ11" i="1744" s="1"/>
  <c r="EM39" i="1744"/>
  <c r="EP39" i="1744" s="1"/>
  <c r="EM32" i="1744"/>
  <c r="EP32" i="1744" s="1"/>
  <c r="EM7" i="1744"/>
  <c r="EP7" i="1744" s="1"/>
  <c r="EM25" i="1744"/>
  <c r="EP25" i="1744" s="1"/>
  <c r="EF28" i="1744"/>
  <c r="EG18" i="1744"/>
  <c r="EG5" i="1744"/>
  <c r="ET2" i="1744"/>
  <c r="EX2" i="1744"/>
  <c r="DJ1" i="1746"/>
  <c r="EM56" i="1746"/>
  <c r="EG54" i="1746"/>
  <c r="FE55" i="1746"/>
  <c r="DO47" i="1746"/>
  <c r="DU48" i="1746"/>
  <c r="DO24" i="1746"/>
  <c r="DU25" i="1746"/>
  <c r="DU5" i="1746"/>
  <c r="EA6" i="1746"/>
  <c r="DU18" i="1746"/>
  <c r="EA19" i="1746"/>
  <c r="EG31" i="1746"/>
  <c r="EM33" i="1746"/>
  <c r="DO39" i="1746"/>
  <c r="DU40" i="1746"/>
  <c r="CE1" i="1744"/>
  <c r="DA22" i="1747"/>
  <c r="DH23" i="1747"/>
  <c r="CZ35" i="1747"/>
  <c r="DG36" i="1747"/>
  <c r="CZ6" i="1747"/>
  <c r="CZ22" i="1744"/>
  <c r="DG23" i="1744"/>
  <c r="DA39" i="1744"/>
  <c r="CT35" i="1744"/>
  <c r="CT5" i="1744"/>
  <c r="DA6" i="1744"/>
  <c r="CL18" i="1744"/>
  <c r="CS19" i="1744"/>
  <c r="CZ60" i="1747"/>
  <c r="CS58" i="1747"/>
  <c r="DA51" i="1747"/>
  <c r="DH52" i="1747"/>
  <c r="CT28" i="1744"/>
  <c r="DA29" i="1744"/>
  <c r="CT28" i="1747"/>
  <c r="DA29" i="1747"/>
  <c r="CZ51" i="1747"/>
  <c r="DG52" i="1747"/>
  <c r="CM1" i="1744"/>
  <c r="EQ59" i="1747"/>
  <c r="CS28" i="1744"/>
  <c r="CZ29" i="1744"/>
  <c r="CZ35" i="1744"/>
  <c r="DG36" i="1744"/>
  <c r="EP59" i="1747"/>
  <c r="DA51" i="1744"/>
  <c r="DH52" i="1744"/>
  <c r="CS43" i="1747"/>
  <c r="CZ44" i="1747"/>
  <c r="DO36" i="1744"/>
  <c r="CS43" i="1744"/>
  <c r="CZ44" i="1744"/>
  <c r="DH60" i="1744"/>
  <c r="DA58" i="1744"/>
  <c r="CT5" i="1747"/>
  <c r="DA6" i="1747"/>
  <c r="CS60" i="1744"/>
  <c r="CL58" i="1744"/>
  <c r="CS5" i="1744"/>
  <c r="CZ6" i="1744"/>
  <c r="DA43" i="1744"/>
  <c r="DH44" i="1744"/>
  <c r="DA22" i="1744"/>
  <c r="DH23" i="1744"/>
  <c r="CZ22" i="1747"/>
  <c r="DG23" i="1747"/>
  <c r="CZ51" i="1744"/>
  <c r="DG52" i="1744"/>
  <c r="CS28" i="1747"/>
  <c r="CZ29" i="1747"/>
  <c r="CT43" i="1747"/>
  <c r="DA44" i="1747"/>
  <c r="DA60" i="1747"/>
  <c r="CT58" i="1747"/>
  <c r="CT39" i="1747"/>
  <c r="CM35" i="1747"/>
  <c r="CM1" i="1747" s="1"/>
  <c r="DH36" i="1747"/>
  <c r="CT18" i="1744"/>
  <c r="DA19" i="1744"/>
  <c r="BX11" i="1747"/>
  <c r="BQ5" i="1747"/>
  <c r="BQ1" i="1747" s="1"/>
  <c r="EM35" i="1744" l="1"/>
  <c r="EN28" i="1744"/>
  <c r="EM18" i="1744"/>
  <c r="EM43" i="1744"/>
  <c r="EN43" i="1744"/>
  <c r="EM5" i="1744"/>
  <c r="FE2" i="1744"/>
  <c r="FA2" i="1744"/>
  <c r="EN5" i="1744"/>
  <c r="EN18" i="1744"/>
  <c r="ET41" i="1744"/>
  <c r="EW41" i="1744" s="1"/>
  <c r="ET39" i="1744"/>
  <c r="EW39" i="1744" s="1"/>
  <c r="ET13" i="1744"/>
  <c r="EW13" i="1744" s="1"/>
  <c r="EU13" i="1744"/>
  <c r="EX13" i="1744" s="1"/>
  <c r="ET59" i="1744"/>
  <c r="EW59" i="1744" s="1"/>
  <c r="ET55" i="1744"/>
  <c r="EW55" i="1744" s="1"/>
  <c r="ET12" i="1744"/>
  <c r="EW12" i="1744" s="1"/>
  <c r="EU19" i="1744"/>
  <c r="EU41" i="1744"/>
  <c r="EX41" i="1744" s="1"/>
  <c r="EU40" i="1744"/>
  <c r="EX40" i="1744" s="1"/>
  <c r="EU12" i="1744"/>
  <c r="EX12" i="1744" s="1"/>
  <c r="EU39" i="1744"/>
  <c r="ET19" i="1744"/>
  <c r="ET49" i="1744"/>
  <c r="EW49" i="1744" s="1"/>
  <c r="ET40" i="1744"/>
  <c r="EW40" i="1744" s="1"/>
  <c r="EU54" i="1744"/>
  <c r="EX54" i="1744" s="1"/>
  <c r="EU49" i="1744"/>
  <c r="EX49" i="1744" s="1"/>
  <c r="EU61" i="1744"/>
  <c r="EX61" i="1744" s="1"/>
  <c r="ET54" i="1744"/>
  <c r="EW54" i="1744" s="1"/>
  <c r="ET61" i="1744"/>
  <c r="EW61" i="1744" s="1"/>
  <c r="EU59" i="1744"/>
  <c r="EX59" i="1744" s="1"/>
  <c r="EU55" i="1744"/>
  <c r="EX55" i="1744" s="1"/>
  <c r="ET47" i="1744"/>
  <c r="EW47" i="1744" s="1"/>
  <c r="EU11" i="1744"/>
  <c r="EX11" i="1744" s="1"/>
  <c r="EU26" i="1744"/>
  <c r="EX26" i="1744" s="1"/>
  <c r="EU48" i="1744"/>
  <c r="EX48" i="1744" s="1"/>
  <c r="EU37" i="1744"/>
  <c r="EX37" i="1744" s="1"/>
  <c r="ET56" i="1744"/>
  <c r="EW56" i="1744" s="1"/>
  <c r="EU31" i="1744"/>
  <c r="EX31" i="1744" s="1"/>
  <c r="EU56" i="1744"/>
  <c r="EX56" i="1744" s="1"/>
  <c r="EU8" i="1744"/>
  <c r="EX8" i="1744" s="1"/>
  <c r="EU30" i="1744"/>
  <c r="EX30" i="1744" s="1"/>
  <c r="EU32" i="1744"/>
  <c r="EX32" i="1744" s="1"/>
  <c r="ET33" i="1744"/>
  <c r="EW33" i="1744" s="1"/>
  <c r="EU29" i="1744"/>
  <c r="EU33" i="1744"/>
  <c r="EX33" i="1744" s="1"/>
  <c r="ET29" i="1744"/>
  <c r="ET36" i="1744"/>
  <c r="EU24" i="1744"/>
  <c r="EX24" i="1744" s="1"/>
  <c r="ET26" i="1744"/>
  <c r="EW26" i="1744" s="1"/>
  <c r="EU6" i="1744"/>
  <c r="ET45" i="1744"/>
  <c r="EW45" i="1744" s="1"/>
  <c r="EU7" i="1744"/>
  <c r="EX7" i="1744" s="1"/>
  <c r="EU10" i="1744"/>
  <c r="EX10" i="1744" s="1"/>
  <c r="EU45" i="1744"/>
  <c r="EX45" i="1744" s="1"/>
  <c r="ET38" i="1744"/>
  <c r="EW38" i="1744" s="1"/>
  <c r="ET52" i="1744"/>
  <c r="ET16" i="1744"/>
  <c r="EW16" i="1744" s="1"/>
  <c r="EU16" i="1744"/>
  <c r="EX16" i="1744" s="1"/>
  <c r="ET6" i="1744"/>
  <c r="EU53" i="1744"/>
  <c r="EX53" i="1744" s="1"/>
  <c r="EU47" i="1744"/>
  <c r="EX47" i="1744" s="1"/>
  <c r="EU25" i="1744"/>
  <c r="EX25" i="1744" s="1"/>
  <c r="EU44" i="1744"/>
  <c r="EU23" i="1744"/>
  <c r="ET8" i="1744"/>
  <c r="EW8" i="1744" s="1"/>
  <c r="EU9" i="1744"/>
  <c r="EX9" i="1744" s="1"/>
  <c r="EU52" i="1744"/>
  <c r="ET31" i="1744"/>
  <c r="EW31" i="1744" s="1"/>
  <c r="ET46" i="1744"/>
  <c r="EW46" i="1744" s="1"/>
  <c r="ET53" i="1744"/>
  <c r="EW53" i="1744" s="1"/>
  <c r="EU46" i="1744"/>
  <c r="EX46" i="1744" s="1"/>
  <c r="EU60" i="1744"/>
  <c r="ET10" i="1744"/>
  <c r="EW10" i="1744" s="1"/>
  <c r="EU20" i="1744"/>
  <c r="EX20" i="1744" s="1"/>
  <c r="ET24" i="1744"/>
  <c r="EW24" i="1744" s="1"/>
  <c r="EU36" i="1744"/>
  <c r="ET9" i="1744"/>
  <c r="EW9" i="1744" s="1"/>
  <c r="ET23" i="1744"/>
  <c r="ET32" i="1744"/>
  <c r="EW32" i="1744" s="1"/>
  <c r="ET48" i="1744"/>
  <c r="EW48" i="1744" s="1"/>
  <c r="ET30" i="1744"/>
  <c r="EW30" i="1744" s="1"/>
  <c r="ET25" i="1744"/>
  <c r="EW25" i="1744" s="1"/>
  <c r="ET60" i="1744"/>
  <c r="ET7" i="1744"/>
  <c r="EW7" i="1744" s="1"/>
  <c r="ET37" i="1744"/>
  <c r="EW37" i="1744" s="1"/>
  <c r="EU38" i="1744"/>
  <c r="EX38" i="1744" s="1"/>
  <c r="ET20" i="1744"/>
  <c r="EW20" i="1744" s="1"/>
  <c r="ET44" i="1744"/>
  <c r="ET11" i="1744"/>
  <c r="EW11" i="1744" s="1"/>
  <c r="EM22" i="1744"/>
  <c r="EN22" i="1744"/>
  <c r="EM28" i="1744"/>
  <c r="EM51" i="1744"/>
  <c r="EM58" i="1744"/>
  <c r="EN51" i="1744"/>
  <c r="EN58" i="1744"/>
  <c r="EN35" i="1744"/>
  <c r="DP1" i="1746"/>
  <c r="FK55" i="1746"/>
  <c r="ES56" i="1746"/>
  <c r="EM54" i="1746"/>
  <c r="DU39" i="1746"/>
  <c r="EA40" i="1746"/>
  <c r="EM31" i="1746"/>
  <c r="ES33" i="1746"/>
  <c r="EA18" i="1746"/>
  <c r="EG19" i="1746"/>
  <c r="EA5" i="1746"/>
  <c r="EG6" i="1746"/>
  <c r="DU24" i="1746"/>
  <c r="EA25" i="1746"/>
  <c r="DU47" i="1746"/>
  <c r="EA48" i="1746"/>
  <c r="CL1" i="1744"/>
  <c r="DA28" i="1747"/>
  <c r="DH29" i="1747"/>
  <c r="CS18" i="1744"/>
  <c r="CZ19" i="1744"/>
  <c r="DH43" i="1744"/>
  <c r="DO44" i="1744"/>
  <c r="DA5" i="1747"/>
  <c r="DH6" i="1747"/>
  <c r="CZ43" i="1747"/>
  <c r="DG44" i="1747"/>
  <c r="CZ28" i="1744"/>
  <c r="DG29" i="1744"/>
  <c r="DA39" i="1747"/>
  <c r="CT35" i="1747"/>
  <c r="CT1" i="1747" s="1"/>
  <c r="DG51" i="1744"/>
  <c r="DN52" i="1744"/>
  <c r="DA28" i="1744"/>
  <c r="DH29" i="1744"/>
  <c r="DA5" i="1744"/>
  <c r="DH6" i="1744"/>
  <c r="CE11" i="1747"/>
  <c r="BX5" i="1747"/>
  <c r="BX1" i="1747" s="1"/>
  <c r="CZ5" i="1744"/>
  <c r="DG6" i="1744"/>
  <c r="DH51" i="1744"/>
  <c r="DO52" i="1744"/>
  <c r="EX59" i="1747"/>
  <c r="CT1" i="1744"/>
  <c r="DG6" i="1747"/>
  <c r="DA18" i="1744"/>
  <c r="DH19" i="1744"/>
  <c r="DH60" i="1747"/>
  <c r="DA58" i="1747"/>
  <c r="DG22" i="1747"/>
  <c r="DN23" i="1747"/>
  <c r="DO60" i="1744"/>
  <c r="DH58" i="1744"/>
  <c r="DH51" i="1747"/>
  <c r="DO52" i="1747"/>
  <c r="DG35" i="1747"/>
  <c r="DN36" i="1747"/>
  <c r="DA43" i="1747"/>
  <c r="DH44" i="1747"/>
  <c r="CZ43" i="1744"/>
  <c r="DG44" i="1744"/>
  <c r="EW59" i="1747"/>
  <c r="DH39" i="1744"/>
  <c r="DA35" i="1744"/>
  <c r="DO36" i="1747"/>
  <c r="DH22" i="1744"/>
  <c r="DO23" i="1744"/>
  <c r="CZ60" i="1744"/>
  <c r="CS58" i="1744"/>
  <c r="DG51" i="1747"/>
  <c r="DN52" i="1747"/>
  <c r="DG22" i="1744"/>
  <c r="DN23" i="1744"/>
  <c r="DH22" i="1747"/>
  <c r="DO23" i="1747"/>
  <c r="CZ28" i="1747"/>
  <c r="DG29" i="1747"/>
  <c r="DV36" i="1744"/>
  <c r="DG35" i="1744"/>
  <c r="DN36" i="1744"/>
  <c r="DG60" i="1747"/>
  <c r="CZ58" i="1747"/>
  <c r="EU22" i="1744" l="1"/>
  <c r="EU28" i="1744"/>
  <c r="EU51" i="1744"/>
  <c r="ET5" i="1744"/>
  <c r="EU5" i="1744"/>
  <c r="EU18" i="1744"/>
  <c r="ET43" i="1744"/>
  <c r="ET51" i="1744"/>
  <c r="EU43" i="1744"/>
  <c r="ET35" i="1744"/>
  <c r="FB13" i="1744"/>
  <c r="FE13" i="1744" s="1"/>
  <c r="FA13" i="1744"/>
  <c r="FD13" i="1744" s="1"/>
  <c r="FA41" i="1744"/>
  <c r="FD41" i="1744" s="1"/>
  <c r="FB12" i="1744"/>
  <c r="FE12" i="1744" s="1"/>
  <c r="FB41" i="1744"/>
  <c r="FE41" i="1744" s="1"/>
  <c r="FB19" i="1744"/>
  <c r="FA59" i="1744"/>
  <c r="FA12" i="1744"/>
  <c r="FD12" i="1744" s="1"/>
  <c r="FA49" i="1744"/>
  <c r="FD49" i="1744" s="1"/>
  <c r="FA61" i="1744"/>
  <c r="FD61" i="1744" s="1"/>
  <c r="FB49" i="1744"/>
  <c r="FE49" i="1744" s="1"/>
  <c r="FA40" i="1744"/>
  <c r="FD40" i="1744" s="1"/>
  <c r="FB61" i="1744"/>
  <c r="FE61" i="1744" s="1"/>
  <c r="FB59" i="1744"/>
  <c r="FE59" i="1744" s="1"/>
  <c r="FB40" i="1744"/>
  <c r="FE40" i="1744" s="1"/>
  <c r="FA54" i="1744"/>
  <c r="FD54" i="1744" s="1"/>
  <c r="FA36" i="1744"/>
  <c r="FA19" i="1744"/>
  <c r="FB54" i="1744"/>
  <c r="FE54" i="1744" s="1"/>
  <c r="FB36" i="1744"/>
  <c r="FA47" i="1744"/>
  <c r="FD47" i="1744" s="1"/>
  <c r="FA16" i="1744"/>
  <c r="FD16" i="1744" s="1"/>
  <c r="FB29" i="1744"/>
  <c r="FB26" i="1744"/>
  <c r="FE26" i="1744" s="1"/>
  <c r="FB56" i="1744"/>
  <c r="FE56" i="1744" s="1"/>
  <c r="FA24" i="1744"/>
  <c r="FD24" i="1744" s="1"/>
  <c r="FA26" i="1744"/>
  <c r="FD26" i="1744" s="1"/>
  <c r="FA29" i="1744"/>
  <c r="FA45" i="1744"/>
  <c r="FD45" i="1744" s="1"/>
  <c r="FB38" i="1744"/>
  <c r="FE38" i="1744" s="1"/>
  <c r="FA52" i="1744"/>
  <c r="FA9" i="1744"/>
  <c r="FD9" i="1744" s="1"/>
  <c r="FA33" i="1744"/>
  <c r="FD33" i="1744" s="1"/>
  <c r="FB47" i="1744"/>
  <c r="FE47" i="1744" s="1"/>
  <c r="FB45" i="1744"/>
  <c r="FE45" i="1744" s="1"/>
  <c r="FB60" i="1744"/>
  <c r="FA38" i="1744"/>
  <c r="FD38" i="1744" s="1"/>
  <c r="FB33" i="1744"/>
  <c r="FE33" i="1744" s="1"/>
  <c r="FA31" i="1744"/>
  <c r="FD31" i="1744" s="1"/>
  <c r="FB52" i="1744"/>
  <c r="FA56" i="1744"/>
  <c r="FD56" i="1744" s="1"/>
  <c r="FB11" i="1744"/>
  <c r="FE11" i="1744" s="1"/>
  <c r="FA46" i="1744"/>
  <c r="FD46" i="1744" s="1"/>
  <c r="FA48" i="1744"/>
  <c r="FD48" i="1744" s="1"/>
  <c r="FA37" i="1744"/>
  <c r="FD37" i="1744" s="1"/>
  <c r="FB24" i="1744"/>
  <c r="FE24" i="1744" s="1"/>
  <c r="FB31" i="1744"/>
  <c r="FE31" i="1744" s="1"/>
  <c r="FB10" i="1744"/>
  <c r="FE10" i="1744" s="1"/>
  <c r="FA39" i="1744"/>
  <c r="FD39" i="1744" s="1"/>
  <c r="FB53" i="1744"/>
  <c r="FE53" i="1744" s="1"/>
  <c r="FB37" i="1744"/>
  <c r="FE37" i="1744" s="1"/>
  <c r="FB9" i="1744"/>
  <c r="FE9" i="1744" s="1"/>
  <c r="FA25" i="1744"/>
  <c r="FD25" i="1744" s="1"/>
  <c r="FA10" i="1744"/>
  <c r="FD10" i="1744" s="1"/>
  <c r="FB48" i="1744"/>
  <c r="FE48" i="1744" s="1"/>
  <c r="FA55" i="1744"/>
  <c r="FD55" i="1744" s="1"/>
  <c r="FA23" i="1744"/>
  <c r="FB55" i="1744"/>
  <c r="FE55" i="1744" s="1"/>
  <c r="FB32" i="1744"/>
  <c r="FE32" i="1744" s="1"/>
  <c r="FB23" i="1744"/>
  <c r="FB44" i="1744"/>
  <c r="FA53" i="1744"/>
  <c r="FD53" i="1744" s="1"/>
  <c r="FA20" i="1744"/>
  <c r="FD20" i="1744" s="1"/>
  <c r="FB39" i="1744"/>
  <c r="FA11" i="1744"/>
  <c r="FD11" i="1744" s="1"/>
  <c r="FA7" i="1744"/>
  <c r="FD7" i="1744" s="1"/>
  <c r="FA6" i="1744"/>
  <c r="FB46" i="1744"/>
  <c r="FE46" i="1744" s="1"/>
  <c r="FB7" i="1744"/>
  <c r="FE7" i="1744" s="1"/>
  <c r="FB6" i="1744"/>
  <c r="FA44" i="1744"/>
  <c r="FB20" i="1744"/>
  <c r="FE20" i="1744" s="1"/>
  <c r="FB16" i="1744"/>
  <c r="FE16" i="1744" s="1"/>
  <c r="FA60" i="1744"/>
  <c r="FA8" i="1744"/>
  <c r="FD8" i="1744" s="1"/>
  <c r="FA30" i="1744"/>
  <c r="FD30" i="1744" s="1"/>
  <c r="FB25" i="1744"/>
  <c r="FE25" i="1744" s="1"/>
  <c r="FB30" i="1744"/>
  <c r="FE30" i="1744" s="1"/>
  <c r="FB8" i="1744"/>
  <c r="FE8" i="1744" s="1"/>
  <c r="FA32" i="1744"/>
  <c r="FD32" i="1744" s="1"/>
  <c r="ET22" i="1744"/>
  <c r="ET28" i="1744"/>
  <c r="EU58" i="1744"/>
  <c r="ET18" i="1744"/>
  <c r="ET58" i="1744"/>
  <c r="FL2" i="1744"/>
  <c r="FH2" i="1744"/>
  <c r="EU35" i="1744"/>
  <c r="CS1" i="1744"/>
  <c r="DV1" i="1746"/>
  <c r="EY56" i="1746"/>
  <c r="ES54" i="1746"/>
  <c r="FQ55" i="1746"/>
  <c r="EA47" i="1746"/>
  <c r="EG48" i="1746"/>
  <c r="EA24" i="1746"/>
  <c r="EG25" i="1746"/>
  <c r="EG5" i="1746"/>
  <c r="EM6" i="1746"/>
  <c r="EG18" i="1746"/>
  <c r="EM19" i="1746"/>
  <c r="ES31" i="1746"/>
  <c r="EY33" i="1746"/>
  <c r="EA39" i="1746"/>
  <c r="EG40" i="1746"/>
  <c r="DN22" i="1747"/>
  <c r="DU23" i="1747"/>
  <c r="DN51" i="1747"/>
  <c r="DU52" i="1747"/>
  <c r="DN35" i="1747"/>
  <c r="DU36" i="1747"/>
  <c r="FE59" i="1747"/>
  <c r="DH5" i="1744"/>
  <c r="DO6" i="1744"/>
  <c r="DH39" i="1747"/>
  <c r="DA35" i="1747"/>
  <c r="DA1" i="1747" s="1"/>
  <c r="DO39" i="1744"/>
  <c r="DH35" i="1744"/>
  <c r="DA1" i="1744"/>
  <c r="DG28" i="1744"/>
  <c r="DN29" i="1744"/>
  <c r="DG28" i="1747"/>
  <c r="DN29" i="1747"/>
  <c r="FD59" i="1747"/>
  <c r="DO51" i="1747"/>
  <c r="DV52" i="1747"/>
  <c r="DO60" i="1747"/>
  <c r="DH58" i="1747"/>
  <c r="DO51" i="1744"/>
  <c r="DV52" i="1744"/>
  <c r="DH28" i="1744"/>
  <c r="DO29" i="1744"/>
  <c r="DO43" i="1744"/>
  <c r="DV44" i="1744"/>
  <c r="DN60" i="1747"/>
  <c r="DG58" i="1747"/>
  <c r="DG60" i="1744"/>
  <c r="CZ58" i="1744"/>
  <c r="DH18" i="1744"/>
  <c r="DO19" i="1744"/>
  <c r="DG43" i="1747"/>
  <c r="DN44" i="1747"/>
  <c r="CZ18" i="1744"/>
  <c r="DG19" i="1744"/>
  <c r="DN35" i="1744"/>
  <c r="DU36" i="1744"/>
  <c r="DO22" i="1747"/>
  <c r="DV23" i="1747"/>
  <c r="DO22" i="1744"/>
  <c r="DV23" i="1744"/>
  <c r="DG43" i="1744"/>
  <c r="DN44" i="1744"/>
  <c r="DG5" i="1744"/>
  <c r="DN6" i="1744"/>
  <c r="CL11" i="1747"/>
  <c r="CE5" i="1747"/>
  <c r="CE1" i="1747" s="1"/>
  <c r="DV60" i="1744"/>
  <c r="DO58" i="1744"/>
  <c r="DN6" i="1747"/>
  <c r="DN51" i="1744"/>
  <c r="DU52" i="1744"/>
  <c r="DH5" i="1747"/>
  <c r="DO6" i="1747"/>
  <c r="DH28" i="1747"/>
  <c r="DO29" i="1747"/>
  <c r="EC36" i="1744"/>
  <c r="DN22" i="1744"/>
  <c r="DU23" i="1744"/>
  <c r="DV36" i="1747"/>
  <c r="DH43" i="1747"/>
  <c r="DO44" i="1747"/>
  <c r="FA22" i="1744" l="1"/>
  <c r="FA43" i="1744"/>
  <c r="FA51" i="1744"/>
  <c r="FB58" i="1744"/>
  <c r="FB18" i="1744"/>
  <c r="FB28" i="1744"/>
  <c r="FB5" i="1744"/>
  <c r="FB43" i="1744"/>
  <c r="FA58" i="1744"/>
  <c r="FS2" i="1744"/>
  <c r="FO2" i="1744"/>
  <c r="FD59" i="1744"/>
  <c r="FB22" i="1744"/>
  <c r="FA28" i="1744"/>
  <c r="FB35" i="1744"/>
  <c r="FA5" i="1744"/>
  <c r="FA18" i="1744"/>
  <c r="FH41" i="1744"/>
  <c r="FK41" i="1744" s="1"/>
  <c r="FH13" i="1744"/>
  <c r="FK13" i="1744" s="1"/>
  <c r="FI19" i="1744"/>
  <c r="FH60" i="1744"/>
  <c r="FI60" i="1744"/>
  <c r="FH19" i="1744"/>
  <c r="FH40" i="1744"/>
  <c r="FK40" i="1744" s="1"/>
  <c r="FH49" i="1744"/>
  <c r="FK49" i="1744" s="1"/>
  <c r="FH12" i="1744"/>
  <c r="FK12" i="1744" s="1"/>
  <c r="FI59" i="1744"/>
  <c r="FL59" i="1744" s="1"/>
  <c r="FI40" i="1744"/>
  <c r="FL40" i="1744" s="1"/>
  <c r="FH59" i="1744"/>
  <c r="FI13" i="1744"/>
  <c r="FL13" i="1744" s="1"/>
  <c r="FI41" i="1744"/>
  <c r="FL41" i="1744" s="1"/>
  <c r="FI49" i="1744"/>
  <c r="FL49" i="1744" s="1"/>
  <c r="FI12" i="1744"/>
  <c r="FL12" i="1744" s="1"/>
  <c r="FI29" i="1744"/>
  <c r="FH24" i="1744"/>
  <c r="FK24" i="1744" s="1"/>
  <c r="FI39" i="1744"/>
  <c r="FI47" i="1744"/>
  <c r="FL47" i="1744" s="1"/>
  <c r="FI20" i="1744"/>
  <c r="FL20" i="1744" s="1"/>
  <c r="FH38" i="1744"/>
  <c r="FK38" i="1744" s="1"/>
  <c r="FH8" i="1744"/>
  <c r="FK8" i="1744" s="1"/>
  <c r="FH26" i="1744"/>
  <c r="FK26" i="1744" s="1"/>
  <c r="FH16" i="1744"/>
  <c r="FK16" i="1744" s="1"/>
  <c r="FI11" i="1744"/>
  <c r="FL11" i="1744" s="1"/>
  <c r="FI33" i="1744"/>
  <c r="FL33" i="1744" s="1"/>
  <c r="FI24" i="1744"/>
  <c r="FL24" i="1744" s="1"/>
  <c r="FI45" i="1744"/>
  <c r="FL45" i="1744" s="1"/>
  <c r="FI53" i="1744"/>
  <c r="FL53" i="1744" s="1"/>
  <c r="FH6" i="1744"/>
  <c r="FI23" i="1744"/>
  <c r="FH45" i="1744"/>
  <c r="FK45" i="1744" s="1"/>
  <c r="FH47" i="1744"/>
  <c r="FK47" i="1744" s="1"/>
  <c r="FH31" i="1744"/>
  <c r="FK31" i="1744" s="1"/>
  <c r="FI44" i="1744"/>
  <c r="FI26" i="1744"/>
  <c r="FL26" i="1744" s="1"/>
  <c r="FI6" i="1744"/>
  <c r="FI16" i="1744"/>
  <c r="FL16" i="1744" s="1"/>
  <c r="FI30" i="1744"/>
  <c r="FL30" i="1744" s="1"/>
  <c r="FH33" i="1744"/>
  <c r="FK33" i="1744" s="1"/>
  <c r="FH29" i="1744"/>
  <c r="FI52" i="1744"/>
  <c r="FI55" i="1744"/>
  <c r="FL55" i="1744" s="1"/>
  <c r="FH36" i="1744"/>
  <c r="FI48" i="1744"/>
  <c r="FL48" i="1744" s="1"/>
  <c r="FI37" i="1744"/>
  <c r="FL37" i="1744" s="1"/>
  <c r="FI25" i="1744"/>
  <c r="FL25" i="1744" s="1"/>
  <c r="FI54" i="1744"/>
  <c r="FL54" i="1744" s="1"/>
  <c r="FH11" i="1744"/>
  <c r="FK11" i="1744" s="1"/>
  <c r="FI56" i="1744"/>
  <c r="FL56" i="1744" s="1"/>
  <c r="FI38" i="1744"/>
  <c r="FL38" i="1744" s="1"/>
  <c r="FH56" i="1744"/>
  <c r="FK56" i="1744" s="1"/>
  <c r="FI32" i="1744"/>
  <c r="FL32" i="1744" s="1"/>
  <c r="FH10" i="1744"/>
  <c r="FK10" i="1744" s="1"/>
  <c r="FI36" i="1744"/>
  <c r="FI10" i="1744"/>
  <c r="FL10" i="1744" s="1"/>
  <c r="FI31" i="1744"/>
  <c r="FL31" i="1744" s="1"/>
  <c r="FI8" i="1744"/>
  <c r="FL8" i="1744" s="1"/>
  <c r="FH61" i="1744"/>
  <c r="FK61" i="1744" s="1"/>
  <c r="FH54" i="1744"/>
  <c r="FK54" i="1744" s="1"/>
  <c r="FH39" i="1744"/>
  <c r="FK39" i="1744" s="1"/>
  <c r="FI7" i="1744"/>
  <c r="FL7" i="1744" s="1"/>
  <c r="FH23" i="1744"/>
  <c r="FH52" i="1744"/>
  <c r="FH55" i="1744"/>
  <c r="FK55" i="1744" s="1"/>
  <c r="FH32" i="1744"/>
  <c r="FK32" i="1744" s="1"/>
  <c r="FI46" i="1744"/>
  <c r="FL46" i="1744" s="1"/>
  <c r="FH53" i="1744"/>
  <c r="FK53" i="1744" s="1"/>
  <c r="FH9" i="1744"/>
  <c r="FK9" i="1744" s="1"/>
  <c r="FH46" i="1744"/>
  <c r="FK46" i="1744" s="1"/>
  <c r="FH48" i="1744"/>
  <c r="FK48" i="1744" s="1"/>
  <c r="FH37" i="1744"/>
  <c r="FK37" i="1744" s="1"/>
  <c r="FI9" i="1744"/>
  <c r="FL9" i="1744" s="1"/>
  <c r="FH20" i="1744"/>
  <c r="FK20" i="1744" s="1"/>
  <c r="FH25" i="1744"/>
  <c r="FK25" i="1744" s="1"/>
  <c r="FH30" i="1744"/>
  <c r="FK30" i="1744" s="1"/>
  <c r="FI61" i="1744"/>
  <c r="FL61" i="1744" s="1"/>
  <c r="FH7" i="1744"/>
  <c r="FK7" i="1744" s="1"/>
  <c r="FH44" i="1744"/>
  <c r="FA35" i="1744"/>
  <c r="FB51" i="1744"/>
  <c r="CZ1" i="1744"/>
  <c r="EB1" i="1746"/>
  <c r="FW55" i="1746"/>
  <c r="FE56" i="1746"/>
  <c r="EY54" i="1746"/>
  <c r="EG39" i="1746"/>
  <c r="EM40" i="1746"/>
  <c r="EY31" i="1746"/>
  <c r="FE33" i="1746"/>
  <c r="EM18" i="1746"/>
  <c r="ES19" i="1746"/>
  <c r="EM5" i="1746"/>
  <c r="ES6" i="1746"/>
  <c r="EG24" i="1746"/>
  <c r="EM25" i="1746"/>
  <c r="EG47" i="1746"/>
  <c r="EM48" i="1746"/>
  <c r="DU22" i="1744"/>
  <c r="EB23" i="1744"/>
  <c r="DU51" i="1744"/>
  <c r="EB52" i="1744"/>
  <c r="CS11" i="1747"/>
  <c r="CL5" i="1747"/>
  <c r="CL1" i="1747" s="1"/>
  <c r="DU35" i="1747"/>
  <c r="EB36" i="1747"/>
  <c r="DN5" i="1744"/>
  <c r="DU6" i="1744"/>
  <c r="DU35" i="1744"/>
  <c r="EB36" i="1744"/>
  <c r="DV51" i="1744"/>
  <c r="EC52" i="1744"/>
  <c r="DN28" i="1747"/>
  <c r="DU29" i="1747"/>
  <c r="DV39" i="1744"/>
  <c r="DO35" i="1744"/>
  <c r="EJ36" i="1744"/>
  <c r="DN60" i="1744"/>
  <c r="DG58" i="1744"/>
  <c r="DU51" i="1747"/>
  <c r="EB52" i="1747"/>
  <c r="DU6" i="1747"/>
  <c r="DN43" i="1744"/>
  <c r="DU44" i="1744"/>
  <c r="DG18" i="1744"/>
  <c r="DN19" i="1744"/>
  <c r="DO39" i="1747"/>
  <c r="DH35" i="1747"/>
  <c r="DH1" i="1747" s="1"/>
  <c r="DO43" i="1747"/>
  <c r="DV44" i="1747"/>
  <c r="DO28" i="1747"/>
  <c r="DV29" i="1747"/>
  <c r="DU60" i="1747"/>
  <c r="DN58" i="1747"/>
  <c r="DV60" i="1747"/>
  <c r="DO58" i="1747"/>
  <c r="DO5" i="1744"/>
  <c r="DV6" i="1744"/>
  <c r="DV22" i="1744"/>
  <c r="EC23" i="1744"/>
  <c r="DN43" i="1747"/>
  <c r="DU44" i="1747"/>
  <c r="DV43" i="1744"/>
  <c r="EC44" i="1744"/>
  <c r="DV51" i="1747"/>
  <c r="EC52" i="1747"/>
  <c r="DN28" i="1744"/>
  <c r="DU29" i="1744"/>
  <c r="DH1" i="1744"/>
  <c r="EC36" i="1747"/>
  <c r="DO5" i="1747"/>
  <c r="DV6" i="1747"/>
  <c r="EC60" i="1744"/>
  <c r="DV58" i="1744"/>
  <c r="FL59" i="1747"/>
  <c r="DU22" i="1747"/>
  <c r="EB23" i="1747"/>
  <c r="DV22" i="1747"/>
  <c r="EC23" i="1747"/>
  <c r="DO18" i="1744"/>
  <c r="DV19" i="1744"/>
  <c r="DO28" i="1744"/>
  <c r="DV29" i="1744"/>
  <c r="FK59" i="1747"/>
  <c r="FK59" i="1744" l="1"/>
  <c r="FH43" i="1744"/>
  <c r="FH22" i="1744"/>
  <c r="FI35" i="1744"/>
  <c r="FH35" i="1744"/>
  <c r="FI43" i="1744"/>
  <c r="FH58" i="1744"/>
  <c r="FI51" i="1744"/>
  <c r="FI18" i="1744"/>
  <c r="FH28" i="1744"/>
  <c r="FI58" i="1744"/>
  <c r="FH51" i="1744"/>
  <c r="FI28" i="1744"/>
  <c r="FO46" i="1744"/>
  <c r="FR46" i="1744" s="1"/>
  <c r="FO13" i="1744"/>
  <c r="FR13" i="1744" s="1"/>
  <c r="FO41" i="1744"/>
  <c r="FR41" i="1744" s="1"/>
  <c r="FP13" i="1744"/>
  <c r="FS13" i="1744" s="1"/>
  <c r="FP49" i="1744"/>
  <c r="FS49" i="1744" s="1"/>
  <c r="FO49" i="1744"/>
  <c r="FR49" i="1744" s="1"/>
  <c r="FO48" i="1744"/>
  <c r="FR48" i="1744" s="1"/>
  <c r="FO54" i="1744"/>
  <c r="FR54" i="1744" s="1"/>
  <c r="FP59" i="1744"/>
  <c r="FS59" i="1744" s="1"/>
  <c r="FP19" i="1744"/>
  <c r="FO36" i="1744"/>
  <c r="FP41" i="1744"/>
  <c r="FS41" i="1744" s="1"/>
  <c r="FO61" i="1744"/>
  <c r="FR61" i="1744" s="1"/>
  <c r="FO40" i="1744"/>
  <c r="FR40" i="1744" s="1"/>
  <c r="FP12" i="1744"/>
  <c r="FS12" i="1744" s="1"/>
  <c r="FO19" i="1744"/>
  <c r="FO59" i="1744"/>
  <c r="FP54" i="1744"/>
  <c r="FS54" i="1744" s="1"/>
  <c r="FP40" i="1744"/>
  <c r="FS40" i="1744" s="1"/>
  <c r="FP36" i="1744"/>
  <c r="FO56" i="1744"/>
  <c r="FR56" i="1744" s="1"/>
  <c r="FO12" i="1744"/>
  <c r="FR12" i="1744" s="1"/>
  <c r="FP61" i="1744"/>
  <c r="FS61" i="1744" s="1"/>
  <c r="FP48" i="1744"/>
  <c r="FS48" i="1744" s="1"/>
  <c r="FP56" i="1744"/>
  <c r="FS56" i="1744" s="1"/>
  <c r="FP46" i="1744"/>
  <c r="FS46" i="1744" s="1"/>
  <c r="FO45" i="1744"/>
  <c r="FR45" i="1744" s="1"/>
  <c r="FP6" i="1744"/>
  <c r="FP39" i="1744"/>
  <c r="FP29" i="1744"/>
  <c r="FO8" i="1744"/>
  <c r="FR8" i="1744" s="1"/>
  <c r="FP60" i="1744"/>
  <c r="FO47" i="1744"/>
  <c r="FR47" i="1744" s="1"/>
  <c r="FP52" i="1744"/>
  <c r="FP37" i="1744"/>
  <c r="FS37" i="1744" s="1"/>
  <c r="FO52" i="1744"/>
  <c r="FP30" i="1744"/>
  <c r="FS30" i="1744" s="1"/>
  <c r="FO24" i="1744"/>
  <c r="FR24" i="1744" s="1"/>
  <c r="FP53" i="1744"/>
  <c r="FS53" i="1744" s="1"/>
  <c r="FO26" i="1744"/>
  <c r="FR26" i="1744" s="1"/>
  <c r="FP23" i="1744"/>
  <c r="FP16" i="1744"/>
  <c r="FS16" i="1744" s="1"/>
  <c r="FP26" i="1744"/>
  <c r="FS26" i="1744" s="1"/>
  <c r="FP44" i="1744"/>
  <c r="FP8" i="1744"/>
  <c r="FS8" i="1744" s="1"/>
  <c r="FO6" i="1744"/>
  <c r="FO10" i="1744"/>
  <c r="FR10" i="1744" s="1"/>
  <c r="FO16" i="1744"/>
  <c r="FR16" i="1744" s="1"/>
  <c r="FO38" i="1744"/>
  <c r="FR38" i="1744" s="1"/>
  <c r="FP31" i="1744"/>
  <c r="FS31" i="1744" s="1"/>
  <c r="FO9" i="1744"/>
  <c r="FR9" i="1744" s="1"/>
  <c r="FO39" i="1744"/>
  <c r="FR39" i="1744" s="1"/>
  <c r="FO7" i="1744"/>
  <c r="FR7" i="1744" s="1"/>
  <c r="FO32" i="1744"/>
  <c r="FR32" i="1744" s="1"/>
  <c r="FP33" i="1744"/>
  <c r="FS33" i="1744" s="1"/>
  <c r="FO31" i="1744"/>
  <c r="FR31" i="1744" s="1"/>
  <c r="FP25" i="1744"/>
  <c r="FS25" i="1744" s="1"/>
  <c r="FP10" i="1744"/>
  <c r="FS10" i="1744" s="1"/>
  <c r="FP45" i="1744"/>
  <c r="FS45" i="1744" s="1"/>
  <c r="FO33" i="1744"/>
  <c r="FR33" i="1744" s="1"/>
  <c r="FO29" i="1744"/>
  <c r="FP47" i="1744"/>
  <c r="FS47" i="1744" s="1"/>
  <c r="FO44" i="1744"/>
  <c r="FO11" i="1744"/>
  <c r="FR11" i="1744" s="1"/>
  <c r="FO37" i="1744"/>
  <c r="FR37" i="1744" s="1"/>
  <c r="FP7" i="1744"/>
  <c r="FS7" i="1744" s="1"/>
  <c r="FO30" i="1744"/>
  <c r="FR30" i="1744" s="1"/>
  <c r="FP11" i="1744"/>
  <c r="FS11" i="1744" s="1"/>
  <c r="FP55" i="1744"/>
  <c r="FS55" i="1744" s="1"/>
  <c r="FP32" i="1744"/>
  <c r="FS32" i="1744" s="1"/>
  <c r="FO53" i="1744"/>
  <c r="FR53" i="1744" s="1"/>
  <c r="FO25" i="1744"/>
  <c r="FR25" i="1744" s="1"/>
  <c r="FP9" i="1744"/>
  <c r="FS9" i="1744" s="1"/>
  <c r="FO55" i="1744"/>
  <c r="FR55" i="1744" s="1"/>
  <c r="FP38" i="1744"/>
  <c r="FS38" i="1744" s="1"/>
  <c r="FO60" i="1744"/>
  <c r="FO20" i="1744"/>
  <c r="FR20" i="1744" s="1"/>
  <c r="FO23" i="1744"/>
  <c r="FP24" i="1744"/>
  <c r="FS24" i="1744" s="1"/>
  <c r="FP20" i="1744"/>
  <c r="FS20" i="1744" s="1"/>
  <c r="FI22" i="1744"/>
  <c r="FV2" i="1744"/>
  <c r="FZ2" i="1744"/>
  <c r="FH5" i="1744"/>
  <c r="FI5" i="1744"/>
  <c r="FH18" i="1744"/>
  <c r="EH1" i="1746"/>
  <c r="FK56" i="1746"/>
  <c r="FE54" i="1746"/>
  <c r="GC55" i="1746"/>
  <c r="GI55" i="1746" s="1"/>
  <c r="EM47" i="1746"/>
  <c r="ES48" i="1746"/>
  <c r="EM24" i="1746"/>
  <c r="ES25" i="1746"/>
  <c r="ES5" i="1746"/>
  <c r="EY6" i="1746"/>
  <c r="ES18" i="1746"/>
  <c r="EY19" i="1746"/>
  <c r="FE31" i="1746"/>
  <c r="FK33" i="1746"/>
  <c r="EM39" i="1746"/>
  <c r="ES40" i="1746"/>
  <c r="DG1" i="1744"/>
  <c r="DV5" i="1747"/>
  <c r="EC6" i="1747"/>
  <c r="EB60" i="1747"/>
  <c r="DU58" i="1747"/>
  <c r="DU28" i="1747"/>
  <c r="EB29" i="1747"/>
  <c r="EB35" i="1747"/>
  <c r="EI36" i="1747"/>
  <c r="EC22" i="1747"/>
  <c r="EJ23" i="1747"/>
  <c r="EJ60" i="1744"/>
  <c r="EC58" i="1744"/>
  <c r="EC51" i="1747"/>
  <c r="EJ52" i="1747"/>
  <c r="DV28" i="1747"/>
  <c r="EC29" i="1747"/>
  <c r="DN18" i="1744"/>
  <c r="DU19" i="1744"/>
  <c r="DU60" i="1744"/>
  <c r="DN58" i="1744"/>
  <c r="EC51" i="1744"/>
  <c r="EJ52" i="1744"/>
  <c r="EC43" i="1744"/>
  <c r="EJ44" i="1744"/>
  <c r="DV5" i="1744"/>
  <c r="EC6" i="1744"/>
  <c r="DV43" i="1747"/>
  <c r="EC44" i="1747"/>
  <c r="DU43" i="1744"/>
  <c r="EB44" i="1744"/>
  <c r="CZ11" i="1747"/>
  <c r="CS5" i="1747"/>
  <c r="CS1" i="1747" s="1"/>
  <c r="EB22" i="1747"/>
  <c r="EI23" i="1747"/>
  <c r="EJ36" i="1747"/>
  <c r="DO1" i="1744"/>
  <c r="EQ36" i="1744"/>
  <c r="EB35" i="1744"/>
  <c r="EI36" i="1744"/>
  <c r="EI52" i="1744"/>
  <c r="EB51" i="1744"/>
  <c r="DV28" i="1744"/>
  <c r="EC29" i="1744"/>
  <c r="DU43" i="1747"/>
  <c r="EB44" i="1747"/>
  <c r="EB6" i="1747"/>
  <c r="FS59" i="1747"/>
  <c r="EC60" i="1747"/>
  <c r="DV58" i="1747"/>
  <c r="DV39" i="1747"/>
  <c r="DO35" i="1747"/>
  <c r="DO1" i="1747" s="1"/>
  <c r="DU5" i="1744"/>
  <c r="EB6" i="1744"/>
  <c r="EB22" i="1744"/>
  <c r="EI23" i="1744"/>
  <c r="FR59" i="1747"/>
  <c r="DV18" i="1744"/>
  <c r="EC19" i="1744"/>
  <c r="DU28" i="1744"/>
  <c r="EB29" i="1744"/>
  <c r="EC22" i="1744"/>
  <c r="EJ23" i="1744"/>
  <c r="EB51" i="1747"/>
  <c r="EI52" i="1747"/>
  <c r="EC39" i="1744"/>
  <c r="DV35" i="1744"/>
  <c r="FR59" i="1744" l="1"/>
  <c r="FO43" i="1744"/>
  <c r="FO22" i="1744"/>
  <c r="FP51" i="1744"/>
  <c r="FP18" i="1744"/>
  <c r="FP22" i="1744"/>
  <c r="FO58" i="1744"/>
  <c r="FP58" i="1744"/>
  <c r="FO18" i="1744"/>
  <c r="FO5" i="1744"/>
  <c r="FP28" i="1744"/>
  <c r="FO28" i="1744"/>
  <c r="FP43" i="1744"/>
  <c r="FO51" i="1744"/>
  <c r="FP5" i="1744"/>
  <c r="FP35" i="1744"/>
  <c r="FW20" i="1744"/>
  <c r="FZ20" i="1744" s="1"/>
  <c r="FV13" i="1744"/>
  <c r="FY13" i="1744" s="1"/>
  <c r="FV33" i="1744"/>
  <c r="FY33" i="1744" s="1"/>
  <c r="FV20" i="1744"/>
  <c r="FY20" i="1744" s="1"/>
  <c r="FV41" i="1744"/>
  <c r="FY41" i="1744" s="1"/>
  <c r="FW13" i="1744"/>
  <c r="FZ13" i="1744" s="1"/>
  <c r="FW41" i="1744"/>
  <c r="FZ41" i="1744" s="1"/>
  <c r="FV16" i="1744"/>
  <c r="FY16" i="1744" s="1"/>
  <c r="FV36" i="1744"/>
  <c r="FW61" i="1744"/>
  <c r="FZ61" i="1744" s="1"/>
  <c r="FV56" i="1744"/>
  <c r="FY56" i="1744" s="1"/>
  <c r="FW36" i="1744"/>
  <c r="FW16" i="1744"/>
  <c r="FZ16" i="1744" s="1"/>
  <c r="FV40" i="1744"/>
  <c r="FY40" i="1744" s="1"/>
  <c r="FW33" i="1744"/>
  <c r="FZ33" i="1744" s="1"/>
  <c r="FW56" i="1744"/>
  <c r="FZ56" i="1744" s="1"/>
  <c r="FW59" i="1744"/>
  <c r="FZ59" i="1744" s="1"/>
  <c r="FW40" i="1744"/>
  <c r="FZ40" i="1744" s="1"/>
  <c r="FV59" i="1744"/>
  <c r="FY59" i="1744" s="1"/>
  <c r="FV61" i="1744"/>
  <c r="FY61" i="1744" s="1"/>
  <c r="FW47" i="1744"/>
  <c r="FZ47" i="1744" s="1"/>
  <c r="FW19" i="1744"/>
  <c r="FV52" i="1744"/>
  <c r="FW60" i="1744"/>
  <c r="FW26" i="1744"/>
  <c r="FZ26" i="1744" s="1"/>
  <c r="FV11" i="1744"/>
  <c r="FY11" i="1744" s="1"/>
  <c r="FV31" i="1744"/>
  <c r="FY31" i="1744" s="1"/>
  <c r="FV54" i="1744"/>
  <c r="FY54" i="1744" s="1"/>
  <c r="FW52" i="1744"/>
  <c r="FW54" i="1744"/>
  <c r="FZ54" i="1744" s="1"/>
  <c r="FW31" i="1744"/>
  <c r="FZ31" i="1744" s="1"/>
  <c r="FW55" i="1744"/>
  <c r="FZ55" i="1744" s="1"/>
  <c r="FW6" i="1744"/>
  <c r="FW12" i="1744"/>
  <c r="FZ12" i="1744" s="1"/>
  <c r="FV47" i="1744"/>
  <c r="FY47" i="1744" s="1"/>
  <c r="FW10" i="1744"/>
  <c r="FZ10" i="1744" s="1"/>
  <c r="FW8" i="1744"/>
  <c r="FZ8" i="1744" s="1"/>
  <c r="FV49" i="1744"/>
  <c r="FY49" i="1744" s="1"/>
  <c r="FV10" i="1744"/>
  <c r="FY10" i="1744" s="1"/>
  <c r="FV9" i="1744"/>
  <c r="FY9" i="1744" s="1"/>
  <c r="FV7" i="1744"/>
  <c r="FY7" i="1744" s="1"/>
  <c r="FV44" i="1744"/>
  <c r="FV30" i="1744"/>
  <c r="FY30" i="1744" s="1"/>
  <c r="FV37" i="1744"/>
  <c r="FY37" i="1744" s="1"/>
  <c r="FW45" i="1744"/>
  <c r="FZ45" i="1744" s="1"/>
  <c r="FW38" i="1744"/>
  <c r="FZ38" i="1744" s="1"/>
  <c r="FW24" i="1744"/>
  <c r="FZ24" i="1744" s="1"/>
  <c r="FV26" i="1744"/>
  <c r="FY26" i="1744" s="1"/>
  <c r="FW53" i="1744"/>
  <c r="FZ53" i="1744" s="1"/>
  <c r="FW44" i="1744"/>
  <c r="FW30" i="1744"/>
  <c r="FZ30" i="1744" s="1"/>
  <c r="FV39" i="1744"/>
  <c r="FY39" i="1744" s="1"/>
  <c r="FV19" i="1744"/>
  <c r="FV29" i="1744"/>
  <c r="FW46" i="1744"/>
  <c r="FZ46" i="1744" s="1"/>
  <c r="FW7" i="1744"/>
  <c r="FZ7" i="1744" s="1"/>
  <c r="FW49" i="1744"/>
  <c r="FZ49" i="1744" s="1"/>
  <c r="FV46" i="1744"/>
  <c r="FY46" i="1744" s="1"/>
  <c r="FW32" i="1744"/>
  <c r="FZ32" i="1744" s="1"/>
  <c r="FV45" i="1744"/>
  <c r="FY45" i="1744" s="1"/>
  <c r="FV55" i="1744"/>
  <c r="FY55" i="1744" s="1"/>
  <c r="FV6" i="1744"/>
  <c r="FW9" i="1744"/>
  <c r="FZ9" i="1744" s="1"/>
  <c r="FW29" i="1744"/>
  <c r="FV48" i="1744"/>
  <c r="FY48" i="1744" s="1"/>
  <c r="FV32" i="1744"/>
  <c r="FY32" i="1744" s="1"/>
  <c r="FV8" i="1744"/>
  <c r="FY8" i="1744" s="1"/>
  <c r="FW48" i="1744"/>
  <c r="FZ48" i="1744" s="1"/>
  <c r="FW37" i="1744"/>
  <c r="FZ37" i="1744" s="1"/>
  <c r="FW23" i="1744"/>
  <c r="FV60" i="1744"/>
  <c r="FV25" i="1744"/>
  <c r="FY25" i="1744" s="1"/>
  <c r="FV23" i="1744"/>
  <c r="FV38" i="1744"/>
  <c r="FY38" i="1744" s="1"/>
  <c r="FW25" i="1744"/>
  <c r="FZ25" i="1744" s="1"/>
  <c r="FW11" i="1744"/>
  <c r="FZ11" i="1744" s="1"/>
  <c r="FV53" i="1744"/>
  <c r="FY53" i="1744" s="1"/>
  <c r="FV12" i="1744"/>
  <c r="FY12" i="1744" s="1"/>
  <c r="FV24" i="1744"/>
  <c r="FY24" i="1744" s="1"/>
  <c r="FW39" i="1744"/>
  <c r="GG2" i="1744"/>
  <c r="GC2" i="1744"/>
  <c r="FO35" i="1744"/>
  <c r="DN1" i="1744"/>
  <c r="EN1" i="1746"/>
  <c r="FQ56" i="1746"/>
  <c r="FK54" i="1746"/>
  <c r="ES39" i="1746"/>
  <c r="EY40" i="1746"/>
  <c r="FK31" i="1746"/>
  <c r="FQ33" i="1746"/>
  <c r="EY18" i="1746"/>
  <c r="FE19" i="1746"/>
  <c r="EY5" i="1746"/>
  <c r="FE6" i="1746"/>
  <c r="ES24" i="1746"/>
  <c r="EY25" i="1746"/>
  <c r="ES47" i="1746"/>
  <c r="EY48" i="1746"/>
  <c r="FY59" i="1747"/>
  <c r="EC28" i="1744"/>
  <c r="EJ29" i="1744"/>
  <c r="EJ51" i="1744"/>
  <c r="EQ52" i="1744"/>
  <c r="EI35" i="1747"/>
  <c r="EP36" i="1747"/>
  <c r="EJ60" i="1747"/>
  <c r="EC58" i="1747"/>
  <c r="EQ36" i="1747"/>
  <c r="EC43" i="1747"/>
  <c r="EJ44" i="1747"/>
  <c r="EJ22" i="1744"/>
  <c r="EQ23" i="1744"/>
  <c r="EI22" i="1744"/>
  <c r="EP23" i="1744"/>
  <c r="FZ59" i="1747"/>
  <c r="EJ51" i="1747"/>
  <c r="EQ52" i="1747"/>
  <c r="EB28" i="1747"/>
  <c r="EI29" i="1747"/>
  <c r="EI51" i="1744"/>
  <c r="EP52" i="1744"/>
  <c r="EI22" i="1747"/>
  <c r="EP23" i="1747"/>
  <c r="EC5" i="1744"/>
  <c r="EJ6" i="1744"/>
  <c r="EB60" i="1744"/>
  <c r="DU58" i="1744"/>
  <c r="EB28" i="1744"/>
  <c r="EI29" i="1744"/>
  <c r="EB5" i="1744"/>
  <c r="EI6" i="1744"/>
  <c r="EI6" i="1747"/>
  <c r="EI35" i="1744"/>
  <c r="EP36" i="1744"/>
  <c r="DV1" i="1744"/>
  <c r="EB19" i="1744"/>
  <c r="DU18" i="1744"/>
  <c r="EJ39" i="1744"/>
  <c r="EC35" i="1744"/>
  <c r="EJ43" i="1744"/>
  <c r="EQ44" i="1744"/>
  <c r="EQ60" i="1744"/>
  <c r="EJ58" i="1744"/>
  <c r="EI60" i="1747"/>
  <c r="EB58" i="1747"/>
  <c r="EI51" i="1747"/>
  <c r="EP52" i="1747"/>
  <c r="EC18" i="1744"/>
  <c r="EJ19" i="1744"/>
  <c r="EB43" i="1747"/>
  <c r="EI44" i="1747"/>
  <c r="EX36" i="1744"/>
  <c r="DG11" i="1747"/>
  <c r="CZ5" i="1747"/>
  <c r="CZ1" i="1747" s="1"/>
  <c r="EC28" i="1747"/>
  <c r="EJ29" i="1747"/>
  <c r="EJ22" i="1747"/>
  <c r="EQ23" i="1747"/>
  <c r="EC5" i="1747"/>
  <c r="EJ6" i="1747"/>
  <c r="EC39" i="1747"/>
  <c r="DV35" i="1747"/>
  <c r="DV1" i="1747" s="1"/>
  <c r="EB43" i="1744"/>
  <c r="EI44" i="1744"/>
  <c r="FV18" i="1744" l="1"/>
  <c r="FW18" i="1744"/>
  <c r="FW28" i="1744"/>
  <c r="FW43" i="1744"/>
  <c r="FV43" i="1744"/>
  <c r="GD20" i="1744"/>
  <c r="GG20" i="1744" s="1"/>
  <c r="GC13" i="1744"/>
  <c r="GF13" i="1744" s="1"/>
  <c r="GD49" i="1744"/>
  <c r="GG49" i="1744" s="1"/>
  <c r="GC36" i="1744"/>
  <c r="GD36" i="1744"/>
  <c r="GC41" i="1744"/>
  <c r="GF41" i="1744" s="1"/>
  <c r="GC16" i="1744"/>
  <c r="GF16" i="1744" s="1"/>
  <c r="GD41" i="1744"/>
  <c r="GG41" i="1744" s="1"/>
  <c r="GC20" i="1744"/>
  <c r="GF20" i="1744" s="1"/>
  <c r="GC61" i="1744"/>
  <c r="GF61" i="1744" s="1"/>
  <c r="GD61" i="1744"/>
  <c r="GG61" i="1744" s="1"/>
  <c r="GD16" i="1744"/>
  <c r="GG16" i="1744" s="1"/>
  <c r="GC56" i="1744"/>
  <c r="GF56" i="1744" s="1"/>
  <c r="GD40" i="1744"/>
  <c r="GG40" i="1744" s="1"/>
  <c r="GC59" i="1744"/>
  <c r="GF59" i="1744" s="1"/>
  <c r="GD59" i="1744"/>
  <c r="GG59" i="1744" s="1"/>
  <c r="GD13" i="1744"/>
  <c r="GG13" i="1744" s="1"/>
  <c r="GC40" i="1744"/>
  <c r="GF40" i="1744" s="1"/>
  <c r="GC49" i="1744"/>
  <c r="GF49" i="1744" s="1"/>
  <c r="GD56" i="1744"/>
  <c r="GG56" i="1744" s="1"/>
  <c r="GC38" i="1744"/>
  <c r="GF38" i="1744" s="1"/>
  <c r="GC52" i="1744"/>
  <c r="GC31" i="1744"/>
  <c r="GF31" i="1744" s="1"/>
  <c r="GC54" i="1744"/>
  <c r="GF54" i="1744" s="1"/>
  <c r="GC9" i="1744"/>
  <c r="GF9" i="1744" s="1"/>
  <c r="GD24" i="1744"/>
  <c r="GG24" i="1744" s="1"/>
  <c r="GC33" i="1744"/>
  <c r="GF33" i="1744" s="1"/>
  <c r="GD45" i="1744"/>
  <c r="GG45" i="1744" s="1"/>
  <c r="GC53" i="1744"/>
  <c r="GF53" i="1744" s="1"/>
  <c r="GD38" i="1744"/>
  <c r="GG38" i="1744" s="1"/>
  <c r="GC60" i="1744"/>
  <c r="GD11" i="1744"/>
  <c r="GG11" i="1744" s="1"/>
  <c r="GC10" i="1744"/>
  <c r="GF10" i="1744" s="1"/>
  <c r="GC47" i="1744"/>
  <c r="GF47" i="1744" s="1"/>
  <c r="GD33" i="1744"/>
  <c r="GG33" i="1744" s="1"/>
  <c r="GD54" i="1744"/>
  <c r="GG54" i="1744" s="1"/>
  <c r="GD47" i="1744"/>
  <c r="GG47" i="1744" s="1"/>
  <c r="GC12" i="1744"/>
  <c r="GF12" i="1744" s="1"/>
  <c r="GC25" i="1744"/>
  <c r="GF25" i="1744" s="1"/>
  <c r="GC24" i="1744"/>
  <c r="GF24" i="1744" s="1"/>
  <c r="GC55" i="1744"/>
  <c r="GF55" i="1744" s="1"/>
  <c r="GC45" i="1744"/>
  <c r="GF45" i="1744" s="1"/>
  <c r="GD8" i="1744"/>
  <c r="GG8" i="1744" s="1"/>
  <c r="GD26" i="1744"/>
  <c r="GG26" i="1744" s="1"/>
  <c r="GC29" i="1744"/>
  <c r="GC26" i="1744"/>
  <c r="GF26" i="1744" s="1"/>
  <c r="GD6" i="1744"/>
  <c r="GC7" i="1744"/>
  <c r="GF7" i="1744" s="1"/>
  <c r="GC32" i="1744"/>
  <c r="GF32" i="1744" s="1"/>
  <c r="GD48" i="1744"/>
  <c r="GG48" i="1744" s="1"/>
  <c r="GD53" i="1744"/>
  <c r="GG53" i="1744" s="1"/>
  <c r="GD37" i="1744"/>
  <c r="GG37" i="1744" s="1"/>
  <c r="GD12" i="1744"/>
  <c r="GG12" i="1744" s="1"/>
  <c r="GC11" i="1744"/>
  <c r="GF11" i="1744" s="1"/>
  <c r="GC19" i="1744"/>
  <c r="GC6" i="1744"/>
  <c r="GD29" i="1744"/>
  <c r="GC30" i="1744"/>
  <c r="GF30" i="1744" s="1"/>
  <c r="GD9" i="1744"/>
  <c r="GG9" i="1744" s="1"/>
  <c r="GD23" i="1744"/>
  <c r="GD10" i="1744"/>
  <c r="GG10" i="1744" s="1"/>
  <c r="GC46" i="1744"/>
  <c r="GF46" i="1744" s="1"/>
  <c r="GC44" i="1744"/>
  <c r="GD60" i="1744"/>
  <c r="GD32" i="1744"/>
  <c r="GG32" i="1744" s="1"/>
  <c r="GD19" i="1744"/>
  <c r="GC39" i="1744"/>
  <c r="GF39" i="1744" s="1"/>
  <c r="GC23" i="1744"/>
  <c r="GD39" i="1744"/>
  <c r="GD25" i="1744"/>
  <c r="GG25" i="1744" s="1"/>
  <c r="GD44" i="1744"/>
  <c r="GD30" i="1744"/>
  <c r="GG30" i="1744" s="1"/>
  <c r="GD52" i="1744"/>
  <c r="GC48" i="1744"/>
  <c r="GF48" i="1744" s="1"/>
  <c r="GD31" i="1744"/>
  <c r="GG31" i="1744" s="1"/>
  <c r="GC8" i="1744"/>
  <c r="GF8" i="1744" s="1"/>
  <c r="GC37" i="1744"/>
  <c r="GF37" i="1744" s="1"/>
  <c r="GD46" i="1744"/>
  <c r="GG46" i="1744" s="1"/>
  <c r="GD7" i="1744"/>
  <c r="GG7" i="1744" s="1"/>
  <c r="GD55" i="1744"/>
  <c r="GG55" i="1744" s="1"/>
  <c r="FV22" i="1744"/>
  <c r="FW5" i="1744"/>
  <c r="FW58" i="1744"/>
  <c r="FV35" i="1744"/>
  <c r="GN2" i="1744"/>
  <c r="GJ2" i="1744"/>
  <c r="FV51" i="1744"/>
  <c r="FW22" i="1744"/>
  <c r="FV5" i="1744"/>
  <c r="FV28" i="1744"/>
  <c r="FW51" i="1744"/>
  <c r="FW35" i="1744"/>
  <c r="FV58" i="1744"/>
  <c r="DU1" i="1744"/>
  <c r="ET1" i="1746"/>
  <c r="FW33" i="1746"/>
  <c r="FQ31" i="1746"/>
  <c r="FW56" i="1746"/>
  <c r="FQ54" i="1746"/>
  <c r="EY47" i="1746"/>
  <c r="FE48" i="1746"/>
  <c r="EY24" i="1746"/>
  <c r="FE25" i="1746"/>
  <c r="FE5" i="1746"/>
  <c r="FK6" i="1746"/>
  <c r="FE18" i="1746"/>
  <c r="FK19" i="1746"/>
  <c r="EY39" i="1746"/>
  <c r="FE40" i="1746"/>
  <c r="EC1" i="1744"/>
  <c r="EP60" i="1747"/>
  <c r="EI58" i="1747"/>
  <c r="EB18" i="1744"/>
  <c r="EI19" i="1744"/>
  <c r="EI28" i="1744"/>
  <c r="EP29" i="1744"/>
  <c r="EP51" i="1744"/>
  <c r="EW52" i="1744"/>
  <c r="EP22" i="1744"/>
  <c r="EW23" i="1744"/>
  <c r="EX60" i="1744"/>
  <c r="EQ58" i="1744"/>
  <c r="EP35" i="1744"/>
  <c r="EW36" i="1744"/>
  <c r="EQ60" i="1747"/>
  <c r="EJ58" i="1747"/>
  <c r="EJ28" i="1744"/>
  <c r="EQ29" i="1744"/>
  <c r="EI43" i="1744"/>
  <c r="EP44" i="1744"/>
  <c r="EJ28" i="1747"/>
  <c r="EQ29" i="1747"/>
  <c r="EJ18" i="1744"/>
  <c r="EQ19" i="1744"/>
  <c r="EQ43" i="1744"/>
  <c r="EX44" i="1744"/>
  <c r="EI60" i="1744"/>
  <c r="EB58" i="1744"/>
  <c r="EI28" i="1747"/>
  <c r="EP29" i="1747"/>
  <c r="EQ22" i="1744"/>
  <c r="EX23" i="1744"/>
  <c r="EP35" i="1747"/>
  <c r="EW36" i="1747"/>
  <c r="EI43" i="1747"/>
  <c r="EP44" i="1747"/>
  <c r="EP6" i="1747"/>
  <c r="EJ5" i="1744"/>
  <c r="EQ6" i="1744"/>
  <c r="GF59" i="1747"/>
  <c r="EP51" i="1747"/>
  <c r="EW52" i="1747"/>
  <c r="EQ51" i="1747"/>
  <c r="EX52" i="1747"/>
  <c r="EJ43" i="1747"/>
  <c r="EQ44" i="1747"/>
  <c r="EJ39" i="1747"/>
  <c r="EC35" i="1747"/>
  <c r="EC1" i="1747" s="1"/>
  <c r="DN11" i="1747"/>
  <c r="DG5" i="1747"/>
  <c r="DG1" i="1747" s="1"/>
  <c r="EQ39" i="1744"/>
  <c r="EJ35" i="1744"/>
  <c r="EI5" i="1744"/>
  <c r="EP6" i="1744"/>
  <c r="EP22" i="1747"/>
  <c r="EW23" i="1747"/>
  <c r="EQ22" i="1747"/>
  <c r="EX23" i="1747"/>
  <c r="EJ5" i="1747"/>
  <c r="EQ6" i="1747"/>
  <c r="FE36" i="1744"/>
  <c r="GG59" i="1747"/>
  <c r="EX36" i="1747"/>
  <c r="EQ51" i="1744"/>
  <c r="EX52" i="1744"/>
  <c r="GD18" i="1744" l="1"/>
  <c r="GC18" i="1744"/>
  <c r="GD43" i="1744"/>
  <c r="GC43" i="1744"/>
  <c r="GD5" i="1744"/>
  <c r="GC58" i="1744"/>
  <c r="GC51" i="1744"/>
  <c r="GC28" i="1744"/>
  <c r="GD35" i="1744"/>
  <c r="GC22" i="1744"/>
  <c r="GD22" i="1744"/>
  <c r="GC35" i="1744"/>
  <c r="GK33" i="1744"/>
  <c r="GN33" i="1744" s="1"/>
  <c r="GJ20" i="1744"/>
  <c r="GM20" i="1744" s="1"/>
  <c r="GK13" i="1744"/>
  <c r="GN13" i="1744" s="1"/>
  <c r="GJ55" i="1744"/>
  <c r="GM55" i="1744" s="1"/>
  <c r="GJ33" i="1744"/>
  <c r="GM33" i="1744" s="1"/>
  <c r="GK55" i="1744"/>
  <c r="GN55" i="1744" s="1"/>
  <c r="GJ40" i="1744"/>
  <c r="GM40" i="1744" s="1"/>
  <c r="GJ13" i="1744"/>
  <c r="GM13" i="1744" s="1"/>
  <c r="GK41" i="1744"/>
  <c r="GN41" i="1744" s="1"/>
  <c r="GJ54" i="1744"/>
  <c r="GM54" i="1744" s="1"/>
  <c r="GK40" i="1744"/>
  <c r="GN40" i="1744" s="1"/>
  <c r="GJ41" i="1744"/>
  <c r="GM41" i="1744" s="1"/>
  <c r="GK54" i="1744"/>
  <c r="GN54" i="1744" s="1"/>
  <c r="GK61" i="1744"/>
  <c r="GN61" i="1744" s="1"/>
  <c r="GJ61" i="1744"/>
  <c r="GM61" i="1744" s="1"/>
  <c r="GJ59" i="1744"/>
  <c r="GM59" i="1744" s="1"/>
  <c r="GK20" i="1744"/>
  <c r="GN20" i="1744" s="1"/>
  <c r="GK56" i="1744"/>
  <c r="GN56" i="1744" s="1"/>
  <c r="GJ56" i="1744"/>
  <c r="GM56" i="1744" s="1"/>
  <c r="GK49" i="1744"/>
  <c r="GN49" i="1744" s="1"/>
  <c r="GK59" i="1744"/>
  <c r="GN59" i="1744" s="1"/>
  <c r="GJ49" i="1744"/>
  <c r="GM49" i="1744" s="1"/>
  <c r="GJ46" i="1744"/>
  <c r="GM46" i="1744" s="1"/>
  <c r="GJ53" i="1744"/>
  <c r="GM53" i="1744" s="1"/>
  <c r="GJ30" i="1744"/>
  <c r="GM30" i="1744" s="1"/>
  <c r="GJ23" i="1744"/>
  <c r="GK45" i="1744"/>
  <c r="GN45" i="1744" s="1"/>
  <c r="GJ47" i="1744"/>
  <c r="GM47" i="1744" s="1"/>
  <c r="GJ7" i="1744"/>
  <c r="GM7" i="1744" s="1"/>
  <c r="GJ25" i="1744"/>
  <c r="GM25" i="1744" s="1"/>
  <c r="GJ44" i="1744"/>
  <c r="GJ32" i="1744"/>
  <c r="GM32" i="1744" s="1"/>
  <c r="GJ52" i="1744"/>
  <c r="GK39" i="1744"/>
  <c r="GK52" i="1744"/>
  <c r="GK44" i="1744"/>
  <c r="GJ60" i="1744"/>
  <c r="GJ9" i="1744"/>
  <c r="GM9" i="1744" s="1"/>
  <c r="GJ29" i="1744"/>
  <c r="GK26" i="1744"/>
  <c r="GN26" i="1744" s="1"/>
  <c r="GJ48" i="1744"/>
  <c r="GM48" i="1744" s="1"/>
  <c r="GJ24" i="1744"/>
  <c r="GM24" i="1744" s="1"/>
  <c r="GK36" i="1744"/>
  <c r="GK19" i="1744"/>
  <c r="GK48" i="1744"/>
  <c r="GN48" i="1744" s="1"/>
  <c r="GK23" i="1744"/>
  <c r="GK37" i="1744"/>
  <c r="GN37" i="1744" s="1"/>
  <c r="GK30" i="1744"/>
  <c r="GN30" i="1744" s="1"/>
  <c r="GJ8" i="1744"/>
  <c r="GM8" i="1744" s="1"/>
  <c r="GJ16" i="1744"/>
  <c r="GM16" i="1744" s="1"/>
  <c r="GJ45" i="1744"/>
  <c r="GM45" i="1744" s="1"/>
  <c r="GK7" i="1744"/>
  <c r="GN7" i="1744" s="1"/>
  <c r="GJ31" i="1744"/>
  <c r="GM31" i="1744" s="1"/>
  <c r="GK10" i="1744"/>
  <c r="GN10" i="1744" s="1"/>
  <c r="GK11" i="1744"/>
  <c r="GN11" i="1744" s="1"/>
  <c r="GK24" i="1744"/>
  <c r="GN24" i="1744" s="1"/>
  <c r="GK29" i="1744"/>
  <c r="GJ10" i="1744"/>
  <c r="GM10" i="1744" s="1"/>
  <c r="GJ36" i="1744"/>
  <c r="GJ19" i="1744"/>
  <c r="GJ38" i="1744"/>
  <c r="GM38" i="1744" s="1"/>
  <c r="GK25" i="1744"/>
  <c r="GN25" i="1744" s="1"/>
  <c r="GK9" i="1744"/>
  <c r="GN9" i="1744" s="1"/>
  <c r="GJ6" i="1744"/>
  <c r="GK60" i="1744"/>
  <c r="GK46" i="1744"/>
  <c r="GN46" i="1744" s="1"/>
  <c r="GK12" i="1744"/>
  <c r="GN12" i="1744" s="1"/>
  <c r="GK6" i="1744"/>
  <c r="GK47" i="1744"/>
  <c r="GN47" i="1744" s="1"/>
  <c r="GJ39" i="1744"/>
  <c r="GM39" i="1744" s="1"/>
  <c r="GJ11" i="1744"/>
  <c r="GM11" i="1744" s="1"/>
  <c r="GJ12" i="1744"/>
  <c r="GM12" i="1744" s="1"/>
  <c r="GJ37" i="1744"/>
  <c r="GM37" i="1744" s="1"/>
  <c r="GK32" i="1744"/>
  <c r="GN32" i="1744" s="1"/>
  <c r="GJ26" i="1744"/>
  <c r="GM26" i="1744" s="1"/>
  <c r="GK8" i="1744"/>
  <c r="GN8" i="1744" s="1"/>
  <c r="GK16" i="1744"/>
  <c r="GN16" i="1744" s="1"/>
  <c r="GK53" i="1744"/>
  <c r="GN53" i="1744" s="1"/>
  <c r="GK38" i="1744"/>
  <c r="GN38" i="1744" s="1"/>
  <c r="GK31" i="1744"/>
  <c r="GN31" i="1744" s="1"/>
  <c r="GU2" i="1744"/>
  <c r="GQ2" i="1744"/>
  <c r="GD51" i="1744"/>
  <c r="GD28" i="1744"/>
  <c r="GC5" i="1744"/>
  <c r="GD58" i="1744"/>
  <c r="EZ1" i="1746"/>
  <c r="EB1" i="1744"/>
  <c r="GC56" i="1746"/>
  <c r="FW54" i="1746"/>
  <c r="GC33" i="1746"/>
  <c r="FW31" i="1746"/>
  <c r="FE39" i="1746"/>
  <c r="FK40" i="1746"/>
  <c r="FK18" i="1746"/>
  <c r="FQ19" i="1746"/>
  <c r="FK5" i="1746"/>
  <c r="FQ6" i="1746"/>
  <c r="FE24" i="1746"/>
  <c r="FK25" i="1746"/>
  <c r="FE47" i="1746"/>
  <c r="FK48" i="1746"/>
  <c r="EJ1" i="1744"/>
  <c r="GN59" i="1747"/>
  <c r="EX39" i="1744"/>
  <c r="EQ35" i="1744"/>
  <c r="EX60" i="1747"/>
  <c r="EQ58" i="1747"/>
  <c r="EX51" i="1747"/>
  <c r="FE52" i="1747"/>
  <c r="EW6" i="1747"/>
  <c r="EP28" i="1747"/>
  <c r="EW29" i="1747"/>
  <c r="EQ28" i="1747"/>
  <c r="EX29" i="1747"/>
  <c r="EW35" i="1744"/>
  <c r="FD36" i="1744"/>
  <c r="EP28" i="1744"/>
  <c r="EW29" i="1744"/>
  <c r="FL36" i="1744"/>
  <c r="EW22" i="1747"/>
  <c r="FD23" i="1747"/>
  <c r="EW51" i="1747"/>
  <c r="FD52" i="1747"/>
  <c r="EP43" i="1747"/>
  <c r="EW44" i="1747"/>
  <c r="EP43" i="1744"/>
  <c r="EW44" i="1744"/>
  <c r="EI18" i="1744"/>
  <c r="EP19" i="1744"/>
  <c r="EX51" i="1744"/>
  <c r="FE52" i="1744"/>
  <c r="EQ39" i="1747"/>
  <c r="EJ35" i="1747"/>
  <c r="EJ1" i="1747" s="1"/>
  <c r="EP60" i="1744"/>
  <c r="EI58" i="1744"/>
  <c r="FE60" i="1744"/>
  <c r="EX58" i="1744"/>
  <c r="DU11" i="1747"/>
  <c r="DN5" i="1747"/>
  <c r="DN1" i="1747" s="1"/>
  <c r="EQ5" i="1747"/>
  <c r="EX6" i="1747"/>
  <c r="EP5" i="1744"/>
  <c r="EW6" i="1744"/>
  <c r="GM59" i="1747"/>
  <c r="EW35" i="1747"/>
  <c r="FD36" i="1747"/>
  <c r="EX43" i="1744"/>
  <c r="FE44" i="1744"/>
  <c r="EQ28" i="1744"/>
  <c r="EX29" i="1744"/>
  <c r="FD23" i="1744"/>
  <c r="EW22" i="1744"/>
  <c r="FE36" i="1747"/>
  <c r="EW60" i="1747"/>
  <c r="EP58" i="1747"/>
  <c r="EX22" i="1747"/>
  <c r="FE23" i="1747"/>
  <c r="EQ43" i="1747"/>
  <c r="EX44" i="1747"/>
  <c r="EQ5" i="1744"/>
  <c r="EX6" i="1744"/>
  <c r="EX22" i="1744"/>
  <c r="FE23" i="1744"/>
  <c r="EQ18" i="1744"/>
  <c r="EX19" i="1744"/>
  <c r="EW51" i="1744"/>
  <c r="FD52" i="1744"/>
  <c r="GJ18" i="1744" l="1"/>
  <c r="GC31" i="1746"/>
  <c r="GI33" i="1746"/>
  <c r="GI31" i="1746" s="1"/>
  <c r="GC54" i="1746"/>
  <c r="GI56" i="1746"/>
  <c r="GI54" i="1746" s="1"/>
  <c r="GK18" i="1744"/>
  <c r="GK43" i="1744"/>
  <c r="GJ35" i="1744"/>
  <c r="GK22" i="1744"/>
  <c r="GK5" i="1744"/>
  <c r="GK58" i="1744"/>
  <c r="GK35" i="1744"/>
  <c r="GK51" i="1744"/>
  <c r="GJ22" i="1744"/>
  <c r="HB2" i="1744"/>
  <c r="GX2" i="1744"/>
  <c r="GK28" i="1744"/>
  <c r="GJ51" i="1744"/>
  <c r="GQ41" i="1744"/>
  <c r="GT41" i="1744" s="1"/>
  <c r="GQ13" i="1744"/>
  <c r="GT13" i="1744" s="1"/>
  <c r="GQ20" i="1744"/>
  <c r="GT20" i="1744" s="1"/>
  <c r="GR13" i="1744"/>
  <c r="GU13" i="1744" s="1"/>
  <c r="GQ33" i="1744"/>
  <c r="GT33" i="1744" s="1"/>
  <c r="GR59" i="1744"/>
  <c r="GU59" i="1744" s="1"/>
  <c r="GR41" i="1744"/>
  <c r="GU41" i="1744" s="1"/>
  <c r="GQ16" i="1744"/>
  <c r="GT16" i="1744" s="1"/>
  <c r="GR40" i="1744"/>
  <c r="GU40" i="1744" s="1"/>
  <c r="GQ49" i="1744"/>
  <c r="GT49" i="1744" s="1"/>
  <c r="GQ59" i="1744"/>
  <c r="GT59" i="1744" s="1"/>
  <c r="GR33" i="1744"/>
  <c r="GU33" i="1744" s="1"/>
  <c r="GR54" i="1744"/>
  <c r="GU54" i="1744" s="1"/>
  <c r="GR20" i="1744"/>
  <c r="GU20" i="1744" s="1"/>
  <c r="GQ54" i="1744"/>
  <c r="GT54" i="1744" s="1"/>
  <c r="GR56" i="1744"/>
  <c r="GU56" i="1744" s="1"/>
  <c r="GR49" i="1744"/>
  <c r="GU49" i="1744" s="1"/>
  <c r="GQ40" i="1744"/>
  <c r="GT40" i="1744" s="1"/>
  <c r="GR16" i="1744"/>
  <c r="GU16" i="1744" s="1"/>
  <c r="GQ56" i="1744"/>
  <c r="GT56" i="1744" s="1"/>
  <c r="GR61" i="1744"/>
  <c r="GU61" i="1744" s="1"/>
  <c r="GQ61" i="1744"/>
  <c r="GT61" i="1744" s="1"/>
  <c r="GQ12" i="1744"/>
  <c r="GT12" i="1744" s="1"/>
  <c r="GR19" i="1744"/>
  <c r="GR23" i="1744"/>
  <c r="GR48" i="1744"/>
  <c r="GU48" i="1744" s="1"/>
  <c r="GR47" i="1744"/>
  <c r="GU47" i="1744" s="1"/>
  <c r="GR46" i="1744"/>
  <c r="GU46" i="1744" s="1"/>
  <c r="GQ36" i="1744"/>
  <c r="GR25" i="1744"/>
  <c r="GU25" i="1744" s="1"/>
  <c r="GQ19" i="1744"/>
  <c r="GR7" i="1744"/>
  <c r="GU7" i="1744" s="1"/>
  <c r="GQ31" i="1744"/>
  <c r="GT31" i="1744" s="1"/>
  <c r="GQ24" i="1744"/>
  <c r="GT24" i="1744" s="1"/>
  <c r="GQ8" i="1744"/>
  <c r="GT8" i="1744" s="1"/>
  <c r="GQ38" i="1744"/>
  <c r="GT38" i="1744" s="1"/>
  <c r="GQ45" i="1744"/>
  <c r="GT45" i="1744" s="1"/>
  <c r="GR10" i="1744"/>
  <c r="GU10" i="1744" s="1"/>
  <c r="GR8" i="1744"/>
  <c r="GU8" i="1744" s="1"/>
  <c r="GR26" i="1744"/>
  <c r="GU26" i="1744" s="1"/>
  <c r="GR9" i="1744"/>
  <c r="GU9" i="1744" s="1"/>
  <c r="GR32" i="1744"/>
  <c r="GU32" i="1744" s="1"/>
  <c r="GR44" i="1744"/>
  <c r="GQ55" i="1744"/>
  <c r="GT55" i="1744" s="1"/>
  <c r="GR12" i="1744"/>
  <c r="GU12" i="1744" s="1"/>
  <c r="GR31" i="1744"/>
  <c r="GU31" i="1744" s="1"/>
  <c r="GR52" i="1744"/>
  <c r="GQ39" i="1744"/>
  <c r="GT39" i="1744" s="1"/>
  <c r="GQ9" i="1744"/>
  <c r="GT9" i="1744" s="1"/>
  <c r="GQ47" i="1744"/>
  <c r="GT47" i="1744" s="1"/>
  <c r="GR36" i="1744"/>
  <c r="GR24" i="1744"/>
  <c r="GU24" i="1744" s="1"/>
  <c r="GQ7" i="1744"/>
  <c r="GT7" i="1744" s="1"/>
  <c r="GQ30" i="1744"/>
  <c r="GT30" i="1744" s="1"/>
  <c r="GQ52" i="1744"/>
  <c r="GR60" i="1744"/>
  <c r="GR38" i="1744"/>
  <c r="GU38" i="1744" s="1"/>
  <c r="GR30" i="1744"/>
  <c r="GU30" i="1744" s="1"/>
  <c r="GQ11" i="1744"/>
  <c r="GT11" i="1744" s="1"/>
  <c r="GQ44" i="1744"/>
  <c r="GQ10" i="1744"/>
  <c r="GT10" i="1744" s="1"/>
  <c r="GR53" i="1744"/>
  <c r="GU53" i="1744" s="1"/>
  <c r="GR29" i="1744"/>
  <c r="GQ25" i="1744"/>
  <c r="GT25" i="1744" s="1"/>
  <c r="GQ37" i="1744"/>
  <c r="GT37" i="1744" s="1"/>
  <c r="GQ6" i="1744"/>
  <c r="GR39" i="1744"/>
  <c r="GR6" i="1744"/>
  <c r="GQ48" i="1744"/>
  <c r="GT48" i="1744" s="1"/>
  <c r="GQ23" i="1744"/>
  <c r="GR55" i="1744"/>
  <c r="GU55" i="1744" s="1"/>
  <c r="GQ53" i="1744"/>
  <c r="GT53" i="1744" s="1"/>
  <c r="GQ26" i="1744"/>
  <c r="GT26" i="1744" s="1"/>
  <c r="GR11" i="1744"/>
  <c r="GU11" i="1744" s="1"/>
  <c r="GR45" i="1744"/>
  <c r="GU45" i="1744" s="1"/>
  <c r="GQ29" i="1744"/>
  <c r="GR37" i="1744"/>
  <c r="GU37" i="1744" s="1"/>
  <c r="GQ60" i="1744"/>
  <c r="GQ46" i="1744"/>
  <c r="GT46" i="1744" s="1"/>
  <c r="GQ32" i="1744"/>
  <c r="GT32" i="1744" s="1"/>
  <c r="GJ5" i="1744"/>
  <c r="GJ58" i="1744"/>
  <c r="GJ28" i="1744"/>
  <c r="GJ43" i="1744"/>
  <c r="EI1" i="1744"/>
  <c r="FF1" i="1746"/>
  <c r="FK47" i="1746"/>
  <c r="FQ48" i="1746"/>
  <c r="FK24" i="1746"/>
  <c r="FQ25" i="1746"/>
  <c r="FQ5" i="1746"/>
  <c r="FW6" i="1746"/>
  <c r="FQ18" i="1746"/>
  <c r="FW19" i="1746"/>
  <c r="FK39" i="1746"/>
  <c r="FQ40" i="1746"/>
  <c r="FE22" i="1744"/>
  <c r="FL23" i="1744"/>
  <c r="EX28" i="1744"/>
  <c r="FE29" i="1744"/>
  <c r="EP18" i="1744"/>
  <c r="EW19" i="1744"/>
  <c r="FD22" i="1747"/>
  <c r="FK23" i="1747"/>
  <c r="FD35" i="1744"/>
  <c r="FK36" i="1744"/>
  <c r="FE51" i="1747"/>
  <c r="FL52" i="1747"/>
  <c r="FL60" i="1744"/>
  <c r="FE58" i="1744"/>
  <c r="FE43" i="1744"/>
  <c r="FL44" i="1744"/>
  <c r="EW5" i="1744"/>
  <c r="FD6" i="1744"/>
  <c r="FD44" i="1744"/>
  <c r="EW43" i="1744"/>
  <c r="FS36" i="1744"/>
  <c r="EX28" i="1747"/>
  <c r="FE29" i="1747"/>
  <c r="EQ1" i="1744"/>
  <c r="EW60" i="1744"/>
  <c r="EP58" i="1744"/>
  <c r="FE60" i="1747"/>
  <c r="EX58" i="1747"/>
  <c r="FD60" i="1747"/>
  <c r="EW58" i="1747"/>
  <c r="EX5" i="1744"/>
  <c r="FE6" i="1744"/>
  <c r="FD51" i="1744"/>
  <c r="FK52" i="1744"/>
  <c r="EX43" i="1747"/>
  <c r="FE44" i="1747"/>
  <c r="FL36" i="1747"/>
  <c r="FD35" i="1747"/>
  <c r="FK36" i="1747"/>
  <c r="EX5" i="1747"/>
  <c r="FE6" i="1747"/>
  <c r="EW43" i="1747"/>
  <c r="FD44" i="1747"/>
  <c r="EW28" i="1747"/>
  <c r="FD29" i="1747"/>
  <c r="EX39" i="1747"/>
  <c r="EQ35" i="1747"/>
  <c r="EQ1" i="1747" s="1"/>
  <c r="FE39" i="1744"/>
  <c r="EX35" i="1744"/>
  <c r="EX18" i="1744"/>
  <c r="FE19" i="1744"/>
  <c r="FE22" i="1747"/>
  <c r="FL23" i="1747"/>
  <c r="GT59" i="1747"/>
  <c r="FE51" i="1744"/>
  <c r="FL52" i="1744"/>
  <c r="FD51" i="1747"/>
  <c r="FK52" i="1747"/>
  <c r="EW28" i="1744"/>
  <c r="FD29" i="1744"/>
  <c r="FD6" i="1747"/>
  <c r="GU59" i="1747"/>
  <c r="FD22" i="1744"/>
  <c r="FK23" i="1744"/>
  <c r="EB11" i="1747"/>
  <c r="DU5" i="1747"/>
  <c r="DU1" i="1747" s="1"/>
  <c r="FL1" i="1746" l="1"/>
  <c r="GR18" i="1744"/>
  <c r="GQ18" i="1744"/>
  <c r="GQ28" i="1744"/>
  <c r="GR5" i="1744"/>
  <c r="GR28" i="1744"/>
  <c r="GR22" i="1744"/>
  <c r="GQ51" i="1744"/>
  <c r="GR51" i="1744"/>
  <c r="GQ22" i="1744"/>
  <c r="GR58" i="1744"/>
  <c r="GY10" i="1744"/>
  <c r="HB10" i="1744" s="1"/>
  <c r="GX41" i="1744"/>
  <c r="HA41" i="1744" s="1"/>
  <c r="GY41" i="1744"/>
  <c r="HB41" i="1744" s="1"/>
  <c r="GY13" i="1744"/>
  <c r="HB13" i="1744" s="1"/>
  <c r="GY39" i="1744"/>
  <c r="GY60" i="1744"/>
  <c r="GY33" i="1744"/>
  <c r="HB33" i="1744" s="1"/>
  <c r="GX13" i="1744"/>
  <c r="HA13" i="1744" s="1"/>
  <c r="GX12" i="1744"/>
  <c r="HA12" i="1744" s="1"/>
  <c r="GY16" i="1744"/>
  <c r="HB16" i="1744" s="1"/>
  <c r="GY11" i="1744"/>
  <c r="HB11" i="1744" s="1"/>
  <c r="GX10" i="1744"/>
  <c r="HA10" i="1744" s="1"/>
  <c r="GY55" i="1744"/>
  <c r="HB55" i="1744" s="1"/>
  <c r="GX55" i="1744"/>
  <c r="HA55" i="1744" s="1"/>
  <c r="GY49" i="1744"/>
  <c r="HB49" i="1744" s="1"/>
  <c r="GX39" i="1744"/>
  <c r="HA39" i="1744" s="1"/>
  <c r="GX20" i="1744"/>
  <c r="HA20" i="1744" s="1"/>
  <c r="GY36" i="1744"/>
  <c r="GX60" i="1744"/>
  <c r="GY12" i="1744"/>
  <c r="HB12" i="1744" s="1"/>
  <c r="GX11" i="1744"/>
  <c r="HA11" i="1744" s="1"/>
  <c r="GY20" i="1744"/>
  <c r="HB20" i="1744" s="1"/>
  <c r="GY19" i="1744"/>
  <c r="GY61" i="1744"/>
  <c r="HB61" i="1744" s="1"/>
  <c r="GY59" i="1744"/>
  <c r="GX59" i="1744"/>
  <c r="HA59" i="1744" s="1"/>
  <c r="GX33" i="1744"/>
  <c r="HA33" i="1744" s="1"/>
  <c r="GX54" i="1744"/>
  <c r="HA54" i="1744" s="1"/>
  <c r="GX19" i="1744"/>
  <c r="GY40" i="1744"/>
  <c r="HB40" i="1744" s="1"/>
  <c r="GX56" i="1744"/>
  <c r="HA56" i="1744" s="1"/>
  <c r="GX36" i="1744"/>
  <c r="GX16" i="1744"/>
  <c r="HA16" i="1744" s="1"/>
  <c r="GX49" i="1744"/>
  <c r="HA49" i="1744" s="1"/>
  <c r="GX40" i="1744"/>
  <c r="HA40" i="1744" s="1"/>
  <c r="GX61" i="1744"/>
  <c r="HA61" i="1744" s="1"/>
  <c r="GY54" i="1744"/>
  <c r="HB54" i="1744" s="1"/>
  <c r="GY56" i="1744"/>
  <c r="HB56" i="1744" s="1"/>
  <c r="GX24" i="1744"/>
  <c r="HA24" i="1744" s="1"/>
  <c r="GX38" i="1744"/>
  <c r="HA38" i="1744" s="1"/>
  <c r="GX26" i="1744"/>
  <c r="HA26" i="1744" s="1"/>
  <c r="GX31" i="1744"/>
  <c r="HA31" i="1744" s="1"/>
  <c r="GX47" i="1744"/>
  <c r="HA47" i="1744" s="1"/>
  <c r="GX46" i="1744"/>
  <c r="HA46" i="1744" s="1"/>
  <c r="GX7" i="1744"/>
  <c r="HA7" i="1744" s="1"/>
  <c r="GX45" i="1744"/>
  <c r="HA45" i="1744" s="1"/>
  <c r="GY52" i="1744"/>
  <c r="GY45" i="1744"/>
  <c r="HB45" i="1744" s="1"/>
  <c r="GX32" i="1744"/>
  <c r="HA32" i="1744" s="1"/>
  <c r="GY48" i="1744"/>
  <c r="HB48" i="1744" s="1"/>
  <c r="GX53" i="1744"/>
  <c r="HA53" i="1744" s="1"/>
  <c r="GX48" i="1744"/>
  <c r="HA48" i="1744" s="1"/>
  <c r="GY46" i="1744"/>
  <c r="HB46" i="1744" s="1"/>
  <c r="GY23" i="1744"/>
  <c r="GY29" i="1744"/>
  <c r="GY32" i="1744"/>
  <c r="HB32" i="1744" s="1"/>
  <c r="GX52" i="1744"/>
  <c r="GX30" i="1744"/>
  <c r="HA30" i="1744" s="1"/>
  <c r="GX25" i="1744"/>
  <c r="HA25" i="1744" s="1"/>
  <c r="GY53" i="1744"/>
  <c r="HB53" i="1744" s="1"/>
  <c r="GY24" i="1744"/>
  <c r="HB24" i="1744" s="1"/>
  <c r="GY38" i="1744"/>
  <c r="HB38" i="1744" s="1"/>
  <c r="GY30" i="1744"/>
  <c r="HB30" i="1744" s="1"/>
  <c r="GY47" i="1744"/>
  <c r="HB47" i="1744" s="1"/>
  <c r="GX37" i="1744"/>
  <c r="HA37" i="1744" s="1"/>
  <c r="GX44" i="1744"/>
  <c r="GX29" i="1744"/>
  <c r="GY44" i="1744"/>
  <c r="GX9" i="1744"/>
  <c r="HA9" i="1744" s="1"/>
  <c r="GX23" i="1744"/>
  <c r="GX8" i="1744"/>
  <c r="HA8" i="1744" s="1"/>
  <c r="GY26" i="1744"/>
  <c r="HB26" i="1744" s="1"/>
  <c r="GY7" i="1744"/>
  <c r="HB7" i="1744" s="1"/>
  <c r="GY37" i="1744"/>
  <c r="HB37" i="1744" s="1"/>
  <c r="GY31" i="1744"/>
  <c r="HB31" i="1744" s="1"/>
  <c r="GX6" i="1744"/>
  <c r="GY6" i="1744"/>
  <c r="GY9" i="1744"/>
  <c r="HB9" i="1744" s="1"/>
  <c r="GY25" i="1744"/>
  <c r="HB25" i="1744" s="1"/>
  <c r="GY8" i="1744"/>
  <c r="HB8" i="1744" s="1"/>
  <c r="GQ35" i="1744"/>
  <c r="HI2" i="1744"/>
  <c r="HE2" i="1744"/>
  <c r="GQ43" i="1744"/>
  <c r="GR35" i="1744"/>
  <c r="GR43" i="1744"/>
  <c r="GQ58" i="1744"/>
  <c r="GQ5" i="1744"/>
  <c r="EX1" i="1744"/>
  <c r="EP1" i="1744"/>
  <c r="FQ39" i="1746"/>
  <c r="FW40" i="1746"/>
  <c r="FW18" i="1746"/>
  <c r="GC19" i="1746"/>
  <c r="FW5" i="1746"/>
  <c r="GC6" i="1746"/>
  <c r="FQ24" i="1746"/>
  <c r="FW25" i="1746"/>
  <c r="FQ47" i="1746"/>
  <c r="FW48" i="1746"/>
  <c r="FL39" i="1744"/>
  <c r="FE35" i="1744"/>
  <c r="FD43" i="1747"/>
  <c r="FK44" i="1747"/>
  <c r="FE43" i="1747"/>
  <c r="FL44" i="1747"/>
  <c r="FZ36" i="1744"/>
  <c r="EW18" i="1744"/>
  <c r="FD19" i="1744"/>
  <c r="FK6" i="1747"/>
  <c r="FL60" i="1747"/>
  <c r="FE58" i="1747"/>
  <c r="FS60" i="1744"/>
  <c r="FL58" i="1744"/>
  <c r="FE39" i="1747"/>
  <c r="EX35" i="1747"/>
  <c r="EX1" i="1747" s="1"/>
  <c r="FE5" i="1747"/>
  <c r="FL6" i="1747"/>
  <c r="FK51" i="1744"/>
  <c r="FR52" i="1744"/>
  <c r="FL51" i="1747"/>
  <c r="FS52" i="1747"/>
  <c r="FD28" i="1744"/>
  <c r="FK29" i="1744"/>
  <c r="FD60" i="1744"/>
  <c r="EW58" i="1744"/>
  <c r="FD43" i="1744"/>
  <c r="FK44" i="1744"/>
  <c r="FL22" i="1747"/>
  <c r="FS23" i="1747"/>
  <c r="EI11" i="1747"/>
  <c r="EB5" i="1747"/>
  <c r="EB1" i="1747" s="1"/>
  <c r="FD28" i="1747"/>
  <c r="FK29" i="1747"/>
  <c r="FK35" i="1747"/>
  <c r="FR36" i="1747"/>
  <c r="FE5" i="1744"/>
  <c r="FL6" i="1744"/>
  <c r="FD5" i="1744"/>
  <c r="FK6" i="1744"/>
  <c r="FK35" i="1744"/>
  <c r="FR36" i="1744"/>
  <c r="FE28" i="1744"/>
  <c r="FL29" i="1744"/>
  <c r="HA59" i="1747"/>
  <c r="FK51" i="1747"/>
  <c r="FR52" i="1747"/>
  <c r="FE18" i="1744"/>
  <c r="FL19" i="1744"/>
  <c r="FS36" i="1747"/>
  <c r="FE28" i="1747"/>
  <c r="FL29" i="1747"/>
  <c r="FL43" i="1744"/>
  <c r="FS44" i="1744"/>
  <c r="FK22" i="1747"/>
  <c r="FR23" i="1747"/>
  <c r="FL22" i="1744"/>
  <c r="FS23" i="1744"/>
  <c r="FK22" i="1744"/>
  <c r="FR23" i="1744"/>
  <c r="HB59" i="1747"/>
  <c r="FL51" i="1744"/>
  <c r="FS52" i="1744"/>
  <c r="FK60" i="1747"/>
  <c r="FD58" i="1747"/>
  <c r="GC5" i="1746" l="1"/>
  <c r="GI6" i="1746"/>
  <c r="GI5" i="1746" s="1"/>
  <c r="GC18" i="1746"/>
  <c r="GI19" i="1746"/>
  <c r="GI18" i="1746" s="1"/>
  <c r="GY58" i="1744"/>
  <c r="HB59" i="1744"/>
  <c r="GX18" i="1744"/>
  <c r="GX28" i="1744"/>
  <c r="GY51" i="1744"/>
  <c r="GY18" i="1744"/>
  <c r="GX22" i="1744"/>
  <c r="GY22" i="1744"/>
  <c r="GY5" i="1744"/>
  <c r="GY43" i="1744"/>
  <c r="HE13" i="1744"/>
  <c r="HH13" i="1744" s="1"/>
  <c r="HO13" i="1744" s="1"/>
  <c r="HF6" i="1744"/>
  <c r="HE25" i="1744"/>
  <c r="HH25" i="1744" s="1"/>
  <c r="HO25" i="1744" s="1"/>
  <c r="HE23" i="1744"/>
  <c r="HE7" i="1744"/>
  <c r="HH7" i="1744" s="1"/>
  <c r="HO7" i="1744" s="1"/>
  <c r="HE11" i="1744"/>
  <c r="HH11" i="1744" s="1"/>
  <c r="HO11" i="1744" s="1"/>
  <c r="HF9" i="1744"/>
  <c r="HI9" i="1744" s="1"/>
  <c r="HP9" i="1744" s="1"/>
  <c r="HE44" i="1744"/>
  <c r="HE48" i="1744"/>
  <c r="HH48" i="1744" s="1"/>
  <c r="HO48" i="1744" s="1"/>
  <c r="HE32" i="1744"/>
  <c r="HH32" i="1744" s="1"/>
  <c r="HO32" i="1744" s="1"/>
  <c r="HF37" i="1744"/>
  <c r="HI37" i="1744" s="1"/>
  <c r="HP37" i="1744" s="1"/>
  <c r="HE20" i="1744"/>
  <c r="HH20" i="1744" s="1"/>
  <c r="HO20" i="1744" s="1"/>
  <c r="HF20" i="1744"/>
  <c r="HI20" i="1744" s="1"/>
  <c r="HP20" i="1744" s="1"/>
  <c r="HE55" i="1744"/>
  <c r="HH55" i="1744" s="1"/>
  <c r="HO55" i="1744" s="1"/>
  <c r="HF23" i="1744"/>
  <c r="HF8" i="1744"/>
  <c r="HI8" i="1744" s="1"/>
  <c r="HP8" i="1744" s="1"/>
  <c r="HF30" i="1744"/>
  <c r="HI30" i="1744" s="1"/>
  <c r="HP30" i="1744" s="1"/>
  <c r="HE60" i="1744"/>
  <c r="HF39" i="1744"/>
  <c r="HF10" i="1744"/>
  <c r="HI10" i="1744" s="1"/>
  <c r="HP10" i="1744" s="1"/>
  <c r="HF7" i="1744"/>
  <c r="HI7" i="1744" s="1"/>
  <c r="HP7" i="1744" s="1"/>
  <c r="HF32" i="1744"/>
  <c r="HI32" i="1744" s="1"/>
  <c r="HP32" i="1744" s="1"/>
  <c r="HF41" i="1744"/>
  <c r="HI41" i="1744" s="1"/>
  <c r="HP41" i="1744" s="1"/>
  <c r="HE38" i="1744"/>
  <c r="HH38" i="1744" s="1"/>
  <c r="HO38" i="1744" s="1"/>
  <c r="HE19" i="1744"/>
  <c r="HE47" i="1744"/>
  <c r="HH47" i="1744" s="1"/>
  <c r="HO47" i="1744" s="1"/>
  <c r="HF47" i="1744"/>
  <c r="HI47" i="1744" s="1"/>
  <c r="HP47" i="1744" s="1"/>
  <c r="HE56" i="1744"/>
  <c r="HH56" i="1744" s="1"/>
  <c r="HO56" i="1744" s="1"/>
  <c r="HE49" i="1744"/>
  <c r="HH49" i="1744" s="1"/>
  <c r="HO49" i="1744" s="1"/>
  <c r="HF53" i="1744"/>
  <c r="HI53" i="1744" s="1"/>
  <c r="HP53" i="1744" s="1"/>
  <c r="HE41" i="1744"/>
  <c r="HH41" i="1744" s="1"/>
  <c r="HO41" i="1744" s="1"/>
  <c r="HF25" i="1744"/>
  <c r="HI25" i="1744" s="1"/>
  <c r="HP25" i="1744" s="1"/>
  <c r="HE53" i="1744"/>
  <c r="HH53" i="1744" s="1"/>
  <c r="HO53" i="1744" s="1"/>
  <c r="HE46" i="1744"/>
  <c r="HH46" i="1744" s="1"/>
  <c r="HO46" i="1744" s="1"/>
  <c r="HE9" i="1744"/>
  <c r="HH9" i="1744" s="1"/>
  <c r="HO9" i="1744" s="1"/>
  <c r="HF44" i="1744"/>
  <c r="HE30" i="1744"/>
  <c r="HH30" i="1744" s="1"/>
  <c r="HO30" i="1744" s="1"/>
  <c r="HF11" i="1744"/>
  <c r="HI11" i="1744" s="1"/>
  <c r="HP11" i="1744" s="1"/>
  <c r="HE39" i="1744"/>
  <c r="HH39" i="1744" s="1"/>
  <c r="HO39" i="1744" s="1"/>
  <c r="HE37" i="1744"/>
  <c r="HH37" i="1744" s="1"/>
  <c r="HO37" i="1744" s="1"/>
  <c r="HF13" i="1744"/>
  <c r="HI13" i="1744" s="1"/>
  <c r="HP13" i="1744" s="1"/>
  <c r="HF38" i="1744"/>
  <c r="HI38" i="1744" s="1"/>
  <c r="HP38" i="1744" s="1"/>
  <c r="HF60" i="1744"/>
  <c r="HF59" i="1744"/>
  <c r="HE10" i="1744"/>
  <c r="HH10" i="1744" s="1"/>
  <c r="HO10" i="1744" s="1"/>
  <c r="HE12" i="1744"/>
  <c r="HH12" i="1744" s="1"/>
  <c r="HO12" i="1744" s="1"/>
  <c r="HE16" i="1744"/>
  <c r="HH16" i="1744" s="1"/>
  <c r="HO16" i="1744" s="1"/>
  <c r="HE40" i="1744"/>
  <c r="HH40" i="1744" s="1"/>
  <c r="HO40" i="1744" s="1"/>
  <c r="HF46" i="1744"/>
  <c r="HI46" i="1744" s="1"/>
  <c r="HP46" i="1744" s="1"/>
  <c r="HE33" i="1744"/>
  <c r="HH33" i="1744" s="1"/>
  <c r="HO33" i="1744" s="1"/>
  <c r="HE36" i="1744"/>
  <c r="HE59" i="1744"/>
  <c r="HH59" i="1744" s="1"/>
  <c r="HO59" i="1744" s="1"/>
  <c r="HE61" i="1744"/>
  <c r="HH61" i="1744" s="1"/>
  <c r="HO61" i="1744" s="1"/>
  <c r="HE24" i="1744"/>
  <c r="HH24" i="1744" s="1"/>
  <c r="HO24" i="1744" s="1"/>
  <c r="HE54" i="1744"/>
  <c r="HH54" i="1744" s="1"/>
  <c r="HO54" i="1744" s="1"/>
  <c r="HF29" i="1744"/>
  <c r="HE6" i="1744"/>
  <c r="HF55" i="1744"/>
  <c r="HI55" i="1744" s="1"/>
  <c r="HP55" i="1744" s="1"/>
  <c r="HF31" i="1744"/>
  <c r="HI31" i="1744" s="1"/>
  <c r="HP31" i="1744" s="1"/>
  <c r="HF33" i="1744"/>
  <c r="HI33" i="1744" s="1"/>
  <c r="HP33" i="1744" s="1"/>
  <c r="HE45" i="1744"/>
  <c r="HH45" i="1744" s="1"/>
  <c r="HO45" i="1744" s="1"/>
  <c r="HF26" i="1744"/>
  <c r="HI26" i="1744" s="1"/>
  <c r="HP26" i="1744" s="1"/>
  <c r="HF49" i="1744"/>
  <c r="HI49" i="1744" s="1"/>
  <c r="HP49" i="1744" s="1"/>
  <c r="HF40" i="1744"/>
  <c r="HI40" i="1744" s="1"/>
  <c r="HP40" i="1744" s="1"/>
  <c r="HF19" i="1744"/>
  <c r="HF24" i="1744"/>
  <c r="HI24" i="1744" s="1"/>
  <c r="HP24" i="1744" s="1"/>
  <c r="HF52" i="1744"/>
  <c r="HF54" i="1744"/>
  <c r="HI54" i="1744" s="1"/>
  <c r="HP54" i="1744" s="1"/>
  <c r="HF12" i="1744"/>
  <c r="HI12" i="1744" s="1"/>
  <c r="HP12" i="1744" s="1"/>
  <c r="HF48" i="1744"/>
  <c r="HI48" i="1744" s="1"/>
  <c r="HP48" i="1744" s="1"/>
  <c r="HE52" i="1744"/>
  <c r="HF36" i="1744"/>
  <c r="HE26" i="1744"/>
  <c r="HH26" i="1744" s="1"/>
  <c r="HO26" i="1744" s="1"/>
  <c r="HE8" i="1744"/>
  <c r="HH8" i="1744" s="1"/>
  <c r="HO8" i="1744" s="1"/>
  <c r="HE29" i="1744"/>
  <c r="HE31" i="1744"/>
  <c r="HH31" i="1744" s="1"/>
  <c r="HO31" i="1744" s="1"/>
  <c r="HF61" i="1744"/>
  <c r="HI61" i="1744" s="1"/>
  <c r="HP61" i="1744" s="1"/>
  <c r="HF56" i="1744"/>
  <c r="HI56" i="1744" s="1"/>
  <c r="HP56" i="1744" s="1"/>
  <c r="HF16" i="1744"/>
  <c r="HI16" i="1744" s="1"/>
  <c r="HP16" i="1744" s="1"/>
  <c r="HF45" i="1744"/>
  <c r="HI45" i="1744" s="1"/>
  <c r="HP45" i="1744" s="1"/>
  <c r="GX5" i="1744"/>
  <c r="GX43" i="1744"/>
  <c r="GX58" i="1744"/>
  <c r="GY35" i="1744"/>
  <c r="GX51" i="1744"/>
  <c r="GY28" i="1744"/>
  <c r="GX35" i="1744"/>
  <c r="FR1" i="1746"/>
  <c r="FE1" i="1744"/>
  <c r="FW47" i="1746"/>
  <c r="GC48" i="1746"/>
  <c r="FW24" i="1746"/>
  <c r="GC25" i="1746"/>
  <c r="FW39" i="1746"/>
  <c r="GC40" i="1746"/>
  <c r="EW1" i="1744"/>
  <c r="HI59" i="1747"/>
  <c r="HP59" i="1747" s="1"/>
  <c r="FS43" i="1744"/>
  <c r="FZ44" i="1744"/>
  <c r="FS51" i="1747"/>
  <c r="FZ52" i="1747"/>
  <c r="GG36" i="1744"/>
  <c r="FL18" i="1744"/>
  <c r="FS19" i="1744"/>
  <c r="FR35" i="1744"/>
  <c r="FY36" i="1744"/>
  <c r="FK28" i="1747"/>
  <c r="FR29" i="1747"/>
  <c r="FZ60" i="1744"/>
  <c r="FS58" i="1744"/>
  <c r="FR22" i="1744"/>
  <c r="FY23" i="1744"/>
  <c r="FL28" i="1747"/>
  <c r="FS29" i="1747"/>
  <c r="FK60" i="1744"/>
  <c r="FD58" i="1744"/>
  <c r="FR51" i="1744"/>
  <c r="FY52" i="1744"/>
  <c r="FL43" i="1747"/>
  <c r="FS44" i="1747"/>
  <c r="FK5" i="1744"/>
  <c r="FR6" i="1744"/>
  <c r="FS60" i="1747"/>
  <c r="FL58" i="1747"/>
  <c r="FS22" i="1744"/>
  <c r="FZ23" i="1744"/>
  <c r="FZ36" i="1747"/>
  <c r="EP11" i="1747"/>
  <c r="EI5" i="1747"/>
  <c r="EI1" i="1747" s="1"/>
  <c r="FK28" i="1744"/>
  <c r="FR29" i="1744"/>
  <c r="FL5" i="1747"/>
  <c r="FS6" i="1747"/>
  <c r="FR6" i="1747"/>
  <c r="FK43" i="1747"/>
  <c r="FR44" i="1747"/>
  <c r="FR60" i="1747"/>
  <c r="FK58" i="1747"/>
  <c r="HH59" i="1747"/>
  <c r="HO59" i="1747" s="1"/>
  <c r="FL5" i="1744"/>
  <c r="FS6" i="1744"/>
  <c r="FS22" i="1747"/>
  <c r="FZ23" i="1747"/>
  <c r="FS51" i="1744"/>
  <c r="FZ52" i="1744"/>
  <c r="FR22" i="1747"/>
  <c r="FY23" i="1747"/>
  <c r="FD18" i="1744"/>
  <c r="FK19" i="1744"/>
  <c r="FR51" i="1747"/>
  <c r="FY52" i="1747"/>
  <c r="FL28" i="1744"/>
  <c r="FS29" i="1744"/>
  <c r="FR35" i="1747"/>
  <c r="FY36" i="1747"/>
  <c r="FK43" i="1744"/>
  <c r="FR44" i="1744"/>
  <c r="FL39" i="1747"/>
  <c r="FE35" i="1747"/>
  <c r="FE1" i="1747" s="1"/>
  <c r="FS39" i="1744"/>
  <c r="FL35" i="1744"/>
  <c r="HI59" i="1744" l="1"/>
  <c r="HP59" i="1744" s="1"/>
  <c r="GC39" i="1746"/>
  <c r="GI40" i="1746"/>
  <c r="GI39" i="1746" s="1"/>
  <c r="GC24" i="1746"/>
  <c r="GI25" i="1746"/>
  <c r="GI24" i="1746" s="1"/>
  <c r="GC47" i="1746"/>
  <c r="GI48" i="1746"/>
  <c r="GI47" i="1746" s="1"/>
  <c r="HE18" i="1744"/>
  <c r="HF18" i="1744"/>
  <c r="HE51" i="1744"/>
  <c r="HE58" i="1744"/>
  <c r="HE35" i="1744"/>
  <c r="HF5" i="1744"/>
  <c r="HE5" i="1744"/>
  <c r="HF35" i="1744"/>
  <c r="HF28" i="1744"/>
  <c r="HE43" i="1744"/>
  <c r="HF22" i="1744"/>
  <c r="HF58" i="1744"/>
  <c r="HF43" i="1744"/>
  <c r="HE22" i="1744"/>
  <c r="HE28" i="1744"/>
  <c r="HF51" i="1744"/>
  <c r="FD1" i="1744"/>
  <c r="FX1" i="1746"/>
  <c r="FS39" i="1747"/>
  <c r="FL35" i="1747"/>
  <c r="FL1" i="1747" s="1"/>
  <c r="FS5" i="1747"/>
  <c r="FZ6" i="1747"/>
  <c r="FZ22" i="1744"/>
  <c r="GG23" i="1744"/>
  <c r="FY51" i="1744"/>
  <c r="GF52" i="1744"/>
  <c r="GN36" i="1744"/>
  <c r="FZ51" i="1744"/>
  <c r="GG52" i="1744"/>
  <c r="GG60" i="1744"/>
  <c r="FZ58" i="1744"/>
  <c r="FR28" i="1744"/>
  <c r="FY29" i="1744"/>
  <c r="FR28" i="1747"/>
  <c r="FY29" i="1747"/>
  <c r="FZ51" i="1747"/>
  <c r="GG52" i="1747"/>
  <c r="FR43" i="1744"/>
  <c r="FY44" i="1744"/>
  <c r="FY60" i="1747"/>
  <c r="FR58" i="1747"/>
  <c r="FZ60" i="1747"/>
  <c r="FS58" i="1747"/>
  <c r="FR60" i="1744"/>
  <c r="FK58" i="1744"/>
  <c r="FK18" i="1744"/>
  <c r="FR19" i="1744"/>
  <c r="FZ22" i="1747"/>
  <c r="GG23" i="1747"/>
  <c r="FR43" i="1747"/>
  <c r="FY44" i="1747"/>
  <c r="FR5" i="1744"/>
  <c r="FY6" i="1744"/>
  <c r="FS28" i="1747"/>
  <c r="FZ29" i="1747"/>
  <c r="GF36" i="1744"/>
  <c r="FY35" i="1744"/>
  <c r="FZ43" i="1744"/>
  <c r="GG44" i="1744"/>
  <c r="FS28" i="1744"/>
  <c r="FZ29" i="1744"/>
  <c r="EW11" i="1747"/>
  <c r="EP5" i="1747"/>
  <c r="EP1" i="1747" s="1"/>
  <c r="FZ39" i="1744"/>
  <c r="FS35" i="1744"/>
  <c r="FS5" i="1744"/>
  <c r="FZ6" i="1744"/>
  <c r="FY6" i="1747"/>
  <c r="GG36" i="1747"/>
  <c r="FS43" i="1747"/>
  <c r="FZ44" i="1747"/>
  <c r="FY22" i="1744"/>
  <c r="GF23" i="1744"/>
  <c r="FS18" i="1744"/>
  <c r="FZ19" i="1744"/>
  <c r="FY35" i="1747"/>
  <c r="GF36" i="1747"/>
  <c r="FY51" i="1747"/>
  <c r="GF52" i="1747"/>
  <c r="FY22" i="1747"/>
  <c r="GF23" i="1747"/>
  <c r="FL1" i="1744"/>
  <c r="GD1" i="1746" l="1"/>
  <c r="GJ1" i="1746"/>
  <c r="FK1" i="1744"/>
  <c r="FS1" i="1744"/>
  <c r="GF22" i="1747"/>
  <c r="GM23" i="1747"/>
  <c r="FY43" i="1744"/>
  <c r="GF44" i="1744"/>
  <c r="GF22" i="1744"/>
  <c r="GM23" i="1744"/>
  <c r="FZ5" i="1744"/>
  <c r="GG6" i="1744"/>
  <c r="FZ28" i="1744"/>
  <c r="GG29" i="1744"/>
  <c r="GF6" i="1744"/>
  <c r="FY5" i="1744"/>
  <c r="GN60" i="1744"/>
  <c r="GG58" i="1744"/>
  <c r="GG22" i="1744"/>
  <c r="GN23" i="1744"/>
  <c r="GG51" i="1747"/>
  <c r="GN52" i="1747"/>
  <c r="FZ43" i="1747"/>
  <c r="GG44" i="1747"/>
  <c r="GG43" i="1744"/>
  <c r="GN44" i="1744"/>
  <c r="FY43" i="1747"/>
  <c r="GF44" i="1747"/>
  <c r="GG51" i="1744"/>
  <c r="GN52" i="1744"/>
  <c r="FZ5" i="1747"/>
  <c r="GG6" i="1747"/>
  <c r="GF51" i="1747"/>
  <c r="GM52" i="1747"/>
  <c r="GF35" i="1747"/>
  <c r="GM36" i="1747"/>
  <c r="GG39" i="1744"/>
  <c r="FZ35" i="1744"/>
  <c r="GG60" i="1747"/>
  <c r="FZ58" i="1747"/>
  <c r="FY28" i="1747"/>
  <c r="GF29" i="1747"/>
  <c r="GN36" i="1747"/>
  <c r="GG22" i="1747"/>
  <c r="GN23" i="1747"/>
  <c r="GU36" i="1744"/>
  <c r="FY60" i="1744"/>
  <c r="FR58" i="1744"/>
  <c r="GF35" i="1744"/>
  <c r="GM36" i="1744"/>
  <c r="GF60" i="1747"/>
  <c r="FY58" i="1747"/>
  <c r="GF29" i="1744"/>
  <c r="FY28" i="1744"/>
  <c r="FZ18" i="1744"/>
  <c r="GG19" i="1744"/>
  <c r="GF6" i="1747"/>
  <c r="FD11" i="1747"/>
  <c r="EW5" i="1747"/>
  <c r="EW1" i="1747" s="1"/>
  <c r="FZ28" i="1747"/>
  <c r="GG29" i="1747"/>
  <c r="FR18" i="1744"/>
  <c r="FY19" i="1744"/>
  <c r="GF51" i="1744"/>
  <c r="GM52" i="1744"/>
  <c r="FZ39" i="1747"/>
  <c r="FS35" i="1747"/>
  <c r="FS1" i="1747" s="1"/>
  <c r="FR1" i="1744" l="1"/>
  <c r="GF19" i="1744"/>
  <c r="FY18" i="1744"/>
  <c r="GG18" i="1744"/>
  <c r="GN19" i="1744"/>
  <c r="GN22" i="1744"/>
  <c r="GU23" i="1744"/>
  <c r="GG5" i="1744"/>
  <c r="GN6" i="1744"/>
  <c r="GF60" i="1744"/>
  <c r="FY58" i="1744"/>
  <c r="GM51" i="1747"/>
  <c r="GT52" i="1747"/>
  <c r="GN43" i="1744"/>
  <c r="GU44" i="1744"/>
  <c r="FZ1" i="1744"/>
  <c r="HB36" i="1744"/>
  <c r="GM22" i="1744"/>
  <c r="GT23" i="1744"/>
  <c r="GF28" i="1744"/>
  <c r="GM29" i="1744"/>
  <c r="GG5" i="1747"/>
  <c r="GN6" i="1747"/>
  <c r="GG43" i="1747"/>
  <c r="GN44" i="1747"/>
  <c r="GU60" i="1744"/>
  <c r="GN58" i="1744"/>
  <c r="GF28" i="1747"/>
  <c r="GM29" i="1747"/>
  <c r="GN22" i="1747"/>
  <c r="GU23" i="1747"/>
  <c r="GN60" i="1747"/>
  <c r="GG58" i="1747"/>
  <c r="GF43" i="1744"/>
  <c r="GM44" i="1744"/>
  <c r="GG39" i="1747"/>
  <c r="FZ35" i="1747"/>
  <c r="FZ1" i="1747" s="1"/>
  <c r="FK11" i="1747"/>
  <c r="FD5" i="1747"/>
  <c r="FD1" i="1747" s="1"/>
  <c r="GM60" i="1747"/>
  <c r="GF58" i="1747"/>
  <c r="GN51" i="1744"/>
  <c r="GU52" i="1744"/>
  <c r="GN51" i="1747"/>
  <c r="GU52" i="1747"/>
  <c r="GF5" i="1744"/>
  <c r="GM6" i="1744"/>
  <c r="GM51" i="1744"/>
  <c r="GT52" i="1744"/>
  <c r="GM6" i="1747"/>
  <c r="GM35" i="1744"/>
  <c r="GT36" i="1744"/>
  <c r="GU36" i="1747"/>
  <c r="GN39" i="1744"/>
  <c r="GG35" i="1744"/>
  <c r="GG28" i="1744"/>
  <c r="GN29" i="1744"/>
  <c r="GM22" i="1747"/>
  <c r="GT23" i="1747"/>
  <c r="GG28" i="1747"/>
  <c r="GN29" i="1747"/>
  <c r="GM35" i="1747"/>
  <c r="GT36" i="1747"/>
  <c r="GF43" i="1747"/>
  <c r="GM44" i="1747"/>
  <c r="GG1" i="1744" l="1"/>
  <c r="FY1" i="1744"/>
  <c r="GT22" i="1747"/>
  <c r="HA23" i="1747"/>
  <c r="GM5" i="1744"/>
  <c r="GT6" i="1744"/>
  <c r="GU60" i="1747"/>
  <c r="GN58" i="1747"/>
  <c r="GN5" i="1744"/>
  <c r="GU6" i="1744"/>
  <c r="GU43" i="1744"/>
  <c r="HB44" i="1744"/>
  <c r="GU22" i="1744"/>
  <c r="HB23" i="1744"/>
  <c r="GU22" i="1747"/>
  <c r="HB23" i="1747"/>
  <c r="GM43" i="1747"/>
  <c r="GT44" i="1747"/>
  <c r="GN28" i="1744"/>
  <c r="GU29" i="1744"/>
  <c r="GT6" i="1747"/>
  <c r="GN39" i="1747"/>
  <c r="GG35" i="1747"/>
  <c r="GG1" i="1747" s="1"/>
  <c r="GM28" i="1747"/>
  <c r="GT29" i="1747"/>
  <c r="GM28" i="1744"/>
  <c r="GT29" i="1744"/>
  <c r="GN5" i="1747"/>
  <c r="GU6" i="1747"/>
  <c r="GU51" i="1744"/>
  <c r="HB52" i="1744"/>
  <c r="GM43" i="1744"/>
  <c r="GT44" i="1744"/>
  <c r="GT51" i="1747"/>
  <c r="HA52" i="1747"/>
  <c r="GN18" i="1744"/>
  <c r="GU19" i="1744"/>
  <c r="GT35" i="1744"/>
  <c r="HA36" i="1744"/>
  <c r="GU51" i="1747"/>
  <c r="HB52" i="1747"/>
  <c r="GT35" i="1747"/>
  <c r="HA36" i="1747"/>
  <c r="GT51" i="1744"/>
  <c r="HA52" i="1744"/>
  <c r="HA23" i="1744"/>
  <c r="GT22" i="1744"/>
  <c r="GU39" i="1744"/>
  <c r="GN35" i="1744"/>
  <c r="HB60" i="1744"/>
  <c r="GU58" i="1744"/>
  <c r="FR11" i="1747"/>
  <c r="FK5" i="1747"/>
  <c r="FK1" i="1747" s="1"/>
  <c r="GN28" i="1747"/>
  <c r="GU29" i="1747"/>
  <c r="HB36" i="1747"/>
  <c r="GT60" i="1747"/>
  <c r="GM58" i="1747"/>
  <c r="GN43" i="1747"/>
  <c r="GU44" i="1747"/>
  <c r="HI36" i="1744"/>
  <c r="HP36" i="1744" s="1"/>
  <c r="GM60" i="1744"/>
  <c r="GF58" i="1744"/>
  <c r="GM19" i="1744"/>
  <c r="GF18" i="1744"/>
  <c r="GF1" i="1744" l="1"/>
  <c r="GN1" i="1744"/>
  <c r="GU28" i="1747"/>
  <c r="HB29" i="1747"/>
  <c r="HA35" i="1744"/>
  <c r="HH36" i="1744"/>
  <c r="GU5" i="1744"/>
  <c r="HB6" i="1744"/>
  <c r="HB22" i="1747"/>
  <c r="HI23" i="1747"/>
  <c r="HA51" i="1744"/>
  <c r="HH52" i="1744"/>
  <c r="GU18" i="1744"/>
  <c r="HB19" i="1744"/>
  <c r="GU39" i="1747"/>
  <c r="GN35" i="1747"/>
  <c r="GN1" i="1747" s="1"/>
  <c r="FY11" i="1747"/>
  <c r="FR5" i="1747"/>
  <c r="FR1" i="1747" s="1"/>
  <c r="GU5" i="1747"/>
  <c r="HB6" i="1747"/>
  <c r="HA6" i="1747"/>
  <c r="HB22" i="1744"/>
  <c r="HI23" i="1744"/>
  <c r="HB60" i="1747"/>
  <c r="GU58" i="1747"/>
  <c r="GU43" i="1747"/>
  <c r="HB44" i="1747"/>
  <c r="HA35" i="1747"/>
  <c r="HH36" i="1747"/>
  <c r="HA51" i="1747"/>
  <c r="HH52" i="1747"/>
  <c r="GT5" i="1744"/>
  <c r="HA6" i="1744"/>
  <c r="HA22" i="1744"/>
  <c r="HH23" i="1744"/>
  <c r="GM18" i="1744"/>
  <c r="GT19" i="1744"/>
  <c r="HA60" i="1747"/>
  <c r="GT58" i="1747"/>
  <c r="HI60" i="1744"/>
  <c r="HB58" i="1744"/>
  <c r="GT28" i="1744"/>
  <c r="HA29" i="1744"/>
  <c r="GU28" i="1744"/>
  <c r="HB29" i="1744"/>
  <c r="HB43" i="1744"/>
  <c r="HI44" i="1744"/>
  <c r="HB51" i="1744"/>
  <c r="HI52" i="1744"/>
  <c r="HI36" i="1747"/>
  <c r="HP36" i="1747" s="1"/>
  <c r="HB51" i="1747"/>
  <c r="HI52" i="1747"/>
  <c r="HA22" i="1747"/>
  <c r="HH23" i="1747"/>
  <c r="GT60" i="1744"/>
  <c r="GM58" i="1744"/>
  <c r="HB39" i="1744"/>
  <c r="GU35" i="1744"/>
  <c r="GT43" i="1744"/>
  <c r="HA44" i="1744"/>
  <c r="GT28" i="1747"/>
  <c r="HA29" i="1747"/>
  <c r="GT43" i="1747"/>
  <c r="HA44" i="1747"/>
  <c r="HH22" i="1747" l="1"/>
  <c r="HO23" i="1747"/>
  <c r="HO22" i="1747" s="1"/>
  <c r="HI51" i="1747"/>
  <c r="HP52" i="1747"/>
  <c r="HP51" i="1747" s="1"/>
  <c r="HI51" i="1744"/>
  <c r="HP52" i="1744"/>
  <c r="HP51" i="1744" s="1"/>
  <c r="HI43" i="1744"/>
  <c r="HP44" i="1744"/>
  <c r="HP43" i="1744" s="1"/>
  <c r="HI58" i="1744"/>
  <c r="HP60" i="1744"/>
  <c r="HP58" i="1744" s="1"/>
  <c r="HH22" i="1744"/>
  <c r="HO23" i="1744"/>
  <c r="HO22" i="1744" s="1"/>
  <c r="HH51" i="1747"/>
  <c r="HO52" i="1747"/>
  <c r="HO51" i="1747" s="1"/>
  <c r="HH35" i="1747"/>
  <c r="HO36" i="1747"/>
  <c r="HO35" i="1747" s="1"/>
  <c r="HI22" i="1744"/>
  <c r="HP23" i="1744"/>
  <c r="HP22" i="1744" s="1"/>
  <c r="HH51" i="1744"/>
  <c r="HO52" i="1744"/>
  <c r="HO51" i="1744" s="1"/>
  <c r="HI22" i="1747"/>
  <c r="HP23" i="1747"/>
  <c r="HP22" i="1747" s="1"/>
  <c r="HH35" i="1744"/>
  <c r="HO36" i="1744"/>
  <c r="HO35" i="1744" s="1"/>
  <c r="GM1" i="1744"/>
  <c r="HH60" i="1747"/>
  <c r="HA58" i="1747"/>
  <c r="HI60" i="1747"/>
  <c r="HB58" i="1747"/>
  <c r="GF11" i="1747"/>
  <c r="FY5" i="1747"/>
  <c r="FY1" i="1747" s="1"/>
  <c r="HA43" i="1744"/>
  <c r="HH44" i="1744"/>
  <c r="HB28" i="1744"/>
  <c r="HI29" i="1744"/>
  <c r="GT18" i="1744"/>
  <c r="HA19" i="1744"/>
  <c r="HI6" i="1744"/>
  <c r="HP6" i="1744" s="1"/>
  <c r="HB5" i="1744"/>
  <c r="HB39" i="1747"/>
  <c r="GU35" i="1747"/>
  <c r="GU1" i="1747" s="1"/>
  <c r="GU1" i="1744"/>
  <c r="HA28" i="1744"/>
  <c r="HH29" i="1744"/>
  <c r="HH6" i="1747"/>
  <c r="HO6" i="1747" s="1"/>
  <c r="HB18" i="1744"/>
  <c r="HI19" i="1744"/>
  <c r="HI39" i="1744"/>
  <c r="HB35" i="1744"/>
  <c r="HB43" i="1747"/>
  <c r="HI44" i="1747"/>
  <c r="HA43" i="1747"/>
  <c r="HH44" i="1747"/>
  <c r="HH6" i="1744"/>
  <c r="HO6" i="1744" s="1"/>
  <c r="HA5" i="1744"/>
  <c r="HB5" i="1747"/>
  <c r="HI6" i="1747"/>
  <c r="HA60" i="1744"/>
  <c r="GT58" i="1744"/>
  <c r="HB28" i="1747"/>
  <c r="HI29" i="1747"/>
  <c r="HA28" i="1747"/>
  <c r="HH29" i="1747"/>
  <c r="HO5" i="1744" l="1"/>
  <c r="HH28" i="1747"/>
  <c r="HO29" i="1747"/>
  <c r="HO28" i="1747" s="1"/>
  <c r="HI28" i="1747"/>
  <c r="HP29" i="1747"/>
  <c r="HP28" i="1747" s="1"/>
  <c r="HI5" i="1747"/>
  <c r="HP6" i="1747"/>
  <c r="HP5" i="1747" s="1"/>
  <c r="HH43" i="1747"/>
  <c r="HO44" i="1747"/>
  <c r="HO43" i="1747" s="1"/>
  <c r="HI43" i="1747"/>
  <c r="HP44" i="1747"/>
  <c r="HP43" i="1747" s="1"/>
  <c r="HI35" i="1744"/>
  <c r="HP39" i="1744"/>
  <c r="HP35" i="1744" s="1"/>
  <c r="HI18" i="1744"/>
  <c r="HP19" i="1744"/>
  <c r="HP18" i="1744" s="1"/>
  <c r="HH28" i="1744"/>
  <c r="HO29" i="1744"/>
  <c r="HO28" i="1744" s="1"/>
  <c r="HI5" i="1744"/>
  <c r="HP5" i="1744"/>
  <c r="HI28" i="1744"/>
  <c r="HP29" i="1744"/>
  <c r="HP28" i="1744" s="1"/>
  <c r="HH43" i="1744"/>
  <c r="HO44" i="1744"/>
  <c r="HO43" i="1744" s="1"/>
  <c r="HI58" i="1747"/>
  <c r="HP60" i="1747"/>
  <c r="HP58" i="1747" s="1"/>
  <c r="HH58" i="1747"/>
  <c r="HO60" i="1747"/>
  <c r="HO58" i="1747" s="1"/>
  <c r="HH5" i="1744"/>
  <c r="GT1" i="1744"/>
  <c r="HB1" i="1744"/>
  <c r="GM11" i="1747"/>
  <c r="GF5" i="1747"/>
  <c r="GF1" i="1747" s="1"/>
  <c r="HH60" i="1744"/>
  <c r="HA58" i="1744"/>
  <c r="HA18" i="1744"/>
  <c r="HH19" i="1744"/>
  <c r="HI39" i="1747"/>
  <c r="HB35" i="1747"/>
  <c r="HB1" i="1747" s="1"/>
  <c r="HI1" i="1744" l="1"/>
  <c r="HP1" i="1744"/>
  <c r="HI35" i="1747"/>
  <c r="HI1" i="1747" s="1"/>
  <c r="HP39" i="1747"/>
  <c r="HP35" i="1747" s="1"/>
  <c r="HP1" i="1747" s="1"/>
  <c r="HH18" i="1744"/>
  <c r="HO19" i="1744"/>
  <c r="HO18" i="1744" s="1"/>
  <c r="HH58" i="1744"/>
  <c r="HO60" i="1744"/>
  <c r="HO58" i="1744" s="1"/>
  <c r="HA1" i="1744"/>
  <c r="GT11" i="1747"/>
  <c r="GM5" i="1747"/>
  <c r="GM1" i="1747" s="1"/>
  <c r="HO1" i="1744" l="1"/>
  <c r="HH1" i="1744"/>
  <c r="HA11" i="1747"/>
  <c r="GT5" i="1747"/>
  <c r="GT1" i="1747" s="1"/>
  <c r="HH11" i="1747" l="1"/>
  <c r="HA5" i="1747"/>
  <c r="HA1" i="1747" s="1"/>
  <c r="HH5" i="1747" l="1"/>
  <c r="HH1" i="1747" s="1"/>
  <c r="HO11" i="1747"/>
  <c r="HO5" i="1747" s="1"/>
  <c r="HO1" i="1747" s="1"/>
  <c r="A5" i="1745" l="1"/>
  <c r="A6" i="1745"/>
  <c r="A7" i="1745" s="1"/>
  <c r="A8" i="1745" s="1"/>
  <c r="A9" i="1745" s="1"/>
  <c r="A10" i="1745" s="1"/>
  <c r="A11" i="1745" s="1"/>
  <c r="A12" i="1745" s="1"/>
  <c r="A13" i="1745" s="1"/>
  <c r="A14" i="1745" s="1"/>
  <c r="A15" i="1745" s="1"/>
  <c r="A16" i="1745" s="1"/>
  <c r="A17" i="1745" s="1"/>
  <c r="A18" i="1745" s="1"/>
  <c r="A19" i="1745" s="1"/>
  <c r="A20" i="1745" s="1"/>
  <c r="A21" i="1745" s="1"/>
  <c r="A22" i="1745" s="1"/>
  <c r="A23" i="1745" s="1"/>
  <c r="A24" i="1745" s="1"/>
  <c r="A25" i="1745" s="1"/>
  <c r="A26" i="1745" s="1"/>
  <c r="A27" i="1745" s="1"/>
  <c r="A28" i="1745" s="1"/>
  <c r="A29" i="1745" s="1"/>
  <c r="A30" i="1745" s="1"/>
  <c r="A31" i="1745" s="1"/>
  <c r="A32" i="1745" s="1"/>
  <c r="A33" i="1745" s="1"/>
  <c r="A34" i="1745" s="1"/>
  <c r="A35" i="1745" s="1"/>
  <c r="A36" i="1745" s="1"/>
  <c r="A37" i="1745" s="1"/>
  <c r="A38" i="1745" s="1"/>
  <c r="A39" i="1745" s="1"/>
  <c r="A40" i="1745" s="1"/>
  <c r="A41" i="1745" s="1"/>
  <c r="A42" i="1745" s="1"/>
  <c r="A43" i="1745" s="1"/>
  <c r="A44" i="1745" s="1"/>
  <c r="A45" i="1745" s="1"/>
  <c r="A46" i="1745" s="1"/>
  <c r="A47" i="1745" s="1"/>
  <c r="A48" i="1745" s="1"/>
  <c r="A49" i="1745" s="1"/>
  <c r="A50" i="1745" s="1"/>
  <c r="A51" i="1745" s="1"/>
  <c r="A52" i="1745" s="1"/>
  <c r="A53" i="1745" s="1"/>
  <c r="A54" i="1745" s="1"/>
  <c r="A55" i="1745" s="1"/>
  <c r="A56" i="1745" s="1"/>
  <c r="A57" i="1745" s="1"/>
  <c r="A58" i="1745" s="1"/>
  <c r="A59" i="1745" s="1"/>
  <c r="A60" i="1745" s="1"/>
  <c r="A61" i="1745" s="1"/>
  <c r="A62" i="1745" s="1"/>
  <c r="A63" i="1745" s="1"/>
  <c r="A64" i="1745" s="1"/>
  <c r="A65" i="1745" s="1"/>
  <c r="A66" i="1745" s="1"/>
  <c r="A67" i="1745" s="1"/>
  <c r="A68" i="1745" s="1"/>
  <c r="A69" i="1745" s="1"/>
  <c r="A70" i="1745" s="1"/>
  <c r="A71" i="1745" s="1"/>
  <c r="A72" i="1745" s="1"/>
  <c r="A73" i="1745" s="1"/>
  <c r="A74" i="1745" s="1"/>
  <c r="A75" i="1745" s="1"/>
  <c r="A76" i="1745" s="1"/>
  <c r="A77" i="1745" s="1"/>
  <c r="A78" i="1745" s="1"/>
  <c r="A79" i="1745" s="1"/>
  <c r="A80" i="1745" s="1"/>
  <c r="A81" i="1745" s="1"/>
  <c r="A82" i="1745" s="1"/>
  <c r="A83" i="1745" s="1"/>
  <c r="A84" i="1745" s="1"/>
  <c r="A85" i="1745" s="1"/>
  <c r="A86" i="1745" s="1"/>
  <c r="A87" i="1745" s="1"/>
  <c r="A88" i="1745" s="1"/>
  <c r="A89" i="1745" s="1"/>
  <c r="A90" i="1745" s="1"/>
  <c r="A91" i="1745" s="1"/>
  <c r="A92" i="1745" s="1"/>
  <c r="A93" i="1745" s="1"/>
  <c r="A94" i="1745" s="1"/>
  <c r="A95" i="1745" s="1"/>
  <c r="A96" i="1745" s="1"/>
  <c r="A97" i="1745" s="1"/>
  <c r="A98" i="1745" s="1"/>
  <c r="A99" i="1745" s="1"/>
  <c r="A100" i="1745" s="1"/>
  <c r="A101" i="1745" s="1"/>
  <c r="A102" i="1745" s="1"/>
  <c r="A103" i="1745" s="1"/>
  <c r="A104" i="1745" s="1"/>
  <c r="A105" i="1745" s="1"/>
  <c r="A106" i="1745" s="1"/>
  <c r="A107" i="1745" s="1"/>
  <c r="A108" i="1745" s="1"/>
  <c r="A109" i="1745" s="1"/>
  <c r="A110" i="1745" s="1"/>
  <c r="A111" i="1745" s="1"/>
  <c r="A112" i="1745" s="1"/>
  <c r="A113" i="1745" s="1"/>
  <c r="A114" i="1745" s="1"/>
  <c r="A115" i="1745" s="1"/>
  <c r="A116" i="1745" s="1"/>
  <c r="A117" i="1745" s="1"/>
  <c r="A118" i="1745" s="1"/>
  <c r="A119" i="1745" s="1"/>
  <c r="A120" i="1745" s="1"/>
  <c r="A121" i="1745" s="1"/>
  <c r="A122" i="1745" s="1"/>
  <c r="A123" i="1745" s="1"/>
  <c r="A124" i="1745" s="1"/>
  <c r="A125" i="1745" s="1"/>
  <c r="A126" i="1745" s="1"/>
  <c r="A127" i="1745" s="1"/>
  <c r="A128" i="1745" s="1"/>
  <c r="A129" i="1745" s="1"/>
  <c r="A130" i="1745" s="1"/>
  <c r="A131" i="1745" s="1"/>
  <c r="A132" i="1745" s="1"/>
  <c r="A133" i="1745" s="1"/>
  <c r="A134" i="1745" s="1"/>
  <c r="A135" i="1745" s="1"/>
  <c r="A136" i="1745" s="1"/>
  <c r="A137" i="1745" s="1"/>
  <c r="A138" i="1745" s="1"/>
  <c r="A139" i="1745" s="1"/>
  <c r="A140" i="1745" s="1"/>
  <c r="A141" i="1745" s="1"/>
  <c r="A142" i="1745" s="1"/>
  <c r="A143" i="1745" s="1"/>
  <c r="A144" i="1745" s="1"/>
  <c r="A145" i="1745" s="1"/>
  <c r="A146" i="1745" s="1"/>
  <c r="A147" i="1745" s="1"/>
  <c r="A148" i="1745" s="1"/>
  <c r="A149" i="1745" s="1"/>
  <c r="A150" i="1745" s="1"/>
  <c r="A151" i="1745" s="1"/>
  <c r="A152" i="1745" s="1"/>
  <c r="A153" i="1745" s="1"/>
  <c r="A154" i="1745" s="1"/>
  <c r="A155" i="1745" s="1"/>
  <c r="A156" i="1745" s="1"/>
  <c r="A157" i="1745" s="1"/>
  <c r="A158" i="1745" s="1"/>
  <c r="A159" i="1745" s="1"/>
  <c r="A160" i="1745" s="1"/>
  <c r="A161" i="1745" s="1"/>
  <c r="A162" i="1745" s="1"/>
  <c r="A163" i="1745" s="1"/>
  <c r="A164" i="1745" s="1"/>
  <c r="A165" i="1745" s="1"/>
  <c r="A166" i="1745" s="1"/>
  <c r="A167" i="1745" s="1"/>
  <c r="A168" i="1745" s="1"/>
  <c r="A169" i="1745" s="1"/>
  <c r="A170" i="1745" s="1"/>
  <c r="A171" i="1745" s="1"/>
  <c r="A172" i="1745" s="1"/>
  <c r="A173" i="1745" s="1"/>
  <c r="A174" i="1745" s="1"/>
  <c r="A175" i="1745" s="1"/>
  <c r="A176" i="1745" s="1"/>
  <c r="A177" i="1745" s="1"/>
  <c r="A178" i="1745" s="1"/>
  <c r="A179" i="1745" s="1"/>
  <c r="A180" i="1745" s="1"/>
  <c r="A181" i="1745" s="1"/>
  <c r="A182" i="1745" s="1"/>
  <c r="A183" i="1745" s="1"/>
  <c r="A184" i="1745" s="1"/>
  <c r="A185" i="1745" s="1"/>
  <c r="A186" i="1745" s="1"/>
  <c r="A187" i="1745" s="1"/>
  <c r="A188" i="1745" s="1"/>
  <c r="A189" i="1745" s="1"/>
  <c r="A190" i="1745" s="1"/>
  <c r="A191" i="1745" s="1"/>
  <c r="A192" i="1745" s="1"/>
  <c r="A193" i="1745" s="1"/>
  <c r="A194" i="1745" s="1"/>
  <c r="A195" i="1745" s="1"/>
  <c r="A196" i="1745" s="1"/>
  <c r="A197" i="1745" s="1"/>
  <c r="A198" i="1745" s="1"/>
  <c r="A199" i="1745" s="1"/>
  <c r="A200" i="1745" s="1"/>
  <c r="A201" i="1745" s="1"/>
  <c r="A202" i="1745" s="1"/>
  <c r="A203" i="1745" s="1"/>
  <c r="A204" i="1745" s="1"/>
  <c r="A205" i="1745" s="1"/>
  <c r="A206" i="1745" s="1"/>
  <c r="A207" i="1745" s="1"/>
  <c r="A208" i="1745" s="1"/>
  <c r="A209" i="1745" s="1"/>
  <c r="A210" i="1745" s="1"/>
  <c r="A211" i="1745" s="1"/>
  <c r="A212" i="1745" s="1"/>
  <c r="A213" i="1745" s="1"/>
  <c r="A214" i="1745" s="1"/>
  <c r="A215" i="1745" s="1"/>
  <c r="A216" i="1745" s="1"/>
  <c r="A217" i="1745" s="1"/>
  <c r="A218" i="1745" s="1"/>
  <c r="A219" i="1745" s="1"/>
  <c r="A220" i="1745" s="1"/>
  <c r="A221" i="1745" s="1"/>
  <c r="A222" i="1745" s="1"/>
  <c r="A223" i="1745" s="1"/>
  <c r="A224" i="1745" s="1"/>
  <c r="A225" i="1745" s="1"/>
  <c r="A226" i="1745" s="1"/>
  <c r="A227" i="1745" s="1"/>
  <c r="A228" i="1745" s="1"/>
  <c r="A229" i="1745" s="1"/>
  <c r="A230" i="1745" s="1"/>
  <c r="A231" i="1745" s="1"/>
  <c r="A232" i="1745" s="1"/>
  <c r="A233" i="1745" s="1"/>
  <c r="A234" i="1745" s="1"/>
  <c r="A235" i="1745" s="1"/>
  <c r="A236" i="1745" s="1"/>
  <c r="A237" i="1745" s="1"/>
  <c r="A238" i="1745" s="1"/>
  <c r="A239" i="1745" s="1"/>
  <c r="A240" i="1745" s="1"/>
  <c r="A241" i="1745" s="1"/>
  <c r="A242" i="1745" s="1"/>
  <c r="A243" i="1745" s="1"/>
  <c r="A244" i="1745" s="1"/>
  <c r="A245" i="1745" s="1"/>
  <c r="A246" i="1745" s="1"/>
  <c r="A247" i="1745" s="1"/>
  <c r="A248" i="1745" s="1"/>
  <c r="A249" i="1745" s="1"/>
  <c r="A250" i="1745" s="1"/>
  <c r="A251" i="1745" s="1"/>
  <c r="A252" i="1745" s="1"/>
  <c r="A253" i="1745" s="1"/>
  <c r="A254" i="1745" s="1"/>
  <c r="A255" i="1745" s="1"/>
  <c r="A256" i="1745" s="1"/>
  <c r="A257" i="1745" s="1"/>
  <c r="A258" i="1745" s="1"/>
  <c r="A259" i="1745" s="1"/>
  <c r="A260" i="1745" s="1"/>
  <c r="A261" i="1745" s="1"/>
  <c r="A262" i="1745" s="1"/>
  <c r="A263" i="1745" s="1"/>
  <c r="A264" i="1745" s="1"/>
  <c r="A265" i="1745" s="1"/>
  <c r="A266" i="1745" s="1"/>
  <c r="A267" i="1745" s="1"/>
  <c r="A268" i="1745" s="1"/>
  <c r="A269" i="1745" s="1"/>
  <c r="A270" i="1745" s="1"/>
  <c r="A271" i="1745" s="1"/>
  <c r="A272" i="1745" s="1"/>
  <c r="A273" i="1745" s="1"/>
  <c r="A274" i="1745" s="1"/>
  <c r="A275" i="1745" s="1"/>
  <c r="A276" i="1745" s="1"/>
  <c r="A277" i="1745" s="1"/>
  <c r="A278" i="1745" s="1"/>
  <c r="A279" i="1745" s="1"/>
  <c r="A280" i="1745" s="1"/>
  <c r="A281" i="1745" s="1"/>
  <c r="A282" i="1745" s="1"/>
  <c r="A283" i="1745" s="1"/>
  <c r="A284" i="1745" s="1"/>
  <c r="A285" i="1745" s="1"/>
  <c r="A286" i="1745" s="1"/>
  <c r="A287" i="1745" s="1"/>
  <c r="A288" i="1745" s="1"/>
  <c r="A289" i="1745" s="1"/>
  <c r="A290" i="1745" s="1"/>
  <c r="A291" i="1745" s="1"/>
  <c r="A292" i="1745" s="1"/>
  <c r="A293" i="1745" s="1"/>
  <c r="A294" i="1745" s="1"/>
  <c r="A295" i="1745" s="1"/>
  <c r="A296" i="1745" s="1"/>
  <c r="A297" i="1745" s="1"/>
  <c r="A298" i="1745" s="1"/>
  <c r="A299" i="1745" s="1"/>
  <c r="A300" i="1745" s="1"/>
  <c r="A301" i="1745" s="1"/>
  <c r="A302" i="1745" s="1"/>
  <c r="A303" i="1745" s="1"/>
  <c r="A304" i="1745" s="1"/>
  <c r="A305" i="1745" s="1"/>
  <c r="A306" i="1745" s="1"/>
  <c r="A307" i="1745" s="1"/>
  <c r="A308" i="1745" s="1"/>
  <c r="A309" i="1745" s="1"/>
  <c r="A310" i="1745" s="1"/>
  <c r="A311" i="1745" s="1"/>
  <c r="A312" i="1745" s="1"/>
  <c r="A313" i="1745" s="1"/>
  <c r="A314" i="1745" s="1"/>
  <c r="A315" i="1745" s="1"/>
  <c r="A316" i="1745" s="1"/>
  <c r="A317" i="1745" s="1"/>
  <c r="A318" i="1745" s="1"/>
  <c r="A319" i="1745" s="1"/>
  <c r="A320" i="1745" s="1"/>
  <c r="A321" i="1745" s="1"/>
  <c r="A322" i="1745" s="1"/>
  <c r="A323" i="1745" s="1"/>
  <c r="A324" i="1745" s="1"/>
  <c r="A325" i="1745" s="1"/>
  <c r="A326" i="1745" s="1"/>
  <c r="A327" i="1745" s="1"/>
  <c r="A328" i="1745" s="1"/>
  <c r="A329" i="1745" s="1"/>
  <c r="A330" i="1745" s="1"/>
  <c r="A331" i="1745" s="1"/>
  <c r="A332" i="1745" s="1"/>
  <c r="A333" i="1745" s="1"/>
  <c r="A334" i="1745" s="1"/>
  <c r="A335" i="1745" s="1"/>
  <c r="A336" i="1745" s="1"/>
  <c r="A337" i="1745" s="1"/>
  <c r="A338" i="1745" s="1"/>
  <c r="A339" i="1745" s="1"/>
  <c r="A340" i="1745" s="1"/>
  <c r="A341" i="1745" s="1"/>
  <c r="A342" i="1745" s="1"/>
  <c r="A343" i="1745" s="1"/>
  <c r="A344" i="1745" s="1"/>
  <c r="A345" i="1745" s="1"/>
  <c r="A346" i="1745" s="1"/>
  <c r="A347" i="1745" s="1"/>
  <c r="A348" i="1745" s="1"/>
  <c r="A349" i="1745" s="1"/>
  <c r="A350" i="1745" s="1"/>
  <c r="A351" i="1745" s="1"/>
  <c r="A352" i="1745" s="1"/>
  <c r="A353" i="1745" s="1"/>
  <c r="A354" i="1745" s="1"/>
  <c r="A355" i="1745" s="1"/>
  <c r="A356" i="1745" s="1"/>
  <c r="A357" i="1745" s="1"/>
  <c r="A358" i="1745" s="1"/>
  <c r="A359" i="1745" s="1"/>
  <c r="A360" i="1745" s="1"/>
  <c r="A361" i="1745" s="1"/>
  <c r="A362" i="1745" s="1"/>
  <c r="A363" i="1745" s="1"/>
  <c r="A364" i="1745" s="1"/>
  <c r="A365" i="1745" s="1"/>
  <c r="A366" i="1745" s="1"/>
  <c r="A367" i="1745" s="1"/>
  <c r="A368" i="1745" s="1"/>
  <c r="A369" i="1745" s="1"/>
  <c r="A370" i="1745" s="1"/>
  <c r="A371" i="1745" s="1"/>
  <c r="A372" i="1745" s="1"/>
  <c r="A373" i="1745" s="1"/>
  <c r="A374" i="1745" s="1"/>
  <c r="A375" i="1745" s="1"/>
  <c r="A376" i="1745" s="1"/>
  <c r="A377" i="1745" s="1"/>
  <c r="A378" i="1745" s="1"/>
  <c r="A379" i="1745" s="1"/>
  <c r="A380" i="1745" s="1"/>
  <c r="A381" i="1745" s="1"/>
  <c r="A382" i="1745" s="1"/>
  <c r="A383" i="1745" s="1"/>
  <c r="A384" i="1745" s="1"/>
  <c r="A385" i="1745" s="1"/>
  <c r="A386" i="1745" s="1"/>
  <c r="A387" i="1745" s="1"/>
  <c r="A388" i="1745" s="1"/>
  <c r="A389" i="1745" s="1"/>
  <c r="A390" i="1745" s="1"/>
  <c r="A391" i="1745" s="1"/>
  <c r="A392" i="1745" s="1"/>
  <c r="A393" i="1745" s="1"/>
  <c r="A394" i="1745" s="1"/>
  <c r="A395" i="1745" s="1"/>
  <c r="A396" i="1745" s="1"/>
  <c r="A397" i="1745" s="1"/>
  <c r="A398" i="1745" s="1"/>
  <c r="A399" i="1745" s="1"/>
  <c r="A400" i="1745" s="1"/>
  <c r="A401" i="1745" s="1"/>
  <c r="A402" i="1745" s="1"/>
  <c r="A403" i="1745" s="1"/>
  <c r="A404" i="1745" s="1"/>
  <c r="A405" i="1745" s="1"/>
  <c r="A406" i="1745" s="1"/>
  <c r="A407" i="1745" s="1"/>
  <c r="A408" i="1745" s="1"/>
  <c r="A409" i="1745" s="1"/>
  <c r="A410" i="1745" s="1"/>
  <c r="A411" i="1745" s="1"/>
  <c r="A412" i="1745" s="1"/>
  <c r="A413" i="1745" s="1"/>
  <c r="A414" i="1745" s="1"/>
  <c r="A415" i="1745" s="1"/>
  <c r="A416" i="1745" s="1"/>
  <c r="A417" i="1745" s="1"/>
  <c r="A418" i="1745" s="1"/>
  <c r="A419" i="1745" s="1"/>
  <c r="A420" i="1745" s="1"/>
  <c r="A421" i="1745" s="1"/>
  <c r="A422" i="1745" s="1"/>
  <c r="A423" i="1745" s="1"/>
  <c r="A424" i="1745" s="1"/>
  <c r="A425" i="1745" s="1"/>
  <c r="A426" i="1745" s="1"/>
  <c r="A427" i="1745" s="1"/>
  <c r="A428" i="1745" s="1"/>
  <c r="A429" i="1745" s="1"/>
  <c r="A430" i="1745" s="1"/>
  <c r="A431" i="1745" s="1"/>
  <c r="A432" i="1745" s="1"/>
  <c r="A433" i="1745" s="1"/>
  <c r="A434" i="1745" s="1"/>
  <c r="A435" i="1745" s="1"/>
  <c r="A436" i="1745" s="1"/>
  <c r="A437" i="1745" s="1"/>
  <c r="A438" i="1745" s="1"/>
  <c r="A439" i="1745" s="1"/>
  <c r="A440" i="1745" s="1"/>
  <c r="A441" i="1745" s="1"/>
  <c r="A442" i="1745" s="1"/>
  <c r="A443" i="1745" s="1"/>
  <c r="A444" i="1745" s="1"/>
  <c r="A445" i="1745" s="1"/>
  <c r="A446" i="1745" s="1"/>
  <c r="A447" i="1745" s="1"/>
  <c r="A448" i="1745" s="1"/>
  <c r="A449" i="1745" s="1"/>
  <c r="A450" i="1745" s="1"/>
  <c r="A451" i="1745" s="1"/>
  <c r="A452" i="1745" s="1"/>
  <c r="A453" i="1745" s="1"/>
  <c r="A454" i="1745" s="1"/>
  <c r="A455" i="1745" s="1"/>
  <c r="A456" i="1745" s="1"/>
  <c r="A457" i="1745" s="1"/>
  <c r="A458" i="1745" s="1"/>
  <c r="A459" i="1745" s="1"/>
  <c r="A460" i="1745" s="1"/>
  <c r="A461" i="1745" s="1"/>
  <c r="A462" i="1745" s="1"/>
  <c r="A463" i="1745" s="1"/>
  <c r="A464" i="1745" s="1"/>
  <c r="A465" i="1745" s="1"/>
  <c r="A466" i="1745" s="1"/>
  <c r="A467" i="1745" s="1"/>
  <c r="A468" i="1745" s="1"/>
  <c r="A469" i="1745" s="1"/>
  <c r="A470" i="1745" s="1"/>
  <c r="A471" i="1745" s="1"/>
  <c r="A472" i="1745" s="1"/>
  <c r="A473" i="1745" s="1"/>
  <c r="A474" i="1745" s="1"/>
  <c r="A475" i="1745" s="1"/>
  <c r="A476" i="1745" s="1"/>
  <c r="A477" i="1745" s="1"/>
  <c r="A478" i="1745" s="1"/>
  <c r="A479" i="1745" s="1"/>
  <c r="A480" i="1745" s="1"/>
  <c r="A481" i="1745" s="1"/>
  <c r="A482" i="1745" s="1"/>
  <c r="A483" i="1745" s="1"/>
  <c r="A484" i="1745" s="1"/>
  <c r="A485" i="1745" s="1"/>
  <c r="A486" i="1745" s="1"/>
  <c r="A487" i="1745" s="1"/>
  <c r="A488" i="1745" s="1"/>
  <c r="A489" i="1745" s="1"/>
  <c r="A490" i="1745" s="1"/>
  <c r="A491" i="1745" s="1"/>
  <c r="A492" i="1745" s="1"/>
  <c r="A493" i="1745" s="1"/>
  <c r="A494" i="1745" s="1"/>
  <c r="A495" i="1745" s="1"/>
  <c r="A496" i="1745" s="1"/>
  <c r="A497" i="1745" s="1"/>
  <c r="A498" i="1745" s="1"/>
  <c r="A499" i="1745" s="1"/>
  <c r="A500" i="1745" s="1"/>
  <c r="A501" i="1745" s="1"/>
  <c r="A502" i="1745" s="1"/>
  <c r="A503" i="1745" s="1"/>
  <c r="A504" i="1745" s="1"/>
  <c r="A505" i="1745" s="1"/>
  <c r="A506" i="1745" s="1"/>
  <c r="A507" i="1745" s="1"/>
  <c r="A508" i="1745" s="1"/>
  <c r="A509" i="1745" s="1"/>
  <c r="A510" i="1745" s="1"/>
  <c r="A511" i="1745" s="1"/>
  <c r="A512" i="1745" s="1"/>
  <c r="A513" i="1745" s="1"/>
  <c r="A514" i="1745" s="1"/>
  <c r="A515" i="1745" s="1"/>
  <c r="A516" i="1745" s="1"/>
  <c r="A517" i="1745" s="1"/>
  <c r="A518" i="1745" s="1"/>
  <c r="A519" i="1745" s="1"/>
  <c r="A520" i="1745" s="1"/>
  <c r="A521" i="1745" s="1"/>
  <c r="A522" i="1745" s="1"/>
  <c r="A523" i="1745" s="1"/>
  <c r="A524" i="1745" s="1"/>
  <c r="A525" i="1745" s="1"/>
  <c r="A526" i="1745" s="1"/>
  <c r="A527" i="1745" s="1"/>
  <c r="A528" i="1745" s="1"/>
  <c r="A529" i="1745" s="1"/>
  <c r="A530" i="1745" s="1"/>
  <c r="A531" i="1745" s="1"/>
  <c r="A532" i="1745" s="1"/>
  <c r="A533" i="1745" s="1"/>
  <c r="A534" i="1745" s="1"/>
  <c r="A535" i="1745" s="1"/>
  <c r="A536" i="1745" s="1"/>
  <c r="A537" i="1745" s="1"/>
  <c r="A538" i="1745" s="1"/>
  <c r="A539" i="1745" s="1"/>
  <c r="A540" i="1745" s="1"/>
  <c r="A541" i="1745" s="1"/>
  <c r="A542" i="1745" s="1"/>
  <c r="A543" i="1745" s="1"/>
  <c r="A544" i="1745" s="1"/>
  <c r="A545" i="1745" s="1"/>
  <c r="A546" i="1745" s="1"/>
  <c r="A547" i="1745" s="1"/>
  <c r="A548" i="1745" s="1"/>
  <c r="A549" i="1745" s="1"/>
  <c r="A550" i="1745" s="1"/>
  <c r="A551" i="1745" s="1"/>
  <c r="A552" i="1745" s="1"/>
  <c r="A553" i="1745" s="1"/>
  <c r="A554" i="1745" s="1"/>
  <c r="A555" i="1745" s="1"/>
  <c r="A556" i="1745" s="1"/>
  <c r="A557" i="1745" s="1"/>
  <c r="A558" i="1745" s="1"/>
  <c r="A559" i="1745" s="1"/>
  <c r="A560" i="1745" s="1"/>
  <c r="A561" i="1745" s="1"/>
  <c r="A562" i="1745" s="1"/>
  <c r="A563" i="1745" s="1"/>
  <c r="A564" i="1745" s="1"/>
  <c r="A565" i="1745" s="1"/>
  <c r="A566" i="1745" s="1"/>
  <c r="A567" i="1745" s="1"/>
  <c r="A568" i="1745" s="1"/>
  <c r="A569" i="1745" s="1"/>
  <c r="A570" i="1745" s="1"/>
  <c r="A571" i="1745" s="1"/>
  <c r="A572" i="1745" s="1"/>
  <c r="A573" i="1745" s="1"/>
  <c r="A574" i="1745" s="1"/>
  <c r="A575" i="1745" s="1"/>
  <c r="A576" i="1745" s="1"/>
  <c r="A577" i="1745" s="1"/>
  <c r="A578" i="1745" s="1"/>
  <c r="A579" i="1745" s="1"/>
  <c r="A580" i="1745" s="1"/>
  <c r="A581" i="1745" s="1"/>
  <c r="A582" i="1745" s="1"/>
  <c r="A583" i="1745" s="1"/>
  <c r="A584" i="1745" s="1"/>
  <c r="A585" i="1745" s="1"/>
  <c r="A586" i="1745" s="1"/>
  <c r="A587" i="1745" s="1"/>
  <c r="A588" i="1745" s="1"/>
  <c r="A589" i="1745" s="1"/>
  <c r="A590" i="1745" s="1"/>
  <c r="A591" i="1745" s="1"/>
  <c r="A592" i="1745" s="1"/>
  <c r="A593" i="1745" s="1"/>
  <c r="A594" i="1745" s="1"/>
  <c r="A595" i="1745" s="1"/>
  <c r="A596" i="1745" s="1"/>
  <c r="A597" i="1745" s="1"/>
  <c r="A598" i="1745" s="1"/>
  <c r="A599" i="1745" s="1"/>
  <c r="A600" i="1745" s="1"/>
  <c r="A601" i="1745" s="1"/>
  <c r="A602" i="1745" s="1"/>
  <c r="A603" i="1745" s="1"/>
  <c r="A604" i="1745" s="1"/>
  <c r="A605" i="1745" s="1"/>
  <c r="A606" i="1745" s="1"/>
  <c r="A607" i="1745" s="1"/>
  <c r="A608" i="1745" s="1"/>
  <c r="A609" i="1745" s="1"/>
  <c r="A610" i="1745" s="1"/>
  <c r="A611" i="1745" s="1"/>
  <c r="A612" i="1745" s="1"/>
  <c r="A613" i="1745" s="1"/>
  <c r="A614" i="1745" s="1"/>
  <c r="A615" i="1745" s="1"/>
  <c r="A616" i="1745" s="1"/>
  <c r="A617" i="1745" s="1"/>
  <c r="A618" i="1745" s="1"/>
  <c r="A619" i="1745" s="1"/>
  <c r="A620" i="1745" s="1"/>
  <c r="A621" i="1745" s="1"/>
  <c r="A622" i="1745" s="1"/>
  <c r="A623" i="1745" s="1"/>
  <c r="A624" i="1745" s="1"/>
  <c r="A625" i="1745" s="1"/>
  <c r="A626" i="1745" s="1"/>
  <c r="A627" i="1745" s="1"/>
  <c r="A628" i="1745" s="1"/>
  <c r="A629" i="1745" s="1"/>
  <c r="A630" i="1745" s="1"/>
  <c r="A631" i="1745" s="1"/>
  <c r="A632" i="1745" s="1"/>
  <c r="A633" i="1745" s="1"/>
  <c r="A634" i="1745" s="1"/>
  <c r="A635" i="1745" s="1"/>
  <c r="A636" i="1745" s="1"/>
  <c r="A637" i="1745" s="1"/>
  <c r="A638" i="1745" s="1"/>
  <c r="A639" i="1745" s="1"/>
  <c r="A640" i="1745" s="1"/>
  <c r="A641" i="1745" s="1"/>
  <c r="A642" i="1745" s="1"/>
  <c r="A643" i="1745" s="1"/>
  <c r="A644" i="1745" s="1"/>
  <c r="A645" i="1745" s="1"/>
  <c r="A646" i="1745" s="1"/>
  <c r="A647" i="1745" s="1"/>
  <c r="A648" i="1745" s="1"/>
  <c r="A649" i="1745" s="1"/>
  <c r="A650" i="1745" s="1"/>
  <c r="A651" i="1745" s="1"/>
  <c r="A652" i="1745" s="1"/>
  <c r="A653" i="1745" s="1"/>
  <c r="A654" i="1745" s="1"/>
  <c r="A655" i="1745" s="1"/>
  <c r="A656" i="1745" s="1"/>
  <c r="A657" i="1745" s="1"/>
  <c r="A658" i="1745" s="1"/>
  <c r="A659" i="1745" s="1"/>
  <c r="A660" i="1745" s="1"/>
  <c r="A661" i="1745" s="1"/>
  <c r="A662" i="1745" s="1"/>
  <c r="A663" i="1745" s="1"/>
  <c r="A664" i="1745" s="1"/>
  <c r="A665" i="1745" s="1"/>
  <c r="A666" i="1745" s="1"/>
  <c r="A667" i="1745" s="1"/>
  <c r="A668" i="1745" s="1"/>
  <c r="A669" i="1745" s="1"/>
  <c r="A670" i="1745" s="1"/>
  <c r="A671" i="1745" s="1"/>
  <c r="A672" i="1745" s="1"/>
  <c r="A673" i="1745" s="1"/>
  <c r="A674" i="1745" s="1"/>
  <c r="A675" i="1745" s="1"/>
  <c r="A676" i="1745" s="1"/>
  <c r="A677" i="1745" s="1"/>
  <c r="A678" i="1745" s="1"/>
  <c r="A679" i="1745" s="1"/>
  <c r="A680" i="1745" s="1"/>
  <c r="A681" i="1745" s="1"/>
  <c r="A682" i="1745" s="1"/>
  <c r="A683" i="1745" s="1"/>
  <c r="A684" i="1745" s="1"/>
  <c r="A685" i="1745" s="1"/>
  <c r="A686" i="1745" s="1"/>
  <c r="A687" i="1745" s="1"/>
  <c r="A688" i="1745" s="1"/>
  <c r="A689" i="1745" s="1"/>
  <c r="A690" i="1745" s="1"/>
  <c r="A691" i="1745" s="1"/>
  <c r="A692" i="1745" s="1"/>
  <c r="A693" i="1745" s="1"/>
  <c r="A694" i="1745" s="1"/>
  <c r="A695" i="1745" s="1"/>
  <c r="A696" i="1745" s="1"/>
  <c r="A697" i="1745" s="1"/>
  <c r="A698" i="1745" s="1"/>
  <c r="A699" i="1745" s="1"/>
  <c r="A700" i="1745" s="1"/>
  <c r="A701" i="1745" s="1"/>
  <c r="A702" i="1745" s="1"/>
  <c r="A703" i="1745" s="1"/>
  <c r="A704" i="1745" s="1"/>
  <c r="A705" i="1745" s="1"/>
  <c r="A706" i="1745" s="1"/>
  <c r="A707" i="1745" s="1"/>
  <c r="A708" i="1745" s="1"/>
  <c r="A709" i="1745" s="1"/>
  <c r="A710" i="1745" s="1"/>
  <c r="A711" i="1745" s="1"/>
  <c r="A712" i="1745" s="1"/>
  <c r="A713" i="1745" s="1"/>
  <c r="A714" i="1745" s="1"/>
  <c r="A715" i="1745" s="1"/>
  <c r="A716" i="1745" s="1"/>
  <c r="A717" i="1745" s="1"/>
  <c r="A718" i="1745" s="1"/>
  <c r="A719" i="1745" s="1"/>
  <c r="A720" i="1745" s="1"/>
  <c r="A721" i="1745" s="1"/>
  <c r="A722" i="1745" s="1"/>
  <c r="A723" i="1745" s="1"/>
  <c r="A724" i="1745" s="1"/>
  <c r="A725" i="1745" s="1"/>
  <c r="A726" i="1745" s="1"/>
  <c r="A727" i="1745" s="1"/>
  <c r="A728" i="1745" s="1"/>
  <c r="A729" i="1745" s="1"/>
  <c r="A730" i="1745" s="1"/>
  <c r="A731" i="1745" s="1"/>
  <c r="A732" i="1745" s="1"/>
  <c r="A733" i="1745" s="1"/>
  <c r="A734" i="1745" s="1"/>
  <c r="A735" i="1745" s="1"/>
  <c r="A736" i="1745" s="1"/>
  <c r="A737" i="1745" s="1"/>
  <c r="A738" i="1745" s="1"/>
  <c r="A739" i="1745" s="1"/>
  <c r="A740" i="1745" s="1"/>
  <c r="A741" i="1745" s="1"/>
  <c r="A742" i="1745" s="1"/>
  <c r="A743" i="1745" s="1"/>
  <c r="A744" i="1745" s="1"/>
  <c r="A745" i="1745" s="1"/>
  <c r="A746" i="1745" s="1"/>
  <c r="A747" i="1745" s="1"/>
  <c r="A748" i="1745" s="1"/>
  <c r="A749" i="1745" s="1"/>
  <c r="A750" i="1745" s="1"/>
  <c r="A751" i="1745" s="1"/>
  <c r="A752" i="1745" s="1"/>
  <c r="A753" i="1745" s="1"/>
  <c r="A754" i="1745" s="1"/>
  <c r="A755" i="1745" s="1"/>
  <c r="A756" i="1745" s="1"/>
  <c r="A757" i="1745" s="1"/>
  <c r="A758" i="1745" s="1"/>
  <c r="A759" i="1745" s="1"/>
  <c r="A760" i="1745" s="1"/>
  <c r="A761" i="1745" s="1"/>
  <c r="A762" i="1745" s="1"/>
  <c r="A763" i="1745" s="1"/>
  <c r="A764" i="1745" s="1"/>
  <c r="A765" i="1745" s="1"/>
  <c r="A766" i="1745" s="1"/>
  <c r="A767" i="1745" s="1"/>
  <c r="A768" i="1745" s="1"/>
  <c r="A769" i="1745" s="1"/>
  <c r="A770" i="1745" s="1"/>
  <c r="A771" i="1745" s="1"/>
  <c r="A772" i="1745" s="1"/>
  <c r="A773" i="1745" s="1"/>
  <c r="A774" i="1745" s="1"/>
  <c r="A775" i="1745" s="1"/>
  <c r="A776" i="1745" s="1"/>
  <c r="A777" i="1745" s="1"/>
  <c r="A778" i="1745" s="1"/>
  <c r="A779" i="1745" s="1"/>
  <c r="A780" i="1745" s="1"/>
  <c r="A781" i="1745" s="1"/>
  <c r="A782" i="1745" s="1"/>
  <c r="A783" i="1745" s="1"/>
  <c r="A784" i="1745" s="1"/>
  <c r="A785" i="1745" s="1"/>
  <c r="A786" i="1745" s="1"/>
  <c r="A787" i="1745" s="1"/>
  <c r="A788" i="1745" s="1"/>
  <c r="A789" i="1745" s="1"/>
  <c r="A790" i="1745" s="1"/>
  <c r="A791" i="1745" s="1"/>
  <c r="A792" i="1745" s="1"/>
  <c r="A793" i="1745" s="1"/>
  <c r="A794" i="1745" s="1"/>
  <c r="A795" i="1745" s="1"/>
  <c r="A796" i="1745" s="1"/>
  <c r="A797" i="1745" s="1"/>
  <c r="A798" i="1745" s="1"/>
  <c r="A799" i="1745" s="1"/>
  <c r="A800" i="1745" s="1"/>
  <c r="A801" i="1745" s="1"/>
  <c r="A802" i="1745" s="1"/>
  <c r="A803" i="1745" s="1"/>
  <c r="A804" i="1745" s="1"/>
  <c r="A805" i="1745" s="1"/>
  <c r="A806" i="1745" s="1"/>
  <c r="A807" i="1745" s="1"/>
  <c r="A808" i="1745" s="1"/>
  <c r="A809" i="1745" s="1"/>
  <c r="A810" i="1745" s="1"/>
  <c r="A811" i="1745" s="1"/>
  <c r="A812" i="1745" s="1"/>
  <c r="A813" i="1745" s="1"/>
  <c r="A814" i="1745" s="1"/>
  <c r="A815" i="1745" s="1"/>
  <c r="A816" i="1745" s="1"/>
  <c r="A817" i="1745" s="1"/>
  <c r="A818" i="1745" s="1"/>
  <c r="A819" i="1745" s="1"/>
  <c r="A820" i="1745" s="1"/>
  <c r="A821" i="1745" s="1"/>
  <c r="A822" i="1745" s="1"/>
  <c r="A823" i="1745" s="1"/>
  <c r="A824" i="1745" s="1"/>
  <c r="A825" i="1745" s="1"/>
  <c r="A826" i="1745" s="1"/>
  <c r="A827" i="1745" s="1"/>
  <c r="A828" i="1745" s="1"/>
  <c r="A829" i="1745" s="1"/>
  <c r="A830" i="1745" s="1"/>
  <c r="A831" i="1745" s="1"/>
  <c r="A832" i="1745" s="1"/>
  <c r="A833" i="1745" s="1"/>
  <c r="A834" i="1745" s="1"/>
  <c r="A835" i="1745" s="1"/>
  <c r="A836" i="1745" s="1"/>
  <c r="A837" i="1745" s="1"/>
  <c r="A838" i="1745" s="1"/>
  <c r="A839" i="1745" s="1"/>
  <c r="A840" i="1745" s="1"/>
  <c r="A841" i="1745" s="1"/>
  <c r="A842" i="1745" s="1"/>
  <c r="A843" i="1745" s="1"/>
  <c r="A844" i="1745" s="1"/>
  <c r="A845" i="1745" s="1"/>
  <c r="A846" i="1745" s="1"/>
  <c r="A847" i="1745" s="1"/>
  <c r="A848" i="1745" s="1"/>
  <c r="A849" i="1745" s="1"/>
  <c r="A850" i="1745" s="1"/>
  <c r="A851" i="1745" s="1"/>
  <c r="A852" i="1745" s="1"/>
  <c r="A853" i="1745" s="1"/>
  <c r="A854" i="1745" s="1"/>
  <c r="A855" i="1745" s="1"/>
  <c r="A856" i="1745" s="1"/>
  <c r="A857" i="1745" s="1"/>
  <c r="A858" i="1745" s="1"/>
  <c r="A859" i="1745" s="1"/>
  <c r="A860" i="1745" s="1"/>
  <c r="A861" i="1745" s="1"/>
  <c r="A862" i="1745" s="1"/>
  <c r="A863" i="1745" s="1"/>
  <c r="A864" i="1745" s="1"/>
  <c r="A865" i="1745" s="1"/>
  <c r="A866" i="1745" s="1"/>
  <c r="A867" i="1745" s="1"/>
  <c r="A868" i="1745" s="1"/>
  <c r="A869" i="1745" s="1"/>
  <c r="A870" i="1745" s="1"/>
  <c r="A871" i="1745" s="1"/>
  <c r="A872" i="1745" s="1"/>
  <c r="A873" i="1745" s="1"/>
  <c r="A874" i="1745" s="1"/>
  <c r="A875" i="1745" s="1"/>
  <c r="A876" i="1745" s="1"/>
  <c r="A877" i="1745" s="1"/>
  <c r="A878" i="1745" s="1"/>
  <c r="A879" i="1745" s="1"/>
  <c r="A880" i="1745" s="1"/>
  <c r="A881" i="1745" s="1"/>
  <c r="A882" i="1745" s="1"/>
  <c r="A883" i="1745" s="1"/>
  <c r="A884" i="1745" s="1"/>
  <c r="A885" i="1745" s="1"/>
  <c r="A886" i="1745" s="1"/>
  <c r="A887" i="1745" s="1"/>
  <c r="A888" i="1745" s="1"/>
  <c r="A889" i="1745" s="1"/>
  <c r="A890" i="1745" s="1"/>
  <c r="A891" i="1745" s="1"/>
  <c r="A892" i="1745" s="1"/>
  <c r="A893" i="1745" s="1"/>
  <c r="A894" i="1745" s="1"/>
  <c r="A895" i="1745" s="1"/>
  <c r="A896" i="1745" s="1"/>
  <c r="A897" i="1745" s="1"/>
  <c r="A898" i="1745" s="1"/>
  <c r="A899" i="1745" s="1"/>
  <c r="A900" i="1745" s="1"/>
  <c r="A901" i="1745" s="1"/>
  <c r="A902" i="1745" s="1"/>
  <c r="A903" i="1745" s="1"/>
  <c r="A904" i="1745" s="1"/>
  <c r="A905" i="1745" s="1"/>
  <c r="A906" i="1745" s="1"/>
  <c r="A907" i="1745" s="1"/>
  <c r="A908" i="1745" s="1"/>
  <c r="A909" i="1745" s="1"/>
  <c r="A910" i="1745" s="1"/>
  <c r="A911" i="1745" s="1"/>
  <c r="A912" i="1745" s="1"/>
  <c r="A913" i="1745" s="1"/>
  <c r="A914" i="1745" s="1"/>
  <c r="A915" i="1745" s="1"/>
  <c r="A916" i="1745" s="1"/>
  <c r="A917" i="1745" s="1"/>
  <c r="A918" i="1745" s="1"/>
  <c r="A919" i="1745" s="1"/>
  <c r="A920" i="1745" s="1"/>
  <c r="A921" i="1745" s="1"/>
  <c r="A922" i="1745" s="1"/>
  <c r="A923" i="1745" s="1"/>
  <c r="A924" i="1745" s="1"/>
  <c r="A925" i="1745" s="1"/>
  <c r="A926" i="1745" s="1"/>
  <c r="A927" i="1745" s="1"/>
  <c r="A928" i="1745" s="1"/>
  <c r="A929" i="1745" s="1"/>
  <c r="A930" i="1745" s="1"/>
  <c r="A931" i="1745" s="1"/>
  <c r="A932" i="1745" s="1"/>
  <c r="A933" i="1745" s="1"/>
  <c r="A934" i="1745" s="1"/>
  <c r="A935" i="1745" s="1"/>
  <c r="A936" i="1745" s="1"/>
  <c r="A937" i="1745" s="1"/>
  <c r="A938" i="1745" s="1"/>
  <c r="A939" i="1745" s="1"/>
  <c r="A940" i="1745" s="1"/>
  <c r="A941" i="1745" s="1"/>
  <c r="A942" i="1745" s="1"/>
  <c r="A943" i="1745" s="1"/>
  <c r="A944" i="1745" s="1"/>
  <c r="A945" i="1745" s="1"/>
  <c r="A946" i="1745" s="1"/>
  <c r="A947" i="1745" s="1"/>
  <c r="A948" i="1745" s="1"/>
  <c r="A949" i="1745" s="1"/>
  <c r="A950" i="1745" s="1"/>
  <c r="A951" i="1745" s="1"/>
  <c r="A952" i="1745" s="1"/>
  <c r="A953" i="1745" s="1"/>
  <c r="A954" i="1745" s="1"/>
  <c r="A955" i="1745" s="1"/>
  <c r="A956" i="1745" s="1"/>
  <c r="A957" i="1745" s="1"/>
  <c r="A958" i="1745" s="1"/>
  <c r="A959" i="1745" s="1"/>
  <c r="A960" i="1745" s="1"/>
  <c r="A961" i="1745" s="1"/>
  <c r="A962" i="1745" s="1"/>
  <c r="A963" i="1745" s="1"/>
  <c r="A964" i="1745" s="1"/>
  <c r="A965" i="1745" s="1"/>
  <c r="A966" i="1745" s="1"/>
  <c r="A967" i="1745" s="1"/>
  <c r="A968" i="1745" s="1"/>
  <c r="A969" i="1745" s="1"/>
  <c r="A970" i="1745" s="1"/>
  <c r="A971" i="1745" s="1"/>
  <c r="A972" i="1745" s="1"/>
  <c r="A973" i="1745" s="1"/>
  <c r="A974" i="1745" s="1"/>
  <c r="A975" i="1745" s="1"/>
  <c r="A976" i="1745" s="1"/>
  <c r="A977" i="1745" s="1"/>
  <c r="A978" i="1745" s="1"/>
  <c r="A979" i="1745" s="1"/>
  <c r="A980" i="1745" s="1"/>
  <c r="A981" i="1745" s="1"/>
  <c r="A982" i="1745" s="1"/>
  <c r="A983" i="1745" s="1"/>
  <c r="A984" i="1745" s="1"/>
  <c r="A985" i="1745" s="1"/>
  <c r="A986" i="1745" s="1"/>
  <c r="A987" i="1745" s="1"/>
  <c r="A988" i="1745" s="1"/>
  <c r="A989" i="1745" s="1"/>
  <c r="A990" i="1745" s="1"/>
  <c r="A991" i="1745" s="1"/>
  <c r="A992" i="1745" s="1"/>
  <c r="A993" i="1745" s="1"/>
  <c r="A994" i="1745" s="1"/>
  <c r="A995" i="1745" s="1"/>
  <c r="A996" i="1745" s="1"/>
  <c r="A997" i="1745" s="1"/>
  <c r="A998" i="1745" s="1"/>
  <c r="A999" i="1745" s="1"/>
  <c r="A1000" i="1745" s="1"/>
  <c r="A1001" i="1745" s="1"/>
  <c r="A1002" i="1745" s="1"/>
  <c r="A1003" i="1745" s="1"/>
  <c r="A1004" i="1745" s="1"/>
  <c r="A1005" i="1745" s="1"/>
  <c r="A1006" i="1745" s="1"/>
  <c r="A1007" i="1745" s="1"/>
  <c r="A1008" i="1745" s="1"/>
  <c r="A1009" i="1745" s="1"/>
  <c r="A1010" i="1745" s="1"/>
  <c r="A1011" i="1745" s="1"/>
  <c r="A1012" i="1745" s="1"/>
  <c r="A1013" i="1745" s="1"/>
</calcChain>
</file>

<file path=xl/sharedStrings.xml><?xml version="1.0" encoding="utf-8"?>
<sst xmlns="http://schemas.openxmlformats.org/spreadsheetml/2006/main" count="108116" uniqueCount="8272">
  <si>
    <t>Moneda</t>
  </si>
  <si>
    <t>Tipo</t>
  </si>
  <si>
    <t>USD</t>
  </si>
  <si>
    <t>Pago</t>
  </si>
  <si>
    <t>ARS</t>
  </si>
  <si>
    <t>Juego de llave cricket y 2 llaves 10 mm</t>
  </si>
  <si>
    <t>Ferreteria Callao y Cordoba</t>
  </si>
  <si>
    <t>Typhon</t>
  </si>
  <si>
    <t>Inmobiliaria Velazquezman</t>
  </si>
  <si>
    <t>Lit Aluminio</t>
  </si>
  <si>
    <t>Seña</t>
  </si>
  <si>
    <t>Rugged Circuits</t>
  </si>
  <si>
    <t>Amazon</t>
  </si>
  <si>
    <t>Frenteado x 4 tubos y x 6 tapas de 6061-T6</t>
  </si>
  <si>
    <t>Torneria Escalada</t>
  </si>
  <si>
    <t>Bridas Motor Dessol y Material Motor</t>
  </si>
  <si>
    <t>Dessol</t>
  </si>
  <si>
    <t>Francisco Brogno</t>
  </si>
  <si>
    <t>Garbarino</t>
  </si>
  <si>
    <t>Cueva Santa Fe y Callao</t>
  </si>
  <si>
    <t>Palacio del Aluminio</t>
  </si>
  <si>
    <t>Lasertec</t>
  </si>
  <si>
    <t>Metalurgica Carlos A. Pardo SRL</t>
  </si>
  <si>
    <t>Ezequiel Conti</t>
  </si>
  <si>
    <t>Mexell</t>
  </si>
  <si>
    <t>Industrias Nelson</t>
  </si>
  <si>
    <t>Shell</t>
  </si>
  <si>
    <t>Eduardo Marsó</t>
  </si>
  <si>
    <t>Ignacio Belieres</t>
  </si>
  <si>
    <t>Brody Friedman</t>
  </si>
  <si>
    <t>Floor Plan Creator</t>
  </si>
  <si>
    <t>Dym Metal</t>
  </si>
  <si>
    <t>Galpón</t>
  </si>
  <si>
    <t>Raphael Durlock</t>
  </si>
  <si>
    <t>INGIA Automatizacion</t>
  </si>
  <si>
    <t>Creartec 3d</t>
  </si>
  <si>
    <t>Axiom</t>
  </si>
  <si>
    <t>Supervielle</t>
  </si>
  <si>
    <t>Tioso Hogar</t>
  </si>
  <si>
    <t>Diego Soldador</t>
  </si>
  <si>
    <t>Diseño Grafico BS AS</t>
  </si>
  <si>
    <t>Banco Galicia</t>
  </si>
  <si>
    <t>Tecno Oeste Aberturas</t>
  </si>
  <si>
    <t>Jumbo</t>
  </si>
  <si>
    <t>Legal</t>
  </si>
  <si>
    <t>Berliner Corcoran &amp; Rowe</t>
  </si>
  <si>
    <t>MIXER Pisos Epoxi</t>
  </si>
  <si>
    <t>Mouser Electronics</t>
  </si>
  <si>
    <t>Aqua Environment</t>
  </si>
  <si>
    <t>Armando Vetra S.A</t>
  </si>
  <si>
    <t>Melian Materiales</t>
  </si>
  <si>
    <t>STC Valve Corporation</t>
  </si>
  <si>
    <t>Arqueo de Caja</t>
  </si>
  <si>
    <t>Diferencia de gasto</t>
  </si>
  <si>
    <t>Daniel Scalise</t>
  </si>
  <si>
    <t>Diego Longchamps</t>
  </si>
  <si>
    <t>Jakter Once</t>
  </si>
  <si>
    <t>Peaje</t>
  </si>
  <si>
    <t>Easy</t>
  </si>
  <si>
    <t>Ferreteria Canning</t>
  </si>
  <si>
    <t>Nafta</t>
  </si>
  <si>
    <t>Nafta y peajes</t>
  </si>
  <si>
    <t>Bazar Letoton</t>
  </si>
  <si>
    <t>Chapas aluminio</t>
  </si>
  <si>
    <t>Bomba hidráulica</t>
  </si>
  <si>
    <t>Banchero Sanitarios</t>
  </si>
  <si>
    <t>Soldador</t>
  </si>
  <si>
    <t>Mercedes Montero</t>
  </si>
  <si>
    <t>Durlock</t>
  </si>
  <si>
    <t>Cambio</t>
  </si>
  <si>
    <t>Pago destiladora</t>
  </si>
  <si>
    <t>FIGMAY S.R.L</t>
  </si>
  <si>
    <t>Fuente de energía</t>
  </si>
  <si>
    <t>UNIT</t>
  </si>
  <si>
    <t>Recruiting RRHH</t>
  </si>
  <si>
    <t>Cristina Consultora</t>
  </si>
  <si>
    <t>Acople y tanque bajo</t>
  </si>
  <si>
    <t>Mercado Pago</t>
  </si>
  <si>
    <t>Limpieza y mesas</t>
  </si>
  <si>
    <t>Tratamiento Térmico</t>
  </si>
  <si>
    <t>CEMENTA TEMP</t>
  </si>
  <si>
    <t>Soldador León Suárez</t>
  </si>
  <si>
    <t>Diseño Bar</t>
  </si>
  <si>
    <t>Remis con materia prima</t>
  </si>
  <si>
    <t>Indusell S.A</t>
  </si>
  <si>
    <t>Herramientas</t>
  </si>
  <si>
    <t>Marcos Belgrano</t>
  </si>
  <si>
    <t>Garage</t>
  </si>
  <si>
    <t>Garage Recoleta</t>
  </si>
  <si>
    <t>Garage Shineray</t>
  </si>
  <si>
    <t>Garage Palermo</t>
  </si>
  <si>
    <t>Grupo Emetres Estanteras</t>
  </si>
  <si>
    <t>Guitelo SRL</t>
  </si>
  <si>
    <t>Peajes y garage</t>
  </si>
  <si>
    <t>Aletas y flejes</t>
  </si>
  <si>
    <t>Cerrajería Prada</t>
  </si>
  <si>
    <t>FedEx</t>
  </si>
  <si>
    <t>Manguito</t>
  </si>
  <si>
    <t>Aislaciones la rotonda</t>
  </si>
  <si>
    <t>Agujereadora</t>
  </si>
  <si>
    <t>Mercado Libre</t>
  </si>
  <si>
    <t>Ganchos Morón</t>
  </si>
  <si>
    <t>Remis</t>
  </si>
  <si>
    <t>Mondria y Asociados Consorcio</t>
  </si>
  <si>
    <t>Aerolíneas Argentinas</t>
  </si>
  <si>
    <t>Poder administrativo y Bancario a Luca Estebenet</t>
  </si>
  <si>
    <t>Escribano Román</t>
  </si>
  <si>
    <t>Electricidad Canning</t>
  </si>
  <si>
    <t>Gustavo Canning</t>
  </si>
  <si>
    <t>Soldadura motor y piping</t>
  </si>
  <si>
    <t>Zorra</t>
  </si>
  <si>
    <t>Indumov</t>
  </si>
  <si>
    <t>Peajes</t>
  </si>
  <si>
    <t>Torre de lanzamiento GSE</t>
  </si>
  <si>
    <t>Remaches livianos en general</t>
  </si>
  <si>
    <t>ARGENRAP</t>
  </si>
  <si>
    <t>Tubos para lavado de tanques</t>
  </si>
  <si>
    <t>MONOPLAST</t>
  </si>
  <si>
    <t>Omar Bessa</t>
  </si>
  <si>
    <t>Ignacio Corro</t>
  </si>
  <si>
    <t>Montero Incorporated</t>
  </si>
  <si>
    <t>Banco para lavar tanques</t>
  </si>
  <si>
    <t>Avellanadora plana</t>
  </si>
  <si>
    <t>Buzios Tour</t>
  </si>
  <si>
    <t>Pampa Conto</t>
  </si>
  <si>
    <t>Uber, comidas, transporte</t>
  </si>
  <si>
    <t>Fittinox</t>
  </si>
  <si>
    <t>Rafael y Jesús</t>
  </si>
  <si>
    <t>Jorge Paladini</t>
  </si>
  <si>
    <t>Telecentro</t>
  </si>
  <si>
    <t>Nafta, transporte, peajes</t>
  </si>
  <si>
    <t>Soldaduras que faltaban del motor</t>
  </si>
  <si>
    <t>Flete Maldonado</t>
  </si>
  <si>
    <t>Pago Edenor</t>
  </si>
  <si>
    <t>Internet Canning</t>
  </si>
  <si>
    <t>Edenor</t>
  </si>
  <si>
    <t>Nafta y limpieza</t>
  </si>
  <si>
    <t>Ricardo Lang</t>
  </si>
  <si>
    <t>AFIP</t>
  </si>
  <si>
    <t>Bobinado motor talado</t>
  </si>
  <si>
    <t>Hydrair</t>
  </si>
  <si>
    <t>Presostato</t>
  </si>
  <si>
    <t>Compresores KOAN</t>
  </si>
  <si>
    <t>Cable Unipolar</t>
  </si>
  <si>
    <t>Lagamur</t>
  </si>
  <si>
    <t>Tolgas</t>
  </si>
  <si>
    <t>Litoral Pulidos</t>
  </si>
  <si>
    <t>Consorcio Nicaragua</t>
  </si>
  <si>
    <t>Lavado Shineray</t>
  </si>
  <si>
    <t>Telecentro Canning</t>
  </si>
  <si>
    <t>Ignacio Piombo</t>
  </si>
  <si>
    <t>Letoton Casa</t>
  </si>
  <si>
    <t>Honorarios al contador por DDJJ de IVA e IIBB</t>
  </si>
  <si>
    <t>Rolando Estebenet</t>
  </si>
  <si>
    <t>Tomás Lucio Bein</t>
  </si>
  <si>
    <t>Inmobiliaria Orwel</t>
  </si>
  <si>
    <t>Teléfono IBM</t>
  </si>
  <si>
    <t>Morano máquinas y herramientas</t>
  </si>
  <si>
    <t>Varios</t>
  </si>
  <si>
    <t>Caño para tanques, tapas de tanque, T´s para tanques, caño piping</t>
  </si>
  <si>
    <t>Famiq</t>
  </si>
  <si>
    <t>Tapón para motor, ensayo tanque, accesorio hidráulica trailer</t>
  </si>
  <si>
    <t>Poberaj</t>
  </si>
  <si>
    <t>Transportista</t>
  </si>
  <si>
    <t>RAIEN</t>
  </si>
  <si>
    <t>Armando Canning Hormigón</t>
  </si>
  <si>
    <t>Gustavo Zeyas</t>
  </si>
  <si>
    <t>Maxi Informática</t>
  </si>
  <si>
    <t>Desarrollo de PDU y GNC Typhon</t>
  </si>
  <si>
    <t>Nelson Villagra</t>
  </si>
  <si>
    <t>Nafta para Shineray</t>
  </si>
  <si>
    <t>Pago Telecentro</t>
  </si>
  <si>
    <t>Conectores NPT</t>
  </si>
  <si>
    <t>Conectores JIC</t>
  </si>
  <si>
    <t>Iván Bein</t>
  </si>
  <si>
    <t>Ruedas para trailer</t>
  </si>
  <si>
    <t>Llantas Bojanich</t>
  </si>
  <si>
    <t>Limpieza Darwin</t>
  </si>
  <si>
    <t>Lapiceras, resma de papel, resaltadores, etc</t>
  </si>
  <si>
    <t>Celular IB</t>
  </si>
  <si>
    <t>Desktop 8GB HP</t>
  </si>
  <si>
    <t>Dell Precision T3600</t>
  </si>
  <si>
    <t>It Recyclers S.A</t>
  </si>
  <si>
    <t>Prestigio</t>
  </si>
  <si>
    <t>Abrochadora, bandas elásticas, resaltadores, broches</t>
  </si>
  <si>
    <t>Libreria y Juguetería RyG</t>
  </si>
  <si>
    <t>Electronic Brains</t>
  </si>
  <si>
    <t>Distribuidora LHASA</t>
  </si>
  <si>
    <t>Tendex</t>
  </si>
  <si>
    <t>Nicolás Saracut</t>
  </si>
  <si>
    <t>Microelectrónica</t>
  </si>
  <si>
    <t>Karina Soifer</t>
  </si>
  <si>
    <t>Limpieza, frutas, gaseosas y café para Oficina</t>
  </si>
  <si>
    <t>Nafta Shineray</t>
  </si>
  <si>
    <t>Estructura Banco de Ensayos pago al herrero+materia prima</t>
  </si>
  <si>
    <t>Ezequiel Achierno Herrería</t>
  </si>
  <si>
    <t>Juan Otero</t>
  </si>
  <si>
    <t>Pago a Químico para poner en marcha la destiladora</t>
  </si>
  <si>
    <t>Andrés Anzola</t>
  </si>
  <si>
    <t>Mangueras para Destiladora, vacuometro, T´s, agua Oxigenada,hielo</t>
  </si>
  <si>
    <t>Incorporación de la Sociedad Americana y actualización de actas</t>
  </si>
  <si>
    <t>Estudio Contable</t>
  </si>
  <si>
    <t>Pago de gasto operativo debido a mamá Ignacio de gastos EEUU</t>
  </si>
  <si>
    <t>Conectores para banco de ensayo INOX</t>
  </si>
  <si>
    <t>Certificación de firma para incorporación de sociedades</t>
  </si>
  <si>
    <t>Escribanía Donadío</t>
  </si>
  <si>
    <t>Kit luces para trailer y cadena para trailer</t>
  </si>
  <si>
    <t>Warnes Trailer</t>
  </si>
  <si>
    <t>Pintura Inoxidable para Estructura banco de ensayo</t>
  </si>
  <si>
    <t>Supplies y elementos de limpieza para Darwin</t>
  </si>
  <si>
    <t>Tacho de basura, cargador de bateria 12V, palos de madera, Cinta aislante, Mantenedor de bate, T´s, bujes, acoples hidráulicos, bolsas, etc</t>
  </si>
  <si>
    <t>Fichas, machos, tomas, cables y cajas de tomas para destiladora</t>
  </si>
  <si>
    <t>Electro Canning</t>
  </si>
  <si>
    <t>Sellador, llave de paso, TE 1/2, Codo 1/2, Espigas, abrazadera para destiladora</t>
  </si>
  <si>
    <t>Guillermo Ortiz</t>
  </si>
  <si>
    <t>Nicolas Riviere</t>
  </si>
  <si>
    <t>Acople con material + servo valvula 42x198,5</t>
  </si>
  <si>
    <t>Francel instrumentos de medición y  control</t>
  </si>
  <si>
    <t>Agua destilada y liquido anti congelante para shineray</t>
  </si>
  <si>
    <t>Viviana Verónica Nunes Moura</t>
  </si>
  <si>
    <t>Conectores varios y tubo sin costura</t>
  </si>
  <si>
    <t>Llaves para oficina Darwin 1154</t>
  </si>
  <si>
    <t>Ferretería Arteaga Sergio</t>
  </si>
  <si>
    <t>Adaptador para cámaras oficinas</t>
  </si>
  <si>
    <t>Soldadura de toda la estructura del Banco de ensayo pago final</t>
  </si>
  <si>
    <t xml:space="preserve">Tapón MF 7/8 JIC, Tapa 1/4, entrerosca, Buje, Man 21/2 </t>
  </si>
  <si>
    <t>Coflex</t>
  </si>
  <si>
    <t>Personal</t>
  </si>
  <si>
    <t>Tomas y encendidos para oficina Darwin</t>
  </si>
  <si>
    <t>Bulones, allen, arandelas, tuercas</t>
  </si>
  <si>
    <t>Bulonería y Ferretería industrial</t>
  </si>
  <si>
    <t>Electricidad Darwin</t>
  </si>
  <si>
    <t>Mecanizado de tapas de tanque de Typhon y chanchas</t>
  </si>
  <si>
    <t>Freezer para agua oxigenada y propelente</t>
  </si>
  <si>
    <t>Pelopincho como barrera de contención para destiladora</t>
  </si>
  <si>
    <t>Winters Instruments</t>
  </si>
  <si>
    <t>Durfloor</t>
  </si>
  <si>
    <t>Reflector</t>
  </si>
  <si>
    <t>Bujes, tapones, RCT, T´s, Valvulas, Cuplas, cajas para destiladora</t>
  </si>
  <si>
    <t>Probetas para ensayos de tracción en soldaduras</t>
  </si>
  <si>
    <t>Nafta Shineray + Uber Ricardo a Canning</t>
  </si>
  <si>
    <t>Soldaduras de componentes de Piping para banco de ensayo</t>
  </si>
  <si>
    <t>Certificación de firma para apertura de cuenta bancaria</t>
  </si>
  <si>
    <t xml:space="preserve">Adaptador HUB USB </t>
  </si>
  <si>
    <t xml:space="preserve">Actuadores neumáticos y válvulas </t>
  </si>
  <si>
    <t>Gustavo Bleicher administrador</t>
  </si>
  <si>
    <t>Bulonería, cuero de silicona, mechero</t>
  </si>
  <si>
    <t>Compañía Argentina de Leasing</t>
  </si>
  <si>
    <t>Central Química SA</t>
  </si>
  <si>
    <t>Limpieza Oficina Darwin, almuerzo administrativo y nafta</t>
  </si>
  <si>
    <t>FITE SA</t>
  </si>
  <si>
    <t>Cable adaptador, Cable USB y prolongador</t>
  </si>
  <si>
    <t>Hielo para destiladora</t>
  </si>
  <si>
    <t>Electricidad Gallardo</t>
  </si>
  <si>
    <t xml:space="preserve">Cajas de electricidad, lámparas LED y tomas </t>
  </si>
  <si>
    <t>Cinta de peligro</t>
  </si>
  <si>
    <t>Extingnorte</t>
  </si>
  <si>
    <t>Supplies para Oficina</t>
  </si>
  <si>
    <t>Torneria Hudson</t>
  </si>
  <si>
    <t>Caño y barra</t>
  </si>
  <si>
    <t>Arapeysa</t>
  </si>
  <si>
    <t>Trajes de seguridad para operar destiladora</t>
  </si>
  <si>
    <t>Philips</t>
  </si>
  <si>
    <t>Botas lluvia goma PVC</t>
  </si>
  <si>
    <t>Casa Nubar</t>
  </si>
  <si>
    <t>GastroHogar</t>
  </si>
  <si>
    <t>Ever Safe</t>
  </si>
  <si>
    <t>Zapatillas de trabajo y calzado de seguridad</t>
  </si>
  <si>
    <t>Empiseg Indumentaria laboral</t>
  </si>
  <si>
    <t>Matafuegos</t>
  </si>
  <si>
    <t>EXTIN Center</t>
  </si>
  <si>
    <t>Máscaras</t>
  </si>
  <si>
    <t>Hares Sistemas</t>
  </si>
  <si>
    <t>Barra Polipropileno</t>
  </si>
  <si>
    <t>General Aislante</t>
  </si>
  <si>
    <t>Conector N2 (lo que faltaba de la seña completamos en pesos)</t>
  </si>
  <si>
    <t>LEB Tornería</t>
  </si>
  <si>
    <t>Teflón y conexiones de destiladora</t>
  </si>
  <si>
    <t>Manguera y confecciones de compresor</t>
  </si>
  <si>
    <t>Insumos para destiladora</t>
  </si>
  <si>
    <t>Todo Micro</t>
  </si>
  <si>
    <t>Micro Switch válvula banco de ensayo (15 unidades)</t>
  </si>
  <si>
    <t>Symonds SA</t>
  </si>
  <si>
    <t>Pago a químico para poner en marcha la destiladora</t>
  </si>
  <si>
    <t>Teléfono Piombo</t>
  </si>
  <si>
    <t>Limpieza Canning</t>
  </si>
  <si>
    <t>Soldaduras de todo tipo para el banco</t>
  </si>
  <si>
    <t>Fadri SA</t>
  </si>
  <si>
    <t>Its computación</t>
  </si>
  <si>
    <t>Trideo 3D</t>
  </si>
  <si>
    <t>DGM Maquinarias</t>
  </si>
  <si>
    <t>Tambores del Comahue</t>
  </si>
  <si>
    <t>Gabinete metálico estanco</t>
  </si>
  <si>
    <t>Electrocity</t>
  </si>
  <si>
    <t>Bermudas de trabajo</t>
  </si>
  <si>
    <t>Vestirmas Quilmes</t>
  </si>
  <si>
    <t>Pasta lubricante para mecanizado y roscado</t>
  </si>
  <si>
    <t>Consorcio Bleicher</t>
  </si>
  <si>
    <t xml:space="preserve">Cables, fichas banana, conectores DB25, conectores Molex, </t>
  </si>
  <si>
    <t>SYC</t>
  </si>
  <si>
    <t>Herrero Ezequiel</t>
  </si>
  <si>
    <t>Coca cola, papel higiénico y productos de limpieza</t>
  </si>
  <si>
    <t>Walmart</t>
  </si>
  <si>
    <t>MR Shop</t>
  </si>
  <si>
    <t>UAI</t>
  </si>
  <si>
    <t>Llenado del formulario de la IRS para apertura de cuenta espejo</t>
  </si>
  <si>
    <t>Ezequiel Fischer</t>
  </si>
  <si>
    <t>Bulonería, machos y tornillos</t>
  </si>
  <si>
    <t>Bulonería</t>
  </si>
  <si>
    <t>Cables ethernet, prolongación DAQ y herramientas</t>
  </si>
  <si>
    <t>Ferretería</t>
  </si>
  <si>
    <t>Cable VGA para computadora + Mouse</t>
  </si>
  <si>
    <t>Plancha de silicona para fabricas sellos</t>
  </si>
  <si>
    <t>CH3</t>
  </si>
  <si>
    <t>Argen Sold</t>
  </si>
  <si>
    <t>Conector N2 pago final</t>
  </si>
  <si>
    <t>Válvulas anti retorno</t>
  </si>
  <si>
    <t>SB Argentina</t>
  </si>
  <si>
    <t>Miroswitch válvulas</t>
  </si>
  <si>
    <t>Pago mano de obra por estructura banco de ensayo</t>
  </si>
  <si>
    <t>Bloques de hormigón</t>
  </si>
  <si>
    <t>EM Revestimiento</t>
  </si>
  <si>
    <t>GSA Térmicos</t>
  </si>
  <si>
    <t>Metanol puro</t>
  </si>
  <si>
    <t>Maciel Hermanos</t>
  </si>
  <si>
    <t>Pinturería Pintusa</t>
  </si>
  <si>
    <t>Tubo N2 (Carga de tubos el alquiler se paga cuando se devuelve)</t>
  </si>
  <si>
    <t>Gases Lomas</t>
  </si>
  <si>
    <t>Componentes y herramientas para la PDU GSE Backend y la PDU para la TUG</t>
  </si>
  <si>
    <t>Herramientas para Canning</t>
  </si>
  <si>
    <t>Insumos y componentes para bancos de ensayos</t>
  </si>
  <si>
    <t>Ensamblado de Harness</t>
  </si>
  <si>
    <t>Andrés contacto Nelson</t>
  </si>
  <si>
    <t>Ayuda para el equipo de motores</t>
  </si>
  <si>
    <t>Comida IB Canning + Pagos extra a peones de la UAI</t>
  </si>
  <si>
    <t>Conectores para el banco de ensayos</t>
  </si>
  <si>
    <t>Viáticos a Nelson Villagra por viajes a Canning</t>
  </si>
  <si>
    <t>Carcasas válvulas neumáticas</t>
  </si>
  <si>
    <t>Cable DB9 HH</t>
  </si>
  <si>
    <t>Grimoldi Computación</t>
  </si>
  <si>
    <t>Cable DB9 MH</t>
  </si>
  <si>
    <t>Hard Computers</t>
  </si>
  <si>
    <t>Cable serial MH</t>
  </si>
  <si>
    <t>Xtatil Computación</t>
  </si>
  <si>
    <t>O´rings válvulas para destiladora</t>
  </si>
  <si>
    <t>Ventilador para Canning</t>
  </si>
  <si>
    <t>Alpaca</t>
  </si>
  <si>
    <t>Juego de herramientas tubo puntas Eurotech 94 piezas E1</t>
  </si>
  <si>
    <t>Arduinos, Protoboards, Fuentes Switching</t>
  </si>
  <si>
    <t>Cinta 9mm para rotuladora electrónica</t>
  </si>
  <si>
    <t>Cintas (12mm) para rotuladora electrónica</t>
  </si>
  <si>
    <t>Electrocomponentes</t>
  </si>
  <si>
    <t>Rotuladora electrónica</t>
  </si>
  <si>
    <t>Juego de llaves tubo bremen 5/16</t>
  </si>
  <si>
    <t>Mano de obra final por estructura y escudo banco de ensayo</t>
  </si>
  <si>
    <t>Bornera</t>
  </si>
  <si>
    <t>High Tec Electrónica</t>
  </si>
  <si>
    <t>Ladrillo Banco de Ensayo</t>
  </si>
  <si>
    <t>Tornillos para banco de ensayos</t>
  </si>
  <si>
    <t>Cinta doble faz, mecha escalonada y terminal ojal preaislado 1.5mm</t>
  </si>
  <si>
    <t>ElectroCastex</t>
  </si>
  <si>
    <t>Estacionamiento</t>
  </si>
  <si>
    <t>Planchuela y corte</t>
  </si>
  <si>
    <t>Afonso Boaventura Ruben</t>
  </si>
  <si>
    <t>Niple y tuerca</t>
  </si>
  <si>
    <t>Biogas SRL</t>
  </si>
  <si>
    <t>Regulador AF1740-100</t>
  </si>
  <si>
    <t>Alquilo Todo SRL</t>
  </si>
  <si>
    <t>Fierros para Banco de Ensayo</t>
  </si>
  <si>
    <t>Bulonera</t>
  </si>
  <si>
    <t>Casa Zambiazzo</t>
  </si>
  <si>
    <t>Cajas plásticas para almacenamiento de equipo de electrónica</t>
  </si>
  <si>
    <t>Hiper Plásticos</t>
  </si>
  <si>
    <t>Caja PDU GSE Front End</t>
  </si>
  <si>
    <t>Electroduk</t>
  </si>
  <si>
    <t>Pago a Nelson por auto y nafta hacia canning x 3 días</t>
  </si>
  <si>
    <t>Cupla, conector, tapón, buje</t>
  </si>
  <si>
    <t xml:space="preserve">Electrodos para soldadora </t>
  </si>
  <si>
    <t>Accesorio banco de ensayo</t>
  </si>
  <si>
    <t>Expohierr</t>
  </si>
  <si>
    <t>Herramientas varias para canning</t>
  </si>
  <si>
    <t>Ferretería de Mariano Timossi</t>
  </si>
  <si>
    <t>Caño Poliuretano 8/m (consumible porque se despedazó la manguera)</t>
  </si>
  <si>
    <t>Redan Goma</t>
  </si>
  <si>
    <t>Corta corriente, terminal para bateria, fusibles y portafusibles aéreos</t>
  </si>
  <si>
    <t>Pago a Andrés electrónica</t>
  </si>
  <si>
    <t>Cinta métrica para Canning</t>
  </si>
  <si>
    <t>Ferretería Canning</t>
  </si>
  <si>
    <t>Remis de Nicolás Riviere a Canning (ida y vuelta desde la plata)</t>
  </si>
  <si>
    <t>Pilas Energizer (12 pilas) para rotuladora y rotular el banco de ensayos</t>
  </si>
  <si>
    <t>Banquetas para Canning, prolongadores, zapatillas de electricidad, bulones y reflectores</t>
  </si>
  <si>
    <t>Grasa de litio y aerosoles (3)</t>
  </si>
  <si>
    <t>Dos combo de mouse y teclado con cable</t>
  </si>
  <si>
    <t>Nafta Shineray y de empleados por campaña de ensayo</t>
  </si>
  <si>
    <t>Lona para cubrir banco de ensayos, candado para container y sogas</t>
  </si>
  <si>
    <t>Burger King</t>
  </si>
  <si>
    <t>El Barcito</t>
  </si>
  <si>
    <t>Cinta rotuladora (tres packs) para rotular todo el cableado del banco de ensayos</t>
  </si>
  <si>
    <t>Librería Villa Crespo</t>
  </si>
  <si>
    <t>Nafta para Shineray+Nafta para generador de electricidad</t>
  </si>
  <si>
    <t>Guido Marinelli</t>
  </si>
  <si>
    <t>Pablo Bernadí</t>
  </si>
  <si>
    <t>Equipo</t>
  </si>
  <si>
    <t>Consumibles</t>
  </si>
  <si>
    <t>Suscripciones</t>
  </si>
  <si>
    <t>Alquiler</t>
  </si>
  <si>
    <t>Inyección de Capital</t>
  </si>
  <si>
    <t>Arqueo</t>
  </si>
  <si>
    <t>Caja</t>
  </si>
  <si>
    <t>Fecha</t>
  </si>
  <si>
    <t>Month</t>
  </si>
  <si>
    <t>Year</t>
  </si>
  <si>
    <t>Proyecto</t>
  </si>
  <si>
    <t>Detalle</t>
  </si>
  <si>
    <t>Proveedor</t>
  </si>
  <si>
    <t>Unidades</t>
  </si>
  <si>
    <t>Origen</t>
  </si>
  <si>
    <t>Monto</t>
  </si>
  <si>
    <t>TC</t>
  </si>
  <si>
    <t>Accounting</t>
  </si>
  <si>
    <t>Estructuras</t>
  </si>
  <si>
    <t>Propulsión</t>
  </si>
  <si>
    <t>Electrónica</t>
  </si>
  <si>
    <t>Soporte</t>
  </si>
  <si>
    <t>Ensayos</t>
  </si>
  <si>
    <t>General</t>
  </si>
  <si>
    <t>Estructural</t>
  </si>
  <si>
    <t>Patricio Worthalter</t>
  </si>
  <si>
    <t>Torquimetro 1-20 NM</t>
  </si>
  <si>
    <t>Insumos electrónicos</t>
  </si>
  <si>
    <t>Transporte</t>
  </si>
  <si>
    <t>Tornillos y destornilladores</t>
  </si>
  <si>
    <t>Galpón Canning</t>
  </si>
  <si>
    <t>Oficina</t>
  </si>
  <si>
    <t>Arqueo x TC</t>
  </si>
  <si>
    <t>Ezequiel</t>
  </si>
  <si>
    <t>IB</t>
  </si>
  <si>
    <t>deofertasweb.com</t>
  </si>
  <si>
    <t>Genebere</t>
  </si>
  <si>
    <t>Caja ARS</t>
  </si>
  <si>
    <t>Caja USD</t>
  </si>
  <si>
    <t>Pérdida por TC</t>
  </si>
  <si>
    <t>Ezequiel a Pagar</t>
  </si>
  <si>
    <t>Ganancia por TC</t>
  </si>
  <si>
    <t>-</t>
  </si>
  <si>
    <t>Cuentas a Pagar</t>
  </si>
  <si>
    <t>Aportes</t>
  </si>
  <si>
    <t>Chequeo</t>
  </si>
  <si>
    <t>Otros Ingresos</t>
  </si>
  <si>
    <t>Otros Gastos</t>
  </si>
  <si>
    <t>Prueba</t>
  </si>
  <si>
    <t>Marzo - Septiembre</t>
  </si>
  <si>
    <t>Cueva Belgrano</t>
  </si>
  <si>
    <t>Austria</t>
  </si>
  <si>
    <t>CTCO Luca</t>
  </si>
  <si>
    <t>6061-T6 Tapas</t>
  </si>
  <si>
    <t>Restante</t>
  </si>
  <si>
    <t>Cabify</t>
  </si>
  <si>
    <t>ENTRADA 5</t>
  </si>
  <si>
    <t>Dep + Comision</t>
  </si>
  <si>
    <t>Ruggedino Mega</t>
  </si>
  <si>
    <t>Familia</t>
  </si>
  <si>
    <t>Para seña y mat. Interstage</t>
  </si>
  <si>
    <t>Taxi</t>
  </si>
  <si>
    <t>A Callao 676</t>
  </si>
  <si>
    <t>Interstages</t>
  </si>
  <si>
    <t>Interstages - 1.6 m</t>
  </si>
  <si>
    <t>Cortes laser</t>
  </si>
  <si>
    <t>Cortes agua</t>
  </si>
  <si>
    <t>Garage/comb.</t>
  </si>
  <si>
    <t>Enero</t>
  </si>
  <si>
    <t>Toberas</t>
  </si>
  <si>
    <t>Piping</t>
  </si>
  <si>
    <t>Valvulas</t>
  </si>
  <si>
    <t>Peajes semana</t>
  </si>
  <si>
    <t>Para actuador</t>
  </si>
  <si>
    <t>Patagonia Electrónica</t>
  </si>
  <si>
    <t>Arduino/Potes/Jumpers</t>
  </si>
  <si>
    <t>1 año</t>
  </si>
  <si>
    <t>Nafta + taxi</t>
  </si>
  <si>
    <t>Uber</t>
  </si>
  <si>
    <t>Luca</t>
  </si>
  <si>
    <t>Estructura</t>
  </si>
  <si>
    <t>Cofia</t>
  </si>
  <si>
    <t>Cohete</t>
  </si>
  <si>
    <t>Nafta + Parking</t>
  </si>
  <si>
    <t>Dia</t>
  </si>
  <si>
    <t>Nootropics</t>
  </si>
  <si>
    <t>Tanques</t>
  </si>
  <si>
    <t>Impresiones</t>
  </si>
  <si>
    <t>StartX</t>
  </si>
  <si>
    <t>Passat</t>
  </si>
  <si>
    <t>Arana S.A.</t>
  </si>
  <si>
    <t>Comida</t>
  </si>
  <si>
    <t>Reunión</t>
  </si>
  <si>
    <t>Para mover cohete</t>
  </si>
  <si>
    <t>Reguladores Presión</t>
  </si>
  <si>
    <t>Plomero</t>
  </si>
  <si>
    <t>Pegamento</t>
  </si>
  <si>
    <t>Gustavo</t>
  </si>
  <si>
    <t>Baño Canning</t>
  </si>
  <si>
    <t>A Canning</t>
  </si>
  <si>
    <t>Electricista</t>
  </si>
  <si>
    <t>Electro S.A.</t>
  </si>
  <si>
    <t>Mantenimiento</t>
  </si>
  <si>
    <t>Impuestos</t>
  </si>
  <si>
    <t>Transferencia</t>
  </si>
  <si>
    <t>Parcial</t>
  </si>
  <si>
    <t>Ganancia por Arqueo</t>
  </si>
  <si>
    <t>Pérdida por Arqueo</t>
  </si>
  <si>
    <t>Depósito</t>
  </si>
  <si>
    <t>Pizarras</t>
  </si>
  <si>
    <t>Para Galpón y Oficina</t>
  </si>
  <si>
    <t>Peaje y nafta</t>
  </si>
  <si>
    <t>Mesas</t>
  </si>
  <si>
    <t>Limpieza</t>
  </si>
  <si>
    <t>Para Oficina y Galpón</t>
  </si>
  <si>
    <t>Zapatillas</t>
  </si>
  <si>
    <t>Cortes acero inox</t>
  </si>
  <si>
    <t>Aluminio</t>
  </si>
  <si>
    <t>Materia Prima</t>
  </si>
  <si>
    <t>Adelanto</t>
  </si>
  <si>
    <t>Viaje</t>
  </si>
  <si>
    <t>Otros Gastos Varios</t>
  </si>
  <si>
    <t>Otros</t>
  </si>
  <si>
    <t>Desde el principio</t>
  </si>
  <si>
    <t>CTOC Luca</t>
  </si>
  <si>
    <t>En efectivo</t>
  </si>
  <si>
    <t>Luces</t>
  </si>
  <si>
    <t>Peajes + nafta</t>
  </si>
  <si>
    <t>Pintor</t>
  </si>
  <si>
    <t>Para destiladora</t>
  </si>
  <si>
    <t>Destiladora</t>
  </si>
  <si>
    <t>Fuente</t>
  </si>
  <si>
    <t>Varias</t>
  </si>
  <si>
    <t>Euro Tech</t>
  </si>
  <si>
    <t>Inox 316L</t>
  </si>
  <si>
    <t>No se que es esto</t>
  </si>
  <si>
    <t>Bridas</t>
  </si>
  <si>
    <t>Nafta + peajes</t>
  </si>
  <si>
    <t>Mangueras</t>
  </si>
  <si>
    <t>3D para soporte</t>
  </si>
  <si>
    <t>Presurizante</t>
  </si>
  <si>
    <t>Terminadas</t>
  </si>
  <si>
    <t>Para oficinia</t>
  </si>
  <si>
    <t>Dosivac</t>
  </si>
  <si>
    <t>Dere</t>
  </si>
  <si>
    <t>Soportes para tanques</t>
  </si>
  <si>
    <t>Regulador de Frecuencia</t>
  </si>
  <si>
    <t>Con director de fondo YPF</t>
  </si>
  <si>
    <t>De aluminio para aletas</t>
  </si>
  <si>
    <t>Enmarcación planos/estructuras</t>
  </si>
  <si>
    <t>Integración y soldadura motor</t>
  </si>
  <si>
    <t>Para integración</t>
  </si>
  <si>
    <t>Garage recoleta</t>
  </si>
  <si>
    <t>Soldadura tanques</t>
  </si>
  <si>
    <t>Maxi Karpowicz</t>
  </si>
  <si>
    <t>Hasta Canning</t>
  </si>
  <si>
    <t>O'Rings</t>
  </si>
  <si>
    <t>Para tanques</t>
  </si>
  <si>
    <t>Pago final</t>
  </si>
  <si>
    <t>Laminado seguridad camioneta - AUTOACC</t>
  </si>
  <si>
    <t>Cableado</t>
  </si>
  <si>
    <t>Fabricación y materiales</t>
  </si>
  <si>
    <t>Aviónica</t>
  </si>
  <si>
    <t>Gastos Aviónica</t>
  </si>
  <si>
    <t>Mesas y Estanterías</t>
  </si>
  <si>
    <t>Tuerca martillo</t>
  </si>
  <si>
    <t>Cortes soporte aletas</t>
  </si>
  <si>
    <t>Bancada motor</t>
  </si>
  <si>
    <t>Acoples</t>
  </si>
  <si>
    <t>Válvulas oxigenadas grandes</t>
  </si>
  <si>
    <t>Corrección y nuevas bridas</t>
  </si>
  <si>
    <t>Aletas</t>
  </si>
  <si>
    <t>Aluminio - Aletas Cohete</t>
  </si>
  <si>
    <t>Conjunto piping</t>
  </si>
  <si>
    <t>Llaves magnéticas</t>
  </si>
  <si>
    <t>Para oficina</t>
  </si>
  <si>
    <t>Conectores</t>
  </si>
  <si>
    <t>Cilindros</t>
  </si>
  <si>
    <t>Moro Hidráulica</t>
  </si>
  <si>
    <t>Para torre de izaje</t>
  </si>
  <si>
    <t>Nafta, limpieza, peajes y otros</t>
  </si>
  <si>
    <t>Shineray</t>
  </si>
  <si>
    <t>Gancho camioneta</t>
  </si>
  <si>
    <t>Para Shineray</t>
  </si>
  <si>
    <t>Remis despues de dejar camioneta</t>
  </si>
  <si>
    <t>Aeropuerto</t>
  </si>
  <si>
    <t>Mesa de trabajo</t>
  </si>
  <si>
    <t>Pago - mayo</t>
  </si>
  <si>
    <t>Nicaragua</t>
  </si>
  <si>
    <t>Expensas</t>
  </si>
  <si>
    <t>Para retirar Shineray</t>
  </si>
  <si>
    <t>Pasaje a California</t>
  </si>
  <si>
    <t>Cables y tableros trifásicos</t>
  </si>
  <si>
    <t>Herramientas y amoladora</t>
  </si>
  <si>
    <t>Proveedores</t>
  </si>
  <si>
    <t>Compresor</t>
  </si>
  <si>
    <t>Compresor de aire - Martín</t>
  </si>
  <si>
    <t>Librería Nicaragua</t>
  </si>
  <si>
    <t>Copias DNA</t>
  </si>
  <si>
    <t>Transporte Ricardo</t>
  </si>
  <si>
    <t>Torre lanzamiento</t>
  </si>
  <si>
    <t>Remaches</t>
  </si>
  <si>
    <t>Supermercado; servilletas</t>
  </si>
  <si>
    <t>CITEFA</t>
  </si>
  <si>
    <t>Prueba de pandeo</t>
  </si>
  <si>
    <t>Tubos</t>
  </si>
  <si>
    <t>Suministros</t>
  </si>
  <si>
    <t>Pago tarjeta</t>
  </si>
  <si>
    <t>YPF</t>
  </si>
  <si>
    <t>Café y transporte</t>
  </si>
  <si>
    <t>Ezeiza - Oficina</t>
  </si>
  <si>
    <t>Banco</t>
  </si>
  <si>
    <t>Casa 10</t>
  </si>
  <si>
    <t>Avellanadora</t>
  </si>
  <si>
    <t>Computadoras</t>
  </si>
  <si>
    <t>Hardware</t>
  </si>
  <si>
    <t>A Córdoba - FADEA</t>
  </si>
  <si>
    <t>Sheraton</t>
  </si>
  <si>
    <t>Hotel Ricardo Córdoba</t>
  </si>
  <si>
    <t>Harness</t>
  </si>
  <si>
    <t>Para Nicaragua 5717</t>
  </si>
  <si>
    <t>Bulonería Córdoba</t>
  </si>
  <si>
    <t>Tornillos para fuselaje</t>
  </si>
  <si>
    <t>Caño inoxidable</t>
  </si>
  <si>
    <t>Para motor</t>
  </si>
  <si>
    <t>Para separador Interstages</t>
  </si>
  <si>
    <t>Para interstages</t>
  </si>
  <si>
    <t>Envío de máquinas</t>
  </si>
  <si>
    <t>Pago final (otra vez?)</t>
  </si>
  <si>
    <t>Caño de aluminio para tanque</t>
  </si>
  <si>
    <t>Guía</t>
  </si>
  <si>
    <t>Para torre de lanzamiento</t>
  </si>
  <si>
    <t>Fuselaje</t>
  </si>
  <si>
    <t>Internet 4 meses</t>
  </si>
  <si>
    <t>Para tapa de tanque</t>
  </si>
  <si>
    <t>Para fuselaje</t>
  </si>
  <si>
    <t>Tornillos, picaportes, viga de acero</t>
  </si>
  <si>
    <t>Auxiliar</t>
  </si>
  <si>
    <t>Equipo para banco de ensayo - CITEFA</t>
  </si>
  <si>
    <t>Flete para escritorio - Nicaragua</t>
  </si>
  <si>
    <t>Escritorios para Canning</t>
  </si>
  <si>
    <t>Corte de fuselaje (módulo de intertanque)</t>
  </si>
  <si>
    <t>Soportes tanque auxiliar</t>
  </si>
  <si>
    <t>Día</t>
  </si>
  <si>
    <t>Compras varias</t>
  </si>
  <si>
    <t>Bobinado</t>
  </si>
  <si>
    <t>Psico</t>
  </si>
  <si>
    <t>Carenado</t>
  </si>
  <si>
    <t>Ion</t>
  </si>
  <si>
    <t>Carenado harness</t>
  </si>
  <si>
    <t>Trabajo tanque auxiliar</t>
  </si>
  <si>
    <t>Llaves</t>
  </si>
  <si>
    <t>3 copias - Hangar</t>
  </si>
  <si>
    <t>Uber y fletes</t>
  </si>
  <si>
    <t>Oficina y librería</t>
  </si>
  <si>
    <t>Pintura, tornillos, presostato</t>
  </si>
  <si>
    <t>Placa de aluminio</t>
  </si>
  <si>
    <t>Para sujeciones</t>
  </si>
  <si>
    <t>Para guía de lanzamiento</t>
  </si>
  <si>
    <t>Picoloro</t>
  </si>
  <si>
    <t>Los Dos Hermanos</t>
  </si>
  <si>
    <t>Artículos para ensayo de agua</t>
  </si>
  <si>
    <t>Limpieza, mangueras</t>
  </si>
  <si>
    <t>Adaptadores</t>
  </si>
  <si>
    <t>Para ensayos de compresión UTN</t>
  </si>
  <si>
    <t>Aduana</t>
  </si>
  <si>
    <t>Por sensores Typhon</t>
  </si>
  <si>
    <t>Para motor y piping</t>
  </si>
  <si>
    <t>Disco de pulido</t>
  </si>
  <si>
    <t>Disco de pulido y pasta</t>
  </si>
  <si>
    <t>Trailer</t>
  </si>
  <si>
    <t>Para Typhon</t>
  </si>
  <si>
    <t>Gastos extra</t>
  </si>
  <si>
    <t>De todo tipo</t>
  </si>
  <si>
    <t>Módulos</t>
  </si>
  <si>
    <t>Para lanzador</t>
  </si>
  <si>
    <t>Varios…</t>
  </si>
  <si>
    <t>Amoladora</t>
  </si>
  <si>
    <t>Amoladora Skill + Tornillos para torre de despegue</t>
  </si>
  <si>
    <t>Tomi Jakter</t>
  </si>
  <si>
    <t>Fotos día YPF</t>
  </si>
  <si>
    <t>Flete escritorios de oficina + Inés</t>
  </si>
  <si>
    <t>Junto con transportista 4 días</t>
  </si>
  <si>
    <t>Central Hidráulica</t>
  </si>
  <si>
    <t>Para torre de despegue</t>
  </si>
  <si>
    <t>Limpieza y artículos de oficina</t>
  </si>
  <si>
    <t>Mordaza</t>
  </si>
  <si>
    <t>Para ensayar aluminio en CITEFA</t>
  </si>
  <si>
    <t>Sillas</t>
  </si>
  <si>
    <t>Primeras 3 cuotas</t>
  </si>
  <si>
    <t>Canning</t>
  </si>
  <si>
    <t>Monitor</t>
  </si>
  <si>
    <t>Samsung 32 pulgadas curvo</t>
  </si>
  <si>
    <t>Flete</t>
  </si>
  <si>
    <t>Nafta y peaje de transportista</t>
  </si>
  <si>
    <t>Pago a transportista</t>
  </si>
  <si>
    <t>6 meses (Septiembre - Marzo)</t>
  </si>
  <si>
    <t>Transporte + supplies</t>
  </si>
  <si>
    <t>Cubiertos</t>
  </si>
  <si>
    <t>Cubiertos oficina</t>
  </si>
  <si>
    <t>Balance Ej.1; Declaración Ganancias</t>
  </si>
  <si>
    <t>Para banco de ensayo</t>
  </si>
  <si>
    <t>Anticipo - Octubre</t>
  </si>
  <si>
    <t>50% comisión</t>
  </si>
  <si>
    <t>Último pago</t>
  </si>
  <si>
    <t>Informes y gastos varios</t>
  </si>
  <si>
    <t>Almuerzo y suministros</t>
  </si>
  <si>
    <t>Ciudad de la Paz</t>
  </si>
  <si>
    <t>Termocuplas</t>
  </si>
  <si>
    <t>Dobladora de Tubos</t>
  </si>
  <si>
    <t>Pago Agosto</t>
  </si>
  <si>
    <t>Transportes, meetings, pasajes IB</t>
  </si>
  <si>
    <t>Atrasado</t>
  </si>
  <si>
    <t>Visita a CONAE + comida</t>
  </si>
  <si>
    <t>Pago primeras 3 cuotas a Mercedes</t>
  </si>
  <si>
    <t>Pago debido</t>
  </si>
  <si>
    <t>Peajes y nafta transportista</t>
  </si>
  <si>
    <t>Caños</t>
  </si>
  <si>
    <t>Tapón</t>
  </si>
  <si>
    <t>DAQ</t>
  </si>
  <si>
    <t>Pago primeras 3 cuotas</t>
  </si>
  <si>
    <t>Caudalímetro</t>
  </si>
  <si>
    <t>Simef</t>
  </si>
  <si>
    <t>Nafta transportista</t>
  </si>
  <si>
    <t>Anclaje</t>
  </si>
  <si>
    <t>Anclaje para tanques motor</t>
  </si>
  <si>
    <t>Viaje a Capetina - CONAE</t>
  </si>
  <si>
    <t>Suministros e Inés</t>
  </si>
  <si>
    <t>Nafta - Canning</t>
  </si>
  <si>
    <t>Mecanizado</t>
  </si>
  <si>
    <t>Mecanizado de motor</t>
  </si>
  <si>
    <t>Tablero</t>
  </si>
  <si>
    <t>Restante?</t>
  </si>
  <si>
    <t>Nafta y flete de dinero y llaves de hangar a Piombo</t>
  </si>
  <si>
    <t>Celda de carga</t>
  </si>
  <si>
    <t>Sahilices</t>
  </si>
  <si>
    <t>Una semana más post contrato</t>
  </si>
  <si>
    <t>Componente de banco de ensayo</t>
  </si>
  <si>
    <t>Abac</t>
  </si>
  <si>
    <t>Restaurante</t>
  </si>
  <si>
    <t>Almuerzo despedida Omar - Limpieza final Nicaragua</t>
  </si>
  <si>
    <t>Noviembre - adelanto</t>
  </si>
  <si>
    <t>Nafta - Shineray</t>
  </si>
  <si>
    <t>Ruedas</t>
  </si>
  <si>
    <t>Rosca</t>
  </si>
  <si>
    <t>Para tanque de banco de ensayos</t>
  </si>
  <si>
    <t>Para tanque y motor</t>
  </si>
  <si>
    <t>Papel Industrial</t>
  </si>
  <si>
    <t>Papel para oficina + estructura</t>
  </si>
  <si>
    <t>Soldaduras para banco de ensayo</t>
  </si>
  <si>
    <t>Librería Corrientes</t>
  </si>
  <si>
    <t>Teléfono</t>
  </si>
  <si>
    <t>Samsung</t>
  </si>
  <si>
    <t>Computación</t>
  </si>
  <si>
    <t>Pintura para Darwin</t>
  </si>
  <si>
    <t>Limpieza industrial Canning - Aquil limpieza</t>
  </si>
  <si>
    <t>Cable HDMI</t>
  </si>
  <si>
    <t>Galletitas y gaseosa</t>
  </si>
  <si>
    <t>Cena y otros gastos</t>
  </si>
  <si>
    <t>Motor</t>
  </si>
  <si>
    <t>Pilas para mouse</t>
  </si>
  <si>
    <t>Antenas para wifi</t>
  </si>
  <si>
    <t>x 105 kg</t>
  </si>
  <si>
    <t>Switchs</t>
  </si>
  <si>
    <t>Para válvulas - banco de ensayo</t>
  </si>
  <si>
    <t>Traducción de apostillados para inscripción IGJ</t>
  </si>
  <si>
    <t>Piping y tanques</t>
  </si>
  <si>
    <t>Bomba</t>
  </si>
  <si>
    <t>Bomba de metanol</t>
  </si>
  <si>
    <t>Soldadura de piping</t>
  </si>
  <si>
    <t>Sillón para oficina</t>
  </si>
  <si>
    <t>Pintura</t>
  </si>
  <si>
    <t>Rex</t>
  </si>
  <si>
    <t>Estructura de empuje</t>
  </si>
  <si>
    <t>Manómetro</t>
  </si>
  <si>
    <t>Para seguridad de computadoras</t>
  </si>
  <si>
    <t>Sony</t>
  </si>
  <si>
    <t>Pago - Octubre</t>
  </si>
  <si>
    <t>Tomas y encendidos</t>
  </si>
  <si>
    <t>Cable Ethernet</t>
  </si>
  <si>
    <t>Freezer</t>
  </si>
  <si>
    <t>Argsale</t>
  </si>
  <si>
    <t>Pelopincho</t>
  </si>
  <si>
    <t>Tío Musa</t>
  </si>
  <si>
    <t>Vacuómetro</t>
  </si>
  <si>
    <t>Probetas</t>
  </si>
  <si>
    <t>Service Shineray</t>
  </si>
  <si>
    <t>Lona para Shineray</t>
  </si>
  <si>
    <t>Smart Click</t>
  </si>
  <si>
    <t>1080p 3 metros 4K</t>
  </si>
  <si>
    <t>Argenprint</t>
  </si>
  <si>
    <t>KIT Teclado y mouse inalámbrico Logitech</t>
  </si>
  <si>
    <t>Hangar Canning</t>
  </si>
  <si>
    <t>Actuador Neumático</t>
  </si>
  <si>
    <t>Alquiler x 1 mes + flete</t>
  </si>
  <si>
    <t>Reuniones + transporte IB</t>
  </si>
  <si>
    <t>Nafta, transporte, comida</t>
  </si>
  <si>
    <t>Ensayo</t>
  </si>
  <si>
    <t>Ensayo en CITEFA - CONICET</t>
  </si>
  <si>
    <t>Aditivo Metanol</t>
  </si>
  <si>
    <t>Densímetro</t>
  </si>
  <si>
    <t>Giga Flop S.A.</t>
  </si>
  <si>
    <t>Hielo</t>
  </si>
  <si>
    <t>Sensores</t>
  </si>
  <si>
    <t>Fadri S.A.</t>
  </si>
  <si>
    <t>De válvula</t>
  </si>
  <si>
    <t>Soldadura de difusor - SEÑA</t>
  </si>
  <si>
    <t>Para doblar caño</t>
  </si>
  <si>
    <t>DB-9 para electrónica banco de ensayos</t>
  </si>
  <si>
    <t>Flexibles</t>
  </si>
  <si>
    <t>Para banco de ensayos</t>
  </si>
  <si>
    <t>Sillón - RESTO</t>
  </si>
  <si>
    <t>Diciembre</t>
  </si>
  <si>
    <t>Indumentaria</t>
  </si>
  <si>
    <t>Guantes de PVC rojos</t>
  </si>
  <si>
    <t>Ventilador Industrial</t>
  </si>
  <si>
    <t>Lavaojos</t>
  </si>
  <si>
    <t>Marcelo David Sigal</t>
  </si>
  <si>
    <t>Portátil</t>
  </si>
  <si>
    <t>Primeros auxilios</t>
  </si>
  <si>
    <t>Botiquín de madera</t>
  </si>
  <si>
    <t>Teflón</t>
  </si>
  <si>
    <t>Mano de obra oficina - Gimenez</t>
  </si>
  <si>
    <t>Repelente, precintos y cinta adhesiva</t>
  </si>
  <si>
    <t>Alquiler de generadores eléctricos para banco de ensayos</t>
  </si>
  <si>
    <t>Flexibles, herramientas, luces, compresor, etc para Banco de Ensayo</t>
  </si>
  <si>
    <t>Consumibles para Banco de Ensayos y agua destilada</t>
  </si>
  <si>
    <t>Cristina Tello</t>
  </si>
  <si>
    <t>Gerbio Store</t>
  </si>
  <si>
    <t>Edesur</t>
  </si>
  <si>
    <t>Metrogas</t>
  </si>
  <si>
    <t>Comisión pago FINAL de oficina Darwin 1154</t>
  </si>
  <si>
    <t>Pago final al Químico por destiladora</t>
  </si>
  <si>
    <t>Lenovo Thinkpad para Oficina Darwin</t>
  </si>
  <si>
    <t>Hotel para el equipo cerca del sitio de ensayos</t>
  </si>
  <si>
    <t>Posada de las Águilas</t>
  </si>
  <si>
    <t>Agua destilada</t>
  </si>
  <si>
    <t>Alquiler Container (situado en el parque industrial)</t>
  </si>
  <si>
    <t>Recarga de nitrogeno para setear presión en el banco de ensayos (consumible)</t>
  </si>
  <si>
    <t>Oxigeno Juan B Justo</t>
  </si>
  <si>
    <t>Alquiler Sitio de ensayos mes de Enero</t>
  </si>
  <si>
    <t>Nafta y peajes hacia Sitio de ensayos</t>
  </si>
  <si>
    <t>Coto</t>
  </si>
  <si>
    <t>Conservadoras para Sitio de ensayos (para tomar agua y para almacenamiento de peróxido)</t>
  </si>
  <si>
    <t>Macho para arreglar bomba Shurflo</t>
  </si>
  <si>
    <t>Bujes de reduccion industrial 1/2 a 1/4NPT Macho</t>
  </si>
  <si>
    <t>Uber de traslado de cámaras y traslado de gente a Sitio de ensayos</t>
  </si>
  <si>
    <t>Cambio de categoría de Licencia de Conducir de Ignacio Piombo (trámite)</t>
  </si>
  <si>
    <t>Philco</t>
  </si>
  <si>
    <t>Para adaptar válvulas esféricas</t>
  </si>
  <si>
    <t>Aislante para destiladora y linterna</t>
  </si>
  <si>
    <t>Intel</t>
  </si>
  <si>
    <t>Iplan</t>
  </si>
  <si>
    <t>Internet Darwin</t>
  </si>
  <si>
    <t>Librerías Niguro</t>
  </si>
  <si>
    <t>Sobres de papel</t>
  </si>
  <si>
    <t>2 días</t>
  </si>
  <si>
    <t>General Electronics</t>
  </si>
  <si>
    <t>Y adaptadores</t>
  </si>
  <si>
    <t>Placas acople</t>
  </si>
  <si>
    <t>Acople Servo - Válvula</t>
  </si>
  <si>
    <t>Go Daddy</t>
  </si>
  <si>
    <t>Y Cabify IB</t>
  </si>
  <si>
    <t>4 de 32 pulgadas + 1 monitor de 24</t>
  </si>
  <si>
    <t>Gsuit</t>
  </si>
  <si>
    <t>Bandera Argentina</t>
  </si>
  <si>
    <t>Inyector</t>
  </si>
  <si>
    <t>Fotos para Linkedin, entrevista de Nacho y publicidad - Catalina fotografía</t>
  </si>
  <si>
    <t>De temperatura - PT100</t>
  </si>
  <si>
    <t>De temperatura - RESTANTE</t>
  </si>
  <si>
    <t>Carta documento</t>
  </si>
  <si>
    <t>Pinzas Seeger Bremen</t>
  </si>
  <si>
    <t>Bidón</t>
  </si>
  <si>
    <t>Suzuki</t>
  </si>
  <si>
    <t>De 20lts para combustible</t>
  </si>
  <si>
    <t>Batería</t>
  </si>
  <si>
    <t>Baterías Indianápolis</t>
  </si>
  <si>
    <t>Para camiones de 12x180</t>
  </si>
  <si>
    <t>Bidones plásticos de 30lts</t>
  </si>
  <si>
    <t>Gabinete</t>
  </si>
  <si>
    <t>Tambores plásticos 240lts</t>
  </si>
  <si>
    <t>Pasta lubricante</t>
  </si>
  <si>
    <t>Tovbein</t>
  </si>
  <si>
    <t>Tambores plásticos 50lts de dos bocas</t>
  </si>
  <si>
    <t>Pago debido desde despido</t>
  </si>
  <si>
    <t>Refrigerante para AC + mano de obra</t>
  </si>
  <si>
    <t>Fusibles, cables y resistencias para PDU</t>
  </si>
  <si>
    <t>Materiales para estructura</t>
  </si>
  <si>
    <t>Adaptador VGA-HDMI</t>
  </si>
  <si>
    <t>Pago de diciembre del campo para ensayos - UAI</t>
  </si>
  <si>
    <t>Pago final, componentes de neumática/hidráulica</t>
  </si>
  <si>
    <t>Difusores</t>
  </si>
  <si>
    <t>Libros</t>
  </si>
  <si>
    <t>Libros para equipo de propulsión</t>
  </si>
  <si>
    <t>Pago final completado</t>
  </si>
  <si>
    <t>Casa Electrónica</t>
  </si>
  <si>
    <t>Planchas de Silicona</t>
  </si>
  <si>
    <t>O'rings válvulas peróxido</t>
  </si>
  <si>
    <t>Canning y Darwin x adelantado</t>
  </si>
  <si>
    <t>Containers</t>
  </si>
  <si>
    <t>Placas</t>
  </si>
  <si>
    <t>Mano de obra</t>
  </si>
  <si>
    <t>Soldadora</t>
  </si>
  <si>
    <t>Inverter 200A lhn 240i Combo</t>
  </si>
  <si>
    <t>Hormigón</t>
  </si>
  <si>
    <t>Soporte motor</t>
  </si>
  <si>
    <t>Extensores</t>
  </si>
  <si>
    <t>Metanol</t>
  </si>
  <si>
    <t>Escalera</t>
  </si>
  <si>
    <t>Termos</t>
  </si>
  <si>
    <t>Carcasas</t>
  </si>
  <si>
    <t>Cable DB9</t>
  </si>
  <si>
    <t>Cable Serial</t>
  </si>
  <si>
    <t>Arduino</t>
  </si>
  <si>
    <t>Patagonia Tec</t>
  </si>
  <si>
    <t>Cinta 9mm</t>
  </si>
  <si>
    <t>Cinta 12mm</t>
  </si>
  <si>
    <t>División 360</t>
  </si>
  <si>
    <t>Rotuladora</t>
  </si>
  <si>
    <t>Llaves tubo bremen</t>
  </si>
  <si>
    <t>Reuniones IB</t>
  </si>
  <si>
    <t>Vinos</t>
  </si>
  <si>
    <t>Distri Electro</t>
  </si>
  <si>
    <t>4x100mts</t>
  </si>
  <si>
    <t>Carlos Wienberg</t>
  </si>
  <si>
    <t>Peones</t>
  </si>
  <si>
    <t>Mano de obra para asentar el banco de ensayos</t>
  </si>
  <si>
    <t>Comida y supplies</t>
  </si>
  <si>
    <t>Hilux</t>
  </si>
  <si>
    <t>Accesorios válvulas</t>
  </si>
  <si>
    <t>Niple</t>
  </si>
  <si>
    <t>Casa de Electricidad</t>
  </si>
  <si>
    <t>Taladro</t>
  </si>
  <si>
    <t>Alquiler taladro y grupo electrógeno</t>
  </si>
  <si>
    <t>Fierros</t>
  </si>
  <si>
    <t>La Casa del Herrero</t>
  </si>
  <si>
    <t>Electrodos</t>
  </si>
  <si>
    <t>Accesorio banco de ensayo para conexión</t>
  </si>
  <si>
    <t>El Nuevo Triángulo</t>
  </si>
  <si>
    <t>Cinta métrica</t>
  </si>
  <si>
    <t>Cinta electricista</t>
  </si>
  <si>
    <t>Pilas</t>
  </si>
  <si>
    <t>Grasa de litio</t>
  </si>
  <si>
    <t>Lona</t>
  </si>
  <si>
    <t>Cinta rotuladora</t>
  </si>
  <si>
    <t>Rappi</t>
  </si>
  <si>
    <t>Almacén</t>
  </si>
  <si>
    <t>Generadores</t>
  </si>
  <si>
    <t>Arreglo con Cristina Tello</t>
  </si>
  <si>
    <t>Para IB</t>
  </si>
  <si>
    <t>Tablero banco de ensayos</t>
  </si>
  <si>
    <t>Materiales para tablero de banco de ensayos</t>
  </si>
  <si>
    <t>Cablevisión - Fibertel</t>
  </si>
  <si>
    <t>Darwin</t>
  </si>
  <si>
    <t>Combustible</t>
  </si>
  <si>
    <t>Para el generador de electricidad</t>
  </si>
  <si>
    <t>Ensayos de tracción de probetas soldadas - CONICET</t>
  </si>
  <si>
    <t>Sitio de ensayo</t>
  </si>
  <si>
    <t>Prolongadores y zapatillas para sitio de ensayos</t>
  </si>
  <si>
    <t>Raid</t>
  </si>
  <si>
    <t>Cencosud</t>
  </si>
  <si>
    <t>Fruta</t>
  </si>
  <si>
    <t>Conservadoras</t>
  </si>
  <si>
    <t>Desayuno</t>
  </si>
  <si>
    <t>Bujes</t>
  </si>
  <si>
    <t>Ministerio de Transporte PBA</t>
  </si>
  <si>
    <t>Hidrolavadora</t>
  </si>
  <si>
    <t>Equipo de Oficina</t>
  </si>
  <si>
    <t>Consumibles de Oficina</t>
  </si>
  <si>
    <t>Monitor 32 pulgadas led</t>
  </si>
  <si>
    <t>Marcomp SRL</t>
  </si>
  <si>
    <t>Monitor 24 pulgadas Samsung Curvo</t>
  </si>
  <si>
    <t>Papel higiénico, gaseosas y galletitas para oficina</t>
  </si>
  <si>
    <t>Comisiones y fluctuaciones perdidas en la transferencia</t>
  </si>
  <si>
    <t>Computadora Lenovo Thinkpad para Nelson Villagra</t>
  </si>
  <si>
    <t>Pago a Andrés Pozzi por trabajos en Enero en el sitio de ensayos</t>
  </si>
  <si>
    <t>Andrés Pozzi</t>
  </si>
  <si>
    <t>Oxpane Laser and water jet</t>
  </si>
  <si>
    <t>Alquiler generador eléctrico para banco de ensayos</t>
  </si>
  <si>
    <t>Alquiler de tubos de nitrogeno para banco de ensayos</t>
  </si>
  <si>
    <t>Caja microswitch para válvulas neumáticas</t>
  </si>
  <si>
    <t>Para Darwin</t>
  </si>
  <si>
    <t>Mexx</t>
  </si>
  <si>
    <t>Fixon Group</t>
  </si>
  <si>
    <t>Computadora armada INTEL i7</t>
  </si>
  <si>
    <t>PC Time</t>
  </si>
  <si>
    <t>Antena wifi</t>
  </si>
  <si>
    <t>Tubos de nitrógeno</t>
  </si>
  <si>
    <t>Caja Microswitch</t>
  </si>
  <si>
    <t>Materiales de librería</t>
  </si>
  <si>
    <t>EJP Herramientas</t>
  </si>
  <si>
    <t>Depósito bancario</t>
  </si>
  <si>
    <t>Caja de acrílico</t>
  </si>
  <si>
    <t>Abocardadora de tubos</t>
  </si>
  <si>
    <t>ALTOACRIL</t>
  </si>
  <si>
    <t>Juan Ramirez Velasco 1090 - Juan B. Justo 2301</t>
  </si>
  <si>
    <t>Máquina contadora de dinero</t>
  </si>
  <si>
    <t>AjaxGold</t>
  </si>
  <si>
    <t>Teclados</t>
  </si>
  <si>
    <t>NO ES UN ARQUEO</t>
  </si>
  <si>
    <t>Robador Soldadura</t>
  </si>
  <si>
    <t>Soldadura de tanque Typhon</t>
  </si>
  <si>
    <t>Pinturerías MM</t>
  </si>
  <si>
    <t>Selladores de silicona Ácida Labor 250ml</t>
  </si>
  <si>
    <t>Comprobante</t>
  </si>
  <si>
    <t>Pipeta</t>
  </si>
  <si>
    <t>Equicient SRL</t>
  </si>
  <si>
    <t>Micropipeta automática volumen fijo 500ul</t>
  </si>
  <si>
    <t>Ordanid</t>
  </si>
  <si>
    <t>Vidrios de reloj</t>
  </si>
  <si>
    <t>Labdiscount</t>
  </si>
  <si>
    <t>Vidrio de reloj 8cm Importado</t>
  </si>
  <si>
    <t>Bebidas</t>
  </si>
  <si>
    <t>OPEX</t>
  </si>
  <si>
    <t>FOPEX</t>
  </si>
  <si>
    <t>Arreglo de computadora</t>
  </si>
  <si>
    <t>The Notebook Store</t>
  </si>
  <si>
    <t>Juan Gimenez</t>
  </si>
  <si>
    <t>Hangar y oficina 1/2 mes</t>
  </si>
  <si>
    <t>Memoria</t>
  </si>
  <si>
    <t>Ambo de limpieza - Dylan Feld</t>
  </si>
  <si>
    <t>Sergio Wardmo</t>
  </si>
  <si>
    <t>Laboratorio</t>
  </si>
  <si>
    <t>ZD SOPORTE PARA PLACA ZD-11E GIRATORIO 360GRADOS O.CHINA BASE METALICA 30 X 16 X 12 ZD-11E USO PROFESIONAL Y LE PERMITE AJUSTAR EL ANCHO Y LA POSICIÓN CON FIJACIÓN POR TORNILLO AJUSTABLE HASTA 23CM.IDEAL PARA SOLDAR Y LIMPIAR ZD11E LE PERMITE UNA ALTURA DE TRABAJO 11.5 CM.</t>
  </si>
  <si>
    <t>KOION PORTA CARRETE DE ESTAÑO CD-1317 DE CHAPA O.CHINA ADMINTE ROLLOS DE 100Gr - 250Grs - 500Gr - 1Kg - CD1317 SOPORTE PORTA ESTAÑO</t>
  </si>
  <si>
    <t>PROSKIT CEPILLO ANTIESTATICO AS-501A ideal para ser utillizado en la limpieza de placas electronicas. Largo total 180mm; largo del cepillo 40mm; largo de las cerdas 16mm. O CHINA</t>
  </si>
  <si>
    <t>BREMEN PUNTO DE MARCAR AUTOMATICO LARGO 120mm USO PROFESIONAL O.TAIWAN 0344</t>
  </si>
  <si>
    <t>PROSKIT CRIMPEADORA CP-371 CON CRIQUE ; MORDAZAS INTERCAMBIABLES. USO PROFESIONAL ;MANGO BIMATERIAL ;SIN MORDAZA O.TAIWAN .PODRA COLOCAR UNA VARIEDAD DE MODELOS. EJ. BNC ; AUTOMOTOR ; TERMINALES ELECTRICOS ; REDES RJ45 ; 11 ; 6 ETC... ( VER MORDAZAS ) CP371</t>
  </si>
  <si>
    <t>PROSKIT LUPA de MANO MA-019 3.0 x con LUZ a LED ; de 56mm de Diametro ; de VIDRIO O.CHINA FUNCIONA con TRES Pilas AAA ( NO INCLUIDAS ) MA019</t>
  </si>
  <si>
    <t>PROSKIT LIMPIADOR de PUNTA SH-1025 USO PROFESIONAL O.TAIWAN ELABORADO CON VIRUTAS de COBRE y ZINC CON BAJO NIVEL ABRASIVOS ; RECIPIENTE de ACERO CROMADO y BASE de GOMA MEDIDA 83 x 27 mm .</t>
  </si>
  <si>
    <t>MOTA LLAVE AJUSTABLE PREMIUM 6 PULGADAS 150mm LLP06 O.SPAIN CROMADA LINEA PREMIUM Material Cromo Vanadio. APERTURA DE BOCA 20mm Para ajustar elementos de fijación en mecánica y construcción.Material: Cromo Vanadio.Escala métrica grabada.Superficie de agarre paralela.</t>
  </si>
  <si>
    <t>DELTA MALLA DESOLDANTE de 2.5mm o 3.5mm ANCHO en ROLLO DE 1.5Mts O.ARGENTINA CONSULTAR POR MEDIDA</t>
  </si>
  <si>
    <t>HAKKO ESPONJA A1042 Para LIMPIAR LA PUNTA DEL SOLDADOR O.USA de Tamaño: 65x65mm - Espesor : 15mm ; Con ORIFICIO CENTRAL de 23mm IDEALA Para UTILZAR CON EL APOYA SOLDADOR de ESTACION de SOLDADOR SE POR UNIDAD</t>
  </si>
  <si>
    <t>DELTA PLUS GUANTES Por 100 Unidades Caja Cerrada VENITACTYL 1400B100 MEDIDA 9 / 10 NITRILO COLOR CELESTE EN374-1:2003 EN455/1-2-3 AQL1.5 O.CHINA</t>
  </si>
  <si>
    <t>PROSKIT MORSA PD-376 CUERPO METALICO MORDAZAS de 70mm de ANCHO APERTURA de 68mm - GIRO 360 grados. SUJECION en SUPERFICIE POR SISTEMA VENTOSA O. CHINA PD376</t>
  </si>
  <si>
    <t>PROSKIT MT-1706 TESTER TRUE RMS AUTORRANGO 3 5/6 DIGITOS 5999 CUENTAS CAT3 BACKLIGHT ; CONTINUIDAD CON SONIDO ; DIODOS; TRANSISTORES; HOLD DE LECTURA; INDICADOR DE BATERIA CON DETECTOR DE TENSION ; BUSCAPOLO Y LINTERNA. O.CHINA</t>
  </si>
  <si>
    <t>DURACELL PILA o BATERIA 9Volt ALCALINA MN1604B1 Ideal dispositivos electrónicos. La batería de mayor duración. O.MALASIA</t>
  </si>
  <si>
    <t>PROSKIT CP-080E PELACABLE AUTOMATICO CON CORTE de 0.2mm a 4.0mm. O.CHINA HIMP00510 TIPO FRONTAL CON REGULACION largo 172mm CP080E LARGO 175mm</t>
  </si>
  <si>
    <t>PROSKIT 8PK-CT001 PELACABLE UTP Con INSERTADOR 110 8PK-CT 001</t>
  </si>
  <si>
    <t>PROSKIT CP-108 PELACABLE de 0.4 a 4mm REGULABLE ; MANGOS CON AISLACION FINA ; RESORTE y ALICATE O.CHINA CP108 Tiene un tope de tornillo ajustable para diferentes tamaños de cable . Corta y pela el alambre sólido y trenzado; de manera limpia y ordenada. con tratamiento de endurecimiento</t>
  </si>
  <si>
    <t>KOION PELACABLE MANUAL HY-5024 PARA CABLES FINOS de 0;6 A 2.6mm O.CHINA MANGOS BI-MATERIAL BICOLOR HY5024 CON TRABA y RESORTE 0.6 - 0.8 - 1.0 - 1.3 - 1.6 - 2 - 2.6 mm TIENE ALICATE Tamaño de pelado del cable AWG 10.12.14.16.18.20.22 HY 5024</t>
  </si>
  <si>
    <t>PROSKIT CP-505 PELACABLE MANUAL PARA CABLE UTP / STP RG59 - RG6 - RG11- CON ALICATE PARA CABLE PLANO y PELA CABLE USO PROFESIONAL CP 505 Posee mordaza giratoria y regulación de presión para un corte perfecto. O.CHINA CP505</t>
  </si>
  <si>
    <t>STANLEY PISTOLA DE CALOR 1800W STXH2000DOBLE AISLACION TEMPERATURA REGULABLE 2 VELOCIDADES GARANTIA DE DOS AÑOS O CHINA</t>
  </si>
  <si>
    <t>DELTA ALCOHOL ISOPROPILICO POR 1 LITRO de ALTA PUREZA 99.8% O. ARGENTINA</t>
  </si>
  <si>
    <t>BREMEN JUEGO de DESTORNILLADORES PERILLERO de 34Pzas CON PUNTAS INTERCAMBIABLES PHILLIPS; PLANOS; TORX; ALLEN 5161 Material: A S-2.Encastre: 5/32Contenido:2 Puntas Pozidriv: 0 ; 1.4 Puntas Phillips: 000 ; 00; 0 ; 1.9 Puntas Torx: T4- T5- T6- T7- T8- T9- T10- T15- T20.7 Puntas Planas: 1 - 1.5 - 2 - 2.5 - 3 -3.5 - 4.8 Puntas Hexagonales: 0.7 - 0.9 - 1.3 - 1.5 - 2 - 2.5- 3 - 4.2 Adaptadores Porta Puntas Para Taladro.1 Destornillador Porta Puntas 110 mm.Caja Plástica</t>
  </si>
  <si>
    <t>PROSKIT PELACABLE PARA COAXIL DE 2 CORTES RG58; 59; 62; 63 . PK-332 O.TAIWAN CON AJUSTE DE ALTURA de CUCHILLA . Pelacables rotativo coaxial (RG-58/59/62 / 3C2V / 4C / 5C) PK332</t>
  </si>
  <si>
    <t>FELO 538 DESTORNILLADOR PORTAPUNTAS MAGNETICO ENC 1/4 x 100mm ( CON IMAN EXTRA FUERTE ) O.ALEMANIA LINEA 500 FRICO ; MANGO de GOMA Material Cromo Vanadium ; A prueba de impacto - Largo de la varilla: 105MM</t>
  </si>
  <si>
    <t>DELTA CONTACMATIC BIO LIMPIA CONTACTOS y DESENGRASANTE DE USOS GENERALES 280g</t>
  </si>
  <si>
    <t>DELTA CONTAFLUX en JERINGA 10cc GEL. O. ARGENTINA. FLUX PARA SOLDADURAS DE CIRCUITOS DE MONTAJE SUPERFICIAL. SU PRESENTACIÓN EN JERINGA PERMITE UNA APLICACIÓN PUNTUAL EN CIRCUITOS INTEGRADOS DE DIMENSIONES REDUCIDAS.</t>
  </si>
  <si>
    <t>BREMEN CINTA METRICA AUTO FRENANTE 5 Metros x 25mm de ANCHO O.CHINA 6904 Con IMAN ; con fleje revestido en Nylon ; escala en milímetrosTope con doble imán ;Fleje flexible que no se dobla en una extensión de dos metros (horizontales) ; Gancho para cinturón y cordón de sujeciónBotón de retracción</t>
  </si>
  <si>
    <t>BREMEN EXTENSION HEXAGONAL ENC.1/4 x 150mm con IMAN y TRABA MECANICA O.TAIWAN IDEAL USO EN ATORNILLADORES 4683</t>
  </si>
  <si>
    <t>MOTA JUEGO de PUNTAS B33 de 32 Pzas ENC 1/4 de. INCLUYE PHILLIPS ; CUADRADA ; PLANOS ; ALLEN mm ; TORX ;y EXTENSOR. B33 INCLUYE PH0 - PH1 -PH2 - PH3 - PZ0 - PZ2 - PZ3T10 - T15 - T20 - T25 - T27 - T30 - T40 Plana: 3 - 4 - 5 - 6 - 7 Cuadradas: R0 - R1 - R2 - R3Hexagonales: 1 1/2 - 2 - 2 1/2 - 3 - 4 - 5 - 5 1/2Largo de las puntas: 25 mmIncluye caja de guardado con gancho para cinturón B-33</t>
  </si>
  <si>
    <t>KAPTON CINTA Tape 20mm x 30Metros de ANCHO ESPESOR 0.010 DESDE 269Grados A 400Grados ( intermitente ) Soportan altas temperaturas sin despegarse ni contraerse Apta para rebaling; transfers de pcb s a plancha; bobinas; transformadores; capacitores</t>
  </si>
  <si>
    <t>RAYOVAC PILA o BATERIA ALCALINA 1.5V AAA Pack x 4 Unidades. O.CHINA</t>
  </si>
  <si>
    <t>MOTA LQ91 Jgo de 9 Pzas LLAVES HEXAGONALES ( ALLEN ) MILIMETRICA 1.5mm - 2 - 2.5 - 3 - 4 - 5 - 6 - 8 - 10mm CORTA EN L O.ESPAÑA LQ-91 CON SOPORTE PLASTICO Largo maximo 110MM - Largo minimo 40mm - MATERIAL CROMO VANADIO TERMINACION FASTIZADA SET LQ 91</t>
  </si>
  <si>
    <t>STANLEY 69252 Jgo DE LLAVES ALLEN PULGADAS SERIE CORTA MEDIDAS 1/16 - 5/64 - 3/32 - 1/8 - 5/32 - 3/16 - 7/32 - 1/4 - O.CHINA CON ESTUCHE PLÁSTICO EN BLISTER 69-252</t>
  </si>
  <si>
    <t>DELTA RESINA 40g LIMPIADORA PARA PUNTAS de SOLDADORES O.ARGENTINA PROLONGA LA VIDA UTIL DEL SOLDADOR</t>
  </si>
  <si>
    <t>DELTA AISLANTE ACRILICO. LACA PROTECTORA. RIGIDEZ DIELECTRICA 30KV/MM. RECOMMEDADO PARA PROTECCION DE LA HUMEDAD INTEMPERIE Y OXIDACION. BOBINADOS Y FLYBACKS.CIRCUITOS IMPRESOS Y ZOCALOS CONECTORES Y CABLES PLANOS.TRANSFORMADORES DE ALTA TENSION.</t>
  </si>
  <si>
    <t>PROSKIT PUNTA Para ESTACION DE SOLDADO SS-989B CONICA 1MM O.TAIWAN COMPATIBLE CON 936 ; 858 ; 952 ; 862 ; 962 ; 989 ; 708</t>
  </si>
  <si>
    <t>PUNTA 936RTB CONICA 1mm PARA ESTACION de SOLDADO HY-936 ; HY-936 ; HY-908 GOOT PX-501 ; PX-601X y RX-711AS ; CT-BRAND CT-858 - CT-853 ; FULLENERGY ; HAKKO ; DNS ; HONY ; KADA ; AOYUE O.CHINA</t>
  </si>
  <si>
    <t>PUNTA 936RTC1 CHANFLEADA 1.2mm PARA ESTACION de SOLDADO HY-936 ; HY-936 ; HY-908 GOOT PX-501 ; PX-601X y RX-711AS ; CT-BRAND CT-858 - CT-853 ; FULLENERGY ; HAKKO ; DNS ; HONY ; KADA ; AOYUE O.CHINA</t>
  </si>
  <si>
    <t>PUNTA 936RTFB CONICA 0.5mm PARA ESTACION de SOLDADO HY-936 ; HY-936 ; HY-908 GOOT PX-501 ; PX-601X y RX-711AS ; CT-BRAND CT-858 - CT-853 ; FULLENERGY ; HAKKO ; DNS ; HONY ; KADA ; AOYUE O.CHINA</t>
  </si>
  <si>
    <t>DUPONT PAÑOS de LIMPIEZA PRO CLEAN SONTARA en ROLLO o BOBINA 190 UNIDADES de 220 x 260mm COLOR CELESTE TROQUELADO ; NO DEJA PELUSA - ANTI-DESGARRO ; Ideales para utilizar en laboratorios; industrias químicas; alimenticias y electrónicas. Son muy eficientes a la hora de la limpieza debido a su gran capacidad de absorción; (aprox. entre 5 y 7 veces su peso en agua) generando un alto rendimiento del paño.</t>
  </si>
  <si>
    <t>MOTA TRINCHETA C100 HOJA TRAPEZOIDAL ; SE PUEDEN GUARDAR HOJAS EN SU INTERIOR O.SPAIN CUERPO DE ZINC PINTADO C-100 MATERIAL SK-5HOJA TRAPEZOIDAL DE ALTA CALIDAD.CUERPO DE ZINC PINTADO BOTÓN DE EMPUJE Y BLOQUEO DE LA HOJA.INCLUYE 1 HOJA</t>
  </si>
  <si>
    <t>PROSKIT PINZA de PUNTA CHATA LISA PROSKIT de 150mm PK-104D MANGO de ANTIDESLIZANTES ; O.TAIWAN Peso ligero para una fácil operación -Especialmente fabricado para el campo electrónico y de precisión. PK104D</t>
  </si>
  <si>
    <t>PROSKIT PINZA de PUNTA MEDIA CAÑA PROSKIT PK-102D 150mm de LARGO ; DENTADA ;MANGOS ANTIDESLIZANTES O.TAIWAN. Peso ligero para una fácil operación -Especialmente fabricado para el campo electrónico y de precisión. PK102D</t>
  </si>
  <si>
    <t>PROSKIT ALICATE de CORTE al RAS PK-101D de 125mm CORTE SUGERIDO 1;3mm en COBRE ;MANGOS ANTIDESLIZANTES O.TAIWAN Peso ligero para una fácil operación -Especialmente fabricado para el campo electrónico y de precisión. PK101D</t>
  </si>
  <si>
    <t>BREMEN PINZA PUNTA CHATA 5Pg 125mm CROMO VANADIO O.CHINA 6573</t>
  </si>
  <si>
    <t>BREMEN PINZA TIPO ROSARIO CON CORTE 5Pg 125mm CROMO VANADIO O.CHINA 6574</t>
  </si>
  <si>
    <t>PROSKIT PINZA UNIVERSAL CON CORTE PM-731 O.CHINA</t>
  </si>
  <si>
    <t>NICHOLSON PELACABLE MANUAL AJUSTABLE de 0 A 6mm MAXIMO ; MANGO ANTIDESLIZABLE O.BRASIL 219013NB COOPER TOOLS IDEAL PARA LA INDUSTRIA PARA FABRICAS LA REGULACIÓN QUEDA FIJA Y SE RE ALISA MANUALMENTE</t>
  </si>
  <si>
    <t>PROSKIT ALICATE CORTE OBLICUO PK-067DS 160mm de LARGO MANGOS AISLADOS .O.CHINA ; Material S60C Acero al carbono forjado medio ; PK 067DS USO HOBBY PESO 260Gramos ; Capacidad de corte: Acero Blando 2;0 mm; Acero Duro 1;2 mm; Cobre 2;6 mm PK067DS</t>
  </si>
  <si>
    <t>PROSKIT PINZA de PUNTA MEDIA CAÑA PK-709DS 160mm de LARGO MANGO AISLADOS BI-MATERIAL O.CHINA PK709DS Material S60C Acero al carbono forjado medio ; PK0709DS USO HOBBY PESO 260Gramos ; Capacidad de corte: Acero Blando 2;0 mm; Acero Duro 1;2 mm; Cobre 2;6 mm PK 0709DS</t>
  </si>
  <si>
    <t>PROSKIT PINZA UNIVERSAL PK052DS DE 170mm de LARGO MANGOS AISLADOS BIMATERIAL. O.CHINA Material S60C Acero al carbono forjado medio ; PK 052DS USO HOBBY PESO 260Gramos ; Capacidad de corte: Acero Blando 2.2 mm; Acero Duro 1;2 mm; Cobre 3 mm PK052DS</t>
  </si>
  <si>
    <t>PROSKIT JUEGO de CALIBRADORES PLASTICOS de 10Pzas PKA001</t>
  </si>
  <si>
    <t>HONGTAI PLATO MAGNETICO REDONDO BREMEN CON BASE AGOMADA EN ACERO INOXIDABLE de 150mm de DIAMETRO Y 23mm de PROFUNDIDAD</t>
  </si>
  <si>
    <t>MOTA REGLA METALICA de 500 Milimetros ACERO INOXIDABLE MILIMETRADA; ESPESOR 1mm; ANCHO 29mm. CON TABLA de CONVERSION. O.ESPAÑA REG050</t>
  </si>
  <si>
    <t>TRAMONTINA MASTER CAJA PLASTICA 13Pulg.Modelo 43803913 HERRAJE METALICO O.BRAZIL CON BANDEJA y GAVETROS Medidas 330 x 150 x 150mm PRESILLA PASA CANDADO ; Bandeja internaremovible y compartimientos p/ piezas pequeñas</t>
  </si>
  <si>
    <t>DELTA PLUS BARBIJO MASQU POR UNIDAD Mascarilla desechable higiénica. Polipropileno no tejido 160 g / m 2. Elástico de ajuste y sujeción nasal.O.CHINA COLOR BLANCO TALLA UNICA</t>
  </si>
  <si>
    <t>Alamtec Herramientas</t>
  </si>
  <si>
    <t>Estación de soldado</t>
  </si>
  <si>
    <t>Soporte para placa</t>
  </si>
  <si>
    <t>Koion</t>
  </si>
  <si>
    <t>Estaño</t>
  </si>
  <si>
    <t>Cepillo Antiestático</t>
  </si>
  <si>
    <t>Brusela</t>
  </si>
  <si>
    <t>PROSKIT PK-104T BRUSELA MEDIA CAÑA CURVA 115mm de LARGO O.CHINA (x2) // PROSKIT PK-112T BRUSELA MEDIA CAÑA RECTA O.CHINA (x1)</t>
  </si>
  <si>
    <t>Punto de marcar</t>
  </si>
  <si>
    <t>Crimpeadora</t>
  </si>
  <si>
    <t>Lupa</t>
  </si>
  <si>
    <t>Limpiador de Punta</t>
  </si>
  <si>
    <t>Llave Ajustable</t>
  </si>
  <si>
    <t>Llave ajustable</t>
  </si>
  <si>
    <t>Malla Desoldante</t>
  </si>
  <si>
    <t>Esponja</t>
  </si>
  <si>
    <t>Color termocontraíble</t>
  </si>
  <si>
    <t>COLOR 1.6mm (1/16pulg) POR METRO TERMOCONTRAIBLE SPAGUETTI ( VARIOS COLORES ; BLANCO ; ROJO ; AMARILLO ; VERDE y CELESTE CONSULTAR ) (x5) // 03 COLOR 2.4mm (3/32pulg) POR METRO TERMOCONTRAIBLE SPAGUETTI ( VARIOS COLORES ; BLANCO ; ROJO ; AMARILLO ; VERDE y CELESTE CONSULTAR ) (x5)</t>
  </si>
  <si>
    <t>Estaciones de soldado, morsas, estaño y carreteles, pistola de aire caliente, visera con lupa, guantes, cable multipolar, concetores db, multímetros,caja de herramientas y herramientas</t>
  </si>
  <si>
    <t>Morsa</t>
  </si>
  <si>
    <t>Multímetro</t>
  </si>
  <si>
    <t>PROSKIT MORDAZA D1 TERMINALES PREAISLADOS AWG 22-18 16-14 12-10 DIN 0.5-1.0 1.5-2.5 4.0-6.0mm2 JIS 1.25 - 2.0 - 5.5mm2 (Para CRIMPEADORAS PROSKIT CP372; CP371 o PK3003F) RPZA033D1 O.TAIWAN 1PK-3003D1 // PROSKIT MORDAZA PARA FIBRA OPTICA SMA SRF SMF MEDIDAS SQ 0.042 HEX 0.068 RND 0.133 - 0.162 - 0.195 (Para CRIMPEADORAS PROSKIT CP372; CP371 o PK3003F) O.TAIWAN CP-336DF1</t>
  </si>
  <si>
    <t>Pelacable</t>
  </si>
  <si>
    <t>Pistola de calor</t>
  </si>
  <si>
    <t>Alcohol Isopropílico</t>
  </si>
  <si>
    <t>Destornilladores</t>
  </si>
  <si>
    <t>Limpia Contactos</t>
  </si>
  <si>
    <t>Extensión Hexagonal</t>
  </si>
  <si>
    <t>Juego de puntas</t>
  </si>
  <si>
    <t>Cinta térmica</t>
  </si>
  <si>
    <t>Juego de llaves</t>
  </si>
  <si>
    <t>Resina</t>
  </si>
  <si>
    <t>Aislante acrílico</t>
  </si>
  <si>
    <t>Paños de limpieza</t>
  </si>
  <si>
    <t>Trincheta</t>
  </si>
  <si>
    <t>Pinzas</t>
  </si>
  <si>
    <t>Alicate</t>
  </si>
  <si>
    <t>Calibradores plásticos</t>
  </si>
  <si>
    <t>Plato magnético</t>
  </si>
  <si>
    <t>Regla magnética</t>
  </si>
  <si>
    <t>PROSKIT SS-989B ESTACIÓN de SOLDADO DIGITAL AIRE CALIENTE y SOLDADOR; INCLUYE 3 PICOS REDONDOS ; SOPORTE PARA SOLDADOR ; 6 MESES DE GARANTÍA SS989B Diseño de boquillas de aire caliente intercambiables para diferentes tipos de componentes de montaje en sup</t>
  </si>
  <si>
    <t>EXIMETAL ESTAÑO 60/40 0;35mm EN ROLLO de 1/4 Kg O.ARGENTINA</t>
  </si>
  <si>
    <t>Capacitores</t>
  </si>
  <si>
    <t>Amplificadores</t>
  </si>
  <si>
    <t>Separadores</t>
  </si>
  <si>
    <t>Cable monoconductor</t>
  </si>
  <si>
    <t>Tubo protector</t>
  </si>
  <si>
    <t>Bridas - cables</t>
  </si>
  <si>
    <t>Container</t>
  </si>
  <si>
    <t>Néstor Gamboa</t>
  </si>
  <si>
    <t>Para sitio de ensayos</t>
  </si>
  <si>
    <t>Potting Shell</t>
  </si>
  <si>
    <t>DigiKey</t>
  </si>
  <si>
    <t>Regulador de Corriente</t>
  </si>
  <si>
    <t>SOLO IMPUESTOS KEMET / M39014/02-1419</t>
  </si>
  <si>
    <t>SOLO IMPUESTOS TE Connectivity AMP Connectors / 1375795-4</t>
  </si>
  <si>
    <t>SOLO IMPUESTOS Molex (VA) / 5040500491</t>
  </si>
  <si>
    <t>SOLO IMPUESTOS Vishay Dale (VA) / M55342K06B10E0RS3</t>
  </si>
  <si>
    <t>SOLO IMPUESTOS Vishay Dale (VA) / D55342K07B499DRS3</t>
  </si>
  <si>
    <t>SOLO IMPUESTOS STMicroelectronics [EC] (VA) / TSX631AIYLT</t>
  </si>
  <si>
    <t>SOLO IMPUESTOS Texas Instruments (VA) / INA225AQDGKRQ1</t>
  </si>
  <si>
    <t>SOLO IMPUESTOS Vishay Dale (VA) / M55342K06B2E49RS3</t>
  </si>
  <si>
    <t>SOLO IMPUESTOS KEMET / CDR33BX104AKWS7185</t>
  </si>
  <si>
    <t>SOLO IMPUESTOS Keystone Electronics / 4799</t>
  </si>
  <si>
    <t>SOLO IMPUESTOS Keystone Electronics / 6799</t>
  </si>
  <si>
    <t>SOLO IMPUESTOS Alpha Wire / 892219 RD001</t>
  </si>
  <si>
    <t>SOLO IMPUESTOS Alpha Wire / 892219 YL001</t>
  </si>
  <si>
    <t>SOLO IMPUESTOS Alpha Wire / 892219 GR001</t>
  </si>
  <si>
    <t>SOLO IMPUESTOS Alpha Wire / 892219 BL001</t>
  </si>
  <si>
    <t>SOLO IMPUESTOS Alpha Wire / 892219 WH001</t>
  </si>
  <si>
    <t>SOLO IMPUESTOS Alpha Wire / 892219 BK001</t>
  </si>
  <si>
    <t>SOLO IMPUESTOS Alpha Wire / 892219 BR001</t>
  </si>
  <si>
    <t>SOLO IMPUESTOS Techflex / FIN0.25RD50</t>
  </si>
  <si>
    <t>SOLO IMPUESTOS Techflex / FIN0.38RD50</t>
  </si>
  <si>
    <t>SOLO IMPUESTOS Panduit Corp / TM3S8-C76</t>
  </si>
  <si>
    <t>SOLO IMPUESTOS NorComp Inc. / 772-E15-103R001</t>
  </si>
  <si>
    <t>SOLO IMPUESTOS NorComp Inc. / 772-E09-203R001</t>
  </si>
  <si>
    <t>SOLO IMPUESTOS NorComp Inc. / 772-E25-203R001</t>
  </si>
  <si>
    <t>SOLO IMPUESTOS NorComp Inc. / 772-E15-203R00</t>
  </si>
  <si>
    <t>SOLO IMPUESTOS Alpha Wire / AZ221934 BK001</t>
  </si>
  <si>
    <t>SOLO IMPUESTOS Alpha Wire / AZ221934 RD001</t>
  </si>
  <si>
    <t>SOLO IMPUESTOS Alpha Wire / AZ221934 GR001</t>
  </si>
  <si>
    <t>SOLO IMPUESTOS Alpha Wire / AZ221934 YL001</t>
  </si>
  <si>
    <t>SOLO IMPUESTOS ITT Cannon, LLC / DA509051</t>
  </si>
  <si>
    <t>SOLO IMPUESTOS ITT Cannon, LLC / DB509061</t>
  </si>
  <si>
    <t>SOLO IMPUESTOS NorComp Inc. / 772-E09-103R001</t>
  </si>
  <si>
    <t>SOLO IMPUESTOS NorComp Inc. / 772-E25-103R001</t>
  </si>
  <si>
    <t>SOLO IMPUESTOS Molex / 0387700108</t>
  </si>
  <si>
    <t>SOLO IMPUESTOS Molex / 0387700104</t>
  </si>
  <si>
    <t>Nicolas Lupi</t>
  </si>
  <si>
    <t>Zapatos de seguridad</t>
  </si>
  <si>
    <t>Megamaq</t>
  </si>
  <si>
    <t>Tiendasur</t>
  </si>
  <si>
    <t>Certificación de firma para incorporación de sociedades - IGJ</t>
  </si>
  <si>
    <t>Comida con escribano</t>
  </si>
  <si>
    <t>YC</t>
  </si>
  <si>
    <t>Kingsley Advani Family Office</t>
  </si>
  <si>
    <t>Yleana</t>
  </si>
  <si>
    <t>Elpizo Choi</t>
  </si>
  <si>
    <t>Jaan Tallinn</t>
  </si>
  <si>
    <t>Christian Deonier</t>
  </si>
  <si>
    <t>Namidi Okike</t>
  </si>
  <si>
    <t>Henry Ault</t>
  </si>
  <si>
    <t>Brandon Williams</t>
  </si>
  <si>
    <t>Brex</t>
  </si>
  <si>
    <t>James Wang</t>
  </si>
  <si>
    <t>Thomas Greenhill</t>
  </si>
  <si>
    <t>Jeremy Trilliing</t>
  </si>
  <si>
    <t>BNF Cognition</t>
  </si>
  <si>
    <t>En efectivo - 10/8/19</t>
  </si>
  <si>
    <t>Gastos de transferencia</t>
  </si>
  <si>
    <t>Online Metals</t>
  </si>
  <si>
    <t>Aporte de Eduardo</t>
  </si>
  <si>
    <t>Cinta métrica 15m Evel Fleje Acero Esmalta Profesional</t>
  </si>
  <si>
    <t>Cortes agua - Placas orificio</t>
  </si>
  <si>
    <t>Estructura de empuje de TROMEN_50D // Columnas x8 // Placa de empuje x2 // Asientos x2 // Soldadura x2</t>
  </si>
  <si>
    <t>NO SE SABE QUIEN LO PIDIÓ - Cortes agua - Brida KX9 O85x10 x3</t>
  </si>
  <si>
    <t>Actuadores neumáticos para válvulas 1/2´ // Actua. Simp/Ef. GNP24/4-F03/F04 x2 // Dado conversor 9x11 x2 // Namuer electroválvula 12 volt dc x2</t>
  </si>
  <si>
    <t>Repuestos y Herramientas Lamon</t>
  </si>
  <si>
    <t>Mecanizado de inyector y 2 partes de inyector</t>
  </si>
  <si>
    <t>Por desarrollo de PDU GSE</t>
  </si>
  <si>
    <t>Departamento</t>
  </si>
  <si>
    <t>Epic</t>
  </si>
  <si>
    <t>Iplan Darwin</t>
  </si>
  <si>
    <t>Armario</t>
  </si>
  <si>
    <t>Daniel Torres</t>
  </si>
  <si>
    <t>Mantenimiento de cuenta HSBC</t>
  </si>
  <si>
    <t>Otros Ingresos Varios</t>
  </si>
  <si>
    <t>Generador</t>
  </si>
  <si>
    <t>Hidroal</t>
  </si>
  <si>
    <t>Generador trifásico 6500wat DAEWOO</t>
  </si>
  <si>
    <t>Allen x9 - Milimétrica</t>
  </si>
  <si>
    <t>PINZA Profesional 8''</t>
  </si>
  <si>
    <t>PINZA Punta</t>
  </si>
  <si>
    <t>ALICATE 7'' PROFESIONAL</t>
  </si>
  <si>
    <t>Juego de tubos</t>
  </si>
  <si>
    <t>Tubos Largos 3/8'' - DAVIDSON (8 a 19mm)</t>
  </si>
  <si>
    <t>Tubos x 42pcs (1/4''y3/8'')</t>
  </si>
  <si>
    <t>Lapiz con iman</t>
  </si>
  <si>
    <t>Lapiz con iman - FINO - Plateado</t>
  </si>
  <si>
    <t>Espejo LED</t>
  </si>
  <si>
    <t>Espejo LED - RECTANGULAR</t>
  </si>
  <si>
    <t>Plato Rectangular Magnético</t>
  </si>
  <si>
    <t>Plato Redondo Magnético</t>
  </si>
  <si>
    <t>Llaves Crique Fijas x7 - DAVIDSON</t>
  </si>
  <si>
    <t>Flete de container</t>
  </si>
  <si>
    <t>Cinta Doble A</t>
  </si>
  <si>
    <t>Cinta AA Pintor Azul 900 48MMx50MT.</t>
  </si>
  <si>
    <t>Aerosol</t>
  </si>
  <si>
    <t>Kuwait Aerosol color 250cc.</t>
  </si>
  <si>
    <t>Manguera nivel 12x16 xMetro</t>
  </si>
  <si>
    <t>Manguera nivel 6x10 xMetro</t>
  </si>
  <si>
    <t>Pilas AAA Duracell</t>
  </si>
  <si>
    <t>Troncos</t>
  </si>
  <si>
    <t>Mancinos Maderas</t>
  </si>
  <si>
    <t>Tanque de agua</t>
  </si>
  <si>
    <t>Fivebil</t>
  </si>
  <si>
    <t>Ineca Tanque Entretecho Polietileno Roto moldeado 750 ltrs. Evolución Gris</t>
  </si>
  <si>
    <t>Combustible para generador</t>
  </si>
  <si>
    <t>Otros gastos</t>
  </si>
  <si>
    <t>BDK Equipamientos</t>
  </si>
  <si>
    <t>Banco de trabajo</t>
  </si>
  <si>
    <t>PLATAFORMA VALVULA 960X550 MM</t>
  </si>
  <si>
    <t>Resistencia de potencia</t>
  </si>
  <si>
    <t>Cables para medición</t>
  </si>
  <si>
    <t>Extractor de humo</t>
  </si>
  <si>
    <t>SOLO IMPUESTOS Filtro repuesto para extractores Hakko</t>
  </si>
  <si>
    <t>SOLO IMPUESTOS 24.0" (609.60mm) Banana Plug, Single, Stackable To Banana Plug, Single, Stackable Patch Cord 5000V (5kV)</t>
  </si>
  <si>
    <t>SOLO IMPUESTOS 12.0" (304.80mm) Banana Plug, Single, Stackable To Banana Plug, Single, Stackable Patch Cord 5000V (5kV)</t>
  </si>
  <si>
    <t>SOLO IMPUESTOS 36.0" (914.40mm) Banana Plug, Single, Stackable To Alligator Clip, Insulated Patch Cord 5000V (5kV)</t>
  </si>
  <si>
    <t>SOLO IMPUESTOS 18.0" (457.20mm) Banana Plug, Single To Alligator Clip, Insulated Patch Cord</t>
  </si>
  <si>
    <t>SOLO IMPUESTOS 40.0" (1016.00mm) BNC, Male Plug To Alligator Clip, Insulated (2) Test Lead 500V</t>
  </si>
  <si>
    <t>SOLO IMPUESTOS 18.0" (457.20mm) Banana Plug, Single, Stackable To Mini Hook Patch Cord 5000V (5kV)</t>
  </si>
  <si>
    <t>SOLO IMPUESTOS 12.0" (304.80mm) Alligator Clip, Insulated To Alligator Clip, Insulated Test Lead 5000VDC (5kV) 10 Leads, Multiple Colors</t>
  </si>
  <si>
    <t>SOLO IMPUESTOS 36.0" (914.40mm) Alligator Clip, Insulated To Alligator Clip, Insulated Test Lead 5000VDC (5kV) 10 Leads, Multiple Colors</t>
  </si>
  <si>
    <t>SOLO IMPUESTOS 500 mOhms ±5% 100W Wirewound Chassis Mount Resistor</t>
  </si>
  <si>
    <t>SOLO IMPUESTOS 1 Ohms ±5% 100W Wirewound Chassis Mount Resistor</t>
  </si>
  <si>
    <t>SOLO IMPUESTOS 3 Ohms ±5% 100W Wirewound Chassis Mount Resistor</t>
  </si>
  <si>
    <t>SOLO IMPUESTOS 6.4 Ohms ±5% 100W Wirewound Chassis Mount Resistor</t>
  </si>
  <si>
    <t>SOLO IMPUESTOS 12 Ohms ±5% 100W Wirewound Chassis Mount Resistor</t>
  </si>
  <si>
    <t>Por despido</t>
  </si>
  <si>
    <t>Variación de Inventario</t>
  </si>
  <si>
    <t>Troncos para apoyar estructuras - 4 Tacos Madera EUCA de 0,70 de alto - Señó Ricardo</t>
  </si>
  <si>
    <t>Armario metálico</t>
  </si>
  <si>
    <t>Ricardo a Pagar</t>
  </si>
  <si>
    <t>Mockup</t>
  </si>
  <si>
    <t>Alquiler Sitio de ensayos mes de Febrero</t>
  </si>
  <si>
    <t>Nafta del 7, 6 y del 5</t>
  </si>
  <si>
    <t>Pulverizador</t>
  </si>
  <si>
    <t>Organizador</t>
  </si>
  <si>
    <t>Organiz.Rec x2 y Organizador x2</t>
  </si>
  <si>
    <t>Ferretería Siglo XXI</t>
  </si>
  <si>
    <t>Transformador</t>
  </si>
  <si>
    <t>Transformador 220 - 110</t>
  </si>
  <si>
    <t>Ganchos</t>
  </si>
  <si>
    <t>Debido a mamá de Nacho</t>
  </si>
  <si>
    <t>C.O. Iron Works Inc.</t>
  </si>
  <si>
    <t>Rock West Composites</t>
  </si>
  <si>
    <t>BREX</t>
  </si>
  <si>
    <t>Conferencia - BREX</t>
  </si>
  <si>
    <t>Autodesk</t>
  </si>
  <si>
    <t>Cena Corp - BREX</t>
  </si>
  <si>
    <t>ACP Composites</t>
  </si>
  <si>
    <t>Tanques - BREX</t>
  </si>
  <si>
    <t>Tienda de campaña - BREX</t>
  </si>
  <si>
    <t>Maxx Metals</t>
  </si>
  <si>
    <t>United Airlines</t>
  </si>
  <si>
    <t>Nafta - BREX</t>
  </si>
  <si>
    <t>Viaje - BREX</t>
  </si>
  <si>
    <t>Hotwire.com</t>
  </si>
  <si>
    <t>Gogo Air</t>
  </si>
  <si>
    <t>3D Hubs</t>
  </si>
  <si>
    <t>Refund - Hotwire.com - BREX</t>
  </si>
  <si>
    <t>Refund - United - BREX</t>
  </si>
  <si>
    <t>McMaster-Carr</t>
  </si>
  <si>
    <t>Salt Lake Express</t>
  </si>
  <si>
    <t>Zoom.us</t>
  </si>
  <si>
    <t>AT&amp;T - BREX</t>
  </si>
  <si>
    <t>O'Reilly Auto Parts</t>
  </si>
  <si>
    <t>Techcrunch</t>
  </si>
  <si>
    <t>The Business Journals</t>
  </si>
  <si>
    <t>Venmo</t>
  </si>
  <si>
    <t>Chevron</t>
  </si>
  <si>
    <t>Caltrain</t>
  </si>
  <si>
    <t>BERX</t>
  </si>
  <si>
    <t>Delta Airlines</t>
  </si>
  <si>
    <t>Docusign</t>
  </si>
  <si>
    <t>Hotels.com</t>
  </si>
  <si>
    <t>Rite Aid</t>
  </si>
  <si>
    <t>Maison 140 Beverly Hills</t>
  </si>
  <si>
    <t>Restaurante - BREX</t>
  </si>
  <si>
    <t>Wolfsburgau</t>
  </si>
  <si>
    <t>LinkedIn</t>
  </si>
  <si>
    <t>The Green Car Insurance</t>
  </si>
  <si>
    <t>Corte de pelo - BREX</t>
  </si>
  <si>
    <t>Café - BREX</t>
  </si>
  <si>
    <t>Stripe</t>
  </si>
  <si>
    <t>Supermercado - BREX</t>
  </si>
  <si>
    <t>Cafe - BREX</t>
  </si>
  <si>
    <t>Airbnb</t>
  </si>
  <si>
    <t>Target - BREX</t>
  </si>
  <si>
    <t>American Airlines</t>
  </si>
  <si>
    <t>Pizza - BREX</t>
  </si>
  <si>
    <t>Multa - BREX</t>
  </si>
  <si>
    <t>The General Car Insurance</t>
  </si>
  <si>
    <t>Bar - BREX</t>
  </si>
  <si>
    <t>IEEE SA - Products &amp; Services</t>
  </si>
  <si>
    <t>Comida en KATL - BREX</t>
  </si>
  <si>
    <t>Servos - BREX</t>
  </si>
  <si>
    <t>Pala</t>
  </si>
  <si>
    <t>Pala Punta Gherardi</t>
  </si>
  <si>
    <t>Comida - BREX</t>
  </si>
  <si>
    <t>Transfer Express</t>
  </si>
  <si>
    <t>Trello</t>
  </si>
  <si>
    <t>UPS</t>
  </si>
  <si>
    <t>Auto</t>
  </si>
  <si>
    <t>Toyota Arg</t>
  </si>
  <si>
    <t>FirstPCB</t>
  </si>
  <si>
    <t>Comida con inversor - BREX</t>
  </si>
  <si>
    <t>PARA DESTILADORA</t>
  </si>
  <si>
    <t>Ing. Químico</t>
  </si>
  <si>
    <t>Alquiler - BREX</t>
  </si>
  <si>
    <t>Paypro</t>
  </si>
  <si>
    <t>Agua destilada e insumos</t>
  </si>
  <si>
    <t>Embudo</t>
  </si>
  <si>
    <t>Sellos</t>
  </si>
  <si>
    <t>Manta antiestática</t>
  </si>
  <si>
    <t>2 juegos de 8 c/u</t>
  </si>
  <si>
    <t>Juego de postes</t>
  </si>
  <si>
    <t>SOLO IMPUESTOS - Connector Sealing Flange For D-Sub Connectors - Para conectores DB</t>
  </si>
  <si>
    <t>SOLO IMPUESTOS - Jackscrew Socket For D-Sub Panel Mount Connectors - Para conectores DB</t>
  </si>
  <si>
    <t>SOLO IMPUESTOS - Conductive, Dissipative Table, Workbench Grounding Mat Rubber Blue 4' (1.22m) X 2' (0.61m)</t>
  </si>
  <si>
    <t>Hardcomputer</t>
  </si>
  <si>
    <t>JFCElectrónica</t>
  </si>
  <si>
    <t>LFComputación</t>
  </si>
  <si>
    <t>Grimoldi - BREX</t>
  </si>
  <si>
    <t>CandyHo</t>
  </si>
  <si>
    <t>Informáticas</t>
  </si>
  <si>
    <t>Cesto</t>
  </si>
  <si>
    <t>Cesto de acero inoxidable 3L Pedal Bin</t>
  </si>
  <si>
    <t>Cerrajería Doble Seguridad</t>
  </si>
  <si>
    <t>1 copia</t>
  </si>
  <si>
    <t>Cinta; 2 tijeras; tacho de basura</t>
  </si>
  <si>
    <t>Mantenimiento de cuenta SPV</t>
  </si>
  <si>
    <t>Artículos de limpieza</t>
  </si>
  <si>
    <t>Pistola para pintar</t>
  </si>
  <si>
    <t>Pistola Pintar Alta Gravedad Lusqtoff W-71g</t>
  </si>
  <si>
    <t>Nelson Rogelio Creta</t>
  </si>
  <si>
    <t>Bomba Shurflo 2088-343-135 11.3 45psi 12v Aut</t>
  </si>
  <si>
    <t>Aceite</t>
  </si>
  <si>
    <t>Genamax</t>
  </si>
  <si>
    <t>HGO 10W30 1L</t>
  </si>
  <si>
    <t>Anafe</t>
  </si>
  <si>
    <t>Anafe Eléctrico 1 Hornalla Bajo Consumo Negro 1000w Led</t>
  </si>
  <si>
    <t>Asadera</t>
  </si>
  <si>
    <t>De Todo Claypole</t>
  </si>
  <si>
    <t>Asadera Bandeja Rectangular Aluminio N°5 40.5x30.5x3.8 cms</t>
  </si>
  <si>
    <t>Vasos</t>
  </si>
  <si>
    <t>Dinopack</t>
  </si>
  <si>
    <t>Vaso Chupito Shot Tequila Plástico Descartable x 50 u</t>
  </si>
  <si>
    <t>Contenedores</t>
  </si>
  <si>
    <t>Mate-Herramientas</t>
  </si>
  <si>
    <t>Contenedor Easy Find Lids 710 Ml Original USA Tupper</t>
  </si>
  <si>
    <t>Filtros</t>
  </si>
  <si>
    <t>Ventas Mundiales</t>
  </si>
  <si>
    <t>Máscara de Cara Completa Reutilizable</t>
  </si>
  <si>
    <t>(Filtros) - Cartucho 3M 6003 Para vapores orgánicos t gases ácidos x Par</t>
  </si>
  <si>
    <t>Semimáscara 3M 6200+Filtros 3M 6003 P/fumigación, Pintura</t>
  </si>
  <si>
    <t>Cacerola</t>
  </si>
  <si>
    <t>Cacerola Solar Alta N20 Inducción Acero Tramontina Triple</t>
  </si>
  <si>
    <t>Molinillo</t>
  </si>
  <si>
    <t>Molinillo de café Ultracomb 150w Hasta 40gr Inox</t>
  </si>
  <si>
    <t>Dextrosa Monohidratada</t>
  </si>
  <si>
    <t>Agile Systems SA</t>
  </si>
  <si>
    <t>Dextrosa Monohidratada (1Kg) - BIOPACK</t>
  </si>
  <si>
    <t>Nitrato de Potasio</t>
  </si>
  <si>
    <t>Nitratio de Potasio (2Kg) - BIOPACK</t>
  </si>
  <si>
    <t>Real Color</t>
  </si>
  <si>
    <t>Mouse Pad</t>
  </si>
  <si>
    <t>ACTA</t>
  </si>
  <si>
    <t>HASH</t>
  </si>
  <si>
    <t>Reunión del órgano de administración NRO 1</t>
  </si>
  <si>
    <t>9485141916fcf3f3fd1d86b5003f18ab9acaeedb97285eaeb7079e0fb4fd0b41</t>
  </si>
  <si>
    <t>EX-2020-09750047- -APN-DA#IGJ</t>
  </si>
  <si>
    <t>Acta de Directorio</t>
  </si>
  <si>
    <t>01509137668fe7ee3463130c62b92c39b74ef7d8cd29e3b55ce601495ee03804</t>
  </si>
  <si>
    <t>EX-2020-09812644- -APN-DA#IGJ</t>
  </si>
  <si>
    <t>Corto? (3kg)</t>
  </si>
  <si>
    <t>Hoja de Sierra</t>
  </si>
  <si>
    <t>Hoja Sierra A/RAP. 300x12 7x24 dts</t>
  </si>
  <si>
    <t>Disco de Corte</t>
  </si>
  <si>
    <t>Arco de Sierra</t>
  </si>
  <si>
    <t>Bison Arco de Sierra M.Alum.T/SAND</t>
  </si>
  <si>
    <t>Llana</t>
  </si>
  <si>
    <t>Llana lisa para yesero</t>
  </si>
  <si>
    <t>Cutter</t>
  </si>
  <si>
    <t>Bremen Cutter Cuchilla Met. 6691</t>
  </si>
  <si>
    <t>Bison Cutter 1 Pza.c/Guía Metálica</t>
  </si>
  <si>
    <t>Tornillos</t>
  </si>
  <si>
    <t>Tornillos cabeza tanque galvinizados S/T 3/16x 3</t>
  </si>
  <si>
    <t>Tuercas</t>
  </si>
  <si>
    <t>Tuerca Mariposa Hierro 3/16</t>
  </si>
  <si>
    <t>TUBO CUA 50x50x2</t>
  </si>
  <si>
    <t>4 peajes a Canning ida y vuelta</t>
  </si>
  <si>
    <t>Confirmada</t>
  </si>
  <si>
    <t>Si</t>
  </si>
  <si>
    <t>3ccb29b438500ff295f9e4c14ee3cf76a09582cd2398d693bb0da9e6a15c5e04</t>
  </si>
  <si>
    <t>EX-2020-10008478- -APN-DA#IGJ</t>
  </si>
  <si>
    <t>Microswitch</t>
  </si>
  <si>
    <t>Microswitch 5A Palanca Corta</t>
  </si>
  <si>
    <t>Conversor de USB a RS/485</t>
  </si>
  <si>
    <t>Macho 2x2 vias para cable</t>
  </si>
  <si>
    <t>Vías</t>
  </si>
  <si>
    <t>Hembra 2x3 Vias 165'' P/Cable</t>
  </si>
  <si>
    <t>Macho 2x3 vias para cable</t>
  </si>
  <si>
    <t>Terminal Crimpeable P/Serie MF?</t>
  </si>
  <si>
    <t>Terminal</t>
  </si>
  <si>
    <t>Terminal 9A 600V P/MFxx</t>
  </si>
  <si>
    <t>Llave Palanca</t>
  </si>
  <si>
    <t>Llave palanca on/off 10AMP (??)</t>
  </si>
  <si>
    <t>b246ee8f4196015a1be87de6f171a129b08b3853d0ed5c63434bfb75d67fc99f</t>
  </si>
  <si>
    <t>EX-2020-10158965- -APN-DA#IGJ</t>
  </si>
  <si>
    <t>22/7/2018</t>
  </si>
  <si>
    <t>18/10/18</t>
  </si>
  <si>
    <t>94ca0bb48ba0a4d8f218304f3c9729b83fd675792ef09617e1701596e660ac26</t>
  </si>
  <si>
    <t>EX-2020-10253511- -APN-DA#IGJ</t>
  </si>
  <si>
    <t>Lijas</t>
  </si>
  <si>
    <t>Nafta a Canning</t>
  </si>
  <si>
    <t>Dimensión Color</t>
  </si>
  <si>
    <t>Lija al agua AA60</t>
  </si>
  <si>
    <t>Lija al agua AA120</t>
  </si>
  <si>
    <t>O'Ring Viton 2-023 SECC:1,78</t>
  </si>
  <si>
    <t>Niple STD-A.INOX316 1/2X60</t>
  </si>
  <si>
    <t>NordVPN</t>
  </si>
  <si>
    <t>cbf52ad6779f220fa7ae4cb6d41050070df71d9e64aa33d19e738bc0d0fea0aa</t>
  </si>
  <si>
    <t>EX-2020-10386607- -APN-DA#IGJ</t>
  </si>
  <si>
    <t>Lisandro Abate</t>
  </si>
  <si>
    <t>Trabajos en herrería - martes y jueves. Se modificó la base del armario de BE y los soportes de bancos de carga de propelentes.</t>
  </si>
  <si>
    <t>Comida e ines</t>
  </si>
  <si>
    <t>Pago por transferencia</t>
  </si>
  <si>
    <t>Casa Vital</t>
  </si>
  <si>
    <t>Consumibles varios para Banco de ensayos</t>
  </si>
  <si>
    <t>Duaiteck</t>
  </si>
  <si>
    <t>Microcheap</t>
  </si>
  <si>
    <t>Insumos Acu</t>
  </si>
  <si>
    <t>Ofit</t>
  </si>
  <si>
    <t>Tienda Land</t>
  </si>
  <si>
    <t>Ulticenter</t>
  </si>
  <si>
    <t>Alpha Wire / 892219 RD001</t>
  </si>
  <si>
    <t>Alpha Wire / 892219 YL001</t>
  </si>
  <si>
    <t>Alpha Wire / 892219 GR001</t>
  </si>
  <si>
    <t>Alpha Wire / 892219 BL001</t>
  </si>
  <si>
    <t>Alpha Wire / 892219 WH001</t>
  </si>
  <si>
    <t>Alpha Wire / 892219 BK001</t>
  </si>
  <si>
    <t>Alpha Wire / 892219 BR001</t>
  </si>
  <si>
    <t>Techflex / FIN0.25RD50</t>
  </si>
  <si>
    <t>Techflex / FIN0.38RD50</t>
  </si>
  <si>
    <t>Panduit Corp / TM3S8-C76</t>
  </si>
  <si>
    <t>NorComp Inc. / 772-E15-103R001</t>
  </si>
  <si>
    <t>NorComp Inc. / 772-E09-203R001</t>
  </si>
  <si>
    <t>NorComp Inc. / 772-E25-203R001</t>
  </si>
  <si>
    <t>NorComp Inc. / 772-E15-203R00</t>
  </si>
  <si>
    <t>Alpha Wire / AZ221934 BK001</t>
  </si>
  <si>
    <t>Alpha Wire / AZ221934 RD001</t>
  </si>
  <si>
    <t>Alpha Wire / AZ221934 GR001</t>
  </si>
  <si>
    <t>Alpha Wire / AZ221934 YL001</t>
  </si>
  <si>
    <t>NorComp Inc. / 772-E09-103R001</t>
  </si>
  <si>
    <t>NorComp Inc. / 772-E25-103R001</t>
  </si>
  <si>
    <t>Molex / 0387700108</t>
  </si>
  <si>
    <t>Molex / 0387700104</t>
  </si>
  <si>
    <t>1c7efaf0c09cf684a7a42dcd35a605ac421e8db2f7dfa3d319243164c5844e31</t>
  </si>
  <si>
    <t>EX-2020-10685425- -APN-DA#IGJ</t>
  </si>
  <si>
    <t>Precintos</t>
  </si>
  <si>
    <t>Pinza Crimpeadora</t>
  </si>
  <si>
    <t>HT-P-HUTL</t>
  </si>
  <si>
    <t>Hembra .165'' Doble Fila 2V</t>
  </si>
  <si>
    <t>Macho .165'' Doble Fila 2V</t>
  </si>
  <si>
    <t>Hembra .165'' Doble Fila 4V</t>
  </si>
  <si>
    <t>Macho .165'' Doble Fila 4V</t>
  </si>
  <si>
    <t>Hembra .165'' Doble Fila 6V</t>
  </si>
  <si>
    <t>Macho .165'' Doble Fila 6V</t>
  </si>
  <si>
    <t>Hembra A Cable 3 Vías</t>
  </si>
  <si>
    <t>Jack Banana A Panel Azul</t>
  </si>
  <si>
    <t>Jack Banana A Panel Rojo</t>
  </si>
  <si>
    <t>Jack Banana A Panel Verde</t>
  </si>
  <si>
    <t>Jack Banana A Panel Amarillo</t>
  </si>
  <si>
    <t>Terminal P/JS-1149-XX</t>
  </si>
  <si>
    <t>Terminal P/JS-1148-XX</t>
  </si>
  <si>
    <t>Cable Proto</t>
  </si>
  <si>
    <t>Cable Proto HH 20CM</t>
  </si>
  <si>
    <t>Cable Proto MM 20CM</t>
  </si>
  <si>
    <t>Cable Proto HM 20CM</t>
  </si>
  <si>
    <t>PUL-ST030-R // NA 1A 250V 15MM Rojo</t>
  </si>
  <si>
    <t>PUL-ST030-N // NA 1A 250V 15MM Negro</t>
  </si>
  <si>
    <t>Cinta Aisladora</t>
  </si>
  <si>
    <t>Cinta Aisladora 3M 18MM 10</t>
  </si>
  <si>
    <t>Para Nelson</t>
  </si>
  <si>
    <t>Caja de Paso</t>
  </si>
  <si>
    <t>Caja de Paso 210x210x157</t>
  </si>
  <si>
    <t>Electro Gelz</t>
  </si>
  <si>
    <t>Brother Etiquetadora</t>
  </si>
  <si>
    <t>H.Tyton Precintos 15CM</t>
  </si>
  <si>
    <t>H.Tyton Precintos 10CM Negro</t>
  </si>
  <si>
    <t>Duracell AAA</t>
  </si>
  <si>
    <t>UTP3315TFL/II Fuente.Sim.CC/0/30&gt;20001IC04008666P</t>
  </si>
  <si>
    <t>Cables</t>
  </si>
  <si>
    <t>UT-L45 Cab.BNC/BNC-100mmD:19001IC04104810L</t>
  </si>
  <si>
    <t>Motobomba</t>
  </si>
  <si>
    <t>Motobomba de Agua Pektra Motor 2 Tiempos 1 Pulgada 52cc</t>
  </si>
  <si>
    <t>Maquimundo</t>
  </si>
  <si>
    <t>Agujereadora // Taladro de Banco 16mm 550w Gamma + Morsa</t>
  </si>
  <si>
    <t>Taladro de Banco</t>
  </si>
  <si>
    <t>Punto Herramientas</t>
  </si>
  <si>
    <t>Cucharín</t>
  </si>
  <si>
    <t>Inter Vent</t>
  </si>
  <si>
    <t>Cucharín Plástico Grande Colombraro</t>
  </si>
  <si>
    <t>Cucharín Plástico Mediano Colombraro</t>
  </si>
  <si>
    <t>Espátula</t>
  </si>
  <si>
    <t>Sapore</t>
  </si>
  <si>
    <t>Espátula de Silicona Cuchara para caramelo o chocolate</t>
  </si>
  <si>
    <t>Cloruro de Calcio</t>
  </si>
  <si>
    <t>Roberto Orlandoni</t>
  </si>
  <si>
    <t>Cloruro Calcio 5Kg Antihumedad / Químicaxquímicos</t>
  </si>
  <si>
    <t>COLOR 1.6mm (1/16pulg) POR METRO TERMOCONTRAIBLE SPAGUETTI ( VARIOS COLORES ; BLANCO ; ROJO ; AMARILLO ; VERDE y CELESTE CONSULTAR )</t>
  </si>
  <si>
    <t>Cinta Vulcanizada</t>
  </si>
  <si>
    <t>TACSA AUTOSOLDABLE 19mm x 4.5 Metros ; espesor 0.76mm; USO ALTA TENSION ; L8083 O.ARGENTINA La cinta de caucho EPR Autosoldable TACSA es muy elástica y tenaz. Su autosoldabilidad provoca que al poco tiempo de estar bajo su propia tensión; la cinta se autofunde para formar un solo bloque. Así evita la entrada de humedad por su gran presión hacia el cable.</t>
  </si>
  <si>
    <t>Mechas</t>
  </si>
  <si>
    <t>ISARD MECHA ESCALONADA 4 - 12mm ACERO RAPIDO ECONOMICA ; HSS 4241; HRC 60-63 METAL ;Para mandril de 10mm ; BAÑO de TITANIO APLICACIÓN DE LA MECHA METAL; MADERA; PLASTICO MADERA ; Para TRABAJAR REFRIGUERADA en METAL ; O.CHINA CAJA PLÁSTICA; PARA ÓPTIMO GUARDADO.</t>
  </si>
  <si>
    <t>SOPORTE PARA SOLDAR CON LUPA DE VIDRIO ZD-10H BASE DE FUNDICIÓN DE 75x75mm CON 2 COCODRILOS ALTO 130mm ALTO - 130mm DE ANCHO O. CHINA ZD10H CON LENTE GRANDE DE AUMENTO 3 X DE VIDRIO 90 mm; PARA ELECTRÓNICA PROFESIONAL CON MANOS LIBRES AYUDANTE DE SOLDADURA; MANO AUXILIAR PARA TÉCNICOS ZD 10H CARACTERÍSTICAS ARTICULACIONES AJUSTABLES PARA MOVIMIENTOS VERSÁTILES EN TODAS LAS DIRECCIONES. CLIPS FUERTES MANTIENEN EL TRABAJO DE FORMA SEGURA BASE DE HIERRO FUNDIDO PESADO PARA MAYOR ESTABILIDAD.</t>
  </si>
  <si>
    <t>ZURICH LUPA CON LUZ CON BRAZO EXTENSIBLE de VIDRIO ; 125MM de diametro - 760 LUMENES ; 3 DIOPTRIAS O.CHINA - Brazo articulado de 90cm - Diametro de la lupa 12;7cm - 48 leds 760 lumens 5000k : MOD: LUPAEXTEN PARA USOS EN: -Relojería; Joyería -Cosmetología; Pedicuría; Podología; Manicuría; Dermatología; Etc. -Electrónica; Trabajos De Soldadura; Sobre Placas; Etc. -Filatelia -Dibujo; Diseño -Manualidades; Pinturas en miniatura -Aeromodelismo; Ferromodelismo; Automodelismo</t>
  </si>
  <si>
    <t>PROSKIT VISERA con LUPA LUPA MA-016 CON ILUMINACIÓN DE 2 LEDS DE 1.8X; 2.6X; y 5.8X. O. TAIWAN. LUPA de CABEZA MA016 LED CON REGULACIÓN DE POSICIÓN FUNCIÓN CON DOS PILAS AAA ( NO INCLUIDAS ) REGULACIÓN DE PRESIÓN PARA SUJETAR EN CABEZA IDEAL para el traba</t>
  </si>
  <si>
    <t>Tecnolive USA</t>
  </si>
  <si>
    <t>Válvula Solenoide 12v Dc12v 1 Pulgada Electroválvula Normalmente Abierta Na</t>
  </si>
  <si>
    <t>Taladro Percutor Dewalt Dwd 024 13mm 710w Vel. Var</t>
  </si>
  <si>
    <t>Ekkon</t>
  </si>
  <si>
    <t>Amoladora Angular Dewalt 230mm 2400w Dwe4559</t>
  </si>
  <si>
    <t>Seguridad L</t>
  </si>
  <si>
    <t>Sifega</t>
  </si>
  <si>
    <t>Barbijos -BREX</t>
  </si>
  <si>
    <t>AIAA</t>
  </si>
  <si>
    <t>Filtro repuesto para extractores Hakko</t>
  </si>
  <si>
    <t>CSC</t>
  </si>
  <si>
    <t>VISA - BREX</t>
  </si>
  <si>
    <t>Bibliografía</t>
  </si>
  <si>
    <t>Elsevier</t>
  </si>
  <si>
    <t>Connector Sealing Flange For D-Sub Connectors - Para conectores DB</t>
  </si>
  <si>
    <t>Jackscrew Socket For D-Sub Panel Mount Connectors - Para conectores DB</t>
  </si>
  <si>
    <t>9 Position Potting Shell Connector White  Unshielded</t>
  </si>
  <si>
    <t>SOLO IMPUESTOS 9 Position Potting Shell Connector White  Unshielded</t>
  </si>
  <si>
    <t>BREX - Pérdimos DigiKey en Aduana</t>
  </si>
  <si>
    <t>Combustible para generador - Luca</t>
  </si>
  <si>
    <t>Luca y Nacho Piombo</t>
  </si>
  <si>
    <t>Del 18/02 al 18/03</t>
  </si>
  <si>
    <t>Memoria RAM 4GB - CANCELADO</t>
  </si>
  <si>
    <t>Tablero Herramientas 2mts Organizador  - CANCELADO; Se lo compramos directamente a proveedor</t>
  </si>
  <si>
    <t>Novarchem</t>
  </si>
  <si>
    <t>Dicrodol 300 5Kg // Dilack 42A 0.5Kg // Dilack 42B 0.075Kg</t>
  </si>
  <si>
    <t>Andrés</t>
  </si>
  <si>
    <t>Clean 911</t>
  </si>
  <si>
    <t>Bobina de papel para BE y Hangar</t>
  </si>
  <si>
    <t>Disco de corte</t>
  </si>
  <si>
    <t>Cable de Acero</t>
  </si>
  <si>
    <t>Terraja</t>
  </si>
  <si>
    <t>Terraja Neike 1/2</t>
  </si>
  <si>
    <t>Precinto 100mm</t>
  </si>
  <si>
    <t>Precinto 150mm</t>
  </si>
  <si>
    <t>Precinto 300mm</t>
  </si>
  <si>
    <t>Sabaryn</t>
  </si>
  <si>
    <t>Caño Acero Inox</t>
  </si>
  <si>
    <t>Curvas</t>
  </si>
  <si>
    <t>Caños Cámara</t>
  </si>
  <si>
    <t>Hierro</t>
  </si>
  <si>
    <t>Hierro 8mm</t>
  </si>
  <si>
    <t>J.A.M.</t>
  </si>
  <si>
    <t>BREMEN LLAVES ALLEN 3971 JGO 9 pzas PULGADAS SERIE LARGAS CON CABEZAL ESFERICO. O.TAIWAN. MEDIDAS 1/16 - 5/64 - 3/32 - 1/8 - 5/32 - 3/16 - 1/4 - 5/16 - 3/8. - Uso Profesional - Material: Acero S-2. - Tratamiento: Endurecido y Templado. - Terminación : Satinada. (3ESL)</t>
  </si>
  <si>
    <t>KNIPEX LLAVE PICOLORO ALLIGATOR 240mm de LARGO y 35mm de APERTURA de BOCA MODELO ALLIGATOR 8801250</t>
  </si>
  <si>
    <t>TACTIX TIJERA ACERO 275mm de largo 10Pulg O.CHINA STAINLESS STEEL MANGO BIMATERIAL USO GENERAL TX473005</t>
  </si>
  <si>
    <t>BREMEN PUNTO de MARCAR 3/16 CROMO-VANADIO 3937</t>
  </si>
  <si>
    <t>BREMEN PUNTA de TRAZAR 2 en 1 607 O.TAIWAN</t>
  </si>
  <si>
    <t>TACTIX GAVETERO 18 CAJONES 320634 MEDIDAS EXTERNAS 48X38X16cm ASA EN EL FRENTE DE CADA CAJON. LENGUETA POSTERIOR DE TOPE IMPIDE QUE EL CONTENIDO SE DERRAME. MARCO HECHO CON TERMOPLASTICO DE ALTA RESISTENCIA AL IMPACTO Y CAJONES REALIZADOS EN PP. SE PUEDE COLGAR DE LA PARED O.CHINA TX320634</t>
  </si>
  <si>
    <t>TACTIX GAVETERO 39 CAJONES 320636 MEDIDAS EXTERNAS 48.5x38.5x16cm O.CHINA ASA EN EL FRENTE DE CADA CAJON LENGUETA POSTERIOR DE TOPE IMPIDE QUE EL CONTENIDO SE DERRAME. MARCO HECHO CON TERMOPLASTICO DE ALTA RESISTENCIA AL IMPACTO Y CAJONES REALIZADOS EN PP. SE PUEDE COLGAR DE LA PARED. TX320636</t>
  </si>
  <si>
    <t>FURYBINS ORGANIZADOR NUMERO 2 MEDIDAS 15.5 X 9 X 8 ; FURY O.ARGENTINA ; DESC 10% POR CAJA CERRADA 18 UNIDADES</t>
  </si>
  <si>
    <t>MOTA MARTILLO MASO de GOMA 500gr MG05 MANGO de MADERA; MAZA REFORZADA; CABO de FRESNO AMERICANO; GOMA VULCANIZADA LARGO 320mm; Uso profesional - Carpintero - gomero - artesano. Calidad europea; articulo fabricado bajo normas ISO 9002. O.SPAIN MG-05</t>
  </si>
  <si>
    <t>MOTA MARTILLO MG27P o MG27F CARPINTERO 27mm CON SACACLAVO MANGO de FIBRA 27F - MANGO de MADERA 27P. FORJADO EN ACERO PULIDO ; BALANCEADO O.SPAIN MG27F MG27P</t>
  </si>
  <si>
    <t>MOTA MARTILLO MARCA TIPO BOLITA CON MASA DE ACERO FORJADO DE 300gr MANGO DE FIBRA Y GOMA ANATOMICO. O.CHINA. MB03</t>
  </si>
  <si>
    <t>MOTA EWJ-2 JUEGO DE LLAVES CRIQUE COMBINADAS ACODADAS CON MEDIDAS EN PULGADAS INCLUYE 6 PIEZAS CON MEDIDAS 5/16 - 3/8 - 7/16 - 1/2 - 9/16 - 5/8 O.SPAIN EWJ2 -- 72 DIENTES !!!</t>
  </si>
  <si>
    <t>ISARD LINTERNA DE INSPECCION 11017 200lum; alcance 60mts; led cob; autonomia 5hs; alimentacion 3 pilas AAA (no incluidas). O.CHINA 11-017</t>
  </si>
  <si>
    <t>Aislante Térmico</t>
  </si>
  <si>
    <t>Deco Hogar</t>
  </si>
  <si>
    <t>Lana Vidrio ACC Tromen Manta Lana de Vidrio P/Enccamisado</t>
  </si>
  <si>
    <t>Caja de Madera</t>
  </si>
  <si>
    <t>Piperno</t>
  </si>
  <si>
    <t>Caja de Madera 70cmx50cmx50cm Para HORNO DE SECADO</t>
  </si>
  <si>
    <t>Pasó el dato Nacho Piombo</t>
  </si>
  <si>
    <t>Linterna</t>
  </si>
  <si>
    <t>STRONGER LIMA ROTATIVA de ACERO RAPIDO 350684 CONICA de 12mm Para ALUMINIO y BRONCE VASTAGO de 6mm NORMA ISO 9001 en BLISTER ORIGEN CHINA</t>
  </si>
  <si>
    <t>Lima</t>
  </si>
  <si>
    <t>MOTA LUBRICANTE MULTIUSO 300Gramos / 450ml LB450 LUBRIMOTA O.CHINA CON PICO ; válvula 360 que permite usarlo en cualquier posición USOS : - Lubrica: Piezas móviles. Bisagras; cerraduras; ruedas; cadenas. - Limpia:Suciedad. Grasa; aceite; alquitrán; adhesivos. - Desplaza: Humedad. Sistemas eléctricos y bujías. - Protege: Superficies. Del Óxido y de la corrosión. - Penetra: Desbloqueo. De piezas atascadas.</t>
  </si>
  <si>
    <t>Lubricante</t>
  </si>
  <si>
    <t>Martillo</t>
  </si>
  <si>
    <t>ASSIST de 8Mts 36G8025 CINTA METRICA con FRENO ; 25mm de ANCHO ; O.CHINA SUJETA CINTO METALICO 36G-8025</t>
  </si>
  <si>
    <t>IRWIN PRENSA de MANO 59400 QUICK-GRIP 4Pulgadas 95mm de APERTURA CON TRABA CABEZAS MOVILES Abrazadera ULTRA RESISTENTE está hecha de una resina de alta tecnología resistente y duradera Ideal para pequeñas embarcaciones o proyectos de pegado</t>
  </si>
  <si>
    <t>MOTA JUEGO de PUNTAS B33 de 32 Pzas ENC 1/4 de. INCLUYE PHILLIPS ; CUADRADA ; PLANOS ; ALLEN mm ; TORX ;y EXTENSOR. B33 INCLUYE PH0 - PH1 -PH2 - PH3 - PZ0 - PZ2 - PZ3 T10 - T15 - T20 - T25 - T27 - T30 - T40 Plana: 3 - 4 - 5 - 6 - 7 Cuadradas: R0 - R1 - R2 - R3 Hexagonales: 1 1/2 - 2 - 2 1/2 - 3 - 4 - 5 - 5 1/2 Largo de las puntas: 25 mm Incluye caja de guardado con gancho para cinturón B-33</t>
  </si>
  <si>
    <t>MOTA TIJERA CORTACHAPA TH-10 de 250mm de LARGO PROFESIONAL PARA CORTES RECTOS ; 25% MENOS de FUERZA PARA CORTAR ; MANGOS BIMATERIAL MOLDEADOS TH10. O.SPAIN - Cuchillas forjadas SAE 6150 en acero Cromo Vanadio. Filo de hoja aserrado. TH 10 Dureza de hojas 58-60 HRC - Largo Total 250 Mm</t>
  </si>
  <si>
    <t>Tijera</t>
  </si>
  <si>
    <t>FURYBINS BARRAL METALICO de 42cm PARA FURYBINS ORGANIZADOR O.ARGENTINA</t>
  </si>
  <si>
    <t>Barral</t>
  </si>
  <si>
    <t>FURYBINS BARRAL METALICO de 90cm PARA FURYBINS ORGANIZADOR O.ARGENTINA</t>
  </si>
  <si>
    <t>Gavetero</t>
  </si>
  <si>
    <t>COMBO LLAVES</t>
  </si>
  <si>
    <t>Punta de Trazar</t>
  </si>
  <si>
    <t>Punta de trazar</t>
  </si>
  <si>
    <t>Corta Chapa</t>
  </si>
  <si>
    <t>Llave para Caño</t>
  </si>
  <si>
    <t>Soporte para Celular</t>
  </si>
  <si>
    <t>EMP Electronics</t>
  </si>
  <si>
    <t>Soporte para celular universal</t>
  </si>
  <si>
    <t>Ladrillos</t>
  </si>
  <si>
    <t>Corralón Rancho Taxco</t>
  </si>
  <si>
    <t>3 pallets de ladrillos para piso de BE</t>
  </si>
  <si>
    <t>Carga de tubos</t>
  </si>
  <si>
    <t>Piping banco</t>
  </si>
  <si>
    <t>Tablero Herramientas 2mts Organizador; Se lo compramos directamente a proveedor</t>
  </si>
  <si>
    <t>Tubos 8''</t>
  </si>
  <si>
    <t>Valvula 2027 - 0.5''</t>
  </si>
  <si>
    <t>Llave francesa de 8'' y tubo de 1/2 a 11 mm</t>
  </si>
  <si>
    <t>Electricidad San Martín</t>
  </si>
  <si>
    <t>Lámparas para Horno de Secado</t>
  </si>
  <si>
    <t>Electricidad HM</t>
  </si>
  <si>
    <t>Lámparas para Horno de Secado // LAMP0693A- cuarzo 150w 78MM Osram ECO</t>
  </si>
  <si>
    <t>Zócalos</t>
  </si>
  <si>
    <t>Para Horno de Secado // VARIO593A- Zocalo de Cuarzo 78mm</t>
  </si>
  <si>
    <t>Llave de luz</t>
  </si>
  <si>
    <t>Para Horno de Secado // LLTA0340- LLAVE EXT ARMADA 2 P C/N Verona 50412/2</t>
  </si>
  <si>
    <t>Para Horno de Secado // REG0002- REGULADOR INTENSIDAD SIMIL VERONA</t>
  </si>
  <si>
    <t>Paternal</t>
  </si>
  <si>
    <t>Para Horno de Secado // Zócalo P/Proyector</t>
  </si>
  <si>
    <t>Dimmer</t>
  </si>
  <si>
    <t>Chapas</t>
  </si>
  <si>
    <t>Centro SEC</t>
  </si>
  <si>
    <t>Para Horno de Secado // Chapa Lisa Galv C25 4x8 (0.50mm)(12.06K)- (11.98) 12.1Kg</t>
  </si>
  <si>
    <t>Alambre</t>
  </si>
  <si>
    <t>Rivadero Ariel Mauricio</t>
  </si>
  <si>
    <t>Para Horno de Secado // Alambre de Nicrom 0.20 por Metro</t>
  </si>
  <si>
    <t>Ernesto Mayer S.A</t>
  </si>
  <si>
    <t>Para banco de ensayos - PDU</t>
  </si>
  <si>
    <t>Back End - PDU</t>
  </si>
  <si>
    <t>Placas interfaz DB - PDU</t>
  </si>
  <si>
    <t>DCDC12-A_manufacture_files - PLACAS PDU</t>
  </si>
  <si>
    <t>Grampas</t>
  </si>
  <si>
    <t>Se descuenta de los 18000 de Nacho</t>
  </si>
  <si>
    <t>Artículos varios de ferretería // Se descuentan de los 18000 de Nacho</t>
  </si>
  <si>
    <t>Caño Awaduct/Duratop 110 4.0 mts</t>
  </si>
  <si>
    <t>Caño Cámara Awaduct</t>
  </si>
  <si>
    <t>Caño Hidro 3 Agua Fría 1''</t>
  </si>
  <si>
    <t>Curva Awaduct 110 90'MH 8'' 0</t>
  </si>
  <si>
    <t>Cuplas</t>
  </si>
  <si>
    <t>Cupla Polipropileno - 1/2''</t>
  </si>
  <si>
    <t>Codos</t>
  </si>
  <si>
    <t>Codo Polietileno Enchuf… Hembra 1/2''</t>
  </si>
  <si>
    <t>Caño Polietileno K-4 - 3/4 x</t>
  </si>
  <si>
    <t>Caño Hidro 3 Agua Fría 1/2''…</t>
  </si>
  <si>
    <t>Entrerrosca</t>
  </si>
  <si>
    <t>Entrerrosca Polipropileno 1/2''</t>
  </si>
  <si>
    <t>Automático</t>
  </si>
  <si>
    <t>Automático P/Tanque Fibosa F-2000</t>
  </si>
  <si>
    <t>Teflón 3/4'' x 20mts</t>
  </si>
  <si>
    <t>Teflón 3/4'' x 50mts</t>
  </si>
  <si>
    <t>Pestañadora</t>
  </si>
  <si>
    <t>Pestañadora imp.</t>
  </si>
  <si>
    <t>Bulones</t>
  </si>
  <si>
    <t>Bulones 3/8</t>
  </si>
  <si>
    <t>Unión</t>
  </si>
  <si>
    <t>Unión Doble 1''</t>
  </si>
  <si>
    <t>Cordo M-H 1'' P…</t>
  </si>
  <si>
    <t>Teflón Alta Densidad 1/4 + 50mt</t>
  </si>
  <si>
    <t>Grampa Media 1''</t>
  </si>
  <si>
    <t>Tornillo para difusa</t>
  </si>
  <si>
    <t>Esquinero</t>
  </si>
  <si>
    <t>Esquinero 7x7</t>
  </si>
  <si>
    <t>Balanza</t>
  </si>
  <si>
    <t>Alvanifa Store</t>
  </si>
  <si>
    <t>Balanza Digital 0.01 Gramos 500g Precisión Pantalla Luz Azul</t>
  </si>
  <si>
    <t>Esacalera Pintor Reforzada 12 Escalones Pintumm</t>
  </si>
  <si>
    <t>Soldadura de cañerías // 4 JIC JJ / 2 JIC HH a tubo curvo // 2 JIC M a brida // 2 JIC MM a tuvo recto // 1 cupla para medición</t>
  </si>
  <si>
    <t>Comida para sitio de ensayo</t>
  </si>
  <si>
    <t>Unión Tee Automática 8mm</t>
  </si>
  <si>
    <t>Conector Aut. Recto 8x 1/4 VE</t>
  </si>
  <si>
    <t>20/8/19</t>
  </si>
  <si>
    <t>Electrónica Diz</t>
  </si>
  <si>
    <t>Llave S.Inv.10A</t>
  </si>
  <si>
    <t>Compró Andrés</t>
  </si>
  <si>
    <t>Jeringa</t>
  </si>
  <si>
    <t>Farmacity</t>
  </si>
  <si>
    <t>Jeringa TMO 10ml 40x8 IM x 1 // Bolsa farmacity</t>
  </si>
  <si>
    <t>Tapas</t>
  </si>
  <si>
    <t>SCPD9F DB9 Hembra</t>
  </si>
  <si>
    <t>SCPD9M DB9 Macho</t>
  </si>
  <si>
    <t>SCPD9PC Tapa para DB</t>
  </si>
  <si>
    <t>Tapas conectores</t>
  </si>
  <si>
    <t>SCPD25F DB25 Hembra</t>
  </si>
  <si>
    <t>SCPD25M DB25 Macho</t>
  </si>
  <si>
    <t>SCPD9PC Tapa DB 25</t>
  </si>
  <si>
    <t>Termocontraíble</t>
  </si>
  <si>
    <t>T4N Termocnotraíble</t>
  </si>
  <si>
    <t>Conect. Recto Macho AI 3/8 ODx1/2 NPT C/YCA. Y VIROLAS - Conec. RM 3-4-316 // PAGO PARCIAL</t>
  </si>
  <si>
    <t>Tubo sin costura Dia.3/4OD x 1.65mm ESP AISI 316mts - Tubo S/C Dia.3/4''x1.65mm SS // PAGO PARCIAL</t>
  </si>
  <si>
    <t>DyG Seguridad Industrial</t>
  </si>
  <si>
    <t>Filtro 3M 2091 Para Partículas Par</t>
  </si>
  <si>
    <t>Josefina Tienda Oficial</t>
  </si>
  <si>
    <t>Respirador Reutilizable Medio Rostro 3M 6200/07025 Talle M</t>
  </si>
  <si>
    <t>Paso Nacho</t>
  </si>
  <si>
    <t>Paso Nacho Supongo que son 6</t>
  </si>
  <si>
    <t>a52e8241eebabca4f563b109d319a70093c50360b4b83ce31b2f9a896e9027a9</t>
  </si>
  <si>
    <t>EX-2020-12627989- -APN-DA#IGJ</t>
  </si>
  <si>
    <t>Ineca Tanque Polietileno 8lts</t>
  </si>
  <si>
    <t>Acapulco Home - pidió Nacho Corro</t>
  </si>
  <si>
    <t>4 conectores JIC de aluminio</t>
  </si>
  <si>
    <t>2 tapones de balón de nylon</t>
  </si>
  <si>
    <t>1 Caño de 3/4 soldadura de JIC MyH 1'' 1/16</t>
  </si>
  <si>
    <t>1 Válvula antirretorno MyH 3/4</t>
  </si>
  <si>
    <t>1 Caño de 5/8 soldadura de JIC MyH 5/8</t>
  </si>
  <si>
    <t>Fabricación de columna Rasching para destiladora</t>
  </si>
  <si>
    <t>Fabricación de brida JIC macho 7/8</t>
  </si>
  <si>
    <t>Fabricación de brida JIC hembra 7/8</t>
  </si>
  <si>
    <t>1 armado de partes para estructura de empuje</t>
  </si>
  <si>
    <t>Trabajo de mecanizado y soldadura previo a puesta en marcha</t>
  </si>
  <si>
    <t>BUJE REDUC-A.INOX316 1/4</t>
  </si>
  <si>
    <t>O'Ring Viton 2-023 SECC 1.78</t>
  </si>
  <si>
    <t>27/9/19</t>
  </si>
  <si>
    <t>Acta de Asamblea</t>
  </si>
  <si>
    <t>Caños Awaduct CONTA. DOBLE</t>
  </si>
  <si>
    <t>8 Curvas de 90° Awaduct CONTA. DOBLE</t>
  </si>
  <si>
    <t>Caños Cámara Awaduct PP CONTA. DOBLE</t>
  </si>
  <si>
    <t>Hierro 8mm PP CONTA. DOBLE</t>
  </si>
  <si>
    <t>3/4 BSPT x 7/8 UNF AS JIC // CONTA. DOBLE</t>
  </si>
  <si>
    <t>1'' BSPT x 1 1/16 UNF AS JIC // CONTA. DOBLE</t>
  </si>
  <si>
    <t>Parrilla Don Enrique Pala</t>
  </si>
  <si>
    <t>Resto - Ricky</t>
  </si>
  <si>
    <t>Conectores JIC compró Nacho Corro sin factura - proveedor desconocido // ajustado para que cierre con los 4000</t>
  </si>
  <si>
    <t>Agua destilada // Mama de Nacho</t>
  </si>
  <si>
    <t>ML</t>
  </si>
  <si>
    <t>Caja Chica</t>
  </si>
  <si>
    <t>Al pala</t>
  </si>
  <si>
    <t>Le dimos 18K a Nacho, compro pero falta rendir</t>
  </si>
  <si>
    <t>Patch Cord 1 Metro Furukawa 35123801 Cat6 Amarillo Cable Red // Para conexión de red cableada por ethernet de internet en Darwin</t>
  </si>
  <si>
    <t>Carga ML</t>
  </si>
  <si>
    <t>Saldos en SUPV y HSBC</t>
  </si>
  <si>
    <t>Automotores General Paz</t>
  </si>
  <si>
    <t>Service de 20.000 km a Shineray</t>
  </si>
  <si>
    <t>e9fd21d2cd9a3e1e02f9cc7e79732ca502f5b3ef0662e4960d32632ffbbc3a04</t>
  </si>
  <si>
    <t>EX-2020-12972187- -APN-DA#IGJ</t>
  </si>
  <si>
    <t>Handies</t>
  </si>
  <si>
    <t>Digital Store</t>
  </si>
  <si>
    <t>Kit 2 Handy Baofeng Uv82 10w Bibanda Radio Walkie Talkie Vhf Uhf + Auricular Manos Libres</t>
  </si>
  <si>
    <t>Kit 2 Handy Baofeng Uv82 10w Bibanda Radio Walkie Talkie Vhf Uhf + Auricular Manos Libres // Resto en Efectivo</t>
  </si>
  <si>
    <t>Química Lot</t>
  </si>
  <si>
    <t>Bins x 1000Lts con agua desmineralizada // Flete</t>
  </si>
  <si>
    <t>A Nico Lupi</t>
  </si>
  <si>
    <t>Funoy</t>
  </si>
  <si>
    <t>NIPLE STD-A.INOX316 1/2X60</t>
  </si>
  <si>
    <t>TAPA HEXAGON-A.INOX316 1/2</t>
  </si>
  <si>
    <t>CUPLA HE,BRA-A.INOX316 1/4</t>
  </si>
  <si>
    <t>Adaptador JIC x JIC 7/8</t>
  </si>
  <si>
    <t>O'RING VITON 2-118 SECC 2.62</t>
  </si>
  <si>
    <t>Diesel para generador</t>
  </si>
  <si>
    <t>Todo Bulón</t>
  </si>
  <si>
    <t>Tornillos Allen c/cil. 12.9 M 6x25</t>
  </si>
  <si>
    <t>Vuelto del Pala</t>
  </si>
  <si>
    <t>Comutadora armada para Electrónica</t>
  </si>
  <si>
    <t>Uber a Parque Industrial Canning para destilación de peróxido</t>
  </si>
  <si>
    <t>Comida y bebidas para hangar Canning</t>
  </si>
  <si>
    <t>Hielo para destiladora y 600 más</t>
  </si>
  <si>
    <t>Peajes Nacho Piombo</t>
  </si>
  <si>
    <t>2 Metros de Tubo S/Costura Inox 954 1.2mm, Inox 3/8</t>
  </si>
  <si>
    <t>Arqueo de caja</t>
  </si>
  <si>
    <t>Pago a químico para destilar peróxido</t>
  </si>
  <si>
    <t>Uber de Ricky a Canning</t>
  </si>
  <si>
    <t>Calculadora</t>
  </si>
  <si>
    <t>Granimp</t>
  </si>
  <si>
    <t>Calculadora Casio fx/570ES Plus</t>
  </si>
  <si>
    <t>Antiparras 3M</t>
  </si>
  <si>
    <t>Pago en especie a UTN por ensayo de compresión Typhon Julio 2019 // se paga con calibre digital Mitutoyo</t>
  </si>
  <si>
    <t>Escoba y pala para laboratorio</t>
  </si>
  <si>
    <t>FEBRERO</t>
  </si>
  <si>
    <t>A Ricky para Alamtec y sitio de ensayos</t>
  </si>
  <si>
    <t>Nacho Piombo saco para Alamtec, Handies y nafta</t>
  </si>
  <si>
    <t>Tanque lleno Shineray con plata de Estructuras</t>
  </si>
  <si>
    <t>Bidcomp</t>
  </si>
  <si>
    <t>Cargador 10V 0.5A - FJ-SW7261000500DA // Fuentes para handies</t>
  </si>
  <si>
    <t>A Andrés para compras de electrónica</t>
  </si>
  <si>
    <t>BAHCO LLAVE de CAÑO BAHCO con APERTURA DE BOCA de 52mm 142A O.ARGENTINA // Descontando las devoluciones</t>
  </si>
  <si>
    <t>Llave Francesa</t>
  </si>
  <si>
    <t>LLA BAHCO 8070 6 20mm // Descontado de las devoluciones</t>
  </si>
  <si>
    <t>LLA BAHCO 8071 8 27mm // Descontado de las devoluciones</t>
  </si>
  <si>
    <t>LLA BAHCO 8072 10 30mm // Descontado de las devoluciones</t>
  </si>
  <si>
    <t>Uber de Canning al Sitio</t>
  </si>
  <si>
    <t>Comida en oficina post ensayo</t>
  </si>
  <si>
    <t>Peajes con Nacho Sitio - Galpón; con Ricky Sitio - Centro</t>
  </si>
  <si>
    <t>Vuelto de Andrés - Electrónica</t>
  </si>
  <si>
    <t>Bolsas de consorcio, suavizante, lavandina, blem</t>
  </si>
  <si>
    <t>Pasta para Soldar</t>
  </si>
  <si>
    <t>Resistencia Metalfilm 1% 10E 1/2W</t>
  </si>
  <si>
    <t>Resistencia Metalfilm 1% 12E 1/2W</t>
  </si>
  <si>
    <t>Resistencia Metalfilm 1% 15E 1/2W</t>
  </si>
  <si>
    <t>Resistencia Metalfilm 1% 18E 1/2W</t>
  </si>
  <si>
    <t>Resistencia Metalfilm 1% 22E 1/2W</t>
  </si>
  <si>
    <t>Resistencia Metalfilm 1% 27E 1/2W</t>
  </si>
  <si>
    <t>Resistencia Metalfilm 1% 33E 1/2W</t>
  </si>
  <si>
    <t>Resistencia Metalfilm 1% 39E 1/2W</t>
  </si>
  <si>
    <t>Resistencia Metalfilm 1% 47E 1/2W</t>
  </si>
  <si>
    <t>Resistencia Metalfilm 1% 56E 1/2W</t>
  </si>
  <si>
    <t>Resistencia Metalfilm 1% 82E 1/2W</t>
  </si>
  <si>
    <t>Resistencia Metalfilm 1% 100E 1/2W</t>
  </si>
  <si>
    <t>Resistencia Metalfilm 1% 120E 1/2W</t>
  </si>
  <si>
    <t>Resistencia Metalfilm 1% 150E 1/2W</t>
  </si>
  <si>
    <t>Resistencia Metalfilm 1% 180E 1/2W</t>
  </si>
  <si>
    <t>Resistencia Metalfilm 1% 220E 1/2W</t>
  </si>
  <si>
    <t>Resistencia Metalfilm 1% 270E 1/2W</t>
  </si>
  <si>
    <t>Resistencia Metalfilm 1% 330E 1/2W</t>
  </si>
  <si>
    <t>Resistencia Metalfilm 1% 390E 1/2W</t>
  </si>
  <si>
    <t>Resistencia Metalfilm 1% 470E 1/2W</t>
  </si>
  <si>
    <t>Resistencia Metalfilm 1% 560E 1/2W</t>
  </si>
  <si>
    <t>Resistencia Metalfilm 1% 680E 1/2W</t>
  </si>
  <si>
    <t>Resistencia Metalfilm 1% 820E 1/2W</t>
  </si>
  <si>
    <t>Resistencia Metalfilm 1% 1K 1/2W</t>
  </si>
  <si>
    <t>Resistencia Metalfilm 1% 1K2 1/2W</t>
  </si>
  <si>
    <t>Resistencia Metalfilm 1% 1K5 1/2W</t>
  </si>
  <si>
    <t>Resistencia Metalfilm 1% 1K8 1/2W</t>
  </si>
  <si>
    <t>Resistencia Metalfilm 1% 2K2 1/2W</t>
  </si>
  <si>
    <t>Resistencia Metalfilm 1% 2K7 1/2W</t>
  </si>
  <si>
    <t>Resistencia Metalfilm 1% 3K3 1/2W</t>
  </si>
  <si>
    <t>Resistencia Metalfilm 1% 3K9 1/2W</t>
  </si>
  <si>
    <t>Resistencia Metalfilm 1% 4K7 1/2W</t>
  </si>
  <si>
    <t>Resistencia Metalfilm 1% 5K6 1/2W</t>
  </si>
  <si>
    <t>Resistencia Metalfilm 1% 6K8 1/2W</t>
  </si>
  <si>
    <t>Resistencia Metalfilm 1% 8K2 1/2W</t>
  </si>
  <si>
    <t>Resistencia Metalfilm 1% 10K 1/2W</t>
  </si>
  <si>
    <t>Resistencia Metalfilm 1% 12K 1/2W</t>
  </si>
  <si>
    <t>Resistencia Metalfilm 1% 15K 1/2W</t>
  </si>
  <si>
    <t>Resistencia Metalfilm 1% 18K 1/2W</t>
  </si>
  <si>
    <t>Resistencia Metalfilm 1% 22K 1/2W</t>
  </si>
  <si>
    <t>Resistencia Metalfilm 1% 27K 1/2W</t>
  </si>
  <si>
    <t>Resistencia Metalfilm 1% 33K 1/2W</t>
  </si>
  <si>
    <t>Resistencia Metalfilm 1% 39K 1/2W</t>
  </si>
  <si>
    <t>Resistencia Metalfilm 1% 47K 1/2W</t>
  </si>
  <si>
    <t>Resistencia Metalfilm 1% 56K 1/2W</t>
  </si>
  <si>
    <t>Resistencia Metalfilm 1% 68K 1/2W</t>
  </si>
  <si>
    <t>Resistencia Metalfilm 1% 82K 1/2W</t>
  </si>
  <si>
    <t>Resistencia Metalfilm 1% 120K 1/2W</t>
  </si>
  <si>
    <t>Resistencia Metalfilm 1% 150K 1/2W</t>
  </si>
  <si>
    <t>Resistencia Metalfilm 1% 180K 1/2W</t>
  </si>
  <si>
    <t>Resistencia Metalfilm 1% 220K 1/2W</t>
  </si>
  <si>
    <t>Resistencia Metalfilm 1% 270K 1/2W</t>
  </si>
  <si>
    <t>Resistencia Metalfilm 1% 330K 1/2W</t>
  </si>
  <si>
    <t>Resistencia Metalfilm 1% 390K 1/2W</t>
  </si>
  <si>
    <t>Resistencia Metalfilm 1% 470K 1/2W</t>
  </si>
  <si>
    <t>Resistencia Metalfilm 1% 560K 1/2W</t>
  </si>
  <si>
    <t>Resistencia Metalfilm 1% 680K 1/2W</t>
  </si>
  <si>
    <t>Resistencia Metalfilm 1% 820K 1/2W</t>
  </si>
  <si>
    <t>Resistencia Metalfilm 1% 1M 1/2W</t>
  </si>
  <si>
    <t>Capacitores Multicapa 100pF 50V</t>
  </si>
  <si>
    <t>Capacitores Multicapa 150pF 50V</t>
  </si>
  <si>
    <t>Capacitores Multicapa 180pF 50V</t>
  </si>
  <si>
    <t>Capacitores Multicapa 220pF 50V</t>
  </si>
  <si>
    <t>Capacitores Multicapa 330pF 50V</t>
  </si>
  <si>
    <t>Capacitores Multicapa 470pF 50V</t>
  </si>
  <si>
    <t>Capacitores Multicapa 680pF 50V</t>
  </si>
  <si>
    <t>Capacitores Cerámico Multicapa 1nF 50V</t>
  </si>
  <si>
    <t>Capacitores Multicapa 1.8nF 50V</t>
  </si>
  <si>
    <t>Capacitores Cerámico Multicapa 2.2nF 50V</t>
  </si>
  <si>
    <t>Capacitores Cerámico Multicapa 3.3nF 50V</t>
  </si>
  <si>
    <t>Capacitores Cerámico Multicapa 4.7nF 50V</t>
  </si>
  <si>
    <t>Capacitores Multicapa 10nF 50V</t>
  </si>
  <si>
    <t>Capacitores Cerámico Multicapa 22nF 50V</t>
  </si>
  <si>
    <t>Capacitores Cerámico Multicapa 33nF 50V</t>
  </si>
  <si>
    <t>Capacitores Cerámico Multicapa 47nF 50V</t>
  </si>
  <si>
    <t>Capacitores Cerámico Multicapa 100nF 50V</t>
  </si>
  <si>
    <t>Capacitores Cerámico Multicapa 220nF 50V</t>
  </si>
  <si>
    <t>Capacitores Cerámico Multicapa 330nF 50V</t>
  </si>
  <si>
    <t>Capacitores Cerámico Multicapa 470nF 50V</t>
  </si>
  <si>
    <t>Capacitores Cerámico Multicapa 680nF 50V</t>
  </si>
  <si>
    <t>Capacitores Multicapa 1uF 50V</t>
  </si>
  <si>
    <t>Resistencia Metalfilm 68R-1WD:18001IC04044246Z</t>
  </si>
  <si>
    <t>Casa Ejtman</t>
  </si>
  <si>
    <t>Cepillería</t>
  </si>
  <si>
    <t>Jeringa 10ml 40x8 IM PPL</t>
  </si>
  <si>
    <t>Pasta para soldar c/Flux 50gr Proskit</t>
  </si>
  <si>
    <t>Resistencia Metalfilm 1/2W 1% 100K</t>
  </si>
  <si>
    <t>Lámparas halógenas para Shineray</t>
  </si>
  <si>
    <t>Amanco Rc. Válvula Esférica HH 2''</t>
  </si>
  <si>
    <t>IPS Rc. Adaptador p/Tanque 2''</t>
  </si>
  <si>
    <t>Amanco Rc. Niple MM 1'' x 20cm</t>
  </si>
  <si>
    <t>IPS Rc. Cupla HH 1''</t>
  </si>
  <si>
    <t>IPS Rc. Buje Reducción MH 2x1''</t>
  </si>
  <si>
    <t>Abrazadera a Cremallera 4 21-42mm.5</t>
  </si>
  <si>
    <t>IPS Pl. Caño Termolen 1'' x 1mt</t>
  </si>
  <si>
    <t>IPS Pl. Espiga c/Rosca M 1''</t>
  </si>
  <si>
    <t>IPS Pl. Espiga c/Rosca M Reducción 1/2x1''</t>
  </si>
  <si>
    <t>IPS Pl. Espiga c/Rosca M Reducción 3/4x1''</t>
  </si>
  <si>
    <t>Abrazadera</t>
  </si>
  <si>
    <t>Espigas</t>
  </si>
  <si>
    <t>Abrazadera a cremallera NRO.05-40/50mm</t>
  </si>
  <si>
    <t>Enchufe-Rosca Hembra Polietileno-1 1/2''</t>
  </si>
  <si>
    <t>Buje Polipropileno Reducción 1 1/2'' x 1''</t>
  </si>
  <si>
    <t>Manguera tipo Manga - 1 1/2'' x mts</t>
  </si>
  <si>
    <t>Enchufe Rosca</t>
  </si>
  <si>
    <t>TLS MAREMOTO TUBO LED 1x20 PLAFON</t>
  </si>
  <si>
    <t>TLS TUBO LED 18W 4000K 0.9 FP 100L</t>
  </si>
  <si>
    <t>RADIUM FLOODLIGHT 30W 6000K REFLECTOR</t>
  </si>
  <si>
    <t>TREFILCON PARALELO 2x1 5mm2 x METRO</t>
  </si>
  <si>
    <t>RICHI MACHO C/TIERRA LATERAL 10A G</t>
  </si>
  <si>
    <t>RICHI HEMBRA C/TIERRA TRASERA 10A</t>
  </si>
  <si>
    <t>HOYOS CABLECANAL 18x21 BLANCO ADHE</t>
  </si>
  <si>
    <t>Paraná 201</t>
  </si>
  <si>
    <t>Fichas</t>
  </si>
  <si>
    <t>Cablecanal</t>
  </si>
  <si>
    <t>Bulones para Banco de Ensayos</t>
  </si>
  <si>
    <t>Estacionamiento Ricky fue a comprar cosas</t>
  </si>
  <si>
    <t>Para conservar peróxido</t>
  </si>
  <si>
    <t>Compra de provisiones en Canning</t>
  </si>
  <si>
    <t>Viaje al sitio con Nelson y Andrés</t>
  </si>
  <si>
    <t>Agua para sitio de ensayos</t>
  </si>
  <si>
    <t>Nafta Ricky</t>
  </si>
  <si>
    <t>Cortador de pasto sitio de ensayos // Puso el Pala, Ricky cubrió // quedaron 200 a favor</t>
  </si>
  <si>
    <t>Seguros</t>
  </si>
  <si>
    <t>Estacionamiento Ricky</t>
  </si>
  <si>
    <t>Vuelto de Ricky</t>
  </si>
  <si>
    <t>Le di a Luca</t>
  </si>
  <si>
    <t>ENERO</t>
  </si>
  <si>
    <t>Agua para Darwin</t>
  </si>
  <si>
    <t>Monitor Samsung 32'' para Andrés Pozzi</t>
  </si>
  <si>
    <t>Lago Carlos Gonzalo</t>
  </si>
  <si>
    <t>Damos por perdidos el sobrante a Nacho</t>
  </si>
  <si>
    <t>Le di todo a Luca salvo 5 pesos</t>
  </si>
  <si>
    <t>Sobrante de los 18K a Nacho Belieres nunca volvieron más 447.34 que no tengo en el escritorio</t>
  </si>
  <si>
    <t>Me deja 10000</t>
  </si>
  <si>
    <t>Nafta // le debemos a la mamá de Nacho</t>
  </si>
  <si>
    <t>OverHard Digital</t>
  </si>
  <si>
    <t>Overhard Digital</t>
  </si>
  <si>
    <t>Adaptadores HDMI a DVI</t>
  </si>
  <si>
    <t>Papel higiénico, servilletas, jabón espadol</t>
  </si>
  <si>
    <t>Cables alimentación</t>
  </si>
  <si>
    <t>Cable Power 220V IRAM 1.20M</t>
  </si>
  <si>
    <t>Cable Power 220V IRAM 1.50M</t>
  </si>
  <si>
    <t>A SUPV</t>
  </si>
  <si>
    <t>A HSBC // ACTUALIZAR SALDOS</t>
  </si>
  <si>
    <t>A Nico Riviere para Olla de teflón, parafina y papel manteca</t>
  </si>
  <si>
    <t>A Nacho Piombo para elementos para Potting</t>
  </si>
  <si>
    <t>Alcohol etílico y aguas</t>
  </si>
  <si>
    <t>Algodón, jabón espadol y repuestos</t>
  </si>
  <si>
    <t>Compré por Rapipago, cancelaron y devolvieron a Mercado Pago</t>
  </si>
  <si>
    <t>Sondas</t>
  </si>
  <si>
    <t>Sondas para medir inyector 80 piezas // Calisuares y sondas para carburador kit 0.20 A 3mm</t>
  </si>
  <si>
    <t>Gastos del Pala desde Diciembre</t>
  </si>
  <si>
    <t>Estabilizador de Tensión</t>
  </si>
  <si>
    <t>Para destiladora // debido a mamá de Nacho</t>
  </si>
  <si>
    <t>Para tener uno extra en el sitio // debido a mamá de Nacho</t>
  </si>
  <si>
    <t>Acoples de piping para destiladora // Debido a mama de Nacho</t>
  </si>
  <si>
    <t>A Nelson para componentes electrónica</t>
  </si>
  <si>
    <t>Llave de Paso</t>
  </si>
  <si>
    <t>Overol Steelgen XL // Debido a mama de Nacho</t>
  </si>
  <si>
    <t>Unión Tee Polipropileno 1/2x1/2M // Debido a mama de Nacho</t>
  </si>
  <si>
    <t>Llave de paso Polpropileno 1/2STD // Debido a mama de Nacho</t>
  </si>
  <si>
    <t>Codos 90 Polipropileno // Debido a mama de Nacho</t>
  </si>
  <si>
    <t>Rosca Polipropileno 1/2 // Debido a mama de Nacho</t>
  </si>
  <si>
    <t>Rosca Red Polipropileno 3/4x1/2 // Debido a mama de Nacho</t>
  </si>
  <si>
    <t>Rosca Esp R/Macho 3/4 // Debido a mama de Nacho</t>
  </si>
  <si>
    <t>Dilack 42A 0.5Kg // Dilack 42B 0.075Kg // Limpiador DPM 1kg</t>
  </si>
  <si>
    <t>Volvimos a comprar alcohol en gel, nos volvieron a cancelar</t>
  </si>
  <si>
    <t>Jabón líquido espadol y protex</t>
  </si>
  <si>
    <t>A Accounting</t>
  </si>
  <si>
    <t>A Nacho Piombo para Pagar Visa Nacho Belieres</t>
  </si>
  <si>
    <t>VISA</t>
  </si>
  <si>
    <t>VISA Ignacio Belieres</t>
  </si>
  <si>
    <t>Del 16/02 al 18/03</t>
  </si>
  <si>
    <t>A Ricky para Batería Shineray y gastos</t>
  </si>
  <si>
    <t>Vuelto Nelson de Electrónica</t>
  </si>
  <si>
    <t>Conector Sub-D Macho Cable</t>
  </si>
  <si>
    <t>Malla desoldante 2.0mm</t>
  </si>
  <si>
    <t>Herramienta Crimpeadora P/PHUTL</t>
  </si>
  <si>
    <t>Gata</t>
  </si>
  <si>
    <t>Cinta kapton</t>
  </si>
  <si>
    <t>Cinta vulcanizada</t>
  </si>
  <si>
    <t>Uber de Nelson</t>
  </si>
  <si>
    <t>Nimajo</t>
  </si>
  <si>
    <t>140gr Agua Oxigenada 60%, 4 bidones 35kg</t>
  </si>
  <si>
    <t>Moura</t>
  </si>
  <si>
    <t>Batería Moura MSA22JD</t>
  </si>
  <si>
    <t>Aditivo metanol</t>
  </si>
  <si>
    <t>Manganeso Acetato Tetrahidratado ANEDRA calidad profesional 1Kg</t>
  </si>
  <si>
    <t>Agua para darwin</t>
  </si>
  <si>
    <t>A Nacho Piombo para servilletas y Accounting</t>
  </si>
  <si>
    <t>Argenshop</t>
  </si>
  <si>
    <t>A Nacho Piombo para ABAC (24100 y Dispenser de papel 1120)</t>
  </si>
  <si>
    <t>Tacho para Darwin saldo Mercado Pago</t>
  </si>
  <si>
    <t>Dispenser de papel</t>
  </si>
  <si>
    <t>Papelera Damián</t>
  </si>
  <si>
    <t>Dispenser de papel, saldo de Mercado Pago</t>
  </si>
  <si>
    <t>A Accounting para eventual nafta</t>
  </si>
  <si>
    <t>Balanza compró Nacho Belieres</t>
  </si>
  <si>
    <t>Vaso</t>
  </si>
  <si>
    <t>Hielo compró Nacho Belieres</t>
  </si>
  <si>
    <t>Papel limpeza blanco absorbente doble hoja x25 rollo 400; toalla intercalada mediana 20x27 cm color caja 2500</t>
  </si>
  <si>
    <t>Conect. Recto Macho AI 3/8 ODx1/2 NPT C/YCA. Y VIROLAS - Conec. RM 3-4-316 // PAGO FINAL</t>
  </si>
  <si>
    <t>Conector recto macho, AISI 316, 1/2'' OD x 1/2'' NPTM c&amp;tca y virolas P.Max 506 bar Modelo ABALOK RM 4-4-316</t>
  </si>
  <si>
    <t>Conjunto de virola y contra-virola 1/2'' OD para conector a compresión en acero inox AISI 316 P MAX 506 bar Modelo ABALOK KV 4-0-316</t>
  </si>
  <si>
    <t>6 mts Tubo sin costura diámetro 19.05 mm x 1.65mm AISI 316 bajo norma ASTM A269 presión máxima de servicio 214 bar máximo 82 HRB, recocido, decapado brillante ABAC // PAGO FINAL</t>
  </si>
  <si>
    <t>6 meses (Marzo - Septiembre)</t>
  </si>
  <si>
    <t>Agua</t>
  </si>
  <si>
    <t>Limpieza Shineray en Manotas para que se la lleve Eduardo</t>
  </si>
  <si>
    <t>A Nacho P para manotas y nafta (le di 8k, pero me devolvió 1k)</t>
  </si>
  <si>
    <t>Me dejo Luca</t>
  </si>
  <si>
    <t>Nacho Belieres me dio para Aguas</t>
  </si>
  <si>
    <t>Aguas y Coca</t>
  </si>
  <si>
    <t>Le devuelvo a Nacho Belieres</t>
  </si>
  <si>
    <t>Le di a Nacho Pïombo</t>
  </si>
  <si>
    <t>Comida en estación de servicio</t>
  </si>
  <si>
    <t>Ines</t>
  </si>
  <si>
    <t>Grupo Márquez</t>
  </si>
  <si>
    <t>Cancelaron compra de Freezer, mas arqueo de ML</t>
  </si>
  <si>
    <t>Bins x 1000Lts con agua desmineralizada // Flete // Le debemos 80</t>
  </si>
  <si>
    <t>Parafina</t>
  </si>
  <si>
    <t>Versalles</t>
  </si>
  <si>
    <t>Parafina 2kg</t>
  </si>
  <si>
    <t>Olla</t>
  </si>
  <si>
    <t>La casa del acero inoxidable</t>
  </si>
  <si>
    <t>Olla de teflón N°18</t>
  </si>
  <si>
    <t>Vuelto Nico Riviere</t>
  </si>
  <si>
    <t>A Nacho Piombo para freezer y peajes</t>
  </si>
  <si>
    <t>Comida para Inés</t>
  </si>
  <si>
    <t>Procenex y escobillón</t>
  </si>
  <si>
    <t>A Pala para mecanizados Hudson</t>
  </si>
  <si>
    <t>Freezer para agua oxigenada y propelente // Restante</t>
  </si>
  <si>
    <t>Para Nafta Peaje Fumigación</t>
  </si>
  <si>
    <t>Para estructuras</t>
  </si>
  <si>
    <t>Del 18/03 al 18/04</t>
  </si>
  <si>
    <t>Del 16/03 al 16/04</t>
  </si>
  <si>
    <t>A Nacho P para llave andres, nafta, peajes, fumigador</t>
  </si>
  <si>
    <t>Nacho P le esta dando a Ricky</t>
  </si>
  <si>
    <t>Computadora armada para Pablo</t>
  </si>
  <si>
    <t>Adfer Plastics</t>
  </si>
  <si>
    <t>Bidones de carga para BE de 5 lts</t>
  </si>
  <si>
    <t>Fumigaciones Canning</t>
  </si>
  <si>
    <t>Distribuidora Integral Norte</t>
  </si>
  <si>
    <t>Manómetro MGS18/2/A/63 70-1000 1/4''NPT CON GLICERINA</t>
  </si>
  <si>
    <t>Manómetro MGS10/2/A/63 400-6000 1/4''NPT CON GLICERINA</t>
  </si>
  <si>
    <t>Manómetro MGS10/2/A/63 70-1000 1/4''NPT CON GLICERINA</t>
  </si>
  <si>
    <t>7 bolsas Rolito</t>
  </si>
  <si>
    <t>A Nacho P para carga tubo N2 y Orings</t>
  </si>
  <si>
    <t>Nacho P devuelve para hacer copia de llaves</t>
  </si>
  <si>
    <t>Agus Trasten</t>
  </si>
  <si>
    <t>Juanma</t>
  </si>
  <si>
    <t>Comida Nacho Piombo</t>
  </si>
  <si>
    <t>Nafta // arqueo accounting</t>
  </si>
  <si>
    <t>A Luca vacié accounting</t>
  </si>
  <si>
    <t>Repelente Off</t>
  </si>
  <si>
    <t>Nafta Etios</t>
  </si>
  <si>
    <t>Pronor SRL</t>
  </si>
  <si>
    <t>Relé</t>
  </si>
  <si>
    <t>Punta para Soldar</t>
  </si>
  <si>
    <t>Pulsera Antiestática</t>
  </si>
  <si>
    <t>Barra de Soldar</t>
  </si>
  <si>
    <t>Fibra de Vidrio</t>
  </si>
  <si>
    <t>Termómetro</t>
  </si>
  <si>
    <t>Digikey</t>
  </si>
  <si>
    <t>220µF Conformal Coated Tantalum Capacitors 25V 3226 (8066 Metric) 100mOhm // 13008-053KESB/HR-ND // BREX</t>
  </si>
  <si>
    <t>Soldering TIP 1.2D // 1691-1173-ND // BREX</t>
  </si>
  <si>
    <t>Soldering TIP 1.6D // 1691-1174-ND // BREX</t>
  </si>
  <si>
    <t>Soldering TIP 3.2D // 1691-1176-ND // BREX</t>
  </si>
  <si>
    <t>Soldering TIP 1.2D // 1691-1183-ND // BREX</t>
  </si>
  <si>
    <t>Solder pot 150W 110-130V // 243-1249-ND // BREX</t>
  </si>
  <si>
    <t>Wrist Strap with Cord 6' (1.83m) XLarge 1 MOhms Black // 16-1472-ND // BREX</t>
  </si>
  <si>
    <t>Cord (For Wrist Straps) 6' (1.83m)  1 MOhms Black // 16-1509-ND // BREX</t>
  </si>
  <si>
    <t>Hand Crimper Tool D-Sub Contacts // T1000M-ND // BREX</t>
  </si>
  <si>
    <t>Thermometer Sensor for use with FG Series Thermometers // 1691-1000-ND // BREX</t>
  </si>
  <si>
    <t>22 AWG Hook-Up Wire 19/34 White 300V 1000.0' (304.8m) // 892219WH001-ND // BREX</t>
  </si>
  <si>
    <t>22 AWG Hook-Up Wire 19/34 Blue 300V 1000.0' (304.8m) // 892219BL001-ND // BREX</t>
  </si>
  <si>
    <t>22 AWG Hook-Up Wire 19/34 Black 300V 1000.0' (304.8m) // 892219BK001-ND // BREX</t>
  </si>
  <si>
    <t>General Purpose Relay SPDT (1 Form C) 24VDC Coil Through Hole // PB1086-ND // BREX</t>
  </si>
  <si>
    <t>Diode Schottky 45V 50A Surface Mount D²PAK // 497-13279-1-ND // BREX</t>
  </si>
  <si>
    <t>Filters for smoke extractor // 1691-1016-ND // BREX</t>
  </si>
  <si>
    <t>Hex Standoff Threaded #4-40 Aluminum 0.600" (15.24mm) // 36-6799-ND // BREX</t>
  </si>
  <si>
    <t>Servos</t>
  </si>
  <si>
    <t>Miuezuth</t>
  </si>
  <si>
    <t>Servos ZOSKAY 35 kg 270 DEG - BREX</t>
  </si>
  <si>
    <t>JGCParts</t>
  </si>
  <si>
    <t>Conector sensores presión 3 pin repair ICP/EBP harness - BREX</t>
  </si>
  <si>
    <t>The Pump Force</t>
  </si>
  <si>
    <t>Shurflo bomba oxidante Shurflo 2088-554-144 - BREX</t>
  </si>
  <si>
    <t>MakerHawk US</t>
  </si>
  <si>
    <t>Acoples para servos 25T 10 PC SERVO HORN - BREX</t>
  </si>
  <si>
    <t>Kindgee Industrial Co</t>
  </si>
  <si>
    <t>Conector DB9 Bornera - DB9 BREAKOUT BOARD - BREX</t>
  </si>
  <si>
    <t>USOnline911</t>
  </si>
  <si>
    <t>Sensor 500 psi - Asequible</t>
  </si>
  <si>
    <t>Industrial Stuffs</t>
  </si>
  <si>
    <t>Sensor 300 psi - Asequible</t>
  </si>
  <si>
    <t>Sensor 1000 psi - Asequible</t>
  </si>
  <si>
    <t>Plug for Male Contacts Housing D-Sub Connector 9 Position 636-170-009-173L030 - BREX</t>
  </si>
  <si>
    <t>Contactos</t>
  </si>
  <si>
    <t>D-Sub Contact Male Pin Gold 20-26 AWG Crimp Machined 636-170-201-170L002 - BREX</t>
  </si>
  <si>
    <t>Hilitchi</t>
  </si>
  <si>
    <t>Terminales screw on HILTICHI SCREW TERMINAL STRIP - BREX</t>
  </si>
  <si>
    <t>Electronics Salon</t>
  </si>
  <si>
    <t>Relé Electronics-Salon SPDT Relay module - BREX</t>
  </si>
  <si>
    <t>Aquaflex</t>
  </si>
  <si>
    <t>Dietetica C - BREX</t>
  </si>
  <si>
    <t>Eineja - BREX</t>
  </si>
  <si>
    <t>Importador - BREX</t>
  </si>
  <si>
    <t>Omega</t>
  </si>
  <si>
    <t>Sensor de vacío PX309-015CGI - BREX</t>
  </si>
  <si>
    <t>Summit Racing</t>
  </si>
  <si>
    <t>Acoples rápidos peróxido Aeroquip FBM1153 - BREX</t>
  </si>
  <si>
    <t>Acoples rápidos peróxido Aeroquip FBM3114 - BREX</t>
  </si>
  <si>
    <t>Regulador N2 Alto Caudal 873-D - BREX</t>
  </si>
  <si>
    <t>Regulador N2 Bajo Caudal 415-1500 - BREX</t>
  </si>
  <si>
    <t>Valvula N2 Alto Caudal 1094-3 - BREX</t>
  </si>
  <si>
    <t>Valvula RCS 2S040-3/8 - 24VDC - VITON - BREX</t>
  </si>
  <si>
    <t>Valvula para despiece 2S160-3/8 - 24VDC - VITON - BREX</t>
  </si>
  <si>
    <t>Valvula para despiece 2RS130-3/8 - 24VDC - VITON - BREX</t>
  </si>
  <si>
    <t>Valvulas principales 2MS120-3/8 - 24VDC - VITON - BREX</t>
  </si>
  <si>
    <t>Valvula p/ TROMEN 50 2MS200-3/4 - 24VDC - VITON - BREX</t>
  </si>
  <si>
    <t>Valvula p/ TROMEN 50 2MS250-1 - 24VDC - VITON - BREX</t>
  </si>
  <si>
    <t>vivanahc50 BREX</t>
  </si>
  <si>
    <t>MARZO</t>
  </si>
  <si>
    <t>DAQ USB 1808 - BREX</t>
  </si>
  <si>
    <t>Makerhawk US</t>
  </si>
  <si>
    <t>Servos ZOSKAY 35 kg 270 DEG - FLETE</t>
  </si>
  <si>
    <t>Acoples para servos 25T 10 PC SERVO HORN - FLETE</t>
  </si>
  <si>
    <t>Conector DB9 Bornera - DB9 BREAKOUT BOARD - FLETE</t>
  </si>
  <si>
    <t>Sensor 500 psi - Asequible - FLETE</t>
  </si>
  <si>
    <t>Sensor 300 psi - Asequible - FLETE</t>
  </si>
  <si>
    <t>Sensor 1000 psi - Asequible - FLETE</t>
  </si>
  <si>
    <t>Terminales screw on HILTICHI SCREW TERMINAL STRIP - FLETE</t>
  </si>
  <si>
    <t>DAQ USB 1808 - FLETE</t>
  </si>
  <si>
    <t>Relé Electronics-Salon SPDT Relay module - FLETE</t>
  </si>
  <si>
    <t>Regulador N2 Alto Caudal 873-D - FLETE</t>
  </si>
  <si>
    <t>Regulador N2 Bajo Caudal 415-1500 - FLETE</t>
  </si>
  <si>
    <t>Valvula N2 Alto Caudal 1094-3 - FLETE</t>
  </si>
  <si>
    <t>Sensor 500 psi Honeywell - A785-PX2AN1XX500PSAAX - FLETE</t>
  </si>
  <si>
    <t>Sensor 500 psi Honeywell - B785-PX2EN1XX500PSCHX - FLETE</t>
  </si>
  <si>
    <t>Conector sensores presión 3 pin repair ICP/EBP harness - FLETE</t>
  </si>
  <si>
    <t>Shurflo bomba oxidante Shurflo 2088-554-144 - FLETE</t>
  </si>
  <si>
    <t>Sensor de vacío PX309-015CGI - FLETE</t>
  </si>
  <si>
    <t>Valvula RCS 2S040-3/8 - 24VDC - VITON - FLETE</t>
  </si>
  <si>
    <t>Valvula para despiece 2S160-3/8 - 24VDC - VITON - FLETE</t>
  </si>
  <si>
    <t>Valvula para despiece 2RS130-3/8 - 24VDC - VITON - FLETE</t>
  </si>
  <si>
    <t>Valvulas principales 2MS120-3/8 - 24VDC - VITON - FLETE</t>
  </si>
  <si>
    <t>Valvula p/ TROMEN 50 2MS200-3/4 - 24VDC - VITON - FLETE</t>
  </si>
  <si>
    <t>Valvula p/ TROMEN 50 2MS250-1 - 24VDC - VITON - FLETE</t>
  </si>
  <si>
    <t>Solder pot 150W 110-130V // 243-1249-ND // FLETE</t>
  </si>
  <si>
    <t>Barra de soldar</t>
  </si>
  <si>
    <t>Red Fiberglass, Silicone Coated, Halogen Free Braided Sleeving, Insulated 0.250" (6.35mm) 50.00' (15.24m) // 1030-1576-ND // FLETE</t>
  </si>
  <si>
    <t>Red Fiberglass, Silicone Coated, Halogen Free Braided Sleeving, Insulated 0.375" (9.52mm) 50.00' (15.24m) // 1030-1577-ND // FLETE</t>
  </si>
  <si>
    <t>Red Fiberglass, Silicone Coated, Halogen Free Braided Sleeving, Insulated 1.000" (25.40mm) 50.00' (15.24m) // 1030-FIN1.00RD50-ND // FLETE</t>
  </si>
  <si>
    <t>Conductive, Dissipative Table, Workbench Grounding Mat Rubber Blue 4' (1.22m) X 2' (0.61m) // SCP774-ND // FLETE</t>
  </si>
  <si>
    <t>A SUPV para cancelar saldo negativo</t>
  </si>
  <si>
    <t>ABRIL</t>
  </si>
  <si>
    <t>BREX - Farmacia de</t>
  </si>
  <si>
    <t>Mamá de Nacho a Pagar</t>
  </si>
  <si>
    <t>Insumos de limpieza</t>
  </si>
  <si>
    <t>Hierros Ratti</t>
  </si>
  <si>
    <t>Cortes de chapa para fundaciones del banco de ensayos</t>
  </si>
  <si>
    <t>Taxi para ir a buscar la Shineray</t>
  </si>
  <si>
    <t>Del 18/04 al 18/05</t>
  </si>
  <si>
    <t>Provisiones para Canning</t>
  </si>
  <si>
    <t>Hierro DN - 8 mm</t>
  </si>
  <si>
    <t>Hierro DN - 12 mm</t>
  </si>
  <si>
    <t>Hierro DN - 16 mm</t>
  </si>
  <si>
    <t>Cupla Awaduct/Duratop 110</t>
  </si>
  <si>
    <t>Codo Awaduct/Duratop 110 90' HH</t>
  </si>
  <si>
    <t>Nafta auto nacho - debido a mama de nacho</t>
  </si>
  <si>
    <t>Hierro IPN 200</t>
  </si>
  <si>
    <t>Taxi a la oficina</t>
  </si>
  <si>
    <t>A Ricky</t>
  </si>
  <si>
    <t>Para hacer arqueo</t>
  </si>
  <si>
    <t>Arqueo de USD</t>
  </si>
  <si>
    <t>Hierro DN - 10 mm</t>
  </si>
  <si>
    <t>Curva de 90° 110 MH</t>
  </si>
  <si>
    <t>Tapa hembra 110</t>
  </si>
  <si>
    <t>Copia de llave</t>
  </si>
  <si>
    <t>Madera</t>
  </si>
  <si>
    <t>El Misionero</t>
  </si>
  <si>
    <t>Clavos</t>
  </si>
  <si>
    <t>Taxi nacho piombo a darwin</t>
  </si>
  <si>
    <t>Por cerrar cuenta SUPV</t>
  </si>
  <si>
    <t>Arandelas</t>
  </si>
  <si>
    <t>Los Portugueses</t>
  </si>
  <si>
    <t>Ladrillo comun especial - COLUMNAS PAD</t>
  </si>
  <si>
    <t>Hierro DN - 8 mm - COLUMNAS PAD</t>
  </si>
  <si>
    <t>Hierro DN - 10 mm - COLUMNAS PAD</t>
  </si>
  <si>
    <t>Bulon de 3/4 x2 1/2 - PLATINA PAD</t>
  </si>
  <si>
    <t>Tuercas dev 3/4 - PLATINA PAD</t>
  </si>
  <si>
    <t>Arandelas planas de 3/4 - PLATINA PAD</t>
  </si>
  <si>
    <t>Maderera Pindaity</t>
  </si>
  <si>
    <t>MAYO</t>
  </si>
  <si>
    <t>DCDC05-A_manufacture_files // Multicapa FR4 4 capas // 90x96</t>
  </si>
  <si>
    <t>DCDC12-A_manufacture_files - PLACAS PDU - Restante</t>
  </si>
  <si>
    <t>DCDC05-A_manufacture_files // Multicapa FR4 4 capas // 90x96 - restante</t>
  </si>
  <si>
    <t>Chapa procesada</t>
  </si>
  <si>
    <t>Cancelacion saldo tarjeta - cierre de cuenta SUPV</t>
  </si>
  <si>
    <t>Teknaria</t>
  </si>
  <si>
    <t>Memorias RAM de 8 gb para HP Z420</t>
  </si>
  <si>
    <t>Del 18/05 al 18/06</t>
  </si>
  <si>
    <t>Para arqueo</t>
  </si>
  <si>
    <t>A Ricky - chat</t>
  </si>
  <si>
    <t>Seguros contra accidente en Sitio de Ensayos // supuestamente 2000 // ajustado para que cierre con vuelto - CRUZ SUIZA</t>
  </si>
  <si>
    <t>CRUZ SUIZA - Vencimiento 05/06</t>
  </si>
  <si>
    <t>Nafta - Le debemos a mamá de Nacho</t>
  </si>
  <si>
    <t>Servicio 24hs</t>
  </si>
  <si>
    <t>Tapones JIC AN6 Aluminio para colocar como conectores en tanques de la TUG</t>
  </si>
  <si>
    <t>Manómetro 0 60 Bar Diam.63 1/4'' NPT INF.</t>
  </si>
  <si>
    <t>Manómetro 0 25 Bar Diam.63 1/4'' NPT INF.</t>
  </si>
  <si>
    <t>Válvula esférica 1/4 vuelta de bronce 1/2''</t>
  </si>
  <si>
    <t>Cupla 1/2 BSPT x idem exagonal Traf serie 3000</t>
  </si>
  <si>
    <t>Acoples estandar cuerpo hembra 1/4''</t>
  </si>
  <si>
    <t>Niple estandar macho 1/4''</t>
  </si>
  <si>
    <t>DAQ USB 1808 - FLETE - LO VOLVI A ANOTAR ARRIBA</t>
  </si>
  <si>
    <t>Ferraro</t>
  </si>
  <si>
    <t xml:space="preserve">Inyector </t>
  </si>
  <si>
    <t>Alcohol en aerosol 70% x 12 unidades - Protocolo de higiene Darwin</t>
  </si>
  <si>
    <t>61341/CIB1 manufacture fles</t>
  </si>
  <si>
    <t>61161/PDU Relay ra</t>
  </si>
  <si>
    <t>O'rings para 3 motores</t>
  </si>
  <si>
    <t>Lavado de Shineray</t>
  </si>
  <si>
    <t>Cueva Dano</t>
  </si>
  <si>
    <t>Tyrolit disco</t>
  </si>
  <si>
    <t>Bulon c/hexagonal zincado NC 3/8x2</t>
  </si>
  <si>
    <t>Tuerca zincada NC 3/8</t>
  </si>
  <si>
    <t>Arandelas planas zincadas 3/8</t>
  </si>
  <si>
    <t>Bulon c/red c/cuad c/tca 1/4x2</t>
  </si>
  <si>
    <t>Arandelas planas zincadas 1/4</t>
  </si>
  <si>
    <t>Pernos</t>
  </si>
  <si>
    <t>Pernos Fischer FWA 10x95</t>
  </si>
  <si>
    <t>Electrodos Conarco 13A x 3.25 cm</t>
  </si>
  <si>
    <t>Metal Grande</t>
  </si>
  <si>
    <t>Caño 100x100x2mm</t>
  </si>
  <si>
    <t>Caño 120x60x2mm</t>
  </si>
  <si>
    <t>Planchuelas</t>
  </si>
  <si>
    <t>Ángulo</t>
  </si>
  <si>
    <t>Planchuela 2x1/8</t>
  </si>
  <si>
    <t>Angulo 2x1/5</t>
  </si>
  <si>
    <t>Para cerrar cuentas ESTRUCTURAS</t>
  </si>
  <si>
    <t>Trapos de piso para Canning, Sitio de Ensayos y Oficina</t>
  </si>
  <si>
    <t>Cámaras</t>
  </si>
  <si>
    <t>Cámara Web webcam logitech C270 720p 60 USB portatil // Le debemos a mamá de Nacho</t>
  </si>
  <si>
    <t>Cable USB y 2 pendrives 16gb</t>
  </si>
  <si>
    <t>Cable alargue extensión usb 3.0 macho hembra 2 metros // Le debemos a mamá de Nacho</t>
  </si>
  <si>
    <t>Trípode</t>
  </si>
  <si>
    <t>La Roca Fuerte SA</t>
  </si>
  <si>
    <t>Trípode flexible para celulares camaras tipo pulpo // Le debemos a mamá de Nacho</t>
  </si>
  <si>
    <t>HSBC</t>
  </si>
  <si>
    <t>Ajuste de cuentas HSBC y SUPV / pago de comisiones / depósito de Luca</t>
  </si>
  <si>
    <t>Depósito Luca a HSBC</t>
  </si>
  <si>
    <t>Pago de comisiones</t>
  </si>
  <si>
    <t>Pilas AAA</t>
  </si>
  <si>
    <t>Lysoform</t>
  </si>
  <si>
    <t>Estructura banco horizontal</t>
  </si>
  <si>
    <t>Tanque esférico experimental TUG</t>
  </si>
  <si>
    <t>Tornillos allen 12/9</t>
  </si>
  <si>
    <t>Tuercas autofrenantes</t>
  </si>
  <si>
    <t>Viáticos Ricardo Lang cuarentena</t>
  </si>
  <si>
    <t>Viáticos Ignacio Corro cuarentena</t>
  </si>
  <si>
    <t>Trípode Braun 1.30 mts</t>
  </si>
  <si>
    <t>Protector auditivo de copa Samurai Steelpro 27db</t>
  </si>
  <si>
    <t>Protector auditivo endoaural x 10 unidades</t>
  </si>
  <si>
    <t>Protector auditivo Tapon 3M 1200 con cordon x 10 unidades</t>
  </si>
  <si>
    <t>Hierros Torrent</t>
  </si>
  <si>
    <t>Adaptador Milwaukee Hex 1/4 Cuadrado 1/4 3/8 1/2 Puntas</t>
  </si>
  <si>
    <t>Mecano Tools</t>
  </si>
  <si>
    <t>Morsa de banco</t>
  </si>
  <si>
    <t>Malacate Monta Carga guinche electrico 250kg 12mt - para grua de nuevo banco</t>
  </si>
  <si>
    <t>Juego adaptadores llaves tubo bremen x4 enc 1/2 3/8 1/4 Puntas</t>
  </si>
  <si>
    <t>Sirena</t>
  </si>
  <si>
    <t>Auto-tuning</t>
  </si>
  <si>
    <t>Sirena con turbina 12v 3.5a Grande 127m Diametro 115db</t>
  </si>
  <si>
    <t>Expensas - FEBRERO</t>
  </si>
  <si>
    <t>Expensas - MARZO</t>
  </si>
  <si>
    <t>JUNIO</t>
  </si>
  <si>
    <t xml:space="preserve">ABRIL </t>
  </si>
  <si>
    <t>Uber Nacho Piombo</t>
  </si>
  <si>
    <t>Nafta auto nacho</t>
  </si>
  <si>
    <t>Llave de luces Shineray</t>
  </si>
  <si>
    <t>Nafta auto Luca</t>
  </si>
  <si>
    <t>Suscripcion anual amazon prime</t>
  </si>
  <si>
    <t>Seguros de container - JUMA seguros</t>
  </si>
  <si>
    <t>Debido por nafta</t>
  </si>
  <si>
    <t>Carro</t>
  </si>
  <si>
    <t>Ferrimaq</t>
  </si>
  <si>
    <t>Carro de arrastre para malacate eléctrico de banco de ensayos</t>
  </si>
  <si>
    <t>Matafuegos Online</t>
  </si>
  <si>
    <t>Botiquín primeros auxilios para oficina y sitio de ensayos madera 30 elementos</t>
  </si>
  <si>
    <t>Bolsa de ganchos</t>
  </si>
  <si>
    <t>Mueble ordenador organizador 15 cajones</t>
  </si>
  <si>
    <t>Matias Herramientas</t>
  </si>
  <si>
    <t>Soportes barras porta tubos encastres de 1/2, 1/4 y 3/8</t>
  </si>
  <si>
    <t>Artículos de librería para Darwin</t>
  </si>
  <si>
    <t>Electrodos Conarco 2mm x kl</t>
  </si>
  <si>
    <t>Adaptador 7/8 NF JIC x 1/2 BSPT</t>
  </si>
  <si>
    <t>Adaptador Recto MF 7/8''-14 UNF x HG 9/16'' - 18 UNF Ac. Zincado 400 BAR - para realizar prueba hidráulica en tanques TUG</t>
  </si>
  <si>
    <t>Provisiones para Canning - Sitio</t>
  </si>
  <si>
    <t>BREX - JUNIO</t>
  </si>
  <si>
    <t>Peajes + 25 que estaban en el piso</t>
  </si>
  <si>
    <t>Estacionamiento Nacho Piombo</t>
  </si>
  <si>
    <t>Vigomaq</t>
  </si>
  <si>
    <t>CAMBIO FICTICIO</t>
  </si>
  <si>
    <t>Pago de comisiones e impuestos - para saldar HSBC</t>
  </si>
  <si>
    <t>Por transferencias</t>
  </si>
  <si>
    <t>Carga de batería para sitio de ensayos - 1000 en total</t>
  </si>
  <si>
    <t>Cierra Todo + 6330 que tenia Ricky</t>
  </si>
  <si>
    <t>Sensores de temperatura</t>
  </si>
  <si>
    <t>Trabajo de Nacho - reformar piezas del motor de inoxidable - fabricacion de herramienta para inyector</t>
  </si>
  <si>
    <t>La Lomita</t>
  </si>
  <si>
    <t>Punta hexagonal Gherardi 30cm</t>
  </si>
  <si>
    <t>Varilla Hierro 8mm</t>
  </si>
  <si>
    <t>Hierro liso 4.2mm</t>
  </si>
  <si>
    <t>Varilla hierro 4.2mm</t>
  </si>
  <si>
    <t>Fratacho</t>
  </si>
  <si>
    <t>Fratacho de plástico 20cm</t>
  </si>
  <si>
    <t>La Caldera</t>
  </si>
  <si>
    <t>Artículos de ferretería del 13 15 y 12 de mayo</t>
  </si>
  <si>
    <t>Maio</t>
  </si>
  <si>
    <t>Accesorios - compró Ricky</t>
  </si>
  <si>
    <t>Cerrajería Roberto</t>
  </si>
  <si>
    <t>9 copias de llaves</t>
  </si>
  <si>
    <t>Comida en estación de servicio + pata y muslo</t>
  </si>
  <si>
    <t>Comida en El Pata + almuerzo</t>
  </si>
  <si>
    <t>Comida en el Pata</t>
  </si>
  <si>
    <t>Secador de aluminio y cabo de madera con rosca - compro Gimenez</t>
  </si>
  <si>
    <t>Placas de fenolicos 1.22x2 44 EUCA c/cortes - a medias con gimenez</t>
  </si>
  <si>
    <t>Fenolicos cortados - a medias con gimenez</t>
  </si>
  <si>
    <t>Clavos kp - a medias con gimenez</t>
  </si>
  <si>
    <t>Tubo rec 40x60x2 - a medias con Gimenez</t>
  </si>
  <si>
    <t>Pizzas</t>
  </si>
  <si>
    <t>4 bolsas Rolito</t>
  </si>
  <si>
    <t>Almuerzo en el pata</t>
  </si>
  <si>
    <t>Para dejar Estructuras como estaba despues de cargar facturas atrasadas</t>
  </si>
  <si>
    <t>Despues de cargar facturas atrasadas - dejamos la caja como estaba</t>
  </si>
  <si>
    <t>Cabify Nico Lupi ida y vuelta</t>
  </si>
  <si>
    <t>Limones y tomates para asado</t>
  </si>
  <si>
    <t>Nafta auto Ignacio - Debido a mama de nacho</t>
  </si>
  <si>
    <t>Cámara</t>
  </si>
  <si>
    <t>Mecanizados Hudson</t>
  </si>
  <si>
    <t>Cámara de ensayos - supuestamente se compró</t>
  </si>
  <si>
    <t>Casquetes</t>
  </si>
  <si>
    <t>Casquetes para tanques de TUG - supuestamente se compró</t>
  </si>
  <si>
    <t>Financiera Slelat</t>
  </si>
  <si>
    <t>Taladro percutor SDS Plus hasta el 19/6</t>
  </si>
  <si>
    <t>Nafta Nacho Piombo</t>
  </si>
  <si>
    <t>Gaseosas - Axion</t>
  </si>
  <si>
    <t>Precinto Zuncho Voltech Envase por 650 piezas varias medidas</t>
  </si>
  <si>
    <t>Termocontraíbles 6mm color negro de 6mm a 3mm xmt espagueti</t>
  </si>
  <si>
    <t>Termocontraíble 1mm color negro de 1mm a 0.50mm xMt espagueti</t>
  </si>
  <si>
    <t>Termocontraíble 2mm color negro de 2mm a 1mm xMt espagueti</t>
  </si>
  <si>
    <t>Termocontraíble 3mm color negro de 3mm a 1.5mm xMt espagueti</t>
  </si>
  <si>
    <t>Termocontraíble 5mm color negro de 5mm a 2.5mm xMt espagueti</t>
  </si>
  <si>
    <t>Sensor de temperatura Arduino Pt100</t>
  </si>
  <si>
    <t>Sensor de temperatura Arduino Tmp36</t>
  </si>
  <si>
    <t>Trípode Braun Lightweight</t>
  </si>
  <si>
    <t>Devolución por trípode cancelado</t>
  </si>
  <si>
    <t>Prensacables</t>
  </si>
  <si>
    <t>Prensacable 1'' 1/4 plástico</t>
  </si>
  <si>
    <t>Jabalina</t>
  </si>
  <si>
    <t>Jabalina 1m x 3/4</t>
  </si>
  <si>
    <t>Borne</t>
  </si>
  <si>
    <t>Borne para jabalina 3/4</t>
  </si>
  <si>
    <t>Conector hierro 1'' 1/4</t>
  </si>
  <si>
    <t>Tablero pilar 8 mas 1 ip65 conextube</t>
  </si>
  <si>
    <t>Conector 32mm cf tubelectric</t>
  </si>
  <si>
    <t>Caño bajada de pilar doble aislación</t>
  </si>
  <si>
    <t>Caño pipeta partida para bajada pilar Percan plast</t>
  </si>
  <si>
    <t>Cinta Aisladora 3M 770 20m</t>
  </si>
  <si>
    <t>Caño galvanizado 1'' 1/4 x 3mts</t>
  </si>
  <si>
    <t>Llave termomagnética 4x50 chint</t>
  </si>
  <si>
    <t>Llave termomagnética 4x32 6KA chint</t>
  </si>
  <si>
    <t>Interruptor</t>
  </si>
  <si>
    <t>Interruptor diferencial 4x40 chint</t>
  </si>
  <si>
    <t>Interruptor diferencial 4x63 chint</t>
  </si>
  <si>
    <t>Adhesivo para montajes Suprabond</t>
  </si>
  <si>
    <t>Cable tipo taller 3x2.5 (x metro)</t>
  </si>
  <si>
    <t>Cable unipolar 6mm 1x6 (x metro)</t>
  </si>
  <si>
    <t>Bidón apilable 10 litros reforzados con tapa inviolable o64 x6 compramos bien</t>
  </si>
  <si>
    <t>Bidón apilable 10 litros reforzados con tapa inviolable o64 x6 la parte de envío que se asigno en la compra anterior</t>
  </si>
  <si>
    <t>Kamal</t>
  </si>
  <si>
    <t>Comida en el sitio</t>
  </si>
  <si>
    <t>Limpieza hangar canning</t>
  </si>
  <si>
    <t>Inyector end</t>
  </si>
  <si>
    <t>Nafta auto luca</t>
  </si>
  <si>
    <t>Alquiler auto por un mes - Debido a mama de nacho</t>
  </si>
  <si>
    <t>Fabricación Base Polipasto - acero sae 1010 1/4'' - para grúa de banco de ensayos</t>
  </si>
  <si>
    <t>Guantes de nitrilo negro</t>
  </si>
  <si>
    <t>Guantes de trabajo moteados pesados - 12 pares</t>
  </si>
  <si>
    <t>Gaseosas mas 445 en verduleria y pan</t>
  </si>
  <si>
    <t>Peajes Luca</t>
  </si>
  <si>
    <t>A Ricky - falta pagarle a Gimenez y a electricista</t>
  </si>
  <si>
    <t>Banco de trabajo - restante</t>
  </si>
  <si>
    <t>Taladro percutor SDS Plus hasta el 22/6</t>
  </si>
  <si>
    <t>Bebidas Darwin</t>
  </si>
  <si>
    <t>Contenedor de basura de 72 lts colombraro para sitio de ensayos - restante</t>
  </si>
  <si>
    <t>Contenedor de basura de 72 lts colombraro para sitio de ensayos - mercado pago</t>
  </si>
  <si>
    <t>Contenedor de residuos con ruedas 120 lts tacho basura con tapa para sitio de ensayos</t>
  </si>
  <si>
    <t>CARAM</t>
  </si>
  <si>
    <t>Bomba de combustible para banco de ensayos - Agro Shurflo 8000-543-136 6.8 60psi 12v aut</t>
  </si>
  <si>
    <t>O'Rings AS-006</t>
  </si>
  <si>
    <t>O'Rings AS-124</t>
  </si>
  <si>
    <t>O'Rings AS-131</t>
  </si>
  <si>
    <t>O'Rings AS-158</t>
  </si>
  <si>
    <t>O'Rings AS-162</t>
  </si>
  <si>
    <t>O'Rings AS-021</t>
  </si>
  <si>
    <t>Aquí Limpieza</t>
  </si>
  <si>
    <t>Cinta adhesiva</t>
  </si>
  <si>
    <t>Cinta duct tape rojo</t>
  </si>
  <si>
    <t>Cinta duct tape gris</t>
  </si>
  <si>
    <t>Cinta embalar embalaje transparente</t>
  </si>
  <si>
    <t>Cutter Hobby grande</t>
  </si>
  <si>
    <t>Cutter ref chico se</t>
  </si>
  <si>
    <t>Cutter Hobby chico C</t>
  </si>
  <si>
    <t>Barril Heineken 5 lts</t>
  </si>
  <si>
    <t>Gomería nacho piombo</t>
  </si>
  <si>
    <t>O'Rings AS-007</t>
  </si>
  <si>
    <t>Diesel para generador - Luca</t>
  </si>
  <si>
    <t>Uber a Rancho Taxco</t>
  </si>
  <si>
    <t>Tapones AN6 Aluminio TUG</t>
  </si>
  <si>
    <t>Platina</t>
  </si>
  <si>
    <t>Platina 20 grados - placa que sujeta motor en banco de ensayos horizontal</t>
  </si>
  <si>
    <t>Cricket</t>
  </si>
  <si>
    <t>Argenserv</t>
  </si>
  <si>
    <t>Cricket botella 6 Tn Industrial Total Tht109062</t>
  </si>
  <si>
    <t>Salio el 3/6 - esta vez fueron 10075</t>
  </si>
  <si>
    <t>Recibimos 9900</t>
  </si>
  <si>
    <t>A Ricky - estructuras</t>
  </si>
  <si>
    <t>Seguros de container - JUMA seguros - debido a mamá de Nacho</t>
  </si>
  <si>
    <t>O'Rings AS-006 Viton</t>
  </si>
  <si>
    <t>O'Rings AS-021 Viton</t>
  </si>
  <si>
    <t>O'Rings AS-158 Viton - Tromen</t>
  </si>
  <si>
    <t>O'Rings AS-160 Viton - Tromen</t>
  </si>
  <si>
    <t>O'Rings AS-124 Viton - Tromen</t>
  </si>
  <si>
    <t>O'Rings AS-131 Viton - Tromen</t>
  </si>
  <si>
    <t>Nafta Luca</t>
  </si>
  <si>
    <t>Steel Plastic</t>
  </si>
  <si>
    <t>Zocalo sanitario 30 - para recubrimiento interior de container</t>
  </si>
  <si>
    <t>Angulo recto 25x25 esp 1mm</t>
  </si>
  <si>
    <t>Salieron 50000 - entraron 49500</t>
  </si>
  <si>
    <t>Por transferencia</t>
  </si>
  <si>
    <t>Nafta auto nacho belieres</t>
  </si>
  <si>
    <t>Agua oxigenada stock de peroxido 70 kg</t>
  </si>
  <si>
    <t>Alquiler y carga de tubos mas 100 de propina</t>
  </si>
  <si>
    <t>Hecho en junio para que cierre</t>
  </si>
  <si>
    <t>JUNIO - full desde 16/6</t>
  </si>
  <si>
    <t>Artículos de limpieza higiene para Darwin</t>
  </si>
  <si>
    <t>Mantenimiento cuenta HSBC</t>
  </si>
  <si>
    <t>Pago impuestos</t>
  </si>
  <si>
    <t>Del 18/06 al 18/07</t>
  </si>
  <si>
    <t>Por confección balance anual 2020, DDJJ Ganancias y Participaciones sociales, alta de monotributo y DDJJ IVA e IIBB anuales</t>
  </si>
  <si>
    <t>A HSBC por saldo negativo</t>
  </si>
  <si>
    <t>Metanol puro - no tengo comprobante ni confirmado proveedor- paso el dato luca</t>
  </si>
  <si>
    <t>Tachos de basura para destiladora - debido a mamá de nacho - debido a AMEX</t>
  </si>
  <si>
    <t>GEN0524 - BUJE REDUCCIÓN - AC. INOX 316 3/8" X 1/4" - retirar</t>
  </si>
  <si>
    <t>GEN0413 - CINTA DE TEFLON 0.1 X 3/4 X 50 MTS - retirar</t>
  </si>
  <si>
    <t>GEN0418 - CODO 90- A. INOX 316 H-H 1/2" BSP - retirar</t>
  </si>
  <si>
    <t>GEN0411 - CINTA DE TEFLON PTFE - 1/2 X 12 METROS - retirar</t>
  </si>
  <si>
    <t>GEN0417 - CODO 90 - A. INOX 316 H-H 3/8" BSP - retirar</t>
  </si>
  <si>
    <t>GEN0416 - CODO 90 - A. INOX 316 H-H 1/4" BSP - retirar</t>
  </si>
  <si>
    <t>Codo 1/4 HH Acero al Carbono P trabajo 200 Bar - retirar</t>
  </si>
  <si>
    <t>GEN0477 - CUPLA HEMBRA - A. INOX 316 1/2" BSP - retirar</t>
  </si>
  <si>
    <t>GEN0475 - CUPLA HEMBRA - A. INOX 316 1/4" BSP - retirar</t>
  </si>
  <si>
    <t>Cupla 1/4" Acero al Carbono P trabajo 200 Bar - retirar</t>
  </si>
  <si>
    <t>GEN0468 - CUPLA REDUCCIÓN - AC. INOX 316 - 1/2" X 3/8" - retirar</t>
  </si>
  <si>
    <t>GEN0487 - ENTRERROSCA A. INOX 316 1/2" BSP - retirar</t>
  </si>
  <si>
    <t>GEN0485 - ENTRERROSCA A. INOX 316 1/4" BSP - retirar</t>
  </si>
  <si>
    <t>ENTREROSCA 1001 - ENTRERROSCA 1/4 NPT X 1/4 NPT - retirar</t>
  </si>
  <si>
    <t>GEN0497 - ENTRERROSCA REDUCCION - A. INOX 316 1/2" X 3/8" BSP - retirar</t>
  </si>
  <si>
    <t>GEN0447 - UNIÓN TEE HEMBRA A. INOX 316 1/4" BSP - retirar</t>
  </si>
  <si>
    <t>Union tubo 100121 adaptador union JIC x JIC 7/8'' unf - retirar - TROMEN</t>
  </si>
  <si>
    <t>Union tubo 10013 adaptador union JIC x JIC 1/16'' unf - retirar - TROMEN</t>
  </si>
  <si>
    <t>Flexible teflon liso 3/4'' long 800 mm aprox ter  hg x hg 1 1/16'' unf as JIC en Acero inox - TROMEN</t>
  </si>
  <si>
    <t>GEN0448 - UNIÓN TEE HEMBRA A. INOX 316 3/8" BSP - retirar</t>
  </si>
  <si>
    <t>GEN0449 - UNIÓN TEE HEMBRA A. INOX 316 1/2" BSP - retirar</t>
  </si>
  <si>
    <t>TORREIRA 0144 - UNIÓN TEE ROSCADO S-3000 1/4" - ACERO
CARBONO</t>
  </si>
  <si>
    <t>TORREIRA 0081 - Niple Sch 80 x 3'' x 1/4'' en ac carbono - retirar</t>
  </si>
  <si>
    <t>Tubo Inox. 1/2" OD Acero inox AISI 316 L 5/8 UE Esp 1.24 mm 03000130 - retirar</t>
  </si>
  <si>
    <t>Tubo Inox. 1/2" OD Acero inox AISI 316 L 1/2 UE Esp 1.24 mm 03000127 - retirar</t>
  </si>
  <si>
    <t>Tubo Inox Acero inox AISI 316 L  Esp 1.24 mm 03000136 - retirar</t>
  </si>
  <si>
    <t>Valvula de retencion a disco extremos roscados 1/2'' BSP en acero inox G2413 04</t>
  </si>
  <si>
    <t>Valvula de retencion a disco extremos roscados 3/4'' BSP en acero inox G2413 05</t>
  </si>
  <si>
    <t>Valvula de control con esfera V acero inox AISI 316 conexión HH 1/2'' BSP GENEBRE 2027 90 04 2025 V 60 04</t>
  </si>
  <si>
    <t>GEN0373 - VALVULA ESFERICA DE 3 VIAS 1/2" BSP - GENEBRE 2040-04 - retirar</t>
  </si>
  <si>
    <t>Expensas - ABRIL - MAYO - JUNIO - JULIO</t>
  </si>
  <si>
    <t>Acc PPP unión doble HH 3/4 SAACPPUN02000</t>
  </si>
  <si>
    <t>Acc PPP rosca con tuerca 3/4 SAACPPRT02000</t>
  </si>
  <si>
    <t>Acc PPP Buje reducción 1x3/4 SAACPPBU05000</t>
  </si>
  <si>
    <t>Manguera Mallada azul 1/2 x metro SAAMAMAAZ01000</t>
  </si>
  <si>
    <t>Teflón 3/4 x 10 SATEF00003000</t>
  </si>
  <si>
    <t>DK3B contato x3</t>
  </si>
  <si>
    <t>DX4L Relé relevo térmico 7/10</t>
  </si>
  <si>
    <t>Cable taller tipo taller</t>
  </si>
  <si>
    <t>Nafta IB</t>
  </si>
  <si>
    <t>Comida en estacion de servicio</t>
  </si>
  <si>
    <t>McDonalds</t>
  </si>
  <si>
    <t>Avimot</t>
  </si>
  <si>
    <t>Service de 30.000 km a Shineray</t>
  </si>
  <si>
    <t>Uber Nacho Piombo para service shineray</t>
  </si>
  <si>
    <t>Todo Hierro</t>
  </si>
  <si>
    <t>Caños 30x20 para Bunker</t>
  </si>
  <si>
    <t>Fletes y Gruas Lobo e Hijos</t>
  </si>
  <si>
    <t>Tap Sur</t>
  </si>
  <si>
    <t>Planchuela 1x1/8</t>
  </si>
  <si>
    <t>Caño 50x50x2 mm</t>
  </si>
  <si>
    <t>Ralph Casin</t>
  </si>
  <si>
    <t>Densímetros para destiladora</t>
  </si>
  <si>
    <t>Densímetros</t>
  </si>
  <si>
    <t>Pago segundas 3 cuotas - le debiamos al que puso la tarjeta</t>
  </si>
  <si>
    <t>IVA</t>
  </si>
  <si>
    <t>Ganancias</t>
  </si>
  <si>
    <t>Pago impuestos - IVA por alquiler Darwin - HSBC - 26769675</t>
  </si>
  <si>
    <t>Pago impuestos - Ganancias por alquiler Darwin - HSBC - 26770166</t>
  </si>
  <si>
    <t>A HSBC por devolución de seña Bomba</t>
  </si>
  <si>
    <t>Nafta paso dato Luca - debido a mamá de Nacho</t>
  </si>
  <si>
    <t>JULIO</t>
  </si>
  <si>
    <t>Intershopping</t>
  </si>
  <si>
    <t>Trípode Braun BLT 130 - reemplazo del que se cancelo</t>
  </si>
  <si>
    <t>Barra de hierro 50x50x20 2x20</t>
  </si>
  <si>
    <t>Barra de hierro 30x20x1.2</t>
  </si>
  <si>
    <t>Conector Ho. 7/8</t>
  </si>
  <si>
    <t>Peajes - Nacho Piombo</t>
  </si>
  <si>
    <t>Comida y bebidas para hangar Canning mas fotos en wpp</t>
  </si>
  <si>
    <t>Darwin - JULIO</t>
  </si>
  <si>
    <t>Telecentro Canning - JULIO</t>
  </si>
  <si>
    <t>Del 18/07 al 18/08</t>
  </si>
  <si>
    <t>Personal - JULIO</t>
  </si>
  <si>
    <t>Adaptador conversor de video pasivo HDMI a VGA</t>
  </si>
  <si>
    <t>Capacitación alemán Belieres</t>
  </si>
  <si>
    <t>Aberturas Canning</t>
  </si>
  <si>
    <t>Mamelucos negros para protección en el manejo de peróxido y metanol</t>
  </si>
  <si>
    <t>Marcadores para oficina</t>
  </si>
  <si>
    <t>JULIO descontando retenciones</t>
  </si>
  <si>
    <t>Artículos de oficina librería</t>
  </si>
  <si>
    <t>Uber a darwin</t>
  </si>
  <si>
    <t>Cimes</t>
  </si>
  <si>
    <t>Cimes primeros 8 bidones 20 lts cu</t>
  </si>
  <si>
    <t>Pack de 10 barbijos negros</t>
  </si>
  <si>
    <t>Bidón bidones de 10 lts 400grs blanco</t>
  </si>
  <si>
    <t>Balanza digital encen automático de pie hasta 50 kg - no se para que proyecto - debido a mamá de Nacho</t>
  </si>
  <si>
    <t>Artículos de oficina librería limpieza etc</t>
  </si>
  <si>
    <t>Nafta Nacho Belieres</t>
  </si>
  <si>
    <t>A Ricardo Lang - Estructuras</t>
  </si>
  <si>
    <t>Conexiones de bronce con rosca 1/4 NPT M y H para sensores - Soldadura de conector JIC 7/8 y 1/4 NPT en tapa de inyector - reparación de rosca pindle M24 x2 M y H - Blasting de motor</t>
  </si>
  <si>
    <t>Pintura Nacho Corro Sitio de ensayos supongo</t>
  </si>
  <si>
    <t>A Ricardo Lang - Estructuras - de Nacho Piombo</t>
  </si>
  <si>
    <t>Pioneer Papelera Argentina SRL</t>
  </si>
  <si>
    <t>Bobina papel industrial 400mts</t>
  </si>
  <si>
    <t>Vasos plásticos 220 cm3 x 100u</t>
  </si>
  <si>
    <t>Tuercas autofrenantes M6</t>
  </si>
  <si>
    <t>GEN0523 - BUJE REDUCCION INOX 316 1/4" a 1/8" BSP 0010241 02 - retirar</t>
  </si>
  <si>
    <t>AR - Manguito JIC 1 1/16'' - 3/4'' OD AC Inox</t>
  </si>
  <si>
    <t>AR - Manguito JIC 7/8'' - 5/8'' OD AC Inox</t>
  </si>
  <si>
    <t>AR -  Conector JIC AN10 7/8'' M AC Inox</t>
  </si>
  <si>
    <t>AR -  Conector JIC AN12 1 1/16'' M AC Inox</t>
  </si>
  <si>
    <t>AR - Tuerca 1 1/16'' UNF para manguito 3/4'' OD AC Inox</t>
  </si>
  <si>
    <t>AR - Tuerca 7/8'' UNF para manguito 3/4'' OD AC Inox</t>
  </si>
  <si>
    <t>Cesto ECO 60L gris</t>
  </si>
  <si>
    <t>Pintle</t>
  </si>
  <si>
    <t>Pintles nuevos para inyector</t>
  </si>
  <si>
    <t>AIRCAT</t>
  </si>
  <si>
    <t>Nafta Luca - debido a mama de Nacho</t>
  </si>
  <si>
    <t>Soldaduras y arreglo de inyector</t>
  </si>
  <si>
    <t>Ferreteria Bulmars</t>
  </si>
  <si>
    <t>Tornillos 3/4 2''</t>
  </si>
  <si>
    <t>Tornillos Allen Inox 6x45</t>
  </si>
  <si>
    <t>Ferreteria Bulfer</t>
  </si>
  <si>
    <t>Pago impuestos HSBC</t>
  </si>
  <si>
    <t>Pago impuestos e intereses HSBC</t>
  </si>
  <si>
    <t>Mamelucos negros impermeables 2M 1L 1XL</t>
  </si>
  <si>
    <t>Sierra</t>
  </si>
  <si>
    <t>Sierra sensitiva para corte de perfiles de hierro para fabricación de utillajes en general</t>
  </si>
  <si>
    <t>Maquifer Industrial</t>
  </si>
  <si>
    <t>Sierra caladora Einhell</t>
  </si>
  <si>
    <t>Comida Darwin</t>
  </si>
  <si>
    <t>Revisado</t>
  </si>
  <si>
    <t>Resma A4 80 grs para impresora</t>
  </si>
  <si>
    <t>Limpieza Canning Ines</t>
  </si>
  <si>
    <t>Inyector end - Tromen</t>
  </si>
  <si>
    <t>Pintle body - Tromen</t>
  </si>
  <si>
    <t>Remis para Andres Anzola de Bahia Blanca a Capital</t>
  </si>
  <si>
    <t>A Nacho Corro - Estructuras - de Nacho Piombo</t>
  </si>
  <si>
    <t>JULIO - full desde el 13/7</t>
  </si>
  <si>
    <t>JULIO - arreglo con Luca</t>
  </si>
  <si>
    <t>Salieron 30110 - entraron 30000</t>
  </si>
  <si>
    <t>Gastos por transferencia</t>
  </si>
  <si>
    <t>Pago a contador por corrección de balance y emisión de certificados de retención</t>
  </si>
  <si>
    <t>Limpieza Shineray Nacho Piombo</t>
  </si>
  <si>
    <t>Globalnet</t>
  </si>
  <si>
    <t>Cable DP - HDMI</t>
  </si>
  <si>
    <t>Peróxido agua destilada</t>
  </si>
  <si>
    <t>Balanza para Parque Industrial Canning</t>
  </si>
  <si>
    <t>Bebida y comida para parque industrial Canning</t>
  </si>
  <si>
    <t>Uber de parque industrial canning a capital - Andrés Anzola</t>
  </si>
  <si>
    <t>Limpieza Canning y Darwin Ines</t>
  </si>
  <si>
    <t>Carga de batería para sitio de ensayos</t>
  </si>
  <si>
    <t>Battery Solutions</t>
  </si>
  <si>
    <t>Cinta rotuladora Brother 12mm repuesto</t>
  </si>
  <si>
    <t>Agua oxigenada agua destilada 6 bidones 35x6</t>
  </si>
  <si>
    <t>AGOSTO</t>
  </si>
  <si>
    <t>Agua mineral para sitio de ensayos</t>
  </si>
  <si>
    <t>Almuerzo Ines 3/7 y 7/8</t>
  </si>
  <si>
    <t>Bridgestone</t>
  </si>
  <si>
    <t>Arreglo del auto de Belieres</t>
  </si>
  <si>
    <t>Bebidas y comida</t>
  </si>
  <si>
    <t>A Ricky Estructuras</t>
  </si>
  <si>
    <t>No se que es - Dept4 - paso Nacho Corro</t>
  </si>
  <si>
    <t>Tornillos autoperforantes Bx 1/2 con mecha x miliar</t>
  </si>
  <si>
    <t>Diluyente</t>
  </si>
  <si>
    <t>Colorshop</t>
  </si>
  <si>
    <t>Thinner Diluyente Sinteplast no se entiende lo que dice - paso nacho corro</t>
  </si>
  <si>
    <t>Tubo E 50x50x1.6 supongo que de hierro</t>
  </si>
  <si>
    <t>Pago impuestos - IVA por alquiler Darwin - HSBC - 27190896</t>
  </si>
  <si>
    <t>Pago impuestos - Ganancias por alquiler Darwin - HSBC - 27190918</t>
  </si>
  <si>
    <t>Carga de tubos - servicio y uso de tubos</t>
  </si>
  <si>
    <t>Adaptador rosca macho 5/8'' OD rosca 7/8'' UNF JIC 37 AISI 316 FLARE</t>
  </si>
  <si>
    <t>Adaptador para tubo 3/4'' OD 1 1/16'' UNF JIC 37 AISI 316 FLARE</t>
  </si>
  <si>
    <t>Tuercas para conector 5/8'' OD rosca 7/8'' UNF JIC 37 14H AISI 316 FLARE</t>
  </si>
  <si>
    <t>Tuercas para conector 3/4'' OD 1 1/16'' UNF JIC 37 AISI 316 FLARE</t>
  </si>
  <si>
    <t>Manguito para conector 5/8'' OD AISI 316 FLARE</t>
  </si>
  <si>
    <t>Manguito para conector 3/4'' OD AISI 316 FLARE</t>
  </si>
  <si>
    <t>Tuercas para conector 3/8'' OD rosca 9/16'' UNF JIC 37 AISI 316 FLARE</t>
  </si>
  <si>
    <t>Manguito para conector 3/48' OD AISI 316 FLARE</t>
  </si>
  <si>
    <t>Precintos numerados rojos y azules 100 de cada uno</t>
  </si>
  <si>
    <t>Darwin - AGOSTO</t>
  </si>
  <si>
    <t>Telecentro Canning - AGOSTO</t>
  </si>
  <si>
    <t>Personal - AGOSTO</t>
  </si>
  <si>
    <t>A Propulsión - Andrés Anzola</t>
  </si>
  <si>
    <t>Pallet de ladrillos para el BE</t>
  </si>
  <si>
    <t>Cabify Andrés Anzola para ir a destilar</t>
  </si>
  <si>
    <t>Pintura Satinplast Max 3 en 1 Negro Mate 4 lt para exterior de bunker</t>
  </si>
  <si>
    <t>Terraja BSPT y NPT 1/8 1/4 y 1/2 - Macho BSPT y NPT 1/8 1/4 y 1/2 - Porta terraja</t>
  </si>
  <si>
    <t>Disco duro</t>
  </si>
  <si>
    <t>Disco duro interno Western Digital WD40EZRZ 4TB</t>
  </si>
  <si>
    <t>Banquito banco banqueta plegable plástico</t>
  </si>
  <si>
    <t>Gel</t>
  </si>
  <si>
    <t>Gel Frío - Calor Pump Gel 24 x 14</t>
  </si>
  <si>
    <t>Guantes PVC Industrial 40 cm</t>
  </si>
  <si>
    <t>Landplast</t>
  </si>
  <si>
    <t>Bidón apilable 5lts Blanco con tapa 64</t>
  </si>
  <si>
    <t>Matafuegos ABC de 5kg</t>
  </si>
  <si>
    <t>Matafuegos Agua x 10 lts</t>
  </si>
  <si>
    <t>Probeta de vidrio Graduada Hda Boro 3.3 1000ml</t>
  </si>
  <si>
    <t>Bolsas de hielo para destiladora pasó Andrés Anzola</t>
  </si>
  <si>
    <t>Repuesto cinta rotuladora Brother 12mm</t>
  </si>
  <si>
    <t>Nafta // Debido a mama de Nacho</t>
  </si>
  <si>
    <t>Uber Andres Anzola</t>
  </si>
  <si>
    <t>Embudo de vidrio para destiladora</t>
  </si>
  <si>
    <t>Bidón Bidones</t>
  </si>
  <si>
    <t>Densímetro rango 0.700/1.000</t>
  </si>
  <si>
    <t>Termómetro varilla mercurio</t>
  </si>
  <si>
    <t>Soporte universal para celular</t>
  </si>
  <si>
    <t>O'Rings AS-160</t>
  </si>
  <si>
    <t>Bidones de agua x4</t>
  </si>
  <si>
    <t>Hielo para destiladora pasó Andres Anzola</t>
  </si>
  <si>
    <t>Inés Darwin y hangar</t>
  </si>
  <si>
    <t>A Nacho Corro - Estructuras</t>
  </si>
  <si>
    <t>Now Sistemas</t>
  </si>
  <si>
    <t>Cable Sata para disco duro</t>
  </si>
  <si>
    <t>Aceite para generador Motul 4100 4 lts</t>
  </si>
  <si>
    <t>Uber Nico Lupi</t>
  </si>
  <si>
    <t>MARZO - atrasado pagado el 20/8</t>
  </si>
  <si>
    <t>Del 18/08 al 18/09</t>
  </si>
  <si>
    <t>Tubo 50x50x2</t>
  </si>
  <si>
    <t>Tubo 60x120x2</t>
  </si>
  <si>
    <t>Angulo 2''x1/8''</t>
  </si>
  <si>
    <t>Compra ferretería Andres Anzola</t>
  </si>
  <si>
    <t>Espuma</t>
  </si>
  <si>
    <t>Ferreteria Solis</t>
  </si>
  <si>
    <t>Espuma Poliuretanica x 2 mas 100 tornillos para Bunker</t>
  </si>
  <si>
    <t>Tornillos T1 para Bunker</t>
  </si>
  <si>
    <t>Mensula</t>
  </si>
  <si>
    <t>Caja 24 bocas embutir Genrod Bunker</t>
  </si>
  <si>
    <t>Mensula de pared bandeja 180mm reforzada Bunker</t>
  </si>
  <si>
    <t>Bandeja perforada 150mm cablecanal</t>
  </si>
  <si>
    <t>Llave ajustable serie 80 - 380mm fosfatizada</t>
  </si>
  <si>
    <t>Bulones hexagonales A8.8 z pd 12 175 140</t>
  </si>
  <si>
    <t>Electrodo Conarco 6013A 2.50mm x kg</t>
  </si>
  <si>
    <t>Parq Combinado Acero Z Az compró Ricky no se que es</t>
  </si>
  <si>
    <t>Puntas atornillador Philips 50mm Bremen x2</t>
  </si>
  <si>
    <t>Electrodo Rutilico Basico E 308L-16 Inox 3.2mm</t>
  </si>
  <si>
    <t>Ac/u plana Hierro Z Az 1 no se que es</t>
  </si>
  <si>
    <t>Tornillo Tanque Philips Z Az 8x1/2 P/Mecha</t>
  </si>
  <si>
    <t>Bisagra</t>
  </si>
  <si>
    <t>Angulo 1x1/8 - Bunker</t>
  </si>
  <si>
    <t>Angulo 2x1/8 - Bunker</t>
  </si>
  <si>
    <t>Bisagra 4x1 - Bunker</t>
  </si>
  <si>
    <t>Buloneria - Bunker</t>
  </si>
  <si>
    <t>Totalimpo</t>
  </si>
  <si>
    <t>Lana de vidrio 50mm C/aluminio - bunker</t>
  </si>
  <si>
    <t>Tornillos Allen Cabeza Cilíndrica métrico DIN 912 304 6x30</t>
  </si>
  <si>
    <t>Tornillos Allen Cabeza Cilíndrica métrico DIN 912 304 6x40</t>
  </si>
  <si>
    <t>Tornillos Allen Cabeza Cilíndrica métrico DIN 912 304 6x35</t>
  </si>
  <si>
    <t>Unión doble</t>
  </si>
  <si>
    <t>Entrerrosca MM 11/2''</t>
  </si>
  <si>
    <t>Buje reducción MH 2x11/2''</t>
  </si>
  <si>
    <t>Codo 90 HH 50mm</t>
  </si>
  <si>
    <t>Unión Tee 90 50mm</t>
  </si>
  <si>
    <t>Cupla Reducción MH 50x25mm</t>
  </si>
  <si>
    <t>Cupla RM11/2''</t>
  </si>
  <si>
    <t>Unión Tee 90 25mm</t>
  </si>
  <si>
    <t>Unión Tee 90 25RH1/2''</t>
  </si>
  <si>
    <t>Codo 90 25RH1/2''</t>
  </si>
  <si>
    <t>Grampas Omega 3/4''</t>
  </si>
  <si>
    <t>Grampas Omega 11/2''</t>
  </si>
  <si>
    <t>Cupla HH 25mm</t>
  </si>
  <si>
    <t>Codo 90 HH 25mm</t>
  </si>
  <si>
    <t>Codo 45 MH 110mm</t>
  </si>
  <si>
    <t>Codo Concorplast PVC MH 90 100mm</t>
  </si>
  <si>
    <t>Tubo Ips 50mmx4mts</t>
  </si>
  <si>
    <t>Válvula Esférica Amanco HH 11/2''</t>
  </si>
  <si>
    <t>El Pato</t>
  </si>
  <si>
    <t>Llave para caño</t>
  </si>
  <si>
    <t>Caño 25 - Bunker</t>
  </si>
  <si>
    <t>Caño 25 x 3/4 Macho - Bunker</t>
  </si>
  <si>
    <t>Llave para caño 3/4 - Bunker</t>
  </si>
  <si>
    <t>Codo 3/4 MH - Bunker</t>
  </si>
  <si>
    <t>Ferrisur</t>
  </si>
  <si>
    <t>Clavos punta paris 63.5mm 2 1/2''</t>
  </si>
  <si>
    <t>Clavos punta paris 50.6mm 2''</t>
  </si>
  <si>
    <t>Electro Tucuman</t>
  </si>
  <si>
    <t>Llave de luz Bastidor 10x5 Bunker más tapas</t>
  </si>
  <si>
    <t>Cable unipolar</t>
  </si>
  <si>
    <t>Cinta aisladora</t>
  </si>
  <si>
    <t>Toma 2 con tierra 10A blanco y rojo - punto s22 10A Bunker</t>
  </si>
  <si>
    <t>Cable unipolar rollo x100mt 1.5mm2 2.5mm2 4mm2 celeste rojo rollo 10mt 2.5mm2 4mm2 marron Bunker</t>
  </si>
  <si>
    <t>Cinta aisladora autoextinguible prof 0.19mm x 20mt Bunker</t>
  </si>
  <si>
    <t>Bulonería compró Ricky Bunker</t>
  </si>
  <si>
    <t>Accesorios ferretería compro Ricky Bunker</t>
  </si>
  <si>
    <t>Izquierdo</t>
  </si>
  <si>
    <t>Cinta Aisladora PVC 10 Negra Scotch 3M</t>
  </si>
  <si>
    <t>Conector H 7/8</t>
  </si>
  <si>
    <t>Codo Awaduct Dur 110 90'' HH Bunker</t>
  </si>
  <si>
    <t>Caño Awaduct Duratop 110 x 4mts Bunker</t>
  </si>
  <si>
    <t>Curva Awaduct 110 90'' MH Bunker</t>
  </si>
  <si>
    <t>Cámara de Inspección</t>
  </si>
  <si>
    <t>Camara de inspeccion cemento 60x60x30 Bunker</t>
  </si>
  <si>
    <t>Caño Acqua System 25 Agua caliente Bunker</t>
  </si>
  <si>
    <t>Codo Acqua System Rosca hembra 25x1/2'' Bunker</t>
  </si>
  <si>
    <t>Codo Acqua System Normal 25 90'' Bunker</t>
  </si>
  <si>
    <t>Codo Acqua System Rosca hembra 25x3/4'' Bunker</t>
  </si>
  <si>
    <t>Buje Acqua System Reducción 32x25 Bunker</t>
  </si>
  <si>
    <t>Unión Tee Acqua System Normal 25 Bunker</t>
  </si>
  <si>
    <t>Unión Doble Acqua System Conica Mixta 32 Bunker</t>
  </si>
  <si>
    <t>Codo Polipropileno HH 90 Bunker</t>
  </si>
  <si>
    <t>Unión Tee Polipropileno 2'' Bunker</t>
  </si>
  <si>
    <t>Buje Polipropileno Reducción 2x1 Bunker</t>
  </si>
  <si>
    <t>Electrodos Fadirco x kilo</t>
  </si>
  <si>
    <t>Especias para ramón raúl pasó Ricky</t>
  </si>
  <si>
    <t>Tonrillos Parker con fijadora 12x1/2</t>
  </si>
  <si>
    <t>Tuercas autofrenantes M 6x1</t>
  </si>
  <si>
    <t>Tornillos allen c/cil 12.9 M 6x35 40 45</t>
  </si>
  <si>
    <t>Manguera pileta</t>
  </si>
  <si>
    <t>MyL Transformadores</t>
  </si>
  <si>
    <t>Cable 4mm stereo microfono audiopipe x 152 para sensor de temperatura</t>
  </si>
  <si>
    <t>Tubo Rec 20x30x1.6 con cortes para Bunker</t>
  </si>
  <si>
    <t>Caño de 3/4 curvado / soldar conectores JIC / reformas en motor cambio de conectores</t>
  </si>
  <si>
    <t>Uber Luca</t>
  </si>
  <si>
    <t>Test de COVID para el equipo y piombo</t>
  </si>
  <si>
    <t>Pintura para bunker container sitio de ensayos</t>
  </si>
  <si>
    <t>Tomas Jakter</t>
  </si>
  <si>
    <t>Nafta auto Nacho // debido a mamá de Nacho</t>
  </si>
  <si>
    <t>Bidón de metanol paso el dato Luca</t>
  </si>
  <si>
    <t>El Peligro</t>
  </si>
  <si>
    <t>Batán tanque de agua - vale 115000 - hasta ahora dejamos 100</t>
  </si>
  <si>
    <t>Lysoform y alcohol para sitio de ensayos</t>
  </si>
  <si>
    <t>Bines de agua para sitio de ensayos</t>
  </si>
  <si>
    <t>Fabricación Inyector End - mecanizado - curvado de caño - soldadura de JIC 7/8 fabricación conector - Fabricación Inyector Face</t>
  </si>
  <si>
    <t>Ferretería para sitio de ensayos paso Luca</t>
  </si>
  <si>
    <t>Comida sitio de ensayos</t>
  </si>
  <si>
    <t>Selladores adhesivos para bunker container paso Luca</t>
  </si>
  <si>
    <t>Hielo Andres Anzola</t>
  </si>
  <si>
    <t>AN Plumbing</t>
  </si>
  <si>
    <t>Adaptadores Sleeve OD 3/4 (Part N 981912 ) brex</t>
  </si>
  <si>
    <t>Adaptadores Sleeve OD 5/8 (Part N 981910) - brex</t>
  </si>
  <si>
    <t>Adaptadores Sleeve OD 3/4  (Part N 581906) - Brex</t>
  </si>
  <si>
    <t>Unión Tee OD 3/4 (Part N 982412) - Brex</t>
  </si>
  <si>
    <t>Unión Tee OD 5/8 (Part N 982410) - Brex</t>
  </si>
  <si>
    <t>Unión Tee Cruz OD 3/8 (Part N 982706) - Brex</t>
  </si>
  <si>
    <t>Adaptadores Nuts OD 3/4  (Part N 981812) - Brex</t>
  </si>
  <si>
    <t>Adaptadores Nuts OD 5/8 (Part N 981810) - Brex</t>
  </si>
  <si>
    <t>Adaptadores Nuts OD 3/8 (Part N 581806) - Brex</t>
  </si>
  <si>
    <t>Adaptadores 3/4 NPT-AN10 (Part N 981609) - brex</t>
  </si>
  <si>
    <t>Adaptadores 1 NPT-AN12(Part N 981614) - brex</t>
  </si>
  <si>
    <t>Mangueras Hose AN 10 Size Auto-Flex (Part N 400100ERL) - Brex</t>
  </si>
  <si>
    <t>Mangueras Hose AN 6 Size Speed-Seal PTFE (Part N 600006ERL) - brex</t>
  </si>
  <si>
    <t>Mangueras extremo Straight Swivel AN6 Speed-Seal (Part N 600136ERL) - Brex</t>
  </si>
  <si>
    <t>Mangueras extremo Straight Swivel AN10-HS10 (Part N 100010) - brex</t>
  </si>
  <si>
    <t>Conectores 6 (Power) Position Circular Connector Plug Female Sockets Solder Cup HR582-ND - brex</t>
  </si>
  <si>
    <t>Capacitores  CAP CER 0.1UF 25V X7R 0603 445-5667-1-ND - brex</t>
  </si>
  <si>
    <t>Capacitores  CAP TANT 100UF 10% 25V 2917 399-8410-1-ND - brex</t>
  </si>
  <si>
    <t>Resistores RES SMD 10K OHM 5% 1/8W 0805 P10KACT-ND - brex</t>
  </si>
  <si>
    <t>Resistores RES SMD 150 OHM 5% 1/2W 0805 P150ADCT-ND - brex</t>
  </si>
  <si>
    <t>Resistores RES SMD 2.7K OHM 5% 1/8W 0805 P2.7KACT-ND - brex</t>
  </si>
  <si>
    <t>Resistores RES SMD 470 OHM 5% 1/2W 0805 P470ADCT-ND - brex</t>
  </si>
  <si>
    <t>Resistores RES SMD 75 OHM 5% 1/2W 0805 P75ADCT-ND - brex</t>
  </si>
  <si>
    <t>Fusibles</t>
  </si>
  <si>
    <t>Fusibles FUSE GLASS 3A 250VAC 5X20MM F2682-ND - brex</t>
  </si>
  <si>
    <t>Contactos Socket Contact Tin 20-24 AWG Crimp Power WM1837CT-ND - brex</t>
  </si>
  <si>
    <t>Conectores CONN BARRIER STRIP 2CIRC 0.375 WM13926-ND - brex</t>
  </si>
  <si>
    <t>Conectores 6 Rectangular Connectors - Housings Receptacle Black 0.118 (3.00mm) WM1849-ND - brex</t>
  </si>
  <si>
    <t>Conectores 9 Rectangular Connectors - Housings Receptacle Black 0.118 (3.00mm) 23-0436450900-ND - brex</t>
  </si>
  <si>
    <t>Conectores Connector Header Through Hole Right Angle 4 position 0.118 (3.00mm) WM1862-ND - brex</t>
  </si>
  <si>
    <t>Conectores Connector Header Through Hole Right Angle 6 position 0.118 (3.00mm) WM1864-ND - brex</t>
  </si>
  <si>
    <t>Conectores Connector Header Through Hole Right Angle 9 position 0.118 (3.00mm) 23-0436500900-ND - brex</t>
  </si>
  <si>
    <t>Fusibles Holder Fuse Holder 5A 250V 1 Circuit Cartridge Through Hole 36-4527-ND - brex</t>
  </si>
  <si>
    <t>Fusibles Holder COVER ONLY FOR #4527 FUSE HOLDER 36-4527C-ND - brex</t>
  </si>
  <si>
    <t>Circuito Integrado</t>
  </si>
  <si>
    <t>Conectores 25 Position D-Sub Receptacle Female Sockets Connector NOR1862-ND - brex</t>
  </si>
  <si>
    <t>Conectores Connector Header Through Hole 2 position 0.244 (6.20mm) 455-2361-ND - brex</t>
  </si>
  <si>
    <t>Conectores Connector Header Through Hole 10 position 0.098 (2.50mm) 455-2253-ND - brex</t>
  </si>
  <si>
    <t>Conectores Connector Header Through Hole 12 position 0.244 (6.20mm) 455-2366-ND - brex</t>
  </si>
  <si>
    <t>Conectores Connector Header Through Hole 2 position 0.098 (2.50mm) 455-2247-ND - brex</t>
  </si>
  <si>
    <t>Conectores Connector Header Through Hole 4 position 0.098 (2.50mm) 455-2249-ND - brex</t>
  </si>
  <si>
    <t>Conectores Connector Header Through Hole 8 position 0.098 (2.50mm) 455-2251-ND - brex</t>
  </si>
  <si>
    <t>Conectores Connector Header Through Hole 9 position 0.098 (2.50mm) 455-2244-ND - brex</t>
  </si>
  <si>
    <t>Indicador LED</t>
  </si>
  <si>
    <t>Indicador LED Blue 470nm LED Indication - Discrete 3.2V Radial C503B-BAN-CZ0A0452CT-ND - brex</t>
  </si>
  <si>
    <t>Indicador LED Green 527nm LED Indication - Discrete 3.2V Radial C503B-GAS-CB0F0792CT-ND - brex</t>
  </si>
  <si>
    <t>Indicador LED Red 624nm LED Indication - Discrete 2.1V Radial C503B-RAN-CA0C0AA2CT-ND - brex</t>
  </si>
  <si>
    <t>Transistores</t>
  </si>
  <si>
    <t>Transistores N-Channel 50V 160mA (Ta) 200mW (Ta) Surface Mount SOT-523 DMN55D0UTDICT-ND - brex</t>
  </si>
  <si>
    <t>Diodos</t>
  </si>
  <si>
    <t>Diodos Diode Standard 200V 10A Surface Mount TO-252 (D-Pak) FFD10UP20SCT-ND - brex</t>
  </si>
  <si>
    <t>Relé General Purpose Relay SPST-NO (1 Form A) 5VDC Coil Through Hole Z2579-ND - brex</t>
  </si>
  <si>
    <t>Relé General Purpose Relay SPDT (1 Form C) 5VDC Coil Through Hole Z2902-ND - brex</t>
  </si>
  <si>
    <t>Diodos 14.5V Clamp 24A (8/20micros) Ipp Tvs Diode Surface Mount SOD-323 SD05DICT-ND</t>
  </si>
  <si>
    <t>Circuito Integrado 1/1 Transceiver Half RS485 8-SOIC 296-26659-1-ND - brex</t>
  </si>
  <si>
    <t>Contactos Socket Contact Tin 14-20 AWG Crimp 455-2376-1-ND - brex</t>
  </si>
  <si>
    <t>Conectores 2 Rectangular Connectors - Housings Plug White 0.244 (6.20mm) 455-3603-ND - brex</t>
  </si>
  <si>
    <t>Conectores 12 Rectangular Connectors - Housings Plug White 0.244 (6.20mm) 455-2354-ND - brex</t>
  </si>
  <si>
    <t>Conectores 10 Rectangular Connectors - Housings Receptacle Natural 0.098 (2.50mm) 455-2210-ND - brex</t>
  </si>
  <si>
    <t>Conectores 2 Rectangular Connectors - Housings Receptacle Natural 0.098 (2.50mm) 455-2266-ND - brex</t>
  </si>
  <si>
    <t>Conectores 4 Rectangular Connectors - Housings Receptacle Natural 0.098 (2.50mm) 455-2267-ND - brex</t>
  </si>
  <si>
    <t>Conectores 8 Rectangular Connectors - Housings Receptacle Natural 0.098 (2.50mm) 455-1902-ND - brex</t>
  </si>
  <si>
    <t>Conectores 9 Rectangular Connectors - Housings Receptacle Natural 0.098 (2.50mm) 455-2217-ND - brex</t>
  </si>
  <si>
    <t>Tornillos 4-40 Pan Head Machine Screw Phillips Drive Stainless Steel 36-9901-ND - brex</t>
  </si>
  <si>
    <t>Resistores 0 Ohms Jumper Chip Resistor 0805 (2012 Metric) Automotive AEC-Q200 Moisture Resistant Metal Element 2019-RK73Z2ATTDCT-ND - brex</t>
  </si>
  <si>
    <t>500 mOhms 5% 100W Wirewound Chassis Mount Resistor</t>
  </si>
  <si>
    <t>1 Ohms 5% 100W Wirewound Chassis Mount Resistor</t>
  </si>
  <si>
    <t>3 Ohms 5% 100W Wirewound Chassis Mount Resistor</t>
  </si>
  <si>
    <t>6.4 Ohms 5% 100W Wirewound Chassis Mount Resistor</t>
  </si>
  <si>
    <t>12 Ohms 5% 100W Wirewound Chassis Mount Resistor</t>
  </si>
  <si>
    <t>3.9 Ohms 5% 100W Wirewound Chassis Mount Resistor // A137196-ND // BREX</t>
  </si>
  <si>
    <t>3 Ohms 5% 100W Wirewound Chassis Mount Resistor // A103830-ND // BREX</t>
  </si>
  <si>
    <t>5.6 Ohms 5% 100W Wirewound Chassis Mount Resistor // A131180-ND // BREX</t>
  </si>
  <si>
    <t>2.7 Ohms 5% 100W Wirewound Chassis Mount Resistor // A138899-ND // BREX</t>
  </si>
  <si>
    <t>1.5 Ohms 5% 100W Wirewound Chassis Mount Resistor // A102185-ND // BREX</t>
  </si>
  <si>
    <t>1 Ohms 5% 100W Wirewound Chassis Mount Resistor // A102106-ND // BREX</t>
  </si>
  <si>
    <t>Circuito Integrado Shunt Voltage Reference IC  0.1  TO-92-3 LM4040AIZ-5.0/NOPB-ND - brex</t>
  </si>
  <si>
    <t>Resistores 100 Ohms 1 0.25W 1/4W Chip Resistor 0805 (2012 Metric) Automotive AEC-Q200 Moisture Resistant Thick Film 2019-RK73H2ATTD1000FCT-ND - brex</t>
  </si>
  <si>
    <t>Resistores 270 Ohms 1 0.25W 1/4W Chip Resistor 0805 (2012 Metric) Automotive AEC-Q200 Moisture Resistant Pulse Withstanding Thick Film 2019-SG73S2ATTD2700FCT-ND - brex</t>
  </si>
  <si>
    <t>Resistores 470 Ohms 1 0.25W 1/4W Chip Resistor 0805 (2012 Metric) Automotive AEC-Q200 Moisture Resistant Thick Film 2019-RK73H2ATTD4700FCT-ND - brex</t>
  </si>
  <si>
    <t>Resistores 680 Ohms 1 0.25W 1/4W Chip Resistor 0805 (2012 Metric) Automotive AEC-Q200 Moisture Resistant Thick Film 2019-RK73H2ATTD6800FCT-ND - brex</t>
  </si>
  <si>
    <t>Resistores 1 kOhms 1 0.25W 1/4W Chip Resistor 0805 (2012 Metric) Automotive AEC-Q200 Moisture Resistant Thick Film 2019-RK73H2ATTD1001FCT-ND - brex</t>
  </si>
  <si>
    <t>Resistores 2.7 kOhms 1 0.25W 1/4W Chip Resistor 0805 (2012 Metric) Automotive AEC-Q200 Moisture Resistant Thick Film 2019-RK73H2ATTD2701FCT-ND - brex</t>
  </si>
  <si>
    <t>Resistores 4.7 kOhms 1 0.25W 1/4W Chip Resistor 0805 (2012 Metric) Automotive AEC-Q200 Moisture Resistant Thick Film 2019-RK73H2ATTD4701FCT-ND - brex</t>
  </si>
  <si>
    <t>Resistores 6.8 kOhms 1 0.25W 1/4W Chip Resistor 0805 (2012 Metric) Automotive AEC-Q200 Moisture Resistant Thick Film 2019-RK73H2ATTD6801FCT-ND - brex</t>
  </si>
  <si>
    <t>Resistores 10 kOhms 1 0.25W 1/4W Chip Resistor 0805 (2012 Metric) Automotive AEC-Q200 Moisture Resistant Thick Film 2019-RK73H2ATTD1002FCT-ND - brex</t>
  </si>
  <si>
    <t>Resistores 27 kOhms 1 0.25W 1/4W Chip Resistor 0805 (2012 Metric) Automotive AEC-Q200 Moisture Resistant Thick Film 2019-RK73H2ATTD2702FCT-ND - brex</t>
  </si>
  <si>
    <t>Resistores 47 kOhms 1 0.25W 1/4W Chip Resistor 0805 (2012 Metric) Automotive AEC-Q200 Moisture Resistant Thick Film 2019-RK73H2ATTD4702FCT-ND - brex</t>
  </si>
  <si>
    <t>Resistores 68 kOhms 1 0.25W 1/4W Chip Resistor 0805 (2012 Metric) Automotive AEC-Q200 Moisture Resistant Thick Film 2019-RK73H2ATTD6802FCT-ND - brex</t>
  </si>
  <si>
    <t>Resistores 100 kOhms 1 0.25W 1/4W Chip Resistor 0805 (2012 Metric) Automotive AEC-Q200 Moisture Resistant Thick Film 2019-RK73H2ATTD1003FCT-ND - brex</t>
  </si>
  <si>
    <t>Capacitores 1000pF 10 50V Ceramic Capacitor X7R 0805 (2012 Metric) 1276-6843-1-ND - brex</t>
  </si>
  <si>
    <t>Capacitores 2200pF 10 50V Ceramic Capacitor X7R 0805 (2012 Metric) 1276-6555-1-ND - brex</t>
  </si>
  <si>
    <t>Capacitores 4700pF 10 50V Ceramic Capacitor X7R 0805 (2012 Metric) 1276-6993-1-ND - brex</t>
  </si>
  <si>
    <t>Capacitores 10000pF 10 50V Ceramic Capacitor X7R 0805 (2012 Metric) 1276-6565-1-ND - brex</t>
  </si>
  <si>
    <t>Capacitores 0.022microF 10 50V Ceramic Capacitor X7R 0805 (2012 Metric) 1276-6512-1-ND - brex</t>
  </si>
  <si>
    <t>Capacitores 0.047microF 10 50V Ceramic Capacitor X7R 0805 (2012 Metric) 1276-6567-1-ND - brex</t>
  </si>
  <si>
    <t>Capacitores 0.1microF 10 50V Ceramic Capacitor X7R 0805 (2012 Metric) 1276-6506-1-ND - brex</t>
  </si>
  <si>
    <t>Capacitores 0.22microF 10 50V Ceramic Capacitor X7R 0805 (2012 Metric) 1276-6505-1-ND - brex</t>
  </si>
  <si>
    <t>Capacitores 0.47microF 10 50V Ceramic Capacitor X7R 0805 (2012 Metric) 1276-6851-1-ND - brex</t>
  </si>
  <si>
    <t>Capacitores 1microF 10 50V Ceramic Capacitor X7R 0805 (2012 Metric) 1276-6606-1-ND - brex</t>
  </si>
  <si>
    <t>Resistores 0 Ohms Jumper 0.25W 1/4W Chip Resistor 0603 (1608 Metric) Automotive AEC-Q200 Metal Foil HCJ0603ZT0R00CT-ND - brex</t>
  </si>
  <si>
    <t>Resistores 100 Ohms 1 0.25W 1/4W Chip Resistor 0603 (1608 Metric) Automotive AEC-Q200 Pulse Withstanding Thick Film P100BYCT-ND - brex</t>
  </si>
  <si>
    <t>Resistores 270 Ohms 1 0.25W 1/4W Chip Resistor 0603 (1608 Metric) Automotive AEC-Q200 Pulse Withstanding Thick Film P270BYCT-ND - brex</t>
  </si>
  <si>
    <t>Resistores 470 Ohms 1 0.25W 1/4W Chip Resistor 0603 (1608 Metric) Automotive AEC-Q200 Pulse Withstanding Thick Film P470BYCT-ND - brex</t>
  </si>
  <si>
    <t>Resistores 680 Ohms 1 0.25W 1/4W Chip Resistor 0603 (1608 Metric) Automotive AEC-Q200 Pulse Withstanding Thick Film P680BYCT-ND - brex</t>
  </si>
  <si>
    <t>Resistores 1 kOhms 1 0.25W 1/4W Chip Resistor 0603 (1608 Metric) Automotive AEC-Q200 Pulse Withstanding Thick Film P1.0KBYCT-ND - brex</t>
  </si>
  <si>
    <t>Resistores 2.7 kOhms 1 0.25W 1/4W Chip Resistor 0603 (1608 Metric) Automotive AEC-Q200 Pulse Withstanding Thick Film P2.7KBYCT-ND - brex</t>
  </si>
  <si>
    <t>Resistores 4.7 kOhms 1 0.25W 1/4W Chip Resistor 0603 (1608 Metric) Automotive AEC-Q200 Pulse Withstanding Thick Film P4.7KBYCT-ND - brex</t>
  </si>
  <si>
    <t>Resistores 6.8 kOhms 1 0.25W 1/4W Chip Resistor 0603 (1608 Metric) Automotive AEC-Q200 Pulse Withstanding Thick Film P6.8KBYCT-ND - brex</t>
  </si>
  <si>
    <t>Resistores 10 kOhms 1 0.25W 1/4W Chip Resistor 0603 (1608 Metric) Automotive AEC-Q200 Pulse Withstanding Thick Film P10KBYCT-ND - brex</t>
  </si>
  <si>
    <t>Resistores 27 kOhms 1 0.25W 1/4W Chip Resistor 0603 (1608 Metric) Automotive AEC-Q200 Pulse Withstanding Thick Film RHM27.0KADCT-ND - brex</t>
  </si>
  <si>
    <t>Resistores 47 kOhms 1 0.25W 1/4W Chip Resistor 0603 (1608 Metric) Automotive AEC-Q200 Pulse Withstanding Thick Film P47KBYCT-ND - brex</t>
  </si>
  <si>
    <t>Resistores 68 kOhms 1 0.25W 1/4W Chip Resistor 0603 (1608 Metric) Automotive AEC-Q200 Pulse Withstanding Thick Film P68KBYCT-ND - brex</t>
  </si>
  <si>
    <t>Resistores 100 kOhms 1 0.25W 1/4W Chip Resistor 0603 (1608 Metric) Automotive AEC-Q200 Pulse Withstanding Thick Film P100KBYCT-ND - brex</t>
  </si>
  <si>
    <t>Capacitores 1000pF 10 50V Ceramic Capacitor X7R 0603 (1608 Metric) 445-5659-1-ND - brex</t>
  </si>
  <si>
    <t>Capacitores 2200pF 10 50V Ceramic Capacitor X7R 0603 (1608 Metric) 445-5660-1-ND - brex</t>
  </si>
  <si>
    <t>Capacitores 4700pF 10 50V Ceramic Capacitor X7R 0603 (1608 Metric) - 445-5661-1-ND</t>
  </si>
  <si>
    <t>Capacitores 10000pF 10 50V Ceramic Capacitor X7R 0603 (1608 Metric) 445-5662-1-ND - brex</t>
  </si>
  <si>
    <t>Capacitores 0.022microF 10 50V Ceramic Capacitor X7R 0603 (1608 Metric) 445-5663-1-ND - brex</t>
  </si>
  <si>
    <t>Capacitores 0.047microF 10 50V Ceramic Capacitor X7R 0603 (1608 Metric) 445-5664-1-ND - brex</t>
  </si>
  <si>
    <t>Capacitores 0.1microF 10 50V Ceramic Capacitor X7R 0603 (1608 Metric) 445-5666-1-ND - brex</t>
  </si>
  <si>
    <t>Capacitores 0.22microF 10 50V Ceramic Capacitor X7R 0603 (1608 Metric) 445-6926-1-ND - brex</t>
  </si>
  <si>
    <t>Capacitores 0.47microF 10 50V Ceramic Capacitor X7R 0603 (1608 Metric) 445-175200-1-ND - brex</t>
  </si>
  <si>
    <t>Capacitores 1microF 10 35V Ceramic Capacitor X7R 0603 (1608 Metric) 445-174215-1-ND brex</t>
  </si>
  <si>
    <t>Sensor Temperature Sensor Analog Local -55C  150C  TO-52-3 AD590KH-ND - brex</t>
  </si>
  <si>
    <t>Sensore Temperature Sensor Analog Local -50C 150C 10.9mV/C TO-92-3 296-46127-1-ND - brex</t>
  </si>
  <si>
    <t>Para arquear mercado pago</t>
  </si>
  <si>
    <t>Depósito garantía alquiler rancho taxco por cinco años</t>
  </si>
  <si>
    <t>Debido por compras de Junio - se pago en ese momento pero no se cargo</t>
  </si>
  <si>
    <t>Debido hasta el 20/8</t>
  </si>
  <si>
    <t>Para ajustar saldo en USD</t>
  </si>
  <si>
    <t>Alquiler auto de Nacho</t>
  </si>
  <si>
    <t>Tomás Jaimovich</t>
  </si>
  <si>
    <t>AGOSTO - arreglo con Luca</t>
  </si>
  <si>
    <t>Placa CIB1 para electrónica Banco de Ensayos - Brex</t>
  </si>
  <si>
    <t>Placa CIB2 para electrónica Banco de Ensayos - Brex</t>
  </si>
  <si>
    <t>Placa CIB3 para electrónica Banco de Ensayos - Brex</t>
  </si>
  <si>
    <t>Placa CIB4 para electrónica Banco de Ensayos - Brex</t>
  </si>
  <si>
    <t>Placa CIB5 para electrónica Banco de Ensayos - Brex</t>
  </si>
  <si>
    <t>Placa SSB para electrónica Banco de Ensayos - Brex</t>
  </si>
  <si>
    <t>Salieron 20000 - entraron 19500</t>
  </si>
  <si>
    <t>Nafta Auto Nacho</t>
  </si>
  <si>
    <t>Recubrimiento Cetol Satinado 4 litros Serrentino para puestos de trabajo en container bunker</t>
  </si>
  <si>
    <t>Pegamento Adhesivo Doble Contacto 4kg Isepel para piso vinilico</t>
  </si>
  <si>
    <t>Vaso para medir Peróxido compró Nacho Belieres</t>
  </si>
  <si>
    <t>Agua oxigenada 5 bidones - Luca había pasado otros 40000 por el chat</t>
  </si>
  <si>
    <t>Soldadura de conectores y caños - reparación de FACE - fabriación de END</t>
  </si>
  <si>
    <t>Gases San Martin</t>
  </si>
  <si>
    <t>Carga de tubos de nitrógeno</t>
  </si>
  <si>
    <t>Electricidad Garmom</t>
  </si>
  <si>
    <t>Modulo toma bipolar con polo a tierra</t>
  </si>
  <si>
    <t>Bastidor llave de luz de policarbonato para lineas s xxi y xxii mas tapas 4 modulos</t>
  </si>
  <si>
    <t>Caja de paso</t>
  </si>
  <si>
    <t>Caja de paso exterior siglo xxii 4 modulos</t>
  </si>
  <si>
    <t>Luz luces tortuga 15w led</t>
  </si>
  <si>
    <t>Hierros Casa Elsa</t>
  </si>
  <si>
    <t>Hierros doble T 12 para grúa sitio de ensayos</t>
  </si>
  <si>
    <t>Hierros redondo 16 para grúa sitio de ensayos</t>
  </si>
  <si>
    <t>Planchuelas 2 x 3/16</t>
  </si>
  <si>
    <t>Tubo 50 x 100 2</t>
  </si>
  <si>
    <t>Cortech</t>
  </si>
  <si>
    <t>Cortes de madera para confección de dammy dummy 0 para tug - Routeado de piezas 18mm x 6 y melamina 18mm negro - valor 15800 - dejamos 16000 - 200 a favor</t>
  </si>
  <si>
    <t>Lavado de autos paso Luca</t>
  </si>
  <si>
    <t>Ansal</t>
  </si>
  <si>
    <t>Conectores 12 Power Position Circular Connector Jack Male Pins Solder Cup 798-HR30-7J-12P71 - BREX</t>
  </si>
  <si>
    <t>Conectores Headers and Wire Housings RECEPTACLE 4 POS SINGLE ROW 538-43645-0400 - BREX</t>
  </si>
  <si>
    <t>Transistores MOSFET LowON Res MOSFET ID 25A VDSS -20V 757-SSM3J35AMFVL3F - BREX</t>
  </si>
  <si>
    <t>Conectores 25 Position D-Sub Plug Male Pins Connector NOR1861-ND - BREX</t>
  </si>
  <si>
    <t>Balanza 30 kg</t>
  </si>
  <si>
    <t>Nafta Auto luca</t>
  </si>
  <si>
    <t>Uber Andres Anzola y Tomas</t>
  </si>
  <si>
    <t>Pago impuestos - IVA por alquiler Darwin - HSBC - 27665120</t>
  </si>
  <si>
    <t>Pago impuestos - Ganancias por alquiler Darwin - HSBC - 27665137</t>
  </si>
  <si>
    <t>SEPTIEMBRE</t>
  </si>
  <si>
    <t>A Tomás Jaimovich - Andrés Anzola - Propulsión</t>
  </si>
  <si>
    <t>Tubo 25x25x1.6</t>
  </si>
  <si>
    <t>Tubo 40x100x2</t>
  </si>
  <si>
    <t>Ángulo 3 grados x 5/16</t>
  </si>
  <si>
    <t>Hierro redondo 5/8</t>
  </si>
  <si>
    <t>Ferretería varios</t>
  </si>
  <si>
    <t>Telgopor</t>
  </si>
  <si>
    <t>Librería La Nena</t>
  </si>
  <si>
    <t>Esferas de telgopor de 21 cm para tanques Dummy 0</t>
  </si>
  <si>
    <t>Maipu Materiales</t>
  </si>
  <si>
    <t>Porta rodamientos</t>
  </si>
  <si>
    <t>Caños cámara</t>
  </si>
  <si>
    <t>Caño cámara awaduct 110</t>
  </si>
  <si>
    <t>Caja de paso para luz chapa rectangular</t>
  </si>
  <si>
    <t>Curvas para luz de hierro 3/4</t>
  </si>
  <si>
    <t>Grampas omega para luz 1</t>
  </si>
  <si>
    <t>Ramal</t>
  </si>
  <si>
    <t>Ramal Awaduct Duratop 110x110 90</t>
  </si>
  <si>
    <t>Tapón duratop 110 marron</t>
  </si>
  <si>
    <t>Cuplas Awaduct Duratop 110</t>
  </si>
  <si>
    <t>Porta copa</t>
  </si>
  <si>
    <t>Porta copa Venturo Giro Triplex 3/8</t>
  </si>
  <si>
    <t>Grasa de litio 250 grs</t>
  </si>
  <si>
    <t>Lubricante Quo 155 gr</t>
  </si>
  <si>
    <t>Caño hierro para luz 3/4</t>
  </si>
  <si>
    <t>Caño hierro para luz 1</t>
  </si>
  <si>
    <t>Automático Viyilant tanza</t>
  </si>
  <si>
    <t>Conector hierro 3/4</t>
  </si>
  <si>
    <t>Conector hierro 1</t>
  </si>
  <si>
    <t>Curvas hierro 1</t>
  </si>
  <si>
    <t>Mensula de pared reforzada bandeja 330cm</t>
  </si>
  <si>
    <t>Caja de paso luz 16 bocas embutir Genrod</t>
  </si>
  <si>
    <t>Gancho batán y neumáticos para remolque batán - se compró en otro lugar</t>
  </si>
  <si>
    <t>Ferretería San Juan</t>
  </si>
  <si>
    <t>Discos de corte para modificación de containers rancho bunker</t>
  </si>
  <si>
    <t>Corte de chapas 1/8 para piso container 1625x645x1/8 - pago Luca via transferencia</t>
  </si>
  <si>
    <t>Bidón bidon apilable 5 litros con tapa 64</t>
  </si>
  <si>
    <t>Envase PEAD Agro 90gr 1lts tapa precinto</t>
  </si>
  <si>
    <t>Cinta teflón</t>
  </si>
  <si>
    <t>Cinta teflón super alta densidad 1/2 x 10m teada1210 Aquaflex</t>
  </si>
  <si>
    <t>Piseta</t>
  </si>
  <si>
    <t>Piseta plástica 250cc</t>
  </si>
  <si>
    <t>Piseta plástica 500cc</t>
  </si>
  <si>
    <t>Bidones de agua x4 mas botellon 20 lts mas factura pendiente de 2 bidones</t>
  </si>
  <si>
    <t>A HSBC de Luca</t>
  </si>
  <si>
    <t>Almuerzos en rancho comida - paso Nacho Piombo</t>
  </si>
  <si>
    <t>Limpieza Ines Hangar - paso Nacho Piombo</t>
  </si>
  <si>
    <t>Limpieza lavado Shineray - paso Nacho Piombo</t>
  </si>
  <si>
    <t>Diodos TVS DIODE 7V/12V 14V/26V SOT23-3 CDSOT23-SM712CT-ND - BREX</t>
  </si>
  <si>
    <t>Porta rodamientos para permitir giros de utilaje TUG - Soporte Autocentrante con ruleman ucp205 para eje de 25mm</t>
  </si>
  <si>
    <t>Adaptadores Nuts OD 3/8 (Part N 581806) - flete</t>
  </si>
  <si>
    <t>Adaptadores Nuts OD 5/8 (Part N 981810) - flete</t>
  </si>
  <si>
    <t>Adaptadores Nuts OD 3/4  (Part N 981812) - flete</t>
  </si>
  <si>
    <t>Unión Tee Cruz OD 3/8 (Part N 982706) - flete</t>
  </si>
  <si>
    <t>Unión Tee OD 5/8 (Part N 982410) - flete</t>
  </si>
  <si>
    <t>Unión Tee OD 3/4 (Part N 982412) - flete</t>
  </si>
  <si>
    <t>Adaptadores Sleeve OD 3/4  (Part N 581906) - flete</t>
  </si>
  <si>
    <t>Adaptadores Sleeve OD 5/8 (Part N 981910) - flete</t>
  </si>
  <si>
    <t>Adaptadores Sleeve OD 3/4 (Part N 981912 ) flete</t>
  </si>
  <si>
    <t>Adaptadores 3/4 NPT-AN10 (Part N 981609) - flete</t>
  </si>
  <si>
    <t>Adaptadores 1 NPT-AN12(Part N 981614) - flete</t>
  </si>
  <si>
    <t>Mangueras Hose AN 10 Size Auto-Flex (Part N 400100ERL) - flete</t>
  </si>
  <si>
    <t>Mangueras Hose AN 6 Size Speed-Seal PTFE (Part N 600006ERL) - flete</t>
  </si>
  <si>
    <t>Mangueras extremo Straight Swivel AN6 Speed-Seal (Part N 600136ERL) - flete</t>
  </si>
  <si>
    <t>Mangueras extremo Straight Swivel AN10-HS10 (Part N 100010) - flete</t>
  </si>
  <si>
    <t>Comida para darwin</t>
  </si>
  <si>
    <t>Darwin - SEPTIEMBRE</t>
  </si>
  <si>
    <t>Telecentro Canning - SEPTIEMBRE</t>
  </si>
  <si>
    <t>Personal - SEPTIEMBRE</t>
  </si>
  <si>
    <t>A Ricky Estructuras - Luca le dio 100k y se pagaron 40k a Gimenez - no se si los 40k ya estaban registrados</t>
  </si>
  <si>
    <t>Columna central Mockup por corte laser en plastico de alto impacto Tug</t>
  </si>
  <si>
    <t>Acelerante</t>
  </si>
  <si>
    <t>Centro Maipu</t>
  </si>
  <si>
    <t>Acelerante de frague sika 3 sin cloruro x 6kg</t>
  </si>
  <si>
    <t>Ferretería no se entiende nada</t>
  </si>
  <si>
    <t>Compra Gamer</t>
  </si>
  <si>
    <t>Mother ASUS - Grasa siliconada - cable de poder - procesador AMD Ryzen 5</t>
  </si>
  <si>
    <t>Ines limpieza</t>
  </si>
  <si>
    <t>Comida Ines</t>
  </si>
  <si>
    <t>Uber propulsion paso tomas</t>
  </si>
  <si>
    <t>Hielo para destiladora paso tomas</t>
  </si>
  <si>
    <t>Rollos de papel paso tomas propulsion</t>
  </si>
  <si>
    <t>Mangueras para destiladora paso tomas</t>
  </si>
  <si>
    <t>Agua Nacho Piombo</t>
  </si>
  <si>
    <t>Caño liviano 3/4 90</t>
  </si>
  <si>
    <t>Grampa meida omega 3/4</t>
  </si>
  <si>
    <t>Curvas 3/4</t>
  </si>
  <si>
    <t>Satinplast Max 3 en 1 Negro Mate 4lt</t>
  </si>
  <si>
    <t>Diluyente para sinteticos Sinterras 18lt</t>
  </si>
  <si>
    <t>Prisma</t>
  </si>
  <si>
    <t>AGOSTO - según planilla</t>
  </si>
  <si>
    <t>Agua oxigenada 6 bidones</t>
  </si>
  <si>
    <t>Del 18/09 al 18/10</t>
  </si>
  <si>
    <t>Tapas plasticas</t>
  </si>
  <si>
    <t>Tapas plásticas para terminación de bancos de trabajo y escritorios x 50</t>
  </si>
  <si>
    <t>Nafta auto Belieres - debido a mamá de Nacho</t>
  </si>
  <si>
    <t>Repuesto cinta rotuladora</t>
  </si>
  <si>
    <t>Caños 3/4 Hierro</t>
  </si>
  <si>
    <t>Zapatillas para freezer</t>
  </si>
  <si>
    <t>Capacitores primer paquete DigiKey - Flete Lara</t>
  </si>
  <si>
    <t>Circuito Integrado primer paquete DigiKey - Flete Lara</t>
  </si>
  <si>
    <t>Conectores primer paquete DigiKey - Flete Lara</t>
  </si>
  <si>
    <t>Contactos primer paquete DigiKey - Flete Lara</t>
  </si>
  <si>
    <t>Diodos primer paquete DigiKey - Flete Lara</t>
  </si>
  <si>
    <t>Fusibles primer paquete DigiKey - Flete Lara</t>
  </si>
  <si>
    <t>Indicador LED primer paquete DigiKey - Flete Lara</t>
  </si>
  <si>
    <t>Relés primer paquete DigiKey - Flete Lara</t>
  </si>
  <si>
    <t>Resistencia de potencia resistores primer paquete DigiKey - Flete Lara</t>
  </si>
  <si>
    <t>Sensores primer paquete DigiKey - Flete Lara</t>
  </si>
  <si>
    <t>Tornillos primer paquete DigiKey - Flete Lara</t>
  </si>
  <si>
    <t>Transistores primer paquete DigiKey - Flete Lara</t>
  </si>
  <si>
    <t>Salieron 20150 - entraron 19500</t>
  </si>
  <si>
    <t>Máscaras protección facial modelo 2020</t>
  </si>
  <si>
    <t>Router</t>
  </si>
  <si>
    <t>Router 4G LTE Wifi para sitio de ensayos</t>
  </si>
  <si>
    <t>Gabinete con mouse y teclado y Disco Solido para compu de Compra Gamer</t>
  </si>
  <si>
    <t>Casa Mendoza</t>
  </si>
  <si>
    <t>Freezer frare fra170 170 300 lts para destiladora</t>
  </si>
  <si>
    <t>Impresión 3D de soportes para tanques Mockup</t>
  </si>
  <si>
    <t>Impresión 3D para motor maqueta de Tug</t>
  </si>
  <si>
    <t>Bidones apilables 5 litros blanco</t>
  </si>
  <si>
    <t>Bomba periférica para trasvase de batán a tanque de bunker</t>
  </si>
  <si>
    <t>Syc</t>
  </si>
  <si>
    <t>Cables compro Pozzi pago Luca</t>
  </si>
  <si>
    <t>Conectores Macho 25 posiciones para soldar DBF-25P Pozzi</t>
  </si>
  <si>
    <t>Conectores Hembra 25 posiciones para soldar DBF-25S Pozzi</t>
  </si>
  <si>
    <t>Tapa plastica para conector 25 posiciones DP-25H Pozzi</t>
  </si>
  <si>
    <t>Conectores Macho 9 posiciones para soldar DEF-09P Pozzi</t>
  </si>
  <si>
    <t>Conectores Macho 9 posiciones para soldar DEF-09S Pozzi</t>
  </si>
  <si>
    <t>Tapa plastica para conector 9 posiciones DP-09H Pozzi</t>
  </si>
  <si>
    <t>Capacitores multicapa .1x50V CM1 Pozzi</t>
  </si>
  <si>
    <t>Capacitores multicapa .01x50V CM01 Pozzi</t>
  </si>
  <si>
    <t>Resistencia de potencia resistores 1/4 W R1/4W1 Pozzi</t>
  </si>
  <si>
    <t>Semiconductores diodos rectifiers 1A1000V 1N4007 Pozzi</t>
  </si>
  <si>
    <t>Semiconductores diodos rectifiers 75 MA 100 V Conmutacion 1N4148</t>
  </si>
  <si>
    <t>Integral Buenos Aires</t>
  </si>
  <si>
    <t>Conectores del último paquete a DigiKey - Flete Lara</t>
  </si>
  <si>
    <t>Conectores de Mouser - Flete Lara</t>
  </si>
  <si>
    <t>Transistores de Mouser - Flete Lara</t>
  </si>
  <si>
    <t>Adaptadores JIC x JIC 7/8 UNION TUBO  100121</t>
  </si>
  <si>
    <t>Entrerrosca Acero inoxidable 316 1/4 GEN0485</t>
  </si>
  <si>
    <t>Bujes reducción inox 316 1/4 GEN0523</t>
  </si>
  <si>
    <t>Cuplas hembra inox 316 1/4 FEN0475</t>
  </si>
  <si>
    <t>Válvula Esférica inox 2 pies 1/2 STD GEN0316</t>
  </si>
  <si>
    <t>Cinta aisladora teflón PTFE GEN0411</t>
  </si>
  <si>
    <t>Manguera PVC cristal INT12 x EXT18 TECNOCOM0034</t>
  </si>
  <si>
    <t>Conectores Racord Macho inox 316 1/2 GEN0577</t>
  </si>
  <si>
    <t>Abrazadera 9mm 12 22 01067602</t>
  </si>
  <si>
    <t>Tubo Poliuretano 8x1.25 Impo 030500021</t>
  </si>
  <si>
    <t>Conectores recto tu x ros .6510 8 1/4 CAM0133</t>
  </si>
  <si>
    <t>Unión Cruz 8 automático VALEST0052</t>
  </si>
  <si>
    <t>Tubo Dist .5 Lad x RCA M tu 8mm VALEST00546</t>
  </si>
  <si>
    <t>Válvula Esférica Mini MH 1/4 GEN0297</t>
  </si>
  <si>
    <t>Unión Tee Hembra 1/4 Gas B101 02180002</t>
  </si>
  <si>
    <t>Diluyente Thinner Standard Sinteplast 18lt SITH1INC18</t>
  </si>
  <si>
    <t>La Quinta Materiales</t>
  </si>
  <si>
    <t>Caños Awaduct</t>
  </si>
  <si>
    <t>Grampas para caño de 110</t>
  </si>
  <si>
    <t>Codos a 45 de 50 Awaduct</t>
  </si>
  <si>
    <t>Unión Tee de 50 Awaduct</t>
  </si>
  <si>
    <t>Motosierra</t>
  </si>
  <si>
    <t>Alquiler de motosierra del 22/9 al 23/9 con cadena y aceite</t>
  </si>
  <si>
    <t>Ciáticos Ignacio Corro cuarentena</t>
  </si>
  <si>
    <t>Pago deudas a telepase peaje</t>
  </si>
  <si>
    <t>Regulador N2 Alto Caudal 873-1500 - BREX</t>
  </si>
  <si>
    <t>Cable ethernet de red patch up exterior 50 metros rj45</t>
  </si>
  <si>
    <t>Tubo inox AISI 316 L 3/8</t>
  </si>
  <si>
    <t>Manguera Premium R2 1/2 x 8.000 mm</t>
  </si>
  <si>
    <t>Chapa 1/8 Negra 1.22 x 2.44</t>
  </si>
  <si>
    <t>Tubo 50 x 50 1.6 y cortes</t>
  </si>
  <si>
    <t>Cuplas 25 30</t>
  </si>
  <si>
    <t>Unión Tee 25 25</t>
  </si>
  <si>
    <t>Codos 25 20</t>
  </si>
  <si>
    <t>Caños 25 350</t>
  </si>
  <si>
    <t>Grampas Gundin Omega 1 x 16 - Omega 1/2 x 10 - Media Omega 1 x 4</t>
  </si>
  <si>
    <t>Tornillos Punta mecha hexagonal</t>
  </si>
  <si>
    <t>Chupete</t>
  </si>
  <si>
    <t>Chupete para canilla</t>
  </si>
  <si>
    <t>San Kar</t>
  </si>
  <si>
    <t>Tornillos para escalera - tuercas - arandelas</t>
  </si>
  <si>
    <t>Zorra carro porta tubos</t>
  </si>
  <si>
    <t>Uber Andrés Anzola y Tomás</t>
  </si>
  <si>
    <t>Hielo para destiladora Andrés Anzola y Tomás</t>
  </si>
  <si>
    <t>Conector JIC AN NF Alloy Hose Fittings codo hembra mecanizado 9/16 x 18 10mm NA-2023</t>
  </si>
  <si>
    <t>Unión Tee JIC/AN NPT Adaptors Macho Simétrica 9/16x18 NF NA-2211</t>
  </si>
  <si>
    <t>Conector JIC AN NF Alloy Hose Fittings recta hembra 9/16 x 18 8mm NA-2003</t>
  </si>
  <si>
    <t>Unión JIC/AN NPT Adaptors Macho a macho cónico 9/16x18 NF NA-2201</t>
  </si>
  <si>
    <t>Mangueras 3mts 8 SR-0208</t>
  </si>
  <si>
    <t>Tubos aluminio 3/8 2mts - 5/8 1mt - 3/4 1mt</t>
  </si>
  <si>
    <t>Conectores AN-10</t>
  </si>
  <si>
    <t>Comida aguas</t>
  </si>
  <si>
    <t>Para Arqueo</t>
  </si>
  <si>
    <t>Adaptadores Conectores DB25 paso Luca de electrónica</t>
  </si>
  <si>
    <t>Conectores DB25 Cysdee paso Luca</t>
  </si>
  <si>
    <t>Contactos CONN SOCKET 22-28AWG CRIMP TIN 455-1135-1-ND - BREX</t>
  </si>
  <si>
    <t>Arandelas biseladas</t>
  </si>
  <si>
    <t>Arandelas planas biseladas 6mm x 25</t>
  </si>
  <si>
    <t>Tuercas hexagonales M6 x 1000 hierro zincado dorado</t>
  </si>
  <si>
    <t>Espuma de poliuretano expandido unipega 750cc x 6 para instalación de aire comprimido</t>
  </si>
  <si>
    <t>Inyector paso el dato Luca</t>
  </si>
  <si>
    <t>Ferretería Diego</t>
  </si>
  <si>
    <t>Arandela biselada 1/4 para vuelo ARA006</t>
  </si>
  <si>
    <t>Tornillos Allen 6x60 c/cil TOR017</t>
  </si>
  <si>
    <t>Flexicon</t>
  </si>
  <si>
    <t>IPS Pl. Espiga Doble 1/2'' 921510</t>
  </si>
  <si>
    <t>IPS Ps. Codo 90 25RH 1/2'' 920073</t>
  </si>
  <si>
    <t>IPS Ps. Valvula esferica manija larga 25mm 920384</t>
  </si>
  <si>
    <t>A.Gundin Grampa Omega 1/2''</t>
  </si>
  <si>
    <t>Manguera P/Pil Tricof 2'' x mt transparente</t>
  </si>
  <si>
    <t>Porta copa Venturo Giro Triplex 7/16''</t>
  </si>
  <si>
    <t>Mechas acero rapido  4 5 6 7 8 9 10 mm</t>
  </si>
  <si>
    <t>Tee supongo arandelas y desconozco</t>
  </si>
  <si>
    <t>Viáticos Jorge Paladini cuarentena</t>
  </si>
  <si>
    <t>Cognition IP</t>
  </si>
  <si>
    <t>Patente BREX</t>
  </si>
  <si>
    <t>Componentes faltantes Memoria RAM HP DDR4 16GB 3000MHz V6 Blue x2 - Placa de video XFX Radeon RX 550 4GB DDR5 Double Dissipation x1</t>
  </si>
  <si>
    <t>Fabricación 2 conectores JIC AN6 para tanques AA6061 - corte transversal de motor regenerativo - materiales - armado de 2 juegos de conexiones JIC 7/8 y 1 1/16</t>
  </si>
  <si>
    <t>Limpieza oficina y hangar y almuerzo ines</t>
  </si>
  <si>
    <t>Uber Ines</t>
  </si>
  <si>
    <t>Comida paso nacho piombo por audio</t>
  </si>
  <si>
    <t>Conectores Connector Stackthrough Unkeyed PC/104 Through Hole Black PC/104 952-2220-ND BREX</t>
  </si>
  <si>
    <t>Conectores Connector Stackthrough Unkeyed PC/104 Through Hole Black PC/104 952-2219-ND BREX</t>
  </si>
  <si>
    <t>Acople rápido Hansen cuerpo hembra 1/4'' BSPT A067-67H-06CH</t>
  </si>
  <si>
    <t>Niple Hansen hembra 1/4'' BSPT A067-67H-06NH</t>
  </si>
  <si>
    <t>Buje reducción 1/2 a 1/4 BSPT D0758-08-04</t>
  </si>
  <si>
    <t>Entrerrosca 1/4'' BSPT D0753-04-04</t>
  </si>
  <si>
    <t>Buje Polipropileno Reducción 3/4'' a 1/2''</t>
  </si>
  <si>
    <t>Acapulco Home</t>
  </si>
  <si>
    <t>Cerrajeria Richard</t>
  </si>
  <si>
    <t>Prensacables 1'' x4 y 7/8'' x5 plastico 111264 111309</t>
  </si>
  <si>
    <t>Jabalina 1m x 3/4 11159</t>
  </si>
  <si>
    <t>Toma 10A rojo Cambre 555106 x4 - modulo toma comb cambre 55586 x10</t>
  </si>
  <si>
    <t>Llaves de luz tapón ciego siglo 22 cambre 55594 x10 - tapa blanca siglo 22 4 modulos 55595 x1 - tapa blanca siglo 22 2 modulos 55596 x1</t>
  </si>
  <si>
    <t>Unión Tee para bandeja 150 7501059235045 x2</t>
  </si>
  <si>
    <t>Cable taller tipo taller t525 x20</t>
  </si>
  <si>
    <t>Cable unipolar 4mm x 1x4 x metro u14m x50</t>
  </si>
  <si>
    <t>Unión doble IPS HH 11/2 921134</t>
  </si>
  <si>
    <t>Entrerrosca IPS MM 11/2 x10 1 x5 921244 921242</t>
  </si>
  <si>
    <t>Buje Reducción MH 11/2 a 1 921321</t>
  </si>
  <si>
    <t>IPS Pl. Espiga c/Rosca M 11/2</t>
  </si>
  <si>
    <t>Cáncamo</t>
  </si>
  <si>
    <t>He. Cánamo Cáncamo x 50grs 921826</t>
  </si>
  <si>
    <t>No entiendo lo que dice</t>
  </si>
  <si>
    <t>Capacitores Multicapa 10nF 50V x200 - cerámico multicapa 100nF 50V x20</t>
  </si>
  <si>
    <t>Resistencia Metalfilm 1% 27E 1/2W x10 100E x15 120E x100 220E x10 270E x10 1K x10 2K7 x300 10K x10 15K x10 18K x10</t>
  </si>
  <si>
    <t>Fusibles Fuse 1.5A 20mm vidrio</t>
  </si>
  <si>
    <t>Esponja de limpieza para soldadores</t>
  </si>
  <si>
    <t>Salieron 20000 - llegaron 19400</t>
  </si>
  <si>
    <t>Hertz</t>
  </si>
  <si>
    <t>OCTUBRE</t>
  </si>
  <si>
    <t>Honorarios al contador por alta monotributo y certificados de retención</t>
  </si>
  <si>
    <t>Regulador N2 Alto Caudal 873-1500 x2 Flete</t>
  </si>
  <si>
    <t>Cubiertos vasos para sitio de ensayos</t>
  </si>
  <si>
    <t>Suma Hogar</t>
  </si>
  <si>
    <t>Cargador</t>
  </si>
  <si>
    <t>Cargador para handies 10v 0.5a Gadnic Handy Baofeng - Base cargadora Handy Baofeng</t>
  </si>
  <si>
    <t xml:space="preserve">Protector auditivo Copa Samurai Steelpro x10 </t>
  </si>
  <si>
    <t>Juego de 4 llaves combinadas Crique Bahco x1 - Kit de 5 llaves Crique Criquet Bulit Pulgada y Metrica x1</t>
  </si>
  <si>
    <t>Mesa para integrar Mock Up en oficina</t>
  </si>
  <si>
    <t>Bomba dosivac DSHC 800 para destiladora paso Luca</t>
  </si>
  <si>
    <t>SEPTIEMBRE - full salvo 8 dias</t>
  </si>
  <si>
    <t>Cortes x agua largueros regenerativo espesor 3 Typhon II Main engine Ribs 34.5 x 374.5 cal 304 x24 - 316 x1</t>
  </si>
  <si>
    <t>Cortes x agua outlet regen Cal 304 espesor 80 Typhon II 136x100</t>
  </si>
  <si>
    <t>A Ricky Estructuras Luca dejo 150k para gimenez se pagaron 140k</t>
  </si>
  <si>
    <t>Expensas - AGOSTO - SEPTIEMBRE - OCTUBRE</t>
  </si>
  <si>
    <t>Mecanismo de giro para mesa de integración TUG</t>
  </si>
  <si>
    <t>Arandelas Grower 6mm x 100 unidades</t>
  </si>
  <si>
    <t>Arandelas Grower 3/8 x 1000 - SE DEVOLVIERON</t>
  </si>
  <si>
    <t>Por devolución de arandelas</t>
  </si>
  <si>
    <t>Bidones de agua x4 mas botellon 20 lts pago Nacho Corro repuso Luca</t>
  </si>
  <si>
    <t>Borne cortacorriente - Borne con rosca plastica tipo renault</t>
  </si>
  <si>
    <t>Microswitch palanca corta 5A MS-5P x100 - 1A S/Inv MS-1PC x100</t>
  </si>
  <si>
    <t>IPS Rc. Entrerrosca MM 3/4 x5 - 1/2 x2</t>
  </si>
  <si>
    <t>Amanco Rc. Flexible Trenzado Acero Inoxidable c/Roseta 13x40 cm</t>
  </si>
  <si>
    <t>Service Shineray 40.000 km - cambio de bujias bujías</t>
  </si>
  <si>
    <t>Bidones de metanol</t>
  </si>
  <si>
    <t>Darwin - OCTUBRE</t>
  </si>
  <si>
    <t>Personal - OCTUBRE</t>
  </si>
  <si>
    <t>Provisiones</t>
  </si>
  <si>
    <t>A Propulsión - Andrés Anzola Tomas Jaimovich</t>
  </si>
  <si>
    <t>Nafta Ignacio Belieres - Debido a mama de Nacho</t>
  </si>
  <si>
    <t>Viáticos Luca</t>
  </si>
  <si>
    <t>Viáticos Propulsión paso Tomás</t>
  </si>
  <si>
    <t>Hielo para desiltadora paso Tomás haciendo arqueo también</t>
  </si>
  <si>
    <t>Dos computadoras con cable de poder x2 procesador AMD Ryzen 5 x2 Disco SSD 500GB x2 Placa de Video Radeon 4GB x2 Gabineta con mouse y teclado x2 Memoria DDR4 16GB x4 Mother ASUS Prime x2</t>
  </si>
  <si>
    <t>SEPTIEMBRE - part time de ahora en mas</t>
  </si>
  <si>
    <t>Pago Impuestos</t>
  </si>
  <si>
    <t>Comisión mantenimiento de cuenta HSBC</t>
  </si>
  <si>
    <t>De Luca depósito HSBC</t>
  </si>
  <si>
    <t>OK</t>
  </si>
  <si>
    <t>Extracción - Teller Cashed Check OK</t>
  </si>
  <si>
    <t>Teller Cashed Check OK</t>
  </si>
  <si>
    <t>Beatriz OK</t>
  </si>
  <si>
    <t>YPF SA OK</t>
  </si>
  <si>
    <t>Pago tarjeta OK</t>
  </si>
  <si>
    <t>Silicon Valley Bank OK</t>
  </si>
  <si>
    <t>Mantenimiento SVB OK</t>
  </si>
  <si>
    <t>Patricio Worthalter OK</t>
  </si>
  <si>
    <t>Movil Inlt LLC - SALE 29/11 - ENTRA 2/12 OK</t>
  </si>
  <si>
    <t>Patente OK</t>
  </si>
  <si>
    <t>SALE 22/1 - ENTRA 24/1 De Wyre OK 50k</t>
  </si>
  <si>
    <t>SALE 22/1 - ENTRA 29/1 De Wyre OK 50k</t>
  </si>
  <si>
    <t>BREX OK</t>
  </si>
  <si>
    <t>Sensor 500 psi Honeywell - A785-PX2AN1XX500PSAAX - BREX OK</t>
  </si>
  <si>
    <t>Sensor 500 psi Honeywell - B785-PX2EN1XX500PSCHX - BREX OK</t>
  </si>
  <si>
    <t>SVB OK</t>
  </si>
  <si>
    <t>Salieron a fin de junio 50000 - llegaron 49500 OK a Patricio Worthalter</t>
  </si>
  <si>
    <t>Salieron 30110 - llegaron 30000 OK</t>
  </si>
  <si>
    <t>Pago a contador por balance - paso Luca OK</t>
  </si>
  <si>
    <t>Lauma Group OK</t>
  </si>
  <si>
    <t>Sendwyre</t>
  </si>
  <si>
    <t>A Sendwyre</t>
  </si>
  <si>
    <t>Salieron de Sendwyre</t>
  </si>
  <si>
    <t>Perdida por tenencia de BTC en Sendwyre</t>
  </si>
  <si>
    <t>Vinieron de Sendwyre</t>
  </si>
  <si>
    <t>De Sendwyre</t>
  </si>
  <si>
    <t>Ingreso por tenencia de BTC y ETH Sendwyre</t>
  </si>
  <si>
    <t>Salieron de Sendwyre 14269, llegaron 13800</t>
  </si>
  <si>
    <t>Marzo Pumps</t>
  </si>
  <si>
    <t>Reparación Bomba de Metanol</t>
  </si>
  <si>
    <t>Manganeso Acetato Tetrahidratado xkg</t>
  </si>
  <si>
    <t>Manganeso Acetato Tetrahidratado</t>
  </si>
  <si>
    <t>Endoscopio</t>
  </si>
  <si>
    <t>Endoscopio Boroscopio para inspección de tanques y piping</t>
  </si>
  <si>
    <t>Herramientas a pedido</t>
  </si>
  <si>
    <t>Max58</t>
  </si>
  <si>
    <t>Herramienta mandada a fabricar por Nelson a Max58 para inserción de conectores de bus PC/104 - debido a Nelson</t>
  </si>
  <si>
    <t>Pasta para soldar Contactflux flux para soldadura de circuitos Delta - debido a Nelson</t>
  </si>
  <si>
    <t>Pasta para soldar Flux líquido Contactflux Delta Botella 1lt - debido a Nelson</t>
  </si>
  <si>
    <t xml:space="preserve">Pago Impuestos - IVA por alquiler Darwin - HSBC - 28155226 </t>
  </si>
  <si>
    <t>Pago Impuestos - Ganancias por alquiler Darwin - HSBC - 28155247</t>
  </si>
  <si>
    <t>O'Rings AS-158 x40 160 x40 124 x20 131 x20 019 x20 117 x20</t>
  </si>
  <si>
    <t>Diferencia en Caja USD supuestamente perdido en Binance por trading - aunque Caja ARS esta en niveles muy bajos</t>
  </si>
  <si>
    <t>Telecentro Canning - OCTUBRE</t>
  </si>
  <si>
    <t>Del 18/10 al 18/11</t>
  </si>
  <si>
    <t>Bomba dosivac DSHC 400 para destiladora</t>
  </si>
  <si>
    <t>Pintura Revesta 4040 Epoxi Sin Solvente x litro</t>
  </si>
  <si>
    <t>Desoxidante</t>
  </si>
  <si>
    <t>Desoxidante Sinteplast</t>
  </si>
  <si>
    <t>Por cancelación de compra de disco duro</t>
  </si>
  <si>
    <t>Disco Duro Externo Western Digital Wd Elements Wdbuzg0010bbk 1tb Negro</t>
  </si>
  <si>
    <t>Electro Tools</t>
  </si>
  <si>
    <t>Estaño para electrónica soldar eximetal 250grs 60/40 Sn/Pb 0.35mm EC635</t>
  </si>
  <si>
    <t>Paño de Limpieza en Rollo Dupont PAÑO-XB</t>
  </si>
  <si>
    <t>Alcohol Isopropílico Líquido Para Electrónica 500cc. ISO-500</t>
  </si>
  <si>
    <t>Limpia Contactos ContacMatic Super Verde x 440cc Delta CSGVA</t>
  </si>
  <si>
    <t>Pago a Nelson por deuda</t>
  </si>
  <si>
    <t>Tubos 1.6 40x40 x4 25x25 x1 25x50 x1</t>
  </si>
  <si>
    <t>Ángulo 2x1/8 x2 1x1/8 x2</t>
  </si>
  <si>
    <t>Disco de corte 115x1.6</t>
  </si>
  <si>
    <t>Mamelucos Dupont Overol XL blancos x3 - Mascaras respiratorias panoraica con filtros P3003 x2</t>
  </si>
  <si>
    <t>Mamelucos Dupont Overol XL blancos x3 - Mascaras respiratorias panoraica con filtros P3003 x2 Restante Efectivo</t>
  </si>
  <si>
    <t>Cortes x agua CAL 304 Typhon II 175x90 19.05 x1 22.2 x1 - Typhon II Regen 210x115 15.88 x2</t>
  </si>
  <si>
    <t>Limpieza de oficina y hangar y comida Ines</t>
  </si>
  <si>
    <t>Filtro de agua de sedimentos para tanque waterplast</t>
  </si>
  <si>
    <t>22 AWG Hook-Up Wire 19/34 White 300V 1000.0' (304.8m) // 892219WH001-ND // BREX // FLETE</t>
  </si>
  <si>
    <t>22 AWG Hook-Up Wire 19/34 Blue 300V 1000.0' (304.8m) // 892219BL001-ND // BREX // FLETE</t>
  </si>
  <si>
    <t>22 AWG Hook-Up Wire 19/34 Black 300V 1000.0' (304.8m) // 892219BK001-ND // BREX // FLETE</t>
  </si>
  <si>
    <t>General Purpose Relay SPDT (1 Form C) 24VDC Coil Through Hole // PB1086-ND // BREX // FLETE</t>
  </si>
  <si>
    <t>Contactos DigiKey estaban en Backorder FLETE</t>
  </si>
  <si>
    <t>Conectores DigiKey estaban en Backorder FLETE</t>
  </si>
  <si>
    <t>Pintura Revesta 4040 1Lt</t>
  </si>
  <si>
    <t>Reparación de bombas DSHC 400 Junta de colector y DSHC 800 Caja - anillo de tolerancia  - mano de obra</t>
  </si>
  <si>
    <t>Agua oxigenada 8 bidones x 35 kg</t>
  </si>
  <si>
    <t>Foto carnet para Visa de EEUU Ignacio Nacho Belieres</t>
  </si>
  <si>
    <t>Tanques de aire</t>
  </si>
  <si>
    <t>Tanques de aire IORMAN 4500psi High Pressure Composite Cylinder Carbon Fiber PCP Paintball Air Tank (Empty Bottle) (3L CE Tank) BREX</t>
  </si>
  <si>
    <t>Transductor de Presión</t>
  </si>
  <si>
    <t>Transductor de Presión Eyourlife Universal 500PSI Pressure Transducer Sender Solenoid for Oil Fuel Gas Air Water A1 BREX</t>
  </si>
  <si>
    <t>Calibre</t>
  </si>
  <si>
    <t>Calibre Mecánico 0-200 mm insize 1205-2002s y Calibre Digital 200 mm Insize Mod 1108-200</t>
  </si>
  <si>
    <t>Sensor medidor de caudal caudalímetro G1/2 Agua Yf-b1 25L/m</t>
  </si>
  <si>
    <t>Caudalímetro Para banco de ensayo</t>
  </si>
  <si>
    <t>Pilas Boton Alcalinas Blister x10 1.5v P/ reloj Ag13</t>
  </si>
  <si>
    <t>Comida bebidas sitio de ensayos</t>
  </si>
  <si>
    <t>Bomba dosivac DSHC 800 para destiladora - nos tienen que reintegrar 6000 - primero pusimos 75000 - el recibo dice 73755</t>
  </si>
  <si>
    <t>Limpia Contactos ContacMatic B10 - Cable D D10 supongo - Grasa siliconada - no entiendo el primer item</t>
  </si>
  <si>
    <t>Mensula bandeja 330mm galvinizada escuadra Samet</t>
  </si>
  <si>
    <t>Ferretería Formosa para Bunker Sitio de Ensayos</t>
  </si>
  <si>
    <t>Sanitarios Independencia</t>
  </si>
  <si>
    <t>MER PPP Rosca con tuerca 1/2 Bunker</t>
  </si>
  <si>
    <t>MER PPP Cupla 1/2 Bunker</t>
  </si>
  <si>
    <t>MER PPP Codo 90 MH 1/2 Bunker</t>
  </si>
  <si>
    <t>Bibliorato carpeta A4 Oficio Pvc naranja rojo verde azul - Folios Pizzini A4 Pack x100 - Separador The Pel 12 Div A4 x4</t>
  </si>
  <si>
    <t>Precintos de seguridad cola de ratón numerados 100u 24cm</t>
  </si>
  <si>
    <t>Bidones de 25lts x5 - Bidón apilable 10lts pack de 6 - Bidones de 5lts x7</t>
  </si>
  <si>
    <t>Alesómetro</t>
  </si>
  <si>
    <t>Alesómetro con reloj para medir interior 18-35mm inglés Moore and Wright</t>
  </si>
  <si>
    <t>Tornillos Allen Ciser con cabeza 12.9 6x30 6x55 6x45</t>
  </si>
  <si>
    <t>Estaño en pasta mechanic Xg-z40 Jeringa 10cc 35 gramos debido a Nelson</t>
  </si>
  <si>
    <t>Pago por flete a Nelson</t>
  </si>
  <si>
    <t>Gastos médicos para Visa de EEUU Ignacio Nacho Belieres - Nacho paso 17000</t>
  </si>
  <si>
    <t>Conservadoras T RM 28 Lts para llevar muestras a laboratorio</t>
  </si>
  <si>
    <t>Juego de mechas Bremen 6497 19 piezas de 1 a 10 mm medio en medio acero rapido francia en caja de chapa medidas 1 1.5 2 2.5 3 3.5 4 4.5 5 5.5 6 6.5 7 7.5 8 8.5 9 9.5 10 mm MEC-6497</t>
  </si>
  <si>
    <t>TACTIX GAVETERO 18 CAJONES 320634 MEDIDAS EXTERNAS 48X38X16cm ASA EN EL FRENTE DE CADA CAJON. LENGUETA POSTERIOR DE TOPE IMPIDE QUE EL CONTENIDO SE DERRAME. MARCO HECHO CON TERMOPLASTICO DE ALTA RESISTENCIA AL IMPACTO Y CAJONES REALIZADOS EN PP GAV-TX3206</t>
  </si>
  <si>
    <t>Comida Ines lavado del rayo shineray ines oficina y campo</t>
  </si>
  <si>
    <t>Maximiliano Melesi</t>
  </si>
  <si>
    <t>Del Bianco Electrónica</t>
  </si>
  <si>
    <t>Herramientas para sitio de esnayos bunker</t>
  </si>
  <si>
    <t>Herramientas para Darwin</t>
  </si>
  <si>
    <t>Ficha Newkon 3PNT 16A 380/440V N-5076 x2 - Toma Newkon 16A 5P 380/440V S-5056 x2 para Banco de Ensayos Sitio de Ensayos</t>
  </si>
  <si>
    <t>Prensacables HP05 1'' con tuerca rosca elec 20070305CONEX</t>
  </si>
  <si>
    <t>Interruptor Llaves electromagnéticas 4x32A x4 2x25A x4 2x32A x2 2x20A x5</t>
  </si>
  <si>
    <t>Prensacables PUC - 3/4</t>
  </si>
  <si>
    <t>Ficha Hembra no entiendo</t>
  </si>
  <si>
    <t>Cuplas para Bandeja 150</t>
  </si>
  <si>
    <t>Cables no entiendo 4x4 x60M - Cables tipo taller 3x2.5 x20M - tallero 3x1 x20M</t>
  </si>
  <si>
    <t>Luz Luces proyector LED cálido 30W</t>
  </si>
  <si>
    <t>Unión T Tee para bandeja 150 x2 - uniones para bandeja x3</t>
  </si>
  <si>
    <t>Cuplas IPS Dg. HH 110mm</t>
  </si>
  <si>
    <t>Codos IPS Dg. 87 30 MH 110mm x1 - IPS Rc. Codo 90 MH 11/2'' x1</t>
  </si>
  <si>
    <t>IPS Pl. Espiga con Rosca M 11/2''</t>
  </si>
  <si>
    <t>Abrazadera a Cremallera 5 26-49mm 5 84/07</t>
  </si>
  <si>
    <t>Amanco Rc. Valvula Esférica HH 2''</t>
  </si>
  <si>
    <t>IPS Rc. Entrerrosca MM 2'' x2 - 1'' x5</t>
  </si>
  <si>
    <t>IPS Rc. Buje Reducción MH 2x11/2''</t>
  </si>
  <si>
    <t>IPS Rc. Unión doble HH 11/2'' x2 - IPS Rc. Unión doble HH 2'' x1 - IPS Rc. Unión doble HH 1'' x4 - IPS Rc. Unión Tee 90 2'' x1</t>
  </si>
  <si>
    <t>IPS Rc. Tapón M 11/2''x5 - 1'' x5</t>
  </si>
  <si>
    <t>IPS He. Solución Lubricante Aerosol x 440 cm3</t>
  </si>
  <si>
    <t>Selladores</t>
  </si>
  <si>
    <t>IPS He. Sellador IPS Plus x 125 cm3</t>
  </si>
  <si>
    <t>Negro el Ocho</t>
  </si>
  <si>
    <t>Ferretería Bunker BE DEBIDO A GIMENEZ</t>
  </si>
  <si>
    <t>Rodillos lijas 4 litros de thiner ferretería DEBIDO A GIMENEZ</t>
  </si>
  <si>
    <t>Accesorios PVC caños DEBIDO A GIMENEZ</t>
  </si>
  <si>
    <t>Ferretería DEBIDO A GIMENEZ</t>
  </si>
  <si>
    <t>Ferretería DEBIDO A GIMENEZ mas pintura de pintureria Boulevard Color</t>
  </si>
  <si>
    <t>Mecha de acero 12mm DEBIDO A GIMENEZ</t>
  </si>
  <si>
    <t>Birula revolvedor lija 80 DEBIDO A GIMENEZ</t>
  </si>
  <si>
    <t>Rodillos DEBIDO A GIMENEZ</t>
  </si>
  <si>
    <t>Rodillos DEBIDO A GIMENEZ - Pintura blanca</t>
  </si>
  <si>
    <t>Electrodos ferretería DEBIDO A GIMENEZ</t>
  </si>
  <si>
    <t>Bulones DEBIDO A GIMENEZ</t>
  </si>
  <si>
    <t>Espatula esmalte rodillos DEBIDO A GIMENEZ</t>
  </si>
  <si>
    <t>Acoples Cuplas Pegamento DEBIDO A GIMENEZ</t>
  </si>
  <si>
    <t>Aguarras Rodillos Pinceles DEBIDO A GIMENEZ</t>
  </si>
  <si>
    <t>Cable unipolar 1 x 2.5 mm2 DEBIDO A GIMENEZ</t>
  </si>
  <si>
    <t>Pintura gris 12 litros 4 litros limpiador 2 rodillos DEBIDO A GIMENEZ</t>
  </si>
  <si>
    <t>Disco Lija Pintura 1 lt Rodillo DEBIDO A GIMENEZ</t>
  </si>
  <si>
    <t>Tubos 40x4M Ref PVC Tubosol DEBIDO A GIMENEZ</t>
  </si>
  <si>
    <t>Disco diamantado 4 1/2'' DEBIDO A GIMENEZ</t>
  </si>
  <si>
    <t>Curvas A 45 40 MH Concorplast - 90 60 DEBIDO A GIMENEZ</t>
  </si>
  <si>
    <t>Adhesivo PVC Duke x 50cc Abrazadera con Bulón DEBIDO A GIMENEZ</t>
  </si>
  <si>
    <t>Conectores Conexión Articulada Corrugado 40 50 DEBIDO A GIMENEZ</t>
  </si>
  <si>
    <t>Aguas para rancho</t>
  </si>
  <si>
    <t>Ines comida y limpieza</t>
  </si>
  <si>
    <t>Adaptadores JIC AN NPT Alloy MM AE-3209 1''1/16 NF 3/4x16 NF</t>
  </si>
  <si>
    <t>Conectores Funoy A-8 AN-8 - A-10 AN-10 - AN-12</t>
  </si>
  <si>
    <t>Máscara 3M 6800 filtros P100 2091 para gases destiladora</t>
  </si>
  <si>
    <t>Pantalones de trabajo Cargo Garbadina Reforzada verde talles 44 46 48 - pantalón náutico para limpieza Inés</t>
  </si>
  <si>
    <t>Cajones</t>
  </si>
  <si>
    <t>Cajones cajón plástico apliables reforzados contenedor 4322 x3 6422 x2</t>
  </si>
  <si>
    <t>Barril de cerveza 50lts Esp Micromatic para ensayo cold flow</t>
  </si>
  <si>
    <t>Placas Arduino Mega 2560 R3 con cable USB</t>
  </si>
  <si>
    <t>Alcohol en aerosol 70% x 12 unidades</t>
  </si>
  <si>
    <t>Test de COVID para Luca</t>
  </si>
  <si>
    <t>Disco duro externo paso Luca</t>
  </si>
  <si>
    <t>Alfredo Capobianchi</t>
  </si>
  <si>
    <t>A Epic salieron 20000 se perdieron 150 en wyre luego en binance</t>
  </si>
  <si>
    <t>Por transferencia en Wyre</t>
  </si>
  <si>
    <t>De Wyre 20000 inicial luego 150 en trasfer</t>
  </si>
  <si>
    <t>A Estructuras de Luca</t>
  </si>
  <si>
    <t>Pago Obra Social OSDE Alfredo Capobianchi</t>
  </si>
  <si>
    <t>Se cancelaron los bidones de 5lts</t>
  </si>
  <si>
    <t>Sillas bancos plegables plásticos</t>
  </si>
  <si>
    <t>Remeras para el equipo paso Luca</t>
  </si>
  <si>
    <t>Pérdida por diferencia de cotización Binance en total se perdieron 1000</t>
  </si>
  <si>
    <t>Bidones de agua x4 transfirió Luca</t>
  </si>
  <si>
    <t>Pago a mamá de nacho debido por nafta</t>
  </si>
  <si>
    <t>Buje reducción ASTM a 182 Gr 316 1/4'' BSPT a 1/8'' NPT Hexagono 9/16'' Largo 26.9 mm x25 - ASTM A 182 F 316L 1/4'' BSPT Macho x 1/4'' NPT Hembra Largo total 35.6 x25</t>
  </si>
  <si>
    <t>Maderera Paraná</t>
  </si>
  <si>
    <t>Reparación de bombas DSHC 400</t>
  </si>
  <si>
    <t>Videosuiza</t>
  </si>
  <si>
    <t>Mouse pad 3976 con gel liso</t>
  </si>
  <si>
    <t>Casella Trading</t>
  </si>
  <si>
    <t>Adaptadores para trípodes para smartphones x6</t>
  </si>
  <si>
    <t>Alquiler de taladro del 2/11 al 4/11</t>
  </si>
  <si>
    <t>Salieron 20150 se perdieron 150 en wyre luego en binance</t>
  </si>
  <si>
    <t>De Sendwyre salieron 20150 150 se perdieron en wyre el resto en binance</t>
  </si>
  <si>
    <t>Viáticos Nacho Ignacio Corro de octubre x10</t>
  </si>
  <si>
    <t>Alquiler de cámaras para grabación de ensayos</t>
  </si>
  <si>
    <t>Reparación 3 pintles enderezado mecanizado de 3 piezas - mecanizado de FACE en distintas tolerancias con el cuello de END - control ajuste FACE - soldadura cañería JIC 7/8 fabricacion conectores sobre END nuevo - reparación de END - reparación bancada mot</t>
  </si>
  <si>
    <t>OCTUBRE - part-time</t>
  </si>
  <si>
    <t>Bidones plásticos 5 litros reforzados 160gr tapa inviolable x6 Landplast</t>
  </si>
  <si>
    <t>Dispenser de papel de toallas intercaladas acero inox</t>
  </si>
  <si>
    <t>Morsa de banco con yunque Barbero Profesional N6</t>
  </si>
  <si>
    <t>Guantes para soldar Esab Heavy Duty Black</t>
  </si>
  <si>
    <t>Pago con parte de ML</t>
  </si>
  <si>
    <t>Tacho contenedor cesto ecológico 60L</t>
  </si>
  <si>
    <t>Alquiler de taladro del 4/11 al 10/11</t>
  </si>
  <si>
    <t>Cables extensor USB 3 de 1.5 mts</t>
  </si>
  <si>
    <t>Comida en ensayo</t>
  </si>
  <si>
    <t>Limpieza Ines comida hangar</t>
  </si>
  <si>
    <t>NOVIEMBRE</t>
  </si>
  <si>
    <t>Adelanto buzos de la empresa</t>
  </si>
  <si>
    <t>Viáticos cuarentena Ricardo Lang</t>
  </si>
  <si>
    <t>Pago a fotógrafas por filmación de ensayo</t>
  </si>
  <si>
    <t>Transferencia a HSBC</t>
  </si>
  <si>
    <t>Pintura Revesta 4040 1lt para curar batán</t>
  </si>
  <si>
    <t>Alcohol etílico Carrefour x 500cc</t>
  </si>
  <si>
    <t>Lámparas para Shineray y aromatizante</t>
  </si>
  <si>
    <t>Darwin - NOVIEMBRE</t>
  </si>
  <si>
    <t>Darwin - NOVIEMRBE</t>
  </si>
  <si>
    <t>Claro</t>
  </si>
  <si>
    <t>Taxco - NOVIEMBRE</t>
  </si>
  <si>
    <t>Telecentro Canning - NOVIEMBRE</t>
  </si>
  <si>
    <t>Personal - NOVIEMBRE</t>
  </si>
  <si>
    <t>Análisis</t>
  </si>
  <si>
    <t>Sanipro</t>
  </si>
  <si>
    <t>Análisis fisicoquímico especial de peróxido en laboratorio</t>
  </si>
  <si>
    <t>Tabla protablock oficio A4 con broche sujetador portapapel</t>
  </si>
  <si>
    <t>Micrómetro</t>
  </si>
  <si>
    <t>Micrómetro de exterior 0-25mm insize mod 3203-25a y 25-50mm 3203-50a</t>
  </si>
  <si>
    <t>Fuente switching metálica 24v 5a transformador lcd tira led para ensayos de válvulas solenoides</t>
  </si>
  <si>
    <t>Densímetro de peso específico 0650 A 1000 para medición de densidad de mezcla de combustible</t>
  </si>
  <si>
    <t>Taladro atornillador Recto A Batería Milwaukee 2415-159 12v</t>
  </si>
  <si>
    <t>Batería Red Lithium 2.0 2a 12v M12 Milwaukee 4811-2659</t>
  </si>
  <si>
    <t>Repelente off en spray y espirales</t>
  </si>
  <si>
    <t>Inés viernes 13/11 y comida y uber con plata</t>
  </si>
  <si>
    <t>Pago con el resto de los 40000</t>
  </si>
  <si>
    <t>Hierro Tubo 50x50 1.6 para banco de peróxido</t>
  </si>
  <si>
    <t>Chapa 1/8 Negra 1.22 x 2.44 para banco de peróxido</t>
  </si>
  <si>
    <t>Del 18/11 al 18/12</t>
  </si>
  <si>
    <t>Pantalones de trabajo cargo reforzado militar ffaa talles 42 44 46 48 - Bermuda Cargo talle 44 - Zapatillas negras santa fe talle 42</t>
  </si>
  <si>
    <t>A Propulsión Química Anzola Jaimovich</t>
  </si>
  <si>
    <t>A HSBC</t>
  </si>
  <si>
    <t>Soldadura de conectores tanque esférico Tug</t>
  </si>
  <si>
    <t>Llave francesa</t>
  </si>
  <si>
    <t>Llave francesa de ajuste para montar estructura de TUG en oficina</t>
  </si>
  <si>
    <t>Lijas para montar estructura de TUG en oficina</t>
  </si>
  <si>
    <t>Ferretería repuestos para montar estructura de TUG en oficina</t>
  </si>
  <si>
    <t>Aguas provisiones</t>
  </si>
  <si>
    <t>Uber IBM</t>
  </si>
  <si>
    <t>Trípode aluminio ET 3110 para ensayos</t>
  </si>
  <si>
    <t>Toalla papel</t>
  </si>
  <si>
    <t>Gabinete metálico estanco para electrónica del banco de ensayos</t>
  </si>
  <si>
    <t>Escalera banqueta banco 3 escalones aluminio plegable</t>
  </si>
  <si>
    <t>Tubos 50x50 x17 25x50 x6 1.6 12x12 1.2 x1 25x25 2 x4 y cortes para estanterías</t>
  </si>
  <si>
    <t>Electrodos 2.5mm conarco para estanterías</t>
  </si>
  <si>
    <t>Chapas 18 negra 1.22x2.44 para estanterías</t>
  </si>
  <si>
    <t>De Ricky a Nacho Piombo</t>
  </si>
  <si>
    <t>Financiera Zelaya</t>
  </si>
  <si>
    <t>Buzos para epic</t>
  </si>
  <si>
    <t>Cámaras para el sitio de ensayos</t>
  </si>
  <si>
    <t>Seguros de container - Federación Patronal</t>
  </si>
  <si>
    <t>Luces para bunker container sitio de ensayos</t>
  </si>
  <si>
    <t>Hielo para destiladora paso Tomas - y compras varias en Easy</t>
  </si>
  <si>
    <t>Ines limpieza y comida y lavado Shineray</t>
  </si>
  <si>
    <t>Reparamiento de dos piezas que perdían</t>
  </si>
  <si>
    <t>Reparacion Face End enderezado mecanizado fabricacion</t>
  </si>
  <si>
    <t>Discos Tyrolit Xpert Disco 114x1 6x22 A46 x5 Disco 230x1 9x22 A46 x5 Disco desb 114x4 8x22 Jard Kit 327 Acople</t>
  </si>
  <si>
    <t>Manguera Pileta 1.1/2'' con franja blanca</t>
  </si>
  <si>
    <t>Aguas</t>
  </si>
  <si>
    <t>Agua oxigenada 10 bidonesx 35 kg</t>
  </si>
  <si>
    <t>Casquetes para soldar A403 316L 219.1 x 8.18 para tanque</t>
  </si>
  <si>
    <t>Caño sin costura Mate A312 316L 219.05x8.18</t>
  </si>
  <si>
    <t>A Sendwyre 40000</t>
  </si>
  <si>
    <t>Perdida por cambio de USD a USDC y por transferencia</t>
  </si>
  <si>
    <t>A Epic 20000</t>
  </si>
  <si>
    <t>Entraron 19500</t>
  </si>
  <si>
    <t>Caipe</t>
  </si>
  <si>
    <t>Celda de carga Ningbo Board tipo TSA 500kg para motor Tug</t>
  </si>
  <si>
    <t>Tanques de aire IORMAN 4500psi High Pressure Composite Cylinder Carbon Fiber PCP Paintball Air Tank Flete Lara</t>
  </si>
  <si>
    <t>Transductor de presión</t>
  </si>
  <si>
    <t>Transductor de Presión Eyourlife Universal 500PSI Pressure Transducer Sender Solenoid for Oil Fuel Gas Air Water A1 Flete Lara</t>
  </si>
  <si>
    <t>A Epic 10000</t>
  </si>
  <si>
    <t>Taps plásticas regatones interior cuadrado 50x50 x100 x1 25x25 x12 x1 40x40 x100 x1</t>
  </si>
  <si>
    <t>Gabinete caja plástico multiuso Electrónica 172x112x70mm Gch9 Htec x1 Acrílico para arduino mega 2560 R3 Transparente x3</t>
  </si>
  <si>
    <t>Módulo sensor de corriente Acs712 30a Efecto Hall Arduino</t>
  </si>
  <si>
    <t>Pestañadora Excéntrica Refrigeración con embrague cortadora</t>
  </si>
  <si>
    <t>Dobladora de caño tubos 3/8 Value Alef Refrigeración</t>
  </si>
  <si>
    <t>Bermudas Cargo talles 48 x2 44 x4 46 x4</t>
  </si>
  <si>
    <t>Cortes de agua para base 350x350 y oreja 37x40 para nuevos tanques del BE</t>
  </si>
  <si>
    <t>Media cupla 3000 ASTM A 182 1/4 NPT para nuevo tanque de BE</t>
  </si>
  <si>
    <t>El Polaco Mecanizado</t>
  </si>
  <si>
    <t>Estrucutra de empuje para motor de Tug mecanizada Luca paso 15100</t>
  </si>
  <si>
    <t>Hielo para destiladora paso Tomas</t>
  </si>
  <si>
    <t>DICIEMBRE</t>
  </si>
  <si>
    <t>NOVIEMBRE part-time</t>
  </si>
  <si>
    <t>Ofgold</t>
  </si>
  <si>
    <t>Fuente switching Pronext Desktop para cámaras del sitio de ensayos</t>
  </si>
  <si>
    <t>Unidad ficha RJ-45 CAT 5E para cámaras del sitio de ensayos</t>
  </si>
  <si>
    <t>Tablón Madera de pino para mesa de trabajo</t>
  </si>
  <si>
    <t>Taxco - DICIEMBRE</t>
  </si>
  <si>
    <t>Soportes impresos para tubos 3/8'' Tug Mockup</t>
  </si>
  <si>
    <t>Caños 3/8 x 6m piping para Maqueta de Tug</t>
  </si>
  <si>
    <t>Pintureria Rivadavia</t>
  </si>
  <si>
    <t>Llaves francesas ajustable serie 80 - 205mm x1 - ajustable cross 8'' 203mm x1</t>
  </si>
  <si>
    <t>Bobinados Franco</t>
  </si>
  <si>
    <t>Bobinado motor compresor y polea</t>
  </si>
  <si>
    <t>Personal - DICIEMBRE</t>
  </si>
  <si>
    <t>Comida Provisiones Nacho Piombo</t>
  </si>
  <si>
    <t>Limpieza Ines Campo</t>
  </si>
  <si>
    <t>Uber delivery de ARS</t>
  </si>
  <si>
    <t>Unión Tee AN6 MMH (Part N 926106) - Brex</t>
  </si>
  <si>
    <t>Adaptadores Nuts OD 3/8 (Part N 581806) x30 -  AN6H-AN6H (Part N 915106) x10 -  AN6M-3/8NPTM (Part N 981666) x15 - AN6M-AN6M (Part N 981506) x15 - AN6M-1/4NPTM (Part N 981606) x10 - Sleeve OD 3/8 (Part N 581906) x30 - AN6M-AN10M (Part N991914) x5 - AN6M-AN12M(Part N 991918) x5</t>
  </si>
  <si>
    <t>Chapa 20 Galvinizada 1x2</t>
  </si>
  <si>
    <t>Planchuela 1 1/2 x 1/8 x1 2 x 3/16 x1 - cortes</t>
  </si>
  <si>
    <t>Arandelas y tuercas 1/4</t>
  </si>
  <si>
    <t>Varilla Roscada 1/4</t>
  </si>
  <si>
    <t>Bandeja</t>
  </si>
  <si>
    <t>Prensacables 3/4 plastico</t>
  </si>
  <si>
    <t>Mensula de pared bandeja 130mm reforzada</t>
  </si>
  <si>
    <t>Tablero Pilar 4 bocas ip65 conextube</t>
  </si>
  <si>
    <t>Caja de paso caja pase 10x10 Romax</t>
  </si>
  <si>
    <t>Toma doble combinado blanco CAMBRE</t>
  </si>
  <si>
    <t>Bastidor llave de luz cambre siglo 22 x5 - tapa blanca siglo 22 CAMBRE x5</t>
  </si>
  <si>
    <t>Curva plana a 90 para bandeja 100mm</t>
  </si>
  <si>
    <t>Pack 25 uniones para bandeja x1 - Unión Tee para bandeja 100mm x4</t>
  </si>
  <si>
    <t>Llave termomagnética 4x16 General Electric</t>
  </si>
  <si>
    <t>Bandeja 100x50 x10 - Trapecio doble varilla 100mm bandeja x20</t>
  </si>
  <si>
    <t>Del 18/12 al 18/01</t>
  </si>
  <si>
    <t>Darwin - DICIEMBRE</t>
  </si>
  <si>
    <t>Uber Nacho Piombo y Nico Riviere</t>
  </si>
  <si>
    <t>Provisiones comida campo</t>
  </si>
  <si>
    <t>Lavado Shineray - Ines limpieza</t>
  </si>
  <si>
    <t>Telecentro Canning - DICIEMBRE</t>
  </si>
  <si>
    <t>Electricidad Avellaneda</t>
  </si>
  <si>
    <t>Gabinete estanco 70x60 Prof 21cm</t>
  </si>
  <si>
    <t>Cajones plásticos económicos 60x40x23 x1</t>
  </si>
  <si>
    <t>Rodamiento</t>
  </si>
  <si>
    <t>Termómetro universal Leiheit Acero instantaneo digital</t>
  </si>
  <si>
    <t>Corta corriente sobre Borne Bateria con rosca</t>
  </si>
  <si>
    <t>Crimpeadora RJ45 Mordazas intercambeables Pata Crimpeadora Proskit Cp-371</t>
  </si>
  <si>
    <t>Mamelucos Descartables Dupont Tyvek Xpert 500</t>
  </si>
  <si>
    <t>Varilla</t>
  </si>
  <si>
    <t>Varilla Lisa Inoxidable rectificada 10mmx1mt 3d cnc</t>
  </si>
  <si>
    <t>Rodamientos para Thrusters de Sitio de Ensayos</t>
  </si>
  <si>
    <t>Cajones plásticos apilables reforzados contenedor 6422 x2</t>
  </si>
  <si>
    <t>Zapatos de trabajo para ines</t>
  </si>
  <si>
    <t>Soporte para celular</t>
  </si>
  <si>
    <t>Placa ASUS x2 Disco SSD 500GB x1 SSD 250GB x2 Mother ASUS x1 AMD Ryzen x2 Mother x1 Memoria 16GB x2 Gabinete x2 - a favor 1750</t>
  </si>
  <si>
    <t>Tubo de nitrógeno 1/4 M3 Iram</t>
  </si>
  <si>
    <t>Entrerrosca conexión rexta an6 1/4npt azul ftx Fueltech</t>
  </si>
  <si>
    <t>Thrusters</t>
  </si>
  <si>
    <t>Cortes por agua Plataforma 400x420 espesor 3</t>
  </si>
  <si>
    <t>Pintles para inyector Tromen</t>
  </si>
  <si>
    <t>Chancha</t>
  </si>
  <si>
    <t>Fabricación de chancha de la tug</t>
  </si>
  <si>
    <t>RCS</t>
  </si>
  <si>
    <t>RCS para Tug</t>
  </si>
  <si>
    <t>Cancelaron los tubos de nitrógeno</t>
  </si>
  <si>
    <t>Contactor</t>
  </si>
  <si>
    <t>Contactor equipo de química</t>
  </si>
  <si>
    <t>A Propulsion</t>
  </si>
  <si>
    <t>Conectores para nueva electrónica del sitio de ensayos M Rec 0.165'' doble fila x10 - Hembra 0.165'' Doble Fila 12 x10</t>
  </si>
  <si>
    <t>Terminal para nueva electrónica del sitio de ensayos - P/JS-1149-XX x120</t>
  </si>
  <si>
    <t>Agua oxigenada 5 bidones x35kg - Luca paso otros 20700</t>
  </si>
  <si>
    <t>Ines Limpieza y almuerzo</t>
  </si>
  <si>
    <t>Adaptadores AN6M-3/8NPTH (Part N 50715K174) BREX</t>
  </si>
  <si>
    <t>Valvula esférica 1/4NPTH Valve (Part N 46325K26) BREX</t>
  </si>
  <si>
    <t>Cancelaron las crimpeadoras</t>
  </si>
  <si>
    <t>Gastos por cambio de USD a USDC</t>
  </si>
  <si>
    <t>Transferencias del 15 y 22 del 12</t>
  </si>
  <si>
    <t>Gastos por transferencia - recibimos 19000</t>
  </si>
  <si>
    <t>Reforma de FACE Reparacion de 2 FACE END x2</t>
  </si>
  <si>
    <t>Construccion de motor regenerativo</t>
  </si>
  <si>
    <t>Comida y bebidas empanadas para el hangar</t>
  </si>
  <si>
    <t>Uber Andrés Pozzi y Nico Lupi</t>
  </si>
  <si>
    <t>Fabricación de chapa y grabado de identificadores para los conectores electrónica del sitio de ensayos</t>
  </si>
  <si>
    <t>Cable unipolar 25m para electrónica sitio de ensayos</t>
  </si>
  <si>
    <t>Kits conectores Hembra Macho IP67 de 16A para suministro de 220VAC y 12VDC</t>
  </si>
  <si>
    <t>Cable tipo taller 4m y o'rings para electrónica del sitio de ensayos</t>
  </si>
  <si>
    <t>Prensacables para electrónica del sitio de ensayos</t>
  </si>
  <si>
    <t>Kit de 5 discos de corte para minitorno Dremel para electrónica del sitio de ensayos</t>
  </si>
  <si>
    <t>Pilas para equipo de destilacion</t>
  </si>
  <si>
    <t>Pago Impuestos - IVA - 000780265762</t>
  </si>
  <si>
    <t>Pago Impuestos - Ganancias - 000780264738</t>
  </si>
  <si>
    <t>Pago de impuestos ok</t>
  </si>
  <si>
    <t>Pago Impuestos ok</t>
  </si>
  <si>
    <t>Pago impuestos HSBC ok</t>
  </si>
  <si>
    <t>Pago Impuestos - IVA por alquiler Darwin HSBC - VEP 766128710 ok</t>
  </si>
  <si>
    <t>Pago Impuestos - Ganancias por alquiler Darwin HSBC - VEP 766130057 ok</t>
  </si>
  <si>
    <t>Comisión mantenimiento de cuenta HSBC ok</t>
  </si>
  <si>
    <t>Seguros Sancor 1 de 6 ok</t>
  </si>
  <si>
    <t>Bidones de agua x4 ok</t>
  </si>
  <si>
    <t>Arduino Nano V3 Atmega328 Ch340 Mini USB 16m 5v Pines x1 - Modulo Driver Controlador con mosfet Irf520 24v 9a Arduino x1 ok</t>
  </si>
  <si>
    <t>Honorarios Contador</t>
  </si>
  <si>
    <t>Asado y bebidas</t>
  </si>
  <si>
    <t>DICIEMBRE - pagado el 24/12</t>
  </si>
  <si>
    <t>DICIEMBRE - pagado el 25/12</t>
  </si>
  <si>
    <t>Nafta auto Nacho</t>
  </si>
  <si>
    <t>Seguros containers</t>
  </si>
  <si>
    <t>Pagina web</t>
  </si>
  <si>
    <t>Hosting de pagina web</t>
  </si>
  <si>
    <t>Producción de fotos y producción de pagina web</t>
  </si>
  <si>
    <t>Pelota YPF</t>
  </si>
  <si>
    <t>Lavado Shineray - Ines limpieza - almuerzo</t>
  </si>
  <si>
    <t>Uber Nacho Piombo y Nico Lupi</t>
  </si>
  <si>
    <t>Hay 129.99 de mas en Mercado Pago</t>
  </si>
  <si>
    <t>Ganancia por arqueo</t>
  </si>
  <si>
    <t>Ticket de Ricky</t>
  </si>
  <si>
    <t>Taxi Ricardo Lang del 22/12 - 21/12 - 21/12</t>
  </si>
  <si>
    <t>Compra de Ricky a Ferretería Monteleone</t>
  </si>
  <si>
    <t>Compra de Ricky a La Catalina - Ferretería La Rueda - Ferretería Monteleone</t>
  </si>
  <si>
    <t>Globos compró Ricky a Party Forever</t>
  </si>
  <si>
    <t>Pinturerías del Centro</t>
  </si>
  <si>
    <t>Pintura en aerosol Rust Oleum Aluminio 340 gr</t>
  </si>
  <si>
    <t>Materiales debidos a Gimenez</t>
  </si>
  <si>
    <t>A Estructuras Ricky - en algun momento se hizo, mensaje de Luca del 24/12</t>
  </si>
  <si>
    <t>Expensas - NOVIEMBRE - DICIEMBRE - ENERO</t>
  </si>
  <si>
    <t>Seguros Sancor 2 de 6</t>
  </si>
  <si>
    <t>Peajes AUSA NOVIEMBRE</t>
  </si>
  <si>
    <t>Peajes AUBASA NOVIEMBRE</t>
  </si>
  <si>
    <t>DICIEMBRE - pagado el 11/1</t>
  </si>
  <si>
    <t>De Luca a Propulsión químicos</t>
  </si>
  <si>
    <t>A Sendwyre 50000</t>
  </si>
  <si>
    <t>Telecentro Canning - ENERO</t>
  </si>
  <si>
    <t>Darwin - ENERO</t>
  </si>
  <si>
    <t>DICIEMBRE - pagado el 12/1</t>
  </si>
  <si>
    <t>Salieron 20000 entraron 19500</t>
  </si>
  <si>
    <t>Unión Tee AN6 MMH (Part N 926106) - flete - LARA</t>
  </si>
  <si>
    <t>Adaptadores Nuts OD 3/8 (Part N 581806) x30 -  AN6H-AN6H (Part N 915106) x10 -  AN6M-3/8NPTM (Part N 981666) x15 - AN6M-AN6M (Part N 981506) x15 - AN6M-1/4NPTM (Part N 981606) x10 - Sleeve OD 3/8 (Part N 581906) x30 - AN6M-AN10M (Part N991914) x5 - AN6M-AN12M(Part N 991918) x5 - flete - LARA</t>
  </si>
  <si>
    <t>Adaptadores AN6M-3/8NPTH (Part N 50715K174) - flete - LARA</t>
  </si>
  <si>
    <t>Valvula esférica 1/4NPTH Valve (Part N 46325K26) - flete - LARA</t>
  </si>
  <si>
    <t>DICIEMBRE - pagado el 14/1</t>
  </si>
  <si>
    <t>Fabricación del inyector de la tug 1825 USD a dólar BN 90.75</t>
  </si>
  <si>
    <t>Jorge Paladini viáticos cuarentena</t>
  </si>
  <si>
    <t>Nos equivocamos en un numero eran 165618 en vez de 165168</t>
  </si>
  <si>
    <t>Batería Moura 12mva-7 12v 7ah ups - COMPRO NELSON</t>
  </si>
  <si>
    <t>Fuente switching metalica 24v 20a transformador lcd tira led COMPRO NELSON</t>
  </si>
  <si>
    <t>Cargador para baterías 12V x 7Ah COMPRO NELSON</t>
  </si>
  <si>
    <t>Tornillos de acero inoxidable varios M3 arandelas y tuercas autofrentantes - Juego de arandelas plásticas aislantes x100 y tornillos para chapa de acero inoxidable COMPRO NELSON</t>
  </si>
  <si>
    <t>Separadores metálicos hexagonales COMPRO NELSON</t>
  </si>
  <si>
    <t>Electrogelz</t>
  </si>
  <si>
    <t>Prensacables COMPRO NELSON</t>
  </si>
  <si>
    <t>Cinta</t>
  </si>
  <si>
    <t>Cintas doble faz y precintos COMPRO NELSON</t>
  </si>
  <si>
    <t xml:space="preserve">Tornillos de plástico y portaprecintos COMPRO NELSON </t>
  </si>
  <si>
    <t>Uber pago Nelson para llevar las DACs</t>
  </si>
  <si>
    <t>Estacionamiento Nelson</t>
  </si>
  <si>
    <t>Peajes Nelson</t>
  </si>
  <si>
    <t>Zapatilla y 2 M de termocontraíble COMPRO NELSON</t>
  </si>
  <si>
    <t>Taxco - ENERO</t>
  </si>
  <si>
    <t>Mordaza pata crimpeadora Proskit Cp-371 D11 - RJ45</t>
  </si>
  <si>
    <t>12/1 20000 y 14/1 10000</t>
  </si>
  <si>
    <t>DICIEMBRE - pagado el 20/1</t>
  </si>
  <si>
    <t>A Estructuras Ricky paso Luca</t>
  </si>
  <si>
    <t>Compra ferretería NELSON para integración de caja de electrónica</t>
  </si>
  <si>
    <t>Artículos de librería</t>
  </si>
  <si>
    <t>Válvula esférica 1/4 PuLG Inoxidable C316 Aceros Lomas</t>
  </si>
  <si>
    <t>Tornillo Allen con cabeza 12.9 6x30 Ciser x1 - Boton M5x12 50 u x2</t>
  </si>
  <si>
    <t>Arandelas biseladas M5x100</t>
  </si>
  <si>
    <t>De Luca</t>
  </si>
  <si>
    <t>O'Rings AS-012 x10 015 x10 129 x10 123 x10 152 x10 155 x10</t>
  </si>
  <si>
    <t>PG Refrigeración</t>
  </si>
  <si>
    <t>Botella tubo de nitrógeno 1/4 para thrusters</t>
  </si>
  <si>
    <t>Personal - ENERO</t>
  </si>
  <si>
    <t>Válvula esférica 1/4 PuLG Inoxidable C316 Aceros Lomas - Restante</t>
  </si>
  <si>
    <t>Tornillo Allen con cabeza 12.9 6x30 Ciser x1 - Boton M5x12 50 u x2 - Restante</t>
  </si>
  <si>
    <t>Arandelas biseladas M5x100 - Restante</t>
  </si>
  <si>
    <t>Tacho de basura para hielo 5800 - 1400 por arqueo</t>
  </si>
  <si>
    <t>Viáticos Andrés Pozzi cuarentena</t>
  </si>
  <si>
    <t>Paul Nicol</t>
  </si>
  <si>
    <t>Paul Nicol Wire In</t>
  </si>
  <si>
    <t>Cajones plásticos económicos 60x40x23 x4 - se retiraban en el local</t>
  </si>
  <si>
    <t>Agua oxigenada 8 bidones 60%</t>
  </si>
  <si>
    <t>Cooler CPU DeepCool Gammaxx 400S Para Alfredo - Ricky repone 5030 por el SSD que es para el</t>
  </si>
  <si>
    <t>Artículos de limpieza y provisiones</t>
  </si>
  <si>
    <t>Adaptador USB Adapter Connector USB-A (USB TYPE-A) Receptacle To USB-A (USB TYPE-A) Receptacle Panel Mount Bulkhead 626-1355-ND BREX</t>
  </si>
  <si>
    <t>Catherine Nicol</t>
  </si>
  <si>
    <t>Catherine Nicol Wire In</t>
  </si>
  <si>
    <t>Aguas Nacho Piombo</t>
  </si>
  <si>
    <t>Inés Limpieza y comida</t>
  </si>
  <si>
    <t>DICIEMBRE - pagado el 25/1</t>
  </si>
  <si>
    <t>Abrazadera Sujeciones para herrajes de piping CLAMS 3/8 Tubo S 1 9'52</t>
  </si>
  <si>
    <t>Soldadura de conexiones en inyector</t>
  </si>
  <si>
    <t>Soldadura de nuevos tanques y mecanizado</t>
  </si>
  <si>
    <t>Impresiones 3D Anclaje Fijo Doble x4 - Movil x4 - Bancada Tubo N2 x1 - Bancada Valvula RCS x1 - Go Pro x2</t>
  </si>
  <si>
    <t>Alexander Fisher</t>
  </si>
  <si>
    <t>Alexander Fisher Wire In OBI Safe Investment by Ale</t>
  </si>
  <si>
    <t>Corta corriente</t>
  </si>
  <si>
    <t>Corta corriente sobre Borne Bateria con rosca - se perdieron los anteriores</t>
  </si>
  <si>
    <t>Del 18/01 al 18/02</t>
  </si>
  <si>
    <t>Adaptadores Rj45 A Usb Tp Link Ue200 Usb 2.0 Red Utp Royal2002 x2 - Union Ficha Rj45 Hembra Hembra Cable Red Utp X10ud x1</t>
  </si>
  <si>
    <t>Fichas Rj45 Conector Red Cable Utp 1000mbps 5e Bolsa X100</t>
  </si>
  <si>
    <t>Tapas Bolsa X 100 Capuchones Rj45 Fichas Utp Conectores</t>
  </si>
  <si>
    <t>Adaptadores para bins de agua Reductor Salida Bins 1000 Litros x3 - Adaptador Salida Bins Ibc 1000 Litros 2 Pulgadas x3</t>
  </si>
  <si>
    <t>Tubos Caños IPS Fs. Tubo Multicapa S 3.2 - 25mm x 4 mtrs para extensión de aire comprimido</t>
  </si>
  <si>
    <t>Arandela Grower 1/4 ARA039</t>
  </si>
  <si>
    <t>Arandelas Grower 12 x20 - 5 x50 - Plana zincada v/chico reforz. 1/2 x20</t>
  </si>
  <si>
    <t>Tuercas zincadas M 12x1.75</t>
  </si>
  <si>
    <t>Alfred Nicol Jr</t>
  </si>
  <si>
    <t>Alfred Nicol Wire In OBI Note Ethic Aerospace</t>
  </si>
  <si>
    <t>Cena para inversores</t>
  </si>
  <si>
    <t>Cinta rotuladora TZ fondo blanco letra negra 12mm CSTZ231 para harness de banco de ensayos</t>
  </si>
  <si>
    <t>Terminal Hembra no se entiende bien - para nuevo harness sitio de ensayos</t>
  </si>
  <si>
    <t>De Luca a HSBC</t>
  </si>
  <si>
    <t>Repuestos La Japonesa</t>
  </si>
  <si>
    <t>Service Shineray kit de distribución - refrigerante - kit de filtros y aceite</t>
  </si>
  <si>
    <t>Kenneth Drobish</t>
  </si>
  <si>
    <t>Kenneth Drobish Wire In OBI FBO Epic Aerospace</t>
  </si>
  <si>
    <t>Provisiones Nacho Piombo</t>
  </si>
  <si>
    <t>Cables Plug a cable doble fila 4V 5561-04 x60 - Receptáculo a cable doble fila 4V 5560-04 x60</t>
  </si>
  <si>
    <t>Terminal Hembra P/5560 2-5V x260 - Macho P/5561 x260</t>
  </si>
  <si>
    <t>Cielo Lavergne</t>
  </si>
  <si>
    <t>Cuplas acero inox Red. 3/4'' x 1/2''</t>
  </si>
  <si>
    <t>Tapón Macho AN 6 x15 - Hembra x15</t>
  </si>
  <si>
    <t>Planchuela de aluminio 38x2mm x6mtrs</t>
  </si>
  <si>
    <t>Tubo de aluminio 3/8'' OD x6mtrs 9.5 x1</t>
  </si>
  <si>
    <t>Barras</t>
  </si>
  <si>
    <t>Barra redonda de aluminio 1/2 metro 7075 T6 diámetro 20mm</t>
  </si>
  <si>
    <t>Caudalímetro Sensor Flujo 30 Ltr/min Yf-s201 Arduino Nubbeo</t>
  </si>
  <si>
    <t>Acople Conexión Hembra Hembra Recto An6 Azul Ftx Fueltech</t>
  </si>
  <si>
    <t>Kit Pestañadora Y Cortadora Value Vft808is Alta Calidad</t>
  </si>
  <si>
    <t>Tijera Pinza Corta Caño Pvc Termofusion 42 Mm Profesional</t>
  </si>
  <si>
    <t>Llave Combinada Con Crique Boca Abierta King Tony 17mm x1 - 18mm x1 - Combinada 9/16 Irimo x2 - 11/16 x5 - 5/8 x2</t>
  </si>
  <si>
    <t>Tornillo Allen 12.9 Boton M5x10 Caja 50 Unidades x1 - M5x12 x1</t>
  </si>
  <si>
    <t>Mueble Ordenador 15 Cajones Palladino Taller Mecanico P5</t>
  </si>
  <si>
    <t>Pago Impuestos HSBC</t>
  </si>
  <si>
    <t>Cables para electrónica sitio de ensayos</t>
  </si>
  <si>
    <t>Para Oficina + sillas</t>
  </si>
  <si>
    <t>ITT Cannon LLC / DA509051</t>
  </si>
  <si>
    <t>ITT Cannon LLC / DB509061</t>
  </si>
  <si>
    <t>Bench Top Soldering/Desoldering Fume Smoke Extraction Unit ESD Safe</t>
  </si>
  <si>
    <t>24.0" (609.60mm) Banana Plug Single Stackable To Banana Plug Single Stackable Patch Cord 5000V (5kV)</t>
  </si>
  <si>
    <t>12.0" (304.80mm) Banana Plug Single Stackable To Banana Plug Single Stackable Patch Cord 5000V (5kV)</t>
  </si>
  <si>
    <t>36.0" (914.40mm) Banana Plug Single Stackable To Alligator Clip Insulated Patch Cord 5000V (5kV)</t>
  </si>
  <si>
    <t>18.0" (457.20mm) Banana Plug Single To Alligator Clip Insulated Patch Cord</t>
  </si>
  <si>
    <t>40.0" (1016.00mm) BNC Male Plug To Alligator Clip Insulated (2) Test Lead 500V</t>
  </si>
  <si>
    <t>18.0" (457.20mm) Banana Plug Single Stackable To Mini Hook Patch Cord 5000V (5kV)</t>
  </si>
  <si>
    <t>12.0" (304.80mm) Alligator Clip Insulated To Alligator Clip Insulated Test Lead 5000VDC (5kV) 10 Leads Multiple Colors</t>
  </si>
  <si>
    <t>36.0" (914.40mm) Alligator Clip Insulated To Alligator Clip Insulated Test Lead 5000VDC (5kV) 10 Leads Multiple Colors</t>
  </si>
  <si>
    <t>Conductive Dissipative Table Workbench Grounding Mat Rubber Blue 4' (1.22m) X 2' (0.61m)</t>
  </si>
  <si>
    <t>Connector Stackthrough Unkeyed (PC/104) Through Hole Black PC/104 // A112097-ND // BREX</t>
  </si>
  <si>
    <t>5 mOhms 1% 3W Chip Resistor Nonstandard Anti-Sulfur Automotive AEC-Q200 Current Sense Moisture Resistant Pulse Withstanding Metal Element // WSL36375L000FBA-ND // BREX</t>
  </si>
  <si>
    <t>10 mOhms 1% 3W Chip Resistor Nonstandard Anti-Sulfur Automotive AEC-Q200 Current Sense Moisture Resistant Pulse Withstanding Metal Element // WSL3637R0100FBA-ND // BREX</t>
  </si>
  <si>
    <t>Polyester Smock Lab Coat Length with Cuffs Medium Blue 4mm Snap Stud on Hip Conductive Fabric on Cuff // 16-1250-ND // BREX</t>
  </si>
  <si>
    <t>Polyester Smock Lab Coat Length with Cuffs XLarge Blue 4mm Snap Stud on Hip Conductive Fabric on Cuff // 16-1243-ND // BREX</t>
  </si>
  <si>
    <t>Leaded  Bar Solder Sn60Pb40 (60/40)  Bar 0.5 lb (227g) // BARSN60PB40-8OZ-ND // BREX</t>
  </si>
  <si>
    <t>Cord (For Mats Wrist Straps) 10' (3.05m)  1 MOhms Black // 2071-B9703-ND // BREX</t>
  </si>
  <si>
    <t>Red Fiberglass Silicone Coated Halogen Free Braided Sleeving Insulated 0.250" (6.35mm) 50.00' (15.24m) // 1030-1576-ND // BREX</t>
  </si>
  <si>
    <t>Red Fiberglass Silicone Coated Halogen Free Braided Sleeving Insulated 0.375" (9.52mm) 50.00' (15.24m) // 1030-1577-ND // BREX</t>
  </si>
  <si>
    <t>Red Fiberglass Silicone Coated Halogen Free Braided Sleeving Insulated 1.000" (25.40mm) 50.00' (15.24m) // 1030-FIN1.00RD50-ND // BREX</t>
  </si>
  <si>
    <t>Handheld 32 ~ 1300°F (0 ~ 704°C) Thermocouple Thermometer LCD C°/F° Auto Off Max Hold // 1691-FG100B-03-ND // BREX</t>
  </si>
  <si>
    <t>Conductive Dissipative Table Workbench Grounding Mat Rubber Blue 4' (1.22m) X 2' (0.61m) // SCP774-ND // BREX</t>
  </si>
  <si>
    <t>Connector Non-Stackthrough Unkeyed (PC/104) Through Hole Black PC/104 // A112111-ND // BREX</t>
  </si>
  <si>
    <t>9 Position D-Sub Plug Male Pins Connector // NOR1837-ND // BREX</t>
  </si>
  <si>
    <t>9 Position D-Sub Receptacle Female Sockets Connector // NOR1858-ND // BREX</t>
  </si>
  <si>
    <t>9 Position D-Sub Receptacle Female Sockets Connector // NOR1838-ND // BREX</t>
  </si>
  <si>
    <t>9 Position D-Sub Plug Male Pins Connector // NOR1000-ND // BREX</t>
  </si>
  <si>
    <t>3 (Power) Position D-Sub Combo Receptacle Female Sockets Connector 636-M3W3203L461 - BREX</t>
  </si>
  <si>
    <t>3 (Power) Position D-Sub Combo Receptacle Female Sockets Connector 636-680M3W3203L201 - BREX</t>
  </si>
  <si>
    <t>3 (Power) Position D-Sub Combo Plug Male Pins Connector 636-680M3W3103L201 - BREX</t>
  </si>
  <si>
    <t>3 (Power) Position D-Sub Combo Plug Male Pins Connector 636-684M3W3103L461 - BREX</t>
  </si>
  <si>
    <t>Circuito Integrado Buffer Non-Inverting 2 Element 1 Bit per Element Push-Pull Output SOT-363 74LVC2G34DW-7DICT-ND - brex</t>
  </si>
  <si>
    <t>Conectores 6 (Power) Position Circular Connector Jack Male Pins Solder Cup HR594-ND - brex</t>
  </si>
  <si>
    <t>Conectores 12 (Power) Position Circular Connector Plug Female Sockets Solder Cup HR1916-ND - brex</t>
  </si>
  <si>
    <t>Conectores 12 (Power) Position Circular Connector Jack Male Pins Solder Cup HR1920-ND - brex</t>
  </si>
  <si>
    <t>Seguros Sancor 3 de 6</t>
  </si>
  <si>
    <t>De Luca a los Químicos</t>
  </si>
  <si>
    <t>Kevin Vitale</t>
  </si>
  <si>
    <t>Kevin Vitale Wire In Ref RTL016</t>
  </si>
  <si>
    <t>Caja Organizadora Tokio De 52 Litros Con Ruedas</t>
  </si>
  <si>
    <t>Jarra Medidora</t>
  </si>
  <si>
    <t>Jarra Medidora Con Marcas Plástica Flexible 1 Litro</t>
  </si>
  <si>
    <t>Embudo Plastico Juego X 4 Unidades - Maranello</t>
  </si>
  <si>
    <t>Polainas Para Soldador De Cuero Descarne Con Hebilla x1 - Polainas Para Soldador Descarne x1</t>
  </si>
  <si>
    <t>Inés Limpieza Rancho Canning Oficina</t>
  </si>
  <si>
    <t>Personal - FEBRERO</t>
  </si>
  <si>
    <t>Darwin - FEBRERO</t>
  </si>
  <si>
    <t>Peaje AUSOL NOVIEMBRE</t>
  </si>
  <si>
    <t>Peaje AUSOL DICIEMBRE</t>
  </si>
  <si>
    <t>Peaje AUBASA DICIEMBRE</t>
  </si>
  <si>
    <t>Peaje AUSA DICIEMBRE</t>
  </si>
  <si>
    <t>Peaje AUSOL ENERO</t>
  </si>
  <si>
    <t>Peaje AUSA ENERO</t>
  </si>
  <si>
    <t>Taxco - FEBRERO</t>
  </si>
  <si>
    <t>Yleana Venture Partners LP Wire In</t>
  </si>
  <si>
    <t>Resina Endurecedor de Epoxi Dilack 42 B 0.075 Kg</t>
  </si>
  <si>
    <t>Jeringa 10ml 40x8 IM PPK</t>
  </si>
  <si>
    <t>Colector</t>
  </si>
  <si>
    <t>Colector para tanques de Inox Tug</t>
  </si>
  <si>
    <t>Casquetes para soldar A403 304L 219.1 x 3.76 SCH 10S para tanques Tug</t>
  </si>
  <si>
    <t>Balanza Comercial Digital Kretz Novel Eco 2 30kg Con Mástil 110v/240v 360 Mm X 240 Mm</t>
  </si>
  <si>
    <t>Estación De Soldado Soldadora Digital Proskit Ss-989 700w</t>
  </si>
  <si>
    <t>A Andrés Pozzi por compras de Nelson Laboratorio</t>
  </si>
  <si>
    <t>Ambo para Inés</t>
  </si>
  <si>
    <t>Acondicionador celda de carga Amplificador celda de carga Configurable 0-5v 0-10v 4-2 ma</t>
  </si>
  <si>
    <t>Acondicionador</t>
  </si>
  <si>
    <t>Pinza Porta Electrodo Esab Confort 200 Amp Bronce P/ Soldar x1 - Pinza Porta Masa Maza Soldadora 300 Amp Profesional x1</t>
  </si>
  <si>
    <t>Fabricación según plano TK_TUG_V8 Nacho Corro</t>
  </si>
  <si>
    <t>Estaño para electrónica Eximetal 250grs 60/40 SN/PB 0.5mm x3 - Estaño 1mm 60/40 rollo 250grs x1</t>
  </si>
  <si>
    <t>Dispenser</t>
  </si>
  <si>
    <t>Dispenser para alcohol isopropílico 200ml para electrónica</t>
  </si>
  <si>
    <t>Alicate tipo Piergiacomi</t>
  </si>
  <si>
    <t>Punta para soldar</t>
  </si>
  <si>
    <t>Punta para estación de soldado SMD Barredora Hakko</t>
  </si>
  <si>
    <t>Jeringas de Flux en Gel para soldaduras 10cc SOL-FLUXJER</t>
  </si>
  <si>
    <t>Alcohol Isopropílico x 1 litro AER-ISOPROP</t>
  </si>
  <si>
    <t>Batería 9 Volts</t>
  </si>
  <si>
    <t>Multímetro Tester-MT1706 DC1000V20A-AC750V-60MOHM-BUZZ</t>
  </si>
  <si>
    <t>Mariano Conti</t>
  </si>
  <si>
    <t>Jaime Apreda</t>
  </si>
  <si>
    <t>Alejandro Tagliabue</t>
  </si>
  <si>
    <t>Ariel Martin Gesto</t>
  </si>
  <si>
    <t>Juan Pablo Palacios Jardi</t>
  </si>
  <si>
    <t>Federico Ogue</t>
  </si>
  <si>
    <t>Mariano Di Pietrantonio</t>
  </si>
  <si>
    <t>Matías Tutzer</t>
  </si>
  <si>
    <t>Aporte Mariano Conti</t>
  </si>
  <si>
    <t>Aporte Jaime Apreda</t>
  </si>
  <si>
    <t>Aporte Alejandro Tabliague</t>
  </si>
  <si>
    <t>Aporte Ariel Martin Gesto</t>
  </si>
  <si>
    <t>Matíaz Tutzer</t>
  </si>
  <si>
    <t>Construcción de motor regenerativo - corte de cámara de motor regenerativo</t>
  </si>
  <si>
    <t>Bidones de agua x4 - botellones 20lts aparte x4</t>
  </si>
  <si>
    <t>Entwistle Ventures LLC</t>
  </si>
  <si>
    <t>Entwistle Ventures LLC Wire In OBI from Entwistle Ventures</t>
  </si>
  <si>
    <t>Alteknia</t>
  </si>
  <si>
    <t xml:space="preserve">Punta para soldar plana gruesa </t>
  </si>
  <si>
    <t>Convertidor</t>
  </si>
  <si>
    <t>Potenciómetro</t>
  </si>
  <si>
    <t>Potenciómetros 5 kOhms 0.5W 1/2W PC Pins Through Hole Trimmer Potentiometer Cermet 25 Turn Top Adjustment 3296W-502LF-ND x12 - 10 kOhms 0.5W 1/2W PC Pins Through Hole Trimmer Potentiometer Cermet 25 Turn Top Adjustment 3296Y-103LF-ND x12 - PDU BE</t>
  </si>
  <si>
    <t>Capacitores 10 Molded Tantalum Capacitors 35V 2312 (6032 Metric) 1.6Ohm 399-18050-2-ND x20 - 68 Molded Tantalum Capacitors 35V 2924 (7361 Metric) 150mOhm  
478-3110-2-ND x50 PDU BE</t>
  </si>
  <si>
    <t>Relé General Purpose Relay SPST-NO (1 Form A) 24VDC Coil Through Hole PB1969-ND x25 - General Purpose Relay SPDT (1 Form C) 24VDC Coil Through Hole PB1086-ND x15 PDU BE</t>
  </si>
  <si>
    <t>Diodos Diode Schottky 45V 50A Surface Mount DPAK 497-13279-2-ND x15 - 9.2V Clamp 65.2A Ipp Tvs Diode Surface Mount CFP5 1727-4447-2-ND x5 - 15.4V Clamp 39A Ipp Tvs Diode Surface Mount CFP5 1727-4455-2-ND x5 - 29.2V Clamp 102.7A Ipp Tvs Diode Surface Mount DO-214AB (SMCJ) F6565TR-ND x15 - 18.6V Clamp 538A (8/20µs) Ipp Tvs Diode Surface Mount SMC 497-11772-2-ND x10 - 45.4V Clamp 66.1A Ipp Tvs Diode Surface Mount DO-214AB (SMCJ) F6570TR-ND x10 PDU BE</t>
  </si>
  <si>
    <t>Conectores Socket Contact Tin 18-24 AWG Crimp Power WM2501TR-ND x250 - Connector Header Through Hole 4 position 0.244'' (6.20mm) 455-2363-ND x24 - Connector Header Through Hole 2 position 0.244 (6.20mm) 455-2361-ND x32 - Connector Header Through Hole 12 position 0.244 (6.20mm) 455-2366-ND x12 - 4 Rectangular Connectors - Housings Plug White 0.244 (6.20mm) 455-2351-ND x30 - 2 Rectangular Connectors - Housings Plug White 0.244 (6.20mm) 455-3603-ND x50 - 12 Rectangular Connectors - Housings Plug White 0.244 (6.20mm) 455-2354-ND x12 - Socket Contact Tin 12 AWG Crimp 455-2377-2-ND x500 - Connector Header Through Hole 8 position 0.165 (4.20mm) WM3803-ND x20 - 8 Rectangular Connectors - Housings Receptacle Natural 0.165 (4.20mm) WM3703-ND x50 PDU BE</t>
  </si>
  <si>
    <t>Cables para medición 18.0 (457.20mm) Banana Plug Single To Alligator Clip Insulated Patch Cord 461-1298-ND</t>
  </si>
  <si>
    <t>Resistencia de potencia 680 mOhms 100W Wirewound Chassis Mount Resistor A137209-ND x2 - 820 mOhms 100W Wirewound Chassis Mount Resistor A138906-ND x2 PDU BE</t>
  </si>
  <si>
    <t>Destornilladores 3/16'' Hex Socket Nut Driver 9.30'' (236.0mm) 32258-ND PDU BE</t>
  </si>
  <si>
    <t>Diodos 45.4V Clamp 33.1A Ipp Tvs Diode Surface Mount SMC (DO-214AB) SMCJ28A-QTR-ND PDU BE</t>
  </si>
  <si>
    <t>Cables 22 AWG Hook-Up Wire 19/34 Red 600V 100.0' (30.5m) AAZ221934R-100-ND x1 - 22 AWG Hook-Up Wire 19/34 Black 600V 100.0' (30.5m) AAZ221934B-100-ND x1 - 22 AWG Hook-Up Wire 19/34 White 600V 100.0' (30.5m) AAZ221934W-100-ND x2 PDU BE</t>
  </si>
  <si>
    <t>Conectores 9 Position D-Sub Receptacle Female Sockets Connector AE10095-ND x1 - 9 Position D-Sub Plug Male Pins Connector AE10142-ND x1 - 25 Position D-Sub Receptacle Female Sockets Connector AE10107-ND x3 - 25 Position D-Sub Plug Male Pins Connector AE10146-ND x3 - 4 Rectangular Connectors - Housings Receptacle Natural 0.165'' (4.20mm) WM3701-ND x10 - Connector Header Through Hole 4 position 0.165'' (4.20mm) WM3801-ND x4 - 2 Rectangular Connectors - Housings Receptacle Natural  WM3700-ND x25 - Socket Contact Tin 14-20 AWG Crimp 455-2376-2-ND x250 - Socket Contact Tin 18-24 AWG Crimp Power WM2501TR-ND x100 - 2 Rectangular Connectors - Housings Plug White 0.244'' (6.20mm) 455-2374-ND x16 - Connector Header Through Hole 4 position 0.244" (6.20mm) 455-2363-ND x10 - Connector Header Through Hole 2 position WM3800-ND x8 - Connector Header Through Hole 2 position 0.244 (6.20mm) 455-2361-ND x16  PDU BE</t>
  </si>
  <si>
    <t>Relé General Purpose Relay SPST-NO (1 Form A) 24VDC Coil Through Hole PB1969-ND PDU BE</t>
  </si>
  <si>
    <t>Circuito Integrado IC CURRENT TRANSMITTER 8VSSOP 296-43670-2-ND x8 - Current Monitor Regulator High-Side  8-VSSOP 296-47257-2-ND x8  PDU BE</t>
  </si>
  <si>
    <t>Resistencia de potencia 18.7 kOhms +-1 0.125W 1/8W Chip Resistor 0805 (2012 Metric) Automotive AEC-Q200 Thick Film RMCF0805FT18K7 x10 - 15 mOhms +-1 1W Chip Resistor Wide 1206 (3216 Metric) 0612 Automotive AEC-Q200 Current Sense Metal Foil 408-1975-2-ND x10 -  RES 140K OHM 1/8W 1 0805 x10 PDU BE</t>
  </si>
  <si>
    <t>Capacitores 0.1 +-10 50V Ceramic Capacitor X7R 0805 (2012 Metric) 399-6928-2-ND PDU BE</t>
  </si>
  <si>
    <t>Transistores Bipolar (BJT) Transistor NPN 40V 600mA 300MHz 1.15W Surface Mount SOT-223  1727-4252-2-ND PDU BE</t>
  </si>
  <si>
    <t>Convertidor Isolated Module DC DC Converter 1 Output 12V    8.4A 14.4V - 36V Input 285-2126-ND x5 - Isolated Module DC DC Converter 1 Output 5V    20A 14.4V - 36V Input 285-2125-ND x5 PDU Tug</t>
  </si>
  <si>
    <t>Convertidor Non-Isolated PoL Module DC DC Converter 1 Output 3.3  15V 20A 9V - 53V Input  285-2503-ND x8 - Isolated Module DC DC Converter 1 Output 5V 6A 9V - 36V Input 285-2417-ND x5 - Isolated Module DC DC Converter 1 Output 9V  1A 9V - 36V Input 1470-4 PDU BE</t>
  </si>
  <si>
    <t>KEMET / M39014/02-1419 PDU Tug 2</t>
  </si>
  <si>
    <t>TE Connectivity AMP Connectors / 1375795-4 PDU Tug 2</t>
  </si>
  <si>
    <t>Molex (VA) / 5040500491 PDU Tug 2</t>
  </si>
  <si>
    <t>Vishay Dale (VA) / M55342K06B10E0RS3 PDU Tug 2</t>
  </si>
  <si>
    <t>Vishay Dale (VA) / D55342K07B499DRS3 PDU Tug 2</t>
  </si>
  <si>
    <t>STMicroelectronics [EC] (VA) / TSX631AIYLT PDU Tug 2</t>
  </si>
  <si>
    <t>Texas Instruments (VA) / INA225AQDGKRQ1 PDU Tug 2</t>
  </si>
  <si>
    <t>Vishay Dale (VA) / M55342K06B2E49RS3 PDU Tug 2</t>
  </si>
  <si>
    <t>KEMET / CDR33BX104AKWS7185 PDU Tug 2</t>
  </si>
  <si>
    <t>Keystone Electronics / 4799 PDU Tug 2</t>
  </si>
  <si>
    <t>Keystone Electronics / 6799 PDU Tug 2</t>
  </si>
  <si>
    <t>Contactos Contactos subminiatura D 636-170-201-170L002</t>
  </si>
  <si>
    <t>Punta para soldar 577-HS-1665 x1 - 577-HS-2751 x2 - 577-HS-2796 x1 - 577-HS-4785 x2 - 577-HS-4787 x2</t>
  </si>
  <si>
    <t>Manta antiestática 517-30058 x1 - 517-3001012 x1</t>
  </si>
  <si>
    <t>Adaptadores Cambiadores de género y Adaptadores subminiatura D Mini Gender Changer 25P Male-Female 636-GCLP25M25F</t>
  </si>
  <si>
    <t>Placa PDU BE rA</t>
  </si>
  <si>
    <t>Placa PDU BE GB_rA</t>
  </si>
  <si>
    <t>Maaxgom</t>
  </si>
  <si>
    <t>Manguera para inhibición de propelente Banco de Ensayos</t>
  </si>
  <si>
    <t>El Español Sanitarios</t>
  </si>
  <si>
    <t>Bujes BB048 3/8 x 1/4 x1 - 1/2 x 3/8 x2 - 1/2 x 1 x2 para inhibición de propelente Banco de Ensayos</t>
  </si>
  <si>
    <t>Cuplas para inhibición de propelente Banco de Ensayos</t>
  </si>
  <si>
    <t>Teflón 1/2 x2 - 3/4 x2 para inhibición de propelente Banco de Ensayos</t>
  </si>
  <si>
    <t>Sellador H3 para inhibición de propelente Banco de Ensayos</t>
  </si>
  <si>
    <t>Estación De Soldado Digital 700w Proskit Ss-989</t>
  </si>
  <si>
    <t>David Koner</t>
  </si>
  <si>
    <t>David Koner Wire In</t>
  </si>
  <si>
    <t>Donación a bomberos voluntarios</t>
  </si>
  <si>
    <t>Tapas conectores Connector Cap (Cover) Screen For D-Sub Connectors Female 626-1244-ND x10 - 626-1245-ND x3 - 626-1246-ND x3 - Male 626-1249-ND x2 - Connector Cap (Cover) Dust For D-Sub Connectors Female 909DCA-ND x50 - 925DCA-ND x20 - 915DCA-ND x10 - Male</t>
  </si>
  <si>
    <t>Tapas conectores Connector Cap (Cover) Screen For D-Sub Connectors Female 626-1244-ND x10 - 626-1245-ND x3 - 626-1246-ND x3 - Male 626-1249-ND x2 - Connector Cap (Cover) Dust For D-Sub Connectors Female 909DCA-ND x50 - 925DCA-ND x20 - 915DCA-ND x10 - Male - FLETE</t>
  </si>
  <si>
    <t>Adaptador USB Adapter Connector USB-A (USB TYPE-A) Receptacle To USB-A (USB TYPE-A) Receptacle Panel Mount Bulkhead 626-1355-ND BREX - FLETE</t>
  </si>
  <si>
    <t>Cebador</t>
  </si>
  <si>
    <t>RCBS</t>
  </si>
  <si>
    <t>Hand Priming Tool 16-90200 Encargó Nacho para Juan - FLETE - no se cuando ni como se compro</t>
  </si>
  <si>
    <t>Andrés Pozzi devolvió lo que le sobró</t>
  </si>
  <si>
    <t>Remeras Epic</t>
  </si>
  <si>
    <t>Torquímetro</t>
  </si>
  <si>
    <t>Electronics 2 MISC</t>
  </si>
  <si>
    <t>Electronics 1 MISC</t>
  </si>
  <si>
    <t>Servos 1</t>
  </si>
  <si>
    <t>Valvulas - metal soporte</t>
  </si>
  <si>
    <t>Aluminio - Válvulas - metal soporte</t>
  </si>
  <si>
    <t>Sensores Presión Px2</t>
  </si>
  <si>
    <t>Para valvulas - metal soporte</t>
  </si>
  <si>
    <t>Tubos Cámara Combustión Motor</t>
  </si>
  <si>
    <t>Valvulas corte por agua</t>
  </si>
  <si>
    <t>Valvulas - corte por agua</t>
  </si>
  <si>
    <t>Tanque de nafta</t>
  </si>
  <si>
    <t>Cortes para bridas</t>
  </si>
  <si>
    <t>Soporte cortes tergopol</t>
  </si>
  <si>
    <t>200x130x25 guías de despegue - chapas de aluminio</t>
  </si>
  <si>
    <t>Tacho industrial y sierra de mano</t>
  </si>
  <si>
    <t>Tromen</t>
  </si>
  <si>
    <t>Conectores Conector Recto Neumatico Rosca Macho 1/4 X 8mm Sin Proyecto Sin Área</t>
  </si>
  <si>
    <t>Por cancelación de pedido</t>
  </si>
  <si>
    <t>Pago tarjeta BREX</t>
  </si>
  <si>
    <t>Juego de torretas y tuercas DB9</t>
  </si>
  <si>
    <t>Alojamiento</t>
  </si>
  <si>
    <t>Viáticos</t>
  </si>
  <si>
    <t>Aéreo</t>
  </si>
  <si>
    <t>Arreglo</t>
  </si>
  <si>
    <t>Seña - Galpón Canning</t>
  </si>
  <si>
    <t>Baños - Galpón Canning</t>
  </si>
  <si>
    <t>Ventanas - Galpón Canning</t>
  </si>
  <si>
    <t>Pisos - Seña - Galpón Canning</t>
  </si>
  <si>
    <t>Seña 50% trabajo - Galpón Canning</t>
  </si>
  <si>
    <t>Plomeria y otro 50% - Galpón Canning</t>
  </si>
  <si>
    <t>Faltan materiales - Galpón Canning</t>
  </si>
  <si>
    <t>Cerámica Baño - Galpón Canning</t>
  </si>
  <si>
    <t>Electricidad - Galpón Canning</t>
  </si>
  <si>
    <t>Griferia Ducha - Galpón Canning</t>
  </si>
  <si>
    <t>Restante - Galpón Canning</t>
  </si>
  <si>
    <t>Cerradura + llaves - Galpón Canning</t>
  </si>
  <si>
    <t>Zapatillas - Galpón Canning</t>
  </si>
  <si>
    <t>Platos vasos cubiertos - Galpón Canning</t>
  </si>
  <si>
    <t>Platos vasos cubiertos - Oficina</t>
  </si>
  <si>
    <t>Termotanque - Galpón Canning</t>
  </si>
  <si>
    <t>Instalación eléctrica - Galpón Canning</t>
  </si>
  <si>
    <t>Durlock Canning - Galpón Canning</t>
  </si>
  <si>
    <t>Electricidad plomeria etc. - Galpón Canning</t>
  </si>
  <si>
    <t>Pago - Galpón Canning</t>
  </si>
  <si>
    <t>Luces - Galpón Canning</t>
  </si>
  <si>
    <t>Pintura, pintores, puerta - Galpón Canning</t>
  </si>
  <si>
    <t>Luces oficina, baño, cocina - Galpón Canning</t>
  </si>
  <si>
    <t>Mesas y limpieza - flete a Canning Feltes Quilmes - Galpón Canning</t>
  </si>
  <si>
    <t>Instalación de tablero - Galpón Canning</t>
  </si>
  <si>
    <t>Cables y tableros trifásicos - Galpón Canning</t>
  </si>
  <si>
    <t>Techado de oficina, materiales e instalación eléctrica - Galpón Canning</t>
  </si>
  <si>
    <t>Electricidad Canning - Galpón Canning</t>
  </si>
  <si>
    <t>Cámaras de seguridad - Galpón Canning</t>
  </si>
  <si>
    <t>Mejora de motor eléctrico para compresor de mono a trifásico - Galpón Canning</t>
  </si>
  <si>
    <t>Microondas - Galpón Canning</t>
  </si>
  <si>
    <t>Cocina Canning - Galpón Canning</t>
  </si>
  <si>
    <t>Materiales para plomería - Galpón Canning</t>
  </si>
  <si>
    <t>Mano de obra plomería - Galpón Canning</t>
  </si>
  <si>
    <t>Restante - plomería - Galpón Canning</t>
  </si>
  <si>
    <t>Micro cemento para Darwin - Oficina</t>
  </si>
  <si>
    <t>Luces y zócalos para oficina. Tornillos y cosas de ferreterias varias - Oficina</t>
  </si>
  <si>
    <t>Zócalos, pintura, luces - Oficina</t>
  </si>
  <si>
    <t>Pintura + electricidad - Galpón Canning</t>
  </si>
  <si>
    <t>Material de electricidad - Oficina</t>
  </si>
  <si>
    <t>Piso de pvc para BE - Galpón Canning</t>
  </si>
  <si>
    <t>Cerradura y llaves - Oficina</t>
  </si>
  <si>
    <t>Para arreglar tablero - Galpón Canning</t>
  </si>
  <si>
    <t>Soporte IT - instalación de patch cords - Oficina</t>
  </si>
  <si>
    <t>Fumigación del hangar - Galpón Canning</t>
  </si>
  <si>
    <t>Destape de baños Darwin - Oficina</t>
  </si>
  <si>
    <t>Estufas para Canning y sitio de ensayos - Galpón Canning</t>
  </si>
  <si>
    <t>Cámara de seguridad Xiaomi para galpón canning - Galpón Canning</t>
  </si>
  <si>
    <t>Para obra rancho taxco - Sitio de Ensayos</t>
  </si>
  <si>
    <t>Personal rancho taxco mantenimiento - Sitio de Ensayos</t>
  </si>
  <si>
    <t>Candados sitio de ensayo - Sitio de Ensayos</t>
  </si>
  <si>
    <t>Cemento normalizado x 50kg - Sitio de Ensayos</t>
  </si>
  <si>
    <t>Bolson arena x 1 M3 - Sitio de Ensayos</t>
  </si>
  <si>
    <t>Bolson piedra 6/20 x 1 M3 - Sitio de Ensayos</t>
  </si>
  <si>
    <t>Cascote mezcla con polvo x M3 - Sitio de Ensayos</t>
  </si>
  <si>
    <t>Polietileno 200 mm transparente x rollo 50 mts - Sitio de Ensayos</t>
  </si>
  <si>
    <t>Alambre fardo x kilo - Sitio de Ensayos</t>
  </si>
  <si>
    <t>Malla Sima - 15 x 15 cm - Sitio de Ensayos</t>
  </si>
  <si>
    <t>Obra sitio de ensayos - PAD - Sitio de Ensayos</t>
  </si>
  <si>
    <t>Cal comun x 25kg - Sitio de Ensayos</t>
  </si>
  <si>
    <t>Alambre fardo x kilo - COLUMNAS PAD - Sitio de Ensayos</t>
  </si>
  <si>
    <t>Hormigon elaborado H17 Asent 10 x m3 - PAD - Sitio de Ensayos</t>
  </si>
  <si>
    <t>16 tablas a medias con Gimenez - Donato Maderas - Sitio de Ensayos</t>
  </si>
  <si>
    <t>Alambre de fardo x kg - Sitio de Ensayos</t>
  </si>
  <si>
    <t>Hormigon elaborado H21 Asent 10 x m3 - PAD - SE DESCUENTAN 2 DEL H17 - Sitio de Ensayos</t>
  </si>
  <si>
    <t>1 fenolico (6 cortex040x120) - 1 fenolico (5 cortex044x120) - 1 tabla (3/4 060x240) - 30 tablas de 1x4x4 - 2 de 2x4x4 (maderea los amigos) - 1 tabla Cavagna Demoliciones / A medias con gimenez - Sitio de Ensayos</t>
  </si>
  <si>
    <t>Obra sitio de ensayos - Pago Ricky con plata de Piombo - PAD - Sitio de Ensayos</t>
  </si>
  <si>
    <t>Adelanto de trabajo para escaleras sitio de ensayos - Sitio de Ensayos</t>
  </si>
  <si>
    <t>Pago extra a Gimenez - Sitio de Ensayos</t>
  </si>
  <si>
    <t>Trabajo para escaleras sitio de ensayos - finalizacion - Sitio de Ensayos</t>
  </si>
  <si>
    <t>Obra sitio de ensayos - supongo que con plata de estructuras - PAD - Sitio de Ensayos</t>
  </si>
  <si>
    <t>Pago del 11/6 - tendido eléctrico - adelanto de 112k - supongo que con plata de estructuras - Sitio de Ensayos</t>
  </si>
  <si>
    <t>Pago por pad de hormigón a Gimenez - PAD - Sitio de Ensayos</t>
  </si>
  <si>
    <t>Cal hidratado x 25kg - Sitio de Ensayos</t>
  </si>
  <si>
    <t>Pallet retornable de cemento - Sitio de Ensayos</t>
  </si>
  <si>
    <t>Arena común x m3 - Sitio de Ensayos</t>
  </si>
  <si>
    <t>Piedra 6/20 x m3 - Sitio de Ensayos</t>
  </si>
  <si>
    <t>Gabinete medidor trifásico edesur con reset conextube - Sitio de Ensayos</t>
  </si>
  <si>
    <t>Restante del trabajo del 11/6 - Sitio de Ensayos</t>
  </si>
  <si>
    <t>Descarga de container con 2 gruas mas traslado de contenedor con el camion - para Bunker - Sitio de Ensayos</t>
  </si>
  <si>
    <t>Maderas de escalera banco de ensayos - maderera paraná - 33 de 1.5x2.5 - Sitio de Ensayos</t>
  </si>
  <si>
    <t>Machimbre de 250 mm blanco - para recubrimiento interior de container - Sitio de Ensayos</t>
  </si>
  <si>
    <t>Borde J para 9 mm - para recubrimiento interior de container - Sitio de Ensayos</t>
  </si>
  <si>
    <t>Hormigón restante - PAD - Sitio de Ensayos</t>
  </si>
  <si>
    <t>Juan Gimenez Excel PILAR - Sitio de Ensayos</t>
  </si>
  <si>
    <t>Juan Gimenez Excel BUNKER - Sitio de Ensayos</t>
  </si>
  <si>
    <t>Compra tablas de madera para bunker - Sitio de Ensayos</t>
  </si>
  <si>
    <t>uent 200x150 3 y 3 laminado - banderola 80x50 3 y 3 laminado - flete - puerta placa izq 70cm - Sitio de Ensayos</t>
  </si>
  <si>
    <t>Para Gimenez - salio de Caja - en el excel son 20000 BUNKER - Sitio de Ensayos</t>
  </si>
  <si>
    <t>Bunker pago figura en el excel - le saco 2000 porque el anterior figuraban 22k BUNKER - Sitio de Ensayos</t>
  </si>
  <si>
    <t>Aberturas bunker baño modena 80x50 - Sitio de Ensayos</t>
  </si>
  <si>
    <t>Aberturas bunker mirador modena 80x50 - Sitio de Ensayos</t>
  </si>
  <si>
    <t>Aberturas bunker ventanal modena 200x150 - Sitio de Ensayos</t>
  </si>
  <si>
    <t>Luminarias para bunker sitio banco de ensayos - Sitio de Ensayos</t>
  </si>
  <si>
    <t>Ventilador extractor para baño bunker - Sitio de Ensayos</t>
  </si>
  <si>
    <t>Pago mano de obra Gimenez - BUNKER - Sitio de Ensayos</t>
  </si>
  <si>
    <t>Candado 505 comun sitio de ensayos Bunker - Sitio de Ensayos</t>
  </si>
  <si>
    <t>Cemento normalizado x 50kg Bunker - Sitio de Ensayos</t>
  </si>
  <si>
    <t>Arena común x m3 Bunker - Sitio de Ensayos</t>
  </si>
  <si>
    <t>Alambre Fardo x Kilo Bunker - Sitio de Ensayos</t>
  </si>
  <si>
    <t>Bunker pago a Gimenez BUNKER - Sitio de Ensayos</t>
  </si>
  <si>
    <t>Ceresita hidrofugo 10 kg paso nacho corro - Sitio de Ensayos</t>
  </si>
  <si>
    <t>Piedra partida x mt volcada Bunker - Sitio de Ensayos</t>
  </si>
  <si>
    <t>Cemento Loma Negra x50kg Bunker - Sitio de Ensayos</t>
  </si>
  <si>
    <t>Pago a Gimenez por obra chat Luca BUNKER - Sitio de Ensayos</t>
  </si>
  <si>
    <t>Machimbre de 250 mm - para revestimiento de baño del bunker - Sitio de Ensayos</t>
  </si>
  <si>
    <t>Borde J para 9 mm - para revestimiento de baño del bunker - Sitio de Ensayos</t>
  </si>
  <si>
    <t>Reformas bunker excel de ricky BUNKER - Sitio de Ensayos</t>
  </si>
  <si>
    <t>Reformas bunker paso luca BUNKER - Sitio de Ensayos</t>
  </si>
  <si>
    <t>Pago Reformas Bunker Juan Gimenez paso Luca también figura en excel de Ricky BUNKER - Sitio de Ensayos</t>
  </si>
  <si>
    <t>Reformas sitio de ensayo paso el dato Luca - por ahora no figura en el excel - Sitio de Ensayos</t>
  </si>
  <si>
    <t>Cemento y escombros para sitio de ensayos - Sitio de Ensayos</t>
  </si>
  <si>
    <t>Cocina Alacena para Sitio de Ensayos - Sitio de Ensayos</t>
  </si>
  <si>
    <t>Griferia con lavatorio - Inodoro - Vanitory y bacha para baños bunker container - Sitio de Ensayos</t>
  </si>
  <si>
    <t>Aire acondicionado para bunker container sitio de ensayos - Sitio de Ensayos</t>
  </si>
  <si>
    <t>Mano de obra Juan Gimenez paso Luca - Sitio de Ensayos</t>
  </si>
  <si>
    <t>Cemento Minetti Holcim x 50kg - Sitio de Ensayos</t>
  </si>
  <si>
    <t>Cal comun vitac - Sitio de Ensayos</t>
  </si>
  <si>
    <t>Borde J Perfiles Recubrimiento Plástico - Sitio de Ensayos</t>
  </si>
  <si>
    <t>Cámara de seguridad Xiaomi para sitio de ensayos - Sitio de Ensayos</t>
  </si>
  <si>
    <t>Piso vinilico en rollo para baño bunker - Sitio de Ensayos</t>
  </si>
  <si>
    <t>Pago a Gimenez paso Luca BUNKER - Sitio de Ensayos</t>
  </si>
  <si>
    <t>Pago a Gimenez paso Luca BANCO DE ENSAYOS - Sitio de Ensayos</t>
  </si>
  <si>
    <t>Pileta para lavar Concorplast PVC Blanca 458x430 Bunker x1 - sifón simple cocina goma 2'' 4813/02A x1 - Delta sopapa lavatorio PVC Art 511 x1 - Sitio de Ensayos</t>
  </si>
  <si>
    <t>Carga de container con grua telescopica sobre pilares - Sitio de Ensayos</t>
  </si>
  <si>
    <t>Colocación de aislante poliuretánico para banco de ensayos - Sitio de Ensayos</t>
  </si>
  <si>
    <t>Pago a Gimenez paso Luca BUNKER cierra aca - Sitio de Ensayos</t>
  </si>
  <si>
    <t>Instalación de aire acondicionado bunker sitio de ensayos - Sitio de Ensayos</t>
  </si>
  <si>
    <t>Canilla esférica italy cromo 1/2'' x2 - Sitio de Ensayos</t>
  </si>
  <si>
    <t>Herrajes cerradura para sitio de ensayos - Sitio de Ensayos</t>
  </si>
  <si>
    <t>Candados sekur 62 x3 40 x2 copia de llaves x14 segmentado x2 - Sitio de Ensayos</t>
  </si>
  <si>
    <t>Candado 62mm bison - Sitio de Ensayos</t>
  </si>
  <si>
    <t>Pago a Gimenez paso Luca TRABAJOS ADICIONALES - Sitio de Ensayos</t>
  </si>
  <si>
    <t>Lat descarga para niguitorio Entrada Baños Bunker - Sitio de Ensayos</t>
  </si>
  <si>
    <t>FV Newport Plus Mesada Cocina para Sitio de Ensayos 413/B2P CR - Sitio de Ensayos</t>
  </si>
  <si>
    <t>Borde J para 9 mm para completar trabajos de terminaciones del bunker - Sitio de Ensayos</t>
  </si>
  <si>
    <t>Escalones para el Banco de Ensayos - Sitio de Ensayos</t>
  </si>
  <si>
    <t>Cámaras de seguridad para sitio de ensayos - Dahua XVR tiempo real x1 - Dahua 4in1 x4 - Camara tipo bullet Dahua Smart IR x2 - con transmisor de video pasivo para HDCVI a RJ45 - Sitio de Ensayos</t>
  </si>
  <si>
    <t>Pago extra a Gimenez LUCA - Sitio de Ensayos</t>
  </si>
  <si>
    <t>Para completar lo que le debíamos en concepto de materiales entrada de arriba - Sitio de Ensayos</t>
  </si>
  <si>
    <t>Pago extra a Gimenez por escombros LUCA - Sitio de Ensayos</t>
  </si>
  <si>
    <t>Pago por MATERIALES Sitio de Ensayos paso LUCA - Sitio de Ensayos</t>
  </si>
  <si>
    <t>Pago a Gimenez paso Luca - Sitio de Ensayos</t>
  </si>
  <si>
    <t>Pago a Gimenez TRABAJOS ADICIONALES EXCEL 5/2 - Sitio de Ensayos</t>
  </si>
  <si>
    <t>Mano de Obra</t>
  </si>
  <si>
    <t>Materiales</t>
  </si>
  <si>
    <t>Infraestructura</t>
  </si>
  <si>
    <t>Piso Epoxi - Galpón Canning</t>
  </si>
  <si>
    <t>Andrés Contacto Nelson</t>
  </si>
  <si>
    <t>Alquiler de Containers</t>
  </si>
  <si>
    <t>Hangar</t>
  </si>
  <si>
    <t>Telecentro Canning - FEBRERO</t>
  </si>
  <si>
    <t>Guinche Montacarga</t>
  </si>
  <si>
    <t>Aparejo Eléctrico Polipasto 250kg 12mt Guinche Montacarga</t>
  </si>
  <si>
    <t>Inés Oficina Rancho Canning Comida</t>
  </si>
  <si>
    <t>Tacho De Basura 25lts Colombraro Cesto P/ Residuos</t>
  </si>
  <si>
    <t>Heladera</t>
  </si>
  <si>
    <t>Heladera Patrick Hpk135 Blanca Con Freezer 264l 220v BUNKER</t>
  </si>
  <si>
    <t>Heladera Patrick Hpk135 Blanca Con Freezer 264l 220v BUNKER Restante</t>
  </si>
  <si>
    <t>Televisor</t>
  </si>
  <si>
    <t>Soporte para TV</t>
  </si>
  <si>
    <t>Soporte Tv Led 32 55 43 50 Brazo Vesa Smart Movil Reforzado</t>
  </si>
  <si>
    <t>Almuerzo con inversor - cena con inversores</t>
  </si>
  <si>
    <t>Bolsas de cemento Loma Negra x50kg</t>
  </si>
  <si>
    <t>El Hornero</t>
  </si>
  <si>
    <t>Pago a Gimenez paso LUCA</t>
  </si>
  <si>
    <t>Shuk Industrial</t>
  </si>
  <si>
    <t>Celda de Carga Acondicionador Amplificador de Celda 24VDC Salida 4-20mA 0-5V 0-10V transmisor de pesaje de Sensor de Peso KM-BS01</t>
  </si>
  <si>
    <t>Bidón apilable 5Lts 300gr Blanco con tapa 64</t>
  </si>
  <si>
    <t>Jumbo Stock limpieza y provisiones</t>
  </si>
  <si>
    <t>Por cancelación de Televisor</t>
  </si>
  <si>
    <t>CANCELADO Smart Tv Samsung Series 5 Un43j5290agczb Led Full Hd 43</t>
  </si>
  <si>
    <t>Katsuya Noguchi</t>
  </si>
  <si>
    <t>ORG KATSUYA NOGUCHI Wire In</t>
  </si>
  <si>
    <t>Disco de corte Tyrol Xpert Disco 230x1 9x22 A46</t>
  </si>
  <si>
    <t>Anteojos Steelp. Gris 201045623</t>
  </si>
  <si>
    <t>Cepillo</t>
  </si>
  <si>
    <t>Cepillo Bison Copa Acero Tren 75mm x1 - Bronce 100mm x1</t>
  </si>
  <si>
    <t>Ferretería Camino Real</t>
  </si>
  <si>
    <t>Disco de corte Tyrol 9''</t>
  </si>
  <si>
    <t>Cepillo Copa Bronce</t>
  </si>
  <si>
    <t>Antióxido</t>
  </si>
  <si>
    <t>Corroles Antióxido Rojo x4 lt x2 - Ferrobet Convertidor de Óxido G1 Rojo x4 lts x2</t>
  </si>
  <si>
    <t>Diluyente Dixilina Thinner Universal Oro x18lts x1 - Diluyente Dixirras Aguarras N5 x18lts x1</t>
  </si>
  <si>
    <t>Lija al Agua AA Mediana x150NR x5 - AA Gruesa x80NR x5</t>
  </si>
  <si>
    <t>Pincel Grand Special x25NR x1 - 30NR x1 - Rodillo Rulor 40x2 2cm x2 - Rodillo Mini Epoxi x10cm x2 - Rodillo Epoxi Magic x10cm x1 - Repuesto felpa y mango x1</t>
  </si>
  <si>
    <t>Freezer Horizontal Frare F170 Blanco 300l 220v para destiladora</t>
  </si>
  <si>
    <t>Freezer Horizontal Frare F170 Blanco 300l 220v para destiladora restante</t>
  </si>
  <si>
    <t>Destiladora Nueva - CONFIRMAR PROVEEDOR</t>
  </si>
  <si>
    <t>Malla</t>
  </si>
  <si>
    <t>Rodados</t>
  </si>
  <si>
    <t>Pago Primera Cuota Auto paso Luca</t>
  </si>
  <si>
    <t>Agua oxigenada con flete</t>
  </si>
  <si>
    <t>CHAPA 1/8 NEGRA ( 1.22 X 2.44) x4 - CHAPA 27 GALVANIZADA (1.22x2.4) x2 - CHAPA 22 NEGRA ( 1 X 2 )  x2</t>
  </si>
  <si>
    <t>Malla 330-30-30 (1.00 x 3.00)</t>
  </si>
  <si>
    <t>TUBO 50 X 50 1.6 x8 - 40x40 1.6 x4</t>
  </si>
  <si>
    <t>DISCO CORTE 230 x 2 x25 - 115 X 1.6  x10</t>
  </si>
  <si>
    <t>ELECTRODO 2.5 MM CONARCO</t>
  </si>
  <si>
    <t xml:space="preserve">TORNILLOS AUTOPERFORANTES 8 X 1/2 </t>
  </si>
  <si>
    <t>Copias de llaves Darwin</t>
  </si>
  <si>
    <t>Pintura container 1x11 1x1 C2 1x3 1x1 22 - no entiendo - 3 rodillos - 12 lts limpiador 3x4 - 10 lt polvo creo</t>
  </si>
  <si>
    <t>Centro Integral de Transporte</t>
  </si>
  <si>
    <t>Alineación y balanceo de Shineray</t>
  </si>
  <si>
    <t>Knighthood Investments Ltd</t>
  </si>
  <si>
    <t>Inés Rancho x1 - Canning x2 - Oficina x1 - Gaseosas - Lavado Shineray</t>
  </si>
  <si>
    <t>Suledo Inés Limpieza</t>
  </si>
  <si>
    <t>Paletas</t>
  </si>
  <si>
    <t>Cortes de agua para paletas 25x40 TUG</t>
  </si>
  <si>
    <t>Cortes de agua para base 350x350 y oreja 37x40 - Soportes para tanque y chupador</t>
  </si>
  <si>
    <t>Varilla Lisa Inoxidable Rectificada 10mmx1mt 3d Cnc</t>
  </si>
  <si>
    <t>Delantal Soldador De Cuero Descarne 60x90 Cm Taller Lusqtoff</t>
  </si>
  <si>
    <t>Guante Soldador Forrado Reforzado Kevlar Steelpro</t>
  </si>
  <si>
    <t>Rodamiento Lineal Lm10uu 10mm Lm10 Impresora 3d Cnc Prusa</t>
  </si>
  <si>
    <t>Televisor Smart Tv Samsung Series 5 Un43j5290agczb Led Full Hd 43 220v - 240v</t>
  </si>
  <si>
    <t>Mariano Javier Luis Castro</t>
  </si>
  <si>
    <t>Mariano Javier Luis Castro Wire In</t>
  </si>
  <si>
    <t>CONECTOR 10023 - CONECTOR RECTO 1/2 NPT X 7/8 UNF JIC - PIPING</t>
  </si>
  <si>
    <t>ENTREROSCA 10021 - ENTRERROSCA DE REDUCCION 1/4 X 1/2 PIPING</t>
  </si>
  <si>
    <t>CUPLA 10003 - CUPLA 1/2 - PIPING</t>
  </si>
  <si>
    <t>ENTREROSCA 10020 - ENTRERROSCA DE RECCIÓN 1/8 X 1/2 - PIPING</t>
  </si>
  <si>
    <t>CUPLA 10001 - CUPLA 1/4 X 1/4 - PIPING</t>
  </si>
  <si>
    <t>Unión TORREIRA 0136 - TEE ROSCADO S-2000 1/4''</t>
  </si>
  <si>
    <t>Manómetro CIMPA B0020 - MANOMETRO MARCA NUOVA FIMA MODELO MGS18/A/63 - PIPING</t>
  </si>
  <si>
    <t>Manómentro CIMPA B00202 - MANOMETRO MARCA NUOVA FIMA MODELO MGS18/A/63 - PIPING</t>
  </si>
  <si>
    <t>GEN0487 - ENTRERROSCA A.INOX316 1/2 - PIPING</t>
  </si>
  <si>
    <t>Unión TEE GEN0447 - TEE HEMBRA A.INOX316 1/4 -PIPING</t>
  </si>
  <si>
    <t>Unión TEE GEN0449 - TEE HEMBRA A.INOX316 1/2 - PIPING</t>
  </si>
  <si>
    <t>Unión Tee GEN0450 - TEE HEMBRA A.INOX316 3/4 - PIPING</t>
  </si>
  <si>
    <t>Codo GEN0418 - CODO 90-A.INOX316 H-H 1/2 - PIPING</t>
  </si>
  <si>
    <t>Unión GEN0460 - CRUZ HEMBRA A.INOX316 1/2 - PIPING</t>
  </si>
  <si>
    <t>Niple GEN0555 - NIPLE STD-A.INOX316 1/2X60 - PIPING</t>
  </si>
  <si>
    <t>Tubos - 03000122 - TUBO INOX.AISI 316 L 3/8 ESP 0.89 MM PIPING</t>
  </si>
  <si>
    <t>Tubos - 03000126 - TUBO INOX.AISI 316 L 1/2 ESP 0.89 MM PIPING</t>
  </si>
  <si>
    <t>Tubos - 03000130 - TUBO INOX.AISI 316 L 5/8 UE ESP 1.24 MM - PIPING</t>
  </si>
  <si>
    <t>Tubos - 03000132 - TUBO INOX.AISI 316 L 3/4 ASIA ESP 1.24 MM PIPING</t>
  </si>
  <si>
    <t>Válvulas GEN0316 - VALVULA ESFERICA DE AC. INOX - 2 PIEZAS - 1/2-STD PIPING</t>
  </si>
  <si>
    <t>Válvulas GEN0327 - VALVULA ESFERICA DE AC. INOX - 3 PIEZAS1/2'' G - PIPING</t>
  </si>
  <si>
    <t>Actuador neumático</t>
  </si>
  <si>
    <t>Actuador neumático GEN003631 - ACTUADOR NEUMATICO SIMPLE EFECTO - PIPING</t>
  </si>
  <si>
    <t>Dado de conversión</t>
  </si>
  <si>
    <t>GEN0589 - DADO DE CONVERSION 9 X 11 PIPING</t>
  </si>
  <si>
    <t>Válvula electroválvula GEN0084 - ELECTROVÁLVULA NAMUR 5/2 VIAS CONBOBINA DE 12 VCC Y FICHA DIN PIPING</t>
  </si>
  <si>
    <t>Flowval</t>
  </si>
  <si>
    <t>Redondos</t>
  </si>
  <si>
    <t>Redondos de aluminio de 6 pulgadas para tapas de tanque</t>
  </si>
  <si>
    <t>Adaptador para tubo 3/4'' OD - 1-1/16'' UNF JIC 37 AISI 316 FLARE - FR-FSS-1210AN-ARM</t>
  </si>
  <si>
    <t>Tuerca para conector 3/4'' OD - 1-1/16'' UNF JIC 37 AISI 316 FLARE - FR-FSS-1212AN-1</t>
  </si>
  <si>
    <t>Manguito para conector 5/8'' OD AISI 316 FLARE - FR-FSS-1213AN-1</t>
  </si>
  <si>
    <t>Adaptador rosca macho 5/8'' OD - rosca 7/8'' UNF JIC 37 AISI 316 FLARE - FR-FSS-1010AN-ARM</t>
  </si>
  <si>
    <t>Tuerca para conector 5/8'' OD - rosca 7/8'' UNF JIC 37 14H AISI 316 FLARE - FR-FSS-1012AN-1</t>
  </si>
  <si>
    <t>Conector Recto macho 5/8'' OD 7/8'' UNF JIC 37  1/2'' BSPT AISI 316L FLARE - FR-FSS-1010AN-1-8T</t>
  </si>
  <si>
    <t xml:space="preserve">Conector Recto macho tubo 3/4'' OD 1-1/16'' UNF JIC 37 x 1/2'' BSPT AISI 316L FLARE - FR-FSS-1210AN-1-8 </t>
  </si>
  <si>
    <t>Sancor Seguros 4 de 6</t>
  </si>
  <si>
    <t>Edgardo Vattuone</t>
  </si>
  <si>
    <t>Edgardo Vattuone Wire In</t>
  </si>
  <si>
    <t>Mother ASUS x5 - Procesador AMD Ryzen 5 1600 x5 - Disco Sólido SSD M.2 WD 250GB x5 - Placa de video asrock Radeon RX 550 2GB x5 - Memoria GeiL DDR4 8GB x5 - Gabinete HDC x5</t>
  </si>
  <si>
    <t>Disco Rígido WD 4TB para DVR de cámaras</t>
  </si>
  <si>
    <t>Eecart</t>
  </si>
  <si>
    <t>Placa CIB2_rB revisión B electrónica Banco de Ensayos - BREX</t>
  </si>
  <si>
    <t>Placa CIB3_rB revisión B electrónica Banco de Ensayos - BREX</t>
  </si>
  <si>
    <t>Placa CIB4_rB revisión B electrónica Banco de Ensayos - BREX</t>
  </si>
  <si>
    <t>Placa CIB5_rB revisión B electrónica Banco de Ensayos - BREX</t>
  </si>
  <si>
    <t>Relés Electronics-Salon DIN Rail Mount 8 SPDT Power Relay Interface Module Operating Voltage: DC 12V</t>
  </si>
  <si>
    <t>Regulador de Presión 873 High Flow Reducing Regulators 873-1500</t>
  </si>
  <si>
    <t>Regulador de Presión 415 Reducing Regulators 415-1500</t>
  </si>
  <si>
    <t>Regulador de Presión High Flow Dome Loaded Reducing Regulators 873-D</t>
  </si>
  <si>
    <t>Contactos - Socket Contact Tin 20-24 AWG Crimp Power - WM1837CT-ND - 430300001 - BREX</t>
  </si>
  <si>
    <t>Fusibles - Fuse Holder 5A 250V 1 Circuit Cartridge Through Hole - 36-4527-ND - 4527 - BREX</t>
  </si>
  <si>
    <t>Indicador LED - Blue 470nm LED Indication - Discrete 3.2V Radial - C503B-BAN-CZ0A0452CT-ND - C503B-BAN-CZ0A0452 - BREX</t>
  </si>
  <si>
    <t>Indicador LED - Red 624nm LED Indication - Discrete 2.1V Radial - C503B-RAN-CA0C0AA2CT-ND - C503B-RAN-CA0C0AA2 - BREX</t>
  </si>
  <si>
    <t>Transistores - N-Channel 50V 160mA (Ta) 200mW (Ta) Surface Mount SOT-523 - DMN55D0UTDICT-ND - DMN55D0UT-7 - BREX</t>
  </si>
  <si>
    <t>Relé - General Purpose Relay SPDT (1 Form C) 5VDC Coil Through Hole - Z2902-ND - G6RL-14-ASI-DC5 - BREX</t>
  </si>
  <si>
    <t>Circuito Integrado - 1/1 Transceiver Half RS485 8-SOIC - 296-26659-1-ND - SN75HVD3082EDR - BREX</t>
  </si>
  <si>
    <t>Capacitores - 0.1 +-10 25V Ceramic Capacitor X7R 0603 (1608 Metric) - 445-5667-1-ND - CGA3E2X7R1E104K080AA - BREX</t>
  </si>
  <si>
    <t>Conectores - 9 Rectangular Connectors - Housings Receptacle Black 0.118'' (3.00mm) - 23-0436450900-ND - 436450900 - BREX</t>
  </si>
  <si>
    <t>Conectores - 104 Connector Stackthrough Unkeyed (PC/104) Through Hole Black PC/104 - A112097-ND - 1375795-4 - BREX</t>
  </si>
  <si>
    <t>Fusibles - COVER ONLY FOR 4527 FUSE HOLDER - 36-4527C-ND - 4527C - BREX</t>
  </si>
  <si>
    <t>Conectores - 9 Position D-Sub Plug Male Pins Connector - NOR1000-ND - 772-E09-103R001 - BREX</t>
  </si>
  <si>
    <t>Conectores - 9 Position D-Sub Receptacle Female Sockets Connector - NOR1858-ND - 773-E09-213R461 - BREX</t>
  </si>
  <si>
    <t>Transistores - P-Channel 20V 250mA (Ta) 150mW (Ta) Surface Mount VESM - SSM3J35AMFVL3FCT-ND - SSM3J35AMFV L3F - BREX</t>
  </si>
  <si>
    <t>Diodos - 14.5V Clamp 24A (8/20) Ipp Tvs Diode Surface Mount SOD-323 - SD05DICT-ND - SD05-7 - BREX</t>
  </si>
  <si>
    <t>Tornillos - 4-40 Pan Head Machine Screw Phillips Drive Stainless Steel - 36-9901-ND - 9901 - BREX</t>
  </si>
  <si>
    <t>Separadores - Hex Standoff Threaded 4-40 Aluminum 0.600'' 15.24mm - 36-6799-ND - 6799 - BREX</t>
  </si>
  <si>
    <t>Placa SSB_rB revisión B electrónica Banco de Ensayos - BREX</t>
  </si>
  <si>
    <t>Transductor de Presión Eyourlife Universal 500PSI Pressure Transducer Sender Solenoid for Oil Fuel Gas Air Water A1 B00RCPDNIC -  LX_QMCQCJPSS500805 - BREX</t>
  </si>
  <si>
    <t>Servos ZOSKAY 35kg high Torque Coreless Motor servo Metal Gear Digital and Stainless Steel Gear servo arduino servo for Robotic DIY RC car Control Angle 270 - B07S9XZYN2 - BREX</t>
  </si>
  <si>
    <t>Válvulas 2027 ESF PT 3PMD AISI316 PTFR PN63 SW 1/2''</t>
  </si>
  <si>
    <t>Pintura Container Satinplast Max 3 en 1 Blanco Mate 4lts</t>
  </si>
  <si>
    <t>Pintura Container Desoxidante fosfatizante Desoximas 5lts</t>
  </si>
  <si>
    <t>Papelera toallas - no se entiende</t>
  </si>
  <si>
    <t>Microscopio</t>
  </si>
  <si>
    <t>Microscopio Digital Andonstar V160 Metálico Soporte Mejorado</t>
  </si>
  <si>
    <t>Estación De Desoldar Digital Con Aspirador (zd-915)</t>
  </si>
  <si>
    <t>Dispensador de Flux</t>
  </si>
  <si>
    <t>Dispensador De Flux / Estaño En Pasta P/jeringa 10cc</t>
  </si>
  <si>
    <t>Microswitch 3a 250v Final De Carrera Leva Corta Kw4-3z-3</t>
  </si>
  <si>
    <t>Pack X 5 Microswitch Final De Carrera Spdt 1a 125v Cnc</t>
  </si>
  <si>
    <t>Microswitch 1a 250v Mini Para Circuito Impreso Con Leva X10</t>
  </si>
  <si>
    <t>Varilla Acero Inoxidable 10 Mm Rectificada 1mts Nuevas 3d</t>
  </si>
  <si>
    <t>Decibelímetro</t>
  </si>
  <si>
    <t>Mini Decibelímetro Ut353</t>
  </si>
  <si>
    <t>Inyector injector body x2</t>
  </si>
  <si>
    <t>Inyector injector annulus x5</t>
  </si>
  <si>
    <t>Aros x5</t>
  </si>
  <si>
    <t>Almuerzo Inés</t>
  </si>
  <si>
    <t>Reposición de pertenencias de Nicolás Riviere - Mochila Calculadora Casco Gorro Llaves Librería</t>
  </si>
  <si>
    <t>Spaceship Consulting LLC</t>
  </si>
  <si>
    <t>Aporte a Caja Epic según Tranche 22M</t>
  </si>
  <si>
    <t>Mariano José Sonzini Astudillo</t>
  </si>
  <si>
    <t>Ignacio Gonzalez Eiras</t>
  </si>
  <si>
    <t>Carolina Matilda Fino</t>
  </si>
  <si>
    <t>Ariel Alan Muller</t>
  </si>
  <si>
    <t>Fusibles 1.6A 250V AC  DC Fuse Cartridge Glass Holder 5mm x 20mm OptiFuse 2298-FSC-1.6A-ND BREX</t>
  </si>
  <si>
    <t>Knighthood Investments Ltd. Wire In - Cristian Solari</t>
  </si>
  <si>
    <t>Eje</t>
  </si>
  <si>
    <t>Eje para cortadora sitio de ensayos</t>
  </si>
  <si>
    <t>Tubo 40x40 1.6</t>
  </si>
  <si>
    <t>Ángulo 3/4 x 1/8</t>
  </si>
  <si>
    <t>Tubo 20x20 1.6</t>
  </si>
  <si>
    <t>Guantes de Obra Reforzados</t>
  </si>
  <si>
    <t>Conectores 12 (Power) Position Circular Connector Plug Female Sockets Solder Cup  Hirose Electric Co Ltd HR1916-ND HR30-7P-12S(71) BREX</t>
  </si>
  <si>
    <t>Conectores 6 (Power) Position Circular Connector Jack Male Pins Solder Cup  Hirose Electric Co Ltd HR594-ND HR30-6JA-6P(71) BREX</t>
  </si>
  <si>
    <t>Conectores 12 (Power) Position Circular Connector Jack Male Pins Solder Cup  Hirose Electric Co Ltd HR1920-ND HR30-7J-12P(71) BREX</t>
  </si>
  <si>
    <t>Conectores 6 (Power) Position Circular Connector Plug Female Sockets Solder Cup  Hirose Electric Co Ltd HR582-ND HR30-6PA-6S(71) BREX</t>
  </si>
  <si>
    <t>Fibra de Vidrio Red Fiberglass Silicone Coated Halogen Free Braided Sleeving Insulated 0.375'' (9.52mm) 50.00' (15.24m) Techflex 1030-FIN0.38RD50-ND FIN0.38RD50 BREX</t>
  </si>
  <si>
    <t>Fibra de Vidrio Red Fiberglass Silicone Coated Halogen Free Braided Sleeving Insulated 1.000'' (25.40mm) 50.00' (15.24m) Techflex 1030-FIN1.00RD50-ND FIN1.00RD50 BREX</t>
  </si>
  <si>
    <t>GPU Asus GT710 x2 - Mother Asus AM4 Prime x1 - Mother Asus AM4 A320MK x1 - Memoria Patriot DDR4 16GB x2 - Kit gabinete teclado mouse x2</t>
  </si>
  <si>
    <t>Gastón Bonet</t>
  </si>
  <si>
    <t>Primer pago Gastón Bonet Estructura Tug</t>
  </si>
  <si>
    <t>Aporte de capital paso el dato Luca - a nombre de Clarisa</t>
  </si>
  <si>
    <t>Manómetro de alta transmisor de presión 400 bar - presión máxima 420 bar</t>
  </si>
  <si>
    <t>Tornillo Allen Con Cabeza 12.9 6x30 Ciser x100</t>
  </si>
  <si>
    <t>Tornillo Allen Con Cabeza 12.9 6x55 Ciser x100</t>
  </si>
  <si>
    <t>Tornillo Allen Con Cabeza 12.9 6x45 Ciser x100</t>
  </si>
  <si>
    <t>Arandelas Biseladas M 5 X100 Uni. Fixo</t>
  </si>
  <si>
    <t>Tuercas Hexagonales M6 X 1000 Unid Hierro Zincado Dorado</t>
  </si>
  <si>
    <t>Calibre Mecánico 0-200 Mm Insize 1205-2002s</t>
  </si>
  <si>
    <t>Calibre Digital 200 Mm Insize Mod. 1108-200</t>
  </si>
  <si>
    <t>Micrometro De Exterior 0 - 25 Mm Insize Mod. 3203-25a</t>
  </si>
  <si>
    <t>Micrometro De Exterior 25 - 50 Mm Insize Mod. 3203-50a</t>
  </si>
  <si>
    <t>Trípode Braun Germany</t>
  </si>
  <si>
    <t>Sancor Seguros GIMENEZ</t>
  </si>
  <si>
    <t>Financiera Koner</t>
  </si>
  <si>
    <t>Nafta pasó Luca</t>
  </si>
  <si>
    <t>Diego Joaquin Hinrichsen</t>
  </si>
  <si>
    <t>Mariana Ines Dasso</t>
  </si>
  <si>
    <t>Peaje AUBASA FEBRERO</t>
  </si>
  <si>
    <t>Peaje AUSA FEBRERO</t>
  </si>
  <si>
    <t>Peaje AUSOL FEBRERO</t>
  </si>
  <si>
    <t>Taxco - MARZO</t>
  </si>
  <si>
    <t>Darwin - MARZO</t>
  </si>
  <si>
    <t>Chapa 2.10 7 pies Trap C25 MATERIALES SUMIDERO</t>
  </si>
  <si>
    <t>Resistores 249 Ohms +-1 0.5W 1/2W Chip Resistor 1210 (3225 Metric) Automotive AEC-Q200 Thick Film - P249AACT-ND - ERJ-14NF2490U - Panasonic - por cambios en placa SSB - BREX</t>
  </si>
  <si>
    <t>TORREIRA0081 - NIPLE SCH 80 X 3" X 1/4" ACERO CARBONO - PIPING</t>
  </si>
  <si>
    <t>CODO CODO10007 - CODO H-H 1/4 AC. CARBONO PIPING</t>
  </si>
  <si>
    <t>CUPLA10001 - CUPLA 1/4 BSP PIPING</t>
  </si>
  <si>
    <t>ENTREROSCA1001 - ENTRERROSCA 1/4 AC. CARBONO PIPING</t>
  </si>
  <si>
    <t>Tapón TAPON10001 - TAPON 1/4 AC CARBONO  PIPING</t>
  </si>
  <si>
    <t>Tapón TAPON10021 - TAPON MF 7/8 JIC PIPING</t>
  </si>
  <si>
    <t>Tapón TAPON10025 - TAPON MF 11/16 JIC PIPING</t>
  </si>
  <si>
    <t>Buje Reducción BUJERED10004 - BUJE RED M-H 1/4 X 1/2 AC CARBONO  PIPING</t>
  </si>
  <si>
    <t>ENTREROSCA10021 - ENTRERROSCA 1/4 X 1/2 AC CARBONO PIPING</t>
  </si>
  <si>
    <t>Unión Tubo UNIONTUBO100121 - ADAP JIC X JIC 7/8 PIPING</t>
  </si>
  <si>
    <t>Unión Tubo UNIONTUBO10013 - ADAP JIC X JIC 11/16 PIPING</t>
  </si>
  <si>
    <t>Unión Doble GEN0545 - UNIO-DOBLE-A.INOX316 H-H 1/2 PIPING</t>
  </si>
  <si>
    <t>Unión Tee . GEN0447 - TEE HEMBRA A.INOX316 1/4  PIPING</t>
  </si>
  <si>
    <t>Codos GEN0416 - CODO 90-A.INOX316 H-H 1/4 PIPING</t>
  </si>
  <si>
    <t>Unión Cruz GEN0458 - CRUZ HEMBRA A.INOX316 1/4 PIPING</t>
  </si>
  <si>
    <t>Entrerrosca . GEN0485 - ENTRERROSCA A.INOX316 1/4 PIPING</t>
  </si>
  <si>
    <t>Cuplas GEN0475 - CUPLA HEMBRA-A.INOX316 1/4 PIPING</t>
  </si>
  <si>
    <t>Tapa tapón hexagonal GEN0513 - TAPA EXAGON-A.INOX316 1/4 PIPING</t>
  </si>
  <si>
    <t>Tapón hexagonal GEN0503 - TAPON EXAGO-A.INOX 1/4'' PIPING</t>
  </si>
  <si>
    <t>Unión Tee GEN0448 - TEE HEMBRA A.INOX316 3/8 PIPING</t>
  </si>
  <si>
    <t>Codos GEN0417 - CODO 90-A.INOX316 H-H 3/8 PIPING</t>
  </si>
  <si>
    <t>Unión Cruz GEN0459 - CRUZ HEMBRA A.INOX316 3/8 PIPING</t>
  </si>
  <si>
    <t>GEN0486 - ENTREROSCA A.INOX316 3/8 PIPING</t>
  </si>
  <si>
    <t>GEN0476 - CUPLA HEMBRA-A.INOX 3/8  PIPING</t>
  </si>
  <si>
    <t>Tapa Tapón Hexagonal GEN0514 - TAPA EXAGON-A.INOX316 3/8  PIPING</t>
  </si>
  <si>
    <t>Tapón hexagonal GEN0504 - TAPON EXAGO-A.INOX316 3/8 PIPING</t>
  </si>
  <si>
    <t>GEN0487 - ENTREROSCA A.INOX316 1/2 PIPING</t>
  </si>
  <si>
    <t>GEN0477 - CUPLA HEMBRA-A.INOX316 1/2 PIPING</t>
  </si>
  <si>
    <t>Tapa tapón hexagonal GEN0515 - TAPA EXAGON-A.INOX316 1/2  PIPING</t>
  </si>
  <si>
    <t>Tapón hexagonal GEN0505 - TAPON EXAGO-A.INOX316 1/2 PIPING</t>
  </si>
  <si>
    <t>Buje reducción GEN0525 - BUJE REDUC-A.INOX316 1/2 X 3/8  PIPING</t>
  </si>
  <si>
    <t>Buje Reducción GEN0524 - BUJE REDUC-A.INOX316 3/8 X 1/4 PIPING</t>
  </si>
  <si>
    <t>Cinta de teflón GEN0411 - CINTA DE TEFLON PTFE PIPING</t>
  </si>
  <si>
    <t>Cinta de teflón GEN0413 - CINTA DE TEFLON 0.1X3/4X50 MTS PIPING</t>
  </si>
  <si>
    <t>030500021 - TUBO POLIURETANO 8 X 1.25 IMPO PIPING</t>
  </si>
  <si>
    <t>VALEST0015 - CONECTOR AUT RECTO 8X 1/4 VE PIPING</t>
  </si>
  <si>
    <t>Unión Cruz VALEST0052 - CRUZ 8 AUTOMATICO PIPING</t>
  </si>
  <si>
    <t>Unión Tee VALEST0033 - UNION TEE AUTOMATICA 8 MM PIPING</t>
  </si>
  <si>
    <t>Unión bifurcación VALEST00682 - BIFURCACION 8 MM PIPING</t>
  </si>
  <si>
    <t>03000130 - TUBO INOX.AISI 316 L 5/8 ESP. 1.24 MM PIPING</t>
  </si>
  <si>
    <t>Filtro GEN0583 - FILTRO Y ROSCA GAS AISI 1/2 PIPING</t>
  </si>
  <si>
    <t>Centromec SRL</t>
  </si>
  <si>
    <t>CONECTOR MF 1 1/16'' NF JIC según plano en AISI 316 Mecanizado conectores JIC</t>
  </si>
  <si>
    <t>TUERCA 1 1/16'' NF JIC según plano en AISI 316. Mecanizado conectores JIC</t>
  </si>
  <si>
    <t>MANGUITO 1 1/16'' NF JIC según plano en AISI 316 Mecanizado conectores JIC</t>
  </si>
  <si>
    <t>CONECTOR MF 7/8'' NF JIC según plano en AISI 316 Mecanizado conectores JIC</t>
  </si>
  <si>
    <t>TUERCA 7/8'' NF JIC según plano en AISI 316 Mecanizado conectores JIC</t>
  </si>
  <si>
    <t>MANGUITO 7/8 NF JIC según plano en AISI 316 Mecanizado conectores JIC</t>
  </si>
  <si>
    <t>La Roca 35</t>
  </si>
  <si>
    <t>Ferretería GIMENEZ BANCO DE ENSAYOS</t>
  </si>
  <si>
    <t>Ferretería La Esquina</t>
  </si>
  <si>
    <t>Clavos 2'' y 1/2'' GIMENEZ BANCO DE ENSAYOS</t>
  </si>
  <si>
    <t>Pinterlux</t>
  </si>
  <si>
    <t>Barbijos Mascarilla Liviana GIMENEZ BANCO DE ENSAYOS</t>
  </si>
  <si>
    <t>Cepillos Bulonería BRA-YO GIMENEZ BANCO DE ENSAYOS</t>
  </si>
  <si>
    <t>Pintura Sint Negro Mate - Diluyente Thinner - Disco - Portalámpara lámpara - Guantes - Brocha - GIMENEZ BANCO DE ENSAYOS</t>
  </si>
  <si>
    <t>Tapa GIMENEZ BANCO DE ENSAYOS</t>
  </si>
  <si>
    <t>Flexible GIMENEZ BANCO DE ENSAYOS</t>
  </si>
  <si>
    <t>Rodillos Virutas GIMENEZ BANCO DE ENSAYOS</t>
  </si>
  <si>
    <t>Disco de corte GIMENEZ BANCO DE ENSAYOS</t>
  </si>
  <si>
    <t>Disco de corte Tyrolit GIMENEZ BANCO DE ENSAYOS</t>
  </si>
  <si>
    <t>Electrodos GIMENEZ BUNKER</t>
  </si>
  <si>
    <t>Ferretería GIMENEZ BUNKER</t>
  </si>
  <si>
    <t>Ferretería Gennaro</t>
  </si>
  <si>
    <t>Discos de corte GIMENEZ BANCO DE ENSAYOS</t>
  </si>
  <si>
    <t>Pinturería Boulevard Color</t>
  </si>
  <si>
    <t>Pintura Satinol Thinner Rodillo GIMENEZ BUNKER</t>
  </si>
  <si>
    <t>Telecentro Canning - MARZO</t>
  </si>
  <si>
    <t>Personal - MARZO</t>
  </si>
  <si>
    <t>Atornillador</t>
  </si>
  <si>
    <t>Taladro Atornillador Recto A Batería Milwaukee 2415-159 12v</t>
  </si>
  <si>
    <t>Milwaukee Batería Red Lithium 12v Cp 1.5ah Litio para taladro atornillador</t>
  </si>
  <si>
    <t>Taladro Atornillador 12v 2ah 2407-259a Milwaukee 2bat + Carg</t>
  </si>
  <si>
    <t>Cable Adaptador Miniplug Hembra A Rca Estereo Macho 12cm</t>
  </si>
  <si>
    <t>Extensor</t>
  </si>
  <si>
    <t>Extensor Hdmi Por Utp Hasta 60 Mts V1.4 - Metalico - Full Hd</t>
  </si>
  <si>
    <t>Micrófono</t>
  </si>
  <si>
    <t>Micrófono Dvr Cctv Discreto Alta Fidelidad Ambiental Audio Ideal Dvr Dahua Hikvision M3k Intelbras</t>
  </si>
  <si>
    <t>Cable Prolongador Alargue Usb Activo 10 Metros Extensor Usb - CANCELADO</t>
  </si>
  <si>
    <t>Por cancelación cable prolongador</t>
  </si>
  <si>
    <t>Zapatilla Santa Fe Negro Calzado Seguridad C/puntera Att para andrés anzola y tomás</t>
  </si>
  <si>
    <t>NBC Elettronica</t>
  </si>
  <si>
    <t>Celda de carga NBC TA 2000kg - Acero Inoxidable - IP68</t>
  </si>
  <si>
    <t>Chapas 40x40 1.6 MATERIALES SUMIDERO</t>
  </si>
  <si>
    <t>Chapas 18 1.22 x 2.44 MATERIALES SUMIDERO</t>
  </si>
  <si>
    <t>Caño luz 1 pulgada MATERIALES SUMIDERO</t>
  </si>
  <si>
    <t>Caño Pipeta conexión MATERIALES SUMIDERO</t>
  </si>
  <si>
    <t>Carro De Traslacion Para Aparejo Hasta 1 Tonelada 901071 para malacate</t>
  </si>
  <si>
    <t>Guante De Pvc Azul Largo 40cmts. Apto Hidrocarburos</t>
  </si>
  <si>
    <t>DAQ USB TEMP - BREX</t>
  </si>
  <si>
    <t>Pago BREX</t>
  </si>
  <si>
    <t>Docsend</t>
  </si>
  <si>
    <t>Soplete de pintura</t>
  </si>
  <si>
    <t>Soplete de pintura junto con guantes y pulidora de acero para reconstrucción banco PASO LUCA</t>
  </si>
  <si>
    <t>Mano de obra Gimenez y comida - Paso LUCA</t>
  </si>
  <si>
    <t>Zócalos para Obra Cabrera nueva oficina</t>
  </si>
  <si>
    <t>Cartón corrugado para pisos obra Cabrera nueva oficina</t>
  </si>
  <si>
    <t>Arquitecto</t>
  </si>
  <si>
    <t>Arquitecto por layout oficina Obra Cabrera</t>
  </si>
  <si>
    <t>De Nacho Piombo a Juan Gimenez por flete de unos portones</t>
  </si>
  <si>
    <t>Cámaras Domo PTZ Dahua SD22204I-GC Zoom x4 x3 - Soporte Dahua PFB203W x3 - Domo Dahua HAC-HDW1200TLP-A-036 2mp 3.6mm Audio Ip67 x4 - Camara Dahua Bullet 2mpx x2 - Bobina UTP Furukawa Multilan 305m 5E Exterior x2 - PAR BALUN HD x10</t>
  </si>
  <si>
    <t>Compra Juan GIMENEZ BANCO DE ENSAYOS - Ilegible</t>
  </si>
  <si>
    <t>Pinturería Peinto</t>
  </si>
  <si>
    <t>Pinturería Desoxidante y rodillo GIMENEZ BANCO DE ENSAYOS</t>
  </si>
  <si>
    <t>Materiales Matese</t>
  </si>
  <si>
    <t>Compra GIMENEZ BANCO DE ENSAYOS - ilegible</t>
  </si>
  <si>
    <t>Soplete pistola de pintura Omaha GIMENEZ BANCO DE ENSAYOS</t>
  </si>
  <si>
    <t>A Química de Luca</t>
  </si>
  <si>
    <t>Agua destilada para Shineray</t>
  </si>
  <si>
    <t>Viáticos a Gustavo Benitez - Juan Gimenez</t>
  </si>
  <si>
    <t>Caudalímetro TPS20</t>
  </si>
  <si>
    <t>Caudalímetro TPS20 RESTANTE</t>
  </si>
  <si>
    <t xml:space="preserve">Pintura para container rodillos y pintura pasó Luca </t>
  </si>
  <si>
    <t>A Andrés Pozzi de Luca</t>
  </si>
  <si>
    <t>Pintura para piso oficina nueva</t>
  </si>
  <si>
    <t>Oficina Cabrera</t>
  </si>
  <si>
    <t>Uber Nacho Piombo Shineray está en service</t>
  </si>
  <si>
    <t>Almuerzo Nacho Piombo</t>
  </si>
  <si>
    <t>Cámara Boroscópica Endoscopio Boroscopio Espia Usb 10m Celular Microusb para inspección de piping motor tanques</t>
  </si>
  <si>
    <t>Anclaje Fijo Doble - Movil Doble</t>
  </si>
  <si>
    <t>Bancada</t>
  </si>
  <si>
    <t>Bancada tubo N2 - Valvula RCS</t>
  </si>
  <si>
    <t>Trabajo nuevo material ABS</t>
  </si>
  <si>
    <t>Bulonera Vietri</t>
  </si>
  <si>
    <t>Tornillos Avellaneda Phillips - Allen - Allen boton</t>
  </si>
  <si>
    <t>Tuercas acero zincado supongo</t>
  </si>
  <si>
    <t>Arandelas Grower - biseladas</t>
  </si>
  <si>
    <t>Residuo de la compra</t>
  </si>
  <si>
    <t>Service Distribución Suspensión Frenos Shineray</t>
  </si>
  <si>
    <t>Cartucho Repuesto Filtro Agua Sedimentos Waterplast 50 Micro</t>
  </si>
  <si>
    <t>Cinta Rotuladora P-touch H100 110 12mm Compatible Brother</t>
  </si>
  <si>
    <t>Tubo De Nitrógeno De 1/4m3 Refrigeración Aire Acondicionado</t>
  </si>
  <si>
    <t>Adaptador Thunderbolt Mini Displayport A Hdmi Mac Audio Noga</t>
  </si>
  <si>
    <t>Cable De Red Utp Exterior Categoria 6 Cat6 30 Metros Gris</t>
  </si>
  <si>
    <t>Tmp 36 Tmp-36 Tmp36 Tmp36gz Sensor Temperatura Arduino</t>
  </si>
  <si>
    <t>Moresco Soldadura</t>
  </si>
  <si>
    <t>Soldadura de tanques</t>
  </si>
  <si>
    <t>Transferencia a Gustavo Benitez GIMENEZ</t>
  </si>
  <si>
    <t>Cable 9 cond drain pant malla</t>
  </si>
  <si>
    <t>Cable 9 cond drain pant malla Restante</t>
  </si>
  <si>
    <t>Asado para inversores</t>
  </si>
  <si>
    <t>Tra-color</t>
  </si>
  <si>
    <t>Aire acondicionados y pisos nueva oficina CABRERA</t>
  </si>
  <si>
    <t>Ilpem</t>
  </si>
  <si>
    <t>Redondos de aluminio AL6061 T6 160</t>
  </si>
  <si>
    <t>Redondos de aluminio AL6061 T6 105</t>
  </si>
  <si>
    <t>Pocero Pedro</t>
  </si>
  <si>
    <t>Reparación de la bomba y compra de los materiales para el pozo</t>
  </si>
  <si>
    <t>Tapa JIC 7/8'' UNF</t>
  </si>
  <si>
    <t>Tapa JIC 1 1/16'' UNF</t>
  </si>
  <si>
    <t>Pago a Ezequiel Fischer contador EEUU</t>
  </si>
  <si>
    <t>Rodillos para obra Cabrera</t>
  </si>
  <si>
    <t>HORAS EXTRA</t>
  </si>
  <si>
    <t>Cable Prolongador Alargue Usb Activo 10 Metros Extensor Usb</t>
  </si>
  <si>
    <t>M.S. Computación</t>
  </si>
  <si>
    <t>Llave Combinada</t>
  </si>
  <si>
    <t>Valija</t>
  </si>
  <si>
    <t>Llave Combinada x 1 -SAE- 1/4''</t>
  </si>
  <si>
    <t>Combinada x 1 -SAE- 11/16''</t>
  </si>
  <si>
    <t>Combinada x 1 -SAE- 9/16''</t>
  </si>
  <si>
    <t>Llaves (x 15) - MM -EURO</t>
  </si>
  <si>
    <t>Valija EURO x 94 - Caja</t>
  </si>
  <si>
    <t>Adaptador 1/2'' x 3/4''</t>
  </si>
  <si>
    <t>Adaptador 1/2'' x 3/8''</t>
  </si>
  <si>
    <t>Adaptador 1/4'' x 3/8''</t>
  </si>
  <si>
    <t>Allen x 9 - Milimetrica</t>
  </si>
  <si>
    <t>Allen x 9 - Pulgadas - EURO</t>
  </si>
  <si>
    <t>Cutter x 1 - Reforzado</t>
  </si>
  <si>
    <t>Pinza PICO DE LORO</t>
  </si>
  <si>
    <t>Tenaza 10'' - Armador</t>
  </si>
  <si>
    <t>Pinza Profesional ALICATE 7''</t>
  </si>
  <si>
    <t>Pinza Profesional UNIVERSAL</t>
  </si>
  <si>
    <t>Martillo de GOMA 16oz</t>
  </si>
  <si>
    <t>O'Rings AS-124 V-710</t>
  </si>
  <si>
    <t>O'Rings AS-131 V-710</t>
  </si>
  <si>
    <t>O'Rings AS-158 V-710</t>
  </si>
  <si>
    <t>O'Rings AS-160 V-710</t>
  </si>
  <si>
    <t>O'Rings AS-158 V-650</t>
  </si>
  <si>
    <t>O'Rings AS-160 V-650</t>
  </si>
  <si>
    <t>O'Rings AS-012 V-650</t>
  </si>
  <si>
    <t>O'Rings AS-015 V-650</t>
  </si>
  <si>
    <t>O'Rings AS-123 V-650</t>
  </si>
  <si>
    <t>O'Rings AS-129 V-650</t>
  </si>
  <si>
    <t>O'Rings AS-123 V-710</t>
  </si>
  <si>
    <t>O'Rings AS-129 V-710</t>
  </si>
  <si>
    <t>O'Rings AS-152 V-650</t>
  </si>
  <si>
    <t>O'Rings AS-159 V-650</t>
  </si>
  <si>
    <t>O'Rings AS-014 V-710</t>
  </si>
  <si>
    <t>O'Rings AS-015 V-710</t>
  </si>
  <si>
    <t>O'Rings AS-120 V-710</t>
  </si>
  <si>
    <t>O'Rings AS-121 V-710</t>
  </si>
  <si>
    <t>Corte por agua placa acople Cal 304 Esp 5 Medida 74.4x77.5</t>
  </si>
  <si>
    <t>Corte por agua placa acople Cal 316 Esp 5 Medida 74.4x77.6</t>
  </si>
  <si>
    <t>Distribuidor</t>
  </si>
  <si>
    <t>AR Tapón GH 7/8'' UNF AS JIC</t>
  </si>
  <si>
    <t>AR Tapón GH 1 1/16'' UNF AS JIC</t>
  </si>
  <si>
    <t>VALEST00546 Distribuidor 5 lados tubo 8mm automático</t>
  </si>
  <si>
    <t>GEN0439 Codo 45 grados Ac Inox 316 HH 3/8</t>
  </si>
  <si>
    <t>GEN0583 Filtro Y Rosca Gas AISI 1/2</t>
  </si>
  <si>
    <t>CUPLA10001 Cupla 1/4 Ac Carbono</t>
  </si>
  <si>
    <t>TAPON10001 Tapón 1/4 Ac Carbono</t>
  </si>
  <si>
    <t>BUJERED10026 Adaptador de Red 1/4 M x 1/2 H Ac Carbono Cadmeado</t>
  </si>
  <si>
    <t>CUPLA10002 Cupla 3/8 Ac Carbono Cadmeado</t>
  </si>
  <si>
    <t>TAPON10003 Tapón 1/2 Ac Carbono Cadmeado</t>
  </si>
  <si>
    <t>TORREIRA0027 Tapa Hembra S-2000 1/2'' Acero Carbono</t>
  </si>
  <si>
    <t>Piñones, Coronas y acoples Válvula-Servo</t>
  </si>
  <si>
    <t>Coronas</t>
  </si>
  <si>
    <t>Piñones</t>
  </si>
  <si>
    <t>Ignacio Zaro</t>
  </si>
  <si>
    <t>Coronas para válvulas servo piezas en AL 6061</t>
  </si>
  <si>
    <t>Piñones para válvulas servo piezas en AL 6061</t>
  </si>
  <si>
    <t>Mecanizado para Tug no especifica</t>
  </si>
  <si>
    <t>Pago impuestos HSBC 120 - 900 - 5.40</t>
  </si>
  <si>
    <t>Cerradura Materiales para cemento cartones y rodillos OBRA CABRERA - Prestigio Ferremax Herrafe SA Ferretería Nueva Lacroze Ferretería Don Juan</t>
  </si>
  <si>
    <t>Mano de obra Gimenez - Paso LUCA</t>
  </si>
  <si>
    <t>A dtpo química de Luca</t>
  </si>
  <si>
    <t>Bebidas Darwin para inversores</t>
  </si>
  <si>
    <t>Monitores para oficina departamento químico</t>
  </si>
  <si>
    <t>Teclado para computadora oficina químicos</t>
  </si>
  <si>
    <t>MARZO Comisión por alquiler oficina CABRERA</t>
  </si>
  <si>
    <t>Liniers Electrónica</t>
  </si>
  <si>
    <t>Cable computación 25 y malla Cetya</t>
  </si>
  <si>
    <t>Termocontraíble 3mm negro 1m</t>
  </si>
  <si>
    <t>Termocontraíble 2.5mm negro</t>
  </si>
  <si>
    <t>Termocontraíble 2mm negro 1m</t>
  </si>
  <si>
    <t>Transit Flow</t>
  </si>
  <si>
    <t>Válvula esférica 3cpos inox extremo socket weld 2017 1/2''</t>
  </si>
  <si>
    <t>Válvula retención a disco inox 2416 1/2''</t>
  </si>
  <si>
    <t>Válvula retención a disco inox 2416 3/4''</t>
  </si>
  <si>
    <t>Bomba de trasvaso de peróxido Bomba Agro Shurflo 2088-343-135 11.3 45 psi 12v aut</t>
  </si>
  <si>
    <t>Soda cáustica</t>
  </si>
  <si>
    <t>Química Oeste</t>
  </si>
  <si>
    <t>Soda cáustica Hidróxido de sodio Perlas bolsa x Kg Materiales para decapado y pasivado</t>
  </si>
  <si>
    <t>Fosfato trisódico</t>
  </si>
  <si>
    <t>Fosfato trisódico Cristal bolsa x Kg Materiales para decapado y pasivado</t>
  </si>
  <si>
    <t>Metasilicato de Sodio</t>
  </si>
  <si>
    <t>Ácido Nítrico</t>
  </si>
  <si>
    <t>Metasilicato de Sodio ANH Bolsa x Kg Materiales para decapado y pasivado</t>
  </si>
  <si>
    <t>Ácido Nítrico 63 bidón x 7Kg Materiales para decapado y pasivado</t>
  </si>
  <si>
    <t>Juego De Destornilladores Por 8 Naranja Eurotech E1</t>
  </si>
  <si>
    <t>Llave Caño Ajustable Bahco 144 Apertura 110 Mm Stilson 6040</t>
  </si>
  <si>
    <t>Juego de puntas Adaptador Taladro Hex 1/4 Cuadrado 1/4 3/8 1/2 Milwaukee</t>
  </si>
  <si>
    <t>Punta De Trazar Punto Centrar Marcar Automático Ruhlmann</t>
  </si>
  <si>
    <t>Organizador Soporte Barra Porta Tubos De 1/2 1/4 3/8 40 Cm X 14 Ruhlmann</t>
  </si>
  <si>
    <t>Juego De Destornilladores Por 8 Naranja Eurotech E1 - restante</t>
  </si>
  <si>
    <t>Organizador Soporte Barra Porta Tubos De 1/2 1/4 3/8 40 Cm X 14 Ruhlmann - restante</t>
  </si>
  <si>
    <t>Llave Caño Ajustable Bahco 144 Apertura 110 Mm Stilson 6040 - restante</t>
  </si>
  <si>
    <t>Juego de puntas Adaptador Taladro Hex 1/4 Cuadrado 1/4 3/8 1/2 Milwaukee - restante</t>
  </si>
  <si>
    <t>Punta De Trazar Punto Centrar Marcar Automático Ruhlmann - restante</t>
  </si>
  <si>
    <t>Pilas Recargables Aaa Energizer Nimh 1.2v - 700 Mah x2</t>
  </si>
  <si>
    <t>Cargador De Pilas Energizer Maxi y 4 Pilas Aa Recargables</t>
  </si>
  <si>
    <t>Uber viáticos Química pasó Tomás</t>
  </si>
  <si>
    <t>Compra artículos Easy Andrés Anzola</t>
  </si>
  <si>
    <t>Cable HDMI para monitorear pasó Tomás</t>
  </si>
  <si>
    <t>Gasto ferretería pasó Tomás</t>
  </si>
  <si>
    <t>Tiras de pH</t>
  </si>
  <si>
    <t>Tiras de pH para pasivación de tanques pasó Tomás</t>
  </si>
  <si>
    <t>CABLE 25 COND+DRAIN+PANTALLA pasó Andrés CM25C</t>
  </si>
  <si>
    <t>A Richard Estructuras de Luca para pago de Pozo</t>
  </si>
  <si>
    <t>Alquiler de cámaras para grabación de ensayos - se le dio a Belieres</t>
  </si>
  <si>
    <t>Materiales para el pozo restante de parte de Ricardo</t>
  </si>
  <si>
    <t>Pago impuestos HSBC - IVA - IVA Perc - IIBB</t>
  </si>
  <si>
    <t>Acoples para servos 10Pcs Servo Horn Metal Aluminum 25T Silvery Servo Disc for Robot Mechanical Claw Rc Car Helicopter Mg945 Mg995 Mg996 - MakerHawk US - B07D56FVK5 - BREX</t>
  </si>
  <si>
    <t>Gasto de ferretería y lija para Oficina CABRERA pasó Luca</t>
  </si>
  <si>
    <t>Mano de Obra GIMENEZ pasó Luca</t>
  </si>
  <si>
    <t>Todovisión</t>
  </si>
  <si>
    <t>Cable multipar con 25 contactos 60 metros</t>
  </si>
  <si>
    <t>Flexibles Liner Interno Teflon Liso Mallado Externo Inoxidable Long 250mm - Diam 1/2 in - Presion 60bar JIC Hembra-Hembra 7/8'' UNF Flare 37 Inoxidable</t>
  </si>
  <si>
    <t>Flexibles Liner Interno Teflon Liso Mallado Externo Inoxidable Long 5300mm - Diam 1/2 in - Presion 60bar JIC Hembra-Hembra 7/8'' UNF Flare 37 Inoxidable</t>
  </si>
  <si>
    <t>Flexibles Liner Interno Teflon Liso Mallado Externo Inoxidable Long 4500mm - Diam 1/2 in - Presion 60bar JIC Hembra-Hembra 7/8'' UNF Flare 37 Inoxidable</t>
  </si>
  <si>
    <t>Flexibles Liner Interno Teflon Liso Mallado Externo Inoxidable Long 600mm - Diam 1/2 in - Presion 60bar JIC Hembra-Hembra 7/8'' UNF Flare 37 Inoxidable</t>
  </si>
  <si>
    <t>Flexibles Liner Interno Teflon Liso Mallado Externo Inoxidable Long 2800mm - Diam 1/2 in - Presion 60bar JIC Hembra-Hembra 7/8'' UNF Flare 37 Inoxidable</t>
  </si>
  <si>
    <t>Flexibles Liner Interno Teflon Liso Mallado Externo Inoxidable Long 3700mm - Diam 1/2 in - Presion 60bar JIC Hembra-Hembra 7/8'' UNF Flare 37 Inoxidable</t>
  </si>
  <si>
    <t>Flexibles Liner Interno Teflon Liso Mallado Externo Inoxidable Long 750mm - Diam 3/4in - Presion 60bar JIC Hembra-Hembra 1 1/16'' UNF Flare 37 Inoxidable</t>
  </si>
  <si>
    <t>Flexibles Liner Interno Teflon Liso Mallado Externo Inoxidable Long 1400mm - Diam 3/4in - Presion 60bar JIC Hembra-Hembra 1 1/16'' UNF Flare 37 Inoxidable</t>
  </si>
  <si>
    <t>Manguera Manguera SAE 100 R1 Long 750mm - Diam 5/8in - Presion 60bar JIC Hembra-Hembra 7/8'' UNF Flare 37 Inoxidable</t>
  </si>
  <si>
    <t>Manguera Manguera SAE 100 R1 Long 1400mm - Diam 5/8in - Presion 60bar JIC Hembra-Hembra 7/8'' UNF Flare 37 Inoxidable</t>
  </si>
  <si>
    <t>Manguera Manguera SAE 100 R1 Long 3200mm - Diam 1/2 in - Presion 60bar JIC Hembra-Hembra 7/8'' UNF Flare 37 Inoxidable</t>
  </si>
  <si>
    <t>Manguera Manguera SAE 100 R1 Long 6500mm - Diam 5/8in - Presion 60bar JIC Hembra-Hembra 7/8'' UNF Flare 37 Inoxidable</t>
  </si>
  <si>
    <t>Manguera Manguera SAE 100 R2 Long 1500mm - Diam 1/2in - Presion 250bar JIC Hembra-Hembra 7/8'' UNF Flare 37 Inoxidable Con Antilatigo</t>
  </si>
  <si>
    <t>Sur Carburantes</t>
  </si>
  <si>
    <t>Agua destilada x 5 lts para decapado y pasivado</t>
  </si>
  <si>
    <t>VÁLVULA ESFÉRICA 2 VIAS 1/4 NPTH PCTFE-5000 psi - VE225 IK</t>
  </si>
  <si>
    <t>CONECTOR RECTO MACHO AI 3/8 Od x 1/2 NPT C/TCA. Y VIROLAS - CONEC. RM 3-4-316</t>
  </si>
  <si>
    <t>CONECTOR RECTO MACHO AI 1/2 ODx 1/2 NPT C/TCA.Y VIROLA - CONEC. RM 4-4-316</t>
  </si>
  <si>
    <t>CONECTOR TEE NORMAL AI 1/2 OD C/TCAS Y VIROLAS - CONEC. TU 4-0-316</t>
  </si>
  <si>
    <t>VÁLVULA ALIV.ACOD.BALAN 1/2'' NPTMH RANG.50-100 Bar AI - VAA-B50M-100-I 50 a 100 bar AI</t>
  </si>
  <si>
    <t>VÁLVULA ALIV.ACOD.BALAN 1/2'' NPTHH RANG.5-50 Bar AI - VAA-B50-50-I 5 a 50 bar AI</t>
  </si>
  <si>
    <t>Guantes PVC rojo</t>
  </si>
  <si>
    <t>Botas de seguridad para destilación</t>
  </si>
  <si>
    <t>Mameluco descartable 2 Xl</t>
  </si>
  <si>
    <t>Uber de mercadería a rancho</t>
  </si>
  <si>
    <t>Almuerzo de equipo en Canning</t>
  </si>
  <si>
    <t>Alquiler auto de Nacho - Debido a mama de Nacho</t>
  </si>
  <si>
    <t>Provisiones Equipo</t>
  </si>
  <si>
    <t>Nafta Nacho Corro le dio Nacho Piombo</t>
  </si>
  <si>
    <t>Estacionamiento Nacho Corro le dio Nacho Piombo</t>
  </si>
  <si>
    <t>Almuerzo Nacho Corro sin comprobante paso Nacho Piombo</t>
  </si>
  <si>
    <t>Compra bulonería Nico Riviere le dio Nacho Piombo</t>
  </si>
  <si>
    <t xml:space="preserve">Trabajos del 25 y 28 de marzo - genebre 2027 JIC 7/8 MM - colectores purga tanque - uniones tanque N2 - descarga combustible y oxidante - tridentes de venteo flexibles - conectores T unión flexibles - vainas para sensor TMP36 - genebre 2027 7/8 MM - MH - </t>
  </si>
  <si>
    <t>Sueldo Inés Limpieza</t>
  </si>
  <si>
    <t>Pintura para banco de ensayos pasó Luca CON FLETE a rancho</t>
  </si>
  <si>
    <t>Ferretería Planeta</t>
  </si>
  <si>
    <t>Mecha Copa Tungsteno</t>
  </si>
  <si>
    <t>Precinto plástico</t>
  </si>
  <si>
    <t>Cinta autosoldante</t>
  </si>
  <si>
    <t>Destornillador</t>
  </si>
  <si>
    <t>Par conectores 3 pin Macho Hembra MH para Ws2812b Ws2812 - la cantidad la estimo - para instalación eléctrica sitio de ensayos</t>
  </si>
  <si>
    <t>Federico Carnevali</t>
  </si>
  <si>
    <t>Adelanto ABRIL y MAYO</t>
  </si>
  <si>
    <t>Sancor Seguros 5 de 6 descontando 569.76 nota de crédito por baja de Paladini</t>
  </si>
  <si>
    <t>Conectores 25 Position Potting Shell Connector White - Unshielded ITT Cannon LLC DB509061 - 1003-1900-ND - BREX - Harness Backup</t>
  </si>
  <si>
    <t>Conectores 9 Position Potting Shell Connector White - Unshielded ITT Cannon LLC DE509041 - 1003-1899-ND - BREX - Harness Backup</t>
  </si>
  <si>
    <t>Cables 22 AWG Hook-Up Wire 19/34 White 300V 1000.0' (304.8m) Alpha Wire 892219 WH001 - 892219WH001-ND - BREX - Harness Backup</t>
  </si>
  <si>
    <t>Conectores 15 Position Potting Shell Connector White - Unshielded ITT Cannon LLC DA509051 - 1003-2007-ND - BREX - Harness Backup</t>
  </si>
  <si>
    <t>Cables 22 AWG Hook-Up Wire 19/34 Red 600V 1000.0' (304.8m) Alpha Wire 1855/19 RD001 - 1855/19RD001-ND - BREX - Harness Backup</t>
  </si>
  <si>
    <t>Cables 22 AWG Hook-Up Wire 19/34 Black 300V 1000.0' (304.8m) Alpha Wire 892219 BK001 - 892219BK001-ND - BREX - Harness Backup</t>
  </si>
  <si>
    <t>Separadores Hex Standoff Threaded 4-40 Nylon 0.600'' (15.24mm) Natural Keystone Electronics 4799 - 36-4799-ND - BREX - Harness Backup</t>
  </si>
  <si>
    <t>Fibra de Vidrio SLEEVING 0.5'' ID FBRGLASS 50' Techflex FIN0.50RD50 - 1030-FIN0.50RD50-ND - BREX - Manguera ignífuga media pulgada</t>
  </si>
  <si>
    <t>Escariador</t>
  </si>
  <si>
    <t>Escariador de tubos RIDGID 29983 223S Stainless Steel Pipe Reamer 1/4-inch to 1-1/4-inch Inner/Outer Reamer Ridgid 29983 - B001P81OKG - BREX</t>
  </si>
  <si>
    <t>Cortatubos RIDGID 29963 Model 35S Stainless Steel Tubing Cutter 1/4-inch to 1-3/8-inch Tube Cutter Ridgid 29963 - B001P81OK6 - BREX</t>
  </si>
  <si>
    <t>Rodamientos RIDGID 29973 Model E635 Stainless Steel Tubing Cutter Replacement Wheel with Bearings Pipe Cutter Wheel Ridgid 29973 - B003T0FVLG - BREX</t>
  </si>
  <si>
    <t>Cortatubos</t>
  </si>
  <si>
    <t>Rodamientos</t>
  </si>
  <si>
    <t>Almuerzo Ines</t>
  </si>
  <si>
    <t>Uber Nacho Piombo - Flete Industrias Nelson</t>
  </si>
  <si>
    <t>Pintura para banco de ensayos pasó Luca Container</t>
  </si>
  <si>
    <t>IPS Dg. Tubo 110 mm 4 mts - Cañería para cables Bunker</t>
  </si>
  <si>
    <t>IPS Dg. Codo 87930 MH 110 mm - Cañería para cables Bunker</t>
  </si>
  <si>
    <t>IPS He. Solución Lubricante Aerosol x 440 cm3 - Cañería para cables Bunker</t>
  </si>
  <si>
    <t>5M55 Bandeja Portacable Cablecanal perf 100/50 0.7 Zingrip - Electricidad BE</t>
  </si>
  <si>
    <t>Electroplus</t>
  </si>
  <si>
    <t>Electro Polvorines</t>
  </si>
  <si>
    <t>N9RK Curva bandeja perforada 100/50 var-3es1 0.7 Zingrip - Electricidad BE</t>
  </si>
  <si>
    <t>528K Cupla bandeja perforada ala 50 0.90 AcCinc x25u - Electricidad BE</t>
  </si>
  <si>
    <t>AW79 Caja Caja de paso TM Din 20 b ext ChAc BEI p-BEI gabinete - Electricidad BE</t>
  </si>
  <si>
    <t>Curva 90 grados 100 mm - Electricidad BE</t>
  </si>
  <si>
    <t>Unión Tee T 100 mm - Electricidad BE</t>
  </si>
  <si>
    <t>Provisiones agua Nacho Piombo</t>
  </si>
  <si>
    <t>Provisiones artículos de limpieza Nacho Piombo</t>
  </si>
  <si>
    <t>Cepillo Bison Copa Acero Tren 100mm</t>
  </si>
  <si>
    <t>Disco de Corte Tyrol Xpert Disco 114x1x22 A46</t>
  </si>
  <si>
    <t>Mecha de Acero RAP</t>
  </si>
  <si>
    <t>Electro Day</t>
  </si>
  <si>
    <t>Cargador para Lenovo USB C Type USB C 20v 2.25a 3.25a 65w</t>
  </si>
  <si>
    <t>Buenos Aires Electronic Group</t>
  </si>
  <si>
    <t>Cargador Adaptador Iphone</t>
  </si>
  <si>
    <t>Cable USB Iphone 1 metro</t>
  </si>
  <si>
    <t>Cargador De Bateria 6v 12v Auto Moto Camioneta 20v Nacional</t>
  </si>
  <si>
    <t>Borne De Batería Tipo Náutico Mariposa Positivo Y Negativo</t>
  </si>
  <si>
    <t>Borne De Batería Positivo Y Negativo Universal</t>
  </si>
  <si>
    <t>Corta Corriente Batería Sobre Carrocería 12 V</t>
  </si>
  <si>
    <t>Mameluco Descartable Tyvek Dupont protección química XXL x3 XL x3</t>
  </si>
  <si>
    <t>Pelacable Pinza Alicate Pela Cable Corta Cable Bulit Cod El Pel 5t</t>
  </si>
  <si>
    <t>Conector Led Camara Ficha Plug Hembra Macho Alimentacion</t>
  </si>
  <si>
    <t>Conector Led Camara Ficha Plug Hembra Hembra Alimentacion</t>
  </si>
  <si>
    <t>Pelacable Pinza Pela Cables Profesional Proskit Cp369be Metalica Prof</t>
  </si>
  <si>
    <t>Alicate Pinza Multiuso Pela Cable Cortadora Proskit 8pk-033</t>
  </si>
  <si>
    <t>Expensas - FEBRERO - MARZO - ABRIL</t>
  </si>
  <si>
    <t>Pago Mano de obra GIMENEZ paso Luca</t>
  </si>
  <si>
    <t>Fotocopias</t>
  </si>
  <si>
    <t>Soldadura de tanque experimental para ensayos de fuego TUG</t>
  </si>
  <si>
    <t>Bateria 12x75 Bosch 12 Volt 75 Amp Gnc Diesel - se quemó la vieja - recargo 800 por la vieja</t>
  </si>
  <si>
    <t>Pistola para soldar</t>
  </si>
  <si>
    <t>Electro Tristán Suárez</t>
  </si>
  <si>
    <t>Pistola para soldar estaño 30w</t>
  </si>
  <si>
    <t>Pistola para soldar estaño 40w</t>
  </si>
  <si>
    <t>Baterías Roca</t>
  </si>
  <si>
    <t>Batería 12N7-3B</t>
  </si>
  <si>
    <t>Provisiones Jumbo Stock</t>
  </si>
  <si>
    <t>Pago tarjeta - BREX</t>
  </si>
  <si>
    <t>Almuerzo Rancho</t>
  </si>
  <si>
    <t>Seguridad Rancho Taxco</t>
  </si>
  <si>
    <t>Cinta aisladora para Laboratorio comprada el 29/3</t>
  </si>
  <si>
    <t>Vasos descartables para laboratorio comprados el 31/3</t>
  </si>
  <si>
    <t>Darwin - ABRIL</t>
  </si>
  <si>
    <t>Taxco - ABRIL</t>
  </si>
  <si>
    <t>Personal - ABRIL</t>
  </si>
  <si>
    <t>Peaje AUBASA MARZO</t>
  </si>
  <si>
    <t>Peaje AUSOL MARZO</t>
  </si>
  <si>
    <t>Aktiol Alcohol En Aerosol Con Glicerina 143ml</t>
  </si>
  <si>
    <t>Cable USB Genérico USB A USB B Tipo A B Arduino Impresora 3D 30cm - COMPRO NELSON</t>
  </si>
  <si>
    <t>Convertidor Adaptador Niveles USB Ttl Rs485 Ft232rl Max485 - COMPRÓ NELSON</t>
  </si>
  <si>
    <t>Viáticos Nelson para ir al Rancho</t>
  </si>
  <si>
    <t>Galpón Rancho</t>
  </si>
  <si>
    <t>Xencal</t>
  </si>
  <si>
    <t>Adelanto Galpón Rancho Xencal - Total 30.000 - 21.000 adelanto - 9.000 contra entrega - pasó Luca</t>
  </si>
  <si>
    <t>Amanco Fs. Tubo PW 20 - 20mm  x 4 mts - Cañerías Termofusión BE</t>
  </si>
  <si>
    <t>Sanitarios Zabala</t>
  </si>
  <si>
    <t>Grampas Omega 1/2 - Cañerías Termofusión BE</t>
  </si>
  <si>
    <t>SASU Industrial</t>
  </si>
  <si>
    <t>Bateria Moura 12mva-7 12v/7ah Ups Apc/eaton/polaris/vertiv - Drenado de emergencia</t>
  </si>
  <si>
    <t>Fuente Switching Metálica 12v 3a Tira Led Cctv Alimentación - Drenado de emergencia</t>
  </si>
  <si>
    <t>Cargador Baterias Rapido 12v./7a. Mod. Bat-122/s 2.5 A/h. Plagasonix Argentina - Drenado de emergencia</t>
  </si>
  <si>
    <t>Electricattozzo</t>
  </si>
  <si>
    <t>Conectores Conector CONN MOD JACK COUPLR CAT5E IP67 Stewart Connector SS-60400-025 - 380-1479-ND - BREX</t>
  </si>
  <si>
    <t>Conectores Conector CONN MOD PLUG 8P8C CAT5E SHLD Stewart Connector SS-39400-003 - 380-1365-ND - BREX</t>
  </si>
  <si>
    <t>Tomás Jorge Hinrichsen</t>
  </si>
  <si>
    <t>BAND0276 Curva articulada Tramo 100 esp 0.7 s/buloner - NACHO CORRO con caja de PIOMBO</t>
  </si>
  <si>
    <t>BAND0097 Cupla Unión con Bulonería para Band Perf Galv - NACHO CORRO con caja de PIOMBO</t>
  </si>
  <si>
    <t>VARI 0412 ficha con neutro longitudinal macho Richi negra - NACHO CORRO con caja de PIOMBO</t>
  </si>
  <si>
    <t>VARI 0412 ficha con neutro longitudinal hembra Richi negra - NACHO CORRO con caja de PIOMBO</t>
  </si>
  <si>
    <t>Uber Nacho Corro con caja de PIOMBO</t>
  </si>
  <si>
    <t>IPS Fs. Tubo Multicapa S 3.2 - 20 mm x 4 mts - Cañerías Termofusión BE</t>
  </si>
  <si>
    <t>IPS Fs. Codo 90 HH 20 mm - Cañerías Termofusión BE</t>
  </si>
  <si>
    <t>Dobladora de tubos DOBLATUBOS 1/4'' MOD 404 CAT 36122 RIDGID</t>
  </si>
  <si>
    <t>Dobladora de tubos DOBLATUBOS 3/8'' MOD 606 CAT 38043 RIDGID</t>
  </si>
  <si>
    <t>CORTATUBOS MOD 150LS CAT 66742 RIDGID</t>
  </si>
  <si>
    <t>ESCARIADORA 223S INOX CAT 29983 RIDGID</t>
  </si>
  <si>
    <t>Martillo Eléctrico</t>
  </si>
  <si>
    <t>Alquiler de martillo eléctrico del 15/4 al 19/4</t>
  </si>
  <si>
    <t>Pintura Llanas Yesero Llanas plásticas Lija al agua - Gastos JUAN GIMENEZ pasó Nacho Piombo</t>
  </si>
  <si>
    <t>Pintura Mini rodillos Pinceles - Gastos JUAN GIMENEZ pasó Nacho Piombo</t>
  </si>
  <si>
    <t>Carbones</t>
  </si>
  <si>
    <t>Ferretería Antártida</t>
  </si>
  <si>
    <t>Sanitarios Casa Daniel</t>
  </si>
  <si>
    <t>Recortes medidas varias - Gastos JUAN GIMENEZ pasó Nacho Piombo</t>
  </si>
  <si>
    <t>7P6A Cepillo Copa D 68 AcCarb rizado 80930 - Gastos JUAN GIMENEZ pasó Nacho Piombo</t>
  </si>
  <si>
    <t>Juego de carbones 38 nm - Gastos JUAN GIMENEZ pasó Nacho Piombo</t>
  </si>
  <si>
    <t>Dealer válvulas de admisión ECO 1/2 x 10'' PS - Gastos JUAN GIMENEZ pasó Nacho Piombo</t>
  </si>
  <si>
    <t>Repuesto Soplete - Gastos JUAN GIMENEZ pasó Nacho Piombo</t>
  </si>
  <si>
    <t>Manguito reparación de 110 deasgue - Gastos JUAN GIMENEZ pasó Nacho Piombo</t>
  </si>
  <si>
    <t>Pago Mano de obra GIMENEZ paso Nacho Piombo</t>
  </si>
  <si>
    <t>Varilla ADN Normal 10</t>
  </si>
  <si>
    <t>Arena x metro</t>
  </si>
  <si>
    <t>Piedra x bolsón</t>
  </si>
  <si>
    <t>Fardo Fraccionado</t>
  </si>
  <si>
    <t>Electrodos N 2.5 mm</t>
  </si>
  <si>
    <t>Electrodos N 3.25 mm</t>
  </si>
  <si>
    <t>Cemento Loma Negra 50 kg</t>
  </si>
  <si>
    <t>Chapa trapezoidal 2 mts</t>
  </si>
  <si>
    <t>Materiales para obra sitio banco de ensayos - COLUMNAS</t>
  </si>
  <si>
    <t>Viáticos Ricardo Lang cuarentena Febrero - Marzo</t>
  </si>
  <si>
    <t>Esteban Zinkiewicz tanques de aluminio - PARA TUG</t>
  </si>
  <si>
    <t>Buje Reduccion ASTM A 182 F 316L 1/4'' BSPT 334.00 MACHO x 1/4'' NPT HEMBRA Largo Total 35.6mm - Adaptadores Sensor de Presión - BE TAXCO</t>
  </si>
  <si>
    <t>Buje reduccion ASTM A 182 Gr 316 1/4"BSPT 221.00 a 1/8'' NPT Hexagono 9/16'' Largo 26.9mm - Adaptadores Sensor de Presión - BE TAXCO</t>
  </si>
  <si>
    <t>Frida Interiores</t>
  </si>
  <si>
    <t>Telecentro Canning - ABRIL</t>
  </si>
  <si>
    <t>Seña cortinas OFICINA CABRERA paso Luca</t>
  </si>
  <si>
    <t>Tanque De Aire 40 Litros 70 Cm Mercedes Benz 1112 1114 1517 - Tanque pulmón para aire comprimido</t>
  </si>
  <si>
    <t>Zapatilla Calzado Seguridad C/ Puntera Att Santa Fe - Zapatos Seguridad y Pantalones</t>
  </si>
  <si>
    <t>Botín De Seguridad Att Chubut Con Puntera De Acero Iram - Zapatos Seguridad y Pantalones</t>
  </si>
  <si>
    <t>Pantalón Pampero Cargo Ripstop Hombre Antidesgarro - Zapatos Seguridad y Pantalones</t>
  </si>
  <si>
    <t>Pantalón Pampero Cargo De Trabajo Reforzado - Zapatos Seguridad y Pantalones</t>
  </si>
  <si>
    <t>GE2015-12-1-GABEXEL Gabinete IP65 200x150x120 - Drenado de emergencia - CAMBIADOS - Ver Nota de Crédito</t>
  </si>
  <si>
    <t>GE3030-16-1-GABEXEL Gabinete IP65 300x300x160 - Drenado de emergencia</t>
  </si>
  <si>
    <t>Alquiler de martillo eléctrico del 19/4 al 20/4</t>
  </si>
  <si>
    <t>Aceite 2T 100 cm3 para motobomba</t>
  </si>
  <si>
    <t>Disco de Corte 115 x 1.6</t>
  </si>
  <si>
    <t>Ángulo 2 x 1/4</t>
  </si>
  <si>
    <t>Hierro Red 8</t>
  </si>
  <si>
    <t>Aire acondicionados UC Tardiran Inverter TADI52TCO 5200w FC</t>
  </si>
  <si>
    <t>Aire acondicionados UC Tardiran Inverter TADI52TCI 5200w FC</t>
  </si>
  <si>
    <t>Clavos 2 y 2x1/2 GIMENEZ BANCO DE ENSAYOS</t>
  </si>
  <si>
    <t>Ruedas para carretilla GIMENEZ BANCO DE ENSAYOS</t>
  </si>
  <si>
    <t>Leaded  Bar Solder Sn60Pb40 (60/40)  Bar 0.5 lb (227g) // BARSN60PB40-8OZ-ND // FLETE</t>
  </si>
  <si>
    <t>Conectores 25 Position D-Sub Receptacle Female Sockets Connector NOR1842-ND x25 - 25 Position D-Sub Receptacle Female Sockets Connector AE10107-ND x3 - 25 Position D-Sub Plug Male Pins Connector AE10146-ND x3 - PDU Tug</t>
  </si>
  <si>
    <t>No se entiende lo que dice - MECHAS - FICHAS - no hay importes - GIMENEZ BANCO DE ENSAYOS</t>
  </si>
  <si>
    <t>Taxi Viáticos Nico Riviere</t>
  </si>
  <si>
    <t>Aceite WD-40 y aceite - NO SE ENTIENDE - NICO RIVIERE</t>
  </si>
  <si>
    <t>La Bulonera</t>
  </si>
  <si>
    <t>Adaptadores 1/4 x 3/8 - 3/8 x 1/2 - NICO RIVIERE</t>
  </si>
  <si>
    <t>Tornillos Allen Botón 6x15 - NICO RIVIERE</t>
  </si>
  <si>
    <t>Tornillos Allen Cilíndrica 5x20 - NICO RIVIERE</t>
  </si>
  <si>
    <t>Arandelas Grower 5 supongo - NICO RIVIERE</t>
  </si>
  <si>
    <t>Tornillos Allen Botón 3x10 - NICO RIVIERE</t>
  </si>
  <si>
    <t>Arandelas planas 8 - NICO RIVIERE</t>
  </si>
  <si>
    <t>Flexibles 050421 x 1 metro no se entiende lo que dice - FLEXIBLES MODIFICACIÓN - BE TAXCO - con reparación y reemplazo</t>
  </si>
  <si>
    <t>Flexibles 050421 x 2 metros no se entiende lo que dice - FLEXIBLES MODIFICACIÓN - BE TAXCO - con reparación y reemplazo</t>
  </si>
  <si>
    <t>Plastigol</t>
  </si>
  <si>
    <t>Cajones plásticos cerrado 60x40x22</t>
  </si>
  <si>
    <t>Uber Nico Riviere</t>
  </si>
  <si>
    <t>Estacionamiento Rayo Shineray Nacho Piombo</t>
  </si>
  <si>
    <t>Corralón La Esperanza</t>
  </si>
  <si>
    <t>Ferretería Corralón Varillas de 8</t>
  </si>
  <si>
    <t>Materiales de Construcción Corralón Fajas de Seguridad</t>
  </si>
  <si>
    <t>No se entiende lo que dice - Volante aluminio supongo - JUAN GIMENEZ pasó Nacho Piombo</t>
  </si>
  <si>
    <t>Disco de corte mini torno metales minitorno Dremel Ez409 x5 unidades para maquinar las cajas de válvulas EDR NELSON</t>
  </si>
  <si>
    <t>Semiconductores Transistores MOSFET Canal N TO-92 2N7000 FET N 0.3A 60V para electrónica de caja de válvulas EDR NELSON</t>
  </si>
  <si>
    <t>Fusibles no se entiende lo que dice amper 20 mm - para caja de válvulas EDR NELSON</t>
  </si>
  <si>
    <t>Resistores resistencia de potencia 100K 1/4W 5% MINI X100PCS - para caja de válvulas EDR NELSON</t>
  </si>
  <si>
    <t>Resistores resistencia de potencia 33K 1/4W 5% MINI X100PCS - para caja de válvulas EDR NELSON</t>
  </si>
  <si>
    <t>Resistores resistencia de potencia 10K 1/4W 5% MINI X100PCS - para caja de válvulas EDR NELSON</t>
  </si>
  <si>
    <t>Resistores resistencia de potencia CERMET Series 3296W 25 Vuelas AJ Vertical 10K - para caja de válvulas EDR NELSON</t>
  </si>
  <si>
    <t>Resistores resistencia de potencia CERMET Series 3296W 25 Vuelas AJ Vertical 5K - para caja de válvulas EDR NELSON</t>
  </si>
  <si>
    <t>Transistores MOSFET P 200V 6.5A 0.800 OHM - para caja de válvulas EDR NELSON</t>
  </si>
  <si>
    <t>Diodos Schottky 3A 40V - para caja de válvulas EDR NELSON</t>
  </si>
  <si>
    <t>Conectores Macho Recto 0.165'' DOBLE FILA 2V - para caja de válvulas EDR NELSON</t>
  </si>
  <si>
    <t>Conectores Hembra 0.165'' DOBLE FILA 2V - para caja de válvulas EDR NELSON</t>
  </si>
  <si>
    <t>Terminal P/JS-1149-XX - para caja de válvulas EDR NELSON</t>
  </si>
  <si>
    <t>Fichas Hembra a cable 2 vías - para caja de válvulas EDR NELSON</t>
  </si>
  <si>
    <t>Fichas Macho a cable 2 vías - para caja de válvulas EDR NELSON</t>
  </si>
  <si>
    <t>Interruptor On-Off 1A 250V 18mm Negro - para caja de válvulas EDR NELSON</t>
  </si>
  <si>
    <t>Interruptor On-Off 1A 250V 18mm Rojo - para caja de válvulas EDR NELSON</t>
  </si>
  <si>
    <t>Indicador LED Rojo Hi EFF 4500MCD 13'' Water - para caja de válvulas EDR NELSON</t>
  </si>
  <si>
    <t>Indicador LED Verde 4000/8000 MCD 30'' Water - para caja de válvulas EDR NELSON</t>
  </si>
  <si>
    <t>Portaled 5mm de 1 pieza - para caja de válvulas EDR NELSON</t>
  </si>
  <si>
    <t>Cables PC 220V Macho a Panel Con Llave - para caja de válvulas EDR NELSON</t>
  </si>
  <si>
    <t>Banchero y Menafra</t>
  </si>
  <si>
    <t>Honorarios para establecer sociedad en Uruguay - adquisición de la sociedad</t>
  </si>
  <si>
    <t>Cemento</t>
  </si>
  <si>
    <t>Dobladora de tubos de 1/2'' MOD 608 COD 38048 RIDGID</t>
  </si>
  <si>
    <t>AR - CONECTOR RECTO MACHO 3/4'' NPT X 7/8'' UNF JIC EN AC. INOX - Conectores Caudalímetros TROMEN 50</t>
  </si>
  <si>
    <t>AR - CONECTOR RECTO MACHO 1'' BSPT X 1'' UNF AS JIC EN AC. INOX - Conectores Caudalímetros TROMEN 50</t>
  </si>
  <si>
    <t>Filtros CAM02819 - FILTRO REGULADOR MODULAR CON MANÓMETRO CONEXIÓN 1/4'' G CAPACIDAD DE FILTRADO 25 MICRONES PRESIÓN MÁXIMA 16 BAR RANGO DE REGULACION DE 0.5 A 8 BAR CAMOZZI - MD1 FR000.1/4 - FITTINGS - COFLEX FITTINGS</t>
  </si>
  <si>
    <t>Filtros CAM02818 - FILTRO EQUIPO FRL SERIE MD CON MANÓMETRO CONEXIÓN 1/4'' G CAPACIDAD DE FILTRADO 25 MIICRONES PRESIÓN MANXIMA 16 BAR RANGO DE REGULACION DE 0.5 A 8 BAR CAMOZZI - MD1 FR000.4L00 - FITTINGS - COFLEX FITTINGS</t>
  </si>
  <si>
    <t>Bujes 02060007 - BUJE DE REDUCCIÓN 1/2 M-1/4 H GAS B110 - BRONCE - FITTINGS - COFLEX FITTINGS</t>
  </si>
  <si>
    <t>Acoples VALEST0200 - ACOPLE RÁPIDO NEUMATICO A BOLILLA 1/4 H COMPLETO - FITTINGS - COFLEX FITTINGS</t>
  </si>
  <si>
    <t>Bujes GEN0523 - BUJE REDUCCIÓN A. INOX 316 M-H 1/4 X 1/8 0010241 02 - FITTINGS - COFLEX FITTINGS</t>
  </si>
  <si>
    <t>Cuplas CUPLA10001 - CUPLA 1/4 NPT X 1/4 NPT - FITTINGS - COFLEX FITTINGS</t>
  </si>
  <si>
    <t>Conectores CONECTOR10014 - CONECTOR RECTO 1/4'' NPT X 9/16'' UNF JIC - FITTINGS - COFLEX FITTINGS</t>
  </si>
  <si>
    <t>Conectores CONECTOR10021 - CONECTOR RECTO 1/2'' NPT X 9/16'' UNF JIC - FITTINGS - COFLEX FITTINGS</t>
  </si>
  <si>
    <t>Conectores AR - CONECTOR RECTO 1/4'' NPT X 7/8'' UNF JIC - FITTINGS - COFLEX FITTINGS</t>
  </si>
  <si>
    <t>Entrerrosca ENTREROSCA1001 - ENTRERROSCA 1/4 NPT X 1/4 NPT - FITTINGS - COFLEX FITTINGS</t>
  </si>
  <si>
    <t>Financiera Tobal</t>
  </si>
  <si>
    <t>Inyectores pasó Luca compra encargada por Nacho Belieres</t>
  </si>
  <si>
    <t>Pago impuestos HSBC - fecha 23/4</t>
  </si>
  <si>
    <t>Indicador LED Green 527nm LED Indication - Discrete 3.2V Radial Cree Inc. C503B-GAS-CB0F0792 - C503B-GAS-CB0F0792CT-ND - BREX - había quedado en backorder del 4 de marzo</t>
  </si>
  <si>
    <t>Adaptador rosca macho 5/8'' OD - rosca 7/8'' UNF JIC 37 AISI 316 FLARE - FR-FSS-1010AN-ARM - pagado el 29/3</t>
  </si>
  <si>
    <t>Tuerca para conector 5/8'' OD - rosca 7/8'' UNF JIC 37 14H AISI 316 FLARE - FR-FSS-1012AN-1 - pagado el 29/3</t>
  </si>
  <si>
    <t>Manguito para conector 5/8'' OD AISI 316 FLARE - FR-FSS-1013AN-1 - pagado el 29/3</t>
  </si>
  <si>
    <t>Conector Recto Macho 5/8'' OD 7/8'' UNF JIC 37  1/2'' BSPT Acero Carbono Zincado -  - pagado el 29/3</t>
  </si>
  <si>
    <t>Conector Recto macho tubo 3/4'' OD 1-1/6'' UNF JIC 37  x 3/4'' BSPT AISI 316L FLARE - FR-FSS-1210AN-1-12 - pagado el 29/3</t>
  </si>
  <si>
    <t>Conector Recto macho tubo 3/4'' OD 1-1/16'' UNF JIC 37 x 1/2'' BSPT AISI 316L FLARE - FR-FSS-1210AN-1-8  - pagado el 29/3</t>
  </si>
  <si>
    <t>Access Point Repetidor Router Tenda Ac5 Negro 110v/220v - Router Wifi</t>
  </si>
  <si>
    <t>Protector de tensión</t>
  </si>
  <si>
    <t>Protector de tensión Guardamotor Protector M32 Trifasico Reg1 A 1.6-2.5 Amp Sica - Guarda motor para bomba y compresor</t>
  </si>
  <si>
    <t>Devolución por cancelación de zapato</t>
  </si>
  <si>
    <t>Tanque de agua Tanque Agua Affinity Home 1000 Litros Acero Inoxidable Devot</t>
  </si>
  <si>
    <t>Automación Integral</t>
  </si>
  <si>
    <t>Válvulas neumáticas  - Solenoide - V12 y conexiones para Banco de Ensayos pasó Luca - cantidades estimadas no hay comprobante - son 12 cajas</t>
  </si>
  <si>
    <t>Caudalímetro a Turbina de Paso Total Marca SIMEF Modelo: TPS75 – 3/4'' en acero inoxidable AISI 304. Rango de caudal: 9 a 90 lt/min. Líquido: agua oxigenada y kerosen. Exactitud: +/-0,5 %. Repetibilidad 0,2% Conexión: roscada de 3/4'' BSPT. Cuerpo: Acero inox AISI 304. Rotores: inox. AISI 630. Presión max.: 50 Bar(g). Temp. max 90 C. Bujes: carburo de tungsteno. Sensor: bobina en cuerpo de acero inox AISI 304. Unidad Electrónica alimentada FT8110C estandar SIMEF. Calcula Caudal Instantáneo. Volumen total. Volumen acumulado parcial. 1 Displays alfanumérico grande de 8 dígitos y 2 columnas velocidad de proceso y lectura en pantalla de 1/2 de segundo. Señal de entrada: Bobina Pick-Up. Montaje local sobre el insturmento. Alimentación mediante fuente externa de 24 Vcc y 220 V con salida de pulsos 4-20 mA y RS-485. PASÓ LUCA</t>
  </si>
  <si>
    <t>Caudalímetro a Turbina de Paso Total Marca SIMEF Modelo: TPS100 – 1'' en acero inoxidable AISI 304. Rango de caudal: 15 a 150 lt/min. Líquido: agua oxigenada al 95%. Exactitud: +/-0.5 %. Repetibilidad 0.2% Conexión: roscada de 1'' BSPT. Cuerpo: Acero inox</t>
  </si>
  <si>
    <t>Ramal IPS Dg. Ramal Simple 45 MH 110x110 mm</t>
  </si>
  <si>
    <t>Lubricante IPS He. Solución Lubricante Aerosol 440 cm3</t>
  </si>
  <si>
    <t>Tapas Amanco PVC Tapa Hembra 110 mm</t>
  </si>
  <si>
    <t>Tapón IPS Dg. Tapón 110 mm</t>
  </si>
  <si>
    <t>Codos IPS Dg. Codo 45 MH 110 mm</t>
  </si>
  <si>
    <t>Cuplas IPS Dg. Cupla HH 110 mm</t>
  </si>
  <si>
    <t>Curvas IPS Dg. Curvas 87 30 HH 110 mm</t>
  </si>
  <si>
    <t>Ferretería El Portu</t>
  </si>
  <si>
    <t>Abrazaderas pasó Nacho Piombo</t>
  </si>
  <si>
    <t>Cable tipo taller marrón Nacho Piombo</t>
  </si>
  <si>
    <t>Sancor Seguros incorporación Federico Carnevali</t>
  </si>
  <si>
    <t>Cerraduras eléctricas para nueva oficina Palacio Cabrera pasó Luca</t>
  </si>
  <si>
    <t>ABAC</t>
  </si>
  <si>
    <t>Válvulas VÁLVULA DE RETENCIÓN PARA SERVICIO SEVERO AI 1/2'' NPT 5076psi P/O2 - VRS50-I-5 AC.INOX. PARA USO OXÍGENO ED - Válvulas antirretorno - Limpieza</t>
  </si>
  <si>
    <t>Válvulas VÁLVULA RETENCIÓN PARA SERVICIO SEVERO AI 1/2'' NPT 5076psi P/O2-ETIL. Prop. - VRS50-I ETIL. PROP. A.I. PARA USO OXÍGENO ED - Válvulas antirretorno - Limpieza</t>
  </si>
  <si>
    <t>Válvula esférica 2'' construcción en tres partes paso total cuerpo de acero inoxidable AISI 316 esfera acero inoxidable vástago acero inoxidable asiento de teflón PTFE reforzado PN 16 temp  -25 c a 180 C extremo roscada modelo 2025 estremo roscado con acc</t>
  </si>
  <si>
    <t>Cables 24 AWG Hook-Up Wire 19/36 White 300V 1000.0' (304.8m) Alpha Wire 892419 WH001 - A892419W-1000-ND - BREX - Cables AWG24 y AWG26</t>
  </si>
  <si>
    <t>Cables 26 AWG Hook-Up Wire 19/38 White 300V 1000.0' (304.8m) Alpha Wire 172619 WH001 - A172619W-1000-ND - BREX - Cables AWG24 y AWG26</t>
  </si>
  <si>
    <t>Conectores 6 (Power) Position Circular Connector Jack Male Pins Solder Cup Hirose Electric Co Ltd HR30-6JA-6P(71) - HR594-ND - BREX - Cables AWG24 y AWG26</t>
  </si>
  <si>
    <t>Conectores 6 (Power) Position Circular Connector Plug Female Sockets Solder Cup Hirose Electric Co Ltd HR30-6PA-6S(71) - HR582-ND - BREX - Cables AWG24 y AWG26</t>
  </si>
  <si>
    <t>Casa Leo</t>
  </si>
  <si>
    <t>Cable unipolar 10400IM 1x4 mm x mt IMSA IRAM 247 3 - cables y cinta adhesiva aluminio</t>
  </si>
  <si>
    <t>Cinta adhesiva - cables y cinta adhesiva aluminio</t>
  </si>
  <si>
    <t>CONECTOR CODO UNIÓN AI 1/2 OD C/TCAS.Y VIROLAS - CONEC. CU 4-0-316</t>
  </si>
  <si>
    <t>TUBO SIN COSTURA DIA.1/4 OD x 0.89 mm ESP AISI 316 (metros) - TUBO S/C DIA.1/4'' x 0.89 mm SS 316 ABAC (metros)</t>
  </si>
  <si>
    <t>CONECTPR RECTO MACHO AI 1/4 ODx1/4 NPT C/TCA.Y VIROLAS - CONEC. RM 2-2-316</t>
  </si>
  <si>
    <t>CONECTOR UNIÓN REDUCCIÓN AI 1/2 x 1/4 OD C/TCAS.Y VIROLAS - CONEC. UR 4-2-316</t>
  </si>
  <si>
    <t>CONECTOR TEE NORMAL AI 1/4 OD C/TCAS Y VIROLAS - CONEC. TU 2-0-316</t>
  </si>
  <si>
    <t>SOPORTE SIMPLE 1/4'' S/LIV POLIPR (2 tornillos) Para ABULONAR - SOP. SIM 1/4'' PP</t>
  </si>
  <si>
    <t>KIT VIROLA Y C.VIROLA 3/8 OD P/CONECT.A COMPRES.AI - CONEC. KV 3-0-316</t>
  </si>
  <si>
    <t>KIT VIROLA Y C.VIROLA 1/4 OD P/CONECT.A COMPRES.AI - CONEC. KV 2-0-316</t>
  </si>
  <si>
    <t>KIT VIROLA Y C.VIROLA 1/2 OD P/CONECT.A COMPRES.AI - CONEC. KV 4-0-316</t>
  </si>
  <si>
    <t>TUBO SIN COSTURA DIA.1/2 OD x 1,65 mm ESP AISI 316 (metros) - TUBO S/C DIA.1/2'' x 1.65 mm SS 316 ABAC (metros)</t>
  </si>
  <si>
    <t>TUBO SIN COSTURA DIA.3/8 OD x 1.24 mm ESP AISI 316 (metros) - TUBO S/C DIA.3/8'' x 1.24 mm SS 316 ABAC (metros)</t>
  </si>
  <si>
    <t>CONECTOR RECTO UNIÓN AI 1/4 OD C/TCAS.Y VIROLAS - CONEC. UT 2-0-316</t>
  </si>
  <si>
    <t>CONECTOR RECTO UNIÓN AI 1/2 OD C/TCAS.Y VIROLAS - CONEC. UT 4-0-316</t>
  </si>
  <si>
    <t>SOPORTE SIMPLE 1/2'' S/LIV POLIPR (2 tornillos) Para ABULONAR - SOP. SIM 1/2'' PP</t>
  </si>
  <si>
    <t>Virolas</t>
  </si>
  <si>
    <t>Listón Led Slim Chato 36w 120cm Bajo Mesada Alacena Luz Día Blanco Frío - Luminarias led símil tubo fluorescente para iluminación de banco de ensayos</t>
  </si>
  <si>
    <t>Canaletas</t>
  </si>
  <si>
    <t>Torno</t>
  </si>
  <si>
    <t>Fresas</t>
  </si>
  <si>
    <t>Fresas Mini Torno Multipropósito Madera Minitorno Dremel 10 - Mini Torno y juego de limas rotativas</t>
  </si>
  <si>
    <t>Zapatilla Santa Fe Marca Att - Zapato de seguridad</t>
  </si>
  <si>
    <t>Zapatilla Santa Fe Marca Att - Zapato de seguridad - Restante</t>
  </si>
  <si>
    <t>Protector de tensión Guardamotor Protector M32 Trifasico Reg 2.5 A 4 Amp Sica</t>
  </si>
  <si>
    <t>Pago mensual a trapitos Nacho Piombo Shineray pasa la noche en la calle</t>
  </si>
  <si>
    <t>A dpto química de Luca</t>
  </si>
  <si>
    <t>Gasto Electricidad Oficina Cabrera pasó Luca</t>
  </si>
  <si>
    <t>Muebles oficina Cabrera Encargo de muebles pasó Luca</t>
  </si>
  <si>
    <t>Vidriero</t>
  </si>
  <si>
    <t>Vidriero fabricación y colocación Oficina Cabrera vidrios pasó Luca</t>
  </si>
  <si>
    <t>Certificación y apostilla de papeles para sociedad Uruguay - Adelanto</t>
  </si>
  <si>
    <t>Bidón apilable 10Lts 550gr. Blanco tapa precinto 64</t>
  </si>
  <si>
    <t>Toma corriente Ficha 3P N T 16A 380 VM N5076 - Acople 3P N T 16A 380 S5056</t>
  </si>
  <si>
    <t>Electricidad Arev</t>
  </si>
  <si>
    <t>Zinguería Córdoba</t>
  </si>
  <si>
    <t>Canaletas para descargas de peróxido y metanol para sumidero DGS</t>
  </si>
  <si>
    <t>Alesómetro 18 - 35 Mm Marca Insize Mod. 2322-35a para control de motores</t>
  </si>
  <si>
    <t>Máquinas e Insumos SRL</t>
  </si>
  <si>
    <t>Televisor 43'' compró Luca</t>
  </si>
  <si>
    <t>Computadora Notebook Lenovo Thinkpad E495 Ryzen 3 3200U 8GB DDR4 RAM 256GB SSD 14'' LED para operar el Banco de Ensayos</t>
  </si>
  <si>
    <t>Next Level Solutions SAS</t>
  </si>
  <si>
    <t>Torno Einhell Minitorno 135W 189 Piezas 10000-32000 RPM (TH-MG 135 E) - Mini Torno y juego de limas rotativas</t>
  </si>
  <si>
    <t>Latin Work SA</t>
  </si>
  <si>
    <t>Pablo Becker</t>
  </si>
  <si>
    <t>Placas para cajas que comandan válvulas de drenado de emergencia banco de ensayos</t>
  </si>
  <si>
    <t>Uber delivery de ARS para pago de Simef en La Plata</t>
  </si>
  <si>
    <t>Ligante</t>
  </si>
  <si>
    <t>Tecno Obras Centro SRL</t>
  </si>
  <si>
    <t>Sikacim Ligante Balde 10lts compró Juan Gimenez</t>
  </si>
  <si>
    <t>Tapas en inoxidable 7/8 no hay factura</t>
  </si>
  <si>
    <t>Tapas en inoxidable 1 1/16 no hay factura</t>
  </si>
  <si>
    <t>Tornillos Allen Cilíndrica 8x50 Nacho Piombo</t>
  </si>
  <si>
    <t>Arandela plana y grower 5/16 Nacho Piombo</t>
  </si>
  <si>
    <t>Bulón M20 x 50 1.5 Nacho Piombo</t>
  </si>
  <si>
    <t>Arandela y grower 3/4 Nacho Piombo</t>
  </si>
  <si>
    <t>Celda de carga NBC TA 2000kg - Acero Inoxidable - IP68 - FLETE - entre 800 y 1000</t>
  </si>
  <si>
    <t>Repuesto Filtro De Agua Para Aquatal Sobremesada Anmat</t>
  </si>
  <si>
    <t>2 Pilas Recargables Aaa Energizer Nimh 1.2v - 700 Mah</t>
  </si>
  <si>
    <t>Tubo Manguera Poliuretano 8mm Para Neumática Aire 10 Metros</t>
  </si>
  <si>
    <t>Uber Nico Riviere pasó Nacho Piombo</t>
  </si>
  <si>
    <t>Uber Nacho Belieres pedido por Nico Riviere desde celular de Nacho Corro</t>
  </si>
  <si>
    <t>Pantalón Cargo Pampero Trabajo Grafa ALG 100% Talle 38 Al 54 - Zapatos Seguridad y Pantalones - DEVUELTO x1 a $2850</t>
  </si>
  <si>
    <t>Interruptor Llave Térmica Tripolar Trifásica 25amp 3x25 Baw Iram - Llave Térmica para motores de compresor y bomba - Devuelto x2 por $1486.49</t>
  </si>
  <si>
    <t>Protector de tensión Relé Protector Voltimétrico Trifásico Falta De Fase Din Baw - Protector de tensión y fase para motores de compresor y bomba - Devuelto x2 por $7643.70</t>
  </si>
  <si>
    <t>Por devolución de pantalón (2850) interruptor (1486.49) y guardamotor (7643.7)</t>
  </si>
  <si>
    <t>Viáticos Federico Carnevali</t>
  </si>
  <si>
    <t>Cal Max x 30Kg Corralón Materiales</t>
  </si>
  <si>
    <t>Arena  x bolsón</t>
  </si>
  <si>
    <t>Acelerante de frague 6lt</t>
  </si>
  <si>
    <t>Portaled</t>
  </si>
  <si>
    <t>Hidleds</t>
  </si>
  <si>
    <t>Arduino Mega 2560 Proto Screw Shield - Electrónica Tablero Banco de Ensayos</t>
  </si>
  <si>
    <t>Módulo Fuente Dc-Dc Step Down Digital 1.2-32v / 12 amper Lcd - Electrónica Tablero Banco de Ensayos</t>
  </si>
  <si>
    <t>Gabinete Case Acrílico Para arduino Mega 2560 R3 Enclosure - Electrónica Tablero Banco de Ensayos</t>
  </si>
  <si>
    <t>Arduino Mega 2560 R3 16au Original - Electrónica Tablero Banco de Ensayos</t>
  </si>
  <si>
    <t>Indicador Led RGB PI9823 Neo Pixel Led 5mm Difuso Programable Arduino - Electrónica Tablero Banco de Ensayos</t>
  </si>
  <si>
    <t>10x Portaled 5mm Plateado Holder Soporte Arduino Leds - Electrónica Tablero Banco de Ensayos</t>
  </si>
  <si>
    <t>Fuentes 12v no se entiende - Electrónica Tablero Banco de Ensayos</t>
  </si>
  <si>
    <t>Artículos de limpieza consumibles Nacho Piombo</t>
  </si>
  <si>
    <t>Compra provisiones Nacho Piombo Supermercado</t>
  </si>
  <si>
    <t>Libertus Capital</t>
  </si>
  <si>
    <t>Iluminación completa para nueva oficina Palacio Cabrera</t>
  </si>
  <si>
    <t>Pago Restante muebles oficina palacio Cabrera</t>
  </si>
  <si>
    <t>Albañil</t>
  </si>
  <si>
    <t>Mano de obra albañiles Palacio Cabrera</t>
  </si>
  <si>
    <t>ABRIL - adelanto próximos meses</t>
  </si>
  <si>
    <t>Uber Nacho Piombo dice 235 pero me paso 260</t>
  </si>
  <si>
    <t>ABL</t>
  </si>
  <si>
    <t>AGIP</t>
  </si>
  <si>
    <t>Pago ABL Darwin Enero 2020 - Mayo 2021</t>
  </si>
  <si>
    <t>Conectores MFH6 HEMBRA 2x3 VIAS .165'' Para CABLE - para las cajas de de accionamiento de válvuas de drenado de emergencia EDR - compró Nelson</t>
  </si>
  <si>
    <t>Conectores Macho A Panel 3 Vías</t>
  </si>
  <si>
    <t>PLT-163-R Conectores Macho a Panel 6 vías en nota de crédito aparece PLT-162-R 2 vías - para las cajas de de accionamiento de válvuas de drenado de emergencia EDR - compró Nelson</t>
  </si>
  <si>
    <t>PLT-166-P Conectores Hembra a Panel 6 vías en nota de c´redito aparece PLT-162-P 2 vías - para las cajas de de accionamiento de válvuas de drenado de emergencia EDR - compró Nelson</t>
  </si>
  <si>
    <t>Capacitores Cerámicos multicapa Z5U-104-50V-1 .100 MF +/- 20 % Z5U 50 V R15 paso .1'' - para las cajas de de accionamiento de válvuas de drenado de emergencia EDR - compró Nelson</t>
  </si>
  <si>
    <t>Conectores JS-1150-06 MACHO REC .165" DOBLE FILA 6V - para las cajas de de accionamiento de válvuas de drenado de emergencia EDR - compró Nelson</t>
  </si>
  <si>
    <t>Terminal P/JS-1149-T - para las cajas de de accionamiento de válvuas de drenado de emergencia EDR - compró Nelson</t>
  </si>
  <si>
    <t>Indicador LED Verde 700/1500 MCD 50 Difuso LED-150-45172 - para las cajas de de accionamiento de válvuas de drenado de emergencia EDR - compró Nelson</t>
  </si>
  <si>
    <t>Indicador LED Amarillo 10mm LED-10-Y LY3630 - para las cajas de de accionamiento de válvuas de drenado de emergencia EDR - compró Nelson</t>
  </si>
  <si>
    <t>Portaled 10mm metal 4 piezas LED-270-010 - para las cajas de de accionamiento de válvuas de drenado de emergencia EDR - compró Nelson</t>
  </si>
  <si>
    <t>Conectores SUB-D HEMBRA Cable 9V DS9S - para las cajas de de accionamiento de válvuas de drenado de emergencia EDR - compró Nelson</t>
  </si>
  <si>
    <t>Conectores SUB-D MACHO Cable 9V DS9P - para las cajas de de accionamiento de válvuas de drenado de emergencia EDR - compró Nelson</t>
  </si>
  <si>
    <t>Conectores SUB-D MACHO Cable 25V DS25P - para las cajas de de accionamiento de válvuas de drenado de emergencia EDR - compró Nelson</t>
  </si>
  <si>
    <t>Conectores SUB-D HEMBRA Cable 25V DS25S - para las cajas de de accionamiento de válvuas de drenado de emergencia EDR - compró Nelson</t>
  </si>
  <si>
    <t>Sancor Seguros 6 de 6</t>
  </si>
  <si>
    <t>ACC-FEC116CG Fecin Cepillo M Rojo A. Latonado</t>
  </si>
  <si>
    <t>ARC-7038 Bremen Arco de Sierra Alta Tensión IND</t>
  </si>
  <si>
    <t>LLC-ES20 Bremen Llave Combinada 10 13/16''</t>
  </si>
  <si>
    <t>LLC-ES20 Bremen Llave Combinada 11 7/8''</t>
  </si>
  <si>
    <t>LLC-ES20 Bremen Llave Combinada 12 15/16''</t>
  </si>
  <si>
    <t>LLC-ES20 Bremen Llave Combinada 13 1''</t>
  </si>
  <si>
    <t>MEC-3936 Lapiz con iman Widia PTA 15mm Reafilable</t>
  </si>
  <si>
    <t>PIL-MN2400B4 Pilas Duracell AAA x4 Alcalina</t>
  </si>
  <si>
    <t>PZE-PK501A Alicate C Ras 90mm</t>
  </si>
  <si>
    <t>TC07 NEGRO o TRANSPARENTE POR METRO 9.5mm 3/8'' DE DIAMETRO TERMOCONTRAIBLE SPAGUETTI DE PARED FINA PLF100 - REDUCE HASTA 4.8mm - ESPESOR DE PARED 0.65mm SPA-10007</t>
  </si>
  <si>
    <t>LLH-5025 12 Milimétrica BREMEN LLAVE T 4mm CABEZAL ESFERICO MANGO PLASTICO 5025</t>
  </si>
  <si>
    <t>LLH-5026 13 Llave Milimétrica BREMEN LLAVE T 5mm CABEZAL ESFERICO MANGO PLASTICO 5026</t>
  </si>
  <si>
    <t>TED-MT1508 Multímetro PROSKIT TESTER MT-1508 AUTORANGO 1999Ctas 3-1/2 CON LUZ BUSCAPOLO DETECTOR de TENSION TENSION 600Volt Ac-Dc 20Mohm CONTINUDAD CON SONIDO CORRIENTE AC-DC 200mA (2 x 1.5v AAA) MT1508</t>
  </si>
  <si>
    <t>Adaptador Mecha Copa Mota SY5100 XXX-21</t>
  </si>
  <si>
    <t>GAV-5518 Gavinete Fury Organizador 37x6x28 Maletín</t>
  </si>
  <si>
    <t>Voltímetro Multímetro INA-MV30V INA NA Voltímetro Dig DC 4.5 - 30V RECT</t>
  </si>
  <si>
    <t>MEC-TX410486 CAJA PORTA MECHAS TACTIX TX 410486 METÁLICA PARA MECHAS de ACERO RAPIDO ADAPTADA PARA 25 MEDIDAS DESDE 1mm a 13mm</t>
  </si>
  <si>
    <t>MED-6903 Med Cinta Métrica Bremen 6903 3Mts</t>
  </si>
  <si>
    <t>MED-CB0525 Med Cinta Métrica Mota Premium 5mts Auto</t>
  </si>
  <si>
    <t>Base adhesiva</t>
  </si>
  <si>
    <t>Base adhesiva PLAQUETA o BASE Adhesiva y Atornillable PORTA PRECINTOS GW de 28 x 28mm GRANDES ( BLANCOS o NEGROS ) GMB4AC - AUTO ADHESIVO INCOPORADO - PARA LOS PRECINTOS 225 a 355 mm de LARGO CON UN ANCHO MAXIMO DE 6mm PRE-GMB4AC</t>
  </si>
  <si>
    <t>TACTIX TIJERA ACERO 175mm de largo 7'' STAINLESS STEEL MANGO BIMATERIAL USO GENERAL TX473001 TIJ-TX473001</t>
  </si>
  <si>
    <t>TACTIX TIJERA ACERO 275mm de largo 10'' STAINLESS STEEL MANGO BIMATERIAL USO GENERAL TX473005 TIJ-TX473005</t>
  </si>
  <si>
    <t>SIERRA COPA 20mm BIMETALICA Para METAL MADERA ALUMINIO y PLASTICO - MEC-5953</t>
  </si>
  <si>
    <t>SIERRA COPA 33mm BIMETALICA 1 5/16 Para METAL MADERA ALUMINIO y PLASTICO - MEC-5963</t>
  </si>
  <si>
    <t>Pegamento PARSECS CIANOACRILATO ADHESIVO INSTANTANEO 20gr USO PROFESIONAL</t>
  </si>
  <si>
    <t>Juego de puntas PUH Punta Felo Allen 4x25mm PUH-02440010</t>
  </si>
  <si>
    <t>Juego de puntas PUH Punta Felo Allen 5x25mm PUH-02450010</t>
  </si>
  <si>
    <t>Juego de puntas PUH Punta Felo Allen Larga 4x50mm PUH-03440510</t>
  </si>
  <si>
    <t>Juego de puntas PUH Punta Felo Allen Larga 5x50mm PUH-03450510</t>
  </si>
  <si>
    <t>Extensión hexagonal</t>
  </si>
  <si>
    <t>BREMEN EXTENSIÓN HEXAGONAL ENC.1/4 x 60mm con IMAN y TRABA MECANICA O.TAIWAN IDEAL USO EN ATORNILLADORES 4682 PUH-4682</t>
  </si>
  <si>
    <t>Manija</t>
  </si>
  <si>
    <t>BREMEN MANIJA T DESLIZABLE ENC 1/2 MANGO ARTICULADO 3539 LARGO: 250 MM. MATERIAL: CROMO VANADIO. O.TAIWAN TUB-3539</t>
  </si>
  <si>
    <t>Juego de puntas JUEGO DE ADAPTADORES BREMEN 4pzas ENCASTRE 1/2H a 3/8M - 3/8H a 1/4M - 3/8H a 1/2M - 1/4H a 3/8M MATERIAL CR-V O.CHINA 7159 TUB-7159</t>
  </si>
  <si>
    <t>Llave de tubo MOTA LLAVE DE FUERZA 8Pg 200mm CON CABO ARTICULADO MATERIAL CROMO VANADIO ENCASTRE 3/8 EF208 O.SPAIN TUB-EF208</t>
  </si>
  <si>
    <t>Tubos 1/2 x 10pz mm</t>
  </si>
  <si>
    <t>Tubos 1/2 x 11pz mm</t>
  </si>
  <si>
    <t>Remis Nacho Piombo más propina</t>
  </si>
  <si>
    <t>Nafta Paso Luca varios tanques</t>
  </si>
  <si>
    <t>Viáticos atrasados Belieres pasó Luca</t>
  </si>
  <si>
    <t>Expensas - MAYO - últimas expensas</t>
  </si>
  <si>
    <t>Cable Macho DB-25 a Macho DB-25 - Cables BE</t>
  </si>
  <si>
    <t>Cable Macho DB-25 a Hembra DB-25 - Cables BE</t>
  </si>
  <si>
    <t>Cable Hembra DB-25 a Hembra DB-25 - Cables BE</t>
  </si>
  <si>
    <t>Impresión 3D stl Herrajes Electrónica pla blanco</t>
  </si>
  <si>
    <t>Viáticos Nelson para ir al Rancho x 2 días</t>
  </si>
  <si>
    <t>Disipadores</t>
  </si>
  <si>
    <t>Urquiza TV</t>
  </si>
  <si>
    <t>Disipadores para la placa de la caja de emergencia de las válvulas de drenado - pasó Nelson</t>
  </si>
  <si>
    <t>Pago Mano de obra GIMENEZ paso Nacho Piombo - se hizo el viernes 7/5</t>
  </si>
  <si>
    <t>Balun Pasivo Par Cctv Camaras De Seguridad Dahua Original</t>
  </si>
  <si>
    <t>Camisa De Trabajo Pampero Local Centro Fca Verde Talle 44</t>
  </si>
  <si>
    <t>Chaleco Trabajo Gabardina Polar Bolsillo Abrigo Moto Abrigo Verde Talle L</t>
  </si>
  <si>
    <t>Pantalón Pampero Cargo De Trabajo Reforzado Beige Talle 52</t>
  </si>
  <si>
    <t>Camisa Pampero Trabajo Verde musgo Talle 46</t>
  </si>
  <si>
    <t>Balun Pasivo Par Cctv Camaras De Seguridad Dahua Original - Restante</t>
  </si>
  <si>
    <t>Camisa De Trabajo Pampero Local Centro Fca Verde Talle 44 - Restante</t>
  </si>
  <si>
    <t>Chaleco Trabajo Gabardina Polar Bolsillo Abrigo Moto Abrigo Verde Talle L - Restante</t>
  </si>
  <si>
    <t>Pantalón Pampero Cargo De Trabajo Reforzado Beige Talle 52 - Restante</t>
  </si>
  <si>
    <t>Camisa Pampero Trabajo Verde musgo Talle 46 - Restante</t>
  </si>
  <si>
    <t>Taxi Viáticos Nico Riviere 5 de mayo</t>
  </si>
  <si>
    <t>Uber Nico Riviere pasó Nacho Piombo 3 4 5 y 7 de mayo con adicional por peajes</t>
  </si>
  <si>
    <t>Libertus Capital Wire In a valuación 30M</t>
  </si>
  <si>
    <t>Will Price</t>
  </si>
  <si>
    <t>Entrega Cash Will Price a Valuación 30M</t>
  </si>
  <si>
    <t>Paraiso Mate</t>
  </si>
  <si>
    <t>ORG PARAISO MATE LLC Wire In Luciano López Valuación 30M</t>
  </si>
  <si>
    <t>Canasta de mimbre centro de mesa</t>
  </si>
  <si>
    <t>Panamotor</t>
  </si>
  <si>
    <t>Albocar</t>
  </si>
  <si>
    <t>Warnes Dodge SRL</t>
  </si>
  <si>
    <t>Shineray Revisión cableados eléctrica luces delantera trasera arreglos de electricidad</t>
  </si>
  <si>
    <t>Shineray Kit de seguridad en bolso con sello manta blanca reglamentaria chaleco reflectivo amarillo tapita válvula metal cromada x4 inflador neumático sellador 420 cm3</t>
  </si>
  <si>
    <t>Escobillas limpia parabrisas para Shineray</t>
  </si>
  <si>
    <t>Darwin - MAYO</t>
  </si>
  <si>
    <t>Peaje AUBASA ABRIL</t>
  </si>
  <si>
    <t>Taxco - MAYO</t>
  </si>
  <si>
    <t>Peaje AUSOL ABRIL</t>
  </si>
  <si>
    <t>Peaje AUSA ABRIL</t>
  </si>
  <si>
    <t>Personal - MAYO</t>
  </si>
  <si>
    <t>Ricardo Lang viáticos cuarentena</t>
  </si>
  <si>
    <t>Tubo 3'' x 1.6 Caños redondos</t>
  </si>
  <si>
    <t>Bulonería No se entiende nada de lo que dice</t>
  </si>
  <si>
    <t>Manta cerámica</t>
  </si>
  <si>
    <t>Papel de aluminio</t>
  </si>
  <si>
    <t>Manta de fibra cerámica para aislar el balón de destilación Manta cerámica</t>
  </si>
  <si>
    <t>Llave Para Caño Stilson Universal Bahco 141 Acero 320mm</t>
  </si>
  <si>
    <t>Pago tarjeta Brex</t>
  </si>
  <si>
    <t>Aceite Grasa Litio compró Juan Gimenez</t>
  </si>
  <si>
    <t>Máquinas RF</t>
  </si>
  <si>
    <t>Compra ferretería Juan Gimenez - Correa 138 - ilegible - Reparación Caja Chica</t>
  </si>
  <si>
    <t>Remachadora</t>
  </si>
  <si>
    <t>Remachadora Pop Profesional Juan Gimenez</t>
  </si>
  <si>
    <t>Silicona</t>
  </si>
  <si>
    <t>Silicona Pegalo Juan Gimenez</t>
  </si>
  <si>
    <t>Remaches 5 x 16 Juan Gimenez</t>
  </si>
  <si>
    <t>Remaches 3.5 x 16 Juan Gimenez</t>
  </si>
  <si>
    <t>Audibel</t>
  </si>
  <si>
    <t>Instalación de equipo Audibel x2</t>
  </si>
  <si>
    <t>Cinta teflón Junta de PTFE virgen 25.8 x 29.3 x 1.4 - Sellos PTFE Válvulas Genebre</t>
  </si>
  <si>
    <t>Cinta teflón Junta de PTFE virgen 14.6 x 16.5 x 1.1 - Sellos PTFE Válvulas Genebre</t>
  </si>
  <si>
    <t>Segundo pago Gastón Bonet Estructura Tug</t>
  </si>
  <si>
    <t>Monitores Samsung pasó Luca</t>
  </si>
  <si>
    <t>Computadora Notebook para Darío Fiandrino Sitio de Ensayos - pasó Luca</t>
  </si>
  <si>
    <t>Impresora</t>
  </si>
  <si>
    <t>Impresora para oficina pasó Luca</t>
  </si>
  <si>
    <t>Computadora Notebook Touch para sitio de ensayos pasó Luca</t>
  </si>
  <si>
    <t>Impresora a color para oficina pasó Luca</t>
  </si>
  <si>
    <t>Delta Solutions</t>
  </si>
  <si>
    <t>Estabilizador de Tensión Ups Polaris Tx3000 Online 3000va 3kva Doble Conversion - sin factura</t>
  </si>
  <si>
    <t>Escaleras MIL</t>
  </si>
  <si>
    <t>Gavetero Organizador Storage Para Cajón Zeus Con Ruedas Reforzado Unimod</t>
  </si>
  <si>
    <t>Placas de Policarbonato</t>
  </si>
  <si>
    <t>Bersa Policarbonatos</t>
  </si>
  <si>
    <t>Placas de policarbonato alveolar de 4 mm transparente medidas 60cmx60cm</t>
  </si>
  <si>
    <t>MCCDAQ</t>
  </si>
  <si>
    <t>Tubo 50x50 1.6 Hierros Elsa</t>
  </si>
  <si>
    <t>Chapa 1/8 Negra 1.50x3 Hierros Elsa</t>
  </si>
  <si>
    <t>Varilla ADN Normal 8</t>
  </si>
  <si>
    <t>Espiga y Tuercas N2 Nitrógeno</t>
  </si>
  <si>
    <t>Compra Ferretería Nacho Piombo Consumibles</t>
  </si>
  <si>
    <t>Impresiones Librería Consumibles</t>
  </si>
  <si>
    <t>Pantalones Pampero Cargo talles 40 y 42</t>
  </si>
  <si>
    <t>Provisiones Nacho Piombo Supermercado</t>
  </si>
  <si>
    <t>Telecentro Canning - MAYO</t>
  </si>
  <si>
    <t>Pinza Seeger Bremen 12 En 1 Abrir Cerrar Curva Recta 4231</t>
  </si>
  <si>
    <t>Sonda Peine Medidor Rosca 52 Hojas Métrica/withw Guiller</t>
  </si>
  <si>
    <t>Toallas Intercaladas Para Mano Papel Beige 20x24 2500u Real Búnker</t>
  </si>
  <si>
    <t>Toallas Intercaladas Para Mano Papel Beige 20x24 2500u Real Oficina</t>
  </si>
  <si>
    <t>Medias De Trabajo Att Anmardi</t>
  </si>
  <si>
    <t>Módulo Sensor De Carga 200kg Electrónica Sensor Celda Peso - Celda de Carga</t>
  </si>
  <si>
    <t>Cables ALMOCN 2 Pack TTL to RS485 Adapter Module 3.3V 5V 485 to TTL Signal Single Chip Serial Port Level Converter Borad with RXD TXD Indicator ALMOCN - B08XLT21S6 - BREX</t>
  </si>
  <si>
    <t>DAQ USB 1808 - BREX - se había atrasado</t>
  </si>
  <si>
    <t>Peaje Corredores Viales DICIEMBRE 2020 - FEBRERO 2021</t>
  </si>
  <si>
    <t>Honorarios por trámite de certificación y apostilla de papeles para sociedad Uruguay</t>
  </si>
  <si>
    <t>Restante cortinas OFICINA CABRERA</t>
  </si>
  <si>
    <t>Nafta Paso Luca</t>
  </si>
  <si>
    <t>INYECTOR Trabajos entregados el dìa 30 de Abril de 2021 - Fabricar dos cañerías de reemplazo de caudalímetro con JIC macho de 7/8'' y de 1 1/16 $4000 C/U $8000 - Soldadura y mecanizado de válvula antirretorno de ½'' con JIC MH de 7/8'' $4000 - Repasar ros</t>
  </si>
  <si>
    <t>Pasadores Mauser para cerraduras</t>
  </si>
  <si>
    <t>CONECTOR RECTO UNIÓN AI 1/2 OD C/TCAS.Y VIROLAS - CONEC. UT 4-0-316 - restantes</t>
  </si>
  <si>
    <t>XVR Dahua 4ch 1080p IP 6mpx XVR1B04 x1 - Domo Dahua HAC-HDW1200TLP-A-036 2mp 3.6mm Audio Ip67 6939554973819 x3 - NVR Dahua Poe 4K NVR4208-8P-4KS2 MYSQL42088P4K x1 - Domo PTZ Dahua SD22204UE-GN 2mpx Zoom 4x mysql2204ue x2 - Cámaras de seguridad - NOTA DE C</t>
  </si>
  <si>
    <t>Uber Nico Riviere 12 de mayo</t>
  </si>
  <si>
    <t>Chalecos de grafa verdes y negros</t>
  </si>
  <si>
    <t>Guardacabos</t>
  </si>
  <si>
    <t>Aisladores Plásticos</t>
  </si>
  <si>
    <t>Probeta de caño</t>
  </si>
  <si>
    <t>Por devolución papel de aluminio</t>
  </si>
  <si>
    <t>Rollo Papel Aluminio Grueso 1 Kilo Ancho 40cm CANCELADO</t>
  </si>
  <si>
    <t>DHL</t>
  </si>
  <si>
    <t>Envío de Documentos por DHL a Ana Paula Banchero Rostand 1567 Montevideo</t>
  </si>
  <si>
    <t>Pago expensas oficina cabrera</t>
  </si>
  <si>
    <t>De Luca a químicos</t>
  </si>
  <si>
    <t>GEN0448 Unión TEE HEMBRA A INOX 316 3/8</t>
  </si>
  <si>
    <t>Válvula esférica Acero inoxidable 3 piezas 1/2 GEN0327 - Piping componentes y válvuas para sitio de ensayos</t>
  </si>
  <si>
    <t>Válvula esférica Acero inoxidable 2 piezas 1/2 STD GEN0316 - Piping componentes y válvuas para sitio de ensayos</t>
  </si>
  <si>
    <t>Conectores HG 9/16 JIC x 1/4 NPT MACH - CONECTOR10128 - Piping componentes y válvuas para sitio de ensayos</t>
  </si>
  <si>
    <t>Buje Reducción 1/4 NPT Hembra x 3/8 NPT Macho BUJERED 10002 - Piping componentes y válvuas para sitio de ensayos</t>
  </si>
  <si>
    <t>Conectores HG 7/8 JIC x 1/2 NPT MACH - CONECTOR10134 - Piping componentes y válvuas para sitio de ensayos</t>
  </si>
  <si>
    <t>Unión Tubo Adaptador JIC x JIC 9/16 - UNIONTUBO10011 - Piping componentes y válvuas para sitio de ensayos</t>
  </si>
  <si>
    <t>Conector Recto 1/4 NPT x 9/16 UNF JIC - CONECTOR10014 - Piping componentes y válvuas para sitio de ensayos</t>
  </si>
  <si>
    <t>Cupla Hembra Acero inoxidable 316 1/4 - GEN0475 - Piping componentes y válvuas para sitio de ensayos</t>
  </si>
  <si>
    <t>Entrerrosca Acero inoxidable 316 1/4 GEN0485 - Piping componentes y válvuas para sitio de ensayos</t>
  </si>
  <si>
    <t>Cupla Hembra Acero inoxidable 316 1/2 - GEN0477 - Piping componentes y válvuas para sitio de ensayos</t>
  </si>
  <si>
    <t>Buje Reducción Acero Inoxidable 316 1/2 - GEN0525 - Piping componentes y válvuas para sitio de ensayos</t>
  </si>
  <si>
    <t>Buje Reducción Acero Inoxidable 316 3/8 - GEN0524 - Piping componentes y válvuas para sitio de ensayos</t>
  </si>
  <si>
    <t>Válvula Esférica Mini MH 1/4 GEN0297 - Piping componentes y válvuas para sitio de ensayos</t>
  </si>
  <si>
    <t>Tapón 1/4 NPT - ABAC0996 - Piping componentes y válvuas para sitio de ensayos</t>
  </si>
  <si>
    <t>Tapón 1/2 NPT - ABAC0998 - Piping componentes y válvuas para sitio de ensayos</t>
  </si>
  <si>
    <t>Conector Recto 1/4 OD x 1/4 NPT - ABAC005 - Piping componentes y válvuas para sitio de ensayos</t>
  </si>
  <si>
    <t>Unión Tee 1/2 OD - ABAC060 - Piping componentes y válvuas para sitio de ensayos</t>
  </si>
  <si>
    <t>Unión Tee 1/4 OD - ABAC058 - Piping componentes y válvuas para sitio de ensayos</t>
  </si>
  <si>
    <t>Kit Virola - Contravirola 1/2 OD - ABAC076 - Piping componentes y válvuas para sitio de ensayos</t>
  </si>
  <si>
    <t>Unión Pasachapa 1/4 OD - ABAC049 - Piping componentes y válvuas para sitio de ensayos</t>
  </si>
  <si>
    <t>Unión Pasachapa 1/4 OD - ABAC051 - Piping componentes y válvuas para sitio de ensayos</t>
  </si>
  <si>
    <t>Electricidad Oliden</t>
  </si>
  <si>
    <t>Cable Tipo taller 2x4 mm2 IRAM NM 247-5 ARGENPLAS - T24</t>
  </si>
  <si>
    <t>Flexibles 210521 - 2 metros 10R1 x 800 464614NFx55</t>
  </si>
  <si>
    <t>Flexibles 210521 - 1 metro 12C14 x 900 464617NFx55</t>
  </si>
  <si>
    <t>Flexibles 210521 - 4 metros 06R2 x 1500 46469NFx55</t>
  </si>
  <si>
    <t>Flexibles 210521 - 3 metros 06R1 x 6000 46469NFx55</t>
  </si>
  <si>
    <t>Provisiones Nahco Piombo Easy</t>
  </si>
  <si>
    <t>Letras para Marcar</t>
  </si>
  <si>
    <t>Manguera Flex Argentina</t>
  </si>
  <si>
    <t>Flexibles Línea N2 - Banco de Ensayos Taxco - Flexibles Manguera SAE100R2 3/8'' ID</t>
  </si>
  <si>
    <t>Rollo Papel Aluminio 40 Cm X 1kg</t>
  </si>
  <si>
    <t>Juego Letras De Marcar Golpe 5mm 27pzas Harden Profesional</t>
  </si>
  <si>
    <t>Sondas Para Carburador Juego De 0.20 A 2 Mm</t>
  </si>
  <si>
    <t>Juego Números Letras De Marcar Golpe 5mm 9pzas Harden Profesional</t>
  </si>
  <si>
    <t>Uber Nico Riviere 20 de mayo</t>
  </si>
  <si>
    <t>Campera de trabajo parka black con envío</t>
  </si>
  <si>
    <t>Tomas y encendidos - Toma con polo a tierra - Tapa recta - Módulo toma con tierra</t>
  </si>
  <si>
    <t>Juego Letras De Marcar Golpe 5mm 27pzas Harden Profesional - restante</t>
  </si>
  <si>
    <t>Sondas Para Carburador Juego De 0.20 A 2 Mm - restante</t>
  </si>
  <si>
    <t>Juego Números Letras De Marcar Golpe 5mm 9pzas Harden Profesional - restante</t>
  </si>
  <si>
    <t>Segucentro</t>
  </si>
  <si>
    <t>Camisas pampero verdes</t>
  </si>
  <si>
    <t>Cable Usb Extensor Prolongador 3.0 3 Metros Puresonic - Alargue USB B</t>
  </si>
  <si>
    <t>Cable Usb A Macho A Usb B Macho Con Filtro Impresora Ft Htec - Cables USB B a USB A</t>
  </si>
  <si>
    <t>Cable De Acero (6x7+1) 3 Mm P/rollo 100 Mts con Prensacable - Rollo cable acero 3mm y accesorios</t>
  </si>
  <si>
    <t>Adaptador Thunderbolt Mini Displayport A Hdmi Display Port - mini DP a HDMI</t>
  </si>
  <si>
    <t>Reductor Adaptador Salida Bins 1000 Litros - devuelto a Mercado Pago</t>
  </si>
  <si>
    <t>10 Guardacabos Galvanizado 3/16 - 5mm Para Soga - Cables de Acero - Bolsa de Guardacabos</t>
  </si>
  <si>
    <t>Devolución por cancelación de adaptador</t>
  </si>
  <si>
    <t>Anteojo De Seguridad Steelpro Spy City Gris Af - Gafas - elementos de seguridad</t>
  </si>
  <si>
    <t>Casco Libus Gris De Seguridad Con Arnes Trabajo Obra - elementos de seguridad</t>
  </si>
  <si>
    <t>Guantes De Nitrilo Descartables Tipo Mediglove Caja X 100 - elementos de seguridad</t>
  </si>
  <si>
    <t>Kit Anticaídas Arnés Cabo De Vida Amortiguador Bralt</t>
  </si>
  <si>
    <t>Arnés Seguridad 4 Puntos C-cabo De Vida 1.5 M Iram 3622-1</t>
  </si>
  <si>
    <t>Darwin - JUNIO</t>
  </si>
  <si>
    <t>Alcohol Isopropilico X Litro Compitt Prophyl-1litro 1000cc</t>
  </si>
  <si>
    <t>5 copias de llaves</t>
  </si>
  <si>
    <t>Estampado de chalecos</t>
  </si>
  <si>
    <t>Computadora de escritorio para nueva oficina pasó Luca</t>
  </si>
  <si>
    <t>Comida para gente en el rancho pasó Luca</t>
  </si>
  <si>
    <t>Cortinas Roller Simple OFICINA CABRERA</t>
  </si>
  <si>
    <t>Heladera para oficina Cabrera pasó Luca con envío</t>
  </si>
  <si>
    <t>Cajas cesto para mudanza</t>
  </si>
  <si>
    <t>Lavado Shineray x2</t>
  </si>
  <si>
    <t>Sancor Seguros incorporación Darío Fiandrino</t>
  </si>
  <si>
    <t>Ante último pago a electricista nueva oficina cabrera pasó Luca</t>
  </si>
  <si>
    <t>Camisa De Trabajo Pampero Local Centro Fca faltante - DEVUELTA</t>
  </si>
  <si>
    <t>Camisa De Trabajo Pampero Local Centro Fca restante - DEVUELTA</t>
  </si>
  <si>
    <t>Cancelación de camisa de trabajo pampero</t>
  </si>
  <si>
    <t>Aislador Plástico Terminador X6 Cerco Eléctrico Perimetral más envío</t>
  </si>
  <si>
    <t>Pago Mano de Obra GIMENEZ paso Nacho Piombo</t>
  </si>
  <si>
    <t>MAYO - adelanto</t>
  </si>
  <si>
    <t>VÁLVULA ESFÉRICA 2 VÍAS 1/2 NPTH PCTFE-5000 psi - VE250 IK</t>
  </si>
  <si>
    <t>CONECTORES TEE HEMBRA CTRAL.AI 1/2 OD x 1/4 NPTH CON TUERCAS Y VIROLAS CONEC. TTH 4-2-316</t>
  </si>
  <si>
    <t>SOPORTE SIMPLE 3/4'' S/LIV Polipropileno (2 tornillos) Para ABULONAR</t>
  </si>
  <si>
    <t>CONECTOR RECTO MACHO AI 1/2 OD x 1/2 NPT CON TUERCA Y VIROLA - CONEC. RM 4-4-316</t>
  </si>
  <si>
    <t>Cámaras DOMO PTZ DAHUA SD50131U-HNI STARLIGHT - SD50131U-HNI - PTZ de 25x</t>
  </si>
  <si>
    <t>Dos televisores para oficina nueva pasó Luca</t>
  </si>
  <si>
    <t>Cajas cesto para mudanza y cinta de embalar</t>
  </si>
  <si>
    <t>Dos televisores para oficina nueva pasó Luca - RESTANTE</t>
  </si>
  <si>
    <t>Corte láser de probetas de soldadura tubo AA6061 diámetro 203.8 Daniel Robador espesor 2 mm - Probeta de caño aluminio tubo 2.00 - AL45/2 Aluminio 1050/1145 ESP 2</t>
  </si>
  <si>
    <t>Sillones operativos Mesh Red GG-01 - Sillas Búnker</t>
  </si>
  <si>
    <t>Maletín</t>
  </si>
  <si>
    <t>Hammer Deportes SRL</t>
  </si>
  <si>
    <t>Maletín para tablero de ensayos</t>
  </si>
  <si>
    <t>Ferreterías Cuenca</t>
  </si>
  <si>
    <t>Manguera de Cristal 14x18 Consumibles</t>
  </si>
  <si>
    <t>Insumos de Limpieza Inés</t>
  </si>
  <si>
    <t>Estampado de Camisas Pampero Verdes</t>
  </si>
  <si>
    <t>Adaptador Reductor Salida Bins 1000 Litros</t>
  </si>
  <si>
    <t>Transductor de Presión G1/4'' 5V 0.5-4.5V / 0-5V Stainless Pressure Transducer Sensor Input Output for Oil Fuel Air Water 0 - 750 PSI Walfront - Walfront916d2km047-09 - B07G5DX33V - BREX</t>
  </si>
  <si>
    <t>Materiales de electricidad para cableado UTP pasó Luca</t>
  </si>
  <si>
    <t>Mano de Obra instalación de TV pasó Luca</t>
  </si>
  <si>
    <t>Soportes para TV pasó Luca</t>
  </si>
  <si>
    <t>Pago ABL Darwin 2019</t>
  </si>
  <si>
    <t>Darío Fiandrino</t>
  </si>
  <si>
    <t>Gervasio Tiberio</t>
  </si>
  <si>
    <t>MAYO - 1000 por este mes</t>
  </si>
  <si>
    <t>MAYO - 150 por este mes</t>
  </si>
  <si>
    <t>Taxco - JUNIO</t>
  </si>
  <si>
    <t>Alquiler primeros 18 meses OFICINA CABRERA a partir del 1/6</t>
  </si>
  <si>
    <t>Grúa - supongo mismo proveedor</t>
  </si>
  <si>
    <t>Cable UTP para oficina Cabrera pasó Luca</t>
  </si>
  <si>
    <t>Sancor Seguros 1 de 6</t>
  </si>
  <si>
    <t>Bomba Shurflo 2088-343-135 Artículo 6002 - para carga de peróxido</t>
  </si>
  <si>
    <t>Disco Rígido WD 3TB PURPLE 64MB SATA 6.0GB/s - Discos Duros HDD</t>
  </si>
  <si>
    <t>Uber Nico Riviere 4 de Junio</t>
  </si>
  <si>
    <t>Válvula electroválvula GEN0084 - ELECTROVÁLVULA NAMUR 5 VIAS 110 V AC - Actuadores</t>
  </si>
  <si>
    <t>Actuador Neumático GNP - 24 S4 F-03 - Actuadores</t>
  </si>
  <si>
    <t>Dado de conversión 9x11 - GEN0589 - 150120911 - Actuadores</t>
  </si>
  <si>
    <t>Terminal 7</t>
  </si>
  <si>
    <t>Alquiler container para stock de peróxido en Canning Contenedor TRIU 868869-6 JUNIO 2021</t>
  </si>
  <si>
    <t>Mano de obra pintura Oficina Cabrera</t>
  </si>
  <si>
    <t>Cable para instalación eléctrica oficina Cabrera</t>
  </si>
  <si>
    <t>Tapón de nafta para Shineray - el original estaba defectuoso</t>
  </si>
  <si>
    <t>Labtesa</t>
  </si>
  <si>
    <t>Ensayos de tracción de probetas soldadas Acero Inoxidable No Ferroso - Probetas de soldadura tanques TUG</t>
  </si>
  <si>
    <t>Guante De Trabajo Multiflex Latex Steelpro X Par</t>
  </si>
  <si>
    <t>Casco Fravida Con Protector Auditivo Local Centro Fca</t>
  </si>
  <si>
    <t>Tabla Portablock Dasa A4 Acrílico Translucido Aprieta Papel</t>
  </si>
  <si>
    <t>Abrochadora Pinza Metálica Oficina Hasta 25 Hojas</t>
  </si>
  <si>
    <t>Mameluco Overol Descartable Tychem C Dupont XL Amarillo</t>
  </si>
  <si>
    <t>Mameluco Descartable Tyvek Dupont Protección Química Certificado XL x4 XXXL x2</t>
  </si>
  <si>
    <t>Guante Protección Química Ultranitril 480 Mapa Largo 46 Cm Estanco Apto Para Trabajos Con Nafta Sumergible</t>
  </si>
  <si>
    <t>Protector Facial Mascara Fravida Con Arnes A Cremallera Cert</t>
  </si>
  <si>
    <t>Protector Auditivo Copa Samurai Steelpro</t>
  </si>
  <si>
    <t>Gafas Protectoras De Seguridad Libus Impact Hc Incoloro</t>
  </si>
  <si>
    <t>Zapatilla Santa Fe Negro Calzado Seguridad C/puntera Att 41 43 44</t>
  </si>
  <si>
    <t>Repuesto Visor Protector Facial Fravida 2020</t>
  </si>
  <si>
    <t>Capa De Lluvia Ombu Originales Piloto Agua Impermeable Pvc L x3 XL x3</t>
  </si>
  <si>
    <t>Pago impuestos HSBC del 4/6</t>
  </si>
  <si>
    <t>Transductor de Presión G1/4'' 5V 0.5-4.5V / 0-5V Stainless Pressure Transducer Sensor Input Output for Oil Fuel Air Water 0 - 1000 PSI Walfront - B07G5D8S5S - Walfront916d2km047-10 - BREX</t>
  </si>
  <si>
    <t>Caudalímetro a Turbina de Paso Total Marca SIMEF - TPS100 – 1'' en acero inoxidable AISI 316 Rango de caudal 18 a 180 lt/min Líquido varios de baja viscosidad Exactitud: +/-0.5  Repetibilidad 0.2 Conexión: roscada de 1'' BSPT Cuerpo Acero inox AISI 316L - Kit de turbina TPS100 – 1'' en acero inoxidable Rango de caudal: 18 a 180 lt/min. Líquido: varios de baja viscosidad Rotores: inox. AISI 630. Distribuidores: AISI 304L. Bujes: hastelloy C276. - Restante</t>
  </si>
  <si>
    <t>Caudalímetro a Turbina de Paso Total Marca SIMEF - TPS100 – 1'' en acero inoxidable AISI 316 Rango de caudal 18 a 180 lt/min Líquido varios de baja viscosidad Exactitud: +/-0.5  Repetibilidad 0.2 Conexión: roscada de 1'' BSPT Cuerpo Acero inox AISI 316L -</t>
  </si>
  <si>
    <t>Gastos de movilidad pasó Luca</t>
  </si>
  <si>
    <t>Cortes en inoxidable de 3mm para balanzas de carga - Cortes por agua cal 304 3 mm</t>
  </si>
  <si>
    <t>Placa CIB2_rB revisión B electrónica Banco de Ensayos - BREX - FLETE LARA</t>
  </si>
  <si>
    <t>Placa CIB3_rB revisión B electrónica Banco de Ensayos - BREX - FLETE LARA</t>
  </si>
  <si>
    <t>Placa CIB4_rB revisión B electrónica Banco de Ensayos - BREX - FLETE LARA</t>
  </si>
  <si>
    <t>Placa CIB5_rB revisión B electrónica Banco de Ensayos - BREX - FLETE LARA</t>
  </si>
  <si>
    <t>Relés Electronics-Salon DIN Rail Mount 8 SPDT Power Relay Interface Module Operating Voltage: DC 12V - FLETE LARA</t>
  </si>
  <si>
    <t>Regulador de Presión 873 High Flow Reducing Regulators 873-1500 - FLETE LARA</t>
  </si>
  <si>
    <t>Regulador de Presión 415 Reducing Regulators 415-1500 - FLETE LARA</t>
  </si>
  <si>
    <t>Regulador de Presión High Flow Dome Loaded Reducing Regulators 873-D - FLETE LARA</t>
  </si>
  <si>
    <t>Capacitores - 0.1 +-10 25V Ceramic Capacitor X7R 0603 (1608 Metric) - 445-5667-1-ND - CGA3E2X7R1E104K080AA - BREX - FLETE LARA</t>
  </si>
  <si>
    <t>Contactos - Socket Contact Tin 20-24 AWG Crimp Power - WM1837CT-ND - 430300001 - BREX - FLETE LARA</t>
  </si>
  <si>
    <t>Conectores - 9 Rectangular Connectors - Housings Receptacle Black 0.118'' (3.00mm) - 23-0436450900-ND - 436450900 - BREX - FLETE LARA</t>
  </si>
  <si>
    <t>Conectores - 104 Connector Stackthrough Unkeyed (PC/104) Through Hole Black PC/104 - A112097-ND - 1375795-4 - BREX - FLETE LARA</t>
  </si>
  <si>
    <t>Fusibles - Fuse Holder 5A 250V 1 Circuit Cartridge Through Hole - 36-4527-ND - 4527 - BREX - FLETE LARA</t>
  </si>
  <si>
    <t>Fusibles - COVER ONLY FOR 4527 FUSE HOLDER - 36-4527C-ND - 4527C - BREX - FLETE LARA</t>
  </si>
  <si>
    <t>Conectores - 9 Position D-Sub Plug Male Pins Connector - NOR1000-ND - 772-E09-103R001 - BREX - FLETE LARA</t>
  </si>
  <si>
    <t>Conectores - 9 Position D-Sub Receptacle Female Sockets Connector - NOR1858-ND - 773-E09-213R461 - BREX - FLETE LARA</t>
  </si>
  <si>
    <t>Indicador LED - Blue 470nm LED Indication - Discrete 3.2V Radial - C503B-BAN-CZ0A0452CT-ND - C503B-BAN-CZ0A0452 - BREX - FLETE LARA</t>
  </si>
  <si>
    <t>Indicador LED - Red 624nm LED Indication - Discrete 2.1V Radial - C503B-RAN-CA0C0AA2CT-ND - C503B-RAN-CA0C0AA2 - BREX - FLETE LARA</t>
  </si>
  <si>
    <t>Transistores - N-Channel 50V 160mA (Ta) 200mW (Ta) Surface Mount SOT-523 - DMN55D0UTDICT-ND - DMN55D0UT-7 - BREX - FLETE LARA</t>
  </si>
  <si>
    <t>Relé - General Purpose Relay SPDT (1 Form C) 5VDC Coil Through Hole - Z2902-ND - G6RL-14-ASI-DC5 - BREX - FLETE LARA</t>
  </si>
  <si>
    <t>Circuito Integrado - 1/1 Transceiver Half RS485 8-SOIC - 296-26659-1-ND - SN75HVD3082EDR - BREX - FLETE LARA</t>
  </si>
  <si>
    <t>Transistores - P-Channel 20V 250mA (Ta) 150mW (Ta) Surface Mount VESM - SSM3J35AMFVL3FCT-ND - SSM3J35AMFV L3F - BREX - FLETE LARA</t>
  </si>
  <si>
    <t>Diodos - 14.5V Clamp 24A (8/20) Ipp Tvs Diode Surface Mount SOD-323 - SD05DICT-ND - SD05-7 - BREX - FLETE LARA</t>
  </si>
  <si>
    <t>Tornillos - 4-40 Pan Head Machine Screw Phillips Drive Stainless Steel - 36-9901-ND - 9901 - BREX - FLETE LARA</t>
  </si>
  <si>
    <t>Separadores - Hex Standoff Threaded 4-40 Aluminum 0.600'' 15.24mm - 36-6799-ND - 6799 - BREX - FLETE LARA</t>
  </si>
  <si>
    <t>Placa SSB_rB revisión B electrónica Banco de Ensayos - BREX - FLETE LARA</t>
  </si>
  <si>
    <t>Transductor de Presión Eyourlife Universal 500PSI Pressure Transducer Sender Solenoid for Oil Fuel Gas Air Water A1 B00RCPDNIC -  LX_QMCQCJPSS500805 - BREX - FLETE LARA</t>
  </si>
  <si>
    <t>Servos ZOSKAY 35kg high Torque Coreless Motor servo Metal Gear Digital and Stainless Steel Gear servo arduino servo for Robotic DIY RC car Control Angle 270 - B07S9XZYN2 - BREX - FLETE LARA</t>
  </si>
  <si>
    <t>Conectores 12 (Power) Position Circular Connector Plug Female Sockets Solder Cup  Hirose Electric Co Ltd HR1916-ND HR30-7P-12S(71) BREX - FLETE LARA</t>
  </si>
  <si>
    <t>Conectores 6 (Power) Position Circular Connector Jack Male Pins Solder Cup  Hirose Electric Co Ltd HR594-ND HR30-6JA-6P(71) BREX - FLETE LARA</t>
  </si>
  <si>
    <t>Conectores 12 (Power) Position Circular Connector Jack Male Pins Solder Cup  Hirose Electric Co Ltd HR1920-ND HR30-7J-12P(71) BREX - FLETE LARA</t>
  </si>
  <si>
    <t>Conectores 6 (Power) Position Circular Connector Plug Female Sockets Solder Cup  Hirose Electric Co Ltd HR582-ND HR30-6PA-6S(71) BREX - FLETE LARA</t>
  </si>
  <si>
    <t>Fibra de Vidrio Red Fiberglass Silicone Coated Halogen Free Braided Sleeving Insulated 0.375'' (9.52mm) 50.00' (15.24m) Techflex 1030-FIN0.38RD50-ND FIN0.38RD50 BREX - FLETE LARA</t>
  </si>
  <si>
    <t>Fibra de Vidrio Red Fiberglass Silicone Coated Halogen Free Braided Sleeving Insulated 1.000'' (25.40mm) 50.00' (15.24m) Techflex 1030-FIN1.00RD50-ND FIN1.00RD50 BREX - FLETE LARA</t>
  </si>
  <si>
    <t>Resistores 249 Ohms +-1 0.5W 1/2W Chip Resistor 1210 (3225 Metric) Automotive AEC-Q200 Thick Film - P249AACT-ND - ERJ-14NF2490U - Panasonic - por cambios en placa SSB - BREX - FLETE LARA</t>
  </si>
  <si>
    <t>DAQ USB TEMP - BREX - FLETE LARA</t>
  </si>
  <si>
    <t>Acoples para servos 10Pcs Servo Horn Metal Aluminum 25T Silvery Servo Disc for Robot Mechanical Claw Rc Car Helicopter Mg945 Mg995 Mg996 - MakerHawk US - B07D56FVK5 - BREX - FLETE LARA</t>
  </si>
  <si>
    <t>Conectores 25 Position Potting Shell Connector White - Unshielded ITT Cannon LLC DB509061 - 1003-1900-ND - BREX - Harness Backup - FLETE LARA</t>
  </si>
  <si>
    <t>Conectores 9 Position Potting Shell Connector White - Unshielded ITT Cannon LLC DE509041 - 1003-1899-ND - BREX - Harness Backup - FLETE LARA</t>
  </si>
  <si>
    <t>Cables 22 AWG Hook-Up Wire 19/34 White 300V 1000.0' (304.8m) Alpha Wire 892219 WH001 - 892219WH001-ND - BREX - Harness Backup - FLETE LARA</t>
  </si>
  <si>
    <t>Conectores 15 Position Potting Shell Connector White - Unshielded ITT Cannon LLC DA509051 - 1003-2007-ND - BREX - Harness Backup - FLETE LARA</t>
  </si>
  <si>
    <t>Cables 22 AWG Hook-Up Wire 19/34 Red 600V 1000.0' (304.8m) Alpha Wire 1855/19 RD001 - 1855/19RD001-ND - BREX - Harness Backup - FLETE LARA</t>
  </si>
  <si>
    <t>Cables 22 AWG Hook-Up Wire 19/34 Black 300V 1000.0' (304.8m) Alpha Wire 892219 BK001 - 892219BK001-ND - BREX - Harness Backup - FLETE LARA</t>
  </si>
  <si>
    <t>Separadores Hex Standoff Threaded 4-40 Nylon 0.600'' (15.24mm) Natural Keystone Electronics 4799 - 36-4799-ND - BREX - Harness Backup - FLETE LARA</t>
  </si>
  <si>
    <t>Fibra de Vidrio SLEEVING 0.5'' ID FBRGLASS 50' Techflex FIN0.50RD50 - 1030-FIN0.50RD50-ND - BREX - Manguera ignífuga media pulgada - FLETE LARA</t>
  </si>
  <si>
    <t>Escariador de tubos RIDGID 29983 223S Stainless Steel Pipe Reamer 1/4-inch to 1-1/4-inch Inner/Outer Reamer Ridgid 29983 - B001P81OKG - BREX - FLETE LARA</t>
  </si>
  <si>
    <t>Cortatubos RIDGID 29963 Model 35S Stainless Steel Tubing Cutter 1/4-inch to 1-3/8-inch Tube Cutter Ridgid 29963 - B001P81OK6 - BREX - FLETE LARA</t>
  </si>
  <si>
    <t>Rodamientos RIDGID 29973 Model E635 Stainless Steel Tubing Cutter Replacement Wheel with Bearings Pipe Cutter Wheel Ridgid 29973 - B003T0FVLG - BREX - FLETE LARA</t>
  </si>
  <si>
    <t>Conectores Conector CONN MOD JACK COUPLR CAT5E IP67 Stewart Connector SS-60400-025 - 380-1479-ND - BREX - FLETE LARA</t>
  </si>
  <si>
    <t>Conectores Conector CONN MOD PLUG 8P8C CAT5E SHLD Stewart Connector SS-39400-003 - 380-1365-ND - BREX - FLETE LARA</t>
  </si>
  <si>
    <t>Indicador LED Green 527nm LED Indication - Discrete 3.2V Radial Cree Inc. C503B-GAS-CB0F0792 - C503B-GAS-CB0F0792CT-ND - BREX - había quedado en backorder del 4 de marzo - FLETE LARA</t>
  </si>
  <si>
    <t>Cables 24 AWG Hook-Up Wire 19/36 White 300V 1000.0' (304.8m) Alpha Wire 892419 WH001 - A892419W-1000-ND - BREX - Cables AWG24 y AWG26 - FLETE LARA</t>
  </si>
  <si>
    <t>Cables 26 AWG Hook-Up Wire 19/38 White 300V 1000.0' (304.8m) Alpha Wire 172619 WH001 - A172619W-1000-ND - BREX - Cables AWG24 y AWG26 - FLETE LARA</t>
  </si>
  <si>
    <t>Conectores 6 (Power) Position Circular Connector Jack Male Pins Solder Cup Hirose Electric Co Ltd HR30-6JA-6P(71) - HR594-ND - BREX - Cables AWG24 y AWG26 - FLETE LARA</t>
  </si>
  <si>
    <t>Conectores 6 (Power) Position Circular Connector Plug Female Sockets Solder Cup Hirose Electric Co Ltd HR30-6PA-6S(71) - HR582-ND - BREX - Cables AWG24 y AWG26 - FLETE LARA</t>
  </si>
  <si>
    <t>Cables ALMOCN 2 Pack TTL to RS485 Adapter Module 3.3V 5V 485 to TTL Signal Single Chip Serial Port Level Converter Borad with RXD TXD Indicator ALMOCN - B08XLT21S6 - BREX - FLETE LARA</t>
  </si>
  <si>
    <t>Pablo Lara</t>
  </si>
  <si>
    <t>Restante en Pesos por envíos desde Marzo a Junio</t>
  </si>
  <si>
    <t>Clavo 2'' y 2 1/2 '' compró GIMENEZ</t>
  </si>
  <si>
    <t>Remeras Lisas Algodón camisetas mangas largas negras y verde militar</t>
  </si>
  <si>
    <t>Red</t>
  </si>
  <si>
    <t>Red de fútbol pasó Nacho Piombo</t>
  </si>
  <si>
    <t>Mantenimiento arreglo auto Belieres pasó Luca</t>
  </si>
  <si>
    <t>Viáticos Ricardo Lang Cuarentena</t>
  </si>
  <si>
    <t>Gastos de nafta atrasados debidos a mamá de Nacho AMEX</t>
  </si>
  <si>
    <t>Rotuladora Impresora Brother Ptouch H110 Portátil Blanco atrasado mamá de Nacho AMEX</t>
  </si>
  <si>
    <t>Módulo fuente Dc-dc Step Down Digital 1.2-32v / 12 amper Lcd atrasado mamá de Nacho AMEX</t>
  </si>
  <si>
    <t>Fuente switching 12v 5a regulada protección Tira Led CCTV</t>
  </si>
  <si>
    <t>Cargador Lenovo Yoga 5 Prox1 Thinkpad 13 1 2 Gen USB C 45w C</t>
  </si>
  <si>
    <t>Zapatillas de seguridad</t>
  </si>
  <si>
    <t>Gasto stock de electrónica para sitio de ensayos pasó Luca no hay más información</t>
  </si>
  <si>
    <t>Seguros Containers</t>
  </si>
  <si>
    <t>Compensación Belieres pasó Luca - la otra parte fue a gastos por AMEX</t>
  </si>
  <si>
    <t>Luces para sitio de ensayos</t>
  </si>
  <si>
    <t>Gasto pasó Luca no dice qué es - supongo indumentaria por proveedor Security Hermanos</t>
  </si>
  <si>
    <t>Neumáticos del Parque</t>
  </si>
  <si>
    <t>Neumáticos Shineray Fate Avantia AR-410 175/70 R14 88T TL - Balanceado - Control de alineación</t>
  </si>
  <si>
    <t>Tips de Pipeta</t>
  </si>
  <si>
    <t>Peaje Corredores Viales FEBRERO 2021 - ABRIL 2021</t>
  </si>
  <si>
    <t>Trabajos entregados durante el mes de mayo hasta el 6 de Junio de 2021. Agrandar agujero a 21mm para instalación de celda de carga en bancada de motor - Reparar 2 FACE rellenar agujeros y rehacer orificios diámetro 1mm (cantidad 10 y 12 agujeros) con desc</t>
  </si>
  <si>
    <t>Total Containers SA</t>
  </si>
  <si>
    <t>Container nuevo para sitio de ensayos - Pagado en USD</t>
  </si>
  <si>
    <t>Uber Federico Brito 8 y 9 de junio</t>
  </si>
  <si>
    <t>Resina Endurecedor de Epoxi compro Federico Brito</t>
  </si>
  <si>
    <t>Id</t>
  </si>
  <si>
    <t>Sub proyecto</t>
  </si>
  <si>
    <t>Sistema</t>
  </si>
  <si>
    <t>Cuenta</t>
  </si>
  <si>
    <t>Destino</t>
  </si>
  <si>
    <t>CAPEX</t>
  </si>
  <si>
    <t>Cancelación de Deuda</t>
  </si>
  <si>
    <t>Arqueo por Tipo de Cambio</t>
  </si>
  <si>
    <t>https://drive.google.com/open?id=16nqXK2HX4ZoB3L1RBuRWs58cgdp70p0B&amp;authuser=nlupi@epic-aerospace.com&amp;usp=drive_fs</t>
  </si>
  <si>
    <t>https://drive.google.com/open?id=11BUopuamgu7azuPegUwfJfP9oTCbKxJS</t>
  </si>
  <si>
    <t>https://drive.google.com/open?id=119tUIx2vsM3teCVSNXRCv3EMjOev7gjt</t>
  </si>
  <si>
    <t>Tech Salaries</t>
  </si>
  <si>
    <t>SG&amp;A Salaries</t>
  </si>
  <si>
    <t>Ladrillo</t>
  </si>
  <si>
    <t>Baños</t>
  </si>
  <si>
    <t>Ventanas</t>
  </si>
  <si>
    <t>Pisos</t>
  </si>
  <si>
    <t>Grifería</t>
  </si>
  <si>
    <t>Cerraduras</t>
  </si>
  <si>
    <t>Termotanque</t>
  </si>
  <si>
    <t>Luminarias</t>
  </si>
  <si>
    <t>Muebles</t>
  </si>
  <si>
    <t>Microondas</t>
  </si>
  <si>
    <t>Cocina</t>
  </si>
  <si>
    <t>Plomería</t>
  </si>
  <si>
    <t>Cerámica</t>
  </si>
  <si>
    <t>Electricidad</t>
  </si>
  <si>
    <t>Instalaciones</t>
  </si>
  <si>
    <t>Albañiles</t>
  </si>
  <si>
    <t>Consumibles de Ensayos</t>
  </si>
  <si>
    <t>Consumibles Generales</t>
  </si>
  <si>
    <t>Vehicle R&amp;D</t>
  </si>
  <si>
    <t>Tanques Typhon I</t>
  </si>
  <si>
    <t>Tanques Typhon I Restante</t>
  </si>
  <si>
    <t>https://drive.google.com/open?id=1-yZwfyhRmqFdfcqSShLwlTM5PvZ_dq4U&amp;authuser=nlupi@epic-aerospace.com&amp;usp=drive_fs</t>
  </si>
  <si>
    <t>https://drive.google.com/open?id=14YSJXyVkywOTAutEdzJtpVkn35ocRHen&amp;authuser=nlupi@epic-aerospace.com&amp;usp=drive_fs</t>
  </si>
  <si>
    <t>https://drive.google.com/open?id=11sE61kABuW4S-NxWFTanXcb_nCrxD-sC</t>
  </si>
  <si>
    <t>https://drive.google.com/open?id=19l-HrvAlaROUPuq5yiZkrQk5ejc_yMAa</t>
  </si>
  <si>
    <t>https://drive.google.com/open?id=1zS-R-VoW74bVe09yVOOSbpzm_hcXpmpb</t>
  </si>
  <si>
    <t>https://drive.google.com/open?id=1-0s9beG45p2c-dQIZt0V4XiTbuVENSDf</t>
  </si>
  <si>
    <t>https://drive.google.com/open?id=1-1TzenC7WlwhD5djE-L_Ve9N0n1Yq3W3</t>
  </si>
  <si>
    <t>https://drive.google.com/open?id=1-2IySMAAMRtKFgQg4cPlTy4xnAa1Q0PQ</t>
  </si>
  <si>
    <t>https://drive.google.com/open?id=114ujV-itZlc-6w5waJEYv2Ll-_hi4IBN</t>
  </si>
  <si>
    <t>https://drive.google.com/open?id=112ouVW8nb48CRjEs8I7SdMpo1_W_JYmg</t>
  </si>
  <si>
    <t>https://drive.google.com/open?id=1-RYYj4G_qOos5df7eIVP0Silu_tTJvUE</t>
  </si>
  <si>
    <t>https://drive.google.com/open?id=11z3AXtaDorv4SUGhqUz47lnV7621JUgO</t>
  </si>
  <si>
    <t>https://drive.google.com/open?id=121xwqZ4IhIL5_ilNUJA0n4xoULz8gR4k</t>
  </si>
  <si>
    <t>https://drive.google.com/open?id=1-5htvePhCWdQgagMubhVlZX9Xxqmb7wI&amp;authuser=nlupi@epic-aerospace.com&amp;usp=drive_fs</t>
  </si>
  <si>
    <t>https://drive.google.com/open?id=12gjIe240APUkh5T3aBTRXd0fND1qAdXb&amp;authuser=nlupi@epic-aerospace.com&amp;usp=drive_fs</t>
  </si>
  <si>
    <t>https://drive.google.com/open?id=12bWsznQq-qERPEcp6sXSd-nzVlJmi81C&amp;authuser=nlupi@epic-aerospace.com&amp;usp=drive_fs</t>
  </si>
  <si>
    <t>https://drive.google.com/open?id=14OoyKKFH9GLlMHF7CIEjAKLSJxLq1kte&amp;authuser=nlupi@epic-aerospace.com&amp;usp=drive_fs</t>
  </si>
  <si>
    <t>https://drive.google.com/open?id=14m5PIGd8AkgBgeU545q3heSML0tKX0RV&amp;authuser=nlupi@epic-aerospace.com&amp;usp=drive_fs</t>
  </si>
  <si>
    <t>https://drive.google.com/open?id=146cqNq3MYE8McvLfRcObE-V0dVhzzqJ0&amp;authuser=nlupi@epic-aerospace.com&amp;usp=drive_fs</t>
  </si>
  <si>
    <t>https://drive.google.com/open?id=14K0Og1smjQJ34ApWTKHf0dWYerEy_ORd&amp;authuser=nlupi@epic-aerospace.com&amp;usp=drive_fs</t>
  </si>
  <si>
    <t>https://drive.google.com/open?id=1-jXZosHRCwbiwzQliPT_H3FayJ6BRQgS&amp;authuser=nlupi@epic-aerospace.com&amp;usp=drive_fs</t>
  </si>
  <si>
    <t>https://drive.google.com/open?id=14QxgmZRRzDvEV3zxsollY7svBTgFD7kw&amp;authuser=nlupi@epic-aerospace.com&amp;usp=drive_fs</t>
  </si>
  <si>
    <t>https://drive.google.com/open?id=10K_KBLRUJeRUUoW0X6J6nCCsWIa3mv9H&amp;authuser=nlupi@epic-aerospace.com&amp;usp=drive_fs</t>
  </si>
  <si>
    <t>https://trello.com/c/9behhEpq</t>
  </si>
  <si>
    <t>https://drive.google.com/open?id=14tIVWI1iztAzJlpwhUaz0idbmKuQVMRq&amp;authuser=nlupi@epic-aerospace.com&amp;usp=drive_fs</t>
  </si>
  <si>
    <t>https://drive.google.com/open?id=16i0F1GgdhqNIpDVudRzaTmpsFUGj1ach&amp;authuser=nlupi@epic-aerospace.com&amp;usp=drive_fs</t>
  </si>
  <si>
    <t>https://drive.google.com/open?id=16fNO4bcK6df4BXgxChYkkijMF7AQVvZ2&amp;authuser=nlupi@epic-aerospace.com&amp;usp=drive_fs</t>
  </si>
  <si>
    <t>https://trello.com/c/j7lAquFw</t>
  </si>
  <si>
    <t>https://drive.google.com/open?id=16kyDNfA7Q1TLgvFJecV4BfJN_4xyFRwE&amp;authuser=nlupi@epic-aerospace.com&amp;usp=drive_fs</t>
  </si>
  <si>
    <t>https://drive.google.com/open?id=16lQxRHMIyGJ9LfC5iH4Arl15hQKCv0Ko&amp;authuser=nlupi@epic-aerospace.com&amp;usp=drive_fs</t>
  </si>
  <si>
    <t>https://trello.com/c/eJMP3fxo</t>
  </si>
  <si>
    <t>https://drive.google.com/open?id=17p0kwhCe1Sg8JwMsHH4_H6hxCfuwQrGx&amp;authuser=nlupi@epic-aerospace.com&amp;usp=drive_fs</t>
  </si>
  <si>
    <t>https://drive.google.com/open?id=1Bki8qpfYEqphDxyvdVKXXwJeA9QyeeNz&amp;authuser=nlupi@epic-aerospace.com&amp;usp=drive_fs</t>
  </si>
  <si>
    <t>https://trello.com/c/nxZfvepL</t>
  </si>
  <si>
    <t>https://trello.com/c/cD874klB</t>
  </si>
  <si>
    <t>https://drive.google.com/open?id=11dg_ql-yzYuCz3Azv3KAuBcNNoe3pSaQ&amp;authuser=nlupi@epic-aerospace.com&amp;usp=drive_fs</t>
  </si>
  <si>
    <t>https://drive.google.com/open?id=11paVjgAQLQn3jGBPDbk77mdQe-sTAWmN&amp;authuser=nlupi@epic-aerospace.com&amp;usp=drive_fs</t>
  </si>
  <si>
    <t>https://drive.google.com/open?id=1AHtTzhAhbIXxnyq_-VmUap3QY__RIWoS&amp;authuser=nlupi@epic-aerospace.com&amp;usp=drive_fs</t>
  </si>
  <si>
    <t>https://drive.google.com/open?id=19gNbrJPtjRoTDSW_LnhbyhwSs-EtST66&amp;authuser=nlupi@epic-aerospace.com&amp;usp=drive_fs</t>
  </si>
  <si>
    <t>https://drive.google.com/open?id=19zYaWsV6Etd7sVj8dlZHa4ZGcyuKa3Yn&amp;authuser=nlupi@epic-aerospace.com&amp;usp=drive_fs</t>
  </si>
  <si>
    <t>https://drive.google.com/open?id=19zlg8kgYFa23Ps5r03NkEeelB240UYZC&amp;authuser=nlupi@epic-aerospace.com&amp;usp=drive_fs</t>
  </si>
  <si>
    <t>https://trello.com/c/FmooQ8CH</t>
  </si>
  <si>
    <t>https://drive.google.com/open?id=1BtZ6C89oEovLsUHKIvDZlwwL_k1kzmo4&amp;authuser=nlupi@epic-aerospace.com&amp;usp=drive_fs</t>
  </si>
  <si>
    <t>https://trello.com/c/hDrOmfbu</t>
  </si>
  <si>
    <t>https://trello.com/c/fDXqw78H</t>
  </si>
  <si>
    <t>https://trello.com/c/hkr0aiUE</t>
  </si>
  <si>
    <t>https://drive.google.com/open?id=1CPeIWlt9Iemmwj9hrzkuQLR5mBzIx4z0&amp;authuser=nlupi@epic-aerospace.com&amp;usp=drive_fs</t>
  </si>
  <si>
    <t>https://drive.google.com/open?id=1Cf4_iV_ZmJFL8w4RwNx1lkCPs5owYL7e&amp;authuser=nlupi@epic-aerospace.com&amp;usp=drive_fs</t>
  </si>
  <si>
    <t>https://drive.google.com/open?id=1D9HwIj6iUTNRjwOW4_PC9pC4xB5eScOo&amp;authuser=nlupi@epic-aerospace.com&amp;usp=drive_fs</t>
  </si>
  <si>
    <t>https://drive.google.com/open?id=1DGp9zAxJK7WmxvhqKbmCo_J4Krt1QPyM&amp;authuser=nlupi@epic-aerospace.com&amp;usp=drive_fs</t>
  </si>
  <si>
    <t>https://drive.google.com/open?id=1DOO5k8YxQYv_8QucF2aU0AFdz4fIa_ms&amp;authuser=nlupi@epic-aerospace.com&amp;usp=drive_fs</t>
  </si>
  <si>
    <t>https://drive.google.com/open?id=1DTvzPsIWentw9Zh1h5HP7DXmNtdFejIL&amp;authuser=nlupi@epic-aerospace.com&amp;usp=drive_fs</t>
  </si>
  <si>
    <t>https://drive.google.com/open?id=1DXv7qbcMZqEwxTjL2GYyPVeyXUlwgu6v&amp;authuser=nlupi@epic-aerospace.com&amp;usp=drive_fs</t>
  </si>
  <si>
    <t>https://trello.com/c/ZPPDk52Z</t>
  </si>
  <si>
    <t>https://trello.com/c/kDUrToiy</t>
  </si>
  <si>
    <t>https://trello.com/c/N0I1yzOO</t>
  </si>
  <si>
    <t>https://trello.com/c/xXfTl9Si</t>
  </si>
  <si>
    <t>https://trello.com/c/EzdUgkmr</t>
  </si>
  <si>
    <t>https://drive.google.com/open?id=1FxXe8MBqqdIyqtFTNNHiO5KWp-WyQ494&amp;authuser=nlupi@epic-aerospace.com&amp;usp=drive_fs</t>
  </si>
  <si>
    <t>https://drive.google.com/open?id=1H99P6Y8hKTK3b_2RYejmJn2Z1hW4Xyjp&amp;authuser=nlupi@epic-aerospace.com&amp;usp=drive_fs</t>
  </si>
  <si>
    <t>https://drive.google.com/open?id=15_QcSBMZ1gm7r5ikJeY1jYBF9pf3fOx2&amp;authuser=nlupi@epic-aerospace.com&amp;usp=drive_fs</t>
  </si>
  <si>
    <t>https://drive.google.com/open?id=1HKnhcn24JyFmIvgoGj1coa70oPu_baD3&amp;authuser=nlupi@epic-aerospace.com&amp;usp=drive_fs</t>
  </si>
  <si>
    <t>https://drive.google.com/open?id=1HSyLQzEYidhT9priYvkwv-CAyOr6rJ2l&amp;authuser=nlupi@epic-aerospace.com&amp;usp=drive_fs</t>
  </si>
  <si>
    <t>https://drive.google.com/open?id=16bkEYdrJR86dXutyY9_H_06j7WXIaSyI&amp;authuser=nlupi@epic-aerospace.com&amp;usp=drive_fs</t>
  </si>
  <si>
    <t>https://drive.google.com/open?id=1JKd-kxWykBtPOWrvoGsFvfj0q8dCUpEi&amp;authuser=nlupi@epic-aerospace.com&amp;usp=drive_fs</t>
  </si>
  <si>
    <t>https://drive.google.com/open?id=1JUUd8VYq62ENE6pcPgEyTcdIx2Derh6a&amp;authuser=nlupi@epic-aerospace.com&amp;usp=drive_fs</t>
  </si>
  <si>
    <t>https://drive.google.com/open?id=1JdmqMOZgpyCv-DsM4dHsXnyNN8BGiIrf&amp;authuser=nlupi@epic-aerospace.com&amp;usp=drive_fs</t>
  </si>
  <si>
    <t>https://trello.com/c/yWK0L84y</t>
  </si>
  <si>
    <t>https://drive.google.com/open?id=1K8YZ3i81_398zXthYylekSQz0HPZ1ioO&amp;authuser=nlupi@epic-aerospace.com&amp;usp=drive_fs</t>
  </si>
  <si>
    <t>https://drive.google.com/open?id=188A08yrat3OMHogKW-Hm972l8ikaaO2Z&amp;authuser=nlupi@epic-aerospace.com&amp;usp=drive_fs</t>
  </si>
  <si>
    <t>https://drive.google.com/open?id=1LplONCBTaADTrb4_kl1HYFR7lHWPq1gR&amp;authuser=nlupi@epic-aerospace.com&amp;usp=drive_fs</t>
  </si>
  <si>
    <t>https://drive.google.com/open?id=1LrGUitAR7aLbB2Qdwlai-AKyFas4Ccjq&amp;authuser=nlupi@epic-aerospace.com&amp;usp=drive_fs</t>
  </si>
  <si>
    <t>https://drive.google.com/open?id=1M0WE6kdqm7Q5PP2n18ygSARlX7zzCDo8&amp;authuser=nlupi@epic-aerospace.com&amp;usp=drive_fs</t>
  </si>
  <si>
    <t>https://drive.google.com/open?id=1M4A5XK3xGgtVaBz_BFmJ53RN5uOYCrQJ&amp;authuser=nlupi@epic-aerospace.com&amp;usp=drive_fs</t>
  </si>
  <si>
    <t>https://drive.google.com/open?id=1MaU01BmtA-5-DeG9pIfC3EJVhbZLb-mT&amp;authuser=nlupi@epic-aerospace.com&amp;usp=drive_fs</t>
  </si>
  <si>
    <t>https://trello.com/c/SJP7YrcC</t>
  </si>
  <si>
    <t>https://trello.com/c/hmvvaZNF</t>
  </si>
  <si>
    <t>https://trello.com/c/1yWGMXFu</t>
  </si>
  <si>
    <t>https://drive.google.com/open?id=19gsMdijrJ8Dmx9HsoYi6hjowXM1eXC2z&amp;authuser=nlupi@epic-aerospace.com&amp;usp=drive_fs</t>
  </si>
  <si>
    <t>https://trello.com/c/Kao3BP5d</t>
  </si>
  <si>
    <t>https://trello.com/c/GJzWlgZn</t>
  </si>
  <si>
    <t>https://trello.com/c/lgm2N9HK</t>
  </si>
  <si>
    <t>https://drive.google.com/open?id=1NUyqxEN92hlfygks6BMQYTc6_Gc1Z9mn&amp;authuser=nlupi@epic-aerospace.com&amp;usp=drive_fs</t>
  </si>
  <si>
    <t>https://drive.google.com/open?id=19mUr6Z6yqFOsw03itO9UvAc5YD4RHWHd&amp;authuser=nlupi@epic-aerospace.com&amp;usp=drive_fs</t>
  </si>
  <si>
    <t>https://drive.google.com/open?id=19pJ1BhEWhjNKoylXBNlJaRZUFrqukvxM&amp;authuser=nlupi@epic-aerospace.com&amp;usp=drive_fs</t>
  </si>
  <si>
    <t>https://drive.google.com/open?id=1O5mkVRM62KRPx1tbkSRiGcFJyUz2lOVc&amp;authuser=nlupi@epic-aerospace.com&amp;usp=drive_fs</t>
  </si>
  <si>
    <t>https://trello.com/c/XDmPgCl5</t>
  </si>
  <si>
    <t>https://trello.com/c/A9WeYhfJ</t>
  </si>
  <si>
    <t>https://trello.com/c/Qy40dvMy</t>
  </si>
  <si>
    <t>https://trello.com/c/JqGYPKHZ</t>
  </si>
  <si>
    <t>https://drive.google.com/open?id=1OFweFmeEiwsLUgm1rJzcGYdGu__1jrJY&amp;authuser=nlupi@epic-aerospace.com&amp;usp=drive_fs</t>
  </si>
  <si>
    <t>https://trello.com/c/jP551n7Y</t>
  </si>
  <si>
    <t>https://trello.com/c/OTkScv34</t>
  </si>
  <si>
    <t>https://drive.google.com/open?id=1PXApKy6AlrsZl6cmynnnizF-0uLgtEen&amp;authuser=nlupi@epic-aerospace.com&amp;usp=drive_fs</t>
  </si>
  <si>
    <t>https://drive.google.com/open?id=1Pgw0AHjqoDFBN84G9MMmrqR8HHX747kN&amp;authuser=nlupi@epic-aerospace.com&amp;usp=drive_fs</t>
  </si>
  <si>
    <t>https://drive.google.com/open?id=1QMsl1buCO8al2Ccgzd94_6Y60Dymo4dz&amp;authuser=nlupi@epic-aerospace.com&amp;usp=drive_fs</t>
  </si>
  <si>
    <t>https://trello.com/c/g6NTsjjG</t>
  </si>
  <si>
    <t>https://drive.google.com/open?id=1QTj7pnKerihT0U3XtVwLpgx4c682jhWr&amp;authuser=nlupi@epic-aerospace.com&amp;usp=drive_fs</t>
  </si>
  <si>
    <t>https://trello.com/c/BAvaY0UU</t>
  </si>
  <si>
    <t>https://drive.google.com/open?id=1BjJDo7Usu3FUo8qOV0RbJfFIuDKSjpz_&amp;authuser=nlupi@epic-aerospace.com&amp;usp=drive_fs</t>
  </si>
  <si>
    <t>https://drive.google.com/open?id=1TMBX7a7lKszP6kScr4GgaqH2zvjZblM0&amp;authuser=nlupi@epic-aerospace.com&amp;usp=drive_fs</t>
  </si>
  <si>
    <t>https://drive.google.com/open?id=1BzW-n7B_bVeyTI9OIY6kD5rsqAXNloHl&amp;authuser=nlupi@epic-aerospace.com&amp;usp=drive_fs</t>
  </si>
  <si>
    <t>https://drive.google.com/open?id=1CCdldpGpuVwhD7chKph8nd-FmNCdyKlf&amp;authuser=nlupi@epic-aerospace.com&amp;usp=drive_fs</t>
  </si>
  <si>
    <t>https://drive.google.com/open?id=1To4whsZQ8h06BHN_eKmSVZVG2ZoN8JlZ&amp;authuser=nlupi@epic-aerospace.com&amp;usp=drive_fs</t>
  </si>
  <si>
    <t>https://drive.google.com/open?id=1ZNPuYgg5kXPHMApJctFGwjBg6F90k-Oo&amp;authuser=nlupi@epic-aerospace.com&amp;usp=drive_fs</t>
  </si>
  <si>
    <t>https://drive.google.com/open?id=1UEPYGFlMcRTUlJgpu9tePIWkY84oWHLX&amp;authuser=nlupi@epic-aerospace.com&amp;usp=drive_fs</t>
  </si>
  <si>
    <t>https://trello.com/c/8ddAE9yt</t>
  </si>
  <si>
    <t>https://trello.com/c/00RZIviU</t>
  </si>
  <si>
    <t>https://drive.google.com/open?id=1URzSHJvsvZ49QB2xO7d9wg0mRf65dFgn&amp;authuser=nlupi@epic-aerospace.com&amp;usp=drive_fs</t>
  </si>
  <si>
    <t>https://trello.com/c/lAqCMEdH</t>
  </si>
  <si>
    <t>https://trello.com/c/qRy8eaRn</t>
  </si>
  <si>
    <t>https://drive.google.com/open?id=1Ug6iTdAsO-qIMCAWZWDd7Gv6wAhJHlr6&amp;authuser=nlupi@epic-aerospace.com&amp;usp=drive_fs</t>
  </si>
  <si>
    <t>https://drive.google.com/open?id=1UllT4pUY7TWCNGi8KjghIaMxZEW1Ea0G&amp;authuser=nlupi@epic-aerospace.com&amp;usp=drive_fs</t>
  </si>
  <si>
    <t>https://drive.google.com/open?id=1UpA_QOiVDcrua4SFhHF3FR3fQO1FkNG6&amp;authuser=nlupi@epic-aerospace.com&amp;usp=drive_fs</t>
  </si>
  <si>
    <t>https://drive.google.com/open?id=1V5Q9JY5FCL8qqpfBQQg7cM8TdmOBuaJN&amp;authuser=nlupi@epic-aerospace.com&amp;usp=drive_fs</t>
  </si>
  <si>
    <t>https://trello.com/c/SkJbRJnC</t>
  </si>
  <si>
    <t>https://trello.com/c/FeDt91VA</t>
  </si>
  <si>
    <t>https://drive.google.com/open?id=1VPBjRFoww90TbhDufUGHvY_SWat6am2B&amp;authuser=nlupi@epic-aerospace.com&amp;usp=drive_fs</t>
  </si>
  <si>
    <t>https://drive.google.com/open?id=1VfJMJK0DgDU-aXB0BHkUAk9o5OvkiDM1&amp;authuser=nlupi@epic-aerospace.com&amp;usp=drive_fs</t>
  </si>
  <si>
    <t>https://drive.google.com/open?id=1DBEJuv4muMMb5dHJfTanHjPU_BigrCnX&amp;authuser=nlupi@epic-aerospace.com&amp;usp=drive_fs</t>
  </si>
  <si>
    <t>https://drive.google.com/open?id=1WPASGEmAdqyABnA2t_hlm66fu17xClU5&amp;authuser=nlupi@epic-aerospace.com&amp;usp=drive_fs</t>
  </si>
  <si>
    <t>https://drive.google.com/open?id=1Wgay963MY5gae7yVVbpEdRkYOVdShXG9&amp;authuser=nlupi@epic-aerospace.com&amp;usp=drive_fs</t>
  </si>
  <si>
    <t>https://drive.google.com/open?id=1X1Q75wWVGe8FfjkXfEH_y_ylyLLujd3e&amp;authuser=nlupi@epic-aerospace.com&amp;usp=drive_fs</t>
  </si>
  <si>
    <t>https://trello.com/c/rzLd9eIW</t>
  </si>
  <si>
    <t>https://drive.google.com/open?id=1HC3foduWOtIrPsYsPL9jo4x1ko9HMD-S&amp;authuser=nlupi@epic-aerospace.com&amp;usp=drive_fs</t>
  </si>
  <si>
    <t>https://trello.com/c/ffldeZF9</t>
  </si>
  <si>
    <t>https://trello.com/c/6VI7921c</t>
  </si>
  <si>
    <t>https://drive.google.com/open?id=1Z_NI2AprAA5L7BIwUoPrRxK3UTFHNq6A&amp;authuser=nlupi@epic-aerospace.com&amp;usp=drive_fs</t>
  </si>
  <si>
    <t>https://drive.google.com/open?id=1ZS2_s6eASxOIQgeXUDnNiHWeY5sjt-HV&amp;authuser=nlupi@epic-aerospace.com&amp;usp=drive_fs</t>
  </si>
  <si>
    <t>https://drive.google.com/open?id=1ZTyxJf6g-veWjn2_989sVq9xFE5r8sC8&amp;authuser=nlupi@epic-aerospace.com&amp;usp=drive_fs</t>
  </si>
  <si>
    <t>https://drive.google.com/open?id=1HQ-TxtIrlZblB69PkkGgVEVZhC4yT2TP&amp;authuser=nlupi@epic-aerospace.com&amp;usp=drive_fs</t>
  </si>
  <si>
    <t>https://drive.google.com/open?id=1HQ0uNCEPZ9VeXPI716LZmewgb4LxF82P&amp;authuser=nlupi@epic-aerospace.com&amp;usp=drive_fs</t>
  </si>
  <si>
    <t>https://drive.google.com/open?id=1Hb5CLIoajfPQE8l-VfqrYWe1xu8h_BY_&amp;authuser=nlupi@epic-aerospace.com&amp;usp=drive_fs</t>
  </si>
  <si>
    <t>https://drive.google.com/open?id=1HqjWaEwItIaDwoYkU_U_ZMlyH61gazQs&amp;authuser=nlupi@epic-aerospace.com&amp;usp=drive_fs</t>
  </si>
  <si>
    <t>https://trello.com/c/7rfJUR86</t>
  </si>
  <si>
    <t>https://trello.com/c/MdnMqb9D</t>
  </si>
  <si>
    <t>https://drive.google.com/open?id=1IMWH6ozYcyuFCrJRbSwhshg-qT7C2B5d&amp;authuser=nlupi@epic-aerospace.com&amp;usp=drive_fs</t>
  </si>
  <si>
    <t>https://drive.google.com/open?id=1IPqjGx52jmMN6la_2WMno3oNc1KgfgE_&amp;authuser=nlupi@epic-aerospace.com&amp;usp=drive_fs</t>
  </si>
  <si>
    <t>https://drive.google.com/open?id=1ITv5pgVvzZjQhsJUddfM1qq95vIf5gGZ&amp;authuser=nlupi@epic-aerospace.com&amp;usp=drive_fs</t>
  </si>
  <si>
    <t>https://drive.google.com/open?id=1IVzxwYowew9pWCkjPiltdDhZp60wjS7t&amp;authuser=nlupi@epic-aerospace.com&amp;usp=drive_fs</t>
  </si>
  <si>
    <t>https://drive.google.com/open?id=1Ia1eqVC7glOmKxu6NR4P9TuK0-PiHtBz&amp;authuser=nlupi@epic-aerospace.com&amp;usp=drive_fs</t>
  </si>
  <si>
    <t>https://trello.com/c/bEjpcops</t>
  </si>
  <si>
    <t>https://trello.com/c/W7REQ532</t>
  </si>
  <si>
    <t>https://drive.google.com/open?id=1IjpWBHFBeL1vS12ogOGBLXz7qbC0xGMQ&amp;authuser=nlupi@epic-aerospace.com&amp;usp=drive_fs</t>
  </si>
  <si>
    <t>https://drive.google.com/open?id=1ImSvkz4SedT-RQWV7AXQhhp-oofftAwd&amp;authuser=nlupi@epic-aerospace.com&amp;usp=drive_fs</t>
  </si>
  <si>
    <t>https://drive.google.com/open?id=1Ip7xcfK37hPbuhtFgO07sWX_3bsQjjLc&amp;authuser=nlupi@epic-aerospace.com&amp;usp=drive_fs</t>
  </si>
  <si>
    <t>https://drive.google.com/open?id=1IrON912-sQeNJebxtYtUiYzLhYW2J40i&amp;authuser=nlupi@epic-aerospace.com&amp;usp=drive_fs</t>
  </si>
  <si>
    <t>https://drive.google.com/open?id=1Irl1k_8835vE6AxOFNw_vubG_VVhm2WV&amp;authuser=nlupi@epic-aerospace.com&amp;usp=drive_fs</t>
  </si>
  <si>
    <t>https://drive.google.com/open?id=1IjAU3dgmg4n1QOsoeAFDesf7jlm8aJ8L&amp;authuser=nlupi@epic-aerospace.com&amp;usp=drive_fs</t>
  </si>
  <si>
    <t>https://trello.com/c/Xqr100Mz</t>
  </si>
  <si>
    <t>https://drive.google.com/open?id=1Iud9QUYla3dSvPHe8aqzIu67Oi0NRBXw&amp;authuser=nlupi@epic-aerospace.com&amp;usp=drive_fs</t>
  </si>
  <si>
    <t>https://drive.google.com/open?id=1J0QLocg1nPRgSS-Uf3kjCaMUCLbREeMR&amp;authuser=nlupi@epic-aerospace.com&amp;usp=drive_fs</t>
  </si>
  <si>
    <t>https://drive.google.com/open?id=1JMsIHM8ZIwbuFcJUnX0WE_lXbXmKJ2dx&amp;authuser=nlupi@epic-aerospace.com&amp;usp=drive_fs</t>
  </si>
  <si>
    <t>https://drive.google.com/open?id=1JOpuYee19GJph7mbJeB8NzOXCVRVW_gv&amp;authuser=nlupi@epic-aerospace.com&amp;usp=drive_fs</t>
  </si>
  <si>
    <t>https://drive.google.com/open?id=1JXR9mijJtngK65NdCfClEm4OfOfiT0Fh&amp;authuser=nlupi@epic-aerospace.com&amp;usp=drive_fs</t>
  </si>
  <si>
    <t>https://drive.google.com/open?id=1JZUT0qssGlv84p6jKjzf7vQqpVZgPp4-&amp;authuser=nlupi@epic-aerospace.com&amp;usp=drive_fs</t>
  </si>
  <si>
    <t>https://drive.google.com/open?id=1JeJ--fgJPfHeVO0FKdn25fgIFK5FG8Wu&amp;authuser=nlupi@epic-aerospace.com&amp;usp=drive_fs</t>
  </si>
  <si>
    <t>https://drive.google.com/open?id=1JfuillVZbkOfLxlboTb5Yi7XWbCI1xbu&amp;authuser=nlupi@epic-aerospace.com&amp;usp=drive_fs</t>
  </si>
  <si>
    <t>https://drive.google.com/open?id=1JgezqzTXdRf0nlWy1YgFhS_Lu3GIqRAY&amp;authuser=nlupi@epic-aerospace.com&amp;usp=drive_fs</t>
  </si>
  <si>
    <t>https://drive.google.com/open?id=1JgkphJ_qNVmKpDe7FFjbRVoE-aW81b1M&amp;authuser=nlupi@epic-aerospace.com&amp;usp=drive_fs</t>
  </si>
  <si>
    <t>https://trello.com/c/TlRHn7Pk</t>
  </si>
  <si>
    <t>https://trello.com/c/NWP4hlv2</t>
  </si>
  <si>
    <t>https://trello.com/c/rTcZfYSh</t>
  </si>
  <si>
    <t>https://trello.com/c/aZlc8AoA</t>
  </si>
  <si>
    <t>https://trello.com/c/FsKckpF5</t>
  </si>
  <si>
    <t>https://trello.com/c/5eqlgThO</t>
  </si>
  <si>
    <t>https://drive.google.com/open?id=1K9tcTCtwXpg7hO0dQxx1_3nEsKzQA7GZ&amp;authuser=nlupi@epic-aerospace.com&amp;usp=drive_fs</t>
  </si>
  <si>
    <t>https://drive.google.com/open?id=1KIy3ud0plbLuUOzZxqL5ICSeW5nrITvc&amp;authuser=nlupi@epic-aerospace.com&amp;usp=drive_fs</t>
  </si>
  <si>
    <t>https://drive.google.com/open?id=1KNa541g54O30Dd-XH6HQGDKkjgsQ40i8&amp;authuser=nlupi@epic-aerospace.com&amp;usp=drive_fs</t>
  </si>
  <si>
    <t>https://drive.google.com/open?id=1KNooSphmZxA5ImKSvobpxUw_v_gNGqkh&amp;authuser=nlupi@epic-aerospace.com&amp;usp=drive_fs</t>
  </si>
  <si>
    <t>https://drive.google.com/open?id=1KSCsnwPRyE6islOvqlVehxgtKXMN3NQB&amp;authuser=nlupi@epic-aerospace.com&amp;usp=drive_fs</t>
  </si>
  <si>
    <t>https://drive.google.com/open?id=1LAJC0K2ITiaKR9hEcnm5EAeQ-REA6bQ-&amp;authuser=nlupi@epic-aerospace.com&amp;usp=drive_fs</t>
  </si>
  <si>
    <t>https://drive.google.com/open?id=1KrjLoM9pEsbuH3D0xkA6rEpVUwQg5NrY&amp;authuser=nlupi@epic-aerospace.com&amp;usp=drive_fsv</t>
  </si>
  <si>
    <t>https://drive.google.com/open?id=1KtEKvCP0O2UQb6s_97y7i0lwNRfO8R7A&amp;authuser=nlupi@epic-aerospace.com&amp;usp=drive_fs</t>
  </si>
  <si>
    <t>https://trello.com/c/oFm2sZ0M</t>
  </si>
  <si>
    <t>https://drive.google.com/open?id=1L270V7eAH0BhdltffJuLOe2zH11raiqa&amp;authuser=nlupi@epic-aerospace.com&amp;usp=drive_fs</t>
  </si>
  <si>
    <t>https://drive.google.com/open?id=1LRsudoFaWQzEDGp_7waQaFAERAYtzvYa&amp;authuser=nlupi@epic-aerospace.com&amp;usp=drive_fs</t>
  </si>
  <si>
    <t>https://drive.google.com/open?id=1LcwjjmN1ojESzt9rvvck-bu1jhZf5xO8&amp;authuser=nlupi@epic-aerospace.com&amp;usp=drive_fs</t>
  </si>
  <si>
    <t>https://trello.com/c/18dPQIUD</t>
  </si>
  <si>
    <t>https://drive.google.com/open?id=1Le4JMuYw5yRrz6Wh4UmiRuCWYKUVHUXJ&amp;authuser=nlupi@epic-aerospace.com&amp;usp=drive_fs</t>
  </si>
  <si>
    <t>https://drive.google.com/open?id=1Lg0q_HtVpGNlE4wORMnwsaGuxx2ItCcQ&amp;authuser=nlupi@epic-aerospace.com&amp;usp=drive_fs</t>
  </si>
  <si>
    <t>https://drive.google.com/open?id=1LrBeGa5TzzA43IA2Gq3S_b1Wig4D0NKt&amp;authuser=nlupi@epic-aerospace.com&amp;usp=drive_fs</t>
  </si>
  <si>
    <t>https://drive.google.com/open?id=1Lw3Iqo7GX7BvFGHwRbKiupik_D2KGxMT&amp;authuser=nlupi@epic-aerospace.com&amp;usp=drive_fs</t>
  </si>
  <si>
    <t>https://drive.google.com/open?id=1M-gFH0Oj77vNqCYAlk9uoM9vBYbmoFbw&amp;authuser=nlupi@epic-aerospace.com&amp;usp=drive_fs</t>
  </si>
  <si>
    <t>https://drive.google.com/open?id=1M0zeVn7ho-Y1nVOWsrP_5vFk8DCxYMfx&amp;authuser=nlupi@epic-aerospace.com&amp;usp=drive_fs</t>
  </si>
  <si>
    <t>https://drive.google.com/open?id=1M51p8z7Ff7DSd_rGv9edPPjOFdjRtC6k&amp;authuser=nlupi@epic-aerospace.com&amp;usp=drive_fs</t>
  </si>
  <si>
    <t>https://drive.google.com/open?id=1M9c6U7KwuWc1TnK_957-_-lXFDHC9HmO&amp;authuser=nlupi@epic-aerospace.com&amp;usp=drive_fs</t>
  </si>
  <si>
    <t>https://drive.google.com/open?id=1MEPjfwUHGRLBt2T9L_8P6zKTmuu5UuqY&amp;authuser=nlupi@epic-aerospace.com&amp;usp=drive_fs</t>
  </si>
  <si>
    <t>https://drive.google.com/open?id=1MIF1Cs_s8RwUtsy7U_MhiGkeyv7tsZrE&amp;authuser=nlupi@epic-aerospace.com&amp;usp=drive_fs</t>
  </si>
  <si>
    <t>https://trello.com/c/vogvfwAq</t>
  </si>
  <si>
    <t>https://trello.com/c/bufkCfx2</t>
  </si>
  <si>
    <t>https://drive.google.com/open?id=1MWDn-fGsNznIW-6mFuiIf_crtimpLnaC&amp;authuser=nlupi@epic-aerospace.com&amp;usp=drive_fs</t>
  </si>
  <si>
    <t>https://drive.google.com/open?id=1MkXe0vfeOOhP8ywpGvPmaJ54E0CtytzX&amp;authuser=nlupi@epic-aerospace.com&amp;usp=drive_fs</t>
  </si>
  <si>
    <t>https://trello.com/c/zBaGeVBP</t>
  </si>
  <si>
    <t>https://drive.google.com/open?id=1NAHSqtlN-ZCmA7YOMPpIepP_sdupdqP9&amp;authuser=nlupi@epic-aerospace.com&amp;usp=drive_fs</t>
  </si>
  <si>
    <t>https://trello.com/c/ZLy3LW1L</t>
  </si>
  <si>
    <t>https://trello.com/c/4244JkhZ</t>
  </si>
  <si>
    <t>https://drive.google.com/open?id=1NJKYlOUwBYzQKvaGziQ3eR24chU3gN1U&amp;authuser=nlupi@epic-aerospace.com&amp;usp=drive_fs</t>
  </si>
  <si>
    <t>https://trello.com/c/LPxS3bew</t>
  </si>
  <si>
    <t>https://trello.com/c/JEYTrreT</t>
  </si>
  <si>
    <t>https://trello.com/c/wlVhiWXk</t>
  </si>
  <si>
    <t>https://trello.com/c/X60TNPIb</t>
  </si>
  <si>
    <t>https://trello.com/c/eVUJ7wjo</t>
  </si>
  <si>
    <t>https://drive.google.com/open?id=1u2sHSgjD9DlQSXhe2ElvtVhZVwB8k8LB</t>
  </si>
  <si>
    <t>https://drive.google.com/open?id=1K3RbWqTXTbY7ATorP_ph6T_7QS9W39Ij</t>
  </si>
  <si>
    <t>https://trello.com/c/x8amlLVI</t>
  </si>
  <si>
    <t>https://drive.google.com/open?id=1xnxitbhQDQwd3R9g3HrMp9YBn2nULdHC</t>
  </si>
  <si>
    <t>https://drive.google.com/open?id=1Fp_tOhmkdNXcfr3M82oOlsXOv1CASFtB</t>
  </si>
  <si>
    <t>https://drive.google.com/open?id=1bukPLTbBmCTF_mfJBl6pI2i3NiMVgaWP</t>
  </si>
  <si>
    <t>https://drive.google.com/open?id=1FQPGURGsHGJHWmpzM_N4hQFxNNSSqTwf</t>
  </si>
  <si>
    <t>https://drive.google.com/open?id=1FtvmJdikVBFKEn5eDLcaJ2mBIETMDFTT</t>
  </si>
  <si>
    <t>https://drive.google.com/open?id=1_AFIRIGjN5iaFl_YvHCiM6wGMrK7MddL</t>
  </si>
  <si>
    <t>https://drive.google.com/open?id=1AzOJywB6LVtQgcTvjTrp8zRRjDVwOPU6</t>
  </si>
  <si>
    <t>https://drive.google.com/open?id=1J_2oyYK6TpJ3o4L1UEoGmbLgd3IoRkeL</t>
  </si>
  <si>
    <t>https://drive.google.com/open?id=1xz4WHm24rYe8FlLG3VAkx1XCPX1HliRQ</t>
  </si>
  <si>
    <t>https://drive.google.com/open?id=1_EKwriic3y3qDOkpznFPPiL6ekISjLf8</t>
  </si>
  <si>
    <t>https://drive.google.com/open?id=1kLJLzZz3HpEG_7bjbsSjrwp1q8fiQTRC</t>
  </si>
  <si>
    <t>https://drive.google.com/open?id=1OchfS8aehwDnU5iDT9U20ymWuS-oB85n</t>
  </si>
  <si>
    <t>https://drive.google.com/open?id=1oRxcpzVQ0jVUCeaVryWyYFvx7BnnHaes</t>
  </si>
  <si>
    <t>https://drive.google.com/open?id=1aFoWJJam77fvEOJWSuAZ_YWtIt_p_Vtn</t>
  </si>
  <si>
    <t>https://drive.google.com/open?id=1hn_6Sgda55ay9Emfgxb3UhT3kNrt5c9R</t>
  </si>
  <si>
    <t>https://drive.google.com/open?id=1FBNw3ljszfBb1ptxxVvQ2lO8t0lT1118</t>
  </si>
  <si>
    <t>https://drive.google.com/open?id=1dU70y5vceisqDsZX_lnpOtmYYBuL1Lu2</t>
  </si>
  <si>
    <t>https://drive.google.com/open?id=1mbNEJ8AFr0WoisiUBWsftiXoJcpvseiT</t>
  </si>
  <si>
    <t>https://drive.google.com/open?id=1ltijUxKIRDxIXSUVLE-fap2Q0AGJKpgm</t>
  </si>
  <si>
    <t>https://drive.google.com/open?id=10aCgl2ZiD7Ywdt6v234MZg33mGbcHGVL</t>
  </si>
  <si>
    <t>https://drive.google.com/open?id=1xQ2HjmM4Ir5aPWNBo24lTyHOqRBNog4C</t>
  </si>
  <si>
    <t>https://drive.google.com/open?id=1fKU4ssyIMqxnD9Jem3Wi3hw-V-HLKcu0</t>
  </si>
  <si>
    <t>https://drive.google.com/open?id=1SJzzkxZD2as5SdEHdpYl5J_5eWEJetdk</t>
  </si>
  <si>
    <t>https://drive.google.com/open?id=1x5qiSaL0CFG1kbwefMGTFo5Y1CsIwT_K</t>
  </si>
  <si>
    <t>https://drive.google.com/open?id=1nxo-DQRdJQV9j1i5pWRR2SDe2LDJrfLm</t>
  </si>
  <si>
    <t>https://drive.google.com/open?id=1MaI3TqjatlB_cXVRsoqO1oEMl_LSoA2W</t>
  </si>
  <si>
    <t>https://drive.google.com/open?id=1cLvhe5OgExgHMu2jPTfIThZqavNjnvSG</t>
  </si>
  <si>
    <t>https://drive.google.com/open?id=1U16L6AkS8KlNzpF3k4PvZLsssJDX_I-R</t>
  </si>
  <si>
    <t>https://drive.google.com/open?id=1YARY3HyOx4cGYVXxH9FTP_iZNB6Gtin7</t>
  </si>
  <si>
    <t>https://drive.google.com/open?id=1DfwWoh_J0lUS-SWieMM_QTbGLYm_PNhq</t>
  </si>
  <si>
    <t>https://drive.google.com/open?id=19O6h8eQZKmvvJ6GnrxqB9ODaU0uRNAVC</t>
  </si>
  <si>
    <t>https://drive.google.com/open?id=1A_trz2FMlt-3TFH5vsFG32kcoh2D5MUM</t>
  </si>
  <si>
    <t>https://trello.com/c/1UmUTbtP</t>
  </si>
  <si>
    <t>https://drive.google.com/open?id=1XSVtU6TmS7TlcK7dCfGYay9K-CUCM48v</t>
  </si>
  <si>
    <t>https://drive.google.com/open?id=1aWDjuD0NDWbP9WN-XR1S3AkMBLBaSiXg</t>
  </si>
  <si>
    <t>https://drive.google.com/open?id=1diFvtepHoxPl0TVevArVnSuGFpVu98NF</t>
  </si>
  <si>
    <t>https://drive.google.com/open?id=1yyDzc3LAVFFOdLP_sk5BRusE9aqluZWl</t>
  </si>
  <si>
    <t>https://drive.google.com/open?id=1WheNIAfD4k_cBtJWfOY5E75vUk4aPbdM</t>
  </si>
  <si>
    <t>https://drive.google.com/open?id=1VoMrixITTbnX2gEIL6KyYMEXblknffOt</t>
  </si>
  <si>
    <t>https://drive.google.com/open?id=1fQt11FdXUvGoltGG6z4ZdjNfWLBlO2K7</t>
  </si>
  <si>
    <t>https://drive.google.com/open?id=1h72u-5HCxYgZ1-w_UuSnqoUFaoBpzOPC</t>
  </si>
  <si>
    <t>https://drive.google.com/open?id=1XGt8NUWwYxYOENMDgfuBzjpw7cXkzJyP</t>
  </si>
  <si>
    <t>https://drive.google.com/open?id=1flXP0uVsO3kGT1AW0YDXRf-_sfU7eX-_</t>
  </si>
  <si>
    <t>https://trello.com/c/as0JZP6o</t>
  </si>
  <si>
    <t>https://drive.google.com/open?id=1VwbWiDj440B5AFfWU1aW2GXPIMBib-1d</t>
  </si>
  <si>
    <t>https://trello.com/c/5HEkOIZx</t>
  </si>
  <si>
    <t>https://drive.google.com/open?id=1KE5oqbntiiByA__yUn5wjvwFcmDATnUW</t>
  </si>
  <si>
    <t>https://drive.google.com/open?id=1rBgfD5k_hXDW7xHhYvjVUJ26Ia8mDNnw</t>
  </si>
  <si>
    <t>https://drive.google.com/open?id=1ozsq2thEl6PEH7p_C2GEeG_dfdiNozCv</t>
  </si>
  <si>
    <t>https://drive.google.com/open?id=1xcwe0Jqg9aRniJ90TIHS8Mq-4WB-EjgK</t>
  </si>
  <si>
    <t>https://drive.google.com/open?id=1KHi6V8WsskuZ52Ukx5cSBZLEfi56JMdH</t>
  </si>
  <si>
    <t>https://drive.google.com/open?id=15N6T1-RmRgkfDMh5cPll4Pyzi8F8d19v</t>
  </si>
  <si>
    <t>https://drive.google.com/open?id=1fU61N3qQrCht9-wFNYTO8F2mETlYb8C4</t>
  </si>
  <si>
    <t>https://drive.google.com/open?id=1qWTyn6EEO1TiOQ77giRqA9mnnI9AyDSm</t>
  </si>
  <si>
    <t>https://drive.google.com/open?id=1TSaRCCHfeJgAMkRgPz6HUqfv_5uLHhXp</t>
  </si>
  <si>
    <t>https://drive.google.com/open?id=1p4jLTNV-KMVKm2CF3R7oZqDHSA7Uh5Q1</t>
  </si>
  <si>
    <t>https://drive.google.com/open?id=1g6f-QaCjm8eXDKWvhZdw4bEp6tUi_J5G</t>
  </si>
  <si>
    <t>https://drive.google.com/open?id=1YKGCq5octJ_s3ApPUg-ZStOKVrUJF-HB</t>
  </si>
  <si>
    <t>https://drive.google.com/open?id=1kqJz9Kc2JIxQoIrWxmeTm2cTl9qb7L2O</t>
  </si>
  <si>
    <t>https://drive.google.com/open?id=1EuCnSYWTkA1U8YXlJTfGafkJLJAthoJk</t>
  </si>
  <si>
    <t>https://drive.google.com/open?id=1Qwn6jqUdOFy-dyVXQL8YIEmD3Yn0VUnX</t>
  </si>
  <si>
    <t>https://trello.com/c/TD4uN9rd</t>
  </si>
  <si>
    <t>https://trello.com/c/nEO58ML0</t>
  </si>
  <si>
    <t>https://trello.com/c/pOvXkxbl</t>
  </si>
  <si>
    <t>https://trello.com/c/dkUYCYnA</t>
  </si>
  <si>
    <t>https://drive.google.com/open?id=1pUJgfDSKfmVnQfYIOpsgrLwQ32tfun9i</t>
  </si>
  <si>
    <t>https://drive.google.com/open?id=1Mh2_nKCQ0QhcC1ekrSuReDUn4PX3cGZa</t>
  </si>
  <si>
    <t>https://drive.google.com/open?id=19BGbM9F93LtxhU_0xJ8dKm7GYul-d964</t>
  </si>
  <si>
    <t>https://drive.google.com/open?id=1mWc5-EZmP6mVIe_2S5VPFWfdJ1nidY4P</t>
  </si>
  <si>
    <t>https://drive.google.com/open?id=1Y9-p8JuYUEzP52Sd4s4x9bvOsuug5RMM</t>
  </si>
  <si>
    <t>https://drive.google.com/open?id=1jxC5PsOaSLViE_AopAIUHy-yF7arREiY</t>
  </si>
  <si>
    <t>https://drive.google.com/open?id=1TNjhAIXP4zSqLuBl76EtaNQpfgV2ETck</t>
  </si>
  <si>
    <t>https://drive.google.com/open?id=13qJ7-X0SqOcCsh-2KByulq9rciPpqbgx</t>
  </si>
  <si>
    <t>https://drive.google.com/open?id=15ywsqWGhQwc37pbQEiN_1pxrnTwEXB_P</t>
  </si>
  <si>
    <t>https://drive.google.com/open?id=1rz5TMYEjefElj8UEmEV9xLGDLMVJlKMq</t>
  </si>
  <si>
    <t>https://drive.google.com/open?id=1qZw3Q0bXlrrzpnX90aM1Da3WIPrUbgr7</t>
  </si>
  <si>
    <t>https://drive.google.com/open?id=1dgrE0tk23bYr0h1bUXj70OLlQyFtH2fL</t>
  </si>
  <si>
    <t>https://drive.google.com/open?id=18Wjc4FdYY9f1IsWND7gyK9O3RiQRGo2R</t>
  </si>
  <si>
    <t>https://drive.google.com/open?id=14ufJSCAVWhvrCJHHQhV9-rA3FPQNjbV_</t>
  </si>
  <si>
    <t>https://drive.google.com/open?id=1ECgO2AqIWxcs-DKahLqLMdTQq0OMTcrd</t>
  </si>
  <si>
    <t>https://drive.google.com/open?id=1MKLBNyfnm0uDqbxSRVd_0zzlzeokzjTX</t>
  </si>
  <si>
    <t>https://trello.com/c/IdouBfyj</t>
  </si>
  <si>
    <t>https://trello.com/c/RBeiGHcq</t>
  </si>
  <si>
    <t>https://drive.google.com/open?id=1zgyDooijfsZM9ott7HHB9sertpGII0ja</t>
  </si>
  <si>
    <t>https://drive.google.com/open?id=1Tji072wnBEF8BrLu8K6QSWOBV0ZZnuau</t>
  </si>
  <si>
    <t>https://drive.google.com/open?id=19pV3Ni8PqcS3tmKoeQ-W0wK1tW7oIcJw</t>
  </si>
  <si>
    <t>https://drive.google.com/open?id=1bIbhpqOk0SJdoKmooMsvCxfHRjdwJMYn</t>
  </si>
  <si>
    <t>https://drive.google.com/open?id=1No3HwzioPTBexraeR1rwlVOq7t4z7nx-</t>
  </si>
  <si>
    <t>https://drive.google.com/open?id=1YBzg9NgUAqmyk1_OHBUhWQcwv60jAkJy</t>
  </si>
  <si>
    <t>https://drive.google.com/open?id=1JJ8vVSNg95fOFkyeHcoh-JldzTL0nMuu</t>
  </si>
  <si>
    <t>https://drive.google.com/open?id=13yMZZITYOcWkm2UCQmT4milQqbtCdVwQ</t>
  </si>
  <si>
    <t>https://drive.google.com/open?id=1of5jzrN25YQ4yWzqXoVNpCqr_GWwuRNS</t>
  </si>
  <si>
    <t>https://drive.google.com/open?id=19f0M6Hw9cucjfrWFVWU5xfY21prefMMl</t>
  </si>
  <si>
    <t>https://trello.com/c/SQAX9Hja</t>
  </si>
  <si>
    <t>https://drive.google.com/open?id=1TaZCxPVq-HR5qXOY7OoCdbM4X1uVWVb5</t>
  </si>
  <si>
    <t>https://trello.com/c/HwZ34LCf</t>
  </si>
  <si>
    <t>https://trello.com/c/TGCuAIFj</t>
  </si>
  <si>
    <t>https://trello.com/c/5oxUCN1X</t>
  </si>
  <si>
    <t>https://trello.com/c/nCEi7F9j</t>
  </si>
  <si>
    <t>https://trello.com/c/HBiauEO4</t>
  </si>
  <si>
    <t>https://trello.com/c/yXyf6E9o</t>
  </si>
  <si>
    <t>https://drive.google.com/open?id=1YkilCRIzblwaFJdNiguqw0XqiK5xa5hl</t>
  </si>
  <si>
    <t>https://drive.google.com/open?id=1Bad897uY0sHJnCzueYcNatwLL4cx6lg3</t>
  </si>
  <si>
    <t>https://trello.com/c/ZInY1qf3</t>
  </si>
  <si>
    <t>https://drive.google.com/open?id=1Lr7Uwibmrnz5qVUAPnO7DfnbUJeDiBVf</t>
  </si>
  <si>
    <t>https://trello.com/c/HOYQhLWe</t>
  </si>
  <si>
    <t>https://trello.com/c/vmKxOgNU</t>
  </si>
  <si>
    <t>https://trello.com/c/gZcNdTKA</t>
  </si>
  <si>
    <t>https://trello.com/c/xaf9cr9W</t>
  </si>
  <si>
    <t>https://trello.com/c/FeNghfzV</t>
  </si>
  <si>
    <t>https://drive.google.com/open?id=1wF1HylX3SPKKvZ0lbr2vxfM_fDVlI-Xh</t>
  </si>
  <si>
    <t>https://drive.google.com/open?id=1LWJfHIMlGwYlmL_7ppkDBv5VVzLlLd0_</t>
  </si>
  <si>
    <t>https://drive.google.com/open?id=1B7lZ0vYaLDAS6yTUH_sCFfzi9Y2jnRc5</t>
  </si>
  <si>
    <t>https://trello.com/c/OPaV0S0w</t>
  </si>
  <si>
    <t>https://trello.com/c/lCREBoH5</t>
  </si>
  <si>
    <t>https://drive.google.com/open?id=1dMz-WfgN28pQTpHptYj86gcOdxlVwdGf</t>
  </si>
  <si>
    <t>https://drive.google.com/open?id=1BKtGQ_wbrgC5BCSLz3ChBpxlkZBjUYo3</t>
  </si>
  <si>
    <t>https://drive.google.com/open?id=1PrjFiWSrmhdRGDpAipyFRyyovL1ln7m-</t>
  </si>
  <si>
    <t>https://drive.google.com/open?id=1J9m03EU2wNheZPQI4sJXnAOfs2LtD2fM</t>
  </si>
  <si>
    <t>https://drive.google.com/open?id=1qmhNqoc4tkckDxhqlV7JRNrmJPClfZ0O</t>
  </si>
  <si>
    <t>https://drive.google.com/open?id=1jJbVQNBU0zcn8UtHfWbPAptQLSXn_gpF</t>
  </si>
  <si>
    <t>https://drive.google.com/open?id=1ZRpJnbggbeqLw_ShGB3QOWcLE3mECcVA</t>
  </si>
  <si>
    <t>https://drive.google.com/open?id=1oCv8ch361P_n8FjIof1XEbmTI5Gwu0gX</t>
  </si>
  <si>
    <t>https://drive.google.com/open?id=1IVV8bD95x7DLg5QWwJ4GLt38nJmw4JNn</t>
  </si>
  <si>
    <t>https://drive.google.com/open?id=1ONFlTq7zjfi_ZUPPM9nF8ewYGVsuPnGb</t>
  </si>
  <si>
    <t>https://drive.google.com/open?id=1_V-RbZ-7kMwliufqLzAaGcst7yCP-e5O</t>
  </si>
  <si>
    <t>https://trello.com/c/T9OAL7u4</t>
  </si>
  <si>
    <t>https://drive.google.com/file/d/13Zx6ltJWSsyJaBViWin4K6EwUMFcoO0c/view?usp=sharing</t>
  </si>
  <si>
    <t>https://drive.google.com/file/d/1BeRB1JYXUwl1xpJjy2gEfvkp04v0m_O3/view?usp=sharing</t>
  </si>
  <si>
    <t>https://drive.google.com/file/d/1YJZYtYYt9qQ5Wiy85BSygYH7svHaQXwT/view?usp=sharing</t>
  </si>
  <si>
    <t>https://drive.google.com/file/d/1tmmcRN5_zY2DkMQL_WPsKDajHnZRzWcr/view?usp=sharing</t>
  </si>
  <si>
    <t>https://trello.com/c/7QVQ79Le/360-bidon-reforzado-10-lts</t>
  </si>
  <si>
    <t>https://trello.com/c/sy0L3xuw</t>
  </si>
  <si>
    <t>https://trello.com/c/ooUJSmVv</t>
  </si>
  <si>
    <t>https://trello.com/c/YZ9FrBS8</t>
  </si>
  <si>
    <t>https://trello.com/c/J5qfA1xk</t>
  </si>
  <si>
    <t>https://drive.google.com/file/d/182sbnyZ42FINT9fg2_rGu6rnrMEkZ5yd/view?usp=sharing</t>
  </si>
  <si>
    <t>https://drive.google.com/file/d/1NWxDOwH_AYylybSYnceYomt-DC_FF8vf/view?usp=sharing</t>
  </si>
  <si>
    <t>https://drive.google.com/file/d/1JOpxZZvJOh_4lFGLuLEQXCIm94UU9-l1/view?usp=sharing</t>
  </si>
  <si>
    <t>https://trello.com/c/UcSlAmFl</t>
  </si>
  <si>
    <t>https://trello.com/c/1svK3M1y</t>
  </si>
  <si>
    <t>https://trello.com/c/TKhA45tI</t>
  </si>
  <si>
    <t>https://drive.google.com/file/d/15YJtn5o1qOBUZBn2iw8lOE2aHO1jZpHR/view?usp=sharing</t>
  </si>
  <si>
    <t>https://drive.google.com/file/d/1cfK-r3hRT01W6rfy2UVfp4u5D7wWU_rF/view?usp=sharing</t>
  </si>
  <si>
    <t>https://drive.google.com/file/d/17SCPQ1iYH9_8PdZAhoDqF0P7jjyqHZde/view?usp=sharing</t>
  </si>
  <si>
    <t>https://drive.google.com/file/d/18RkA6lThQHVd9B_-MD9IYdT7i_NMz9K2/view?usp=sharing</t>
  </si>
  <si>
    <t>https://drive.google.com/file/d/1f7oH8zEOwq_Hpby7rjgpO9q8xdmlpBN9/view?usp=sharing</t>
  </si>
  <si>
    <t>https://trello.com/c/v36nYclB</t>
  </si>
  <si>
    <t>https://trello.com/c/dNvWvfhY</t>
  </si>
  <si>
    <t>https://trello.com/c/yzUFTbOf</t>
  </si>
  <si>
    <t>https://trello.com/c/w8L6iQJ9</t>
  </si>
  <si>
    <t>https://trello.com/c/qUlqg5TI</t>
  </si>
  <si>
    <t>https://drive.google.com/file/d/1cgQT67g6miGwG6aucRtDkG118m2J_ixl/view?usp=sharing</t>
  </si>
  <si>
    <t>https://drive.google.com/file/d/1zhqFdnQYzmrZdk3LI25zJdkx3__NZeRs/view?usp=sharing</t>
  </si>
  <si>
    <t>https://trello.com/c/cKE8hKV2</t>
  </si>
  <si>
    <t>https://trello.com/c/DxaruseU</t>
  </si>
  <si>
    <t>https://trello.com/c/cOYyLw91</t>
  </si>
  <si>
    <t>https://trello.com/c/XP2rPOg4</t>
  </si>
  <si>
    <t>https://drive.google.com/file/d/1fQykDsPsKEFCF5dilOG5JNboErpdazbD/view?usp=sharing</t>
  </si>
  <si>
    <t>https://drive.google.com/file/d/1eBkppO5xA5M3SufBjQ10x5w3OWsoTUMc/view?usp=sharing</t>
  </si>
  <si>
    <t>https://trello.com/c/M1LAKdzz</t>
  </si>
  <si>
    <t>https://drive.google.com/file/d/1HscTW1Jw-b1M_3s09TY_Cz1ne5SiZ1J5/view?usp=sharing</t>
  </si>
  <si>
    <t>https://drive.google.com/file/d/1a5kdX9gCO5sFsv-5KfG6fOcctvYLBl9I/view?usp=sharing</t>
  </si>
  <si>
    <t>https://trello.com/c/7xtVh8ee</t>
  </si>
  <si>
    <t>https://trello.com/c/UPYeE0rE</t>
  </si>
  <si>
    <t>https://trello.com/c/XSxiFbMB</t>
  </si>
  <si>
    <t>https://drive.google.com/file/d/1Z2uUTDvWroB6pVjzVtbHv42BYlAzTMM8/view?usp=sharing</t>
  </si>
  <si>
    <t>https://trello.com/c/QzQBsU79</t>
  </si>
  <si>
    <t>https://trello.com/c/JHfXdWYP</t>
  </si>
  <si>
    <t>https://drive.google.com/file/d/1Hsv_1pSFGv45V01gB4je18ZIukhrxMl9/view?usp=sharing</t>
  </si>
  <si>
    <t>https://drive.google.com/file/d/1XeCD5IhGB_CkPX0z7szpby3fZmQyp1jA/view?usp=sharing</t>
  </si>
  <si>
    <t>https://drive.google.com/file/d/1YgjobphvxffngMpR4-rAu7SJeNTrn-rL/view?usp=sharing</t>
  </si>
  <si>
    <t>https://drive.google.com/file/d/1SeB_O6bL_qxeuQuR67Xd32_qubxd2Yx_/view?usp=sharing</t>
  </si>
  <si>
    <t>https://drive.google.com/file/d/1I51j6V6l07yqv4AiIACbYymDxooC-Uc5/view?usp=sharing</t>
  </si>
  <si>
    <t>https://drive.google.com/file/d/1q_ASYvVlcnZ2pTScINRQ98cPhUgYPv_Z/view?usp=sharing</t>
  </si>
  <si>
    <t>https://drive.google.com/file/d/1vkAT7XgfW3AtVIxwJ9uTvkw0IYX2VJX5/view?usp=sharing</t>
  </si>
  <si>
    <t>https://drive.google.com/file/d/1_jlVHSlEux_Y4mXf6DOPdbQugxpiumgS/view?usp=sharing</t>
  </si>
  <si>
    <t>https://drive.google.com/file/d/17AcbwxbtVlsVjzZnwzYGH7gmpy0djOg5/view?usp=sharing</t>
  </si>
  <si>
    <t>https://drive.google.com/file/d/18sv3Kz3_EgNeOjnpJiYKFwFrM0TLcSmg/view?usp=sharing</t>
  </si>
  <si>
    <t>https://drive.google.com/file/d/1MJAYbWXJCB5qYCDe3R3yCuiNq6EoS5_t/view?usp=sharing</t>
  </si>
  <si>
    <t>https://drive.google.com/file/d/1vkvmJNWYhL9hlUwiYVJmiwIGq_9apbBq/view?usp=sharing</t>
  </si>
  <si>
    <t>https://drive.google.com/file/d/1tEDWk-WcIG0TaJ3cwrjMEHcEItsGNcUs/view?usp=sharing</t>
  </si>
  <si>
    <t>https://drive.google.com/file/d/1D0noHWh_4N-EbEciB1NHSPK3s_izJtPH/view?usp=sharing</t>
  </si>
  <si>
    <t>https://drive.google.com/file/d/1-sHpfWE--l9lkx60ZXBj2qirMHJ3BRj-/view?usp=sharing</t>
  </si>
  <si>
    <t>https://drive.google.com/file/d/1R6taadRoonbhBAw1LTEJdKFeyeAbYytW/view?usp=sharing</t>
  </si>
  <si>
    <t>https://drive.google.com/file/d/1X4ezkHBN4E0IsHJIJ5NhOuJBO9QRYJCs/view?usp=sharing</t>
  </si>
  <si>
    <t>https://drive.google.com/file/d/1sQtpDBJa2C-khJlifPSU22iHYSDgylYf/view?usp=sharing</t>
  </si>
  <si>
    <t>https://trello.com/c/hv62MB3m</t>
  </si>
  <si>
    <t>https://drive.google.com/file/d/1hwvGebhKEpxTgEhwNuUIdjLMiP8Ez4tP/view?usp=sharing</t>
  </si>
  <si>
    <t>https://drive.google.com/file/d/1JLx1fPJZTGdoqJKXbT-X-QBkSLjXfva5/view?usp=sharing</t>
  </si>
  <si>
    <t>https://drive.google.com/file/d/1Op6dFd8E6bXZ0kNG2ND1mU-2pMk87Qnz/view?usp=sharing</t>
  </si>
  <si>
    <t>https://drive.google.com/file/d/1dUvhoPDzEfQrN9n8nkk7jGQJD6Oc5Y-q/view?usp=sharing</t>
  </si>
  <si>
    <t>https://drive.google.com/file/d/1JMdAV6Zp1lAb6GDjuzWQNU2YD25ejBb2/view?usp=sharing</t>
  </si>
  <si>
    <t>https://drive.google.com/file/d/1YRDzDZeg95ebpr_MCHONOybxRHebt6SH/view?usp=sharing</t>
  </si>
  <si>
    <t>https://drive.google.com/file/d/1ga19EHdQKvNxxK0Frg0wiQq5ao7M95zI/view?usp=sharing</t>
  </si>
  <si>
    <t>https://drive.google.com/file/d/1oRL_hUp9tOlsi8RlIRq_5smBxRhDDdTV/view?usp=sharing</t>
  </si>
  <si>
    <t>https://drive.google.com/file/d/1EO2buHAznhZ30BnzlVgU65LqjOadYraS/view?usp=sharing</t>
  </si>
  <si>
    <t>https://trello.com/c/I1TpCqdP</t>
  </si>
  <si>
    <t>https://trello.com/c/O9grAbuQ</t>
  </si>
  <si>
    <t>https://drive.google.com/file/d/14_ma8heLPjhEa42kup2jDe7PEr_yDqNL/view?usp=sharing</t>
  </si>
  <si>
    <t>https://drive.google.com/file/d/16iW549V2oT-VCEEz-L6i6cXI3ywOmxT6/view?usp=sharing</t>
  </si>
  <si>
    <t>https://drive.google.com/file/d/1WQrDoIjyC4SMIE6VGq-pCHbnOp77OxoG/view?usp=sharing</t>
  </si>
  <si>
    <t>https://drive.google.com/file/d/17iuiSrgDtlMoKoxT8fqHGhyp0CZcZ-Yf/view?usp=sharing</t>
  </si>
  <si>
    <t>https://drive.google.com/file/d/1rY2MY4g-VBI8tq8keq1oL2m29OvNvlTt/view?usp=sharing</t>
  </si>
  <si>
    <t>https://trello.com/c/7WFeB3Ht</t>
  </si>
  <si>
    <t>https://trello.com/c/3IVd0VdJ</t>
  </si>
  <si>
    <t>https://trello.com/c/wRtMAqEL</t>
  </si>
  <si>
    <t>https://trello.com/c/DuWeREHr</t>
  </si>
  <si>
    <t>https://trello.com/c/CMx2f105</t>
  </si>
  <si>
    <t>https://trello.com/c/BeJDtMnL</t>
  </si>
  <si>
    <t>https://drive.google.com/file/d/1sLWZDpRezaefAZ0Y0gliwLy6IdnEIL2V/view?usp=sharing</t>
  </si>
  <si>
    <t>https://trello.com/c/rWoqfvM5</t>
  </si>
  <si>
    <t>https://trello.com/c/z3rHEUJx</t>
  </si>
  <si>
    <t>https://drive.google.com/file/d/1L3PGCenyB4G9rokiVUR2BXPofHJP2q_H/view?usp=sharing</t>
  </si>
  <si>
    <t>https://drive.google.com/file/d/1Q92I4c5sA9ZhpesCdR8TWAVDta-1Nm_S/view?usp=sharing</t>
  </si>
  <si>
    <t>https://drive.google.com/file/d/1huWqX5i9IkDbkqWrKrr8zUxKbnvGh7Zd/view?usp=sharing</t>
  </si>
  <si>
    <t>https://drive.google.com/file/d/1m8hnOplRSO9uYEPWVuKDvOqh0E2Uc4yU/view?usp=sharing</t>
  </si>
  <si>
    <t>https://drive.google.com/file/d/1SDW7vvePEZ9UUqhTP5eZKIFAwd-Wo2_T/view?usp=sharing</t>
  </si>
  <si>
    <t>https://drive.google.com/file/d/1V0uw-lF11wqEbVyE8myZZ8x1X6ABB7jp/view?usp=sharing</t>
  </si>
  <si>
    <t>https://drive.google.com/file/d/1kktMWyrcJnylXwK7XPZHEOTx3oSgToWs/view?usp=sharing</t>
  </si>
  <si>
    <t>https://trello.com/c/aGV5Ml0R</t>
  </si>
  <si>
    <t>https://trello.com/c/JG5YZ5aS</t>
  </si>
  <si>
    <t>https://trello.com/c/KkDNBkDU</t>
  </si>
  <si>
    <t>https://drive.google.com/file/d/1pl5yJyqR2O-whk0z0m4yF9qTYjRK5x1a/view?usp=sharing</t>
  </si>
  <si>
    <t>https://drive.google.com/file/d/1McFUhV94wOkjZ1X_bIQcUGH5ACPtFVEJ/view?usp=sharing</t>
  </si>
  <si>
    <t>https://drive.google.com/file/d/1yspSBk-u54NVgxXiYIZJ0aobCGoR2o9h/view?usp=sharing</t>
  </si>
  <si>
    <t>Hierron DN 12mm Bunker</t>
  </si>
  <si>
    <t>https://drive.google.com/file/d/15QzzFKPlJtTOPZ2yRPuiz1cvLBCYryUx/view?usp=sharing</t>
  </si>
  <si>
    <t>https://drive.google.com/file/d/1GVzYeSNCyvud-iRFhwPjqKvyr9j3vEjv/view?usp=sharing</t>
  </si>
  <si>
    <t>https://drive.google.com/file/d/1I8y4jMMgO0fvzftRuXZiRsOu7LrUkano/view?usp=sharing</t>
  </si>
  <si>
    <t>https://drive.google.com/file/d/1lq_FWP_AD-NaZ1kFX36OcJNjGqJV-qPE/view?usp=sharing</t>
  </si>
  <si>
    <t>https://drive.google.com/file/d/163i1t8A_ukQBHCMdgv6ag1OwdYNNV7ms/view?usp=sharing</t>
  </si>
  <si>
    <t>https://trello.com/c/gEWzZyCg</t>
  </si>
  <si>
    <t>https://trello.com/c/2gnMeNxN</t>
  </si>
  <si>
    <t>https://trello.com/c/W5EWVbUJ</t>
  </si>
  <si>
    <t>https://drive.google.com/file/d/17sR2Lsj-hifbRVK0DvBwOUYNodszqnJn/view?usp=sharing</t>
  </si>
  <si>
    <t>https://drive.google.com/file/d/1_Z7vo1ZPbtbClXuwTRSbGfhsC3DM4COR/view?usp=sharing</t>
  </si>
  <si>
    <t>https://drive.google.com/file/d/1gGAjfAQDDA_ov6ILv7WXxn4BsLRsrTe3/view?usp=sharing</t>
  </si>
  <si>
    <t>https://drive.google.com/file/d/1rWN8FHWDiDNSG56OaPvJYzDJJF3q18tP/view?usp=sharing</t>
  </si>
  <si>
    <t>https://drive.google.com/file/d/1TU-h48SmIjkIzC_ZwVWTLPiFFpBS2k9S/view?usp=sharing</t>
  </si>
  <si>
    <t>https://drive.google.com/file/d/19eQyyOg_MqCucb_SWng2csQA51MHY8r-/view?usp=sharing</t>
  </si>
  <si>
    <t>https://trello.com/c/NjDPp4NX</t>
  </si>
  <si>
    <t>https://drive.google.com/file/d/1_gsMSBLknZBFlnkLlSWULOhe6_iyen3x/view?usp=sharing</t>
  </si>
  <si>
    <t>https://drive.google.com/file/d/1NsC5k8Bo5IxCMNOiEZDoW5A7ETQbQb6H/view?usp=sharing</t>
  </si>
  <si>
    <t>https://drive.google.com/file/d/1C_j8lQ0SDo4cQG4dB-o7Ikq9qmzO69Rh/view?usp=sharing</t>
  </si>
  <si>
    <t>https://trello.com/c/xi9N9GDY</t>
  </si>
  <si>
    <t>https://trello.com/c/rTWWchr2</t>
  </si>
  <si>
    <t>https://trello.com/c/cMijpbSH</t>
  </si>
  <si>
    <t>https://drive.google.com/file/d/1L4lZdf_4VSE62z1tmObfH_F_B8i-XnKR/view?usp=sharing</t>
  </si>
  <si>
    <t>https://drive.google.com/file/d/195gbweO23zlKIet1LVrU7RFdFUhJ9UJz/view?usp=sharing</t>
  </si>
  <si>
    <t>https://drive.google.com/file/d/1IRtg1vjR1_0Q1fBaygaw_QWWZwk4Zy5v/view?usp=sharing</t>
  </si>
  <si>
    <t>https://drive.google.com/file/d/1fKlYOtREm-RL13OSv5pZvMRHWbwpRphM/view?usp=sharing</t>
  </si>
  <si>
    <t>https://drive.google.com/file/d/1FZVEerb4IqpNNtKP5PGeRNVQbIMGmvh3/view?usp=sharing</t>
  </si>
  <si>
    <t>https://drive.google.com/file/d/1SHGWQ3kDI6nXxVUFasO2leFy7e1yKy44/view?usp=sharing</t>
  </si>
  <si>
    <t>https://drive.google.com/file/d/1M0Oaaz2NDVd5L2BXm1DmOS9hGbMBT1UV/view?usp=sharing</t>
  </si>
  <si>
    <t>https://drive.google.com/file/d/1C72u2FMmQv3pFaeCWXEvIROnM4eqgXLb/view?usp=sharing</t>
  </si>
  <si>
    <t>https://drive.google.com/file/d/17fkHw4S0gO3GnGj9IS4Gq3B91NMtfp39/view?usp=sharing</t>
  </si>
  <si>
    <t>https://drive.google.com/file/d/1UmRjNAMUDZihnOvmq32Bt0XtJTg8gld4/view?usp=sharing</t>
  </si>
  <si>
    <t>https://trello.com/c/butfQJST</t>
  </si>
  <si>
    <t>https://trello.com/c/bkPI4i69</t>
  </si>
  <si>
    <t>https://trello.com/c/5rMCom5r</t>
  </si>
  <si>
    <t>https://drive.google.com/file/d/176tLlxIhT9094zHO3YMx4NnCLH_hehd-/view?usp=sharing</t>
  </si>
  <si>
    <t>https://drive.google.com/file/d/1kQSitI8O4fa4uYqmjqzQeTManfXfQZWK/view?usp=sharing</t>
  </si>
  <si>
    <t>https://trello.com/c/ImxXZNiP</t>
  </si>
  <si>
    <t>https://trello.com/c/L6p1lP1O</t>
  </si>
  <si>
    <t>https://trello.com/c/HlAMNL7W</t>
  </si>
  <si>
    <t>https://trello.com/c/UYvS8qc1</t>
  </si>
  <si>
    <t>https://trello.com/c/Vw1WbXU4</t>
  </si>
  <si>
    <t>https://trello.com/c/iqZJ8y2n</t>
  </si>
  <si>
    <t>https://trello.com/c/uEO3WGMe</t>
  </si>
  <si>
    <t>https://drive.google.com/file/d/1mWrglwpMfqSk3C8gC76xE6wVNmT0NstU/view?usp=sharing</t>
  </si>
  <si>
    <t>https://drive.google.com/file/d/1jPq9saHXzFQ9Hz9qboTV5HQFxvqOntUw/view?usp=sharing</t>
  </si>
  <si>
    <t>https://drive.google.com/file/d/1Vvj_2K0tW8mI-uy1GfngHCUsKvp2CCoX/view?usp=sharing</t>
  </si>
  <si>
    <t>https://drive.google.com/file/d/1FJkhSD0x6IrlV-ukoek8GjN22VvViTev/view?usp=sharing</t>
  </si>
  <si>
    <t>https://trello.com/c/8cO6Vo5F</t>
  </si>
  <si>
    <t>https://trello.com/c/GxcNOzLQ</t>
  </si>
  <si>
    <t>https://drive.google.com/file/d/1l1OksREMpQSmhoouSlqZht-IwWt2iAz5/view?usp=sharing</t>
  </si>
  <si>
    <t>https://trello.com/c/vcooiiD9</t>
  </si>
  <si>
    <t>https://trello.com/c/6mDjfjCQ</t>
  </si>
  <si>
    <t>https://trello.com/c/xnyWEL0R</t>
  </si>
  <si>
    <t>https://drive.google.com/file/d/13DfDGUMx7974xbO8-YpYvBDRMkigOHH9/view?usp=sharing</t>
  </si>
  <si>
    <t>https://drive.google.com/file/d/19mfRthsF-VPWrLGINDdXwFCXRBfelbCh/view?usp=sharing</t>
  </si>
  <si>
    <t>https://trello.com/c/zCvBQOe4</t>
  </si>
  <si>
    <t>https://trello.com/c/7vA2Dgdj</t>
  </si>
  <si>
    <t>https://trello.com/c/pd2ON1Ac</t>
  </si>
  <si>
    <t>https://drive.google.com/file/d/10eDInHU06y5IaYxvOx8YgE2lcDW6s1PD/view?usp=sharing</t>
  </si>
  <si>
    <t>https://drive.google.com/file/d/14-ves_cxfMKRxn9_z_n3iAHqDMlwyN36/view?usp=sharing</t>
  </si>
  <si>
    <t>https://drive.google.com/file/d/1epRtAvBuldeAH14uL5f6FKcA3Bgsgkzc/view?usp=sharing</t>
  </si>
  <si>
    <t>https://drive.google.com/file/d/1sVxSFcRcIgJevrYxlarNjzHQcb8JcDJu/view?usp=sharing</t>
  </si>
  <si>
    <t>https://drive.google.com/file/d/1UT2wFcm_MwarCBgsjAeGrTf2S9kC_rvb/view?usp=sharing</t>
  </si>
  <si>
    <t>https://drive.google.com/file/d/1CrkL_4NQzZKbNixw1wSSDj9o9se9yGKB/view?usp=sharing</t>
  </si>
  <si>
    <t>https://drive.google.com/file/d/1hjTnwmrTOgFG_27qwzZZEAeGB_bdozVl/view?usp=sharing</t>
  </si>
  <si>
    <t>https://trello.com/c/F50tcKkn</t>
  </si>
  <si>
    <t>https://trello.com/c/toH9PyBS</t>
  </si>
  <si>
    <t>https://trello.com/c/sBr4gNLl</t>
  </si>
  <si>
    <t>https://drive.google.com/file/d/1AJFqUeB_ODO16xPdqBCoeMZL4MqPitdz/view?usp=sharing</t>
  </si>
  <si>
    <t>https://drive.google.com/file/d/14Xyrtt2CPaQeKOPnGpihZ6F-XsfekcDH/view?usp=sharing</t>
  </si>
  <si>
    <t>https://trello.com/c/71jhDWPQ</t>
  </si>
  <si>
    <t>https://trello.com/c/CTt2KmW2</t>
  </si>
  <si>
    <t>https://trello.com/c/o3Z2zOE7</t>
  </si>
  <si>
    <t>https://trello.com/c/uLdze6eX</t>
  </si>
  <si>
    <t>https://drive.google.com/file/d/1nzD0eORXiuGjFnzEHeHZKvg23q8n8oZJ/view?usp=sharing</t>
  </si>
  <si>
    <t>https://drive.google.com/file/d/1bPO-oBdh00O3mCyPEoymCugQ8vKFmLYC/view?usp=sharing</t>
  </si>
  <si>
    <t>https://drive.google.com/file/d/1Nb12WJ8bjP8rOoDRRaCIKTmsECAZ1kqs/view?usp=sharing</t>
  </si>
  <si>
    <t>https://trello.com/c/QFSsNqAl</t>
  </si>
  <si>
    <t>https://drive.google.com/file/d/1W_AQTxcV4MkO-FQ6AjKPTqvtz-9b02fe/view?usp=sharing</t>
  </si>
  <si>
    <t>https://drive.google.com/file/d/14cmNim1GRVZq9pRdfUP83zaihw5vX-_A/view?usp=sharing</t>
  </si>
  <si>
    <t>https://drive.google.com/file/d/1nzutKHgWzg5g2kUMuIgucO_1GOpni1Pt/view?usp=sharing</t>
  </si>
  <si>
    <t>https://drive.google.com/file/d/1n7Z4_YPdoCyqDpCRYa4qf_Z30qad5_2a/view?usp=sharing</t>
  </si>
  <si>
    <t>Elecsa Materiales Eléctricos</t>
  </si>
  <si>
    <t>https://drive.google.com/file/d/1FVR_FHyx6PEDDovy-fhgfylr5zwIF6-p/view?usp=sharing</t>
  </si>
  <si>
    <t>https://trello.com/c/ckckLfZg</t>
  </si>
  <si>
    <t>https://trello.com/c/t8TVH43V</t>
  </si>
  <si>
    <t>https://trello.com/c/iJat6MdI</t>
  </si>
  <si>
    <t>https://trello.com/c/K1tnFxpI</t>
  </si>
  <si>
    <t>https://trello.com/c/JNwwskRA</t>
  </si>
  <si>
    <t>https://trello.com/c/NFFVM39n</t>
  </si>
  <si>
    <t>https://trello.com/c/Cln50g4L</t>
  </si>
  <si>
    <t>https://trello.com/c/g5vVSEfK</t>
  </si>
  <si>
    <t>https://trello.com/c/2QQ3Bbw1</t>
  </si>
  <si>
    <t>https://trello.com/c/qzVJjo5p</t>
  </si>
  <si>
    <t>https://trello.com/c/u5Dt1WEQ</t>
  </si>
  <si>
    <t>https://drive.google.com/file/d/1oiOcnHDd970VMrj49tQ01-YLA7a6PaSF/view?usp=sharing</t>
  </si>
  <si>
    <t>https://drive.google.com/file/d/1O8C0ZFTtc2G6iNButSA0z-tCZie70lB9/view?usp=sharing</t>
  </si>
  <si>
    <t>https://trello.com/c/nnQiHyK3</t>
  </si>
  <si>
    <t>https://trello.com/c/xIr7E9lI</t>
  </si>
  <si>
    <t>https://trello.com/c/M0aZbYbO</t>
  </si>
  <si>
    <t>https://drive.google.com/file/d/1RNZwPTelEl3Z_TE63Vs79MVFTt6LxNX-/view?usp=sharing</t>
  </si>
  <si>
    <t>https://drive.google.com/file/d/1N6BuI-H4twINAgIazXmFaE1lZHxxaLlL/view?usp=sharing</t>
  </si>
  <si>
    <t>https://trello.com/c/Nv7D3Pru</t>
  </si>
  <si>
    <t>https://trello.com/c/1yx3DuXP</t>
  </si>
  <si>
    <t>https://drive.google.com/file/d/17pnkyK7hFt9MZrp9cGTBU4HopLVsI-T2/view?usp=sharing</t>
  </si>
  <si>
    <t>https://drive.google.com/file/d/1LlaXqQ7zZ5hgBfY2mzwfIXZ_qMdvm92W/view?usp=sharing</t>
  </si>
  <si>
    <t>https://trello.com/c/RLTSgqMx</t>
  </si>
  <si>
    <t>https://trello.com/c/gKkPEXWO</t>
  </si>
  <si>
    <t>https://trello.com/c/BLeO5Oxu</t>
  </si>
  <si>
    <t>https://trello.com/c/EDUb11rE</t>
  </si>
  <si>
    <t>https://drive.google.com/file/d/1bKVuen1lAZmRPpeMDPg9dMkNbB9o4_AJ/view?usp=sharing</t>
  </si>
  <si>
    <t>https://trello.com/c/UpViEaz7</t>
  </si>
  <si>
    <t>https://trello.com/c/nsSbTKyv</t>
  </si>
  <si>
    <t>https://drive.google.com/file/d/1NU_4JSm631ydEgfwpynGcD5BaQFd7ayw/view?usp=sharing</t>
  </si>
  <si>
    <t>https://drive.google.com/file/d/1Y7TOZLZmHTDigUQC7IsD7r41b5ZJzZtG/view?usp=sharing</t>
  </si>
  <si>
    <t>https://drive.google.com/file/d/1MZEYonc_LCjvKcJ3ocrODVSPffu9XzJV/view?usp=sharing</t>
  </si>
  <si>
    <t>https://drive.google.com/file/d/1zuvI-A19M2bKhBxJDheSZ8PZKixzhEGn/view?usp=sharing</t>
  </si>
  <si>
    <t>https://trello.com/c/SlwRRT4b</t>
  </si>
  <si>
    <t>https://trello.com/c/PZpyOOcn</t>
  </si>
  <si>
    <t>https://trello.com/c/cgC7dTnt</t>
  </si>
  <si>
    <t>https://drive.google.com/file/d/1oLJ2gw5NyQIczwDpEXGj2BRuPe6cdsW9/view?usp=sharing</t>
  </si>
  <si>
    <t>https://trello.com/c/Y9ht6QDu</t>
  </si>
  <si>
    <t>https://trello.com/c/LWN7W5dq</t>
  </si>
  <si>
    <t>https://trello.com/c/CMBbFpFs</t>
  </si>
  <si>
    <t>https://trello.com/c/2OXhb2xv</t>
  </si>
  <si>
    <t>https://drive.google.com/file/d/1dQueYgvql1hjSpzuXcd9DlvVfoyIBn2_/view?usp=sharing</t>
  </si>
  <si>
    <t>https://drive.google.com/file/d/1CMX35p90bdOpfEh758g5PEdwzA4wLbZr/view?usp=sharing</t>
  </si>
  <si>
    <t>https://trello.com/c/odwi0gkQ</t>
  </si>
  <si>
    <t>https://drive.google.com/file/d/1doL0k7hbqxZ0illbYVZ-s3GhXgddh28e/view?usp=sharing</t>
  </si>
  <si>
    <t>https://trello.com/c/C9evpY0y</t>
  </si>
  <si>
    <t>https://trello.com/c/wSqJdM1c</t>
  </si>
  <si>
    <t>https://trello.com/c/0xb3W4OJ</t>
  </si>
  <si>
    <t>https://drive.google.com/file/d/1y6RyjZLl6oxmCNBpOBqfWnoqYBwqlR2h/view?usp=sharing</t>
  </si>
  <si>
    <t>https://drive.google.com/file/d/1_gMz3FzK_qRuypKgVMlXn8bP67iSvTKF/view?usp=sharing</t>
  </si>
  <si>
    <t>https://drive.google.com/file/d/1GrUTUR_TTbAGT1xtQoG31b28zphdkzOu/view?usp=sharing</t>
  </si>
  <si>
    <t>https://drive.google.com/file/d/1ChmhVplmBl_Kfq0UgEqiJQ94mzDVcVbR/view?usp=sharing</t>
  </si>
  <si>
    <t>https://drive.google.com/file/d/1OEvcwyBBs8B_eXHsbQ9epRCVDBASBlFr/view?usp=sharing</t>
  </si>
  <si>
    <t>https://drive.google.com/file/d/1Nek4tZJIyizlN1PtpK4skF2UOD3P9TZQ/view?usp=sharing</t>
  </si>
  <si>
    <t>https://drive.google.com/file/d/1IHbqmgdAK0EpCWIFlwECFaM_bkug6LiB/view?usp=sharing</t>
  </si>
  <si>
    <t>https://trello.com/c/K9sBZVmW</t>
  </si>
  <si>
    <t>https://trello.com/c/THLaoejU</t>
  </si>
  <si>
    <t>https://trello.com/c/ZpIvRQS8</t>
  </si>
  <si>
    <t>https://trello.com/c/Bt3FU17m</t>
  </si>
  <si>
    <t>https://trello.com/c/AKZafrh8</t>
  </si>
  <si>
    <t>https://drive.google.com/file/d/1jO5uDg7ctP8HYxfF_uUUnc9xTKagbJwO/view?usp=sharing</t>
  </si>
  <si>
    <t>https://drive.google.com/file/d/1_h3sBx95H7Pi738hA6aD1OOtCwyJPHw4/view?usp=sharing</t>
  </si>
  <si>
    <t>https://drive.google.com/file/d/1zKUqepuJt21XC6GX2V3p1BK6xtykZ0vU/view?usp=sharing</t>
  </si>
  <si>
    <t>https://drive.google.com/file/d/1lIUqIok0dh2GPXFsd_TUNGlxo5YSLwa0/view?usp=sharing</t>
  </si>
  <si>
    <t>https://trello.com/c/D4TjPscK</t>
  </si>
  <si>
    <t>https://trello.com/c/DDx8adGX</t>
  </si>
  <si>
    <t>https://trello.com/c/rV61oqhM</t>
  </si>
  <si>
    <t>https://trello.com/c/F7KsrNU0</t>
  </si>
  <si>
    <t>https://drive.google.com/file/d/1bQ-IMhDCzFUwzBvUfTn1dQmGis9hvmgd/view?usp=sharing</t>
  </si>
  <si>
    <t>https://drive.google.com/file/d/1NFzg2I98_4X88EQHMjgXAlOxsEY-H3Ne/view?usp=sharing</t>
  </si>
  <si>
    <t>https://drive.google.com/file/d/17ypd0KDIpOGn55Bf1R4N8WnfNI-dFrFv/view?usp=sharing</t>
  </si>
  <si>
    <t>https://drive.google.com/file/d/1LqogAR-lPmhiUsExV1-q30InmQ8ciImJ/view?usp=sharing</t>
  </si>
  <si>
    <t>https://drive.google.com/file/d/1fqA3_GlLDEL8gHyorHLG-k9Iepl9ZtRE/view?usp=sharing</t>
  </si>
  <si>
    <t>https://trello.com/c/D7uWjkFQ</t>
  </si>
  <si>
    <t>https://trello.com/c/h9ycsZ2H</t>
  </si>
  <si>
    <t>https://drive.google.com/file/d/1t09sU2hnGjACQ55Lui9Hqn_pdTy8bzdq/view?usp=sharing</t>
  </si>
  <si>
    <t>https://drive.google.com/file/d/1960k-qKmfPX0S4ANSf9nzZTp5mfmE9kQ/view?usp=sharing</t>
  </si>
  <si>
    <t>https://drive.google.com/file/d/17LLM1s5FUBP5XdyEU_93-Iuc7TQUXMP4/view?usp=sharing</t>
  </si>
  <si>
    <t>https://drive.google.com/file/d/1h85rdKUTc0moSZ4dVCFjQtYSxFSkYXYx/view?usp=sharing</t>
  </si>
  <si>
    <t>https://drive.google.com/file/d/19rLS7DtEz8YWq68FJ9L55lCukBC-5krV/view?usp=sharing</t>
  </si>
  <si>
    <t>https://drive.google.com/file/d/1ROyrXmyeK1QL23eJ92zCpIYEk1hsWavF/view?usp=sharing</t>
  </si>
  <si>
    <t>https://drive.google.com/file/d/1bSnQPj9AXFyD-uWOKw9xLSPOQL6CYaGL/view?usp=sharing</t>
  </si>
  <si>
    <t>https://drive.google.com/file/d/1A-PIu8XimRNNaa03H1IBpy8wGdTAzdsN/view?usp=sharing</t>
  </si>
  <si>
    <t>https://drive.google.com/file/d/1xwDagl4MmO6jLjDulribc3CdPgHGSa6-/view?usp=sharing</t>
  </si>
  <si>
    <t>Termotanque eléctrico Lognvie 60lts salida inferior para sitio con faja de seguridad - Sitio de Ensayos</t>
  </si>
  <si>
    <t>https://trello.com/c/ccRUHo5P</t>
  </si>
  <si>
    <t>https://trello.com/c/LxBTjoso</t>
  </si>
  <si>
    <t>https://trello.com/c/KwvsYfPj</t>
  </si>
  <si>
    <t>https://drive.google.com/file/d/18aARmr98AfSXEJnnZNvM5_7egcTQvTGL/view?usp=sharing</t>
  </si>
  <si>
    <t>https://drive.google.com/file/d/1_YMTVrIqt1PRVu2UWL2Fy1cGCPoALofL/view?usp=sharing</t>
  </si>
  <si>
    <t>https://drive.google.com/file/d/1vmtm5xrhLD51DVVEgn57PgUYatC13sbe/view?usp=sharing</t>
  </si>
  <si>
    <t>https://trello.com/c/9KZ4cxxu</t>
  </si>
  <si>
    <t>https://drive.google.com/file/d/1iikfi2V6Rkk8MrzzPURGOpFzMGf8rS6L/view?usp=sharing</t>
  </si>
  <si>
    <t>https://drive.google.com/file/d/1LbbW4dHW_EmnWx6tr1QYrDJp_TiTOoCM/view?usp=sharing</t>
  </si>
  <si>
    <t>https://trello.com/c/WQHiKiyM</t>
  </si>
  <si>
    <t>https://drive.google.com/file/d/1XARnxMW_yE6K5Z1ES0WtwMOVbtiH8rQH/view?usp=sharing</t>
  </si>
  <si>
    <t>https://drive.google.com/file/d/1AZIFvtXHEd-DGKg0XYvBOJKATUhKLyTh/view?usp=sharing</t>
  </si>
  <si>
    <t>https://trello.com/c/I0Qd7WNS</t>
  </si>
  <si>
    <t>https://trello.com/c/DMqdqdnG</t>
  </si>
  <si>
    <t>https://trello.com/c/MmjBk9MM</t>
  </si>
  <si>
    <t>https://trello.com/c/bTuRmAhe</t>
  </si>
  <si>
    <t>https://trello.com/c/oq9sOu3k</t>
  </si>
  <si>
    <t>https://drive.google.com/file/d/1WcCd-yT7j05dNU8vU4UjhOqpeGWg1fuv/view?usp=sharing</t>
  </si>
  <si>
    <t>https://drive.google.com/file/d/1OYNdDMi1CadQSgAyh5AoRUGaFNghTcny/view?usp=sharing</t>
  </si>
  <si>
    <t>https://trello.com/c/KCKtSYfN</t>
  </si>
  <si>
    <t>https://trello.com/c/LJ3GaI2t</t>
  </si>
  <si>
    <t>https://trello.com/c/YgukOVdU</t>
  </si>
  <si>
    <t>https://trello.com/c/FKk9i46I</t>
  </si>
  <si>
    <t>https://trello.com/c/vRCK7qIJ</t>
  </si>
  <si>
    <t>https://trello.com/c/wYea8GL4</t>
  </si>
  <si>
    <t>https://drive.google.com/file/d/112_Ohfg2a099K9ZCQCfyd8fz2DvhjsQ5/view?usp=sharing</t>
  </si>
  <si>
    <t>https://trello.com/c/3QFr3vUu</t>
  </si>
  <si>
    <t>https://trello.com/c/Fy0rDwtu</t>
  </si>
  <si>
    <t>https://www.electro-tools.com.ar/index.php?option=com_virtuemart&amp;view=productdetails&amp;virtuemart_category_id=11&amp;virtuemart_product_id=167&amp;Itemid=147</t>
  </si>
  <si>
    <t>https://www.electro-tools.com.ar/index.php?option=com_virtuemart&amp;view=productdetails&amp;virtuemart_category_id=11&amp;virtuemart_product_id=369&amp;Itemid=147</t>
  </si>
  <si>
    <t>https://www.electro-tools.com.ar/index.php?option=com_virtuemart&amp;view=productdetails&amp;virtuemart_category_id=11&amp;virtuemart_product_id=158&amp;Itemid=147</t>
  </si>
  <si>
    <t>https://trello.com/c/sJ1Pesvo</t>
  </si>
  <si>
    <t>https://trello.com/c/vOhMM2cq</t>
  </si>
  <si>
    <t>https://trello.com/c/BleaBQ4H</t>
  </si>
  <si>
    <t>https://trello.com/c/k0rQ3poI</t>
  </si>
  <si>
    <t>https://drive.google.com/file/d/1UirOmTfbAU2nnv4jFdBDaU00DO-r3EbA/view?usp=sharing</t>
  </si>
  <si>
    <t>https://trello.com/c/kGyyFKgz</t>
  </si>
  <si>
    <t>https://trello.com/c/sb6fZnPh</t>
  </si>
  <si>
    <t>https://trello.com/c/RFDG4Qlp</t>
  </si>
  <si>
    <t>https://trello.com/c/2hmV4fG0</t>
  </si>
  <si>
    <t>https://drive.google.com/file/d/1iU6-795SuYWZyC6LI2RhYfyX82qnpI6H/view?usp=sharing</t>
  </si>
  <si>
    <t>https://trello.com/c/qb9SiEJu</t>
  </si>
  <si>
    <t>https://drive.google.com/file/d/1MFoHjNRyD2z7FhG0r8d8cQd8tcUSBrR4/view?usp=sharing</t>
  </si>
  <si>
    <t>https://trello.com/c/f5rnNO1P</t>
  </si>
  <si>
    <t>https://trello.com/c/WyVu7yzG</t>
  </si>
  <si>
    <t>https://trello.com/c/po3GRbI9</t>
  </si>
  <si>
    <t>https://trello.com/c/D2Z5ZptN</t>
  </si>
  <si>
    <t>https://drive.google.com/file/d/1mK8PZPa-9S2kZdjs70PXJhl0wQPmDpdg/view?usp=sharing</t>
  </si>
  <si>
    <t>https://trello.com/c/1EUNjw5z</t>
  </si>
  <si>
    <t>https://drive.google.com/file/d/1NdWONiSfNMYXqbUlXFnvjscd_muEExF0/view?usp=sharing</t>
  </si>
  <si>
    <t>https://drive.google.com/file/d/1WL2vxQ9Wx2USc1qp0PN23vzVyeuUXy1-/view?usp=sharing</t>
  </si>
  <si>
    <t>https://trello.com/c/dxVzTayg</t>
  </si>
  <si>
    <t>Tachos de basura 10 litros x2 unidades para destiladora</t>
  </si>
  <si>
    <t>https://trello.com/c/k3FzA2PC</t>
  </si>
  <si>
    <t>https://trello.com/c/LHgnRiTl</t>
  </si>
  <si>
    <t>https://trello.com/c/5wGKkZpi</t>
  </si>
  <si>
    <t>https://trello.com/c/J1akVfqy</t>
  </si>
  <si>
    <t>https://trello.com/c/5BFsNZUz</t>
  </si>
  <si>
    <t>https://drive.google.com/file/d/1KgAUgWPl8JenenFuN9xiyWisu5m0h_BF/view?usp=sharing</t>
  </si>
  <si>
    <t>https://drive.google.com/file/d/1FVqO_YsOaX76wuiu77VhWLafUVEyP-Lc/view?usp=sharing</t>
  </si>
  <si>
    <t>https://trello.com/c/dVSdMXUT</t>
  </si>
  <si>
    <t>https://drive.google.com/file/d/1o0v0Qnqv_Ua-dfCxI937JdxSh_59Clki/view?usp=sharing</t>
  </si>
  <si>
    <t>https://trello.com/c/q5bqP6wZ</t>
  </si>
  <si>
    <t>https://trello.com/c/C6712pTZ</t>
  </si>
  <si>
    <t>https://trello.com/c/iZtwYwj3</t>
  </si>
  <si>
    <t>https://trello.com/c/sdrMRaLb</t>
  </si>
  <si>
    <t>https://trello.com/c/R8akfEya</t>
  </si>
  <si>
    <t>https://trello.com/c/5wd6ZJA1</t>
  </si>
  <si>
    <t>https://drive.google.com/file/d/1kW8qlQWQoccb05JfrV8-_-NxDqmv7RTF/view?usp=sharing</t>
  </si>
  <si>
    <t>https://trello.com/c/IrgEaZ5l</t>
  </si>
  <si>
    <t>https://trello.com/c/lnBz7jgQ</t>
  </si>
  <si>
    <t>https://drive.google.com/file/d/1hCrr3iEi3_WMTDKA0SX_bI3zrsUiTFBm/view?usp=sharing</t>
  </si>
  <si>
    <t>https://drive.google.com/file/d/1GEU8FBKhXbUD2-Uh1S9AN9PV5Azni7ug/view?usp=sharing</t>
  </si>
  <si>
    <t>https://trello.com/c/mMDq6NKW</t>
  </si>
  <si>
    <t>https://trello.com/c/NXaav1Ef</t>
  </si>
  <si>
    <t>https://trello.com/c/D7mrbGhQ</t>
  </si>
  <si>
    <t>https://trello.com/c/MGAFB1A3</t>
  </si>
  <si>
    <t>https://drive.google.com/file/d/1sEd9UVLSEI858iF8PwPzIpiTWapzH9kM/view?usp=sharing</t>
  </si>
  <si>
    <t>https://trello.com/c/xkXrZAF7</t>
  </si>
  <si>
    <t>https://trello.com/c/d0qOMofs</t>
  </si>
  <si>
    <t>https://trello.com/c/pSTCvHxR</t>
  </si>
  <si>
    <t>https://drive.google.com/file/d/1t-fIhVWde-ccAgSj592-UgVLi6KdBpAK/view?usp=sharing</t>
  </si>
  <si>
    <t>https://trello.com/c/cN8HyYq2</t>
  </si>
  <si>
    <t>https://trello.com/c/hNDiuAmG</t>
  </si>
  <si>
    <t>https://drive.google.com/file/d/1d7t3WQ6Gum7uPdIl8Rr3s0SsigyOFjOy/view?usp=sharing</t>
  </si>
  <si>
    <t>https://drive.google.com/file/d/1lk7DOhm9v9n0YYDn2enfKaiFKqG8LtR1/view?usp=sharing</t>
  </si>
  <si>
    <t>https://drive.google.com/file/d/11jwkGfRWKXxThTyYUh2HVeERCX6IXG2w/view?usp=sharing</t>
  </si>
  <si>
    <t>https://trello.com/c/EcVVWjIU</t>
  </si>
  <si>
    <t>https://trello.com/c/GLe0sPl2</t>
  </si>
  <si>
    <t>https://drive.google.com/file/d/1DLgTWJxSv827U9A6-ft4k_mHzcXsCy8B/view?usp=sharing</t>
  </si>
  <si>
    <t>https://trello.com/c/EO3hGd4M</t>
  </si>
  <si>
    <t>https://trello.com/c/ZLptoQE8</t>
  </si>
  <si>
    <t>https://trello.com/c/Y3ZMCMbw</t>
  </si>
  <si>
    <t>https://trello.com/c/pi7IEpDV</t>
  </si>
  <si>
    <t>https://trello.com/c/jIikaEb0</t>
  </si>
  <si>
    <t>https://drive.google.com/file/d/1QQZ_R6Zt2Jw26OFpQP7349jFx64R7yfX/view?usp=sharing</t>
  </si>
  <si>
    <t>https://drive.google.com/file/d/1vxapCQr0Chk2i_jKDI83q-Vx9TfCFjT9/view?usp=sharing</t>
  </si>
  <si>
    <t>https://drive.google.com/file/d/1tNAV1tvlJFdLefxy-wB7Yy4oMbR2BUKx/view?usp=sharing</t>
  </si>
  <si>
    <t>https://trello.com/c/mdNZUhRQ</t>
  </si>
  <si>
    <t>https://trello.com/c/6Um5uOVN</t>
  </si>
  <si>
    <t>https://trello.com/c/DxN5Okb8</t>
  </si>
  <si>
    <t>https://trello.com/c/FzRnbEn4</t>
  </si>
  <si>
    <t>https://trello.com/c/rKNn0DY3</t>
  </si>
  <si>
    <t>https://trello.com/c/lnYIOh9x</t>
  </si>
  <si>
    <t>https://trello.com/c/hpkgiaZ4</t>
  </si>
  <si>
    <t>https://trello.com/c/Tq9RVcS7</t>
  </si>
  <si>
    <t>https://drive.google.com/file/d/16eHGdOskY8hEjlbDRa0lEqfiWvZnZV_v/view?usp=sharing</t>
  </si>
  <si>
    <t>https://drive.google.com/file/d/1Fsu9mTsRsfiT-2Ki14bhjcSpV4YySu7C/view?usp=sharing</t>
  </si>
  <si>
    <t>https://drive.google.com/file/d/14GTka8qG40abky2DBMWS-2rESdYHxc_y/view?usp=sharing</t>
  </si>
  <si>
    <t>https://trello.com/c/Bl2Mg3u1</t>
  </si>
  <si>
    <t>Cables derivador de alimentación Splitter 1x4 x2 - Furukawa multilan Cable UTP x1 para cámaras del sitio de ensayos</t>
  </si>
  <si>
    <t>https://trello.com/c/GfsUAWMO</t>
  </si>
  <si>
    <t>https://trello.com/c/YSgYB4qB</t>
  </si>
  <si>
    <t>https://trello.com/c/hXO7hKAA</t>
  </si>
  <si>
    <t>https://trello.com/c/QiqsnDcf</t>
  </si>
  <si>
    <t>https://trello.com/c/RrjyHGWI</t>
  </si>
  <si>
    <t>https://trello.com/c/ktHRHg5E</t>
  </si>
  <si>
    <t>https:/trello.com/c/ye3QqSPJ</t>
  </si>
  <si>
    <t>https://drive.google.com/file/d/1Yh2KTsGPI51_G1NkgM4gh4H6b4I9eoe9/view?usp=sharing</t>
  </si>
  <si>
    <t>https://drive.google.com/file/d/1Iw4sHhIiCF0aqInXC0sFfDS06Tj08Akb/view?usp=sharing</t>
  </si>
  <si>
    <t>https://trello.com/c/c7mdlv74</t>
  </si>
  <si>
    <t>https://trello.com/c/sfT49fUm</t>
  </si>
  <si>
    <t>https://trello.com/c/W2wb78HT</t>
  </si>
  <si>
    <t>https://trello.com/c/DCU2LveN</t>
  </si>
  <si>
    <t>https://trello.com/c/qIMQ2Pdt</t>
  </si>
  <si>
    <t>https://trello.com/c/UPA3PCDG</t>
  </si>
  <si>
    <t>https://trello.com/c/PGsguQPL</t>
  </si>
  <si>
    <t>https://trello.com/c/rBSH9oXg</t>
  </si>
  <si>
    <t>https://trello.com/c/LUZzvRcD</t>
  </si>
  <si>
    <t>https://trello.com/c/eCtiM0w7</t>
  </si>
  <si>
    <t>https://trello.com/c/nkKwEICX</t>
  </si>
  <si>
    <t>https://trello.com/c/HcHfUQPl</t>
  </si>
  <si>
    <t>https://trello.com/c/gJR64uzS</t>
  </si>
  <si>
    <t>https://drive.google.com/file/d/1h2CJ6BFGSKDxIn3ltDIl-iGtjqfhvo0B/view?usp=sharing</t>
  </si>
  <si>
    <t>https://drive.google.com/file/d/1UWR3L9wZmGXccZpvny5EQpND6QOZLd9q/view?usp=sharing</t>
  </si>
  <si>
    <t>https://trello.com/c/qgFQf0k8</t>
  </si>
  <si>
    <t>https://drive.google.com/file/d/1Eq5Mj1EIhqTR0VSZronGUnAAVcAFSuTP/view?usp=sharing</t>
  </si>
  <si>
    <t>https://drive.google.com/file/d/1efMCs-0BZ3Tk8Hbu7rcooVaE9rYZDWnW/view?usp=sharing</t>
  </si>
  <si>
    <t>https://drive.google.com/file/d/1i4U596uIYsVWmeOsdoYu4SzsblvDte9j/view?usp=sharing</t>
  </si>
  <si>
    <t>https://drive.google.com/file/d/1KifWoIzFl3byyGe_154cQRRblEK19cCl/view?usp=sharing</t>
  </si>
  <si>
    <t>https://drive.google.com/file/d/1d8XfD2epy1uhBnXx73-xxLJ2DZ9FAc1B/view?usp=sharing</t>
  </si>
  <si>
    <t>https://drive.google.com/file/d/1Yo3vkx60He9F9kCFCpeaHrTMYOaB_41D/view?usp=sharing</t>
  </si>
  <si>
    <t>https://drive.google.com/file/d/1fHWuK_bkSsyw3INMnVMS9J25ok8v4Ah_/view?usp=sharing</t>
  </si>
  <si>
    <t>https://drive.google.com/file/d/1pLhpuZrObFheOPbRBJqBLXbp-ZYEfta4/view?usp=sharing</t>
  </si>
  <si>
    <t>https://drive.google.com/file/d/1hNRSTzAPw1d8sIQ-fhx2XqmAlvJ7W42W/view?usp=sharing</t>
  </si>
  <si>
    <t>https://drive.google.com/file/d/1W5gwNUncaCHdcjFgne9x5jyofrrspCFF/view?usp=sharing</t>
  </si>
  <si>
    <t>https://drive.google.com/file/d/1WDSjvM4NpWFRBMDCtgQ8yNfkHgyO7ad1/view?usp=sharing</t>
  </si>
  <si>
    <t>https://drive.google.com/file/d/1xzuGweMrtGYWyN9Y12S1pjQ7l17MBbuB/view?usp=sharing</t>
  </si>
  <si>
    <t>https://drive.google.com/file/d/1aIBDliwr_odiNmbIVU4gv9i34CUelZJM/view?usp=sharing</t>
  </si>
  <si>
    <t>https://drive.google.com/file/d/1MZapb74TMg7qTj8k_IpbMiVLCIiE4Nhm/view?usp=sharing</t>
  </si>
  <si>
    <t>https://trello.com/c/HK7RG9uq</t>
  </si>
  <si>
    <t>https://drive.google.com/file/d/1-AOd92AgzMqN8mjOvZjulOV0hbHwxlDl/view?usp=sharing</t>
  </si>
  <si>
    <t>https://trello.com/c/ztvX8ASn</t>
  </si>
  <si>
    <t>https://drive.google.com/file/d/1XNf1QWmaDHq-BDEI9gCsBH7r7pXJg9LM/view?usp=sharing</t>
  </si>
  <si>
    <t>https://trello.com/c/kktyDkxg</t>
  </si>
  <si>
    <t>https://trello.com/c/ryjGWfDg</t>
  </si>
  <si>
    <t>https://drive.google.com/file/d/1tGsveFr_0P-BbYRRCfC6HADphCDy3WX2/view?usp=sharing</t>
  </si>
  <si>
    <t>https://trello.com/c/OSpnH7d9</t>
  </si>
  <si>
    <t>https://trello.com/c/naWIZuRA</t>
  </si>
  <si>
    <t>https://drive.google.com/file/d/1TAdv5ShXtX7vzp8Leg49Eij9FriLgK5n/view?usp=sharing</t>
  </si>
  <si>
    <t>https://trello.com/c/byfkK05Y</t>
  </si>
  <si>
    <t>https://trello.com/c/eZkuMznP</t>
  </si>
  <si>
    <t>https://trello.com/c/0K6FTugn</t>
  </si>
  <si>
    <t>https://trello.com/c/LWaE5Y1k</t>
  </si>
  <si>
    <t>https://trello.com/c/pV2E0DCn</t>
  </si>
  <si>
    <t>https://trello.com/c/5PyaQJyC</t>
  </si>
  <si>
    <t>https://trello.com/c/ydghuQJL</t>
  </si>
  <si>
    <t>https://trello.com/c/Bs60LmE5</t>
  </si>
  <si>
    <t>https://trello.com/c/DeO50TT8</t>
  </si>
  <si>
    <t>https://drive.google.com/file/d/1HGaxphwK-MndYtygFqfEh4gCViE2nXXO/view?usp=sharing</t>
  </si>
  <si>
    <t>https://drive.google.com/file/d/1ZZHYqPyrV_s1VGjthW6TbH0UfN5S04Xc/view?usp=sharing</t>
  </si>
  <si>
    <t>https://drive.google.com/file/d/15meJBNmszRE0PZeF-V8X2AOe-6-ffN7r/view?usp=sharing</t>
  </si>
  <si>
    <t>https://drive.google.com/file/d/1ORbGhSVLCcKtNfzPWesC_oFdijoEKvb2/view?usp=sharing</t>
  </si>
  <si>
    <t>https://trello.com/c/dn0R1VmZ</t>
  </si>
  <si>
    <t>https://drive.google.com/file/d/1z2OJ_JYYpy4Gar8HoNPkmdMCDg-KVIZM/view?usp=sharing</t>
  </si>
  <si>
    <t>https://drive.google.com/file/d/1cVt6gFccR_lKr6Cm_cTJKBRFB_1Boeu9/view?usp=sharing</t>
  </si>
  <si>
    <t>https://trello.com/c/UUzEtaPW</t>
  </si>
  <si>
    <t>https://trello.com/c/5qKfRfl1</t>
  </si>
  <si>
    <t>https://trello.com/c/vGEkU9j8</t>
  </si>
  <si>
    <t>https://trello.com/c/33EzRqg9</t>
  </si>
  <si>
    <t>https://drive.google.com/file/d/1IuSSufC4c5rlYoMfuPYkl2iilzv9l1f9/view?usp=sharing</t>
  </si>
  <si>
    <t>https://drive.google.com/file/d/1nqQb7ppMxbI00oQZ7nWklraT0jBrPlIJ/view?usp=sharing</t>
  </si>
  <si>
    <t>https://trello.com/c/U24fRTLc</t>
  </si>
  <si>
    <t>https://trello.com/c/FJVqp7Nl</t>
  </si>
  <si>
    <t>https://drive.google.com/file/d/1GlNlVT0WHEYxQR3rAiTHbB9tbGTbr42S/view?usp=sharing</t>
  </si>
  <si>
    <t>https://drive.google.com/file/d/1-XlWcCELKVqtZwAu6Cagcxy_3ik6w7fM/view?usp=sharing</t>
  </si>
  <si>
    <t>https://trello.com/c/dQcccXPm</t>
  </si>
  <si>
    <t>https://drive.google.com/file/d/1HJ2BLhM6-0jGHW-d6bqt8S-Nbsyq1-ua/view?usp=sharing</t>
  </si>
  <si>
    <t>https://drive.google.com/file/d/1eD6HGLsMvh8sBQOQ-tEWECCrKEVWUXI4/view?usp=sharing</t>
  </si>
  <si>
    <t>https://trello.com/c/4cUYbfX0</t>
  </si>
  <si>
    <t>https://trello.com/c/jyT3SKT7</t>
  </si>
  <si>
    <t>https://trello.com/c/6hQrlr7x</t>
  </si>
  <si>
    <t>https://drive.google.com/file/d/1ts5X98xAF4CiecSDkP23uOV492CIhiV2/view?usp=sharing</t>
  </si>
  <si>
    <t>https://trello.com/c/ogixSSYG</t>
  </si>
  <si>
    <t>https://drive.google.com/file/d/1lDppFEfGQT7-4x4q3hQBa5G2FYbWRumC/view?usp=sharing</t>
  </si>
  <si>
    <t>https://drive.google.com/file/d/18dmVVkUvxFs6OWm7dhGwJq6cChS2x1SL/view?usp=sharing</t>
  </si>
  <si>
    <t>https://drive.google.com/file/d/1HGJJzn6jEW4F3NwX3L9GIJc2gNK81ERb/view?usp=sharing</t>
  </si>
  <si>
    <t>https://drive.google.com/file/d/1CyESVuSwKQHDlgBBfInD-5QyUx5V6DjO/view?usp=sharing</t>
  </si>
  <si>
    <t>https://drive.google.com/file/d/16fx9lzOE3H5-Y95_5B1FU8HcHGNswDC-/view?usp=sharing</t>
  </si>
  <si>
    <t>https://drive.google.com/file/d/1TS5JuUAWC4Id2hKiRXG1ku5xVfz65phu/view?usp=sharing</t>
  </si>
  <si>
    <t>https://drive.google.com/file/d/1MHWUCgqlk4oXfCB7YKyUM3LBoSWsbNqs/view?usp=sharing</t>
  </si>
  <si>
    <t>https://trello.com/c/vMN0rwPK</t>
  </si>
  <si>
    <t>https://trello.com/c/w03Nj4Wb</t>
  </si>
  <si>
    <t>https://trello.com/c/LoZuyvcq</t>
  </si>
  <si>
    <t>https://drive.google.com/file/d/1UUaAt-q8Lqq9AdWzUN-c2iDWRYYahFOF/view?usp=sharing</t>
  </si>
  <si>
    <t>https://trello.com/c/Ji6Zr7Ed</t>
  </si>
  <si>
    <t>https://trello.com/c/qEmNwpmZ</t>
  </si>
  <si>
    <t>https://trello.com/c/wU37kBOO</t>
  </si>
  <si>
    <t>https://trello.com/c/lO0iwgyk</t>
  </si>
  <si>
    <t>https://trello.com/c/a2iA4Fqd</t>
  </si>
  <si>
    <t>https://trello.com/c/2E70PaoA</t>
  </si>
  <si>
    <t>https://trello.com/c/0CgU5Nf6</t>
  </si>
  <si>
    <t>https://drive.google.com/file/d/1QNgNG1kNuyeAwUU7f-B2XI39kUNDS9l5/view?usp=sharing</t>
  </si>
  <si>
    <t>https://drive.google.com/file/d/1drmKKSgasUNjhGcB_qvobsVnarlWXn6i/view?usp=sharing</t>
  </si>
  <si>
    <t>https://drive.google.com/file/d/1-33Y4MyNCpyk6g_JJUvdwM0e0oV7oaQf/view?usp=sharing</t>
  </si>
  <si>
    <t>https://trello.com/c/BRfFsJlJ</t>
  </si>
  <si>
    <t>https://drive.google.com/file/d/1rLjsvyZ-2E4Ylc_-MANxzPDsMG_9o8Tf/view?usp=sharing</t>
  </si>
  <si>
    <t>https://drive.google.com/file/d/1a5MCmKutWrGUIm6XcYE6FN10qzBDJrDg/view?usp=sharing</t>
  </si>
  <si>
    <t>https://trello.com/c/hZRueM2j</t>
  </si>
  <si>
    <t>https://drive.google.com/file/d/1fZDVdfcVNHaEuWG7ENwLVL9ZWn1NMZ_t/view?usp=sharing</t>
  </si>
  <si>
    <t>https://trello.com/c/WIr6pgUI</t>
  </si>
  <si>
    <t>https://drive.google.com/file/d/19ETyxGTKDeBkHBLvnI8d8_BDBR3SG7BZ/view?usp=sharing</t>
  </si>
  <si>
    <t>https://drive.google.com/file/d/1cATmhw_abp5yTEbu1uJ-RrVcSFMomhrf/view?usp=sharing</t>
  </si>
  <si>
    <t>https://trello.com/c/fMFSOnOM</t>
  </si>
  <si>
    <t>https://drive.google.com/file/d/19NfW9jHzmN-OtWks0_-QSa7M1UG65yHU/view?usp=sharing</t>
  </si>
  <si>
    <t>https://trello.com/c/IjpzRsdr</t>
  </si>
  <si>
    <t>https://trello.com/c/raJws8Q3</t>
  </si>
  <si>
    <t>https://trello.com/c/OqPzbHXG</t>
  </si>
  <si>
    <t>https://trello.com/c/XlQb2git</t>
  </si>
  <si>
    <t>https://trello.com/c/I9jhsBLg</t>
  </si>
  <si>
    <t>https://drive.google.com/file/d/1EOcMllqLQ-XoSigTjf1L1IIP9bKnzZk1/view?usp=sharing</t>
  </si>
  <si>
    <t>https://trello.com/c/AU7euChD</t>
  </si>
  <si>
    <t>https://drive.google.com/file/d/1Ka9e9jWxK-wp7XcJO2x6HtxVynvpMP_F/view?usp=sharing</t>
  </si>
  <si>
    <t>https://drive.google.com/file/d/16WsgyxJSLWBHpWuwf2zyNOK-kEmeCD3f/view?usp=sharing</t>
  </si>
  <si>
    <t>https://trello.com/c/1sAR4Nly</t>
  </si>
  <si>
    <t>https://trello.com/c/kCdSzrNG</t>
  </si>
  <si>
    <t>https://trello.com/c/m51nWTaG</t>
  </si>
  <si>
    <t>https://trello.com/c/Zn9bqTzt</t>
  </si>
  <si>
    <t>https://trello.com/c/iGouYQBu</t>
  </si>
  <si>
    <t>https://drive.google.com/file/d/1VLEsCIHkEW14LcIjf08LafcZ0Jkd-zlh/view?usp=sharing</t>
  </si>
  <si>
    <t>https://trello.com/c/eOYbfLxH</t>
  </si>
  <si>
    <t>https://trello.com/c/exNJJdAZ</t>
  </si>
  <si>
    <t>https://drive.google.com/file/d/1jeG5YBV-TpBcys9e8Nj-PlfMepe64tFc/view?usp=sharing</t>
  </si>
  <si>
    <t>https://drive.google.com/file/d/1W6ukFGxHJ-Qwl09ehuM-WTE6Wi8PlUof/view?usp=sharing</t>
  </si>
  <si>
    <t>https://drive.google.com/file/d/1wnFnCNVQIkA4kHu3CSaxOTIMDk-JPf1o/view?usp=sharing</t>
  </si>
  <si>
    <t>https://trello.com/c/iRfr8S86</t>
  </si>
  <si>
    <t>https://trello.com/c/EpwGL3cn</t>
  </si>
  <si>
    <t>https://trello.com/c/yp2LPs7U</t>
  </si>
  <si>
    <t>https://drive.google.com/file/d/13cFl30To86Zgp0cTiFis2pcKFWaWcnTT/view?usp=sharing</t>
  </si>
  <si>
    <t>https://trello.com/c/wvXhO6dl</t>
  </si>
  <si>
    <t>https://trello.com/c/MRS6nqT7</t>
  </si>
  <si>
    <t>https://drive.google.com/file/d/1_zl0fnP3USomktC9J-OfDHiM3O0Q68i-/view?usp=sharing</t>
  </si>
  <si>
    <t>https://trello.com/c/d6HVLthA</t>
  </si>
  <si>
    <t>https://trello.com/c/56gOIISY</t>
  </si>
  <si>
    <t>https://trello.com/c/BDfJLDkF</t>
  </si>
  <si>
    <t>https://trello.com/c/i6y7oyeK</t>
  </si>
  <si>
    <t>https://trello.com/c/sbcxwA4l</t>
  </si>
  <si>
    <t>https://trello.com/c/fnWUCwIX</t>
  </si>
  <si>
    <t>https://trello.com/c/HxM9k80y</t>
  </si>
  <si>
    <t>https://trello.com/c/EQxTCmri</t>
  </si>
  <si>
    <t>https://trello.com/c/KxKmWcrf</t>
  </si>
  <si>
    <t>https://drive.google.com/file/d/1QJ3bHwH1ig9psyXc6NR2WWf3mCZqF8NW/view?usp=sharing</t>
  </si>
  <si>
    <t>https://drive.google.com/file/d/1aJXfGsDuvDrLx7qIXg4mTDlMU1W6lt9W/view?usp=sharing</t>
  </si>
  <si>
    <t>https://drive.google.com/file/d/1SsA7QudiBbwJtfN-mCaqnGh4duzdSjmB/view?usp=sharing</t>
  </si>
  <si>
    <t>https://drive.google.com/file/d/1vt94iB0ke87vbu3eGd-foFlHl92j5BIZ/view?usp=sharing</t>
  </si>
  <si>
    <t>https://drive.google.com/file/d/1ILkTugwFQw51vbI9_t_XMhLnt4XCh97m/view?usp=sharing</t>
  </si>
  <si>
    <t>https://trello.com/c/fxO8mrd6</t>
  </si>
  <si>
    <t>https://trello.com/c/UzEqNvM3</t>
  </si>
  <si>
    <t>https://trello.com/c/qq7ve4zh</t>
  </si>
  <si>
    <t>https://trello.com/c/YSePX8Lf</t>
  </si>
  <si>
    <t>https://trello.com/c/F6EShmI1</t>
  </si>
  <si>
    <t>https://trello.com/c/w4bqjoAt</t>
  </si>
  <si>
    <t>https://trello.com/c/vwKrG1v6</t>
  </si>
  <si>
    <t>https://drive.google.com/file/d/10qojeGbj6KvqbZQnwdFrs7uepWNYleKR/view?usp=sharing</t>
  </si>
  <si>
    <t>https://trello.com/c/hRcCkjgT</t>
  </si>
  <si>
    <t>https://trello.com/c/Qf68ESWd</t>
  </si>
  <si>
    <t>https://trello.com/c/C9ex4fs8</t>
  </si>
  <si>
    <t>https://trello.com/c/x1GTq7Gu</t>
  </si>
  <si>
    <t>https://trello.com/c/kT06LUau</t>
  </si>
  <si>
    <t>https://trello.com/c/3aSykVsg</t>
  </si>
  <si>
    <t>https://trello.com/c/h4JE2NkD</t>
  </si>
  <si>
    <t>https://trello.com/c/FkrTlbm3</t>
  </si>
  <si>
    <t>https://trello.com/c/86MqbZ9o</t>
  </si>
  <si>
    <t>https://drive.google.com/file/d/19HZ-w2rcljuOrl0ku9UW96FsA8AIyDCE/view?usp=sharing</t>
  </si>
  <si>
    <t>https://trello.com/c/DblcXnIt</t>
  </si>
  <si>
    <t>https://drive.google.com/file/d/1a_uWonVGeuIgIWigiRbPYd0GBNjip7S_/view?usp=sharing</t>
  </si>
  <si>
    <t>https://drive.google.com/file/d/1QQeK3CSnN4ROvU6sJ6-0MhtnYf_t3aAh/view?usp=sharing</t>
  </si>
  <si>
    <t>https://drive.google.com/file/d/1Pxe4la4cJbxhDlnll6RWlM8SVJH3K9EZ/view?usp=sharing</t>
  </si>
  <si>
    <t>https://drive.google.com/file/d/1iRiShzYs4_qmeO12D2mC0RI3uzc8pELL/view?usp=sharing</t>
  </si>
  <si>
    <t>https://trello.com/c/5f2ZYVhg</t>
  </si>
  <si>
    <t>https://trello.com/c/DKkA1qMr</t>
  </si>
  <si>
    <t>https://trello.com/c/7rcHnO9I</t>
  </si>
  <si>
    <t>https://trello.com/c/XUn9EZOm</t>
  </si>
  <si>
    <t>https://trello.com/c/zu0yxPL9</t>
  </si>
  <si>
    <t>https://drive.google.com/file/d/1gxbqmxlnpFwnJ-roVkaCl8NaJJe8lyLC/view?usp=sharing</t>
  </si>
  <si>
    <t>https://drive.google.com/file/d/14-6vz0zQefRRWurdEAOO4jGAWgk7-O25/view?usp=sharing</t>
  </si>
  <si>
    <t>https://drive.google.com/file/d/12-8y3-_kO0LKkOfj9eoF8kcNqJc52N63/view?usp=sharing</t>
  </si>
  <si>
    <t>https://trello.com/c/oRXVJYdC</t>
  </si>
  <si>
    <t>https://trello.com/c/tHUiaAdj</t>
  </si>
  <si>
    <t>https://trello.com/c/JQGe37hE</t>
  </si>
  <si>
    <t>https://drive.google.com/file/d/1N65PPa-4mPukFYN9uidcgZPbGFh2CHTC/view?usp=sharing</t>
  </si>
  <si>
    <t>https://drive.google.com/file/d/1VkJbFi332zha79ZvedSlT0cfHSXgJ6A4/view?usp=sharing</t>
  </si>
  <si>
    <t>https://drive.google.com/file/d/1bGv9G3llW8Z1bewULf4pT1SRgHQR3DKg/view?usp=sharing</t>
  </si>
  <si>
    <t>https://drive.google.com/file/d/1UwxnfbNsAW2Ct1Ytt9ZkVYNJDk5XpfTN/view?usp=sharing</t>
  </si>
  <si>
    <t>https://drive.google.com/file/d/1_pnRr9R6rbc8W9EDd-4Zi_KFYBxD-bTM/view?usp=sharing</t>
  </si>
  <si>
    <t>https://drive.google.com/file/d/1uxyad1dNjyyly3AZdhxTgizjqJTcXga0/view?usp=sharing</t>
  </si>
  <si>
    <t>https://drive.google.com/file/d/1V8SAED-Oiz0etAx_qFJ1fbg-6ihl6uun/view?usp=sharing</t>
  </si>
  <si>
    <t>https://drive.google.com/file/d/1pz83gfKhyRelczCCWts8UI9aCXAGHWym/view?usp=sharing</t>
  </si>
  <si>
    <t>https://drive.google.com/file/d/1NTF1lrFw7DLJHlkfx8I4ZAjveaoNvF5n/view?usp=sharing</t>
  </si>
  <si>
    <t>https://drive.google.com/file/d/1FvnZnDpNnlZ8Px9FVlDrXhW1UKRgAY1n/view?usp=sharing</t>
  </si>
  <si>
    <t>https://trello.com/c/K4DdmWgv</t>
  </si>
  <si>
    <t>https://trello.com/c/MuHafuQE</t>
  </si>
  <si>
    <t>https://trello.com/c/IntlQzZ2</t>
  </si>
  <si>
    <t>https://trello.com/c/MqHqzB07</t>
  </si>
  <si>
    <t>https://trello.com/c/NE0JYOTN</t>
  </si>
  <si>
    <t>https://trello.com/c/aZ680G4k</t>
  </si>
  <si>
    <t>https://trello.com/c/qGg7XvtZ</t>
  </si>
  <si>
    <t>https://drive.google.com/file/d/1sau4ueYsn9vLXRGxdcPQQZ7sPQ2ROM65/view?usp=sharing</t>
  </si>
  <si>
    <t>https://drive.google.com/file/d/1i6-hAlUt0zDl8YeKKhJ0ty1EpWDAT-m0/view?usp=sharing</t>
  </si>
  <si>
    <t>https://trello.com/c/NyvYMaXl</t>
  </si>
  <si>
    <t>https://trello.com/c/3y7YQPY5</t>
  </si>
  <si>
    <t>https://drive.google.com/file/d/1yDuDX3mFx0JkUvbZ61WSWvud0a2FMbPW/view?usp=sharing</t>
  </si>
  <si>
    <t>https://drive.google.com/file/d/1J35OrQUFd_SG_nFlCiJeOhHWJX_uqjfz/view?usp=sharing</t>
  </si>
  <si>
    <t>https://drive.google.com/file/d/1sQ-9uzem2kAs30F8A3NrLieztf5IRiqN/view?usp=sharing</t>
  </si>
  <si>
    <t>https://drive.google.com/file/d/1EraacxoX1aZXf-OsiZxAO9ZoAjdAmoo0/view?usp=sharing</t>
  </si>
  <si>
    <t>https://drive.google.com/file/d/1z0rhl--gpiMikkIq4mCp3tQajAzlenx4/view?usp=sharing</t>
  </si>
  <si>
    <t>https://trello.com/c/B0fSrHgT</t>
  </si>
  <si>
    <t>https://trello.com/c/CwHZysSW</t>
  </si>
  <si>
    <t>https://drive.google.com/file/d/1nLpZLG2NKTruepHMivZ5YMoliGC8DBg_/view?usp=sharing</t>
  </si>
  <si>
    <t>https://trello.com/c/Eyb2xP71</t>
  </si>
  <si>
    <t>https://trello.com/c/HryPI5Aa</t>
  </si>
  <si>
    <t>https://drive.google.com/file/d/1DJ7IoVACn5i-t2ysuojSyvPDayjrddlY/view?usp=sharing</t>
  </si>
  <si>
    <t>https://drive.google.com/file/d/1Ccvpa5qrFn1lwpzNEvUzb5tvlflFDhx7/view?usp=sharing</t>
  </si>
  <si>
    <t>https://drive.google.com/file/d/1_OehZaTjptt1J3QJsCyvT39TbKa-Pgqz/view?usp=sharing</t>
  </si>
  <si>
    <t>https://trello.com/c/cgRWa5C7</t>
  </si>
  <si>
    <t>https://trello.com/c/OrXBtK0p</t>
  </si>
  <si>
    <t>https://trello.com/c/ywyeH37D</t>
  </si>
  <si>
    <t>https://drive.google.com/file/d/1nABFQDcEtVICOrKBwlEVxKcWX2L_L5bf/view?usp=sharing</t>
  </si>
  <si>
    <t>https://drive.google.com/file/d/1AwjCMiAmj2VoiK3nuuZQrpt2ewmor_8b/view?usp=sharing</t>
  </si>
  <si>
    <t>https://drive.google.com/file/d/1ZZi4mmZZh0_dyH1Iv2vZqu9SkkuXVgXR/view?usp=sharing</t>
  </si>
  <si>
    <t>https://drive.google.com/file/d/1-In6CZc3SFhuylQ4PpAk9BcL0LYYDGeR/view?usp=sharing</t>
  </si>
  <si>
    <t>https://drive.google.com/file/d/19dYGqi9Tob6MMZQudNCi1GO4wvltDdBr/view?usp=sharing</t>
  </si>
  <si>
    <t>https://drive.google.com/file/d/1NuyGe4uQz5UzEgnMpYoBkyc68x1qtmRg/view?usp=sharing</t>
  </si>
  <si>
    <t>https://drive.google.com/file/d/1JC1h4wwKJrtp0YlZe4qqEtIVe702E7OF/view?usp=sharing</t>
  </si>
  <si>
    <t>https://drive.google.com/file/d/1h5AiY4sRk7vNcJjj03RQpdK0vsPSHeXk/view?usp=sharing</t>
  </si>
  <si>
    <t>https://drive.google.com/file/d/1X7dT1UZNgdWe_cNp7ebe___xbdDDr5tR/view?usp=sharing</t>
  </si>
  <si>
    <t>https://trello.com/c/E2k5CiNM</t>
  </si>
  <si>
    <t>https://trello.com/c/bfMaqQYa</t>
  </si>
  <si>
    <t>https://trello.com/c/eNvQNPpa</t>
  </si>
  <si>
    <t>https://trello.com/c/dj6YKej8</t>
  </si>
  <si>
    <t>https://trello.com/c/ikD7LniJ</t>
  </si>
  <si>
    <t>https://trello.com/c/fMalGGUY</t>
  </si>
  <si>
    <t>https://drive.google.com/file/d/1Vxnew-NnLqweor1n0RSB0mMgZJU-dK1x/view?usp=sharing</t>
  </si>
  <si>
    <t>https://drive.google.com/file/d/1_HkIMjJMEmMqfERmI96CcpiUPxakskSU/view?usp=sharing</t>
  </si>
  <si>
    <t>https://drive.google.com/file/d/1zTjO11v8xLIqQ72wi_1z2SROCDFo2YLX/view?usp=sharing</t>
  </si>
  <si>
    <t>https://drive.google.com/file/d/15qV27iI9HBmqxI4e0jQAGxEJlJi2rxSX/view?usp=sharing</t>
  </si>
  <si>
    <t>https://drive.google.com/file/d/1p9BcIguvZyyo1dSWlcprLnsZNoeNJSo8/view?usp=sharing</t>
  </si>
  <si>
    <t>https://drive.google.com/file/d/1qjHXtflH_MLt9juHPnBKUNSn9s4lx1zv/view?usp=sharing</t>
  </si>
  <si>
    <t>https://drive.google.com/file/d/13nFICkQeLvxDwuK1RlqquVDKGEsHcOyO/view?usp=sharing</t>
  </si>
  <si>
    <t>https://trello.com/c/JlkBi8ov</t>
  </si>
  <si>
    <t>https://trello.com/c/HgwogAtW</t>
  </si>
  <si>
    <t>https://trello.com/c/RJf7AMH7</t>
  </si>
  <si>
    <t>https://drive.google.com/file/d/1O_-18dnvpN2uMwolbzdhNdU7Ub_ELkX0/view?usp=sharing</t>
  </si>
  <si>
    <t>https://drive.google.com/file/d/1XuCZkjByZYYBnqr73AO_iACUIzy71K6M/view?usp=sharing</t>
  </si>
  <si>
    <t>https://trello.com/c/usqKpg6a</t>
  </si>
  <si>
    <t>https://drive.google.com/file/d/1Jb2VzRcIrZHCKnJjAtphK_uCU8QTJ7MW/view?usp=sharing</t>
  </si>
  <si>
    <t>https://drive.google.com/file/d/1cQ523sNgQDwjv-NWizPsn47B1i1Dx-NQ/view?usp=sharing</t>
  </si>
  <si>
    <t>https://drive.google.com/file/d/1zxtA97_qXkb4RNP_k5Fl1FjGH5t2bBnL/view?usp=sharing</t>
  </si>
  <si>
    <t>https://drive.google.com/file/d/1C9ycPUQXVC2uRtwtsXvPAqR97eTnjCLj/view?usp=sharing</t>
  </si>
  <si>
    <t>https://drive.google.com/file/d/1iDOs5AG1F3Jrm1oAvaIS-S6csoLrF-fh/view?usp=sharing</t>
  </si>
  <si>
    <t>https://drive.google.com/file/d/122DSfKMrn5H5ajvipiufLrVsSwcltfxw/view?usp=sharing</t>
  </si>
  <si>
    <t>https://trello.com/c/mHomM41t</t>
  </si>
  <si>
    <t>https://trello.com/c/byF6C6Y9</t>
  </si>
  <si>
    <t>https://trello.com/c/jXbp6nxN</t>
  </si>
  <si>
    <t>https://trello.com/c/dBJUULi2</t>
  </si>
  <si>
    <t>https://trello.com/c/4lF0Vj85</t>
  </si>
  <si>
    <t>https://trello.com/c/15rcDHvj</t>
  </si>
  <si>
    <t>https://trello.com/c/K3r0mzgH</t>
  </si>
  <si>
    <t>https://trello.com/c/n1CDsPQS</t>
  </si>
  <si>
    <t>https://trello.com/c/BVEFbaxw</t>
  </si>
  <si>
    <t>https://trello.com/c/MBL169js</t>
  </si>
  <si>
    <t>https://trello.com/c/CnGPnxCy</t>
  </si>
  <si>
    <t>https://drive.google.com/file/d/1Ja1JFj_B8hTbBQkiayGZKNTDAnRStCV-/view?usp=sharing</t>
  </si>
  <si>
    <t>https://trello.com/c/Oa44aBHo</t>
  </si>
  <si>
    <t>https://drive.google.com/file/d/1XDs10N55gPWlpzp61a0TdopUIGpIH6gf/view?usp=sharing</t>
  </si>
  <si>
    <t>https://trello.com/c/0qwmU9P3</t>
  </si>
  <si>
    <t>https://trello.com/c/MR1SZq4g</t>
  </si>
  <si>
    <t>https://drive.google.com/file/d/1qdxD_tMdO9JCBxVqgglc-Y2c7GJQD9RL/view?usp=sharing</t>
  </si>
  <si>
    <t>https://trello.com/c/uz1tb9qC</t>
  </si>
  <si>
    <t>https://trello.com/c/eCBGGref</t>
  </si>
  <si>
    <t>https://trello.com/c/wKyDllOm</t>
  </si>
  <si>
    <t>https://trello.com/c/1GwcEGrZ</t>
  </si>
  <si>
    <t>https://trello.com/c/9mzaOtvD</t>
  </si>
  <si>
    <t>https://drive.google.com/file/d/1sYY1ZXNJ_MgjwlL5BqeWO7nr_6R975L6/view?usp=sharing</t>
  </si>
  <si>
    <t>https://drive.google.com/file/d/1vicca4hOW3NYZuR9E20mzW7essii1tnc/view?usp=sharing</t>
  </si>
  <si>
    <t>https://drive.google.com/file/d/1CN8vdU0qB_r9vkRf8wJk4ifT-1FhOPVt/view?usp=sharing</t>
  </si>
  <si>
    <t>https://trello.com/c/2qIO0Uu2</t>
  </si>
  <si>
    <t>https://trello.com/c/PyLmBcer</t>
  </si>
  <si>
    <t>https://trello.com/c/JFEaQ1f5</t>
  </si>
  <si>
    <t>https://trello.com/c/EfCP2b7u</t>
  </si>
  <si>
    <t>https://trello.com/c/DUeu13Kw</t>
  </si>
  <si>
    <t>https://trello.com/c/FsAqwky1</t>
  </si>
  <si>
    <t>https://drive.google.com/file/d/1rtjyMwD2kl9CyiCCSV-0OmTjBI5r9fMJ/view?usp=sharing</t>
  </si>
  <si>
    <t>https://drive.google.com/file/d/1KYMPww7Yxy6FiiAKOtlFgG-FpOLKZ-xS/view?usp=sharing</t>
  </si>
  <si>
    <t>https://trello.com/c/PUe6jkjJ</t>
  </si>
  <si>
    <t>https://trello.com/c/lg5RF1VN</t>
  </si>
  <si>
    <t>https://trello.com/c/Vv2YmIdg</t>
  </si>
  <si>
    <t>https://drive.google.com/file/d/1EqGICWm8rmDT0uLbSevIuX5mLFZ0yImx/view?usp=sharing</t>
  </si>
  <si>
    <t>https://drive.google.com/file/d/1ufROWgGFVpsy2vzii3yfGvkgyifla5t1/view?usp=sharing</t>
  </si>
  <si>
    <t>https://trello.com/c/loV9utiY</t>
  </si>
  <si>
    <t>https://trello.com/c/pUVEfQsR</t>
  </si>
  <si>
    <t>https://trello.com/c/xWBpqbQA</t>
  </si>
  <si>
    <t>https://drive.google.com/file/d/1geiTOv1HMXS2PDX_cyBcRqFW8pL2jPii/view?usp=sharing</t>
  </si>
  <si>
    <t>https://drive.google.com/file/d/1aM1LCSdPdYHmDzSxFT4wY848D0Se0xXC/view?usp=sharing</t>
  </si>
  <si>
    <t>https://drive.google.com/file/d/1U0jRRPJp7jc1jTMrkVMoF4hLUu4Ys8p5/view?usp=sharing</t>
  </si>
  <si>
    <t>https://drive.google.com/file/d/1elLajdJZ-rVjZllklDxAp-70qek_d-id/view?usp=sharing</t>
  </si>
  <si>
    <t>https://drive.google.com/file/d/1Tzagh7Nn3sgLJkB7X3JLfmUNFOF8lqPZ/view?usp=sharing</t>
  </si>
  <si>
    <t>https://drive.google.com/file/d/1NP6R45rP-ZJmRUx8PipXaicHBrML9kqf/view?usp=sharing</t>
  </si>
  <si>
    <t>https://drive.google.com/file/d/1-jDaJz5Xa1_uB2-vfKYs-fcHjnzW2haz/view?usp=sharing</t>
  </si>
  <si>
    <t>https://trello.com/c/blKKeJ1Z</t>
  </si>
  <si>
    <t>https://trello.com/c/Ncdme6lK</t>
  </si>
  <si>
    <t>https://drive.google.com/file/d/1B8rIWFGg2dFKd3LwcxW7saOfeypq7aPM/view?usp=sharing</t>
  </si>
  <si>
    <t>https://drive.google.com/file/d/1ZzzQMiC2HkyIgKiexzNepZKUBpmuBU3D/view?usp=sharing</t>
  </si>
  <si>
    <t>https://trello.com/c/WIBN9Hi1</t>
  </si>
  <si>
    <t>https://drive.google.com/file/d/15oUqa4TGuC5ARfkcuYlh9I0cEGpc03-Q/view?usp=sharing</t>
  </si>
  <si>
    <t>https://drive.google.com/file/d/1r9FlexykySa-WRpzTQljI8X57qHuNS_x/view?usp=sharing</t>
  </si>
  <si>
    <t>https://trello.com/c/0hV4l0x1</t>
  </si>
  <si>
    <t>https://trello.com/c/SLadIIka</t>
  </si>
  <si>
    <t>https://trello.com/c/4gwaeghk</t>
  </si>
  <si>
    <t>https://trello.com/c/i2mIWjm8</t>
  </si>
  <si>
    <t>https://trello.com/c/M85uAZjJ</t>
  </si>
  <si>
    <t>https://trello.com/c/xGZNNEtE</t>
  </si>
  <si>
    <t>Arreglo de chapa por choque proveedor Rafa</t>
  </si>
  <si>
    <t>https://drive.google.com/file/d/1HB3bCFswJIYtFpqYxC1rm9hHup9kNZlr/view?usp=sharing</t>
  </si>
  <si>
    <t>https://drive.google.com/file/d/1VmCDCvZ5fkfMkZ1ki1F-m5JdDUmRLtKq/view?usp=sharing</t>
  </si>
  <si>
    <t>https://drive.google.com/file/d/1BmTE7JoEGP0mM5wREKzQiPnLip2Pyo1t/view?usp=sharing</t>
  </si>
  <si>
    <t>https://drive.google.com/file/d/1tYnbQEyHyiHeyD_nHHaPVsKVOFdwzA1y/view?usp=sharing</t>
  </si>
  <si>
    <t>https://trello.com/c/iTj9xyEr</t>
  </si>
  <si>
    <t>https://drive.google.com/file/d/1rUtsZ0mNJWTFYBu3NvJMXgMHQirqQIiv/view?usp=sharing</t>
  </si>
  <si>
    <t>https://trello.com/c/gXXbNzJg</t>
  </si>
  <si>
    <t>https://trello.com/c/pECzoTmj</t>
  </si>
  <si>
    <t>https://trello.com/c/IWKi6CZk</t>
  </si>
  <si>
    <t>https://trello.com/c/PYkWROCS</t>
  </si>
  <si>
    <t>https://trello.com/c/LFLqqA6r</t>
  </si>
  <si>
    <t>https://trello.com/c/qJNJhan3</t>
  </si>
  <si>
    <t>https://trello.com/c/nwyAet22</t>
  </si>
  <si>
    <t>https://trello.com/c/9j1xbtYI</t>
  </si>
  <si>
    <t>https://trello.com/c/sQHxvmsk</t>
  </si>
  <si>
    <t>https://trello.com/c/k3EMBasM</t>
  </si>
  <si>
    <t>https://trello.com/c/RVeeEN1q</t>
  </si>
  <si>
    <t>https://drive.google.com/file/d/18t0vwmpgDs-XoKfqWIVoctFo7bGJ-0q5/view?usp=sharing</t>
  </si>
  <si>
    <t>https://drive.google.com/file/d/1cJ7tFOTS8FCKCBAQW-Hiy9bJjl74FRTF/view?usp=sharing</t>
  </si>
  <si>
    <t>https://trello.com/c/nEwB0dmw</t>
  </si>
  <si>
    <t>https://trello.com/c/E5N0q8GY</t>
  </si>
  <si>
    <t>https://trello.com/c/NwUxEhQE</t>
  </si>
  <si>
    <t>https://trello.com/c/SjcIGb3b</t>
  </si>
  <si>
    <t>https://trello.com/c/GZGP0pnQ</t>
  </si>
  <si>
    <t>https://drive.google.com/file/d/1bpUL518PGSi3DoHhOpVUUFceTCL0bDU1/view?usp=sharing</t>
  </si>
  <si>
    <t>https://drive.google.com/file/d/1xMyjmUke0lH3TZRDvOzbkF31u8mXZA8I/view?usp=sharing</t>
  </si>
  <si>
    <t>https://drive.google.com/file/d/1dZFwGWWk5L6ScxpQz24cZ5XBsQaepLE9/view?usp=sharing</t>
  </si>
  <si>
    <t>https://drive.google.com/file/d/1Q21ztbx-HSis15hrNtLv0ihH2ciDvRie/view?usp=sharing</t>
  </si>
  <si>
    <t>https://trello.com/c/NEOHwGNU</t>
  </si>
  <si>
    <t>https://trello.com/c/WfsuKYtr</t>
  </si>
  <si>
    <t>https://trello.com/c/yJhE0DXh</t>
  </si>
  <si>
    <t>https://trello.com/c/OxWMTIR4</t>
  </si>
  <si>
    <t>https://trello.com/c/wrJuSmsN</t>
  </si>
  <si>
    <t>https://trello.com/c/PtTQdYt7</t>
  </si>
  <si>
    <t>https://trello.com/c/ZtiflmDE</t>
  </si>
  <si>
    <t>https://trello.com/c/XTUhy6a6</t>
  </si>
  <si>
    <t>https://trello.com/c/KrqXnwUN</t>
  </si>
  <si>
    <t>Remeras Lisas Algodón Mangas Largas negras y verde militar</t>
  </si>
  <si>
    <t>https://trello.com/c/X70Pka0i</t>
  </si>
  <si>
    <t>https://trello.com/c/KL3pWd8S</t>
  </si>
  <si>
    <t>https://trello.com/c/Rnu8nLXn</t>
  </si>
  <si>
    <t>https://trello.com/c/T1JE0tOc</t>
  </si>
  <si>
    <t>https://trello.com/c/GB8mfAi5</t>
  </si>
  <si>
    <t>https://drive.google.com/file/d/1S5Crr_jAJmR7viKvHHzsppGR19F_R2HV/view?usp=sharing</t>
  </si>
  <si>
    <t>Remis Guido subido a Nico Riviere Trello</t>
  </si>
  <si>
    <t>https://trello.com/c/F0aBtsSg</t>
  </si>
  <si>
    <t>https://trello.com/c/BCK1usFy</t>
  </si>
  <si>
    <t>https://trello.com/c/nbNrDHyf</t>
  </si>
  <si>
    <t>https://trello.com/c/PiI6ZT0f</t>
  </si>
  <si>
    <t>https://trello.com/c/VLCD4vBa</t>
  </si>
  <si>
    <t>Sueldo Inés Limpieza - pendientes 13.000</t>
  </si>
  <si>
    <t>https://drive.google.com/file/d/1IbxqWQonBModoJWOUpYLKfOdPoZ7zqLG/view?usp=sharing</t>
  </si>
  <si>
    <t>https://drive.google.com/file/d/1bCCBVT1P5ucNxhPfq9jcvqceV9oa1dW_/view?usp=sharing</t>
  </si>
  <si>
    <t>https://drive.google.com/file/d/1DLMJzEjT2AvXHasAh2_zCBYa7v2Ge_Yl/view?usp=sharing</t>
  </si>
  <si>
    <t>Federico Brito</t>
  </si>
  <si>
    <t>https://drive.google.com/file/d/1MC8w0c29LwmhUHwRzcGcBpbY0l-s0fWO/view?usp=sharing</t>
  </si>
  <si>
    <t>https://trello.com/c/KnNLqbi4</t>
  </si>
  <si>
    <t>https://trello.com/c/cF5yz10G</t>
  </si>
  <si>
    <t>https://trello.com/c/jykA0y55</t>
  </si>
  <si>
    <t>https://trello.com/c/AlGAuAM6</t>
  </si>
  <si>
    <t>https://drive.google.com/file/d/1Ro2JtkAfNwCPuAZxL7MpLd5M3vhpFtp0/view?usp=sharing</t>
  </si>
  <si>
    <t>https://trello.com/c/vF1MrnjX</t>
  </si>
  <si>
    <t>https://trello.com/c/skStugzF</t>
  </si>
  <si>
    <t>https://trello.com/c/ZHWgRYpO</t>
  </si>
  <si>
    <t>https://drive.google.com/file/d/1xH9WmEfGqodqnO8ZbReEnisYVCE6AKeS/view?usp=sharing</t>
  </si>
  <si>
    <t>https://trello.com/c/JShaAdcW</t>
  </si>
  <si>
    <t>https://trello.com/c/0TObnMXG</t>
  </si>
  <si>
    <t>https://trello.com/c/aT0dJomO</t>
  </si>
  <si>
    <t>https://drive.google.com/file/d/1hs9etDJUcHnasYQMksIMKEc1rVcnO4uW/view?usp=sharing</t>
  </si>
  <si>
    <t>https://drive.google.com/file/d/1uv2Ioyb3K_pV4JBaY2I0ukDx7prLFM0f/view?usp=sharing</t>
  </si>
  <si>
    <t>https://drive.google.com/file/d/1Ox3LEqf5fGeZOeZmZRS5ACbvLgxPg-lg/view?usp=sharing</t>
  </si>
  <si>
    <t>https://drive.google.com/file/d/1eEmT3GVzLwiteWXxJVhKiIUQSVyeyKny/view?usp=sharing</t>
  </si>
  <si>
    <t>https://drive.google.com/file/d/1WIBnaSAiAcMXJDxPsnXIEaQyLv-Ms0aB/view?usp=sharing</t>
  </si>
  <si>
    <t>https://drive.google.com/file/d/1Db78ZVyoatmwCbi5RWSRebs7a4_gzEh3/view?usp=sharing</t>
  </si>
  <si>
    <t>https://drive.google.com/file/d/1OlnruJ96V3iMeuwqjqMIY1EJUmII8m_E/view?usp=sharing</t>
  </si>
  <si>
    <t>https://drive.google.com/file/d/1uat4avrttEZjoHLlnNfzAq449l3UdSCm/view?usp=sharing</t>
  </si>
  <si>
    <t>https://drive.google.com/file/d/1pH51s6b6BY2mJ5Kh63ieyimU97r6tB6U/view?usp=sharing</t>
  </si>
  <si>
    <t>https://drive.google.com/file/d/1RxrH4YRaRy3Y_dli7DAxgbB_V2u-uBVm/view?usp=sharing</t>
  </si>
  <si>
    <t>https://drive.google.com/file/d/1AfnMbEN6wr9f8SUfRwk6PgKVaKJybNru/view?usp=sharing</t>
  </si>
  <si>
    <t>https://drive.google.com/file/d/1qEFKbziUnigEQ3u05D5nX0sBdwDrzzXu/view?usp=sharing</t>
  </si>
  <si>
    <t>https://drive.google.com/file/d/1NJRWaxHQQx6W5oiHIthrdpTwOZ2gsoud/view?usp=sharing</t>
  </si>
  <si>
    <t>https://drive.google.com/file/d/1Qvkl3ZmvTRNL65dtH2F182DvTURVQASK/view?usp=sharing</t>
  </si>
  <si>
    <t>https://drive.google.com/file/d/1VoIQ9qn6O85m2YPfrOu9kOV0dlnFgFgW/view?usp=sharing</t>
  </si>
  <si>
    <t>https://drive.google.com/file/d/1yFtbYLhapZeL9sJ0VREav1ayh2xx12PD/view?usp=sharing</t>
  </si>
  <si>
    <t>https://drive.google.com/file/d/1TkmkB4Le7asIccVq5UsEKg-AhrF20Rnu/view?usp=sharing</t>
  </si>
  <si>
    <t>https://drive.google.com/file/d/1IZnonNO7hLxADpXJxpSTt1lw5SdwttPP/view?usp=sharing</t>
  </si>
  <si>
    <t>https://drive.google.com/file/d/1nhpajiBLEIB17sTdLYRSms9kQf7bLdIW/view?usp=sharing</t>
  </si>
  <si>
    <t>https://drive.google.com/file/d/1KxWwJH1CvxPhwa6bn-0cMJXuUJ6jzqew/view?usp=sharing</t>
  </si>
  <si>
    <t>https://trello.com/c/aQXH4u5f</t>
  </si>
  <si>
    <t>https://drive.google.com/file/d/1NhIAvV4Pt9Y10c3VfiTShlJ5AUtx6E4j/view?usp=sharing</t>
  </si>
  <si>
    <t>https://drive.google.com/file/d/1nO8-uY7dXJwTlcUOrrk9bmAeFG3gOHF3/view?usp=sharing</t>
  </si>
  <si>
    <t>https://drive.google.com/file/d/1QbplPz-34GWIST9mHrreUDwaH6s7qeo2/view?usp=sharing</t>
  </si>
  <si>
    <t>Último pago a electricista nueva oficina cabrera pasó Luca y materiales de electricidad</t>
  </si>
  <si>
    <t>Pintura y mano de obra pintores pasó Luca oficina Cabrera FINAL</t>
  </si>
  <si>
    <t>Vidrios oficina Último Pago pasó Luca</t>
  </si>
  <si>
    <t>Tienda La Rosa</t>
  </si>
  <si>
    <t xml:space="preserve">Pantalón CARGO PAMPERO de ALPARGATAS </t>
  </si>
  <si>
    <t>https://trello.com/c/7U5FKud7</t>
  </si>
  <si>
    <t>Gabinete G456 Cristal 169-50140 - Instalación de tablero general Banco de Ensayos protecciones e iluminación - Armado y colocación de tablero general Banco de Ensayos - Protecciones ante fluctuaciones de tensión caída de fases pérdida de neutro y sobre co</t>
  </si>
  <si>
    <t>https://trello.com/c/q2NCOs3M</t>
  </si>
  <si>
    <t>Interruptor llave térmica Schneider 4x32 4x40 012-70060 -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</si>
  <si>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Diyuntor</t>
  </si>
  <si>
    <t>Diyuntor 4x40 Schneider 012-60040 -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</si>
  <si>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Interruptor llave térmica Schneider 2x10-16-20-25 012-70060 -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</si>
  <si>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Distribuidor 4x125 12 conexiones 110-10030 -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</si>
  <si>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Indicador LED Ojo de Buey 24Vacc 012-80060 -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</si>
  <si>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Cablecanal 40x40 Schneider 169-40280 -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</si>
  <si>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Bornera 10 - 4.50 mm 340-60030 -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</si>
  <si>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Tomas y encendidos tomacorriente Base 3x30 amp con neutro 120-70080 -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</si>
  <si>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Adaptador Cambre para Riel 106-40050 -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</si>
  <si>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Presacables 3-4 340-70020 -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</si>
  <si>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Presacables 5-8 340-70010 -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</si>
  <si>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Cable tipo taller 5x1.50 900-75097 -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</si>
  <si>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Caja de paso 170 Exxi 169-20450 -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</si>
  <si>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Tomas y encendidos 20 amp Atma 106-60170 -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</si>
  <si>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Tomas y encendidos para 3 y 2 Atma 106-60060 -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</si>
  <si>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Cable normalizado 1x6 800-10040 -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</si>
  <si>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Precintos Bolsa 20cm 340-20030 -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</si>
  <si>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Cinta aisladora 3M 20 mts 153-50090 -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</si>
  <si>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Fotocontrol</t>
  </si>
  <si>
    <t>ST100 Fotocontrol para zócalo 075-80060 -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</si>
  <si>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Z100 Zócalo para fotocontrol 075-80070 -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</si>
  <si>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Tarugos</t>
  </si>
  <si>
    <t>Tarugos S8 x 10 unidades 240-10050 -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</si>
  <si>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Materiales varios tornillos 222-22222 -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</si>
  <si>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Tornillos 1415 5/8 037-60010 -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</si>
  <si>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Luces proyector de LED 20w Candil 710-60020 -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</si>
  <si>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Luces proyector Opel Rectangular 508-40120 -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</si>
  <si>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Protector de tensión monofásico BAW 069-10030 -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</si>
  <si>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Contactor Diletta 12A 116-10090 -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</si>
  <si>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Mano de Obra - Instalación de tablero general Banco de Ensayos protecciones e iluminación - Armado y colocación de tablero general Banco de Ensayos - Protecciones ante fluctuaciones de tensión caída de fases pérdida de neutro y sobre corriente - Mecanismo de conexión a generador - Iluminación general del predio Sitio de Ensayos</t>
  </si>
  <si>
    <t>Prensacables 1'' 1/4 plástico 111269 Consumibles Nacho Piombo</t>
  </si>
  <si>
    <t>Cable subterráneo 5x10 s510 Consumibles Nacho Piombo</t>
  </si>
  <si>
    <t>Bolsas de consorcio residuo 90x120 Centauro Genérico Consumibles Nacho Piombo</t>
  </si>
  <si>
    <t>Alcohol Aktiol en aerosol para shineray</t>
  </si>
  <si>
    <t>Artex Publicidad</t>
  </si>
  <si>
    <t>Estampado parkas y camisetas 25 camperas parkas 40 camisetas</t>
  </si>
  <si>
    <t>https://trello.com/c/LCj8oRmy</t>
  </si>
  <si>
    <t>Pack 10 Atom Protect Tapaboca Mascarilla Barbijo Conicet</t>
  </si>
  <si>
    <t>https://trello.com/c/nw4XaYbG</t>
  </si>
  <si>
    <t>Zapatilla Santa Fe Negro Calzado Seguridad C/puntera Att talle 43</t>
  </si>
  <si>
    <t>Pack 10 Atom Protect Tapaboca Mascarilla Barbijo Conicet - restante</t>
  </si>
  <si>
    <t>Zapatilla Santa Fe Negro Calzado Seguridad C/puntera Att talle 43 - restante</t>
  </si>
  <si>
    <t>Micropipeta Automática Huawei Volumen Fijo 200ul - Compras para droptest - Rancho Taxco</t>
  </si>
  <si>
    <t>https://trello.com/c/zGFHDRJI</t>
  </si>
  <si>
    <t>Micropipeta Automática Volumen Variable 100-1000ul P1000 - Compras para droptest - Rancho Taxco</t>
  </si>
  <si>
    <t>Tips (puntas) Azules Para Micropipetas 1000ul X 500un. P1000 - Compras para droptest - Rancho Taxco</t>
  </si>
  <si>
    <t>Piseta Graduada Plástica 500ml - Compras para droptest - Rancho Taxco</t>
  </si>
  <si>
    <t>Vidrio Reloj Laboratorio 100mm - Compras para droptest - Rancho Taxco</t>
  </si>
  <si>
    <t>FUSIBLE MG 31 MM FMG31MM para banco de ensayos</t>
  </si>
  <si>
    <t>https://drive.google.com/file/d/1bIZ-6HP8shHpV40UcwMwfmsZJWHcl3J4/view?usp=sharing</t>
  </si>
  <si>
    <t>Llave Palanca Switch Spst On-off Led 20a 12v para banco de ensayos</t>
  </si>
  <si>
    <t>https://drive.google.com/file/d/1D-BEg-iamKjQFrkmYMaucP8dvda_WkDg/view?usp=sharing</t>
  </si>
  <si>
    <t>Resina pasó Andrés</t>
  </si>
  <si>
    <t>https://drive.google.com/file/d/1LhPI3Zu1cgW4ncqlXLaLIIApwV7PGrhK/view?usp=sharing</t>
  </si>
  <si>
    <t>Pilas para control remoto de aire acondicionado y stock pasó Luca</t>
  </si>
  <si>
    <t>Compra ferretería Juan Gimenez - Reparación Caja Chica</t>
  </si>
  <si>
    <t>https://drive.google.com/file/d/1VlPJgqvCdUPXHmqzn9gQ--6Dvbm6XD8E/view?usp=sharing</t>
  </si>
  <si>
    <t>https://drive.google.com/file/d/1cR0_q9nNjfGH8QYrNHNZB63sLmIvbPDS/view?usp=sharing</t>
  </si>
  <si>
    <t>Artículos productos de limpieza y otros pasó Luca</t>
  </si>
  <si>
    <t>https://drive.google.com/file/d/1OBleOoszsBxw_8cFqcDwHg91rFjqvOb3/view?usp=sharing</t>
  </si>
  <si>
    <t>BELIERES - JUNIO</t>
  </si>
  <si>
    <t>https://drive.google.com/file/d/1ndvfo40iU8Bfd44QL3i8SJdDhPFtTAQY/view?usp=sharing</t>
  </si>
  <si>
    <t>Hormigonera</t>
  </si>
  <si>
    <t>Mezcladora hormigonera usada con tacho nuevo - 2 ruedas reforzadas</t>
  </si>
  <si>
    <t>https://trello.com/c/l5bx4jLz</t>
  </si>
  <si>
    <t>https://trello.com/c/bkk3111I</t>
  </si>
  <si>
    <t>Peaje Autopistas del Oeste MAYO</t>
  </si>
  <si>
    <t>Peaje AUSA MAYO</t>
  </si>
  <si>
    <t>Telecentro Canning - JUNIO</t>
  </si>
  <si>
    <t>Personal - JUNIO</t>
  </si>
  <si>
    <t>Kit 10 Grampas Prensa Cable Acero Galvanizado 5 Mm - 3/16</t>
  </si>
  <si>
    <t>https://trello.com/c/SURsvdXj</t>
  </si>
  <si>
    <t>Multímetro Tester De Red Probador Redes Rj45 Rj11 Utp Telefonia Anri</t>
  </si>
  <si>
    <t>Caja Botiquín - Primeros Auxilios 9lts Plástica Sin Insumos</t>
  </si>
  <si>
    <t>Pasador Pistolete Para Puertas Portones</t>
  </si>
  <si>
    <t>Pantalon Pampero Cargo De Trabajo Reforzado</t>
  </si>
  <si>
    <t>Grampa Prensa Cable 1/8 - 3mm Acero Galvanizado X10 Unidades</t>
  </si>
  <si>
    <t>Guardacabos Para Cable De 1/8 - 3mm Por 10 Unidades</t>
  </si>
  <si>
    <t>Multímetro Tester Digital - Probador Cable Usb Utp Rj 11-45</t>
  </si>
  <si>
    <t>Pasador Portacandado De 120 Hierro Zincado Portones Puertas</t>
  </si>
  <si>
    <t>Gorra De Protección Libus Con casquete Plastico</t>
  </si>
  <si>
    <t>Tuercas An6 X2 Redhorse - Conectores AN - ML</t>
  </si>
  <si>
    <t>https://trello.com/c/hvT2tS0l</t>
  </si>
  <si>
    <t>Entrerrosca Conexión Recta An6 1/4npt Negro Ftx Fueltech - Conectores AN - ML</t>
  </si>
  <si>
    <t>Acople Conexión Hembra Hembra Recto An6 Azul Ftx Fueltech - Conectores AN - ML</t>
  </si>
  <si>
    <t>Conectores Reductor Conexión An10 X An6 Azul Ftx Fueltech - Conectores AN - ML</t>
  </si>
  <si>
    <t>Reductor Conexión An12 X An6 Azul Ftx Fueltech - Conectores AN - ML</t>
  </si>
  <si>
    <t>Entrerrosca Conexión Recta An6 1/2npt Azul Ftx Fueltech - Conectores AN - ML</t>
  </si>
  <si>
    <t>Prensacables 20070302CONEX - PRENSACABLES HP02 - 5/8'' con tuerca rosca elec</t>
  </si>
  <si>
    <t>https://drive.google.com/file/d/1QIPSrxdLLM0JGqYuaj4c6uQVC_PCdOzj/view?usp=sharing</t>
  </si>
  <si>
    <t>Caja de paso 06-1111A5RGENRO - Caja Estanca Plástico IP65 115x115x80</t>
  </si>
  <si>
    <t>Todo Antenas</t>
  </si>
  <si>
    <t>Fuente Vapex 12 volt 2 amp</t>
  </si>
  <si>
    <t>Cable tipo taller 88-FNEUTR - Cable tipo taller Fracc. 3x1.002 mm - 05/88F</t>
  </si>
  <si>
    <t>138.561.61RICHI - Zapatilla 4 mod con term. Con cabl. 1.5 mts</t>
  </si>
  <si>
    <t>Caja de paso 06-111108BGENRO - Caja Estanca Plástico IP65 115x115x60</t>
  </si>
  <si>
    <t>Farmacia Azul</t>
  </si>
  <si>
    <t>Compra de Ricky no dice lo que es</t>
  </si>
  <si>
    <t>Olla de cocina compró Juan Gimenez</t>
  </si>
  <si>
    <t>Machimbre PVC</t>
  </si>
  <si>
    <t>Tablas PVC de 10mm X 3mt X 20 cm color blanco para recubrir conteiner</t>
  </si>
  <si>
    <t>https://trello.com/c/52srXC7b</t>
  </si>
  <si>
    <t>Tablas PVC de 10mm X 2.50 mt X 20 cm color blanco para recubrir conteiner</t>
  </si>
  <si>
    <t>Bordes J perfiles perimetrales J de 6mt c/u para recubrir conteiner</t>
  </si>
  <si>
    <t>Peaje AUBASA MAYO</t>
  </si>
  <si>
    <t>Peaje AUSOL MAYO</t>
  </si>
  <si>
    <t>https://trello.com/c/E18wxejd</t>
  </si>
  <si>
    <t>Tarjeta De Memoria Sandisk Sdsquns-064g-gn3ma Ultra Con Adaptador Sd 64gb</t>
  </si>
  <si>
    <t>https://trello.com/c/t2lkcB4d</t>
  </si>
  <si>
    <t>Lector</t>
  </si>
  <si>
    <t>Kit Adaptador Usb C 3 En 1 - Lector De Memoria Sd - Otg Pc</t>
  </si>
  <si>
    <t>Cable Utp Furukawa Multilan 305m Cat 5e Exterior 100% Cobre</t>
  </si>
  <si>
    <t>Zapatilla Santa Fe Negro Calzado Seguridad C/puntera Att</t>
  </si>
  <si>
    <t>Pantalón Pampero Cargo De Trabajo Reforzado</t>
  </si>
  <si>
    <t>Remis pasó Nico Riviere</t>
  </si>
  <si>
    <t>Taxi Nico Riviere</t>
  </si>
  <si>
    <t>Farmacia</t>
  </si>
  <si>
    <t>Artículos de farmacia gasa pinza curita alcohol algodón agua oxigenada ibupirac</t>
  </si>
  <si>
    <t>Rackera</t>
  </si>
  <si>
    <t>Rackera para wifi Cabrera pasó Luca</t>
  </si>
  <si>
    <t>Pinturería</t>
  </si>
  <si>
    <t>Torre de despegue</t>
  </si>
  <si>
    <t>Consumibles para Producción de Propelente</t>
  </si>
  <si>
    <t>Sitio de Ensayos</t>
  </si>
  <si>
    <t>Herramientas para campaña en el sitio de ensayos y Conservadora</t>
  </si>
  <si>
    <t>Motores</t>
  </si>
  <si>
    <t>LEO Chimera 150</t>
  </si>
  <si>
    <t>PDU</t>
  </si>
  <si>
    <t>Propellant Production Hardware</t>
  </si>
  <si>
    <t>General R&amp;D</t>
  </si>
  <si>
    <t>Propulsion R&amp;D</t>
  </si>
  <si>
    <t>DICIEMBRE // Se Pago El 24/12 Pero Cargo Aca</t>
  </si>
  <si>
    <t>Calefacción</t>
  </si>
  <si>
    <t>Instalación Eléctrica</t>
  </si>
  <si>
    <t>Piedra</t>
  </si>
  <si>
    <t>Arena</t>
  </si>
  <si>
    <t>Cal</t>
  </si>
  <si>
    <t>Candados</t>
  </si>
  <si>
    <t>Cascote</t>
  </si>
  <si>
    <t>Polietileno</t>
  </si>
  <si>
    <t>Machimbre</t>
  </si>
  <si>
    <t>Borde J</t>
  </si>
  <si>
    <t>Grúas</t>
  </si>
  <si>
    <t>Fumigador</t>
  </si>
  <si>
    <t>LEO Chimera</t>
  </si>
  <si>
    <t>Búnker</t>
  </si>
  <si>
    <t>PAD</t>
  </si>
  <si>
    <t>Extractor</t>
  </si>
  <si>
    <t>SOLO IMPUESTOS Extractor de humo Bench Top Soldering/Desoldering Fume, Smoke Extraction Unit ESD Safe</t>
  </si>
  <si>
    <t>Electronics R&amp;D</t>
  </si>
  <si>
    <t>Aire Acondicionado</t>
  </si>
  <si>
    <t>Pileta</t>
  </si>
  <si>
    <t>Aberturas</t>
  </si>
  <si>
    <t>Laminado</t>
  </si>
  <si>
    <t>Ceresita</t>
  </si>
  <si>
    <t>Canilla</t>
  </si>
  <si>
    <t>Horno de Secado</t>
  </si>
  <si>
    <t>Ventilador industrial de pie</t>
  </si>
  <si>
    <t>Pilar</t>
  </si>
  <si>
    <t>Grúa</t>
  </si>
  <si>
    <t>Celda de Carga</t>
  </si>
  <si>
    <t>Cinta de electricista+precintos</t>
  </si>
  <si>
    <t>Drop Test</t>
  </si>
  <si>
    <t>Mock-up</t>
  </si>
  <si>
    <t>O'RING VITON 2-007 SECC 1.78</t>
  </si>
  <si>
    <t>Rellenado y mecanizado de guía de tapa de inyector - mecanizado interior de pasaje de combustible - reparar cono M y H de pindle - fabricar eje para montaje tapas de inyector - blasting de partes de motor - armado de válvula antirretorno con conectore JIC M y H 1 1/16''</t>
  </si>
  <si>
    <t>Ensayo de Agua</t>
  </si>
  <si>
    <t>Ensayo de Compresión</t>
  </si>
  <si>
    <t>Ensayo de Tracción</t>
  </si>
  <si>
    <t>Pintura para piso banco de ensayos</t>
  </si>
  <si>
    <t>Pandeo</t>
  </si>
  <si>
    <t>GEN0496 - ENTRERROSCA REDUCCIÓN -A. INOX316 - 3/8" X 1/4" BSP - retirar</t>
  </si>
  <si>
    <t>Management</t>
  </si>
  <si>
    <t>Ops. Lead</t>
  </si>
  <si>
    <t>Acc. &amp; Modelling</t>
  </si>
  <si>
    <t>Ops. Other</t>
  </si>
  <si>
    <t>Lead Eng.</t>
  </si>
  <si>
    <t>Mech Eng.</t>
  </si>
  <si>
    <t>Elec. Eng.</t>
  </si>
  <si>
    <t>Elec. Tech</t>
  </si>
  <si>
    <t>Other Eng.</t>
  </si>
  <si>
    <t>Other Tech</t>
  </si>
  <si>
    <t>Sys Eng.</t>
  </si>
  <si>
    <t>Sw Eng.</t>
  </si>
  <si>
    <t>Manómetro y transductor de presión</t>
  </si>
  <si>
    <t>Pozo</t>
  </si>
  <si>
    <t>Barreras</t>
  </si>
  <si>
    <t>Columnas</t>
  </si>
  <si>
    <t>Cortinas</t>
  </si>
  <si>
    <t>Escombros</t>
  </si>
  <si>
    <t>Fardo</t>
  </si>
  <si>
    <t>Caño Luz</t>
  </si>
  <si>
    <t>Cartón corrugado</t>
  </si>
  <si>
    <t>Inhibición</t>
  </si>
  <si>
    <t>Drenado de Emergencia</t>
  </si>
  <si>
    <t>Cabrera</t>
  </si>
  <si>
    <t>Corte x Agua CAL 304 ESPESOR 2 Medida Ensamble Mariposa 18.7x21.5</t>
  </si>
  <si>
    <t>Corte x Agua CAL 316 ESPESOR 2 Medida Ensamble Mariposa 18.7x21.5</t>
  </si>
  <si>
    <t>Decapado</t>
  </si>
  <si>
    <t>Conjunto Platina 20 grados - Acero 1010 - con pattern de agujeros compatible con celda TC</t>
  </si>
  <si>
    <t>Peróxido</t>
  </si>
  <si>
    <t>Sumidero</t>
  </si>
  <si>
    <t>Compra pinturería Virutas Estopas Discos lijas espátulas GIMENEZ BANCO DE ENSAYOS</t>
  </si>
  <si>
    <t>Media &amp; Sales</t>
  </si>
  <si>
    <t>Tyrolit Xpert Disco 114x1 6x22 A46</t>
  </si>
  <si>
    <t>Caño 203.2 mm Fuselaje</t>
  </si>
  <si>
    <t>Aire comprimido</t>
  </si>
  <si>
    <t>Año</t>
  </si>
  <si>
    <t>Mes</t>
  </si>
  <si>
    <t>Fixed Opex</t>
  </si>
  <si>
    <t>Variable Opex</t>
  </si>
  <si>
    <t>Deudas</t>
  </si>
  <si>
    <t>Inyecciones de Capital</t>
  </si>
  <si>
    <t>FLUJO</t>
  </si>
  <si>
    <t>ACUMULADO</t>
  </si>
  <si>
    <t>Conectores Conectores estandar subminiatura D 636-170-025-173L030 x25 - Conectores de contacto combinados subminiatura D 636-684M3W3103L461 x10 - Conectores de contacto combinados subminiatura D 636-680M3W3203L201  x10</t>
  </si>
  <si>
    <t>https://drive.google.com/file/d/1Je59UEZVEoNwH97cT-lnYmOb2lFBR5pO/view?usp=sharing</t>
  </si>
  <si>
    <t>https://drive.google.com/file/d/1P8Edjdy_P5MscvOM2wzD8m_o0snREHWF/view?usp=sharing</t>
  </si>
  <si>
    <t>https://drive.google.com/file/d/18IXnz2CaMJ5s0_yKPGUtCx_2wT8HMgHs/view?usp=sharing</t>
  </si>
  <si>
    <t>https://drive.google.com/file/d/1lwfHFMEwRhawuz7trkEgmF8C1hlr9SmQ/view?usp=sharing</t>
  </si>
  <si>
    <t>https://drive.google.com/file/d/14KpD39R6FpCN5qJBbFL2BiGSEX5aM9kz/view?usp=sharing</t>
  </si>
  <si>
    <t>https://drive.google.com/file/d/1gil-tTyuuLSr8F9uVqwBmOdJd4a6Wi37/view?usp=sharing</t>
  </si>
  <si>
    <t>https://drive.google.com/open?id=1pftCLor3NyJx6OJKYDGoxy8U5N3whD0z</t>
  </si>
  <si>
    <t>https://drive.google.com/open?id=1389yCBc133AjYu9U7xnqKW1LRLqKYgs3</t>
  </si>
  <si>
    <t>https://drive.google.com/open?id=1paYEGe8GQOR09sVR79M8k4BeaO8OLf37</t>
  </si>
  <si>
    <t>https://drive.google.com/open?id=1vVZuo_UUXKFw8uKRZedIV6SRRhl24HN_</t>
  </si>
  <si>
    <t>https://drive.google.com/open?id=1AYBmEX1i0VpnGKNGrSDhtePxjYjZcLlJ</t>
  </si>
  <si>
    <t>https://drive.google.com/file/d/1YQ0mFpHe8Qhy484PM_R13Un723w3ClLK/view?usp=sharing</t>
  </si>
  <si>
    <t>https://drive.google.com/file/d/1lPCEhomAlih9Y-QNSORuaOq5JZS3WxEs/view?usp=sharing</t>
  </si>
  <si>
    <t>https://drive.google.com/file/d/1oiNnqAIGt08PlYwi7BOlf9Zry-TX6467/view?usp=sharing</t>
  </si>
  <si>
    <t>https://drive.google.com/file/d/1kVEcURkmrzfDAnuYD4fv2BxIXrL2FJB3/view?usp=sharing</t>
  </si>
  <si>
    <t>https://drive.google.com/file/d/1lBdZmKU8vT4pbLetUyojARqfvKu0EP6V/view?usp=sharing</t>
  </si>
  <si>
    <t>https://drive.google.com/file/d/1IeP5LlYwuVQAmkZn_8mLpbRefIxoSguv/view?usp=sharing</t>
  </si>
  <si>
    <t>https://drive.google.com/file/d/1PtNViXg7fWonXXvgQB-eSuNMlCBCbGo9/view?usp=sharing</t>
  </si>
  <si>
    <t>https://drive.google.com/file/d/1QGJFcrs2CYs8_0-g9MmRAQGb3qaK0Lik/view?usp=sharing</t>
  </si>
  <si>
    <t>https://drive.google.com/file/d/1_K1VFYBz2Q1XmoTIEq6abk9gjcimcXCT/view?usp=sharing</t>
  </si>
  <si>
    <t>https://drive.google.com/file/d/1azr45kusW_1C_SZOKZUv2c9kw1oOcAGd/view?usp=sharing</t>
  </si>
  <si>
    <t>https://drive.google.com/file/d/1lvmlmYahGrSNqkXWW6Dtc76wGf5TEwQ2/view?usp=sharing</t>
  </si>
  <si>
    <t>https://drive.google.com/file/d/1UcWrM3wlx8twgjRczhatELR0BaK8Cxpi/view?usp=sharing</t>
  </si>
  <si>
    <t>https://drive.google.com/file/d/1WqxzILUS_c5DAn-lexOzHRMyAlgP1XlU/view?usp=sharing</t>
  </si>
  <si>
    <t>https://drive.google.com/file/d/1wzk-PFEyBAdt7HnBAB9JV0nWNMrkiNXi/view?usp=sharing</t>
  </si>
  <si>
    <t>https://drive.google.com/file/d/1aNOegnZE_JJzGnkDT39cTqfB-z15S-cn/view?usp=sharing</t>
  </si>
  <si>
    <t>https://drive.google.com/file/d/1_UxaX9pF1c83Q_pWhkbYePUssYiHD_OU/view?usp=sharing</t>
  </si>
  <si>
    <t>https://drive.google.com/file/d/1n1Y6oMIdDHvzKpOJozsWEBHJROmALbOl/view?usp=sharing</t>
  </si>
  <si>
    <t>https://drive.google.com/file/d/1j2K0kQxAtaauGI-oQHQJyXr8DCe2toFG/view?usp=sharing</t>
  </si>
  <si>
    <t>https://drive.google.com/file/d/1WWPH4XHCtEwirASoyhiAfp9rsJJYdZMC/view?usp=sharing</t>
  </si>
  <si>
    <t>https://drive.google.com/file/d/1daDStl9rNPRRdpX86QaNo5lV4AZp-r-J/view?usp=sharing</t>
  </si>
  <si>
    <t>https://drive.google.com/file/d/1ka-5o-m4Wk8laGOTS5KQd_AjPhHzL5__/view?usp=sharing</t>
  </si>
  <si>
    <t>https://drive.google.com/file/d/1ApC0paknqdJ-CX_WA755nUsgvkr76ZhY/view?usp=sharing</t>
  </si>
  <si>
    <t>https://drive.google.com/file/d/1KQm1hEoLRObrAVOpehjk3jqcQC_r8nM9/view?usp=sharing</t>
  </si>
  <si>
    <t>Participación</t>
  </si>
  <si>
    <t>Montero</t>
  </si>
  <si>
    <t>Búnker Oficina</t>
  </si>
  <si>
    <t>Disco de Pulido</t>
  </si>
  <si>
    <t>Grasa Siliconada</t>
  </si>
  <si>
    <t>Plato de Torno</t>
  </si>
  <si>
    <t>Correa</t>
  </si>
  <si>
    <t>Poleas</t>
  </si>
  <si>
    <t>Malacate</t>
  </si>
  <si>
    <t>Consola</t>
  </si>
  <si>
    <t>Tomas de Datos</t>
  </si>
  <si>
    <t>Burletes</t>
  </si>
  <si>
    <t>Mouse</t>
  </si>
  <si>
    <t>Pistola de riego</t>
  </si>
  <si>
    <t>Adaptador para canilla</t>
  </si>
  <si>
    <t>Cafetera</t>
  </si>
  <si>
    <t>Cargador de Celular</t>
  </si>
  <si>
    <t>Alambrados Leguizamón</t>
  </si>
  <si>
    <t>Hurin</t>
  </si>
  <si>
    <t>Walter Electricista</t>
  </si>
  <si>
    <t>Automat</t>
  </si>
  <si>
    <t>JC Ferretería</t>
  </si>
  <si>
    <t>L.S.D. Computación</t>
  </si>
  <si>
    <t>Intercron</t>
  </si>
  <si>
    <t>Ferretería Don Juan</t>
  </si>
  <si>
    <t>Productos de limpieza pasó Luca - baldes mopas escoba productos etc</t>
  </si>
  <si>
    <t>Propina a instaladores de muebles pasó Luca</t>
  </si>
  <si>
    <t>Cercado alambrado Rancho Taxco 470 mts de cerco perimetral - Postes de hormigón armado (vibrados) alambre tejido accesorios - portones de caño estructurado</t>
  </si>
  <si>
    <t>Limpieza extra oficina pasó Luca</t>
  </si>
  <si>
    <t>O'Ring AS-158 S-650 120.32 X 2.62 S-650</t>
  </si>
  <si>
    <t>O'Ring AS-160 S-650 133.02 X 2.62 S-650</t>
  </si>
  <si>
    <t>O'Ring AS-158 V-710 120.32 X 2.62 V-710</t>
  </si>
  <si>
    <t>O'Ring AS-160 V-710 133.02 X 2.62 V-710</t>
  </si>
  <si>
    <t>O'Ring AS-124 V-710 31.42 X 2.62 V-710</t>
  </si>
  <si>
    <t>O'Ring AS-131 V-710 42.52 X 2.62 V-710</t>
  </si>
  <si>
    <t>Cámara IPC-HDW3241TMP-AS-0280B Cámara Dahua Ip 2mp Wizsense Smd Ivs Audio Ir 50m Starlight</t>
  </si>
  <si>
    <t>Cámara IPC-HFW2439MP-ACAMARA BULLET IP DAHUA 4M</t>
  </si>
  <si>
    <t>Multímetro TESTER-MT1706 DC1000V20A-AC750V-60MOHM-BUZZ</t>
  </si>
  <si>
    <t>Hierro 20 x 30 1.6 - Hierros Container</t>
  </si>
  <si>
    <t>Hierro 60 x 120 2 - Hierros Container</t>
  </si>
  <si>
    <t>Hierro 50 x5 0 1.6 - Hierros Container</t>
  </si>
  <si>
    <t>Hierro 40 x 100 1.6 - Hierros Container</t>
  </si>
  <si>
    <t>Hierro 330 30 30 1 x 3 - Hierros Container</t>
  </si>
  <si>
    <t>Electrodos kg electrodo 2.5 - Hierros Container</t>
  </si>
  <si>
    <t>Discos 115 x 1.6 - Hierros Container</t>
  </si>
  <si>
    <t>Planchuela 1 x 1/8 - Hierros Container</t>
  </si>
  <si>
    <t>Ángulo 2 x 3/16 - Hierros Container</t>
  </si>
  <si>
    <t>Tubo 100 x 100 2 - Hierros Container</t>
  </si>
  <si>
    <t>Tubo 50 x 50 1.6 - Hierros Container</t>
  </si>
  <si>
    <t>Ángulo 2 x 1/8 - Hierros Container</t>
  </si>
  <si>
    <t>Planchuela 2 x 1/8 - Hierros Container</t>
  </si>
  <si>
    <t>Cemento Loma Negra - Corralón Container</t>
  </si>
  <si>
    <t>Cal x 30 kg - Corralón Container</t>
  </si>
  <si>
    <t>Piedra suelta x mt - Corralón Container</t>
  </si>
  <si>
    <t>Arena suelta x mt - Corralón Container</t>
  </si>
  <si>
    <t>Botiquín Primeros Auxilios 10 Elementos Apto Vtv Modelo P10 - Materiales Varios Rancho</t>
  </si>
  <si>
    <t>Disco Flap Lija Amoladora 115mm X10unid. Grano 40 60 80 120 - Materiales Varios Rancho</t>
  </si>
  <si>
    <t>Morsa De Banco Con Yunque Barbero N6 Profesional - Materiales Varios Rancho</t>
  </si>
  <si>
    <t>Lija Al Agua Marca A A Grano 1000/1200/1500 X 10unid Pintumm - Materiales Varios Rancho</t>
  </si>
  <si>
    <t>Grasa Siliconada Blanca Especial Oring Reten 50gr - Materiales Varios Rancho</t>
  </si>
  <si>
    <t>Lija Al Agua Grano 360 -rapifix- Pack 10 Unidades - Materiales Varios Rancho</t>
  </si>
  <si>
    <t>Lija Al Agua Grano 2000 -rapifix- Pack 10 Unidades - Materiales Varios Rancho</t>
  </si>
  <si>
    <t>Juego Set 3 Mechas Escalonadas 4-12 4-20 4-32 Baño Titanio - Materiales Varios Rancho</t>
  </si>
  <si>
    <t>Lija Al Agua Pack X10un - Grano 220 - Materiales Varios Rancho</t>
  </si>
  <si>
    <t>Lija Al Agua Pack X10un - Grano 500 - Materiales Varios Rancho</t>
  </si>
  <si>
    <t>Lija Al Agua Pack X10un - Grano 100 - Materiales Varios Rancho</t>
  </si>
  <si>
    <t>Kit Resorte Perno Chaveta Retén Para Morsa Barbero N6 - Materiales Varios Rancho</t>
  </si>
  <si>
    <t>Botiquin Baño Puerta 45x60 Cm Melamina Espejo Amube - Materiales Varios Rancho</t>
  </si>
  <si>
    <t>Artículos de Limpieza Rollo de papel - Cif - consumibles</t>
  </si>
  <si>
    <t>Pileta Estructural Rectangular Pelopincho 1043 Con Capacidad De 2800 Litros De 2.7m De Largo X 1.6m De Ancho Azul para destiladora nueva</t>
  </si>
  <si>
    <t>Switch POE Dahua 4 Puertos 10/100 + 1 PFS3005-4ET-60 - PFS3005-4ET-60</t>
  </si>
  <si>
    <t>Transporte viáticos uber Fede Brito</t>
  </si>
  <si>
    <t>Repone propietario Darwin por expensas y depósito</t>
  </si>
  <si>
    <t>Instalación de últimas cortinas Cabrera Cortes sistemas y soportes instalación</t>
  </si>
  <si>
    <t>Artículos de limpieza rollos de cocina compró Inés</t>
  </si>
  <si>
    <t>Postes eléctricos sitio de ensayos</t>
  </si>
  <si>
    <t>Electricista mano de obra bajada trifásica galpón refri</t>
  </si>
  <si>
    <t>Cable tetrapolar Sintenac 4x6 900-75270 conexión extra para tablero</t>
  </si>
  <si>
    <t>Prensacable 7-8 340-70030 conexión extra para tablero</t>
  </si>
  <si>
    <t>Caja de paso caja estanca 10x10x8 romax 169-20470 conexión extra para tablero</t>
  </si>
  <si>
    <t>Bornera 15 amp 12 polos 340-10040 conexión extra para tablero</t>
  </si>
  <si>
    <t>Service Shineray Aceite motul 10W40 4Lts - Kit filtros Shineray T32</t>
  </si>
  <si>
    <t>Film Polietileno Agrotileno Negro 200 Micrones 3m X 50 Rollo</t>
  </si>
  <si>
    <t>CHAPA LISA 1500 X 3000 [CHL1.5X3X3] 39 Kg 6061 AA6061 T6 para el desarrollo de tanques esféricos</t>
  </si>
  <si>
    <t>Manómetro digital Keller Series ECO1 - 1 a 30 Bar KL-ECO1 30 Encargó Federico Carnevali</t>
  </si>
  <si>
    <t>Gotita Gel pasó andrés para banco de ensayos</t>
  </si>
  <si>
    <t>Tornillos 25x6 pasó andrés para banco de ensayos</t>
  </si>
  <si>
    <t>Uber Cabify Nacho Piombo a Quilmes Service Shineray</t>
  </si>
  <si>
    <t>Compensación Belieres pasó Luca</t>
  </si>
  <si>
    <t>Flete y grúa Ricky para container oficina supongo pasó Luca</t>
  </si>
  <si>
    <t>Rotuladora impresora Brother Ptouch H110 Portátil Blanco pasó Luca Belieres</t>
  </si>
  <si>
    <t>Batería para cámara canon Lp-e6 Lpe6n 5d Mark Li Lii 6d 7d 70d pasó Luca Belieres</t>
  </si>
  <si>
    <t>Tarjeta de memoria sandisk Sdsdxxy-064g-gn4in Extreme Pro 64gb para cámara sitio de ensayos pasó Luca Belieres</t>
  </si>
  <si>
    <t>Teclado mecánico para oficina pasó Luca</t>
  </si>
  <si>
    <t>Monitor Samsung 24 pulgadas pasó Luca</t>
  </si>
  <si>
    <t>Bebidas para oficina pasó Luca</t>
  </si>
  <si>
    <t>Caja guarda cables para oficina pasó Luca</t>
  </si>
  <si>
    <t>Folios Pizzini A4 Borde Blanco Pack X 100 Unidades 50 Micron</t>
  </si>
  <si>
    <t>Lápiz Corrector Simball Taiko Caja X 24u Tipo Liquid Paper</t>
  </si>
  <si>
    <t>Cinta De Papel 3m 18 X 40 M</t>
  </si>
  <si>
    <t>Cinta De Papel 3m 24 X 50 M</t>
  </si>
  <si>
    <t>Botín De Seguridad Att Chubut Negro Con Puntera De Acero CANCELADO</t>
  </si>
  <si>
    <t>Broche Mit Para Abrochadora 24/6 X 5000 Broches Ganchitos</t>
  </si>
  <si>
    <t>Cinta De Papel Doble A 36mm X 40 Metros - Typion Almagro</t>
  </si>
  <si>
    <t>Gorra Con Casquete Plástico Negra De Protección Libus Sifega</t>
  </si>
  <si>
    <t>Birome Bic Opaca En Caja X50 Unid Color A Eleccion CANCELADO</t>
  </si>
  <si>
    <t>Cesto Tacho Basura Acero Inoxidable Pedal 30 Lts Tramontina CANCELADO</t>
  </si>
  <si>
    <t>Dispenser De Toallas Intercaladas De Papel En Acero Inox CANCELADO</t>
  </si>
  <si>
    <t>Set De 2 Tachos De Basura 12lts Colombraro Cesto P/ Residuos CANCELADO</t>
  </si>
  <si>
    <t>Tacho Basura Tramontina Acero Inoxidable 3 Litros Inox Cesto CANCELADO</t>
  </si>
  <si>
    <t>Bibliorato Forrado A4 Oficio Avios Reforzado Pvc Premium Xun</t>
  </si>
  <si>
    <t>Cancelación de botín</t>
  </si>
  <si>
    <t>Cancelación de biromes cestos dispenser</t>
  </si>
  <si>
    <t>Servos Motor Nema 17 1.8 Torque 3.6kg-cm Largo38 - Compras Dispositivo de Soldadura</t>
  </si>
  <si>
    <t>Soporte Autocentrante Con Rulemán Ucp205 Para Eje De 25mm - Compras Dispositivo de Soldadura</t>
  </si>
  <si>
    <t>Plato De Torno 4 Mordazas Intependientes 160 Mm. Vertex - Compras Dispositivo de Soldadura</t>
  </si>
  <si>
    <t>Correa Impresora 3d Cerrada 6mm Gt2 2mm 400mm Reprap - Compras Dispositivo de Soldadura</t>
  </si>
  <si>
    <t>Polea Gt2 Z 60 Ancho 6mm Eje 8mm 60 Dientes Impresora 3d - Compras Dispositivo de Soldadura</t>
  </si>
  <si>
    <t>Polea Gt2 16 Dientes De Aluminio Para Impresora 3d - Compras Dispositivo de Soldadura</t>
  </si>
  <si>
    <t>Módulo Relay Relé De 4 Canales 5v 10a Arduino Pic Avr - Compras Dispositivo de Soldadura</t>
  </si>
  <si>
    <t>Malacate Manual 600 Lb 270 Kg Cable 8m gancho Doble Sentid - Compras Dispositivo de Soldadura</t>
  </si>
  <si>
    <t>Film Polietileno Agrotileno Negro 200 Micrones 3m X 50 Rollo - RESTANTE</t>
  </si>
  <si>
    <t>Peaje AUSA JUNIO</t>
  </si>
  <si>
    <t>Peaje Autopistas del Oeste JUNIO y Mora</t>
  </si>
  <si>
    <t>Carbón para amoladora</t>
  </si>
  <si>
    <t>Codos Awaduct 110</t>
  </si>
  <si>
    <t>Disco de corte óxido de aluminio 14x3.2 reforzado PL/110</t>
  </si>
  <si>
    <t xml:space="preserve">Resma A3 - A4 80 grs Autor </t>
  </si>
  <si>
    <t>Artículos de limpieza desinfectante secador de piso esponja</t>
  </si>
  <si>
    <t>Service Shineray 70.000 km</t>
  </si>
  <si>
    <t>A Químicos pasó Luca</t>
  </si>
  <si>
    <t>Consola bilateral electrónica - sistema intercom - IC 04 - sistema intercomunicador para sitio de ensayos</t>
  </si>
  <si>
    <t>Handies Intercomunicadores Remotos - sistema intercom - IC - RT/S/Potenciado - sistema intercomunicador para sitio de ensayos</t>
  </si>
  <si>
    <t>Fuente de alimentación - sistema intercom - IC 204 - sistema intercomunicador para sitio de ensayos</t>
  </si>
  <si>
    <t>Peaje AUBASA Junio</t>
  </si>
  <si>
    <t>Cesto Tacho Basura Acero Inoxidable Pedal 30 Lts Tramontina</t>
  </si>
  <si>
    <t>Dispenser De Toallas Intercaladas De Papel En Acero Inox</t>
  </si>
  <si>
    <t>Set De 2 Tachos De Basura 12lts Colombraro Cesto P/ Residuos</t>
  </si>
  <si>
    <t>Tacho Basura Tramontina Acero Inoxidable 3 Litros Inox Cesto</t>
  </si>
  <si>
    <t>Cable Alargue Usb 3.0 Extensor 1.5m Alta Velocidad</t>
  </si>
  <si>
    <t>Tomas de datos pasó Luca para computadoras</t>
  </si>
  <si>
    <t>Tapas ciegas y tomas dobles para oficina cabrera pasó Luca</t>
  </si>
  <si>
    <t>Tanque de agua para bomba para destiladora pasó Tomas</t>
  </si>
  <si>
    <t>Compras varias Andrés Destiladora pasó Tomás</t>
  </si>
  <si>
    <t>Teclados y mouses para destiladora pasó Tomás</t>
  </si>
  <si>
    <t>Acoples zapatilla y cinta Easy pasó Tomás</t>
  </si>
  <si>
    <t>Alambre y perchas pasó Tomás</t>
  </si>
  <si>
    <t>Papel higiénico para galpón y rancho pasó Tomás</t>
  </si>
  <si>
    <t>Tupper para laboratorio destiladora pasó Tomás</t>
  </si>
  <si>
    <t>Bidones de 10L para HTP pasó Tomás</t>
  </si>
  <si>
    <t>Raid para baño pasó Tomás</t>
  </si>
  <si>
    <t>Burletes pasó Tomás</t>
  </si>
  <si>
    <t>Instalación de Aire Acondicionado Destiladora pasó Tomás</t>
  </si>
  <si>
    <t>Transporte Andrés y Tomás Abril - Junio pasó Tomás</t>
  </si>
  <si>
    <t>Bandeja portacable perf 150/50 0.7 Zingrip xm - 21QX Tablero y bandejas</t>
  </si>
  <si>
    <t>Mensula bandeja 180 mm escuad AcGalvOr - XI68 Tablero y bandejas</t>
  </si>
  <si>
    <t>Te bandeja perf horiz 150/50 0.7 ChAc Zingrip - N9RR Tablero y bandejas</t>
  </si>
  <si>
    <t>Curva bandeja perf 150/50 90° 0.7 Zingrip - N9QZ Tablero y bandejas</t>
  </si>
  <si>
    <t>Cupla bandeja perf ala 50 0.90 AcCinc - CW80 Tablero y bandejas</t>
  </si>
  <si>
    <t>Gabinete Tablero eléctrico 600x600x225 ChAc BEI 1.25 IP55 - E588 Tablero y bandejas</t>
  </si>
  <si>
    <t>TUBO 40 X 120 1.6 - Hierros aberturas - Búnker Oficina</t>
  </si>
  <si>
    <t>TUBO 100 X 100 X 1.6 - Hierros aberturas - Búnker Oficina</t>
  </si>
  <si>
    <t>CAJA RECTANGULAR CHAPAUZ  - Hierros aberturas - Búnker Oficina</t>
  </si>
  <si>
    <t>CAJA OCTOGONAL CHAPA LUZ  - Hierros aberturas - Búnker Oficina</t>
  </si>
  <si>
    <t>Plafon Embutir Led 24w 30x30 Cm Cuadrado Panel Luz Fria X 6u Container Oficina</t>
  </si>
  <si>
    <t>Manómetro Winters Pfq Caja 100mm Total Inox. R1/2 Rangos Rango de Presión 0-20 Kg/cm2 Banco II</t>
  </si>
  <si>
    <t>Manómetro Winters Pfq Caja 100mm Total Inox. R1/2 Rangos Rango de Presión 0-30 Kg/cm2 Banco II</t>
  </si>
  <si>
    <t>Kit Teclado Y Mouse Logitech Mk120 Usb Multimedia Español Container Oficina</t>
  </si>
  <si>
    <t>Manómetro - En Línea 1/4'' - De 0 A 20 Bar Banco II</t>
  </si>
  <si>
    <t>Birome Bic Opaca En Caja X50 Unid Color A Eleccion Container Oficina</t>
  </si>
  <si>
    <t>Combo 3 Blisters De Pilas Aaa Recargables Scp 1100 Mah Container Oficina</t>
  </si>
  <si>
    <t>Manguera De Riego Reforzada Con Accesorios 20 M Trenzada Sitio de Ensayos</t>
  </si>
  <si>
    <t>Manómetro Con Baño De Glicerina Rango De 0-250 Bar Banco II</t>
  </si>
  <si>
    <t>Repetidor Tp-link Re200 Blanco Sitio de Ensayos</t>
  </si>
  <si>
    <t>Cintas Tz 231 12mm Laminada Rotuladoras Fits Brother P-touch Banco II</t>
  </si>
  <si>
    <t>Mouse Logitech Usb M90 Negro 1000 Dpi Dark Midnight Gray Container Oficina</t>
  </si>
  <si>
    <t>Manómetro 63mm Diam. 0-375psi/0-25kg/cm2 Pem217r3r1s Winters Banco II</t>
  </si>
  <si>
    <t>Manómetro C/glicerina 63mm Diam 0/600psi Pfp828r3r1 Winters Banco II</t>
  </si>
  <si>
    <t>Varta Cargador Usb Pila Aa Y Aaa Carga Rapida E Individual Sitio de Ensayos</t>
  </si>
  <si>
    <t>Plafon Embutir Led 24w 30x30 Cm Cuadrado Panel Luz Fria X 6u Container Oficina - RESTANTE</t>
  </si>
  <si>
    <t>Manómetro Winters Pfq Caja 100mm Total Inox. R1/2 Rangos Rango de Presión 0-20 Kg/cm2 Banco II - RESTANTE</t>
  </si>
  <si>
    <t>Manómetro Winters Pfq Caja 100mm Total Inox. R1/2 Rangos Rango de Presión 0-30 Kg/cm2 Banco II - RESTANTE</t>
  </si>
  <si>
    <t>Kit Teclado Y Mouse Logitech Mk120 Usb Multimedia Español Container Oficina - RESTANTE</t>
  </si>
  <si>
    <t>Manómetro - En Línea 1/4'' - De 0 A 20 Bar Banco II - RESTANTE</t>
  </si>
  <si>
    <t>Birome Bic Opaca En Caja X50 Unid Color A Eleccion Container Oficina - RESTANTE</t>
  </si>
  <si>
    <t>Combo 3 Blisters De Pilas Aaa Recargables Scp 1100 Mah Container Oficina - RESTANTE</t>
  </si>
  <si>
    <t>Manguera De Riego Reforzada Con Accesorios 20 M Trenzada Sitio de Ensayos - RESTANTE</t>
  </si>
  <si>
    <t>Manómetro Con Baño De Glicerina Rango De 0-250 Bar Banco II - RESTANTE</t>
  </si>
  <si>
    <t>Repetidor Tp-link Re200 Blanco Sitio de Ensayos - RESTANTE</t>
  </si>
  <si>
    <t>Cintas Tz 231 12mm Laminada Rotuladoras Fits Brother P-touch Banco II - RESTANTE</t>
  </si>
  <si>
    <t>Mouse Logitech Usb M90 Negro 1000 Dpi Dark Midnight Gray Container Oficina - RESTANTE</t>
  </si>
  <si>
    <t>Manómetro 63mm Diam. 0-375psi/0-25kg/cm2 Pem217r3r1s Winters Banco II - RESTANTE</t>
  </si>
  <si>
    <t>Manómetro C/glicerina 63mm Diam 0/600psi Pfp828r3r1 Winters Banco II - RESTANTE</t>
  </si>
  <si>
    <t>Varta Cargador Usb Pila Aa Y Aaa Carga Rapida E Individual Sitio de Ensayos - RESTANTE</t>
  </si>
  <si>
    <t>Cesto Papelero Tacho De Basura Papeles Oficina Metálico Pc</t>
  </si>
  <si>
    <t>Caja Botiquín - Primeros Auxilios 9lts Plástica Sin Insumos Destiladora</t>
  </si>
  <si>
    <t>Limpia Vidrios Magnetico Seca Ventanas Limpiavidrios Iman Oficina Cabrera</t>
  </si>
  <si>
    <t>Pistola Ajustable Acople Bronce - Linea Premium - Rehau Sitio de Ensayos</t>
  </si>
  <si>
    <t>Uni-t Decibelímetro Digital Compacto Ut353 Destiladora</t>
  </si>
  <si>
    <t>Kit Teclado Y Mouse Inalambrico Logitech Mk345 Comfort Esp Búnker Oficina</t>
  </si>
  <si>
    <t>Adaptador Conector Para Acople Canilla Manguera 1/2 Y 3/4 Sitio de Ensayos</t>
  </si>
  <si>
    <t>Batería 9V compró Ricky supongo para sitio de ensayos</t>
  </si>
  <si>
    <t>Pilas AAA y bulones compró Ricky supongo para sitio de ensayos</t>
  </si>
  <si>
    <t>Pago alquiler auto Nacho Belieres Kinto Share Toyota pasó Nacho Piombo</t>
  </si>
  <si>
    <t>Cafetera Nespresso y café compró Luca</t>
  </si>
  <si>
    <t>Cuadernos marcadores lapiceras pasó Luca</t>
  </si>
  <si>
    <t>Mural de oficina pasó Luca</t>
  </si>
  <si>
    <t>Cargador de celular para auto</t>
  </si>
  <si>
    <t>ÁNGULO 2 X 1/4 - Hierros aberturas - Búnker Oficina</t>
  </si>
  <si>
    <t>https://drive.google.com/file/d/1U19ENCISWV4NtusLXqRoqoxsUFcNS52n/view?usp=sharing</t>
  </si>
  <si>
    <t>https://trello.com/c/IFLadZDg</t>
  </si>
  <si>
    <t>https://trello.com/c/2qqeqf35</t>
  </si>
  <si>
    <t>https://trello.com/c/D0aIplvM</t>
  </si>
  <si>
    <t>https://trello.com/c/2PNbWdLB</t>
  </si>
  <si>
    <t>https://trello.com/c/ho0x35pz</t>
  </si>
  <si>
    <t>https://trello.com/c/QjBysr3H</t>
  </si>
  <si>
    <t>https://trello.com/c/9VNkUKX5</t>
  </si>
  <si>
    <t>https://trello.com/c/Yo8jvIqG</t>
  </si>
  <si>
    <t>https://drive.google.com/file/d/13jZThCy1JyCkA6Iz4LBZjEnkxhvLEVqM/view?usp=sharing</t>
  </si>
  <si>
    <t>https://trello.com/c/G7GhZSXf</t>
  </si>
  <si>
    <t>https://trello.com/c/zUDBdNN1</t>
  </si>
  <si>
    <t>https://trello.com/c/C9MOfH51</t>
  </si>
  <si>
    <t>https://trello.com/c/DES3Schz</t>
  </si>
  <si>
    <t>https://trello.com/c/h89iQ4aY</t>
  </si>
  <si>
    <t>https://trello.com/c/J2zlsRSu</t>
  </si>
  <si>
    <t>https://drive.google.com/file/d/1uGk4S4-kYMBS6X3jxCLWPFjlzxH0SDL-/view?usp=sharing</t>
  </si>
  <si>
    <t>https://drive.google.com/file/d/13up_vWmvs5s9JhHXWW9xilxATdk0hRUk/view?usp=sharing</t>
  </si>
  <si>
    <t>https://drive.google.com/file/d/1dtE6KecUTs4KYwJBw6Bu_RKHsOBRBFiG/view?usp=sharing</t>
  </si>
  <si>
    <t>https://drive.google.com/file/d/1DMxWxlqMatX-EOor6gIMhGMsuaqzz6wH/view?usp=sharing</t>
  </si>
  <si>
    <t>https://drive.google.com/file/d/1-24cnG0WUJCv_VD0mpiWrBlbAiOZhCSt/view?usp=sharing</t>
  </si>
  <si>
    <t>https://trello.com/c/MLN4TNHU</t>
  </si>
  <si>
    <t>https://trello.com/c/zVlPuUNX</t>
  </si>
  <si>
    <t>https://trello.com/c/wFB581nC</t>
  </si>
  <si>
    <t>https://trello.com/c/2IOZCLd1</t>
  </si>
  <si>
    <t>https://trello.com/c/JbORCSOj</t>
  </si>
  <si>
    <t>https://drive.google.com/file/d/1F7qDeEAgif0ORwt8uA_-Qs7XfoQURpMK/view?usp=sharing</t>
  </si>
  <si>
    <t>https://trello.com/c/xY4HogDJ</t>
  </si>
  <si>
    <t>https://trello.com/c/czz82g7c</t>
  </si>
  <si>
    <t>https://trello.com/c/QfZ7U6E3</t>
  </si>
  <si>
    <t>https://trello.com/c/Rd8tYrAK</t>
  </si>
  <si>
    <t>https://drive.google.com/file/d/1KX6Kl84IM6AcXkhgJyVcnhdp2oDInz3B/view?usp=sharing</t>
  </si>
  <si>
    <t>Alambrado</t>
  </si>
  <si>
    <t>Botiquín</t>
  </si>
  <si>
    <t>Mural</t>
  </si>
  <si>
    <t>Postes eléctricos</t>
  </si>
  <si>
    <t>Por 10000 - El 18/6 se cambio 200 USD por ARS a TC 158</t>
  </si>
  <si>
    <t>Por devolución de gorra</t>
  </si>
  <si>
    <t>David Velardo</t>
  </si>
  <si>
    <t>WIRE OUT 210617L1B77D1C003915202116819633 BNF DAVID VELARDO</t>
  </si>
  <si>
    <t>Conectores 3 Position Circular Connector Receptacle Male Pins Solder CONN RCPT MALE 3POS GOLD SOLDER Switchcraft Inc. - EN3P3MRAPCX - SC242-ND - BREX</t>
  </si>
  <si>
    <t>Conectores 3 Position Circular Connector Plug Female Sockets Solder Cup CONN PLUG FMALE 3P GOLD SLDR CUP Switchcraft Inc. - EN3C3FX - SC251-ND - BREX</t>
  </si>
  <si>
    <t>Interruptor Toggle Switch SPST Panel Mount SWITCH TOGGLE SPST 6A 125V NKK Switches - M2011B2B1W03 - 360-3070-ND - BREX</t>
  </si>
  <si>
    <t>Conectores 9 Position D-Sub Receptacle Female Sockets Connector CONN D-SUB RCPT 9POS R/A SLDR NorComp Inc. - 173-E09-213R461 - NOR1838-ND - BREX</t>
  </si>
  <si>
    <t>Convertidor Isolated Module DC DC Converter Output 5V - - - 5A 9.2V - 18V Input DC DC CONVERTER 5V 25W MEAN WELL USA Inc. - SDM30-12S5 - 1866-4448-ND - BREX</t>
  </si>
  <si>
    <t>Convertidor Isolated Module DC DC Converter Output 12V - - - 2.1A 9.2V - 18V Input DC DC CONVERTER 12V 25W MEAN WELL USA Inc. - SDM30-12S12 - 1866-4445-ND - BREX</t>
  </si>
  <si>
    <t>Indicador LED Addressable Lighting series 50 LED Strip - Red Green Blue (RGB) - ADDRESS LED STRIP RGB 1=50 SparkFun Electronics - COM-16346 - 1568-COM-16346-ND - BREX</t>
  </si>
  <si>
    <t>https://drive.google.com/file/d/1h2YrUBr3dgtQuEItWASU0ya8mMBI_QP2/view?usp=sharing</t>
  </si>
  <si>
    <t>https://drive.google.com/file/d/1fNKvL0cMGHVzqOlsmNsI0MFNiH6_MY3C/view?usp=sharing</t>
  </si>
  <si>
    <t>Stock</t>
  </si>
  <si>
    <t>ABAC091 - UNIÓN TE MACHO CENTRAL 1/2'' O.D. X 1/4'' NPT AC. INOX AISI 316 - ABAC - TTM 4-2-316</t>
  </si>
  <si>
    <t>ABAC064 - TAPÓN Para EXTREMO CONECTOR 1/4'' O.D. AC INOX AISI 316 - ABAC - PO 2-0-316</t>
  </si>
  <si>
    <t>ABAC071 - TAPA Para EXTREMO TUBO 1/2'' O.D. AC. INOX AISI 316 - ABAC - PA 4-0-316</t>
  </si>
  <si>
    <t>ABAC10011 - CUPLA ROSCADA 1/4 NPT AC. INOX AISI 316 - ABAC - CUP 2-316</t>
  </si>
  <si>
    <t>ABAC10013 - CUPLA ROSCADA 1/2 NPT AC. INOX AISI 316 - ABAC - CUP 4-316</t>
  </si>
  <si>
    <t>ABAC1005 - ENTRERROSCA 1/4 NPT AC. INOX AISI 316 - ABAC - ENT 2-316</t>
  </si>
  <si>
    <t>ABAC1007 - ENTRERROSCA 1/2 NPT AC. INO AISI 316 - ABAC - ENT 4-0-316</t>
  </si>
  <si>
    <t>ABAC0994 - UNIÓN TE ROSCADA 1/2 NPTH AC. INOX AISI 316 - ABAC - THH 4-316</t>
  </si>
  <si>
    <t>GEN0327 - VÁLVULA ESFÉRICA DE AC. INOX - 3 PIEZAS - CONEXIÓN H-H 1/2'' G - GENEBRE - 0012025 04 MD</t>
  </si>
  <si>
    <t>GEN0084 - VÁLVULA ELECTROVÁLVULA NAMUR 5 VÍAS 12 V CC - 001 4519 02 C12</t>
  </si>
  <si>
    <t>GEN0411 - CINTA DE TEFLÓN PTFE 1/2 X 12 METROS</t>
  </si>
  <si>
    <t>GEN0413 - CINTA DE TEFLÓN 0.1X3/4X50 MTS</t>
  </si>
  <si>
    <t>ABAC0933 - BUJE DE REDUCCIÓN 1/2'' NPTM X 1/4'' NPTH AC. INOX AISI 316 - ABAC - BUR 4-2-316</t>
  </si>
  <si>
    <t>ABAC0993 - UNIÓN TE ROSCADA 1/4 NPTH AC. INOX AISI 316 - ABAC - THH 2-316</t>
  </si>
  <si>
    <t>https://trello.com/c/H9qKegrH</t>
  </si>
  <si>
    <t>CURVA 90° PARA SOLDAR PULIDO TOTAL 304L 22.2 x 2.0 mm - SKU 312053 - Tromen 50</t>
  </si>
  <si>
    <t>https://trello.com/c/g4jODs3J</t>
  </si>
  <si>
    <t>Soldaduras</t>
  </si>
  <si>
    <t>Switch Cisco Sf110-24 Serie 110 para oficina</t>
  </si>
  <si>
    <t>https://trello.com/c/uxh6rFRR</t>
  </si>
  <si>
    <t>Válvula Tuerca Alivio Seguridad Para Termotanque Bronce 3/4</t>
  </si>
  <si>
    <t>Fuente P Monitor Samsung LG 14v 3.5a 6,0 x 4.4mm Gtia</t>
  </si>
  <si>
    <t>Cable Multipar Telefónico Exterior 4 Pares Mall X100mts Mallado</t>
  </si>
  <si>
    <t>Cable Telefónico</t>
  </si>
  <si>
    <t>Por cancelación de zapato</t>
  </si>
  <si>
    <t>https://trello.com/c/iPATSpLj</t>
  </si>
  <si>
    <t>JUNIO - con aguinaldo</t>
  </si>
  <si>
    <t>Repuesto cinta para rotular cinta rotuladora Brother 12mm - 012502627654</t>
  </si>
  <si>
    <t>https://trello.com/c/LV1hUOiZ</t>
  </si>
  <si>
    <t>Bazar</t>
  </si>
  <si>
    <t>Insumos de limpieza y bazar</t>
  </si>
  <si>
    <t>Tazas</t>
  </si>
  <si>
    <t>Tazas para cabrera</t>
  </si>
  <si>
    <t>Cucharas para cabrera</t>
  </si>
  <si>
    <t>Bazar cabrera</t>
  </si>
  <si>
    <t>Gaseosas y torta</t>
  </si>
  <si>
    <t>Alquiler container para stock de peróxido en Canning Contenedor TRIU 868869-6 JULIO 2021</t>
  </si>
  <si>
    <t>Viáticos Federico Brito</t>
  </si>
  <si>
    <t>Viáticos Nacho Piombo</t>
  </si>
  <si>
    <t>https://drive.google.com/file/d/1VY58RD-htnuunemYCtlojakh-CyYORB8/view?usp=sharing</t>
  </si>
  <si>
    <t>JUNIO de Nacho Piombo y Luca</t>
  </si>
  <si>
    <t>Messina Luis Eduardo</t>
  </si>
  <si>
    <t>Electricista reparación de luz de giro y baliza Shineray</t>
  </si>
  <si>
    <t>Annulus</t>
  </si>
  <si>
    <t>Annulus N4</t>
  </si>
  <si>
    <t>Annulus N5</t>
  </si>
  <si>
    <t>Annulus N6</t>
  </si>
  <si>
    <t>Tapa End</t>
  </si>
  <si>
    <t>Conector AN6</t>
  </si>
  <si>
    <t>Inyector FACE</t>
  </si>
  <si>
    <t>Inyector END</t>
  </si>
  <si>
    <t>Pintle Body</t>
  </si>
  <si>
    <t>https://trello.com/c/MeF6ltE4</t>
  </si>
  <si>
    <t>Viáticos Federico Britos - NACHO PASO 10K FEDE reportó despues</t>
  </si>
  <si>
    <t>Transporte viáticos taxi Fede Brito - NACHO PASO 10K FEDE reportó despues</t>
  </si>
  <si>
    <t>Viáticos Federico Britos pasó Nacho Piombo - NACHO PASO 10K FEDE reportó despues</t>
  </si>
  <si>
    <t>Zorra Carro Stanley Plataforma Acero Mt519 Hasta 200 Kg</t>
  </si>
  <si>
    <t>https://trello.com/c/94ezGqM2</t>
  </si>
  <si>
    <t>Loma de Burro</t>
  </si>
  <si>
    <t>Lomo De Burro C/pasacables 5 Canales Eventos Sonido Dj Cable para caños</t>
  </si>
  <si>
    <t>https://trello.com/c/ZWPl8bOl</t>
  </si>
  <si>
    <t>Zapatilla Santa Fe Marrón Calzado Seguridad C/puntera Att 42</t>
  </si>
  <si>
    <t>Repuesto Punta para soldar Lapiz Soldador Estación Ss-989 Proskit</t>
  </si>
  <si>
    <t>Set Sierras Copa Omaha 6pcs 64-127mm Madera Plastico Yeso</t>
  </si>
  <si>
    <t>https://trello.com/c/19QuZRKS</t>
  </si>
  <si>
    <t>Zapatilla Santa Fe Marrón Calzado Seguridad C/puntera Att 42 - RESTANTE</t>
  </si>
  <si>
    <t>Repuesto Punta para soldar Lapiz Soldador Estación Ss-989 Proskit - RESTANTE</t>
  </si>
  <si>
    <t>Set Sierras Copa Omaha 6pcs 64-127mm Madera Plastico Yeso - RESTANTE</t>
  </si>
  <si>
    <t>Peaje Nacho Piombo</t>
  </si>
  <si>
    <t>https://drive.google.com/file/d/1uuDrMoxzPyD3Q6PpuuiEBkv6OsusQ7io/view?usp=sharing</t>
  </si>
  <si>
    <t>Forestex SRL</t>
  </si>
  <si>
    <t>Compra remeras y buzos paso Luca</t>
  </si>
  <si>
    <t>https://drive.google.com/file/d/1P73TvATmf1s9BJklioIovift-tsxyeBP/view?usp=sharing</t>
  </si>
  <si>
    <t>Aberturas Modena 2x150 ventana vidrio laminado Aberturas Container</t>
  </si>
  <si>
    <t>Aberturas Modena 150x150 ventana vidrio laminado Aberturas Container</t>
  </si>
  <si>
    <t>https://trello.com/c/HzOgR90U</t>
  </si>
  <si>
    <t>https://drive.google.com/file/d/1j3NpGlxqLpq6nt2BQnFuILUnsnWM93vm/view?usp=sharing</t>
  </si>
  <si>
    <t>Regulador de Presión 979-1500 Repair Kit for 873-1500 Series Regulator   Aqua Environment - 979-1500 - Stock Propulsión Sitio de Ensayos - Repair Kit for 873-1500 Series Regulators - BREX</t>
  </si>
  <si>
    <t>Regulador de Presión 839-400-NV Repair Kit for 415-400-NV Series Regulator Aqua Environment - 839-400-NV - Repair Kit for 415-400-NV Series Regulators -  Stock Propulsión Sitio de Ensayos - BREX</t>
  </si>
  <si>
    <t>Regulador de Presión 873-1500 873 High Flow Reducing Regulators Aqua Environment - 873-1500 - High Flow Reducing Regulator Hand/Spring Loaded 1/2inch NPT outlet 1/4inch NPT inlet 0 to 1500 psi out - Stock Propulsión Sitio de Ensayos - BREX</t>
  </si>
  <si>
    <t>Regulador de Presión 415-400-NV 415 Reducing Regulators Aqua Environment - 415-400-NV - Stock Propulsión Sitio de Ensayos - Reducing Regulator Hand/Spring Loaded 1/4inch FNPT Fittings 0 to 400 psi out Non-vented  - BREX</t>
  </si>
  <si>
    <t>Regulador de Presión 873-D 873-D High Flow Dome Loaded Reducing Regulators Aqua Environment 873-D -  High Flow Dome Loaded Reducing Regulator, High Accuracy, 1/2inch NPT outlet, 1/4inch NPT inlet, 0 to 6000 psi outlet pressure - Stock Propulsión Sitio de Ensayos - BREX</t>
  </si>
  <si>
    <t>https://drive.google.com/file/d/1xlkAQMb5HlLUm0uk7TD8nRUlOBhyn2a0/view?usp=sharing</t>
  </si>
  <si>
    <t>Tubo de Luz</t>
  </si>
  <si>
    <t>https://drive.google.com/file/d/1pluR2nvVkqFdHRHyMNYqOUdYIYe1h6W_/view?usp=sharing</t>
  </si>
  <si>
    <t>Conectores D-Sub Standard Connectors IP67 25F R/A .283 HW NorComp Inc. - 773-E25-213R461 - 636-773-E25-213R461 - BREX</t>
  </si>
  <si>
    <t>https://drive.google.com/file/d/1weK9uNN1sUarqQd_udaXLA3880dNN906/view?usp=sharing</t>
  </si>
  <si>
    <t>https://drive.google.com/file/d/1ds_v0iHoJfpgOvTrS6ltP2lJNJ6CVruQ/view?usp=sharing</t>
  </si>
  <si>
    <t>Indicador LED Standard LEDs - SMD Green 570nm 10mcd 2mA OSRAM Opto Semiconductors - LG L29K-F2J1-24-Z - 720-LGL29KF2J124Z - BREX</t>
  </si>
  <si>
    <t>Uber Federico Brito</t>
  </si>
  <si>
    <t>https://trello.com/c/X5SeVSd1</t>
  </si>
  <si>
    <t>https://drive.google.com/file/d/1cjVLY5_7HGQvbGbO3u3nwE_bp07hy3bt/view?usp=sharing</t>
  </si>
  <si>
    <t>Arreglo auto Belieres pasó Luca</t>
  </si>
  <si>
    <t>Paredones</t>
  </si>
  <si>
    <t>Paredones para sitio de ensayos pasó Luca</t>
  </si>
  <si>
    <t>https://drive.google.com/file/d/1Fa08aIY75Xe0nqSPY173PDvx6_uvXJ1e/view?usp=sharing</t>
  </si>
  <si>
    <t>Categoria</t>
  </si>
  <si>
    <t>Sub categoria 1</t>
  </si>
  <si>
    <t>Sub categoria 2</t>
  </si>
  <si>
    <t>Area</t>
  </si>
  <si>
    <t>Global</t>
  </si>
  <si>
    <t>Sancor Seguros 2 de 6</t>
  </si>
  <si>
    <t>https://drive.google.com/file/d/145KHT3qBZieS6S53kWQpS39hM1ERNRuC/view?usp=sharing</t>
  </si>
  <si>
    <t>Conectores Headers &amp; Wire Housings 3MM MICRO-FIT Recept. 10 CKT Molex - 43645-1000 - 538-43645-1000 - BREX</t>
  </si>
  <si>
    <t>https://drive.google.com/file/d/1IurpkwYoxCMZuXGlx3EkAev_dQTPmpQi/view?usp=sharing</t>
  </si>
  <si>
    <t>Almuerzo semanal Rancho Juan Gimenez pasó Nacho Piombo</t>
  </si>
  <si>
    <t>Microsoft</t>
  </si>
  <si>
    <t>Licencia Microsoft pasó Luca</t>
  </si>
  <si>
    <t>Cable multifilar</t>
  </si>
  <si>
    <t>Cable multifilar de 37 contactos apantallado para el Banco de Ensayos pasó Andrés Pozzi por metro</t>
  </si>
  <si>
    <t>https://drive.google.com/file/d/1CSpqPp31SZzLWNviEgtgcFk9CtO7Enis/view?usp=sharing</t>
  </si>
  <si>
    <t>Puerta</t>
  </si>
  <si>
    <t>Contrafuego</t>
  </si>
  <si>
    <t>Puerta Ignifuga F60 Homologadas INTI puerta de emergencia</t>
  </si>
  <si>
    <t>https://trello.com/c/xPbbNRxE</t>
  </si>
  <si>
    <t>Bandeja portacable perf 50/50 0.7 Zingrip xm 5M42</t>
  </si>
  <si>
    <t>https://trello.com/c/Kh7GiYBu</t>
  </si>
  <si>
    <t>Curia</t>
  </si>
  <si>
    <t>Aislante Lana de Vidrio U LB Rolac Plata 50mm 01 18.00 120 50 RP</t>
  </si>
  <si>
    <t>Buenos Aires Comunicaciones</t>
  </si>
  <si>
    <t>Antena</t>
  </si>
  <si>
    <t>Antena Adp4 slim 420/430 mhz 3.5 db omni 2410</t>
  </si>
  <si>
    <t>Conector Uhf Macho a rg58 PL259 macho 3521</t>
  </si>
  <si>
    <t>Cable 95/30A rg58 foam b/perdid 1720</t>
  </si>
  <si>
    <t>https://trello.com/c/UG9NhJb3</t>
  </si>
  <si>
    <t>Disco de pulido para amoladora discos de desbaste</t>
  </si>
  <si>
    <t>Bulones para Banco de Ensayos pasó Nacho Piombo</t>
  </si>
  <si>
    <t>Matafuegos 202</t>
  </si>
  <si>
    <t>Chalecos refractarios</t>
  </si>
  <si>
    <t>https://trello.com/c/Zl3mEev3</t>
  </si>
  <si>
    <t>Recarga de matafuegos ABC</t>
  </si>
  <si>
    <t>CR Medición</t>
  </si>
  <si>
    <t>Manómetro PFP820ZRR7R6 vacuómetro 760 mmhg todo inox</t>
  </si>
  <si>
    <t>https://trello.com/c/pcIChkMF</t>
  </si>
  <si>
    <t>Honorarios arquitecto oficina cabrera pasó Luca</t>
  </si>
  <si>
    <t>Banco de Pruebas</t>
  </si>
  <si>
    <t>CELDA DE CARGA NINGBO BOARD TIPO TSA 10KG TSA10KG - Banquito de Pruebas de componentes de tug</t>
  </si>
  <si>
    <t>https://trello.com/c/bi8sdgcd</t>
  </si>
  <si>
    <t>Taxco - JULIO</t>
  </si>
  <si>
    <t>Prueba de Vejiga</t>
  </si>
  <si>
    <t>Rollo Polietileno Cristal 300 Micrones para prueba vejiga de tanques TUG</t>
  </si>
  <si>
    <t>5 Mechas Sierra Copa Omaha Madera Plástico Yeso 64 A 127mm</t>
  </si>
  <si>
    <t>Juego Letras De Marcar Golpe 3mm 27pzas Harden Profesional</t>
  </si>
  <si>
    <t>Juego Números De Marcar Golpe 3mm 9pzas Harden Profesional</t>
  </si>
  <si>
    <t>https://trello.com/c/wxqWjLLb</t>
  </si>
  <si>
    <t>Micrófono Manos Libres Ptt Handy Baofeng Micrófono De Palma Salida Auricular Clip Ropa Handie</t>
  </si>
  <si>
    <t>Bidón Plastico Apilable 10 Lt Apto Todo Uso Tapa C/precinto</t>
  </si>
  <si>
    <t>Medidor Inflador De Neumáticos Manómetro Tipo Pistola Premium</t>
  </si>
  <si>
    <t>Carro Enrollador De Manguera Rehau 1/2 Pulgada X 60 M</t>
  </si>
  <si>
    <t>Manguera Para Trasvase De Líquidos Pasa Combustible Nafta</t>
  </si>
  <si>
    <t>Base Cargador Baofeng Original Uv-5r</t>
  </si>
  <si>
    <t>Balanza Electronica Kretz Novel Eco2 31kg Bluetooth Batería Contadora</t>
  </si>
  <si>
    <t>Handy Baofeng Manos Libres Recargable Walkie Talkie Handie</t>
  </si>
  <si>
    <t>Acople Rapido Para Manguera 1/2 Pulgada H3051 (x2u) Aquaflex</t>
  </si>
  <si>
    <t>Niple De Union Para Acople Rapido 1/2 (x2) H3004 Aquaflex</t>
  </si>
  <si>
    <t>https://trello.com/c/ZuSXaiC4</t>
  </si>
  <si>
    <t>Rótulas Competición Macho 12mm Rosca Derecha Ms Rodamientos para banco de ensayos vertical</t>
  </si>
  <si>
    <t>Rotulas</t>
  </si>
  <si>
    <t>https://trello.com/c/kirS0AhP</t>
  </si>
  <si>
    <t>Chapas info tanques chapas con datos Tanques BE</t>
  </si>
  <si>
    <t>Trotecnica</t>
  </si>
  <si>
    <t>https://trello.com/c/6zdajAXS</t>
  </si>
  <si>
    <t>Conectores CONN D-SUB PLUG 25POS R/A SLDR 25 Position D-Sub Plug Male Pins Connector NorComp Inc. - 173-E25-113R461 - NOR1841-ND - BREX</t>
  </si>
  <si>
    <t>https://drive.google.com/file/d/1ngxVJ_iISnv3fQ5FEy1qF5rwEM0MhTVy/view?usp=sharing</t>
  </si>
  <si>
    <t>https://drive.google.com/file/d/1aYBtT003Egv8Z1cPom5B1IU-J3R20vt-/view?usp=sharing</t>
  </si>
  <si>
    <t>Pago Gastón Bonet Estructura Tug pasó Luca</t>
  </si>
  <si>
    <t>https://trello.com/c/e4DGWdp1</t>
  </si>
  <si>
    <t>https://trello.com/c/Dm6TESup</t>
  </si>
  <si>
    <t>Expensas - MAYO - fueron devueltas y no correspondía</t>
  </si>
  <si>
    <t>https://drive.google.com/file/d/1TqmjXXCuufWqZfJDCvU7aU5LyosMQIzC/view?usp=sharing</t>
  </si>
  <si>
    <t>Nueva contadora de plata pasó Luca</t>
  </si>
  <si>
    <t>Tisera S.A.</t>
  </si>
  <si>
    <t>Armario metálico guardarropa 4 puertas</t>
  </si>
  <si>
    <t>https://trello.com/c/TUpGKGNS</t>
  </si>
  <si>
    <t>Electricidad Sucre</t>
  </si>
  <si>
    <t>Conectores 3/4 chapa materiales eléctricos</t>
  </si>
  <si>
    <t>Cajas de chapa 10x5 gabiente materiales eléctricos</t>
  </si>
  <si>
    <t>Caños rollos flex 3/4 x25 desc efec</t>
  </si>
  <si>
    <t>Conectores 3/4 Ho desc efec</t>
  </si>
  <si>
    <t>Mechas SDS 10x160 bulonera</t>
  </si>
  <si>
    <t>Pernos FWA 10x130 bulonera</t>
  </si>
  <si>
    <t>Carrefour</t>
  </si>
  <si>
    <t>Comida consumibles Nacho Piombo leche en polvo</t>
  </si>
  <si>
    <t>https://trello.com/c/RXYMmbDo</t>
  </si>
  <si>
    <t>https://trello.com/c/BmFYimP8</t>
  </si>
  <si>
    <t>Por devolución de punta para soldar</t>
  </si>
  <si>
    <t>Punta para Soldar Soldador Punta Cautin Lapiz Repuesto Estación De Soldado - Compras Dispositivo de Soldadura - DEVUELTO CANCELADO</t>
  </si>
  <si>
    <t>Accesorios para baño</t>
  </si>
  <si>
    <t>Kit 3 Piezas Accesorios Baño Fv Arizona Set 0179.03/b1 Metal</t>
  </si>
  <si>
    <t>Mouse Logitech Usb M90 Negro 1000 Dpi Dark Midnight Gray</t>
  </si>
  <si>
    <t>Repuesto Lapiz Soldador Estacion Ss-989 Proskit</t>
  </si>
  <si>
    <t>Servilletero Porta Servilleta Alambre Cromado</t>
  </si>
  <si>
    <t>Barbijos Atom-protect Barbijo Social / Tapaboca Conicet Original X 10</t>
  </si>
  <si>
    <t>Porta Rollo De Papel Cocina Cromado Mesa - Sheshu Home</t>
  </si>
  <si>
    <t>Auriculares In-ear Inalámbricos Xiaomi Redmi Airdots Negro Para Shineray</t>
  </si>
  <si>
    <t>Auriculares</t>
  </si>
  <si>
    <t>https://trello.com/c/VV2LJSL3</t>
  </si>
  <si>
    <t>Kit 3 Piezas Accesorios Baño Fv Arizona Set 0179.03/b1 Metal Restante</t>
  </si>
  <si>
    <t>Mouse Logitech Usb M90 Negro 1000 Dpi Dark Midnight Gray Restante</t>
  </si>
  <si>
    <t>Repuesto Lapiz Soldador Estacion Ss-989 Proskit Restante</t>
  </si>
  <si>
    <t>Servilletero Porta Servilleta Alambre Cromado Restante</t>
  </si>
  <si>
    <t>Barbijos Atom-protect Barbijo Social / Tapaboca Conicet Original X 10 Restante</t>
  </si>
  <si>
    <t>Termómetro Químico De Mercurio Luft -10 A +60 c Laboratorio Restante</t>
  </si>
  <si>
    <t>Porta Rollo De Papel Cocina Cromado Mesa - Sheshu Home Restante</t>
  </si>
  <si>
    <t>Auriculares In-ear Inalámbricos Xiaomi Redmi Airdots Negro Para Shineray Restante</t>
  </si>
  <si>
    <t>Aktiol Alcohol En Aerosol Con Glicerina 143 Ml X 12 Unidades</t>
  </si>
  <si>
    <t>Plafón Embutir Led 24w 30x30 Cm Cuadrado Panel Luz Fría X 6u Iluminación nuevo container</t>
  </si>
  <si>
    <t>Broche Mit Para Abrochadora Mit 50 Caja X5000 Broches</t>
  </si>
  <si>
    <t>Abrochadora Mit 50 Pinza Pintada Color No Elegible</t>
  </si>
  <si>
    <t>https://trello.com/c/O0hnsGt6</t>
  </si>
  <si>
    <t>500.000 para piombo - 1.700 para Epic</t>
  </si>
  <si>
    <t>Pañuelos descartables nacho piombo</t>
  </si>
  <si>
    <t>https://drive.google.com/file/d/1YNCITBBsp1JeCpTf-xOYWPaHi9XSnn9o/view?usp=sharing</t>
  </si>
  <si>
    <t>Uber envío de mercadería a rancho pasó Nacho Piombo</t>
  </si>
  <si>
    <t>https://drive.google.com/file/d/1oNi4b1jVp6HlAWhioC8PItHef-56_fkW/view?usp=sharing</t>
  </si>
  <si>
    <t>BELIERES - JULIO</t>
  </si>
  <si>
    <t>Fuente Vapex 12 volt 1 amp pasó Ricardo Banco de Ensayos</t>
  </si>
  <si>
    <t>https://drive.google.com/file/d/1-UbfQ_jo8R8oQt0XCzqzib_t5Zq6hYfE/view?usp=sharing</t>
  </si>
  <si>
    <t>Limpia contactos</t>
  </si>
  <si>
    <t>Limpia contactos delta conta super verde ch pasó Ricardo</t>
  </si>
  <si>
    <t>https://drive.google.com/file/d/16AYtFLm58JlQ9RolyFqaKkL441P2h6VE/view?usp=sharing</t>
  </si>
  <si>
    <t>Cables pasó Ricardo</t>
  </si>
  <si>
    <t>https://drive.google.com/file/d/1_vTCu4EqYDY8f4swyB9FU3xBbe74nr5k/view?usp=sharing</t>
  </si>
  <si>
    <t>Módulo Toma PC RJ45 Simple BCO compró Ricky supongo para oficina cabrera C0792</t>
  </si>
  <si>
    <t>Caja de Paso 06-212111BGENRO - Caja Estanca Plast IP65 210x210x11 pasó Ricardo</t>
  </si>
  <si>
    <t>https://drive.google.com/file/d/1nMSOUJ4svViYWRUB90Tnm9Qlj2GloSDh/view?usp=sharing</t>
  </si>
  <si>
    <t>Barreras para sitio de ensayos pasó Luca comprobante pasó Ricardo</t>
  </si>
  <si>
    <t>https://drive.google.com/file/d/1eos9Mu5k6bqVcL8uWTwwqPi4nBUffEjB/view?usp=sharing</t>
  </si>
  <si>
    <t>Delcre Construcciones</t>
  </si>
  <si>
    <t>Cinta destapa cañerías</t>
  </si>
  <si>
    <t>Cinta destapa cañerías PET cinta destapación 10 mts pasó Ricardo</t>
  </si>
  <si>
    <t>https://drive.google.com/file/d/1JgVvPiFtbgcxz7dmcht7PD9a5wD0A6yH/view?usp=sharing</t>
  </si>
  <si>
    <t>Tomacable</t>
  </si>
  <si>
    <t>Cable tipo taller 92-FNEUTR-Cable tipo taller FRACC 3x2.50mm-05/92F Pasó Ricardo</t>
  </si>
  <si>
    <t>Jabalina JC 1215GENRO-JABALINA Lisa 1/2'' x 1500mm L1415 - J Pasó Ricardo</t>
  </si>
  <si>
    <t>Tomacable para Jabalina M 12GENRO-TOMACABLE para Jabalina de 1/2''-M12 Pasó Ricardo</t>
  </si>
  <si>
    <t>20070312CONEX-Prensacables HP12 5/8' con tuerca rosca gas Pasó Ricardo</t>
  </si>
  <si>
    <t>20070313CONEX-Prensacables HP13 3/4' con tuerca rosca gas Pasó Ricardo</t>
  </si>
  <si>
    <t>20070304CONEX-Prensacables HP04 7/8'' con tuerca rosca eléctrica Pasó Ricardo</t>
  </si>
  <si>
    <t>20070305CONEX-Prensacables HP05 1'' con tuerca rosca eléctrica Pasó Ricardo</t>
  </si>
  <si>
    <t>Caja de paso PRE251ROKER Caja TM IP55 DIN.7B.164 164 100-R3437 Pasó Ricardo</t>
  </si>
  <si>
    <t>Llave de luz 20510JELUZ-Bastidor Adaptador para Din 1Mod.BL-J0353 Pasó Ricardo</t>
  </si>
  <si>
    <t>Tomas y encendidos 80059JELUZ-Tomacorriente Bipolar Tierra 250V 20A Platinum Pasó Ricardo</t>
  </si>
  <si>
    <t>Cable Unipolar 12-FNEUTR-Cable Unipolar FRACC 1x6.00mm bicolor 01/12 Pasó Ricardo</t>
  </si>
  <si>
    <t>Fichas KS44251KALOP-Ficha KH Hembra para pernos chatos BCO Pasó Ricardo</t>
  </si>
  <si>
    <t>Fichas KS44211KALOP-Ficha Macho K3 Pernos Chatos BCO.10A Pasó Ricardo</t>
  </si>
  <si>
    <t>Caja de paso 06-111108BGENRO-Caja Estanca Plast IP65 115x115x80 Pasó Ricardo</t>
  </si>
  <si>
    <t>Zapatillas 138.561.61RICHI Zapatilla 4Mod Con Term. Con Cabl. 1.5mts Pasó Ricardo</t>
  </si>
  <si>
    <t>Cablecanal HTA 1821AFOURN CABLECANAL por metro 18x21 HT con adh. -HTA18 Pasó Ricardo</t>
  </si>
  <si>
    <t>Curvas AR 1824FOURN-Curva 90 Plana para 18x21 AR1824 Pasó Ricardo</t>
  </si>
  <si>
    <t>https://drive.google.com/file/d/1Za5SLBTveSJ0-u8Dwb0nS4FtmJVcf4h0/view?usp=sharing</t>
  </si>
  <si>
    <t>Curvas AR 1822FOURN-Curva Interna P/18x21-AI1822 pasó Ricardo</t>
  </si>
  <si>
    <t>https://drive.google.com/file/d/1miwgR_Cn_jwrB3eol4-iKTO-JhVVtgwq/view?usp=sharing</t>
  </si>
  <si>
    <t>Sanitarios Rivadavia</t>
  </si>
  <si>
    <t>Llave de paso</t>
  </si>
  <si>
    <t>Espigas PO R. M 13 - Pasó Ricardo</t>
  </si>
  <si>
    <t>Codos 90 T-Fus.20 - Pasó Ricardo</t>
  </si>
  <si>
    <t>Codos 90 T-Fus.20xRH13 - Pasó Ricardo</t>
  </si>
  <si>
    <t>Llave de paso llave esférica H3 20 FU-FU - Pasó Ricardo</t>
  </si>
  <si>
    <t>Tubo H T-FUS-20xR13 - Pasó Ricardo</t>
  </si>
  <si>
    <t>Unión T T-Fus.20 - Pasó Ricardo</t>
  </si>
  <si>
    <t>Unión T-Fus.20 - Pasó Ricardo</t>
  </si>
  <si>
    <t>https://drive.google.com/file/d/1eWnwuRsIFp-cqDgP0X1w1rIhFFVAFvf_/view?usp=sharing</t>
  </si>
  <si>
    <t>Componentes varios pasó Ricardo sin proyecto</t>
  </si>
  <si>
    <t>https://drive.google.com/file/d/1Jxjfia46RIocMWLWXEXaoTjmTWQFSazw/view?usp=sharing</t>
  </si>
  <si>
    <t>https://drive.google.com/file/d/1rBzsPXW0DUz2YhruREYR2dDvFbS7fDYW/view?usp=sharing</t>
  </si>
  <si>
    <t>Ferretería Solis</t>
  </si>
  <si>
    <t>Tornillos T1 T2 pasó Ricardo sin proyecto</t>
  </si>
  <si>
    <t>https://drive.google.com/file/d/1GIM-v7jiMZRY5drZBCqYlyLvkzra54A3/view?usp=sharing</t>
  </si>
  <si>
    <t>Bisagras Fichas pasó ricardo sin proyecto</t>
  </si>
  <si>
    <t>Tornillos autoperforantes 14x1 1/2</t>
  </si>
  <si>
    <t>https://drive.google.com/file/d/1JXT0p0LVIXiFLVMdnXMEorPcQAxDsaO0/view?usp=sharing</t>
  </si>
  <si>
    <t>Imán</t>
  </si>
  <si>
    <t>Soporte para Sierra</t>
  </si>
  <si>
    <t>Bandeja Imantada</t>
  </si>
  <si>
    <t>Espejo</t>
  </si>
  <si>
    <t>Cinta Helicoidal</t>
  </si>
  <si>
    <t>Llave T</t>
  </si>
  <si>
    <t>Juego de Tubos</t>
  </si>
  <si>
    <t>FECIN CEPILLO MANUAL DE ACERO INOXIDABLE FEC116BG MANGO PLASTICO AZUL O.ESPANA LARGO TOTAL 260mm LARGO UTIL 130mm ANCHO 16mm SALIENTE DE PUA 28mm ESPESOR DE ALAMBRE 0.30mm FEC-116BG Resistencia a la tracción: 1 60-1 80 kgs/mm2. Según norma AISI 304 (W.-Nr 1.4301) y AISI 302 - ACC-FEC116BG Pasó Ricardo</t>
  </si>
  <si>
    <t>CINTA DE PAPEL NEGRA 24mm X 35Metros AUTOADHESIVA CINTA de ENMASCARAR O.ARGENTINA - CIN-24X35 Pasó Ricardo</t>
  </si>
  <si>
    <t>3M CINTA AISLADORA DE PVC USO INDUSTRIAL SCOTCH 770 19mm x 20Mts Espesor 0 18mm FABRICADA DE PVC CON ADHESIVO BASE DE CAUCHO - CIN-3M770 Pasó Ricardo</t>
  </si>
  <si>
    <t>ISARD LINTERNA DE INSPECCION 11017 200lum con BASE MAGNETICA y GANCHO para colgar alcance 60mts led cob autonomia 5hs alimentacion 3 pilas AAA (no incluidas). O.CHINA 11-017 - LIN-11017 Pasó Ricardo</t>
  </si>
  <si>
    <t>BREMEN LIMA MEDIA CAÑA 12PG 2DO CORTE CON CABO MATERIAL ACERO T12 MANGOS PP y TPR O.CHINA 4588 - LIV-4588 Pasó Ricardo</t>
  </si>
  <si>
    <t>BREMEN LIMA PLANA 12PG 2DO CORTE CON CABO MATERIAL ACERO T12 MANGOS PP y TPR O.CHINA 4596 - LIV-4596 Pasó Ricardo</t>
  </si>
  <si>
    <t>BREMEN LIMA CUADRADA 10PG 2DO CORTE CON CABO MATERIAL ACERO T12 MANGOS PP y TPR O.CHINA 7191 - LIV-7191 Pasó Ricardo</t>
  </si>
  <si>
    <t>KLD LIMAS Para MATRICERO KLD060 JUEGO de 6Pzas con MANGO 4 x 160mm O.CHINA USO HOBBY Para METAL KLD-060 en BLISTER - LIV-KLD060 Pasó Ricardo</t>
  </si>
  <si>
    <t>BAHCO LLAVE de CAÑO BAHCO con APERTURA DE BOCA de 72mm 143A O.ARGENTINA - LLA-143A Pasó Ricardo</t>
  </si>
  <si>
    <t>MOTA EWJ1 JUEGO DE LLAVES CRIQUE COMBINADAS ACODADAS CON MEDIDAS EN MILIMETROS INCLUYE 6 PIEZAS CON MEDIDAS 8 10 11 13 14 17mm O.SPAIN EWJ-1 72 DIENTES - LLC-EWJ1 Pasó Ricardo</t>
  </si>
  <si>
    <t>MOTA EWJ-2 JUEGO DE LLAVES CRIQUE COMBINADAS ACODADAS CON MEDIDAS EN PULGADAS INCLUYE 6 PIEZAS CON MEDIDAS 5/16 - 3/8 - 7/16 - 1/2 - 9/16 - 5/8 pulg O.SPAIN EWJ2 - 72 DIENTES - LLC-EWJ2 Pasó Ricardo</t>
  </si>
  <si>
    <t>KNIPEX LLAVE PICOLORO RAPTOR 8741250 LARGO de 250mm APERTURA de BOCA 10 a 32mm O.ALEMANIA - LLP-8741250 Pasó Ricardo</t>
  </si>
  <si>
    <t>MOTA LUBRICANTE MULTIUSO 155Gramos / 216ml LB216 LUBRIMOTA O.CHINA CON PICO válvula 360 - LUB-LB216 Pasó Ricardo</t>
  </si>
  <si>
    <t>PILA o BATERIA 1.5Volt AAA Pack x 4 Und ALCALINA DURACELL MN2400B4 - PIL-MN2400B4 Pasó Ricardo</t>
  </si>
  <si>
    <t>TESA CINTA DOBLE FAZ POWERBOND ULTRA FUERTE DE 1.5Mts x 19 mm DE 0.5 mm ESPESOR. SOPORTA 10Kg x 10cm DE CINTA ADHESIVA. S - CIN-55791 Pasó Ricardo</t>
  </si>
  <si>
    <t>TESA CINTA MULTIPROPOSITO UNIVERSAL UTILITY DUCT TAPE 10M x 48mm COLOR NEGRO - CIN-56348N Pasó Ricardo</t>
  </si>
  <si>
    <t>CINTA EMPAQUE TRANSPARENTE 48mm x 90Mts IDEAL Para REALIZAR EMBALAJE O.ARGENTINA - CIN-TRANS Pasó Ricardo</t>
  </si>
  <si>
    <t>CINTA EMPAQUE TRANSPARENTE 24mm x 50Mts IDEAL Para REALIZAR EMBALAJE O.ARGENTINA - CIN-TRANSS Pasó Ricardo</t>
  </si>
  <si>
    <t>BREMEN IMÁN TELESCOPICO ( EXTENSIBLE ) de 65cm LARGO PARA LEVANTAR HASTA 0 7Kg PU-06 BREMEN 5797 - IMA-5797 Pasó Ricardo</t>
  </si>
  <si>
    <t>TACTIX EXTENSION TELESCOPICA VARILLA 75CM DE LARGO ESPEJO DE 84x50 O.CHINA TX545323 - IMA-TX545323 Pasó Ricardo</t>
  </si>
  <si>
    <t>DELTA GRASA TUNGREASE G36 EN POTE de 100cc O.ARGENTINA Grasa lubricante sintética - LUB-G36XP Pasó Ricardo</t>
  </si>
  <si>
    <t>PROSKIT LUPA de MANO MA-021 3.5 x con LUZ a LED de 46mm de Diametro de VIDRIO O.CHINA FUNCIONA con 3 Pilas AAA ( NO INCLUIDAS ) MA021 - LUP-MA021 Pasó Ricardo</t>
  </si>
  <si>
    <t>BREMEN SOPORTE DE FIJACION PARA SIERRA COPA BIMETALICA. VASTAGO HEXAGONAL 7/16 PARA SIERRAS COPA DE 32mm A 152mm CON ROSCA DE 5/8. INCLUYE MECHA GUIA DE 1/4 USO PROFESIONAL O.CHINA 5926 - MEC-5926 Pasó Ricardo</t>
  </si>
  <si>
    <t>SIERRA COPA 32mm BIMETALICA 1 1/4 Para METAL MADERA ALUMINIO y PLASTICO O.CHINA - MEC-5962 Pasó Ricardo</t>
  </si>
  <si>
    <t>SIERRA COPA 51mm BIMETALICA 2 Para METAL MADERA ALUMINIO y PLASTICO O.CHINA - MEC-5973 Pasó Ricardo</t>
  </si>
  <si>
    <t>BREMEN BANDEJA IMANTADA RECTANGULAR 140 x 240 x 28 CONTIENE 2 IMANES DE 80mm 1200gauss. MATERIAL ACERO INOXIDABLE O.CHINA 6784 USO PROFESIONAL - PLA-6784 Pasó Ricardo</t>
  </si>
  <si>
    <t>PROSKIT ALICATE de CORTE al RAS PK-101D de 125mm CORTE SUGERIDO 1 3mm en COBRE MANGOS ANTIDESLIZANTES O.TAIWAN - PZE-PK101D Pasó Ricardo</t>
  </si>
  <si>
    <t>Multímetro PROSKIT TESTER MT-1508 AUTORANGO 1999Ctas 3-1/2 CON LUZ BUSCAPOLO DETECTOR de TENSION TENSION 600Volt Ac-Dc 20Mohm CONTINUDAD CON SONIDO CORRIENTE AC-DC 200mA O.CHINA ( 2 x 1.5v AAA ) MT1508 - TED-MT1508 Pasó Ricardo</t>
  </si>
  <si>
    <t>Destornillador FELO BUSCAPOLO CONVENCIONAL de 3 5 x 100mm 100volt - 250volt 361350 O.ALEMANIA - DES-361350 Pasó Ricardo</t>
  </si>
  <si>
    <t>BREMEN DESTORNILLADOR BUSCAPOLO 110V 250V O.TAIWAN 6764 - DES-6764 Pasó Ricardo</t>
  </si>
  <si>
    <t>LIJA MOTA TELA ESMERIL AX2120 Grano 120 DE OXIDO de ALUMINIO LINEA PREMIUM - LIJ-AX2120 Pasó Ricardo</t>
  </si>
  <si>
    <t>Lija MOTA TELA ESMERIL AX2240 Grano 240 DE OXIDO de ALUMINIO LINEA PREMIUM - LIJ-AX2240 Pasó Ricardo</t>
  </si>
  <si>
    <t>MOTA LIJA AL AGUA AX3180 Grano 180 Con CARBURO DE SILICIO LINEA PREMIUN REALIZADAS CON GRANOS de ALTA RESISTENCIA y ADHERENCIA A LA HOJA - LIJ-AX3180 Pasó Ricardo</t>
  </si>
  <si>
    <t>MOTA LIJA AL AGUA AX3240 Grano 240 Con CARBURO DE SILICIO LINEA PREMIUN REALIZADAS CON GRANOS de ALTA RESISTENCIA y ADHERENCIA A LA HOJA - LIJ-AX3240 Pasó Ricardo</t>
  </si>
  <si>
    <t>MOTA LIJA AL AGUA AX3400 Grano 400 Con CARBURO DE SILICIO LINEA PREMIUN REALIZADAS CON GRANOS de ALTA RESISTENCIA y ADHERENCIA A LA HOJA - LIJ-AX3400 Pasó Ricardo</t>
  </si>
  <si>
    <t>MOTA LIJA AL AGUA AX4200 Grano 1200 Con CARBURO DE SILICIO LINEA PREMIUN REALIZADAS CON GRANOS de ALTA RESISTENCIA y ADHERENCIA A LA HOJA - LIJ-AX4200 Pasó Ricardo</t>
  </si>
  <si>
    <t>NEGRO o TRANSPARENTE POR METRO 1.2mm (3/64pulg) DE DIAMETRO TERMOCONTRAIBLE SPAGUETTI DE PARED FINA PLF100 - REDUCE HASTA 0.6mm - ESPESOR DE PARED 0.43mm - SPA-10001 Pasó Ricardo</t>
  </si>
  <si>
    <t>NEGRO o TRANSPARENTE POR METRO 1.6mm (1/16pulg) DE DIAMETRO TERMOCONTRAIBLE SPAGUETTI DE PARED FINA PLF100 - REDUCE HASTA 0.8mm - ESPESOR DE PARED 0.43mm - SPA-10002 Pasó Ricardo</t>
  </si>
  <si>
    <t>NEGRO o TRANSPARENTE POR METRO 2.4mm (3/32pulg) DE DIAMETRO TERMOCONTRAIBLE SPAGUETTI DE PARED FINA PLF100 - REDUCE HASTA 1.2mm - ESPESOR DE PARED 0.51mm - SPA-10003 Pasó Ricardo</t>
  </si>
  <si>
    <t>NEGRO o TRANSPARENTE POR METRO 3.2mm (1/8pulg) DE DIAMETRO TERMOCONTRAIBLE SPAGUETTI DE PARED FINA PLF100 - REDUCE HASTA 1.6mm - ESPESOR DE PARED 0.51mm - SPA-10004 Pasó Ricardo</t>
  </si>
  <si>
    <t>NEGRO o TRANSPARENTE POR METRO 4.8mm (3/16pulg) DE DIAMETRO TERMOCONTRAIBLE SPAGUETTI DE PARED FINA PLF100 - REDUCE HASTA 2.4mm - ESPESOR DE PARED 0.52mm - SPA-10005 Pasó Ricardo</t>
  </si>
  <si>
    <t>NEGRO o TRANSPARENTE POR METRO 6.4mm (1/4pulg) DE DIAMETRO TERMOCONTRAIBLE SPAGUETTI DE PARED FINA PLF100 - REDUCE HASTA 3 2mm - ESPESOR DE PARED 0 65mm - SPA-10006 Pasó Ricardo</t>
  </si>
  <si>
    <t>CINTA HELICOIDAL 01GW 6.3mm x Metro (1/4) APCH1 - CIN-APCH1 Pasó Ricardo</t>
  </si>
  <si>
    <t>CINTA HELICOIDAL 02GW 9.5mm x Metro (3/8) APCH2 - CIN-APCH2 Pasó Ricardo</t>
  </si>
  <si>
    <t>CINTA HELICOIDAL 03GW 12.7mm x Metro (1/2) APCH3 - CIN-APCH3 Pasó Ricardo</t>
  </si>
  <si>
    <t>CINTA HELICOIDAL 04GW 15.8mm x Metro (5/8) APCH4 - CIN-APCH4 Pasó Ricardo</t>
  </si>
  <si>
    <t>CINTA HELICOIDAL 05GW 19mm x Metro (3/4) APCH5 - CIN-APCH5 Pasó Ricardo</t>
  </si>
  <si>
    <t>CINTA HELICOIDAL 06GW 25mm x Metro (1) APCH6 - CIN-APCH6 Pasó Ricardo</t>
  </si>
  <si>
    <t>PRECINTOS GW MODELO AP100 100mm de LARGO x 2.5mm PACK de 100 UNIDADES PRE-AP100 Pasó Ricardo</t>
  </si>
  <si>
    <t>PRECINTOS GW MODELO AP180 100mm de LARGO x 4.8mm PACK de 100 UNIDADES PRE-AP180 Pasó Ricardo</t>
  </si>
  <si>
    <t>PRECINTOS GW MODELO AP100 300mm de LARGO x 4.8mm PACK de 100 UNIDADES PRE-AP300 Pasó Ricardo</t>
  </si>
  <si>
    <t>PLAQUETA o BASE Adhesiva y Atornillable PORTA PRECINTOS GW de 28 x 28mm GRANDES GMB4AC - AUTOxADHESIVO INCOPORADO - PRE-GMB4AC Pasó Ricardo</t>
  </si>
  <si>
    <t>NEGRO o TRANSPARENTE POR METRO 12.7mm (1/2'') DE DIAMETRO TERMOCONTRAIBLE SPAGUETTI DE PARED FINA PLF100 - REDUCE HASTA 6.4mm - ESPESOR DE PARED 0.65mm SPA TC08 SPA-10008 Pasó Ricardo</t>
  </si>
  <si>
    <t>NEGRO o TRANSPARENTE POR METRO 19.1mm (3/4'') DE DIAMETRO TERMOCONTRAIBLE SPAGUETTI DE PARED FINA PLF100 - REDUCE HASTA 9.5mm - ESPESOR DE PARED 0.77mm SPA TC09 SPA-10009 Pasó Ricardo</t>
  </si>
  <si>
    <t>NEGRO o TRANSPARENTE POR METRO 25.4mm (1'') DE DIAMETRO TERMOCONTRAIBLE SPAGUETTI DE PARED FINA PLF100 - REDUCE HASTA 12.7mm - ESPESOR DE PARED 0.89mm SPA TC10 SPA-10010 Pasó Ricardo</t>
  </si>
  <si>
    <t>TACTIX TIJERA ACERO 175mm de largo 7'' O.CHINA STAINLESS STEEL MANGO BIMATERIAL USO GENERAL TX473001 TIJ-TX473001 Pasó Ricardo</t>
  </si>
  <si>
    <t>TACTIX TIJERA ACERO 275mm de largo 10'' O.CHINA STAINLESS STEEL MANGO BIMATERIAL USO GENERAL TX473005 - TIJ-TX473005 Pasó Ricardo</t>
  </si>
  <si>
    <t>BOSCH ESPONJA ABRASIVA TACO de LIJADO GRANO MEDIO 68x97x27mm LIJ-2608608225 Pasó Ricardo</t>
  </si>
  <si>
    <t>02 Pulgada BREMEN LLAVE COMBINADA 5/16 BOCA CERRADA y ABIERTA - LLC-ES08 Pasó Ricardo</t>
  </si>
  <si>
    <t>03 Pulgada BREMEN LLAVE COMBINADA 3/18 BOCA CERRADA y ABIERTA - LLC-ES10 Pasó Ricardo</t>
  </si>
  <si>
    <t>04 Pulgada BREMEN LLAVE COMBINADA 7/16 BOCA CERRADA y ABIERTA - LLC-ES11 Pasó Ricardo</t>
  </si>
  <si>
    <t>05 Pulgada BREMEN LLAVE COMBINADA 1/2 BOCA CERRADA y ABIERTA - LLC-ES13 Pasó Ricardo</t>
  </si>
  <si>
    <t>07 Pulgada BREMEN LLAVE COMBINADA 5/8 BOCA CERRADA y ABIERTA - LLC-ES16 Pasó Ricardo</t>
  </si>
  <si>
    <t>09 Pulgada BREMEN LLAVE COMBINADA 3/4 BOCA CERRADA y ABIERTA - LLC-ES19 Pasó Ricardo</t>
  </si>
  <si>
    <t>12 Milimétrica BREMEN LLAVE T 4mm CABEZAL ESFERICO MANGO PLASTICO 5025 LLH-5025 Pasó Ricardo</t>
  </si>
  <si>
    <t>13 Milimétrica BREMEN LLAVE T 5mm CABEZAL ESFERICO MANGO PLASTICO 5026 LLH-5026 Pasó Ricardo</t>
  </si>
  <si>
    <t>MOTA JUEGO DE TUBOS HEXAGONALES ENCASTRE 1/4 EK121 MATERIAL CROMO VANADIO CON TERMINACION SATINADA ANTICORROSION 6 PIEZAS DE MEDIDAS EN PULGADAS DE 3/16 7/32 1/4 5/16 3/8 7/16 O.SPAIN EK-121 TUB-EK121 Pasó Ricardo</t>
  </si>
  <si>
    <t>Juego de tubos MOTA JUEGO de 3/8 EK221 6Pzas TUBOS MEDIDAS EN PULGADAS 1/4 5/16 3/8 7/16 1/2 y 9/16 EK-221 O.SPAIN TUB-EK221 Pasó Ricardo</t>
  </si>
  <si>
    <t>Juego de tubos 15 TUBO ENCASTRE 1/4 Pulgada de 5/32 ESTRIADO o HEXAGONAL TUB-T14X532 Pasó Ricardo</t>
  </si>
  <si>
    <t>Juego de Tubos 19 TUBO ENCASTRE 1/4 Pulgada de 9/32 ESTRIADO o HEXAGONAL TUB-T14X932 Pasó Ricardo</t>
  </si>
  <si>
    <t>Juego de Tubos 22 TUBO ENCASTRE 3/8 Pulgadade 5/8 ESTRIADO o HEXAGONAL TUB-T38X58 Pasó Ricardo</t>
  </si>
  <si>
    <t>Pegamento PEG LOCTITE 5G XXX-21 Pasó Ricardo</t>
  </si>
  <si>
    <t>https://drive.google.com/file/d/1V1KHCsBrcaggU__qS24vWsXgcfFNK30F/view?usp=sharing</t>
  </si>
  <si>
    <t>Luminarias Osram Portalámparas pasó Ricardo</t>
  </si>
  <si>
    <t>https://drive.google.com/file/d/17XsEunPVG5OapWpzD0KCB5__cl-dXTEz/view?usp=sharing</t>
  </si>
  <si>
    <t>Adaptador Mini DP a VGA pasó Ricardo</t>
  </si>
  <si>
    <t>https://drive.google.com/file/d/1x_-uHd1Ms82AWdlUX1iU3WgH6ISpbvys/view?usp=sharing</t>
  </si>
  <si>
    <t>Rollo aluminio Agua mineral pasó Ricardo</t>
  </si>
  <si>
    <t>https://drive.google.com/file/d/1X-pqVwj3mE_iDLyjIt8EG8V05vNXq_RC/view?usp=sharing</t>
  </si>
  <si>
    <t>Cemento Loma Negra x50Kg</t>
  </si>
  <si>
    <t>Cacique Cal Hidráulica x30Kg</t>
  </si>
  <si>
    <t>Varilla Hierro ADN 8mm</t>
  </si>
  <si>
    <t>Alambre fardo xKg</t>
  </si>
  <si>
    <t>Bolsón de Arena</t>
  </si>
  <si>
    <t>Bolsón de Piedra Partida</t>
  </si>
  <si>
    <t>https://drive.google.com/file/d/1BM_taCpW9zlwbnJuj9iHzxifXIoNRzen/view?usp=sharing</t>
  </si>
  <si>
    <t>Grampas Omega para caño Hidro3 19</t>
  </si>
  <si>
    <t>Codo TH Amanco 90 25</t>
  </si>
  <si>
    <t>Codo TH Amanco 25 x RH13</t>
  </si>
  <si>
    <t>Unión Tee TH Amanco 25</t>
  </si>
  <si>
    <t>Unión TH Amanco 25</t>
  </si>
  <si>
    <t>https://drive.google.com/file/d/1htj997Q97BgUBRuds4kDtUcTrZdmuQKo/view?usp=sharing</t>
  </si>
  <si>
    <t>Ficha 103.273.30RICHI Ficha Bipolar con tierra 10A Sal.Tras Gr</t>
  </si>
  <si>
    <t>https://drive.google.com/file/d/1Ng1N0vM4LBJECvMKXyPtp1_MywkZpkQ_/view?usp=sharing</t>
  </si>
  <si>
    <t>Conectores 502BALIC Conector 3/4 Hierro F502</t>
  </si>
  <si>
    <t>S-61362STECK Borne Poliamida Para cable Flex 4 41A</t>
  </si>
  <si>
    <t>Tomas y encendidos 6904CAMBR-Módulo Toma con polo a tierra-C0769</t>
  </si>
  <si>
    <t>Tomas y encendidos 7604CAMBR-Módulo Toma con tierra para energ.estab.rojo</t>
  </si>
  <si>
    <t>https://drive.google.com/file/d/16GqdVR5F6zh8RMFg9fHHmVL_c4ElHlh2/view?usp=sharing</t>
  </si>
  <si>
    <t>Cadena</t>
  </si>
  <si>
    <t>Punzón</t>
  </si>
  <si>
    <t>La Rosca de Rodriguez</t>
  </si>
  <si>
    <t>Cadena 40 pasó Ricardo</t>
  </si>
  <si>
    <t>Mechas SDS Pasó Ricardo</t>
  </si>
  <si>
    <t>Bulón 3/8 y broca pla pasó Ricardo</t>
  </si>
  <si>
    <t>Punzón Pasó Ricardo</t>
  </si>
  <si>
    <t>https://drive.google.com/file/d/13Qg1XS4i6At3lzmPqk8Cr5GCvXOLj7_J/view?usp=sharing</t>
  </si>
  <si>
    <t>Química Serain Juarez</t>
  </si>
  <si>
    <t xml:space="preserve">Bidón de 10lts de diluyente 105 metanol puro </t>
  </si>
  <si>
    <t>https://trello.com/c/X4fAPWNa</t>
  </si>
  <si>
    <t>Teiner S.R.L.</t>
  </si>
  <si>
    <t>Container JULIO Destiladora traslado e hidrogrúa</t>
  </si>
  <si>
    <t>https://trello.com/c/OXMdmkwW</t>
  </si>
  <si>
    <t>Peaje Corredores Viales ABRIL 2021 - JUNIO 2021</t>
  </si>
  <si>
    <t>Tubo de ensayo</t>
  </si>
  <si>
    <t>Tapones</t>
  </si>
  <si>
    <t>Gradilla</t>
  </si>
  <si>
    <t>Goma</t>
  </si>
  <si>
    <t>Instrumental Pasteur</t>
  </si>
  <si>
    <t>Tubo de ensayo de vidrio IVA Ensayo 16x150mm TUB_VID_2179 Materiales Laboratorio F. Medicina para medir concentración</t>
  </si>
  <si>
    <t>Tapón de Goma Rojo para tubo de ensayo TAP_ROJ_0496 Materiales Laboratorio F. Medicina para medir concentración</t>
  </si>
  <si>
    <t>Gradilla de alambre plasitificado Leone para tubos de ensayo x12 GRA_PLA_1101 Materiales Laboratorio F. Medicina para medir concentración</t>
  </si>
  <si>
    <t>Goma de Látex 5x8 grosor GOM_LAT_0565 Materiales Laboratorio F. Medicina para medir concentración</t>
  </si>
  <si>
    <t>Pipeta Propipeta de Goma Arcano PRO_GOM_4012 Materiales Laboratorio F. Medicina para medir concentración</t>
  </si>
  <si>
    <t>Pipeta Volumétrica IVA 1ml Dos Aforos PIP_VOL_4216 Materiales Laboratorio F. Medicina para medir concentración</t>
  </si>
  <si>
    <t>Espátula curva cucharita de acero ESP_ACE_9018 Materiales Laboratorio F. Medicina para medir concentración</t>
  </si>
  <si>
    <t>Espátula cuchara de acero 180mm ESP_ACE_9015 Materiales Laboratorio F. Medicina para medir concentración</t>
  </si>
  <si>
    <t>https://trello.com/c/XfaDKAmh</t>
  </si>
  <si>
    <t>Sala Semi Limpia</t>
  </si>
  <si>
    <t>Rollo Cable Kalop 2.5 Celeste Sala Semi Limpia cable normalizado Q8ZQ Neutroluz</t>
  </si>
  <si>
    <t>Rollo Cable Kalop 2.5 Verde-Amarillo Sala Semi Limpia cable normalizado Q8ZU Neutroluz</t>
  </si>
  <si>
    <t>Rollo Cable Kalop 1.5 Blanco Sala Semi Limpia cable normalizado P9RD Neutroluz</t>
  </si>
  <si>
    <t>Rollo Cable Kalop 1.5 Celeste Sala Semi Limpia cable normalizado Q8ZZ Neutroluz</t>
  </si>
  <si>
    <t>Rollo Cable Kalop 2.5 Marrón Sala Semi Limpia cable normalizado Q8ZO Neutroluz</t>
  </si>
  <si>
    <t>Rollo Cable Kalop 1.5 Verde-Amarillo Sala Semi Limpia cable normalizado P9RI Neutroluz</t>
  </si>
  <si>
    <t>Bastidor Lujo de Poli Cambre Sxxii Sala Semi Limpia CAM6970 14036970</t>
  </si>
  <si>
    <t>Módulo Toma doble comb Cambre Sxxii Sala Semi Limpia CAM6999 14026999</t>
  </si>
  <si>
    <t>https://trello.com/c/Z1DrTJzI</t>
  </si>
  <si>
    <t>Portón</t>
  </si>
  <si>
    <t>Rueda de fundición</t>
  </si>
  <si>
    <t>Herrajes Yacante</t>
  </si>
  <si>
    <t>Rueda de fundición gris canal cuadrado diámetro 105mm 105--V - Hierros Portón Corredizo</t>
  </si>
  <si>
    <t>Chapas 40x80 1.6 - Hierros portón corredizo</t>
  </si>
  <si>
    <t>Ángulo 2 x 1/8 - Hierros portón corredizo</t>
  </si>
  <si>
    <t>Rodillo guía - Hierros portón corredizo</t>
  </si>
  <si>
    <t>https://trello.com/c/2ngu0czv</t>
  </si>
  <si>
    <t>Machos</t>
  </si>
  <si>
    <t>Macho 1/8 NPT</t>
  </si>
  <si>
    <t>Macho 1/8 BSPT</t>
  </si>
  <si>
    <t>Macho 1/4 NPT</t>
  </si>
  <si>
    <t>Macho 1/4 BSPT</t>
  </si>
  <si>
    <t>Macho 1/2 NPT</t>
  </si>
  <si>
    <t>Macho 1/2 BSPT</t>
  </si>
  <si>
    <t>Macho 24x2 Metrico</t>
  </si>
  <si>
    <t>Macho 9/16 UNF</t>
  </si>
  <si>
    <t>Macho 7/8 UNF</t>
  </si>
  <si>
    <t>Cojinete 1''-1.5'' 1/8NPT</t>
  </si>
  <si>
    <t>Cojinete 1''-1.5'' 1/8BSPT</t>
  </si>
  <si>
    <t>Cojinete 1''-1.5'' 1/4NPT</t>
  </si>
  <si>
    <t>Cojinete 1''-1.5'' 1/4BSPT</t>
  </si>
  <si>
    <t>Cojinete 1''-1.5'' 1/2NPT</t>
  </si>
  <si>
    <t>Cojinete 1''-1.5'' 1/2BSPT</t>
  </si>
  <si>
    <t>Cojinete 1''-1.5'' 24x2Metrico</t>
  </si>
  <si>
    <t>Cojinete 1''-1.5'' 9/16UNF</t>
  </si>
  <si>
    <t>Cojinete 1''-1.5'' 7/8UNF</t>
  </si>
  <si>
    <t>Tornillos M5x10 12.9</t>
  </si>
  <si>
    <t>Tornillos M5x12 12.9</t>
  </si>
  <si>
    <t>Tornillos M5x15 12.9</t>
  </si>
  <si>
    <t>Tornillos M5x30 12.9</t>
  </si>
  <si>
    <t>Tornillos M6x35 12.9</t>
  </si>
  <si>
    <t>Tornillos M6x45 12.9</t>
  </si>
  <si>
    <t>Tornillos M6x55 12.9</t>
  </si>
  <si>
    <t>Tuercas M5 8.8</t>
  </si>
  <si>
    <t>Tuercas M6 8.8</t>
  </si>
  <si>
    <t>Arandelas M5 Grower</t>
  </si>
  <si>
    <t>Arandelas M5 Biseladas</t>
  </si>
  <si>
    <t>Arandelas M6 Grower</t>
  </si>
  <si>
    <t>Arandelas M6 Biseladas</t>
  </si>
  <si>
    <t>Brocas</t>
  </si>
  <si>
    <t>Brocas 8.5mm Para Macho 1/8'' NPT</t>
  </si>
  <si>
    <t>Brocas 11mm Para Macho 1/4'' NPT</t>
  </si>
  <si>
    <t>Brocas 18mm Para Macho 1/2'' NPT</t>
  </si>
  <si>
    <t>Brocas 8.1mm Para Macho 1/8'' BSPT</t>
  </si>
  <si>
    <t>Brocas 10.7mm Para Macho 1/4'' BSPT</t>
  </si>
  <si>
    <t>Brocas 17.7mm Para Macho 1/2'' BSPT</t>
  </si>
  <si>
    <t>Porta cojinete 1''</t>
  </si>
  <si>
    <t>Porta cojinete 1.5''</t>
  </si>
  <si>
    <t>Porta machos</t>
  </si>
  <si>
    <t>Porta machos para los machos solicitados N3</t>
  </si>
  <si>
    <t>Porta machos para los machos solicitados N4</t>
  </si>
  <si>
    <t>Tornillos M12x120 8.8</t>
  </si>
  <si>
    <t>Manija Giramacho N3</t>
  </si>
  <si>
    <t>Tornillos Flange Flang 8 x 1 1/2 c/m x1000 unidades</t>
  </si>
  <si>
    <t>https://trello.com/c/vhVtpHOG</t>
  </si>
  <si>
    <t>Provisiones Nacho Piombo y  jarro de leche - cápsulas nespresso</t>
  </si>
  <si>
    <t>Medicamentos farmacia Nacho Piombo</t>
  </si>
  <si>
    <t>Tornillos para container pasó Nacho Piombo</t>
  </si>
  <si>
    <t>Taladro Eléctrico Percutor Y Destornillador Einhell Power X-change Th-id 720 E 2700rpm 60hz 720w Rojo 220v</t>
  </si>
  <si>
    <t>Juego Set Kit Mechas Puntas Bosch 30 Pzas En Caja Tecnofast</t>
  </si>
  <si>
    <t>https://trello.com/c/ayjh4wbH</t>
  </si>
  <si>
    <t>Escuadra</t>
  </si>
  <si>
    <t>Trípode Celular Cámara 1.50m + Funda + Trípode De Mesa</t>
  </si>
  <si>
    <t>Escuadra Carpintero Combinada Hamilton 30cm 45 90 Nivel Cod. Ec30 Dgm</t>
  </si>
  <si>
    <t>Escuadra Magnetica Soporte Soldador Omaha 11 Kg 3 4u Blister</t>
  </si>
  <si>
    <t>Escuadra De Aluminio Con Sombrero 12'' Guiller Tigre Discos</t>
  </si>
  <si>
    <t>https://trello.com/c/vRF5rHfa</t>
  </si>
  <si>
    <t>Gonzalo Miretti</t>
  </si>
  <si>
    <t>Adelanto AGOSTO y SEPTIEMBRE chequear</t>
  </si>
  <si>
    <t>Viáticos Luca Estebenet</t>
  </si>
  <si>
    <t>Buje Polipropileno Reducción 1'' x 1/2'' 17475 Cañerías y accesorios 1 destiladora</t>
  </si>
  <si>
    <t>Buje Polipropileno Reducción 1'' x 3/4'' 17471 Cañerías y accesorios 1 destiladora</t>
  </si>
  <si>
    <t>Codo polipropileno MH 90' 1/2'' 17600 Cañerías y accesorios 1 destiladora</t>
  </si>
  <si>
    <t>Entrerrosca polipropileno 1/2'' 17548 Cañerías y accesorios 1 destiladora</t>
  </si>
  <si>
    <t>Enchufe rosca hembra polietileno 1/2'' 17440 Cañerías y accesorios 1 destiladora</t>
  </si>
  <si>
    <t>Unión Tee polipropileno 1/2'' 17566 Cañerías y accesorios 1 destiladora</t>
  </si>
  <si>
    <t>Entrerrosca polipropileno reducción .3/4'' x 1/2'' 19233 Cañerías y accesorios 1 destiladora</t>
  </si>
  <si>
    <t>Buje polipropileno reducción 1.1/2'' x 1/2'' 17481 Cañerías y accesorios 1 destiladora</t>
  </si>
  <si>
    <t>Codo polipropileno HH 90' 1/2'' 17482 Cañerías y accesorios 1 destiladora</t>
  </si>
  <si>
    <t>Tapón polipropileno Macho 1/2'' 17560 Cañerías y accesorios 1 destiladora</t>
  </si>
  <si>
    <t>Cupla polipropileno 1/2'' 17504 Cañerías y accesorios 1 destiladora</t>
  </si>
  <si>
    <t>Caño Acqua System 20 agua caliente PN 20 14760 Cañerías y accesorios 1 destiladora</t>
  </si>
  <si>
    <t>Grampa omega para caño agua 1/2'' 9029 Cañerías y accesorios 1 destiladora</t>
  </si>
  <si>
    <t>Grampa omega para caño agua 1 1/2'' 9033 Cañerías y accesorios 1 destiladora</t>
  </si>
  <si>
    <t>Manguera pileta 1 1/2'' con fra. Blanca 39288 Cañerías y accesorios 1 destiladora</t>
  </si>
  <si>
    <t>Terraja P-PVC 1-2 a 1 coj Cañerías y accesorios 1 destiladora</t>
  </si>
  <si>
    <t>Tornillos Millar 8x1/2 puntamecha para container Sitio de Ensayos</t>
  </si>
  <si>
    <t>Ferretería Talleres</t>
  </si>
  <si>
    <t>https://trello.com/c/Uvx4MT1z</t>
  </si>
  <si>
    <t>Termómetro Químico De Mercurio Luft -10 A +60 c Laboratorio se rompió</t>
  </si>
  <si>
    <t>La casa de los termómetros</t>
  </si>
  <si>
    <t>Termómetro varilla mercurio 10 a 60 grados con envío 504060</t>
  </si>
  <si>
    <t>Display</t>
  </si>
  <si>
    <t>Display Oled 1.3 Blanco 128x64 I2c Sh1106 Arduino Candy</t>
  </si>
  <si>
    <t>https://drive.google.com/file/d/1YDe96Rp2RkFSdZZ1UFItpXDJ5QTTQeTW/view?usp=sharing</t>
  </si>
  <si>
    <t>Batería 9V para laboratorio pasó Andrés Pozzi</t>
  </si>
  <si>
    <t>https://drive.google.com/file/d/1m61s0JG1r-YsyigsmWZheCJzVyxshk0_/view?usp=sharing</t>
  </si>
  <si>
    <t>https://drive.google.com/file/d/1bfaPgMfG8EQxyVISNZl9WH0do94bpYRv/view?usp=sharing</t>
  </si>
  <si>
    <t>Pago expensas oficina cabrera Período MAYO</t>
  </si>
  <si>
    <t>Tienda Objetos</t>
  </si>
  <si>
    <t>Plafón Embutido cuadrado 24W Frío 180-Jupiter24WBL-60 plafones para container</t>
  </si>
  <si>
    <t>https://trello.com/c/do55ijxQ</t>
  </si>
  <si>
    <t>Tijera cortatubos Latyn</t>
  </si>
  <si>
    <t>D.P.K. S.R.L.</t>
  </si>
  <si>
    <t>Caño 4x4 1/2x6m IPS Polipropileno IP00303</t>
  </si>
  <si>
    <t>Unión Cruz HH 1/2 IPS Polipropileno IP03003</t>
  </si>
  <si>
    <t>Buje Reducción MH 3/4 x 1/2 IPS Polipropileno IP03406</t>
  </si>
  <si>
    <t>Unión Doble HH 1 1/2 IPS Polipropileno IP05407</t>
  </si>
  <si>
    <t>Unión Doble MH 1/2 IPS Polipropileno IP05410</t>
  </si>
  <si>
    <t>Enchufe rosca macho 1 1/2 polietileno jor. JN00207</t>
  </si>
  <si>
    <t>Válvula Esférica PVC Compacta JS 500 1/2 LL140</t>
  </si>
  <si>
    <t>https://trello.com/c/Q8Ex4iMi</t>
  </si>
  <si>
    <t>Supermercado almacén Inés Nacho Piombo</t>
  </si>
  <si>
    <t>Supermercado limpieza Inés Nacho Piombo</t>
  </si>
  <si>
    <t>https://drive.google.com/file/d/1Gq3P8vyF_V-FA_g8PTtMyLI7zKG1u1i0/view?usp=sharing</t>
  </si>
  <si>
    <t>https://drive.google.com/file/d/1-F4_2ehzYVfbCmnuL1xWHT3tvlQMlysQ/view?usp=sharing</t>
  </si>
  <si>
    <t>Pago expensas oficina cabrera Período JUNIO - Unidades 401 y 402</t>
  </si>
  <si>
    <t>Peaje AUSOL JUNIO</t>
  </si>
  <si>
    <t>Camperas pasó Luca</t>
  </si>
  <si>
    <t>Filtrado</t>
  </si>
  <si>
    <t>Gasatex</t>
  </si>
  <si>
    <t>MALLA DE ACERO 100 MICRONES ANCHO 1 MT 600-3 - para filtrar HTP</t>
  </si>
  <si>
    <t>https://trello.com/c/C2bj4auu</t>
  </si>
  <si>
    <t>Tornillos arandelas tuercas de inoxidables y ajuste de placas orificio</t>
  </si>
  <si>
    <t>1 brida porta inyector soldar conexiones varias</t>
  </si>
  <si>
    <t>Desclave de tapa y contratapa de inyector mecanizado y ajuste de conjunto - Soldadura de conector 1/4 NPT y caño de entrada de combustuble con conector JIC 7/8 - Reparación de tapa de inyector enderezado y mecanizado de asientos - rellenar con acero inox</t>
  </si>
  <si>
    <t>Trabajos entregados al 20 de abril de 2021 2 Conectores de carga y descarga para flexibles - 2 Bajadas para tanques principales de combustible y peróxido - 6 esferas perforadas diámetro 2mm para alivio de presión - Fabricar 26 sellos de aluminio para con</t>
  </si>
  <si>
    <t>Trabajos realizados desde el 21 de junio de 2021 Reparación de FACE reemplazo de postizo nuevo en inoxidable 420 clavado soldado y perforado de 10 orificios de 1mm a 4.5mm de profundidad y 31mm de entrecentro Entregado el 2 de Julio de 2021 - Reparar conjunto FACE/END desclavado de conjunto enderezado repasar ángulo de asiento de pintle (30grados) rosca M24x2 y diámetro de cuello para guía con el face. Reformar pintle con ángulo a 30 grados - Reparar conjunto FACE/END desclavado de conjunto repasado de ángulo de asiento de pinte (30grados) y rosca M24x2. Fabricar difusor perforado colocado dentro del FACE - Reparar conjunto FACE/END desclavado de conjunto repasado de àngulo de asiento de pinte (30grados) y rosca M24x2. Fabricar postizo cónico para encauzar combustible dentro del FACE. Reformar pintle con ángulo a 30 grados - Armado de conjunto balanza soldadura y pulido (Nacho Corro) - Fabricar Base de grùa con bujes y eje según planos. (Gervasio Tiberio) - Fabricar 4 tubos manifold de combustible/oxidante de LATAG - Fabricar dos codos de oxidante motor Tromen</t>
  </si>
  <si>
    <t>https://drive.google.com/file/d/1Hq7fjS-FHHge2FZvXWzC1doZ7VE3dHJL/view?usp=sharing</t>
  </si>
  <si>
    <t>Cámara Chancha segundo trabajo de piezas mecanizadas BE</t>
  </si>
  <si>
    <t>Inyector End segundo trabajo de piezas mecanizadas BE</t>
  </si>
  <si>
    <t>Tapa Inyector segundo trabajo de piezas mecanizadas BE</t>
  </si>
  <si>
    <t>Inyector Face segundo trabajo de piezas mecanizadas BE</t>
  </si>
  <si>
    <t>Conector AN6 segundo trabajo de piezas mecanizadas BE</t>
  </si>
  <si>
    <t>Pintle segundo trabajo de piezas mecanizadas BE</t>
  </si>
  <si>
    <t>https://trello.com/c/KbBQTPUW</t>
  </si>
  <si>
    <t>Flexar</t>
  </si>
  <si>
    <t>Módulo TR-420mA Tug_ME celdas de carga para calibración de empuje - Patrón</t>
  </si>
  <si>
    <t>Módulo TR-420mA Tromen celdas de carga para calibración de empuje - Patrón</t>
  </si>
  <si>
    <t>Celda de Carga CZ-100 Tromen celdas de carga para calibración de empuje - Patrón</t>
  </si>
  <si>
    <t>Celda de Carga CZC-1000 Tug_ME celdas de carga para calibración de empuje - Patrón</t>
  </si>
  <si>
    <t>https://trello.com/c/RdcekAmp</t>
  </si>
  <si>
    <t>Cinta Aisladora 3m Temflex 1550 X 20 Mts Negra X 10 Unidades</t>
  </si>
  <si>
    <t>Ficha Industrial Macho Scame 3p+n+t 32a 380v Optima Ip67</t>
  </si>
  <si>
    <t>Juego Sondas Galgas Milimétricas Grabadas Bremen 20 Pz Cod. 6462 Dgm</t>
  </si>
  <si>
    <t>Grampa Para fijar Tubo Rígido 20mm Genrod Pack X 10 Unidades</t>
  </si>
  <si>
    <t>Unión Conector Tubo Rígido Corrugado Pvc 20 Mm Genrod X10</t>
  </si>
  <si>
    <t>Filtro Completo De Agua Para Sedimentos Rotoplas Jumbo</t>
  </si>
  <si>
    <t>2 Bobina Papel Industrial Limpieza Papel Premium 400mt D/h Bbp-010</t>
  </si>
  <si>
    <t>Curva Para Tubo Rígido Pvc 20mm Genrod X10</t>
  </si>
  <si>
    <t>Reflector Led Bellalux 50w Luz Fría Exterior Pack X 4</t>
  </si>
  <si>
    <t>Baliza Roja Electrónica 48 Leds Destellante Uso En 220 Volts Color Rojo</t>
  </si>
  <si>
    <t>Pack 10 Cajas Exterior Pvc + 10 Llaves Armadas Sica Life</t>
  </si>
  <si>
    <t>Lámpara Lupa Extensible Mordaza 3 Dioptrias 48 Leds</t>
  </si>
  <si>
    <t>Juego Destornilladores Bremen 6 Pz Perilleros Pl Ph 7108</t>
  </si>
  <si>
    <t>Por cancelación de fichas</t>
  </si>
  <si>
    <t>https://trello.com/c/XGpHe3Ea</t>
  </si>
  <si>
    <t>Por cancelación de Plafones</t>
  </si>
  <si>
    <t>Tubo De Pvc Rígido Semipesado 20mm 5 Tiras X 3 Mts Genrod</t>
  </si>
  <si>
    <t>Plancha</t>
  </si>
  <si>
    <t>Caja De Paso Cuadrada 15x15x10cm Estanca Ciega Daisa</t>
  </si>
  <si>
    <t>Plancha Winco W30p 220v para realizar soldaduras en bladder experimental de Polietileno</t>
  </si>
  <si>
    <t>Porta Cápsulas De Café Nesspreso X 40 Capsulas Acero</t>
  </si>
  <si>
    <t>Bladder Experimental</t>
  </si>
  <si>
    <t>https://trello.com/c/VL75Klg4</t>
  </si>
  <si>
    <t>Salario Belieres</t>
  </si>
  <si>
    <t>https://trello.com/c/j5p1uFJ7</t>
  </si>
  <si>
    <t>Matafuegos nuevo tipo ABC x 10 kgs</t>
  </si>
  <si>
    <t>Magno Soluciones Integrales</t>
  </si>
  <si>
    <t>Matafuegos nuevo tipo ABC x 5 kgs</t>
  </si>
  <si>
    <t>Mercado de las Estanterías</t>
  </si>
  <si>
    <t>ARMARIO PUERTAS BATIENTES Línea CG - 90 cm - GRAFITO - PUERTAS GRIS CLARO para laboratorio con estantes</t>
  </si>
  <si>
    <t>https://trello.com/c/POfoC4qN</t>
  </si>
  <si>
    <t>Bomba Trasvasadora Argentec Bt30 Bomba Centrífuga 30W</t>
  </si>
  <si>
    <t>https://trello.com/c/thAUL1Hm</t>
  </si>
  <si>
    <t>Patas</t>
  </si>
  <si>
    <t>Mundo Cima</t>
  </si>
  <si>
    <t>Pata Regulable Plástico Zócalo 150mm X4/u Hafele - Mundo Cima F</t>
  </si>
  <si>
    <t>Placas Eecart TCyD_External_Switch_Interface_rA para nueva versión del tablero de control y display (TCyD)</t>
  </si>
  <si>
    <t>Placas Eecart TCyD_Panel_Superior_rA para nueva versión del tablero de control y display (TCyD)</t>
  </si>
  <si>
    <t>Placas Eecart TCyD_Panel_Inferior_rA para nueva versión del tablero de control y display (TCyD)</t>
  </si>
  <si>
    <t>Conectores CONN RECEPT 2POS 3MM VERT DUAL 2 Rectangular Connectors - Housings Receptacle Black 0.118'' (3.00mm) Molex - 430250200 - WM1783-ND - BREX Para Tablero de Control y Display TCyD_03</t>
  </si>
  <si>
    <t>Conectores CONN SOCKET 20-24AWG CRIMP TIN Socket Contact Tin 20-24 AWG Crimp Power Molex - 430300007 - WM1837-ND - BREX Para Tablero de Control y Display TCyD_03</t>
  </si>
  <si>
    <t>Conectores CONN SOCKET 20-24AWG CRIMP GOLD Socket Contact Gold 20-24 AWG Crimp Power Molex - 430300008 - WM2773-ND - BREX Para Tablero de Control y Display TCyD_03</t>
  </si>
  <si>
    <t>Conectores CONN D-SUB RCPT 25P PNL MNT SLDR 25 Position D-Sub Receptacle Female Sockets Connector NorComp Inc. - 772-E25-213R001 - NOR1011-ND - BREX Para Tablero de Control y Display TCyD_03</t>
  </si>
  <si>
    <t>Conectores CONN D-SUB PLUG 9P PNL MNT SLDR 9 Position D-Sub Plug Male Pins Connector NorComp Inc. - 772-E09-113R001 - NOR1006-ND - BREX Para Tablero de Control y Display TCyD_03</t>
  </si>
  <si>
    <t>Conectores CONN D-SUB PLUG 25P PNL MNT SLDR 25 Position D-Sub Plug Male Pins Connector NorComp Inc. - 772-E25-113R001 - NOR1008-ND - BREX Para Tablero de Control y Display TCyD_03</t>
  </si>
  <si>
    <t>Indicador LED 3014 DFN 0.1W WHITE WSURFACE NIM White Cool - LED Indication - Discrete 2.8V 1206 (3014 Metric) Broadcom Limited - ASMD-CWG7-NX7C2 - 516-ASMD-CWG7-NX7C2CT-ND - BREX Para Tablero de Control y Display TCyD_03</t>
  </si>
  <si>
    <t>Conectores CONN D-SUB RCPT 9POS R/A SLDR 9 Position D-Sub Receptacle Female Sockets Connector NorComp Inc. - 173-E09-213R461 - NOR1838-ND - BREX Para Tablero de Control y Display TCyD_03</t>
  </si>
  <si>
    <t>Resistencia de potencia RES SMD 82 OHM 5% 1/8W 0805 82 Ohms +-5% 0.125W 1/8W Chip Resistor 0805 (2012 Metric) Automotive AEC-Q200 Thick Film Panasonic Electronic Components - ERJ-6GEYJ820V -  P82ACT-ND - BREX Para Tablero de Control y Display TCyD_03</t>
  </si>
  <si>
    <t>Capacitores CAP CER 0.1UF 25V X7R 0603 +-20% 25V Ceramic Capacitor X7R 0603 (1608 Metric) TDK Corporation - CGA3E2X7R1E104M080AA - 445-12541-1-ND - BREX Para Tablero de Control y Display TCyD_03</t>
  </si>
  <si>
    <t>Resistencia de potencia RES SMD 2.7K OHM 5% 1/4W 0603 2.7 kOhms +-5% 0.25W, 1/4W Chip Resistor 0603 (1608 Metric) Automotive AEC-Q200 Pulse Withstanding Thick Film Panasonic Electronic Components - ERJ-PA3J272V -  P2.7KBZCT-ND - BREX Para Tablero de Control y Display TCyD_03</t>
  </si>
  <si>
    <t>Conectores CONN HEADER R/A 2POS Connector Header Through Hole Right Angle 2 position Molex - 430450200 - WM1813-ND - BREX Para Tablero de Control y Display TCyD_03</t>
  </si>
  <si>
    <t>Capacitores CAP CER 0.1UF 25V X7R 0805 0.1 F +-20% 25V Ceramic Capacitor X7R 0805 (2012 Metric) AVX Corporation 08053C104M4T4A - 478-13053-1-ND - BREX para Tablero de Control y Display TCyD_02</t>
  </si>
  <si>
    <t>Capacitores CAP TANT 100UF 10% 25V 2924 100 F Molded Tantalum Capacitors 25 V 2924 (7361 Metric) 100mOhm AVX Corporation TPSV107K025R0100 - 478-3104-1-ND - BREX para Tablero de Control y Display TCyD_02</t>
  </si>
  <si>
    <t>Fusibles FUSE BRD MNT 1A 32VAC 63VDC 0603 AC DC Fuse Board Mount (Cartridge Style Excluded) Surface Mount 0603 (1608 Metric) Bel Fuse Inc. 0686F1000-01 - 507-2147-1-ND - BREX para Tablero de Control y Display TCyD_02</t>
  </si>
  <si>
    <t>Tubo de Luz LIGHT PIPE RIGID SINGLE 5MM Light Pipe Single Clear Rigid Panel Mount Bivar Inc. PLTR5-500-PR1 -  
492-2243-ND - BREX para Tablero de Control y Display TCyD_02</t>
  </si>
  <si>
    <t>Diodos TVS DIODE 5VWM 14.5VC SOD323 14.5V Clamp 24A (8/20s) Ipp Tvs Diode Surface Mount SOD-323 Semtech Corporation SD05.TCT - SD05CT-ND - BREX para Tablero de Control y Display TCyD_02</t>
  </si>
  <si>
    <t>Conectores CONN STKTHRU PC/104 40POS PCB 40 Connector Stackthrough Unkeyed (PC/104) Through Hole Black PC/104 Harwin Inc. M20-6102045 - 952-2219-ND - BREX para Tablero de Control y Display TCyD_02</t>
  </si>
  <si>
    <t>Capacitores CAP CER 0.1UF 10V X7R 0805 0.1 uF +-10% 10V Ceramic Capacitor X7R 0805 (2012 Metric) KEMET C0805C104K8RACTU -  399-7999-1-ND - BREX para Tablero de Control y Display TCyD_02</t>
  </si>
  <si>
    <t>Separadores HEX STANDOFF M3 ALUMINUM 12MM Hex Standoff Threaded M3 Aluminum 0.472'' (12.00mm) Keystone Electronics 24338 - 36-24338-ND - BREX para Tablero de Control y Display TCyD_02</t>
  </si>
  <si>
    <t>Convertidor DC DC CONVERTER 12V 25W Isolated Module DC DC Converter Output 12V - - - 2.1A 9.2V - 18V Input MEAN WELL USA Inc. SDM30-12S12 - 1866-4445-ND - BREX para Tablero de Control y Display TCyD_02</t>
  </si>
  <si>
    <t>Convertidor DC DC CONVERTER 5V 25W Isolated Module DC DC Converter Output 5V - - - 5A 9.2V - 18V Input MEAN WELL USA Inc. SDM30-12S5 - 1866-4448-ND - BREX para Tablero de Control y Display TCyD_02</t>
  </si>
  <si>
    <t>Conectores CONN HEADER R/A 10POS 3MM Connector Header Through Hole Right Angle 10 position 0.118'' (3.00mm) Molex 436501003 - 23-0436501003-ND - BREX para Tablero de Control y Display TCyD_02</t>
  </si>
  <si>
    <t>Conectores CONN HEADER R/A 2POS Connector Header Through Hole Right Angle 2 position Molex 430450200 - WM1813-ND - BREX para Tablero de Control y Display TCyD_02</t>
  </si>
  <si>
    <t>Resistencia de potencia RES SMD 75 OHM 5% 1/4W 0603 75 Ohms +-5% 0.25W 1/4W Chip Resistor 0603 (1608 Metric) Automotive AEC-Q200 Pulse Withstanding Thick Film Panasonic Electronic Components ERJ-PA3J750V - P75.00BZCT-ND - BREX para Tablero de Control y Display TCyD_02</t>
  </si>
  <si>
    <t>Resistencia de potencia RES SMD 2.7K OHM 5% 1/4W 0603 2.7 kOhms +-5% 0.25W 1/4W Chip Resistor 0603 (1608 Metric) Automotive AEC-Q200 Pulse Withstanding Thick Film Panasonic Electronic Components ERJ-PA3J272V - P2.7KBZCT-ND - BREX para Tablero de Control y Display TCyD_02</t>
  </si>
  <si>
    <t>Diodos DIODE SCHOTTKY 45V 10A D2PAK Diode Schottky 45 V 10A Surface Mount D2 PAK ON Semiconductor SBRB1045T4G - SBRB1045T4GOSCT-ND - BREX para Tablero de Control y Display TCyD_02</t>
  </si>
  <si>
    <t>Capacitores CAP CER 0.1UF 25V X7R 0603 +-20% 25V Ceramic Capacitor X7R 0603 (1608 Metric) TDK Corporation CGA3E2X7R1E104M080AA -  445-12541-1-ND - BREX para Tablero de Control y Display TCyD_02</t>
  </si>
  <si>
    <t>Resistencia de potencia RES SMD 1.5K OHM 1% 1/8W 0603 1.5 kOhms +-1% 0.125W 1/8W Chip Resistor 0603 (1608 Metric) Anti-Sulfur Thin Film Vishay Beyschlag/Draloric/BC Components MCT06030C1501FP500 - MCT0603-1.50K-CFCT-ND - BREX para Tablero de Control y Display TCyD_02</t>
  </si>
  <si>
    <t>Resistencia de potencia RES SMD 249 OHM 1% 1/4W 0603 249 Ohms +-1% 0.25W 1/4W Chip Resistor 0603 (1608 Metric) Automotive AEC-Q200 Pulse Withstanding Thick Film Vishay Beyschlag/Draloric/BC Components RCS0603249RFKEA -  541-10443-1-ND - BREX para Tablero de Control y Display TCyD_02</t>
  </si>
  <si>
    <t>https://drive.google.com/file/d/1gJkUHSnwNots-9_PmljcLzQt9nmTBW0b/view?usp=sharing</t>
  </si>
  <si>
    <t>Conectores 3 Position Circular Connector Receptacle Male Pins Solder CONN RCPT MALE 3POS GOLD SOLDER Switchcraft Inc. - EN3P3MRAPCX - SC242-ND - BREX Flete LARA</t>
  </si>
  <si>
    <t>Conectores 3 Position Circular Connector Plug Female Sockets Solder Cup CONN PLUG FMALE 3P GOLD SLDR CUP Switchcraft Inc. - EN3C3FX - SC251-ND - BREX Flete LARA</t>
  </si>
  <si>
    <t>Interruptor Toggle Switch SPST Panel Mount SWITCH TOGGLE SPST 6A 125V NKK Switches - M2011B2B1W03 - 360-3070-ND - BREX Flete LARA</t>
  </si>
  <si>
    <t>Conectores 9 Position D-Sub Receptacle Female Sockets Connector CONN D-SUB RCPT 9POS R/A SLDR NorComp Inc. - 173-E09-213R461 - NOR1838-ND - BREX Flete LARA</t>
  </si>
  <si>
    <t>Convertidor Isolated Module DC DC Converter Output 5V - - - 5A 9.2V - 18V Input DC DC CONVERTER 5V 25W MEAN WELL USA Inc. - SDM30-12S5 - 1866-4448-ND - BREX Flete LARA</t>
  </si>
  <si>
    <t>Convertidor Isolated Module DC DC Converter Output 12V - - - 2.1A 9.2V - 18V Input DC DC CONVERTER 12V 25W MEAN WELL USA Inc. - SDM30-12S12 - 1866-4445-ND - BREX Flete LARA</t>
  </si>
  <si>
    <t>Indicador LED Addressable Lighting series 50 LED Strip - Red Green Blue (RGB) - ADDRESS LED STRIP RGB 1=50 SparkFun Electronics - COM-16346 - 1568-COM-16346-ND - BREX Flete LARA</t>
  </si>
  <si>
    <t>Capacitores CAP CER 0.1UF 25V X7R 0805 0.1 F +-20% 25V Ceramic Capacitor X7R 0805 (2012 Metric) AVX Corporation 08053C104M4T4A - 478-13053-1-ND - BREX para Tablero de Control y Display TCyD_02 Flete LARA</t>
  </si>
  <si>
    <t>Capacitores CAP TANT 100UF 10% 25V 2924 100 F Molded Tantalum Capacitors 25 V 2924 (7361 Metric) 100mOhm AVX Corporation TPSV107K025R0100 - 478-3104-1-ND - BREX para Tablero de Control y Display TCyD_02 Flete LARA</t>
  </si>
  <si>
    <t>Fusibles FUSE BRD MNT 1A 32VAC 63VDC 0603 AC DC Fuse Board Mount (Cartridge Style Excluded) Surface Mount 0603 (1608 Metric) Bel Fuse Inc. 0686F1000-01 - 507-2147-1-ND - BREX para Tablero de Control y Display TCyD_02 Flete LARA</t>
  </si>
  <si>
    <t>Tubo de Luz LIGHT PIPE RIGID SINGLE 5MM Light Pipe Single Clear Rigid Panel Mount Bivar Inc. PLTR5-500-PR1 -  
492-2243-ND - BREX para Tablero de Control y Display TCyD_02 Flete LARA</t>
  </si>
  <si>
    <t>Diodos TVS DIODE 5VWM 14.5VC SOD323 14.5V Clamp 24A (8/20s) Ipp Tvs Diode Surface Mount SOD-323 Semtech Corporation SD05.TCT - SD05CT-ND - BREX para Tablero de Control y Display TCyD_02 Flete LARA</t>
  </si>
  <si>
    <t>Conectores CONN STKTHRU PC/104 40POS PCB 40 Connector Stackthrough Unkeyed (PC/104) Through Hole Black PC/104 Harwin Inc. M20-6102045 - 952-2219-ND - BREX para Tablero de Control y Display TCyD_02 Flete LARA</t>
  </si>
  <si>
    <t>Capacitores CAP CER 0.1UF 10V X7R 0805 0.1 uF +-10% 10V Ceramic Capacitor X7R 0805 (2012 Metric) KEMET C0805C104K8RACTU -  399-7999-1-ND - BREX para Tablero de Control y Display TCyD_02 Flete LARA</t>
  </si>
  <si>
    <t>Separadores HEX STANDOFF M3 ALUMINUM 12MM Hex Standoff Threaded M3 Aluminum 0.472'' (12.00mm) Keystone Electronics 24338 - 36-24338-ND - BREX para Tablero de Control y Display TCyD_02 Flete LARA</t>
  </si>
  <si>
    <t>Convertidor DC DC CONVERTER 12V 25W Isolated Module DC DC Converter Output 12V - - - 2.1A 9.2V - 18V Input MEAN WELL USA Inc. SDM30-12S12 - 1866-4445-ND - BREX para Tablero de Control y Display TCyD_02 Flete LARA</t>
  </si>
  <si>
    <t>Convertidor DC DC CONVERTER 5V 25W Isolated Module DC DC Converter Output 5V - - - 5A 9.2V - 18V Input MEAN WELL USA Inc. SDM30-12S5 - 1866-4448-ND - BREX para Tablero de Control y Display TCyD_02 Flete LARA</t>
  </si>
  <si>
    <t>Conectores CONN HEADER R/A 10POS 3MM Connector Header Through Hole Right Angle 10 position 0.118'' (3.00mm) Molex 436501003 - 23-0436501003-ND - BREX para Tablero de Control y Display TCyD_02 Flete LARA</t>
  </si>
  <si>
    <t>Conectores CONN HEADER R/A 2POS Connector Header Through Hole Right Angle 2 position Molex 430450200 - WM1813-ND - BREX para Tablero de Control y Display TCyD_02 Flete LARA</t>
  </si>
  <si>
    <t>Resistencia de potencia RES SMD 75 OHM 5% 1/4W 0603 75 Ohms +-5% 0.25W 1/4W Chip Resistor 0603 (1608 Metric) Automotive AEC-Q200 Pulse Withstanding Thick Film Panasonic Electronic Components ERJ-PA3J750V - P75.00BZCT-ND - BREX para Tablero de Control y Display TCyD_02 Flete LARA</t>
  </si>
  <si>
    <t>Resistencia de potencia RES SMD 2.7K OHM 5% 1/4W 0603 2.7 kOhms +-5% 0.25W 1/4W Chip Resistor 0603 (1608 Metric) Automotive AEC-Q200 Pulse Withstanding Thick Film Panasonic Electronic Components ERJ-PA3J272V - P2.7KBZCT-ND - BREX para Tablero de Control y Display TCyD_02 Flete LARA</t>
  </si>
  <si>
    <t>Diodos DIODE SCHOTTKY 45V 10A D2PAK Diode Schottky 45 V 10A Surface Mount D2 PAK ON Semiconductor SBRB1045T4G - SBRB1045T4GOSCT-ND - BREX para Tablero de Control y Display TCyD_02 Flete LARA</t>
  </si>
  <si>
    <t>Capacitores CAP CER 0.1UF 25V X7R 0603 +-20% 25V Ceramic Capacitor X7R 0603 (1608 Metric) TDK Corporation CGA3E2X7R1E104M080AA -  445-12541-1-ND - BREX para Tablero de Control y Display TCyD_02 Flete LARA</t>
  </si>
  <si>
    <t>Resistencia de potencia RES SMD 1.5K OHM 1% 1/8W 0603 1.5 kOhms +-1% 0.125W 1/8W Chip Resistor 0603 (1608 Metric) Anti-Sulfur Thin Film Vishay Beyschlag/Draloric/BC Components MCT06030C1501FP500 - MCT0603-1.50K-CFCT-ND - BREX para Tablero de Control y Display TCyD_02 Flete LARA</t>
  </si>
  <si>
    <t>Resistencia de potencia RES SMD 249 OHM 1% 1/4W 0603 249 Ohms +-1% 0.25W 1/4W Chip Resistor 0603 (1608 Metric) Automotive AEC-Q200 Pulse Withstanding Thick Film Vishay Beyschlag/Draloric/BC Components RCS0603249RFKEA -  541-10443-1-ND - BREX para Tablero de Control y Display TCyD_02 Flete LARA</t>
  </si>
  <si>
    <t>Conectores D-Sub Standard Connectors IP67 25F R/A .283 HW NorComp Inc. - 773-E25-213R461 - 636-773-E25-213R461 - BREX Flete LARA</t>
  </si>
  <si>
    <t>Indicador LED Standard LEDs - SMD Green 570nm 10mcd 2mA OSRAM Opto Semiconductors - LG L29K-F2J1-24-Z - 720-LGL29KF2J124Z - BREX Flete LARA</t>
  </si>
  <si>
    <t>Transductor de Presión G1/4'' 5V 0.5-4.5V / 0-5V Stainless Pressure Transducer Sensor Input Output for Oil Fuel Air Water 0 - 750 PSI Walfront - Walfront916d2km047-09 - B07G5DX33V - BREX Flete LARA</t>
  </si>
  <si>
    <t>Transductor de Presión G1/4'' 5V 0.5-4.5V / 0-5V Stainless Pressure Transducer Sensor Input Output for Oil Fuel Air Water 0 - 1000 PSI Walfront - B07G5D8S5S - Walfront916d2km047-10 - BREX Flete LARA</t>
  </si>
  <si>
    <t>Regulador de Presión 873-1500 873 High Flow Reducing Regulators Aqua Environment - 873-1500 - High Flow Reducing Regulator Hand/Spring Loaded 1/2inch NPT outlet 1/4inch NPT inlet 0 to 1500 psi out - Stock Propulsión Sitio de Ensayos - BREX Flete LARA</t>
  </si>
  <si>
    <t>Regulador de Presión 979-1500 Repair Kit for 873-1500 Series Regulator   Aqua Environment - 979-1500 - Stock Propulsión Sitio de Ensayos - Repair Kit for 873-1500 Series Regulators - BREX Flete LARA</t>
  </si>
  <si>
    <t>Regulador de Presión 415-400-NV 415 Reducing Regulators Aqua Environment - 415-400-NV - Stock Propulsión Sitio de Ensayos - Reducing Regulator Hand/Spring Loaded 1/4inch FNPT Fittings 0 to 400 psi out Non-vented  - BREX Flete LARA</t>
  </si>
  <si>
    <t>Regulador de Presión 839-400-NV Repair Kit for 415-400-NV Series Regulator Aqua Environment - 839-400-NV - Repair Kit for 415-400-NV Series Regulators -  Stock Propulsión Sitio de Ensayos - BREX Flete LARA</t>
  </si>
  <si>
    <t>Regulador de Presión 873-D 873-D High Flow Dome Loaded Reducing Regulators Aqua Environment 873-D -  High Flow Dome Loaded Reducing Regulator, High Accuracy, 1/2inch NPT outlet, 1/4inch NPT inlet, 0 to 6000 psi outlet pressure - Stock Propulsión Sitio de Ensayos - BREX Flete LARA</t>
  </si>
  <si>
    <t>Edenor Unidad 401 - Mayo - Junio</t>
  </si>
  <si>
    <t>Edenor Unidad 402 - Mayo - Junio</t>
  </si>
  <si>
    <t>Cable Payton Superflex 4x4 Cable Subterráneo Sintenax 4x4mm IMSA W11606000000047</t>
  </si>
  <si>
    <t>Ficha Hembra Alargue 3x16+T FAMATEL 33060123300 3005023300</t>
  </si>
  <si>
    <t>Ficha Macho IP44 380 3P+T 16 33060113300 3001013300</t>
  </si>
  <si>
    <t>Tablero Eléctrico Portatil Con pie 4 Tomas 10 amperes</t>
  </si>
  <si>
    <t>Tablero Eléctrico Portatil Con pie 4 Tomas 10 amperes se agrega Diyuntor 2x25A - Cable TPR 3x2.5</t>
  </si>
  <si>
    <t>Peaje AUSOL Nacho Piombo</t>
  </si>
  <si>
    <t>https://drive.google.com/file/d/1RrpUOql08-FHz8ZPNCSXtcOL2OVFQH3c/view?usp=sharing</t>
  </si>
  <si>
    <t>Seguridad Rancho Taxco y baliza patrullero 20000 c/u</t>
  </si>
  <si>
    <t>Alambrado Sitio de Ensayos Adicional por mano de obra por correr nuevamente la línea donde ya habían hecho los pozos y por los metros que se adicionaron al correr esa línea - 20 metros extra y mano de obra</t>
  </si>
  <si>
    <t>https://drive.google.com/file/d/1oB4L1OIMuy7z0RUj1onX1WDcKM7TxR2W/view?usp=sharing</t>
  </si>
  <si>
    <t>Conduplast</t>
  </si>
  <si>
    <t>Cable blindado 4x0.25 mm Bal pasó Luca de Andrés Pozzi para Federico Carnevali</t>
  </si>
  <si>
    <t>https://drive.google.com/file/d/1V42DVTl7_MavtZFb4uIyc9Ctx_0arc-E/view?usp=sharing</t>
  </si>
  <si>
    <t>Assain Gaete Juan Pedro</t>
  </si>
  <si>
    <t>Transporte químicos a Canning pasó Luca</t>
  </si>
  <si>
    <t>https://drive.google.com/file/d/1yF2eDAAkOEBAGaRuyrNNN6CZPuyu3wnW/view?usp=sharing</t>
  </si>
  <si>
    <t>Antena Adp4 slim 420/430 mhz 3.5 db omni 106 RICKY</t>
  </si>
  <si>
    <t>Conector B10302E Uhf Macho a rg58 Largo 3521 RICKY</t>
  </si>
  <si>
    <t>Cable 95/30 A rg58 foam Alambre XMT 50 OHMS B/Perdidas 1720 RICKY</t>
  </si>
  <si>
    <t>Adaptadores B10581 Sma hembra a uhf hembra 494</t>
  </si>
  <si>
    <t>https://drive.google.com/file/d/1GSVbHfeWS9-RQ0HSv5m1as5PbLAnH1DZ/view?usp=sharing</t>
  </si>
  <si>
    <t>Flete de José</t>
  </si>
  <si>
    <t>Pago Mano de Obra GIMENEZ EXTRA paso Luca</t>
  </si>
  <si>
    <t>Carbón Juan Depósito Fair - Ferretería Suiza</t>
  </si>
  <si>
    <t>Uber Federico Brito 20 al 22 de Julio</t>
  </si>
  <si>
    <t>Almuerzo y vinos Don Julio pasó Luca</t>
  </si>
  <si>
    <t>Luces para fotos en oficina</t>
  </si>
  <si>
    <t>Remises Palky Car</t>
  </si>
  <si>
    <t>Remis Federico Brito</t>
  </si>
  <si>
    <t>Adelanto Galpón Rancho Xencal - Total 30.000 - 21.000 adelanto - 5.600 segundo - 3.400 contra entrega - pasó Luca</t>
  </si>
  <si>
    <t>Uber Nico Lupi 13 al 26 de julio</t>
  </si>
  <si>
    <t>https://drive.google.com/file/d/12xtKATgu8RjjBymHocf2SOxHGgIl8JXa/view?usp=sharing</t>
  </si>
  <si>
    <t>Camperas para equipo Epic pasó Luca - tengo comprobante por 141.600 - no se si sera de otra compra</t>
  </si>
  <si>
    <t>HRG</t>
  </si>
  <si>
    <t>https://drive.google.com/file/d/1wKqcv7CqwgCz2wK_RyYwkOILq8N4snLC/view?usp=sharing</t>
  </si>
  <si>
    <t>Disco s x4 Rodillos x2 Lijas x3 Compras Juan Gimenez</t>
  </si>
  <si>
    <t>Corralón Transol</t>
  </si>
  <si>
    <t>MH Casa de Herrajes</t>
  </si>
  <si>
    <t>Flexibles mallados 1/2 x 45 cm Compras Juan Gimenez</t>
  </si>
  <si>
    <t>Ladrillos comunes Compras Juan Gimenez</t>
  </si>
  <si>
    <t>Bisagras Hierro Compras Juan Gimenez</t>
  </si>
  <si>
    <t>https://trello.com/c/JtjsImlg</t>
  </si>
  <si>
    <t>Sueiro e Hijos</t>
  </si>
  <si>
    <t>Malla 300 0.035 AISI 304 Ancho 1220 mm artículo 01EA3000035122 1 m2 para el armado de filtro de combustible metanol del banco de ensayos</t>
  </si>
  <si>
    <t>https://trello.com/c/I8I7HYUj</t>
  </si>
  <si>
    <t>Cable Hdmi 5 Metros 4k 1080p Pc Tv Smart Ps3 Monitor Noga 5m</t>
  </si>
  <si>
    <t>Cable Hdmi 2.0 Certificado 4k 5 Metros 18 Gbps Vention</t>
  </si>
  <si>
    <t>El Mejor Cable Hdmi 4k 5 Metros V2.0 Nisuta 60 Cuadros</t>
  </si>
  <si>
    <t>Cable Hdmi Premium 5 Metros Ps3 Ps4 Xbox Pc 1080p 4k Gamer</t>
  </si>
  <si>
    <t>https://trello.com/c/Dzqqgv51</t>
  </si>
  <si>
    <t>Driver</t>
  </si>
  <si>
    <t>Protoboard</t>
  </si>
  <si>
    <t>Encoder</t>
  </si>
  <si>
    <t>Voltímetro</t>
  </si>
  <si>
    <t>Acelerómetro</t>
  </si>
  <si>
    <t>Driver Motor Drv8825 Pololu Stepstick Arduino Ramps Cnc Controlador motor paso-paso</t>
  </si>
  <si>
    <t>Protoboard 830 Puntos Placa Experimental Arduino Electrónica Controlador motor paso-paso</t>
  </si>
  <si>
    <t>Kit 40 Cables Hembra Hembra 20cm Arduino Protoboard Controlador motor paso-paso</t>
  </si>
  <si>
    <t>Kit 40 Cables Macho Macho 20 Cm Dupont Para Protoboard Controlador motor paso-paso</t>
  </si>
  <si>
    <t>Cables Para Protoboard Macho Hembra 20 Cm 40 Dupont Arduino Controlador motor paso-paso</t>
  </si>
  <si>
    <t>Fuente De Alimentación Para Protoboard 5v 3.3v Mb102 Arduino Controlador motor paso-paso</t>
  </si>
  <si>
    <t>Encoder Rotativo Ky-040 - 20 Pasos X Vuelta Arduino Pic Controlador motor paso-paso</t>
  </si>
  <si>
    <t>Ds18b20 Sensor De Temperatura Sumergible Arduino Todomicro Controlador motor paso-paso</t>
  </si>
  <si>
    <t>Acondicionador Interfaz Amplificador Adc Celda De Carga Hx711 Arduino Controlador motor paso-paso</t>
  </si>
  <si>
    <t>Voltímetro Amperímetro De Panel 99.9v 10a Display Rojo Azul Controlador motor paso-paso</t>
  </si>
  <si>
    <t>Gabinete Case Acrílico Transparente Para Arduino Uno R3 Controlador motor paso-paso</t>
  </si>
  <si>
    <t>Arduino Uno R3 Compatible Atmel Atmega328 + Ch340g Robótica Controlador motor paso-paso</t>
  </si>
  <si>
    <t>Display Lcd 2004 Backlight Azul 20x4 + Serie I2c Arduino Controlador motor paso-paso</t>
  </si>
  <si>
    <t>Módulo Acelerómetro Gravedad De 3 Ejes Con Adxl345 Arduino Controlador motor paso-paso</t>
  </si>
  <si>
    <t>Acelerómetro Mma7361 3 Ejes Sensor Inclinación Xyz Arduino Controlador motor paso-paso</t>
  </si>
  <si>
    <t>Módulo Display 4 Dígitos Controlador Tm1637 4 Pines Arduino Controlador motor paso-paso</t>
  </si>
  <si>
    <t>Módulo Dht11 Sensor De Temperatura Humedad Dht11 Microcentro Controlador motor paso-paso</t>
  </si>
  <si>
    <t>https://trello.com/c/HZtfexac</t>
  </si>
  <si>
    <t>Insumos máquina de café Nespresso Nacho Piombo</t>
  </si>
  <si>
    <t>Provisiones Nacho Piombo Snacks para oficina</t>
  </si>
  <si>
    <t>Kit de limpieza interior para Shineray Nacho Piombo</t>
  </si>
  <si>
    <t>Paredón de Contención</t>
  </si>
  <si>
    <t>Maderera Los Amigos</t>
  </si>
  <si>
    <t>https://trello.com/c/kt229KnO</t>
  </si>
  <si>
    <t>Fenolicos para base de paredón de contención - 10 placas de terciado fenolico de 18'</t>
  </si>
  <si>
    <t>Batidor Espumador De Leche Inalámbrico Pilas Aa</t>
  </si>
  <si>
    <t>Tacho De Basura 120 Lts Con tapa Y Ruedas - Colombraro</t>
  </si>
  <si>
    <t xml:space="preserve">Pack Cinta Embalaje Adhesiva Transparente 45 X 90mt X6u Dw </t>
  </si>
  <si>
    <t>Marcadores Pizarra Blanca Al Agua Borrable Edding E360 X Unidad</t>
  </si>
  <si>
    <t xml:space="preserve">Notas Adhesivas Post It 654 Fluo Cape Town 76x76mm X500hs </t>
  </si>
  <si>
    <t>https://trello.com/c/1tqGfhwk</t>
  </si>
  <si>
    <t>Viáticos Andrés Pozzi Pasó Luca</t>
  </si>
  <si>
    <t>A Caja Piombo 180.000</t>
  </si>
  <si>
    <t>Compra de Cascote - escombro para rellenar Juan Gimenez paso Nacho Piombo</t>
  </si>
  <si>
    <t>https://drive.google.com/file/d/1Gj37MU7GgBX65tGI-NCVJoyGl6wJWBjX/view?usp=sharing</t>
  </si>
  <si>
    <t>Cable Adaptador Usb A Serial Serie Rs232 Db9 2.0 Fiscal Noga - para celda de carga patrón</t>
  </si>
  <si>
    <t>Pintura para containers de Rancho 2 componentes laca - color gris clarito 40 lts pintura negro laca 4 lts- hierros Diluyente 3x4 liquido limpieza</t>
  </si>
  <si>
    <t>https://trello.com/c/um1oUZWv</t>
  </si>
  <si>
    <t>Pintura para containers de Rancho Loxon gris cemento 1x20 2x4 fijador al aceite Aguarras 20 lts Thinner 40 lts 2x4 enduido para exterior 3x4 convertidor de oxido rojo 10 lijas al agua nro 80 10 lijas al agua nro 150 4 Rodillos lana 22' pelo mediano  4 pinceles nro 20 - calidad media Rodillos varios</t>
  </si>
  <si>
    <t>AUSOL</t>
  </si>
  <si>
    <t>Corredores Viales</t>
  </si>
  <si>
    <t>AUBASA</t>
  </si>
  <si>
    <t>Autopistas del Oeste</t>
  </si>
  <si>
    <t>AUSA</t>
  </si>
  <si>
    <t>Peaje AUBASA Julio</t>
  </si>
  <si>
    <t>Peaje Autopistas del Oeste Julio</t>
  </si>
  <si>
    <t>Peaje AUSOL Julio</t>
  </si>
  <si>
    <t>Peaje AUSA Julio</t>
  </si>
  <si>
    <t>https://trello.com/c/IRAgXYYv</t>
  </si>
  <si>
    <t>Camisa Pampero De Trabajo Original Uso Intensivo Camisa pampero Ines</t>
  </si>
  <si>
    <t>https://trello.com/c/ziStHB1x</t>
  </si>
  <si>
    <t>Pérdida por pasar de Mercado Pago de Epic a Distribuidora Solidaria, 1% de la transferencia</t>
  </si>
  <si>
    <t>https://drive.google.com/file/d/1HyjgwhO_lYFGgI1uzSQnkUPcwyiOFOVY/view?usp=sharing</t>
  </si>
  <si>
    <t>https://drive.google.com/file/d/16FNXV902ZthxUujf8KwWGktUEkG_yXDd/view?usp=sharing</t>
  </si>
  <si>
    <t>Arreglo Aire acondicionado Cabrera pasó Luca</t>
  </si>
  <si>
    <t>Archivador</t>
  </si>
  <si>
    <t>Industrias Fernandez Garrido</t>
  </si>
  <si>
    <t>Armario archivador ARCHIVEROS DE 4 CAJONES DE 44.5CM COLOR NEGRO</t>
  </si>
  <si>
    <t>https://trello.com/c/iobR9TeA</t>
  </si>
  <si>
    <t>Peaje Corredores Viales JUNIO 2021 - JULIO 2021</t>
  </si>
  <si>
    <t>Taller Serigráfico</t>
  </si>
  <si>
    <t>Estampado de chalecos Nueva camada de chalecos negros para EPIC</t>
  </si>
  <si>
    <t>https://trello.com/c/DWxqWnzG</t>
  </si>
  <si>
    <t>Uber Didi Federico Brito</t>
  </si>
  <si>
    <t>A Caja Piombo 500.000</t>
  </si>
  <si>
    <t>Pins llaves para entrar a oficina Cabrera pasó Luca - se incluye en las expensas 1600</t>
  </si>
  <si>
    <t>Edenor Unidad 401 - Julio</t>
  </si>
  <si>
    <t>Edenor Unidad 402 - Julio</t>
  </si>
  <si>
    <t>CABRERA 32656202 - JULIO - Débito automático</t>
  </si>
  <si>
    <t>CABRERA 35598799 - JUNIO - JULIO - AGOSTO</t>
  </si>
  <si>
    <t>BELIERES - AGOSTO</t>
  </si>
  <si>
    <t>Casa Elsa Corralón</t>
  </si>
  <si>
    <t>Cemento Loma Negra 50 Kgs Corralón y madera - para base de paredón de contención</t>
  </si>
  <si>
    <t>Mallas 15x15 (6) Corralón y madera - para base de paredón de contención</t>
  </si>
  <si>
    <t>Varilla ADN Normal 8 barras de hierro Corralón y madera - para base de paredón de contención</t>
  </si>
  <si>
    <t>Fardo Fraccionado alambre de atar Corralón y madera - para base de paredón de contención</t>
  </si>
  <si>
    <t>Bidones de almacenamiento de HTP pasó Luca unidades estimadas</t>
  </si>
  <si>
    <t>Corregido de 1445 a 2745</t>
  </si>
  <si>
    <t>De Luca a Tomás Jaimovich</t>
  </si>
  <si>
    <t>Pago expensas oficina cabrera Período JULIO - Unidades 401 y 402 - Saldo a Favor 1.613</t>
  </si>
  <si>
    <t>https://drive.google.com/file/d/1TlWhUaKrh_oiCqvaZGgrRIy38eon_eW5/view?usp=sharing</t>
  </si>
  <si>
    <t>over_months</t>
  </si>
  <si>
    <t>Cemento material empobrecido pidió Juan Gimenez</t>
  </si>
  <si>
    <t>https://trello.com/c/fWoaQezd</t>
  </si>
  <si>
    <t>https://trello.com/c/9tlJABCX</t>
  </si>
  <si>
    <t>Electricidad Ghisalberti</t>
  </si>
  <si>
    <t>Supermercado</t>
  </si>
  <si>
    <t>Provisiones para oficina almacén consumibles Piombo</t>
  </si>
  <si>
    <t>Zapatilla alargue para oficina consumibles Piombo</t>
  </si>
  <si>
    <t>Ficha Macho IP44 380 3P+N+T 32 33060113303 30010133003 Famatel Diferencia Fichas Industriales</t>
  </si>
  <si>
    <t>Ficha Hembra Alargue 3x32+N+ FAMATEL 33060123303 3005023303 Diferencia Fichas Industriales</t>
  </si>
  <si>
    <t>Termómetro De Varilla De Mercurio - Luft Solicita Federico Carnevali Compras para el sitio 2</t>
  </si>
  <si>
    <t>Abrazadera Acero Inoxidable 32 A 50mm Fleje 9mm X10 Tornillo Solicita Federico Carnevali Compras para el sitio 2</t>
  </si>
  <si>
    <t>Abrazadera Acero Inoxidable 16 A25mm Fleje 12mm X10 Tornillo Solicita Federico Carnevali Compras para el sitio 2</t>
  </si>
  <si>
    <t>Abrazadera Acero Inoxidable 50 A 70mm Fleje 12mm X10 Unidades Solicita Federico Carnevali Compras para el sitio 2</t>
  </si>
  <si>
    <t>Crimpeadora Pinza De Crimpar Term Punteras 0.5-6mm Para Tif Solicita Federico Carnevali Compras para el sitio 2</t>
  </si>
  <si>
    <t>Probeta Graduada 100mlbase Hexagonal Vidrio Borosilicato 3.3 Solicita Federico Carnevali Compras para el sitio 2</t>
  </si>
  <si>
    <t>Probeta Graduada 250mlbase Hexagonal Vidrio Borosilicato 3.3 Solicita Federico Carnevali Compras para el sitio 2</t>
  </si>
  <si>
    <t>Terminales Punteras Huecas Tif 0.5 X100un Gabexel - Symnet Solicita Federico Carnevali Compras para el sitio 2</t>
  </si>
  <si>
    <t>Martillo De Bola Industrial Total 450 Gr Tht74166 Lev Rental Solicita Federico Carnevali Compras para el sitio 2</t>
  </si>
  <si>
    <t>Guantes Nitrilo Negro - Talle Xl - 100 Unidades Solicita Federico Carnevali Compras para el sitio 2</t>
  </si>
  <si>
    <t>Terminales Puntera Hueca Tubular Tif 0.75 Mm X100 Unidades Solicita Federico Carnevali Compras para el sitio 2</t>
  </si>
  <si>
    <t>Terminales Puntera Hueca Tubular Tif 1 Mm X100 Unidades Solicita Federico Carnevali Compras para el sitio 2</t>
  </si>
  <si>
    <t>Remachadora Pop Industrial tipo Beta Molibdeno Guiller Solicita Federico Carnevali Compras para el sitio 2</t>
  </si>
  <si>
    <t>Guante Pvc Rojo 40 Cm. Certificado Iram Hiflex Solicita Federico Carnevali Compras para el sitio 2</t>
  </si>
  <si>
    <t>Tornillos Allen Sin Cabeza Gusano Inoxidable Aisi 304 M5x20mm X50un Solicita Federico Carnevali Compras para el sitio 2</t>
  </si>
  <si>
    <t>Cartucho Gas Butano Brogas 227 Gr Pack X 4 Garrafas Solicita Federico Carnevali Compras para el sitio 2</t>
  </si>
  <si>
    <t>Juego De Limas Redonda Mediacaña Triang Cuadrada Recta Emtop Solicita Federico Carnevali Compras para el sitio 2</t>
  </si>
  <si>
    <t>Lapiz Soldador Pirograbador Dremel Versatip 2000 + 6 Acc - Fdn punta para soldar Solicita Federico Carnevali Compras para el sitio 2</t>
  </si>
  <si>
    <t>https://trello.com/c/yp7qR5f7</t>
  </si>
  <si>
    <t>Terminales Punteras</t>
  </si>
  <si>
    <t>Gas Butano</t>
  </si>
  <si>
    <t>ENTRERROSCA 1/4'' NPT INOX (304/316) PT.250 BAR SEGUN PLANO ENTRERROSCA 1/4'' NP - L24576-0029 - Mecanización Poberaj</t>
  </si>
  <si>
    <t>CUPLA 1/4'' NPT (304/316) - PT. 250 BAR SEGUN PLANO CUPLA 1/4'' NPT (304/316) - L24576-0024 - Mecanización Poberaj</t>
  </si>
  <si>
    <t>ENTRREROSCA DE REDUCCIÓN 1/2'' NPT X 1/4'' NPT INOX (304/316) PT.250 BAR D - Mecanización Poberaj</t>
  </si>
  <si>
    <t>BUJE DE REDUCCIÓN M. 1/2'' BSPT X H. 1/4'' NPT INOX (304/316) - SEGUN PLANO BUJE DE REDUCC. M. 1 -  L24576-0011  - Mecanización Poberaj</t>
  </si>
  <si>
    <t>UNIÓN TEE HEMBRA 1/4'' NPT INOX (304/316) PT.250 BAR SEGUN PLANO TEE HEMBRA 1/4'' NP - L24576-0034 - Mecanización Poberaj</t>
  </si>
  <si>
    <t>ENTRERROSCA 1/2'' NPT X 9/16'' UNF FLARE 37 INOX (304/316) SEGUN PLANO ADAPTADOR MF 1/2'' NP - L24576-0026  - Mecanización Poberaj</t>
  </si>
  <si>
    <t>CUPLA 1/2'' NPT INOX (304/316) PT.250 BAR SEGUN PLANO CUPLA 1/2'' NPT INOX - L24576-0027  - Mecanización Poberaj</t>
  </si>
  <si>
    <t>ENTRERROSCA 1/2'' NPT INOX (304/316) PT.250 BAR SEGUN PLANO ENTRERROSCA 1/2'' NP - L24576-0028  - Mecanización Poberaj</t>
  </si>
  <si>
    <t>ENTRERROSCA 1/2'' NPT X 7/8'' UNF FLARE 37 INOX (304/316) SEGUN PLANO ENTRERROSCA 1/2'' NP - L24576-0031  - Mecanización Poberaj</t>
  </si>
  <si>
    <t>ADAPTADOR MF 1/2'' NPT X HG 7/8'' UNF FLARE 37 INOX (304/316) SEGUN PLANO ADAPT.MF 1.1/16'' X M - L24576-0033  - Mecanización Poberaj</t>
  </si>
  <si>
    <t>ADAPTADOR MF 1.1/16'' X MF 9/16'' UNF FLARE 37 INOX (304/316) P SEGUN PLANO ADPAT.MF 1/4'' NPT X - L24576-0039  - Mecanización Poberaj</t>
  </si>
  <si>
    <t>ADPATADOR MF 1/4'' NPT X MF 9/16'' UNF FLARE 37 INOX (304/316) SEGUN PLANO ADAPTADOR MF 1/4'' NP - L24576-0040  - Mecanización Poberaj</t>
  </si>
  <si>
    <t>ADAPTADOR MF 1/4'' NPT X HG 9/16'' UNF FLARE 37 INOX (304/316) SEGUN PLANO ADAPTADOR MF 1/4'' NP - L24576-0037 - Mecanización Poberaj</t>
  </si>
  <si>
    <t>https://trello.com/c/flo46CYj</t>
  </si>
  <si>
    <t>ABAC005 - CONECTOR RECTO MACHO 1/4'' O.D. X 1/4'' NPT AC. INOX 316 - ABAC - RM 2-2-316 Compra Coflex</t>
  </si>
  <si>
    <t>ABAC069 - TAPA Para EXTREMO TUBO 1/4 OD AC INOX AISI 316 - ABAC - PA 2-0-316 Compra Coflex</t>
  </si>
  <si>
    <t>ABAC064 - TAPÓN PARA EXTREMO CONECTOR 1/4'' O.D. AC INOX AISI 316 - ABAC - PO 2-0-316 Compra Coflex</t>
  </si>
  <si>
    <t>ABAC070 - TAPA Para EXTREMO TUBO 3/8'' O.D. AC INOX AISI 316 - ABAC - PA 3-0-316 Compra Coflex</t>
  </si>
  <si>
    <t>ABAC065 - TAPÓN Para EXTREMO CONECTOR 3/8'' O.D. ACERO INOX AISI 316 - ABAC - PO 3-0-316 Compra Coflex</t>
  </si>
  <si>
    <t>ABAC066 - TAPÓN Para EXTREMO CONECTOR 1/2'' O.D. ACERO INOX AISI 316 - ABAC - PO 4-0-316 Compra Coflex</t>
  </si>
  <si>
    <t>Unión ABAC090 - TE MACHO CENTRAL 3/8'' O.D. X 1/2'' NPT ACERO INOX AISI 316 - ABAC - TTM 3-4-316 Compra Coflex</t>
  </si>
  <si>
    <t>ABAC059 - Unión TE UNIÓN 3/8'' O.D. ACERO INOX AISI 316 - ABAC - TU 3-0-316 Compra Coflex</t>
  </si>
  <si>
    <t>ABAC010 - CONECTOR RECTO MACHO 3/8'' O.D. X 1/4 NPT ACERO INOX AISI 316 - ABAC - RM 3-2-316 Compra Coflex</t>
  </si>
  <si>
    <t>ABAC012 - CONECTOR RECTO MACHO 3/8'' O.D. X 1/2'' NPT AC. INOX AISI 316 - ABAC - RM 3-4-316 Compra Coflex</t>
  </si>
  <si>
    <t>ABAC10012 - CUPLA ROSCADA 3/8 NPT AC. INOX AISI 316 Compra Coflex</t>
  </si>
  <si>
    <t>ABAC1006 - ENTRERROSCA 3/8 NPT AC. INOX AISI 316 Compra Coflex</t>
  </si>
  <si>
    <t>https://trello.com/c/j5mnFITT</t>
  </si>
  <si>
    <t>Impresora 3D</t>
  </si>
  <si>
    <t>3D Impresoras</t>
  </si>
  <si>
    <t>Impresora 3D Hellbot Magna 2 230</t>
  </si>
  <si>
    <t>Filamento PLA Impresora 3D Hellbot Ecofila 1Kg 1.75mm Color Cobalto</t>
  </si>
  <si>
    <t>Filamento PLA Impresora 3D Hellbot Ecofila 1Kg 1.75mm Color Negro</t>
  </si>
  <si>
    <t>https://trello.com/c/cW5rpy7r</t>
  </si>
  <si>
    <t>Filamento</t>
  </si>
  <si>
    <t>Taladro eléctrico percutor y destornillador Einhell Power X-Change TE-CD 18 Li-i Brushless - Solo inalámbrico 1800rpm rojo 18V</t>
  </si>
  <si>
    <t>Batería Sola Familia 18v Einhell Power X-change 4 Amp</t>
  </si>
  <si>
    <t>Llave De Impacto Atornillador Inalámbrico 18v Batería 1/2</t>
  </si>
  <si>
    <t>Correa Gt2 Cerrada 752mm Impresora 3d Y Otros Correa Nema 17.6 x 752 Nico Riviere Tug</t>
  </si>
  <si>
    <t>https://trello.com/c/OTBL2SpY</t>
  </si>
  <si>
    <t>Llave tecla</t>
  </si>
  <si>
    <t>Manguera Mallada 1/2 Pulgada X 25 Metros</t>
  </si>
  <si>
    <t>Llave Tecla 10a 250vac On-off Spst 4 Patas Con Luz Roja</t>
  </si>
  <si>
    <t>Llave Francesa Bremen 15 Profesional Ajustable Apertura 45mm Cod. 6635 Dgm</t>
  </si>
  <si>
    <t>https://trello.com/c/PIAoXHMZ</t>
  </si>
  <si>
    <t>Conectores CONN RECEPT 2POS 3MM VERT DUAL 2 Rectangular Connectors - Housings Receptacle Black 0.118'' (3.00mm) Molex - 430250200 - WM1783-ND - BREX Para Tablero de Control y Display TCyD_03 Flete Pablo Lara recibió Luca 28/7</t>
  </si>
  <si>
    <t>Conectores CONN SOCKET 20-24AWG CRIMP TIN Socket Contact Tin 20-24 AWG Crimp Power Molex - 430300007 - WM1837-ND - BREX Para Tablero de Control y Display TCyD_03 Flete Pablo Lara recibió Luca 28/7</t>
  </si>
  <si>
    <t>Conectores CONN SOCKET 20-24AWG CRIMP GOLD Socket Contact Gold 20-24 AWG Crimp Power Molex - 430300008 - WM2773-ND - BREX Para Tablero de Control y Display TCyD_03 Flete Pablo Lara recibió Luca 28/7</t>
  </si>
  <si>
    <t>Conectores CONN D-SUB RCPT 25P PNL MNT SLDR 25 Position D-Sub Receptacle Female Sockets Connector NorComp Inc. - 772-E25-213R001 - NOR1011-ND - BREX Para Tablero de Control y Display TCyD_03 Flete Pablo Lara recibió Luca 28/7</t>
  </si>
  <si>
    <t>Conectores CONN D-SUB PLUG 9P PNL MNT SLDR 9 Position D-Sub Plug Male Pins Connector NorComp Inc. - 772-E09-113R001 - NOR1006-ND - BREX Para Tablero de Control y Display TCyD_03 Flete Pablo Lara recibió Luca 28/7</t>
  </si>
  <si>
    <t>Conectores CONN D-SUB PLUG 25P PNL MNT SLDR 25 Position D-Sub Plug Male Pins Connector NorComp Inc. - 772-E25-113R001 - NOR1008-ND - BREX Para Tablero de Control y Display TCyD_03 Flete Pablo Lara recibió Luca 28/7</t>
  </si>
  <si>
    <t>Indicador LED 3014 DFN 0.1W WHITE WSURFACE NIM White Cool - LED Indication - Discrete 2.8V 1206 (3014 Metric) Broadcom Limited - ASMD-CWG7-NX7C2 - 516-ASMD-CWG7-NX7C2CT-ND - BREX Para Tablero de Control y Display TCyD_03 Flete Pablo Lara recibió Luca 28/7</t>
  </si>
  <si>
    <t>Conectores CONN D-SUB RCPT 9POS R/A SLDR 9 Position D-Sub Receptacle Female Sockets Connector NorComp Inc. - 173-E09-213R461 - NOR1838-ND - BREX Para Tablero de Control y Display TCyD_03 Flete Pablo Lara recibió Luca 28/7</t>
  </si>
  <si>
    <t>Resistencia de potencia RES SMD 82 OHM 5% 1/8W 0805 82 Ohms +-5% 0.125W 1/8W Chip Resistor 0805 (2012 Metric) Automotive AEC-Q200 Thick Film Panasonic Electronic Components - ERJ-6GEYJ820V -  P82ACT-ND - BREX Para Tablero de Control y Display TCyD_03 Flete Pablo Lara recibió Luca 28/7</t>
  </si>
  <si>
    <t>Capacitores CAP CER 0.1UF 25V X7R 0603 +-20% 25V Ceramic Capacitor X7R 0603 (1608 Metric) TDK Corporation - CGA3E2X7R1E104M080AA - 445-12541-1-ND - BREX Para Tablero de Control y Display TCyD_03 Flete Pablo Lara recibió Luca 28/7</t>
  </si>
  <si>
    <t>Resistencia de potencia RES SMD 2.7K OHM 5% 1/4W 0603 2.7 kOhms +-5% 0.25W, 1/4W Chip Resistor 0603 (1608 Metric) Automotive AEC-Q200 Pulse Withstanding Thick Film Panasonic Electronic Components - ERJ-PA3J272V -  P2.7KBZCT-ND - BREX Para Tablero de Control y Display TCyD_03 Flete Pablo Lara recibió Luca 28/7</t>
  </si>
  <si>
    <t>Conectores CONN HEADER R/A 2POS Connector Header Through Hole Right Angle 2 position Molex - 430450200 - WM1813-ND - BREX Para Tablero de Control y Display TCyD_03 Flete Pablo Lara recibió Luca 28/7</t>
  </si>
  <si>
    <t>Conectores CONN D-SUB PLUG 25POS R/A SLDR 25 Position D-Sub Plug Male Pins Connector NorComp Inc. - 173-E25-113R461 - NOR1841-ND - BREX Flete Pablo Lara recibió Luca 28/7</t>
  </si>
  <si>
    <t>Conectores Headers &amp; Wire Housings 3MM MICRO-FIT Recept. 10 CKT Molex - 43645-1000 - 538-43645-1000 - BREX Flete Pablo Lara recibió Luca 28/7</t>
  </si>
  <si>
    <t>Lente Sigma 18-300mm Dc Macro Canon Lente para cámara pasó Luca</t>
  </si>
  <si>
    <t>https://trello.com/c/ZugNOL1K</t>
  </si>
  <si>
    <t>https://drive.google.com/file/d/1MIAh-Sf2KE6fwxEAmq5R8nBuekz1k6CN/view?usp=sharing</t>
  </si>
  <si>
    <t>A Caja Piombo 400.000</t>
  </si>
  <si>
    <t>CABRERA 32656202 - AGOSTO - Débito automático</t>
  </si>
  <si>
    <t>Aerosol RO UC BRI INV 340G Gris Blanco y Negro</t>
  </si>
  <si>
    <t>Abrazadera Acero Inoxidable 32 A 50mm Fleje 9mm X10 Tornillo Solicita Federico Carnevali Compras para el sitio 2 Restante</t>
  </si>
  <si>
    <t>Abrazadera Acero Inoxidable 16 A25mm Fleje 12mm X10 Tornillo Solicita Federico Carnevali Compras para el sitio 2 Restante</t>
  </si>
  <si>
    <t>Abrazadera Acero Inoxidable 50 A 70mm Fleje 12mm X10 Unidades Solicita Federico Carnevali Compras para el sitio 2 Restante</t>
  </si>
  <si>
    <t>Crimpeadora Pinza De Crimpar Term Punteras 0.5-6mm Para Tif Solicita Federico Carnevali Compras para el sitio 2 Restante</t>
  </si>
  <si>
    <t>Probeta Graduada 100mlbase Hexagonal Vidrio Borosilicato 3.3 Solicita Federico Carnevali Compras para el sitio 2 Restante</t>
  </si>
  <si>
    <t>Probeta Graduada 250mlbase Hexagonal Vidrio Borosilicato 3.3 Solicita Federico Carnevali Compras para el sitio 2 Restante</t>
  </si>
  <si>
    <t>Terminales Punteras Huecas Tif 0.5 X100un Gabexel - Symnet Solicita Federico Carnevali Compras para el sitio 2 Restante</t>
  </si>
  <si>
    <t>Martillo De Bola Industrial Total 450 Gr Tht74166 Lev Rental Solicita Federico Carnevali Compras para el sitio 2 Restante</t>
  </si>
  <si>
    <t>Guantes Nitrilo Negro - Talle Xl - 100 Unidades Solicita Federico Carnevali Compras para el sitio 2 Restante</t>
  </si>
  <si>
    <t>Terminales Puntera Hueca Tubular Tif 0.75 Mm X100 Unidades Solicita Federico Carnevali Compras para el sitio 2 Restante</t>
  </si>
  <si>
    <t>Terminales Puntera Hueca Tubular Tif 1 Mm X100 Unidades Solicita Federico Carnevali Compras para el sitio 2 Restante</t>
  </si>
  <si>
    <t>Remachadora Pop Industrial tipo Beta Molibdeno Guiller Solicita Federico Carnevali Compras para el sitio 2 Restante</t>
  </si>
  <si>
    <t>Guante Pvc Rojo 40 Cm. Certificado Iram Hiflex Solicita Federico Carnevali Compras para el sitio 2 Restante</t>
  </si>
  <si>
    <t>Tornillos Allen Sin Cabeza Gusano Inoxidable Aisi 304 M5x20mm X50un Solicita Federico Carnevali Compras para el sitio 2 Restante</t>
  </si>
  <si>
    <t>Cartucho Gas Butano Brogas 227 Gr Pack X 4 Garrafas Solicita Federico Carnevali Compras para el sitio 2 Restante</t>
  </si>
  <si>
    <t>Juego De Limas Redonda Mediacaña Triang Cuadrada Recta Emtop Solicita Federico Carnevali Compras para el sitio 2 Restante</t>
  </si>
  <si>
    <t>Lapiz Soldador Pirograbador Dremel Versatip 2000 + 6 Acc - Fdn punta para soldar Solicita Federico Carnevali Compras para el sitio 2 Restante</t>
  </si>
  <si>
    <t>Camisa Grafa Pampero Talle 54 Al 56 Ropa De Trabajo Hombres Indumentaria Gonzalo Miretti</t>
  </si>
  <si>
    <t>Zapatilla Calzado Seguridad Con Puntera Att Santa Fe Indumentaria Gonzalo Miretti</t>
  </si>
  <si>
    <t>Pantalón Cargo Cazador Pampero Reforzado Talles 38 Al 60 Indumentaria Gonzalo Miretti</t>
  </si>
  <si>
    <t>https://trello.com/c/LHvmYzie</t>
  </si>
  <si>
    <t>Switch TP-Link TL-SG1005D</t>
  </si>
  <si>
    <t>Switch TP-Link TL-SG108</t>
  </si>
  <si>
    <t>https://trello.com/c/HAvENY9d</t>
  </si>
  <si>
    <t>Pitón Gancho Abierto Fischer Ac Zincado Tp3/8 Con tarugo X25 unidades para colgar cuadros IBM</t>
  </si>
  <si>
    <t>Aceite Lubricante Multiuso Trabex para puertas</t>
  </si>
  <si>
    <t>https://trello.com/c/W49DUl2O</t>
  </si>
  <si>
    <t>https://trello.com/c/rRnoBJqf</t>
  </si>
  <si>
    <t>Sancor</t>
  </si>
  <si>
    <t>Sancor Seguros 3 de 6</t>
  </si>
  <si>
    <t>https://drive.google.com/file/d/1sLS4u_BAm_37hzbxTp-IA8PsblbNQ95O/view?usp=sharing</t>
  </si>
  <si>
    <t>69b60dcc1d06ef57325d86cbbd5262f0ce2657ffc436153851dc981828a09ac4</t>
  </si>
  <si>
    <t>Registro de Acciones 1</t>
  </si>
  <si>
    <t xml:space="preserve"> EX-2021-70926051- -APN-DA#IGJ</t>
  </si>
  <si>
    <t>No</t>
  </si>
  <si>
    <t>Comentarios</t>
  </si>
  <si>
    <t>Incluye cambios hechos en junio 2019 y abril 2021</t>
  </si>
  <si>
    <t>4bc0f46527272006bb0bdac1920b34037955974a2964b9ae4ca09a0fd1a5e4fc</t>
  </si>
  <si>
    <t>EX-2021-70943903- -APN-DA#IGJ</t>
  </si>
  <si>
    <t>Pintura Durfloor 6 bases x25 -  3 color x20 -  3 resinas x 20 lts -  8 lts laca - 8 lts laca con filtro uv</t>
  </si>
  <si>
    <t>https://trello.com/c/M8hHFIU4</t>
  </si>
  <si>
    <t>Taxco - AGOSTO</t>
  </si>
  <si>
    <t>Didi</t>
  </si>
  <si>
    <t>Didi Federico Brito 2 al 6  de agosto</t>
  </si>
  <si>
    <t>https://drive.google.com/file/d/17qLNgjjgpAzjkqgwGxWt5uzFLarSROnT/view?usp=sharing</t>
  </si>
  <si>
    <t>Bomba Agro SHURflo 2088-343-135 11.3 45psi 12v out aut 6002 - Bomba de trasvaso de peróxido - Shurflo Canning</t>
  </si>
  <si>
    <t>https://trello.com/c/SCc4pUAz</t>
  </si>
  <si>
    <t>Acero</t>
  </si>
  <si>
    <t>Cia Panamericana de Aceros</t>
  </si>
  <si>
    <t>Acero SAE 1045 130x142 mm Tromen REGEN - Material - SAE1045</t>
  </si>
  <si>
    <t>Acero SAE 1045 165x25 mm Tromen REGEN - Material - SAE1045</t>
  </si>
  <si>
    <t>https://trello.com/c/BuGJRtBe</t>
  </si>
  <si>
    <t>Proluz</t>
  </si>
  <si>
    <t>Pintura esmalte sintético albalux - rodillos Compras Rancho de Juancito Juan Gimenez y Federico Carnevali</t>
  </si>
  <si>
    <t>Cable tipo taller 2x1 x30 Compras Rancho de Juancito Juan Gimenez y Federico Carnevali</t>
  </si>
  <si>
    <t>Tornillos T2Mecha6x11/B Compras Rancho de Juancito Juan Gimenez y Federico Carnevali</t>
  </si>
  <si>
    <t>Conectores 3/4 Materiales Eléctricos Compras Rancho de Juancito Juan Gimenez y Federico Carnevali</t>
  </si>
  <si>
    <t>Acelerante Sika 3 sin cloruro Bidon 6 Kgs Compras Rancho de Juancito Juan Gimenez y Federico Carnevali</t>
  </si>
  <si>
    <t>https://trello.com/c/vcjH6lIi</t>
  </si>
  <si>
    <t>Supermercado provisiones para oficina y materiales de oficina</t>
  </si>
  <si>
    <t>Taxco - AGOSTO mejora servicios 20 mbps simétrico</t>
  </si>
  <si>
    <t>Pincel Antiestático</t>
  </si>
  <si>
    <t>Llave francesa chica 6'' Proskit Compras Laboratorio</t>
  </si>
  <si>
    <t>Pincel Antiestático para limpieza de placas PCB ESD-CEP-04 Compras Laboratorio</t>
  </si>
  <si>
    <t>Pincel Antiestático Ancho para limpieza de placas PCB ESD-CEP-08 Compras Laboratorio</t>
  </si>
  <si>
    <t>Guantes Latex Bremen L x100 Compras Laboratorio</t>
  </si>
  <si>
    <t>https://trello.com/c/nJlOigRm</t>
  </si>
  <si>
    <t>MALLAS 15X15 (6) Compra Corralón</t>
  </si>
  <si>
    <t>VARILLA ADN NORMAL 8 Compra Corralón</t>
  </si>
  <si>
    <t>VARILLA ADN NORMAL 10 Compra Corralón</t>
  </si>
  <si>
    <t>ALAMBRE FARDO FRACCIONADO Compra Corralón</t>
  </si>
  <si>
    <t>CLAVOS PTA PARIS 2'' FR 1KG Compra Corralón</t>
  </si>
  <si>
    <t>CLAVOS PT PARIS 2 1/2'' FR 1KG Compra Corralón</t>
  </si>
  <si>
    <t>https://trello.com/c/2PUhViu2</t>
  </si>
  <si>
    <t>Container AGOSTO Destiladora</t>
  </si>
  <si>
    <t>Alquiler container para stock de peróxido en Canning Contenedor TRIU 868869-6 AGOSTO 2021</t>
  </si>
  <si>
    <t>Eric Stotz</t>
  </si>
  <si>
    <t>Eric Stotz Caja Epic 30M Tranche</t>
  </si>
  <si>
    <t>Teléfono Celular para Oficina pasó Luca</t>
  </si>
  <si>
    <t>Teléfono Celular para Sitio de Ensayos pasó Luca</t>
  </si>
  <si>
    <t>650.000 a Caja Piombo</t>
  </si>
  <si>
    <t>Primer pago pasaje Ignacio Belieres a USA</t>
  </si>
  <si>
    <t>Candado Sekur Bronce Doble Traba A Bolilla - Standard 40mm Candados y cadenas Container Banco</t>
  </si>
  <si>
    <t>Cadena Galvanizado Nº 8mm X Metro 1200gr Candados y cadenas Container Banco</t>
  </si>
  <si>
    <t>https://trello.com/c/bbUNu841</t>
  </si>
  <si>
    <t>CASQUETE PARA SOLDAR (A-403) 316L 219.1 x 8.18 mm (SCH 40S) SKU: 306384 Componentes Famiq tanques back up</t>
  </si>
  <si>
    <t>CASQUETE PARA SOLDAR (A-403) 316L 219.1 x 3.76 mm (SCH 10S) SKU: 306334 Componentes Famiq tanques back up</t>
  </si>
  <si>
    <t>MEDIA CUPLA S-3000 NPT (A-182) 316L 1'' SKU: 314026 Componentes Famiq tanques back up</t>
  </si>
  <si>
    <t>MEDIA CUPLA S-3000 NPT (A-182) 316L 1/2'' SKU: 314029 Componentes Famiq tanques back up</t>
  </si>
  <si>
    <t>MEDIA CUPLA S-3000 NPT (A-182) 316L 1/4'' SKU: 314033 Componentes Famiq tanques back up</t>
  </si>
  <si>
    <t>https://trello.com/c/9bYinc8v</t>
  </si>
  <si>
    <t>Expendedor de Estaño</t>
  </si>
  <si>
    <t>Ventilador</t>
  </si>
  <si>
    <t>Soporte Expendedor Metalico De Rollos De Estaño Hasta 1 Kg Compras Laboratorio</t>
  </si>
  <si>
    <t>Dispensador de Flux Dispenser Con Aguja Pe Proskit Ms 035 37 X 150 Mm Flux 75 Ml Compras Laboratorio</t>
  </si>
  <si>
    <t>Cepillo Antiestático Plaquetas Pcb Electronica Celulares Tab Compras Laboratorio</t>
  </si>
  <si>
    <t>Turboventilador Liliana Vtf10p 10 3 Aspas Negras Pie-par Compras Laboratorio</t>
  </si>
  <si>
    <t>Morsa De Banco Base Fija Con yunque 5 Pulgadas Ancho De Mordaz Compras Laboratorio</t>
  </si>
  <si>
    <t>Morsa Multiangulo 360º Con Fijacion Por Vacío Proskit Pd-376 Compras Laboratorio</t>
  </si>
  <si>
    <t>Pasta para soldar Contactflux Contacflux Flux Gel 10cc Jeringa Delta Soldadura Smd Compras Laboratorio</t>
  </si>
  <si>
    <t>Borde J Perfiles J para recubrimiento de sala limpia 10 perfiles de 3 mm c/u Machimbre de PVC para recubrimiento de container</t>
  </si>
  <si>
    <t>https://trello.com/c/Z5v8eDkP</t>
  </si>
  <si>
    <t>Plato</t>
  </si>
  <si>
    <t>Adaptador EE Material 1010 - Piezas Dispositivo Calibrador de Celdas</t>
  </si>
  <si>
    <t>Unión de Celdas Material 1010 - Piezas Dispositivo Calibrador de Celdas</t>
  </si>
  <si>
    <t>Brida inferior Material 1010 - Piezas Dispositivo Calibrador de Celdas</t>
  </si>
  <si>
    <t>Columna con soldaduras Material 1010 - Piezas Dispositivo Calibrador de Celdas</t>
  </si>
  <si>
    <t>Plato superior Material 1010 - Piezas Dispositivo Calibrador de Celdas</t>
  </si>
  <si>
    <t>https://trello.com/c/4ZxWKDWO</t>
  </si>
  <si>
    <t>Manchon</t>
  </si>
  <si>
    <t>Tope</t>
  </si>
  <si>
    <t>Eje motor Mecanismos dispositivo de Soldadura semi automática de tanques TUG 1010</t>
  </si>
  <si>
    <t>Eje AR Mecanismos dispositivo de Soldadura semi automática de tanques TUG 1010</t>
  </si>
  <si>
    <t>Manchón motor Mecanismos dispositivo de Soldadura semi automática de tanques TUG 1010</t>
  </si>
  <si>
    <t>Tope motor Mecanismos dispositivo de Soldadura semi automática de tanques TUG 1010</t>
  </si>
  <si>
    <t>https://trello.com/c/XbutK34b</t>
  </si>
  <si>
    <t>Dispositivo de Soldadura</t>
  </si>
  <si>
    <t>Barra 130x95 mm Material Aluminio A 6061 T6 Tromen Regen</t>
  </si>
  <si>
    <t>Barra recta 115x95x65 mm Material Aluminio A 6061 T6 Tromen Regen</t>
  </si>
  <si>
    <t>https://trello.com/c/eGi4nrZe</t>
  </si>
  <si>
    <t>REGEN</t>
  </si>
  <si>
    <t>Ormetal</t>
  </si>
  <si>
    <t>https://trello.com/c/iXn9dGvs</t>
  </si>
  <si>
    <t>Chapa de aleación AA5052 H32 1500 x 3000 x 3 mm</t>
  </si>
  <si>
    <t>Fabricar 5 Adaptadores de chupador para tanque de carga. c/u - Reparación de FACE reemplazo de postizo nuevo en inoxidable 420 clavado, soldado y perforado de 15 orificio  de 0.8 mm a 4,5mm de profundidad y 32mm de entrecentro - Fabricar anillo cònico para reducir cámara del face en inox 304 segùn croquis - Reparar conjunto FACE/END, desclavado de conjunto, enderezado repasar ángulo de asiento de pintle (30grados), rosca M24x2 y diámetro de cuello para guía con el face. Reformar pintle con ángulo a 30 grados - Reparación de FACE reemplazo de postizo nuevo en inoxidable 420 clavado, soldado y perforado de 20 orificios de 0.8 mm a 4,5mm de profundidad y 32mm de entrecentro - Fabricar anillo para reducción de cámara del face en inox 304 según croquis - Reparar conjunto FACE/END, desclavado de conjunto, enderezado repasar ángulo de asiento de pintle (30grados), rosca M24x2 y diámetro de cuello para guía con el face. Reformar pintle con ángulo a 30 grados</t>
  </si>
  <si>
    <t>https://docs.google.com/document/d/1EKzf7zIhbr_xGEfBGrmltvSR1uQx8MDe/edit?usp=sharing&amp;ouid=106163827406659348047&amp;rtpof=true&amp;sd=true</t>
  </si>
  <si>
    <t>Brewery Supplies</t>
  </si>
  <si>
    <t>Barriles destiladora de 50 Lts Almacenaje de peróxido y banco de ensayos</t>
  </si>
  <si>
    <t>https://trello.com/c/8y8UaQdG</t>
  </si>
  <si>
    <t>https://trello.com/c/6KjvebHi</t>
  </si>
  <si>
    <t>Stock para armado de PCs y reemplazo de componentes viejos: Disco Sólido SSD 480GB x3 - Disco Sólido 512GB x1 - Pasta térmica x3 - Memoria DDR4 8GB x2 - Fuente 500W x3 - AMD Ryzen 1600 x1 - Disco Rígido 1TB x5 - AMD Ryzen 5600 x1 - Fuente 500W x1 - Disco SSD 256GB x1</t>
  </si>
  <si>
    <t>https://trello.com/c/qZwBVxky</t>
  </si>
  <si>
    <t>Rieu Inombiliarios</t>
  </si>
  <si>
    <t>Armario Guardado Completo 2.57 x 113 Melamina 18mm EGGER para oficina cabrera</t>
  </si>
  <si>
    <t>https://trello.com/c/F1Larbfg</t>
  </si>
  <si>
    <t>Chalecos de grafa con polar negros</t>
  </si>
  <si>
    <t>https://trello.com/c/SUl6Fphu</t>
  </si>
  <si>
    <t>Camisas</t>
  </si>
  <si>
    <t>https://drive.google.com/file/d/1N-T8Kev5v1z08IWF5SV8cNHaCFcd_pgP/view?usp=sharing</t>
  </si>
  <si>
    <t>Análisis, armado y consultoría sobre venta y compra de acciones y consultoría sobre armado societario en Uruguay pasó Luca</t>
  </si>
  <si>
    <t>Diluyente A 105 0.785 Metanol Litros</t>
  </si>
  <si>
    <t>Kerosene</t>
  </si>
  <si>
    <t>Kerosene Blanco Litros</t>
  </si>
  <si>
    <t>Bidón x 10 Lts</t>
  </si>
  <si>
    <t>https://trello.com/c/3MZlYQmu</t>
  </si>
  <si>
    <t>Ferretería Aymerich</t>
  </si>
  <si>
    <t>Cadena compras para el sitio</t>
  </si>
  <si>
    <t>Carrito carro chango móvil para oficina</t>
  </si>
  <si>
    <t>https://trello.com/c/VjmrdvmS</t>
  </si>
  <si>
    <t>Grupo Matese</t>
  </si>
  <si>
    <t>Clavos 2 y 2x1/2 GIMENEZ Consumibles Piombo</t>
  </si>
  <si>
    <t>Filtros compra Gimenez Piombo</t>
  </si>
  <si>
    <t>Compra Provisiones Snacks Nacho Piombo</t>
  </si>
  <si>
    <t>Bidones de agua x6 Rancho</t>
  </si>
  <si>
    <t>https://trello.com/c/gBNS4D4G</t>
  </si>
  <si>
    <t>Por cancelación de fuente destiladora</t>
  </si>
  <si>
    <t>Punta para soldar PLATO SLDER TIP SCRDRVR 1.2 MM Techspray - HS-2796 - HS-2796-ND Laboratorio Brex</t>
  </si>
  <si>
    <t>Punta para soldar PLATO SLDER TIP SCRDRVR 0.8 MM Techspray - HS-2863 - HS-2863-ND Laboratorio Brex</t>
  </si>
  <si>
    <t>Punta para soldar Soldering Irons SOLDERING TIP Techspray - HS-2751 - 577-HS-2751 Laboratorio Brex</t>
  </si>
  <si>
    <t>Punta para soldar Soldering Irons SOLDERING TIP Techspray - HS-2863 - 577-HS-2863 Laboratorio Brex</t>
  </si>
  <si>
    <t>Cables HOOK-UP STRND 22AWG RED 1000' 22 AWG Hook-Up Wire 19/34 Red 600V 1000.0' (304.8m) Alpha Wire - 1855/19 RD001 - 1855/19RD001-ND TEST STAND Brex STOCK</t>
  </si>
  <si>
    <t>https://drive.google.com/file/d/1pQ7QGxpy70zHeLwn68g1hIwmoGB7WD4r/view?usp=sharing</t>
  </si>
  <si>
    <t>https://drive.google.com/file/d/13P6iQ_t_uDQPRcaE7ybqWrEJ7V_6ihs_/view?usp=sharing</t>
  </si>
  <si>
    <t>https://drive.google.com/file/d/1dUZ16yVBrfLpfxIDqz1S0G54hwF7OV-b/view?usp=sharing</t>
  </si>
  <si>
    <t>Alquiler de cámaras para sitio de ensayos Belieres pasó Piombo</t>
  </si>
  <si>
    <t>https://drive.google.com/file/d/1ZFYbd3P6WFjwcIL7sa0v8Cim0tG_N1R_/view?usp=sharing</t>
  </si>
  <si>
    <t>Computadora nueva para gonzalo miretti pasó Luca</t>
  </si>
  <si>
    <t>Caudalímetros pasó Luca TPS100 completo TPS75 completo kit TPS75 y TPS20 cuerpo mas kit</t>
  </si>
  <si>
    <t>313.102 a Caja Piombo</t>
  </si>
  <si>
    <t>Placas Eecart TCyD_External_Switch_Interface_rA para nueva versión del tablero de control y display (TCyD) Flete Lara</t>
  </si>
  <si>
    <t>Placas Eecart TCyD_Panel_Superior_rA para nueva versión del tablero de control y display (TCyD) Flete Lara</t>
  </si>
  <si>
    <t>Placas Eecart TCyD_Panel_Inferior_rA para nueva versión del tablero de control y display (TCyD) Flete Lara</t>
  </si>
  <si>
    <t>Test Equipment</t>
  </si>
  <si>
    <t>Almacenamiento de Peróxido</t>
  </si>
  <si>
    <t>Banco Horizontal</t>
  </si>
  <si>
    <t>SN1</t>
  </si>
  <si>
    <t>SN2</t>
  </si>
  <si>
    <t>Didi Federico Brito 9 al 13 de ahosto</t>
  </si>
  <si>
    <t>Alquiler de cámaras para sitio de ensayos Belieres pasó Luca</t>
  </si>
  <si>
    <t>Nafta viáticos Belieres pasó Luca</t>
  </si>
  <si>
    <t>Webcam Cámara Web Logitech C920s Pro Hd 1080p Micrófono Pce</t>
  </si>
  <si>
    <t>https://trello.com/c/7kt7K8nP</t>
  </si>
  <si>
    <t>Webcam Cámara Web Logitech C920s Pro Hd 1080p Micrófono Pce Restante</t>
  </si>
  <si>
    <t>TENIER</t>
  </si>
  <si>
    <t>Target Agosto</t>
  </si>
  <si>
    <t>Saldo</t>
  </si>
  <si>
    <t>Necesidad</t>
  </si>
  <si>
    <t>Fuente Switching 12v 15a 15amp Salida Regulable Radio Cámara - Fuentes destiladoras - Vendedor devolvio pero recibimos igual</t>
  </si>
  <si>
    <t>Camisetas y buzo</t>
  </si>
  <si>
    <t>Fuente de Laboratorio UTP3305C Fte.Trip.CC.Prog. -0/30Vx2 - Laboratorio</t>
  </si>
  <si>
    <t>Generador de Funciones</t>
  </si>
  <si>
    <t>Generador Forma De Ondas Arbitraria UTG2062B Generador de Funciones G.Func.Arb.-2C -60MHz - Laboratorio</t>
  </si>
  <si>
    <t>https://trello.com/c/28oyaIOl</t>
  </si>
  <si>
    <t>https://trello.com/c/RRVGfbMw</t>
  </si>
  <si>
    <t>FOSFATO TRISÓDICO CRISTAL bolsa x 1KG Compuestos químicos para pasivación de barriles</t>
  </si>
  <si>
    <t>METASILICATO DE SODIO ANH bolsa x 1KG Compuestos químicos para pasivación de barriles</t>
  </si>
  <si>
    <t>ÁCIDO NÍTRICO 63% x 1KG  Compuestos químicos para pasivación de barriles</t>
  </si>
  <si>
    <t>SODA CÁUSTICA perlas x 1KG Compuestos químicos para pasivación de barriles</t>
  </si>
  <si>
    <t>https://trello.com/c/AAIKBTlM</t>
  </si>
  <si>
    <t>ÁCIDO NÍTRICO 63% x 7KG  Compuestos químicos para pasivación de barriles</t>
  </si>
  <si>
    <t>Detergente</t>
  </si>
  <si>
    <t>Detergente concentrado 30% bidón x 5.5Kg Compuestos químicos para pasivación de barriles</t>
  </si>
  <si>
    <t>Mangueras cristal 14x18 Solicita Federico Carnevali Compras para el sitio 2 Restante Consumibles Nacho Piombo</t>
  </si>
  <si>
    <t>https://trello.com/c/amuixSdO</t>
  </si>
  <si>
    <t>Hidrolavadora para limpieza de hangar</t>
  </si>
  <si>
    <t>Cementa Tem</t>
  </si>
  <si>
    <t>Tratamiento térmico para llevar chapa AA5052 H32 a estado "0"</t>
  </si>
  <si>
    <t>https://trello.com/c/c2HTyU7c</t>
  </si>
  <si>
    <t>Bulón m204x60x1.5 tornillería para el banco pasó Nacho Corro</t>
  </si>
  <si>
    <t>Bulón 1/2x3/4 nf tornillería para el banco pasó Nacho Corro</t>
  </si>
  <si>
    <t>Bulón Acero 3/8x3 con tuercas tornillería para el banco pasó Nacho Corro</t>
  </si>
  <si>
    <t>Bulón 3/8x5 tornillería para el banco pasó Nacho Corro</t>
  </si>
  <si>
    <t>Pago Mano de Obra GIMENEZ paso Nacho Piombo - mensaje perdido recuperó Nacho Piombo - más 10.000 pasó Nacho Piombo 19/8</t>
  </si>
  <si>
    <t>Bomba centrífuga Agua Gamma 1 Hp Altura 25 Mts Emg 98 - Bomba centrífuga para bombear agua de condensación</t>
  </si>
  <si>
    <t>https://trello.com/c/YNy6U9Vm</t>
  </si>
  <si>
    <t>Controlador</t>
  </si>
  <si>
    <t xml:space="preserve">Stepper Driver Motor Paso A Paso Drv8825 Controladores para motor nema 17  de dispositivo soldador </t>
  </si>
  <si>
    <t xml:space="preserve">Controlador Manual Velocidad Dirección Paso A Paso Nema 17 Controladores para motor nema 17  de dispositivo soldador </t>
  </si>
  <si>
    <t>https://trello.com/c/gb8LAArw</t>
  </si>
  <si>
    <t>Timer</t>
  </si>
  <si>
    <t>Llave Selectora</t>
  </si>
  <si>
    <t>Gatillo</t>
  </si>
  <si>
    <t>Amoladora angular Einhell TE-AG 115/750 DP de 50 Hz roja 750 W 230 V Compras para el sitio 3</t>
  </si>
  <si>
    <t>Mordazas Intercambiables Pata Crimpeadora Proskit Cp-371 Compras para el sitio 3</t>
  </si>
  <si>
    <t>Tornillos Autoperforante Hexagonal Mecha 14x1 Con arandela Vul 100 Unidades Compras para el sitio 3</t>
  </si>
  <si>
    <t>Timer Digital Riel Din Programable Zurich Con batería Incluída Compras para el sitio 3</t>
  </si>
  <si>
    <t>Llave T Corta Hexagonal Wembley 7mm Largo 150mm Cod. 6617 Compras para el sitio 3</t>
  </si>
  <si>
    <t>Llave Selectora 2 Posiciones 0-1 Diametro 22 Mm 1 No Tbcin Compras para el sitio 3</t>
  </si>
  <si>
    <t>Tornillo Autoperforante T1 8x1/2 Punta Mecha X 100 Unidades Compras para el sitio 3</t>
  </si>
  <si>
    <t>Tornillo Autoperforante T1 8x3/4 Punta Mecha X 100 Unidades Compras para el sitio 3</t>
  </si>
  <si>
    <t>Conector Pvc 20mm (3/4) - X10 Unid - Tubelectric - Tofema Compras para el sitio 3</t>
  </si>
  <si>
    <t>Cable Chato Bajo Plomo Blanco X 10mts Compras para el sitio 3</t>
  </si>
  <si>
    <t>Candado Blindado 80 Mm 3 Llaves Comercios Seguridad Barovo Compras para el sitio 3</t>
  </si>
  <si>
    <t>Marcador Pelikan 711 Fibron Permanente Punta Redonda Negro Compras para el sitio 3</t>
  </si>
  <si>
    <t>Fuente Switching 12v 20a 20amp Tira De Leds Camara Cctv Segu Compras para el sitio 3</t>
  </si>
  <si>
    <t>Guantes Moteados Eversafe Por 12 Pares Uso Profesional Compras para el sitio 3</t>
  </si>
  <si>
    <t>Tornillo Autoperforante Tel T2 Mecha 6x1 1/8 Caja X 200 U Compras para el sitio 3</t>
  </si>
  <si>
    <t>Tornillo Autoperforante Mecha Con Arandela 14 X 2 X 100 Un Compras para el sitio 3</t>
  </si>
  <si>
    <t>Pila 2032 5 Unidades Maxell Compras para el sitio 3</t>
  </si>
  <si>
    <t>Cargador Mantenedor Bateria Auto Moto Grupos Dowen Pagio 2ah Compras para el sitio 3</t>
  </si>
  <si>
    <t>Gatillo Universal Torcha Plasma Tig Con Micro Switch Lacueva Compras para el sitio 3</t>
  </si>
  <si>
    <t>https://trello.com/c/0iuUjATF</t>
  </si>
  <si>
    <t>Toallas Intercaladas Para Mano Papel Beige 20x24 2500u Real</t>
  </si>
  <si>
    <t>Camisa Pampero Grafa Hombre T.54/56 Algodón Ropa De Trabajo Gonzalo Miretti</t>
  </si>
  <si>
    <t>Pack 12 Repasadores 38x64cm Surtidos Grandes Resistentes</t>
  </si>
  <si>
    <t>https://trello.com/c/7zU4hnsl</t>
  </si>
  <si>
    <t>Pago Mano de Obra GIMENEZ paso Nacho Piombo - más 10.000 pasó Nacho Piombo 20/8</t>
  </si>
  <si>
    <t>Tapa Bandeja Portacable 50mm X 3mt Chapa 0.7mm - Bandeja Metálica Compras para el sitio 3</t>
  </si>
  <si>
    <t>Caja Organizadora Con Manija 10 Lts Col Box Cajas plásticas para bombas shurflo</t>
  </si>
  <si>
    <t>https://trello.com/c/73fucYCf</t>
  </si>
  <si>
    <t>https://trello.com/c/ROW9NvMd</t>
  </si>
  <si>
    <t>Diesel para Banco de Ensayos consumibles Nacho Piombo</t>
  </si>
  <si>
    <t>Relé Relay Microondas Jqx-102f Bobina 12v Contactor 20a Compras para el sitio 3 CANCELADO</t>
  </si>
  <si>
    <t>Hidrolavadora Daewoo Eco DAX 1130 naranja y negra de 1200W con 105bar de presión máxima 110V/240V Compras para el sitio 3 CANCELADO</t>
  </si>
  <si>
    <t>Caja Pase Estanca Ip65 Roker Pr1008/100e 162x285x100mm Gris Caja de Paso Compras para el sitio 3 CANCELADO</t>
  </si>
  <si>
    <t>Por cancelación de Relé Hidrolavadora y Caja de Paso</t>
  </si>
  <si>
    <t>Tostadora</t>
  </si>
  <si>
    <t>Relé Relay Microondas Jqx-102f Bobina 12v Contactor 20a</t>
  </si>
  <si>
    <t>Tostadora Liliana - Doble Accesorio Sandwichero - 7 Niveles</t>
  </si>
  <si>
    <t>https://trello.com/c/dj2LyDxv</t>
  </si>
  <si>
    <t>Didi Federico Brito 16 al 20 de ahosto</t>
  </si>
  <si>
    <t>https://drive.google.com/file/d/1j_5qrDQs8OJX1U9wZyX22A2LCCr_5R1p/view?usp=sharing</t>
  </si>
  <si>
    <t>Flojumar</t>
  </si>
  <si>
    <t>Combustible creo que es Jet A1 pasó Nacho Piombo Bidón 30 litros - embudo - propina 1.000</t>
  </si>
  <si>
    <t>https://trello.com/c/18k7N9RR</t>
  </si>
  <si>
    <t>Relé Relay Microondas Jqx-102f Bobina 12v Contactor 20a Restante</t>
  </si>
  <si>
    <t>Tostadora Liliana - Doble Accesorio Sandwichero - 7 Niveles Restante</t>
  </si>
  <si>
    <t>Caja De Pase Estanca Ip65 Pvc Roker Pr1008/100 162x285x100mm Cancelada</t>
  </si>
  <si>
    <t>Manguera Nivel Cristal 14 X 18 Mm - 5/8 Rollo X 25 Mts Solicita Federico Carnevali Compras para el sitio 2 Cancelada</t>
  </si>
  <si>
    <t>Manguera Nivel Cristal 14 X 18 Mm - 5/8 Rollo X 25 Mts Solicita Federico Carnevali Compras para el sitio 2 Restante Cancelada</t>
  </si>
  <si>
    <t>Rotoplas Filtro Para Tanque Incluye Cartucho Filtro de agua para bomba- Destiladoras</t>
  </si>
  <si>
    <t>https://trello.com/c/6sqYkC4R</t>
  </si>
  <si>
    <t>Remis Federico Brito 17-20/8</t>
  </si>
  <si>
    <t>Remis Federico Brito 10-13/8</t>
  </si>
  <si>
    <t>Convertidor de óxido</t>
  </si>
  <si>
    <t>Prinz Esmalte Sintético Convertidor Antioxidante Mate Negro 4.00 Lts 27991 Pinturas Container</t>
  </si>
  <si>
    <t>Anticorrosivos Doctor Ox G2 Venier Convertidor de Óxido Rojo 4.00 Lts 65221 Pinturas Container</t>
  </si>
  <si>
    <t>Dixilina Diluyente Universal Dixirras Aguarras N5 18.00 Lts 33266 Pinturas Container</t>
  </si>
  <si>
    <t>Diluyente Dixilina Thinner Universal Oro 18.00 Lts 33306 Pinturas Container</t>
  </si>
  <si>
    <t>https://trello.com/c/CCuDHGLz</t>
  </si>
  <si>
    <t>Punto Bazar</t>
  </si>
  <si>
    <t>Bazar cabrera Consumibles Nacho Piombo</t>
  </si>
  <si>
    <t>Comida Consumibles Nacho Piombo</t>
  </si>
  <si>
    <t>Tornillos Allen con tuerca 8x30 consumibles Nacho Piombo</t>
  </si>
  <si>
    <t>Cámara RX0 II DSC-RX0M2G</t>
  </si>
  <si>
    <t>https://trello.com/c/ikiG4TIF</t>
  </si>
  <si>
    <t>Termofusora</t>
  </si>
  <si>
    <t>Termofusora Acquasystem 1200 W Con Boquillas Tijera Cortatubo para instalación general de agua BE</t>
  </si>
  <si>
    <t>https://trello.com/c/yakRkZbx</t>
  </si>
  <si>
    <t>Por cancelación de boquillas para termofusora</t>
  </si>
  <si>
    <t>Tornería Sciacca</t>
  </si>
  <si>
    <t>https://trello.com/c/iitFePMU</t>
  </si>
  <si>
    <t>PRUEBA DE EMBUTIDO ALUMINIO - Prueba de fabricación de cascos esféricos para tanques casquetes Prueba de embutido en AA6061 T6 con flete</t>
  </si>
  <si>
    <t>https://trello.com/c/8cYYGwOx</t>
  </si>
  <si>
    <t>Hacha</t>
  </si>
  <si>
    <t>Sartén</t>
  </si>
  <si>
    <t>Hacha Compras de Juan</t>
  </si>
  <si>
    <t>Sartén Compras de Juan</t>
  </si>
  <si>
    <t>Pegamentos para el container Compras de Juan</t>
  </si>
  <si>
    <t>Cemento empobrecido Compras de Juan</t>
  </si>
  <si>
    <t>https://trello.com/c/RTRTL2zd</t>
  </si>
  <si>
    <t>Válvula de alivio ajustable recta en acero inoxidable AISI 316, conexiones 1/4'' NPT rango 0.5 a 3 bar. Apto uso oxigeno. Presión Máx: 20 bar (300 psi). Marca ABAC VAR25 -3-I USO OXÍGENO Valvulas de Alivio HTP Stock para el almacenamiento del peroxido</t>
  </si>
  <si>
    <t>https://trello.com/c/Xe2znk93</t>
  </si>
  <si>
    <t>Torquímetro De Safe Encastre 3/8 700 Gramos A 11 Kilos E1</t>
  </si>
  <si>
    <t>https://trello.com/c/sHxoMj6B</t>
  </si>
  <si>
    <t>Torquímetro De Safe Encastre 3/8 700 Gramos A 11 Kilos E1 Restante</t>
  </si>
  <si>
    <t>Atom-protect Barbijo Social - Tapaboca Conicet Original 10u</t>
  </si>
  <si>
    <t>https://trello.com/c/nMMKbtNz</t>
  </si>
  <si>
    <t>Caja Plastica De Paso Estanca 162x285x100mm Ip65 Pr1008/100 Caja de Paso</t>
  </si>
  <si>
    <t>Cable Tipo Taller Tpr 3x1 Mm Prysmian X100 Mts.</t>
  </si>
  <si>
    <t>Correa Cerrada Gt2 1220mm (610 Dientes) para dispositivo soldador</t>
  </si>
  <si>
    <t>Remis Federico Brito 24-5/8</t>
  </si>
  <si>
    <t>https://trello.com/c/gNpdaH62</t>
  </si>
  <si>
    <t>https://drive.google.com/file/d/12Nb3uLp7lTocacUN85Ac03TI71GVftHj/view?usp=sharing</t>
  </si>
  <si>
    <t>https://trello.com/c/HuJ2vosO</t>
  </si>
  <si>
    <t>Pintles que pidió Ignacio llegó por el grupo - por Financiera Tobal TROMEN 50D</t>
  </si>
  <si>
    <t>Corregido desde 3.972 A caja piombo 715.000</t>
  </si>
  <si>
    <t>Codo Cal Bro Codo Macho Hembra 1/2</t>
  </si>
  <si>
    <t>Rosca Cal Bro Rosca con Tuerca 1/2</t>
  </si>
  <si>
    <t>https://drive.google.com/file/d/1vD-pcMXxfMqkjvw8ASQEucMA-sHuUbak/view?usp=sharing</t>
  </si>
  <si>
    <t>Acople 01GBX03175 3001013303 Acople Industrial Macho 32A 3P+N+T 380V IP44 FAMATEL</t>
  </si>
  <si>
    <t>Acople 01GBX03125 3005023303 Acople Industrial Hembra 32A 3P+N+T 380V IP44 FAMATEL</t>
  </si>
  <si>
    <t>https://drive.google.com/file/d/1UJuHQFxCQxJC0zCYTRe-0iUwXOtS3j_k/view?usp=sharing</t>
  </si>
  <si>
    <t>Ziliotti Muebles</t>
  </si>
  <si>
    <t>Repisa Melamina Blanca según medidas</t>
  </si>
  <si>
    <t>https://drive.google.com/file/d/1g4b3XA1G4aKQP5pI0C_4-VdX27FmN8fo/view?usp=sharing</t>
  </si>
  <si>
    <t>Llave de paso fv 470 13 c</t>
  </si>
  <si>
    <t>https://drive.google.com/file/d/10mb_mlYOBZ_grTCtqWW19uQ1MR0c-hh7/view?usp=sharing</t>
  </si>
  <si>
    <t>Monitor pasó Luca</t>
  </si>
  <si>
    <t>Cablecity</t>
  </si>
  <si>
    <t>https://trello.com/c/Lp7Z5nv8</t>
  </si>
  <si>
    <t>Cambio para segunda cámara sony y monitor</t>
  </si>
  <si>
    <t>Cable multifilar 25x0.22 blindado Con malla y pantalla Cables de interconexión de búnker con banco de ensayos, cables para sensores y cables para recambio de harness por interferencia en mediciones Paga financiera Tobal - 2122 USD a 179 - 380.000 ars</t>
  </si>
  <si>
    <t>Cable multifilar 4x0.25 Con Foil y malla  Cables de interconexión de búnker con banco de ensayos, cables para sensores y cables para recambio de harness por interferencia en mediciones Paga financiera Tobal - 2122 USD a 179 - 380.000 ars</t>
  </si>
  <si>
    <t>Cable multifilar 9x0.22 blindado Cables de interconexión de búnker con banco de ensayos, cables para sensores y cables para recambio de harness por interferencia en mediciones Paga financiera Tobal - 2122 USD a 179 - 380.000 ars</t>
  </si>
  <si>
    <t>Caja UTP DRAKA PRYSMIAN (PIRELL) 100% COBRE X 305Mts Exterior Doble Vaina Cables de interconexión de búnker con banco de ensayos, cables para sensores y cables para recambio de harness por interferencia en mediciones Paga financiera Tobal - 2122 USD a 179 - 380.000 ars</t>
  </si>
  <si>
    <t>BREMEN LLAVE PARA CAÑO 365mm 1 1/2 Pulgada 6678 TIPO SUECA STILSON O.TAIWAN IDEAL PLOMERIA 365mm de Largo Apertura: 48mm - Material : Cromo Vanadio. Ac.45 - Uso Profesional - Ideal plomeria - Garantía de Por Vida por Defectos de Fabricación - La cambiamos por otra</t>
  </si>
  <si>
    <t>AH15 -MOTA LLAVES AJUSTABLES PREMIUM EN KIT POR 3 UNIDADES Para ajustar elementos de fijación en mecánica y construcción. Material: Cromo Vanadio. Escala métrica grabada. Superficie de agarre paralela PRECIO con 3 CUOTAS SIN INTERÉS - La cambiamos por otra</t>
  </si>
  <si>
    <t>Trípode Braun - nuevo - el anterior se canceló - devolución por 2409.99</t>
  </si>
  <si>
    <t>Por cancelación de Bidón apilable 10 litros reforzados con tapa inviolable o64</t>
  </si>
  <si>
    <t>Seña para cortes de agua para estructura de empuje - Brida x4 // Sobrecosto Cancelado</t>
  </si>
  <si>
    <t>BREX Cancelado</t>
  </si>
  <si>
    <t>BREX devueltos 632.94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</si>
</sst>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 #,##0.00_-;\-&quot;$&quot;\ * #,##0.00_-;_-&quot;$&quot;\ * &quot;-&quot;??_-;_-@_-"/>
    <numFmt numFmtId="43" formatCode="_-* #,##0.00_-;\-* #,##0.00_-;_-* &quot;-&quot;??_-;_-@_-"/>
    <numFmt numFmtId="164" formatCode="_-&quot;$&quot;\ * #,##0_-;\-&quot;$&quot;\ * #,##0_-;_-&quot;$&quot;\ * &quot;-&quot;??_-;_-@_-"/>
    <numFmt numFmtId="165" formatCode="_-* #,##0_-;\-* #,##0_-;_-* &quot;-&quot;??_-;_-@_-"/>
    <numFmt numFmtId="166" formatCode="_-&quot;$&quot;\ * #,##0.000_-;\-&quot;$&quot;\ * #,##0.000_-;_-&quot;$&quot;\ * &quot;-&quot;??_-;_-@_-"/>
  </numFmts>
  <fonts count="8" x14ac:knownFonts="1">
    <font>
      <sz val="11"/>
      <color theme="1"/>
      <name val="Calibri"/>
      <family val="2"/>
      <scheme val="minor"/>
    </font>
    <font>
      <b/>
      <sz val="11"/>
      <color theme="0"/>
      <name val="Calibri"/>
      <family val="2"/>
      <scheme val="minor"/>
    </font>
    <font>
      <u/>
      <sz val="11"/>
      <color theme="10"/>
      <name val="Calibri"/>
      <family val="2"/>
    </font>
    <font>
      <sz val="11"/>
      <color theme="1"/>
      <name val="Calibri"/>
      <family val="2"/>
      <scheme val="minor"/>
    </font>
    <font>
      <b/>
      <sz val="11"/>
      <color theme="1"/>
      <name val="Calibri"/>
      <family val="2"/>
      <scheme val="minor"/>
    </font>
    <font>
      <sz val="11"/>
      <color rgb="FF000000"/>
      <name val="Calibri"/>
      <family val="2"/>
    </font>
    <font>
      <i/>
      <sz val="11"/>
      <color theme="1"/>
      <name val="Calibri"/>
      <family val="2"/>
      <scheme val="minor"/>
    </font>
    <font>
      <sz val="10"/>
      <name val="Arial"/>
      <family val="2"/>
      <charset val="1"/>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6">
    <xf numFmtId="0" fontId="0" fillId="0" borderId="0"/>
    <xf numFmtId="0" fontId="2" fillId="0" borderId="0" applyNumberForma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7" fillId="0" borderId="0" applyFont="0" applyFill="0" applyBorder="0" applyAlignment="0" applyProtection="0"/>
    <xf numFmtId="0" fontId="7" fillId="0" borderId="0"/>
  </cellStyleXfs>
  <cellXfs count="59">
    <xf numFmtId="0" fontId="0" fillId="0" borderId="0" xfId="0"/>
    <xf numFmtId="14" fontId="0" fillId="0" borderId="0" xfId="0" applyNumberFormat="1" applyAlignment="1">
      <alignment horizontal="center"/>
    </xf>
    <xf numFmtId="0" fontId="0" fillId="0" borderId="0" xfId="0" applyBorder="1"/>
    <xf numFmtId="0" fontId="0" fillId="0" borderId="4" xfId="0" applyBorder="1"/>
    <xf numFmtId="0" fontId="0" fillId="0" borderId="5" xfId="0" applyBorder="1"/>
    <xf numFmtId="0" fontId="0" fillId="0" borderId="0" xfId="0" applyBorder="1" applyAlignment="1">
      <alignment horizontal="center"/>
    </xf>
    <xf numFmtId="0" fontId="2" fillId="0" borderId="0" xfId="1" applyAlignment="1">
      <alignment horizontal="center"/>
    </xf>
    <xf numFmtId="0" fontId="0" fillId="0" borderId="2" xfId="0" applyBorder="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Font="1" applyAlignment="1">
      <alignment horizontal="center"/>
    </xf>
    <xf numFmtId="164" fontId="0" fillId="0" borderId="0" xfId="2" applyNumberFormat="1" applyFont="1" applyAlignment="1">
      <alignment horizontal="center"/>
    </xf>
    <xf numFmtId="0" fontId="1" fillId="2" borderId="9" xfId="0" applyFont="1" applyFill="1" applyBorder="1" applyAlignment="1">
      <alignment horizontal="center"/>
    </xf>
    <xf numFmtId="165" fontId="0" fillId="0" borderId="0" xfId="3" applyNumberFormat="1" applyFont="1" applyAlignment="1">
      <alignment horizontal="center"/>
    </xf>
    <xf numFmtId="0" fontId="0" fillId="0" borderId="1" xfId="0" applyBorder="1"/>
    <xf numFmtId="164" fontId="0" fillId="0" borderId="2" xfId="0" applyNumberFormat="1" applyBorder="1"/>
    <xf numFmtId="164" fontId="0" fillId="0" borderId="3" xfId="0" applyNumberFormat="1" applyBorder="1"/>
    <xf numFmtId="164" fontId="0" fillId="0" borderId="0" xfId="2" applyNumberFormat="1" applyFont="1" applyBorder="1"/>
    <xf numFmtId="164" fontId="0" fillId="0" borderId="5" xfId="2" applyNumberFormat="1" applyFont="1" applyBorder="1"/>
    <xf numFmtId="0" fontId="0" fillId="0" borderId="6" xfId="0" applyBorder="1"/>
    <xf numFmtId="164" fontId="0" fillId="0" borderId="7" xfId="2" applyNumberFormat="1" applyFont="1" applyBorder="1"/>
    <xf numFmtId="164" fontId="0" fillId="0" borderId="8" xfId="2" applyNumberFormat="1" applyFont="1" applyBorder="1"/>
    <xf numFmtId="0" fontId="4" fillId="0" borderId="4" xfId="0" applyFont="1" applyBorder="1"/>
    <xf numFmtId="164" fontId="4" fillId="0" borderId="0" xfId="2" applyNumberFormat="1" applyFont="1" applyBorder="1"/>
    <xf numFmtId="164" fontId="4" fillId="0" borderId="5" xfId="2" applyNumberFormat="1" applyFont="1" applyBorder="1"/>
    <xf numFmtId="0" fontId="4" fillId="0" borderId="0" xfId="0" applyFont="1" applyBorder="1"/>
    <xf numFmtId="0" fontId="4" fillId="0" borderId="5" xfId="0" applyFont="1" applyBorder="1"/>
    <xf numFmtId="164" fontId="4" fillId="0" borderId="7" xfId="2" applyNumberFormat="1" applyFont="1" applyBorder="1"/>
    <xf numFmtId="0" fontId="0" fillId="0" borderId="7" xfId="0" applyBorder="1"/>
    <xf numFmtId="0" fontId="0" fillId="0" borderId="8" xfId="0" applyBorder="1"/>
    <xf numFmtId="44" fontId="0" fillId="0" borderId="0" xfId="2" applyNumberFormat="1" applyFont="1" applyAlignment="1">
      <alignment horizontal="center"/>
    </xf>
    <xf numFmtId="0" fontId="0" fillId="0" borderId="0" xfId="0" applyNumberFormat="1" applyAlignment="1">
      <alignment horizontal="center"/>
    </xf>
    <xf numFmtId="164" fontId="0" fillId="0" borderId="0" xfId="0" applyNumberFormat="1"/>
    <xf numFmtId="44" fontId="0" fillId="0" borderId="0" xfId="0" applyNumberFormat="1"/>
    <xf numFmtId="44" fontId="0" fillId="0" borderId="0" xfId="0" applyNumberFormat="1" applyAlignment="1">
      <alignment horizontal="center"/>
    </xf>
    <xf numFmtId="164" fontId="4" fillId="0" borderId="0" xfId="0" applyNumberFormat="1" applyFont="1"/>
    <xf numFmtId="14" fontId="0" fillId="3" borderId="9" xfId="0" applyNumberFormat="1" applyFont="1" applyFill="1" applyBorder="1" applyAlignment="1">
      <alignment horizontal="center"/>
    </xf>
    <xf numFmtId="0" fontId="0" fillId="3" borderId="9" xfId="0" applyFont="1" applyFill="1" applyBorder="1" applyAlignment="1">
      <alignment horizontal="center"/>
    </xf>
    <xf numFmtId="14" fontId="0" fillId="0" borderId="9" xfId="0" applyNumberFormat="1" applyFont="1" applyBorder="1" applyAlignment="1">
      <alignment horizontal="center"/>
    </xf>
    <xf numFmtId="0" fontId="0" fillId="0" borderId="9" xfId="0" applyFont="1" applyBorder="1" applyAlignment="1">
      <alignment horizontal="center"/>
    </xf>
    <xf numFmtId="44" fontId="0" fillId="3" borderId="9" xfId="2" applyNumberFormat="1" applyFont="1" applyFill="1" applyBorder="1" applyAlignment="1">
      <alignment horizontal="center"/>
    </xf>
    <xf numFmtId="44" fontId="0" fillId="0" borderId="9" xfId="2" applyNumberFormat="1" applyFont="1" applyBorder="1" applyAlignment="1">
      <alignment horizontal="center"/>
    </xf>
    <xf numFmtId="0" fontId="1" fillId="2" borderId="10" xfId="0" applyFont="1" applyFill="1" applyBorder="1" applyAlignment="1">
      <alignment horizontal="center"/>
    </xf>
    <xf numFmtId="17" fontId="0" fillId="0" borderId="0" xfId="0" applyNumberFormat="1"/>
    <xf numFmtId="164" fontId="0" fillId="0" borderId="0" xfId="2" applyNumberFormat="1" applyFont="1"/>
    <xf numFmtId="44" fontId="0" fillId="0" borderId="0" xfId="2" applyNumberFormat="1" applyFont="1" applyBorder="1"/>
    <xf numFmtId="44" fontId="4" fillId="0" borderId="0" xfId="2" applyNumberFormat="1" applyFont="1" applyBorder="1"/>
    <xf numFmtId="0" fontId="1" fillId="2" borderId="0" xfId="0" applyFont="1" applyFill="1" applyAlignment="1">
      <alignment horizontal="center"/>
    </xf>
    <xf numFmtId="14" fontId="0" fillId="0" borderId="0" xfId="0" applyNumberFormat="1"/>
    <xf numFmtId="0" fontId="0" fillId="0" borderId="0" xfId="0" applyFont="1" applyAlignment="1">
      <alignment horizontal="center" vertical="center"/>
    </xf>
    <xf numFmtId="165" fontId="0" fillId="3" borderId="9" xfId="3" applyNumberFormat="1" applyFont="1" applyFill="1" applyBorder="1" applyAlignment="1">
      <alignment horizontal="center"/>
    </xf>
    <xf numFmtId="165" fontId="0" fillId="0" borderId="9" xfId="3" applyNumberFormat="1" applyFont="1" applyBorder="1" applyAlignment="1">
      <alignment horizontal="center"/>
    </xf>
    <xf numFmtId="44" fontId="6" fillId="0" borderId="0" xfId="0" applyNumberFormat="1" applyFont="1"/>
    <xf numFmtId="166" fontId="0" fillId="0" borderId="0" xfId="0" applyNumberFormat="1"/>
  </cellXfs>
  <cellStyles count="6">
    <cellStyle name="Comma" xfId="3" builtinId="3"/>
    <cellStyle name="Currency" xfId="2" builtinId="4"/>
    <cellStyle name="Currency 2" xfId="4"/>
    <cellStyle name="Hyperlink" xfId="1" builtinId="8"/>
    <cellStyle name="Normal" xfId="0" builtinId="0"/>
    <cellStyle name="Normal 2" xfId="5"/>
  </cellStyles>
  <dxfs count="405">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fill>
        <patternFill>
          <fgColor indexed="64"/>
          <bgColor theme="5"/>
        </patternFill>
      </fill>
    </dxf>
    <dxf>
      <fill>
        <patternFill>
          <fgColor indexed="64"/>
          <bgColor rgb="FF92D050"/>
        </patternFill>
      </fill>
    </dxf>
    <dxf>
      <fill>
        <patternFill>
          <fgColor indexed="64"/>
          <bgColor rgb="FFFFFF00"/>
        </patternFill>
      </fill>
    </dxf>
    <dxf>
      <fill>
        <patternFill>
          <fgColor indexed="64"/>
          <bgColor rgb="FFCC6600"/>
        </patternFill>
      </fill>
    </dxf>
    <dxf>
      <alignment horizontal="center" vertical="bottom" textRotation="0" wrapText="0" indent="0" justifyLastLine="0" shrinkToFit="0" readingOrder="0"/>
    </dxf>
    <dxf>
      <numFmt numFmtId="164" formatCode="_-&quot;$&quot;\ * #,##0_-;\-&quot;$&quot;\ * #,##0_-;_-&quot;$&quot;\ * &quot;-&quot;??_-;_-@_-"/>
      <alignment horizontal="center" vertical="bottom" textRotation="0" wrapText="0" indent="0" justifyLastLine="0" shrinkToFit="0" readingOrder="0"/>
    </dxf>
    <dxf>
      <numFmt numFmtId="164" formatCode="_-&quot;$&quot;\ * #,##0_-;\-&quot;$&quot;\ * #,##0_-;_-&quot;$&quot;\ *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4" formatCode="_-&quot;$&quot;\ * #,##0.00_-;\-&quot;$&quot;\ * #,##0.00_-;_-&quot;$&quot;\ *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quot;$&quot;\ * #,##0_-;\-&quot;$&quot;\ * #,##0_-;_-&quot;$&quot;\ * &quot;-&quot;??_-;_-@_-"/>
      <alignment horizontal="center" vertical="bottom" textRotation="0" wrapText="0" indent="0" justifyLastLine="0" shrinkToFit="0" readingOrder="0"/>
    </dxf>
    <dxf>
      <numFmt numFmtId="164" formatCode="_-&quot;$&quot;\ * #,##0_-;\-&quot;$&quot;\ * #,##0_-;_-&quot;$&quot;\ *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4" formatCode="_-&quot;$&quot;\ * #,##0.00_-;\-&quot;$&quot;\ * #,##0.00_-;_-&quot;$&quot;\ *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_-* #,##0_-;\-* #,##0_-;_-* &quot;-&quot;??_-;_-@_-"/>
      <alignment horizontal="center" vertical="bottom" textRotation="0" wrapText="0" indent="0" justifyLastLine="0" shrinkToFit="0" readingOrder="0"/>
    </dxf>
    <dxf>
      <numFmt numFmtId="165" formatCode="_-* #,##0_-;\-* #,##0_-;_-* &quot;-&quot;??_-;_-@_-"/>
      <alignment horizontal="center" vertical="bottom" textRotation="0" wrapText="0" indent="0" justifyLastLine="0" shrinkToFit="0" readingOrder="0"/>
    </dxf>
    <dxf>
      <numFmt numFmtId="19"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 #,##0.00_-;\-&quot;$&quot;\ * #,##0.00_-;_-&quot;$&quot;\ * &quot;-&quot;??_-;_-@_-"/>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65" formatCode="_-* #,##0_-;\-* #,##0_-;_-* &quot;-&quot;??_-;_-@_-"/>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65" formatCode="_-* #,##0_-;\-* #,##0_-;_-* &quot;-&quot;??_-;_-@_-"/>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9" formatCode="d/m/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bottom" textRotation="0" wrapText="0" indent="0" justifyLastLine="0" shrinkToFit="0" readingOrder="0"/>
    </dxf>
  </dxfs>
  <tableStyles count="0" defaultTableStyle="TableStyleMedium2" defaultPivotStyle="PivotStyleLight16"/>
  <colors>
    <mruColors>
      <color rgb="FFCC6600"/>
      <color rgb="FF4BA368"/>
      <color rgb="FFCB9177"/>
      <color rgb="FF78D3FC"/>
      <color rgb="FFEA3B2E"/>
      <color rgb="FF2BCF2F"/>
      <color rgb="FFFCD78C"/>
      <color rgb="FF8B39F9"/>
      <color rgb="FF4B2FF5"/>
      <color rgb="FFF4F8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6/relationships/vbaProject" Target="vbaProject.bin"/><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600075</xdr:colOff>
          <xdr:row>1</xdr:row>
          <xdr:rowOff>142875</xdr:rowOff>
        </xdr:to>
        <xdr:sp macro="" textlink="">
          <xdr:nvSpPr>
            <xdr:cNvPr id="320516" name="Button 4" hidden="1">
              <a:extLst>
                <a:ext uri="{63B3BB69-23CF-44E3-9099-C40C66FF867C}">
                  <a14:compatExt spid="_x0000_s32051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AR" sz="1100" b="0" i="0" u="none" strike="noStrike" baseline="0">
                  <a:solidFill>
                    <a:srgbClr val="000000"/>
                  </a:solidFill>
                  <a:latin typeface="Calibri"/>
                  <a:cs typeface="Calibri"/>
                </a:rPr>
                <a:t>Unfilter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704850</xdr:colOff>
          <xdr:row>1</xdr:row>
          <xdr:rowOff>142875</xdr:rowOff>
        </xdr:to>
        <xdr:sp macro="" textlink="">
          <xdr:nvSpPr>
            <xdr:cNvPr id="330753" name="Button 1" hidden="1">
              <a:extLst>
                <a:ext uri="{63B3BB69-23CF-44E3-9099-C40C66FF867C}">
                  <a14:compatExt spid="_x0000_s33075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AR" sz="1100" b="0" i="0" u="none" strike="noStrike" baseline="0">
                  <a:solidFill>
                    <a:srgbClr val="000000"/>
                  </a:solidFill>
                  <a:latin typeface="Calibri"/>
                  <a:cs typeface="Calibri"/>
                </a:rPr>
                <a:t>Unfilter</a:t>
              </a:r>
            </a:p>
          </xdr:txBody>
        </xdr:sp>
        <xdr:clientData fPrintsWithSheet="0"/>
      </xdr:twoCellAnchor>
    </mc:Choice>
    <mc:Fallback/>
  </mc:AlternateContent>
</xdr:wsDr>
</file>

<file path=xl/tables/table1.xml><?xml version="1.0" encoding="utf-8"?>
<table xmlns="http://schemas.openxmlformats.org/spreadsheetml/2006/main" id="1" name="banco" displayName="banco" ref="A12:N123" totalsRowShown="0" headerRowDxfId="404" dataDxfId="402" headerRowBorderDxfId="403" tableBorderDxfId="401" totalsRowBorderDxfId="400">
  <autoFilter ref="A12:N123">
    <filterColumn colId="4">
      <filters>
        <filter val="Transporte"/>
      </filters>
    </filterColumn>
  </autoFilter>
  <tableColumns count="14">
    <tableColumn id="1" name="Fecha" dataDxfId="399"/>
    <tableColumn id="2" name="Year" dataDxfId="398"/>
    <tableColumn id="3" name="Month" dataDxfId="397"/>
    <tableColumn id="4" name="Categoria" dataDxfId="396"/>
    <tableColumn id="5" name="Sub categoria 1" dataDxfId="395"/>
    <tableColumn id="6" name="Sub categoria 2" dataDxfId="394"/>
    <tableColumn id="7" name="Proyecto" dataDxfId="393"/>
    <tableColumn id="10" name="Area" dataDxfId="392"/>
    <tableColumn id="11" name="Tipo" dataDxfId="391"/>
    <tableColumn id="12" name="Cuenta" dataDxfId="390"/>
    <tableColumn id="13" name="Proveedor" dataDxfId="389"/>
    <tableColumn id="14" name="Detalle" dataDxfId="388"/>
    <tableColumn id="17" name="Destino" dataDxfId="387"/>
    <tableColumn id="19" name="Monto" dataDxfId="386"/>
  </tableColumns>
  <tableStyleInfo name="TableStyleMedium2" showFirstColumn="0" showLastColumn="0" showRowStripes="1" showColumnStripes="0"/>
</table>
</file>

<file path=xl/tables/table2.xml><?xml version="1.0" encoding="utf-8"?>
<table xmlns="http://schemas.openxmlformats.org/spreadsheetml/2006/main" id="30" name="datos_arg" displayName="datos_arg" ref="A3:Y6662" totalsRowShown="0" headerRowDxfId="385" dataDxfId="384">
  <autoFilter ref="A3:Y6662"/>
  <tableColumns count="25">
    <tableColumn id="1" name="Id" dataDxfId="383"/>
    <tableColumn id="2" name="Fecha" dataDxfId="382"/>
    <tableColumn id="24" name="Year" dataDxfId="381" dataCellStyle="Comma">
      <calculatedColumnFormula>+YEAR(datos_arg[[#This Row],[Fecha]])</calculatedColumnFormula>
    </tableColumn>
    <tableColumn id="23" name="Month" dataDxfId="380" dataCellStyle="Comma">
      <calculatedColumnFormula>+MONTH(datos_arg[[#This Row],[Fecha]])</calculatedColumnFormula>
    </tableColumn>
    <tableColumn id="3" name="Categoria" dataDxfId="379"/>
    <tableColumn id="4" name="Sub categoria 1" dataDxfId="378"/>
    <tableColumn id="5" name="Sub categoria 2" dataDxfId="377"/>
    <tableColumn id="6" name="Proyecto" dataDxfId="376"/>
    <tableColumn id="7" name="Sub proyecto" dataDxfId="375"/>
    <tableColumn id="8" name="Sistema" dataDxfId="374"/>
    <tableColumn id="9" name="Area" dataDxfId="373"/>
    <tableColumn id="10" name="Tipo" dataDxfId="372"/>
    <tableColumn id="11" name="Cuenta" dataDxfId="371"/>
    <tableColumn id="12" name="Proveedor" dataDxfId="370"/>
    <tableColumn id="13" name="Detalle" dataDxfId="369"/>
    <tableColumn id="14" name="Comprobante" dataDxfId="368"/>
    <tableColumn id="22" name="Unidades" dataDxfId="367"/>
    <tableColumn id="15" name="Destino" dataDxfId="366"/>
    <tableColumn id="16" name="Origen" dataDxfId="365"/>
    <tableColumn id="17" name="Monto" dataDxfId="364" dataCellStyle="Currency"/>
    <tableColumn id="18" name="Moneda" dataDxfId="363"/>
    <tableColumn id="19" name="TC" dataDxfId="362"/>
    <tableColumn id="20" name="ARS" dataDxfId="361" dataCellStyle="Currency">
      <calculatedColumnFormula>+IF(datos_arg[[#This Row],[Moneda]]="ARS",datos_arg[[#This Row],[Monto]],datos_arg[[#This Row],[Monto]]*datos_arg[[#This Row],[TC]])</calculatedColumnFormula>
    </tableColumn>
    <tableColumn id="21" name="USD" dataDxfId="360" dataCellStyle="Currency">
      <calculatedColumnFormula>IFERROR(IF(datos_arg[[#This Row],[Moneda]]="USD",datos_arg[[#This Row],[Monto]],datos_arg[[#This Row],[Monto]]/datos_arg[[#This Row],[TC]]),0)</calculatedColumnFormula>
    </tableColumn>
    <tableColumn id="25" name="over_months" dataDxfId="359"/>
  </tableColumns>
  <tableStyleInfo name="TableStyleMedium2" showFirstColumn="0" showLastColumn="0" showRowStripes="1" showColumnStripes="0"/>
</table>
</file>

<file path=xl/tables/table3.xml><?xml version="1.0" encoding="utf-8"?>
<table xmlns="http://schemas.openxmlformats.org/spreadsheetml/2006/main" id="123" name="datos_us" displayName="datos_us" ref="A3:Y1013" totalsRowShown="0" headerRowDxfId="358" dataDxfId="357">
  <autoFilter ref="A3:Y1013"/>
  <tableColumns count="25">
    <tableColumn id="1" name="Id" dataDxfId="356">
      <calculatedColumnFormula>+A3+1</calculatedColumnFormula>
    </tableColumn>
    <tableColumn id="2" name="Fecha" dataDxfId="355"/>
    <tableColumn id="3" name="Year" dataDxfId="354">
      <calculatedColumnFormula>+YEAR(datos_us[[#This Row],[Fecha]])</calculatedColumnFormula>
    </tableColumn>
    <tableColumn id="4" name="Month" dataDxfId="353">
      <calculatedColumnFormula>+MONTH(datos_us[[#This Row],[Fecha]])</calculatedColumnFormula>
    </tableColumn>
    <tableColumn id="5" name="Categoria" dataDxfId="352"/>
    <tableColumn id="6" name="Sub categoria 1" dataDxfId="351"/>
    <tableColumn id="7" name="Sub categoria 2" dataDxfId="350"/>
    <tableColumn id="8" name="Proyecto" dataDxfId="349"/>
    <tableColumn id="9" name="Sub proyecto" dataDxfId="348"/>
    <tableColumn id="10" name="Sistema" dataDxfId="347"/>
    <tableColumn id="11" name="Area" dataDxfId="346"/>
    <tableColumn id="12" name="Tipo" dataDxfId="345"/>
    <tableColumn id="13" name="Cuenta" dataDxfId="344"/>
    <tableColumn id="14" name="Proveedor" dataDxfId="343"/>
    <tableColumn id="15" name="Detalle" dataDxfId="342"/>
    <tableColumn id="16" name="Comprobante" dataDxfId="341"/>
    <tableColumn id="17" name="Unidades" dataDxfId="340"/>
    <tableColumn id="18" name="Destino" dataDxfId="339"/>
    <tableColumn id="19" name="Origen" dataDxfId="338"/>
    <tableColumn id="20" name="Monto" dataDxfId="337"/>
    <tableColumn id="21" name="Moneda" dataDxfId="336"/>
    <tableColumn id="22" name="TC" dataDxfId="335"/>
    <tableColumn id="23" name="ARS" dataDxfId="334">
      <calculatedColumnFormula>+IF(datos_us[[#This Row],[Moneda]]="ARS",datos_us[[#This Row],[Monto]],datos_us[[#This Row],[Monto]]*datos_us[[#This Row],[TC]])</calculatedColumnFormula>
    </tableColumn>
    <tableColumn id="24" name="USD" dataDxfId="333">
      <calculatedColumnFormula>+IF(datos_us[[#This Row],[Moneda]]="USD",datos_us[[#This Row],[Monto]],datos_us[[#This Row],[Monto]]/datos_us[[#This Row],[TC]])</calculatedColumnFormula>
    </tableColumn>
    <tableColumn id="25" name="over_months" dataDxfId="3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3" Type="http://schemas.openxmlformats.org/officeDocument/2006/relationships/hyperlink" Target="https://trello.com/c/MLN4TNHU" TargetMode="External"/><Relationship Id="rId18" Type="http://schemas.openxmlformats.org/officeDocument/2006/relationships/hyperlink" Target="https://drive.google.com/file/d/1MC8w0c29LwmhUHwRzcGcBpbY0l-s0fWO/view?usp=sharing" TargetMode="External"/><Relationship Id="rId26" Type="http://schemas.openxmlformats.org/officeDocument/2006/relationships/hyperlink" Target="https://trello.com/c/Ncdme6lK" TargetMode="External"/><Relationship Id="rId39" Type="http://schemas.openxmlformats.org/officeDocument/2006/relationships/hyperlink" Target="https://trello.com/c/thAUL1Hm" TargetMode="External"/><Relationship Id="rId21" Type="http://schemas.openxmlformats.org/officeDocument/2006/relationships/hyperlink" Target="https://drive.google.com/file/d/1QIPSrxdLLM0JGqYuaj4c6uQVC_PCdOzj/view?usp=sharing" TargetMode="External"/><Relationship Id="rId34" Type="http://schemas.openxmlformats.org/officeDocument/2006/relationships/hyperlink" Target="https://trello.com/c/XGpHe3Ea" TargetMode="External"/><Relationship Id="rId42" Type="http://schemas.openxmlformats.org/officeDocument/2006/relationships/hyperlink" Target="https://trello.com/c/XGpHe3Ea" TargetMode="External"/><Relationship Id="rId47" Type="http://schemas.openxmlformats.org/officeDocument/2006/relationships/hyperlink" Target="https://docs.google.com/document/d/1EKzf7zIhbr_xGEfBGrmltvSR1uQx8MDe/edit?usp=sharing&amp;ouid=106163827406659348047&amp;rtpof=true&amp;sd=true" TargetMode="External"/><Relationship Id="rId50" Type="http://schemas.openxmlformats.org/officeDocument/2006/relationships/hyperlink" Target="https://trello.com/c/dj2LyDxv" TargetMode="External"/><Relationship Id="rId55" Type="http://schemas.openxmlformats.org/officeDocument/2006/relationships/hyperlink" Target="https://trello.com/c/ikiG4TIF" TargetMode="External"/><Relationship Id="rId7" Type="http://schemas.openxmlformats.org/officeDocument/2006/relationships/hyperlink" Target="https://trello.com/c/usqKpg6a" TargetMode="External"/><Relationship Id="rId2" Type="http://schemas.openxmlformats.org/officeDocument/2006/relationships/hyperlink" Target="https://drive.google.com/open?id=1SJzzkxZD2as5SdEHdpYl5J_5eWEJetdk" TargetMode="External"/><Relationship Id="rId16" Type="http://schemas.openxmlformats.org/officeDocument/2006/relationships/hyperlink" Target="https://trello.com/c/SURsvdXj" TargetMode="External"/><Relationship Id="rId29" Type="http://schemas.openxmlformats.org/officeDocument/2006/relationships/hyperlink" Target="https://drive.google.com/file/d/1bCCBVT1P5ucNxhPfq9jcvqceV9oa1dW_/view?usp=sharing" TargetMode="External"/><Relationship Id="rId11" Type="http://schemas.openxmlformats.org/officeDocument/2006/relationships/hyperlink" Target="https://trello.com/c/nwyAet22" TargetMode="External"/><Relationship Id="rId24" Type="http://schemas.openxmlformats.org/officeDocument/2006/relationships/hyperlink" Target="https://trello.com/c/ho0x35pz" TargetMode="External"/><Relationship Id="rId32" Type="http://schemas.openxmlformats.org/officeDocument/2006/relationships/hyperlink" Target="https://trello.com/c/e4DGWdp1" TargetMode="External"/><Relationship Id="rId37" Type="http://schemas.openxmlformats.org/officeDocument/2006/relationships/hyperlink" Target="https://drive.google.com/file/d/1Ro2JtkAfNwCPuAZxL7MpLd5M3vhpFtp0/view?usp=sharing" TargetMode="External"/><Relationship Id="rId40" Type="http://schemas.openxmlformats.org/officeDocument/2006/relationships/hyperlink" Target="https://trello.com/c/kt229KnO" TargetMode="External"/><Relationship Id="rId45" Type="http://schemas.openxmlformats.org/officeDocument/2006/relationships/hyperlink" Target="https://drive.google.com/file/d/12xtKATgu8RjjBymHocf2SOxHGgIl8JXa/view?usp=sharing" TargetMode="External"/><Relationship Id="rId53" Type="http://schemas.openxmlformats.org/officeDocument/2006/relationships/hyperlink" Target="https://drive.google.com/file/d/17qLNgjjgpAzjkqgwGxWt5uzFLarSROnT/view?usp=sharing" TargetMode="External"/><Relationship Id="rId58" Type="http://schemas.openxmlformats.org/officeDocument/2006/relationships/drawing" Target="../drawings/drawing1.xml"/><Relationship Id="rId5" Type="http://schemas.openxmlformats.org/officeDocument/2006/relationships/hyperlink" Target="https://trello.com/c/iRfr8S86" TargetMode="External"/><Relationship Id="rId61" Type="http://schemas.openxmlformats.org/officeDocument/2006/relationships/table" Target="../tables/table2.xml"/><Relationship Id="rId19" Type="http://schemas.openxmlformats.org/officeDocument/2006/relationships/hyperlink" Target="https://trello.com/c/iPATSpLj" TargetMode="External"/><Relationship Id="rId14" Type="http://schemas.openxmlformats.org/officeDocument/2006/relationships/hyperlink" Target="https://trello.com/c/nw4XaYbG" TargetMode="External"/><Relationship Id="rId22" Type="http://schemas.openxmlformats.org/officeDocument/2006/relationships/hyperlink" Target="https://drive.google.com/file/d/16AYtFLm58JlQ9RolyFqaKkL441P2h6VE/view?usp=sharing" TargetMode="External"/><Relationship Id="rId27" Type="http://schemas.openxmlformats.org/officeDocument/2006/relationships/hyperlink" Target="https://trello.com/c/LV1hUOiZ" TargetMode="External"/><Relationship Id="rId30" Type="http://schemas.openxmlformats.org/officeDocument/2006/relationships/hyperlink" Target="https://trello.com/c/MeF6ltE4" TargetMode="External"/><Relationship Id="rId35" Type="http://schemas.openxmlformats.org/officeDocument/2006/relationships/hyperlink" Target="https://trello.com/c/XGpHe3Ea" TargetMode="External"/><Relationship Id="rId43" Type="http://schemas.openxmlformats.org/officeDocument/2006/relationships/hyperlink" Target="https://trello.com/c/IRAgXYYv" TargetMode="External"/><Relationship Id="rId48" Type="http://schemas.openxmlformats.org/officeDocument/2006/relationships/hyperlink" Target="https://trello.com/c/HZtfexac" TargetMode="External"/><Relationship Id="rId56" Type="http://schemas.openxmlformats.org/officeDocument/2006/relationships/hyperlink" Target="https://trello.com/c/J5qfA1xk" TargetMode="External"/><Relationship Id="rId8" Type="http://schemas.openxmlformats.org/officeDocument/2006/relationships/hyperlink" Target="https://drive.google.com/open?id=1BzW-n7B_bVeyTI9OIY6kD5rsqAXNloHl&amp;authuser=nlupi@epic-aerospace.com&amp;usp=drive_fs" TargetMode="External"/><Relationship Id="rId51" Type="http://schemas.openxmlformats.org/officeDocument/2006/relationships/hyperlink" Target="https://trello.com/c/6sqYkC4R" TargetMode="External"/><Relationship Id="rId3" Type="http://schemas.openxmlformats.org/officeDocument/2006/relationships/hyperlink" Target="https://drive.google.com/open?id=1nxo-DQRdJQV9j1i5pWRR2SDe2LDJrfLm" TargetMode="External"/><Relationship Id="rId12" Type="http://schemas.openxmlformats.org/officeDocument/2006/relationships/hyperlink" Target="https://trello.com/c/MLN4TNHU" TargetMode="External"/><Relationship Id="rId17" Type="http://schemas.openxmlformats.org/officeDocument/2006/relationships/hyperlink" Target="https://trello.com/c/uEO3WGMe" TargetMode="External"/><Relationship Id="rId25" Type="http://schemas.openxmlformats.org/officeDocument/2006/relationships/hyperlink" Target="https://drive.google.com/file/d/1QIPSrxdLLM0JGqYuaj4c6uQVC_PCdOzj/view?usp=sharing" TargetMode="External"/><Relationship Id="rId33" Type="http://schemas.openxmlformats.org/officeDocument/2006/relationships/hyperlink" Target="https://trello.com/c/XGpHe3Ea" TargetMode="External"/><Relationship Id="rId38" Type="http://schemas.openxmlformats.org/officeDocument/2006/relationships/hyperlink" Target="https://trello.com/c/X5SeVSd1" TargetMode="External"/><Relationship Id="rId46" Type="http://schemas.openxmlformats.org/officeDocument/2006/relationships/hyperlink" Target="https://trello.com/c/OXMdmkwW" TargetMode="External"/><Relationship Id="rId59" Type="http://schemas.openxmlformats.org/officeDocument/2006/relationships/vmlDrawing" Target="../drawings/vmlDrawing1.vml"/><Relationship Id="rId20" Type="http://schemas.openxmlformats.org/officeDocument/2006/relationships/hyperlink" Target="https://trello.com/c/zVlPuUNX" TargetMode="External"/><Relationship Id="rId41" Type="http://schemas.openxmlformats.org/officeDocument/2006/relationships/hyperlink" Target="https://trello.com/c/flo46CYj" TargetMode="External"/><Relationship Id="rId54" Type="http://schemas.openxmlformats.org/officeDocument/2006/relationships/hyperlink" Target="https://trello.com/c/ikiG4TIF" TargetMode="External"/><Relationship Id="rId1" Type="http://schemas.openxmlformats.org/officeDocument/2006/relationships/hyperlink" Target="https://drive.google.com/open?id=1BzW-n7B_bVeyTI9OIY6kD5rsqAXNloHl&amp;authuser=nlupi@epic-aerospace.com&amp;usp=drive_fs" TargetMode="External"/><Relationship Id="rId6" Type="http://schemas.openxmlformats.org/officeDocument/2006/relationships/hyperlink" Target="https://trello.com/c/DUeu13Kw" TargetMode="External"/><Relationship Id="rId15" Type="http://schemas.openxmlformats.org/officeDocument/2006/relationships/hyperlink" Target="https://trello.com/c/SURsvdXj" TargetMode="External"/><Relationship Id="rId23" Type="http://schemas.openxmlformats.org/officeDocument/2006/relationships/hyperlink" Target="https://drive.google.com/file/d/1KX6Kl84IM6AcXkhgJyVcnhdp2oDInz3B/view?usp=sharing" TargetMode="External"/><Relationship Id="rId28" Type="http://schemas.openxmlformats.org/officeDocument/2006/relationships/hyperlink" Target="https://trello.com/c/wFB581nC" TargetMode="External"/><Relationship Id="rId36" Type="http://schemas.openxmlformats.org/officeDocument/2006/relationships/hyperlink" Target="https://trello.com/c/UG9NhJb3" TargetMode="External"/><Relationship Id="rId49" Type="http://schemas.openxmlformats.org/officeDocument/2006/relationships/hyperlink" Target="https://trello.com/c/XbutK34b" TargetMode="External"/><Relationship Id="rId57" Type="http://schemas.openxmlformats.org/officeDocument/2006/relationships/printerSettings" Target="../printerSettings/printerSettings1.bin"/><Relationship Id="rId10" Type="http://schemas.openxmlformats.org/officeDocument/2006/relationships/hyperlink" Target="https://trello.com/c/nwyAet22" TargetMode="External"/><Relationship Id="rId31" Type="http://schemas.openxmlformats.org/officeDocument/2006/relationships/hyperlink" Target="https://trello.com/c/e4DGWdp1" TargetMode="External"/><Relationship Id="rId44" Type="http://schemas.openxmlformats.org/officeDocument/2006/relationships/hyperlink" Target="https://trello.com/c/wFB581nC" TargetMode="External"/><Relationship Id="rId52" Type="http://schemas.openxmlformats.org/officeDocument/2006/relationships/hyperlink" Target="https://trello.com/c/HuJ2vosO" TargetMode="External"/><Relationship Id="rId60" Type="http://schemas.openxmlformats.org/officeDocument/2006/relationships/ctrlProp" Target="../ctrlProps/ctrlProp1.xml"/><Relationship Id="rId4" Type="http://schemas.openxmlformats.org/officeDocument/2006/relationships/hyperlink" Target="https://trello.com/c/KL3pWd8S" TargetMode="External"/><Relationship Id="rId9" Type="http://schemas.openxmlformats.org/officeDocument/2006/relationships/hyperlink" Target="https://drive.google.com/file/d/1d8XfD2epy1uhBnXx73-xxLJ2DZ9FAc1B/view?usp=sharing" TargetMode="Externa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G14"/>
  <sheetViews>
    <sheetView workbookViewId="0">
      <selection activeCell="C17" sqref="C17"/>
    </sheetView>
  </sheetViews>
  <sheetFormatPr defaultRowHeight="15" x14ac:dyDescent="0.25"/>
  <cols>
    <col min="1" max="1" width="11.5703125" bestFit="1" customWidth="1"/>
    <col min="2" max="2" width="11.5703125" customWidth="1"/>
    <col min="3" max="3" width="41.42578125" bestFit="1" customWidth="1"/>
    <col min="4" max="4" width="66.7109375" bestFit="1" customWidth="1"/>
    <col min="5" max="5" width="29.85546875" bestFit="1" customWidth="1"/>
    <col min="6" max="6" width="11.28515625" bestFit="1" customWidth="1"/>
    <col min="7" max="7" width="45.42578125" bestFit="1" customWidth="1"/>
  </cols>
  <sheetData>
    <row r="1" spans="1:7" x14ac:dyDescent="0.25">
      <c r="A1" s="8" t="s">
        <v>1400</v>
      </c>
      <c r="B1" s="8" t="s">
        <v>409</v>
      </c>
      <c r="C1" s="8" t="s">
        <v>413</v>
      </c>
      <c r="D1" s="8" t="s">
        <v>1401</v>
      </c>
      <c r="E1" s="8" t="s">
        <v>1006</v>
      </c>
      <c r="F1" s="9" t="s">
        <v>1425</v>
      </c>
      <c r="G1" s="14" t="s">
        <v>7964</v>
      </c>
    </row>
    <row r="2" spans="1:7" x14ac:dyDescent="0.25">
      <c r="A2" s="8">
        <v>1</v>
      </c>
      <c r="B2" s="1">
        <v>42989</v>
      </c>
      <c r="C2" s="8" t="s">
        <v>1402</v>
      </c>
      <c r="D2" s="8" t="s">
        <v>1403</v>
      </c>
      <c r="E2" s="8" t="s">
        <v>1404</v>
      </c>
      <c r="F2" s="9" t="s">
        <v>1426</v>
      </c>
    </row>
    <row r="3" spans="1:7" x14ac:dyDescent="0.25">
      <c r="A3" s="8">
        <v>2</v>
      </c>
      <c r="B3" s="1">
        <v>43020</v>
      </c>
      <c r="C3" s="8" t="s">
        <v>1405</v>
      </c>
      <c r="D3" s="8" t="s">
        <v>1406</v>
      </c>
      <c r="E3" s="8" t="s">
        <v>1407</v>
      </c>
      <c r="F3" s="9" t="s">
        <v>1426</v>
      </c>
    </row>
    <row r="4" spans="1:7" x14ac:dyDescent="0.25">
      <c r="A4" s="9">
        <v>3</v>
      </c>
      <c r="B4" s="1">
        <v>43376</v>
      </c>
      <c r="C4" s="9" t="s">
        <v>1405</v>
      </c>
      <c r="D4" s="9" t="s">
        <v>1427</v>
      </c>
      <c r="E4" s="9" t="s">
        <v>1428</v>
      </c>
      <c r="F4" s="9" t="s">
        <v>1426</v>
      </c>
    </row>
    <row r="5" spans="1:7" x14ac:dyDescent="0.25">
      <c r="A5" s="9">
        <v>4</v>
      </c>
      <c r="B5" s="1" t="s">
        <v>1443</v>
      </c>
      <c r="C5" s="9" t="s">
        <v>1405</v>
      </c>
      <c r="D5" s="9" t="s">
        <v>1441</v>
      </c>
      <c r="E5" s="9" t="s">
        <v>1442</v>
      </c>
      <c r="F5" s="9" t="s">
        <v>1426</v>
      </c>
    </row>
    <row r="6" spans="1:7" x14ac:dyDescent="0.25">
      <c r="A6" s="10">
        <v>5</v>
      </c>
      <c r="B6" s="1" t="s">
        <v>1444</v>
      </c>
      <c r="C6" s="10" t="s">
        <v>1405</v>
      </c>
      <c r="D6" s="10" t="s">
        <v>1445</v>
      </c>
      <c r="E6" s="10" t="s">
        <v>1446</v>
      </c>
      <c r="F6" s="10" t="s">
        <v>1426</v>
      </c>
    </row>
    <row r="7" spans="1:7" x14ac:dyDescent="0.25">
      <c r="A7" s="10">
        <v>6</v>
      </c>
      <c r="B7" s="1">
        <v>43739</v>
      </c>
      <c r="C7" s="10" t="s">
        <v>1405</v>
      </c>
      <c r="D7" s="10" t="s">
        <v>1455</v>
      </c>
      <c r="E7" s="10" t="s">
        <v>1456</v>
      </c>
      <c r="F7" s="10" t="s">
        <v>1426</v>
      </c>
    </row>
    <row r="8" spans="1:7" x14ac:dyDescent="0.25">
      <c r="A8" s="11">
        <v>7</v>
      </c>
      <c r="B8" s="1">
        <v>43743</v>
      </c>
      <c r="C8" s="11" t="s">
        <v>1405</v>
      </c>
      <c r="D8" s="11" t="s">
        <v>1491</v>
      </c>
      <c r="E8" s="11" t="s">
        <v>1492</v>
      </c>
      <c r="F8" s="11" t="s">
        <v>1426</v>
      </c>
    </row>
    <row r="9" spans="1:7" x14ac:dyDescent="0.25">
      <c r="A9" s="11">
        <v>8</v>
      </c>
      <c r="B9" s="1" t="s">
        <v>1709</v>
      </c>
      <c r="C9" s="11" t="s">
        <v>1405</v>
      </c>
      <c r="D9" s="12" t="s">
        <v>1734</v>
      </c>
      <c r="E9" s="12" t="s">
        <v>1735</v>
      </c>
      <c r="F9" s="11" t="s">
        <v>1426</v>
      </c>
    </row>
    <row r="10" spans="1:7" x14ac:dyDescent="0.25">
      <c r="A10" s="11">
        <v>9</v>
      </c>
      <c r="B10" s="1" t="s">
        <v>1750</v>
      </c>
      <c r="C10" s="11" t="s">
        <v>1751</v>
      </c>
      <c r="D10" s="13" t="s">
        <v>1771</v>
      </c>
      <c r="E10" s="13" t="s">
        <v>1772</v>
      </c>
      <c r="F10" s="11" t="s">
        <v>1426</v>
      </c>
    </row>
    <row r="11" spans="1:7" x14ac:dyDescent="0.25">
      <c r="A11" s="14">
        <v>10</v>
      </c>
      <c r="B11" s="1">
        <v>44309</v>
      </c>
      <c r="C11" s="14" t="s">
        <v>1405</v>
      </c>
      <c r="D11" s="14" t="s">
        <v>7966</v>
      </c>
      <c r="E11" s="14" t="s">
        <v>7967</v>
      </c>
      <c r="F11" s="14" t="s">
        <v>7963</v>
      </c>
    </row>
    <row r="14" spans="1:7" x14ac:dyDescent="0.25">
      <c r="A14" s="14">
        <v>1</v>
      </c>
      <c r="B14" s="53">
        <v>43040</v>
      </c>
      <c r="C14" s="14" t="s">
        <v>7961</v>
      </c>
      <c r="D14" s="14" t="s">
        <v>7960</v>
      </c>
      <c r="E14" s="14" t="s">
        <v>7962</v>
      </c>
      <c r="F14" s="14" t="s">
        <v>7963</v>
      </c>
      <c r="G14" s="14" t="s">
        <v>7965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3"/>
  <sheetViews>
    <sheetView topLeftCell="D1" workbookViewId="0">
      <selection activeCell="P44" sqref="P44"/>
    </sheetView>
  </sheetViews>
  <sheetFormatPr defaultRowHeight="15" x14ac:dyDescent="0.25"/>
  <cols>
    <col min="1" max="1" width="10.7109375" bestFit="1" customWidth="1"/>
    <col min="2" max="2" width="11.5703125" customWidth="1"/>
    <col min="3" max="6" width="16.42578125" customWidth="1"/>
    <col min="7" max="7" width="11" customWidth="1"/>
    <col min="8" max="8" width="14.7109375" customWidth="1"/>
    <col min="9" max="9" width="11" bestFit="1" customWidth="1"/>
    <col min="10" max="10" width="9.42578125" customWidth="1"/>
    <col min="11" max="11" width="12.42578125" customWidth="1"/>
    <col min="12" max="12" width="9.5703125" customWidth="1"/>
    <col min="13" max="13" width="15.28515625" customWidth="1"/>
    <col min="14" max="14" width="12" bestFit="1" customWidth="1"/>
    <col min="15" max="15" width="15.28515625" customWidth="1"/>
    <col min="16" max="16" width="11.5703125" customWidth="1"/>
    <col min="17" max="17" width="11.5703125" bestFit="1" customWidth="1"/>
    <col min="20" max="20" width="10.5703125" customWidth="1"/>
  </cols>
  <sheetData>
    <row r="1" spans="1:17" x14ac:dyDescent="0.25">
      <c r="D1" s="48">
        <v>44197</v>
      </c>
      <c r="E1" s="48">
        <v>44228</v>
      </c>
      <c r="F1" s="48">
        <v>44256</v>
      </c>
      <c r="G1" s="48">
        <v>44287</v>
      </c>
      <c r="H1" s="48">
        <v>44317</v>
      </c>
      <c r="I1" s="48">
        <v>44348</v>
      </c>
      <c r="J1" s="48">
        <v>44378</v>
      </c>
      <c r="K1" s="48">
        <v>44409</v>
      </c>
      <c r="M1" t="s">
        <v>8113</v>
      </c>
      <c r="N1" t="s">
        <v>456</v>
      </c>
    </row>
    <row r="2" spans="1:17" x14ac:dyDescent="0.25">
      <c r="C2" t="s">
        <v>2560</v>
      </c>
      <c r="D2" s="49">
        <v>3049.2</v>
      </c>
      <c r="E2" s="49">
        <v>4452.8</v>
      </c>
      <c r="F2" s="49">
        <v>3388</v>
      </c>
      <c r="G2" s="49">
        <v>3388</v>
      </c>
      <c r="H2" s="49">
        <v>3388</v>
      </c>
      <c r="I2" s="49">
        <v>3775.2</v>
      </c>
      <c r="J2" s="49">
        <v>3775.2</v>
      </c>
      <c r="K2" s="49">
        <v>3775.2</v>
      </c>
      <c r="M2" s="37">
        <f>+I2</f>
        <v>3775.2</v>
      </c>
      <c r="N2" s="37">
        <f t="shared" ref="N2:N9" si="0">+M2-K2</f>
        <v>0</v>
      </c>
      <c r="P2" t="s">
        <v>8114</v>
      </c>
      <c r="Q2">
        <v>4664</v>
      </c>
    </row>
    <row r="3" spans="1:17" x14ac:dyDescent="0.25">
      <c r="C3" t="s">
        <v>505</v>
      </c>
      <c r="D3" s="49">
        <v>1621.7</v>
      </c>
      <c r="E3" s="49">
        <v>3578.44</v>
      </c>
      <c r="F3" s="49">
        <v>2602.21</v>
      </c>
      <c r="G3" s="49">
        <v>1596.47</v>
      </c>
      <c r="H3" s="49">
        <v>5006.8099999999995</v>
      </c>
      <c r="I3" s="49">
        <v>4160.33</v>
      </c>
      <c r="J3" s="49">
        <v>4372.0600000000004</v>
      </c>
      <c r="K3" s="49">
        <v>304</v>
      </c>
      <c r="M3" s="49">
        <v>4600</v>
      </c>
      <c r="N3" s="37">
        <f t="shared" si="0"/>
        <v>4296</v>
      </c>
      <c r="P3" t="s">
        <v>8115</v>
      </c>
      <c r="Q3" s="37">
        <f>+N10-Q2</f>
        <v>11175</v>
      </c>
    </row>
    <row r="4" spans="1:17" x14ac:dyDescent="0.25">
      <c r="C4" t="s">
        <v>504</v>
      </c>
      <c r="D4" s="49">
        <v>4820</v>
      </c>
      <c r="E4" s="49">
        <v>4820</v>
      </c>
      <c r="F4" s="49">
        <v>4820</v>
      </c>
      <c r="G4" s="49">
        <v>4820</v>
      </c>
      <c r="H4" s="49">
        <v>4820</v>
      </c>
      <c r="I4" s="49">
        <v>4820</v>
      </c>
      <c r="J4" s="49">
        <v>5543</v>
      </c>
      <c r="K4" s="49">
        <v>0</v>
      </c>
      <c r="M4" s="49">
        <v>5543</v>
      </c>
      <c r="N4" s="37">
        <f t="shared" si="0"/>
        <v>5543</v>
      </c>
    </row>
    <row r="5" spans="1:17" x14ac:dyDescent="0.25">
      <c r="C5" t="s">
        <v>1946</v>
      </c>
      <c r="D5" s="49">
        <v>2887</v>
      </c>
      <c r="E5" s="49">
        <v>2887</v>
      </c>
      <c r="F5" s="49">
        <v>4247.3</v>
      </c>
      <c r="G5" s="49">
        <v>3486.54</v>
      </c>
      <c r="H5" s="49">
        <v>3639.44</v>
      </c>
      <c r="I5" s="49">
        <v>4180</v>
      </c>
      <c r="J5" s="49">
        <v>4180</v>
      </c>
      <c r="K5" s="49">
        <v>4180</v>
      </c>
      <c r="M5" s="49">
        <v>4180</v>
      </c>
      <c r="N5" s="37">
        <f t="shared" si="0"/>
        <v>0</v>
      </c>
    </row>
    <row r="6" spans="1:17" x14ac:dyDescent="0.25">
      <c r="C6" t="s">
        <v>5076</v>
      </c>
      <c r="D6" s="49">
        <v>0</v>
      </c>
      <c r="E6" s="49">
        <v>0</v>
      </c>
      <c r="F6" s="49">
        <v>0</v>
      </c>
      <c r="G6" s="49">
        <v>0</v>
      </c>
      <c r="H6" s="49">
        <v>9318.42</v>
      </c>
      <c r="I6" s="49">
        <v>3000</v>
      </c>
      <c r="J6" s="49">
        <v>3000</v>
      </c>
      <c r="K6" s="49">
        <v>11850</v>
      </c>
      <c r="M6" s="49">
        <v>11850</v>
      </c>
      <c r="N6" s="37">
        <f t="shared" si="0"/>
        <v>0</v>
      </c>
    </row>
    <row r="7" spans="1:17" x14ac:dyDescent="0.25">
      <c r="C7" t="s">
        <v>3475</v>
      </c>
      <c r="D7" s="49">
        <v>0</v>
      </c>
      <c r="E7" s="49">
        <v>0</v>
      </c>
      <c r="F7" s="49">
        <v>0</v>
      </c>
      <c r="G7" s="49">
        <v>0</v>
      </c>
      <c r="H7" s="49">
        <v>0</v>
      </c>
      <c r="I7" s="49">
        <v>0</v>
      </c>
      <c r="J7" s="49">
        <v>1228.5</v>
      </c>
      <c r="K7" s="49">
        <v>1228.5</v>
      </c>
      <c r="M7" s="49">
        <v>1228.5</v>
      </c>
      <c r="N7" s="37">
        <f t="shared" si="0"/>
        <v>0</v>
      </c>
    </row>
    <row r="8" spans="1:17" x14ac:dyDescent="0.25">
      <c r="C8" t="s">
        <v>112</v>
      </c>
      <c r="D8" s="49">
        <v>0</v>
      </c>
      <c r="E8" s="49">
        <v>0</v>
      </c>
      <c r="F8" s="49">
        <v>0</v>
      </c>
      <c r="G8" s="49">
        <v>0</v>
      </c>
      <c r="H8" s="49">
        <v>2927.42</v>
      </c>
      <c r="I8" s="49">
        <v>11433</v>
      </c>
      <c r="J8" s="49">
        <v>4793</v>
      </c>
      <c r="K8" s="49">
        <v>0</v>
      </c>
      <c r="M8" s="49">
        <v>6000</v>
      </c>
      <c r="N8" s="37">
        <f t="shared" si="0"/>
        <v>6000</v>
      </c>
    </row>
    <row r="9" spans="1:17" x14ac:dyDescent="0.25">
      <c r="C9" t="s">
        <v>8112</v>
      </c>
      <c r="D9" s="49">
        <v>0</v>
      </c>
      <c r="E9" s="49">
        <v>0</v>
      </c>
      <c r="F9" s="49">
        <v>0</v>
      </c>
      <c r="G9" s="49">
        <v>0</v>
      </c>
      <c r="H9" s="49">
        <v>0</v>
      </c>
      <c r="I9" s="49">
        <v>0</v>
      </c>
      <c r="J9" s="49">
        <v>0</v>
      </c>
      <c r="K9" s="49">
        <v>9377.5</v>
      </c>
      <c r="M9" s="49">
        <v>9377.5</v>
      </c>
      <c r="N9" s="37">
        <f t="shared" si="0"/>
        <v>0</v>
      </c>
    </row>
    <row r="10" spans="1:17" x14ac:dyDescent="0.25">
      <c r="N10" s="40">
        <f>+SUM(N2:N9)</f>
        <v>15839</v>
      </c>
    </row>
    <row r="12" spans="1:17" x14ac:dyDescent="0.25">
      <c r="A12" s="47" t="s">
        <v>409</v>
      </c>
      <c r="B12" s="47" t="s">
        <v>411</v>
      </c>
      <c r="C12" s="47" t="s">
        <v>410</v>
      </c>
      <c r="D12" s="47" t="s">
        <v>7128</v>
      </c>
      <c r="E12" s="47" t="s">
        <v>7129</v>
      </c>
      <c r="F12" s="47" t="s">
        <v>7130</v>
      </c>
      <c r="G12" s="47" t="s">
        <v>412</v>
      </c>
      <c r="H12" s="47" t="s">
        <v>7131</v>
      </c>
      <c r="I12" s="47" t="s">
        <v>1</v>
      </c>
      <c r="J12" s="47" t="s">
        <v>5356</v>
      </c>
      <c r="K12" s="47" t="s">
        <v>414</v>
      </c>
      <c r="L12" s="47" t="s">
        <v>413</v>
      </c>
      <c r="M12" s="47" t="s">
        <v>5357</v>
      </c>
      <c r="N12" s="47" t="s">
        <v>417</v>
      </c>
    </row>
    <row r="13" spans="1:17" hidden="1" x14ac:dyDescent="0.25">
      <c r="A13" s="41">
        <v>44200</v>
      </c>
      <c r="B13" s="55">
        <v>2021</v>
      </c>
      <c r="C13" s="55">
        <v>1</v>
      </c>
      <c r="D13" s="42" t="s">
        <v>449</v>
      </c>
      <c r="E13" s="42" t="s">
        <v>505</v>
      </c>
      <c r="F13" s="42"/>
      <c r="G13" s="42" t="s">
        <v>7132</v>
      </c>
      <c r="H13" s="42"/>
      <c r="I13" s="42" t="s">
        <v>425</v>
      </c>
      <c r="J13" s="42" t="s">
        <v>613</v>
      </c>
      <c r="K13" s="42" t="s">
        <v>2273</v>
      </c>
      <c r="L13" s="42" t="s">
        <v>3641</v>
      </c>
      <c r="M13" s="42" t="s">
        <v>505</v>
      </c>
      <c r="N13" s="45">
        <v>27.85</v>
      </c>
    </row>
    <row r="14" spans="1:17" hidden="1" x14ac:dyDescent="0.25">
      <c r="A14" s="43">
        <v>44204</v>
      </c>
      <c r="B14" s="56">
        <v>2021</v>
      </c>
      <c r="C14" s="56">
        <v>1</v>
      </c>
      <c r="D14" s="44" t="s">
        <v>449</v>
      </c>
      <c r="E14" s="44" t="s">
        <v>505</v>
      </c>
      <c r="F14" s="44"/>
      <c r="G14" s="44" t="s">
        <v>7132</v>
      </c>
      <c r="H14" s="44"/>
      <c r="I14" s="44" t="s">
        <v>425</v>
      </c>
      <c r="J14" s="44" t="s">
        <v>613</v>
      </c>
      <c r="K14" s="44" t="s">
        <v>2273</v>
      </c>
      <c r="L14" s="44" t="s">
        <v>2473</v>
      </c>
      <c r="M14" s="44" t="s">
        <v>505</v>
      </c>
      <c r="N14" s="46">
        <v>57.96</v>
      </c>
    </row>
    <row r="15" spans="1:17" hidden="1" x14ac:dyDescent="0.25">
      <c r="A15" s="41">
        <v>44204</v>
      </c>
      <c r="B15" s="55">
        <v>2021</v>
      </c>
      <c r="C15" s="55">
        <v>1</v>
      </c>
      <c r="D15" s="42" t="s">
        <v>1016</v>
      </c>
      <c r="E15" s="42" t="s">
        <v>404</v>
      </c>
      <c r="F15" s="42"/>
      <c r="G15" s="42" t="s">
        <v>6646</v>
      </c>
      <c r="H15" s="42"/>
      <c r="I15" s="42" t="s">
        <v>425</v>
      </c>
      <c r="J15" s="42" t="s">
        <v>1946</v>
      </c>
      <c r="K15" s="42" t="s">
        <v>7957</v>
      </c>
      <c r="L15" s="42" t="s">
        <v>3673</v>
      </c>
      <c r="M15" s="42" t="s">
        <v>404</v>
      </c>
      <c r="N15" s="45">
        <v>2887</v>
      </c>
    </row>
    <row r="16" spans="1:17" hidden="1" x14ac:dyDescent="0.25">
      <c r="A16" s="43">
        <v>44207</v>
      </c>
      <c r="B16" s="56">
        <v>2021</v>
      </c>
      <c r="C16" s="56">
        <v>1</v>
      </c>
      <c r="D16" s="44" t="s">
        <v>449</v>
      </c>
      <c r="E16" s="44" t="s">
        <v>505</v>
      </c>
      <c r="F16" s="44"/>
      <c r="G16" s="44" t="s">
        <v>7132</v>
      </c>
      <c r="H16" s="44"/>
      <c r="I16" s="44" t="s">
        <v>425</v>
      </c>
      <c r="J16" s="44" t="s">
        <v>613</v>
      </c>
      <c r="K16" s="44" t="s">
        <v>2273</v>
      </c>
      <c r="L16" s="44" t="s">
        <v>2473</v>
      </c>
      <c r="M16" s="44" t="s">
        <v>505</v>
      </c>
      <c r="N16" s="46">
        <v>17.32</v>
      </c>
    </row>
    <row r="17" spans="1:14" hidden="1" x14ac:dyDescent="0.25">
      <c r="A17" s="41">
        <v>44209</v>
      </c>
      <c r="B17" s="55">
        <v>2021</v>
      </c>
      <c r="C17" s="55">
        <v>1</v>
      </c>
      <c r="D17" s="42" t="s">
        <v>1015</v>
      </c>
      <c r="E17" s="42" t="s">
        <v>403</v>
      </c>
      <c r="F17" s="42" t="s">
        <v>970</v>
      </c>
      <c r="G17" s="42" t="s">
        <v>7132</v>
      </c>
      <c r="H17" s="42"/>
      <c r="I17" s="42" t="s">
        <v>425</v>
      </c>
      <c r="J17" s="42" t="s">
        <v>493</v>
      </c>
      <c r="K17" s="42" t="s">
        <v>2560</v>
      </c>
      <c r="L17" s="42" t="s">
        <v>2678</v>
      </c>
      <c r="M17" s="42" t="s">
        <v>970</v>
      </c>
      <c r="N17" s="45">
        <v>3049.2</v>
      </c>
    </row>
    <row r="18" spans="1:14" hidden="1" x14ac:dyDescent="0.25">
      <c r="A18" s="41">
        <v>44210</v>
      </c>
      <c r="B18" s="55">
        <v>2021</v>
      </c>
      <c r="C18" s="55">
        <v>1</v>
      </c>
      <c r="D18" s="42" t="s">
        <v>449</v>
      </c>
      <c r="E18" s="42" t="s">
        <v>505</v>
      </c>
      <c r="F18" s="42"/>
      <c r="G18" s="42" t="s">
        <v>7132</v>
      </c>
      <c r="H18" s="42"/>
      <c r="I18" s="42" t="s">
        <v>425</v>
      </c>
      <c r="J18" s="42" t="s">
        <v>613</v>
      </c>
      <c r="K18" s="42" t="s">
        <v>2273</v>
      </c>
      <c r="L18" s="42" t="s">
        <v>3258</v>
      </c>
      <c r="M18" s="42" t="s">
        <v>505</v>
      </c>
      <c r="N18" s="45">
        <v>18.3</v>
      </c>
    </row>
    <row r="19" spans="1:14" hidden="1" x14ac:dyDescent="0.25">
      <c r="A19" s="43">
        <v>44215</v>
      </c>
      <c r="B19" s="56">
        <v>2021</v>
      </c>
      <c r="C19" s="56">
        <v>1</v>
      </c>
      <c r="D19" s="44" t="s">
        <v>449</v>
      </c>
      <c r="E19" s="44" t="s">
        <v>505</v>
      </c>
      <c r="F19" s="44"/>
      <c r="G19" s="44" t="s">
        <v>7132</v>
      </c>
      <c r="H19" s="44"/>
      <c r="I19" s="44" t="s">
        <v>425</v>
      </c>
      <c r="J19" s="44" t="s">
        <v>613</v>
      </c>
      <c r="K19" s="44" t="s">
        <v>2273</v>
      </c>
      <c r="L19" s="44" t="s">
        <v>2473</v>
      </c>
      <c r="M19" s="44" t="s">
        <v>505</v>
      </c>
      <c r="N19" s="46">
        <v>3</v>
      </c>
    </row>
    <row r="20" spans="1:14" hidden="1" x14ac:dyDescent="0.25">
      <c r="A20" s="41">
        <v>44218</v>
      </c>
      <c r="B20" s="55">
        <v>2021</v>
      </c>
      <c r="C20" s="55">
        <v>1</v>
      </c>
      <c r="D20" s="42" t="s">
        <v>449</v>
      </c>
      <c r="E20" s="42" t="s">
        <v>505</v>
      </c>
      <c r="F20" s="42"/>
      <c r="G20" s="42" t="s">
        <v>7132</v>
      </c>
      <c r="H20" s="42"/>
      <c r="I20" s="42" t="s">
        <v>425</v>
      </c>
      <c r="J20" s="42" t="s">
        <v>613</v>
      </c>
      <c r="K20" s="42" t="s">
        <v>2273</v>
      </c>
      <c r="L20" s="42" t="s">
        <v>2473</v>
      </c>
      <c r="M20" s="42" t="s">
        <v>505</v>
      </c>
      <c r="N20" s="45">
        <v>51</v>
      </c>
    </row>
    <row r="21" spans="1:14" hidden="1" x14ac:dyDescent="0.25">
      <c r="A21" s="43">
        <v>44221</v>
      </c>
      <c r="B21" s="56">
        <v>2021</v>
      </c>
      <c r="C21" s="56">
        <v>1</v>
      </c>
      <c r="D21" s="44" t="s">
        <v>449</v>
      </c>
      <c r="E21" s="44" t="s">
        <v>505</v>
      </c>
      <c r="F21" s="44"/>
      <c r="G21" s="44" t="s">
        <v>7132</v>
      </c>
      <c r="H21" s="44"/>
      <c r="I21" s="44" t="s">
        <v>425</v>
      </c>
      <c r="J21" s="44" t="s">
        <v>613</v>
      </c>
      <c r="K21" s="44" t="s">
        <v>2273</v>
      </c>
      <c r="L21" s="44" t="s">
        <v>2473</v>
      </c>
      <c r="M21" s="44" t="s">
        <v>505</v>
      </c>
      <c r="N21" s="46">
        <v>0.27</v>
      </c>
    </row>
    <row r="22" spans="1:14" hidden="1" x14ac:dyDescent="0.25">
      <c r="A22" s="41">
        <v>44225</v>
      </c>
      <c r="B22" s="55">
        <v>2021</v>
      </c>
      <c r="C22" s="55">
        <v>1</v>
      </c>
      <c r="D22" s="42" t="s">
        <v>449</v>
      </c>
      <c r="E22" s="42" t="s">
        <v>523</v>
      </c>
      <c r="F22" s="42"/>
      <c r="G22" s="42" t="s">
        <v>7132</v>
      </c>
      <c r="H22" s="42"/>
      <c r="I22" s="42" t="s">
        <v>425</v>
      </c>
      <c r="J22" s="42" t="s">
        <v>524</v>
      </c>
      <c r="K22" s="42" t="s">
        <v>524</v>
      </c>
      <c r="L22" s="42" t="s">
        <v>3259</v>
      </c>
      <c r="M22" s="42" t="s">
        <v>523</v>
      </c>
      <c r="N22" s="45">
        <v>4820</v>
      </c>
    </row>
    <row r="23" spans="1:14" hidden="1" x14ac:dyDescent="0.25">
      <c r="A23" s="43">
        <v>44225</v>
      </c>
      <c r="B23" s="56">
        <v>2021</v>
      </c>
      <c r="C23" s="56">
        <v>1</v>
      </c>
      <c r="D23" s="44" t="s">
        <v>449</v>
      </c>
      <c r="E23" s="44" t="s">
        <v>505</v>
      </c>
      <c r="F23" s="44"/>
      <c r="G23" s="44" t="s">
        <v>7132</v>
      </c>
      <c r="H23" s="44"/>
      <c r="I23" s="44" t="s">
        <v>425</v>
      </c>
      <c r="J23" s="44" t="s">
        <v>613</v>
      </c>
      <c r="K23" s="44" t="s">
        <v>2273</v>
      </c>
      <c r="L23" s="44" t="s">
        <v>2592</v>
      </c>
      <c r="M23" s="44" t="s">
        <v>505</v>
      </c>
      <c r="N23" s="46">
        <v>1446</v>
      </c>
    </row>
    <row r="24" spans="1:14" hidden="1" x14ac:dyDescent="0.25">
      <c r="A24" s="41">
        <v>44228</v>
      </c>
      <c r="B24" s="55">
        <v>2021</v>
      </c>
      <c r="C24" s="55">
        <v>2</v>
      </c>
      <c r="D24" s="42" t="s">
        <v>449</v>
      </c>
      <c r="E24" s="42" t="s">
        <v>505</v>
      </c>
      <c r="F24" s="42"/>
      <c r="G24" s="42" t="s">
        <v>7132</v>
      </c>
      <c r="H24" s="42"/>
      <c r="I24" s="42" t="s">
        <v>425</v>
      </c>
      <c r="J24" s="42" t="s">
        <v>613</v>
      </c>
      <c r="K24" s="42" t="s">
        <v>2273</v>
      </c>
      <c r="L24" s="42" t="s">
        <v>2592</v>
      </c>
      <c r="M24" s="42" t="s">
        <v>505</v>
      </c>
      <c r="N24" s="45">
        <v>37.6</v>
      </c>
    </row>
    <row r="25" spans="1:14" hidden="1" x14ac:dyDescent="0.25">
      <c r="A25" s="43">
        <v>44229</v>
      </c>
      <c r="B25" s="56">
        <v>2021</v>
      </c>
      <c r="C25" s="56">
        <v>2</v>
      </c>
      <c r="D25" s="44" t="s">
        <v>449</v>
      </c>
      <c r="E25" s="44" t="s">
        <v>505</v>
      </c>
      <c r="F25" s="44"/>
      <c r="G25" s="44" t="s">
        <v>7132</v>
      </c>
      <c r="H25" s="44"/>
      <c r="I25" s="44" t="s">
        <v>425</v>
      </c>
      <c r="J25" s="44" t="s">
        <v>613</v>
      </c>
      <c r="K25" s="44" t="s">
        <v>2273</v>
      </c>
      <c r="L25" s="44" t="s">
        <v>3781</v>
      </c>
      <c r="M25" s="44" t="s">
        <v>505</v>
      </c>
      <c r="N25" s="46">
        <v>510</v>
      </c>
    </row>
    <row r="26" spans="1:14" hidden="1" x14ac:dyDescent="0.25">
      <c r="A26" s="41">
        <v>44230</v>
      </c>
      <c r="B26" s="55">
        <v>2021</v>
      </c>
      <c r="C26" s="55">
        <v>2</v>
      </c>
      <c r="D26" s="42" t="s">
        <v>1016</v>
      </c>
      <c r="E26" s="42" t="s">
        <v>404</v>
      </c>
      <c r="F26" s="42"/>
      <c r="G26" s="42" t="s">
        <v>6646</v>
      </c>
      <c r="H26" s="42"/>
      <c r="I26" s="42" t="s">
        <v>425</v>
      </c>
      <c r="J26" s="42" t="s">
        <v>1946</v>
      </c>
      <c r="K26" s="42" t="s">
        <v>7957</v>
      </c>
      <c r="L26" s="42" t="s">
        <v>3821</v>
      </c>
      <c r="M26" s="42" t="s">
        <v>404</v>
      </c>
      <c r="N26" s="45">
        <v>2887</v>
      </c>
    </row>
    <row r="27" spans="1:14" hidden="1" x14ac:dyDescent="0.25">
      <c r="A27" s="43">
        <v>44230</v>
      </c>
      <c r="B27" s="56">
        <v>2021</v>
      </c>
      <c r="C27" s="56">
        <v>2</v>
      </c>
      <c r="D27" s="44" t="s">
        <v>449</v>
      </c>
      <c r="E27" s="44" t="s">
        <v>505</v>
      </c>
      <c r="F27" s="44"/>
      <c r="G27" s="44" t="s">
        <v>7132</v>
      </c>
      <c r="H27" s="44"/>
      <c r="I27" s="44" t="s">
        <v>425</v>
      </c>
      <c r="J27" s="44" t="s">
        <v>613</v>
      </c>
      <c r="K27" s="44" t="s">
        <v>2273</v>
      </c>
      <c r="L27" s="44" t="s">
        <v>3781</v>
      </c>
      <c r="M27" s="44" t="s">
        <v>505</v>
      </c>
      <c r="N27" s="46">
        <v>2.7</v>
      </c>
    </row>
    <row r="28" spans="1:14" hidden="1" x14ac:dyDescent="0.25">
      <c r="A28" s="41">
        <v>44231</v>
      </c>
      <c r="B28" s="55">
        <v>2021</v>
      </c>
      <c r="C28" s="55">
        <v>2</v>
      </c>
      <c r="D28" s="42" t="s">
        <v>449</v>
      </c>
      <c r="E28" s="42" t="s">
        <v>505</v>
      </c>
      <c r="F28" s="42"/>
      <c r="G28" s="42" t="s">
        <v>7132</v>
      </c>
      <c r="H28" s="42"/>
      <c r="I28" s="42" t="s">
        <v>425</v>
      </c>
      <c r="J28" s="42" t="s">
        <v>613</v>
      </c>
      <c r="K28" s="42" t="s">
        <v>2273</v>
      </c>
      <c r="L28" s="42" t="s">
        <v>3781</v>
      </c>
      <c r="M28" s="42" t="s">
        <v>505</v>
      </c>
      <c r="N28" s="45">
        <v>17.32</v>
      </c>
    </row>
    <row r="29" spans="1:14" hidden="1" x14ac:dyDescent="0.25">
      <c r="A29" s="43">
        <v>44238</v>
      </c>
      <c r="B29" s="56">
        <v>2021</v>
      </c>
      <c r="C29" s="56">
        <v>2</v>
      </c>
      <c r="D29" s="44" t="s">
        <v>1015</v>
      </c>
      <c r="E29" s="44" t="s">
        <v>403</v>
      </c>
      <c r="F29" s="44" t="s">
        <v>970</v>
      </c>
      <c r="G29" s="44" t="s">
        <v>7132</v>
      </c>
      <c r="H29" s="44"/>
      <c r="I29" s="44" t="s">
        <v>425</v>
      </c>
      <c r="J29" s="44" t="s">
        <v>493</v>
      </c>
      <c r="K29" s="44" t="s">
        <v>2560</v>
      </c>
      <c r="L29" s="44" t="s">
        <v>3878</v>
      </c>
      <c r="M29" s="44" t="s">
        <v>970</v>
      </c>
      <c r="N29" s="46">
        <v>4452.8</v>
      </c>
    </row>
    <row r="30" spans="1:14" hidden="1" x14ac:dyDescent="0.25">
      <c r="A30" s="41">
        <v>44239</v>
      </c>
      <c r="B30" s="55">
        <v>2021</v>
      </c>
      <c r="C30" s="55">
        <v>2</v>
      </c>
      <c r="D30" s="42" t="s">
        <v>449</v>
      </c>
      <c r="E30" s="42" t="s">
        <v>505</v>
      </c>
      <c r="F30" s="42"/>
      <c r="G30" s="42" t="s">
        <v>7132</v>
      </c>
      <c r="H30" s="42"/>
      <c r="I30" s="42" t="s">
        <v>425</v>
      </c>
      <c r="J30" s="42" t="s">
        <v>613</v>
      </c>
      <c r="K30" s="42" t="s">
        <v>2273</v>
      </c>
      <c r="L30" s="42" t="s">
        <v>2592</v>
      </c>
      <c r="M30" s="42" t="s">
        <v>505</v>
      </c>
      <c r="N30" s="45">
        <v>26.72</v>
      </c>
    </row>
    <row r="31" spans="1:14" hidden="1" x14ac:dyDescent="0.25">
      <c r="A31" s="43">
        <v>44246</v>
      </c>
      <c r="B31" s="56">
        <v>2021</v>
      </c>
      <c r="C31" s="56">
        <v>2</v>
      </c>
      <c r="D31" s="44" t="s">
        <v>449</v>
      </c>
      <c r="E31" s="44" t="s">
        <v>505</v>
      </c>
      <c r="F31" s="44"/>
      <c r="G31" s="44" t="s">
        <v>7132</v>
      </c>
      <c r="H31" s="44"/>
      <c r="I31" s="44" t="s">
        <v>425</v>
      </c>
      <c r="J31" s="44" t="s">
        <v>613</v>
      </c>
      <c r="K31" s="44" t="s">
        <v>2273</v>
      </c>
      <c r="L31" s="44" t="s">
        <v>2592</v>
      </c>
      <c r="M31" s="44" t="s">
        <v>505</v>
      </c>
      <c r="N31" s="46">
        <v>1530</v>
      </c>
    </row>
    <row r="32" spans="1:14" hidden="1" x14ac:dyDescent="0.25">
      <c r="A32" s="41">
        <v>44249</v>
      </c>
      <c r="B32" s="55">
        <v>2021</v>
      </c>
      <c r="C32" s="55">
        <v>2</v>
      </c>
      <c r="D32" s="42" t="s">
        <v>449</v>
      </c>
      <c r="E32" s="42" t="s">
        <v>505</v>
      </c>
      <c r="F32" s="42"/>
      <c r="G32" s="42" t="s">
        <v>7132</v>
      </c>
      <c r="H32" s="42"/>
      <c r="I32" s="42" t="s">
        <v>425</v>
      </c>
      <c r="J32" s="42" t="s">
        <v>613</v>
      </c>
      <c r="K32" s="42" t="s">
        <v>2273</v>
      </c>
      <c r="L32" s="42" t="s">
        <v>2592</v>
      </c>
      <c r="M32" s="42" t="s">
        <v>505</v>
      </c>
      <c r="N32" s="45">
        <v>8.1</v>
      </c>
    </row>
    <row r="33" spans="1:14" hidden="1" x14ac:dyDescent="0.25">
      <c r="A33" s="43">
        <v>44253</v>
      </c>
      <c r="B33" s="56">
        <v>2021</v>
      </c>
      <c r="C33" s="56">
        <v>2</v>
      </c>
      <c r="D33" s="44" t="s">
        <v>449</v>
      </c>
      <c r="E33" s="44" t="s">
        <v>523</v>
      </c>
      <c r="F33" s="44"/>
      <c r="G33" s="44" t="s">
        <v>7132</v>
      </c>
      <c r="H33" s="44"/>
      <c r="I33" s="44" t="s">
        <v>425</v>
      </c>
      <c r="J33" s="44" t="s">
        <v>524</v>
      </c>
      <c r="K33" s="44" t="s">
        <v>524</v>
      </c>
      <c r="L33" s="44" t="s">
        <v>3259</v>
      </c>
      <c r="M33" s="44" t="s">
        <v>523</v>
      </c>
      <c r="N33" s="46">
        <v>4820</v>
      </c>
    </row>
    <row r="34" spans="1:14" hidden="1" x14ac:dyDescent="0.25">
      <c r="A34" s="41">
        <v>44253</v>
      </c>
      <c r="B34" s="55">
        <v>2021</v>
      </c>
      <c r="C34" s="55">
        <v>2</v>
      </c>
      <c r="D34" s="42" t="s">
        <v>449</v>
      </c>
      <c r="E34" s="42" t="s">
        <v>505</v>
      </c>
      <c r="F34" s="42"/>
      <c r="G34" s="42" t="s">
        <v>7132</v>
      </c>
      <c r="H34" s="42"/>
      <c r="I34" s="42" t="s">
        <v>425</v>
      </c>
      <c r="J34" s="42" t="s">
        <v>613</v>
      </c>
      <c r="K34" s="42" t="s">
        <v>2273</v>
      </c>
      <c r="L34" s="42" t="s">
        <v>2592</v>
      </c>
      <c r="M34" s="42" t="s">
        <v>505</v>
      </c>
      <c r="N34" s="45">
        <v>1446</v>
      </c>
    </row>
    <row r="35" spans="1:14" hidden="1" x14ac:dyDescent="0.25">
      <c r="A35" s="43">
        <v>44256</v>
      </c>
      <c r="B35" s="56">
        <v>2021</v>
      </c>
      <c r="C35" s="56">
        <v>3</v>
      </c>
      <c r="D35" s="44" t="s">
        <v>449</v>
      </c>
      <c r="E35" s="44" t="s">
        <v>505</v>
      </c>
      <c r="F35" s="44"/>
      <c r="G35" s="44" t="s">
        <v>7132</v>
      </c>
      <c r="H35" s="44"/>
      <c r="I35" s="44" t="s">
        <v>425</v>
      </c>
      <c r="J35" s="44" t="s">
        <v>613</v>
      </c>
      <c r="K35" s="44" t="s">
        <v>2273</v>
      </c>
      <c r="L35" s="44" t="s">
        <v>2592</v>
      </c>
      <c r="M35" s="44" t="s">
        <v>505</v>
      </c>
      <c r="N35" s="46">
        <v>37.6</v>
      </c>
    </row>
    <row r="36" spans="1:14" hidden="1" x14ac:dyDescent="0.25">
      <c r="A36" s="41">
        <v>44259</v>
      </c>
      <c r="B36" s="55">
        <v>2021</v>
      </c>
      <c r="C36" s="55">
        <v>3</v>
      </c>
      <c r="D36" s="42" t="s">
        <v>1016</v>
      </c>
      <c r="E36" s="42" t="s">
        <v>404</v>
      </c>
      <c r="F36" s="42"/>
      <c r="G36" s="42" t="s">
        <v>6646</v>
      </c>
      <c r="H36" s="42"/>
      <c r="I36" s="42" t="s">
        <v>425</v>
      </c>
      <c r="J36" s="42" t="s">
        <v>1946</v>
      </c>
      <c r="K36" s="42" t="s">
        <v>7957</v>
      </c>
      <c r="L36" s="42" t="s">
        <v>4216</v>
      </c>
      <c r="M36" s="42" t="s">
        <v>404</v>
      </c>
      <c r="N36" s="45">
        <v>2887</v>
      </c>
    </row>
    <row r="37" spans="1:14" hidden="1" x14ac:dyDescent="0.25">
      <c r="A37" s="43">
        <v>44259</v>
      </c>
      <c r="B37" s="56">
        <v>2021</v>
      </c>
      <c r="C37" s="56">
        <v>3</v>
      </c>
      <c r="D37" s="44" t="s">
        <v>449</v>
      </c>
      <c r="E37" s="44" t="s">
        <v>505</v>
      </c>
      <c r="F37" s="44"/>
      <c r="G37" s="44" t="s">
        <v>7132</v>
      </c>
      <c r="H37" s="44"/>
      <c r="I37" s="44" t="s">
        <v>425</v>
      </c>
      <c r="J37" s="44" t="s">
        <v>613</v>
      </c>
      <c r="K37" s="44" t="s">
        <v>2273</v>
      </c>
      <c r="L37" s="44" t="s">
        <v>2592</v>
      </c>
      <c r="M37" s="44" t="s">
        <v>505</v>
      </c>
      <c r="N37" s="46">
        <v>17.32</v>
      </c>
    </row>
    <row r="38" spans="1:14" hidden="1" x14ac:dyDescent="0.25">
      <c r="A38" s="41">
        <v>44265</v>
      </c>
      <c r="B38" s="55">
        <v>2021</v>
      </c>
      <c r="C38" s="55">
        <v>3</v>
      </c>
      <c r="D38" s="42" t="s">
        <v>1015</v>
      </c>
      <c r="E38" s="42" t="s">
        <v>403</v>
      </c>
      <c r="F38" s="42" t="s">
        <v>970</v>
      </c>
      <c r="G38" s="42" t="s">
        <v>7132</v>
      </c>
      <c r="H38" s="42"/>
      <c r="I38" s="42" t="s">
        <v>425</v>
      </c>
      <c r="J38" s="42" t="s">
        <v>493</v>
      </c>
      <c r="K38" s="42" t="s">
        <v>2560</v>
      </c>
      <c r="L38" s="42" t="s">
        <v>2678</v>
      </c>
      <c r="M38" s="42" t="s">
        <v>970</v>
      </c>
      <c r="N38" s="45">
        <v>3388</v>
      </c>
    </row>
    <row r="39" spans="1:14" hidden="1" x14ac:dyDescent="0.25">
      <c r="A39" s="43">
        <v>44266</v>
      </c>
      <c r="B39" s="56">
        <v>2021</v>
      </c>
      <c r="C39" s="56">
        <v>3</v>
      </c>
      <c r="D39" s="44" t="s">
        <v>1016</v>
      </c>
      <c r="E39" s="44" t="s">
        <v>404</v>
      </c>
      <c r="F39" s="44"/>
      <c r="G39" s="44" t="s">
        <v>6646</v>
      </c>
      <c r="H39" s="44"/>
      <c r="I39" s="44" t="s">
        <v>425</v>
      </c>
      <c r="J39" s="44" t="s">
        <v>1946</v>
      </c>
      <c r="K39" s="44" t="s">
        <v>7957</v>
      </c>
      <c r="L39" s="44" t="s">
        <v>4305</v>
      </c>
      <c r="M39" s="44" t="s">
        <v>404</v>
      </c>
      <c r="N39" s="46">
        <v>1360.3</v>
      </c>
    </row>
    <row r="40" spans="1:14" hidden="1" x14ac:dyDescent="0.25">
      <c r="A40" s="41">
        <v>44266</v>
      </c>
      <c r="B40" s="55">
        <v>2021</v>
      </c>
      <c r="C40" s="55">
        <v>3</v>
      </c>
      <c r="D40" s="42" t="s">
        <v>449</v>
      </c>
      <c r="E40" s="42" t="s">
        <v>505</v>
      </c>
      <c r="F40" s="42"/>
      <c r="G40" s="42" t="s">
        <v>7132</v>
      </c>
      <c r="H40" s="42"/>
      <c r="I40" s="42" t="s">
        <v>425</v>
      </c>
      <c r="J40" s="42" t="s">
        <v>613</v>
      </c>
      <c r="K40" s="42" t="s">
        <v>2273</v>
      </c>
      <c r="L40" s="42" t="s">
        <v>2592</v>
      </c>
      <c r="M40" s="42" t="s">
        <v>505</v>
      </c>
      <c r="N40" s="45">
        <v>20.329999999999998</v>
      </c>
    </row>
    <row r="41" spans="1:14" hidden="1" x14ac:dyDescent="0.25">
      <c r="A41" s="43">
        <v>44270</v>
      </c>
      <c r="B41" s="56">
        <v>2021</v>
      </c>
      <c r="C41" s="56">
        <v>3</v>
      </c>
      <c r="D41" s="44" t="s">
        <v>449</v>
      </c>
      <c r="E41" s="44" t="s">
        <v>505</v>
      </c>
      <c r="F41" s="44"/>
      <c r="G41" s="44" t="s">
        <v>7132</v>
      </c>
      <c r="H41" s="44"/>
      <c r="I41" s="44" t="s">
        <v>425</v>
      </c>
      <c r="J41" s="44" t="s">
        <v>613</v>
      </c>
      <c r="K41" s="44" t="s">
        <v>2273</v>
      </c>
      <c r="L41" s="44" t="s">
        <v>3781</v>
      </c>
      <c r="M41" s="44" t="s">
        <v>505</v>
      </c>
      <c r="N41" s="46">
        <v>8.16</v>
      </c>
    </row>
    <row r="42" spans="1:14" x14ac:dyDescent="0.25">
      <c r="A42" s="41">
        <v>44273</v>
      </c>
      <c r="B42" s="55">
        <v>2021</v>
      </c>
      <c r="C42" s="55">
        <v>3</v>
      </c>
      <c r="D42" s="42" t="s">
        <v>1015</v>
      </c>
      <c r="E42" s="42" t="s">
        <v>430</v>
      </c>
      <c r="F42" s="42"/>
      <c r="G42" s="42" t="s">
        <v>7132</v>
      </c>
      <c r="H42" s="42"/>
      <c r="I42" s="42" t="s">
        <v>425</v>
      </c>
      <c r="J42" s="42" t="s">
        <v>3961</v>
      </c>
      <c r="K42" s="42" t="s">
        <v>1019</v>
      </c>
      <c r="L42" s="42" t="s">
        <v>4426</v>
      </c>
      <c r="M42" s="42" t="s">
        <v>430</v>
      </c>
      <c r="N42" s="45">
        <v>1900</v>
      </c>
    </row>
    <row r="43" spans="1:14" hidden="1" x14ac:dyDescent="0.25">
      <c r="A43" s="43">
        <v>44274</v>
      </c>
      <c r="B43" s="56">
        <v>2021</v>
      </c>
      <c r="C43" s="56">
        <v>3</v>
      </c>
      <c r="D43" s="44" t="s">
        <v>449</v>
      </c>
      <c r="E43" s="44" t="s">
        <v>505</v>
      </c>
      <c r="F43" s="44"/>
      <c r="G43" s="44" t="s">
        <v>7132</v>
      </c>
      <c r="H43" s="44"/>
      <c r="I43" s="44" t="s">
        <v>425</v>
      </c>
      <c r="J43" s="44" t="s">
        <v>613</v>
      </c>
      <c r="K43" s="44" t="s">
        <v>2273</v>
      </c>
      <c r="L43" s="44" t="s">
        <v>2592</v>
      </c>
      <c r="M43" s="44" t="s">
        <v>505</v>
      </c>
      <c r="N43" s="46">
        <v>11.4</v>
      </c>
    </row>
    <row r="44" spans="1:14" x14ac:dyDescent="0.25">
      <c r="A44" s="41">
        <v>44277</v>
      </c>
      <c r="B44" s="55">
        <v>2021</v>
      </c>
      <c r="C44" s="55">
        <v>3</v>
      </c>
      <c r="D44" s="42" t="s">
        <v>1015</v>
      </c>
      <c r="E44" s="42" t="s">
        <v>430</v>
      </c>
      <c r="F44" s="42"/>
      <c r="G44" s="42" t="s">
        <v>7132</v>
      </c>
      <c r="H44" s="42"/>
      <c r="I44" s="42" t="s">
        <v>425</v>
      </c>
      <c r="J44" s="42" t="s">
        <v>3961</v>
      </c>
      <c r="K44" s="42" t="s">
        <v>1019</v>
      </c>
      <c r="L44" s="42" t="s">
        <v>4454</v>
      </c>
      <c r="M44" s="42" t="s">
        <v>430</v>
      </c>
      <c r="N44" s="45">
        <v>6000</v>
      </c>
    </row>
    <row r="45" spans="1:14" hidden="1" x14ac:dyDescent="0.25">
      <c r="A45" s="43">
        <v>44278</v>
      </c>
      <c r="B45" s="56">
        <v>2021</v>
      </c>
      <c r="C45" s="56">
        <v>3</v>
      </c>
      <c r="D45" s="44" t="s">
        <v>449</v>
      </c>
      <c r="E45" s="44" t="s">
        <v>505</v>
      </c>
      <c r="F45" s="44"/>
      <c r="G45" s="44" t="s">
        <v>7132</v>
      </c>
      <c r="H45" s="44"/>
      <c r="I45" s="44" t="s">
        <v>425</v>
      </c>
      <c r="J45" s="44" t="s">
        <v>613</v>
      </c>
      <c r="K45" s="44" t="s">
        <v>2273</v>
      </c>
      <c r="L45" s="44" t="s">
        <v>2592</v>
      </c>
      <c r="M45" s="44" t="s">
        <v>505</v>
      </c>
      <c r="N45" s="46">
        <v>36</v>
      </c>
    </row>
    <row r="46" spans="1:14" hidden="1" x14ac:dyDescent="0.25">
      <c r="A46" s="41">
        <v>44281</v>
      </c>
      <c r="B46" s="55">
        <v>2021</v>
      </c>
      <c r="C46" s="55">
        <v>3</v>
      </c>
      <c r="D46" s="42" t="s">
        <v>449</v>
      </c>
      <c r="E46" s="42" t="s">
        <v>505</v>
      </c>
      <c r="F46" s="42"/>
      <c r="G46" s="42" t="s">
        <v>7132</v>
      </c>
      <c r="H46" s="42"/>
      <c r="I46" s="42" t="s">
        <v>425</v>
      </c>
      <c r="J46" s="42" t="s">
        <v>613</v>
      </c>
      <c r="K46" s="42" t="s">
        <v>2273</v>
      </c>
      <c r="L46" s="42" t="s">
        <v>4529</v>
      </c>
      <c r="M46" s="42" t="s">
        <v>505</v>
      </c>
      <c r="N46" s="45">
        <v>1025.4000000000001</v>
      </c>
    </row>
    <row r="47" spans="1:14" hidden="1" x14ac:dyDescent="0.25">
      <c r="A47" s="43">
        <v>44286</v>
      </c>
      <c r="B47" s="56">
        <v>2021</v>
      </c>
      <c r="C47" s="56">
        <v>3</v>
      </c>
      <c r="D47" s="44" t="s">
        <v>449</v>
      </c>
      <c r="E47" s="44" t="s">
        <v>523</v>
      </c>
      <c r="F47" s="44"/>
      <c r="G47" s="44" t="s">
        <v>7132</v>
      </c>
      <c r="H47" s="44"/>
      <c r="I47" s="44" t="s">
        <v>425</v>
      </c>
      <c r="J47" s="44" t="s">
        <v>524</v>
      </c>
      <c r="K47" s="44" t="s">
        <v>524</v>
      </c>
      <c r="L47" s="44" t="s">
        <v>3259</v>
      </c>
      <c r="M47" s="44" t="s">
        <v>523</v>
      </c>
      <c r="N47" s="46">
        <v>4820</v>
      </c>
    </row>
    <row r="48" spans="1:14" hidden="1" x14ac:dyDescent="0.25">
      <c r="A48" s="41">
        <v>44286</v>
      </c>
      <c r="B48" s="55">
        <v>2021</v>
      </c>
      <c r="C48" s="55">
        <v>3</v>
      </c>
      <c r="D48" s="42" t="s">
        <v>449</v>
      </c>
      <c r="E48" s="42" t="s">
        <v>505</v>
      </c>
      <c r="F48" s="42"/>
      <c r="G48" s="42" t="s">
        <v>7132</v>
      </c>
      <c r="H48" s="42"/>
      <c r="I48" s="42" t="s">
        <v>425</v>
      </c>
      <c r="J48" s="42" t="s">
        <v>613</v>
      </c>
      <c r="K48" s="42" t="s">
        <v>2273</v>
      </c>
      <c r="L48" s="42" t="s">
        <v>4578</v>
      </c>
      <c r="M48" s="42" t="s">
        <v>505</v>
      </c>
      <c r="N48" s="45">
        <v>1446</v>
      </c>
    </row>
    <row r="49" spans="1:14" hidden="1" x14ac:dyDescent="0.25">
      <c r="A49" s="43">
        <v>44291</v>
      </c>
      <c r="B49" s="56">
        <v>2021</v>
      </c>
      <c r="C49" s="56">
        <v>4</v>
      </c>
      <c r="D49" s="44" t="s">
        <v>449</v>
      </c>
      <c r="E49" s="44" t="s">
        <v>505</v>
      </c>
      <c r="F49" s="44"/>
      <c r="G49" s="44" t="s">
        <v>7132</v>
      </c>
      <c r="H49" s="44"/>
      <c r="I49" s="44" t="s">
        <v>425</v>
      </c>
      <c r="J49" s="44" t="s">
        <v>613</v>
      </c>
      <c r="K49" s="44" t="s">
        <v>2273</v>
      </c>
      <c r="L49" s="44" t="s">
        <v>3781</v>
      </c>
      <c r="M49" s="44" t="s">
        <v>505</v>
      </c>
      <c r="N49" s="46">
        <v>37.6</v>
      </c>
    </row>
    <row r="50" spans="1:14" hidden="1" x14ac:dyDescent="0.25">
      <c r="A50" s="41">
        <v>44292</v>
      </c>
      <c r="B50" s="55">
        <v>2021</v>
      </c>
      <c r="C50" s="55">
        <v>4</v>
      </c>
      <c r="D50" s="42" t="s">
        <v>1016</v>
      </c>
      <c r="E50" s="42" t="s">
        <v>404</v>
      </c>
      <c r="F50" s="42"/>
      <c r="G50" s="42" t="s">
        <v>6646</v>
      </c>
      <c r="H50" s="42"/>
      <c r="I50" s="42" t="s">
        <v>425</v>
      </c>
      <c r="J50" s="42" t="s">
        <v>1946</v>
      </c>
      <c r="K50" s="42" t="s">
        <v>7957</v>
      </c>
      <c r="L50" s="42" t="s">
        <v>4627</v>
      </c>
      <c r="M50" s="42" t="s">
        <v>404</v>
      </c>
      <c r="N50" s="45">
        <v>2957.24</v>
      </c>
    </row>
    <row r="51" spans="1:14" hidden="1" x14ac:dyDescent="0.25">
      <c r="A51" s="43">
        <v>44293</v>
      </c>
      <c r="B51" s="56">
        <v>2021</v>
      </c>
      <c r="C51" s="56">
        <v>4</v>
      </c>
      <c r="D51" s="44" t="s">
        <v>449</v>
      </c>
      <c r="E51" s="44" t="s">
        <v>505</v>
      </c>
      <c r="F51" s="44"/>
      <c r="G51" s="44" t="s">
        <v>7132</v>
      </c>
      <c r="H51" s="44"/>
      <c r="I51" s="44" t="s">
        <v>425</v>
      </c>
      <c r="J51" s="44" t="s">
        <v>613</v>
      </c>
      <c r="K51" s="44" t="s">
        <v>2273</v>
      </c>
      <c r="L51" s="44" t="s">
        <v>3781</v>
      </c>
      <c r="M51" s="44" t="s">
        <v>505</v>
      </c>
      <c r="N51" s="46">
        <v>17.739999999999998</v>
      </c>
    </row>
    <row r="52" spans="1:14" hidden="1" x14ac:dyDescent="0.25">
      <c r="A52" s="41">
        <v>44294</v>
      </c>
      <c r="B52" s="55">
        <v>2021</v>
      </c>
      <c r="C52" s="55">
        <v>4</v>
      </c>
      <c r="D52" s="42" t="s">
        <v>1015</v>
      </c>
      <c r="E52" s="42" t="s">
        <v>403</v>
      </c>
      <c r="F52" s="42" t="s">
        <v>970</v>
      </c>
      <c r="G52" s="42" t="s">
        <v>7132</v>
      </c>
      <c r="H52" s="42"/>
      <c r="I52" s="42" t="s">
        <v>425</v>
      </c>
      <c r="J52" s="42" t="s">
        <v>493</v>
      </c>
      <c r="K52" s="42" t="s">
        <v>2560</v>
      </c>
      <c r="L52" s="42" t="s">
        <v>2678</v>
      </c>
      <c r="M52" s="42" t="s">
        <v>970</v>
      </c>
      <c r="N52" s="45">
        <v>3388</v>
      </c>
    </row>
    <row r="53" spans="1:14" hidden="1" x14ac:dyDescent="0.25">
      <c r="A53" s="43">
        <v>44298</v>
      </c>
      <c r="B53" s="56">
        <v>2021</v>
      </c>
      <c r="C53" s="56">
        <v>4</v>
      </c>
      <c r="D53" s="44" t="s">
        <v>449</v>
      </c>
      <c r="E53" s="44" t="s">
        <v>505</v>
      </c>
      <c r="F53" s="44"/>
      <c r="G53" s="44" t="s">
        <v>7132</v>
      </c>
      <c r="H53" s="44"/>
      <c r="I53" s="44" t="s">
        <v>425</v>
      </c>
      <c r="J53" s="44" t="s">
        <v>613</v>
      </c>
      <c r="K53" s="44" t="s">
        <v>2273</v>
      </c>
      <c r="L53" s="44" t="s">
        <v>2592</v>
      </c>
      <c r="M53" s="44" t="s">
        <v>505</v>
      </c>
      <c r="N53" s="46">
        <v>20.329999999999998</v>
      </c>
    </row>
    <row r="54" spans="1:14" hidden="1" x14ac:dyDescent="0.25">
      <c r="A54" s="43">
        <v>44305</v>
      </c>
      <c r="B54" s="56">
        <v>2021</v>
      </c>
      <c r="C54" s="56">
        <v>4</v>
      </c>
      <c r="D54" s="44" t="s">
        <v>449</v>
      </c>
      <c r="E54" s="44" t="s">
        <v>505</v>
      </c>
      <c r="F54" s="44"/>
      <c r="G54" s="44" t="s">
        <v>7132</v>
      </c>
      <c r="H54" s="44"/>
      <c r="I54" s="44" t="s">
        <v>425</v>
      </c>
      <c r="J54" s="44" t="s">
        <v>613</v>
      </c>
      <c r="K54" s="44" t="s">
        <v>2273</v>
      </c>
      <c r="L54" s="44" t="s">
        <v>2592</v>
      </c>
      <c r="M54" s="44" t="s">
        <v>505</v>
      </c>
      <c r="N54" s="46">
        <v>18.41</v>
      </c>
    </row>
    <row r="55" spans="1:14" hidden="1" x14ac:dyDescent="0.25">
      <c r="A55" s="41">
        <v>44312</v>
      </c>
      <c r="B55" s="55">
        <v>2021</v>
      </c>
      <c r="C55" s="55">
        <v>4</v>
      </c>
      <c r="D55" s="42" t="s">
        <v>449</v>
      </c>
      <c r="E55" s="42" t="s">
        <v>505</v>
      </c>
      <c r="F55" s="42"/>
      <c r="G55" s="42" t="s">
        <v>7132</v>
      </c>
      <c r="H55" s="42"/>
      <c r="I55" s="42" t="s">
        <v>425</v>
      </c>
      <c r="J55" s="42" t="s">
        <v>613</v>
      </c>
      <c r="K55" s="42" t="s">
        <v>2273</v>
      </c>
      <c r="L55" s="42" t="s">
        <v>4834</v>
      </c>
      <c r="M55" s="42" t="s">
        <v>505</v>
      </c>
      <c r="N55" s="45">
        <v>53.21</v>
      </c>
    </row>
    <row r="56" spans="1:14" hidden="1" x14ac:dyDescent="0.25">
      <c r="A56" s="43">
        <v>44312</v>
      </c>
      <c r="B56" s="56">
        <v>2021</v>
      </c>
      <c r="C56" s="56">
        <v>4</v>
      </c>
      <c r="D56" s="44" t="s">
        <v>1016</v>
      </c>
      <c r="E56" s="44" t="s">
        <v>404</v>
      </c>
      <c r="F56" s="44"/>
      <c r="G56" s="44" t="s">
        <v>6646</v>
      </c>
      <c r="H56" s="44"/>
      <c r="I56" s="44" t="s">
        <v>425</v>
      </c>
      <c r="J56" s="44" t="s">
        <v>1946</v>
      </c>
      <c r="K56" s="44" t="s">
        <v>7957</v>
      </c>
      <c r="L56" s="44" t="s">
        <v>4861</v>
      </c>
      <c r="M56" s="44" t="s">
        <v>404</v>
      </c>
      <c r="N56" s="46">
        <v>529.29999999999995</v>
      </c>
    </row>
    <row r="57" spans="1:14" hidden="1" x14ac:dyDescent="0.25">
      <c r="A57" s="41">
        <v>44313</v>
      </c>
      <c r="B57" s="55">
        <v>2021</v>
      </c>
      <c r="C57" s="55">
        <v>4</v>
      </c>
      <c r="D57" s="42" t="s">
        <v>449</v>
      </c>
      <c r="E57" s="42" t="s">
        <v>505</v>
      </c>
      <c r="F57" s="42"/>
      <c r="G57" s="42" t="s">
        <v>7132</v>
      </c>
      <c r="H57" s="42"/>
      <c r="I57" s="42" t="s">
        <v>425</v>
      </c>
      <c r="J57" s="42" t="s">
        <v>613</v>
      </c>
      <c r="K57" s="42" t="s">
        <v>2273</v>
      </c>
      <c r="L57" s="42" t="s">
        <v>3781</v>
      </c>
      <c r="M57" s="42" t="s">
        <v>505</v>
      </c>
      <c r="N57" s="45">
        <v>3.18</v>
      </c>
    </row>
    <row r="58" spans="1:14" hidden="1" x14ac:dyDescent="0.25">
      <c r="A58" s="41">
        <v>44316</v>
      </c>
      <c r="B58" s="55">
        <v>2021</v>
      </c>
      <c r="C58" s="55">
        <v>4</v>
      </c>
      <c r="D58" s="42" t="s">
        <v>449</v>
      </c>
      <c r="E58" s="42" t="s">
        <v>523</v>
      </c>
      <c r="F58" s="42"/>
      <c r="G58" s="42" t="s">
        <v>7132</v>
      </c>
      <c r="H58" s="42"/>
      <c r="I58" s="42" t="s">
        <v>425</v>
      </c>
      <c r="J58" s="42" t="s">
        <v>524</v>
      </c>
      <c r="K58" s="42" t="s">
        <v>524</v>
      </c>
      <c r="L58" s="42" t="s">
        <v>3259</v>
      </c>
      <c r="M58" s="42" t="s">
        <v>523</v>
      </c>
      <c r="N58" s="45">
        <v>4820</v>
      </c>
    </row>
    <row r="59" spans="1:14" hidden="1" x14ac:dyDescent="0.25">
      <c r="A59" s="43">
        <v>44316</v>
      </c>
      <c r="B59" s="56">
        <v>2021</v>
      </c>
      <c r="C59" s="56">
        <v>4</v>
      </c>
      <c r="D59" s="44" t="s">
        <v>449</v>
      </c>
      <c r="E59" s="44" t="s">
        <v>505</v>
      </c>
      <c r="F59" s="44"/>
      <c r="G59" s="44" t="s">
        <v>7132</v>
      </c>
      <c r="H59" s="44"/>
      <c r="I59" s="44" t="s">
        <v>425</v>
      </c>
      <c r="J59" s="44" t="s">
        <v>613</v>
      </c>
      <c r="K59" s="44" t="s">
        <v>2273</v>
      </c>
      <c r="L59" s="44" t="s">
        <v>4578</v>
      </c>
      <c r="M59" s="44" t="s">
        <v>505</v>
      </c>
      <c r="N59" s="46">
        <v>1446</v>
      </c>
    </row>
    <row r="60" spans="1:14" hidden="1" x14ac:dyDescent="0.25">
      <c r="A60" s="43">
        <v>44319</v>
      </c>
      <c r="B60" s="56">
        <v>2021</v>
      </c>
      <c r="C60" s="56">
        <v>5</v>
      </c>
      <c r="D60" s="44" t="s">
        <v>449</v>
      </c>
      <c r="E60" s="44" t="s">
        <v>505</v>
      </c>
      <c r="F60" s="44"/>
      <c r="G60" s="44" t="s">
        <v>7132</v>
      </c>
      <c r="H60" s="44"/>
      <c r="I60" s="44" t="s">
        <v>425</v>
      </c>
      <c r="J60" s="44" t="s">
        <v>613</v>
      </c>
      <c r="K60" s="44" t="s">
        <v>2273</v>
      </c>
      <c r="L60" s="44" t="s">
        <v>2592</v>
      </c>
      <c r="M60" s="44" t="s">
        <v>505</v>
      </c>
      <c r="N60" s="46">
        <v>2624.8</v>
      </c>
    </row>
    <row r="61" spans="1:14" hidden="1" x14ac:dyDescent="0.25">
      <c r="A61" s="41">
        <v>44320</v>
      </c>
      <c r="B61" s="55">
        <v>2021</v>
      </c>
      <c r="C61" s="55">
        <v>5</v>
      </c>
      <c r="D61" s="42" t="s">
        <v>449</v>
      </c>
      <c r="E61" s="42" t="s">
        <v>505</v>
      </c>
      <c r="F61" s="42"/>
      <c r="G61" s="42" t="s">
        <v>7132</v>
      </c>
      <c r="H61" s="42"/>
      <c r="I61" s="42" t="s">
        <v>425</v>
      </c>
      <c r="J61" s="42" t="s">
        <v>613</v>
      </c>
      <c r="K61" s="42" t="s">
        <v>2273</v>
      </c>
      <c r="L61" s="42" t="s">
        <v>2592</v>
      </c>
      <c r="M61" s="42" t="s">
        <v>505</v>
      </c>
      <c r="N61" s="45">
        <v>13.5</v>
      </c>
    </row>
    <row r="62" spans="1:14" hidden="1" x14ac:dyDescent="0.25">
      <c r="A62" s="43">
        <v>44321</v>
      </c>
      <c r="B62" s="56">
        <v>2021</v>
      </c>
      <c r="C62" s="56">
        <v>5</v>
      </c>
      <c r="D62" s="44" t="s">
        <v>1015</v>
      </c>
      <c r="E62" s="44" t="s">
        <v>403</v>
      </c>
      <c r="F62" s="44" t="s">
        <v>970</v>
      </c>
      <c r="G62" s="44" t="s">
        <v>7132</v>
      </c>
      <c r="H62" s="44"/>
      <c r="I62" s="44" t="s">
        <v>425</v>
      </c>
      <c r="J62" s="44" t="s">
        <v>493</v>
      </c>
      <c r="K62" s="44" t="s">
        <v>2560</v>
      </c>
      <c r="L62" s="44" t="s">
        <v>2678</v>
      </c>
      <c r="M62" s="44" t="s">
        <v>970</v>
      </c>
      <c r="N62" s="46">
        <v>3388</v>
      </c>
    </row>
    <row r="63" spans="1:14" hidden="1" x14ac:dyDescent="0.25">
      <c r="A63" s="41">
        <v>44322</v>
      </c>
      <c r="B63" s="55">
        <v>2021</v>
      </c>
      <c r="C63" s="55">
        <v>5</v>
      </c>
      <c r="D63" s="42" t="s">
        <v>449</v>
      </c>
      <c r="E63" s="42" t="s">
        <v>505</v>
      </c>
      <c r="F63" s="42"/>
      <c r="G63" s="42" t="s">
        <v>7132</v>
      </c>
      <c r="H63" s="42"/>
      <c r="I63" s="42" t="s">
        <v>425</v>
      </c>
      <c r="J63" s="42" t="s">
        <v>613</v>
      </c>
      <c r="K63" s="42" t="s">
        <v>2273</v>
      </c>
      <c r="L63" s="42" t="s">
        <v>2592</v>
      </c>
      <c r="M63" s="42" t="s">
        <v>505</v>
      </c>
      <c r="N63" s="45">
        <v>20.329999999999998</v>
      </c>
    </row>
    <row r="64" spans="1:14" hidden="1" x14ac:dyDescent="0.25">
      <c r="A64" s="43">
        <v>44322</v>
      </c>
      <c r="B64" s="56">
        <v>2021</v>
      </c>
      <c r="C64" s="56">
        <v>5</v>
      </c>
      <c r="D64" s="44" t="s">
        <v>1016</v>
      </c>
      <c r="E64" s="44" t="s">
        <v>404</v>
      </c>
      <c r="F64" s="44"/>
      <c r="G64" s="44" t="s">
        <v>6646</v>
      </c>
      <c r="H64" s="44"/>
      <c r="I64" s="44" t="s">
        <v>425</v>
      </c>
      <c r="J64" s="44" t="s">
        <v>1946</v>
      </c>
      <c r="K64" s="44" t="s">
        <v>7957</v>
      </c>
      <c r="L64" s="44" t="s">
        <v>4977</v>
      </c>
      <c r="M64" s="44" t="s">
        <v>404</v>
      </c>
      <c r="N64" s="46">
        <v>3463</v>
      </c>
    </row>
    <row r="65" spans="1:14" hidden="1" x14ac:dyDescent="0.25">
      <c r="A65" s="41">
        <v>44326</v>
      </c>
      <c r="B65" s="55">
        <v>2021</v>
      </c>
      <c r="C65" s="55">
        <v>5</v>
      </c>
      <c r="D65" s="42" t="s">
        <v>449</v>
      </c>
      <c r="E65" s="42" t="s">
        <v>505</v>
      </c>
      <c r="F65" s="42"/>
      <c r="G65" s="42" t="s">
        <v>7132</v>
      </c>
      <c r="H65" s="42"/>
      <c r="I65" s="42" t="s">
        <v>425</v>
      </c>
      <c r="J65" s="42" t="s">
        <v>613</v>
      </c>
      <c r="K65" s="42" t="s">
        <v>2273</v>
      </c>
      <c r="L65" s="42" t="s">
        <v>2592</v>
      </c>
      <c r="M65" s="42" t="s">
        <v>505</v>
      </c>
      <c r="N65" s="45">
        <v>88.92</v>
      </c>
    </row>
    <row r="66" spans="1:14" hidden="1" x14ac:dyDescent="0.25">
      <c r="A66" s="43">
        <v>44327</v>
      </c>
      <c r="B66" s="56">
        <v>2021</v>
      </c>
      <c r="C66" s="56">
        <v>5</v>
      </c>
      <c r="D66" s="44" t="s">
        <v>449</v>
      </c>
      <c r="E66" s="44" t="s">
        <v>505</v>
      </c>
      <c r="F66" s="44"/>
      <c r="G66" s="44" t="s">
        <v>7132</v>
      </c>
      <c r="H66" s="44"/>
      <c r="I66" s="44" t="s">
        <v>425</v>
      </c>
      <c r="J66" s="44" t="s">
        <v>613</v>
      </c>
      <c r="K66" s="44" t="s">
        <v>2273</v>
      </c>
      <c r="L66" s="44" t="s">
        <v>2592</v>
      </c>
      <c r="M66" s="44" t="s">
        <v>505</v>
      </c>
      <c r="N66" s="46">
        <v>14.34</v>
      </c>
    </row>
    <row r="67" spans="1:14" hidden="1" x14ac:dyDescent="0.25">
      <c r="A67" s="41">
        <v>44329</v>
      </c>
      <c r="B67" s="55">
        <v>2021</v>
      </c>
      <c r="C67" s="55">
        <v>5</v>
      </c>
      <c r="D67" s="42" t="s">
        <v>1016</v>
      </c>
      <c r="E67" s="42" t="s">
        <v>404</v>
      </c>
      <c r="F67" s="42"/>
      <c r="G67" s="42" t="s">
        <v>6646</v>
      </c>
      <c r="H67" s="42"/>
      <c r="I67" s="42" t="s">
        <v>425</v>
      </c>
      <c r="J67" s="42" t="s">
        <v>5076</v>
      </c>
      <c r="K67" s="42" t="s">
        <v>5076</v>
      </c>
      <c r="L67" s="42" t="s">
        <v>5055</v>
      </c>
      <c r="M67" s="42" t="s">
        <v>404</v>
      </c>
      <c r="N67" s="45">
        <v>9318.42</v>
      </c>
    </row>
    <row r="68" spans="1:14" hidden="1" x14ac:dyDescent="0.25">
      <c r="A68" s="43">
        <v>44333</v>
      </c>
      <c r="B68" s="56">
        <v>2021</v>
      </c>
      <c r="C68" s="56">
        <v>5</v>
      </c>
      <c r="D68" s="44" t="s">
        <v>449</v>
      </c>
      <c r="E68" s="44" t="s">
        <v>505</v>
      </c>
      <c r="F68" s="44"/>
      <c r="G68" s="44" t="s">
        <v>7132</v>
      </c>
      <c r="H68" s="44"/>
      <c r="I68" s="44" t="s">
        <v>425</v>
      </c>
      <c r="J68" s="44" t="s">
        <v>613</v>
      </c>
      <c r="K68" s="44" t="s">
        <v>2273</v>
      </c>
      <c r="L68" s="44" t="s">
        <v>2592</v>
      </c>
      <c r="M68" s="44" t="s">
        <v>505</v>
      </c>
      <c r="N68" s="46">
        <v>55.91</v>
      </c>
    </row>
    <row r="69" spans="1:14" x14ac:dyDescent="0.25">
      <c r="A69" s="41">
        <v>44334</v>
      </c>
      <c r="B69" s="55">
        <v>2021</v>
      </c>
      <c r="C69" s="55">
        <v>5</v>
      </c>
      <c r="D69" s="42" t="s">
        <v>1015</v>
      </c>
      <c r="E69" s="42" t="s">
        <v>430</v>
      </c>
      <c r="F69" s="42"/>
      <c r="G69" s="42" t="s">
        <v>7132</v>
      </c>
      <c r="H69" s="42"/>
      <c r="I69" s="42" t="s">
        <v>425</v>
      </c>
      <c r="J69" s="42" t="s">
        <v>57</v>
      </c>
      <c r="K69" s="42" t="s">
        <v>7793</v>
      </c>
      <c r="L69" s="42" t="s">
        <v>5112</v>
      </c>
      <c r="M69" s="42" t="s">
        <v>430</v>
      </c>
      <c r="N69" s="45">
        <v>2927.42</v>
      </c>
    </row>
    <row r="70" spans="1:14" hidden="1" x14ac:dyDescent="0.25">
      <c r="A70" s="43">
        <v>44335</v>
      </c>
      <c r="B70" s="56">
        <v>2021</v>
      </c>
      <c r="C70" s="56">
        <v>5</v>
      </c>
      <c r="D70" s="44" t="s">
        <v>449</v>
      </c>
      <c r="E70" s="44" t="s">
        <v>505</v>
      </c>
      <c r="F70" s="44"/>
      <c r="G70" s="44" t="s">
        <v>7132</v>
      </c>
      <c r="H70" s="44"/>
      <c r="I70" s="44" t="s">
        <v>425</v>
      </c>
      <c r="J70" s="44" t="s">
        <v>613</v>
      </c>
      <c r="K70" s="44" t="s">
        <v>2273</v>
      </c>
      <c r="L70" s="44" t="s">
        <v>2592</v>
      </c>
      <c r="M70" s="44" t="s">
        <v>505</v>
      </c>
      <c r="N70" s="46">
        <v>17.559999999999999</v>
      </c>
    </row>
    <row r="71" spans="1:14" x14ac:dyDescent="0.25">
      <c r="A71" s="41">
        <v>44336</v>
      </c>
      <c r="B71" s="55">
        <v>2021</v>
      </c>
      <c r="C71" s="55">
        <v>5</v>
      </c>
      <c r="D71" s="42" t="s">
        <v>1015</v>
      </c>
      <c r="E71" s="42" t="s">
        <v>430</v>
      </c>
      <c r="F71" s="42"/>
      <c r="G71" s="42" t="s">
        <v>7132</v>
      </c>
      <c r="H71" s="42"/>
      <c r="I71" s="42" t="s">
        <v>425</v>
      </c>
      <c r="J71" s="42" t="s">
        <v>695</v>
      </c>
      <c r="K71" s="42" t="s">
        <v>5127</v>
      </c>
      <c r="L71" s="42" t="s">
        <v>5128</v>
      </c>
      <c r="M71" s="42" t="s">
        <v>430</v>
      </c>
      <c r="N71" s="45">
        <v>6228.42</v>
      </c>
    </row>
    <row r="72" spans="1:14" hidden="1" x14ac:dyDescent="0.25">
      <c r="A72" s="43">
        <v>44337</v>
      </c>
      <c r="B72" s="56">
        <v>2021</v>
      </c>
      <c r="C72" s="56">
        <v>5</v>
      </c>
      <c r="D72" s="44" t="s">
        <v>449</v>
      </c>
      <c r="E72" s="44" t="s">
        <v>505</v>
      </c>
      <c r="F72" s="44"/>
      <c r="G72" s="44" t="s">
        <v>7132</v>
      </c>
      <c r="H72" s="44"/>
      <c r="I72" s="44" t="s">
        <v>425</v>
      </c>
      <c r="J72" s="44" t="s">
        <v>613</v>
      </c>
      <c r="K72" s="44" t="s">
        <v>2273</v>
      </c>
      <c r="L72" s="44" t="s">
        <v>2592</v>
      </c>
      <c r="M72" s="44" t="s">
        <v>505</v>
      </c>
      <c r="N72" s="46">
        <v>720.77</v>
      </c>
    </row>
    <row r="73" spans="1:14" hidden="1" x14ac:dyDescent="0.25">
      <c r="A73" s="41">
        <v>44343</v>
      </c>
      <c r="B73" s="55">
        <v>2021</v>
      </c>
      <c r="C73" s="55">
        <v>5</v>
      </c>
      <c r="D73" s="42" t="s">
        <v>449</v>
      </c>
      <c r="E73" s="42" t="s">
        <v>505</v>
      </c>
      <c r="F73" s="42"/>
      <c r="G73" s="42" t="s">
        <v>7132</v>
      </c>
      <c r="H73" s="42"/>
      <c r="I73" s="42" t="s">
        <v>425</v>
      </c>
      <c r="J73" s="42" t="s">
        <v>613</v>
      </c>
      <c r="K73" s="42" t="s">
        <v>2273</v>
      </c>
      <c r="L73" s="42" t="s">
        <v>2592</v>
      </c>
      <c r="M73" s="42" t="s">
        <v>505</v>
      </c>
      <c r="N73" s="45">
        <v>3.62</v>
      </c>
    </row>
    <row r="74" spans="1:14" hidden="1" x14ac:dyDescent="0.25">
      <c r="A74" s="43">
        <v>44343</v>
      </c>
      <c r="B74" s="56">
        <v>2021</v>
      </c>
      <c r="C74" s="56">
        <v>5</v>
      </c>
      <c r="D74" s="44" t="s">
        <v>1016</v>
      </c>
      <c r="E74" s="44" t="s">
        <v>404</v>
      </c>
      <c r="F74" s="44"/>
      <c r="G74" s="44" t="s">
        <v>6646</v>
      </c>
      <c r="H74" s="44"/>
      <c r="I74" s="44" t="s">
        <v>425</v>
      </c>
      <c r="J74" s="44" t="s">
        <v>1946</v>
      </c>
      <c r="K74" s="44" t="s">
        <v>7957</v>
      </c>
      <c r="L74" s="44" t="s">
        <v>5197</v>
      </c>
      <c r="M74" s="44" t="s">
        <v>404</v>
      </c>
      <c r="N74" s="46">
        <v>176.44</v>
      </c>
    </row>
    <row r="75" spans="1:14" hidden="1" x14ac:dyDescent="0.25">
      <c r="A75" s="41">
        <v>44347</v>
      </c>
      <c r="B75" s="55">
        <v>2021</v>
      </c>
      <c r="C75" s="55">
        <v>5</v>
      </c>
      <c r="D75" s="42" t="s">
        <v>449</v>
      </c>
      <c r="E75" s="42" t="s">
        <v>505</v>
      </c>
      <c r="F75" s="42"/>
      <c r="G75" s="42" t="s">
        <v>7132</v>
      </c>
      <c r="H75" s="42"/>
      <c r="I75" s="42" t="s">
        <v>425</v>
      </c>
      <c r="J75" s="42" t="s">
        <v>613</v>
      </c>
      <c r="K75" s="42" t="s">
        <v>2273</v>
      </c>
      <c r="L75" s="42" t="s">
        <v>2592</v>
      </c>
      <c r="M75" s="42" t="s">
        <v>505</v>
      </c>
      <c r="N75" s="45">
        <v>1.06</v>
      </c>
    </row>
    <row r="76" spans="1:14" hidden="1" x14ac:dyDescent="0.25">
      <c r="A76" s="43">
        <v>44347</v>
      </c>
      <c r="B76" s="56">
        <v>2021</v>
      </c>
      <c r="C76" s="56">
        <v>5</v>
      </c>
      <c r="D76" s="44" t="s">
        <v>449</v>
      </c>
      <c r="E76" s="44" t="s">
        <v>523</v>
      </c>
      <c r="F76" s="44"/>
      <c r="G76" s="44" t="s">
        <v>7132</v>
      </c>
      <c r="H76" s="44"/>
      <c r="I76" s="44" t="s">
        <v>425</v>
      </c>
      <c r="J76" s="44" t="s">
        <v>524</v>
      </c>
      <c r="K76" s="44" t="s">
        <v>524</v>
      </c>
      <c r="L76" s="44" t="s">
        <v>3259</v>
      </c>
      <c r="M76" s="44" t="s">
        <v>523</v>
      </c>
      <c r="N76" s="46">
        <v>4820</v>
      </c>
    </row>
    <row r="77" spans="1:14" hidden="1" x14ac:dyDescent="0.25">
      <c r="A77" s="41">
        <v>44347</v>
      </c>
      <c r="B77" s="55">
        <v>2021</v>
      </c>
      <c r="C77" s="55">
        <v>5</v>
      </c>
      <c r="D77" s="42" t="s">
        <v>449</v>
      </c>
      <c r="E77" s="42" t="s">
        <v>505</v>
      </c>
      <c r="F77" s="42"/>
      <c r="G77" s="42" t="s">
        <v>7132</v>
      </c>
      <c r="H77" s="42"/>
      <c r="I77" s="42" t="s">
        <v>425</v>
      </c>
      <c r="J77" s="42" t="s">
        <v>613</v>
      </c>
      <c r="K77" s="42" t="s">
        <v>2273</v>
      </c>
      <c r="L77" s="42" t="s">
        <v>4578</v>
      </c>
      <c r="M77" s="42" t="s">
        <v>505</v>
      </c>
      <c r="N77" s="45">
        <v>1446</v>
      </c>
    </row>
    <row r="78" spans="1:14" hidden="1" x14ac:dyDescent="0.25">
      <c r="A78" s="43">
        <v>44348</v>
      </c>
      <c r="B78" s="56">
        <v>2021</v>
      </c>
      <c r="C78" s="56">
        <v>6</v>
      </c>
      <c r="D78" s="44" t="s">
        <v>449</v>
      </c>
      <c r="E78" s="44" t="s">
        <v>505</v>
      </c>
      <c r="F78" s="44"/>
      <c r="G78" s="44" t="s">
        <v>7132</v>
      </c>
      <c r="H78" s="44"/>
      <c r="I78" s="44" t="s">
        <v>425</v>
      </c>
      <c r="J78" s="44" t="s">
        <v>613</v>
      </c>
      <c r="K78" s="44" t="s">
        <v>2273</v>
      </c>
      <c r="L78" s="44" t="s">
        <v>3781</v>
      </c>
      <c r="M78" s="44" t="s">
        <v>505</v>
      </c>
      <c r="N78" s="46">
        <v>37.6</v>
      </c>
    </row>
    <row r="79" spans="1:14" hidden="1" x14ac:dyDescent="0.25">
      <c r="A79" s="41">
        <v>44349</v>
      </c>
      <c r="B79" s="55">
        <v>2021</v>
      </c>
      <c r="C79" s="55">
        <v>6</v>
      </c>
      <c r="D79" s="42" t="s">
        <v>449</v>
      </c>
      <c r="E79" s="42" t="s">
        <v>505</v>
      </c>
      <c r="F79" s="42"/>
      <c r="G79" s="42" t="s">
        <v>7132</v>
      </c>
      <c r="H79" s="42"/>
      <c r="I79" s="42" t="s">
        <v>425</v>
      </c>
      <c r="J79" s="42" t="s">
        <v>613</v>
      </c>
      <c r="K79" s="42" t="s">
        <v>2273</v>
      </c>
      <c r="L79" s="42" t="s">
        <v>2592</v>
      </c>
      <c r="M79" s="42" t="s">
        <v>505</v>
      </c>
      <c r="N79" s="45">
        <v>2550</v>
      </c>
    </row>
    <row r="80" spans="1:14" hidden="1" x14ac:dyDescent="0.25">
      <c r="A80" s="43">
        <v>44350</v>
      </c>
      <c r="B80" s="56">
        <v>2021</v>
      </c>
      <c r="C80" s="56">
        <v>6</v>
      </c>
      <c r="D80" s="44" t="s">
        <v>1016</v>
      </c>
      <c r="E80" s="44" t="s">
        <v>404</v>
      </c>
      <c r="F80" s="44"/>
      <c r="G80" s="44" t="s">
        <v>6646</v>
      </c>
      <c r="H80" s="44"/>
      <c r="I80" s="44" t="s">
        <v>425</v>
      </c>
      <c r="J80" s="44" t="s">
        <v>5076</v>
      </c>
      <c r="K80" s="44" t="s">
        <v>5076</v>
      </c>
      <c r="L80" s="44" t="s">
        <v>5232</v>
      </c>
      <c r="M80" s="44" t="s">
        <v>404</v>
      </c>
      <c r="N80" s="46">
        <v>3000</v>
      </c>
    </row>
    <row r="81" spans="1:14" hidden="1" x14ac:dyDescent="0.25">
      <c r="A81" s="41">
        <v>44350</v>
      </c>
      <c r="B81" s="55">
        <v>2021</v>
      </c>
      <c r="C81" s="55">
        <v>6</v>
      </c>
      <c r="D81" s="42" t="s">
        <v>1016</v>
      </c>
      <c r="E81" s="42" t="s">
        <v>404</v>
      </c>
      <c r="F81" s="42"/>
      <c r="G81" s="42" t="s">
        <v>6646</v>
      </c>
      <c r="H81" s="42"/>
      <c r="I81" s="42" t="s">
        <v>425</v>
      </c>
      <c r="J81" s="42" t="s">
        <v>1946</v>
      </c>
      <c r="K81" s="42" t="s">
        <v>7957</v>
      </c>
      <c r="L81" s="42" t="s">
        <v>5236</v>
      </c>
      <c r="M81" s="42" t="s">
        <v>404</v>
      </c>
      <c r="N81" s="45">
        <v>4180</v>
      </c>
    </row>
    <row r="82" spans="1:14" hidden="1" x14ac:dyDescent="0.25">
      <c r="A82" s="43">
        <v>44350</v>
      </c>
      <c r="B82" s="56">
        <v>2021</v>
      </c>
      <c r="C82" s="56">
        <v>6</v>
      </c>
      <c r="D82" s="44" t="s">
        <v>449</v>
      </c>
      <c r="E82" s="44" t="s">
        <v>505</v>
      </c>
      <c r="F82" s="44"/>
      <c r="G82" s="44" t="s">
        <v>7132</v>
      </c>
      <c r="H82" s="44"/>
      <c r="I82" s="44" t="s">
        <v>425</v>
      </c>
      <c r="J82" s="44" t="s">
        <v>613</v>
      </c>
      <c r="K82" s="44" t="s">
        <v>2273</v>
      </c>
      <c r="L82" s="44" t="s">
        <v>2592</v>
      </c>
      <c r="M82" s="44" t="s">
        <v>505</v>
      </c>
      <c r="N82" s="46">
        <v>13.5</v>
      </c>
    </row>
    <row r="83" spans="1:14" hidden="1" x14ac:dyDescent="0.25">
      <c r="A83" s="41">
        <v>44354</v>
      </c>
      <c r="B83" s="55">
        <v>2021</v>
      </c>
      <c r="C83" s="55">
        <v>6</v>
      </c>
      <c r="D83" s="42" t="s">
        <v>449</v>
      </c>
      <c r="E83" s="42" t="s">
        <v>505</v>
      </c>
      <c r="F83" s="42"/>
      <c r="G83" s="42" t="s">
        <v>7132</v>
      </c>
      <c r="H83" s="42"/>
      <c r="I83" s="42" t="s">
        <v>425</v>
      </c>
      <c r="J83" s="42" t="s">
        <v>613</v>
      </c>
      <c r="K83" s="42" t="s">
        <v>2273</v>
      </c>
      <c r="L83" s="42" t="s">
        <v>5263</v>
      </c>
      <c r="M83" s="42" t="s">
        <v>505</v>
      </c>
      <c r="N83" s="45">
        <v>43.08</v>
      </c>
    </row>
    <row r="84" spans="1:14" x14ac:dyDescent="0.25">
      <c r="A84" s="43">
        <v>44357</v>
      </c>
      <c r="B84" s="56">
        <v>2021</v>
      </c>
      <c r="C84" s="56">
        <v>6</v>
      </c>
      <c r="D84" s="44" t="s">
        <v>1015</v>
      </c>
      <c r="E84" s="44" t="s">
        <v>430</v>
      </c>
      <c r="F84" s="44"/>
      <c r="G84" s="44" t="s">
        <v>7132</v>
      </c>
      <c r="H84" s="44"/>
      <c r="I84" s="44" t="s">
        <v>425</v>
      </c>
      <c r="J84" s="44" t="s">
        <v>57</v>
      </c>
      <c r="K84" s="44" t="s">
        <v>7793</v>
      </c>
      <c r="L84" s="44" t="s">
        <v>5347</v>
      </c>
      <c r="M84" s="44" t="s">
        <v>430</v>
      </c>
      <c r="N84" s="46">
        <v>4558.38</v>
      </c>
    </row>
    <row r="85" spans="1:14" hidden="1" x14ac:dyDescent="0.25">
      <c r="A85" s="41">
        <v>44357</v>
      </c>
      <c r="B85" s="55">
        <v>2021</v>
      </c>
      <c r="C85" s="55">
        <v>6</v>
      </c>
      <c r="D85" s="42" t="s">
        <v>1015</v>
      </c>
      <c r="E85" s="42" t="s">
        <v>403</v>
      </c>
      <c r="F85" s="42" t="s">
        <v>970</v>
      </c>
      <c r="G85" s="42" t="s">
        <v>7132</v>
      </c>
      <c r="H85" s="42"/>
      <c r="I85" s="42" t="s">
        <v>425</v>
      </c>
      <c r="J85" s="42" t="s">
        <v>493</v>
      </c>
      <c r="K85" s="42" t="s">
        <v>2560</v>
      </c>
      <c r="L85" s="42" t="s">
        <v>2678</v>
      </c>
      <c r="M85" s="42" t="s">
        <v>970</v>
      </c>
      <c r="N85" s="45">
        <v>3775.2</v>
      </c>
    </row>
    <row r="86" spans="1:14" hidden="1" x14ac:dyDescent="0.25">
      <c r="A86" s="43">
        <v>44358</v>
      </c>
      <c r="B86" s="56">
        <v>2021</v>
      </c>
      <c r="C86" s="56">
        <v>6</v>
      </c>
      <c r="D86" s="44" t="s">
        <v>449</v>
      </c>
      <c r="E86" s="44" t="s">
        <v>505</v>
      </c>
      <c r="F86" s="44"/>
      <c r="G86" s="44" t="s">
        <v>7132</v>
      </c>
      <c r="H86" s="44"/>
      <c r="I86" s="44" t="s">
        <v>425</v>
      </c>
      <c r="J86" s="44" t="s">
        <v>613</v>
      </c>
      <c r="K86" s="44" t="s">
        <v>2273</v>
      </c>
      <c r="L86" s="44" t="s">
        <v>2592</v>
      </c>
      <c r="M86" s="44" t="s">
        <v>505</v>
      </c>
      <c r="N86" s="46">
        <v>50</v>
      </c>
    </row>
    <row r="87" spans="1:14" x14ac:dyDescent="0.25">
      <c r="A87" s="41">
        <v>44372</v>
      </c>
      <c r="B87" s="55">
        <v>2021</v>
      </c>
      <c r="C87" s="55">
        <v>6</v>
      </c>
      <c r="D87" s="42" t="s">
        <v>1015</v>
      </c>
      <c r="E87" s="42" t="s">
        <v>430</v>
      </c>
      <c r="F87" s="42"/>
      <c r="G87" s="42" t="s">
        <v>7132</v>
      </c>
      <c r="H87" s="42"/>
      <c r="I87" s="42" t="s">
        <v>425</v>
      </c>
      <c r="J87" s="42" t="s">
        <v>57</v>
      </c>
      <c r="K87" s="42" t="s">
        <v>7796</v>
      </c>
      <c r="L87" s="42" t="s">
        <v>6895</v>
      </c>
      <c r="M87" s="42" t="s">
        <v>430</v>
      </c>
      <c r="N87" s="45">
        <v>2314.73</v>
      </c>
    </row>
    <row r="88" spans="1:14" x14ac:dyDescent="0.25">
      <c r="A88" s="43">
        <v>44372</v>
      </c>
      <c r="B88" s="56">
        <v>2021</v>
      </c>
      <c r="C88" s="56">
        <v>6</v>
      </c>
      <c r="D88" s="44" t="s">
        <v>1015</v>
      </c>
      <c r="E88" s="44" t="s">
        <v>430</v>
      </c>
      <c r="F88" s="44"/>
      <c r="G88" s="44" t="s">
        <v>7132</v>
      </c>
      <c r="H88" s="44"/>
      <c r="I88" s="44" t="s">
        <v>425</v>
      </c>
      <c r="J88" s="44" t="s">
        <v>57</v>
      </c>
      <c r="K88" s="44" t="s">
        <v>7795</v>
      </c>
      <c r="L88" s="44" t="s">
        <v>6896</v>
      </c>
      <c r="M88" s="44" t="s">
        <v>430</v>
      </c>
      <c r="N88" s="46">
        <v>721.17</v>
      </c>
    </row>
    <row r="89" spans="1:14" x14ac:dyDescent="0.25">
      <c r="A89" s="41">
        <v>44372</v>
      </c>
      <c r="B89" s="55">
        <v>2021</v>
      </c>
      <c r="C89" s="55">
        <v>6</v>
      </c>
      <c r="D89" s="42" t="s">
        <v>1015</v>
      </c>
      <c r="E89" s="42" t="s">
        <v>430</v>
      </c>
      <c r="F89" s="42"/>
      <c r="G89" s="42" t="s">
        <v>7132</v>
      </c>
      <c r="H89" s="42"/>
      <c r="I89" s="42" t="s">
        <v>425</v>
      </c>
      <c r="J89" s="42" t="s">
        <v>57</v>
      </c>
      <c r="K89" s="42" t="s">
        <v>7794</v>
      </c>
      <c r="L89" s="42" t="s">
        <v>6907</v>
      </c>
      <c r="M89" s="42" t="s">
        <v>430</v>
      </c>
      <c r="N89" s="45">
        <v>321</v>
      </c>
    </row>
    <row r="90" spans="1:14" hidden="1" x14ac:dyDescent="0.25">
      <c r="A90" s="43">
        <v>44375</v>
      </c>
      <c r="B90" s="56">
        <v>2021</v>
      </c>
      <c r="C90" s="56">
        <v>6</v>
      </c>
      <c r="D90" s="44" t="s">
        <v>449</v>
      </c>
      <c r="E90" s="44" t="s">
        <v>505</v>
      </c>
      <c r="F90" s="44"/>
      <c r="G90" s="44" t="s">
        <v>7132</v>
      </c>
      <c r="H90" s="44"/>
      <c r="I90" s="44" t="s">
        <v>425</v>
      </c>
      <c r="J90" s="44" t="s">
        <v>613</v>
      </c>
      <c r="K90" s="44" t="s">
        <v>2273</v>
      </c>
      <c r="L90" s="44" t="s">
        <v>2592</v>
      </c>
      <c r="M90" s="44" t="s">
        <v>505</v>
      </c>
      <c r="N90" s="46">
        <v>18.22</v>
      </c>
    </row>
    <row r="91" spans="1:14" hidden="1" x14ac:dyDescent="0.25">
      <c r="A91" s="41">
        <v>44376</v>
      </c>
      <c r="B91" s="55">
        <v>2021</v>
      </c>
      <c r="C91" s="55">
        <v>6</v>
      </c>
      <c r="D91" s="42" t="s">
        <v>449</v>
      </c>
      <c r="E91" s="42" t="s">
        <v>505</v>
      </c>
      <c r="F91" s="42"/>
      <c r="G91" s="42" t="s">
        <v>7132</v>
      </c>
      <c r="H91" s="42"/>
      <c r="I91" s="42" t="s">
        <v>425</v>
      </c>
      <c r="J91" s="42" t="s">
        <v>613</v>
      </c>
      <c r="K91" s="42" t="s">
        <v>2273</v>
      </c>
      <c r="L91" s="42" t="s">
        <v>2592</v>
      </c>
      <c r="M91" s="42" t="s">
        <v>505</v>
      </c>
      <c r="N91" s="45">
        <v>1.93</v>
      </c>
    </row>
    <row r="92" spans="1:14" hidden="1" x14ac:dyDescent="0.25">
      <c r="A92" s="43">
        <v>44377</v>
      </c>
      <c r="B92" s="56">
        <v>2021</v>
      </c>
      <c r="C92" s="56">
        <v>6</v>
      </c>
      <c r="D92" s="44" t="s">
        <v>449</v>
      </c>
      <c r="E92" s="44" t="s">
        <v>523</v>
      </c>
      <c r="F92" s="44"/>
      <c r="G92" s="44" t="s">
        <v>7132</v>
      </c>
      <c r="H92" s="44"/>
      <c r="I92" s="44" t="s">
        <v>425</v>
      </c>
      <c r="J92" s="44" t="s">
        <v>524</v>
      </c>
      <c r="K92" s="44" t="s">
        <v>524</v>
      </c>
      <c r="L92" s="44" t="s">
        <v>3259</v>
      </c>
      <c r="M92" s="44" t="s">
        <v>523</v>
      </c>
      <c r="N92" s="46">
        <v>4820</v>
      </c>
    </row>
    <row r="93" spans="1:14" hidden="1" x14ac:dyDescent="0.25">
      <c r="A93" s="41">
        <v>44377</v>
      </c>
      <c r="B93" s="55">
        <v>2021</v>
      </c>
      <c r="C93" s="55">
        <v>6</v>
      </c>
      <c r="D93" s="42" t="s">
        <v>449</v>
      </c>
      <c r="E93" s="42" t="s">
        <v>505</v>
      </c>
      <c r="F93" s="42"/>
      <c r="G93" s="42" t="s">
        <v>7132</v>
      </c>
      <c r="H93" s="42"/>
      <c r="I93" s="42" t="s">
        <v>425</v>
      </c>
      <c r="J93" s="42" t="s">
        <v>613</v>
      </c>
      <c r="K93" s="42" t="s">
        <v>2273</v>
      </c>
      <c r="L93" s="42" t="s">
        <v>4578</v>
      </c>
      <c r="M93" s="42" t="s">
        <v>505</v>
      </c>
      <c r="N93" s="45">
        <v>1446</v>
      </c>
    </row>
    <row r="94" spans="1:14" hidden="1" x14ac:dyDescent="0.25">
      <c r="A94" s="43">
        <v>44378</v>
      </c>
      <c r="B94" s="56">
        <v>2021</v>
      </c>
      <c r="C94" s="56">
        <v>7</v>
      </c>
      <c r="D94" s="44" t="s">
        <v>449</v>
      </c>
      <c r="E94" s="44" t="s">
        <v>505</v>
      </c>
      <c r="F94" s="44"/>
      <c r="G94" s="44" t="s">
        <v>7132</v>
      </c>
      <c r="H94" s="44"/>
      <c r="I94" s="44" t="s">
        <v>425</v>
      </c>
      <c r="J94" s="44" t="s">
        <v>613</v>
      </c>
      <c r="K94" s="44" t="s">
        <v>2273</v>
      </c>
      <c r="L94" s="44" t="s">
        <v>2592</v>
      </c>
      <c r="M94" s="44" t="s">
        <v>505</v>
      </c>
      <c r="N94" s="46">
        <v>37.6</v>
      </c>
    </row>
    <row r="95" spans="1:14" hidden="1" x14ac:dyDescent="0.25">
      <c r="A95" s="41">
        <v>44382</v>
      </c>
      <c r="B95" s="55">
        <v>2021</v>
      </c>
      <c r="C95" s="55">
        <v>7</v>
      </c>
      <c r="D95" s="42" t="s">
        <v>1016</v>
      </c>
      <c r="E95" s="42" t="s">
        <v>404</v>
      </c>
      <c r="F95" s="42"/>
      <c r="G95" s="42" t="s">
        <v>6646</v>
      </c>
      <c r="H95" s="42"/>
      <c r="I95" s="42" t="s">
        <v>425</v>
      </c>
      <c r="J95" s="42" t="s">
        <v>1946</v>
      </c>
      <c r="K95" s="42" t="s">
        <v>7957</v>
      </c>
      <c r="L95" s="42" t="s">
        <v>7133</v>
      </c>
      <c r="M95" s="42" t="s">
        <v>404</v>
      </c>
      <c r="N95" s="45">
        <v>4180</v>
      </c>
    </row>
    <row r="96" spans="1:14" hidden="1" x14ac:dyDescent="0.25">
      <c r="A96" s="43">
        <v>44383</v>
      </c>
      <c r="B96" s="56">
        <v>2021</v>
      </c>
      <c r="C96" s="56">
        <v>7</v>
      </c>
      <c r="D96" s="44" t="s">
        <v>449</v>
      </c>
      <c r="E96" s="44" t="s">
        <v>505</v>
      </c>
      <c r="F96" s="44"/>
      <c r="G96" s="44" t="s">
        <v>7132</v>
      </c>
      <c r="H96" s="44"/>
      <c r="I96" s="44" t="s">
        <v>425</v>
      </c>
      <c r="J96" s="44" t="s">
        <v>613</v>
      </c>
      <c r="K96" s="44" t="s">
        <v>2273</v>
      </c>
      <c r="L96" s="44" t="s">
        <v>2592</v>
      </c>
      <c r="M96" s="44" t="s">
        <v>505</v>
      </c>
      <c r="N96" s="46">
        <v>25.08</v>
      </c>
    </row>
    <row r="97" spans="1:14" hidden="1" x14ac:dyDescent="0.25">
      <c r="A97" s="41">
        <v>44384</v>
      </c>
      <c r="B97" s="55">
        <v>2021</v>
      </c>
      <c r="C97" s="55">
        <v>7</v>
      </c>
      <c r="D97" s="42" t="s">
        <v>1016</v>
      </c>
      <c r="E97" s="42" t="s">
        <v>404</v>
      </c>
      <c r="F97" s="42"/>
      <c r="G97" s="42" t="s">
        <v>6646</v>
      </c>
      <c r="H97" s="42"/>
      <c r="I97" s="42" t="s">
        <v>425</v>
      </c>
      <c r="J97" s="42" t="s">
        <v>3475</v>
      </c>
      <c r="K97" s="42" t="s">
        <v>3475</v>
      </c>
      <c r="L97" s="42" t="s">
        <v>7170</v>
      </c>
      <c r="M97" s="42" t="s">
        <v>404</v>
      </c>
      <c r="N97" s="45">
        <v>1228.5</v>
      </c>
    </row>
    <row r="98" spans="1:14" hidden="1" x14ac:dyDescent="0.25">
      <c r="A98" s="43">
        <v>44389</v>
      </c>
      <c r="B98" s="56">
        <v>2021</v>
      </c>
      <c r="C98" s="56">
        <v>7</v>
      </c>
      <c r="D98" s="44" t="s">
        <v>1016</v>
      </c>
      <c r="E98" s="44" t="s">
        <v>404</v>
      </c>
      <c r="F98" s="44"/>
      <c r="G98" s="44" t="s">
        <v>6646</v>
      </c>
      <c r="H98" s="44"/>
      <c r="I98" s="44" t="s">
        <v>425</v>
      </c>
      <c r="J98" s="44" t="s">
        <v>5076</v>
      </c>
      <c r="K98" s="44" t="s">
        <v>5076</v>
      </c>
      <c r="L98" s="44" t="s">
        <v>7170</v>
      </c>
      <c r="M98" s="44" t="s">
        <v>404</v>
      </c>
      <c r="N98" s="46">
        <v>3000</v>
      </c>
    </row>
    <row r="99" spans="1:14" hidden="1" x14ac:dyDescent="0.25">
      <c r="A99" s="41">
        <v>44389</v>
      </c>
      <c r="B99" s="55">
        <v>2021</v>
      </c>
      <c r="C99" s="55">
        <v>7</v>
      </c>
      <c r="D99" s="42" t="s">
        <v>449</v>
      </c>
      <c r="E99" s="42" t="s">
        <v>505</v>
      </c>
      <c r="F99" s="42"/>
      <c r="G99" s="42" t="s">
        <v>7132</v>
      </c>
      <c r="H99" s="42"/>
      <c r="I99" s="42" t="s">
        <v>425</v>
      </c>
      <c r="J99" s="42" t="s">
        <v>613</v>
      </c>
      <c r="K99" s="42" t="s">
        <v>2273</v>
      </c>
      <c r="L99" s="42" t="s">
        <v>2592</v>
      </c>
      <c r="M99" s="42" t="s">
        <v>505</v>
      </c>
      <c r="N99" s="45">
        <v>7.37</v>
      </c>
    </row>
    <row r="100" spans="1:14" hidden="1" x14ac:dyDescent="0.25">
      <c r="A100" s="43">
        <v>44390</v>
      </c>
      <c r="B100" s="56">
        <v>2021</v>
      </c>
      <c r="C100" s="56">
        <v>7</v>
      </c>
      <c r="D100" s="44" t="s">
        <v>449</v>
      </c>
      <c r="E100" s="44" t="s">
        <v>505</v>
      </c>
      <c r="F100" s="44"/>
      <c r="G100" s="44" t="s">
        <v>7132</v>
      </c>
      <c r="H100" s="44"/>
      <c r="I100" s="44" t="s">
        <v>425</v>
      </c>
      <c r="J100" s="44" t="s">
        <v>613</v>
      </c>
      <c r="K100" s="44" t="s">
        <v>2273</v>
      </c>
      <c r="L100" s="44" t="s">
        <v>2592</v>
      </c>
      <c r="M100" s="44" t="s">
        <v>505</v>
      </c>
      <c r="N100" s="46">
        <v>18</v>
      </c>
    </row>
    <row r="101" spans="1:14" x14ac:dyDescent="0.25">
      <c r="A101" s="41">
        <v>44391</v>
      </c>
      <c r="B101" s="55">
        <v>2021</v>
      </c>
      <c r="C101" s="55">
        <v>7</v>
      </c>
      <c r="D101" s="42" t="s">
        <v>1015</v>
      </c>
      <c r="E101" s="42" t="s">
        <v>430</v>
      </c>
      <c r="F101" s="42"/>
      <c r="G101" s="42" t="s">
        <v>7132</v>
      </c>
      <c r="H101" s="42"/>
      <c r="I101" s="42" t="s">
        <v>425</v>
      </c>
      <c r="J101" s="42" t="s">
        <v>57</v>
      </c>
      <c r="K101" s="42" t="s">
        <v>7793</v>
      </c>
      <c r="L101" s="42" t="s">
        <v>7424</v>
      </c>
      <c r="M101" s="42" t="s">
        <v>430</v>
      </c>
      <c r="N101" s="45">
        <v>5154.08</v>
      </c>
    </row>
    <row r="102" spans="1:14" hidden="1" x14ac:dyDescent="0.25">
      <c r="A102" s="43">
        <v>44393</v>
      </c>
      <c r="B102" s="56">
        <v>2021</v>
      </c>
      <c r="C102" s="56">
        <v>7</v>
      </c>
      <c r="D102" s="44" t="s">
        <v>449</v>
      </c>
      <c r="E102" s="44" t="s">
        <v>505</v>
      </c>
      <c r="F102" s="44"/>
      <c r="G102" s="44" t="s">
        <v>7132</v>
      </c>
      <c r="H102" s="44"/>
      <c r="I102" s="44" t="s">
        <v>425</v>
      </c>
      <c r="J102" s="44" t="s">
        <v>613</v>
      </c>
      <c r="K102" s="44" t="s">
        <v>2273</v>
      </c>
      <c r="L102" s="44" t="s">
        <v>2592</v>
      </c>
      <c r="M102" s="44" t="s">
        <v>505</v>
      </c>
      <c r="N102" s="46">
        <v>30.92</v>
      </c>
    </row>
    <row r="103" spans="1:14" hidden="1" x14ac:dyDescent="0.25">
      <c r="A103" s="41">
        <v>44396</v>
      </c>
      <c r="B103" s="55">
        <v>2021</v>
      </c>
      <c r="C103" s="55">
        <v>7</v>
      </c>
      <c r="D103" s="42" t="s">
        <v>1015</v>
      </c>
      <c r="E103" s="42" t="s">
        <v>403</v>
      </c>
      <c r="F103" s="42" t="s">
        <v>970</v>
      </c>
      <c r="G103" s="42" t="s">
        <v>7132</v>
      </c>
      <c r="H103" s="42"/>
      <c r="I103" s="42" t="s">
        <v>425</v>
      </c>
      <c r="J103" s="42" t="s">
        <v>493</v>
      </c>
      <c r="K103" s="42" t="s">
        <v>2560</v>
      </c>
      <c r="L103" s="42" t="s">
        <v>2678</v>
      </c>
      <c r="M103" s="42" t="s">
        <v>970</v>
      </c>
      <c r="N103" s="45">
        <v>3775.2</v>
      </c>
    </row>
    <row r="104" spans="1:14" x14ac:dyDescent="0.25">
      <c r="A104" s="43">
        <v>44397</v>
      </c>
      <c r="B104" s="56">
        <v>2021</v>
      </c>
      <c r="C104" s="56">
        <v>7</v>
      </c>
      <c r="D104" s="44" t="s">
        <v>1015</v>
      </c>
      <c r="E104" s="44" t="s">
        <v>430</v>
      </c>
      <c r="F104" s="44"/>
      <c r="G104" s="44" t="s">
        <v>7132</v>
      </c>
      <c r="H104" s="44"/>
      <c r="I104" s="44" t="s">
        <v>425</v>
      </c>
      <c r="J104" s="44" t="s">
        <v>57</v>
      </c>
      <c r="K104" s="44" t="s">
        <v>7792</v>
      </c>
      <c r="L104" s="44" t="s">
        <v>7567</v>
      </c>
      <c r="M104" s="44" t="s">
        <v>430</v>
      </c>
      <c r="N104" s="46">
        <v>2922.95</v>
      </c>
    </row>
    <row r="105" spans="1:14" hidden="1" x14ac:dyDescent="0.25">
      <c r="A105" s="41">
        <v>44398</v>
      </c>
      <c r="B105" s="55">
        <v>2021</v>
      </c>
      <c r="C105" s="55">
        <v>7</v>
      </c>
      <c r="D105" s="42" t="s">
        <v>449</v>
      </c>
      <c r="E105" s="42" t="s">
        <v>505</v>
      </c>
      <c r="F105" s="42"/>
      <c r="G105" s="42" t="s">
        <v>7132</v>
      </c>
      <c r="H105" s="42"/>
      <c r="I105" s="42" t="s">
        <v>425</v>
      </c>
      <c r="J105" s="42" t="s">
        <v>613</v>
      </c>
      <c r="K105" s="42" t="s">
        <v>2273</v>
      </c>
      <c r="L105" s="42" t="s">
        <v>2592</v>
      </c>
      <c r="M105" s="42" t="s">
        <v>505</v>
      </c>
      <c r="N105" s="45">
        <v>22.65</v>
      </c>
    </row>
    <row r="106" spans="1:14" hidden="1" x14ac:dyDescent="0.25">
      <c r="A106" s="43">
        <v>44399</v>
      </c>
      <c r="B106" s="56">
        <v>2021</v>
      </c>
      <c r="C106" s="56">
        <v>7</v>
      </c>
      <c r="D106" s="44" t="s">
        <v>449</v>
      </c>
      <c r="E106" s="44" t="s">
        <v>505</v>
      </c>
      <c r="F106" s="44"/>
      <c r="G106" s="44" t="s">
        <v>7132</v>
      </c>
      <c r="H106" s="44"/>
      <c r="I106" s="44" t="s">
        <v>425</v>
      </c>
      <c r="J106" s="44" t="s">
        <v>613</v>
      </c>
      <c r="K106" s="44" t="s">
        <v>2273</v>
      </c>
      <c r="L106" s="44" t="s">
        <v>2592</v>
      </c>
      <c r="M106" s="44" t="s">
        <v>505</v>
      </c>
      <c r="N106" s="46">
        <v>17.54</v>
      </c>
    </row>
    <row r="107" spans="1:14" x14ac:dyDescent="0.25">
      <c r="A107" s="41">
        <v>44406</v>
      </c>
      <c r="B107" s="55">
        <v>2021</v>
      </c>
      <c r="C107" s="55">
        <v>7</v>
      </c>
      <c r="D107" s="42" t="s">
        <v>1015</v>
      </c>
      <c r="E107" s="42" t="s">
        <v>430</v>
      </c>
      <c r="F107" s="42"/>
      <c r="G107" s="42" t="s">
        <v>7132</v>
      </c>
      <c r="H107" s="42"/>
      <c r="I107" s="42" t="s">
        <v>425</v>
      </c>
      <c r="J107" s="42" t="s">
        <v>57</v>
      </c>
      <c r="K107" s="42" t="s">
        <v>7794</v>
      </c>
      <c r="L107" s="42" t="s">
        <v>7797</v>
      </c>
      <c r="M107" s="42" t="s">
        <v>430</v>
      </c>
      <c r="N107" s="45">
        <v>213</v>
      </c>
    </row>
    <row r="108" spans="1:14" x14ac:dyDescent="0.25">
      <c r="A108" s="43">
        <v>44406</v>
      </c>
      <c r="B108" s="56">
        <v>2021</v>
      </c>
      <c r="C108" s="56">
        <v>7</v>
      </c>
      <c r="D108" s="44" t="s">
        <v>1015</v>
      </c>
      <c r="E108" s="44" t="s">
        <v>430</v>
      </c>
      <c r="F108" s="44"/>
      <c r="G108" s="44" t="s">
        <v>7132</v>
      </c>
      <c r="H108" s="44"/>
      <c r="I108" s="44" t="s">
        <v>425</v>
      </c>
      <c r="J108" s="44" t="s">
        <v>57</v>
      </c>
      <c r="K108" s="44" t="s">
        <v>7795</v>
      </c>
      <c r="L108" s="44" t="s">
        <v>7798</v>
      </c>
      <c r="M108" s="44" t="s">
        <v>430</v>
      </c>
      <c r="N108" s="46">
        <v>94.35</v>
      </c>
    </row>
    <row r="109" spans="1:14" x14ac:dyDescent="0.25">
      <c r="A109" s="41">
        <v>44406</v>
      </c>
      <c r="B109" s="55">
        <v>2021</v>
      </c>
      <c r="C109" s="55">
        <v>7</v>
      </c>
      <c r="D109" s="42" t="s">
        <v>1015</v>
      </c>
      <c r="E109" s="42" t="s">
        <v>430</v>
      </c>
      <c r="F109" s="42"/>
      <c r="G109" s="42" t="s">
        <v>7132</v>
      </c>
      <c r="H109" s="42"/>
      <c r="I109" s="42" t="s">
        <v>425</v>
      </c>
      <c r="J109" s="42" t="s">
        <v>57</v>
      </c>
      <c r="K109" s="42" t="s">
        <v>7792</v>
      </c>
      <c r="L109" s="42" t="s">
        <v>7799</v>
      </c>
      <c r="M109" s="42" t="s">
        <v>430</v>
      </c>
      <c r="N109" s="45">
        <v>2040.91</v>
      </c>
    </row>
    <row r="110" spans="1:14" x14ac:dyDescent="0.25">
      <c r="A110" s="43">
        <v>44407</v>
      </c>
      <c r="B110" s="56">
        <v>2021</v>
      </c>
      <c r="C110" s="56">
        <v>7</v>
      </c>
      <c r="D110" s="44" t="s">
        <v>1015</v>
      </c>
      <c r="E110" s="44" t="s">
        <v>430</v>
      </c>
      <c r="F110" s="44"/>
      <c r="G110" s="44" t="s">
        <v>7132</v>
      </c>
      <c r="H110" s="44"/>
      <c r="I110" s="44" t="s">
        <v>425</v>
      </c>
      <c r="J110" s="44" t="s">
        <v>57</v>
      </c>
      <c r="K110" s="44" t="s">
        <v>7793</v>
      </c>
      <c r="L110" s="44" t="s">
        <v>7812</v>
      </c>
      <c r="M110" s="44" t="s">
        <v>430</v>
      </c>
      <c r="N110" s="46">
        <v>2444.89</v>
      </c>
    </row>
    <row r="111" spans="1:14" hidden="1" x14ac:dyDescent="0.25">
      <c r="A111" s="41">
        <v>44407</v>
      </c>
      <c r="B111" s="55">
        <v>2021</v>
      </c>
      <c r="C111" s="55">
        <v>7</v>
      </c>
      <c r="D111" s="42" t="s">
        <v>449</v>
      </c>
      <c r="E111" s="42" t="s">
        <v>523</v>
      </c>
      <c r="F111" s="42"/>
      <c r="G111" s="42" t="s">
        <v>7132</v>
      </c>
      <c r="H111" s="42"/>
      <c r="I111" s="42" t="s">
        <v>425</v>
      </c>
      <c r="J111" s="42" t="s">
        <v>524</v>
      </c>
      <c r="K111" s="42" t="s">
        <v>524</v>
      </c>
      <c r="L111" s="42" t="s">
        <v>3259</v>
      </c>
      <c r="M111" s="42" t="s">
        <v>523</v>
      </c>
      <c r="N111" s="45">
        <v>5543</v>
      </c>
    </row>
    <row r="112" spans="1:14" hidden="1" x14ac:dyDescent="0.25">
      <c r="A112" s="43">
        <v>44407</v>
      </c>
      <c r="B112" s="56">
        <v>2021</v>
      </c>
      <c r="C112" s="56">
        <v>7</v>
      </c>
      <c r="D112" s="44" t="s">
        <v>449</v>
      </c>
      <c r="E112" s="44" t="s">
        <v>505</v>
      </c>
      <c r="F112" s="44"/>
      <c r="G112" s="44" t="s">
        <v>7132</v>
      </c>
      <c r="H112" s="44"/>
      <c r="I112" s="44" t="s">
        <v>425</v>
      </c>
      <c r="J112" s="44" t="s">
        <v>613</v>
      </c>
      <c r="K112" s="44" t="s">
        <v>2273</v>
      </c>
      <c r="L112" s="44" t="s">
        <v>4578</v>
      </c>
      <c r="M112" s="44" t="s">
        <v>505</v>
      </c>
      <c r="N112" s="46">
        <v>1662.9</v>
      </c>
    </row>
    <row r="113" spans="1:14" hidden="1" x14ac:dyDescent="0.25">
      <c r="A113" s="41">
        <v>44407</v>
      </c>
      <c r="B113" s="55">
        <v>2021</v>
      </c>
      <c r="C113" s="55">
        <v>7</v>
      </c>
      <c r="D113" s="42" t="s">
        <v>449</v>
      </c>
      <c r="E113" s="42" t="s">
        <v>505</v>
      </c>
      <c r="F113" s="42"/>
      <c r="G113" s="42" t="s">
        <v>7132</v>
      </c>
      <c r="H113" s="42"/>
      <c r="I113" s="42" t="s">
        <v>425</v>
      </c>
      <c r="J113" s="42" t="s">
        <v>613</v>
      </c>
      <c r="K113" s="42" t="s">
        <v>2273</v>
      </c>
      <c r="L113" s="42" t="s">
        <v>2592</v>
      </c>
      <c r="M113" s="42" t="s">
        <v>505</v>
      </c>
      <c r="N113" s="45">
        <v>2550</v>
      </c>
    </row>
    <row r="114" spans="1:14" hidden="1" x14ac:dyDescent="0.25">
      <c r="A114" s="41">
        <v>44410</v>
      </c>
      <c r="B114" s="55">
        <v>2021</v>
      </c>
      <c r="C114" s="55">
        <v>8</v>
      </c>
      <c r="D114" s="42" t="s">
        <v>449</v>
      </c>
      <c r="E114" s="42" t="s">
        <v>505</v>
      </c>
      <c r="F114" s="42"/>
      <c r="G114" s="42" t="s">
        <v>7132</v>
      </c>
      <c r="H114" s="42"/>
      <c r="I114" s="42" t="s">
        <v>425</v>
      </c>
      <c r="J114" s="42" t="s">
        <v>613</v>
      </c>
      <c r="K114" s="42" t="s">
        <v>2273</v>
      </c>
      <c r="L114" s="42" t="s">
        <v>2592</v>
      </c>
      <c r="M114" s="42" t="s">
        <v>505</v>
      </c>
      <c r="N114" s="45">
        <v>70.84</v>
      </c>
    </row>
    <row r="115" spans="1:14" hidden="1" x14ac:dyDescent="0.25">
      <c r="A115" s="43">
        <v>44411</v>
      </c>
      <c r="B115" s="56">
        <v>2021</v>
      </c>
      <c r="C115" s="56">
        <v>8</v>
      </c>
      <c r="D115" s="44" t="s">
        <v>449</v>
      </c>
      <c r="E115" s="44" t="s">
        <v>505</v>
      </c>
      <c r="F115" s="44"/>
      <c r="G115" s="44" t="s">
        <v>7132</v>
      </c>
      <c r="H115" s="44"/>
      <c r="I115" s="44" t="s">
        <v>425</v>
      </c>
      <c r="J115" s="44" t="s">
        <v>613</v>
      </c>
      <c r="K115" s="44" t="s">
        <v>2273</v>
      </c>
      <c r="L115" s="44" t="s">
        <v>3781</v>
      </c>
      <c r="M115" s="44" t="s">
        <v>505</v>
      </c>
      <c r="N115" s="46">
        <v>14.67</v>
      </c>
    </row>
    <row r="116" spans="1:14" hidden="1" x14ac:dyDescent="0.25">
      <c r="A116" s="41">
        <v>44412</v>
      </c>
      <c r="B116" s="55">
        <v>2021</v>
      </c>
      <c r="C116" s="55">
        <v>8</v>
      </c>
      <c r="D116" s="42" t="s">
        <v>1016</v>
      </c>
      <c r="E116" s="42" t="s">
        <v>404</v>
      </c>
      <c r="F116" s="42"/>
      <c r="G116" s="42" t="s">
        <v>6646</v>
      </c>
      <c r="H116" s="42"/>
      <c r="I116" s="42" t="s">
        <v>425</v>
      </c>
      <c r="J116" s="42" t="s">
        <v>1946</v>
      </c>
      <c r="K116" s="42" t="s">
        <v>7957</v>
      </c>
      <c r="L116" s="42" t="s">
        <v>7958</v>
      </c>
      <c r="M116" s="42" t="s">
        <v>404</v>
      </c>
      <c r="N116" s="45">
        <v>4180</v>
      </c>
    </row>
    <row r="117" spans="1:14" hidden="1" x14ac:dyDescent="0.25">
      <c r="A117" s="43">
        <v>44413</v>
      </c>
      <c r="B117" s="56">
        <v>2021</v>
      </c>
      <c r="C117" s="56">
        <v>8</v>
      </c>
      <c r="D117" s="44" t="s">
        <v>449</v>
      </c>
      <c r="E117" s="44" t="s">
        <v>505</v>
      </c>
      <c r="F117" s="44"/>
      <c r="G117" s="44" t="s">
        <v>7132</v>
      </c>
      <c r="H117" s="44"/>
      <c r="I117" s="44" t="s">
        <v>425</v>
      </c>
      <c r="J117" s="44" t="s">
        <v>613</v>
      </c>
      <c r="K117" s="44" t="s">
        <v>2273</v>
      </c>
      <c r="L117" s="44" t="s">
        <v>2592</v>
      </c>
      <c r="M117" s="44" t="s">
        <v>505</v>
      </c>
      <c r="N117" s="46">
        <v>25.08</v>
      </c>
    </row>
    <row r="118" spans="1:14" hidden="1" x14ac:dyDescent="0.25">
      <c r="A118" s="41">
        <v>44417</v>
      </c>
      <c r="B118" s="55">
        <v>2021</v>
      </c>
      <c r="C118" s="55">
        <v>8</v>
      </c>
      <c r="D118" s="42" t="s">
        <v>1016</v>
      </c>
      <c r="E118" s="42" t="s">
        <v>404</v>
      </c>
      <c r="F118" s="42"/>
      <c r="G118" s="42" t="s">
        <v>6646</v>
      </c>
      <c r="H118" s="42"/>
      <c r="I118" s="42" t="s">
        <v>425</v>
      </c>
      <c r="J118" s="42" t="s">
        <v>3475</v>
      </c>
      <c r="K118" s="42" t="s">
        <v>3475</v>
      </c>
      <c r="L118" s="42" t="s">
        <v>7970</v>
      </c>
      <c r="M118" s="42" t="s">
        <v>404</v>
      </c>
      <c r="N118" s="45">
        <v>1228.5</v>
      </c>
    </row>
    <row r="119" spans="1:14" hidden="1" x14ac:dyDescent="0.25">
      <c r="A119" s="43">
        <v>44417</v>
      </c>
      <c r="B119" s="56">
        <v>2021</v>
      </c>
      <c r="C119" s="56">
        <v>8</v>
      </c>
      <c r="D119" s="44" t="s">
        <v>1016</v>
      </c>
      <c r="E119" s="44" t="s">
        <v>404</v>
      </c>
      <c r="F119" s="44"/>
      <c r="G119" s="44" t="s">
        <v>6646</v>
      </c>
      <c r="H119" s="44"/>
      <c r="I119" s="44" t="s">
        <v>425</v>
      </c>
      <c r="J119" s="44" t="s">
        <v>5076</v>
      </c>
      <c r="K119" s="44" t="s">
        <v>5076</v>
      </c>
      <c r="L119" s="44" t="s">
        <v>7989</v>
      </c>
      <c r="M119" s="44" t="s">
        <v>404</v>
      </c>
      <c r="N119" s="46">
        <v>11850</v>
      </c>
    </row>
    <row r="120" spans="1:14" hidden="1" x14ac:dyDescent="0.25">
      <c r="A120" s="41">
        <v>44417</v>
      </c>
      <c r="B120" s="55">
        <v>2021</v>
      </c>
      <c r="C120" s="55">
        <v>8</v>
      </c>
      <c r="D120" s="42" t="s">
        <v>1016</v>
      </c>
      <c r="E120" s="42" t="s">
        <v>405</v>
      </c>
      <c r="F120" s="42"/>
      <c r="G120" s="42" t="s">
        <v>532</v>
      </c>
      <c r="H120" s="42"/>
      <c r="I120" s="42" t="s">
        <v>426</v>
      </c>
      <c r="J120" s="42" t="s">
        <v>901</v>
      </c>
      <c r="K120" s="42" t="s">
        <v>7421</v>
      </c>
      <c r="L120" s="42" t="s">
        <v>8003</v>
      </c>
      <c r="M120" s="42" t="s">
        <v>405</v>
      </c>
      <c r="N120" s="45">
        <v>9377.5</v>
      </c>
    </row>
    <row r="121" spans="1:14" hidden="1" x14ac:dyDescent="0.25">
      <c r="A121" s="43">
        <v>44418</v>
      </c>
      <c r="B121" s="56">
        <v>2021</v>
      </c>
      <c r="C121" s="56">
        <v>8</v>
      </c>
      <c r="D121" s="44" t="s">
        <v>449</v>
      </c>
      <c r="E121" s="44" t="s">
        <v>505</v>
      </c>
      <c r="F121" s="44"/>
      <c r="G121" s="44" t="s">
        <v>7132</v>
      </c>
      <c r="H121" s="44"/>
      <c r="I121" s="44" t="s">
        <v>425</v>
      </c>
      <c r="J121" s="44" t="s">
        <v>613</v>
      </c>
      <c r="K121" s="44" t="s">
        <v>2273</v>
      </c>
      <c r="L121" s="44" t="s">
        <v>2592</v>
      </c>
      <c r="M121" s="44" t="s">
        <v>505</v>
      </c>
      <c r="N121" s="46">
        <v>78.47</v>
      </c>
    </row>
    <row r="122" spans="1:14" hidden="1" x14ac:dyDescent="0.25">
      <c r="A122" s="41">
        <v>44419</v>
      </c>
      <c r="B122" s="55">
        <v>2021</v>
      </c>
      <c r="C122" s="55">
        <v>8</v>
      </c>
      <c r="D122" s="42" t="s">
        <v>449</v>
      </c>
      <c r="E122" s="42" t="s">
        <v>505</v>
      </c>
      <c r="F122" s="42"/>
      <c r="G122" s="42" t="s">
        <v>7132</v>
      </c>
      <c r="H122" s="42"/>
      <c r="I122" s="42" t="s">
        <v>425</v>
      </c>
      <c r="J122" s="42" t="s">
        <v>613</v>
      </c>
      <c r="K122" s="42" t="s">
        <v>2273</v>
      </c>
      <c r="L122" s="42" t="s">
        <v>2592</v>
      </c>
      <c r="M122" s="42" t="s">
        <v>505</v>
      </c>
      <c r="N122" s="45">
        <v>56.27</v>
      </c>
    </row>
    <row r="123" spans="1:14" hidden="1" x14ac:dyDescent="0.25">
      <c r="A123" s="43">
        <v>44420</v>
      </c>
      <c r="B123" s="56">
        <v>2021</v>
      </c>
      <c r="C123" s="56">
        <v>8</v>
      </c>
      <c r="D123" s="44" t="s">
        <v>1015</v>
      </c>
      <c r="E123" s="44" t="s">
        <v>403</v>
      </c>
      <c r="F123" s="44" t="s">
        <v>970</v>
      </c>
      <c r="G123" s="44" t="s">
        <v>7132</v>
      </c>
      <c r="H123" s="44"/>
      <c r="I123" s="44" t="s">
        <v>425</v>
      </c>
      <c r="J123" s="44" t="s">
        <v>493</v>
      </c>
      <c r="K123" s="44" t="s">
        <v>2560</v>
      </c>
      <c r="L123" s="44" t="s">
        <v>2678</v>
      </c>
      <c r="M123" s="44" t="s">
        <v>970</v>
      </c>
      <c r="N123" s="46">
        <v>3775.2</v>
      </c>
    </row>
  </sheetData>
  <conditionalFormatting sqref="K93 K101 A13:C91 K13:K91">
    <cfRule type="expression" dxfId="331" priority="49">
      <formula>$G13="Transferencia"</formula>
    </cfRule>
    <cfRule type="expression" dxfId="330" priority="50">
      <formula>$G13="Arqueo"</formula>
    </cfRule>
    <cfRule type="expression" dxfId="329" priority="51">
      <formula>$G13="Inyección de Capital"</formula>
    </cfRule>
    <cfRule type="expression" dxfId="328" priority="52">
      <formula>$G13="Cambio"</formula>
    </cfRule>
  </conditionalFormatting>
  <conditionalFormatting sqref="L92:L93">
    <cfRule type="expression" dxfId="327" priority="45">
      <formula>$E92="Transferencia"</formula>
    </cfRule>
    <cfRule type="expression" dxfId="326" priority="46">
      <formula>$E92="Arqueo"</formula>
    </cfRule>
    <cfRule type="expression" dxfId="325" priority="47">
      <formula>$E92="Inyección de Capital"</formula>
    </cfRule>
    <cfRule type="expression" dxfId="324" priority="48">
      <formula>$E92="Cambio"</formula>
    </cfRule>
  </conditionalFormatting>
  <conditionalFormatting sqref="N92:N93">
    <cfRule type="expression" dxfId="323" priority="41">
      <formula>$E92="Transferencia"</formula>
    </cfRule>
    <cfRule type="expression" dxfId="322" priority="42">
      <formula>$E92="Arqueo"</formula>
    </cfRule>
    <cfRule type="expression" dxfId="321" priority="43">
      <formula>$E92="Inyección de Capital"</formula>
    </cfRule>
    <cfRule type="expression" dxfId="320" priority="44">
      <formula>$E92="Cambio"</formula>
    </cfRule>
  </conditionalFormatting>
  <conditionalFormatting sqref="K94">
    <cfRule type="expression" dxfId="319" priority="37">
      <formula>$G94="Transferencia"</formula>
    </cfRule>
    <cfRule type="expression" dxfId="318" priority="38">
      <formula>$G94="Arqueo"</formula>
    </cfRule>
    <cfRule type="expression" dxfId="317" priority="39">
      <formula>$G94="Inyección de Capital"</formula>
    </cfRule>
    <cfRule type="expression" dxfId="316" priority="40">
      <formula>$G94="Cambio"</formula>
    </cfRule>
  </conditionalFormatting>
  <conditionalFormatting sqref="K95">
    <cfRule type="expression" dxfId="315" priority="29">
      <formula>$G95="Transferencia"</formula>
    </cfRule>
    <cfRule type="expression" dxfId="314" priority="30">
      <formula>$G95="Arqueo"</formula>
    </cfRule>
    <cfRule type="expression" dxfId="313" priority="31">
      <formula>$G95="Inyección de Capital"</formula>
    </cfRule>
    <cfRule type="expression" dxfId="312" priority="32">
      <formula>$G95="Cambio"</formula>
    </cfRule>
  </conditionalFormatting>
  <conditionalFormatting sqref="K98">
    <cfRule type="expression" dxfId="311" priority="25">
      <formula>$G98="Transferencia"</formula>
    </cfRule>
    <cfRule type="expression" dxfId="310" priority="26">
      <formula>$G98="Arqueo"</formula>
    </cfRule>
    <cfRule type="expression" dxfId="309" priority="27">
      <formula>$G98="Inyección de Capital"</formula>
    </cfRule>
    <cfRule type="expression" dxfId="308" priority="28">
      <formula>$G98="Cambio"</formula>
    </cfRule>
  </conditionalFormatting>
  <conditionalFormatting sqref="K104">
    <cfRule type="expression" dxfId="307" priority="21">
      <formula>$G104="Transferencia"</formula>
    </cfRule>
    <cfRule type="expression" dxfId="306" priority="22">
      <formula>$G104="Arqueo"</formula>
    </cfRule>
    <cfRule type="expression" dxfId="305" priority="23">
      <formula>$G104="Inyección de Capital"</formula>
    </cfRule>
    <cfRule type="expression" dxfId="304" priority="24">
      <formula>$G104="Cambio"</formula>
    </cfRule>
  </conditionalFormatting>
  <conditionalFormatting sqref="K103">
    <cfRule type="expression" dxfId="303" priority="17">
      <formula>$G103="Transferencia"</formula>
    </cfRule>
    <cfRule type="expression" dxfId="302" priority="18">
      <formula>$G103="Arqueo"</formula>
    </cfRule>
    <cfRule type="expression" dxfId="301" priority="19">
      <formula>$G103="Inyección de Capital"</formula>
    </cfRule>
    <cfRule type="expression" dxfId="300" priority="20">
      <formula>$G103="Cambio"</formula>
    </cfRule>
  </conditionalFormatting>
  <conditionalFormatting sqref="K110">
    <cfRule type="expression" dxfId="299" priority="13">
      <formula>$G110="Transferencia"</formula>
    </cfRule>
    <cfRule type="expression" dxfId="298" priority="14">
      <formula>$G110="Arqueo"</formula>
    </cfRule>
    <cfRule type="expression" dxfId="297" priority="15">
      <formula>$G110="Inyección de Capital"</formula>
    </cfRule>
    <cfRule type="expression" dxfId="296" priority="16">
      <formula>$G110="Cambio"</formula>
    </cfRule>
  </conditionalFormatting>
  <conditionalFormatting sqref="L111">
    <cfRule type="expression" dxfId="295" priority="9">
      <formula>$E111="Transferencia"</formula>
    </cfRule>
    <cfRule type="expression" dxfId="294" priority="10">
      <formula>$E111="Arqueo"</formula>
    </cfRule>
    <cfRule type="expression" dxfId="293" priority="11">
      <formula>$E111="Inyección de Capital"</formula>
    </cfRule>
    <cfRule type="expression" dxfId="292" priority="12">
      <formula>$E111="Cambio"</formula>
    </cfRule>
  </conditionalFormatting>
  <conditionalFormatting sqref="L112">
    <cfRule type="expression" dxfId="291" priority="5">
      <formula>$E112="Transferencia"</formula>
    </cfRule>
    <cfRule type="expression" dxfId="290" priority="6">
      <formula>$E112="Arqueo"</formula>
    </cfRule>
    <cfRule type="expression" dxfId="289" priority="7">
      <formula>$E112="Inyección de Capital"</formula>
    </cfRule>
    <cfRule type="expression" dxfId="288" priority="8">
      <formula>$E112="Cambio"</formula>
    </cfRule>
  </conditionalFormatting>
  <conditionalFormatting sqref="K119">
    <cfRule type="expression" dxfId="287" priority="1">
      <formula>$G119="Transferencia"</formula>
    </cfRule>
    <cfRule type="expression" dxfId="286" priority="2">
      <formula>$G119="Arqueo"</formula>
    </cfRule>
    <cfRule type="expression" dxfId="285" priority="3">
      <formula>$G119="Inyección de Capital"</formula>
    </cfRule>
    <cfRule type="expression" dxfId="284" priority="4">
      <formula>$G119="Cambio"</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AE6667"/>
  <sheetViews>
    <sheetView workbookViewId="0">
      <pane ySplit="3" topLeftCell="A6645" activePane="bottomLeft" state="frozen"/>
      <selection pane="bottomLeft" activeCell="A3" sqref="A3"/>
    </sheetView>
  </sheetViews>
  <sheetFormatPr defaultRowHeight="15" x14ac:dyDescent="0.25"/>
  <cols>
    <col min="1" max="1" width="9.7109375" customWidth="1"/>
    <col min="2" max="2" width="10.7109375" bestFit="1" customWidth="1"/>
    <col min="3" max="3" width="9.5703125" bestFit="1" customWidth="1"/>
    <col min="4" max="4" width="11.5703125" bestFit="1" customWidth="1"/>
    <col min="5" max="5" width="14" bestFit="1" customWidth="1"/>
    <col min="6" max="6" width="30.140625" bestFit="1" customWidth="1"/>
    <col min="7" max="7" width="33.42578125" customWidth="1"/>
    <col min="8" max="8" width="15.7109375" bestFit="1" customWidth="1"/>
    <col min="9" max="9" width="21.42578125" bestFit="1" customWidth="1"/>
    <col min="11" max="11" width="23" customWidth="1"/>
    <col min="12" max="12" width="25.7109375" customWidth="1"/>
    <col min="13" max="13" width="31.7109375" customWidth="1"/>
    <col min="14" max="14" width="40.7109375" bestFit="1" customWidth="1"/>
    <col min="15" max="15" width="48.5703125" customWidth="1"/>
    <col min="16" max="16" width="30.140625" bestFit="1" customWidth="1"/>
    <col min="17" max="17" width="19.7109375" bestFit="1" customWidth="1"/>
    <col min="18" max="18" width="41.140625" bestFit="1" customWidth="1"/>
    <col min="19" max="19" width="19.7109375" bestFit="1" customWidth="1"/>
    <col min="20" max="20" width="15.7109375" bestFit="1" customWidth="1"/>
    <col min="21" max="21" width="13.140625" bestFit="1" customWidth="1"/>
    <col min="22" max="22" width="9.42578125" bestFit="1" customWidth="1"/>
    <col min="23" max="23" width="13.140625" bestFit="1" customWidth="1"/>
    <col min="24" max="24" width="10.42578125" bestFit="1" customWidth="1"/>
    <col min="26" max="26" width="12" bestFit="1" customWidth="1"/>
    <col min="27" max="27" width="13.140625" bestFit="1" customWidth="1"/>
    <col min="28" max="28" width="11" bestFit="1" customWidth="1"/>
    <col min="29" max="31" width="12" bestFit="1" customWidth="1"/>
  </cols>
  <sheetData>
    <row r="2" spans="1:31" x14ac:dyDescent="0.25">
      <c r="AC2" s="38"/>
      <c r="AD2" s="38"/>
      <c r="AE2" s="38"/>
    </row>
    <row r="3" spans="1:31" x14ac:dyDescent="0.25">
      <c r="A3" s="14" t="s">
        <v>5353</v>
      </c>
      <c r="B3" s="14" t="s">
        <v>409</v>
      </c>
      <c r="C3" s="14" t="s">
        <v>411</v>
      </c>
      <c r="D3" s="14" t="s">
        <v>410</v>
      </c>
      <c r="E3" s="14" t="s">
        <v>7128</v>
      </c>
      <c r="F3" s="14" t="s">
        <v>7129</v>
      </c>
      <c r="G3" s="14" t="s">
        <v>7130</v>
      </c>
      <c r="H3" s="14" t="s">
        <v>412</v>
      </c>
      <c r="I3" s="14" t="s">
        <v>5354</v>
      </c>
      <c r="J3" s="14" t="s">
        <v>5355</v>
      </c>
      <c r="K3" s="14" t="s">
        <v>7131</v>
      </c>
      <c r="L3" s="14" t="s">
        <v>1</v>
      </c>
      <c r="M3" s="14" t="s">
        <v>5356</v>
      </c>
      <c r="N3" s="14" t="s">
        <v>414</v>
      </c>
      <c r="O3" s="14" t="s">
        <v>413</v>
      </c>
      <c r="P3" s="14" t="s">
        <v>1006</v>
      </c>
      <c r="Q3" s="14" t="s">
        <v>415</v>
      </c>
      <c r="R3" s="14" t="s">
        <v>5357</v>
      </c>
      <c r="S3" s="14" t="s">
        <v>416</v>
      </c>
      <c r="T3" s="14" t="s">
        <v>417</v>
      </c>
      <c r="U3" s="14" t="s">
        <v>0</v>
      </c>
      <c r="V3" s="14" t="s">
        <v>418</v>
      </c>
      <c r="W3" s="14" t="s">
        <v>4</v>
      </c>
      <c r="X3" s="14" t="s">
        <v>2</v>
      </c>
      <c r="Y3" s="14" t="s">
        <v>7834</v>
      </c>
    </row>
    <row r="4" spans="1:31" ht="15" customHeight="1" x14ac:dyDescent="0.25">
      <c r="A4" s="14">
        <v>1</v>
      </c>
      <c r="B4" s="1">
        <v>43466</v>
      </c>
      <c r="C4" s="18">
        <f>+YEAR(datos_arg[[#This Row],[Fecha]])</f>
        <v>2019</v>
      </c>
      <c r="D4" s="18">
        <f>+MONTH(datos_arg[[#This Row],[Fecha]])</f>
        <v>1</v>
      </c>
      <c r="E4" s="14" t="s">
        <v>408</v>
      </c>
      <c r="F4" s="14" t="s">
        <v>406</v>
      </c>
      <c r="G4" s="14"/>
      <c r="H4" s="14" t="s">
        <v>7132</v>
      </c>
      <c r="I4" s="14" t="s">
        <v>7132</v>
      </c>
      <c r="J4" s="14" t="s">
        <v>425</v>
      </c>
      <c r="K4" s="14"/>
      <c r="L4" s="14" t="s">
        <v>425</v>
      </c>
      <c r="M4" s="14" t="s">
        <v>427</v>
      </c>
      <c r="N4" s="14" t="s">
        <v>427</v>
      </c>
      <c r="O4" s="14" t="s">
        <v>527</v>
      </c>
      <c r="P4" s="14"/>
      <c r="Q4" s="14"/>
      <c r="R4" s="14" t="s">
        <v>440</v>
      </c>
      <c r="S4" s="14" t="s">
        <v>446</v>
      </c>
      <c r="T4" s="35">
        <v>25000</v>
      </c>
      <c r="U4" s="14" t="s">
        <v>2</v>
      </c>
      <c r="V4" s="14">
        <v>38.5</v>
      </c>
      <c r="W4" s="16">
        <f>+IF(datos_arg[[#This Row],[Moneda]]="ARS",datos_arg[[#This Row],[Monto]],datos_arg[[#This Row],[Monto]]*datos_arg[[#This Row],[TC]])</f>
        <v>962500</v>
      </c>
      <c r="X4" s="16">
        <f>IFERROR(IF(datos_arg[[#This Row],[Moneda]]="USD",datos_arg[[#This Row],[Monto]],datos_arg[[#This Row],[Monto]]/datos_arg[[#This Row],[TC]]),0)</f>
        <v>25000</v>
      </c>
      <c r="Y4" s="14"/>
    </row>
    <row r="5" spans="1:31" ht="15" customHeight="1" x14ac:dyDescent="0.25">
      <c r="A5" s="14">
        <f>+A4+1</f>
        <v>2</v>
      </c>
      <c r="B5" s="1">
        <v>43469</v>
      </c>
      <c r="C5" s="18">
        <f>+YEAR(datos_arg[[#This Row],[Fecha]])</f>
        <v>2019</v>
      </c>
      <c r="D5" s="18">
        <f>+MONTH(datos_arg[[#This Row],[Fecha]])</f>
        <v>1</v>
      </c>
      <c r="E5" s="14" t="s">
        <v>5358</v>
      </c>
      <c r="F5" s="14" t="s">
        <v>85</v>
      </c>
      <c r="G5" s="14"/>
      <c r="H5" s="14" t="s">
        <v>7132</v>
      </c>
      <c r="I5" s="14" t="s">
        <v>7132</v>
      </c>
      <c r="J5" s="14" t="s">
        <v>425</v>
      </c>
      <c r="K5" s="14"/>
      <c r="L5" s="14" t="s">
        <v>425</v>
      </c>
      <c r="M5" s="14" t="s">
        <v>3939</v>
      </c>
      <c r="N5" s="14" t="s">
        <v>437</v>
      </c>
      <c r="O5" s="14" t="s">
        <v>428</v>
      </c>
      <c r="P5" s="14"/>
      <c r="Q5" s="14">
        <v>1</v>
      </c>
      <c r="R5" s="14" t="s">
        <v>85</v>
      </c>
      <c r="S5" s="14" t="s">
        <v>1208</v>
      </c>
      <c r="T5" s="35">
        <v>1700</v>
      </c>
      <c r="U5" s="14" t="s">
        <v>4</v>
      </c>
      <c r="V5" s="14">
        <v>38.5</v>
      </c>
      <c r="W5" s="16">
        <f>+IF(datos_arg[[#This Row],[Moneda]]="ARS",datos_arg[[#This Row],[Monto]],datos_arg[[#This Row],[Monto]]*datos_arg[[#This Row],[TC]])</f>
        <v>1700</v>
      </c>
      <c r="X5" s="16">
        <f>IFERROR(IF(datos_arg[[#This Row],[Moneda]]="USD",datos_arg[[#This Row],[Monto]],datos_arg[[#This Row],[Monto]]/datos_arg[[#This Row],[TC]]),0)</f>
        <v>44.155844155844157</v>
      </c>
      <c r="Y5" s="14"/>
    </row>
    <row r="6" spans="1:31" ht="15" customHeight="1" x14ac:dyDescent="0.25">
      <c r="A6" s="14">
        <f t="shared" ref="A6:A69" si="0">+A5+1</f>
        <v>3</v>
      </c>
      <c r="B6" s="1">
        <v>43469</v>
      </c>
      <c r="C6" s="18">
        <f>+YEAR(datos_arg[[#This Row],[Fecha]])</f>
        <v>2019</v>
      </c>
      <c r="D6" s="18">
        <f>+MONTH(datos_arg[[#This Row],[Fecha]])</f>
        <v>1</v>
      </c>
      <c r="E6" s="14" t="s">
        <v>5358</v>
      </c>
      <c r="F6" s="14" t="s">
        <v>85</v>
      </c>
      <c r="G6" s="14"/>
      <c r="H6" s="14" t="s">
        <v>7132</v>
      </c>
      <c r="I6" s="14" t="s">
        <v>7132</v>
      </c>
      <c r="J6" s="14" t="s">
        <v>425</v>
      </c>
      <c r="K6" s="14"/>
      <c r="L6" s="14" t="s">
        <v>425</v>
      </c>
      <c r="M6" s="14" t="s">
        <v>1111</v>
      </c>
      <c r="N6" s="14" t="s">
        <v>6</v>
      </c>
      <c r="O6" s="14" t="s">
        <v>5</v>
      </c>
      <c r="P6" s="14"/>
      <c r="Q6" s="14">
        <v>1</v>
      </c>
      <c r="R6" s="14" t="s">
        <v>85</v>
      </c>
      <c r="S6" s="14" t="s">
        <v>1208</v>
      </c>
      <c r="T6" s="35">
        <v>1295</v>
      </c>
      <c r="U6" s="14" t="s">
        <v>4</v>
      </c>
      <c r="V6" s="14">
        <v>38.5</v>
      </c>
      <c r="W6" s="16">
        <f>+IF(datos_arg[[#This Row],[Moneda]]="ARS",datos_arg[[#This Row],[Monto]],datos_arg[[#This Row],[Monto]]*datos_arg[[#This Row],[TC]])</f>
        <v>1295</v>
      </c>
      <c r="X6" s="16">
        <f>IFERROR(IF(datos_arg[[#This Row],[Moneda]]="USD",datos_arg[[#This Row],[Monto]],datos_arg[[#This Row],[Monto]]/datos_arg[[#This Row],[TC]]),0)</f>
        <v>33.636363636363633</v>
      </c>
      <c r="Y6" s="14"/>
    </row>
    <row r="7" spans="1:31" ht="15" customHeight="1" x14ac:dyDescent="0.25">
      <c r="A7" s="14">
        <f t="shared" si="0"/>
        <v>4</v>
      </c>
      <c r="B7" s="1">
        <v>43469</v>
      </c>
      <c r="C7" s="18">
        <f>+YEAR(datos_arg[[#This Row],[Fecha]])</f>
        <v>2019</v>
      </c>
      <c r="D7" s="18">
        <f>+MONTH(datos_arg[[#This Row],[Fecha]])</f>
        <v>1</v>
      </c>
      <c r="E7" s="14" t="s">
        <v>5358</v>
      </c>
      <c r="F7" s="14" t="s">
        <v>85</v>
      </c>
      <c r="G7" s="14"/>
      <c r="H7" s="14" t="s">
        <v>7132</v>
      </c>
      <c r="I7" s="14" t="s">
        <v>7132</v>
      </c>
      <c r="J7" s="14" t="s">
        <v>425</v>
      </c>
      <c r="K7" s="14"/>
      <c r="L7" s="14" t="s">
        <v>425</v>
      </c>
      <c r="M7" s="14" t="s">
        <v>1111</v>
      </c>
      <c r="N7" s="14" t="s">
        <v>6</v>
      </c>
      <c r="O7" s="14" t="s">
        <v>1646</v>
      </c>
      <c r="P7" s="14"/>
      <c r="Q7" s="14">
        <v>1</v>
      </c>
      <c r="R7" s="14" t="s">
        <v>85</v>
      </c>
      <c r="S7" s="14" t="s">
        <v>1208</v>
      </c>
      <c r="T7" s="35">
        <v>815</v>
      </c>
      <c r="U7" s="14" t="s">
        <v>4</v>
      </c>
      <c r="V7" s="14">
        <v>38.5</v>
      </c>
      <c r="W7" s="16">
        <f>+IF(datos_arg[[#This Row],[Moneda]]="ARS",datos_arg[[#This Row],[Monto]],datos_arg[[#This Row],[Monto]]*datos_arg[[#This Row],[TC]])</f>
        <v>815</v>
      </c>
      <c r="X7" s="16">
        <f>IFERROR(IF(datos_arg[[#This Row],[Moneda]]="USD",datos_arg[[#This Row],[Monto]],datos_arg[[#This Row],[Monto]]/datos_arg[[#This Row],[TC]]),0)</f>
        <v>21.168831168831169</v>
      </c>
      <c r="Y7" s="14"/>
    </row>
    <row r="8" spans="1:31" ht="15" customHeight="1" x14ac:dyDescent="0.25">
      <c r="A8" s="14">
        <f t="shared" si="0"/>
        <v>5</v>
      </c>
      <c r="B8" s="1">
        <v>43469</v>
      </c>
      <c r="C8" s="18">
        <f>+YEAR(datos_arg[[#This Row],[Fecha]])</f>
        <v>2019</v>
      </c>
      <c r="D8" s="18">
        <f>+MONTH(datos_arg[[#This Row],[Fecha]])</f>
        <v>1</v>
      </c>
      <c r="E8" s="14" t="s">
        <v>617</v>
      </c>
      <c r="F8" s="14" t="s">
        <v>5384</v>
      </c>
      <c r="G8" s="14"/>
      <c r="H8" s="14" t="s">
        <v>7</v>
      </c>
      <c r="I8" s="14" t="s">
        <v>7132</v>
      </c>
      <c r="J8" s="14" t="s">
        <v>472</v>
      </c>
      <c r="K8" s="14"/>
      <c r="L8" s="14" t="s">
        <v>425</v>
      </c>
      <c r="M8" s="14" t="s">
        <v>473</v>
      </c>
      <c r="N8" s="14" t="s">
        <v>438</v>
      </c>
      <c r="O8" s="14" t="s">
        <v>1645</v>
      </c>
      <c r="P8" s="14"/>
      <c r="Q8" s="14">
        <v>1</v>
      </c>
      <c r="R8" s="14" t="s">
        <v>5384</v>
      </c>
      <c r="S8" s="14" t="s">
        <v>445</v>
      </c>
      <c r="T8" s="35">
        <v>1060</v>
      </c>
      <c r="U8" s="14" t="s">
        <v>4</v>
      </c>
      <c r="V8" s="14">
        <v>38.5</v>
      </c>
      <c r="W8" s="16">
        <f>+IF(datos_arg[[#This Row],[Moneda]]="ARS",datos_arg[[#This Row],[Monto]],datos_arg[[#This Row],[Monto]]*datos_arg[[#This Row],[TC]])</f>
        <v>1060</v>
      </c>
      <c r="X8" s="16">
        <f>IFERROR(IF(datos_arg[[#This Row],[Moneda]]="USD",datos_arg[[#This Row],[Monto]],datos_arg[[#This Row],[Monto]]/datos_arg[[#This Row],[TC]]),0)</f>
        <v>27.532467532467532</v>
      </c>
      <c r="Y8" s="14"/>
    </row>
    <row r="9" spans="1:31" x14ac:dyDescent="0.25">
      <c r="A9" s="14">
        <f t="shared" si="0"/>
        <v>6</v>
      </c>
      <c r="B9" s="1">
        <v>43469</v>
      </c>
      <c r="C9" s="18">
        <f>+YEAR(datos_arg[[#This Row],[Fecha]])</f>
        <v>2019</v>
      </c>
      <c r="D9" s="18">
        <f>+MONTH(datos_arg[[#This Row],[Fecha]])</f>
        <v>1</v>
      </c>
      <c r="E9" s="14" t="s">
        <v>1016</v>
      </c>
      <c r="F9" s="14" t="s">
        <v>405</v>
      </c>
      <c r="G9" s="14"/>
      <c r="H9" s="14" t="s">
        <v>4114</v>
      </c>
      <c r="I9" s="14" t="s">
        <v>7132</v>
      </c>
      <c r="J9" s="14" t="s">
        <v>425</v>
      </c>
      <c r="K9" s="14"/>
      <c r="L9" s="14" t="s">
        <v>425</v>
      </c>
      <c r="M9" s="14" t="s">
        <v>432</v>
      </c>
      <c r="N9" s="14" t="s">
        <v>8</v>
      </c>
      <c r="O9" s="14" t="s">
        <v>451</v>
      </c>
      <c r="P9" s="14"/>
      <c r="Q9" s="14"/>
      <c r="R9" s="14" t="s">
        <v>405</v>
      </c>
      <c r="S9" s="14" t="s">
        <v>440</v>
      </c>
      <c r="T9" s="35">
        <v>8495</v>
      </c>
      <c r="U9" s="14" t="s">
        <v>2</v>
      </c>
      <c r="V9" s="14">
        <v>38.5</v>
      </c>
      <c r="W9" s="16">
        <f>+IF(datos_arg[[#This Row],[Moneda]]="ARS",datos_arg[[#This Row],[Monto]],datos_arg[[#This Row],[Monto]]*datos_arg[[#This Row],[TC]])</f>
        <v>327057.5</v>
      </c>
      <c r="X9" s="16">
        <f>IFERROR(IF(datos_arg[[#This Row],[Moneda]]="USD",datos_arg[[#This Row],[Monto]],datos_arg[[#This Row],[Monto]]/datos_arg[[#This Row],[TC]]),0)</f>
        <v>8495</v>
      </c>
      <c r="Y9" s="14">
        <v>6</v>
      </c>
    </row>
    <row r="10" spans="1:31" x14ac:dyDescent="0.25">
      <c r="A10" s="14">
        <f t="shared" si="0"/>
        <v>7</v>
      </c>
      <c r="B10" s="1">
        <v>43476</v>
      </c>
      <c r="C10" s="18">
        <f>+YEAR(datos_arg[[#This Row],[Fecha]])</f>
        <v>2019</v>
      </c>
      <c r="D10" s="18">
        <f>+MONTH(datos_arg[[#This Row],[Fecha]])</f>
        <v>1</v>
      </c>
      <c r="E10" s="14" t="s">
        <v>407</v>
      </c>
      <c r="F10" s="14" t="s">
        <v>5360</v>
      </c>
      <c r="G10" s="14"/>
      <c r="H10" s="14" t="s">
        <v>7132</v>
      </c>
      <c r="I10" s="14" t="s">
        <v>7132</v>
      </c>
      <c r="J10" s="14" t="s">
        <v>425</v>
      </c>
      <c r="K10" s="14"/>
      <c r="L10" s="14" t="s">
        <v>425</v>
      </c>
      <c r="M10" s="14" t="s">
        <v>434</v>
      </c>
      <c r="N10" s="14" t="s">
        <v>434</v>
      </c>
      <c r="O10" s="14"/>
      <c r="P10" s="14"/>
      <c r="Q10" s="14"/>
      <c r="R10" s="14" t="s">
        <v>441</v>
      </c>
      <c r="S10" s="14" t="s">
        <v>440</v>
      </c>
      <c r="T10" s="35">
        <v>15405</v>
      </c>
      <c r="U10" s="14" t="s">
        <v>4</v>
      </c>
      <c r="V10" s="14">
        <v>0</v>
      </c>
      <c r="W10" s="16">
        <f>+IF(datos_arg[[#This Row],[Moneda]]="ARS",datos_arg[[#This Row],[Monto]],datos_arg[[#This Row],[Monto]]*datos_arg[[#This Row],[TC]])</f>
        <v>15405</v>
      </c>
      <c r="X10" s="16">
        <f>IFERROR(IF(datos_arg[[#This Row],[Moneda]]="USD",datos_arg[[#This Row],[Monto]],datos_arg[[#This Row],[Monto]]/datos_arg[[#This Row],[TC]]),0)</f>
        <v>0</v>
      </c>
      <c r="Y10" s="14"/>
    </row>
    <row r="11" spans="1:31" x14ac:dyDescent="0.25">
      <c r="A11" s="14">
        <f t="shared" si="0"/>
        <v>8</v>
      </c>
      <c r="B11" s="1">
        <v>43476</v>
      </c>
      <c r="C11" s="18">
        <f>+YEAR(datos_arg[[#This Row],[Fecha]])</f>
        <v>2019</v>
      </c>
      <c r="D11" s="18">
        <f>+MONTH(datos_arg[[#This Row],[Fecha]])</f>
        <v>1</v>
      </c>
      <c r="E11" s="14" t="s">
        <v>408</v>
      </c>
      <c r="F11" s="14" t="s">
        <v>69</v>
      </c>
      <c r="G11" s="14"/>
      <c r="H11" s="14" t="s">
        <v>7132</v>
      </c>
      <c r="I11" s="14" t="s">
        <v>7132</v>
      </c>
      <c r="J11" s="14" t="s">
        <v>425</v>
      </c>
      <c r="K11" s="14"/>
      <c r="L11" s="14" t="s">
        <v>425</v>
      </c>
      <c r="M11" s="14" t="s">
        <v>452</v>
      </c>
      <c r="N11" s="14" t="s">
        <v>452</v>
      </c>
      <c r="O11" s="14" t="s">
        <v>454</v>
      </c>
      <c r="P11" s="14"/>
      <c r="Q11" s="14"/>
      <c r="R11" s="14" t="s">
        <v>439</v>
      </c>
      <c r="S11" s="14" t="s">
        <v>440</v>
      </c>
      <c r="T11" s="35">
        <v>600</v>
      </c>
      <c r="U11" s="14" t="s">
        <v>2</v>
      </c>
      <c r="V11" s="14">
        <v>37.5</v>
      </c>
      <c r="W11" s="16">
        <f>+IF(datos_arg[[#This Row],[Moneda]]="ARS",datos_arg[[#This Row],[Monto]],datos_arg[[#This Row],[Monto]]*datos_arg[[#This Row],[TC]])</f>
        <v>22500</v>
      </c>
      <c r="X11" s="16">
        <f>IFERROR(IF(datos_arg[[#This Row],[Moneda]]="USD",datos_arg[[#This Row],[Monto]],datos_arg[[#This Row],[Monto]]/datos_arg[[#This Row],[TC]]),0)</f>
        <v>600</v>
      </c>
      <c r="Y11" s="14"/>
    </row>
    <row r="12" spans="1:31" x14ac:dyDescent="0.25">
      <c r="A12" s="14">
        <f t="shared" si="0"/>
        <v>9</v>
      </c>
      <c r="B12" s="1">
        <v>43476</v>
      </c>
      <c r="C12" s="18">
        <f>+YEAR(datos_arg[[#This Row],[Fecha]])</f>
        <v>2019</v>
      </c>
      <c r="D12" s="18">
        <f>+MONTH(datos_arg[[#This Row],[Fecha]])</f>
        <v>1</v>
      </c>
      <c r="E12" s="14" t="s">
        <v>1016</v>
      </c>
      <c r="F12" s="14" t="s">
        <v>405</v>
      </c>
      <c r="G12" s="14"/>
      <c r="H12" s="14" t="s">
        <v>4114</v>
      </c>
      <c r="I12" s="14" t="s">
        <v>7132</v>
      </c>
      <c r="J12" s="14" t="s">
        <v>425</v>
      </c>
      <c r="K12" s="14"/>
      <c r="L12" s="14" t="s">
        <v>425</v>
      </c>
      <c r="M12" s="14" t="s">
        <v>432</v>
      </c>
      <c r="N12" s="14" t="s">
        <v>8</v>
      </c>
      <c r="O12" s="14" t="s">
        <v>459</v>
      </c>
      <c r="P12" s="14"/>
      <c r="Q12" s="14"/>
      <c r="R12" s="14" t="s">
        <v>405</v>
      </c>
      <c r="S12" s="14" t="s">
        <v>440</v>
      </c>
      <c r="T12" s="35">
        <v>1100</v>
      </c>
      <c r="U12" s="14" t="s">
        <v>2</v>
      </c>
      <c r="V12" s="14">
        <v>38.5</v>
      </c>
      <c r="W12" s="16">
        <f>+IF(datos_arg[[#This Row],[Moneda]]="ARS",datos_arg[[#This Row],[Monto]],datos_arg[[#This Row],[Monto]]*datos_arg[[#This Row],[TC]])</f>
        <v>42350</v>
      </c>
      <c r="X12" s="16">
        <f>IFERROR(IF(datos_arg[[#This Row],[Moneda]]="USD",datos_arg[[#This Row],[Monto]],datos_arg[[#This Row],[Monto]]/datos_arg[[#This Row],[TC]]),0)</f>
        <v>1100</v>
      </c>
      <c r="Y12" s="14"/>
    </row>
    <row r="13" spans="1:31" ht="15" customHeight="1" x14ac:dyDescent="0.25">
      <c r="A13" s="14">
        <f t="shared" si="0"/>
        <v>10</v>
      </c>
      <c r="B13" s="1">
        <v>43476</v>
      </c>
      <c r="C13" s="18">
        <f>+YEAR(datos_arg[[#This Row],[Fecha]])</f>
        <v>2019</v>
      </c>
      <c r="D13" s="18">
        <f>+MONTH(datos_arg[[#This Row],[Fecha]])</f>
        <v>1</v>
      </c>
      <c r="E13" s="14" t="s">
        <v>617</v>
      </c>
      <c r="F13" s="14" t="s">
        <v>5384</v>
      </c>
      <c r="G13" s="14"/>
      <c r="H13" s="14" t="s">
        <v>7</v>
      </c>
      <c r="I13" s="14" t="s">
        <v>7132</v>
      </c>
      <c r="J13" s="14" t="s">
        <v>472</v>
      </c>
      <c r="K13" s="14"/>
      <c r="L13" s="14" t="s">
        <v>421</v>
      </c>
      <c r="M13" s="14" t="s">
        <v>607</v>
      </c>
      <c r="N13" s="14" t="s">
        <v>9</v>
      </c>
      <c r="O13" s="14" t="s">
        <v>1644</v>
      </c>
      <c r="P13" s="14"/>
      <c r="Q13" s="14">
        <v>4</v>
      </c>
      <c r="R13" s="14" t="s">
        <v>5384</v>
      </c>
      <c r="S13" s="14" t="s">
        <v>439</v>
      </c>
      <c r="T13" s="35">
        <v>5465</v>
      </c>
      <c r="U13" s="14" t="s">
        <v>4</v>
      </c>
      <c r="V13" s="14">
        <v>37.5</v>
      </c>
      <c r="W13" s="16">
        <f>+IF(datos_arg[[#This Row],[Moneda]]="ARS",datos_arg[[#This Row],[Monto]],datos_arg[[#This Row],[Monto]]*datos_arg[[#This Row],[TC]])</f>
        <v>5465</v>
      </c>
      <c r="X13" s="16">
        <f>IFERROR(IF(datos_arg[[#This Row],[Moneda]]="USD",datos_arg[[#This Row],[Monto]],datos_arg[[#This Row],[Monto]]/datos_arg[[#This Row],[TC]]),0)</f>
        <v>145.73333333333332</v>
      </c>
      <c r="Y13" s="14"/>
    </row>
    <row r="14" spans="1:31" ht="15" customHeight="1" x14ac:dyDescent="0.25">
      <c r="A14" s="14">
        <f t="shared" si="0"/>
        <v>11</v>
      </c>
      <c r="B14" s="1">
        <v>43476</v>
      </c>
      <c r="C14" s="18">
        <f>+YEAR(datos_arg[[#This Row],[Fecha]])</f>
        <v>2019</v>
      </c>
      <c r="D14" s="18">
        <f>+MONTH(datos_arg[[#This Row],[Fecha]])</f>
        <v>1</v>
      </c>
      <c r="E14" s="14" t="s">
        <v>617</v>
      </c>
      <c r="F14" s="14" t="s">
        <v>5384</v>
      </c>
      <c r="G14" s="14"/>
      <c r="H14" s="14" t="s">
        <v>7</v>
      </c>
      <c r="I14" s="14" t="s">
        <v>7132</v>
      </c>
      <c r="J14" s="14" t="s">
        <v>465</v>
      </c>
      <c r="K14" s="14"/>
      <c r="L14" s="14" t="s">
        <v>426</v>
      </c>
      <c r="M14" s="14" t="s">
        <v>1716</v>
      </c>
      <c r="N14" s="14" t="s">
        <v>9</v>
      </c>
      <c r="O14" s="14" t="s">
        <v>455</v>
      </c>
      <c r="P14" s="14"/>
      <c r="Q14" s="14">
        <v>6</v>
      </c>
      <c r="R14" s="14" t="s">
        <v>5384</v>
      </c>
      <c r="S14" s="14" t="s">
        <v>439</v>
      </c>
      <c r="T14" s="35">
        <v>10000</v>
      </c>
      <c r="U14" s="14" t="s">
        <v>4</v>
      </c>
      <c r="V14" s="14">
        <v>37.5</v>
      </c>
      <c r="W14" s="16">
        <f>+IF(datos_arg[[#This Row],[Moneda]]="ARS",datos_arg[[#This Row],[Monto]],datos_arg[[#This Row],[Monto]]*datos_arg[[#This Row],[TC]])</f>
        <v>10000</v>
      </c>
      <c r="X14" s="16">
        <f>IFERROR(IF(datos_arg[[#This Row],[Moneda]]="USD",datos_arg[[#This Row],[Monto]],datos_arg[[#This Row],[Monto]]/datos_arg[[#This Row],[TC]]),0)</f>
        <v>266.66666666666669</v>
      </c>
      <c r="Y14" s="14"/>
    </row>
    <row r="15" spans="1:31" ht="15" customHeight="1" x14ac:dyDescent="0.25">
      <c r="A15" s="14">
        <f t="shared" si="0"/>
        <v>12</v>
      </c>
      <c r="B15" s="1">
        <v>43479</v>
      </c>
      <c r="C15" s="18">
        <f>+YEAR(datos_arg[[#This Row],[Fecha]])</f>
        <v>2019</v>
      </c>
      <c r="D15" s="18">
        <f>+MONTH(datos_arg[[#This Row],[Fecha]])</f>
        <v>1</v>
      </c>
      <c r="E15" s="14" t="s">
        <v>1015</v>
      </c>
      <c r="F15" s="14" t="s">
        <v>430</v>
      </c>
      <c r="G15" s="14"/>
      <c r="H15" s="14" t="s">
        <v>7132</v>
      </c>
      <c r="I15" s="14" t="s">
        <v>7132</v>
      </c>
      <c r="J15" s="14" t="s">
        <v>425</v>
      </c>
      <c r="K15" s="14"/>
      <c r="L15" s="14" t="s">
        <v>425</v>
      </c>
      <c r="M15" s="14" t="s">
        <v>102</v>
      </c>
      <c r="N15" s="14" t="s">
        <v>457</v>
      </c>
      <c r="O15" s="14"/>
      <c r="P15" s="14"/>
      <c r="Q15" s="14"/>
      <c r="R15" s="14" t="s">
        <v>430</v>
      </c>
      <c r="S15" s="14" t="s">
        <v>439</v>
      </c>
      <c r="T15" s="35">
        <v>1500</v>
      </c>
      <c r="U15" s="14" t="s">
        <v>4</v>
      </c>
      <c r="V15" s="14">
        <v>37.5</v>
      </c>
      <c r="W15" s="16">
        <f>+IF(datos_arg[[#This Row],[Moneda]]="ARS",datos_arg[[#This Row],[Monto]],datos_arg[[#This Row],[Monto]]*datos_arg[[#This Row],[TC]])</f>
        <v>1500</v>
      </c>
      <c r="X15" s="16">
        <f>IFERROR(IF(datos_arg[[#This Row],[Moneda]]="USD",datos_arg[[#This Row],[Monto]],datos_arg[[#This Row],[Monto]]/datos_arg[[#This Row],[TC]]),0)</f>
        <v>40</v>
      </c>
      <c r="Y15" s="14"/>
    </row>
    <row r="16" spans="1:31" ht="15" customHeight="1" x14ac:dyDescent="0.25">
      <c r="A16" s="14">
        <f t="shared" si="0"/>
        <v>13</v>
      </c>
      <c r="B16" s="1">
        <v>43479</v>
      </c>
      <c r="C16" s="18">
        <f>+YEAR(datos_arg[[#This Row],[Fecha]])</f>
        <v>2019</v>
      </c>
      <c r="D16" s="18">
        <f>+MONTH(datos_arg[[#This Row],[Fecha]])</f>
        <v>1</v>
      </c>
      <c r="E16" s="14" t="s">
        <v>617</v>
      </c>
      <c r="F16" s="14" t="s">
        <v>5384</v>
      </c>
      <c r="G16" s="14"/>
      <c r="H16" s="14" t="s">
        <v>7</v>
      </c>
      <c r="I16" s="14" t="s">
        <v>7132</v>
      </c>
      <c r="J16" s="14" t="s">
        <v>425</v>
      </c>
      <c r="K16" s="14"/>
      <c r="L16" s="14" t="s">
        <v>426</v>
      </c>
      <c r="M16" s="14" t="s">
        <v>3772</v>
      </c>
      <c r="N16" s="14" t="s">
        <v>9</v>
      </c>
      <c r="O16" s="14"/>
      <c r="P16" s="14"/>
      <c r="Q16" s="14">
        <v>1</v>
      </c>
      <c r="R16" s="14" t="s">
        <v>5384</v>
      </c>
      <c r="S16" s="14" t="s">
        <v>439</v>
      </c>
      <c r="T16" s="35">
        <v>6500</v>
      </c>
      <c r="U16" s="14" t="s">
        <v>4</v>
      </c>
      <c r="V16" s="14">
        <v>37.5</v>
      </c>
      <c r="W16" s="16">
        <f>+IF(datos_arg[[#This Row],[Moneda]]="ARS",datos_arg[[#This Row],[Monto]],datos_arg[[#This Row],[Monto]]*datos_arg[[#This Row],[TC]])</f>
        <v>6500</v>
      </c>
      <c r="X16" s="16">
        <f>IFERROR(IF(datos_arg[[#This Row],[Moneda]]="USD",datos_arg[[#This Row],[Monto]],datos_arg[[#This Row],[Monto]]/datos_arg[[#This Row],[TC]]),0)</f>
        <v>173.33333333333334</v>
      </c>
      <c r="Y16" s="14"/>
    </row>
    <row r="17" spans="1:25" x14ac:dyDescent="0.25">
      <c r="A17" s="14">
        <f t="shared" si="0"/>
        <v>14</v>
      </c>
      <c r="B17" s="1">
        <v>43481</v>
      </c>
      <c r="C17" s="18">
        <f>+YEAR(datos_arg[[#This Row],[Fecha]])</f>
        <v>2019</v>
      </c>
      <c r="D17" s="18">
        <f>+MONTH(datos_arg[[#This Row],[Fecha]])</f>
        <v>1</v>
      </c>
      <c r="E17" s="14" t="s">
        <v>408</v>
      </c>
      <c r="F17" s="14" t="s">
        <v>69</v>
      </c>
      <c r="G17" s="14"/>
      <c r="H17" s="14" t="s">
        <v>7132</v>
      </c>
      <c r="I17" s="14" t="s">
        <v>7132</v>
      </c>
      <c r="J17" s="14" t="s">
        <v>425</v>
      </c>
      <c r="K17" s="14"/>
      <c r="L17" s="14" t="s">
        <v>425</v>
      </c>
      <c r="M17" s="14" t="s">
        <v>453</v>
      </c>
      <c r="N17" s="14" t="s">
        <v>453</v>
      </c>
      <c r="O17" s="14" t="s">
        <v>435</v>
      </c>
      <c r="P17" s="14"/>
      <c r="Q17" s="14"/>
      <c r="R17" s="14" t="s">
        <v>439</v>
      </c>
      <c r="S17" s="14" t="s">
        <v>440</v>
      </c>
      <c r="T17" s="35">
        <v>25</v>
      </c>
      <c r="U17" s="14" t="s">
        <v>2</v>
      </c>
      <c r="V17" s="14">
        <v>37.5</v>
      </c>
      <c r="W17" s="16">
        <f>+IF(datos_arg[[#This Row],[Moneda]]="ARS",datos_arg[[#This Row],[Monto]],datos_arg[[#This Row],[Monto]]*datos_arg[[#This Row],[TC]])</f>
        <v>937.5</v>
      </c>
      <c r="X17" s="16">
        <f>IFERROR(IF(datos_arg[[#This Row],[Moneda]]="USD",datos_arg[[#This Row],[Monto]],datos_arg[[#This Row],[Monto]]/datos_arg[[#This Row],[TC]]),0)</f>
        <v>25</v>
      </c>
      <c r="Y17" s="14"/>
    </row>
    <row r="18" spans="1:25" x14ac:dyDescent="0.25">
      <c r="A18" s="14">
        <f t="shared" si="0"/>
        <v>15</v>
      </c>
      <c r="B18" s="1">
        <v>43482</v>
      </c>
      <c r="C18" s="18">
        <f>+YEAR(datos_arg[[#This Row],[Fecha]])</f>
        <v>2019</v>
      </c>
      <c r="D18" s="18">
        <f>+MONTH(datos_arg[[#This Row],[Fecha]])</f>
        <v>1</v>
      </c>
      <c r="E18" s="14" t="s">
        <v>408</v>
      </c>
      <c r="F18" s="14" t="s">
        <v>5359</v>
      </c>
      <c r="G18" s="14"/>
      <c r="H18" s="14" t="s">
        <v>7</v>
      </c>
      <c r="I18" s="14" t="s">
        <v>7132</v>
      </c>
      <c r="J18" s="14" t="s">
        <v>425</v>
      </c>
      <c r="K18" s="14"/>
      <c r="L18" s="14" t="s">
        <v>425</v>
      </c>
      <c r="M18" s="14" t="s">
        <v>442</v>
      </c>
      <c r="N18" s="14" t="s">
        <v>442</v>
      </c>
      <c r="O18" s="14" t="s">
        <v>458</v>
      </c>
      <c r="P18" s="14"/>
      <c r="Q18" s="14"/>
      <c r="R18" s="14" t="s">
        <v>445</v>
      </c>
      <c r="S18" s="14" t="s">
        <v>440</v>
      </c>
      <c r="T18" s="35">
        <v>25</v>
      </c>
      <c r="U18" s="14" t="s">
        <v>2</v>
      </c>
      <c r="V18" s="14">
        <v>42.4</v>
      </c>
      <c r="W18" s="16">
        <f>+IF(datos_arg[[#This Row],[Moneda]]="ARS",datos_arg[[#This Row],[Monto]],datos_arg[[#This Row],[Monto]]*datos_arg[[#This Row],[TC]])</f>
        <v>1060</v>
      </c>
      <c r="X18" s="16">
        <f>IFERROR(IF(datos_arg[[#This Row],[Moneda]]="USD",datos_arg[[#This Row],[Monto]],datos_arg[[#This Row],[Monto]]/datos_arg[[#This Row],[TC]]),0)</f>
        <v>25</v>
      </c>
      <c r="Y18" s="14"/>
    </row>
    <row r="19" spans="1:25" x14ac:dyDescent="0.25">
      <c r="A19" s="14">
        <f t="shared" si="0"/>
        <v>16</v>
      </c>
      <c r="B19" s="1">
        <v>43482</v>
      </c>
      <c r="C19" s="18">
        <f>+YEAR(datos_arg[[#This Row],[Fecha]])</f>
        <v>2019</v>
      </c>
      <c r="D19" s="18">
        <f>+MONTH(datos_arg[[#This Row],[Fecha]])</f>
        <v>1</v>
      </c>
      <c r="E19" s="14" t="s">
        <v>408</v>
      </c>
      <c r="F19" s="14" t="s">
        <v>5359</v>
      </c>
      <c r="G19" s="14"/>
      <c r="H19" s="14" t="s">
        <v>7</v>
      </c>
      <c r="I19" s="14" t="s">
        <v>7132</v>
      </c>
      <c r="J19" s="14" t="s">
        <v>425</v>
      </c>
      <c r="K19" s="14"/>
      <c r="L19" s="14" t="s">
        <v>425</v>
      </c>
      <c r="M19" s="14" t="s">
        <v>442</v>
      </c>
      <c r="N19" s="14" t="s">
        <v>442</v>
      </c>
      <c r="O19" s="14" t="s">
        <v>458</v>
      </c>
      <c r="P19" s="14"/>
      <c r="Q19" s="14"/>
      <c r="R19" s="14" t="s">
        <v>445</v>
      </c>
      <c r="S19" s="14" t="s">
        <v>440</v>
      </c>
      <c r="T19" s="35">
        <v>2.5324675324675319</v>
      </c>
      <c r="U19" s="14" t="s">
        <v>2</v>
      </c>
      <c r="V19" s="14">
        <v>0</v>
      </c>
      <c r="W19" s="16">
        <f>+IF(datos_arg[[#This Row],[Moneda]]="ARS",datos_arg[[#This Row],[Monto]],datos_arg[[#This Row],[Monto]]*datos_arg[[#This Row],[TC]])</f>
        <v>0</v>
      </c>
      <c r="X19" s="16">
        <f>IFERROR(IF(datos_arg[[#This Row],[Moneda]]="USD",datos_arg[[#This Row],[Monto]],datos_arg[[#This Row],[Monto]]/datos_arg[[#This Row],[TC]]),0)</f>
        <v>2.5324675324675319</v>
      </c>
      <c r="Y19" s="14"/>
    </row>
    <row r="20" spans="1:25" x14ac:dyDescent="0.25">
      <c r="A20" s="14">
        <f t="shared" si="0"/>
        <v>17</v>
      </c>
      <c r="B20" s="1">
        <v>43483</v>
      </c>
      <c r="C20" s="18">
        <f>+YEAR(datos_arg[[#This Row],[Fecha]])</f>
        <v>2019</v>
      </c>
      <c r="D20" s="18">
        <f>+MONTH(datos_arg[[#This Row],[Fecha]])</f>
        <v>1</v>
      </c>
      <c r="E20" s="14" t="s">
        <v>617</v>
      </c>
      <c r="F20" s="14" t="s">
        <v>5384</v>
      </c>
      <c r="G20" s="14"/>
      <c r="H20" s="14" t="s">
        <v>7</v>
      </c>
      <c r="I20" s="14" t="s">
        <v>7132</v>
      </c>
      <c r="J20" s="14" t="s">
        <v>422</v>
      </c>
      <c r="K20" s="14"/>
      <c r="L20" s="14" t="s">
        <v>422</v>
      </c>
      <c r="M20" s="14" t="s">
        <v>915</v>
      </c>
      <c r="N20" s="14" t="s">
        <v>11</v>
      </c>
      <c r="O20" s="14" t="s">
        <v>460</v>
      </c>
      <c r="P20" s="14"/>
      <c r="Q20" s="14">
        <v>2</v>
      </c>
      <c r="R20" s="14" t="s">
        <v>5384</v>
      </c>
      <c r="S20" s="14" t="s">
        <v>440</v>
      </c>
      <c r="T20" s="35">
        <v>261</v>
      </c>
      <c r="U20" s="14" t="s">
        <v>2</v>
      </c>
      <c r="V20" s="14">
        <v>37.5</v>
      </c>
      <c r="W20" s="16">
        <f>+IF(datos_arg[[#This Row],[Moneda]]="ARS",datos_arg[[#This Row],[Monto]],datos_arg[[#This Row],[Monto]]*datos_arg[[#This Row],[TC]])</f>
        <v>9787.5</v>
      </c>
      <c r="X20" s="16">
        <f>IFERROR(IF(datos_arg[[#This Row],[Moneda]]="USD",datos_arg[[#This Row],[Monto]],datos_arg[[#This Row],[Monto]]/datos_arg[[#This Row],[TC]]),0)</f>
        <v>261</v>
      </c>
      <c r="Y20" s="14"/>
    </row>
    <row r="21" spans="1:25" x14ac:dyDescent="0.25">
      <c r="A21" s="14">
        <f t="shared" si="0"/>
        <v>18</v>
      </c>
      <c r="B21" s="1">
        <v>43484</v>
      </c>
      <c r="C21" s="18">
        <f>+YEAR(datos_arg[[#This Row],[Fecha]])</f>
        <v>2019</v>
      </c>
      <c r="D21" s="18">
        <f>+MONTH(datos_arg[[#This Row],[Fecha]])</f>
        <v>1</v>
      </c>
      <c r="E21" s="14" t="s">
        <v>617</v>
      </c>
      <c r="F21" s="14" t="s">
        <v>5384</v>
      </c>
      <c r="G21" s="14"/>
      <c r="H21" s="14" t="s">
        <v>7</v>
      </c>
      <c r="I21" s="14" t="s">
        <v>7132</v>
      </c>
      <c r="J21" s="14" t="s">
        <v>422</v>
      </c>
      <c r="K21" s="14"/>
      <c r="L21" s="14" t="s">
        <v>422</v>
      </c>
      <c r="M21" s="14" t="s">
        <v>158</v>
      </c>
      <c r="N21" s="14" t="s">
        <v>12</v>
      </c>
      <c r="O21" s="14" t="s">
        <v>3941</v>
      </c>
      <c r="P21" s="14"/>
      <c r="Q21" s="14">
        <v>1</v>
      </c>
      <c r="R21" s="14" t="s">
        <v>5384</v>
      </c>
      <c r="S21" s="14" t="s">
        <v>440</v>
      </c>
      <c r="T21" s="35">
        <v>163</v>
      </c>
      <c r="U21" s="14" t="s">
        <v>2</v>
      </c>
      <c r="V21" s="14">
        <v>37.5</v>
      </c>
      <c r="W21" s="16">
        <f>+IF(datos_arg[[#This Row],[Moneda]]="ARS",datos_arg[[#This Row],[Monto]],datos_arg[[#This Row],[Monto]]*datos_arg[[#This Row],[TC]])</f>
        <v>6112.5</v>
      </c>
      <c r="X21" s="16">
        <f>IFERROR(IF(datos_arg[[#This Row],[Moneda]]="USD",datos_arg[[#This Row],[Monto]],datos_arg[[#This Row],[Monto]]/datos_arg[[#This Row],[TC]]),0)</f>
        <v>163</v>
      </c>
      <c r="Y21" s="14"/>
    </row>
    <row r="22" spans="1:25" x14ac:dyDescent="0.25">
      <c r="A22" s="14">
        <f t="shared" si="0"/>
        <v>19</v>
      </c>
      <c r="B22" s="1">
        <v>43485</v>
      </c>
      <c r="C22" s="18">
        <f>+YEAR(datos_arg[[#This Row],[Fecha]])</f>
        <v>2019</v>
      </c>
      <c r="D22" s="18">
        <f>+MONTH(datos_arg[[#This Row],[Fecha]])</f>
        <v>1</v>
      </c>
      <c r="E22" s="14" t="s">
        <v>617</v>
      </c>
      <c r="F22" s="14" t="s">
        <v>5384</v>
      </c>
      <c r="G22" s="14"/>
      <c r="H22" s="14" t="s">
        <v>7</v>
      </c>
      <c r="I22" s="14" t="s">
        <v>7132</v>
      </c>
      <c r="J22" s="14" t="s">
        <v>422</v>
      </c>
      <c r="K22" s="14"/>
      <c r="L22" s="14" t="s">
        <v>422</v>
      </c>
      <c r="M22" s="14" t="s">
        <v>158</v>
      </c>
      <c r="N22" s="14" t="s">
        <v>12</v>
      </c>
      <c r="O22" s="14" t="s">
        <v>3940</v>
      </c>
      <c r="P22" s="14"/>
      <c r="Q22" s="14">
        <v>1</v>
      </c>
      <c r="R22" s="14" t="s">
        <v>5384</v>
      </c>
      <c r="S22" s="14" t="s">
        <v>440</v>
      </c>
      <c r="T22" s="35">
        <v>227</v>
      </c>
      <c r="U22" s="14" t="s">
        <v>2</v>
      </c>
      <c r="V22" s="14">
        <v>37.5</v>
      </c>
      <c r="W22" s="16">
        <f>+IF(datos_arg[[#This Row],[Moneda]]="ARS",datos_arg[[#This Row],[Monto]],datos_arg[[#This Row],[Monto]]*datos_arg[[#This Row],[TC]])</f>
        <v>8512.5</v>
      </c>
      <c r="X22" s="16">
        <f>IFERROR(IF(datos_arg[[#This Row],[Moneda]]="USD",datos_arg[[#This Row],[Monto]],datos_arg[[#This Row],[Monto]]/datos_arg[[#This Row],[TC]]),0)</f>
        <v>227</v>
      </c>
      <c r="Y22" s="14"/>
    </row>
    <row r="23" spans="1:25" x14ac:dyDescent="0.25">
      <c r="A23" s="14">
        <f t="shared" si="0"/>
        <v>20</v>
      </c>
      <c r="B23" s="1">
        <v>43486</v>
      </c>
      <c r="C23" s="18">
        <f>+YEAR(datos_arg[[#This Row],[Fecha]])</f>
        <v>2019</v>
      </c>
      <c r="D23" s="18">
        <f>+MONTH(datos_arg[[#This Row],[Fecha]])</f>
        <v>1</v>
      </c>
      <c r="E23" s="14" t="s">
        <v>617</v>
      </c>
      <c r="F23" s="14" t="s">
        <v>5384</v>
      </c>
      <c r="G23" s="14"/>
      <c r="H23" s="14" t="s">
        <v>7</v>
      </c>
      <c r="I23" s="14" t="s">
        <v>7132</v>
      </c>
      <c r="J23" s="14" t="s">
        <v>422</v>
      </c>
      <c r="K23" s="14"/>
      <c r="L23" s="14" t="s">
        <v>425</v>
      </c>
      <c r="M23" s="14" t="s">
        <v>2104</v>
      </c>
      <c r="N23" s="14" t="s">
        <v>12</v>
      </c>
      <c r="O23" s="14" t="s">
        <v>3942</v>
      </c>
      <c r="P23" s="14"/>
      <c r="Q23" s="14">
        <v>1</v>
      </c>
      <c r="R23" s="14" t="s">
        <v>5384</v>
      </c>
      <c r="S23" s="14" t="s">
        <v>440</v>
      </c>
      <c r="T23" s="35">
        <v>419</v>
      </c>
      <c r="U23" s="14" t="s">
        <v>2</v>
      </c>
      <c r="V23" s="14">
        <v>37.5</v>
      </c>
      <c r="W23" s="16">
        <f>+IF(datos_arg[[#This Row],[Moneda]]="ARS",datos_arg[[#This Row],[Monto]],datos_arg[[#This Row],[Monto]]*datos_arg[[#This Row],[TC]])</f>
        <v>15712.5</v>
      </c>
      <c r="X23" s="16">
        <f>IFERROR(IF(datos_arg[[#This Row],[Moneda]]="USD",datos_arg[[#This Row],[Monto]],datos_arg[[#This Row],[Monto]]/datos_arg[[#This Row],[TC]]),0)</f>
        <v>419</v>
      </c>
      <c r="Y23" s="14"/>
    </row>
    <row r="24" spans="1:25" x14ac:dyDescent="0.25">
      <c r="A24" s="14">
        <f t="shared" si="0"/>
        <v>21</v>
      </c>
      <c r="B24" s="1">
        <v>43487</v>
      </c>
      <c r="C24" s="18">
        <f>+YEAR(datos_arg[[#This Row],[Fecha]])</f>
        <v>2019</v>
      </c>
      <c r="D24" s="18">
        <f>+MONTH(datos_arg[[#This Row],[Fecha]])</f>
        <v>1</v>
      </c>
      <c r="E24" s="14" t="s">
        <v>617</v>
      </c>
      <c r="F24" s="14" t="s">
        <v>5384</v>
      </c>
      <c r="G24" s="14"/>
      <c r="H24" s="14" t="s">
        <v>7</v>
      </c>
      <c r="I24" s="14" t="s">
        <v>7132</v>
      </c>
      <c r="J24" s="14" t="s">
        <v>425</v>
      </c>
      <c r="K24" s="14"/>
      <c r="L24" s="14" t="s">
        <v>421</v>
      </c>
      <c r="M24" s="14" t="s">
        <v>607</v>
      </c>
      <c r="N24" s="14" t="s">
        <v>14</v>
      </c>
      <c r="O24" s="14" t="s">
        <v>13</v>
      </c>
      <c r="P24" s="14"/>
      <c r="Q24" s="14">
        <v>0</v>
      </c>
      <c r="R24" s="14" t="s">
        <v>5384</v>
      </c>
      <c r="S24" s="14" t="s">
        <v>440</v>
      </c>
      <c r="T24" s="35">
        <v>106</v>
      </c>
      <c r="U24" s="14" t="s">
        <v>2</v>
      </c>
      <c r="V24" s="14">
        <v>37.5</v>
      </c>
      <c r="W24" s="16">
        <f>+IF(datos_arg[[#This Row],[Moneda]]="ARS",datos_arg[[#This Row],[Monto]],datos_arg[[#This Row],[Monto]]*datos_arg[[#This Row],[TC]])</f>
        <v>3975</v>
      </c>
      <c r="X24" s="16">
        <f>IFERROR(IF(datos_arg[[#This Row],[Moneda]]="USD",datos_arg[[#This Row],[Monto]],datos_arg[[#This Row],[Monto]]/datos_arg[[#This Row],[TC]]),0)</f>
        <v>106</v>
      </c>
      <c r="Y24" s="14"/>
    </row>
    <row r="25" spans="1:25" x14ac:dyDescent="0.25">
      <c r="A25" s="14">
        <f t="shared" si="0"/>
        <v>22</v>
      </c>
      <c r="B25" s="1">
        <v>43487</v>
      </c>
      <c r="C25" s="18">
        <f>+YEAR(datos_arg[[#This Row],[Fecha]])</f>
        <v>2019</v>
      </c>
      <c r="D25" s="18">
        <f>+MONTH(datos_arg[[#This Row],[Fecha]])</f>
        <v>1</v>
      </c>
      <c r="E25" s="14" t="s">
        <v>617</v>
      </c>
      <c r="F25" s="14" t="s">
        <v>5384</v>
      </c>
      <c r="G25" s="14"/>
      <c r="H25" s="14" t="s">
        <v>7</v>
      </c>
      <c r="I25" s="14" t="s">
        <v>7132</v>
      </c>
      <c r="J25" s="14" t="s">
        <v>425</v>
      </c>
      <c r="K25" s="14"/>
      <c r="L25" s="14" t="s">
        <v>426</v>
      </c>
      <c r="M25" s="14" t="s">
        <v>1716</v>
      </c>
      <c r="N25" s="14" t="s">
        <v>14</v>
      </c>
      <c r="O25" s="14" t="s">
        <v>13</v>
      </c>
      <c r="P25" s="14"/>
      <c r="Q25" s="14">
        <v>0</v>
      </c>
      <c r="R25" s="14" t="s">
        <v>5384</v>
      </c>
      <c r="S25" s="14" t="s">
        <v>440</v>
      </c>
      <c r="T25" s="35">
        <v>194</v>
      </c>
      <c r="U25" s="14" t="s">
        <v>2</v>
      </c>
      <c r="V25" s="14">
        <v>37.5</v>
      </c>
      <c r="W25" s="16">
        <f>+IF(datos_arg[[#This Row],[Moneda]]="ARS",datos_arg[[#This Row],[Monto]],datos_arg[[#This Row],[Monto]]*datos_arg[[#This Row],[TC]])</f>
        <v>7275</v>
      </c>
      <c r="X25" s="16">
        <f>IFERROR(IF(datos_arg[[#This Row],[Moneda]]="USD",datos_arg[[#This Row],[Monto]],datos_arg[[#This Row],[Monto]]/datos_arg[[#This Row],[TC]]),0)</f>
        <v>194</v>
      </c>
      <c r="Y25" s="14"/>
    </row>
    <row r="26" spans="1:25" x14ac:dyDescent="0.25">
      <c r="A26" s="14">
        <f t="shared" si="0"/>
        <v>23</v>
      </c>
      <c r="B26" s="1">
        <v>43488</v>
      </c>
      <c r="C26" s="18">
        <f>+YEAR(datos_arg[[#This Row],[Fecha]])</f>
        <v>2019</v>
      </c>
      <c r="D26" s="18">
        <f>+MONTH(datos_arg[[#This Row],[Fecha]])</f>
        <v>1</v>
      </c>
      <c r="E26" s="14" t="s">
        <v>408</v>
      </c>
      <c r="F26" s="14" t="s">
        <v>69</v>
      </c>
      <c r="G26" s="14"/>
      <c r="H26" s="14" t="s">
        <v>7132</v>
      </c>
      <c r="I26" s="14" t="s">
        <v>7132</v>
      </c>
      <c r="J26" s="14" t="s">
        <v>425</v>
      </c>
      <c r="K26" s="14"/>
      <c r="L26" s="14" t="s">
        <v>425</v>
      </c>
      <c r="M26" s="14" t="s">
        <v>453</v>
      </c>
      <c r="N26" s="14" t="s">
        <v>453</v>
      </c>
      <c r="O26" s="14" t="s">
        <v>461</v>
      </c>
      <c r="P26" s="14"/>
      <c r="Q26" s="14"/>
      <c r="R26" s="14" t="s">
        <v>439</v>
      </c>
      <c r="S26" s="14" t="s">
        <v>440</v>
      </c>
      <c r="T26" s="35">
        <v>100</v>
      </c>
      <c r="U26" s="14" t="s">
        <v>2</v>
      </c>
      <c r="V26" s="14">
        <v>37.5</v>
      </c>
      <c r="W26" s="16">
        <f>+IF(datos_arg[[#This Row],[Moneda]]="ARS",datos_arg[[#This Row],[Monto]],datos_arg[[#This Row],[Monto]]*datos_arg[[#This Row],[TC]])</f>
        <v>3750</v>
      </c>
      <c r="X26" s="16">
        <f>IFERROR(IF(datos_arg[[#This Row],[Moneda]]="USD",datos_arg[[#This Row],[Monto]],datos_arg[[#This Row],[Monto]]/datos_arg[[#This Row],[TC]]),0)</f>
        <v>100</v>
      </c>
      <c r="Y26" s="14"/>
    </row>
    <row r="27" spans="1:25" x14ac:dyDescent="0.25">
      <c r="A27" s="14">
        <f t="shared" si="0"/>
        <v>24</v>
      </c>
      <c r="B27" s="1">
        <v>43488</v>
      </c>
      <c r="C27" s="18">
        <f>+YEAR(datos_arg[[#This Row],[Fecha]])</f>
        <v>2019</v>
      </c>
      <c r="D27" s="18">
        <f>+MONTH(datos_arg[[#This Row],[Fecha]])</f>
        <v>1</v>
      </c>
      <c r="E27" s="14" t="s">
        <v>408</v>
      </c>
      <c r="F27" s="14" t="s">
        <v>69</v>
      </c>
      <c r="G27" s="14"/>
      <c r="H27" s="14" t="s">
        <v>7132</v>
      </c>
      <c r="I27" s="14" t="s">
        <v>7132</v>
      </c>
      <c r="J27" s="14" t="s">
        <v>425</v>
      </c>
      <c r="K27" s="14"/>
      <c r="L27" s="14" t="s">
        <v>425</v>
      </c>
      <c r="M27" s="14" t="s">
        <v>19</v>
      </c>
      <c r="N27" s="14" t="s">
        <v>19</v>
      </c>
      <c r="O27" s="14" t="s">
        <v>462</v>
      </c>
      <c r="P27" s="14"/>
      <c r="Q27" s="14"/>
      <c r="R27" s="14" t="s">
        <v>439</v>
      </c>
      <c r="S27" s="14" t="s">
        <v>440</v>
      </c>
      <c r="T27" s="35">
        <v>400</v>
      </c>
      <c r="U27" s="14" t="s">
        <v>2</v>
      </c>
      <c r="V27" s="14">
        <v>37</v>
      </c>
      <c r="W27" s="16">
        <f>+IF(datos_arg[[#This Row],[Moneda]]="ARS",datos_arg[[#This Row],[Monto]],datos_arg[[#This Row],[Monto]]*datos_arg[[#This Row],[TC]])</f>
        <v>14800</v>
      </c>
      <c r="X27" s="16">
        <f>IFERROR(IF(datos_arg[[#This Row],[Moneda]]="USD",datos_arg[[#This Row],[Monto]],datos_arg[[#This Row],[Monto]]/datos_arg[[#This Row],[TC]]),0)</f>
        <v>400</v>
      </c>
      <c r="Y27" s="14"/>
    </row>
    <row r="28" spans="1:25" x14ac:dyDescent="0.25">
      <c r="A28" s="14">
        <f t="shared" si="0"/>
        <v>25</v>
      </c>
      <c r="B28" s="1">
        <v>43488</v>
      </c>
      <c r="C28" s="18">
        <f>+YEAR(datos_arg[[#This Row],[Fecha]])</f>
        <v>2019</v>
      </c>
      <c r="D28" s="18">
        <f>+MONTH(datos_arg[[#This Row],[Fecha]])</f>
        <v>1</v>
      </c>
      <c r="E28" s="14" t="s">
        <v>617</v>
      </c>
      <c r="F28" s="14" t="s">
        <v>6652</v>
      </c>
      <c r="G28" s="14" t="s">
        <v>6653</v>
      </c>
      <c r="H28" s="14" t="s">
        <v>6648</v>
      </c>
      <c r="I28" s="14" t="s">
        <v>3955</v>
      </c>
      <c r="J28" s="14" t="s">
        <v>761</v>
      </c>
      <c r="K28" s="14"/>
      <c r="L28" s="14" t="s">
        <v>421</v>
      </c>
      <c r="M28" s="14" t="s">
        <v>761</v>
      </c>
      <c r="N28" s="14" t="s">
        <v>16</v>
      </c>
      <c r="O28" s="14" t="s">
        <v>15</v>
      </c>
      <c r="P28" s="14"/>
      <c r="Q28" s="14">
        <v>1</v>
      </c>
      <c r="R28" s="14" t="s">
        <v>6653</v>
      </c>
      <c r="S28" s="14" t="s">
        <v>440</v>
      </c>
      <c r="T28" s="35">
        <v>700</v>
      </c>
      <c r="U28" s="14" t="s">
        <v>2</v>
      </c>
      <c r="V28" s="14">
        <v>37.5</v>
      </c>
      <c r="W28" s="16">
        <f>+IF(datos_arg[[#This Row],[Moneda]]="ARS",datos_arg[[#This Row],[Monto]],datos_arg[[#This Row],[Monto]]*datos_arg[[#This Row],[TC]])</f>
        <v>26250</v>
      </c>
      <c r="X28" s="16">
        <f>IFERROR(IF(datos_arg[[#This Row],[Moneda]]="USD",datos_arg[[#This Row],[Monto]],datos_arg[[#This Row],[Monto]]/datos_arg[[#This Row],[TC]]),0)</f>
        <v>700</v>
      </c>
      <c r="Y28" s="14"/>
    </row>
    <row r="29" spans="1:25" ht="15" customHeight="1" x14ac:dyDescent="0.25">
      <c r="A29" s="14">
        <f t="shared" si="0"/>
        <v>26</v>
      </c>
      <c r="B29" s="1">
        <v>43488</v>
      </c>
      <c r="C29" s="18">
        <f>+YEAR(datos_arg[[#This Row],[Fecha]])</f>
        <v>2019</v>
      </c>
      <c r="D29" s="18">
        <f>+MONTH(datos_arg[[#This Row],[Fecha]])</f>
        <v>1</v>
      </c>
      <c r="E29" s="14" t="s">
        <v>617</v>
      </c>
      <c r="F29" s="14" t="s">
        <v>6652</v>
      </c>
      <c r="G29" s="14" t="s">
        <v>6653</v>
      </c>
      <c r="H29" s="14" t="s">
        <v>6648</v>
      </c>
      <c r="I29" s="14" t="s">
        <v>3955</v>
      </c>
      <c r="J29" s="14" t="s">
        <v>2363</v>
      </c>
      <c r="K29" s="14"/>
      <c r="L29" s="14" t="s">
        <v>421</v>
      </c>
      <c r="M29" s="14" t="s">
        <v>607</v>
      </c>
      <c r="N29" s="14" t="s">
        <v>17</v>
      </c>
      <c r="O29" s="14" t="s">
        <v>3947</v>
      </c>
      <c r="P29" s="14"/>
      <c r="Q29" s="14">
        <v>1</v>
      </c>
      <c r="R29" s="14" t="s">
        <v>6653</v>
      </c>
      <c r="S29" s="14" t="s">
        <v>439</v>
      </c>
      <c r="T29" s="35">
        <v>3000</v>
      </c>
      <c r="U29" s="14" t="s">
        <v>4</v>
      </c>
      <c r="V29" s="14">
        <v>37.5</v>
      </c>
      <c r="W29" s="16">
        <f>+IF(datos_arg[[#This Row],[Moneda]]="ARS",datos_arg[[#This Row],[Monto]],datos_arg[[#This Row],[Monto]]*datos_arg[[#This Row],[TC]])</f>
        <v>3000</v>
      </c>
      <c r="X29" s="16">
        <f>IFERROR(IF(datos_arg[[#This Row],[Moneda]]="USD",datos_arg[[#This Row],[Monto]],datos_arg[[#This Row],[Monto]]/datos_arg[[#This Row],[TC]]),0)</f>
        <v>80</v>
      </c>
      <c r="Y29" s="14"/>
    </row>
    <row r="30" spans="1:25" ht="15" customHeight="1" x14ac:dyDescent="0.25">
      <c r="A30" s="14">
        <f t="shared" si="0"/>
        <v>27</v>
      </c>
      <c r="B30" s="1">
        <v>43488</v>
      </c>
      <c r="C30" s="18">
        <f>+YEAR(datos_arg[[#This Row],[Fecha]])</f>
        <v>2019</v>
      </c>
      <c r="D30" s="18">
        <f>+MONTH(datos_arg[[#This Row],[Fecha]])</f>
        <v>1</v>
      </c>
      <c r="E30" s="14" t="s">
        <v>1015</v>
      </c>
      <c r="F30" s="14" t="s">
        <v>403</v>
      </c>
      <c r="G30" s="14" t="s">
        <v>970</v>
      </c>
      <c r="H30" s="14" t="s">
        <v>433</v>
      </c>
      <c r="I30" s="14" t="s">
        <v>590</v>
      </c>
      <c r="J30" s="14" t="s">
        <v>425</v>
      </c>
      <c r="K30" s="14"/>
      <c r="L30" s="14" t="s">
        <v>425</v>
      </c>
      <c r="M30" s="14" t="s">
        <v>1526</v>
      </c>
      <c r="N30" s="14" t="s">
        <v>18</v>
      </c>
      <c r="O30" s="14" t="s">
        <v>2268</v>
      </c>
      <c r="P30" s="14"/>
      <c r="Q30" s="14">
        <v>1</v>
      </c>
      <c r="R30" s="14" t="s">
        <v>970</v>
      </c>
      <c r="S30" s="14" t="s">
        <v>439</v>
      </c>
      <c r="T30" s="35">
        <v>1247</v>
      </c>
      <c r="U30" s="14" t="s">
        <v>4</v>
      </c>
      <c r="V30" s="14">
        <v>37.5</v>
      </c>
      <c r="W30" s="16">
        <f>+IF(datos_arg[[#This Row],[Moneda]]="ARS",datos_arg[[#This Row],[Monto]],datos_arg[[#This Row],[Monto]]*datos_arg[[#This Row],[TC]])</f>
        <v>1247</v>
      </c>
      <c r="X30" s="16">
        <f>IFERROR(IF(datos_arg[[#This Row],[Moneda]]="USD",datos_arg[[#This Row],[Monto]],datos_arg[[#This Row],[Monto]]/datos_arg[[#This Row],[TC]]),0)</f>
        <v>33.25333333333333</v>
      </c>
      <c r="Y30" s="14"/>
    </row>
    <row r="31" spans="1:25" ht="15" customHeight="1" x14ac:dyDescent="0.25">
      <c r="A31" s="14">
        <f t="shared" si="0"/>
        <v>28</v>
      </c>
      <c r="B31" s="1">
        <v>43488</v>
      </c>
      <c r="C31" s="18">
        <f>+YEAR(datos_arg[[#This Row],[Fecha]])</f>
        <v>2019</v>
      </c>
      <c r="D31" s="18">
        <f>+MONTH(datos_arg[[#This Row],[Fecha]])</f>
        <v>1</v>
      </c>
      <c r="E31" s="14" t="s">
        <v>617</v>
      </c>
      <c r="F31" s="14" t="s">
        <v>5384</v>
      </c>
      <c r="G31" s="14"/>
      <c r="H31" s="14" t="s">
        <v>7</v>
      </c>
      <c r="I31" s="14" t="s">
        <v>7132</v>
      </c>
      <c r="J31" s="14" t="s">
        <v>465</v>
      </c>
      <c r="K31" s="14"/>
      <c r="L31" s="14" t="s">
        <v>426</v>
      </c>
      <c r="M31" s="14" t="s">
        <v>467</v>
      </c>
      <c r="N31" s="14" t="s">
        <v>21</v>
      </c>
      <c r="O31" s="14" t="s">
        <v>465</v>
      </c>
      <c r="P31" s="14"/>
      <c r="Q31" s="14">
        <v>6</v>
      </c>
      <c r="R31" s="14" t="s">
        <v>5384</v>
      </c>
      <c r="S31" s="14" t="s">
        <v>439</v>
      </c>
      <c r="T31" s="35">
        <v>22660</v>
      </c>
      <c r="U31" s="14" t="s">
        <v>4</v>
      </c>
      <c r="V31" s="14">
        <v>37.5</v>
      </c>
      <c r="W31" s="16">
        <f>+IF(datos_arg[[#This Row],[Moneda]]="ARS",datos_arg[[#This Row],[Monto]],datos_arg[[#This Row],[Monto]]*datos_arg[[#This Row],[TC]])</f>
        <v>22660</v>
      </c>
      <c r="X31" s="16">
        <f>IFERROR(IF(datos_arg[[#This Row],[Moneda]]="USD",datos_arg[[#This Row],[Monto]],datos_arg[[#This Row],[Monto]]/datos_arg[[#This Row],[TC]]),0)</f>
        <v>604.26666666666665</v>
      </c>
      <c r="Y31" s="14"/>
    </row>
    <row r="32" spans="1:25" ht="15" customHeight="1" x14ac:dyDescent="0.25">
      <c r="A32" s="14">
        <f t="shared" si="0"/>
        <v>29</v>
      </c>
      <c r="B32" s="1">
        <v>43488</v>
      </c>
      <c r="C32" s="18">
        <f>+YEAR(datos_arg[[#This Row],[Fecha]])</f>
        <v>2019</v>
      </c>
      <c r="D32" s="18">
        <f>+MONTH(datos_arg[[#This Row],[Fecha]])</f>
        <v>1</v>
      </c>
      <c r="E32" s="14" t="s">
        <v>617</v>
      </c>
      <c r="F32" s="14" t="s">
        <v>5384</v>
      </c>
      <c r="G32" s="14"/>
      <c r="H32" s="14" t="s">
        <v>7</v>
      </c>
      <c r="I32" s="14" t="s">
        <v>7132</v>
      </c>
      <c r="J32" s="14" t="s">
        <v>465</v>
      </c>
      <c r="K32" s="14" t="s">
        <v>421</v>
      </c>
      <c r="L32" s="14" t="s">
        <v>421</v>
      </c>
      <c r="M32" s="14" t="s">
        <v>607</v>
      </c>
      <c r="N32" s="14" t="s">
        <v>20</v>
      </c>
      <c r="O32" s="14" t="s">
        <v>466</v>
      </c>
      <c r="P32" s="14"/>
      <c r="Q32" s="14">
        <v>2</v>
      </c>
      <c r="R32" s="14" t="s">
        <v>5384</v>
      </c>
      <c r="S32" s="14" t="s">
        <v>439</v>
      </c>
      <c r="T32" s="35">
        <v>6000</v>
      </c>
      <c r="U32" s="14" t="s">
        <v>4</v>
      </c>
      <c r="V32" s="14">
        <v>37.5</v>
      </c>
      <c r="W32" s="16">
        <f>+IF(datos_arg[[#This Row],[Moneda]]="ARS",datos_arg[[#This Row],[Monto]],datos_arg[[#This Row],[Monto]]*datos_arg[[#This Row],[TC]])</f>
        <v>6000</v>
      </c>
      <c r="X32" s="16">
        <f>IFERROR(IF(datos_arg[[#This Row],[Moneda]]="USD",datos_arg[[#This Row],[Monto]],datos_arg[[#This Row],[Monto]]/datos_arg[[#This Row],[TC]]),0)</f>
        <v>160</v>
      </c>
      <c r="Y32" s="14"/>
    </row>
    <row r="33" spans="1:25" ht="15" customHeight="1" x14ac:dyDescent="0.25">
      <c r="A33" s="14">
        <f t="shared" si="0"/>
        <v>30</v>
      </c>
      <c r="B33" s="1">
        <v>43488</v>
      </c>
      <c r="C33" s="18">
        <f>+YEAR(datos_arg[[#This Row],[Fecha]])</f>
        <v>2019</v>
      </c>
      <c r="D33" s="18">
        <f>+MONTH(datos_arg[[#This Row],[Fecha]])</f>
        <v>1</v>
      </c>
      <c r="E33" s="14" t="s">
        <v>1015</v>
      </c>
      <c r="F33" s="14" t="s">
        <v>430</v>
      </c>
      <c r="G33" s="14"/>
      <c r="H33" s="14" t="s">
        <v>7132</v>
      </c>
      <c r="I33" s="14" t="s">
        <v>7132</v>
      </c>
      <c r="J33" s="14" t="s">
        <v>425</v>
      </c>
      <c r="K33" s="14"/>
      <c r="L33" s="14" t="s">
        <v>425</v>
      </c>
      <c r="M33" s="14" t="s">
        <v>102</v>
      </c>
      <c r="N33" s="14" t="s">
        <v>463</v>
      </c>
      <c r="O33" s="14" t="s">
        <v>464</v>
      </c>
      <c r="P33" s="14"/>
      <c r="Q33" s="14"/>
      <c r="R33" s="14" t="s">
        <v>430</v>
      </c>
      <c r="S33" s="14" t="s">
        <v>439</v>
      </c>
      <c r="T33" s="35">
        <v>65</v>
      </c>
      <c r="U33" s="14" t="s">
        <v>4</v>
      </c>
      <c r="V33" s="14">
        <v>37.5</v>
      </c>
      <c r="W33" s="16">
        <f>+IF(datos_arg[[#This Row],[Moneda]]="ARS",datos_arg[[#This Row],[Monto]],datos_arg[[#This Row],[Monto]]*datos_arg[[#This Row],[TC]])</f>
        <v>65</v>
      </c>
      <c r="X33" s="16">
        <f>IFERROR(IF(datos_arg[[#This Row],[Moneda]]="USD",datos_arg[[#This Row],[Monto]],datos_arg[[#This Row],[Monto]]/datos_arg[[#This Row],[TC]]),0)</f>
        <v>1.7333333333333334</v>
      </c>
      <c r="Y33" s="14"/>
    </row>
    <row r="34" spans="1:25" x14ac:dyDescent="0.25">
      <c r="A34" s="14">
        <f t="shared" si="0"/>
        <v>31</v>
      </c>
      <c r="B34" s="1">
        <v>43489</v>
      </c>
      <c r="C34" s="18">
        <f>+YEAR(datos_arg[[#This Row],[Fecha]])</f>
        <v>2019</v>
      </c>
      <c r="D34" s="18">
        <f>+MONTH(datos_arg[[#This Row],[Fecha]])</f>
        <v>1</v>
      </c>
      <c r="E34" s="14" t="s">
        <v>617</v>
      </c>
      <c r="F34" s="14" t="s">
        <v>5384</v>
      </c>
      <c r="G34" s="14"/>
      <c r="H34" s="14" t="s">
        <v>7</v>
      </c>
      <c r="I34" s="14" t="s">
        <v>7132</v>
      </c>
      <c r="J34" s="14" t="s">
        <v>472</v>
      </c>
      <c r="K34" s="14"/>
      <c r="L34" s="14" t="s">
        <v>426</v>
      </c>
      <c r="M34" s="14" t="s">
        <v>473</v>
      </c>
      <c r="N34" s="14" t="s">
        <v>16</v>
      </c>
      <c r="O34" s="14" t="s">
        <v>3948</v>
      </c>
      <c r="P34" s="14"/>
      <c r="Q34" s="14">
        <v>1</v>
      </c>
      <c r="R34" s="14" t="s">
        <v>5384</v>
      </c>
      <c r="S34" s="14" t="s">
        <v>440</v>
      </c>
      <c r="T34" s="35">
        <v>50</v>
      </c>
      <c r="U34" s="14" t="s">
        <v>2</v>
      </c>
      <c r="V34" s="14">
        <v>38</v>
      </c>
      <c r="W34" s="16">
        <f>+IF(datos_arg[[#This Row],[Moneda]]="ARS",datos_arg[[#This Row],[Monto]],datos_arg[[#This Row],[Monto]]*datos_arg[[#This Row],[TC]])</f>
        <v>1900</v>
      </c>
      <c r="X34" s="16">
        <f>IFERROR(IF(datos_arg[[#This Row],[Moneda]]="USD",datos_arg[[#This Row],[Monto]],datos_arg[[#This Row],[Monto]]/datos_arg[[#This Row],[TC]]),0)</f>
        <v>50</v>
      </c>
      <c r="Y34" s="14"/>
    </row>
    <row r="35" spans="1:25" x14ac:dyDescent="0.25">
      <c r="A35" s="14">
        <f t="shared" si="0"/>
        <v>32</v>
      </c>
      <c r="B35" s="1">
        <v>43489</v>
      </c>
      <c r="C35" s="18">
        <f>+YEAR(datos_arg[[#This Row],[Fecha]])</f>
        <v>2019</v>
      </c>
      <c r="D35" s="18">
        <f>+MONTH(datos_arg[[#This Row],[Fecha]])</f>
        <v>1</v>
      </c>
      <c r="E35" s="14" t="s">
        <v>617</v>
      </c>
      <c r="F35" s="14" t="s">
        <v>5384</v>
      </c>
      <c r="G35" s="14"/>
      <c r="H35" s="14" t="s">
        <v>7</v>
      </c>
      <c r="I35" s="14" t="s">
        <v>7132</v>
      </c>
      <c r="J35" s="14" t="s">
        <v>425</v>
      </c>
      <c r="K35" s="14"/>
      <c r="L35" s="14" t="s">
        <v>426</v>
      </c>
      <c r="M35" s="14" t="s">
        <v>467</v>
      </c>
      <c r="N35" s="14" t="s">
        <v>22</v>
      </c>
      <c r="O35" s="14"/>
      <c r="P35" s="14"/>
      <c r="Q35" s="14">
        <v>1</v>
      </c>
      <c r="R35" s="14" t="s">
        <v>5384</v>
      </c>
      <c r="S35" s="14" t="s">
        <v>440</v>
      </c>
      <c r="T35" s="35">
        <v>50</v>
      </c>
      <c r="U35" s="14" t="s">
        <v>2</v>
      </c>
      <c r="V35" s="14">
        <v>38</v>
      </c>
      <c r="W35" s="16">
        <f>+IF(datos_arg[[#This Row],[Moneda]]="ARS",datos_arg[[#This Row],[Monto]],datos_arg[[#This Row],[Monto]]*datos_arg[[#This Row],[TC]])</f>
        <v>1900</v>
      </c>
      <c r="X35" s="16">
        <f>IFERROR(IF(datos_arg[[#This Row],[Moneda]]="USD",datos_arg[[#This Row],[Monto]],datos_arg[[#This Row],[Monto]]/datos_arg[[#This Row],[TC]]),0)</f>
        <v>50</v>
      </c>
      <c r="Y35" s="14"/>
    </row>
    <row r="36" spans="1:25" ht="15" customHeight="1" x14ac:dyDescent="0.25">
      <c r="A36" s="14">
        <f t="shared" si="0"/>
        <v>33</v>
      </c>
      <c r="B36" s="1">
        <v>43489</v>
      </c>
      <c r="C36" s="18">
        <f>+YEAR(datos_arg[[#This Row],[Fecha]])</f>
        <v>2019</v>
      </c>
      <c r="D36" s="18">
        <f>+MONTH(datos_arg[[#This Row],[Fecha]])</f>
        <v>1</v>
      </c>
      <c r="E36" s="14" t="s">
        <v>1015</v>
      </c>
      <c r="F36" s="14" t="s">
        <v>430</v>
      </c>
      <c r="G36" s="14"/>
      <c r="H36" s="14" t="s">
        <v>7</v>
      </c>
      <c r="I36" s="14" t="s">
        <v>7132</v>
      </c>
      <c r="J36" s="14" t="s">
        <v>425</v>
      </c>
      <c r="K36" s="14"/>
      <c r="L36" s="14" t="s">
        <v>425</v>
      </c>
      <c r="M36" s="14" t="s">
        <v>361</v>
      </c>
      <c r="N36" s="14" t="s">
        <v>22</v>
      </c>
      <c r="O36" s="14" t="s">
        <v>469</v>
      </c>
      <c r="P36" s="14"/>
      <c r="Q36" s="14"/>
      <c r="R36" s="14" t="s">
        <v>430</v>
      </c>
      <c r="S36" s="14" t="s">
        <v>439</v>
      </c>
      <c r="T36" s="35">
        <v>500</v>
      </c>
      <c r="U36" s="14" t="s">
        <v>4</v>
      </c>
      <c r="V36" s="14">
        <v>38</v>
      </c>
      <c r="W36" s="16">
        <f>+IF(datos_arg[[#This Row],[Moneda]]="ARS",datos_arg[[#This Row],[Monto]],datos_arg[[#This Row],[Monto]]*datos_arg[[#This Row],[TC]])</f>
        <v>500</v>
      </c>
      <c r="X36" s="16">
        <f>IFERROR(IF(datos_arg[[#This Row],[Moneda]]="USD",datos_arg[[#This Row],[Monto]],datos_arg[[#This Row],[Monto]]/datos_arg[[#This Row],[TC]]),0)</f>
        <v>13.157894736842104</v>
      </c>
      <c r="Y36" s="14"/>
    </row>
    <row r="37" spans="1:25" ht="15" customHeight="1" x14ac:dyDescent="0.25">
      <c r="A37" s="14">
        <f t="shared" si="0"/>
        <v>34</v>
      </c>
      <c r="B37" s="1">
        <v>43490</v>
      </c>
      <c r="C37" s="18">
        <f>+YEAR(datos_arg[[#This Row],[Fecha]])</f>
        <v>2019</v>
      </c>
      <c r="D37" s="18">
        <f>+MONTH(datos_arg[[#This Row],[Fecha]])</f>
        <v>1</v>
      </c>
      <c r="E37" s="14" t="s">
        <v>407</v>
      </c>
      <c r="F37" s="14" t="s">
        <v>5360</v>
      </c>
      <c r="G37" s="14"/>
      <c r="H37" s="14" t="s">
        <v>7132</v>
      </c>
      <c r="I37" s="14" t="s">
        <v>7132</v>
      </c>
      <c r="J37" s="14" t="s">
        <v>425</v>
      </c>
      <c r="K37" s="14"/>
      <c r="L37" s="14" t="s">
        <v>425</v>
      </c>
      <c r="M37" s="14" t="s">
        <v>434</v>
      </c>
      <c r="N37" s="14" t="s">
        <v>434</v>
      </c>
      <c r="O37" s="14"/>
      <c r="P37" s="14"/>
      <c r="Q37" s="14"/>
      <c r="R37" s="14" t="s">
        <v>440</v>
      </c>
      <c r="S37" s="14" t="s">
        <v>443</v>
      </c>
      <c r="T37" s="35">
        <v>5942.5</v>
      </c>
      <c r="U37" s="14" t="s">
        <v>4</v>
      </c>
      <c r="V37" s="14">
        <v>0</v>
      </c>
      <c r="W37" s="16">
        <f>+IF(datos_arg[[#This Row],[Moneda]]="ARS",datos_arg[[#This Row],[Monto]],datos_arg[[#This Row],[Monto]]*datos_arg[[#This Row],[TC]])</f>
        <v>5942.5</v>
      </c>
      <c r="X37" s="16">
        <f>IFERROR(IF(datos_arg[[#This Row],[Moneda]]="USD",datos_arg[[#This Row],[Monto]],datos_arg[[#This Row],[Monto]]/datos_arg[[#This Row],[TC]]),0)</f>
        <v>0</v>
      </c>
      <c r="Y37" s="14"/>
    </row>
    <row r="38" spans="1:25" ht="15" customHeight="1" x14ac:dyDescent="0.25">
      <c r="A38" s="14">
        <f t="shared" si="0"/>
        <v>35</v>
      </c>
      <c r="B38" s="1">
        <v>43490</v>
      </c>
      <c r="C38" s="18">
        <f>+YEAR(datos_arg[[#This Row],[Fecha]])</f>
        <v>2019</v>
      </c>
      <c r="D38" s="18">
        <f>+MONTH(datos_arg[[#This Row],[Fecha]])</f>
        <v>1</v>
      </c>
      <c r="E38" s="14" t="s">
        <v>407</v>
      </c>
      <c r="F38" s="14" t="s">
        <v>5360</v>
      </c>
      <c r="G38" s="14"/>
      <c r="H38" s="14" t="s">
        <v>7132</v>
      </c>
      <c r="I38" s="14" t="s">
        <v>7132</v>
      </c>
      <c r="J38" s="14" t="s">
        <v>425</v>
      </c>
      <c r="K38" s="14"/>
      <c r="L38" s="14" t="s">
        <v>425</v>
      </c>
      <c r="M38" s="14" t="s">
        <v>434</v>
      </c>
      <c r="N38" s="14" t="s">
        <v>434</v>
      </c>
      <c r="O38" s="14"/>
      <c r="P38" s="14"/>
      <c r="Q38" s="14"/>
      <c r="R38" s="14" t="s">
        <v>441</v>
      </c>
      <c r="S38" s="14" t="s">
        <v>439</v>
      </c>
      <c r="T38" s="35">
        <v>5.1264912280702104</v>
      </c>
      <c r="U38" s="14" t="s">
        <v>2</v>
      </c>
      <c r="V38" s="14">
        <v>0</v>
      </c>
      <c r="W38" s="16">
        <f>+IF(datos_arg[[#This Row],[Moneda]]="ARS",datos_arg[[#This Row],[Monto]],datos_arg[[#This Row],[Monto]]*datos_arg[[#This Row],[TC]])</f>
        <v>0</v>
      </c>
      <c r="X38" s="16">
        <f>IFERROR(IF(datos_arg[[#This Row],[Moneda]]="USD",datos_arg[[#This Row],[Monto]],datos_arg[[#This Row],[Monto]]/datos_arg[[#This Row],[TC]]),0)</f>
        <v>5.1264912280702104</v>
      </c>
      <c r="Y38" s="14"/>
    </row>
    <row r="39" spans="1:25" x14ac:dyDescent="0.25">
      <c r="A39" s="14">
        <f t="shared" si="0"/>
        <v>36</v>
      </c>
      <c r="B39" s="1">
        <v>43490</v>
      </c>
      <c r="C39" s="18">
        <f>+YEAR(datos_arg[[#This Row],[Fecha]])</f>
        <v>2019</v>
      </c>
      <c r="D39" s="18">
        <f>+MONTH(datos_arg[[#This Row],[Fecha]])</f>
        <v>1</v>
      </c>
      <c r="E39" s="14" t="s">
        <v>1016</v>
      </c>
      <c r="F39" s="14" t="s">
        <v>5364</v>
      </c>
      <c r="G39" s="14" t="s">
        <v>6703</v>
      </c>
      <c r="H39" s="14" t="s">
        <v>7132</v>
      </c>
      <c r="I39" s="14" t="s">
        <v>7132</v>
      </c>
      <c r="J39" s="14" t="s">
        <v>425</v>
      </c>
      <c r="K39" s="14"/>
      <c r="L39" s="14" t="s">
        <v>425</v>
      </c>
      <c r="M39" s="14" t="s">
        <v>435</v>
      </c>
      <c r="N39" s="14" t="s">
        <v>435</v>
      </c>
      <c r="O39" s="14" t="s">
        <v>470</v>
      </c>
      <c r="P39" s="14"/>
      <c r="Q39" s="14"/>
      <c r="R39" s="14" t="s">
        <v>5364</v>
      </c>
      <c r="S39" s="14" t="s">
        <v>440</v>
      </c>
      <c r="T39" s="35">
        <v>586</v>
      </c>
      <c r="U39" s="14" t="s">
        <v>2</v>
      </c>
      <c r="V39" s="14">
        <v>38</v>
      </c>
      <c r="W39" s="16">
        <f>+IF(datos_arg[[#This Row],[Moneda]]="ARS",datos_arg[[#This Row],[Monto]],datos_arg[[#This Row],[Monto]]*datos_arg[[#This Row],[TC]])</f>
        <v>22268</v>
      </c>
      <c r="X39" s="16">
        <f>IFERROR(IF(datos_arg[[#This Row],[Moneda]]="USD",datos_arg[[#This Row],[Monto]],datos_arg[[#This Row],[Monto]]/datos_arg[[#This Row],[TC]]),0)</f>
        <v>586</v>
      </c>
      <c r="Y39" s="14"/>
    </row>
    <row r="40" spans="1:25" x14ac:dyDescent="0.25">
      <c r="A40" s="14">
        <f t="shared" si="0"/>
        <v>37</v>
      </c>
      <c r="B40" s="1">
        <v>43496</v>
      </c>
      <c r="C40" s="18">
        <f>+YEAR(datos_arg[[#This Row],[Fecha]])</f>
        <v>2019</v>
      </c>
      <c r="D40" s="18">
        <f>+MONTH(datos_arg[[#This Row],[Fecha]])</f>
        <v>1</v>
      </c>
      <c r="E40" s="14" t="s">
        <v>617</v>
      </c>
      <c r="F40" s="14" t="s">
        <v>5384</v>
      </c>
      <c r="G40" s="14"/>
      <c r="H40" s="14" t="s">
        <v>7</v>
      </c>
      <c r="I40" s="14" t="s">
        <v>7132</v>
      </c>
      <c r="J40" s="14" t="s">
        <v>471</v>
      </c>
      <c r="K40" s="14"/>
      <c r="L40" s="14" t="s">
        <v>421</v>
      </c>
      <c r="M40" s="14" t="s">
        <v>471</v>
      </c>
      <c r="N40" s="14" t="s">
        <v>24</v>
      </c>
      <c r="O40" s="14"/>
      <c r="P40" s="14"/>
      <c r="Q40" s="14">
        <v>1</v>
      </c>
      <c r="R40" s="14" t="s">
        <v>5384</v>
      </c>
      <c r="S40" s="14" t="s">
        <v>440</v>
      </c>
      <c r="T40" s="35">
        <v>4600</v>
      </c>
      <c r="U40" s="14" t="s">
        <v>2</v>
      </c>
      <c r="V40" s="14">
        <v>38</v>
      </c>
      <c r="W40" s="16">
        <f>+IF(datos_arg[[#This Row],[Moneda]]="ARS",datos_arg[[#This Row],[Monto]],datos_arg[[#This Row],[Monto]]*datos_arg[[#This Row],[TC]])</f>
        <v>174800</v>
      </c>
      <c r="X40" s="16">
        <f>IFERROR(IF(datos_arg[[#This Row],[Moneda]]="USD",datos_arg[[#This Row],[Monto]],datos_arg[[#This Row],[Monto]]/datos_arg[[#This Row],[TC]]),0)</f>
        <v>4600</v>
      </c>
      <c r="Y40" s="14"/>
    </row>
    <row r="41" spans="1:25" x14ac:dyDescent="0.25">
      <c r="A41" s="14">
        <f t="shared" si="0"/>
        <v>38</v>
      </c>
      <c r="B41" s="1">
        <v>43497</v>
      </c>
      <c r="C41" s="18">
        <f>+YEAR(datos_arg[[#This Row],[Fecha]])</f>
        <v>2019</v>
      </c>
      <c r="D41" s="18">
        <f>+MONTH(datos_arg[[#This Row],[Fecha]])</f>
        <v>2</v>
      </c>
      <c r="E41" s="14" t="s">
        <v>408</v>
      </c>
      <c r="F41" s="14" t="s">
        <v>69</v>
      </c>
      <c r="G41" s="14"/>
      <c r="H41" s="14" t="s">
        <v>7132</v>
      </c>
      <c r="I41" s="14" t="s">
        <v>7132</v>
      </c>
      <c r="J41" s="14" t="s">
        <v>425</v>
      </c>
      <c r="K41" s="14"/>
      <c r="L41" s="14" t="s">
        <v>425</v>
      </c>
      <c r="M41" s="14" t="s">
        <v>453</v>
      </c>
      <c r="N41" s="14" t="s">
        <v>453</v>
      </c>
      <c r="O41" s="14" t="s">
        <v>461</v>
      </c>
      <c r="P41" s="14"/>
      <c r="Q41" s="14"/>
      <c r="R41" s="14" t="s">
        <v>439</v>
      </c>
      <c r="S41" s="14" t="s">
        <v>440</v>
      </c>
      <c r="T41" s="35">
        <v>500</v>
      </c>
      <c r="U41" s="14" t="s">
        <v>2</v>
      </c>
      <c r="V41" s="14">
        <v>38</v>
      </c>
      <c r="W41" s="16">
        <f>+IF(datos_arg[[#This Row],[Moneda]]="ARS",datos_arg[[#This Row],[Monto]],datos_arg[[#This Row],[Monto]]*datos_arg[[#This Row],[TC]])</f>
        <v>19000</v>
      </c>
      <c r="X41" s="16">
        <f>IFERROR(IF(datos_arg[[#This Row],[Moneda]]="USD",datos_arg[[#This Row],[Monto]],datos_arg[[#This Row],[Monto]]/datos_arg[[#This Row],[TC]]),0)</f>
        <v>500</v>
      </c>
      <c r="Y41" s="14"/>
    </row>
    <row r="42" spans="1:25" x14ac:dyDescent="0.25">
      <c r="A42" s="14">
        <f t="shared" si="0"/>
        <v>39</v>
      </c>
      <c r="B42" s="1">
        <v>43497</v>
      </c>
      <c r="C42" s="18">
        <f>+YEAR(datos_arg[[#This Row],[Fecha]])</f>
        <v>2019</v>
      </c>
      <c r="D42" s="18">
        <f>+MONTH(datos_arg[[#This Row],[Fecha]])</f>
        <v>2</v>
      </c>
      <c r="E42" s="14" t="s">
        <v>617</v>
      </c>
      <c r="F42" s="14" t="s">
        <v>5384</v>
      </c>
      <c r="G42" s="14"/>
      <c r="H42" s="14" t="s">
        <v>7</v>
      </c>
      <c r="I42" s="14" t="s">
        <v>7132</v>
      </c>
      <c r="J42" s="14" t="s">
        <v>472</v>
      </c>
      <c r="K42" s="14"/>
      <c r="L42" s="14" t="s">
        <v>421</v>
      </c>
      <c r="M42" s="14" t="s">
        <v>472</v>
      </c>
      <c r="N42" s="14" t="s">
        <v>25</v>
      </c>
      <c r="O42" s="14"/>
      <c r="P42" s="14"/>
      <c r="Q42" s="14">
        <v>1</v>
      </c>
      <c r="R42" s="14" t="s">
        <v>5384</v>
      </c>
      <c r="S42" s="14" t="s">
        <v>440</v>
      </c>
      <c r="T42" s="35">
        <v>1250</v>
      </c>
      <c r="U42" s="14" t="s">
        <v>2</v>
      </c>
      <c r="V42" s="14">
        <v>38</v>
      </c>
      <c r="W42" s="16">
        <f>+IF(datos_arg[[#This Row],[Moneda]]="ARS",datos_arg[[#This Row],[Monto]],datos_arg[[#This Row],[Monto]]*datos_arg[[#This Row],[TC]])</f>
        <v>47500</v>
      </c>
      <c r="X42" s="16">
        <f>IFERROR(IF(datos_arg[[#This Row],[Moneda]]="USD",datos_arg[[#This Row],[Monto]],datos_arg[[#This Row],[Monto]]/datos_arg[[#This Row],[TC]]),0)</f>
        <v>1250</v>
      </c>
      <c r="Y42" s="14"/>
    </row>
    <row r="43" spans="1:25" ht="15" customHeight="1" x14ac:dyDescent="0.25">
      <c r="A43" s="14">
        <f t="shared" si="0"/>
        <v>40</v>
      </c>
      <c r="B43" s="1">
        <v>43497</v>
      </c>
      <c r="C43" s="18">
        <f>+YEAR(datos_arg[[#This Row],[Fecha]])</f>
        <v>2019</v>
      </c>
      <c r="D43" s="18">
        <f>+MONTH(datos_arg[[#This Row],[Fecha]])</f>
        <v>2</v>
      </c>
      <c r="E43" s="14" t="s">
        <v>617</v>
      </c>
      <c r="F43" s="14" t="s">
        <v>5384</v>
      </c>
      <c r="G43" s="14"/>
      <c r="H43" s="14" t="s">
        <v>7</v>
      </c>
      <c r="I43" s="14" t="s">
        <v>7132</v>
      </c>
      <c r="J43" s="14" t="s">
        <v>472</v>
      </c>
      <c r="K43" s="14"/>
      <c r="L43" s="14" t="s">
        <v>426</v>
      </c>
      <c r="M43" s="14" t="s">
        <v>473</v>
      </c>
      <c r="N43" s="14" t="s">
        <v>9</v>
      </c>
      <c r="O43" s="14" t="s">
        <v>3943</v>
      </c>
      <c r="P43" s="14"/>
      <c r="Q43" s="14">
        <v>1</v>
      </c>
      <c r="R43" s="14" t="s">
        <v>5384</v>
      </c>
      <c r="S43" s="14" t="s">
        <v>439</v>
      </c>
      <c r="T43" s="35">
        <v>410</v>
      </c>
      <c r="U43" s="14" t="s">
        <v>4</v>
      </c>
      <c r="V43" s="14">
        <v>38</v>
      </c>
      <c r="W43" s="16">
        <f>+IF(datos_arg[[#This Row],[Moneda]]="ARS",datos_arg[[#This Row],[Monto]],datos_arg[[#This Row],[Monto]]*datos_arg[[#This Row],[TC]])</f>
        <v>410</v>
      </c>
      <c r="X43" s="16">
        <f>IFERROR(IF(datos_arg[[#This Row],[Moneda]]="USD",datos_arg[[#This Row],[Monto]],datos_arg[[#This Row],[Monto]]/datos_arg[[#This Row],[TC]]),0)</f>
        <v>10.789473684210526</v>
      </c>
      <c r="Y43" s="14"/>
    </row>
    <row r="44" spans="1:25" ht="15" customHeight="1" x14ac:dyDescent="0.25">
      <c r="A44" s="14">
        <f t="shared" si="0"/>
        <v>41</v>
      </c>
      <c r="B44" s="1">
        <v>43501</v>
      </c>
      <c r="C44" s="18">
        <f>+YEAR(datos_arg[[#This Row],[Fecha]])</f>
        <v>2019</v>
      </c>
      <c r="D44" s="18">
        <f>+MONTH(datos_arg[[#This Row],[Fecha]])</f>
        <v>2</v>
      </c>
      <c r="E44" s="14" t="s">
        <v>408</v>
      </c>
      <c r="F44" s="14" t="s">
        <v>406</v>
      </c>
      <c r="G44" s="14"/>
      <c r="H44" s="14" t="s">
        <v>7132</v>
      </c>
      <c r="I44" s="14" t="s">
        <v>7132</v>
      </c>
      <c r="J44" s="14" t="s">
        <v>425</v>
      </c>
      <c r="K44" s="14"/>
      <c r="L44" s="14" t="s">
        <v>425</v>
      </c>
      <c r="M44" s="14" t="s">
        <v>27</v>
      </c>
      <c r="N44" s="14" t="s">
        <v>27</v>
      </c>
      <c r="O44" s="14" t="s">
        <v>527</v>
      </c>
      <c r="P44" s="14"/>
      <c r="Q44" s="14"/>
      <c r="R44" s="14" t="s">
        <v>440</v>
      </c>
      <c r="S44" s="14" t="s">
        <v>446</v>
      </c>
      <c r="T44" s="35">
        <v>25000</v>
      </c>
      <c r="U44" s="14" t="s">
        <v>2</v>
      </c>
      <c r="V44" s="14">
        <v>38</v>
      </c>
      <c r="W44" s="16">
        <f>+IF(datos_arg[[#This Row],[Moneda]]="ARS",datos_arg[[#This Row],[Monto]],datos_arg[[#This Row],[Monto]]*datos_arg[[#This Row],[TC]])</f>
        <v>950000</v>
      </c>
      <c r="X44" s="16">
        <f>IFERROR(IF(datos_arg[[#This Row],[Moneda]]="USD",datos_arg[[#This Row],[Monto]],datos_arg[[#This Row],[Monto]]/datos_arg[[#This Row],[TC]]),0)</f>
        <v>25000</v>
      </c>
      <c r="Y44" s="14"/>
    </row>
    <row r="45" spans="1:25" ht="15" customHeight="1" x14ac:dyDescent="0.25">
      <c r="A45" s="14">
        <f t="shared" si="0"/>
        <v>42</v>
      </c>
      <c r="B45" s="1">
        <v>43501</v>
      </c>
      <c r="C45" s="18">
        <f>+YEAR(datos_arg[[#This Row],[Fecha]])</f>
        <v>2019</v>
      </c>
      <c r="D45" s="18">
        <f>+MONTH(datos_arg[[#This Row],[Fecha]])</f>
        <v>2</v>
      </c>
      <c r="E45" s="14" t="s">
        <v>1015</v>
      </c>
      <c r="F45" s="14" t="s">
        <v>430</v>
      </c>
      <c r="G45" s="14"/>
      <c r="H45" s="14" t="s">
        <v>7132</v>
      </c>
      <c r="I45" s="14" t="s">
        <v>7132</v>
      </c>
      <c r="J45" s="14" t="s">
        <v>425</v>
      </c>
      <c r="K45" s="14"/>
      <c r="L45" s="14" t="s">
        <v>425</v>
      </c>
      <c r="M45" s="14" t="s">
        <v>60</v>
      </c>
      <c r="N45" s="14" t="s">
        <v>26</v>
      </c>
      <c r="O45" s="14" t="s">
        <v>60</v>
      </c>
      <c r="P45" s="14"/>
      <c r="Q45" s="14"/>
      <c r="R45" s="14" t="s">
        <v>430</v>
      </c>
      <c r="S45" s="14" t="s">
        <v>439</v>
      </c>
      <c r="T45" s="35">
        <v>1000</v>
      </c>
      <c r="U45" s="14" t="s">
        <v>4</v>
      </c>
      <c r="V45" s="14">
        <v>38</v>
      </c>
      <c r="W45" s="16">
        <f>+IF(datos_arg[[#This Row],[Moneda]]="ARS",datos_arg[[#This Row],[Monto]],datos_arg[[#This Row],[Monto]]*datos_arg[[#This Row],[TC]])</f>
        <v>1000</v>
      </c>
      <c r="X45" s="16">
        <f>IFERROR(IF(datos_arg[[#This Row],[Moneda]]="USD",datos_arg[[#This Row],[Monto]],datos_arg[[#This Row],[Monto]]/datos_arg[[#This Row],[TC]]),0)</f>
        <v>26.315789473684209</v>
      </c>
      <c r="Y45" s="14"/>
    </row>
    <row r="46" spans="1:25" x14ac:dyDescent="0.25">
      <c r="A46" s="14">
        <f t="shared" si="0"/>
        <v>43</v>
      </c>
      <c r="B46" s="1">
        <v>43504</v>
      </c>
      <c r="C46" s="18">
        <f>+YEAR(datos_arg[[#This Row],[Fecha]])</f>
        <v>2019</v>
      </c>
      <c r="D46" s="18">
        <f>+MONTH(datos_arg[[#This Row],[Fecha]])</f>
        <v>2</v>
      </c>
      <c r="E46" s="14" t="s">
        <v>1016</v>
      </c>
      <c r="F46" s="14" t="s">
        <v>5365</v>
      </c>
      <c r="G46" s="14" t="s">
        <v>6695</v>
      </c>
      <c r="H46" s="14" t="s">
        <v>7132</v>
      </c>
      <c r="I46" s="14" t="s">
        <v>7132</v>
      </c>
      <c r="J46" s="14" t="s">
        <v>425</v>
      </c>
      <c r="K46" s="14"/>
      <c r="L46" s="14" t="s">
        <v>425</v>
      </c>
      <c r="M46" s="14" t="s">
        <v>436</v>
      </c>
      <c r="N46" s="14" t="s">
        <v>436</v>
      </c>
      <c r="O46" s="14" t="s">
        <v>470</v>
      </c>
      <c r="P46" s="14"/>
      <c r="Q46" s="14"/>
      <c r="R46" s="14" t="s">
        <v>5365</v>
      </c>
      <c r="S46" s="14" t="s">
        <v>440</v>
      </c>
      <c r="T46" s="35">
        <v>0</v>
      </c>
      <c r="U46" s="14" t="s">
        <v>2</v>
      </c>
      <c r="V46" s="14">
        <v>38</v>
      </c>
      <c r="W46" s="16">
        <f>+IF(datos_arg[[#This Row],[Moneda]]="ARS",datos_arg[[#This Row],[Monto]],datos_arg[[#This Row],[Monto]]*datos_arg[[#This Row],[TC]])</f>
        <v>0</v>
      </c>
      <c r="X46" s="16">
        <f>IFERROR(IF(datos_arg[[#This Row],[Moneda]]="USD",datos_arg[[#This Row],[Monto]],datos_arg[[#This Row],[Monto]]/datos_arg[[#This Row],[TC]]),0)</f>
        <v>0</v>
      </c>
      <c r="Y46" s="14"/>
    </row>
    <row r="47" spans="1:25" x14ac:dyDescent="0.25">
      <c r="A47" s="14">
        <f t="shared" si="0"/>
        <v>44</v>
      </c>
      <c r="B47" s="1">
        <v>43508</v>
      </c>
      <c r="C47" s="18">
        <f>+YEAR(datos_arg[[#This Row],[Fecha]])</f>
        <v>2019</v>
      </c>
      <c r="D47" s="18">
        <f>+MONTH(datos_arg[[#This Row],[Fecha]])</f>
        <v>2</v>
      </c>
      <c r="E47" s="14" t="s">
        <v>1016</v>
      </c>
      <c r="F47" s="14" t="s">
        <v>405</v>
      </c>
      <c r="G47" s="14"/>
      <c r="H47" s="14" t="s">
        <v>4114</v>
      </c>
      <c r="I47" s="14" t="s">
        <v>7132</v>
      </c>
      <c r="J47" s="14" t="s">
        <v>425</v>
      </c>
      <c r="K47" s="14"/>
      <c r="L47" s="14" t="s">
        <v>425</v>
      </c>
      <c r="M47" s="14" t="s">
        <v>432</v>
      </c>
      <c r="N47" s="14" t="s">
        <v>29</v>
      </c>
      <c r="O47" s="14" t="s">
        <v>10</v>
      </c>
      <c r="P47" s="14"/>
      <c r="Q47" s="14"/>
      <c r="R47" s="14" t="s">
        <v>405</v>
      </c>
      <c r="S47" s="14" t="s">
        <v>440</v>
      </c>
      <c r="T47" s="35">
        <v>0</v>
      </c>
      <c r="U47" s="14" t="s">
        <v>2</v>
      </c>
      <c r="V47" s="14">
        <v>38</v>
      </c>
      <c r="W47" s="16">
        <f>+IF(datos_arg[[#This Row],[Moneda]]="ARS",datos_arg[[#This Row],[Monto]],datos_arg[[#This Row],[Monto]]*datos_arg[[#This Row],[TC]])</f>
        <v>0</v>
      </c>
      <c r="X47" s="16">
        <f>IFERROR(IF(datos_arg[[#This Row],[Moneda]]="USD",datos_arg[[#This Row],[Monto]],datos_arg[[#This Row],[Monto]]/datos_arg[[#This Row],[TC]]),0)</f>
        <v>0</v>
      </c>
      <c r="Y47" s="14"/>
    </row>
    <row r="48" spans="1:25" ht="15" customHeight="1" x14ac:dyDescent="0.25">
      <c r="A48" s="14">
        <f t="shared" si="0"/>
        <v>45</v>
      </c>
      <c r="B48" s="1">
        <v>43508</v>
      </c>
      <c r="C48" s="18">
        <f>+YEAR(datos_arg[[#This Row],[Fecha]])</f>
        <v>2019</v>
      </c>
      <c r="D48" s="18">
        <f>+MONTH(datos_arg[[#This Row],[Fecha]])</f>
        <v>2</v>
      </c>
      <c r="E48" s="14" t="s">
        <v>1015</v>
      </c>
      <c r="F48" s="14" t="s">
        <v>430</v>
      </c>
      <c r="G48" s="14"/>
      <c r="H48" s="14" t="s">
        <v>7132</v>
      </c>
      <c r="I48" s="14" t="s">
        <v>7132</v>
      </c>
      <c r="J48" s="14" t="s">
        <v>425</v>
      </c>
      <c r="K48" s="14"/>
      <c r="L48" s="14" t="s">
        <v>425</v>
      </c>
      <c r="M48" s="14" t="s">
        <v>57</v>
      </c>
      <c r="N48" s="14" t="s">
        <v>28</v>
      </c>
      <c r="O48" s="14" t="s">
        <v>474</v>
      </c>
      <c r="P48" s="14"/>
      <c r="Q48" s="14"/>
      <c r="R48" s="14" t="s">
        <v>430</v>
      </c>
      <c r="S48" s="14" t="s">
        <v>439</v>
      </c>
      <c r="T48" s="35">
        <v>500</v>
      </c>
      <c r="U48" s="14" t="s">
        <v>4</v>
      </c>
      <c r="V48" s="14">
        <v>38</v>
      </c>
      <c r="W48" s="16">
        <f>+IF(datos_arg[[#This Row],[Moneda]]="ARS",datos_arg[[#This Row],[Monto]],datos_arg[[#This Row],[Monto]]*datos_arg[[#This Row],[TC]])</f>
        <v>500</v>
      </c>
      <c r="X48" s="16">
        <f>IFERROR(IF(datos_arg[[#This Row],[Moneda]]="USD",datos_arg[[#This Row],[Monto]],datos_arg[[#This Row],[Monto]]/datos_arg[[#This Row],[TC]]),0)</f>
        <v>13.157894736842104</v>
      </c>
      <c r="Y48" s="14"/>
    </row>
    <row r="49" spans="1:25" ht="15" customHeight="1" x14ac:dyDescent="0.25">
      <c r="A49" s="14">
        <f t="shared" si="0"/>
        <v>46</v>
      </c>
      <c r="B49" s="1">
        <v>43509</v>
      </c>
      <c r="C49" s="18">
        <f>+YEAR(datos_arg[[#This Row],[Fecha]])</f>
        <v>2019</v>
      </c>
      <c r="D49" s="18">
        <f>+MONTH(datos_arg[[#This Row],[Fecha]])</f>
        <v>2</v>
      </c>
      <c r="E49" s="14" t="s">
        <v>1015</v>
      </c>
      <c r="F49" s="14" t="s">
        <v>403</v>
      </c>
      <c r="G49" s="14" t="s">
        <v>5383</v>
      </c>
      <c r="H49" s="14" t="s">
        <v>7132</v>
      </c>
      <c r="I49" s="14" t="s">
        <v>7132</v>
      </c>
      <c r="J49" s="14" t="s">
        <v>425</v>
      </c>
      <c r="K49" s="14"/>
      <c r="L49" s="14" t="s">
        <v>425</v>
      </c>
      <c r="M49" s="14" t="s">
        <v>431</v>
      </c>
      <c r="N49" s="14" t="s">
        <v>6</v>
      </c>
      <c r="O49" s="14" t="s">
        <v>475</v>
      </c>
      <c r="P49" s="14"/>
      <c r="Q49" s="14">
        <v>1</v>
      </c>
      <c r="R49" s="14" t="s">
        <v>5383</v>
      </c>
      <c r="S49" s="14" t="s">
        <v>439</v>
      </c>
      <c r="T49" s="35">
        <v>500</v>
      </c>
      <c r="U49" s="14" t="s">
        <v>4</v>
      </c>
      <c r="V49" s="14">
        <v>38</v>
      </c>
      <c r="W49" s="16">
        <f>+IF(datos_arg[[#This Row],[Moneda]]="ARS",datos_arg[[#This Row],[Monto]],datos_arg[[#This Row],[Monto]]*datos_arg[[#This Row],[TC]])</f>
        <v>500</v>
      </c>
      <c r="X49" s="16">
        <f>IFERROR(IF(datos_arg[[#This Row],[Moneda]]="USD",datos_arg[[#This Row],[Monto]],datos_arg[[#This Row],[Monto]]/datos_arg[[#This Row],[TC]]),0)</f>
        <v>13.157894736842104</v>
      </c>
      <c r="Y49" s="14"/>
    </row>
    <row r="50" spans="1:25" x14ac:dyDescent="0.25">
      <c r="A50" s="14">
        <f t="shared" si="0"/>
        <v>47</v>
      </c>
      <c r="B50" s="1">
        <v>43509</v>
      </c>
      <c r="C50" s="18">
        <f>+YEAR(datos_arg[[#This Row],[Fecha]])</f>
        <v>2019</v>
      </c>
      <c r="D50" s="18">
        <f>+MONTH(datos_arg[[#This Row],[Fecha]])</f>
        <v>2</v>
      </c>
      <c r="E50" s="14" t="s">
        <v>1016</v>
      </c>
      <c r="F50" s="14" t="s">
        <v>404</v>
      </c>
      <c r="G50" s="14"/>
      <c r="H50" s="14" t="s">
        <v>7132</v>
      </c>
      <c r="I50" s="14" t="s">
        <v>7132</v>
      </c>
      <c r="J50" s="14" t="s">
        <v>425</v>
      </c>
      <c r="K50" s="14"/>
      <c r="L50" s="14" t="s">
        <v>425</v>
      </c>
      <c r="M50" s="14" t="s">
        <v>30</v>
      </c>
      <c r="N50" s="14" t="s">
        <v>30</v>
      </c>
      <c r="O50" s="14" t="s">
        <v>478</v>
      </c>
      <c r="P50" s="14"/>
      <c r="Q50" s="14"/>
      <c r="R50" s="14" t="s">
        <v>404</v>
      </c>
      <c r="S50" s="14" t="s">
        <v>440</v>
      </c>
      <c r="T50" s="35">
        <v>5</v>
      </c>
      <c r="U50" s="14" t="s">
        <v>2</v>
      </c>
      <c r="V50" s="14">
        <v>39</v>
      </c>
      <c r="W50" s="16">
        <f>+IF(datos_arg[[#This Row],[Moneda]]="ARS",datos_arg[[#This Row],[Monto]],datos_arg[[#This Row],[Monto]]*datos_arg[[#This Row],[TC]])</f>
        <v>195</v>
      </c>
      <c r="X50" s="16">
        <f>IFERROR(IF(datos_arg[[#This Row],[Moneda]]="USD",datos_arg[[#This Row],[Monto]],datos_arg[[#This Row],[Monto]]/datos_arg[[#This Row],[TC]]),0)</f>
        <v>5</v>
      </c>
      <c r="Y50" s="14"/>
    </row>
    <row r="51" spans="1:25" ht="15" customHeight="1" x14ac:dyDescent="0.25">
      <c r="A51" s="14">
        <f t="shared" si="0"/>
        <v>48</v>
      </c>
      <c r="B51" s="1">
        <v>43509</v>
      </c>
      <c r="C51" s="18">
        <f>+YEAR(datos_arg[[#This Row],[Fecha]])</f>
        <v>2019</v>
      </c>
      <c r="D51" s="18">
        <f>+MONTH(datos_arg[[#This Row],[Fecha]])</f>
        <v>2</v>
      </c>
      <c r="E51" s="14" t="s">
        <v>617</v>
      </c>
      <c r="F51" s="14" t="s">
        <v>8101</v>
      </c>
      <c r="G51" s="14"/>
      <c r="H51" s="14" t="s">
        <v>8103</v>
      </c>
      <c r="I51" s="14" t="s">
        <v>8104</v>
      </c>
      <c r="J51" s="14" t="s">
        <v>472</v>
      </c>
      <c r="K51" s="14"/>
      <c r="L51" s="14" t="s">
        <v>421</v>
      </c>
      <c r="M51" s="14" t="s">
        <v>607</v>
      </c>
      <c r="N51" s="14" t="s">
        <v>20</v>
      </c>
      <c r="O51" s="14"/>
      <c r="P51" s="14"/>
      <c r="Q51" s="14">
        <v>1</v>
      </c>
      <c r="R51" s="14" t="s">
        <v>8101</v>
      </c>
      <c r="S51" s="14" t="s">
        <v>439</v>
      </c>
      <c r="T51" s="35">
        <v>4050</v>
      </c>
      <c r="U51" s="14" t="s">
        <v>4</v>
      </c>
      <c r="V51" s="14">
        <v>38</v>
      </c>
      <c r="W51" s="16">
        <f>+IF(datos_arg[[#This Row],[Moneda]]="ARS",datos_arg[[#This Row],[Monto]],datos_arg[[#This Row],[Monto]]*datos_arg[[#This Row],[TC]])</f>
        <v>4050</v>
      </c>
      <c r="X51" s="16">
        <f>IFERROR(IF(datos_arg[[#This Row],[Moneda]]="USD",datos_arg[[#This Row],[Monto]],datos_arg[[#This Row],[Monto]]/datos_arg[[#This Row],[TC]]),0)</f>
        <v>106.57894736842105</v>
      </c>
      <c r="Y51" s="14"/>
    </row>
    <row r="52" spans="1:25" ht="15" customHeight="1" x14ac:dyDescent="0.25">
      <c r="A52" s="14">
        <f t="shared" si="0"/>
        <v>49</v>
      </c>
      <c r="B52" s="1">
        <v>43509</v>
      </c>
      <c r="C52" s="18">
        <f>+YEAR(datos_arg[[#This Row],[Fecha]])</f>
        <v>2019</v>
      </c>
      <c r="D52" s="18">
        <f>+MONTH(datos_arg[[#This Row],[Fecha]])</f>
        <v>2</v>
      </c>
      <c r="E52" s="14" t="s">
        <v>1015</v>
      </c>
      <c r="F52" s="14" t="s">
        <v>403</v>
      </c>
      <c r="G52" s="14" t="s">
        <v>5383</v>
      </c>
      <c r="H52" s="14" t="s">
        <v>7132</v>
      </c>
      <c r="I52" s="14" t="s">
        <v>7132</v>
      </c>
      <c r="J52" s="14" t="s">
        <v>425</v>
      </c>
      <c r="K52" s="14"/>
      <c r="L52" s="14" t="s">
        <v>422</v>
      </c>
      <c r="M52" s="14" t="s">
        <v>429</v>
      </c>
      <c r="N52" s="14" t="s">
        <v>476</v>
      </c>
      <c r="O52" s="14" t="s">
        <v>477</v>
      </c>
      <c r="P52" s="14"/>
      <c r="Q52" s="14">
        <v>1</v>
      </c>
      <c r="R52" s="14" t="s">
        <v>5383</v>
      </c>
      <c r="S52" s="14" t="s">
        <v>439</v>
      </c>
      <c r="T52" s="35">
        <v>4900</v>
      </c>
      <c r="U52" s="14" t="s">
        <v>4</v>
      </c>
      <c r="V52" s="14">
        <v>39</v>
      </c>
      <c r="W52" s="16">
        <f>+IF(datos_arg[[#This Row],[Moneda]]="ARS",datos_arg[[#This Row],[Monto]],datos_arg[[#This Row],[Monto]]*datos_arg[[#This Row],[TC]])</f>
        <v>4900</v>
      </c>
      <c r="X52" s="16">
        <f>IFERROR(IF(datos_arg[[#This Row],[Moneda]]="USD",datos_arg[[#This Row],[Monto]],datos_arg[[#This Row],[Monto]]/datos_arg[[#This Row],[TC]]),0)</f>
        <v>125.64102564102564</v>
      </c>
      <c r="Y52" s="14"/>
    </row>
    <row r="53" spans="1:25" ht="15" customHeight="1" x14ac:dyDescent="0.25">
      <c r="A53" s="14">
        <f t="shared" si="0"/>
        <v>50</v>
      </c>
      <c r="B53" s="1">
        <v>43510</v>
      </c>
      <c r="C53" s="18">
        <f>+YEAR(datos_arg[[#This Row],[Fecha]])</f>
        <v>2019</v>
      </c>
      <c r="D53" s="18">
        <f>+MONTH(datos_arg[[#This Row],[Fecha]])</f>
        <v>2</v>
      </c>
      <c r="E53" s="14" t="s">
        <v>1015</v>
      </c>
      <c r="F53" s="14" t="s">
        <v>430</v>
      </c>
      <c r="G53" s="14"/>
      <c r="H53" s="14" t="s">
        <v>7132</v>
      </c>
      <c r="I53" s="14" t="s">
        <v>7132</v>
      </c>
      <c r="J53" s="14" t="s">
        <v>425</v>
      </c>
      <c r="K53" s="14"/>
      <c r="L53" s="14" t="s">
        <v>425</v>
      </c>
      <c r="M53" s="14" t="s">
        <v>60</v>
      </c>
      <c r="N53" s="14" t="s">
        <v>26</v>
      </c>
      <c r="O53" s="14" t="s">
        <v>479</v>
      </c>
      <c r="P53" s="14"/>
      <c r="Q53" s="14"/>
      <c r="R53" s="14" t="s">
        <v>430</v>
      </c>
      <c r="S53" s="14" t="s">
        <v>439</v>
      </c>
      <c r="T53" s="35">
        <v>1000</v>
      </c>
      <c r="U53" s="14" t="s">
        <v>4</v>
      </c>
      <c r="V53" s="14">
        <v>40.5</v>
      </c>
      <c r="W53" s="16">
        <f>+IF(datos_arg[[#This Row],[Moneda]]="ARS",datos_arg[[#This Row],[Monto]],datos_arg[[#This Row],[Monto]]*datos_arg[[#This Row],[TC]])</f>
        <v>1000</v>
      </c>
      <c r="X53" s="16">
        <f>IFERROR(IF(datos_arg[[#This Row],[Moneda]]="USD",datos_arg[[#This Row],[Monto]],datos_arg[[#This Row],[Monto]]/datos_arg[[#This Row],[TC]]),0)</f>
        <v>24.691358024691358</v>
      </c>
      <c r="Y53" s="14"/>
    </row>
    <row r="54" spans="1:25" ht="15" customHeight="1" x14ac:dyDescent="0.25">
      <c r="A54" s="14">
        <f t="shared" si="0"/>
        <v>51</v>
      </c>
      <c r="B54" s="1">
        <v>43511</v>
      </c>
      <c r="C54" s="18">
        <f>+YEAR(datos_arg[[#This Row],[Fecha]])</f>
        <v>2019</v>
      </c>
      <c r="D54" s="18">
        <f>+MONTH(datos_arg[[#This Row],[Fecha]])</f>
        <v>2</v>
      </c>
      <c r="E54" s="14" t="s">
        <v>617</v>
      </c>
      <c r="F54" s="14" t="s">
        <v>5384</v>
      </c>
      <c r="G54" s="14"/>
      <c r="H54" s="14" t="s">
        <v>7</v>
      </c>
      <c r="I54" s="14" t="s">
        <v>7132</v>
      </c>
      <c r="J54" s="14" t="s">
        <v>425</v>
      </c>
      <c r="K54" s="14"/>
      <c r="L54" s="14" t="s">
        <v>426</v>
      </c>
      <c r="M54" s="14" t="s">
        <v>1716</v>
      </c>
      <c r="N54" s="14" t="s">
        <v>31</v>
      </c>
      <c r="O54" s="14"/>
      <c r="P54" s="14"/>
      <c r="Q54" s="14">
        <v>1</v>
      </c>
      <c r="R54" s="14" t="s">
        <v>5384</v>
      </c>
      <c r="S54" s="14" t="s">
        <v>439</v>
      </c>
      <c r="T54" s="35">
        <v>11477</v>
      </c>
      <c r="U54" s="14" t="s">
        <v>4</v>
      </c>
      <c r="V54" s="14">
        <v>40.5</v>
      </c>
      <c r="W54" s="16">
        <f>+IF(datos_arg[[#This Row],[Moneda]]="ARS",datos_arg[[#This Row],[Monto]],datos_arg[[#This Row],[Monto]]*datos_arg[[#This Row],[TC]])</f>
        <v>11477</v>
      </c>
      <c r="X54" s="16">
        <f>IFERROR(IF(datos_arg[[#This Row],[Moneda]]="USD",datos_arg[[#This Row],[Monto]],datos_arg[[#This Row],[Monto]]/datos_arg[[#This Row],[TC]]),0)</f>
        <v>283.38271604938274</v>
      </c>
      <c r="Y54" s="14"/>
    </row>
    <row r="55" spans="1:25" x14ac:dyDescent="0.25">
      <c r="A55" s="14">
        <f t="shared" si="0"/>
        <v>52</v>
      </c>
      <c r="B55" s="1">
        <v>43514</v>
      </c>
      <c r="C55" s="18">
        <f>+YEAR(datos_arg[[#This Row],[Fecha]])</f>
        <v>2019</v>
      </c>
      <c r="D55" s="18">
        <f>+MONTH(datos_arg[[#This Row],[Fecha]])</f>
        <v>2</v>
      </c>
      <c r="E55" s="14" t="s">
        <v>5358</v>
      </c>
      <c r="F55" s="14" t="s">
        <v>4109</v>
      </c>
      <c r="G55" s="14"/>
      <c r="H55" s="14" t="s">
        <v>4114</v>
      </c>
      <c r="I55" s="14" t="s">
        <v>7132</v>
      </c>
      <c r="J55" s="14" t="s">
        <v>425</v>
      </c>
      <c r="K55" s="14"/>
      <c r="L55" s="14" t="s">
        <v>425</v>
      </c>
      <c r="M55" s="14" t="s">
        <v>68</v>
      </c>
      <c r="N55" s="14" t="s">
        <v>33</v>
      </c>
      <c r="O55" s="14" t="s">
        <v>3964</v>
      </c>
      <c r="P55" s="14"/>
      <c r="Q55" s="14"/>
      <c r="R55" s="14" t="s">
        <v>4109</v>
      </c>
      <c r="S55" s="14" t="s">
        <v>440</v>
      </c>
      <c r="T55" s="35">
        <v>2800</v>
      </c>
      <c r="U55" s="14" t="s">
        <v>2</v>
      </c>
      <c r="V55" s="14">
        <v>40.5</v>
      </c>
      <c r="W55" s="16">
        <f>+IF(datos_arg[[#This Row],[Moneda]]="ARS",datos_arg[[#This Row],[Monto]],datos_arg[[#This Row],[Monto]]*datos_arg[[#This Row],[TC]])</f>
        <v>113400</v>
      </c>
      <c r="X55" s="16">
        <f>IFERROR(IF(datos_arg[[#This Row],[Moneda]]="USD",datos_arg[[#This Row],[Monto]],datos_arg[[#This Row],[Monto]]/datos_arg[[#This Row],[TC]]),0)</f>
        <v>2800</v>
      </c>
      <c r="Y55" s="14"/>
    </row>
    <row r="56" spans="1:25" x14ac:dyDescent="0.25">
      <c r="A56" s="14">
        <f t="shared" si="0"/>
        <v>53</v>
      </c>
      <c r="B56" s="1">
        <v>43515</v>
      </c>
      <c r="C56" s="18">
        <f>+YEAR(datos_arg[[#This Row],[Fecha]])</f>
        <v>2019</v>
      </c>
      <c r="D56" s="18">
        <f>+MONTH(datos_arg[[#This Row],[Fecha]])</f>
        <v>2</v>
      </c>
      <c r="E56" s="14" t="s">
        <v>408</v>
      </c>
      <c r="F56" s="14" t="s">
        <v>69</v>
      </c>
      <c r="G56" s="14"/>
      <c r="H56" s="14" t="s">
        <v>7132</v>
      </c>
      <c r="I56" s="14" t="s">
        <v>7132</v>
      </c>
      <c r="J56" s="14" t="s">
        <v>425</v>
      </c>
      <c r="K56" s="14"/>
      <c r="L56" s="14" t="s">
        <v>425</v>
      </c>
      <c r="M56" s="14" t="s">
        <v>452</v>
      </c>
      <c r="N56" s="14" t="s">
        <v>452</v>
      </c>
      <c r="O56" s="14" t="s">
        <v>481</v>
      </c>
      <c r="P56" s="14"/>
      <c r="Q56" s="14"/>
      <c r="R56" s="14" t="s">
        <v>439</v>
      </c>
      <c r="S56" s="14" t="s">
        <v>440</v>
      </c>
      <c r="T56" s="35">
        <v>1400</v>
      </c>
      <c r="U56" s="14" t="s">
        <v>2</v>
      </c>
      <c r="V56" s="14">
        <v>38</v>
      </c>
      <c r="W56" s="16">
        <f>+IF(datos_arg[[#This Row],[Moneda]]="ARS",datos_arg[[#This Row],[Monto]],datos_arg[[#This Row],[Monto]]*datos_arg[[#This Row],[TC]])</f>
        <v>53200</v>
      </c>
      <c r="X56" s="16">
        <f>IFERROR(IF(datos_arg[[#This Row],[Moneda]]="USD",datos_arg[[#This Row],[Monto]],datos_arg[[#This Row],[Monto]]/datos_arg[[#This Row],[TC]]),0)</f>
        <v>1400</v>
      </c>
      <c r="Y56" s="14"/>
    </row>
    <row r="57" spans="1:25" ht="15" customHeight="1" x14ac:dyDescent="0.25">
      <c r="A57" s="14">
        <f t="shared" si="0"/>
        <v>54</v>
      </c>
      <c r="B57" s="1">
        <v>43515</v>
      </c>
      <c r="C57" s="18">
        <f>+YEAR(datos_arg[[#This Row],[Fecha]])</f>
        <v>2019</v>
      </c>
      <c r="D57" s="18">
        <f>+MONTH(datos_arg[[#This Row],[Fecha]])</f>
        <v>2</v>
      </c>
      <c r="E57" s="14" t="s">
        <v>1015</v>
      </c>
      <c r="F57" s="14" t="s">
        <v>430</v>
      </c>
      <c r="G57" s="14"/>
      <c r="H57" s="14" t="s">
        <v>7132</v>
      </c>
      <c r="I57" s="14" t="s">
        <v>7132</v>
      </c>
      <c r="J57" s="14" t="s">
        <v>425</v>
      </c>
      <c r="K57" s="14"/>
      <c r="L57" s="14" t="s">
        <v>425</v>
      </c>
      <c r="M57" s="14" t="s">
        <v>60</v>
      </c>
      <c r="N57" s="14" t="s">
        <v>26</v>
      </c>
      <c r="O57" s="14" t="s">
        <v>60</v>
      </c>
      <c r="P57" s="14"/>
      <c r="Q57" s="14"/>
      <c r="R57" s="14" t="s">
        <v>430</v>
      </c>
      <c r="S57" s="14" t="s">
        <v>439</v>
      </c>
      <c r="T57" s="35">
        <v>600</v>
      </c>
      <c r="U57" s="14" t="s">
        <v>4</v>
      </c>
      <c r="V57" s="14">
        <v>40.5</v>
      </c>
      <c r="W57" s="16">
        <f>+IF(datos_arg[[#This Row],[Moneda]]="ARS",datos_arg[[#This Row],[Monto]],datos_arg[[#This Row],[Monto]]*datos_arg[[#This Row],[TC]])</f>
        <v>600</v>
      </c>
      <c r="X57" s="16">
        <f>IFERROR(IF(datos_arg[[#This Row],[Moneda]]="USD",datos_arg[[#This Row],[Monto]],datos_arg[[#This Row],[Monto]]/datos_arg[[#This Row],[TC]]),0)</f>
        <v>14.814814814814815</v>
      </c>
      <c r="Y57" s="14"/>
    </row>
    <row r="58" spans="1:25" ht="15" customHeight="1" x14ac:dyDescent="0.25">
      <c r="A58" s="14">
        <f t="shared" si="0"/>
        <v>55</v>
      </c>
      <c r="B58" s="1">
        <v>43515</v>
      </c>
      <c r="C58" s="18">
        <f>+YEAR(datos_arg[[#This Row],[Fecha]])</f>
        <v>2019</v>
      </c>
      <c r="D58" s="18">
        <f>+MONTH(datos_arg[[#This Row],[Fecha]])</f>
        <v>2</v>
      </c>
      <c r="E58" s="14" t="s">
        <v>1015</v>
      </c>
      <c r="F58" s="14" t="s">
        <v>430</v>
      </c>
      <c r="G58" s="14"/>
      <c r="H58" s="14" t="s">
        <v>7132</v>
      </c>
      <c r="I58" s="14" t="s">
        <v>7132</v>
      </c>
      <c r="J58" s="14" t="s">
        <v>425</v>
      </c>
      <c r="K58" s="14"/>
      <c r="L58" s="14" t="s">
        <v>425</v>
      </c>
      <c r="M58" s="14" t="s">
        <v>102</v>
      </c>
      <c r="N58" s="14" t="s">
        <v>480</v>
      </c>
      <c r="O58" s="14"/>
      <c r="P58" s="14"/>
      <c r="Q58" s="14"/>
      <c r="R58" s="14" t="s">
        <v>430</v>
      </c>
      <c r="S58" s="14" t="s">
        <v>439</v>
      </c>
      <c r="T58" s="35">
        <v>1000</v>
      </c>
      <c r="U58" s="14" t="s">
        <v>4</v>
      </c>
      <c r="V58" s="14">
        <v>40.5</v>
      </c>
      <c r="W58" s="16">
        <f>+IF(datos_arg[[#This Row],[Moneda]]="ARS",datos_arg[[#This Row],[Monto]],datos_arg[[#This Row],[Monto]]*datos_arg[[#This Row],[TC]])</f>
        <v>1000</v>
      </c>
      <c r="X58" s="16">
        <f>IFERROR(IF(datos_arg[[#This Row],[Moneda]]="USD",datos_arg[[#This Row],[Monto]],datos_arg[[#This Row],[Monto]]/datos_arg[[#This Row],[TC]]),0)</f>
        <v>24.691358024691358</v>
      </c>
      <c r="Y58" s="14"/>
    </row>
    <row r="59" spans="1:25" x14ac:dyDescent="0.25">
      <c r="A59" s="14">
        <f t="shared" si="0"/>
        <v>56</v>
      </c>
      <c r="B59" s="1">
        <v>43516</v>
      </c>
      <c r="C59" s="18">
        <f>+YEAR(datos_arg[[#This Row],[Fecha]])</f>
        <v>2019</v>
      </c>
      <c r="D59" s="18">
        <f>+MONTH(datos_arg[[#This Row],[Fecha]])</f>
        <v>2</v>
      </c>
      <c r="E59" s="14" t="s">
        <v>617</v>
      </c>
      <c r="F59" s="14" t="s">
        <v>5384</v>
      </c>
      <c r="G59" s="14"/>
      <c r="H59" s="14" t="s">
        <v>7</v>
      </c>
      <c r="I59" s="14" t="s">
        <v>7132</v>
      </c>
      <c r="J59" s="14" t="s">
        <v>472</v>
      </c>
      <c r="K59" s="14"/>
      <c r="L59" s="14" t="s">
        <v>426</v>
      </c>
      <c r="M59" s="14" t="s">
        <v>473</v>
      </c>
      <c r="N59" s="14" t="s">
        <v>16</v>
      </c>
      <c r="O59" s="14" t="s">
        <v>3944</v>
      </c>
      <c r="P59" s="14"/>
      <c r="Q59" s="14">
        <v>1</v>
      </c>
      <c r="R59" s="14" t="s">
        <v>5384</v>
      </c>
      <c r="S59" s="14" t="s">
        <v>440</v>
      </c>
      <c r="T59" s="35">
        <v>50</v>
      </c>
      <c r="U59" s="14" t="s">
        <v>2</v>
      </c>
      <c r="V59" s="14">
        <v>38</v>
      </c>
      <c r="W59" s="16">
        <f>+IF(datos_arg[[#This Row],[Moneda]]="ARS",datos_arg[[#This Row],[Monto]],datos_arg[[#This Row],[Monto]]*datos_arg[[#This Row],[TC]])</f>
        <v>1900</v>
      </c>
      <c r="X59" s="16">
        <f>IFERROR(IF(datos_arg[[#This Row],[Moneda]]="USD",datos_arg[[#This Row],[Monto]],datos_arg[[#This Row],[Monto]]/datos_arg[[#This Row],[TC]]),0)</f>
        <v>50</v>
      </c>
      <c r="Y59" s="14"/>
    </row>
    <row r="60" spans="1:25" ht="15" customHeight="1" x14ac:dyDescent="0.25">
      <c r="A60" s="14">
        <f t="shared" si="0"/>
        <v>57</v>
      </c>
      <c r="B60" s="1">
        <v>43516</v>
      </c>
      <c r="C60" s="18">
        <f>+YEAR(datos_arg[[#This Row],[Fecha]])</f>
        <v>2019</v>
      </c>
      <c r="D60" s="18">
        <f>+MONTH(datos_arg[[#This Row],[Fecha]])</f>
        <v>2</v>
      </c>
      <c r="E60" s="14" t="s">
        <v>617</v>
      </c>
      <c r="F60" s="14" t="s">
        <v>8101</v>
      </c>
      <c r="G60" s="14"/>
      <c r="H60" s="14" t="s">
        <v>8103</v>
      </c>
      <c r="I60" s="14" t="s">
        <v>8104</v>
      </c>
      <c r="J60" s="14" t="s">
        <v>482</v>
      </c>
      <c r="K60" s="14" t="s">
        <v>420</v>
      </c>
      <c r="L60" s="14" t="s">
        <v>426</v>
      </c>
      <c r="M60" s="14" t="s">
        <v>482</v>
      </c>
      <c r="N60" s="14" t="s">
        <v>34</v>
      </c>
      <c r="O60" s="14"/>
      <c r="P60" s="14"/>
      <c r="Q60" s="14">
        <v>1</v>
      </c>
      <c r="R60" s="14" t="s">
        <v>8101</v>
      </c>
      <c r="S60" s="14" t="s">
        <v>439</v>
      </c>
      <c r="T60" s="35">
        <v>33216</v>
      </c>
      <c r="U60" s="14" t="s">
        <v>4</v>
      </c>
      <c r="V60" s="14">
        <v>38</v>
      </c>
      <c r="W60" s="16">
        <f>+IF(datos_arg[[#This Row],[Moneda]]="ARS",datos_arg[[#This Row],[Monto]],datos_arg[[#This Row],[Monto]]*datos_arg[[#This Row],[TC]])</f>
        <v>33216</v>
      </c>
      <c r="X60" s="16">
        <f>IFERROR(IF(datos_arg[[#This Row],[Moneda]]="USD",datos_arg[[#This Row],[Monto]],datos_arg[[#This Row],[Monto]]/datos_arg[[#This Row],[TC]]),0)</f>
        <v>874.10526315789468</v>
      </c>
      <c r="Y60" s="14"/>
    </row>
    <row r="61" spans="1:25" ht="15" customHeight="1" x14ac:dyDescent="0.25">
      <c r="A61" s="14">
        <f t="shared" si="0"/>
        <v>58</v>
      </c>
      <c r="B61" s="1">
        <v>43516</v>
      </c>
      <c r="C61" s="18">
        <f>+YEAR(datos_arg[[#This Row],[Fecha]])</f>
        <v>2019</v>
      </c>
      <c r="D61" s="18">
        <f>+MONTH(datos_arg[[#This Row],[Fecha]])</f>
        <v>2</v>
      </c>
      <c r="E61" s="14" t="s">
        <v>617</v>
      </c>
      <c r="F61" s="14" t="s">
        <v>5384</v>
      </c>
      <c r="G61" s="14"/>
      <c r="H61" s="14" t="s">
        <v>7</v>
      </c>
      <c r="I61" s="14" t="s">
        <v>7132</v>
      </c>
      <c r="J61" s="14" t="s">
        <v>472</v>
      </c>
      <c r="K61" s="14"/>
      <c r="L61" s="14" t="s">
        <v>426</v>
      </c>
      <c r="M61" s="14" t="s">
        <v>473</v>
      </c>
      <c r="N61" s="14" t="s">
        <v>22</v>
      </c>
      <c r="O61" s="14" t="s">
        <v>3943</v>
      </c>
      <c r="P61" s="14"/>
      <c r="Q61" s="14">
        <v>1</v>
      </c>
      <c r="R61" s="14" t="s">
        <v>5384</v>
      </c>
      <c r="S61" s="14" t="s">
        <v>439</v>
      </c>
      <c r="T61" s="35">
        <v>900</v>
      </c>
      <c r="U61" s="14" t="s">
        <v>4</v>
      </c>
      <c r="V61" s="14">
        <v>38</v>
      </c>
      <c r="W61" s="16">
        <f>+IF(datos_arg[[#This Row],[Moneda]]="ARS",datos_arg[[#This Row],[Monto]],datos_arg[[#This Row],[Monto]]*datos_arg[[#This Row],[TC]])</f>
        <v>900</v>
      </c>
      <c r="X61" s="16">
        <f>IFERROR(IF(datos_arg[[#This Row],[Moneda]]="USD",datos_arg[[#This Row],[Monto]],datos_arg[[#This Row],[Monto]]/datos_arg[[#This Row],[TC]]),0)</f>
        <v>23.684210526315791</v>
      </c>
      <c r="Y61" s="14"/>
    </row>
    <row r="62" spans="1:25" ht="15" customHeight="1" x14ac:dyDescent="0.25">
      <c r="A62" s="14">
        <f t="shared" si="0"/>
        <v>59</v>
      </c>
      <c r="B62" s="1">
        <v>43517</v>
      </c>
      <c r="C62" s="18">
        <f>+YEAR(datos_arg[[#This Row],[Fecha]])</f>
        <v>2019</v>
      </c>
      <c r="D62" s="18">
        <f>+MONTH(datos_arg[[#This Row],[Fecha]])</f>
        <v>2</v>
      </c>
      <c r="E62" s="14" t="s">
        <v>617</v>
      </c>
      <c r="F62" s="14" t="s">
        <v>5384</v>
      </c>
      <c r="G62" s="14"/>
      <c r="H62" s="14" t="s">
        <v>7</v>
      </c>
      <c r="I62" s="14" t="s">
        <v>7132</v>
      </c>
      <c r="J62" s="14" t="s">
        <v>472</v>
      </c>
      <c r="K62" s="14"/>
      <c r="L62" s="14" t="s">
        <v>426</v>
      </c>
      <c r="M62" s="14" t="s">
        <v>473</v>
      </c>
      <c r="N62" s="14" t="s">
        <v>16</v>
      </c>
      <c r="O62" s="14" t="s">
        <v>3944</v>
      </c>
      <c r="P62" s="14"/>
      <c r="Q62" s="14">
        <v>1</v>
      </c>
      <c r="R62" s="14" t="s">
        <v>5384</v>
      </c>
      <c r="S62" s="14" t="s">
        <v>439</v>
      </c>
      <c r="T62" s="35">
        <v>600</v>
      </c>
      <c r="U62" s="14" t="s">
        <v>4</v>
      </c>
      <c r="V62" s="14">
        <v>38</v>
      </c>
      <c r="W62" s="16">
        <f>+IF(datos_arg[[#This Row],[Moneda]]="ARS",datos_arg[[#This Row],[Monto]],datos_arg[[#This Row],[Monto]]*datos_arg[[#This Row],[TC]])</f>
        <v>600</v>
      </c>
      <c r="X62" s="16">
        <f>IFERROR(IF(datos_arg[[#This Row],[Moneda]]="USD",datos_arg[[#This Row],[Monto]],datos_arg[[#This Row],[Monto]]/datos_arg[[#This Row],[TC]]),0)</f>
        <v>15.789473684210526</v>
      </c>
      <c r="Y62" s="14"/>
    </row>
    <row r="63" spans="1:25" ht="15" customHeight="1" x14ac:dyDescent="0.25">
      <c r="A63" s="14">
        <f t="shared" si="0"/>
        <v>60</v>
      </c>
      <c r="B63" s="1">
        <v>43518</v>
      </c>
      <c r="C63" s="18">
        <f>+YEAR(datos_arg[[#This Row],[Fecha]])</f>
        <v>2019</v>
      </c>
      <c r="D63" s="18">
        <f>+MONTH(datos_arg[[#This Row],[Fecha]])</f>
        <v>2</v>
      </c>
      <c r="E63" s="14" t="s">
        <v>1015</v>
      </c>
      <c r="F63" s="14" t="s">
        <v>430</v>
      </c>
      <c r="G63" s="14"/>
      <c r="H63" s="14" t="s">
        <v>7132</v>
      </c>
      <c r="I63" s="14" t="s">
        <v>7132</v>
      </c>
      <c r="J63" s="14" t="s">
        <v>425</v>
      </c>
      <c r="K63" s="14"/>
      <c r="L63" s="14" t="s">
        <v>425</v>
      </c>
      <c r="M63" s="14" t="s">
        <v>60</v>
      </c>
      <c r="N63" s="14" t="s">
        <v>36</v>
      </c>
      <c r="O63" s="14" t="s">
        <v>485</v>
      </c>
      <c r="P63" s="14"/>
      <c r="Q63" s="14"/>
      <c r="R63" s="14" t="s">
        <v>430</v>
      </c>
      <c r="S63" s="14" t="s">
        <v>439</v>
      </c>
      <c r="T63" s="35">
        <v>1800</v>
      </c>
      <c r="U63" s="14" t="s">
        <v>4</v>
      </c>
      <c r="V63" s="14">
        <v>38</v>
      </c>
      <c r="W63" s="16">
        <f>+IF(datos_arg[[#This Row],[Moneda]]="ARS",datos_arg[[#This Row],[Monto]],datos_arg[[#This Row],[Monto]]*datos_arg[[#This Row],[TC]])</f>
        <v>1800</v>
      </c>
      <c r="X63" s="16">
        <f>IFERROR(IF(datos_arg[[#This Row],[Moneda]]="USD",datos_arg[[#This Row],[Monto]],datos_arg[[#This Row],[Monto]]/datos_arg[[#This Row],[TC]]),0)</f>
        <v>47.368421052631582</v>
      </c>
      <c r="Y63" s="14"/>
    </row>
    <row r="64" spans="1:25" ht="15" customHeight="1" x14ac:dyDescent="0.25">
      <c r="A64" s="14">
        <f t="shared" si="0"/>
        <v>61</v>
      </c>
      <c r="B64" s="1">
        <v>43518</v>
      </c>
      <c r="C64" s="18">
        <f>+YEAR(datos_arg[[#This Row],[Fecha]])</f>
        <v>2019</v>
      </c>
      <c r="D64" s="18">
        <f>+MONTH(datos_arg[[#This Row],[Fecha]])</f>
        <v>2</v>
      </c>
      <c r="E64" s="14" t="s">
        <v>617</v>
      </c>
      <c r="F64" s="14" t="s">
        <v>5384</v>
      </c>
      <c r="G64" s="14"/>
      <c r="H64" s="14" t="s">
        <v>7</v>
      </c>
      <c r="I64" s="14" t="s">
        <v>7132</v>
      </c>
      <c r="J64" s="14" t="s">
        <v>483</v>
      </c>
      <c r="K64" s="14" t="s">
        <v>420</v>
      </c>
      <c r="L64" s="14" t="s">
        <v>426</v>
      </c>
      <c r="M64" s="14" t="s">
        <v>483</v>
      </c>
      <c r="N64" s="14" t="s">
        <v>35</v>
      </c>
      <c r="O64" s="14" t="s">
        <v>484</v>
      </c>
      <c r="P64" s="14"/>
      <c r="Q64" s="14">
        <v>1</v>
      </c>
      <c r="R64" s="14" t="s">
        <v>5384</v>
      </c>
      <c r="S64" s="14" t="s">
        <v>439</v>
      </c>
      <c r="T64" s="35">
        <v>3970</v>
      </c>
      <c r="U64" s="14" t="s">
        <v>4</v>
      </c>
      <c r="V64" s="14">
        <v>38</v>
      </c>
      <c r="W64" s="16">
        <f>+IF(datos_arg[[#This Row],[Moneda]]="ARS",datos_arg[[#This Row],[Monto]],datos_arg[[#This Row],[Monto]]*datos_arg[[#This Row],[TC]])</f>
        <v>3970</v>
      </c>
      <c r="X64" s="16">
        <f>IFERROR(IF(datos_arg[[#This Row],[Moneda]]="USD",datos_arg[[#This Row],[Monto]],datos_arg[[#This Row],[Monto]]/datos_arg[[#This Row],[TC]]),0)</f>
        <v>104.47368421052632</v>
      </c>
      <c r="Y64" s="14"/>
    </row>
    <row r="65" spans="1:25" ht="15" customHeight="1" x14ac:dyDescent="0.25">
      <c r="A65" s="14">
        <f t="shared" si="0"/>
        <v>62</v>
      </c>
      <c r="B65" s="1">
        <v>43519</v>
      </c>
      <c r="C65" s="18">
        <f>+YEAR(datos_arg[[#This Row],[Fecha]])</f>
        <v>2019</v>
      </c>
      <c r="D65" s="18">
        <f>+MONTH(datos_arg[[#This Row],[Fecha]])</f>
        <v>2</v>
      </c>
      <c r="E65" s="14" t="s">
        <v>407</v>
      </c>
      <c r="F65" s="14" t="s">
        <v>5360</v>
      </c>
      <c r="G65" s="14"/>
      <c r="H65" s="14" t="s">
        <v>7132</v>
      </c>
      <c r="I65" s="14" t="s">
        <v>7132</v>
      </c>
      <c r="J65" s="14" t="s">
        <v>425</v>
      </c>
      <c r="K65" s="14"/>
      <c r="L65" s="14" t="s">
        <v>425</v>
      </c>
      <c r="M65" s="14" t="s">
        <v>434</v>
      </c>
      <c r="N65" s="14" t="s">
        <v>434</v>
      </c>
      <c r="O65" s="14"/>
      <c r="P65" s="14"/>
      <c r="Q65" s="14"/>
      <c r="R65" s="14" t="s">
        <v>440</v>
      </c>
      <c r="S65" s="14" t="s">
        <v>443</v>
      </c>
      <c r="T65" s="35">
        <v>27200.800000000047</v>
      </c>
      <c r="U65" s="14" t="s">
        <v>4</v>
      </c>
      <c r="V65" s="14">
        <v>0</v>
      </c>
      <c r="W65" s="16">
        <f>+IF(datos_arg[[#This Row],[Moneda]]="ARS",datos_arg[[#This Row],[Monto]],datos_arg[[#This Row],[Monto]]*datos_arg[[#This Row],[TC]])</f>
        <v>27200.800000000047</v>
      </c>
      <c r="X65" s="16">
        <f>IFERROR(IF(datos_arg[[#This Row],[Moneda]]="USD",datos_arg[[#This Row],[Monto]],datos_arg[[#This Row],[Monto]]/datos_arg[[#This Row],[TC]]),0)</f>
        <v>0</v>
      </c>
      <c r="Y65" s="14"/>
    </row>
    <row r="66" spans="1:25" ht="15" customHeight="1" x14ac:dyDescent="0.25">
      <c r="A66" s="14">
        <f t="shared" si="0"/>
        <v>63</v>
      </c>
      <c r="B66" s="1">
        <v>43519</v>
      </c>
      <c r="C66" s="18">
        <f>+YEAR(datos_arg[[#This Row],[Fecha]])</f>
        <v>2019</v>
      </c>
      <c r="D66" s="18">
        <f>+MONTH(datos_arg[[#This Row],[Fecha]])</f>
        <v>2</v>
      </c>
      <c r="E66" s="14" t="s">
        <v>407</v>
      </c>
      <c r="F66" s="14" t="s">
        <v>5360</v>
      </c>
      <c r="G66" s="14"/>
      <c r="H66" s="14" t="s">
        <v>7132</v>
      </c>
      <c r="I66" s="14" t="s">
        <v>7132</v>
      </c>
      <c r="J66" s="14" t="s">
        <v>425</v>
      </c>
      <c r="K66" s="14"/>
      <c r="L66" s="14" t="s">
        <v>425</v>
      </c>
      <c r="M66" s="14" t="s">
        <v>434</v>
      </c>
      <c r="N66" s="14" t="s">
        <v>434</v>
      </c>
      <c r="O66" s="14"/>
      <c r="P66" s="14"/>
      <c r="Q66" s="14"/>
      <c r="R66" s="14" t="s">
        <v>441</v>
      </c>
      <c r="S66" s="14" t="s">
        <v>439</v>
      </c>
      <c r="T66" s="35">
        <v>22.045387312115299</v>
      </c>
      <c r="U66" s="14" t="s">
        <v>2</v>
      </c>
      <c r="V66" s="14">
        <v>0</v>
      </c>
      <c r="W66" s="16">
        <f>+IF(datos_arg[[#This Row],[Moneda]]="ARS",datos_arg[[#This Row],[Monto]],datos_arg[[#This Row],[Monto]]*datos_arg[[#This Row],[TC]])</f>
        <v>0</v>
      </c>
      <c r="X66" s="16">
        <f>IFERROR(IF(datos_arg[[#This Row],[Moneda]]="USD",datos_arg[[#This Row],[Monto]],datos_arg[[#This Row],[Monto]]/datos_arg[[#This Row],[TC]]),0)</f>
        <v>22.045387312115299</v>
      </c>
      <c r="Y66" s="14"/>
    </row>
    <row r="67" spans="1:25" x14ac:dyDescent="0.25">
      <c r="A67" s="14">
        <f t="shared" si="0"/>
        <v>64</v>
      </c>
      <c r="B67" s="1">
        <v>43519</v>
      </c>
      <c r="C67" s="18">
        <f>+YEAR(datos_arg[[#This Row],[Fecha]])</f>
        <v>2019</v>
      </c>
      <c r="D67" s="18">
        <f>+MONTH(datos_arg[[#This Row],[Fecha]])</f>
        <v>2</v>
      </c>
      <c r="E67" s="14" t="s">
        <v>408</v>
      </c>
      <c r="F67" s="14" t="s">
        <v>69</v>
      </c>
      <c r="G67" s="14"/>
      <c r="H67" s="14" t="s">
        <v>7132</v>
      </c>
      <c r="I67" s="14" t="s">
        <v>7132</v>
      </c>
      <c r="J67" s="14" t="s">
        <v>425</v>
      </c>
      <c r="K67" s="14"/>
      <c r="L67" s="14" t="s">
        <v>425</v>
      </c>
      <c r="M67" s="14" t="s">
        <v>37</v>
      </c>
      <c r="N67" s="14" t="s">
        <v>37</v>
      </c>
      <c r="O67" s="14" t="s">
        <v>486</v>
      </c>
      <c r="P67" s="14"/>
      <c r="Q67" s="14"/>
      <c r="R67" s="14" t="s">
        <v>439</v>
      </c>
      <c r="S67" s="14" t="s">
        <v>440</v>
      </c>
      <c r="T67" s="35">
        <v>1400</v>
      </c>
      <c r="U67" s="14" t="s">
        <v>2</v>
      </c>
      <c r="V67" s="14">
        <v>38.700000000000003</v>
      </c>
      <c r="W67" s="16">
        <f>+IF(datos_arg[[#This Row],[Moneda]]="ARS",datos_arg[[#This Row],[Monto]],datos_arg[[#This Row],[Monto]]*datos_arg[[#This Row],[TC]])</f>
        <v>54180.000000000007</v>
      </c>
      <c r="X67" s="16">
        <f>IFERROR(IF(datos_arg[[#This Row],[Moneda]]="USD",datos_arg[[#This Row],[Monto]],datos_arg[[#This Row],[Monto]]/datos_arg[[#This Row],[TC]]),0)</f>
        <v>1400</v>
      </c>
      <c r="Y67" s="14"/>
    </row>
    <row r="68" spans="1:25" ht="15" customHeight="1" x14ac:dyDescent="0.25">
      <c r="A68" s="14">
        <f t="shared" si="0"/>
        <v>65</v>
      </c>
      <c r="B68" s="1">
        <v>43522</v>
      </c>
      <c r="C68" s="18">
        <f>+YEAR(datos_arg[[#This Row],[Fecha]])</f>
        <v>2019</v>
      </c>
      <c r="D68" s="18">
        <f>+MONTH(datos_arg[[#This Row],[Fecha]])</f>
        <v>2</v>
      </c>
      <c r="E68" s="14" t="s">
        <v>617</v>
      </c>
      <c r="F68" s="14" t="s">
        <v>5384</v>
      </c>
      <c r="G68" s="14"/>
      <c r="H68" s="14" t="s">
        <v>7</v>
      </c>
      <c r="I68" s="14" t="s">
        <v>7132</v>
      </c>
      <c r="J68" s="14" t="s">
        <v>425</v>
      </c>
      <c r="K68" s="14" t="s">
        <v>421</v>
      </c>
      <c r="L68" s="14" t="s">
        <v>421</v>
      </c>
      <c r="M68" s="14" t="s">
        <v>488</v>
      </c>
      <c r="N68" s="14" t="s">
        <v>39</v>
      </c>
      <c r="O68" s="14"/>
      <c r="P68" s="14"/>
      <c r="Q68" s="14">
        <v>1</v>
      </c>
      <c r="R68" s="14" t="s">
        <v>5384</v>
      </c>
      <c r="S68" s="14" t="s">
        <v>439</v>
      </c>
      <c r="T68" s="35">
        <v>2400</v>
      </c>
      <c r="U68" s="14" t="s">
        <v>4</v>
      </c>
      <c r="V68" s="14">
        <v>38.700000000000003</v>
      </c>
      <c r="W68" s="16">
        <f>+IF(datos_arg[[#This Row],[Moneda]]="ARS",datos_arg[[#This Row],[Monto]],datos_arg[[#This Row],[Monto]]*datos_arg[[#This Row],[TC]])</f>
        <v>2400</v>
      </c>
      <c r="X68" s="16">
        <f>IFERROR(IF(datos_arg[[#This Row],[Moneda]]="USD",datos_arg[[#This Row],[Monto]],datos_arg[[#This Row],[Monto]]/datos_arg[[#This Row],[TC]]),0)</f>
        <v>62.015503875968989</v>
      </c>
      <c r="Y68" s="14"/>
    </row>
    <row r="69" spans="1:25" ht="15" customHeight="1" x14ac:dyDescent="0.25">
      <c r="A69" s="14">
        <f t="shared" si="0"/>
        <v>66</v>
      </c>
      <c r="B69" s="1">
        <v>43522</v>
      </c>
      <c r="C69" s="18">
        <f>+YEAR(datos_arg[[#This Row],[Fecha]])</f>
        <v>2019</v>
      </c>
      <c r="D69" s="18">
        <f>+MONTH(datos_arg[[#This Row],[Fecha]])</f>
        <v>2</v>
      </c>
      <c r="E69" s="14" t="s">
        <v>1016</v>
      </c>
      <c r="F69" s="14" t="s">
        <v>5365</v>
      </c>
      <c r="G69" s="14" t="s">
        <v>6695</v>
      </c>
      <c r="H69" s="14" t="s">
        <v>7132</v>
      </c>
      <c r="I69" s="14" t="s">
        <v>7132</v>
      </c>
      <c r="J69" s="14" t="s">
        <v>425</v>
      </c>
      <c r="K69" s="14"/>
      <c r="L69" s="14" t="s">
        <v>425</v>
      </c>
      <c r="M69" s="14" t="s">
        <v>436</v>
      </c>
      <c r="N69" s="14" t="s">
        <v>436</v>
      </c>
      <c r="O69" s="14" t="s">
        <v>470</v>
      </c>
      <c r="P69" s="14"/>
      <c r="Q69" s="14"/>
      <c r="R69" s="14" t="s">
        <v>5365</v>
      </c>
      <c r="S69" s="14" t="s">
        <v>439</v>
      </c>
      <c r="T69" s="35">
        <v>6000</v>
      </c>
      <c r="U69" s="14" t="s">
        <v>4</v>
      </c>
      <c r="V69" s="14">
        <v>38.700000000000003</v>
      </c>
      <c r="W69" s="16">
        <f>+IF(datos_arg[[#This Row],[Moneda]]="ARS",datos_arg[[#This Row],[Monto]],datos_arg[[#This Row],[Monto]]*datos_arg[[#This Row],[TC]])</f>
        <v>6000</v>
      </c>
      <c r="X69" s="16">
        <f>IFERROR(IF(datos_arg[[#This Row],[Moneda]]="USD",datos_arg[[#This Row],[Monto]],datos_arg[[#This Row],[Monto]]/datos_arg[[#This Row],[TC]]),0)</f>
        <v>155.03875968992247</v>
      </c>
      <c r="Y69" s="14"/>
    </row>
    <row r="70" spans="1:25" ht="15" customHeight="1" x14ac:dyDescent="0.25">
      <c r="A70" s="14">
        <f t="shared" ref="A70:A133" si="1">+A69+1</f>
        <v>67</v>
      </c>
      <c r="B70" s="1">
        <v>43522</v>
      </c>
      <c r="C70" s="18">
        <f>+YEAR(datos_arg[[#This Row],[Fecha]])</f>
        <v>2019</v>
      </c>
      <c r="D70" s="18">
        <f>+MONTH(datos_arg[[#This Row],[Fecha]])</f>
        <v>2</v>
      </c>
      <c r="E70" s="14" t="s">
        <v>1015</v>
      </c>
      <c r="F70" s="14" t="s">
        <v>403</v>
      </c>
      <c r="G70" s="14" t="s">
        <v>970</v>
      </c>
      <c r="H70" s="14" t="s">
        <v>7132</v>
      </c>
      <c r="I70" s="14" t="s">
        <v>7132</v>
      </c>
      <c r="J70" s="14" t="s">
        <v>425</v>
      </c>
      <c r="K70" s="14"/>
      <c r="L70" s="14" t="s">
        <v>425</v>
      </c>
      <c r="M70" s="14" t="s">
        <v>493</v>
      </c>
      <c r="N70" s="14" t="s">
        <v>524</v>
      </c>
      <c r="O70" s="14" t="s">
        <v>487</v>
      </c>
      <c r="P70" s="14"/>
      <c r="Q70" s="14"/>
      <c r="R70" s="14" t="s">
        <v>970</v>
      </c>
      <c r="S70" s="14" t="s">
        <v>439</v>
      </c>
      <c r="T70" s="35">
        <v>2500</v>
      </c>
      <c r="U70" s="14" t="s">
        <v>4</v>
      </c>
      <c r="V70" s="14">
        <v>38.700000000000003</v>
      </c>
      <c r="W70" s="16">
        <f>+IF(datos_arg[[#This Row],[Moneda]]="ARS",datos_arg[[#This Row],[Monto]],datos_arg[[#This Row],[Monto]]*datos_arg[[#This Row],[TC]])</f>
        <v>2500</v>
      </c>
      <c r="X70" s="16">
        <f>IFERROR(IF(datos_arg[[#This Row],[Moneda]]="USD",datos_arg[[#This Row],[Monto]],datos_arg[[#This Row],[Monto]]/datos_arg[[#This Row],[TC]]),0)</f>
        <v>64.599483204134359</v>
      </c>
      <c r="Y70" s="14"/>
    </row>
    <row r="71" spans="1:25" ht="15" customHeight="1" x14ac:dyDescent="0.25">
      <c r="A71" s="14">
        <f t="shared" si="1"/>
        <v>68</v>
      </c>
      <c r="B71" s="1">
        <v>43522</v>
      </c>
      <c r="C71" s="18">
        <f>+YEAR(datos_arg[[#This Row],[Fecha]])</f>
        <v>2019</v>
      </c>
      <c r="D71" s="18">
        <f>+MONTH(datos_arg[[#This Row],[Fecha]])</f>
        <v>2</v>
      </c>
      <c r="E71" s="14" t="s">
        <v>1015</v>
      </c>
      <c r="F71" s="14" t="s">
        <v>430</v>
      </c>
      <c r="G71" s="14"/>
      <c r="H71" s="14" t="s">
        <v>7132</v>
      </c>
      <c r="I71" s="14" t="s">
        <v>7132</v>
      </c>
      <c r="J71" s="14" t="s">
        <v>425</v>
      </c>
      <c r="K71" s="14"/>
      <c r="L71" s="14" t="s">
        <v>425</v>
      </c>
      <c r="M71" s="14" t="s">
        <v>60</v>
      </c>
      <c r="N71" s="14" t="s">
        <v>26</v>
      </c>
      <c r="O71" s="14" t="s">
        <v>60</v>
      </c>
      <c r="P71" s="14"/>
      <c r="Q71" s="14"/>
      <c r="R71" s="14" t="s">
        <v>430</v>
      </c>
      <c r="S71" s="14" t="s">
        <v>439</v>
      </c>
      <c r="T71" s="35">
        <v>2000</v>
      </c>
      <c r="U71" s="14" t="s">
        <v>4</v>
      </c>
      <c r="V71" s="14">
        <v>38.700000000000003</v>
      </c>
      <c r="W71" s="16">
        <f>+IF(datos_arg[[#This Row],[Moneda]]="ARS",datos_arg[[#This Row],[Monto]],datos_arg[[#This Row],[Monto]]*datos_arg[[#This Row],[TC]])</f>
        <v>2000</v>
      </c>
      <c r="X71" s="16">
        <f>IFERROR(IF(datos_arg[[#This Row],[Moneda]]="USD",datos_arg[[#This Row],[Monto]],datos_arg[[#This Row],[Monto]]/datos_arg[[#This Row],[TC]]),0)</f>
        <v>51.679586563307488</v>
      </c>
      <c r="Y71" s="14"/>
    </row>
    <row r="72" spans="1:25" ht="15" customHeight="1" x14ac:dyDescent="0.25">
      <c r="A72" s="14">
        <f t="shared" si="1"/>
        <v>69</v>
      </c>
      <c r="B72" s="1">
        <v>43522</v>
      </c>
      <c r="C72" s="18">
        <f>+YEAR(datos_arg[[#This Row],[Fecha]])</f>
        <v>2019</v>
      </c>
      <c r="D72" s="18">
        <f>+MONTH(datos_arg[[#This Row],[Fecha]])</f>
        <v>2</v>
      </c>
      <c r="E72" s="14" t="s">
        <v>5358</v>
      </c>
      <c r="F72" s="14" t="s">
        <v>4110</v>
      </c>
      <c r="G72" s="14"/>
      <c r="H72" s="14" t="s">
        <v>4114</v>
      </c>
      <c r="I72" s="14" t="s">
        <v>7132</v>
      </c>
      <c r="J72" s="14" t="s">
        <v>425</v>
      </c>
      <c r="K72" s="14"/>
      <c r="L72" s="14" t="s">
        <v>425</v>
      </c>
      <c r="M72" s="14" t="s">
        <v>5367</v>
      </c>
      <c r="N72" s="14" t="s">
        <v>38</v>
      </c>
      <c r="O72" s="14" t="s">
        <v>3965</v>
      </c>
      <c r="P72" s="14"/>
      <c r="Q72" s="14"/>
      <c r="R72" s="14" t="s">
        <v>4110</v>
      </c>
      <c r="S72" s="14" t="s">
        <v>439</v>
      </c>
      <c r="T72" s="35">
        <v>33000</v>
      </c>
      <c r="U72" s="14" t="s">
        <v>4</v>
      </c>
      <c r="V72" s="14">
        <v>38.700000000000003</v>
      </c>
      <c r="W72" s="16">
        <f>+IF(datos_arg[[#This Row],[Moneda]]="ARS",datos_arg[[#This Row],[Monto]],datos_arg[[#This Row],[Monto]]*datos_arg[[#This Row],[TC]])</f>
        <v>33000</v>
      </c>
      <c r="X72" s="16">
        <f>IFERROR(IF(datos_arg[[#This Row],[Moneda]]="USD",datos_arg[[#This Row],[Monto]],datos_arg[[#This Row],[Monto]]/datos_arg[[#This Row],[TC]]),0)</f>
        <v>852.71317829457359</v>
      </c>
      <c r="Y72" s="14"/>
    </row>
    <row r="73" spans="1:25" x14ac:dyDescent="0.25">
      <c r="A73" s="14">
        <f t="shared" si="1"/>
        <v>70</v>
      </c>
      <c r="B73" s="1">
        <v>43524</v>
      </c>
      <c r="C73" s="18">
        <f>+YEAR(datos_arg[[#This Row],[Fecha]])</f>
        <v>2019</v>
      </c>
      <c r="D73" s="18">
        <f>+MONTH(datos_arg[[#This Row],[Fecha]])</f>
        <v>2</v>
      </c>
      <c r="E73" s="14" t="s">
        <v>408</v>
      </c>
      <c r="F73" s="14" t="s">
        <v>69</v>
      </c>
      <c r="G73" s="14"/>
      <c r="H73" s="14" t="s">
        <v>7132</v>
      </c>
      <c r="I73" s="14" t="s">
        <v>7132</v>
      </c>
      <c r="J73" s="14" t="s">
        <v>425</v>
      </c>
      <c r="K73" s="14"/>
      <c r="L73" s="14" t="s">
        <v>425</v>
      </c>
      <c r="M73" s="14" t="s">
        <v>41</v>
      </c>
      <c r="N73" s="14" t="s">
        <v>41</v>
      </c>
      <c r="O73" s="14" t="s">
        <v>486</v>
      </c>
      <c r="P73" s="14"/>
      <c r="Q73" s="14"/>
      <c r="R73" s="14" t="s">
        <v>439</v>
      </c>
      <c r="S73" s="14" t="s">
        <v>440</v>
      </c>
      <c r="T73" s="35">
        <v>700</v>
      </c>
      <c r="U73" s="14" t="s">
        <v>2</v>
      </c>
      <c r="V73" s="14">
        <v>39.9</v>
      </c>
      <c r="W73" s="16">
        <f>+IF(datos_arg[[#This Row],[Moneda]]="ARS",datos_arg[[#This Row],[Monto]],datos_arg[[#This Row],[Monto]]*datos_arg[[#This Row],[TC]])</f>
        <v>27930</v>
      </c>
      <c r="X73" s="16">
        <f>IFERROR(IF(datos_arg[[#This Row],[Moneda]]="USD",datos_arg[[#This Row],[Monto]],datos_arg[[#This Row],[Monto]]/datos_arg[[#This Row],[TC]]),0)</f>
        <v>700</v>
      </c>
      <c r="Y73" s="14"/>
    </row>
    <row r="74" spans="1:25" ht="15" customHeight="1" x14ac:dyDescent="0.25">
      <c r="A74" s="14">
        <f t="shared" si="1"/>
        <v>71</v>
      </c>
      <c r="B74" s="1">
        <v>43524</v>
      </c>
      <c r="C74" s="18">
        <f>+YEAR(datos_arg[[#This Row],[Fecha]])</f>
        <v>2019</v>
      </c>
      <c r="D74" s="18">
        <f>+MONTH(datos_arg[[#This Row],[Fecha]])</f>
        <v>2</v>
      </c>
      <c r="E74" s="14" t="s">
        <v>1015</v>
      </c>
      <c r="F74" s="14" t="s">
        <v>403</v>
      </c>
      <c r="G74" s="14" t="s">
        <v>970</v>
      </c>
      <c r="H74" s="14" t="s">
        <v>7132</v>
      </c>
      <c r="I74" s="14" t="s">
        <v>7132</v>
      </c>
      <c r="J74" s="14" t="s">
        <v>425</v>
      </c>
      <c r="K74" s="14"/>
      <c r="L74" s="14" t="s">
        <v>425</v>
      </c>
      <c r="M74" s="14" t="s">
        <v>489</v>
      </c>
      <c r="N74" s="14" t="s">
        <v>40</v>
      </c>
      <c r="O74" s="14" t="s">
        <v>490</v>
      </c>
      <c r="P74" s="14"/>
      <c r="Q74" s="14"/>
      <c r="R74" s="14" t="s">
        <v>970</v>
      </c>
      <c r="S74" s="14" t="s">
        <v>439</v>
      </c>
      <c r="T74" s="35">
        <v>400</v>
      </c>
      <c r="U74" s="14" t="s">
        <v>4</v>
      </c>
      <c r="V74" s="14">
        <v>38.700000000000003</v>
      </c>
      <c r="W74" s="16">
        <f>+IF(datos_arg[[#This Row],[Moneda]]="ARS",datos_arg[[#This Row],[Monto]],datos_arg[[#This Row],[Monto]]*datos_arg[[#This Row],[TC]])</f>
        <v>400</v>
      </c>
      <c r="X74" s="16">
        <f>IFERROR(IF(datos_arg[[#This Row],[Moneda]]="USD",datos_arg[[#This Row],[Monto]],datos_arg[[#This Row],[Monto]]/datos_arg[[#This Row],[TC]]),0)</f>
        <v>10.335917312661499</v>
      </c>
      <c r="Y74" s="14"/>
    </row>
    <row r="75" spans="1:25" ht="15" customHeight="1" x14ac:dyDescent="0.25">
      <c r="A75" s="14">
        <f t="shared" si="1"/>
        <v>72</v>
      </c>
      <c r="B75" s="1">
        <v>43525</v>
      </c>
      <c r="C75" s="18">
        <f>+YEAR(datos_arg[[#This Row],[Fecha]])</f>
        <v>2019</v>
      </c>
      <c r="D75" s="18">
        <f>+MONTH(datos_arg[[#This Row],[Fecha]])</f>
        <v>3</v>
      </c>
      <c r="E75" s="14" t="s">
        <v>617</v>
      </c>
      <c r="F75" s="14" t="s">
        <v>5384</v>
      </c>
      <c r="G75" s="14"/>
      <c r="H75" s="14" t="s">
        <v>7</v>
      </c>
      <c r="I75" s="14" t="s">
        <v>7132</v>
      </c>
      <c r="J75" s="14" t="s">
        <v>472</v>
      </c>
      <c r="K75" s="14" t="s">
        <v>421</v>
      </c>
      <c r="L75" s="14" t="s">
        <v>425</v>
      </c>
      <c r="M75" s="14" t="s">
        <v>473</v>
      </c>
      <c r="N75" s="14" t="s">
        <v>492</v>
      </c>
      <c r="O75" s="14"/>
      <c r="P75" s="14"/>
      <c r="Q75" s="14">
        <v>20</v>
      </c>
      <c r="R75" s="14" t="s">
        <v>5384</v>
      </c>
      <c r="S75" s="14" t="s">
        <v>439</v>
      </c>
      <c r="T75" s="35">
        <v>523</v>
      </c>
      <c r="U75" s="14" t="s">
        <v>4</v>
      </c>
      <c r="V75" s="14">
        <v>39.9</v>
      </c>
      <c r="W75" s="16">
        <f>+IF(datos_arg[[#This Row],[Moneda]]="ARS",datos_arg[[#This Row],[Monto]],datos_arg[[#This Row],[Monto]]*datos_arg[[#This Row],[TC]])</f>
        <v>523</v>
      </c>
      <c r="X75" s="16">
        <f>IFERROR(IF(datos_arg[[#This Row],[Moneda]]="USD",datos_arg[[#This Row],[Monto]],datos_arg[[#This Row],[Monto]]/datos_arg[[#This Row],[TC]]),0)</f>
        <v>13.107769423558898</v>
      </c>
      <c r="Y75" s="14"/>
    </row>
    <row r="76" spans="1:25" ht="15" customHeight="1" x14ac:dyDescent="0.25">
      <c r="A76" s="14">
        <f t="shared" si="1"/>
        <v>73</v>
      </c>
      <c r="B76" s="1">
        <v>43525</v>
      </c>
      <c r="C76" s="18">
        <f>+YEAR(datos_arg[[#This Row],[Fecha]])</f>
        <v>2019</v>
      </c>
      <c r="D76" s="18">
        <f>+MONTH(datos_arg[[#This Row],[Fecha]])</f>
        <v>3</v>
      </c>
      <c r="E76" s="14" t="s">
        <v>1015</v>
      </c>
      <c r="F76" s="14" t="s">
        <v>430</v>
      </c>
      <c r="G76" s="14"/>
      <c r="H76" s="14" t="s">
        <v>7132</v>
      </c>
      <c r="I76" s="14" t="s">
        <v>7132</v>
      </c>
      <c r="J76" s="14" t="s">
        <v>425</v>
      </c>
      <c r="K76" s="14"/>
      <c r="L76" s="14" t="s">
        <v>425</v>
      </c>
      <c r="M76" s="14" t="s">
        <v>60</v>
      </c>
      <c r="N76" s="14" t="s">
        <v>26</v>
      </c>
      <c r="O76" s="14" t="s">
        <v>491</v>
      </c>
      <c r="P76" s="14"/>
      <c r="Q76" s="14"/>
      <c r="R76" s="14" t="s">
        <v>430</v>
      </c>
      <c r="S76" s="14" t="s">
        <v>439</v>
      </c>
      <c r="T76" s="35">
        <v>2000</v>
      </c>
      <c r="U76" s="14" t="s">
        <v>4</v>
      </c>
      <c r="V76" s="14">
        <v>39.9</v>
      </c>
      <c r="W76" s="16">
        <f>+IF(datos_arg[[#This Row],[Moneda]]="ARS",datos_arg[[#This Row],[Monto]],datos_arg[[#This Row],[Monto]]*datos_arg[[#This Row],[TC]])</f>
        <v>2000</v>
      </c>
      <c r="X76" s="16">
        <f>IFERROR(IF(datos_arg[[#This Row],[Moneda]]="USD",datos_arg[[#This Row],[Monto]],datos_arg[[#This Row],[Monto]]/datos_arg[[#This Row],[TC]]),0)</f>
        <v>50.125313283208023</v>
      </c>
      <c r="Y76" s="14"/>
    </row>
    <row r="77" spans="1:25" ht="15" customHeight="1" x14ac:dyDescent="0.25">
      <c r="A77" s="14">
        <f t="shared" si="1"/>
        <v>74</v>
      </c>
      <c r="B77" s="1">
        <v>43525</v>
      </c>
      <c r="C77" s="18">
        <f>+YEAR(datos_arg[[#This Row],[Fecha]])</f>
        <v>2019</v>
      </c>
      <c r="D77" s="18">
        <f>+MONTH(datos_arg[[#This Row],[Fecha]])</f>
        <v>3</v>
      </c>
      <c r="E77" s="14" t="s">
        <v>5358</v>
      </c>
      <c r="F77" s="14" t="s">
        <v>4110</v>
      </c>
      <c r="G77" s="14"/>
      <c r="H77" s="14" t="s">
        <v>4114</v>
      </c>
      <c r="I77" s="14" t="s">
        <v>7132</v>
      </c>
      <c r="J77" s="14" t="s">
        <v>425</v>
      </c>
      <c r="K77" s="14"/>
      <c r="L77" s="14" t="s">
        <v>425</v>
      </c>
      <c r="M77" s="14" t="s">
        <v>5368</v>
      </c>
      <c r="N77" s="14" t="s">
        <v>42</v>
      </c>
      <c r="O77" s="14" t="s">
        <v>3966</v>
      </c>
      <c r="P77" s="14"/>
      <c r="Q77" s="14"/>
      <c r="R77" s="14" t="s">
        <v>4110</v>
      </c>
      <c r="S77" s="14" t="s">
        <v>439</v>
      </c>
      <c r="T77" s="35">
        <v>32000</v>
      </c>
      <c r="U77" s="14" t="s">
        <v>4</v>
      </c>
      <c r="V77" s="14">
        <v>39.9</v>
      </c>
      <c r="W77" s="16">
        <f>+IF(datos_arg[[#This Row],[Moneda]]="ARS",datos_arg[[#This Row],[Monto]],datos_arg[[#This Row],[Monto]]*datos_arg[[#This Row],[TC]])</f>
        <v>32000</v>
      </c>
      <c r="X77" s="16">
        <f>IFERROR(IF(datos_arg[[#This Row],[Moneda]]="USD",datos_arg[[#This Row],[Monto]],datos_arg[[#This Row],[Monto]]/datos_arg[[#This Row],[TC]]),0)</f>
        <v>802.00501253132836</v>
      </c>
      <c r="Y77" s="14"/>
    </row>
    <row r="78" spans="1:25" ht="15" customHeight="1" x14ac:dyDescent="0.25">
      <c r="A78" s="14">
        <f t="shared" si="1"/>
        <v>75</v>
      </c>
      <c r="B78" s="1">
        <v>43526</v>
      </c>
      <c r="C78" s="18">
        <f>+YEAR(datos_arg[[#This Row],[Fecha]])</f>
        <v>2019</v>
      </c>
      <c r="D78" s="18">
        <f>+MONTH(datos_arg[[#This Row],[Fecha]])</f>
        <v>3</v>
      </c>
      <c r="E78" s="14" t="s">
        <v>1015</v>
      </c>
      <c r="F78" s="14" t="s">
        <v>403</v>
      </c>
      <c r="G78" s="14" t="s">
        <v>970</v>
      </c>
      <c r="H78" s="14" t="s">
        <v>7132</v>
      </c>
      <c r="I78" s="14" t="s">
        <v>7132</v>
      </c>
      <c r="J78" s="14" t="s">
        <v>425</v>
      </c>
      <c r="K78" s="14"/>
      <c r="L78" s="14" t="s">
        <v>425</v>
      </c>
      <c r="M78" s="14" t="s">
        <v>493</v>
      </c>
      <c r="N78" s="14" t="s">
        <v>43</v>
      </c>
      <c r="O78" s="14" t="s">
        <v>494</v>
      </c>
      <c r="P78" s="14"/>
      <c r="Q78" s="14"/>
      <c r="R78" s="14" t="s">
        <v>970</v>
      </c>
      <c r="S78" s="14" t="s">
        <v>439</v>
      </c>
      <c r="T78" s="35">
        <v>500</v>
      </c>
      <c r="U78" s="14" t="s">
        <v>4</v>
      </c>
      <c r="V78" s="14">
        <v>39.9</v>
      </c>
      <c r="W78" s="16">
        <f>+IF(datos_arg[[#This Row],[Moneda]]="ARS",datos_arg[[#This Row],[Monto]],datos_arg[[#This Row],[Monto]]*datos_arg[[#This Row],[TC]])</f>
        <v>500</v>
      </c>
      <c r="X78" s="16">
        <f>IFERROR(IF(datos_arg[[#This Row],[Moneda]]="USD",datos_arg[[#This Row],[Monto]],datos_arg[[#This Row],[Monto]]/datos_arg[[#This Row],[TC]]),0)</f>
        <v>12.531328320802006</v>
      </c>
      <c r="Y78" s="14"/>
    </row>
    <row r="79" spans="1:25" x14ac:dyDescent="0.25">
      <c r="A79" s="14">
        <f t="shared" si="1"/>
        <v>76</v>
      </c>
      <c r="B79" s="1">
        <v>43527</v>
      </c>
      <c r="C79" s="18">
        <f>+YEAR(datos_arg[[#This Row],[Fecha]])</f>
        <v>2019</v>
      </c>
      <c r="D79" s="18">
        <f>+MONTH(datos_arg[[#This Row],[Fecha]])</f>
        <v>3</v>
      </c>
      <c r="E79" s="14" t="s">
        <v>617</v>
      </c>
      <c r="F79" s="14" t="s">
        <v>5384</v>
      </c>
      <c r="G79" s="14"/>
      <c r="H79" s="14" t="s">
        <v>7</v>
      </c>
      <c r="I79" s="14" t="s">
        <v>7132</v>
      </c>
      <c r="J79" s="14" t="s">
        <v>425</v>
      </c>
      <c r="K79" s="14" t="s">
        <v>420</v>
      </c>
      <c r="L79" s="14" t="s">
        <v>426</v>
      </c>
      <c r="M79" s="14" t="s">
        <v>482</v>
      </c>
      <c r="N79" s="14" t="s">
        <v>34</v>
      </c>
      <c r="O79" s="14" t="s">
        <v>495</v>
      </c>
      <c r="P79" s="14"/>
      <c r="Q79" s="14">
        <v>1</v>
      </c>
      <c r="R79" s="14" t="s">
        <v>5384</v>
      </c>
      <c r="S79" s="14" t="s">
        <v>440</v>
      </c>
      <c r="T79" s="35">
        <v>625</v>
      </c>
      <c r="U79" s="14" t="s">
        <v>2</v>
      </c>
      <c r="V79" s="14">
        <v>41.4</v>
      </c>
      <c r="W79" s="16">
        <f>+IF(datos_arg[[#This Row],[Moneda]]="ARS",datos_arg[[#This Row],[Monto]],datos_arg[[#This Row],[Monto]]*datos_arg[[#This Row],[TC]])</f>
        <v>25875</v>
      </c>
      <c r="X79" s="16">
        <f>IFERROR(IF(datos_arg[[#This Row],[Moneda]]="USD",datos_arg[[#This Row],[Monto]],datos_arg[[#This Row],[Monto]]/datos_arg[[#This Row],[TC]]),0)</f>
        <v>625</v>
      </c>
      <c r="Y79" s="14"/>
    </row>
    <row r="80" spans="1:25" x14ac:dyDescent="0.25">
      <c r="A80" s="14">
        <f t="shared" si="1"/>
        <v>77</v>
      </c>
      <c r="B80" s="1">
        <v>43529</v>
      </c>
      <c r="C80" s="18">
        <f>+YEAR(datos_arg[[#This Row],[Fecha]])</f>
        <v>2019</v>
      </c>
      <c r="D80" s="18">
        <f>+MONTH(datos_arg[[#This Row],[Fecha]])</f>
        <v>3</v>
      </c>
      <c r="E80" s="14" t="s">
        <v>449</v>
      </c>
      <c r="F80" s="14" t="s">
        <v>44</v>
      </c>
      <c r="G80" s="14"/>
      <c r="H80" s="14" t="s">
        <v>7132</v>
      </c>
      <c r="I80" s="14" t="s">
        <v>7132</v>
      </c>
      <c r="J80" s="14" t="s">
        <v>425</v>
      </c>
      <c r="K80" s="14"/>
      <c r="L80" s="14" t="s">
        <v>425</v>
      </c>
      <c r="M80" s="14" t="s">
        <v>45</v>
      </c>
      <c r="N80" s="14" t="s">
        <v>45</v>
      </c>
      <c r="O80" s="14" t="s">
        <v>456</v>
      </c>
      <c r="P80" s="14"/>
      <c r="Q80" s="14"/>
      <c r="R80" s="14" t="s">
        <v>44</v>
      </c>
      <c r="S80" s="14" t="s">
        <v>440</v>
      </c>
      <c r="T80" s="35">
        <v>500</v>
      </c>
      <c r="U80" s="14" t="s">
        <v>2</v>
      </c>
      <c r="V80" s="14">
        <v>41.4</v>
      </c>
      <c r="W80" s="16">
        <f>+IF(datos_arg[[#This Row],[Moneda]]="ARS",datos_arg[[#This Row],[Monto]],datos_arg[[#This Row],[Monto]]*datos_arg[[#This Row],[TC]])</f>
        <v>20700</v>
      </c>
      <c r="X80" s="16">
        <f>IFERROR(IF(datos_arg[[#This Row],[Moneda]]="USD",datos_arg[[#This Row],[Monto]],datos_arg[[#This Row],[Monto]]/datos_arg[[#This Row],[TC]]),0)</f>
        <v>500</v>
      </c>
      <c r="Y80" s="14"/>
    </row>
    <row r="81" spans="1:25" x14ac:dyDescent="0.25">
      <c r="A81" s="14">
        <f t="shared" si="1"/>
        <v>78</v>
      </c>
      <c r="B81" s="1">
        <v>43529</v>
      </c>
      <c r="C81" s="18">
        <f>+YEAR(datos_arg[[#This Row],[Fecha]])</f>
        <v>2019</v>
      </c>
      <c r="D81" s="18">
        <f>+MONTH(datos_arg[[#This Row],[Fecha]])</f>
        <v>3</v>
      </c>
      <c r="E81" s="14" t="s">
        <v>408</v>
      </c>
      <c r="F81" s="14" t="s">
        <v>69</v>
      </c>
      <c r="G81" s="14"/>
      <c r="H81" s="14" t="s">
        <v>7132</v>
      </c>
      <c r="I81" s="14" t="s">
        <v>7132</v>
      </c>
      <c r="J81" s="14" t="s">
        <v>425</v>
      </c>
      <c r="K81" s="14"/>
      <c r="L81" s="14" t="s">
        <v>425</v>
      </c>
      <c r="M81" s="14" t="s">
        <v>452</v>
      </c>
      <c r="N81" s="14" t="s">
        <v>452</v>
      </c>
      <c r="O81" s="14" t="s">
        <v>454</v>
      </c>
      <c r="P81" s="14"/>
      <c r="Q81" s="14"/>
      <c r="R81" s="14" t="s">
        <v>439</v>
      </c>
      <c r="S81" s="14" t="s">
        <v>440</v>
      </c>
      <c r="T81" s="35">
        <v>1500</v>
      </c>
      <c r="U81" s="14" t="s">
        <v>2</v>
      </c>
      <c r="V81" s="14">
        <v>39</v>
      </c>
      <c r="W81" s="16">
        <f>+IF(datos_arg[[#This Row],[Moneda]]="ARS",datos_arg[[#This Row],[Monto]],datos_arg[[#This Row],[Monto]]*datos_arg[[#This Row],[TC]])</f>
        <v>58500</v>
      </c>
      <c r="X81" s="16">
        <f>IFERROR(IF(datos_arg[[#This Row],[Moneda]]="USD",datos_arg[[#This Row],[Monto]],datos_arg[[#This Row],[Monto]]/datos_arg[[#This Row],[TC]]),0)</f>
        <v>1500</v>
      </c>
      <c r="Y81" s="14"/>
    </row>
    <row r="82" spans="1:25" x14ac:dyDescent="0.25">
      <c r="A82" s="14">
        <f t="shared" si="1"/>
        <v>79</v>
      </c>
      <c r="B82" s="1">
        <v>43531</v>
      </c>
      <c r="C82" s="18">
        <f>+YEAR(datos_arg[[#This Row],[Fecha]])</f>
        <v>2019</v>
      </c>
      <c r="D82" s="18">
        <f>+MONTH(datos_arg[[#This Row],[Fecha]])</f>
        <v>3</v>
      </c>
      <c r="E82" s="14" t="s">
        <v>617</v>
      </c>
      <c r="F82" s="14" t="s">
        <v>5384</v>
      </c>
      <c r="G82" s="14"/>
      <c r="H82" s="14" t="s">
        <v>7</v>
      </c>
      <c r="I82" s="14" t="s">
        <v>7132</v>
      </c>
      <c r="J82" s="14" t="s">
        <v>425</v>
      </c>
      <c r="K82" s="14" t="s">
        <v>421</v>
      </c>
      <c r="L82" s="14" t="s">
        <v>421</v>
      </c>
      <c r="M82" s="14" t="s">
        <v>496</v>
      </c>
      <c r="N82" s="14" t="s">
        <v>48</v>
      </c>
      <c r="O82" s="14"/>
      <c r="P82" s="14"/>
      <c r="Q82" s="14">
        <v>1</v>
      </c>
      <c r="R82" s="14" t="s">
        <v>5384</v>
      </c>
      <c r="S82" s="14" t="s">
        <v>440</v>
      </c>
      <c r="T82" s="35">
        <v>1430</v>
      </c>
      <c r="U82" s="14" t="s">
        <v>2</v>
      </c>
      <c r="V82" s="14">
        <v>39</v>
      </c>
      <c r="W82" s="16">
        <f>+IF(datos_arg[[#This Row],[Moneda]]="ARS",datos_arg[[#This Row],[Monto]],datos_arg[[#This Row],[Monto]]*datos_arg[[#This Row],[TC]])</f>
        <v>55770</v>
      </c>
      <c r="X82" s="16">
        <f>IFERROR(IF(datos_arg[[#This Row],[Moneda]]="USD",datos_arg[[#This Row],[Monto]],datos_arg[[#This Row],[Monto]]/datos_arg[[#This Row],[TC]]),0)</f>
        <v>1430</v>
      </c>
      <c r="Y82" s="14"/>
    </row>
    <row r="83" spans="1:25" x14ac:dyDescent="0.25">
      <c r="A83" s="14">
        <f t="shared" si="1"/>
        <v>80</v>
      </c>
      <c r="B83" s="1">
        <v>43531</v>
      </c>
      <c r="C83" s="18">
        <f>+YEAR(datos_arg[[#This Row],[Fecha]])</f>
        <v>2019</v>
      </c>
      <c r="D83" s="18">
        <f>+MONTH(datos_arg[[#This Row],[Fecha]])</f>
        <v>3</v>
      </c>
      <c r="E83" s="14" t="s">
        <v>5358</v>
      </c>
      <c r="F83" s="14" t="s">
        <v>4110</v>
      </c>
      <c r="G83" s="14"/>
      <c r="H83" s="14" t="s">
        <v>4114</v>
      </c>
      <c r="I83" s="14" t="s">
        <v>7132</v>
      </c>
      <c r="J83" s="14" t="s">
        <v>425</v>
      </c>
      <c r="K83" s="14"/>
      <c r="L83" s="14" t="s">
        <v>425</v>
      </c>
      <c r="M83" s="14" t="s">
        <v>5369</v>
      </c>
      <c r="N83" s="14" t="s">
        <v>46</v>
      </c>
      <c r="O83" s="14" t="s">
        <v>3967</v>
      </c>
      <c r="P83" s="14"/>
      <c r="Q83" s="14"/>
      <c r="R83" s="14" t="s">
        <v>4110</v>
      </c>
      <c r="S83" s="14" t="s">
        <v>440</v>
      </c>
      <c r="T83" s="35">
        <v>3000</v>
      </c>
      <c r="U83" s="14" t="s">
        <v>2</v>
      </c>
      <c r="V83" s="14">
        <v>39</v>
      </c>
      <c r="W83" s="16">
        <f>+IF(datos_arg[[#This Row],[Moneda]]="ARS",datos_arg[[#This Row],[Monto]],datos_arg[[#This Row],[Monto]]*datos_arg[[#This Row],[TC]])</f>
        <v>117000</v>
      </c>
      <c r="X83" s="16">
        <f>IFERROR(IF(datos_arg[[#This Row],[Moneda]]="USD",datos_arg[[#This Row],[Monto]],datos_arg[[#This Row],[Monto]]/datos_arg[[#This Row],[TC]]),0)</f>
        <v>3000</v>
      </c>
      <c r="Y83" s="14"/>
    </row>
    <row r="84" spans="1:25" x14ac:dyDescent="0.25">
      <c r="A84" s="14">
        <f t="shared" si="1"/>
        <v>81</v>
      </c>
      <c r="B84" s="1">
        <v>43531</v>
      </c>
      <c r="C84" s="18">
        <f>+YEAR(datos_arg[[#This Row],[Fecha]])</f>
        <v>2019</v>
      </c>
      <c r="D84" s="18">
        <f>+MONTH(datos_arg[[#This Row],[Fecha]])</f>
        <v>3</v>
      </c>
      <c r="E84" s="14" t="s">
        <v>617</v>
      </c>
      <c r="F84" s="14" t="s">
        <v>5384</v>
      </c>
      <c r="G84" s="14"/>
      <c r="H84" s="14" t="s">
        <v>7</v>
      </c>
      <c r="I84" s="14" t="s">
        <v>7132</v>
      </c>
      <c r="J84" s="14" t="s">
        <v>422</v>
      </c>
      <c r="K84" s="14"/>
      <c r="L84" s="14" t="s">
        <v>422</v>
      </c>
      <c r="M84" s="14" t="s">
        <v>805</v>
      </c>
      <c r="N84" s="14" t="s">
        <v>47</v>
      </c>
      <c r="O84" s="14" t="s">
        <v>3945</v>
      </c>
      <c r="P84" s="14"/>
      <c r="Q84" s="14">
        <v>1</v>
      </c>
      <c r="R84" s="14" t="s">
        <v>5384</v>
      </c>
      <c r="S84" s="14" t="s">
        <v>440</v>
      </c>
      <c r="T84" s="35">
        <v>1087</v>
      </c>
      <c r="U84" s="14" t="s">
        <v>2</v>
      </c>
      <c r="V84" s="14">
        <v>39</v>
      </c>
      <c r="W84" s="16">
        <f>+IF(datos_arg[[#This Row],[Moneda]]="ARS",datos_arg[[#This Row],[Monto]],datos_arg[[#This Row],[Monto]]*datos_arg[[#This Row],[TC]])</f>
        <v>42393</v>
      </c>
      <c r="X84" s="16">
        <f>IFERROR(IF(datos_arg[[#This Row],[Moneda]]="USD",datos_arg[[#This Row],[Monto]],datos_arg[[#This Row],[Monto]]/datos_arg[[#This Row],[TC]]),0)</f>
        <v>1087</v>
      </c>
      <c r="Y84" s="14"/>
    </row>
    <row r="85" spans="1:25" ht="15" customHeight="1" x14ac:dyDescent="0.25">
      <c r="A85" s="14">
        <f t="shared" si="1"/>
        <v>82</v>
      </c>
      <c r="B85" s="1">
        <v>43531</v>
      </c>
      <c r="C85" s="18">
        <f>+YEAR(datos_arg[[#This Row],[Fecha]])</f>
        <v>2019</v>
      </c>
      <c r="D85" s="18">
        <f>+MONTH(datos_arg[[#This Row],[Fecha]])</f>
        <v>3</v>
      </c>
      <c r="E85" s="14" t="s">
        <v>5358</v>
      </c>
      <c r="F85" s="14" t="s">
        <v>4108</v>
      </c>
      <c r="G85" s="14"/>
      <c r="H85" s="14" t="s">
        <v>4114</v>
      </c>
      <c r="I85" s="14" t="s">
        <v>7132</v>
      </c>
      <c r="J85" s="14" t="s">
        <v>425</v>
      </c>
      <c r="K85" s="14"/>
      <c r="L85" s="14" t="s">
        <v>425</v>
      </c>
      <c r="M85" s="14" t="s">
        <v>497</v>
      </c>
      <c r="N85" s="14" t="s">
        <v>497</v>
      </c>
      <c r="O85" s="14" t="s">
        <v>3968</v>
      </c>
      <c r="P85" s="14"/>
      <c r="Q85" s="14"/>
      <c r="R85" s="14" t="s">
        <v>4108</v>
      </c>
      <c r="S85" s="14" t="s">
        <v>439</v>
      </c>
      <c r="T85" s="35">
        <v>15000</v>
      </c>
      <c r="U85" s="14" t="s">
        <v>4</v>
      </c>
      <c r="V85" s="14">
        <v>39</v>
      </c>
      <c r="W85" s="16">
        <f>+IF(datos_arg[[#This Row],[Moneda]]="ARS",datos_arg[[#This Row],[Monto]],datos_arg[[#This Row],[Monto]]*datos_arg[[#This Row],[TC]])</f>
        <v>15000</v>
      </c>
      <c r="X85" s="16">
        <f>IFERROR(IF(datos_arg[[#This Row],[Moneda]]="USD",datos_arg[[#This Row],[Monto]],datos_arg[[#This Row],[Monto]]/datos_arg[[#This Row],[TC]]),0)</f>
        <v>384.61538461538464</v>
      </c>
      <c r="Y85" s="14"/>
    </row>
    <row r="86" spans="1:25" ht="15" customHeight="1" x14ac:dyDescent="0.25">
      <c r="A86" s="14">
        <f t="shared" si="1"/>
        <v>83</v>
      </c>
      <c r="B86" s="1">
        <v>43532</v>
      </c>
      <c r="C86" s="18">
        <f>+YEAR(datos_arg[[#This Row],[Fecha]])</f>
        <v>2019</v>
      </c>
      <c r="D86" s="18">
        <f>+MONTH(datos_arg[[#This Row],[Fecha]])</f>
        <v>3</v>
      </c>
      <c r="E86" s="14" t="s">
        <v>5358</v>
      </c>
      <c r="F86" s="14" t="s">
        <v>4109</v>
      </c>
      <c r="G86" s="14"/>
      <c r="H86" s="14" t="s">
        <v>4114</v>
      </c>
      <c r="I86" s="14" t="s">
        <v>7132</v>
      </c>
      <c r="J86" s="14" t="s">
        <v>425</v>
      </c>
      <c r="K86" s="14"/>
      <c r="L86" s="14" t="s">
        <v>425</v>
      </c>
      <c r="M86" s="14" t="s">
        <v>5377</v>
      </c>
      <c r="N86" s="14" t="s">
        <v>49</v>
      </c>
      <c r="O86" s="14" t="s">
        <v>3969</v>
      </c>
      <c r="P86" s="14"/>
      <c r="Q86" s="14"/>
      <c r="R86" s="14" t="s">
        <v>4109</v>
      </c>
      <c r="S86" s="14" t="s">
        <v>439</v>
      </c>
      <c r="T86" s="35">
        <v>15450</v>
      </c>
      <c r="U86" s="14" t="s">
        <v>4</v>
      </c>
      <c r="V86" s="14">
        <v>39</v>
      </c>
      <c r="W86" s="16">
        <f>+IF(datos_arg[[#This Row],[Moneda]]="ARS",datos_arg[[#This Row],[Monto]],datos_arg[[#This Row],[Monto]]*datos_arg[[#This Row],[TC]])</f>
        <v>15450</v>
      </c>
      <c r="X86" s="16">
        <f>IFERROR(IF(datos_arg[[#This Row],[Moneda]]="USD",datos_arg[[#This Row],[Monto]],datos_arg[[#This Row],[Monto]]/datos_arg[[#This Row],[TC]]),0)</f>
        <v>396.15384615384613</v>
      </c>
      <c r="Y86" s="14"/>
    </row>
    <row r="87" spans="1:25" ht="15" customHeight="1" x14ac:dyDescent="0.25">
      <c r="A87" s="14">
        <f t="shared" si="1"/>
        <v>84</v>
      </c>
      <c r="B87" s="1">
        <v>43532</v>
      </c>
      <c r="C87" s="18">
        <f>+YEAR(datos_arg[[#This Row],[Fecha]])</f>
        <v>2019</v>
      </c>
      <c r="D87" s="18">
        <f>+MONTH(datos_arg[[#This Row],[Fecha]])</f>
        <v>3</v>
      </c>
      <c r="E87" s="14" t="s">
        <v>407</v>
      </c>
      <c r="F87" s="14" t="s">
        <v>5360</v>
      </c>
      <c r="G87" s="14"/>
      <c r="H87" s="14" t="s">
        <v>7132</v>
      </c>
      <c r="I87" s="14" t="s">
        <v>7132</v>
      </c>
      <c r="J87" s="14" t="s">
        <v>425</v>
      </c>
      <c r="K87" s="14"/>
      <c r="L87" s="14" t="s">
        <v>425</v>
      </c>
      <c r="M87" s="14" t="s">
        <v>434</v>
      </c>
      <c r="N87" s="14" t="s">
        <v>434</v>
      </c>
      <c r="O87" s="14"/>
      <c r="P87" s="14"/>
      <c r="Q87" s="14"/>
      <c r="R87" s="14" t="s">
        <v>440</v>
      </c>
      <c r="S87" s="14" t="s">
        <v>443</v>
      </c>
      <c r="T87" s="35">
        <v>11458.199999999953</v>
      </c>
      <c r="U87" s="14" t="s">
        <v>4</v>
      </c>
      <c r="V87" s="14">
        <v>0</v>
      </c>
      <c r="W87" s="16">
        <f>+IF(datos_arg[[#This Row],[Moneda]]="ARS",datos_arg[[#This Row],[Monto]],datos_arg[[#This Row],[Monto]]*datos_arg[[#This Row],[TC]])</f>
        <v>11458.199999999953</v>
      </c>
      <c r="X87" s="16">
        <f>IFERROR(IF(datos_arg[[#This Row],[Moneda]]="USD",datos_arg[[#This Row],[Monto]],datos_arg[[#This Row],[Monto]]/datos_arg[[#This Row],[TC]]),0)</f>
        <v>0</v>
      </c>
      <c r="Y87" s="14"/>
    </row>
    <row r="88" spans="1:25" ht="15" customHeight="1" x14ac:dyDescent="0.25">
      <c r="A88" s="14">
        <f t="shared" si="1"/>
        <v>85</v>
      </c>
      <c r="B88" s="1">
        <v>43532</v>
      </c>
      <c r="C88" s="18">
        <f>+YEAR(datos_arg[[#This Row],[Fecha]])</f>
        <v>2019</v>
      </c>
      <c r="D88" s="18">
        <f>+MONTH(datos_arg[[#This Row],[Fecha]])</f>
        <v>3</v>
      </c>
      <c r="E88" s="14" t="s">
        <v>407</v>
      </c>
      <c r="F88" s="14" t="s">
        <v>5360</v>
      </c>
      <c r="G88" s="14"/>
      <c r="H88" s="14" t="s">
        <v>7132</v>
      </c>
      <c r="I88" s="14" t="s">
        <v>7132</v>
      </c>
      <c r="J88" s="14" t="s">
        <v>425</v>
      </c>
      <c r="K88" s="14"/>
      <c r="L88" s="14" t="s">
        <v>425</v>
      </c>
      <c r="M88" s="14" t="s">
        <v>434</v>
      </c>
      <c r="N88" s="14" t="s">
        <v>434</v>
      </c>
      <c r="O88" s="14"/>
      <c r="P88" s="14"/>
      <c r="Q88" s="14"/>
      <c r="R88" s="14" t="s">
        <v>441</v>
      </c>
      <c r="S88" s="14" t="s">
        <v>439</v>
      </c>
      <c r="T88" s="35">
        <v>3.9448479577000102</v>
      </c>
      <c r="U88" s="14" t="s">
        <v>2</v>
      </c>
      <c r="V88" s="14">
        <v>0</v>
      </c>
      <c r="W88" s="16">
        <f>+IF(datos_arg[[#This Row],[Moneda]]="ARS",datos_arg[[#This Row],[Monto]],datos_arg[[#This Row],[Monto]]*datos_arg[[#This Row],[TC]])</f>
        <v>0</v>
      </c>
      <c r="X88" s="16">
        <f>IFERROR(IF(datos_arg[[#This Row],[Moneda]]="USD",datos_arg[[#This Row],[Monto]],datos_arg[[#This Row],[Monto]]/datos_arg[[#This Row],[TC]]),0)</f>
        <v>3.9448479577000102</v>
      </c>
      <c r="Y88" s="14"/>
    </row>
    <row r="89" spans="1:25" ht="15" customHeight="1" x14ac:dyDescent="0.25">
      <c r="A89" s="14">
        <f t="shared" si="1"/>
        <v>86</v>
      </c>
      <c r="B89" s="1">
        <v>43532</v>
      </c>
      <c r="C89" s="18">
        <f>+YEAR(datos_arg[[#This Row],[Fecha]])</f>
        <v>2019</v>
      </c>
      <c r="D89" s="18">
        <f>+MONTH(datos_arg[[#This Row],[Fecha]])</f>
        <v>3</v>
      </c>
      <c r="E89" s="14" t="s">
        <v>617</v>
      </c>
      <c r="F89" s="14" t="s">
        <v>5384</v>
      </c>
      <c r="G89" s="14"/>
      <c r="H89" s="14" t="s">
        <v>7</v>
      </c>
      <c r="I89" s="14" t="s">
        <v>7132</v>
      </c>
      <c r="J89" s="14" t="s">
        <v>472</v>
      </c>
      <c r="K89" s="14"/>
      <c r="L89" s="14" t="s">
        <v>426</v>
      </c>
      <c r="M89" s="14" t="s">
        <v>473</v>
      </c>
      <c r="N89" s="14" t="s">
        <v>20</v>
      </c>
      <c r="O89" s="14" t="s">
        <v>3946</v>
      </c>
      <c r="P89" s="14"/>
      <c r="Q89" s="14">
        <v>20</v>
      </c>
      <c r="R89" s="14" t="s">
        <v>5384</v>
      </c>
      <c r="S89" s="14" t="s">
        <v>439</v>
      </c>
      <c r="T89" s="35">
        <v>4500</v>
      </c>
      <c r="U89" s="14" t="s">
        <v>4</v>
      </c>
      <c r="V89" s="14">
        <v>39</v>
      </c>
      <c r="W89" s="16">
        <f>+IF(datos_arg[[#This Row],[Moneda]]="ARS",datos_arg[[#This Row],[Monto]],datos_arg[[#This Row],[Monto]]*datos_arg[[#This Row],[TC]])</f>
        <v>4500</v>
      </c>
      <c r="X89" s="16">
        <f>IFERROR(IF(datos_arg[[#This Row],[Moneda]]="USD",datos_arg[[#This Row],[Monto]],datos_arg[[#This Row],[Monto]]/datos_arg[[#This Row],[TC]]),0)</f>
        <v>115.38461538461539</v>
      </c>
      <c r="Y89" s="14"/>
    </row>
    <row r="90" spans="1:25" x14ac:dyDescent="0.25">
      <c r="A90" s="14">
        <f t="shared" si="1"/>
        <v>87</v>
      </c>
      <c r="B90" s="1">
        <v>43535</v>
      </c>
      <c r="C90" s="18">
        <f>+YEAR(datos_arg[[#This Row],[Fecha]])</f>
        <v>2019</v>
      </c>
      <c r="D90" s="18">
        <f>+MONTH(datos_arg[[#This Row],[Fecha]])</f>
        <v>3</v>
      </c>
      <c r="E90" s="14" t="s">
        <v>617</v>
      </c>
      <c r="F90" s="14" t="s">
        <v>5384</v>
      </c>
      <c r="G90" s="14"/>
      <c r="H90" s="14" t="s">
        <v>7</v>
      </c>
      <c r="I90" s="14" t="s">
        <v>7132</v>
      </c>
      <c r="J90" s="14" t="s">
        <v>472</v>
      </c>
      <c r="K90" s="14"/>
      <c r="L90" s="14" t="s">
        <v>426</v>
      </c>
      <c r="M90" s="14" t="s">
        <v>473</v>
      </c>
      <c r="N90" s="14" t="s">
        <v>16</v>
      </c>
      <c r="O90" s="14" t="s">
        <v>3949</v>
      </c>
      <c r="P90" s="14"/>
      <c r="Q90" s="14">
        <v>20</v>
      </c>
      <c r="R90" s="14" t="s">
        <v>5384</v>
      </c>
      <c r="S90" s="14" t="s">
        <v>440</v>
      </c>
      <c r="T90" s="35">
        <v>326</v>
      </c>
      <c r="U90" s="14" t="s">
        <v>2</v>
      </c>
      <c r="V90" s="14">
        <v>39</v>
      </c>
      <c r="W90" s="16">
        <f>+IF(datos_arg[[#This Row],[Moneda]]="ARS",datos_arg[[#This Row],[Monto]],datos_arg[[#This Row],[Monto]]*datos_arg[[#This Row],[TC]])</f>
        <v>12714</v>
      </c>
      <c r="X90" s="16">
        <f>IFERROR(IF(datos_arg[[#This Row],[Moneda]]="USD",datos_arg[[#This Row],[Monto]],datos_arg[[#This Row],[Monto]]/datos_arg[[#This Row],[TC]]),0)</f>
        <v>326</v>
      </c>
      <c r="Y90" s="14"/>
    </row>
    <row r="91" spans="1:25" ht="15" customHeight="1" x14ac:dyDescent="0.25">
      <c r="A91" s="14">
        <f t="shared" si="1"/>
        <v>88</v>
      </c>
      <c r="B91" s="1">
        <v>43535</v>
      </c>
      <c r="C91" s="18">
        <f>+YEAR(datos_arg[[#This Row],[Fecha]])</f>
        <v>2019</v>
      </c>
      <c r="D91" s="18">
        <f>+MONTH(datos_arg[[#This Row],[Fecha]])</f>
        <v>3</v>
      </c>
      <c r="E91" s="14" t="s">
        <v>5358</v>
      </c>
      <c r="F91" s="14" t="s">
        <v>4108</v>
      </c>
      <c r="G91" s="14"/>
      <c r="H91" s="14" t="s">
        <v>4114</v>
      </c>
      <c r="I91" s="14" t="s">
        <v>7132</v>
      </c>
      <c r="J91" s="14" t="s">
        <v>425</v>
      </c>
      <c r="K91" s="14"/>
      <c r="L91" s="14" t="s">
        <v>425</v>
      </c>
      <c r="M91" s="14" t="s">
        <v>502</v>
      </c>
      <c r="N91" s="14" t="s">
        <v>502</v>
      </c>
      <c r="O91" s="14" t="s">
        <v>3970</v>
      </c>
      <c r="P91" s="14"/>
      <c r="Q91" s="14"/>
      <c r="R91" s="14" t="s">
        <v>4108</v>
      </c>
      <c r="S91" s="14" t="s">
        <v>439</v>
      </c>
      <c r="T91" s="35">
        <v>22000</v>
      </c>
      <c r="U91" s="14" t="s">
        <v>4</v>
      </c>
      <c r="V91" s="14">
        <v>39</v>
      </c>
      <c r="W91" s="16">
        <f>+IF(datos_arg[[#This Row],[Moneda]]="ARS",datos_arg[[#This Row],[Monto]],datos_arg[[#This Row],[Monto]]*datos_arg[[#This Row],[TC]])</f>
        <v>22000</v>
      </c>
      <c r="X91" s="16">
        <f>IFERROR(IF(datos_arg[[#This Row],[Moneda]]="USD",datos_arg[[#This Row],[Monto]],datos_arg[[#This Row],[Monto]]/datos_arg[[#This Row],[TC]]),0)</f>
        <v>564.10256410256409</v>
      </c>
      <c r="Y91" s="14"/>
    </row>
    <row r="92" spans="1:25" ht="15" customHeight="1" x14ac:dyDescent="0.25">
      <c r="A92" s="14">
        <f t="shared" si="1"/>
        <v>89</v>
      </c>
      <c r="B92" s="1">
        <v>43535</v>
      </c>
      <c r="C92" s="18">
        <f>+YEAR(datos_arg[[#This Row],[Fecha]])</f>
        <v>2019</v>
      </c>
      <c r="D92" s="18">
        <f>+MONTH(datos_arg[[#This Row],[Fecha]])</f>
        <v>3</v>
      </c>
      <c r="E92" s="14" t="s">
        <v>1015</v>
      </c>
      <c r="F92" s="14" t="s">
        <v>403</v>
      </c>
      <c r="G92" s="14" t="s">
        <v>5383</v>
      </c>
      <c r="H92" s="14" t="s">
        <v>4114</v>
      </c>
      <c r="I92" s="14" t="s">
        <v>7132</v>
      </c>
      <c r="J92" s="14" t="s">
        <v>425</v>
      </c>
      <c r="K92" s="14"/>
      <c r="L92" s="14" t="s">
        <v>425</v>
      </c>
      <c r="M92" s="14" t="s">
        <v>498</v>
      </c>
      <c r="N92" s="14" t="s">
        <v>499</v>
      </c>
      <c r="O92" s="14" t="s">
        <v>500</v>
      </c>
      <c r="P92" s="14"/>
      <c r="Q92" s="14">
        <v>1</v>
      </c>
      <c r="R92" s="14" t="s">
        <v>5383</v>
      </c>
      <c r="S92" s="14" t="s">
        <v>439</v>
      </c>
      <c r="T92" s="35">
        <v>1600</v>
      </c>
      <c r="U92" s="14" t="s">
        <v>4</v>
      </c>
      <c r="V92" s="14">
        <v>39</v>
      </c>
      <c r="W92" s="16">
        <f>+IF(datos_arg[[#This Row],[Moneda]]="ARS",datos_arg[[#This Row],[Monto]],datos_arg[[#This Row],[Monto]]*datos_arg[[#This Row],[TC]])</f>
        <v>1600</v>
      </c>
      <c r="X92" s="16">
        <f>IFERROR(IF(datos_arg[[#This Row],[Moneda]]="USD",datos_arg[[#This Row],[Monto]],datos_arg[[#This Row],[Monto]]/datos_arg[[#This Row],[TC]]),0)</f>
        <v>41.025641025641029</v>
      </c>
      <c r="Y92" s="14"/>
    </row>
    <row r="93" spans="1:25" ht="15" customHeight="1" x14ac:dyDescent="0.25">
      <c r="A93" s="14">
        <f t="shared" si="1"/>
        <v>90</v>
      </c>
      <c r="B93" s="1">
        <v>43535</v>
      </c>
      <c r="C93" s="18">
        <f>+YEAR(datos_arg[[#This Row],[Fecha]])</f>
        <v>2019</v>
      </c>
      <c r="D93" s="18">
        <f>+MONTH(datos_arg[[#This Row],[Fecha]])</f>
        <v>3</v>
      </c>
      <c r="E93" s="14" t="s">
        <v>5358</v>
      </c>
      <c r="F93" s="14" t="s">
        <v>4109</v>
      </c>
      <c r="G93" s="14"/>
      <c r="H93" s="14" t="s">
        <v>4114</v>
      </c>
      <c r="I93" s="14" t="s">
        <v>7132</v>
      </c>
      <c r="J93" s="14" t="s">
        <v>425</v>
      </c>
      <c r="K93" s="14"/>
      <c r="L93" s="14" t="s">
        <v>425</v>
      </c>
      <c r="M93" s="14" t="s">
        <v>5378</v>
      </c>
      <c r="N93" s="14" t="s">
        <v>50</v>
      </c>
      <c r="O93" s="14" t="s">
        <v>3971</v>
      </c>
      <c r="P93" s="14"/>
      <c r="Q93" s="14"/>
      <c r="R93" s="14" t="s">
        <v>4109</v>
      </c>
      <c r="S93" s="14" t="s">
        <v>439</v>
      </c>
      <c r="T93" s="35">
        <v>6000</v>
      </c>
      <c r="U93" s="14" t="s">
        <v>4</v>
      </c>
      <c r="V93" s="14">
        <v>39</v>
      </c>
      <c r="W93" s="16">
        <f>+IF(datos_arg[[#This Row],[Moneda]]="ARS",datos_arg[[#This Row],[Monto]],datos_arg[[#This Row],[Monto]]*datos_arg[[#This Row],[TC]])</f>
        <v>6000</v>
      </c>
      <c r="X93" s="16">
        <f>IFERROR(IF(datos_arg[[#This Row],[Moneda]]="USD",datos_arg[[#This Row],[Monto]],datos_arg[[#This Row],[Monto]]/datos_arg[[#This Row],[TC]]),0)</f>
        <v>153.84615384615384</v>
      </c>
      <c r="Y93" s="14"/>
    </row>
    <row r="94" spans="1:25" ht="15" customHeight="1" x14ac:dyDescent="0.25">
      <c r="A94" s="14">
        <f t="shared" si="1"/>
        <v>91</v>
      </c>
      <c r="B94" s="1">
        <v>43535</v>
      </c>
      <c r="C94" s="18">
        <f>+YEAR(datos_arg[[#This Row],[Fecha]])</f>
        <v>2019</v>
      </c>
      <c r="D94" s="18">
        <f>+MONTH(datos_arg[[#This Row],[Fecha]])</f>
        <v>3</v>
      </c>
      <c r="E94" s="14" t="s">
        <v>1015</v>
      </c>
      <c r="F94" s="14" t="s">
        <v>430</v>
      </c>
      <c r="G94" s="14"/>
      <c r="H94" s="14" t="s">
        <v>7132</v>
      </c>
      <c r="I94" s="14" t="s">
        <v>7132</v>
      </c>
      <c r="J94" s="14" t="s">
        <v>425</v>
      </c>
      <c r="K94" s="14"/>
      <c r="L94" s="14" t="s">
        <v>425</v>
      </c>
      <c r="M94" s="14" t="s">
        <v>60</v>
      </c>
      <c r="N94" s="14" t="s">
        <v>26</v>
      </c>
      <c r="O94" s="14"/>
      <c r="P94" s="14"/>
      <c r="Q94" s="14"/>
      <c r="R94" s="14" t="s">
        <v>430</v>
      </c>
      <c r="S94" s="14" t="s">
        <v>439</v>
      </c>
      <c r="T94" s="35">
        <v>1500</v>
      </c>
      <c r="U94" s="14" t="s">
        <v>4</v>
      </c>
      <c r="V94" s="14">
        <v>39</v>
      </c>
      <c r="W94" s="16">
        <f>+IF(datos_arg[[#This Row],[Moneda]]="ARS",datos_arg[[#This Row],[Monto]],datos_arg[[#This Row],[Monto]]*datos_arg[[#This Row],[TC]])</f>
        <v>1500</v>
      </c>
      <c r="X94" s="16">
        <f>IFERROR(IF(datos_arg[[#This Row],[Moneda]]="USD",datos_arg[[#This Row],[Monto]],datos_arg[[#This Row],[Monto]]/datos_arg[[#This Row],[TC]]),0)</f>
        <v>38.46153846153846</v>
      </c>
      <c r="Y94" s="14"/>
    </row>
    <row r="95" spans="1:25" ht="15" customHeight="1" x14ac:dyDescent="0.25">
      <c r="A95" s="14">
        <f t="shared" si="1"/>
        <v>92</v>
      </c>
      <c r="B95" s="1">
        <v>43535</v>
      </c>
      <c r="C95" s="18">
        <f>+YEAR(datos_arg[[#This Row],[Fecha]])</f>
        <v>2019</v>
      </c>
      <c r="D95" s="18">
        <f>+MONTH(datos_arg[[#This Row],[Fecha]])</f>
        <v>3</v>
      </c>
      <c r="E95" s="14" t="s">
        <v>1015</v>
      </c>
      <c r="F95" s="14" t="s">
        <v>430</v>
      </c>
      <c r="G95" s="14"/>
      <c r="H95" s="14" t="s">
        <v>7132</v>
      </c>
      <c r="I95" s="14" t="s">
        <v>7132</v>
      </c>
      <c r="J95" s="14" t="s">
        <v>425</v>
      </c>
      <c r="K95" s="14"/>
      <c r="L95" s="14" t="s">
        <v>425</v>
      </c>
      <c r="M95" s="14" t="s">
        <v>60</v>
      </c>
      <c r="N95" s="14" t="s">
        <v>26</v>
      </c>
      <c r="O95" s="14" t="s">
        <v>501</v>
      </c>
      <c r="P95" s="14"/>
      <c r="Q95" s="14"/>
      <c r="R95" s="14" t="s">
        <v>430</v>
      </c>
      <c r="S95" s="14" t="s">
        <v>439</v>
      </c>
      <c r="T95" s="35">
        <v>800</v>
      </c>
      <c r="U95" s="14" t="s">
        <v>4</v>
      </c>
      <c r="V95" s="14">
        <v>39</v>
      </c>
      <c r="W95" s="16">
        <f>+IF(datos_arg[[#This Row],[Moneda]]="ARS",datos_arg[[#This Row],[Monto]],datos_arg[[#This Row],[Monto]]*datos_arg[[#This Row],[TC]])</f>
        <v>800</v>
      </c>
      <c r="X95" s="16">
        <f>IFERROR(IF(datos_arg[[#This Row],[Moneda]]="USD",datos_arg[[#This Row],[Monto]],datos_arg[[#This Row],[Monto]]/datos_arg[[#This Row],[TC]]),0)</f>
        <v>20.512820512820515</v>
      </c>
      <c r="Y95" s="14"/>
    </row>
    <row r="96" spans="1:25" x14ac:dyDescent="0.25">
      <c r="A96" s="14">
        <f t="shared" si="1"/>
        <v>93</v>
      </c>
      <c r="B96" s="1">
        <v>43535</v>
      </c>
      <c r="C96" s="18">
        <f>+YEAR(datos_arg[[#This Row],[Fecha]])</f>
        <v>2019</v>
      </c>
      <c r="D96" s="18">
        <f>+MONTH(datos_arg[[#This Row],[Fecha]])</f>
        <v>3</v>
      </c>
      <c r="E96" s="14" t="s">
        <v>617</v>
      </c>
      <c r="F96" s="14" t="s">
        <v>8101</v>
      </c>
      <c r="G96" s="14"/>
      <c r="H96" s="14" t="s">
        <v>8103</v>
      </c>
      <c r="I96" s="14" t="s">
        <v>8104</v>
      </c>
      <c r="J96" s="14" t="s">
        <v>472</v>
      </c>
      <c r="K96" s="14"/>
      <c r="L96" s="14" t="s">
        <v>425</v>
      </c>
      <c r="M96" s="14" t="s">
        <v>473</v>
      </c>
      <c r="N96" s="14" t="s">
        <v>51</v>
      </c>
      <c r="O96" s="14"/>
      <c r="P96" s="14"/>
      <c r="Q96" s="14">
        <v>1</v>
      </c>
      <c r="R96" s="14" t="s">
        <v>8101</v>
      </c>
      <c r="S96" s="14" t="s">
        <v>440</v>
      </c>
      <c r="T96" s="35">
        <v>978</v>
      </c>
      <c r="U96" s="14" t="s">
        <v>2</v>
      </c>
      <c r="V96" s="14">
        <v>39</v>
      </c>
      <c r="W96" s="16">
        <f>+IF(datos_arg[[#This Row],[Moneda]]="ARS",datos_arg[[#This Row],[Monto]],datos_arg[[#This Row],[Monto]]*datos_arg[[#This Row],[TC]])</f>
        <v>38142</v>
      </c>
      <c r="X96" s="16">
        <f>IFERROR(IF(datos_arg[[#This Row],[Moneda]]="USD",datos_arg[[#This Row],[Monto]],datos_arg[[#This Row],[Monto]]/datos_arg[[#This Row],[TC]]),0)</f>
        <v>978</v>
      </c>
      <c r="Y96" s="14"/>
    </row>
    <row r="97" spans="1:25" ht="15" customHeight="1" x14ac:dyDescent="0.25">
      <c r="A97" s="14">
        <f t="shared" si="1"/>
        <v>94</v>
      </c>
      <c r="B97" s="1">
        <v>43535</v>
      </c>
      <c r="C97" s="18">
        <f>+YEAR(datos_arg[[#This Row],[Fecha]])</f>
        <v>2019</v>
      </c>
      <c r="D97" s="18">
        <f>+MONTH(datos_arg[[#This Row],[Fecha]])</f>
        <v>3</v>
      </c>
      <c r="E97" s="14" t="s">
        <v>617</v>
      </c>
      <c r="F97" s="14" t="s">
        <v>5384</v>
      </c>
      <c r="G97" s="14"/>
      <c r="H97" s="14" t="s">
        <v>7</v>
      </c>
      <c r="I97" s="14" t="s">
        <v>7132</v>
      </c>
      <c r="J97" s="14" t="s">
        <v>425</v>
      </c>
      <c r="K97" s="14"/>
      <c r="L97" s="14" t="s">
        <v>426</v>
      </c>
      <c r="M97" s="14" t="s">
        <v>1716</v>
      </c>
      <c r="N97" s="14" t="s">
        <v>14</v>
      </c>
      <c r="O97" s="14" t="s">
        <v>455</v>
      </c>
      <c r="P97" s="14"/>
      <c r="Q97" s="14">
        <v>1</v>
      </c>
      <c r="R97" s="14" t="s">
        <v>5384</v>
      </c>
      <c r="S97" s="14" t="s">
        <v>439</v>
      </c>
      <c r="T97" s="35">
        <v>15000</v>
      </c>
      <c r="U97" s="14" t="s">
        <v>4</v>
      </c>
      <c r="V97" s="14">
        <v>39</v>
      </c>
      <c r="W97" s="16">
        <f>+IF(datos_arg[[#This Row],[Moneda]]="ARS",datos_arg[[#This Row],[Monto]],datos_arg[[#This Row],[Monto]]*datos_arg[[#This Row],[TC]])</f>
        <v>15000</v>
      </c>
      <c r="X97" s="16">
        <f>IFERROR(IF(datos_arg[[#This Row],[Moneda]]="USD",datos_arg[[#This Row],[Monto]],datos_arg[[#This Row],[Monto]]/datos_arg[[#This Row],[TC]]),0)</f>
        <v>384.61538461538464</v>
      </c>
      <c r="Y97" s="14"/>
    </row>
    <row r="98" spans="1:25" x14ac:dyDescent="0.25">
      <c r="A98" s="14">
        <f t="shared" si="1"/>
        <v>95</v>
      </c>
      <c r="B98" s="1">
        <v>43536</v>
      </c>
      <c r="C98" s="18">
        <f>+YEAR(datos_arg[[#This Row],[Fecha]])</f>
        <v>2019</v>
      </c>
      <c r="D98" s="18">
        <f>+MONTH(datos_arg[[#This Row],[Fecha]])</f>
        <v>3</v>
      </c>
      <c r="E98" s="14" t="s">
        <v>408</v>
      </c>
      <c r="F98" s="14" t="s">
        <v>69</v>
      </c>
      <c r="G98" s="14"/>
      <c r="H98" s="14" t="s">
        <v>7132</v>
      </c>
      <c r="I98" s="14" t="s">
        <v>7132</v>
      </c>
      <c r="J98" s="14" t="s">
        <v>425</v>
      </c>
      <c r="K98" s="14"/>
      <c r="L98" s="14" t="s">
        <v>425</v>
      </c>
      <c r="M98" s="14" t="s">
        <v>452</v>
      </c>
      <c r="N98" s="14" t="s">
        <v>452</v>
      </c>
      <c r="O98" s="14"/>
      <c r="P98" s="14"/>
      <c r="Q98" s="14"/>
      <c r="R98" s="14" t="s">
        <v>439</v>
      </c>
      <c r="S98" s="14" t="s">
        <v>440</v>
      </c>
      <c r="T98" s="35">
        <v>1000</v>
      </c>
      <c r="U98" s="14" t="s">
        <v>2</v>
      </c>
      <c r="V98" s="14">
        <v>40</v>
      </c>
      <c r="W98" s="16">
        <f>+IF(datos_arg[[#This Row],[Moneda]]="ARS",datos_arg[[#This Row],[Monto]],datos_arg[[#This Row],[Monto]]*datos_arg[[#This Row],[TC]])</f>
        <v>40000</v>
      </c>
      <c r="X98" s="16">
        <f>IFERROR(IF(datos_arg[[#This Row],[Moneda]]="USD",datos_arg[[#This Row],[Monto]],datos_arg[[#This Row],[Monto]]/datos_arg[[#This Row],[TC]]),0)</f>
        <v>1000</v>
      </c>
      <c r="Y98" s="14"/>
    </row>
    <row r="99" spans="1:25" x14ac:dyDescent="0.25">
      <c r="A99" s="14">
        <f t="shared" si="1"/>
        <v>96</v>
      </c>
      <c r="B99" s="1">
        <v>43536</v>
      </c>
      <c r="C99" s="18">
        <f>+YEAR(datos_arg[[#This Row],[Fecha]])</f>
        <v>2019</v>
      </c>
      <c r="D99" s="18">
        <f>+MONTH(datos_arg[[#This Row],[Fecha]])</f>
        <v>3</v>
      </c>
      <c r="E99" s="14" t="s">
        <v>408</v>
      </c>
      <c r="F99" s="14" t="s">
        <v>69</v>
      </c>
      <c r="G99" s="14"/>
      <c r="H99" s="14" t="s">
        <v>7132</v>
      </c>
      <c r="I99" s="14" t="s">
        <v>7132</v>
      </c>
      <c r="J99" s="14" t="s">
        <v>425</v>
      </c>
      <c r="K99" s="14"/>
      <c r="L99" s="14" t="s">
        <v>425</v>
      </c>
      <c r="M99" s="14" t="s">
        <v>452</v>
      </c>
      <c r="N99" s="14" t="s">
        <v>452</v>
      </c>
      <c r="O99" s="14"/>
      <c r="P99" s="14"/>
      <c r="Q99" s="14"/>
      <c r="R99" s="14" t="s">
        <v>439</v>
      </c>
      <c r="S99" s="14" t="s">
        <v>440</v>
      </c>
      <c r="T99" s="35">
        <v>300</v>
      </c>
      <c r="U99" s="14" t="s">
        <v>2</v>
      </c>
      <c r="V99" s="14">
        <v>40</v>
      </c>
      <c r="W99" s="16">
        <f>+IF(datos_arg[[#This Row],[Moneda]]="ARS",datos_arg[[#This Row],[Monto]],datos_arg[[#This Row],[Monto]]*datos_arg[[#This Row],[TC]])</f>
        <v>12000</v>
      </c>
      <c r="X99" s="16">
        <f>IFERROR(IF(datos_arg[[#This Row],[Moneda]]="USD",datos_arg[[#This Row],[Monto]],datos_arg[[#This Row],[Monto]]/datos_arg[[#This Row],[TC]]),0)</f>
        <v>300</v>
      </c>
      <c r="Y99" s="14"/>
    </row>
    <row r="100" spans="1:25" ht="15" customHeight="1" x14ac:dyDescent="0.25">
      <c r="A100" s="14">
        <f t="shared" si="1"/>
        <v>97</v>
      </c>
      <c r="B100" s="1">
        <v>43536</v>
      </c>
      <c r="C100" s="18">
        <f>+YEAR(datos_arg[[#This Row],[Fecha]])</f>
        <v>2019</v>
      </c>
      <c r="D100" s="18">
        <f>+MONTH(datos_arg[[#This Row],[Fecha]])</f>
        <v>3</v>
      </c>
      <c r="E100" s="14" t="s">
        <v>1015</v>
      </c>
      <c r="F100" s="14" t="s">
        <v>430</v>
      </c>
      <c r="G100" s="14"/>
      <c r="H100" s="14" t="s">
        <v>7132</v>
      </c>
      <c r="I100" s="14" t="s">
        <v>7132</v>
      </c>
      <c r="J100" s="14" t="s">
        <v>425</v>
      </c>
      <c r="K100" s="14"/>
      <c r="L100" s="14" t="s">
        <v>425</v>
      </c>
      <c r="M100" s="14" t="s">
        <v>60</v>
      </c>
      <c r="N100" s="14" t="s">
        <v>26</v>
      </c>
      <c r="O100" s="14"/>
      <c r="P100" s="14"/>
      <c r="Q100" s="14"/>
      <c r="R100" s="14" t="s">
        <v>430</v>
      </c>
      <c r="S100" s="14" t="s">
        <v>439</v>
      </c>
      <c r="T100" s="35">
        <v>800</v>
      </c>
      <c r="U100" s="14" t="s">
        <v>4</v>
      </c>
      <c r="V100" s="14">
        <v>39</v>
      </c>
      <c r="W100" s="16">
        <f>+IF(datos_arg[[#This Row],[Moneda]]="ARS",datos_arg[[#This Row],[Monto]],datos_arg[[#This Row],[Monto]]*datos_arg[[#This Row],[TC]])</f>
        <v>800</v>
      </c>
      <c r="X100" s="16">
        <f>IFERROR(IF(datos_arg[[#This Row],[Moneda]]="USD",datos_arg[[#This Row],[Monto]],datos_arg[[#This Row],[Monto]]/datos_arg[[#This Row],[TC]]),0)</f>
        <v>20.512820512820515</v>
      </c>
      <c r="Y100" s="14"/>
    </row>
    <row r="101" spans="1:25" ht="15" customHeight="1" x14ac:dyDescent="0.25">
      <c r="A101" s="14">
        <f t="shared" si="1"/>
        <v>98</v>
      </c>
      <c r="B101" s="1">
        <v>43537</v>
      </c>
      <c r="C101" s="18">
        <f>+YEAR(datos_arg[[#This Row],[Fecha]])</f>
        <v>2019</v>
      </c>
      <c r="D101" s="18">
        <f>+MONTH(datos_arg[[#This Row],[Fecha]])</f>
        <v>3</v>
      </c>
      <c r="E101" s="14" t="s">
        <v>5358</v>
      </c>
      <c r="F101" s="14" t="s">
        <v>4109</v>
      </c>
      <c r="G101" s="14"/>
      <c r="H101" s="14" t="s">
        <v>4114</v>
      </c>
      <c r="I101" s="14" t="s">
        <v>7132</v>
      </c>
      <c r="J101" s="14" t="s">
        <v>425</v>
      </c>
      <c r="K101" s="14"/>
      <c r="L101" s="14" t="s">
        <v>425</v>
      </c>
      <c r="M101" s="14" t="s">
        <v>5379</v>
      </c>
      <c r="N101" s="14" t="s">
        <v>503</v>
      </c>
      <c r="O101" s="14" t="s">
        <v>3972</v>
      </c>
      <c r="P101" s="14"/>
      <c r="Q101" s="14"/>
      <c r="R101" s="14" t="s">
        <v>4109</v>
      </c>
      <c r="S101" s="14" t="s">
        <v>439</v>
      </c>
      <c r="T101" s="35">
        <v>9800</v>
      </c>
      <c r="U101" s="14" t="s">
        <v>4</v>
      </c>
      <c r="V101" s="14">
        <v>40</v>
      </c>
      <c r="W101" s="16">
        <f>+IF(datos_arg[[#This Row],[Moneda]]="ARS",datos_arg[[#This Row],[Monto]],datos_arg[[#This Row],[Monto]]*datos_arg[[#This Row],[TC]])</f>
        <v>9800</v>
      </c>
      <c r="X101" s="16">
        <f>IFERROR(IF(datos_arg[[#This Row],[Moneda]]="USD",datos_arg[[#This Row],[Monto]],datos_arg[[#This Row],[Monto]]/datos_arg[[#This Row],[TC]]),0)</f>
        <v>245</v>
      </c>
      <c r="Y101" s="14"/>
    </row>
    <row r="102" spans="1:25" ht="15" customHeight="1" x14ac:dyDescent="0.25">
      <c r="A102" s="14">
        <f t="shared" si="1"/>
        <v>99</v>
      </c>
      <c r="B102" s="1">
        <v>43537</v>
      </c>
      <c r="C102" s="18">
        <f>+YEAR(datos_arg[[#This Row],[Fecha]])</f>
        <v>2019</v>
      </c>
      <c r="D102" s="18">
        <f>+MONTH(datos_arg[[#This Row],[Fecha]])</f>
        <v>3</v>
      </c>
      <c r="E102" s="14" t="s">
        <v>5358</v>
      </c>
      <c r="F102" s="14" t="s">
        <v>4110</v>
      </c>
      <c r="G102" s="14"/>
      <c r="H102" s="14" t="s">
        <v>4114</v>
      </c>
      <c r="I102" s="14" t="s">
        <v>7132</v>
      </c>
      <c r="J102" s="14" t="s">
        <v>425</v>
      </c>
      <c r="K102" s="14"/>
      <c r="L102" s="14" t="s">
        <v>425</v>
      </c>
      <c r="M102" s="14" t="s">
        <v>5370</v>
      </c>
      <c r="N102" s="14" t="s">
        <v>38</v>
      </c>
      <c r="O102" s="14" t="s">
        <v>3973</v>
      </c>
      <c r="P102" s="14"/>
      <c r="Q102" s="14"/>
      <c r="R102" s="14" t="s">
        <v>4110</v>
      </c>
      <c r="S102" s="14" t="s">
        <v>439</v>
      </c>
      <c r="T102" s="35">
        <v>2000</v>
      </c>
      <c r="U102" s="14" t="s">
        <v>4</v>
      </c>
      <c r="V102" s="14">
        <v>40</v>
      </c>
      <c r="W102" s="16">
        <f>+IF(datos_arg[[#This Row],[Moneda]]="ARS",datos_arg[[#This Row],[Monto]],datos_arg[[#This Row],[Monto]]*datos_arg[[#This Row],[TC]])</f>
        <v>2000</v>
      </c>
      <c r="X102" s="16">
        <f>IFERROR(IF(datos_arg[[#This Row],[Moneda]]="USD",datos_arg[[#This Row],[Monto]],datos_arg[[#This Row],[Monto]]/datos_arg[[#This Row],[TC]]),0)</f>
        <v>50</v>
      </c>
      <c r="Y102" s="14"/>
    </row>
    <row r="103" spans="1:25" ht="15" customHeight="1" x14ac:dyDescent="0.25">
      <c r="A103" s="14">
        <f t="shared" si="1"/>
        <v>100</v>
      </c>
      <c r="B103" s="1">
        <v>43538</v>
      </c>
      <c r="C103" s="18">
        <f>+YEAR(datos_arg[[#This Row],[Fecha]])</f>
        <v>2019</v>
      </c>
      <c r="D103" s="18">
        <f>+MONTH(datos_arg[[#This Row],[Fecha]])</f>
        <v>3</v>
      </c>
      <c r="E103" s="14" t="s">
        <v>5358</v>
      </c>
      <c r="F103" s="14" t="s">
        <v>4108</v>
      </c>
      <c r="G103" s="14"/>
      <c r="H103" s="14" t="s">
        <v>4114</v>
      </c>
      <c r="I103" s="14" t="s">
        <v>7132</v>
      </c>
      <c r="J103" s="14" t="s">
        <v>425</v>
      </c>
      <c r="K103" s="14"/>
      <c r="L103" s="14" t="s">
        <v>425</v>
      </c>
      <c r="M103" s="14" t="s">
        <v>497</v>
      </c>
      <c r="N103" s="14" t="s">
        <v>497</v>
      </c>
      <c r="O103" s="14" t="s">
        <v>3974</v>
      </c>
      <c r="P103" s="14"/>
      <c r="Q103" s="14"/>
      <c r="R103" s="14" t="s">
        <v>4108</v>
      </c>
      <c r="S103" s="14" t="s">
        <v>439</v>
      </c>
      <c r="T103" s="35">
        <v>1500</v>
      </c>
      <c r="U103" s="14" t="s">
        <v>4</v>
      </c>
      <c r="V103" s="14">
        <v>40</v>
      </c>
      <c r="W103" s="16">
        <f>+IF(datos_arg[[#This Row],[Moneda]]="ARS",datos_arg[[#This Row],[Monto]],datos_arg[[#This Row],[Monto]]*datos_arg[[#This Row],[TC]])</f>
        <v>1500</v>
      </c>
      <c r="X103" s="16">
        <f>IFERROR(IF(datos_arg[[#This Row],[Moneda]]="USD",datos_arg[[#This Row],[Monto]],datos_arg[[#This Row],[Monto]]/datos_arg[[#This Row],[TC]]),0)</f>
        <v>37.5</v>
      </c>
      <c r="Y103" s="14"/>
    </row>
    <row r="104" spans="1:25" x14ac:dyDescent="0.25">
      <c r="A104" s="14">
        <f t="shared" si="1"/>
        <v>101</v>
      </c>
      <c r="B104" s="1">
        <v>43539</v>
      </c>
      <c r="C104" s="18">
        <f>+YEAR(datos_arg[[#This Row],[Fecha]])</f>
        <v>2019</v>
      </c>
      <c r="D104" s="18">
        <f>+MONTH(datos_arg[[#This Row],[Fecha]])</f>
        <v>3</v>
      </c>
      <c r="E104" s="14" t="s">
        <v>617</v>
      </c>
      <c r="F104" s="14" t="s">
        <v>5384</v>
      </c>
      <c r="G104" s="14"/>
      <c r="H104" s="14" t="s">
        <v>7</v>
      </c>
      <c r="I104" s="14" t="s">
        <v>7132</v>
      </c>
      <c r="J104" s="14" t="s">
        <v>472</v>
      </c>
      <c r="K104" s="14"/>
      <c r="L104" s="14" t="s">
        <v>426</v>
      </c>
      <c r="M104" s="14" t="s">
        <v>473</v>
      </c>
      <c r="N104" s="14" t="s">
        <v>16</v>
      </c>
      <c r="O104" s="14" t="s">
        <v>3948</v>
      </c>
      <c r="P104" s="14"/>
      <c r="Q104" s="14">
        <v>1</v>
      </c>
      <c r="R104" s="14" t="s">
        <v>5384</v>
      </c>
      <c r="S104" s="14" t="s">
        <v>440</v>
      </c>
      <c r="T104" s="35">
        <v>39</v>
      </c>
      <c r="U104" s="14" t="s">
        <v>2</v>
      </c>
      <c r="V104" s="14">
        <v>40</v>
      </c>
      <c r="W104" s="16">
        <f>+IF(datos_arg[[#This Row],[Moneda]]="ARS",datos_arg[[#This Row],[Monto]],datos_arg[[#This Row],[Monto]]*datos_arg[[#This Row],[TC]])</f>
        <v>1560</v>
      </c>
      <c r="X104" s="16">
        <f>IFERROR(IF(datos_arg[[#This Row],[Moneda]]="USD",datos_arg[[#This Row],[Monto]],datos_arg[[#This Row],[Monto]]/datos_arg[[#This Row],[TC]]),0)</f>
        <v>39</v>
      </c>
      <c r="Y104" s="14"/>
    </row>
    <row r="105" spans="1:25" ht="15" customHeight="1" x14ac:dyDescent="0.25">
      <c r="A105" s="14">
        <f t="shared" si="1"/>
        <v>102</v>
      </c>
      <c r="B105" s="1">
        <v>43539</v>
      </c>
      <c r="C105" s="18">
        <f>+YEAR(datos_arg[[#This Row],[Fecha]])</f>
        <v>2019</v>
      </c>
      <c r="D105" s="18">
        <f>+MONTH(datos_arg[[#This Row],[Fecha]])</f>
        <v>3</v>
      </c>
      <c r="E105" s="14" t="s">
        <v>1015</v>
      </c>
      <c r="F105" s="14" t="s">
        <v>430</v>
      </c>
      <c r="G105" s="14"/>
      <c r="H105" s="14" t="s">
        <v>7132</v>
      </c>
      <c r="I105" s="14" t="s">
        <v>7132</v>
      </c>
      <c r="J105" s="14" t="s">
        <v>425</v>
      </c>
      <c r="K105" s="14"/>
      <c r="L105" s="14" t="s">
        <v>425</v>
      </c>
      <c r="M105" s="14" t="s">
        <v>60</v>
      </c>
      <c r="N105" s="14" t="s">
        <v>26</v>
      </c>
      <c r="O105" s="14"/>
      <c r="P105" s="14"/>
      <c r="Q105" s="14"/>
      <c r="R105" s="14" t="s">
        <v>430</v>
      </c>
      <c r="S105" s="14" t="s">
        <v>439</v>
      </c>
      <c r="T105" s="35">
        <v>1500</v>
      </c>
      <c r="U105" s="14" t="s">
        <v>4</v>
      </c>
      <c r="V105" s="14">
        <v>40</v>
      </c>
      <c r="W105" s="16">
        <f>+IF(datos_arg[[#This Row],[Moneda]]="ARS",datos_arg[[#This Row],[Monto]],datos_arg[[#This Row],[Monto]]*datos_arg[[#This Row],[TC]])</f>
        <v>1500</v>
      </c>
      <c r="X105" s="16">
        <f>IFERROR(IF(datos_arg[[#This Row],[Moneda]]="USD",datos_arg[[#This Row],[Monto]],datos_arg[[#This Row],[Monto]]/datos_arg[[#This Row],[TC]]),0)</f>
        <v>37.5</v>
      </c>
      <c r="Y105" s="14"/>
    </row>
    <row r="106" spans="1:25" ht="15" customHeight="1" x14ac:dyDescent="0.25">
      <c r="A106" s="14">
        <f t="shared" si="1"/>
        <v>103</v>
      </c>
      <c r="B106" s="1">
        <v>43543</v>
      </c>
      <c r="C106" s="18">
        <f>+YEAR(datos_arg[[#This Row],[Fecha]])</f>
        <v>2019</v>
      </c>
      <c r="D106" s="18">
        <f>+MONTH(datos_arg[[#This Row],[Fecha]])</f>
        <v>3</v>
      </c>
      <c r="E106" s="14" t="s">
        <v>407</v>
      </c>
      <c r="F106" s="14" t="s">
        <v>52</v>
      </c>
      <c r="G106" s="14"/>
      <c r="H106" s="14" t="s">
        <v>7132</v>
      </c>
      <c r="I106" s="14" t="s">
        <v>7132</v>
      </c>
      <c r="J106" s="14" t="s">
        <v>425</v>
      </c>
      <c r="K106" s="14"/>
      <c r="L106" s="14" t="s">
        <v>425</v>
      </c>
      <c r="M106" s="14" t="s">
        <v>52</v>
      </c>
      <c r="N106" s="14" t="s">
        <v>52</v>
      </c>
      <c r="O106" s="14" t="s">
        <v>53</v>
      </c>
      <c r="P106" s="14"/>
      <c r="Q106" s="14"/>
      <c r="R106" s="14" t="s">
        <v>509</v>
      </c>
      <c r="S106" s="14" t="s">
        <v>439</v>
      </c>
      <c r="T106" s="35">
        <v>24000</v>
      </c>
      <c r="U106" s="14" t="s">
        <v>4</v>
      </c>
      <c r="V106" s="14">
        <v>42.9</v>
      </c>
      <c r="W106" s="16">
        <f>+IF(datos_arg[[#This Row],[Moneda]]="ARS",datos_arg[[#This Row],[Monto]],datos_arg[[#This Row],[Monto]]*datos_arg[[#This Row],[TC]])</f>
        <v>24000</v>
      </c>
      <c r="X106" s="16">
        <f>IFERROR(IF(datos_arg[[#This Row],[Moneda]]="USD",datos_arg[[#This Row],[Monto]],datos_arg[[#This Row],[Monto]]/datos_arg[[#This Row],[TC]]),0)</f>
        <v>559.44055944055947</v>
      </c>
      <c r="Y106" s="14"/>
    </row>
    <row r="107" spans="1:25" x14ac:dyDescent="0.25">
      <c r="A107" s="14">
        <f t="shared" si="1"/>
        <v>104</v>
      </c>
      <c r="B107" s="1">
        <v>43543</v>
      </c>
      <c r="C107" s="18">
        <f>+YEAR(datos_arg[[#This Row],[Fecha]])</f>
        <v>2019</v>
      </c>
      <c r="D107" s="18">
        <f>+MONTH(datos_arg[[#This Row],[Fecha]])</f>
        <v>3</v>
      </c>
      <c r="E107" s="14" t="s">
        <v>1016</v>
      </c>
      <c r="F107" s="14" t="s">
        <v>405</v>
      </c>
      <c r="G107" s="14"/>
      <c r="H107" s="14" t="s">
        <v>433</v>
      </c>
      <c r="I107" s="14" t="s">
        <v>590</v>
      </c>
      <c r="J107" s="14" t="s">
        <v>425</v>
      </c>
      <c r="K107" s="14"/>
      <c r="L107" s="14" t="s">
        <v>425</v>
      </c>
      <c r="M107" s="14" t="s">
        <v>433</v>
      </c>
      <c r="N107" s="14" t="s">
        <v>54</v>
      </c>
      <c r="O107" s="14" t="s">
        <v>510</v>
      </c>
      <c r="P107" s="14"/>
      <c r="Q107" s="14"/>
      <c r="R107" s="14" t="s">
        <v>405</v>
      </c>
      <c r="S107" s="14" t="s">
        <v>440</v>
      </c>
      <c r="T107" s="35">
        <v>650</v>
      </c>
      <c r="U107" s="14" t="s">
        <v>2</v>
      </c>
      <c r="V107" s="14">
        <v>42.9</v>
      </c>
      <c r="W107" s="16">
        <f>+IF(datos_arg[[#This Row],[Moneda]]="ARS",datos_arg[[#This Row],[Monto]],datos_arg[[#This Row],[Monto]]*datos_arg[[#This Row],[TC]])</f>
        <v>27885</v>
      </c>
      <c r="X107" s="16">
        <f>IFERROR(IF(datos_arg[[#This Row],[Moneda]]="USD",datos_arg[[#This Row],[Monto]],datos_arg[[#This Row],[Monto]]/datos_arg[[#This Row],[TC]]),0)</f>
        <v>650</v>
      </c>
      <c r="Y107" s="14"/>
    </row>
    <row r="108" spans="1:25" x14ac:dyDescent="0.25">
      <c r="A108" s="14">
        <f t="shared" si="1"/>
        <v>105</v>
      </c>
      <c r="B108" s="1">
        <v>43543</v>
      </c>
      <c r="C108" s="18">
        <f>+YEAR(datos_arg[[#This Row],[Fecha]])</f>
        <v>2019</v>
      </c>
      <c r="D108" s="18">
        <f>+MONTH(datos_arg[[#This Row],[Fecha]])</f>
        <v>3</v>
      </c>
      <c r="E108" s="14" t="s">
        <v>5358</v>
      </c>
      <c r="F108" s="14" t="s">
        <v>969</v>
      </c>
      <c r="G108" s="14"/>
      <c r="H108" s="14" t="s">
        <v>4114</v>
      </c>
      <c r="I108" s="14" t="s">
        <v>7132</v>
      </c>
      <c r="J108" s="14" t="s">
        <v>425</v>
      </c>
      <c r="K108" s="14"/>
      <c r="L108" s="14" t="s">
        <v>425</v>
      </c>
      <c r="M108" s="14" t="s">
        <v>511</v>
      </c>
      <c r="N108" s="14" t="s">
        <v>55</v>
      </c>
      <c r="O108" s="14" t="s">
        <v>512</v>
      </c>
      <c r="P108" s="14"/>
      <c r="Q108" s="14">
        <v>1</v>
      </c>
      <c r="R108" s="14" t="s">
        <v>969</v>
      </c>
      <c r="S108" s="14" t="s">
        <v>440</v>
      </c>
      <c r="T108" s="35">
        <v>600</v>
      </c>
      <c r="U108" s="14" t="s">
        <v>2</v>
      </c>
      <c r="V108" s="14">
        <v>42.9</v>
      </c>
      <c r="W108" s="16">
        <f>+IF(datos_arg[[#This Row],[Moneda]]="ARS",datos_arg[[#This Row],[Monto]],datos_arg[[#This Row],[Monto]]*datos_arg[[#This Row],[TC]])</f>
        <v>25740</v>
      </c>
      <c r="X108" s="16">
        <f>IFERROR(IF(datos_arg[[#This Row],[Moneda]]="USD",datos_arg[[#This Row],[Monto]],datos_arg[[#This Row],[Monto]]/datos_arg[[#This Row],[TC]]),0)</f>
        <v>600</v>
      </c>
      <c r="Y108" s="14"/>
    </row>
    <row r="109" spans="1:25" x14ac:dyDescent="0.25">
      <c r="A109" s="14">
        <f t="shared" si="1"/>
        <v>106</v>
      </c>
      <c r="B109" s="1">
        <v>43543</v>
      </c>
      <c r="C109" s="18">
        <f>+YEAR(datos_arg[[#This Row],[Fecha]])</f>
        <v>2019</v>
      </c>
      <c r="D109" s="18">
        <f>+MONTH(datos_arg[[#This Row],[Fecha]])</f>
        <v>3</v>
      </c>
      <c r="E109" s="14" t="s">
        <v>408</v>
      </c>
      <c r="F109" s="14" t="s">
        <v>69</v>
      </c>
      <c r="G109" s="14"/>
      <c r="H109" s="14" t="s">
        <v>7132</v>
      </c>
      <c r="I109" s="14" t="s">
        <v>7132</v>
      </c>
      <c r="J109" s="14" t="s">
        <v>425</v>
      </c>
      <c r="K109" s="14"/>
      <c r="L109" s="14" t="s">
        <v>425</v>
      </c>
      <c r="M109" s="14" t="s">
        <v>56</v>
      </c>
      <c r="N109" s="14" t="s">
        <v>56</v>
      </c>
      <c r="O109" s="14"/>
      <c r="P109" s="14"/>
      <c r="Q109" s="14"/>
      <c r="R109" s="14" t="s">
        <v>439</v>
      </c>
      <c r="S109" s="14" t="s">
        <v>440</v>
      </c>
      <c r="T109" s="35">
        <v>1200</v>
      </c>
      <c r="U109" s="14" t="s">
        <v>2</v>
      </c>
      <c r="V109" s="14">
        <v>43</v>
      </c>
      <c r="W109" s="16">
        <f>+IF(datos_arg[[#This Row],[Moneda]]="ARS",datos_arg[[#This Row],[Monto]],datos_arg[[#This Row],[Monto]]*datos_arg[[#This Row],[TC]])</f>
        <v>51600</v>
      </c>
      <c r="X109" s="16">
        <f>IFERROR(IF(datos_arg[[#This Row],[Moneda]]="USD",datos_arg[[#This Row],[Monto]],datos_arg[[#This Row],[Monto]]/datos_arg[[#This Row],[TC]]),0)</f>
        <v>1200</v>
      </c>
      <c r="Y109" s="14"/>
    </row>
    <row r="110" spans="1:25" x14ac:dyDescent="0.25">
      <c r="A110" s="14">
        <f t="shared" si="1"/>
        <v>107</v>
      </c>
      <c r="B110" s="1">
        <v>43543</v>
      </c>
      <c r="C110" s="18">
        <f>+YEAR(datos_arg[[#This Row],[Fecha]])</f>
        <v>2019</v>
      </c>
      <c r="D110" s="18">
        <f>+MONTH(datos_arg[[#This Row],[Fecha]])</f>
        <v>3</v>
      </c>
      <c r="E110" s="14" t="s">
        <v>1016</v>
      </c>
      <c r="F110" s="14" t="s">
        <v>405</v>
      </c>
      <c r="G110" s="14"/>
      <c r="H110" s="14" t="s">
        <v>433</v>
      </c>
      <c r="I110" s="14" t="s">
        <v>590</v>
      </c>
      <c r="J110" s="14" t="s">
        <v>425</v>
      </c>
      <c r="K110" s="14"/>
      <c r="L110" s="14" t="s">
        <v>425</v>
      </c>
      <c r="M110" s="14" t="s">
        <v>433</v>
      </c>
      <c r="N110" s="14" t="s">
        <v>433</v>
      </c>
      <c r="O110" s="14" t="s">
        <v>507</v>
      </c>
      <c r="P110" s="14"/>
      <c r="Q110" s="14"/>
      <c r="R110" s="14" t="s">
        <v>405</v>
      </c>
      <c r="S110" s="14" t="s">
        <v>440</v>
      </c>
      <c r="T110" s="35">
        <v>150</v>
      </c>
      <c r="U110" s="14" t="s">
        <v>2</v>
      </c>
      <c r="V110" s="14">
        <v>42.9</v>
      </c>
      <c r="W110" s="16">
        <f>+IF(datos_arg[[#This Row],[Moneda]]="ARS",datos_arg[[#This Row],[Monto]],datos_arg[[#This Row],[Monto]]*datos_arg[[#This Row],[TC]])</f>
        <v>6435</v>
      </c>
      <c r="X110" s="16">
        <f>IFERROR(IF(datos_arg[[#This Row],[Moneda]]="USD",datos_arg[[#This Row],[Monto]],datos_arg[[#This Row],[Monto]]/datos_arg[[#This Row],[TC]]),0)</f>
        <v>150</v>
      </c>
      <c r="Y110" s="14"/>
    </row>
    <row r="111" spans="1:25" ht="15" customHeight="1" x14ac:dyDescent="0.25">
      <c r="A111" s="14">
        <f t="shared" si="1"/>
        <v>108</v>
      </c>
      <c r="B111" s="1">
        <v>43543</v>
      </c>
      <c r="C111" s="18">
        <f>+YEAR(datos_arg[[#This Row],[Fecha]])</f>
        <v>2019</v>
      </c>
      <c r="D111" s="18">
        <f>+MONTH(datos_arg[[#This Row],[Fecha]])</f>
        <v>3</v>
      </c>
      <c r="E111" s="14" t="s">
        <v>449</v>
      </c>
      <c r="F111" s="14" t="s">
        <v>523</v>
      </c>
      <c r="G111" s="14"/>
      <c r="H111" s="14" t="s">
        <v>7132</v>
      </c>
      <c r="I111" s="14" t="s">
        <v>7132</v>
      </c>
      <c r="J111" s="14" t="s">
        <v>425</v>
      </c>
      <c r="K111" s="14"/>
      <c r="L111" s="14" t="s">
        <v>425</v>
      </c>
      <c r="M111" s="14" t="s">
        <v>37</v>
      </c>
      <c r="N111" s="14" t="s">
        <v>37</v>
      </c>
      <c r="O111" s="14" t="s">
        <v>3</v>
      </c>
      <c r="P111" s="14"/>
      <c r="Q111" s="14"/>
      <c r="R111" s="14" t="s">
        <v>523</v>
      </c>
      <c r="S111" s="14" t="s">
        <v>439</v>
      </c>
      <c r="T111" s="35">
        <v>5000</v>
      </c>
      <c r="U111" s="14" t="s">
        <v>4</v>
      </c>
      <c r="V111" s="14">
        <v>42.9</v>
      </c>
      <c r="W111" s="16">
        <f>+IF(datos_arg[[#This Row],[Moneda]]="ARS",datos_arg[[#This Row],[Monto]],datos_arg[[#This Row],[Monto]]*datos_arg[[#This Row],[TC]])</f>
        <v>5000</v>
      </c>
      <c r="X111" s="16">
        <f>IFERROR(IF(datos_arg[[#This Row],[Moneda]]="USD",datos_arg[[#This Row],[Monto]],datos_arg[[#This Row],[Monto]]/datos_arg[[#This Row],[TC]]),0)</f>
        <v>116.55011655011656</v>
      </c>
      <c r="Y111" s="14"/>
    </row>
    <row r="112" spans="1:25" ht="15" customHeight="1" x14ac:dyDescent="0.25">
      <c r="A112" s="14">
        <f t="shared" si="1"/>
        <v>109</v>
      </c>
      <c r="B112" s="1">
        <v>43543</v>
      </c>
      <c r="C112" s="18">
        <f>+YEAR(datos_arg[[#This Row],[Fecha]])</f>
        <v>2019</v>
      </c>
      <c r="D112" s="18">
        <f>+MONTH(datos_arg[[#This Row],[Fecha]])</f>
        <v>3</v>
      </c>
      <c r="E112" s="14" t="s">
        <v>449</v>
      </c>
      <c r="F112" s="14" t="s">
        <v>523</v>
      </c>
      <c r="G112" s="14"/>
      <c r="H112" s="14" t="s">
        <v>7132</v>
      </c>
      <c r="I112" s="14" t="s">
        <v>7132</v>
      </c>
      <c r="J112" s="14" t="s">
        <v>425</v>
      </c>
      <c r="K112" s="14"/>
      <c r="L112" s="14" t="s">
        <v>425</v>
      </c>
      <c r="M112" s="14" t="s">
        <v>37</v>
      </c>
      <c r="N112" s="14" t="s">
        <v>37</v>
      </c>
      <c r="O112" s="14" t="s">
        <v>504</v>
      </c>
      <c r="P112" s="14"/>
      <c r="Q112" s="14"/>
      <c r="R112" s="14" t="s">
        <v>523</v>
      </c>
      <c r="S112" s="14" t="s">
        <v>439</v>
      </c>
      <c r="T112" s="35">
        <v>1000</v>
      </c>
      <c r="U112" s="14" t="s">
        <v>4</v>
      </c>
      <c r="V112" s="14">
        <v>42.9</v>
      </c>
      <c r="W112" s="16">
        <f>+IF(datos_arg[[#This Row],[Moneda]]="ARS",datos_arg[[#This Row],[Monto]],datos_arg[[#This Row],[Monto]]*datos_arg[[#This Row],[TC]])</f>
        <v>1000</v>
      </c>
      <c r="X112" s="16">
        <f>IFERROR(IF(datos_arg[[#This Row],[Moneda]]="USD",datos_arg[[#This Row],[Monto]],datos_arg[[#This Row],[Monto]]/datos_arg[[#This Row],[TC]]),0)</f>
        <v>23.310023310023311</v>
      </c>
      <c r="Y112" s="14"/>
    </row>
    <row r="113" spans="1:25" ht="15" customHeight="1" x14ac:dyDescent="0.25">
      <c r="A113" s="14">
        <f t="shared" si="1"/>
        <v>110</v>
      </c>
      <c r="B113" s="1">
        <v>43543</v>
      </c>
      <c r="C113" s="18">
        <f>+YEAR(datos_arg[[#This Row],[Fecha]])</f>
        <v>2019</v>
      </c>
      <c r="D113" s="18">
        <f>+MONTH(datos_arg[[#This Row],[Fecha]])</f>
        <v>3</v>
      </c>
      <c r="E113" s="14" t="s">
        <v>449</v>
      </c>
      <c r="F113" s="14" t="s">
        <v>505</v>
      </c>
      <c r="G113" s="14"/>
      <c r="H113" s="14" t="s">
        <v>7132</v>
      </c>
      <c r="I113" s="14" t="s">
        <v>7132</v>
      </c>
      <c r="J113" s="14" t="s">
        <v>425</v>
      </c>
      <c r="K113" s="14"/>
      <c r="L113" s="14" t="s">
        <v>425</v>
      </c>
      <c r="M113" s="14" t="s">
        <v>506</v>
      </c>
      <c r="N113" s="14" t="s">
        <v>37</v>
      </c>
      <c r="O113" s="14"/>
      <c r="P113" s="14"/>
      <c r="Q113" s="14"/>
      <c r="R113" s="14" t="s">
        <v>505</v>
      </c>
      <c r="S113" s="14" t="s">
        <v>439</v>
      </c>
      <c r="T113" s="35">
        <v>1140</v>
      </c>
      <c r="U113" s="14" t="s">
        <v>4</v>
      </c>
      <c r="V113" s="14">
        <v>42.9</v>
      </c>
      <c r="W113" s="16">
        <f>+IF(datos_arg[[#This Row],[Moneda]]="ARS",datos_arg[[#This Row],[Monto]],datos_arg[[#This Row],[Monto]]*datos_arg[[#This Row],[TC]])</f>
        <v>1140</v>
      </c>
      <c r="X113" s="16">
        <f>IFERROR(IF(datos_arg[[#This Row],[Moneda]]="USD",datos_arg[[#This Row],[Monto]],datos_arg[[#This Row],[Monto]]/datos_arg[[#This Row],[TC]]),0)</f>
        <v>26.573426573426573</v>
      </c>
      <c r="Y113" s="14"/>
    </row>
    <row r="114" spans="1:25" ht="15" customHeight="1" x14ac:dyDescent="0.25">
      <c r="A114" s="14">
        <f t="shared" si="1"/>
        <v>111</v>
      </c>
      <c r="B114" s="1">
        <v>43545</v>
      </c>
      <c r="C114" s="18">
        <f>+YEAR(datos_arg[[#This Row],[Fecha]])</f>
        <v>2019</v>
      </c>
      <c r="D114" s="18">
        <f>+MONTH(datos_arg[[#This Row],[Fecha]])</f>
        <v>3</v>
      </c>
      <c r="E114" s="14" t="s">
        <v>407</v>
      </c>
      <c r="F114" s="14" t="s">
        <v>5360</v>
      </c>
      <c r="G114" s="14"/>
      <c r="H114" s="14" t="s">
        <v>7132</v>
      </c>
      <c r="I114" s="14" t="s">
        <v>7132</v>
      </c>
      <c r="J114" s="14" t="s">
        <v>425</v>
      </c>
      <c r="K114" s="14"/>
      <c r="L114" s="14" t="s">
        <v>425</v>
      </c>
      <c r="M114" s="14" t="s">
        <v>434</v>
      </c>
      <c r="N114" s="14" t="s">
        <v>434</v>
      </c>
      <c r="O114" s="14"/>
      <c r="P114" s="14"/>
      <c r="Q114" s="14"/>
      <c r="R114" s="14" t="s">
        <v>440</v>
      </c>
      <c r="S114" s="14" t="s">
        <v>443</v>
      </c>
      <c r="T114" s="35">
        <v>59861</v>
      </c>
      <c r="U114" s="14" t="s">
        <v>4</v>
      </c>
      <c r="V114" s="14">
        <v>0</v>
      </c>
      <c r="W114" s="16">
        <f>+IF(datos_arg[[#This Row],[Moneda]]="ARS",datos_arg[[#This Row],[Monto]],datos_arg[[#This Row],[Monto]]*datos_arg[[#This Row],[TC]])</f>
        <v>59861</v>
      </c>
      <c r="X114" s="16">
        <f>IFERROR(IF(datos_arg[[#This Row],[Moneda]]="USD",datos_arg[[#This Row],[Monto]],datos_arg[[#This Row],[Monto]]/datos_arg[[#This Row],[TC]]),0)</f>
        <v>0</v>
      </c>
      <c r="Y114" s="14"/>
    </row>
    <row r="115" spans="1:25" ht="15" customHeight="1" x14ac:dyDescent="0.25">
      <c r="A115" s="14">
        <f t="shared" si="1"/>
        <v>112</v>
      </c>
      <c r="B115" s="1">
        <v>43545</v>
      </c>
      <c r="C115" s="18">
        <f>+YEAR(datos_arg[[#This Row],[Fecha]])</f>
        <v>2019</v>
      </c>
      <c r="D115" s="18">
        <f>+MONTH(datos_arg[[#This Row],[Fecha]])</f>
        <v>3</v>
      </c>
      <c r="E115" s="14" t="s">
        <v>407</v>
      </c>
      <c r="F115" s="14" t="s">
        <v>5360</v>
      </c>
      <c r="G115" s="14"/>
      <c r="H115" s="14" t="s">
        <v>7132</v>
      </c>
      <c r="I115" s="14" t="s">
        <v>7132</v>
      </c>
      <c r="J115" s="14" t="s">
        <v>425</v>
      </c>
      <c r="K115" s="14"/>
      <c r="L115" s="14" t="s">
        <v>425</v>
      </c>
      <c r="M115" s="14" t="s">
        <v>434</v>
      </c>
      <c r="N115" s="14" t="s">
        <v>434</v>
      </c>
      <c r="O115" s="14"/>
      <c r="P115" s="14"/>
      <c r="Q115" s="14"/>
      <c r="R115" s="14" t="s">
        <v>439</v>
      </c>
      <c r="S115" s="14" t="s">
        <v>443</v>
      </c>
      <c r="T115" s="35">
        <v>13.215807448365155</v>
      </c>
      <c r="U115" s="14" t="s">
        <v>2</v>
      </c>
      <c r="V115" s="14">
        <v>0</v>
      </c>
      <c r="W115" s="16">
        <f>+IF(datos_arg[[#This Row],[Moneda]]="ARS",datos_arg[[#This Row],[Monto]],datos_arg[[#This Row],[Monto]]*datos_arg[[#This Row],[TC]])</f>
        <v>0</v>
      </c>
      <c r="X115" s="16">
        <f>IFERROR(IF(datos_arg[[#This Row],[Moneda]]="USD",datos_arg[[#This Row],[Monto]],datos_arg[[#This Row],[Monto]]/datos_arg[[#This Row],[TC]]),0)</f>
        <v>13.215807448365155</v>
      </c>
      <c r="Y115" s="14"/>
    </row>
    <row r="116" spans="1:25" ht="15" customHeight="1" x14ac:dyDescent="0.25">
      <c r="A116" s="14">
        <f t="shared" si="1"/>
        <v>113</v>
      </c>
      <c r="B116" s="1">
        <v>43545</v>
      </c>
      <c r="C116" s="18">
        <f>+YEAR(datos_arg[[#This Row],[Fecha]])</f>
        <v>2019</v>
      </c>
      <c r="D116" s="18">
        <f>+MONTH(datos_arg[[#This Row],[Fecha]])</f>
        <v>3</v>
      </c>
      <c r="E116" s="14" t="s">
        <v>5358</v>
      </c>
      <c r="F116" s="14" t="s">
        <v>969</v>
      </c>
      <c r="G116" s="14"/>
      <c r="H116" s="14" t="s">
        <v>433</v>
      </c>
      <c r="I116" s="14" t="s">
        <v>590</v>
      </c>
      <c r="J116" s="14" t="s">
        <v>425</v>
      </c>
      <c r="K116" s="14"/>
      <c r="L116" s="14" t="s">
        <v>425</v>
      </c>
      <c r="M116" s="14" t="s">
        <v>514</v>
      </c>
      <c r="N116" s="14" t="s">
        <v>58</v>
      </c>
      <c r="O116" s="14" t="s">
        <v>3783</v>
      </c>
      <c r="P116" s="14"/>
      <c r="Q116" s="14">
        <v>1</v>
      </c>
      <c r="R116" s="14" t="s">
        <v>969</v>
      </c>
      <c r="S116" s="14" t="s">
        <v>439</v>
      </c>
      <c r="T116" s="35">
        <v>12100</v>
      </c>
      <c r="U116" s="14" t="s">
        <v>4</v>
      </c>
      <c r="V116" s="14">
        <v>43</v>
      </c>
      <c r="W116" s="16">
        <f>+IF(datos_arg[[#This Row],[Moneda]]="ARS",datos_arg[[#This Row],[Monto]],datos_arg[[#This Row],[Monto]]*datos_arg[[#This Row],[TC]])</f>
        <v>12100</v>
      </c>
      <c r="X116" s="16">
        <f>IFERROR(IF(datos_arg[[#This Row],[Moneda]]="USD",datos_arg[[#This Row],[Monto]],datos_arg[[#This Row],[Monto]]/datos_arg[[#This Row],[TC]]),0)</f>
        <v>281.39534883720933</v>
      </c>
      <c r="Y116" s="14"/>
    </row>
    <row r="117" spans="1:25" ht="15" customHeight="1" x14ac:dyDescent="0.25">
      <c r="A117" s="14">
        <f t="shared" si="1"/>
        <v>114</v>
      </c>
      <c r="B117" s="1">
        <v>43545</v>
      </c>
      <c r="C117" s="18">
        <f>+YEAR(datos_arg[[#This Row],[Fecha]])</f>
        <v>2019</v>
      </c>
      <c r="D117" s="18">
        <f>+MONTH(datos_arg[[#This Row],[Fecha]])</f>
        <v>3</v>
      </c>
      <c r="E117" s="14" t="s">
        <v>1015</v>
      </c>
      <c r="F117" s="14" t="s">
        <v>403</v>
      </c>
      <c r="G117" s="14" t="s">
        <v>970</v>
      </c>
      <c r="H117" s="14" t="s">
        <v>4114</v>
      </c>
      <c r="I117" s="14" t="s">
        <v>7132</v>
      </c>
      <c r="J117" s="14" t="s">
        <v>425</v>
      </c>
      <c r="K117" s="14"/>
      <c r="L117" s="14" t="s">
        <v>425</v>
      </c>
      <c r="M117" s="14" t="s">
        <v>515</v>
      </c>
      <c r="N117" s="14" t="s">
        <v>43</v>
      </c>
      <c r="O117" s="14" t="s">
        <v>516</v>
      </c>
      <c r="P117" s="14"/>
      <c r="Q117" s="14"/>
      <c r="R117" s="14" t="s">
        <v>970</v>
      </c>
      <c r="S117" s="14" t="s">
        <v>439</v>
      </c>
      <c r="T117" s="35">
        <v>4000</v>
      </c>
      <c r="U117" s="14" t="s">
        <v>4</v>
      </c>
      <c r="V117" s="14">
        <v>43</v>
      </c>
      <c r="W117" s="16">
        <f>+IF(datos_arg[[#This Row],[Moneda]]="ARS",datos_arg[[#This Row],[Monto]],datos_arg[[#This Row],[Monto]]*datos_arg[[#This Row],[TC]])</f>
        <v>4000</v>
      </c>
      <c r="X117" s="16">
        <f>IFERROR(IF(datos_arg[[#This Row],[Moneda]]="USD",datos_arg[[#This Row],[Monto]],datos_arg[[#This Row],[Monto]]/datos_arg[[#This Row],[TC]]),0)</f>
        <v>93.023255813953483</v>
      </c>
      <c r="Y117" s="14"/>
    </row>
    <row r="118" spans="1:25" ht="15" customHeight="1" x14ac:dyDescent="0.25">
      <c r="A118" s="14">
        <f t="shared" si="1"/>
        <v>115</v>
      </c>
      <c r="B118" s="1">
        <v>43545</v>
      </c>
      <c r="C118" s="18">
        <f>+YEAR(datos_arg[[#This Row],[Fecha]])</f>
        <v>2019</v>
      </c>
      <c r="D118" s="18">
        <f>+MONTH(datos_arg[[#This Row],[Fecha]])</f>
        <v>3</v>
      </c>
      <c r="E118" s="14" t="s">
        <v>617</v>
      </c>
      <c r="F118" s="14" t="s">
        <v>5384</v>
      </c>
      <c r="G118" s="14"/>
      <c r="H118" s="14" t="s">
        <v>7</v>
      </c>
      <c r="I118" s="14" t="s">
        <v>7132</v>
      </c>
      <c r="J118" s="14" t="s">
        <v>471</v>
      </c>
      <c r="K118" s="14"/>
      <c r="L118" s="14" t="s">
        <v>421</v>
      </c>
      <c r="M118" s="14" t="s">
        <v>471</v>
      </c>
      <c r="N118" s="14" t="s">
        <v>24</v>
      </c>
      <c r="O118" s="14" t="s">
        <v>456</v>
      </c>
      <c r="P118" s="14"/>
      <c r="Q118" s="14">
        <v>0</v>
      </c>
      <c r="R118" s="14" t="s">
        <v>5384</v>
      </c>
      <c r="S118" s="14" t="s">
        <v>439</v>
      </c>
      <c r="T118" s="35">
        <v>1140</v>
      </c>
      <c r="U118" s="14" t="s">
        <v>4</v>
      </c>
      <c r="V118" s="14">
        <v>43</v>
      </c>
      <c r="W118" s="16">
        <f>+IF(datos_arg[[#This Row],[Moneda]]="ARS",datos_arg[[#This Row],[Monto]],datos_arg[[#This Row],[Monto]]*datos_arg[[#This Row],[TC]])</f>
        <v>1140</v>
      </c>
      <c r="X118" s="16">
        <f>IFERROR(IF(datos_arg[[#This Row],[Moneda]]="USD",datos_arg[[#This Row],[Monto]],datos_arg[[#This Row],[Monto]]/datos_arg[[#This Row],[TC]]),0)</f>
        <v>26.511627906976745</v>
      </c>
      <c r="Y118" s="14"/>
    </row>
    <row r="119" spans="1:25" ht="15" customHeight="1" x14ac:dyDescent="0.25">
      <c r="A119" s="14">
        <f t="shared" si="1"/>
        <v>116</v>
      </c>
      <c r="B119" s="1">
        <v>43545</v>
      </c>
      <c r="C119" s="18">
        <f>+YEAR(datos_arg[[#This Row],[Fecha]])</f>
        <v>2019</v>
      </c>
      <c r="D119" s="18">
        <f>+MONTH(datos_arg[[#This Row],[Fecha]])</f>
        <v>3</v>
      </c>
      <c r="E119" s="14" t="s">
        <v>1015</v>
      </c>
      <c r="F119" s="14" t="s">
        <v>430</v>
      </c>
      <c r="G119" s="14"/>
      <c r="H119" s="14" t="s">
        <v>7132</v>
      </c>
      <c r="I119" s="14" t="s">
        <v>7132</v>
      </c>
      <c r="J119" s="14" t="s">
        <v>425</v>
      </c>
      <c r="K119" s="14"/>
      <c r="L119" s="14" t="s">
        <v>425</v>
      </c>
      <c r="M119" s="14" t="s">
        <v>57</v>
      </c>
      <c r="N119" s="14" t="s">
        <v>57</v>
      </c>
      <c r="O119" s="14" t="s">
        <v>513</v>
      </c>
      <c r="P119" s="14"/>
      <c r="Q119" s="14"/>
      <c r="R119" s="14" t="s">
        <v>430</v>
      </c>
      <c r="S119" s="14" t="s">
        <v>439</v>
      </c>
      <c r="T119" s="35">
        <v>2100</v>
      </c>
      <c r="U119" s="14" t="s">
        <v>4</v>
      </c>
      <c r="V119" s="14">
        <v>43</v>
      </c>
      <c r="W119" s="16">
        <f>+IF(datos_arg[[#This Row],[Moneda]]="ARS",datos_arg[[#This Row],[Monto]],datos_arg[[#This Row],[Monto]]*datos_arg[[#This Row],[TC]])</f>
        <v>2100</v>
      </c>
      <c r="X119" s="16">
        <f>IFERROR(IF(datos_arg[[#This Row],[Moneda]]="USD",datos_arg[[#This Row],[Monto]],datos_arg[[#This Row],[Monto]]/datos_arg[[#This Row],[TC]]),0)</f>
        <v>48.837209302325583</v>
      </c>
      <c r="Y119" s="14"/>
    </row>
    <row r="120" spans="1:25" ht="15" customHeight="1" x14ac:dyDescent="0.25">
      <c r="A120" s="14">
        <f t="shared" si="1"/>
        <v>117</v>
      </c>
      <c r="B120" s="1">
        <v>43549</v>
      </c>
      <c r="C120" s="18">
        <f>+YEAR(datos_arg[[#This Row],[Fecha]])</f>
        <v>2019</v>
      </c>
      <c r="D120" s="18">
        <f>+MONTH(datos_arg[[#This Row],[Fecha]])</f>
        <v>3</v>
      </c>
      <c r="E120" s="14" t="s">
        <v>5358</v>
      </c>
      <c r="F120" s="14" t="s">
        <v>4110</v>
      </c>
      <c r="G120" s="14"/>
      <c r="H120" s="14" t="s">
        <v>4114</v>
      </c>
      <c r="I120" s="14" t="s">
        <v>7132</v>
      </c>
      <c r="J120" s="14" t="s">
        <v>425</v>
      </c>
      <c r="K120" s="14"/>
      <c r="L120" s="14" t="s">
        <v>425</v>
      </c>
      <c r="M120" s="14" t="s">
        <v>5371</v>
      </c>
      <c r="N120" s="14" t="s">
        <v>59</v>
      </c>
      <c r="O120" s="14" t="s">
        <v>3975</v>
      </c>
      <c r="P120" s="14"/>
      <c r="Q120" s="14"/>
      <c r="R120" s="14" t="s">
        <v>4110</v>
      </c>
      <c r="S120" s="14" t="s">
        <v>439</v>
      </c>
      <c r="T120" s="35">
        <v>1200</v>
      </c>
      <c r="U120" s="14" t="s">
        <v>4</v>
      </c>
      <c r="V120" s="14">
        <v>43</v>
      </c>
      <c r="W120" s="16">
        <f>+IF(datos_arg[[#This Row],[Moneda]]="ARS",datos_arg[[#This Row],[Monto]],datos_arg[[#This Row],[Monto]]*datos_arg[[#This Row],[TC]])</f>
        <v>1200</v>
      </c>
      <c r="X120" s="16">
        <f>IFERROR(IF(datos_arg[[#This Row],[Moneda]]="USD",datos_arg[[#This Row],[Monto]],datos_arg[[#This Row],[Monto]]/datos_arg[[#This Row],[TC]]),0)</f>
        <v>27.906976744186046</v>
      </c>
      <c r="Y120" s="14"/>
    </row>
    <row r="121" spans="1:25" ht="15" customHeight="1" x14ac:dyDescent="0.25">
      <c r="A121" s="14">
        <f t="shared" si="1"/>
        <v>118</v>
      </c>
      <c r="B121" s="1">
        <v>43549</v>
      </c>
      <c r="C121" s="18">
        <f>+YEAR(datos_arg[[#This Row],[Fecha]])</f>
        <v>2019</v>
      </c>
      <c r="D121" s="18">
        <f>+MONTH(datos_arg[[#This Row],[Fecha]])</f>
        <v>3</v>
      </c>
      <c r="E121" s="14" t="s">
        <v>1015</v>
      </c>
      <c r="F121" s="14" t="s">
        <v>403</v>
      </c>
      <c r="G121" s="14" t="s">
        <v>5383</v>
      </c>
      <c r="H121" s="14" t="s">
        <v>4114</v>
      </c>
      <c r="I121" s="14" t="s">
        <v>7132</v>
      </c>
      <c r="J121" s="14" t="s">
        <v>425</v>
      </c>
      <c r="K121" s="14"/>
      <c r="L121" s="14" t="s">
        <v>425</v>
      </c>
      <c r="M121" s="14" t="s">
        <v>517</v>
      </c>
      <c r="N121" s="14" t="s">
        <v>59</v>
      </c>
      <c r="O121" s="14" t="s">
        <v>3976</v>
      </c>
      <c r="P121" s="14"/>
      <c r="Q121" s="14"/>
      <c r="R121" s="14" t="s">
        <v>5383</v>
      </c>
      <c r="S121" s="14" t="s">
        <v>439</v>
      </c>
      <c r="T121" s="35">
        <v>1200</v>
      </c>
      <c r="U121" s="14" t="s">
        <v>4</v>
      </c>
      <c r="V121" s="14">
        <v>43</v>
      </c>
      <c r="W121" s="16">
        <f>+IF(datos_arg[[#This Row],[Moneda]]="ARS",datos_arg[[#This Row],[Monto]],datos_arg[[#This Row],[Monto]]*datos_arg[[#This Row],[TC]])</f>
        <v>1200</v>
      </c>
      <c r="X121" s="16">
        <f>IFERROR(IF(datos_arg[[#This Row],[Moneda]]="USD",datos_arg[[#This Row],[Monto]],datos_arg[[#This Row],[Monto]]/datos_arg[[#This Row],[TC]]),0)</f>
        <v>27.906976744186046</v>
      </c>
      <c r="Y121" s="14"/>
    </row>
    <row r="122" spans="1:25" ht="15" customHeight="1" x14ac:dyDescent="0.25">
      <c r="A122" s="14">
        <f t="shared" si="1"/>
        <v>119</v>
      </c>
      <c r="B122" s="1">
        <v>43549</v>
      </c>
      <c r="C122" s="18">
        <f>+YEAR(datos_arg[[#This Row],[Fecha]])</f>
        <v>2019</v>
      </c>
      <c r="D122" s="18">
        <f>+MONTH(datos_arg[[#This Row],[Fecha]])</f>
        <v>3</v>
      </c>
      <c r="E122" s="14" t="s">
        <v>1016</v>
      </c>
      <c r="F122" s="14" t="s">
        <v>5365</v>
      </c>
      <c r="G122" s="14" t="s">
        <v>6695</v>
      </c>
      <c r="H122" s="14" t="s">
        <v>7132</v>
      </c>
      <c r="I122" s="14" t="s">
        <v>7132</v>
      </c>
      <c r="J122" s="14" t="s">
        <v>425</v>
      </c>
      <c r="K122" s="14"/>
      <c r="L122" s="14" t="s">
        <v>425</v>
      </c>
      <c r="M122" s="14" t="s">
        <v>436</v>
      </c>
      <c r="N122" s="14" t="s">
        <v>436</v>
      </c>
      <c r="O122" s="14" t="s">
        <v>444</v>
      </c>
      <c r="P122" s="14"/>
      <c r="Q122" s="14"/>
      <c r="R122" s="14" t="s">
        <v>5365</v>
      </c>
      <c r="S122" s="14" t="s">
        <v>439</v>
      </c>
      <c r="T122" s="35">
        <v>1200</v>
      </c>
      <c r="U122" s="14" t="s">
        <v>4</v>
      </c>
      <c r="V122" s="14">
        <v>43</v>
      </c>
      <c r="W122" s="16">
        <f>+IF(datos_arg[[#This Row],[Moneda]]="ARS",datos_arg[[#This Row],[Monto]],datos_arg[[#This Row],[Monto]]*datos_arg[[#This Row],[TC]])</f>
        <v>1200</v>
      </c>
      <c r="X122" s="16">
        <f>IFERROR(IF(datos_arg[[#This Row],[Moneda]]="USD",datos_arg[[#This Row],[Monto]],datos_arg[[#This Row],[Monto]]/datos_arg[[#This Row],[TC]]),0)</f>
        <v>27.906976744186046</v>
      </c>
      <c r="Y122" s="14"/>
    </row>
    <row r="123" spans="1:25" x14ac:dyDescent="0.25">
      <c r="A123" s="14">
        <f t="shared" si="1"/>
        <v>120</v>
      </c>
      <c r="B123" s="1">
        <v>43549</v>
      </c>
      <c r="C123" s="18">
        <f>+YEAR(datos_arg[[#This Row],[Fecha]])</f>
        <v>2019</v>
      </c>
      <c r="D123" s="18">
        <f>+MONTH(datos_arg[[#This Row],[Fecha]])</f>
        <v>3</v>
      </c>
      <c r="E123" s="14" t="s">
        <v>1016</v>
      </c>
      <c r="F123" s="14" t="s">
        <v>405</v>
      </c>
      <c r="G123" s="14"/>
      <c r="H123" s="14" t="s">
        <v>433</v>
      </c>
      <c r="I123" s="14" t="s">
        <v>590</v>
      </c>
      <c r="J123" s="14" t="s">
        <v>425</v>
      </c>
      <c r="K123" s="14"/>
      <c r="L123" s="14" t="s">
        <v>425</v>
      </c>
      <c r="M123" s="14" t="s">
        <v>433</v>
      </c>
      <c r="N123" s="14" t="s">
        <v>433</v>
      </c>
      <c r="O123" s="14" t="s">
        <v>405</v>
      </c>
      <c r="P123" s="14"/>
      <c r="Q123" s="14"/>
      <c r="R123" s="14" t="s">
        <v>405</v>
      </c>
      <c r="S123" s="14" t="s">
        <v>440</v>
      </c>
      <c r="T123" s="35">
        <v>4750</v>
      </c>
      <c r="U123" s="14" t="s">
        <v>2</v>
      </c>
      <c r="V123" s="14">
        <v>43</v>
      </c>
      <c r="W123" s="16">
        <f>+IF(datos_arg[[#This Row],[Moneda]]="ARS",datos_arg[[#This Row],[Monto]],datos_arg[[#This Row],[Monto]]*datos_arg[[#This Row],[TC]])</f>
        <v>204250</v>
      </c>
      <c r="X123" s="16">
        <f>IFERROR(IF(datos_arg[[#This Row],[Moneda]]="USD",datos_arg[[#This Row],[Monto]],datos_arg[[#This Row],[Monto]]/datos_arg[[#This Row],[TC]]),0)</f>
        <v>4750</v>
      </c>
      <c r="Y123" s="14"/>
    </row>
    <row r="124" spans="1:25" ht="15" customHeight="1" x14ac:dyDescent="0.25">
      <c r="A124" s="14">
        <f t="shared" si="1"/>
        <v>121</v>
      </c>
      <c r="B124" s="1">
        <v>43551</v>
      </c>
      <c r="C124" s="18">
        <f>+YEAR(datos_arg[[#This Row],[Fecha]])</f>
        <v>2019</v>
      </c>
      <c r="D124" s="18">
        <f>+MONTH(datos_arg[[#This Row],[Fecha]])</f>
        <v>3</v>
      </c>
      <c r="E124" s="14" t="s">
        <v>1015</v>
      </c>
      <c r="F124" s="14" t="s">
        <v>403</v>
      </c>
      <c r="G124" s="14" t="s">
        <v>970</v>
      </c>
      <c r="H124" s="14" t="s">
        <v>4114</v>
      </c>
      <c r="I124" s="14" t="s">
        <v>7132</v>
      </c>
      <c r="J124" s="14" t="s">
        <v>425</v>
      </c>
      <c r="K124" s="14"/>
      <c r="L124" s="14" t="s">
        <v>425</v>
      </c>
      <c r="M124" s="14" t="s">
        <v>700</v>
      </c>
      <c r="N124" s="14" t="s">
        <v>62</v>
      </c>
      <c r="O124" s="14" t="s">
        <v>3977</v>
      </c>
      <c r="P124" s="14"/>
      <c r="Q124" s="14"/>
      <c r="R124" s="14" t="s">
        <v>970</v>
      </c>
      <c r="S124" s="14" t="s">
        <v>439</v>
      </c>
      <c r="T124" s="35">
        <v>2500</v>
      </c>
      <c r="U124" s="14" t="s">
        <v>4</v>
      </c>
      <c r="V124" s="14">
        <v>43</v>
      </c>
      <c r="W124" s="16">
        <f>+IF(datos_arg[[#This Row],[Moneda]]="ARS",datos_arg[[#This Row],[Monto]],datos_arg[[#This Row],[Monto]]*datos_arg[[#This Row],[TC]])</f>
        <v>2500</v>
      </c>
      <c r="X124" s="16">
        <f>IFERROR(IF(datos_arg[[#This Row],[Moneda]]="USD",datos_arg[[#This Row],[Monto]],datos_arg[[#This Row],[Monto]]/datos_arg[[#This Row],[TC]]),0)</f>
        <v>58.139534883720927</v>
      </c>
      <c r="Y124" s="14"/>
    </row>
    <row r="125" spans="1:25" ht="15" customHeight="1" x14ac:dyDescent="0.25">
      <c r="A125" s="14">
        <f t="shared" si="1"/>
        <v>122</v>
      </c>
      <c r="B125" s="1">
        <v>43551</v>
      </c>
      <c r="C125" s="18">
        <f>+YEAR(datos_arg[[#This Row],[Fecha]])</f>
        <v>2019</v>
      </c>
      <c r="D125" s="18">
        <f>+MONTH(datos_arg[[#This Row],[Fecha]])</f>
        <v>3</v>
      </c>
      <c r="E125" s="14" t="s">
        <v>1015</v>
      </c>
      <c r="F125" s="14" t="s">
        <v>403</v>
      </c>
      <c r="G125" s="14" t="s">
        <v>970</v>
      </c>
      <c r="H125" s="14" t="s">
        <v>433</v>
      </c>
      <c r="I125" s="14" t="s">
        <v>590</v>
      </c>
      <c r="J125" s="14" t="s">
        <v>425</v>
      </c>
      <c r="K125" s="14"/>
      <c r="L125" s="14" t="s">
        <v>425</v>
      </c>
      <c r="M125" s="14" t="s">
        <v>700</v>
      </c>
      <c r="N125" s="14" t="s">
        <v>62</v>
      </c>
      <c r="O125" s="14" t="s">
        <v>3978</v>
      </c>
      <c r="P125" s="14"/>
      <c r="Q125" s="14"/>
      <c r="R125" s="14" t="s">
        <v>970</v>
      </c>
      <c r="S125" s="14" t="s">
        <v>439</v>
      </c>
      <c r="T125" s="35">
        <v>2500</v>
      </c>
      <c r="U125" s="14" t="s">
        <v>4</v>
      </c>
      <c r="V125" s="14">
        <v>43</v>
      </c>
      <c r="W125" s="16">
        <f>+IF(datos_arg[[#This Row],[Moneda]]="ARS",datos_arg[[#This Row],[Monto]],datos_arg[[#This Row],[Monto]]*datos_arg[[#This Row],[TC]])</f>
        <v>2500</v>
      </c>
      <c r="X125" s="16">
        <f>IFERROR(IF(datos_arg[[#This Row],[Moneda]]="USD",datos_arg[[#This Row],[Monto]],datos_arg[[#This Row],[Monto]]/datos_arg[[#This Row],[TC]]),0)</f>
        <v>58.139534883720927</v>
      </c>
      <c r="Y125" s="14"/>
    </row>
    <row r="126" spans="1:25" ht="15" customHeight="1" x14ac:dyDescent="0.25">
      <c r="A126" s="14">
        <f t="shared" si="1"/>
        <v>123</v>
      </c>
      <c r="B126" s="1">
        <v>43551</v>
      </c>
      <c r="C126" s="18">
        <f>+YEAR(datos_arg[[#This Row],[Fecha]])</f>
        <v>2019</v>
      </c>
      <c r="D126" s="18">
        <f>+MONTH(datos_arg[[#This Row],[Fecha]])</f>
        <v>3</v>
      </c>
      <c r="E126" s="14" t="s">
        <v>617</v>
      </c>
      <c r="F126" s="14" t="s">
        <v>5384</v>
      </c>
      <c r="G126" s="14"/>
      <c r="H126" s="14" t="s">
        <v>7</v>
      </c>
      <c r="I126" s="14" t="s">
        <v>7132</v>
      </c>
      <c r="J126" s="14" t="s">
        <v>425</v>
      </c>
      <c r="K126" s="14" t="s">
        <v>420</v>
      </c>
      <c r="L126" s="14" t="s">
        <v>426</v>
      </c>
      <c r="M126" s="14" t="s">
        <v>423</v>
      </c>
      <c r="N126" s="14" t="s">
        <v>34</v>
      </c>
      <c r="O126" s="14"/>
      <c r="P126" s="14"/>
      <c r="Q126" s="14">
        <v>1</v>
      </c>
      <c r="R126" s="14" t="s">
        <v>5384</v>
      </c>
      <c r="S126" s="14" t="s">
        <v>439</v>
      </c>
      <c r="T126" s="35">
        <v>4000</v>
      </c>
      <c r="U126" s="14" t="s">
        <v>4</v>
      </c>
      <c r="V126" s="14">
        <v>43</v>
      </c>
      <c r="W126" s="16">
        <f>+IF(datos_arg[[#This Row],[Moneda]]="ARS",datos_arg[[#This Row],[Monto]],datos_arg[[#This Row],[Monto]]*datos_arg[[#This Row],[TC]])</f>
        <v>4000</v>
      </c>
      <c r="X126" s="16">
        <f>IFERROR(IF(datos_arg[[#This Row],[Moneda]]="USD",datos_arg[[#This Row],[Monto]],datos_arg[[#This Row],[Monto]]/datos_arg[[#This Row],[TC]]),0)</f>
        <v>93.023255813953483</v>
      </c>
      <c r="Y126" s="14"/>
    </row>
    <row r="127" spans="1:25" ht="15" customHeight="1" x14ac:dyDescent="0.25">
      <c r="A127" s="14">
        <f t="shared" si="1"/>
        <v>124</v>
      </c>
      <c r="B127" s="1">
        <v>43551</v>
      </c>
      <c r="C127" s="18">
        <f>+YEAR(datos_arg[[#This Row],[Fecha]])</f>
        <v>2019</v>
      </c>
      <c r="D127" s="18">
        <f>+MONTH(datos_arg[[#This Row],[Fecha]])</f>
        <v>3</v>
      </c>
      <c r="E127" s="14" t="s">
        <v>1015</v>
      </c>
      <c r="F127" s="14" t="s">
        <v>430</v>
      </c>
      <c r="G127" s="14"/>
      <c r="H127" s="14" t="s">
        <v>7132</v>
      </c>
      <c r="I127" s="14" t="s">
        <v>7132</v>
      </c>
      <c r="J127" s="14" t="s">
        <v>425</v>
      </c>
      <c r="K127" s="14"/>
      <c r="L127" s="14" t="s">
        <v>425</v>
      </c>
      <c r="M127" s="14" t="s">
        <v>60</v>
      </c>
      <c r="N127" s="14" t="s">
        <v>26</v>
      </c>
      <c r="O127" s="14" t="s">
        <v>60</v>
      </c>
      <c r="P127" s="14"/>
      <c r="Q127" s="14"/>
      <c r="R127" s="14" t="s">
        <v>430</v>
      </c>
      <c r="S127" s="14" t="s">
        <v>439</v>
      </c>
      <c r="T127" s="35">
        <v>845</v>
      </c>
      <c r="U127" s="14" t="s">
        <v>4</v>
      </c>
      <c r="V127" s="14">
        <v>43</v>
      </c>
      <c r="W127" s="16">
        <f>+IF(datos_arg[[#This Row],[Moneda]]="ARS",datos_arg[[#This Row],[Monto]],datos_arg[[#This Row],[Monto]]*datos_arg[[#This Row],[TC]])</f>
        <v>845</v>
      </c>
      <c r="X127" s="16">
        <f>IFERROR(IF(datos_arg[[#This Row],[Moneda]]="USD",datos_arg[[#This Row],[Monto]],datos_arg[[#This Row],[Monto]]/datos_arg[[#This Row],[TC]]),0)</f>
        <v>19.651162790697676</v>
      </c>
      <c r="Y127" s="14"/>
    </row>
    <row r="128" spans="1:25" ht="15" customHeight="1" x14ac:dyDescent="0.25">
      <c r="A128" s="14">
        <f t="shared" si="1"/>
        <v>125</v>
      </c>
      <c r="B128" s="1">
        <v>43551</v>
      </c>
      <c r="C128" s="18">
        <f>+YEAR(datos_arg[[#This Row],[Fecha]])</f>
        <v>2019</v>
      </c>
      <c r="D128" s="18">
        <f>+MONTH(datos_arg[[#This Row],[Fecha]])</f>
        <v>3</v>
      </c>
      <c r="E128" s="14" t="s">
        <v>1015</v>
      </c>
      <c r="F128" s="14" t="s">
        <v>430</v>
      </c>
      <c r="G128" s="14"/>
      <c r="H128" s="14" t="s">
        <v>7132</v>
      </c>
      <c r="I128" s="14" t="s">
        <v>7132</v>
      </c>
      <c r="J128" s="14" t="s">
        <v>425</v>
      </c>
      <c r="K128" s="14"/>
      <c r="L128" s="14" t="s">
        <v>425</v>
      </c>
      <c r="M128" s="14" t="s">
        <v>60</v>
      </c>
      <c r="N128" s="14" t="s">
        <v>26</v>
      </c>
      <c r="O128" s="14" t="s">
        <v>61</v>
      </c>
      <c r="P128" s="14"/>
      <c r="Q128" s="14"/>
      <c r="R128" s="14" t="s">
        <v>430</v>
      </c>
      <c r="S128" s="14" t="s">
        <v>439</v>
      </c>
      <c r="T128" s="35">
        <v>1500</v>
      </c>
      <c r="U128" s="14" t="s">
        <v>4</v>
      </c>
      <c r="V128" s="14">
        <v>43</v>
      </c>
      <c r="W128" s="16">
        <f>+IF(datos_arg[[#This Row],[Moneda]]="ARS",datos_arg[[#This Row],[Monto]],datos_arg[[#This Row],[Monto]]*datos_arg[[#This Row],[TC]])</f>
        <v>1500</v>
      </c>
      <c r="X128" s="16">
        <f>IFERROR(IF(datos_arg[[#This Row],[Moneda]]="USD",datos_arg[[#This Row],[Monto]],datos_arg[[#This Row],[Monto]]/datos_arg[[#This Row],[TC]]),0)</f>
        <v>34.883720930232556</v>
      </c>
      <c r="Y128" s="14"/>
    </row>
    <row r="129" spans="1:25" x14ac:dyDescent="0.25">
      <c r="A129" s="14">
        <f t="shared" si="1"/>
        <v>126</v>
      </c>
      <c r="B129" s="1">
        <v>43552</v>
      </c>
      <c r="C129" s="18">
        <f>+YEAR(datos_arg[[#This Row],[Fecha]])</f>
        <v>2019</v>
      </c>
      <c r="D129" s="18">
        <f>+MONTH(datos_arg[[#This Row],[Fecha]])</f>
        <v>3</v>
      </c>
      <c r="E129" s="14" t="s">
        <v>617</v>
      </c>
      <c r="F129" s="14" t="s">
        <v>5384</v>
      </c>
      <c r="G129" s="14"/>
      <c r="H129" s="14" t="s">
        <v>7</v>
      </c>
      <c r="I129" s="14" t="s">
        <v>7132</v>
      </c>
      <c r="J129" s="14" t="s">
        <v>425</v>
      </c>
      <c r="K129" s="14"/>
      <c r="L129" s="14" t="s">
        <v>426</v>
      </c>
      <c r="M129" s="14" t="s">
        <v>482</v>
      </c>
      <c r="N129" s="14" t="s">
        <v>16</v>
      </c>
      <c r="O129" s="14" t="s">
        <v>518</v>
      </c>
      <c r="P129" s="14"/>
      <c r="Q129" s="14">
        <v>1</v>
      </c>
      <c r="R129" s="14" t="s">
        <v>5384</v>
      </c>
      <c r="S129" s="14" t="s">
        <v>440</v>
      </c>
      <c r="T129" s="35">
        <v>237.5</v>
      </c>
      <c r="U129" s="14" t="s">
        <v>2</v>
      </c>
      <c r="V129" s="14">
        <v>43</v>
      </c>
      <c r="W129" s="16">
        <f>+IF(datos_arg[[#This Row],[Moneda]]="ARS",datos_arg[[#This Row],[Monto]],datos_arg[[#This Row],[Monto]]*datos_arg[[#This Row],[TC]])</f>
        <v>10212.5</v>
      </c>
      <c r="X129" s="16">
        <f>IFERROR(IF(datos_arg[[#This Row],[Moneda]]="USD",datos_arg[[#This Row],[Monto]],datos_arg[[#This Row],[Monto]]/datos_arg[[#This Row],[TC]]),0)</f>
        <v>237.5</v>
      </c>
      <c r="Y129" s="14"/>
    </row>
    <row r="130" spans="1:25" ht="15" customHeight="1" x14ac:dyDescent="0.25">
      <c r="A130" s="14">
        <f t="shared" si="1"/>
        <v>127</v>
      </c>
      <c r="B130" s="1">
        <v>43553</v>
      </c>
      <c r="C130" s="18">
        <f>+YEAR(datos_arg[[#This Row],[Fecha]])</f>
        <v>2019</v>
      </c>
      <c r="D130" s="18">
        <f>+MONTH(datos_arg[[#This Row],[Fecha]])</f>
        <v>3</v>
      </c>
      <c r="E130" s="14" t="s">
        <v>5358</v>
      </c>
      <c r="F130" s="14" t="s">
        <v>85</v>
      </c>
      <c r="G130" s="14"/>
      <c r="H130" s="14" t="s">
        <v>6646</v>
      </c>
      <c r="I130" s="14" t="s">
        <v>7132</v>
      </c>
      <c r="J130" s="14" t="s">
        <v>425</v>
      </c>
      <c r="K130" s="14"/>
      <c r="L130" s="14" t="s">
        <v>425</v>
      </c>
      <c r="M130" s="14" t="s">
        <v>64</v>
      </c>
      <c r="N130" s="14" t="s">
        <v>65</v>
      </c>
      <c r="O130" s="14"/>
      <c r="P130" s="14"/>
      <c r="Q130" s="14">
        <v>1</v>
      </c>
      <c r="R130" s="14" t="s">
        <v>85</v>
      </c>
      <c r="S130" s="14" t="s">
        <v>439</v>
      </c>
      <c r="T130" s="35">
        <v>6000</v>
      </c>
      <c r="U130" s="14" t="s">
        <v>4</v>
      </c>
      <c r="V130" s="14">
        <v>43</v>
      </c>
      <c r="W130" s="16">
        <f>+IF(datos_arg[[#This Row],[Moneda]]="ARS",datos_arg[[#This Row],[Monto]],datos_arg[[#This Row],[Monto]]*datos_arg[[#This Row],[TC]])</f>
        <v>6000</v>
      </c>
      <c r="X130" s="16">
        <f>IFERROR(IF(datos_arg[[#This Row],[Moneda]]="USD",datos_arg[[#This Row],[Monto]],datos_arg[[#This Row],[Monto]]/datos_arg[[#This Row],[TC]]),0)</f>
        <v>139.53488372093022</v>
      </c>
      <c r="Y130" s="14"/>
    </row>
    <row r="131" spans="1:25" ht="15" customHeight="1" x14ac:dyDescent="0.25">
      <c r="A131" s="14">
        <f t="shared" si="1"/>
        <v>128</v>
      </c>
      <c r="B131" s="1">
        <v>43553</v>
      </c>
      <c r="C131" s="18">
        <f>+YEAR(datos_arg[[#This Row],[Fecha]])</f>
        <v>2019</v>
      </c>
      <c r="D131" s="18">
        <f>+MONTH(datos_arg[[#This Row],[Fecha]])</f>
        <v>3</v>
      </c>
      <c r="E131" s="14" t="s">
        <v>617</v>
      </c>
      <c r="F131" s="14" t="s">
        <v>5384</v>
      </c>
      <c r="G131" s="14"/>
      <c r="H131" s="14" t="s">
        <v>7</v>
      </c>
      <c r="I131" s="14" t="s">
        <v>7132</v>
      </c>
      <c r="J131" s="14" t="s">
        <v>472</v>
      </c>
      <c r="K131" s="14" t="s">
        <v>421</v>
      </c>
      <c r="L131" s="14" t="s">
        <v>421</v>
      </c>
      <c r="M131" s="14" t="s">
        <v>607</v>
      </c>
      <c r="N131" s="14" t="s">
        <v>9</v>
      </c>
      <c r="O131" s="14" t="s">
        <v>519</v>
      </c>
      <c r="P131" s="14"/>
      <c r="Q131" s="14">
        <v>1</v>
      </c>
      <c r="R131" s="14" t="s">
        <v>5384</v>
      </c>
      <c r="S131" s="14" t="s">
        <v>439</v>
      </c>
      <c r="T131" s="35">
        <v>1610</v>
      </c>
      <c r="U131" s="14" t="s">
        <v>4</v>
      </c>
      <c r="V131" s="14">
        <v>43</v>
      </c>
      <c r="W131" s="16">
        <f>+IF(datos_arg[[#This Row],[Moneda]]="ARS",datos_arg[[#This Row],[Monto]],datos_arg[[#This Row],[Monto]]*datos_arg[[#This Row],[TC]])</f>
        <v>1610</v>
      </c>
      <c r="X131" s="16">
        <f>IFERROR(IF(datos_arg[[#This Row],[Moneda]]="USD",datos_arg[[#This Row],[Monto]],datos_arg[[#This Row],[Monto]]/datos_arg[[#This Row],[TC]]),0)</f>
        <v>37.441860465116278</v>
      </c>
      <c r="Y131" s="14"/>
    </row>
    <row r="132" spans="1:25" ht="15" customHeight="1" x14ac:dyDescent="0.25">
      <c r="A132" s="14">
        <f t="shared" si="1"/>
        <v>129</v>
      </c>
      <c r="B132" s="1">
        <v>43553</v>
      </c>
      <c r="C132" s="18">
        <f>+YEAR(datos_arg[[#This Row],[Fecha]])</f>
        <v>2019</v>
      </c>
      <c r="D132" s="18">
        <f>+MONTH(datos_arg[[#This Row],[Fecha]])</f>
        <v>3</v>
      </c>
      <c r="E132" s="14" t="s">
        <v>617</v>
      </c>
      <c r="F132" s="14" t="s">
        <v>5384</v>
      </c>
      <c r="G132" s="14"/>
      <c r="H132" s="14" t="s">
        <v>7</v>
      </c>
      <c r="I132" s="14" t="s">
        <v>7132</v>
      </c>
      <c r="J132" s="14" t="s">
        <v>6644</v>
      </c>
      <c r="K132" s="14"/>
      <c r="L132" s="14" t="s">
        <v>426</v>
      </c>
      <c r="M132" s="14" t="s">
        <v>1659</v>
      </c>
      <c r="N132" s="14" t="s">
        <v>9</v>
      </c>
      <c r="O132" s="14" t="s">
        <v>63</v>
      </c>
      <c r="P132" s="14"/>
      <c r="Q132" s="14">
        <v>1</v>
      </c>
      <c r="R132" s="14" t="s">
        <v>5384</v>
      </c>
      <c r="S132" s="14" t="s">
        <v>439</v>
      </c>
      <c r="T132" s="35">
        <v>2500</v>
      </c>
      <c r="U132" s="14" t="s">
        <v>4</v>
      </c>
      <c r="V132" s="14">
        <v>43</v>
      </c>
      <c r="W132" s="16">
        <f>+IF(datos_arg[[#This Row],[Moneda]]="ARS",datos_arg[[#This Row],[Monto]],datos_arg[[#This Row],[Monto]]*datos_arg[[#This Row],[TC]])</f>
        <v>2500</v>
      </c>
      <c r="X132" s="16">
        <f>IFERROR(IF(datos_arg[[#This Row],[Moneda]]="USD",datos_arg[[#This Row],[Monto]],datos_arg[[#This Row],[Monto]]/datos_arg[[#This Row],[TC]]),0)</f>
        <v>58.139534883720927</v>
      </c>
      <c r="Y132" s="14"/>
    </row>
    <row r="133" spans="1:25" ht="15" customHeight="1" x14ac:dyDescent="0.25">
      <c r="A133" s="14">
        <f t="shared" si="1"/>
        <v>130</v>
      </c>
      <c r="B133" s="1">
        <v>43553</v>
      </c>
      <c r="C133" s="18">
        <f>+YEAR(datos_arg[[#This Row],[Fecha]])</f>
        <v>2019</v>
      </c>
      <c r="D133" s="18">
        <f>+MONTH(datos_arg[[#This Row],[Fecha]])</f>
        <v>3</v>
      </c>
      <c r="E133" s="14" t="s">
        <v>1015</v>
      </c>
      <c r="F133" s="14" t="s">
        <v>430</v>
      </c>
      <c r="G133" s="14"/>
      <c r="H133" s="14" t="s">
        <v>7132</v>
      </c>
      <c r="I133" s="14" t="s">
        <v>7132</v>
      </c>
      <c r="J133" s="14" t="s">
        <v>425</v>
      </c>
      <c r="K133" s="14"/>
      <c r="L133" s="14" t="s">
        <v>425</v>
      </c>
      <c r="M133" s="14" t="s">
        <v>60</v>
      </c>
      <c r="N133" s="14" t="s">
        <v>26</v>
      </c>
      <c r="O133" s="14" t="s">
        <v>60</v>
      </c>
      <c r="P133" s="14"/>
      <c r="Q133" s="14"/>
      <c r="R133" s="14" t="s">
        <v>430</v>
      </c>
      <c r="S133" s="14" t="s">
        <v>439</v>
      </c>
      <c r="T133" s="35">
        <v>1000</v>
      </c>
      <c r="U133" s="14" t="s">
        <v>4</v>
      </c>
      <c r="V133" s="14">
        <v>43</v>
      </c>
      <c r="W133" s="16">
        <f>+IF(datos_arg[[#This Row],[Moneda]]="ARS",datos_arg[[#This Row],[Monto]],datos_arg[[#This Row],[Monto]]*datos_arg[[#This Row],[TC]])</f>
        <v>1000</v>
      </c>
      <c r="X133" s="16">
        <f>IFERROR(IF(datos_arg[[#This Row],[Moneda]]="USD",datos_arg[[#This Row],[Monto]],datos_arg[[#This Row],[Monto]]/datos_arg[[#This Row],[TC]]),0)</f>
        <v>23.255813953488371</v>
      </c>
      <c r="Y133" s="14"/>
    </row>
    <row r="134" spans="1:25" x14ac:dyDescent="0.25">
      <c r="A134" s="14">
        <f t="shared" ref="A134:A197" si="2">+A133+1</f>
        <v>131</v>
      </c>
      <c r="B134" s="1">
        <v>43560</v>
      </c>
      <c r="C134" s="18">
        <f>+YEAR(datos_arg[[#This Row],[Fecha]])</f>
        <v>2019</v>
      </c>
      <c r="D134" s="18">
        <f>+MONTH(datos_arg[[#This Row],[Fecha]])</f>
        <v>4</v>
      </c>
      <c r="E134" s="14" t="s">
        <v>617</v>
      </c>
      <c r="F134" s="14" t="s">
        <v>5384</v>
      </c>
      <c r="G134" s="14"/>
      <c r="H134" s="14" t="s">
        <v>7</v>
      </c>
      <c r="I134" s="14" t="s">
        <v>7132</v>
      </c>
      <c r="J134" s="14" t="s">
        <v>471</v>
      </c>
      <c r="K134" s="14"/>
      <c r="L134" s="14" t="s">
        <v>421</v>
      </c>
      <c r="M134" s="14" t="s">
        <v>471</v>
      </c>
      <c r="N134" s="14" t="s">
        <v>16</v>
      </c>
      <c r="O134" s="14" t="s">
        <v>520</v>
      </c>
      <c r="P134" s="14"/>
      <c r="Q134" s="14">
        <v>0</v>
      </c>
      <c r="R134" s="14" t="s">
        <v>5384</v>
      </c>
      <c r="S134" s="14" t="s">
        <v>440</v>
      </c>
      <c r="T134" s="35">
        <v>303.5</v>
      </c>
      <c r="U134" s="14" t="s">
        <v>2</v>
      </c>
      <c r="V134" s="14">
        <v>40</v>
      </c>
      <c r="W134" s="16">
        <f>+IF(datos_arg[[#This Row],[Moneda]]="ARS",datos_arg[[#This Row],[Monto]],datos_arg[[#This Row],[Monto]]*datos_arg[[#This Row],[TC]])</f>
        <v>12140</v>
      </c>
      <c r="X134" s="16">
        <f>IFERROR(IF(datos_arg[[#This Row],[Moneda]]="USD",datos_arg[[#This Row],[Monto]],datos_arg[[#This Row],[Monto]]/datos_arg[[#This Row],[TC]]),0)</f>
        <v>303.5</v>
      </c>
      <c r="Y134" s="14"/>
    </row>
    <row r="135" spans="1:25" x14ac:dyDescent="0.25">
      <c r="A135" s="14">
        <f t="shared" si="2"/>
        <v>132</v>
      </c>
      <c r="B135" s="1">
        <v>43560</v>
      </c>
      <c r="C135" s="18">
        <f>+YEAR(datos_arg[[#This Row],[Fecha]])</f>
        <v>2019</v>
      </c>
      <c r="D135" s="18">
        <f>+MONTH(datos_arg[[#This Row],[Fecha]])</f>
        <v>4</v>
      </c>
      <c r="E135" s="14" t="s">
        <v>449</v>
      </c>
      <c r="F135" s="14" t="s">
        <v>523</v>
      </c>
      <c r="G135" s="14"/>
      <c r="H135" s="14" t="s">
        <v>7132</v>
      </c>
      <c r="I135" s="14" t="s">
        <v>7132</v>
      </c>
      <c r="J135" s="14" t="s">
        <v>425</v>
      </c>
      <c r="K135" s="14"/>
      <c r="L135" s="14" t="s">
        <v>425</v>
      </c>
      <c r="M135" s="14" t="s">
        <v>522</v>
      </c>
      <c r="N135" s="14" t="s">
        <v>67</v>
      </c>
      <c r="O135" s="14"/>
      <c r="P135" s="14"/>
      <c r="Q135" s="14"/>
      <c r="R135" s="14" t="s">
        <v>523</v>
      </c>
      <c r="S135" s="14" t="s">
        <v>440</v>
      </c>
      <c r="T135" s="35">
        <v>1000</v>
      </c>
      <c r="U135" s="14" t="s">
        <v>2</v>
      </c>
      <c r="V135" s="14">
        <v>40</v>
      </c>
      <c r="W135" s="16">
        <f>+IF(datos_arg[[#This Row],[Moneda]]="ARS",datos_arg[[#This Row],[Monto]],datos_arg[[#This Row],[Monto]]*datos_arg[[#This Row],[TC]])</f>
        <v>40000</v>
      </c>
      <c r="X135" s="16">
        <f>IFERROR(IF(datos_arg[[#This Row],[Moneda]]="USD",datos_arg[[#This Row],[Monto]],datos_arg[[#This Row],[Monto]]/datos_arg[[#This Row],[TC]]),0)</f>
        <v>1000</v>
      </c>
      <c r="Y135" s="14"/>
    </row>
    <row r="136" spans="1:25" ht="15" customHeight="1" x14ac:dyDescent="0.25">
      <c r="A136" s="14">
        <f t="shared" si="2"/>
        <v>133</v>
      </c>
      <c r="B136" s="1">
        <v>43560</v>
      </c>
      <c r="C136" s="18">
        <f>+YEAR(datos_arg[[#This Row],[Fecha]])</f>
        <v>2019</v>
      </c>
      <c r="D136" s="18">
        <f>+MONTH(datos_arg[[#This Row],[Fecha]])</f>
        <v>4</v>
      </c>
      <c r="E136" s="14" t="s">
        <v>1015</v>
      </c>
      <c r="F136" s="14" t="s">
        <v>430</v>
      </c>
      <c r="G136" s="14"/>
      <c r="H136" s="14" t="s">
        <v>7132</v>
      </c>
      <c r="I136" s="14" t="s">
        <v>7132</v>
      </c>
      <c r="J136" s="14" t="s">
        <v>425</v>
      </c>
      <c r="K136" s="14"/>
      <c r="L136" s="14" t="s">
        <v>425</v>
      </c>
      <c r="M136" s="14" t="s">
        <v>60</v>
      </c>
      <c r="N136" s="14" t="s">
        <v>26</v>
      </c>
      <c r="O136" s="14"/>
      <c r="P136" s="14"/>
      <c r="Q136" s="14"/>
      <c r="R136" s="14" t="s">
        <v>430</v>
      </c>
      <c r="S136" s="14" t="s">
        <v>439</v>
      </c>
      <c r="T136" s="35">
        <v>2000</v>
      </c>
      <c r="U136" s="14" t="s">
        <v>4</v>
      </c>
      <c r="V136" s="14">
        <v>40</v>
      </c>
      <c r="W136" s="16">
        <f>+IF(datos_arg[[#This Row],[Moneda]]="ARS",datos_arg[[#This Row],[Monto]],datos_arg[[#This Row],[Monto]]*datos_arg[[#This Row],[TC]])</f>
        <v>2000</v>
      </c>
      <c r="X136" s="16">
        <f>IFERROR(IF(datos_arg[[#This Row],[Moneda]]="USD",datos_arg[[#This Row],[Monto]],datos_arg[[#This Row],[Monto]]/datos_arg[[#This Row],[TC]]),0)</f>
        <v>50</v>
      </c>
      <c r="Y136" s="14"/>
    </row>
    <row r="137" spans="1:25" x14ac:dyDescent="0.25">
      <c r="A137" s="14">
        <f t="shared" si="2"/>
        <v>134</v>
      </c>
      <c r="B137" s="1">
        <v>43560</v>
      </c>
      <c r="C137" s="18">
        <f>+YEAR(datos_arg[[#This Row],[Fecha]])</f>
        <v>2019</v>
      </c>
      <c r="D137" s="18">
        <f>+MONTH(datos_arg[[#This Row],[Fecha]])</f>
        <v>4</v>
      </c>
      <c r="E137" s="14" t="s">
        <v>1015</v>
      </c>
      <c r="F137" s="14" t="s">
        <v>403</v>
      </c>
      <c r="G137" s="14" t="s">
        <v>5383</v>
      </c>
      <c r="H137" s="14" t="s">
        <v>7</v>
      </c>
      <c r="I137" s="14" t="s">
        <v>7132</v>
      </c>
      <c r="J137" s="14" t="s">
        <v>425</v>
      </c>
      <c r="K137" s="14"/>
      <c r="L137" s="14" t="s">
        <v>425</v>
      </c>
      <c r="M137" s="14" t="s">
        <v>66</v>
      </c>
      <c r="N137" s="14" t="s">
        <v>66</v>
      </c>
      <c r="O137" s="14" t="s">
        <v>521</v>
      </c>
      <c r="P137" s="14"/>
      <c r="Q137" s="14"/>
      <c r="R137" s="14" t="s">
        <v>5383</v>
      </c>
      <c r="S137" s="14" t="s">
        <v>440</v>
      </c>
      <c r="T137" s="35">
        <v>200</v>
      </c>
      <c r="U137" s="14" t="s">
        <v>2</v>
      </c>
      <c r="V137" s="14">
        <v>40</v>
      </c>
      <c r="W137" s="16">
        <f>+IF(datos_arg[[#This Row],[Moneda]]="ARS",datos_arg[[#This Row],[Monto]],datos_arg[[#This Row],[Monto]]*datos_arg[[#This Row],[TC]])</f>
        <v>8000</v>
      </c>
      <c r="X137" s="16">
        <f>IFERROR(IF(datos_arg[[#This Row],[Moneda]]="USD",datos_arg[[#This Row],[Monto]],datos_arg[[#This Row],[Monto]]/datos_arg[[#This Row],[TC]]),0)</f>
        <v>200</v>
      </c>
      <c r="Y137" s="14"/>
    </row>
    <row r="138" spans="1:25" ht="15" customHeight="1" x14ac:dyDescent="0.25">
      <c r="A138" s="14">
        <f t="shared" si="2"/>
        <v>135</v>
      </c>
      <c r="B138" s="1">
        <v>43560</v>
      </c>
      <c r="C138" s="18">
        <f>+YEAR(datos_arg[[#This Row],[Fecha]])</f>
        <v>2019</v>
      </c>
      <c r="D138" s="18">
        <f>+MONTH(datos_arg[[#This Row],[Fecha]])</f>
        <v>4</v>
      </c>
      <c r="E138" s="14" t="s">
        <v>1015</v>
      </c>
      <c r="F138" s="14" t="s">
        <v>403</v>
      </c>
      <c r="G138" s="14" t="s">
        <v>5383</v>
      </c>
      <c r="H138" s="14" t="s">
        <v>7</v>
      </c>
      <c r="I138" s="14" t="s">
        <v>7132</v>
      </c>
      <c r="J138" s="14" t="s">
        <v>425</v>
      </c>
      <c r="K138" s="14"/>
      <c r="L138" s="14" t="s">
        <v>425</v>
      </c>
      <c r="M138" s="14" t="s">
        <v>66</v>
      </c>
      <c r="N138" s="14" t="s">
        <v>66</v>
      </c>
      <c r="O138" s="14" t="s">
        <v>521</v>
      </c>
      <c r="P138" s="14"/>
      <c r="Q138" s="14"/>
      <c r="R138" s="14" t="s">
        <v>5383</v>
      </c>
      <c r="S138" s="14" t="s">
        <v>439</v>
      </c>
      <c r="T138" s="35">
        <v>4000</v>
      </c>
      <c r="U138" s="14" t="s">
        <v>4</v>
      </c>
      <c r="V138" s="14">
        <v>40</v>
      </c>
      <c r="W138" s="16">
        <f>+IF(datos_arg[[#This Row],[Moneda]]="ARS",datos_arg[[#This Row],[Monto]],datos_arg[[#This Row],[Monto]]*datos_arg[[#This Row],[TC]])</f>
        <v>4000</v>
      </c>
      <c r="X138" s="16">
        <f>IFERROR(IF(datos_arg[[#This Row],[Moneda]]="USD",datos_arg[[#This Row],[Monto]],datos_arg[[#This Row],[Monto]]/datos_arg[[#This Row],[TC]]),0)</f>
        <v>100</v>
      </c>
      <c r="Y138" s="14"/>
    </row>
    <row r="139" spans="1:25" x14ac:dyDescent="0.25">
      <c r="A139" s="14">
        <f t="shared" si="2"/>
        <v>136</v>
      </c>
      <c r="B139" s="1">
        <v>43560</v>
      </c>
      <c r="C139" s="18">
        <f>+YEAR(datos_arg[[#This Row],[Fecha]])</f>
        <v>2019</v>
      </c>
      <c r="D139" s="18">
        <f>+MONTH(datos_arg[[#This Row],[Fecha]])</f>
        <v>4</v>
      </c>
      <c r="E139" s="14" t="s">
        <v>408</v>
      </c>
      <c r="F139" s="14" t="s">
        <v>69</v>
      </c>
      <c r="G139" s="14"/>
      <c r="H139" s="14" t="s">
        <v>7132</v>
      </c>
      <c r="I139" s="14" t="s">
        <v>7132</v>
      </c>
      <c r="J139" s="14" t="s">
        <v>425</v>
      </c>
      <c r="K139" s="14"/>
      <c r="L139" s="14" t="s">
        <v>425</v>
      </c>
      <c r="M139" s="14" t="s">
        <v>37</v>
      </c>
      <c r="N139" s="14" t="s">
        <v>37</v>
      </c>
      <c r="O139" s="14"/>
      <c r="P139" s="14"/>
      <c r="Q139" s="14"/>
      <c r="R139" s="14" t="s">
        <v>439</v>
      </c>
      <c r="S139" s="14" t="s">
        <v>440</v>
      </c>
      <c r="T139" s="35">
        <v>1000</v>
      </c>
      <c r="U139" s="14" t="s">
        <v>2</v>
      </c>
      <c r="V139" s="14">
        <v>40.5</v>
      </c>
      <c r="W139" s="16">
        <f>+IF(datos_arg[[#This Row],[Moneda]]="ARS",datos_arg[[#This Row],[Monto]],datos_arg[[#This Row],[Monto]]*datos_arg[[#This Row],[TC]])</f>
        <v>40500</v>
      </c>
      <c r="X139" s="16">
        <f>IFERROR(IF(datos_arg[[#This Row],[Moneda]]="USD",datos_arg[[#This Row],[Monto]],datos_arg[[#This Row],[Monto]]/datos_arg[[#This Row],[TC]]),0)</f>
        <v>1000</v>
      </c>
      <c r="Y139" s="14"/>
    </row>
    <row r="140" spans="1:25" ht="15" customHeight="1" x14ac:dyDescent="0.25">
      <c r="A140" s="14">
        <f t="shared" si="2"/>
        <v>137</v>
      </c>
      <c r="B140" s="1">
        <v>43560</v>
      </c>
      <c r="C140" s="18">
        <f>+YEAR(datos_arg[[#This Row],[Fecha]])</f>
        <v>2019</v>
      </c>
      <c r="D140" s="18">
        <f>+MONTH(datos_arg[[#This Row],[Fecha]])</f>
        <v>4</v>
      </c>
      <c r="E140" s="14" t="s">
        <v>617</v>
      </c>
      <c r="F140" s="14" t="s">
        <v>5384</v>
      </c>
      <c r="G140" s="14"/>
      <c r="H140" s="14" t="s">
        <v>7</v>
      </c>
      <c r="I140" s="14" t="s">
        <v>7132</v>
      </c>
      <c r="J140" s="14" t="s">
        <v>488</v>
      </c>
      <c r="K140" s="14"/>
      <c r="L140" s="14" t="s">
        <v>421</v>
      </c>
      <c r="M140" s="14" t="s">
        <v>488</v>
      </c>
      <c r="N140" s="14" t="s">
        <v>14</v>
      </c>
      <c r="O140" s="14" t="s">
        <v>3950</v>
      </c>
      <c r="P140" s="14"/>
      <c r="Q140" s="14">
        <v>1</v>
      </c>
      <c r="R140" s="14" t="s">
        <v>5384</v>
      </c>
      <c r="S140" s="14" t="s">
        <v>439</v>
      </c>
      <c r="T140" s="35">
        <v>800</v>
      </c>
      <c r="U140" s="14" t="s">
        <v>4</v>
      </c>
      <c r="V140" s="14">
        <v>40</v>
      </c>
      <c r="W140" s="16">
        <f>+IF(datos_arg[[#This Row],[Moneda]]="ARS",datos_arg[[#This Row],[Monto]],datos_arg[[#This Row],[Monto]]*datos_arg[[#This Row],[TC]])</f>
        <v>800</v>
      </c>
      <c r="X140" s="16">
        <f>IFERROR(IF(datos_arg[[#This Row],[Moneda]]="USD",datos_arg[[#This Row],[Monto]],datos_arg[[#This Row],[Monto]]/datos_arg[[#This Row],[TC]]),0)</f>
        <v>20</v>
      </c>
      <c r="Y140" s="14"/>
    </row>
    <row r="141" spans="1:25" x14ac:dyDescent="0.25">
      <c r="A141" s="14">
        <f t="shared" si="2"/>
        <v>138</v>
      </c>
      <c r="B141" s="1">
        <v>43561</v>
      </c>
      <c r="C141" s="18">
        <f>+YEAR(datos_arg[[#This Row],[Fecha]])</f>
        <v>2019</v>
      </c>
      <c r="D141" s="18">
        <f>+MONTH(datos_arg[[#This Row],[Fecha]])</f>
        <v>4</v>
      </c>
      <c r="E141" s="14" t="s">
        <v>407</v>
      </c>
      <c r="F141" s="14" t="s">
        <v>5360</v>
      </c>
      <c r="G141" s="14"/>
      <c r="H141" s="14" t="s">
        <v>7132</v>
      </c>
      <c r="I141" s="14" t="s">
        <v>7132</v>
      </c>
      <c r="J141" s="14" t="s">
        <v>425</v>
      </c>
      <c r="K141" s="14"/>
      <c r="L141" s="14" t="s">
        <v>425</v>
      </c>
      <c r="M141" s="14" t="s">
        <v>434</v>
      </c>
      <c r="N141" s="14" t="s">
        <v>434</v>
      </c>
      <c r="O141" s="14"/>
      <c r="P141" s="14"/>
      <c r="Q141" s="14"/>
      <c r="R141" s="14" t="s">
        <v>441</v>
      </c>
      <c r="S141" s="14" t="s">
        <v>440</v>
      </c>
      <c r="T141" s="35">
        <v>14640.5</v>
      </c>
      <c r="U141" s="14" t="s">
        <v>4</v>
      </c>
      <c r="V141" s="14">
        <v>0</v>
      </c>
      <c r="W141" s="16">
        <f>+IF(datos_arg[[#This Row],[Moneda]]="ARS",datos_arg[[#This Row],[Monto]],datos_arg[[#This Row],[Monto]]*datos_arg[[#This Row],[TC]])</f>
        <v>14640.5</v>
      </c>
      <c r="X141" s="16">
        <f>IFERROR(IF(datos_arg[[#This Row],[Moneda]]="USD",datos_arg[[#This Row],[Monto]],datos_arg[[#This Row],[Monto]]/datos_arg[[#This Row],[TC]]),0)</f>
        <v>0</v>
      </c>
      <c r="Y141" s="14"/>
    </row>
    <row r="142" spans="1:25" ht="15" customHeight="1" x14ac:dyDescent="0.25">
      <c r="A142" s="14">
        <f t="shared" si="2"/>
        <v>139</v>
      </c>
      <c r="B142" s="1">
        <v>43561</v>
      </c>
      <c r="C142" s="18">
        <f>+YEAR(datos_arg[[#This Row],[Fecha]])</f>
        <v>2019</v>
      </c>
      <c r="D142" s="18">
        <f>+MONTH(datos_arg[[#This Row],[Fecha]])</f>
        <v>4</v>
      </c>
      <c r="E142" s="14" t="s">
        <v>407</v>
      </c>
      <c r="F142" s="14" t="s">
        <v>5360</v>
      </c>
      <c r="G142" s="14"/>
      <c r="H142" s="14" t="s">
        <v>7132</v>
      </c>
      <c r="I142" s="14" t="s">
        <v>7132</v>
      </c>
      <c r="J142" s="14" t="s">
        <v>425</v>
      </c>
      <c r="K142" s="14"/>
      <c r="L142" s="14" t="s">
        <v>425</v>
      </c>
      <c r="M142" s="14" t="s">
        <v>434</v>
      </c>
      <c r="N142" s="14" t="s">
        <v>434</v>
      </c>
      <c r="O142" s="14"/>
      <c r="P142" s="14"/>
      <c r="Q142" s="14"/>
      <c r="R142" s="14" t="s">
        <v>441</v>
      </c>
      <c r="S142" s="14" t="s">
        <v>439</v>
      </c>
      <c r="T142" s="35">
        <v>26.282658627619799</v>
      </c>
      <c r="U142" s="14" t="s">
        <v>2</v>
      </c>
      <c r="V142" s="14">
        <v>0</v>
      </c>
      <c r="W142" s="16">
        <f>+IF(datos_arg[[#This Row],[Moneda]]="ARS",datos_arg[[#This Row],[Monto]],datos_arg[[#This Row],[Monto]]*datos_arg[[#This Row],[TC]])</f>
        <v>0</v>
      </c>
      <c r="X142" s="16">
        <f>IFERROR(IF(datos_arg[[#This Row],[Moneda]]="USD",datos_arg[[#This Row],[Monto]],datos_arg[[#This Row],[Monto]]/datos_arg[[#This Row],[TC]]),0)</f>
        <v>26.282658627619799</v>
      </c>
      <c r="Y142" s="14"/>
    </row>
    <row r="143" spans="1:25" ht="15" customHeight="1" x14ac:dyDescent="0.25">
      <c r="A143" s="14">
        <f t="shared" si="2"/>
        <v>140</v>
      </c>
      <c r="B143" s="1">
        <v>43561</v>
      </c>
      <c r="C143" s="18">
        <f>+YEAR(datos_arg[[#This Row],[Fecha]])</f>
        <v>2019</v>
      </c>
      <c r="D143" s="18">
        <f>+MONTH(datos_arg[[#This Row],[Fecha]])</f>
        <v>4</v>
      </c>
      <c r="E143" s="14" t="s">
        <v>5358</v>
      </c>
      <c r="F143" s="14" t="s">
        <v>4110</v>
      </c>
      <c r="G143" s="14"/>
      <c r="H143" s="14" t="s">
        <v>4114</v>
      </c>
      <c r="I143" s="14" t="s">
        <v>7132</v>
      </c>
      <c r="J143" s="14" t="s">
        <v>425</v>
      </c>
      <c r="K143" s="14"/>
      <c r="L143" s="14" t="s">
        <v>425</v>
      </c>
      <c r="M143" s="14" t="s">
        <v>5372</v>
      </c>
      <c r="N143" s="14" t="s">
        <v>58</v>
      </c>
      <c r="O143" s="14" t="s">
        <v>3979</v>
      </c>
      <c r="P143" s="14"/>
      <c r="Q143" s="14"/>
      <c r="R143" s="14" t="s">
        <v>4110</v>
      </c>
      <c r="S143" s="14" t="s">
        <v>439</v>
      </c>
      <c r="T143" s="35">
        <v>6500</v>
      </c>
      <c r="U143" s="14" t="s">
        <v>4</v>
      </c>
      <c r="V143" s="14">
        <v>40.5</v>
      </c>
      <c r="W143" s="16">
        <f>+IF(datos_arg[[#This Row],[Moneda]]="ARS",datos_arg[[#This Row],[Monto]],datos_arg[[#This Row],[Monto]]*datos_arg[[#This Row],[TC]])</f>
        <v>6500</v>
      </c>
      <c r="X143" s="16">
        <f>IFERROR(IF(datos_arg[[#This Row],[Moneda]]="USD",datos_arg[[#This Row],[Monto]],datos_arg[[#This Row],[Monto]]/datos_arg[[#This Row],[TC]]),0)</f>
        <v>160.49382716049382</v>
      </c>
      <c r="Y143" s="14"/>
    </row>
    <row r="144" spans="1:25" ht="15" customHeight="1" x14ac:dyDescent="0.25">
      <c r="A144" s="14">
        <f t="shared" si="2"/>
        <v>141</v>
      </c>
      <c r="B144" s="1">
        <v>43561</v>
      </c>
      <c r="C144" s="18">
        <f>+YEAR(datos_arg[[#This Row],[Fecha]])</f>
        <v>2019</v>
      </c>
      <c r="D144" s="18">
        <f>+MONTH(datos_arg[[#This Row],[Fecha]])</f>
        <v>4</v>
      </c>
      <c r="E144" s="14" t="s">
        <v>5358</v>
      </c>
      <c r="F144" s="14" t="s">
        <v>4108</v>
      </c>
      <c r="G144" s="14"/>
      <c r="H144" s="14" t="s">
        <v>4114</v>
      </c>
      <c r="I144" s="14" t="s">
        <v>7132</v>
      </c>
      <c r="J144" s="14" t="s">
        <v>425</v>
      </c>
      <c r="K144" s="14"/>
      <c r="L144" s="14" t="s">
        <v>425</v>
      </c>
      <c r="M144" s="14" t="s">
        <v>502</v>
      </c>
      <c r="N144" s="14" t="s">
        <v>502</v>
      </c>
      <c r="O144" s="14" t="s">
        <v>3980</v>
      </c>
      <c r="P144" s="14"/>
      <c r="Q144" s="14"/>
      <c r="R144" s="14" t="s">
        <v>4108</v>
      </c>
      <c r="S144" s="14" t="s">
        <v>439</v>
      </c>
      <c r="T144" s="35">
        <v>15000</v>
      </c>
      <c r="U144" s="14" t="s">
        <v>4</v>
      </c>
      <c r="V144" s="14">
        <v>40.5</v>
      </c>
      <c r="W144" s="16">
        <f>+IF(datos_arg[[#This Row],[Moneda]]="ARS",datos_arg[[#This Row],[Monto]],datos_arg[[#This Row],[Monto]]*datos_arg[[#This Row],[TC]])</f>
        <v>15000</v>
      </c>
      <c r="X144" s="16">
        <f>IFERROR(IF(datos_arg[[#This Row],[Moneda]]="USD",datos_arg[[#This Row],[Monto]],datos_arg[[#This Row],[Monto]]/datos_arg[[#This Row],[TC]]),0)</f>
        <v>370.37037037037038</v>
      </c>
      <c r="Y144" s="14"/>
    </row>
    <row r="145" spans="1:25" x14ac:dyDescent="0.25">
      <c r="A145" s="14">
        <f t="shared" si="2"/>
        <v>142</v>
      </c>
      <c r="B145" s="1">
        <v>43561</v>
      </c>
      <c r="C145" s="18">
        <f>+YEAR(datos_arg[[#This Row],[Fecha]])</f>
        <v>2019</v>
      </c>
      <c r="D145" s="18">
        <f>+MONTH(datos_arg[[#This Row],[Fecha]])</f>
        <v>4</v>
      </c>
      <c r="E145" s="14" t="s">
        <v>5358</v>
      </c>
      <c r="F145" s="14" t="s">
        <v>4109</v>
      </c>
      <c r="G145" s="14"/>
      <c r="H145" s="14" t="s">
        <v>4114</v>
      </c>
      <c r="I145" s="14" t="s">
        <v>7132</v>
      </c>
      <c r="J145" s="14" t="s">
        <v>425</v>
      </c>
      <c r="K145" s="14"/>
      <c r="L145" s="14" t="s">
        <v>425</v>
      </c>
      <c r="M145" s="14" t="s">
        <v>5369</v>
      </c>
      <c r="N145" s="14" t="s">
        <v>46</v>
      </c>
      <c r="O145" s="14" t="s">
        <v>4111</v>
      </c>
      <c r="P145" s="14"/>
      <c r="Q145" s="14"/>
      <c r="R145" s="14" t="s">
        <v>4109</v>
      </c>
      <c r="S145" s="14" t="s">
        <v>440</v>
      </c>
      <c r="T145" s="35">
        <v>2500</v>
      </c>
      <c r="U145" s="14" t="s">
        <v>2</v>
      </c>
      <c r="V145" s="14">
        <v>40.5</v>
      </c>
      <c r="W145" s="16">
        <f>+IF(datos_arg[[#This Row],[Moneda]]="ARS",datos_arg[[#This Row],[Monto]],datos_arg[[#This Row],[Monto]]*datos_arg[[#This Row],[TC]])</f>
        <v>101250</v>
      </c>
      <c r="X145" s="16">
        <f>IFERROR(IF(datos_arg[[#This Row],[Moneda]]="USD",datos_arg[[#This Row],[Monto]],datos_arg[[#This Row],[Monto]]/datos_arg[[#This Row],[TC]]),0)</f>
        <v>2500</v>
      </c>
      <c r="Y145" s="14"/>
    </row>
    <row r="146" spans="1:25" ht="15" customHeight="1" x14ac:dyDescent="0.25">
      <c r="A146" s="14">
        <f t="shared" si="2"/>
        <v>143</v>
      </c>
      <c r="B146" s="1">
        <v>43561</v>
      </c>
      <c r="C146" s="18">
        <f>+YEAR(datos_arg[[#This Row],[Fecha]])</f>
        <v>2019</v>
      </c>
      <c r="D146" s="18">
        <f>+MONTH(datos_arg[[#This Row],[Fecha]])</f>
        <v>4</v>
      </c>
      <c r="E146" s="14" t="s">
        <v>1015</v>
      </c>
      <c r="F146" s="14" t="s">
        <v>430</v>
      </c>
      <c r="G146" s="14"/>
      <c r="H146" s="14" t="s">
        <v>7132</v>
      </c>
      <c r="I146" s="14" t="s">
        <v>7132</v>
      </c>
      <c r="J146" s="14" t="s">
        <v>425</v>
      </c>
      <c r="K146" s="14"/>
      <c r="L146" s="14" t="s">
        <v>425</v>
      </c>
      <c r="M146" s="14" t="s">
        <v>60</v>
      </c>
      <c r="N146" s="14" t="s">
        <v>26</v>
      </c>
      <c r="O146" s="14"/>
      <c r="P146" s="14"/>
      <c r="Q146" s="14"/>
      <c r="R146" s="14" t="s">
        <v>430</v>
      </c>
      <c r="S146" s="14" t="s">
        <v>439</v>
      </c>
      <c r="T146" s="35">
        <v>1500</v>
      </c>
      <c r="U146" s="14" t="s">
        <v>4</v>
      </c>
      <c r="V146" s="14">
        <v>40.5</v>
      </c>
      <c r="W146" s="16">
        <f>+IF(datos_arg[[#This Row],[Moneda]]="ARS",datos_arg[[#This Row],[Monto]],datos_arg[[#This Row],[Monto]]*datos_arg[[#This Row],[TC]])</f>
        <v>1500</v>
      </c>
      <c r="X146" s="16">
        <f>IFERROR(IF(datos_arg[[#This Row],[Moneda]]="USD",datos_arg[[#This Row],[Monto]],datos_arg[[#This Row],[Monto]]/datos_arg[[#This Row],[TC]]),0)</f>
        <v>37.037037037037038</v>
      </c>
      <c r="Y146" s="14"/>
    </row>
    <row r="147" spans="1:25" x14ac:dyDescent="0.25">
      <c r="A147" s="14">
        <f t="shared" si="2"/>
        <v>144</v>
      </c>
      <c r="B147" s="1">
        <v>43563</v>
      </c>
      <c r="C147" s="18">
        <f>+YEAR(datos_arg[[#This Row],[Fecha]])</f>
        <v>2019</v>
      </c>
      <c r="D147" s="18">
        <f>+MONTH(datos_arg[[#This Row],[Fecha]])</f>
        <v>4</v>
      </c>
      <c r="E147" s="14" t="s">
        <v>408</v>
      </c>
      <c r="F147" s="14" t="s">
        <v>69</v>
      </c>
      <c r="G147" s="14"/>
      <c r="H147" s="14" t="s">
        <v>7132</v>
      </c>
      <c r="I147" s="14" t="s">
        <v>7132</v>
      </c>
      <c r="J147" s="14" t="s">
        <v>425</v>
      </c>
      <c r="K147" s="14"/>
      <c r="L147" s="14" t="s">
        <v>425</v>
      </c>
      <c r="M147" s="14" t="s">
        <v>452</v>
      </c>
      <c r="N147" s="14" t="s">
        <v>452</v>
      </c>
      <c r="O147" s="14" t="s">
        <v>526</v>
      </c>
      <c r="P147" s="14"/>
      <c r="Q147" s="14"/>
      <c r="R147" s="14" t="s">
        <v>439</v>
      </c>
      <c r="S147" s="14" t="s">
        <v>440</v>
      </c>
      <c r="T147" s="35">
        <v>1500</v>
      </c>
      <c r="U147" s="14" t="s">
        <v>2</v>
      </c>
      <c r="V147" s="14">
        <v>42</v>
      </c>
      <c r="W147" s="16">
        <f>+IF(datos_arg[[#This Row],[Moneda]]="ARS",datos_arg[[#This Row],[Monto]],datos_arg[[#This Row],[Monto]]*datos_arg[[#This Row],[TC]])</f>
        <v>63000</v>
      </c>
      <c r="X147" s="16">
        <f>IFERROR(IF(datos_arg[[#This Row],[Moneda]]="USD",datos_arg[[#This Row],[Monto]],datos_arg[[#This Row],[Monto]]/datos_arg[[#This Row],[TC]]),0)</f>
        <v>1500</v>
      </c>
      <c r="Y147" s="14"/>
    </row>
    <row r="148" spans="1:25" ht="15" customHeight="1" x14ac:dyDescent="0.25">
      <c r="A148" s="14">
        <f t="shared" si="2"/>
        <v>145</v>
      </c>
      <c r="B148" s="1">
        <v>43563</v>
      </c>
      <c r="C148" s="18">
        <f>+YEAR(datos_arg[[#This Row],[Fecha]])</f>
        <v>2019</v>
      </c>
      <c r="D148" s="18">
        <f>+MONTH(datos_arg[[#This Row],[Fecha]])</f>
        <v>4</v>
      </c>
      <c r="E148" s="14" t="s">
        <v>5358</v>
      </c>
      <c r="F148" s="14" t="s">
        <v>4109</v>
      </c>
      <c r="G148" s="14"/>
      <c r="H148" s="14" t="s">
        <v>4114</v>
      </c>
      <c r="I148" s="14" t="s">
        <v>7132</v>
      </c>
      <c r="J148" s="14" t="s">
        <v>425</v>
      </c>
      <c r="K148" s="14"/>
      <c r="L148" s="14" t="s">
        <v>425</v>
      </c>
      <c r="M148" s="14" t="s">
        <v>68</v>
      </c>
      <c r="N148" s="14" t="s">
        <v>68</v>
      </c>
      <c r="O148" s="14" t="s">
        <v>3981</v>
      </c>
      <c r="P148" s="14"/>
      <c r="Q148" s="14"/>
      <c r="R148" s="14" t="s">
        <v>4109</v>
      </c>
      <c r="S148" s="14" t="s">
        <v>439</v>
      </c>
      <c r="T148" s="35">
        <v>15000</v>
      </c>
      <c r="U148" s="14" t="s">
        <v>4</v>
      </c>
      <c r="V148" s="14">
        <v>42</v>
      </c>
      <c r="W148" s="16">
        <f>+IF(datos_arg[[#This Row],[Moneda]]="ARS",datos_arg[[#This Row],[Monto]],datos_arg[[#This Row],[Monto]]*datos_arg[[#This Row],[TC]])</f>
        <v>15000</v>
      </c>
      <c r="X148" s="16">
        <f>IFERROR(IF(datos_arg[[#This Row],[Moneda]]="USD",datos_arg[[#This Row],[Monto]],datos_arg[[#This Row],[Monto]]/datos_arg[[#This Row],[TC]]),0)</f>
        <v>357.14285714285717</v>
      </c>
      <c r="Y148" s="14"/>
    </row>
    <row r="149" spans="1:25" ht="15" customHeight="1" x14ac:dyDescent="0.25">
      <c r="A149" s="14">
        <f t="shared" si="2"/>
        <v>146</v>
      </c>
      <c r="B149" s="1">
        <v>43563</v>
      </c>
      <c r="C149" s="18">
        <f>+YEAR(datos_arg[[#This Row],[Fecha]])</f>
        <v>2019</v>
      </c>
      <c r="D149" s="18">
        <f>+MONTH(datos_arg[[#This Row],[Fecha]])</f>
        <v>4</v>
      </c>
      <c r="E149" s="14" t="s">
        <v>5358</v>
      </c>
      <c r="F149" s="14" t="s">
        <v>4109</v>
      </c>
      <c r="G149" s="14"/>
      <c r="H149" s="14" t="s">
        <v>4114</v>
      </c>
      <c r="I149" s="14" t="s">
        <v>7132</v>
      </c>
      <c r="J149" s="14" t="s">
        <v>425</v>
      </c>
      <c r="K149" s="14"/>
      <c r="L149" s="14" t="s">
        <v>425</v>
      </c>
      <c r="M149" s="14" t="s">
        <v>5377</v>
      </c>
      <c r="N149" s="14" t="s">
        <v>32</v>
      </c>
      <c r="O149" s="14" t="s">
        <v>3982</v>
      </c>
      <c r="P149" s="14"/>
      <c r="Q149" s="14"/>
      <c r="R149" s="14" t="s">
        <v>4109</v>
      </c>
      <c r="S149" s="14" t="s">
        <v>439</v>
      </c>
      <c r="T149" s="35">
        <v>7500</v>
      </c>
      <c r="U149" s="14" t="s">
        <v>4</v>
      </c>
      <c r="V149" s="14">
        <v>40.5</v>
      </c>
      <c r="W149" s="16">
        <f>+IF(datos_arg[[#This Row],[Moneda]]="ARS",datos_arg[[#This Row],[Monto]],datos_arg[[#This Row],[Monto]]*datos_arg[[#This Row],[TC]])</f>
        <v>7500</v>
      </c>
      <c r="X149" s="16">
        <f>IFERROR(IF(datos_arg[[#This Row],[Moneda]]="USD",datos_arg[[#This Row],[Monto]],datos_arg[[#This Row],[Monto]]/datos_arg[[#This Row],[TC]]),0)</f>
        <v>185.18518518518519</v>
      </c>
      <c r="Y149" s="14"/>
    </row>
    <row r="150" spans="1:25" ht="15" customHeight="1" x14ac:dyDescent="0.25">
      <c r="A150" s="14">
        <f t="shared" si="2"/>
        <v>147</v>
      </c>
      <c r="B150" s="1">
        <v>43563</v>
      </c>
      <c r="C150" s="18">
        <f>+YEAR(datos_arg[[#This Row],[Fecha]])</f>
        <v>2019</v>
      </c>
      <c r="D150" s="18">
        <f>+MONTH(datos_arg[[#This Row],[Fecha]])</f>
        <v>4</v>
      </c>
      <c r="E150" s="14" t="s">
        <v>449</v>
      </c>
      <c r="F150" s="14" t="s">
        <v>523</v>
      </c>
      <c r="G150" s="14"/>
      <c r="H150" s="14" t="s">
        <v>7132</v>
      </c>
      <c r="I150" s="14" t="s">
        <v>7132</v>
      </c>
      <c r="J150" s="14" t="s">
        <v>425</v>
      </c>
      <c r="K150" s="14"/>
      <c r="L150" s="14" t="s">
        <v>425</v>
      </c>
      <c r="M150" s="14" t="s">
        <v>524</v>
      </c>
      <c r="N150" s="14" t="s">
        <v>524</v>
      </c>
      <c r="O150" s="14" t="s">
        <v>525</v>
      </c>
      <c r="P150" s="14"/>
      <c r="Q150" s="14"/>
      <c r="R150" s="14" t="s">
        <v>523</v>
      </c>
      <c r="S150" s="14" t="s">
        <v>439</v>
      </c>
      <c r="T150" s="35">
        <v>8500</v>
      </c>
      <c r="U150" s="14" t="s">
        <v>4</v>
      </c>
      <c r="V150" s="14">
        <v>40.5</v>
      </c>
      <c r="W150" s="16">
        <f>+IF(datos_arg[[#This Row],[Moneda]]="ARS",datos_arg[[#This Row],[Monto]],datos_arg[[#This Row],[Monto]]*datos_arg[[#This Row],[TC]])</f>
        <v>8500</v>
      </c>
      <c r="X150" s="16">
        <f>IFERROR(IF(datos_arg[[#This Row],[Moneda]]="USD",datos_arg[[#This Row],[Monto]],datos_arg[[#This Row],[Monto]]/datos_arg[[#This Row],[TC]]),0)</f>
        <v>209.87654320987653</v>
      </c>
      <c r="Y150" s="14"/>
    </row>
    <row r="151" spans="1:25" ht="15" customHeight="1" x14ac:dyDescent="0.25">
      <c r="A151" s="14">
        <f t="shared" si="2"/>
        <v>148</v>
      </c>
      <c r="B151" s="1">
        <v>43563</v>
      </c>
      <c r="C151" s="18">
        <f>+YEAR(datos_arg[[#This Row],[Fecha]])</f>
        <v>2019</v>
      </c>
      <c r="D151" s="18">
        <f>+MONTH(datos_arg[[#This Row],[Fecha]])</f>
        <v>4</v>
      </c>
      <c r="E151" s="14" t="s">
        <v>5358</v>
      </c>
      <c r="F151" s="14" t="s">
        <v>4108</v>
      </c>
      <c r="G151" s="14"/>
      <c r="H151" s="14" t="s">
        <v>4114</v>
      </c>
      <c r="I151" s="14" t="s">
        <v>7132</v>
      </c>
      <c r="J151" s="14" t="s">
        <v>425</v>
      </c>
      <c r="K151" s="14"/>
      <c r="L151" s="14" t="s">
        <v>425</v>
      </c>
      <c r="M151" s="14" t="s">
        <v>497</v>
      </c>
      <c r="N151" s="14" t="s">
        <v>497</v>
      </c>
      <c r="O151" s="14" t="s">
        <v>3983</v>
      </c>
      <c r="P151" s="14"/>
      <c r="Q151" s="14"/>
      <c r="R151" s="14" t="s">
        <v>4108</v>
      </c>
      <c r="S151" s="14" t="s">
        <v>439</v>
      </c>
      <c r="T151" s="35">
        <v>10000</v>
      </c>
      <c r="U151" s="14" t="s">
        <v>4</v>
      </c>
      <c r="V151" s="14">
        <v>42</v>
      </c>
      <c r="W151" s="16">
        <f>+IF(datos_arg[[#This Row],[Moneda]]="ARS",datos_arg[[#This Row],[Monto]],datos_arg[[#This Row],[Monto]]*datos_arg[[#This Row],[TC]])</f>
        <v>10000</v>
      </c>
      <c r="X151" s="16">
        <f>IFERROR(IF(datos_arg[[#This Row],[Moneda]]="USD",datos_arg[[#This Row],[Monto]],datos_arg[[#This Row],[Monto]]/datos_arg[[#This Row],[TC]]),0)</f>
        <v>238.0952380952381</v>
      </c>
      <c r="Y151" s="14"/>
    </row>
    <row r="152" spans="1:25" ht="15" customHeight="1" x14ac:dyDescent="0.25">
      <c r="A152" s="14">
        <f t="shared" si="2"/>
        <v>149</v>
      </c>
      <c r="B152" s="1">
        <v>43565</v>
      </c>
      <c r="C152" s="18">
        <f>+YEAR(datos_arg[[#This Row],[Fecha]])</f>
        <v>2019</v>
      </c>
      <c r="D152" s="18">
        <f>+MONTH(datos_arg[[#This Row],[Fecha]])</f>
        <v>4</v>
      </c>
      <c r="E152" s="14" t="s">
        <v>408</v>
      </c>
      <c r="F152" s="14" t="s">
        <v>406</v>
      </c>
      <c r="G152" s="14"/>
      <c r="H152" s="14" t="s">
        <v>7132</v>
      </c>
      <c r="I152" s="14" t="s">
        <v>7132</v>
      </c>
      <c r="J152" s="14" t="s">
        <v>425</v>
      </c>
      <c r="K152" s="14"/>
      <c r="L152" s="14" t="s">
        <v>425</v>
      </c>
      <c r="M152" s="14" t="s">
        <v>27</v>
      </c>
      <c r="N152" s="14" t="s">
        <v>27</v>
      </c>
      <c r="O152" s="14" t="s">
        <v>527</v>
      </c>
      <c r="P152" s="14"/>
      <c r="Q152" s="14"/>
      <c r="R152" s="14" t="s">
        <v>440</v>
      </c>
      <c r="S152" s="14" t="s">
        <v>446</v>
      </c>
      <c r="T152" s="35">
        <v>15000</v>
      </c>
      <c r="U152" s="14" t="s">
        <v>2</v>
      </c>
      <c r="V152" s="14">
        <v>42</v>
      </c>
      <c r="W152" s="16">
        <f>+IF(datos_arg[[#This Row],[Moneda]]="ARS",datos_arg[[#This Row],[Monto]],datos_arg[[#This Row],[Monto]]*datos_arg[[#This Row],[TC]])</f>
        <v>630000</v>
      </c>
      <c r="X152" s="16">
        <f>IFERROR(IF(datos_arg[[#This Row],[Moneda]]="USD",datos_arg[[#This Row],[Monto]],datos_arg[[#This Row],[Monto]]/datos_arg[[#This Row],[TC]]),0)</f>
        <v>15000</v>
      </c>
      <c r="Y152" s="14"/>
    </row>
    <row r="153" spans="1:25" ht="15" customHeight="1" x14ac:dyDescent="0.25">
      <c r="A153" s="14">
        <f t="shared" si="2"/>
        <v>150</v>
      </c>
      <c r="B153" s="1">
        <v>43565</v>
      </c>
      <c r="C153" s="18">
        <f>+YEAR(datos_arg[[#This Row],[Fecha]])</f>
        <v>2019</v>
      </c>
      <c r="D153" s="18">
        <f>+MONTH(datos_arg[[#This Row],[Fecha]])</f>
        <v>4</v>
      </c>
      <c r="E153" s="14" t="s">
        <v>5358</v>
      </c>
      <c r="F153" s="14" t="s">
        <v>4108</v>
      </c>
      <c r="G153" s="14"/>
      <c r="H153" s="14" t="s">
        <v>4114</v>
      </c>
      <c r="I153" s="14" t="s">
        <v>7132</v>
      </c>
      <c r="J153" s="14" t="s">
        <v>425</v>
      </c>
      <c r="K153" s="14"/>
      <c r="L153" s="14" t="s">
        <v>425</v>
      </c>
      <c r="M153" s="14" t="s">
        <v>502</v>
      </c>
      <c r="N153" s="14" t="s">
        <v>502</v>
      </c>
      <c r="O153" s="14" t="s">
        <v>3980</v>
      </c>
      <c r="P153" s="14"/>
      <c r="Q153" s="14"/>
      <c r="R153" s="14" t="s">
        <v>4108</v>
      </c>
      <c r="S153" s="14" t="s">
        <v>439</v>
      </c>
      <c r="T153" s="35">
        <v>6000</v>
      </c>
      <c r="U153" s="14" t="s">
        <v>4</v>
      </c>
      <c r="V153" s="14">
        <v>42</v>
      </c>
      <c r="W153" s="16">
        <f>+IF(datos_arg[[#This Row],[Moneda]]="ARS",datos_arg[[#This Row],[Monto]],datos_arg[[#This Row],[Monto]]*datos_arg[[#This Row],[TC]])</f>
        <v>6000</v>
      </c>
      <c r="X153" s="16">
        <f>IFERROR(IF(datos_arg[[#This Row],[Moneda]]="USD",datos_arg[[#This Row],[Monto]],datos_arg[[#This Row],[Monto]]/datos_arg[[#This Row],[TC]]),0)</f>
        <v>142.85714285714286</v>
      </c>
      <c r="Y153" s="14"/>
    </row>
    <row r="154" spans="1:25" ht="15" customHeight="1" x14ac:dyDescent="0.25">
      <c r="A154" s="14">
        <f t="shared" si="2"/>
        <v>151</v>
      </c>
      <c r="B154" s="1">
        <v>43565</v>
      </c>
      <c r="C154" s="18">
        <f>+YEAR(datos_arg[[#This Row],[Fecha]])</f>
        <v>2019</v>
      </c>
      <c r="D154" s="18">
        <f>+MONTH(datos_arg[[#This Row],[Fecha]])</f>
        <v>4</v>
      </c>
      <c r="E154" s="14" t="s">
        <v>1015</v>
      </c>
      <c r="F154" s="14" t="s">
        <v>430</v>
      </c>
      <c r="G154" s="14"/>
      <c r="H154" s="14" t="s">
        <v>7132</v>
      </c>
      <c r="I154" s="14" t="s">
        <v>7132</v>
      </c>
      <c r="J154" s="14" t="s">
        <v>425</v>
      </c>
      <c r="K154" s="14"/>
      <c r="L154" s="14" t="s">
        <v>425</v>
      </c>
      <c r="M154" s="14" t="s">
        <v>57</v>
      </c>
      <c r="N154" s="14" t="s">
        <v>57</v>
      </c>
      <c r="O154" s="14"/>
      <c r="P154" s="14"/>
      <c r="Q154" s="14"/>
      <c r="R154" s="14" t="s">
        <v>430</v>
      </c>
      <c r="S154" s="14" t="s">
        <v>439</v>
      </c>
      <c r="T154" s="35">
        <v>400</v>
      </c>
      <c r="U154" s="14" t="s">
        <v>4</v>
      </c>
      <c r="V154" s="14">
        <v>42</v>
      </c>
      <c r="W154" s="16">
        <f>+IF(datos_arg[[#This Row],[Moneda]]="ARS",datos_arg[[#This Row],[Monto]],datos_arg[[#This Row],[Monto]]*datos_arg[[#This Row],[TC]])</f>
        <v>400</v>
      </c>
      <c r="X154" s="16">
        <f>IFERROR(IF(datos_arg[[#This Row],[Moneda]]="USD",datos_arg[[#This Row],[Monto]],datos_arg[[#This Row],[Monto]]/datos_arg[[#This Row],[TC]]),0)</f>
        <v>9.5238095238095237</v>
      </c>
      <c r="Y154" s="14"/>
    </row>
    <row r="155" spans="1:25" ht="15" customHeight="1" x14ac:dyDescent="0.25">
      <c r="A155" s="14">
        <f t="shared" si="2"/>
        <v>152</v>
      </c>
      <c r="B155" s="1">
        <v>43565</v>
      </c>
      <c r="C155" s="18">
        <f>+YEAR(datos_arg[[#This Row],[Fecha]])</f>
        <v>2019</v>
      </c>
      <c r="D155" s="18">
        <f>+MONTH(datos_arg[[#This Row],[Fecha]])</f>
        <v>4</v>
      </c>
      <c r="E155" s="14" t="s">
        <v>5358</v>
      </c>
      <c r="F155" s="14" t="s">
        <v>4109</v>
      </c>
      <c r="G155" s="14"/>
      <c r="H155" s="14" t="s">
        <v>4114</v>
      </c>
      <c r="I155" s="14" t="s">
        <v>7132</v>
      </c>
      <c r="J155" s="14" t="s">
        <v>425</v>
      </c>
      <c r="K155" s="14"/>
      <c r="L155" s="14" t="s">
        <v>425</v>
      </c>
      <c r="M155" s="14" t="s">
        <v>68</v>
      </c>
      <c r="N155" s="14" t="s">
        <v>33</v>
      </c>
      <c r="O155" s="14" t="s">
        <v>3974</v>
      </c>
      <c r="P155" s="14"/>
      <c r="Q155" s="14"/>
      <c r="R155" s="14" t="s">
        <v>4109</v>
      </c>
      <c r="S155" s="14" t="s">
        <v>439</v>
      </c>
      <c r="T155" s="35">
        <v>16000</v>
      </c>
      <c r="U155" s="14" t="s">
        <v>4</v>
      </c>
      <c r="V155" s="14">
        <v>42</v>
      </c>
      <c r="W155" s="16">
        <f>+IF(datos_arg[[#This Row],[Moneda]]="ARS",datos_arg[[#This Row],[Monto]],datos_arg[[#This Row],[Monto]]*datos_arg[[#This Row],[TC]])</f>
        <v>16000</v>
      </c>
      <c r="X155" s="16">
        <f>IFERROR(IF(datos_arg[[#This Row],[Moneda]]="USD",datos_arg[[#This Row],[Monto]],datos_arg[[#This Row],[Monto]]/datos_arg[[#This Row],[TC]]),0)</f>
        <v>380.95238095238096</v>
      </c>
      <c r="Y155" s="14"/>
    </row>
    <row r="156" spans="1:25" x14ac:dyDescent="0.25">
      <c r="A156" s="14">
        <f t="shared" si="2"/>
        <v>153</v>
      </c>
      <c r="B156" s="1">
        <v>43566</v>
      </c>
      <c r="C156" s="18">
        <f>+YEAR(datos_arg[[#This Row],[Fecha]])</f>
        <v>2019</v>
      </c>
      <c r="D156" s="18">
        <f>+MONTH(datos_arg[[#This Row],[Fecha]])</f>
        <v>4</v>
      </c>
      <c r="E156" s="14" t="s">
        <v>408</v>
      </c>
      <c r="F156" s="14" t="s">
        <v>69</v>
      </c>
      <c r="G156" s="14"/>
      <c r="H156" s="14" t="s">
        <v>7132</v>
      </c>
      <c r="I156" s="14" t="s">
        <v>7132</v>
      </c>
      <c r="J156" s="14" t="s">
        <v>425</v>
      </c>
      <c r="K156" s="14"/>
      <c r="L156" s="14" t="s">
        <v>425</v>
      </c>
      <c r="M156" s="14" t="s">
        <v>444</v>
      </c>
      <c r="N156" s="14" t="s">
        <v>444</v>
      </c>
      <c r="O156" s="14"/>
      <c r="P156" s="14"/>
      <c r="Q156" s="14"/>
      <c r="R156" s="14" t="s">
        <v>439</v>
      </c>
      <c r="S156" s="14" t="s">
        <v>440</v>
      </c>
      <c r="T156" s="35">
        <v>1000</v>
      </c>
      <c r="U156" s="14" t="s">
        <v>2</v>
      </c>
      <c r="V156" s="14">
        <v>42.5</v>
      </c>
      <c r="W156" s="16">
        <f>+IF(datos_arg[[#This Row],[Moneda]]="ARS",datos_arg[[#This Row],[Monto]],datos_arg[[#This Row],[Monto]]*datos_arg[[#This Row],[TC]])</f>
        <v>42500</v>
      </c>
      <c r="X156" s="16">
        <f>IFERROR(IF(datos_arg[[#This Row],[Moneda]]="USD",datos_arg[[#This Row],[Monto]],datos_arg[[#This Row],[Monto]]/datos_arg[[#This Row],[TC]]),0)</f>
        <v>1000</v>
      </c>
      <c r="Y156" s="14"/>
    </row>
    <row r="157" spans="1:25" ht="15" customHeight="1" x14ac:dyDescent="0.25">
      <c r="A157" s="14">
        <f t="shared" si="2"/>
        <v>154</v>
      </c>
      <c r="B157" s="1">
        <v>43566</v>
      </c>
      <c r="C157" s="18">
        <f>+YEAR(datos_arg[[#This Row],[Fecha]])</f>
        <v>2019</v>
      </c>
      <c r="D157" s="18">
        <f>+MONTH(datos_arg[[#This Row],[Fecha]])</f>
        <v>4</v>
      </c>
      <c r="E157" s="14" t="s">
        <v>5358</v>
      </c>
      <c r="F157" s="14" t="s">
        <v>4110</v>
      </c>
      <c r="G157" s="14"/>
      <c r="H157" s="14" t="s">
        <v>4114</v>
      </c>
      <c r="I157" s="14" t="s">
        <v>7132</v>
      </c>
      <c r="J157" s="14" t="s">
        <v>425</v>
      </c>
      <c r="K157" s="14"/>
      <c r="L157" s="14" t="s">
        <v>425</v>
      </c>
      <c r="M157" s="14" t="s">
        <v>5373</v>
      </c>
      <c r="N157" s="14" t="s">
        <v>212</v>
      </c>
      <c r="O157" s="14" t="s">
        <v>3984</v>
      </c>
      <c r="P157" s="14"/>
      <c r="Q157" s="14"/>
      <c r="R157" s="14" t="s">
        <v>4110</v>
      </c>
      <c r="S157" s="14" t="s">
        <v>439</v>
      </c>
      <c r="T157" s="35">
        <v>5000</v>
      </c>
      <c r="U157" s="14" t="s">
        <v>4</v>
      </c>
      <c r="V157" s="14">
        <v>42</v>
      </c>
      <c r="W157" s="16">
        <f>+IF(datos_arg[[#This Row],[Moneda]]="ARS",datos_arg[[#This Row],[Monto]],datos_arg[[#This Row],[Monto]]*datos_arg[[#This Row],[TC]])</f>
        <v>5000</v>
      </c>
      <c r="X157" s="16">
        <f>IFERROR(IF(datos_arg[[#This Row],[Moneda]]="USD",datos_arg[[#This Row],[Monto]],datos_arg[[#This Row],[Monto]]/datos_arg[[#This Row],[TC]]),0)</f>
        <v>119.04761904761905</v>
      </c>
      <c r="Y157" s="14"/>
    </row>
    <row r="158" spans="1:25" x14ac:dyDescent="0.25">
      <c r="A158" s="14">
        <f t="shared" si="2"/>
        <v>155</v>
      </c>
      <c r="B158" s="1">
        <v>43566</v>
      </c>
      <c r="C158" s="18">
        <f>+YEAR(datos_arg[[#This Row],[Fecha]])</f>
        <v>2019</v>
      </c>
      <c r="D158" s="18">
        <f>+MONTH(datos_arg[[#This Row],[Fecha]])</f>
        <v>4</v>
      </c>
      <c r="E158" s="14" t="s">
        <v>1016</v>
      </c>
      <c r="F158" s="14" t="s">
        <v>5365</v>
      </c>
      <c r="G158" s="14" t="s">
        <v>6696</v>
      </c>
      <c r="H158" s="14" t="s">
        <v>7132</v>
      </c>
      <c r="I158" s="14" t="s">
        <v>7132</v>
      </c>
      <c r="J158" s="14" t="s">
        <v>425</v>
      </c>
      <c r="K158" s="14"/>
      <c r="L158" s="14" t="s">
        <v>425</v>
      </c>
      <c r="M158" s="14" t="s">
        <v>481</v>
      </c>
      <c r="N158" s="14" t="s">
        <v>481</v>
      </c>
      <c r="O158" s="14"/>
      <c r="P158" s="14"/>
      <c r="Q158" s="14"/>
      <c r="R158" s="14" t="s">
        <v>5365</v>
      </c>
      <c r="S158" s="14" t="s">
        <v>440</v>
      </c>
      <c r="T158" s="35">
        <v>700</v>
      </c>
      <c r="U158" s="14" t="s">
        <v>2</v>
      </c>
      <c r="V158" s="14">
        <v>42</v>
      </c>
      <c r="W158" s="16">
        <f>+IF(datos_arg[[#This Row],[Moneda]]="ARS",datos_arg[[#This Row],[Monto]],datos_arg[[#This Row],[Monto]]*datos_arg[[#This Row],[TC]])</f>
        <v>29400</v>
      </c>
      <c r="X158" s="16">
        <f>IFERROR(IF(datos_arg[[#This Row],[Moneda]]="USD",datos_arg[[#This Row],[Monto]],datos_arg[[#This Row],[Monto]]/datos_arg[[#This Row],[TC]]),0)</f>
        <v>700</v>
      </c>
      <c r="Y158" s="14"/>
    </row>
    <row r="159" spans="1:25" ht="15" customHeight="1" x14ac:dyDescent="0.25">
      <c r="A159" s="14">
        <f t="shared" si="2"/>
        <v>156</v>
      </c>
      <c r="B159" s="1">
        <v>43566</v>
      </c>
      <c r="C159" s="18">
        <f>+YEAR(datos_arg[[#This Row],[Fecha]])</f>
        <v>2019</v>
      </c>
      <c r="D159" s="18">
        <f>+MONTH(datos_arg[[#This Row],[Fecha]])</f>
        <v>4</v>
      </c>
      <c r="E159" s="14" t="s">
        <v>5358</v>
      </c>
      <c r="F159" s="14" t="s">
        <v>4108</v>
      </c>
      <c r="G159" s="14"/>
      <c r="H159" s="14" t="s">
        <v>4114</v>
      </c>
      <c r="I159" s="14" t="s">
        <v>7132</v>
      </c>
      <c r="J159" s="14" t="s">
        <v>425</v>
      </c>
      <c r="K159" s="14"/>
      <c r="L159" s="14" t="s">
        <v>425</v>
      </c>
      <c r="M159" s="14" t="s">
        <v>530</v>
      </c>
      <c r="N159" s="14" t="s">
        <v>530</v>
      </c>
      <c r="O159" s="14" t="s">
        <v>3985</v>
      </c>
      <c r="P159" s="14"/>
      <c r="Q159" s="14"/>
      <c r="R159" s="14" t="s">
        <v>4108</v>
      </c>
      <c r="S159" s="14" t="s">
        <v>439</v>
      </c>
      <c r="T159" s="35">
        <v>44000</v>
      </c>
      <c r="U159" s="14" t="s">
        <v>4</v>
      </c>
      <c r="V159" s="14">
        <v>42.5</v>
      </c>
      <c r="W159" s="16">
        <f>+IF(datos_arg[[#This Row],[Moneda]]="ARS",datos_arg[[#This Row],[Monto]],datos_arg[[#This Row],[Monto]]*datos_arg[[#This Row],[TC]])</f>
        <v>44000</v>
      </c>
      <c r="X159" s="16">
        <f>IFERROR(IF(datos_arg[[#This Row],[Moneda]]="USD",datos_arg[[#This Row],[Monto]],datos_arg[[#This Row],[Monto]]/datos_arg[[#This Row],[TC]]),0)</f>
        <v>1035.2941176470588</v>
      </c>
      <c r="Y159" s="14"/>
    </row>
    <row r="160" spans="1:25" ht="15" customHeight="1" x14ac:dyDescent="0.25">
      <c r="A160" s="14">
        <f t="shared" si="2"/>
        <v>157</v>
      </c>
      <c r="B160" s="1">
        <v>43566</v>
      </c>
      <c r="C160" s="18">
        <f>+YEAR(datos_arg[[#This Row],[Fecha]])</f>
        <v>2019</v>
      </c>
      <c r="D160" s="18">
        <f>+MONTH(datos_arg[[#This Row],[Fecha]])</f>
        <v>4</v>
      </c>
      <c r="E160" s="14" t="s">
        <v>1015</v>
      </c>
      <c r="F160" s="14" t="s">
        <v>430</v>
      </c>
      <c r="G160" s="14"/>
      <c r="H160" s="14" t="s">
        <v>7132</v>
      </c>
      <c r="I160" s="14" t="s">
        <v>7132</v>
      </c>
      <c r="J160" s="14" t="s">
        <v>425</v>
      </c>
      <c r="K160" s="14"/>
      <c r="L160" s="14" t="s">
        <v>425</v>
      </c>
      <c r="M160" s="14" t="s">
        <v>60</v>
      </c>
      <c r="N160" s="14" t="s">
        <v>26</v>
      </c>
      <c r="O160" s="14" t="s">
        <v>529</v>
      </c>
      <c r="P160" s="14"/>
      <c r="Q160" s="14"/>
      <c r="R160" s="14" t="s">
        <v>430</v>
      </c>
      <c r="S160" s="14" t="s">
        <v>439</v>
      </c>
      <c r="T160" s="35">
        <v>650</v>
      </c>
      <c r="U160" s="14" t="s">
        <v>4</v>
      </c>
      <c r="V160" s="14">
        <v>42</v>
      </c>
      <c r="W160" s="16">
        <f>+IF(datos_arg[[#This Row],[Moneda]]="ARS",datos_arg[[#This Row],[Monto]],datos_arg[[#This Row],[Monto]]*datos_arg[[#This Row],[TC]])</f>
        <v>650</v>
      </c>
      <c r="X160" s="16">
        <f>IFERROR(IF(datos_arg[[#This Row],[Moneda]]="USD",datos_arg[[#This Row],[Monto]],datos_arg[[#This Row],[Monto]]/datos_arg[[#This Row],[TC]]),0)</f>
        <v>15.476190476190476</v>
      </c>
      <c r="Y160" s="14"/>
    </row>
    <row r="161" spans="1:25" ht="15" customHeight="1" x14ac:dyDescent="0.25">
      <c r="A161" s="14">
        <f t="shared" si="2"/>
        <v>158</v>
      </c>
      <c r="B161" s="1">
        <v>43567</v>
      </c>
      <c r="C161" s="18">
        <f>+YEAR(datos_arg[[#This Row],[Fecha]])</f>
        <v>2019</v>
      </c>
      <c r="D161" s="18">
        <f>+MONTH(datos_arg[[#This Row],[Fecha]])</f>
        <v>4</v>
      </c>
      <c r="E161" s="14" t="s">
        <v>5358</v>
      </c>
      <c r="F161" s="14" t="s">
        <v>4110</v>
      </c>
      <c r="G161" s="14"/>
      <c r="H161" s="14" t="s">
        <v>4114</v>
      </c>
      <c r="I161" s="14" t="s">
        <v>7132</v>
      </c>
      <c r="J161" s="14" t="s">
        <v>425</v>
      </c>
      <c r="K161" s="14"/>
      <c r="L161" s="14" t="s">
        <v>425</v>
      </c>
      <c r="M161" s="14" t="s">
        <v>5373</v>
      </c>
      <c r="N161" s="14" t="s">
        <v>444</v>
      </c>
      <c r="O161" s="14" t="s">
        <v>3986</v>
      </c>
      <c r="P161" s="14"/>
      <c r="Q161" s="14"/>
      <c r="R161" s="14" t="s">
        <v>4110</v>
      </c>
      <c r="S161" s="14" t="s">
        <v>439</v>
      </c>
      <c r="T161" s="35">
        <v>1700</v>
      </c>
      <c r="U161" s="14" t="s">
        <v>4</v>
      </c>
      <c r="V161" s="14">
        <v>42.5</v>
      </c>
      <c r="W161" s="16">
        <f>+IF(datos_arg[[#This Row],[Moneda]]="ARS",datos_arg[[#This Row],[Monto]],datos_arg[[#This Row],[Monto]]*datos_arg[[#This Row],[TC]])</f>
        <v>1700</v>
      </c>
      <c r="X161" s="16">
        <f>IFERROR(IF(datos_arg[[#This Row],[Moneda]]="USD",datos_arg[[#This Row],[Monto]],datos_arg[[#This Row],[Monto]]/datos_arg[[#This Row],[TC]]),0)</f>
        <v>40</v>
      </c>
      <c r="Y161" s="14"/>
    </row>
    <row r="162" spans="1:25" ht="15" customHeight="1" x14ac:dyDescent="0.25">
      <c r="A162" s="14">
        <f t="shared" si="2"/>
        <v>159</v>
      </c>
      <c r="B162" s="1">
        <v>43567</v>
      </c>
      <c r="C162" s="18">
        <f>+YEAR(datos_arg[[#This Row],[Fecha]])</f>
        <v>2019</v>
      </c>
      <c r="D162" s="18">
        <f>+MONTH(datos_arg[[#This Row],[Fecha]])</f>
        <v>4</v>
      </c>
      <c r="E162" s="14" t="s">
        <v>408</v>
      </c>
      <c r="F162" s="14" t="s">
        <v>406</v>
      </c>
      <c r="G162" s="14"/>
      <c r="H162" s="14" t="s">
        <v>7132</v>
      </c>
      <c r="I162" s="14" t="s">
        <v>7132</v>
      </c>
      <c r="J162" s="14" t="s">
        <v>425</v>
      </c>
      <c r="K162" s="14"/>
      <c r="L162" s="14" t="s">
        <v>425</v>
      </c>
      <c r="M162" s="14" t="s">
        <v>27</v>
      </c>
      <c r="N162" s="14" t="s">
        <v>27</v>
      </c>
      <c r="O162" s="14" t="s">
        <v>527</v>
      </c>
      <c r="P162" s="14"/>
      <c r="Q162" s="14"/>
      <c r="R162" s="14" t="s">
        <v>440</v>
      </c>
      <c r="S162" s="14" t="s">
        <v>446</v>
      </c>
      <c r="T162" s="35">
        <v>10000</v>
      </c>
      <c r="U162" s="14" t="s">
        <v>2</v>
      </c>
      <c r="V162" s="14">
        <v>42.5</v>
      </c>
      <c r="W162" s="16">
        <f>+IF(datos_arg[[#This Row],[Moneda]]="ARS",datos_arg[[#This Row],[Monto]],datos_arg[[#This Row],[Monto]]*datos_arg[[#This Row],[TC]])</f>
        <v>425000</v>
      </c>
      <c r="X162" s="16">
        <f>IFERROR(IF(datos_arg[[#This Row],[Moneda]]="USD",datos_arg[[#This Row],[Monto]],datos_arg[[#This Row],[Monto]]/datos_arg[[#This Row],[TC]]),0)</f>
        <v>10000</v>
      </c>
      <c r="Y162" s="14"/>
    </row>
    <row r="163" spans="1:25" ht="15" customHeight="1" x14ac:dyDescent="0.25">
      <c r="A163" s="14">
        <f t="shared" si="2"/>
        <v>160</v>
      </c>
      <c r="B163" s="1">
        <v>43567</v>
      </c>
      <c r="C163" s="18">
        <f>+YEAR(datos_arg[[#This Row],[Fecha]])</f>
        <v>2019</v>
      </c>
      <c r="D163" s="18">
        <f>+MONTH(datos_arg[[#This Row],[Fecha]])</f>
        <v>4</v>
      </c>
      <c r="E163" s="14" t="s">
        <v>5358</v>
      </c>
      <c r="F163" s="14" t="s">
        <v>4110</v>
      </c>
      <c r="G163" s="14"/>
      <c r="H163" s="14" t="s">
        <v>532</v>
      </c>
      <c r="I163" s="14" t="s">
        <v>7132</v>
      </c>
      <c r="J163" s="14" t="s">
        <v>425</v>
      </c>
      <c r="K163" s="14" t="s">
        <v>421</v>
      </c>
      <c r="L163" s="14" t="s">
        <v>421</v>
      </c>
      <c r="M163" s="14" t="s">
        <v>532</v>
      </c>
      <c r="N163" s="14" t="s">
        <v>71</v>
      </c>
      <c r="O163" s="14" t="s">
        <v>70</v>
      </c>
      <c r="P163" s="14"/>
      <c r="Q163" s="14">
        <v>1</v>
      </c>
      <c r="R163" s="14" t="s">
        <v>4110</v>
      </c>
      <c r="S163" s="14" t="s">
        <v>439</v>
      </c>
      <c r="T163" s="35">
        <v>190000</v>
      </c>
      <c r="U163" s="14" t="s">
        <v>4</v>
      </c>
      <c r="V163" s="14">
        <v>42.9</v>
      </c>
      <c r="W163" s="16">
        <f>+IF(datos_arg[[#This Row],[Moneda]]="ARS",datos_arg[[#This Row],[Monto]],datos_arg[[#This Row],[Monto]]*datos_arg[[#This Row],[TC]])</f>
        <v>190000</v>
      </c>
      <c r="X163" s="16">
        <f>IFERROR(IF(datos_arg[[#This Row],[Moneda]]="USD",datos_arg[[#This Row],[Monto]],datos_arg[[#This Row],[Monto]]/datos_arg[[#This Row],[TC]]),0)</f>
        <v>4428.9044289044286</v>
      </c>
      <c r="Y163" s="14"/>
    </row>
    <row r="164" spans="1:25" ht="15" customHeight="1" x14ac:dyDescent="0.25">
      <c r="A164" s="14">
        <f t="shared" si="2"/>
        <v>161</v>
      </c>
      <c r="B164" s="1">
        <v>43567</v>
      </c>
      <c r="C164" s="18">
        <f>+YEAR(datos_arg[[#This Row],[Fecha]])</f>
        <v>2019</v>
      </c>
      <c r="D164" s="18">
        <f>+MONTH(datos_arg[[#This Row],[Fecha]])</f>
        <v>4</v>
      </c>
      <c r="E164" s="14" t="s">
        <v>1015</v>
      </c>
      <c r="F164" s="14" t="s">
        <v>430</v>
      </c>
      <c r="G164" s="14"/>
      <c r="H164" s="14" t="s">
        <v>7132</v>
      </c>
      <c r="I164" s="14" t="s">
        <v>7132</v>
      </c>
      <c r="J164" s="14" t="s">
        <v>425</v>
      </c>
      <c r="K164" s="14"/>
      <c r="L164" s="14" t="s">
        <v>425</v>
      </c>
      <c r="M164" s="14" t="s">
        <v>57</v>
      </c>
      <c r="N164" s="14" t="s">
        <v>57</v>
      </c>
      <c r="O164" s="14"/>
      <c r="P164" s="14"/>
      <c r="Q164" s="14"/>
      <c r="R164" s="14" t="s">
        <v>430</v>
      </c>
      <c r="S164" s="14" t="s">
        <v>439</v>
      </c>
      <c r="T164" s="35">
        <v>800</v>
      </c>
      <c r="U164" s="14" t="s">
        <v>4</v>
      </c>
      <c r="V164" s="14">
        <v>42.5</v>
      </c>
      <c r="W164" s="16">
        <f>+IF(datos_arg[[#This Row],[Moneda]]="ARS",datos_arg[[#This Row],[Monto]],datos_arg[[#This Row],[Monto]]*datos_arg[[#This Row],[TC]])</f>
        <v>800</v>
      </c>
      <c r="X164" s="16">
        <f>IFERROR(IF(datos_arg[[#This Row],[Moneda]]="USD",datos_arg[[#This Row],[Monto]],datos_arg[[#This Row],[Monto]]/datos_arg[[#This Row],[TC]]),0)</f>
        <v>18.823529411764707</v>
      </c>
      <c r="Y164" s="14"/>
    </row>
    <row r="165" spans="1:25" x14ac:dyDescent="0.25">
      <c r="A165" s="14">
        <f t="shared" si="2"/>
        <v>162</v>
      </c>
      <c r="B165" s="1">
        <v>43567</v>
      </c>
      <c r="C165" s="18">
        <f>+YEAR(datos_arg[[#This Row],[Fecha]])</f>
        <v>2019</v>
      </c>
      <c r="D165" s="18">
        <f>+MONTH(datos_arg[[#This Row],[Fecha]])</f>
        <v>4</v>
      </c>
      <c r="E165" s="14" t="s">
        <v>408</v>
      </c>
      <c r="F165" s="14" t="s">
        <v>69</v>
      </c>
      <c r="G165" s="14"/>
      <c r="H165" s="14" t="s">
        <v>532</v>
      </c>
      <c r="I165" s="14" t="s">
        <v>7132</v>
      </c>
      <c r="J165" s="14" t="s">
        <v>425</v>
      </c>
      <c r="K165" s="14"/>
      <c r="L165" s="14" t="s">
        <v>425</v>
      </c>
      <c r="M165" s="14" t="s">
        <v>37</v>
      </c>
      <c r="N165" s="14" t="s">
        <v>37</v>
      </c>
      <c r="O165" s="14" t="s">
        <v>531</v>
      </c>
      <c r="P165" s="14"/>
      <c r="Q165" s="14"/>
      <c r="R165" s="14" t="s">
        <v>439</v>
      </c>
      <c r="S165" s="14" t="s">
        <v>440</v>
      </c>
      <c r="T165" s="35">
        <v>4700</v>
      </c>
      <c r="U165" s="14" t="s">
        <v>2</v>
      </c>
      <c r="V165" s="14">
        <v>42.9</v>
      </c>
      <c r="W165" s="16">
        <f>+IF(datos_arg[[#This Row],[Moneda]]="ARS",datos_arg[[#This Row],[Monto]],datos_arg[[#This Row],[Monto]]*datos_arg[[#This Row],[TC]])</f>
        <v>201630</v>
      </c>
      <c r="X165" s="16">
        <f>IFERROR(IF(datos_arg[[#This Row],[Moneda]]="USD",datos_arg[[#This Row],[Monto]],datos_arg[[#This Row],[Monto]]/datos_arg[[#This Row],[TC]]),0)</f>
        <v>4700</v>
      </c>
      <c r="Y165" s="14"/>
    </row>
    <row r="166" spans="1:25" ht="15" customHeight="1" x14ac:dyDescent="0.25">
      <c r="A166" s="14">
        <f t="shared" si="2"/>
        <v>163</v>
      </c>
      <c r="B166" s="1">
        <v>43572</v>
      </c>
      <c r="C166" s="18">
        <f>+YEAR(datos_arg[[#This Row],[Fecha]])</f>
        <v>2019</v>
      </c>
      <c r="D166" s="18">
        <f>+MONTH(datos_arg[[#This Row],[Fecha]])</f>
        <v>4</v>
      </c>
      <c r="E166" s="14" t="s">
        <v>407</v>
      </c>
      <c r="F166" s="14" t="s">
        <v>5360</v>
      </c>
      <c r="G166" s="14"/>
      <c r="H166" s="14" t="s">
        <v>7132</v>
      </c>
      <c r="I166" s="14" t="s">
        <v>7132</v>
      </c>
      <c r="J166" s="14" t="s">
        <v>425</v>
      </c>
      <c r="K166" s="14"/>
      <c r="L166" s="14" t="s">
        <v>425</v>
      </c>
      <c r="M166" s="14" t="s">
        <v>434</v>
      </c>
      <c r="N166" s="14" t="s">
        <v>434</v>
      </c>
      <c r="O166" s="14"/>
      <c r="P166" s="14"/>
      <c r="Q166" s="14"/>
      <c r="R166" s="14" t="s">
        <v>440</v>
      </c>
      <c r="S166" s="14" t="s">
        <v>443</v>
      </c>
      <c r="T166" s="35">
        <v>17875</v>
      </c>
      <c r="U166" s="14" t="s">
        <v>4</v>
      </c>
      <c r="V166" s="14">
        <v>0</v>
      </c>
      <c r="W166" s="16">
        <f>+IF(datos_arg[[#This Row],[Moneda]]="ARS",datos_arg[[#This Row],[Monto]],datos_arg[[#This Row],[Monto]]*datos_arg[[#This Row],[TC]])</f>
        <v>17875</v>
      </c>
      <c r="X166" s="16">
        <f>IFERROR(IF(datos_arg[[#This Row],[Moneda]]="USD",datos_arg[[#This Row],[Monto]],datos_arg[[#This Row],[Monto]]/datos_arg[[#This Row],[TC]]),0)</f>
        <v>0</v>
      </c>
      <c r="Y166" s="14"/>
    </row>
    <row r="167" spans="1:25" ht="15" customHeight="1" x14ac:dyDescent="0.25">
      <c r="A167" s="14">
        <f t="shared" si="2"/>
        <v>164</v>
      </c>
      <c r="B167" s="1">
        <v>43572</v>
      </c>
      <c r="C167" s="18">
        <f>+YEAR(datos_arg[[#This Row],[Fecha]])</f>
        <v>2019</v>
      </c>
      <c r="D167" s="18">
        <f>+MONTH(datos_arg[[#This Row],[Fecha]])</f>
        <v>4</v>
      </c>
      <c r="E167" s="14" t="s">
        <v>407</v>
      </c>
      <c r="F167" s="14" t="s">
        <v>5360</v>
      </c>
      <c r="G167" s="14"/>
      <c r="H167" s="14" t="s">
        <v>7132</v>
      </c>
      <c r="I167" s="14" t="s">
        <v>7132</v>
      </c>
      <c r="J167" s="14" t="s">
        <v>425</v>
      </c>
      <c r="K167" s="14"/>
      <c r="L167" s="14" t="s">
        <v>425</v>
      </c>
      <c r="M167" s="14" t="s">
        <v>434</v>
      </c>
      <c r="N167" s="14" t="s">
        <v>434</v>
      </c>
      <c r="O167" s="14"/>
      <c r="P167" s="14"/>
      <c r="Q167" s="14"/>
      <c r="R167" s="14" t="s">
        <v>439</v>
      </c>
      <c r="S167" s="14" t="s">
        <v>443</v>
      </c>
      <c r="T167" s="35">
        <v>30.944330997910413</v>
      </c>
      <c r="U167" s="14" t="s">
        <v>2</v>
      </c>
      <c r="V167" s="14">
        <v>0</v>
      </c>
      <c r="W167" s="16">
        <f>+IF(datos_arg[[#This Row],[Moneda]]="ARS",datos_arg[[#This Row],[Monto]],datos_arg[[#This Row],[Monto]]*datos_arg[[#This Row],[TC]])</f>
        <v>0</v>
      </c>
      <c r="X167" s="16">
        <f>IFERROR(IF(datos_arg[[#This Row],[Moneda]]="USD",datos_arg[[#This Row],[Monto]],datos_arg[[#This Row],[Monto]]/datos_arg[[#This Row],[TC]]),0)</f>
        <v>30.944330997910413</v>
      </c>
      <c r="Y167" s="14"/>
    </row>
    <row r="168" spans="1:25" ht="15" customHeight="1" x14ac:dyDescent="0.25">
      <c r="A168" s="14">
        <f t="shared" si="2"/>
        <v>165</v>
      </c>
      <c r="B168" s="1">
        <v>43572</v>
      </c>
      <c r="C168" s="18">
        <f>+YEAR(datos_arg[[#This Row],[Fecha]])</f>
        <v>2019</v>
      </c>
      <c r="D168" s="18">
        <f>+MONTH(datos_arg[[#This Row],[Fecha]])</f>
        <v>4</v>
      </c>
      <c r="E168" s="14" t="s">
        <v>5358</v>
      </c>
      <c r="F168" s="14" t="s">
        <v>85</v>
      </c>
      <c r="G168" s="14"/>
      <c r="H168" s="14" t="s">
        <v>7132</v>
      </c>
      <c r="I168" s="14" t="s">
        <v>7132</v>
      </c>
      <c r="J168" s="14" t="s">
        <v>425</v>
      </c>
      <c r="K168" s="14"/>
      <c r="L168" s="14" t="s">
        <v>422</v>
      </c>
      <c r="M168" s="14" t="s">
        <v>533</v>
      </c>
      <c r="N168" s="14" t="s">
        <v>73</v>
      </c>
      <c r="O168" s="14" t="s">
        <v>72</v>
      </c>
      <c r="P168" s="14"/>
      <c r="Q168" s="14">
        <v>1</v>
      </c>
      <c r="R168" s="14" t="s">
        <v>85</v>
      </c>
      <c r="S168" s="14" t="s">
        <v>439</v>
      </c>
      <c r="T168" s="35">
        <v>5850</v>
      </c>
      <c r="U168" s="14" t="s">
        <v>4</v>
      </c>
      <c r="V168" s="14">
        <v>43</v>
      </c>
      <c r="W168" s="16">
        <f>+IF(datos_arg[[#This Row],[Moneda]]="ARS",datos_arg[[#This Row],[Monto]],datos_arg[[#This Row],[Monto]]*datos_arg[[#This Row],[TC]])</f>
        <v>5850</v>
      </c>
      <c r="X168" s="16">
        <f>IFERROR(IF(datos_arg[[#This Row],[Moneda]]="USD",datos_arg[[#This Row],[Monto]],datos_arg[[#This Row],[Monto]]/datos_arg[[#This Row],[TC]]),0)</f>
        <v>136.04651162790697</v>
      </c>
      <c r="Y168" s="14"/>
    </row>
    <row r="169" spans="1:25" x14ac:dyDescent="0.25">
      <c r="A169" s="14">
        <f t="shared" si="2"/>
        <v>166</v>
      </c>
      <c r="B169" s="1">
        <v>43577</v>
      </c>
      <c r="C169" s="18">
        <f>+YEAR(datos_arg[[#This Row],[Fecha]])</f>
        <v>2019</v>
      </c>
      <c r="D169" s="18">
        <f>+MONTH(datos_arg[[#This Row],[Fecha]])</f>
        <v>4</v>
      </c>
      <c r="E169" s="14" t="s">
        <v>449</v>
      </c>
      <c r="F169" s="14" t="s">
        <v>523</v>
      </c>
      <c r="G169" s="14"/>
      <c r="H169" s="14" t="s">
        <v>7132</v>
      </c>
      <c r="I169" s="14" t="s">
        <v>7132</v>
      </c>
      <c r="J169" s="14" t="s">
        <v>425</v>
      </c>
      <c r="K169" s="14"/>
      <c r="L169" s="14" t="s">
        <v>425</v>
      </c>
      <c r="M169" s="14" t="s">
        <v>75</v>
      </c>
      <c r="N169" s="14" t="s">
        <v>75</v>
      </c>
      <c r="O169" s="14" t="s">
        <v>74</v>
      </c>
      <c r="P169" s="14"/>
      <c r="Q169" s="14"/>
      <c r="R169" s="14" t="s">
        <v>523</v>
      </c>
      <c r="S169" s="14" t="s">
        <v>440</v>
      </c>
      <c r="T169" s="35">
        <v>720</v>
      </c>
      <c r="U169" s="14" t="s">
        <v>2</v>
      </c>
      <c r="V169" s="14">
        <v>43.25</v>
      </c>
      <c r="W169" s="16">
        <f>+IF(datos_arg[[#This Row],[Moneda]]="ARS",datos_arg[[#This Row],[Monto]],datos_arg[[#This Row],[Monto]]*datos_arg[[#This Row],[TC]])</f>
        <v>31140</v>
      </c>
      <c r="X169" s="16">
        <f>IFERROR(IF(datos_arg[[#This Row],[Moneda]]="USD",datos_arg[[#This Row],[Monto]],datos_arg[[#This Row],[Monto]]/datos_arg[[#This Row],[TC]]),0)</f>
        <v>720</v>
      </c>
      <c r="Y169" s="14"/>
    </row>
    <row r="170" spans="1:25" ht="15" customHeight="1" x14ac:dyDescent="0.25">
      <c r="A170" s="14">
        <f t="shared" si="2"/>
        <v>167</v>
      </c>
      <c r="B170" s="1">
        <v>43577</v>
      </c>
      <c r="C170" s="18">
        <f>+YEAR(datos_arg[[#This Row],[Fecha]])</f>
        <v>2019</v>
      </c>
      <c r="D170" s="18">
        <f>+MONTH(datos_arg[[#This Row],[Fecha]])</f>
        <v>4</v>
      </c>
      <c r="E170" s="14" t="s">
        <v>5358</v>
      </c>
      <c r="F170" s="14" t="s">
        <v>85</v>
      </c>
      <c r="G170" s="14"/>
      <c r="H170" s="14" t="s">
        <v>7132</v>
      </c>
      <c r="I170" s="14" t="s">
        <v>7132</v>
      </c>
      <c r="J170" s="14" t="s">
        <v>425</v>
      </c>
      <c r="K170" s="14"/>
      <c r="L170" s="14" t="s">
        <v>425</v>
      </c>
      <c r="M170" s="14" t="s">
        <v>534</v>
      </c>
      <c r="N170" s="14" t="s">
        <v>535</v>
      </c>
      <c r="O170" s="14"/>
      <c r="P170" s="14"/>
      <c r="Q170" s="14">
        <v>1</v>
      </c>
      <c r="R170" s="14" t="s">
        <v>85</v>
      </c>
      <c r="S170" s="14" t="s">
        <v>439</v>
      </c>
      <c r="T170" s="35">
        <v>1600</v>
      </c>
      <c r="U170" s="14" t="s">
        <v>4</v>
      </c>
      <c r="V170" s="14">
        <v>43.25</v>
      </c>
      <c r="W170" s="16">
        <f>+IF(datos_arg[[#This Row],[Moneda]]="ARS",datos_arg[[#This Row],[Monto]],datos_arg[[#This Row],[Monto]]*datos_arg[[#This Row],[TC]])</f>
        <v>1600</v>
      </c>
      <c r="X170" s="16">
        <f>IFERROR(IF(datos_arg[[#This Row],[Moneda]]="USD",datos_arg[[#This Row],[Monto]],datos_arg[[#This Row],[Monto]]/datos_arg[[#This Row],[TC]]),0)</f>
        <v>36.994219653179194</v>
      </c>
      <c r="Y170" s="14"/>
    </row>
    <row r="171" spans="1:25" x14ac:dyDescent="0.25">
      <c r="A171" s="14">
        <f t="shared" si="2"/>
        <v>168</v>
      </c>
      <c r="B171" s="1">
        <v>43577</v>
      </c>
      <c r="C171" s="18">
        <f>+YEAR(datos_arg[[#This Row],[Fecha]])</f>
        <v>2019</v>
      </c>
      <c r="D171" s="18">
        <f>+MONTH(datos_arg[[#This Row],[Fecha]])</f>
        <v>4</v>
      </c>
      <c r="E171" s="14" t="s">
        <v>1016</v>
      </c>
      <c r="F171" s="14" t="s">
        <v>5365</v>
      </c>
      <c r="G171" s="14" t="s">
        <v>6695</v>
      </c>
      <c r="H171" s="14" t="s">
        <v>7132</v>
      </c>
      <c r="I171" s="14" t="s">
        <v>7132</v>
      </c>
      <c r="J171" s="14" t="s">
        <v>425</v>
      </c>
      <c r="K171" s="14"/>
      <c r="L171" s="14" t="s">
        <v>425</v>
      </c>
      <c r="M171" s="14" t="s">
        <v>436</v>
      </c>
      <c r="N171" s="14" t="s">
        <v>436</v>
      </c>
      <c r="O171" s="14"/>
      <c r="P171" s="14"/>
      <c r="Q171" s="14"/>
      <c r="R171" s="14" t="s">
        <v>5365</v>
      </c>
      <c r="S171" s="14" t="s">
        <v>440</v>
      </c>
      <c r="T171" s="35">
        <v>1000</v>
      </c>
      <c r="U171" s="14" t="s">
        <v>2</v>
      </c>
      <c r="V171" s="14">
        <v>43</v>
      </c>
      <c r="W171" s="16">
        <f>+IF(datos_arg[[#This Row],[Moneda]]="ARS",datos_arg[[#This Row],[Monto]],datos_arg[[#This Row],[Monto]]*datos_arg[[#This Row],[TC]])</f>
        <v>43000</v>
      </c>
      <c r="X171" s="16">
        <f>IFERROR(IF(datos_arg[[#This Row],[Moneda]]="USD",datos_arg[[#This Row],[Monto]],datos_arg[[#This Row],[Monto]]/datos_arg[[#This Row],[TC]]),0)</f>
        <v>1000</v>
      </c>
      <c r="Y171" s="14"/>
    </row>
    <row r="172" spans="1:25" x14ac:dyDescent="0.25">
      <c r="A172" s="14">
        <f t="shared" si="2"/>
        <v>169</v>
      </c>
      <c r="B172" s="1">
        <v>43577</v>
      </c>
      <c r="C172" s="18">
        <f>+YEAR(datos_arg[[#This Row],[Fecha]])</f>
        <v>2019</v>
      </c>
      <c r="D172" s="18">
        <f>+MONTH(datos_arg[[#This Row],[Fecha]])</f>
        <v>4</v>
      </c>
      <c r="E172" s="14" t="s">
        <v>408</v>
      </c>
      <c r="F172" s="14" t="s">
        <v>69</v>
      </c>
      <c r="G172" s="14"/>
      <c r="H172" s="14" t="s">
        <v>7132</v>
      </c>
      <c r="I172" s="14" t="s">
        <v>7132</v>
      </c>
      <c r="J172" s="14" t="s">
        <v>425</v>
      </c>
      <c r="K172" s="14"/>
      <c r="L172" s="14" t="s">
        <v>425</v>
      </c>
      <c r="M172" s="14" t="s">
        <v>56</v>
      </c>
      <c r="N172" s="14" t="s">
        <v>56</v>
      </c>
      <c r="O172" s="14"/>
      <c r="P172" s="14"/>
      <c r="Q172" s="14"/>
      <c r="R172" s="14" t="s">
        <v>439</v>
      </c>
      <c r="S172" s="14" t="s">
        <v>440</v>
      </c>
      <c r="T172" s="35">
        <v>1600</v>
      </c>
      <c r="U172" s="14" t="s">
        <v>2</v>
      </c>
      <c r="V172" s="14">
        <v>43.25</v>
      </c>
      <c r="W172" s="16">
        <f>+IF(datos_arg[[#This Row],[Moneda]]="ARS",datos_arg[[#This Row],[Monto]],datos_arg[[#This Row],[Monto]]*datos_arg[[#This Row],[TC]])</f>
        <v>69200</v>
      </c>
      <c r="X172" s="16">
        <f>IFERROR(IF(datos_arg[[#This Row],[Moneda]]="USD",datos_arg[[#This Row],[Monto]],datos_arg[[#This Row],[Monto]]/datos_arg[[#This Row],[TC]]),0)</f>
        <v>1600</v>
      </c>
      <c r="Y172" s="14"/>
    </row>
    <row r="173" spans="1:25" ht="15" customHeight="1" x14ac:dyDescent="0.25">
      <c r="A173" s="14">
        <f t="shared" si="2"/>
        <v>170</v>
      </c>
      <c r="B173" s="1">
        <v>43577</v>
      </c>
      <c r="C173" s="18">
        <f>+YEAR(datos_arg[[#This Row],[Fecha]])</f>
        <v>2019</v>
      </c>
      <c r="D173" s="18">
        <f>+MONTH(datos_arg[[#This Row],[Fecha]])</f>
        <v>4</v>
      </c>
      <c r="E173" s="14" t="s">
        <v>449</v>
      </c>
      <c r="F173" s="14" t="s">
        <v>523</v>
      </c>
      <c r="G173" s="14"/>
      <c r="H173" s="14" t="s">
        <v>7132</v>
      </c>
      <c r="I173" s="14" t="s">
        <v>7132</v>
      </c>
      <c r="J173" s="14" t="s">
        <v>425</v>
      </c>
      <c r="K173" s="14"/>
      <c r="L173" s="14" t="s">
        <v>425</v>
      </c>
      <c r="M173" s="14" t="s">
        <v>515</v>
      </c>
      <c r="N173" s="14" t="s">
        <v>515</v>
      </c>
      <c r="O173" s="14"/>
      <c r="P173" s="14"/>
      <c r="Q173" s="14"/>
      <c r="R173" s="14" t="s">
        <v>523</v>
      </c>
      <c r="S173" s="14" t="s">
        <v>439</v>
      </c>
      <c r="T173" s="35">
        <v>600</v>
      </c>
      <c r="U173" s="14" t="s">
        <v>4</v>
      </c>
      <c r="V173" s="14">
        <v>43.25</v>
      </c>
      <c r="W173" s="16">
        <f>+IF(datos_arg[[#This Row],[Moneda]]="ARS",datos_arg[[#This Row],[Monto]],datos_arg[[#This Row],[Monto]]*datos_arg[[#This Row],[TC]])</f>
        <v>600</v>
      </c>
      <c r="X173" s="16">
        <f>IFERROR(IF(datos_arg[[#This Row],[Moneda]]="USD",datos_arg[[#This Row],[Monto]],datos_arg[[#This Row],[Monto]]/datos_arg[[#This Row],[TC]]),0)</f>
        <v>13.872832369942197</v>
      </c>
      <c r="Y173" s="14"/>
    </row>
    <row r="174" spans="1:25" ht="15" customHeight="1" x14ac:dyDescent="0.25">
      <c r="A174" s="14">
        <f t="shared" si="2"/>
        <v>171</v>
      </c>
      <c r="B174" s="1">
        <v>43578</v>
      </c>
      <c r="C174" s="18">
        <f>+YEAR(datos_arg[[#This Row],[Fecha]])</f>
        <v>2019</v>
      </c>
      <c r="D174" s="18">
        <f>+MONTH(datos_arg[[#This Row],[Fecha]])</f>
        <v>4</v>
      </c>
      <c r="E174" s="14" t="s">
        <v>5358</v>
      </c>
      <c r="F174" s="14" t="s">
        <v>85</v>
      </c>
      <c r="G174" s="14"/>
      <c r="H174" s="14" t="s">
        <v>7132</v>
      </c>
      <c r="I174" s="14" t="s">
        <v>7132</v>
      </c>
      <c r="J174" s="14" t="s">
        <v>425</v>
      </c>
      <c r="K174" s="14"/>
      <c r="L174" s="14" t="s">
        <v>425</v>
      </c>
      <c r="M174" s="14" t="s">
        <v>534</v>
      </c>
      <c r="N174" s="14" t="s">
        <v>535</v>
      </c>
      <c r="O174" s="14" t="s">
        <v>85</v>
      </c>
      <c r="P174" s="14"/>
      <c r="Q174" s="14">
        <v>1</v>
      </c>
      <c r="R174" s="14" t="s">
        <v>85</v>
      </c>
      <c r="S174" s="14" t="s">
        <v>439</v>
      </c>
      <c r="T174" s="35">
        <v>6600</v>
      </c>
      <c r="U174" s="14" t="s">
        <v>4</v>
      </c>
      <c r="V174" s="14">
        <v>43.25</v>
      </c>
      <c r="W174" s="16">
        <f>+IF(datos_arg[[#This Row],[Moneda]]="ARS",datos_arg[[#This Row],[Monto]],datos_arg[[#This Row],[Monto]]*datos_arg[[#This Row],[TC]])</f>
        <v>6600</v>
      </c>
      <c r="X174" s="16">
        <f>IFERROR(IF(datos_arg[[#This Row],[Moneda]]="USD",datos_arg[[#This Row],[Monto]],datos_arg[[#This Row],[Monto]]/datos_arg[[#This Row],[TC]]),0)</f>
        <v>152.60115606936415</v>
      </c>
      <c r="Y174" s="14"/>
    </row>
    <row r="175" spans="1:25" ht="15" customHeight="1" x14ac:dyDescent="0.25">
      <c r="A175" s="14">
        <f t="shared" si="2"/>
        <v>172</v>
      </c>
      <c r="B175" s="1">
        <v>43578</v>
      </c>
      <c r="C175" s="18">
        <f>+YEAR(datos_arg[[#This Row],[Fecha]])</f>
        <v>2019</v>
      </c>
      <c r="D175" s="18">
        <f>+MONTH(datos_arg[[#This Row],[Fecha]])</f>
        <v>4</v>
      </c>
      <c r="E175" s="14" t="s">
        <v>617</v>
      </c>
      <c r="F175" s="14" t="s">
        <v>5384</v>
      </c>
      <c r="G175" s="14"/>
      <c r="H175" s="14" t="s">
        <v>7</v>
      </c>
      <c r="I175" s="14" t="s">
        <v>7132</v>
      </c>
      <c r="J175" s="14" t="s">
        <v>425</v>
      </c>
      <c r="K175" s="14"/>
      <c r="L175" s="14" t="s">
        <v>425</v>
      </c>
      <c r="M175" s="14" t="s">
        <v>536</v>
      </c>
      <c r="N175" s="14" t="s">
        <v>17</v>
      </c>
      <c r="O175" s="14" t="s">
        <v>537</v>
      </c>
      <c r="P175" s="14"/>
      <c r="Q175" s="14">
        <v>1</v>
      </c>
      <c r="R175" s="14" t="s">
        <v>5384</v>
      </c>
      <c r="S175" s="14" t="s">
        <v>439</v>
      </c>
      <c r="T175" s="35">
        <v>4100</v>
      </c>
      <c r="U175" s="14" t="s">
        <v>4</v>
      </c>
      <c r="V175" s="14">
        <v>43.25</v>
      </c>
      <c r="W175" s="16">
        <f>+IF(datos_arg[[#This Row],[Moneda]]="ARS",datos_arg[[#This Row],[Monto]],datos_arg[[#This Row],[Monto]]*datos_arg[[#This Row],[TC]])</f>
        <v>4100</v>
      </c>
      <c r="X175" s="16">
        <f>IFERROR(IF(datos_arg[[#This Row],[Moneda]]="USD",datos_arg[[#This Row],[Monto]],datos_arg[[#This Row],[Monto]]/datos_arg[[#This Row],[TC]]),0)</f>
        <v>94.797687861271683</v>
      </c>
      <c r="Y175" s="14"/>
    </row>
    <row r="176" spans="1:25" x14ac:dyDescent="0.25">
      <c r="A176" s="14">
        <f t="shared" si="2"/>
        <v>173</v>
      </c>
      <c r="B176" s="1">
        <v>43578</v>
      </c>
      <c r="C176" s="18">
        <f>+YEAR(datos_arg[[#This Row],[Fecha]])</f>
        <v>2019</v>
      </c>
      <c r="D176" s="18">
        <f>+MONTH(datos_arg[[#This Row],[Fecha]])</f>
        <v>4</v>
      </c>
      <c r="E176" s="14" t="s">
        <v>617</v>
      </c>
      <c r="F176" s="14" t="s">
        <v>5384</v>
      </c>
      <c r="G176" s="14"/>
      <c r="H176" s="14" t="s">
        <v>7</v>
      </c>
      <c r="I176" s="14" t="s">
        <v>7132</v>
      </c>
      <c r="J176" s="14" t="s">
        <v>425</v>
      </c>
      <c r="K176" s="14"/>
      <c r="L176" s="14" t="s">
        <v>421</v>
      </c>
      <c r="M176" s="14" t="s">
        <v>538</v>
      </c>
      <c r="N176" s="14" t="s">
        <v>24</v>
      </c>
      <c r="O176" s="14"/>
      <c r="P176" s="14"/>
      <c r="Q176" s="14">
        <v>1</v>
      </c>
      <c r="R176" s="14" t="s">
        <v>5384</v>
      </c>
      <c r="S176" s="14" t="s">
        <v>440</v>
      </c>
      <c r="T176" s="35">
        <v>200</v>
      </c>
      <c r="U176" s="14" t="s">
        <v>2</v>
      </c>
      <c r="V176" s="14">
        <v>43.25</v>
      </c>
      <c r="W176" s="16">
        <f>+IF(datos_arg[[#This Row],[Moneda]]="ARS",datos_arg[[#This Row],[Monto]],datos_arg[[#This Row],[Monto]]*datos_arg[[#This Row],[TC]])</f>
        <v>8650</v>
      </c>
      <c r="X176" s="16">
        <f>IFERROR(IF(datos_arg[[#This Row],[Moneda]]="USD",datos_arg[[#This Row],[Monto]],datos_arg[[#This Row],[Monto]]/datos_arg[[#This Row],[TC]]),0)</f>
        <v>200</v>
      </c>
      <c r="Y176" s="14"/>
    </row>
    <row r="177" spans="1:25" ht="15" customHeight="1" x14ac:dyDescent="0.25">
      <c r="A177" s="14">
        <f t="shared" si="2"/>
        <v>174</v>
      </c>
      <c r="B177" s="1">
        <v>43578</v>
      </c>
      <c r="C177" s="18">
        <f>+YEAR(datos_arg[[#This Row],[Fecha]])</f>
        <v>2019</v>
      </c>
      <c r="D177" s="18">
        <f>+MONTH(datos_arg[[#This Row],[Fecha]])</f>
        <v>4</v>
      </c>
      <c r="E177" s="14" t="s">
        <v>617</v>
      </c>
      <c r="F177" s="14" t="s">
        <v>5384</v>
      </c>
      <c r="G177" s="14"/>
      <c r="H177" s="14" t="s">
        <v>7</v>
      </c>
      <c r="I177" s="14" t="s">
        <v>7132</v>
      </c>
      <c r="J177" s="14" t="s">
        <v>425</v>
      </c>
      <c r="K177" s="14"/>
      <c r="L177" s="14" t="s">
        <v>421</v>
      </c>
      <c r="M177" s="14" t="s">
        <v>538</v>
      </c>
      <c r="N177" s="14" t="s">
        <v>24</v>
      </c>
      <c r="O177" s="14"/>
      <c r="P177" s="14"/>
      <c r="Q177" s="14">
        <v>1</v>
      </c>
      <c r="R177" s="14" t="s">
        <v>5384</v>
      </c>
      <c r="S177" s="14" t="s">
        <v>439</v>
      </c>
      <c r="T177" s="35">
        <v>900</v>
      </c>
      <c r="U177" s="14" t="s">
        <v>4</v>
      </c>
      <c r="V177" s="14">
        <v>43.25</v>
      </c>
      <c r="W177" s="16">
        <f>+IF(datos_arg[[#This Row],[Moneda]]="ARS",datos_arg[[#This Row],[Monto]],datos_arg[[#This Row],[Monto]]*datos_arg[[#This Row],[TC]])</f>
        <v>900</v>
      </c>
      <c r="X177" s="16">
        <f>IFERROR(IF(datos_arg[[#This Row],[Moneda]]="USD",datos_arg[[#This Row],[Monto]],datos_arg[[#This Row],[Monto]]/datos_arg[[#This Row],[TC]]),0)</f>
        <v>20.809248554913296</v>
      </c>
      <c r="Y177" s="14"/>
    </row>
    <row r="178" spans="1:25" ht="15" customHeight="1" x14ac:dyDescent="0.25">
      <c r="A178" s="14">
        <f t="shared" si="2"/>
        <v>175</v>
      </c>
      <c r="B178" s="1">
        <v>43578</v>
      </c>
      <c r="C178" s="18">
        <f>+YEAR(datos_arg[[#This Row],[Fecha]])</f>
        <v>2019</v>
      </c>
      <c r="D178" s="18">
        <f>+MONTH(datos_arg[[#This Row],[Fecha]])</f>
        <v>4</v>
      </c>
      <c r="E178" s="14" t="s">
        <v>617</v>
      </c>
      <c r="F178" s="14" t="s">
        <v>5384</v>
      </c>
      <c r="G178" s="14"/>
      <c r="H178" s="14" t="s">
        <v>7</v>
      </c>
      <c r="I178" s="14" t="s">
        <v>7132</v>
      </c>
      <c r="J178" s="14" t="s">
        <v>472</v>
      </c>
      <c r="K178" s="14"/>
      <c r="L178" s="14" t="s">
        <v>425</v>
      </c>
      <c r="M178" s="14" t="s">
        <v>540</v>
      </c>
      <c r="N178" s="14" t="s">
        <v>162</v>
      </c>
      <c r="O178" s="14"/>
      <c r="P178" s="14"/>
      <c r="Q178" s="14">
        <v>1</v>
      </c>
      <c r="R178" s="14" t="s">
        <v>5384</v>
      </c>
      <c r="S178" s="14" t="s">
        <v>439</v>
      </c>
      <c r="T178" s="35">
        <v>3000</v>
      </c>
      <c r="U178" s="14" t="s">
        <v>4</v>
      </c>
      <c r="V178" s="14">
        <v>43.25</v>
      </c>
      <c r="W178" s="16">
        <f>+IF(datos_arg[[#This Row],[Moneda]]="ARS",datos_arg[[#This Row],[Monto]],datos_arg[[#This Row],[Monto]]*datos_arg[[#This Row],[TC]])</f>
        <v>3000</v>
      </c>
      <c r="X178" s="16">
        <f>IFERROR(IF(datos_arg[[#This Row],[Moneda]]="USD",datos_arg[[#This Row],[Monto]],datos_arg[[#This Row],[Monto]]/datos_arg[[#This Row],[TC]]),0)</f>
        <v>69.364161849710982</v>
      </c>
      <c r="Y178" s="14"/>
    </row>
    <row r="179" spans="1:25" ht="15" customHeight="1" x14ac:dyDescent="0.25">
      <c r="A179" s="14">
        <f t="shared" si="2"/>
        <v>176</v>
      </c>
      <c r="B179" s="1">
        <v>43578</v>
      </c>
      <c r="C179" s="18">
        <f>+YEAR(datos_arg[[#This Row],[Fecha]])</f>
        <v>2019</v>
      </c>
      <c r="D179" s="18">
        <f>+MONTH(datos_arg[[#This Row],[Fecha]])</f>
        <v>4</v>
      </c>
      <c r="E179" s="14" t="s">
        <v>1015</v>
      </c>
      <c r="F179" s="14" t="s">
        <v>430</v>
      </c>
      <c r="G179" s="14"/>
      <c r="H179" s="14" t="s">
        <v>7132</v>
      </c>
      <c r="I179" s="14" t="s">
        <v>7132</v>
      </c>
      <c r="J179" s="14" t="s">
        <v>425</v>
      </c>
      <c r="K179" s="14"/>
      <c r="L179" s="14" t="s">
        <v>425</v>
      </c>
      <c r="M179" s="14" t="s">
        <v>60</v>
      </c>
      <c r="N179" s="14" t="s">
        <v>26</v>
      </c>
      <c r="O179" s="14" t="s">
        <v>539</v>
      </c>
      <c r="P179" s="14"/>
      <c r="Q179" s="14"/>
      <c r="R179" s="14" t="s">
        <v>430</v>
      </c>
      <c r="S179" s="14" t="s">
        <v>439</v>
      </c>
      <c r="T179" s="35">
        <v>1100</v>
      </c>
      <c r="U179" s="14" t="s">
        <v>4</v>
      </c>
      <c r="V179" s="14">
        <v>43.25</v>
      </c>
      <c r="W179" s="16">
        <f>+IF(datos_arg[[#This Row],[Moneda]]="ARS",datos_arg[[#This Row],[Monto]],datos_arg[[#This Row],[Monto]]*datos_arg[[#This Row],[TC]])</f>
        <v>1100</v>
      </c>
      <c r="X179" s="16">
        <f>IFERROR(IF(datos_arg[[#This Row],[Moneda]]="USD",datos_arg[[#This Row],[Monto]],datos_arg[[#This Row],[Monto]]/datos_arg[[#This Row],[TC]]),0)</f>
        <v>25.433526011560694</v>
      </c>
      <c r="Y179" s="14"/>
    </row>
    <row r="180" spans="1:25" ht="15" customHeight="1" x14ac:dyDescent="0.25">
      <c r="A180" s="14">
        <f t="shared" si="2"/>
        <v>177</v>
      </c>
      <c r="B180" s="1">
        <v>43579</v>
      </c>
      <c r="C180" s="18">
        <f>+YEAR(datos_arg[[#This Row],[Fecha]])</f>
        <v>2019</v>
      </c>
      <c r="D180" s="18">
        <f>+MONTH(datos_arg[[#This Row],[Fecha]])</f>
        <v>4</v>
      </c>
      <c r="E180" s="14" t="s">
        <v>617</v>
      </c>
      <c r="F180" s="14" t="s">
        <v>5384</v>
      </c>
      <c r="G180" s="14"/>
      <c r="H180" s="14" t="s">
        <v>7</v>
      </c>
      <c r="I180" s="14" t="s">
        <v>7132</v>
      </c>
      <c r="J180" s="14" t="s">
        <v>423</v>
      </c>
      <c r="K180" s="14" t="s">
        <v>420</v>
      </c>
      <c r="L180" s="14" t="s">
        <v>426</v>
      </c>
      <c r="M180" s="14" t="s">
        <v>489</v>
      </c>
      <c r="N180" s="14" t="s">
        <v>35</v>
      </c>
      <c r="O180" s="14" t="s">
        <v>541</v>
      </c>
      <c r="P180" s="14"/>
      <c r="Q180" s="14">
        <v>1</v>
      </c>
      <c r="R180" s="14" t="s">
        <v>5384</v>
      </c>
      <c r="S180" s="14" t="s">
        <v>439</v>
      </c>
      <c r="T180" s="35">
        <v>1200</v>
      </c>
      <c r="U180" s="14" t="s">
        <v>4</v>
      </c>
      <c r="V180" s="14">
        <v>43.25</v>
      </c>
      <c r="W180" s="16">
        <f>+IF(datos_arg[[#This Row],[Moneda]]="ARS",datos_arg[[#This Row],[Monto]],datos_arg[[#This Row],[Monto]]*datos_arg[[#This Row],[TC]])</f>
        <v>1200</v>
      </c>
      <c r="X180" s="16">
        <f>IFERROR(IF(datos_arg[[#This Row],[Moneda]]="USD",datos_arg[[#This Row],[Monto]],datos_arg[[#This Row],[Monto]]/datos_arg[[#This Row],[TC]]),0)</f>
        <v>27.745664739884393</v>
      </c>
      <c r="Y180" s="14"/>
    </row>
    <row r="181" spans="1:25" ht="15" customHeight="1" x14ac:dyDescent="0.25">
      <c r="A181" s="14">
        <f t="shared" si="2"/>
        <v>178</v>
      </c>
      <c r="B181" s="1">
        <v>43579</v>
      </c>
      <c r="C181" s="18">
        <f>+YEAR(datos_arg[[#This Row],[Fecha]])</f>
        <v>2019</v>
      </c>
      <c r="D181" s="18">
        <f>+MONTH(datos_arg[[#This Row],[Fecha]])</f>
        <v>4</v>
      </c>
      <c r="E181" s="14" t="s">
        <v>5358</v>
      </c>
      <c r="F181" s="14" t="s">
        <v>85</v>
      </c>
      <c r="G181" s="14"/>
      <c r="H181" s="14" t="s">
        <v>7132</v>
      </c>
      <c r="I181" s="14" t="s">
        <v>7132</v>
      </c>
      <c r="J181" s="14" t="s">
        <v>425</v>
      </c>
      <c r="K181" s="14"/>
      <c r="L181" s="14" t="s">
        <v>425</v>
      </c>
      <c r="M181" s="14" t="s">
        <v>2595</v>
      </c>
      <c r="N181" s="14" t="s">
        <v>58</v>
      </c>
      <c r="O181" s="14" t="s">
        <v>3954</v>
      </c>
      <c r="P181" s="14"/>
      <c r="Q181" s="14">
        <v>1</v>
      </c>
      <c r="R181" s="14" t="s">
        <v>85</v>
      </c>
      <c r="S181" s="14" t="s">
        <v>439</v>
      </c>
      <c r="T181" s="35">
        <v>4400</v>
      </c>
      <c r="U181" s="14" t="s">
        <v>4</v>
      </c>
      <c r="V181" s="14">
        <v>43.25</v>
      </c>
      <c r="W181" s="16">
        <f>+IF(datos_arg[[#This Row],[Moneda]]="ARS",datos_arg[[#This Row],[Monto]],datos_arg[[#This Row],[Monto]]*datos_arg[[#This Row],[TC]])</f>
        <v>4400</v>
      </c>
      <c r="X181" s="16">
        <f>IFERROR(IF(datos_arg[[#This Row],[Moneda]]="USD",datos_arg[[#This Row],[Monto]],datos_arg[[#This Row],[Monto]]/datos_arg[[#This Row],[TC]]),0)</f>
        <v>101.73410404624278</v>
      </c>
      <c r="Y181" s="14"/>
    </row>
    <row r="182" spans="1:25" ht="15" customHeight="1" x14ac:dyDescent="0.25">
      <c r="A182" s="14">
        <f t="shared" si="2"/>
        <v>179</v>
      </c>
      <c r="B182" s="1">
        <v>43579</v>
      </c>
      <c r="C182" s="18">
        <f>+YEAR(datos_arg[[#This Row],[Fecha]])</f>
        <v>2019</v>
      </c>
      <c r="D182" s="18">
        <f>+MONTH(datos_arg[[#This Row],[Fecha]])</f>
        <v>4</v>
      </c>
      <c r="E182" s="14" t="s">
        <v>5358</v>
      </c>
      <c r="F182" s="14" t="s">
        <v>85</v>
      </c>
      <c r="G182" s="14"/>
      <c r="H182" s="14" t="s">
        <v>7132</v>
      </c>
      <c r="I182" s="14" t="s">
        <v>7132</v>
      </c>
      <c r="J182" s="14" t="s">
        <v>425</v>
      </c>
      <c r="K182" s="14"/>
      <c r="L182" s="14" t="s">
        <v>425</v>
      </c>
      <c r="M182" s="14" t="s">
        <v>534</v>
      </c>
      <c r="N182" s="14" t="s">
        <v>58</v>
      </c>
      <c r="O182" s="14" t="s">
        <v>85</v>
      </c>
      <c r="P182" s="14"/>
      <c r="Q182" s="14">
        <v>1</v>
      </c>
      <c r="R182" s="14" t="s">
        <v>85</v>
      </c>
      <c r="S182" s="14" t="s">
        <v>439</v>
      </c>
      <c r="T182" s="35">
        <v>15000</v>
      </c>
      <c r="U182" s="14" t="s">
        <v>4</v>
      </c>
      <c r="V182" s="14">
        <v>43.25</v>
      </c>
      <c r="W182" s="16">
        <f>+IF(datos_arg[[#This Row],[Moneda]]="ARS",datos_arg[[#This Row],[Monto]],datos_arg[[#This Row],[Monto]]*datos_arg[[#This Row],[TC]])</f>
        <v>15000</v>
      </c>
      <c r="X182" s="16">
        <f>IFERROR(IF(datos_arg[[#This Row],[Moneda]]="USD",datos_arg[[#This Row],[Monto]],datos_arg[[#This Row],[Monto]]/datos_arg[[#This Row],[TC]]),0)</f>
        <v>346.82080924855489</v>
      </c>
      <c r="Y182" s="14"/>
    </row>
    <row r="183" spans="1:25" ht="15" customHeight="1" x14ac:dyDescent="0.25">
      <c r="A183" s="14">
        <f t="shared" si="2"/>
        <v>180</v>
      </c>
      <c r="B183" s="1">
        <v>43579</v>
      </c>
      <c r="C183" s="18">
        <f>+YEAR(datos_arg[[#This Row],[Fecha]])</f>
        <v>2019</v>
      </c>
      <c r="D183" s="18">
        <f>+MONTH(datos_arg[[#This Row],[Fecha]])</f>
        <v>4</v>
      </c>
      <c r="E183" s="14" t="s">
        <v>1015</v>
      </c>
      <c r="F183" s="14" t="s">
        <v>430</v>
      </c>
      <c r="G183" s="14"/>
      <c r="H183" s="14" t="s">
        <v>7132</v>
      </c>
      <c r="I183" s="14" t="s">
        <v>7132</v>
      </c>
      <c r="J183" s="14" t="s">
        <v>425</v>
      </c>
      <c r="K183" s="14"/>
      <c r="L183" s="14" t="s">
        <v>425</v>
      </c>
      <c r="M183" s="14" t="s">
        <v>60</v>
      </c>
      <c r="N183" s="14" t="s">
        <v>26</v>
      </c>
      <c r="O183" s="14" t="s">
        <v>60</v>
      </c>
      <c r="P183" s="14"/>
      <c r="Q183" s="14"/>
      <c r="R183" s="14" t="s">
        <v>430</v>
      </c>
      <c r="S183" s="14" t="s">
        <v>439</v>
      </c>
      <c r="T183" s="35">
        <v>1500</v>
      </c>
      <c r="U183" s="14" t="s">
        <v>4</v>
      </c>
      <c r="V183" s="14">
        <v>43.25</v>
      </c>
      <c r="W183" s="16">
        <f>+IF(datos_arg[[#This Row],[Moneda]]="ARS",datos_arg[[#This Row],[Monto]],datos_arg[[#This Row],[Monto]]*datos_arg[[#This Row],[TC]])</f>
        <v>1500</v>
      </c>
      <c r="X183" s="16">
        <f>IFERROR(IF(datos_arg[[#This Row],[Moneda]]="USD",datos_arg[[#This Row],[Monto]],datos_arg[[#This Row],[Monto]]/datos_arg[[#This Row],[TC]]),0)</f>
        <v>34.682080924855491</v>
      </c>
      <c r="Y183" s="14"/>
    </row>
    <row r="184" spans="1:25" ht="15" customHeight="1" x14ac:dyDescent="0.25">
      <c r="A184" s="14">
        <f t="shared" si="2"/>
        <v>181</v>
      </c>
      <c r="B184" s="1">
        <v>43579</v>
      </c>
      <c r="C184" s="18">
        <f>+YEAR(datos_arg[[#This Row],[Fecha]])</f>
        <v>2019</v>
      </c>
      <c r="D184" s="18">
        <f>+MONTH(datos_arg[[#This Row],[Fecha]])</f>
        <v>4</v>
      </c>
      <c r="E184" s="14" t="s">
        <v>617</v>
      </c>
      <c r="F184" s="14" t="s">
        <v>5384</v>
      </c>
      <c r="G184" s="14"/>
      <c r="H184" s="14" t="s">
        <v>7</v>
      </c>
      <c r="I184" s="14" t="s">
        <v>7132</v>
      </c>
      <c r="J184" s="14" t="s">
        <v>488</v>
      </c>
      <c r="K184" s="14"/>
      <c r="L184" s="14" t="s">
        <v>421</v>
      </c>
      <c r="M184" s="14" t="s">
        <v>488</v>
      </c>
      <c r="N184" s="14" t="s">
        <v>14</v>
      </c>
      <c r="O184" s="14" t="s">
        <v>76</v>
      </c>
      <c r="P184" s="14"/>
      <c r="Q184" s="14">
        <v>1</v>
      </c>
      <c r="R184" s="14" t="s">
        <v>5384</v>
      </c>
      <c r="S184" s="14" t="s">
        <v>439</v>
      </c>
      <c r="T184" s="35">
        <v>4000</v>
      </c>
      <c r="U184" s="14" t="s">
        <v>4</v>
      </c>
      <c r="V184" s="14">
        <v>43.25</v>
      </c>
      <c r="W184" s="16">
        <f>+IF(datos_arg[[#This Row],[Moneda]]="ARS",datos_arg[[#This Row],[Monto]],datos_arg[[#This Row],[Monto]]*datos_arg[[#This Row],[TC]])</f>
        <v>4000</v>
      </c>
      <c r="X184" s="16">
        <f>IFERROR(IF(datos_arg[[#This Row],[Moneda]]="USD",datos_arg[[#This Row],[Monto]],datos_arg[[#This Row],[Monto]]/datos_arg[[#This Row],[TC]]),0)</f>
        <v>92.48554913294798</v>
      </c>
      <c r="Y184" s="14"/>
    </row>
    <row r="185" spans="1:25" ht="15" customHeight="1" x14ac:dyDescent="0.25">
      <c r="A185" s="14">
        <f t="shared" si="2"/>
        <v>182</v>
      </c>
      <c r="B185" s="1">
        <v>43580</v>
      </c>
      <c r="C185" s="18">
        <f>+YEAR(datos_arg[[#This Row],[Fecha]])</f>
        <v>2019</v>
      </c>
      <c r="D185" s="18">
        <f>+MONTH(datos_arg[[#This Row],[Fecha]])</f>
        <v>4</v>
      </c>
      <c r="E185" s="14" t="s">
        <v>1015</v>
      </c>
      <c r="F185" s="14" t="s">
        <v>403</v>
      </c>
      <c r="G185" s="14" t="s">
        <v>970</v>
      </c>
      <c r="H185" s="14" t="s">
        <v>7132</v>
      </c>
      <c r="I185" s="14" t="s">
        <v>7132</v>
      </c>
      <c r="J185" s="14" t="s">
        <v>425</v>
      </c>
      <c r="K185" s="14"/>
      <c r="L185" s="14" t="s">
        <v>425</v>
      </c>
      <c r="M185" s="14" t="s">
        <v>515</v>
      </c>
      <c r="N185" s="14" t="s">
        <v>58</v>
      </c>
      <c r="O185" s="14" t="s">
        <v>78</v>
      </c>
      <c r="P185" s="14"/>
      <c r="Q185" s="14"/>
      <c r="R185" s="14" t="s">
        <v>970</v>
      </c>
      <c r="S185" s="14" t="s">
        <v>439</v>
      </c>
      <c r="T185" s="35">
        <v>4374</v>
      </c>
      <c r="U185" s="14" t="s">
        <v>4</v>
      </c>
      <c r="V185" s="14">
        <v>43.25</v>
      </c>
      <c r="W185" s="16">
        <f>+IF(datos_arg[[#This Row],[Moneda]]="ARS",datos_arg[[#This Row],[Monto]],datos_arg[[#This Row],[Monto]]*datos_arg[[#This Row],[TC]])</f>
        <v>4374</v>
      </c>
      <c r="X185" s="16">
        <f>IFERROR(IF(datos_arg[[#This Row],[Moneda]]="USD",datos_arg[[#This Row],[Monto]],datos_arg[[#This Row],[Monto]]/datos_arg[[#This Row],[TC]]),0)</f>
        <v>101.13294797687861</v>
      </c>
      <c r="Y185" s="14"/>
    </row>
    <row r="186" spans="1:25" ht="15" customHeight="1" x14ac:dyDescent="0.25">
      <c r="A186" s="14">
        <f t="shared" si="2"/>
        <v>183</v>
      </c>
      <c r="B186" s="1">
        <v>43580</v>
      </c>
      <c r="C186" s="18">
        <f>+YEAR(datos_arg[[#This Row],[Fecha]])</f>
        <v>2019</v>
      </c>
      <c r="D186" s="18">
        <f>+MONTH(datos_arg[[#This Row],[Fecha]])</f>
        <v>4</v>
      </c>
      <c r="E186" s="14" t="s">
        <v>449</v>
      </c>
      <c r="F186" s="14" t="s">
        <v>523</v>
      </c>
      <c r="G186" s="14"/>
      <c r="H186" s="14" t="s">
        <v>7132</v>
      </c>
      <c r="I186" s="14" t="s">
        <v>7132</v>
      </c>
      <c r="J186" s="14" t="s">
        <v>425</v>
      </c>
      <c r="K186" s="14"/>
      <c r="L186" s="14" t="s">
        <v>425</v>
      </c>
      <c r="M186" s="14" t="s">
        <v>515</v>
      </c>
      <c r="N186" s="14" t="s">
        <v>515</v>
      </c>
      <c r="O186" s="14"/>
      <c r="P186" s="14"/>
      <c r="Q186" s="14"/>
      <c r="R186" s="14" t="s">
        <v>523</v>
      </c>
      <c r="S186" s="14" t="s">
        <v>439</v>
      </c>
      <c r="T186" s="35">
        <v>500</v>
      </c>
      <c r="U186" s="14" t="s">
        <v>4</v>
      </c>
      <c r="V186" s="14">
        <v>43.25</v>
      </c>
      <c r="W186" s="16">
        <f>+IF(datos_arg[[#This Row],[Moneda]]="ARS",datos_arg[[#This Row],[Monto]],datos_arg[[#This Row],[Monto]]*datos_arg[[#This Row],[TC]])</f>
        <v>500</v>
      </c>
      <c r="X186" s="16">
        <f>IFERROR(IF(datos_arg[[#This Row],[Moneda]]="USD",datos_arg[[#This Row],[Monto]],datos_arg[[#This Row],[Monto]]/datos_arg[[#This Row],[TC]]),0)</f>
        <v>11.560693641618498</v>
      </c>
      <c r="Y186" s="14"/>
    </row>
    <row r="187" spans="1:25" ht="15" customHeight="1" x14ac:dyDescent="0.25">
      <c r="A187" s="14">
        <f t="shared" si="2"/>
        <v>184</v>
      </c>
      <c r="B187" s="1">
        <v>43580</v>
      </c>
      <c r="C187" s="18">
        <f>+YEAR(datos_arg[[#This Row],[Fecha]])</f>
        <v>2019</v>
      </c>
      <c r="D187" s="18">
        <f>+MONTH(datos_arg[[#This Row],[Fecha]])</f>
        <v>4</v>
      </c>
      <c r="E187" s="14" t="s">
        <v>617</v>
      </c>
      <c r="F187" s="14" t="s">
        <v>5384</v>
      </c>
      <c r="G187" s="14"/>
      <c r="H187" s="14" t="s">
        <v>7</v>
      </c>
      <c r="I187" s="14" t="s">
        <v>7132</v>
      </c>
      <c r="J187" s="14" t="s">
        <v>488</v>
      </c>
      <c r="K187" s="14" t="s">
        <v>421</v>
      </c>
      <c r="L187" s="14" t="s">
        <v>421</v>
      </c>
      <c r="M187" s="14" t="s">
        <v>488</v>
      </c>
      <c r="N187" s="14" t="s">
        <v>77</v>
      </c>
      <c r="O187" s="14" t="s">
        <v>542</v>
      </c>
      <c r="P187" s="14"/>
      <c r="Q187" s="14">
        <v>1</v>
      </c>
      <c r="R187" s="14" t="s">
        <v>5384</v>
      </c>
      <c r="S187" s="14" t="s">
        <v>439</v>
      </c>
      <c r="T187" s="35">
        <v>17500</v>
      </c>
      <c r="U187" s="14" t="s">
        <v>4</v>
      </c>
      <c r="V187" s="14">
        <v>43.25</v>
      </c>
      <c r="W187" s="16">
        <f>+IF(datos_arg[[#This Row],[Moneda]]="ARS",datos_arg[[#This Row],[Monto]],datos_arg[[#This Row],[Monto]]*datos_arg[[#This Row],[TC]])</f>
        <v>17500</v>
      </c>
      <c r="X187" s="16">
        <f>IFERROR(IF(datos_arg[[#This Row],[Moneda]]="USD",datos_arg[[#This Row],[Monto]],datos_arg[[#This Row],[Monto]]/datos_arg[[#This Row],[TC]]),0)</f>
        <v>404.62427745664741</v>
      </c>
      <c r="Y187" s="14"/>
    </row>
    <row r="188" spans="1:25" ht="15" customHeight="1" x14ac:dyDescent="0.25">
      <c r="A188" s="14">
        <f t="shared" si="2"/>
        <v>185</v>
      </c>
      <c r="B188" s="1">
        <v>43580</v>
      </c>
      <c r="C188" s="18">
        <f>+YEAR(datos_arg[[#This Row],[Fecha]])</f>
        <v>2019</v>
      </c>
      <c r="D188" s="18">
        <f>+MONTH(datos_arg[[#This Row],[Fecha]])</f>
        <v>4</v>
      </c>
      <c r="E188" s="14" t="s">
        <v>1015</v>
      </c>
      <c r="F188" s="14" t="s">
        <v>430</v>
      </c>
      <c r="G188" s="14"/>
      <c r="H188" s="14" t="s">
        <v>7132</v>
      </c>
      <c r="I188" s="14" t="s">
        <v>7132</v>
      </c>
      <c r="J188" s="14" t="s">
        <v>425</v>
      </c>
      <c r="K188" s="14"/>
      <c r="L188" s="14" t="s">
        <v>425</v>
      </c>
      <c r="M188" s="14" t="s">
        <v>60</v>
      </c>
      <c r="N188" s="14" t="s">
        <v>26</v>
      </c>
      <c r="O188" s="14" t="s">
        <v>529</v>
      </c>
      <c r="P188" s="14"/>
      <c r="Q188" s="14"/>
      <c r="R188" s="14" t="s">
        <v>430</v>
      </c>
      <c r="S188" s="14" t="s">
        <v>439</v>
      </c>
      <c r="T188" s="35">
        <v>2000</v>
      </c>
      <c r="U188" s="14" t="s">
        <v>4</v>
      </c>
      <c r="V188" s="14">
        <v>43.25</v>
      </c>
      <c r="W188" s="16">
        <f>+IF(datos_arg[[#This Row],[Moneda]]="ARS",datos_arg[[#This Row],[Monto]],datos_arg[[#This Row],[Monto]]*datos_arg[[#This Row],[TC]])</f>
        <v>2000</v>
      </c>
      <c r="X188" s="16">
        <f>IFERROR(IF(datos_arg[[#This Row],[Moneda]]="USD",datos_arg[[#This Row],[Monto]],datos_arg[[#This Row],[Monto]]/datos_arg[[#This Row],[TC]]),0)</f>
        <v>46.24277456647399</v>
      </c>
      <c r="Y188" s="14"/>
    </row>
    <row r="189" spans="1:25" ht="15" customHeight="1" x14ac:dyDescent="0.25">
      <c r="A189" s="14">
        <f t="shared" si="2"/>
        <v>186</v>
      </c>
      <c r="B189" s="1">
        <v>43587</v>
      </c>
      <c r="C189" s="18">
        <f>+YEAR(datos_arg[[#This Row],[Fecha]])</f>
        <v>2019</v>
      </c>
      <c r="D189" s="18">
        <f>+MONTH(datos_arg[[#This Row],[Fecha]])</f>
        <v>5</v>
      </c>
      <c r="E189" s="14" t="s">
        <v>407</v>
      </c>
      <c r="F189" s="14" t="s">
        <v>5360</v>
      </c>
      <c r="G189" s="14"/>
      <c r="H189" s="14" t="s">
        <v>7132</v>
      </c>
      <c r="I189" s="14" t="s">
        <v>7132</v>
      </c>
      <c r="J189" s="14" t="s">
        <v>425</v>
      </c>
      <c r="K189" s="14"/>
      <c r="L189" s="14" t="s">
        <v>425</v>
      </c>
      <c r="M189" s="14" t="s">
        <v>434</v>
      </c>
      <c r="N189" s="14" t="s">
        <v>434</v>
      </c>
      <c r="O189" s="14"/>
      <c r="P189" s="14"/>
      <c r="Q189" s="14"/>
      <c r="R189" s="14" t="s">
        <v>440</v>
      </c>
      <c r="S189" s="14" t="s">
        <v>443</v>
      </c>
      <c r="T189" s="35">
        <v>4129.5000000000582</v>
      </c>
      <c r="U189" s="14" t="s">
        <v>4</v>
      </c>
      <c r="V189" s="14">
        <v>0</v>
      </c>
      <c r="W189" s="16">
        <f>+IF(datos_arg[[#This Row],[Moneda]]="ARS",datos_arg[[#This Row],[Monto]],datos_arg[[#This Row],[Monto]]*datos_arg[[#This Row],[TC]])</f>
        <v>4129.5000000000582</v>
      </c>
      <c r="X189" s="16">
        <f>IFERROR(IF(datos_arg[[#This Row],[Moneda]]="USD",datos_arg[[#This Row],[Monto]],datos_arg[[#This Row],[Monto]]/datos_arg[[#This Row],[TC]]),0)</f>
        <v>0</v>
      </c>
      <c r="Y189" s="14"/>
    </row>
    <row r="190" spans="1:25" ht="15" customHeight="1" x14ac:dyDescent="0.25">
      <c r="A190" s="14">
        <f t="shared" si="2"/>
        <v>187</v>
      </c>
      <c r="B190" s="1">
        <v>43587</v>
      </c>
      <c r="C190" s="18">
        <f>+YEAR(datos_arg[[#This Row],[Fecha]])</f>
        <v>2019</v>
      </c>
      <c r="D190" s="18">
        <f>+MONTH(datos_arg[[#This Row],[Fecha]])</f>
        <v>5</v>
      </c>
      <c r="E190" s="14" t="s">
        <v>407</v>
      </c>
      <c r="F190" s="14" t="s">
        <v>5360</v>
      </c>
      <c r="G190" s="14"/>
      <c r="H190" s="14" t="s">
        <v>7132</v>
      </c>
      <c r="I190" s="14" t="s">
        <v>7132</v>
      </c>
      <c r="J190" s="14" t="s">
        <v>425</v>
      </c>
      <c r="K190" s="14"/>
      <c r="L190" s="14" t="s">
        <v>425</v>
      </c>
      <c r="M190" s="14" t="s">
        <v>434</v>
      </c>
      <c r="N190" s="14" t="s">
        <v>434</v>
      </c>
      <c r="O190" s="14"/>
      <c r="P190" s="14"/>
      <c r="Q190" s="14"/>
      <c r="R190" s="14" t="s">
        <v>439</v>
      </c>
      <c r="S190" s="14" t="s">
        <v>443</v>
      </c>
      <c r="T190" s="35">
        <v>1.793318994488402</v>
      </c>
      <c r="U190" s="14" t="s">
        <v>2</v>
      </c>
      <c r="V190" s="14">
        <v>0</v>
      </c>
      <c r="W190" s="16">
        <f>+IF(datos_arg[[#This Row],[Moneda]]="ARS",datos_arg[[#This Row],[Monto]],datos_arg[[#This Row],[Monto]]*datos_arg[[#This Row],[TC]])</f>
        <v>0</v>
      </c>
      <c r="X190" s="16">
        <f>IFERROR(IF(datos_arg[[#This Row],[Moneda]]="USD",datos_arg[[#This Row],[Monto]],datos_arg[[#This Row],[Monto]]/datos_arg[[#This Row],[TC]]),0)</f>
        <v>1.793318994488402</v>
      </c>
      <c r="Y190" s="14"/>
    </row>
    <row r="191" spans="1:25" ht="15" customHeight="1" x14ac:dyDescent="0.25">
      <c r="A191" s="14">
        <f t="shared" si="2"/>
        <v>188</v>
      </c>
      <c r="B191" s="1">
        <v>43587</v>
      </c>
      <c r="C191" s="18">
        <f>+YEAR(datos_arg[[#This Row],[Fecha]])</f>
        <v>2019</v>
      </c>
      <c r="D191" s="18">
        <f>+MONTH(datos_arg[[#This Row],[Fecha]])</f>
        <v>5</v>
      </c>
      <c r="E191" s="14" t="s">
        <v>1015</v>
      </c>
      <c r="F191" s="14" t="s">
        <v>403</v>
      </c>
      <c r="G191" s="14" t="s">
        <v>5383</v>
      </c>
      <c r="H191" s="14" t="s">
        <v>7</v>
      </c>
      <c r="I191" s="14" t="s">
        <v>7132</v>
      </c>
      <c r="J191" s="14" t="s">
        <v>425</v>
      </c>
      <c r="K191" s="14" t="s">
        <v>421</v>
      </c>
      <c r="L191" s="14" t="s">
        <v>421</v>
      </c>
      <c r="M191" s="14" t="s">
        <v>79</v>
      </c>
      <c r="N191" s="14" t="s">
        <v>80</v>
      </c>
      <c r="O191" s="14"/>
      <c r="P191" s="14"/>
      <c r="Q191" s="14"/>
      <c r="R191" s="14" t="s">
        <v>5383</v>
      </c>
      <c r="S191" s="14" t="s">
        <v>439</v>
      </c>
      <c r="T191" s="35">
        <v>2000</v>
      </c>
      <c r="U191" s="14" t="s">
        <v>4</v>
      </c>
      <c r="V191" s="14">
        <v>43.25</v>
      </c>
      <c r="W191" s="16">
        <f>+IF(datos_arg[[#This Row],[Moneda]]="ARS",datos_arg[[#This Row],[Monto]],datos_arg[[#This Row],[Monto]]*datos_arg[[#This Row],[TC]])</f>
        <v>2000</v>
      </c>
      <c r="X191" s="16">
        <f>IFERROR(IF(datos_arg[[#This Row],[Moneda]]="USD",datos_arg[[#This Row],[Monto]],datos_arg[[#This Row],[Monto]]/datos_arg[[#This Row],[TC]]),0)</f>
        <v>46.24277456647399</v>
      </c>
      <c r="Y191" s="14"/>
    </row>
    <row r="192" spans="1:25" x14ac:dyDescent="0.25">
      <c r="A192" s="14">
        <f t="shared" si="2"/>
        <v>189</v>
      </c>
      <c r="B192" s="1">
        <v>43587</v>
      </c>
      <c r="C192" s="18">
        <f>+YEAR(datos_arg[[#This Row],[Fecha]])</f>
        <v>2019</v>
      </c>
      <c r="D192" s="18">
        <f>+MONTH(datos_arg[[#This Row],[Fecha]])</f>
        <v>5</v>
      </c>
      <c r="E192" s="14" t="s">
        <v>1016</v>
      </c>
      <c r="F192" s="14" t="s">
        <v>5365</v>
      </c>
      <c r="G192" s="14" t="s">
        <v>6696</v>
      </c>
      <c r="H192" s="14" t="s">
        <v>7132</v>
      </c>
      <c r="I192" s="14" t="s">
        <v>7132</v>
      </c>
      <c r="J192" s="14" t="s">
        <v>425</v>
      </c>
      <c r="K192" s="14"/>
      <c r="L192" s="14" t="s">
        <v>425</v>
      </c>
      <c r="M192" s="14" t="s">
        <v>481</v>
      </c>
      <c r="N192" s="14" t="s">
        <v>481</v>
      </c>
      <c r="O192" s="14"/>
      <c r="P192" s="14"/>
      <c r="Q192" s="14"/>
      <c r="R192" s="14" t="s">
        <v>5365</v>
      </c>
      <c r="S192" s="14" t="s">
        <v>440</v>
      </c>
      <c r="T192" s="35">
        <v>700</v>
      </c>
      <c r="U192" s="14" t="s">
        <v>2</v>
      </c>
      <c r="V192" s="14">
        <v>43.25</v>
      </c>
      <c r="W192" s="16">
        <f>+IF(datos_arg[[#This Row],[Moneda]]="ARS",datos_arg[[#This Row],[Monto]],datos_arg[[#This Row],[Monto]]*datos_arg[[#This Row],[TC]])</f>
        <v>30275</v>
      </c>
      <c r="X192" s="16">
        <f>IFERROR(IF(datos_arg[[#This Row],[Moneda]]="USD",datos_arg[[#This Row],[Monto]],datos_arg[[#This Row],[Monto]]/datos_arg[[#This Row],[TC]]),0)</f>
        <v>700</v>
      </c>
      <c r="Y192" s="14"/>
    </row>
    <row r="193" spans="1:25" x14ac:dyDescent="0.25">
      <c r="A193" s="14">
        <f t="shared" si="2"/>
        <v>190</v>
      </c>
      <c r="B193" s="1">
        <v>43587</v>
      </c>
      <c r="C193" s="18">
        <f>+YEAR(datos_arg[[#This Row],[Fecha]])</f>
        <v>2019</v>
      </c>
      <c r="D193" s="18">
        <f>+MONTH(datos_arg[[#This Row],[Fecha]])</f>
        <v>5</v>
      </c>
      <c r="E193" s="14" t="s">
        <v>1016</v>
      </c>
      <c r="F193" s="14" t="s">
        <v>5364</v>
      </c>
      <c r="G193" s="14" t="s">
        <v>6699</v>
      </c>
      <c r="H193" s="14" t="s">
        <v>7132</v>
      </c>
      <c r="I193" s="14" t="s">
        <v>7132</v>
      </c>
      <c r="J193" s="14" t="s">
        <v>425</v>
      </c>
      <c r="K193" s="14"/>
      <c r="L193" s="14" t="s">
        <v>425</v>
      </c>
      <c r="M193" s="14" t="s">
        <v>137</v>
      </c>
      <c r="N193" s="14" t="s">
        <v>137</v>
      </c>
      <c r="O193" s="14"/>
      <c r="P193" s="14"/>
      <c r="Q193" s="14"/>
      <c r="R193" s="14" t="s">
        <v>5364</v>
      </c>
      <c r="S193" s="14" t="s">
        <v>440</v>
      </c>
      <c r="T193" s="35">
        <v>2275</v>
      </c>
      <c r="U193" s="14" t="s">
        <v>2</v>
      </c>
      <c r="V193" s="14">
        <v>43.25</v>
      </c>
      <c r="W193" s="16">
        <f>+IF(datos_arg[[#This Row],[Moneda]]="ARS",datos_arg[[#This Row],[Monto]],datos_arg[[#This Row],[Monto]]*datos_arg[[#This Row],[TC]])</f>
        <v>98393.75</v>
      </c>
      <c r="X193" s="16">
        <f>IFERROR(IF(datos_arg[[#This Row],[Moneda]]="USD",datos_arg[[#This Row],[Monto]],datos_arg[[#This Row],[Monto]]/datos_arg[[#This Row],[TC]]),0)</f>
        <v>2275</v>
      </c>
      <c r="Y193" s="14"/>
    </row>
    <row r="194" spans="1:25" ht="15" customHeight="1" x14ac:dyDescent="0.25">
      <c r="A194" s="14">
        <f t="shared" si="2"/>
        <v>191</v>
      </c>
      <c r="B194" s="1">
        <v>43591</v>
      </c>
      <c r="C194" s="18">
        <f>+YEAR(datos_arg[[#This Row],[Fecha]])</f>
        <v>2019</v>
      </c>
      <c r="D194" s="18">
        <f>+MONTH(datos_arg[[#This Row],[Fecha]])</f>
        <v>5</v>
      </c>
      <c r="E194" s="14" t="s">
        <v>1015</v>
      </c>
      <c r="F194" s="14" t="s">
        <v>403</v>
      </c>
      <c r="G194" s="14" t="s">
        <v>970</v>
      </c>
      <c r="H194" s="14" t="s">
        <v>433</v>
      </c>
      <c r="I194" s="14" t="s">
        <v>590</v>
      </c>
      <c r="J194" s="14" t="s">
        <v>425</v>
      </c>
      <c r="K194" s="14"/>
      <c r="L194" s="14" t="s">
        <v>425</v>
      </c>
      <c r="M194" s="14" t="s">
        <v>489</v>
      </c>
      <c r="N194" s="14" t="s">
        <v>82</v>
      </c>
      <c r="O194" s="14" t="s">
        <v>544</v>
      </c>
      <c r="P194" s="14"/>
      <c r="Q194" s="14"/>
      <c r="R194" s="14" t="s">
        <v>970</v>
      </c>
      <c r="S194" s="14" t="s">
        <v>439</v>
      </c>
      <c r="T194" s="35">
        <v>1000</v>
      </c>
      <c r="U194" s="14" t="s">
        <v>4</v>
      </c>
      <c r="V194" s="14">
        <v>43.25</v>
      </c>
      <c r="W194" s="16">
        <f>+IF(datos_arg[[#This Row],[Moneda]]="ARS",datos_arg[[#This Row],[Monto]],datos_arg[[#This Row],[Monto]]*datos_arg[[#This Row],[TC]])</f>
        <v>1000</v>
      </c>
      <c r="X194" s="16">
        <f>IFERROR(IF(datos_arg[[#This Row],[Moneda]]="USD",datos_arg[[#This Row],[Monto]],datos_arg[[#This Row],[Monto]]/datos_arg[[#This Row],[TC]]),0)</f>
        <v>23.121387283236995</v>
      </c>
      <c r="Y194" s="14"/>
    </row>
    <row r="195" spans="1:25" ht="15" customHeight="1" x14ac:dyDescent="0.25">
      <c r="A195" s="14">
        <f t="shared" si="2"/>
        <v>192</v>
      </c>
      <c r="B195" s="1">
        <v>43591</v>
      </c>
      <c r="C195" s="18">
        <f>+YEAR(datos_arg[[#This Row],[Fecha]])</f>
        <v>2019</v>
      </c>
      <c r="D195" s="18">
        <f>+MONTH(datos_arg[[#This Row],[Fecha]])</f>
        <v>5</v>
      </c>
      <c r="E195" s="14" t="s">
        <v>617</v>
      </c>
      <c r="F195" s="14" t="s">
        <v>5384</v>
      </c>
      <c r="G195" s="14"/>
      <c r="H195" s="14" t="s">
        <v>7</v>
      </c>
      <c r="I195" s="14" t="s">
        <v>7132</v>
      </c>
      <c r="J195" s="14" t="s">
        <v>472</v>
      </c>
      <c r="K195" s="14" t="s">
        <v>421</v>
      </c>
      <c r="L195" s="14" t="s">
        <v>425</v>
      </c>
      <c r="M195" s="14" t="s">
        <v>473</v>
      </c>
      <c r="N195" s="14" t="s">
        <v>81</v>
      </c>
      <c r="O195" s="14" t="s">
        <v>543</v>
      </c>
      <c r="P195" s="14"/>
      <c r="Q195" s="14">
        <v>1</v>
      </c>
      <c r="R195" s="14" t="s">
        <v>5384</v>
      </c>
      <c r="S195" s="14" t="s">
        <v>439</v>
      </c>
      <c r="T195" s="35">
        <v>12000</v>
      </c>
      <c r="U195" s="14" t="s">
        <v>4</v>
      </c>
      <c r="V195" s="14">
        <v>43.25</v>
      </c>
      <c r="W195" s="16">
        <f>+IF(datos_arg[[#This Row],[Moneda]]="ARS",datos_arg[[#This Row],[Monto]],datos_arg[[#This Row],[Monto]]*datos_arg[[#This Row],[TC]])</f>
        <v>12000</v>
      </c>
      <c r="X195" s="16">
        <f>IFERROR(IF(datos_arg[[#This Row],[Moneda]]="USD",datos_arg[[#This Row],[Monto]],datos_arg[[#This Row],[Monto]]/datos_arg[[#This Row],[TC]]),0)</f>
        <v>277.45664739884393</v>
      </c>
      <c r="Y195" s="14"/>
    </row>
    <row r="196" spans="1:25" ht="15" customHeight="1" x14ac:dyDescent="0.25">
      <c r="A196" s="14">
        <f t="shared" si="2"/>
        <v>193</v>
      </c>
      <c r="B196" s="1">
        <v>43593</v>
      </c>
      <c r="C196" s="18">
        <f>+YEAR(datos_arg[[#This Row],[Fecha]])</f>
        <v>2019</v>
      </c>
      <c r="D196" s="18">
        <f>+MONTH(datos_arg[[#This Row],[Fecha]])</f>
        <v>5</v>
      </c>
      <c r="E196" s="14" t="s">
        <v>1015</v>
      </c>
      <c r="F196" s="14" t="s">
        <v>430</v>
      </c>
      <c r="G196" s="14"/>
      <c r="H196" s="14" t="s">
        <v>7132</v>
      </c>
      <c r="I196" s="14" t="s">
        <v>7132</v>
      </c>
      <c r="J196" s="14" t="s">
        <v>425</v>
      </c>
      <c r="K196" s="14"/>
      <c r="L196" s="14" t="s">
        <v>425</v>
      </c>
      <c r="M196" s="14" t="s">
        <v>102</v>
      </c>
      <c r="N196" s="14" t="s">
        <v>546</v>
      </c>
      <c r="O196" s="14" t="s">
        <v>83</v>
      </c>
      <c r="P196" s="14"/>
      <c r="Q196" s="14"/>
      <c r="R196" s="14" t="s">
        <v>430</v>
      </c>
      <c r="S196" s="14" t="s">
        <v>439</v>
      </c>
      <c r="T196" s="35">
        <v>900</v>
      </c>
      <c r="U196" s="14" t="s">
        <v>4</v>
      </c>
      <c r="V196" s="14">
        <v>43.25</v>
      </c>
      <c r="W196" s="16">
        <f>+IF(datos_arg[[#This Row],[Moneda]]="ARS",datos_arg[[#This Row],[Monto]],datos_arg[[#This Row],[Monto]]*datos_arg[[#This Row],[TC]])</f>
        <v>900</v>
      </c>
      <c r="X196" s="16">
        <f>IFERROR(IF(datos_arg[[#This Row],[Moneda]]="USD",datos_arg[[#This Row],[Monto]],datos_arg[[#This Row],[Monto]]/datos_arg[[#This Row],[TC]]),0)</f>
        <v>20.809248554913296</v>
      </c>
      <c r="Y196" s="14"/>
    </row>
    <row r="197" spans="1:25" x14ac:dyDescent="0.25">
      <c r="A197" s="14">
        <f t="shared" si="2"/>
        <v>194</v>
      </c>
      <c r="B197" s="1">
        <v>43593</v>
      </c>
      <c r="C197" s="18">
        <f>+YEAR(datos_arg[[#This Row],[Fecha]])</f>
        <v>2019</v>
      </c>
      <c r="D197" s="18">
        <f>+MONTH(datos_arg[[#This Row],[Fecha]])</f>
        <v>5</v>
      </c>
      <c r="E197" s="14" t="s">
        <v>617</v>
      </c>
      <c r="F197" s="14" t="s">
        <v>5384</v>
      </c>
      <c r="G197" s="14"/>
      <c r="H197" s="14" t="s">
        <v>7</v>
      </c>
      <c r="I197" s="14" t="s">
        <v>7132</v>
      </c>
      <c r="J197" s="14" t="s">
        <v>425</v>
      </c>
      <c r="K197" s="14"/>
      <c r="L197" s="14" t="s">
        <v>421</v>
      </c>
      <c r="M197" s="14" t="s">
        <v>538</v>
      </c>
      <c r="N197" s="14" t="s">
        <v>16</v>
      </c>
      <c r="O197" s="14" t="s">
        <v>3951</v>
      </c>
      <c r="P197" s="14"/>
      <c r="Q197" s="14">
        <v>0</v>
      </c>
      <c r="R197" s="14" t="s">
        <v>5384</v>
      </c>
      <c r="S197" s="14" t="s">
        <v>440</v>
      </c>
      <c r="T197" s="35">
        <v>30</v>
      </c>
      <c r="U197" s="14" t="s">
        <v>2</v>
      </c>
      <c r="V197" s="14">
        <v>43.25</v>
      </c>
      <c r="W197" s="16">
        <f>+IF(datos_arg[[#This Row],[Moneda]]="ARS",datos_arg[[#This Row],[Monto]],datos_arg[[#This Row],[Monto]]*datos_arg[[#This Row],[TC]])</f>
        <v>1297.5</v>
      </c>
      <c r="X197" s="16">
        <f>IFERROR(IF(datos_arg[[#This Row],[Moneda]]="USD",datos_arg[[#This Row],[Monto]],datos_arg[[#This Row],[Monto]]/datos_arg[[#This Row],[TC]]),0)</f>
        <v>30</v>
      </c>
      <c r="Y197" s="14"/>
    </row>
    <row r="198" spans="1:25" x14ac:dyDescent="0.25">
      <c r="A198" s="14">
        <f t="shared" ref="A198:A261" si="3">+A197+1</f>
        <v>195</v>
      </c>
      <c r="B198" s="1">
        <v>43593</v>
      </c>
      <c r="C198" s="18">
        <f>+YEAR(datos_arg[[#This Row],[Fecha]])</f>
        <v>2019</v>
      </c>
      <c r="D198" s="18">
        <f>+MONTH(datos_arg[[#This Row],[Fecha]])</f>
        <v>5</v>
      </c>
      <c r="E198" s="14" t="s">
        <v>617</v>
      </c>
      <c r="F198" s="14" t="s">
        <v>6651</v>
      </c>
      <c r="G198" s="14"/>
      <c r="H198" s="14" t="s">
        <v>532</v>
      </c>
      <c r="I198" s="14" t="s">
        <v>7132</v>
      </c>
      <c r="J198" s="14" t="s">
        <v>425</v>
      </c>
      <c r="K198" s="14" t="s">
        <v>421</v>
      </c>
      <c r="L198" s="14" t="s">
        <v>421</v>
      </c>
      <c r="M198" s="14" t="s">
        <v>769</v>
      </c>
      <c r="N198" s="14" t="s">
        <v>545</v>
      </c>
      <c r="O198" s="14" t="s">
        <v>1340</v>
      </c>
      <c r="P198" s="14"/>
      <c r="Q198" s="14">
        <v>1</v>
      </c>
      <c r="R198" s="14" t="s">
        <v>6651</v>
      </c>
      <c r="S198" s="14" t="s">
        <v>440</v>
      </c>
      <c r="T198" s="35">
        <v>627</v>
      </c>
      <c r="U198" s="14" t="s">
        <v>2</v>
      </c>
      <c r="V198" s="14">
        <v>43.25</v>
      </c>
      <c r="W198" s="16">
        <f>+IF(datos_arg[[#This Row],[Moneda]]="ARS",datos_arg[[#This Row],[Monto]],datos_arg[[#This Row],[Monto]]*datos_arg[[#This Row],[TC]])</f>
        <v>27117.75</v>
      </c>
      <c r="X198" s="16">
        <f>IFERROR(IF(datos_arg[[#This Row],[Moneda]]="USD",datos_arg[[#This Row],[Monto]],datos_arg[[#This Row],[Monto]]/datos_arg[[#This Row],[TC]]),0)</f>
        <v>627</v>
      </c>
      <c r="Y198" s="14"/>
    </row>
    <row r="199" spans="1:25" ht="15" customHeight="1" x14ac:dyDescent="0.25">
      <c r="A199" s="14">
        <f t="shared" si="3"/>
        <v>196</v>
      </c>
      <c r="B199" s="1">
        <v>43593</v>
      </c>
      <c r="C199" s="18">
        <f>+YEAR(datos_arg[[#This Row],[Fecha]])</f>
        <v>2019</v>
      </c>
      <c r="D199" s="18">
        <f>+MONTH(datos_arg[[#This Row],[Fecha]])</f>
        <v>5</v>
      </c>
      <c r="E199" s="14" t="s">
        <v>1015</v>
      </c>
      <c r="F199" s="14" t="s">
        <v>430</v>
      </c>
      <c r="G199" s="14"/>
      <c r="H199" s="14" t="s">
        <v>7132</v>
      </c>
      <c r="I199" s="14" t="s">
        <v>7132</v>
      </c>
      <c r="J199" s="14" t="s">
        <v>425</v>
      </c>
      <c r="K199" s="14"/>
      <c r="L199" s="14" t="s">
        <v>425</v>
      </c>
      <c r="M199" s="14" t="s">
        <v>60</v>
      </c>
      <c r="N199" s="14" t="s">
        <v>26</v>
      </c>
      <c r="O199" s="14" t="s">
        <v>539</v>
      </c>
      <c r="P199" s="14"/>
      <c r="Q199" s="14"/>
      <c r="R199" s="14" t="s">
        <v>430</v>
      </c>
      <c r="S199" s="14" t="s">
        <v>439</v>
      </c>
      <c r="T199" s="35">
        <v>1400</v>
      </c>
      <c r="U199" s="14" t="s">
        <v>4</v>
      </c>
      <c r="V199" s="14">
        <v>43.25</v>
      </c>
      <c r="W199" s="16">
        <f>+IF(datos_arg[[#This Row],[Moneda]]="ARS",datos_arg[[#This Row],[Monto]],datos_arg[[#This Row],[Monto]]*datos_arg[[#This Row],[TC]])</f>
        <v>1400</v>
      </c>
      <c r="X199" s="16">
        <f>IFERROR(IF(datos_arg[[#This Row],[Moneda]]="USD",datos_arg[[#This Row],[Monto]],datos_arg[[#This Row],[Monto]]/datos_arg[[#This Row],[TC]]),0)</f>
        <v>32.369942196531795</v>
      </c>
      <c r="Y199" s="14"/>
    </row>
    <row r="200" spans="1:25" ht="15" customHeight="1" x14ac:dyDescent="0.25">
      <c r="A200" s="14">
        <f t="shared" si="3"/>
        <v>197</v>
      </c>
      <c r="B200" s="1">
        <v>43593</v>
      </c>
      <c r="C200" s="18">
        <f>+YEAR(datos_arg[[#This Row],[Fecha]])</f>
        <v>2019</v>
      </c>
      <c r="D200" s="18">
        <f>+MONTH(datos_arg[[#This Row],[Fecha]])</f>
        <v>5</v>
      </c>
      <c r="E200" s="14" t="s">
        <v>449</v>
      </c>
      <c r="F200" s="14" t="s">
        <v>523</v>
      </c>
      <c r="G200" s="14"/>
      <c r="H200" s="14" t="s">
        <v>7132</v>
      </c>
      <c r="I200" s="14" t="s">
        <v>7132</v>
      </c>
      <c r="J200" s="14" t="s">
        <v>425</v>
      </c>
      <c r="K200" s="14"/>
      <c r="L200" s="14" t="s">
        <v>425</v>
      </c>
      <c r="M200" s="14" t="s">
        <v>37</v>
      </c>
      <c r="N200" s="14" t="s">
        <v>37</v>
      </c>
      <c r="O200" s="14" t="s">
        <v>3</v>
      </c>
      <c r="P200" s="14"/>
      <c r="Q200" s="14"/>
      <c r="R200" s="14" t="s">
        <v>523</v>
      </c>
      <c r="S200" s="14" t="s">
        <v>439</v>
      </c>
      <c r="T200" s="35">
        <v>10000</v>
      </c>
      <c r="U200" s="14" t="s">
        <v>4</v>
      </c>
      <c r="V200" s="14">
        <v>43.25</v>
      </c>
      <c r="W200" s="16">
        <f>+IF(datos_arg[[#This Row],[Moneda]]="ARS",datos_arg[[#This Row],[Monto]],datos_arg[[#This Row],[Monto]]*datos_arg[[#This Row],[TC]])</f>
        <v>10000</v>
      </c>
      <c r="X200" s="16">
        <f>IFERROR(IF(datos_arg[[#This Row],[Moneda]]="USD",datos_arg[[#This Row],[Monto]],datos_arg[[#This Row],[Monto]]/datos_arg[[#This Row],[TC]]),0)</f>
        <v>231.21387283236993</v>
      </c>
      <c r="Y200" s="14"/>
    </row>
    <row r="201" spans="1:25" ht="15" customHeight="1" x14ac:dyDescent="0.25">
      <c r="A201" s="14">
        <f t="shared" si="3"/>
        <v>198</v>
      </c>
      <c r="B201" s="1">
        <v>43594</v>
      </c>
      <c r="C201" s="18">
        <f>+YEAR(datos_arg[[#This Row],[Fecha]])</f>
        <v>2019</v>
      </c>
      <c r="D201" s="18">
        <f>+MONTH(datos_arg[[#This Row],[Fecha]])</f>
        <v>5</v>
      </c>
      <c r="E201" s="14" t="s">
        <v>617</v>
      </c>
      <c r="F201" s="14" t="s">
        <v>8101</v>
      </c>
      <c r="G201" s="14"/>
      <c r="H201" s="14" t="s">
        <v>8103</v>
      </c>
      <c r="I201" s="14" t="s">
        <v>8104</v>
      </c>
      <c r="J201" s="14" t="s">
        <v>482</v>
      </c>
      <c r="K201" s="14" t="s">
        <v>420</v>
      </c>
      <c r="L201" s="14" t="s">
        <v>426</v>
      </c>
      <c r="M201" s="14" t="s">
        <v>489</v>
      </c>
      <c r="N201" s="14" t="s">
        <v>35</v>
      </c>
      <c r="O201" s="14" t="s">
        <v>541</v>
      </c>
      <c r="P201" s="14"/>
      <c r="Q201" s="14">
        <v>1</v>
      </c>
      <c r="R201" s="14" t="s">
        <v>8101</v>
      </c>
      <c r="S201" s="14" t="s">
        <v>439</v>
      </c>
      <c r="T201" s="35">
        <v>700</v>
      </c>
      <c r="U201" s="14" t="s">
        <v>4</v>
      </c>
      <c r="V201" s="14">
        <v>45</v>
      </c>
      <c r="W201" s="16">
        <f>+IF(datos_arg[[#This Row],[Moneda]]="ARS",datos_arg[[#This Row],[Monto]],datos_arg[[#This Row],[Monto]]*datos_arg[[#This Row],[TC]])</f>
        <v>700</v>
      </c>
      <c r="X201" s="16">
        <f>IFERROR(IF(datos_arg[[#This Row],[Moneda]]="USD",datos_arg[[#This Row],[Monto]],datos_arg[[#This Row],[Monto]]/datos_arg[[#This Row],[TC]]),0)</f>
        <v>15.555555555555555</v>
      </c>
      <c r="Y201" s="14"/>
    </row>
    <row r="202" spans="1:25" ht="15" customHeight="1" x14ac:dyDescent="0.25">
      <c r="A202" s="14">
        <f t="shared" si="3"/>
        <v>199</v>
      </c>
      <c r="B202" s="1">
        <v>43594</v>
      </c>
      <c r="C202" s="18">
        <f>+YEAR(datos_arg[[#This Row],[Fecha]])</f>
        <v>2019</v>
      </c>
      <c r="D202" s="18">
        <f>+MONTH(datos_arg[[#This Row],[Fecha]])</f>
        <v>5</v>
      </c>
      <c r="E202" s="14" t="s">
        <v>5358</v>
      </c>
      <c r="F202" s="14" t="s">
        <v>85</v>
      </c>
      <c r="G202" s="14"/>
      <c r="H202" s="14" t="s">
        <v>7132</v>
      </c>
      <c r="I202" s="14" t="s">
        <v>7132</v>
      </c>
      <c r="J202" s="14" t="s">
        <v>425</v>
      </c>
      <c r="K202" s="14"/>
      <c r="L202" s="14" t="s">
        <v>425</v>
      </c>
      <c r="M202" s="14" t="s">
        <v>548</v>
      </c>
      <c r="N202" s="14" t="s">
        <v>84</v>
      </c>
      <c r="O202" s="14"/>
      <c r="P202" s="14"/>
      <c r="Q202" s="14">
        <v>1</v>
      </c>
      <c r="R202" s="14" t="s">
        <v>85</v>
      </c>
      <c r="S202" s="14" t="s">
        <v>439</v>
      </c>
      <c r="T202" s="35">
        <v>7376</v>
      </c>
      <c r="U202" s="14" t="s">
        <v>4</v>
      </c>
      <c r="V202" s="14">
        <v>45</v>
      </c>
      <c r="W202" s="16">
        <f>+IF(datos_arg[[#This Row],[Moneda]]="ARS",datos_arg[[#This Row],[Monto]],datos_arg[[#This Row],[Monto]]*datos_arg[[#This Row],[TC]])</f>
        <v>7376</v>
      </c>
      <c r="X202" s="16">
        <f>IFERROR(IF(datos_arg[[#This Row],[Moneda]]="USD",datos_arg[[#This Row],[Monto]],datos_arg[[#This Row],[Monto]]/datos_arg[[#This Row],[TC]]),0)</f>
        <v>163.9111111111111</v>
      </c>
      <c r="Y202" s="14"/>
    </row>
    <row r="203" spans="1:25" x14ac:dyDescent="0.25">
      <c r="A203" s="14">
        <f t="shared" si="3"/>
        <v>200</v>
      </c>
      <c r="B203" s="1">
        <v>43594</v>
      </c>
      <c r="C203" s="18">
        <f>+YEAR(datos_arg[[#This Row],[Fecha]])</f>
        <v>2019</v>
      </c>
      <c r="D203" s="18">
        <f>+MONTH(datos_arg[[#This Row],[Fecha]])</f>
        <v>5</v>
      </c>
      <c r="E203" s="14" t="s">
        <v>408</v>
      </c>
      <c r="F203" s="14" t="s">
        <v>69</v>
      </c>
      <c r="G203" s="14"/>
      <c r="H203" s="14" t="s">
        <v>7132</v>
      </c>
      <c r="I203" s="14" t="s">
        <v>7132</v>
      </c>
      <c r="J203" s="14" t="s">
        <v>425</v>
      </c>
      <c r="K203" s="14"/>
      <c r="L203" s="14" t="s">
        <v>425</v>
      </c>
      <c r="M203" s="14" t="s">
        <v>56</v>
      </c>
      <c r="N203" s="14" t="s">
        <v>56</v>
      </c>
      <c r="O203" s="14"/>
      <c r="P203" s="14"/>
      <c r="Q203" s="14"/>
      <c r="R203" s="14" t="s">
        <v>439</v>
      </c>
      <c r="S203" s="14" t="s">
        <v>440</v>
      </c>
      <c r="T203" s="35">
        <v>1500</v>
      </c>
      <c r="U203" s="14" t="s">
        <v>2</v>
      </c>
      <c r="V203" s="14">
        <v>45</v>
      </c>
      <c r="W203" s="16">
        <f>+IF(datos_arg[[#This Row],[Moneda]]="ARS",datos_arg[[#This Row],[Monto]],datos_arg[[#This Row],[Monto]]*datos_arg[[#This Row],[TC]])</f>
        <v>67500</v>
      </c>
      <c r="X203" s="16">
        <f>IFERROR(IF(datos_arg[[#This Row],[Moneda]]="USD",datos_arg[[#This Row],[Monto]],datos_arg[[#This Row],[Monto]]/datos_arg[[#This Row],[TC]]),0)</f>
        <v>1500</v>
      </c>
      <c r="Y203" s="14"/>
    </row>
    <row r="204" spans="1:25" ht="15" customHeight="1" x14ac:dyDescent="0.25">
      <c r="A204" s="14">
        <f t="shared" si="3"/>
        <v>201</v>
      </c>
      <c r="B204" s="1">
        <v>43594</v>
      </c>
      <c r="C204" s="18">
        <f>+YEAR(datos_arg[[#This Row],[Fecha]])</f>
        <v>2019</v>
      </c>
      <c r="D204" s="18">
        <f>+MONTH(datos_arg[[#This Row],[Fecha]])</f>
        <v>5</v>
      </c>
      <c r="E204" s="14" t="s">
        <v>617</v>
      </c>
      <c r="F204" s="14" t="s">
        <v>8101</v>
      </c>
      <c r="G204" s="14"/>
      <c r="H204" s="14" t="s">
        <v>8103</v>
      </c>
      <c r="I204" s="14" t="s">
        <v>8104</v>
      </c>
      <c r="J204" s="14" t="s">
        <v>488</v>
      </c>
      <c r="K204" s="14" t="s">
        <v>420</v>
      </c>
      <c r="L204" s="14" t="s">
        <v>426</v>
      </c>
      <c r="M204" s="14" t="s">
        <v>423</v>
      </c>
      <c r="N204" s="14" t="s">
        <v>14</v>
      </c>
      <c r="O204" s="14" t="s">
        <v>547</v>
      </c>
      <c r="P204" s="14"/>
      <c r="Q204" s="14">
        <v>1</v>
      </c>
      <c r="R204" s="14" t="s">
        <v>8101</v>
      </c>
      <c r="S204" s="14" t="s">
        <v>439</v>
      </c>
      <c r="T204" s="35">
        <v>13200</v>
      </c>
      <c r="U204" s="14" t="s">
        <v>4</v>
      </c>
      <c r="V204" s="14">
        <v>45</v>
      </c>
      <c r="W204" s="16">
        <f>+IF(datos_arg[[#This Row],[Moneda]]="ARS",datos_arg[[#This Row],[Monto]],datos_arg[[#This Row],[Monto]]*datos_arg[[#This Row],[TC]])</f>
        <v>13200</v>
      </c>
      <c r="X204" s="16">
        <f>IFERROR(IF(datos_arg[[#This Row],[Moneda]]="USD",datos_arg[[#This Row],[Monto]],datos_arg[[#This Row],[Monto]]/datos_arg[[#This Row],[TC]]),0)</f>
        <v>293.33333333333331</v>
      </c>
      <c r="Y204" s="14"/>
    </row>
    <row r="205" spans="1:25" ht="15" customHeight="1" x14ac:dyDescent="0.25">
      <c r="A205" s="14">
        <f t="shared" si="3"/>
        <v>202</v>
      </c>
      <c r="B205" s="1">
        <v>43595</v>
      </c>
      <c r="C205" s="18">
        <f>+YEAR(datos_arg[[#This Row],[Fecha]])</f>
        <v>2019</v>
      </c>
      <c r="D205" s="18">
        <f>+MONTH(datos_arg[[#This Row],[Fecha]])</f>
        <v>5</v>
      </c>
      <c r="E205" s="14" t="s">
        <v>1015</v>
      </c>
      <c r="F205" s="14" t="s">
        <v>403</v>
      </c>
      <c r="G205" s="14" t="s">
        <v>5383</v>
      </c>
      <c r="H205" s="14" t="s">
        <v>7</v>
      </c>
      <c r="I205" s="14" t="s">
        <v>7132</v>
      </c>
      <c r="J205" s="14" t="s">
        <v>425</v>
      </c>
      <c r="K205" s="14"/>
      <c r="L205" s="14" t="s">
        <v>425</v>
      </c>
      <c r="M205" s="14" t="s">
        <v>79</v>
      </c>
      <c r="N205" s="14" t="s">
        <v>80</v>
      </c>
      <c r="O205" s="14"/>
      <c r="P205" s="14"/>
      <c r="Q205" s="14"/>
      <c r="R205" s="14" t="s">
        <v>5383</v>
      </c>
      <c r="S205" s="14" t="s">
        <v>439</v>
      </c>
      <c r="T205" s="35">
        <v>18000</v>
      </c>
      <c r="U205" s="14" t="s">
        <v>4</v>
      </c>
      <c r="V205" s="14">
        <v>45</v>
      </c>
      <c r="W205" s="16">
        <f>+IF(datos_arg[[#This Row],[Moneda]]="ARS",datos_arg[[#This Row],[Monto]],datos_arg[[#This Row],[Monto]]*datos_arg[[#This Row],[TC]])</f>
        <v>18000</v>
      </c>
      <c r="X205" s="16">
        <f>IFERROR(IF(datos_arg[[#This Row],[Moneda]]="USD",datos_arg[[#This Row],[Monto]],datos_arg[[#This Row],[Monto]]/datos_arg[[#This Row],[TC]]),0)</f>
        <v>400</v>
      </c>
      <c r="Y205" s="14"/>
    </row>
    <row r="206" spans="1:25" ht="15" customHeight="1" x14ac:dyDescent="0.25">
      <c r="A206" s="14">
        <f t="shared" si="3"/>
        <v>203</v>
      </c>
      <c r="B206" s="1">
        <v>43595</v>
      </c>
      <c r="C206" s="18">
        <f>+YEAR(datos_arg[[#This Row],[Fecha]])</f>
        <v>2019</v>
      </c>
      <c r="D206" s="18">
        <f>+MONTH(datos_arg[[#This Row],[Fecha]])</f>
        <v>5</v>
      </c>
      <c r="E206" s="14" t="s">
        <v>5358</v>
      </c>
      <c r="F206" s="14" t="s">
        <v>85</v>
      </c>
      <c r="G206" s="14"/>
      <c r="H206" s="14" t="s">
        <v>7132</v>
      </c>
      <c r="I206" s="14" t="s">
        <v>7132</v>
      </c>
      <c r="J206" s="14" t="s">
        <v>425</v>
      </c>
      <c r="K206" s="14"/>
      <c r="L206" s="14" t="s">
        <v>425</v>
      </c>
      <c r="M206" s="14" t="s">
        <v>534</v>
      </c>
      <c r="N206" s="14" t="s">
        <v>58</v>
      </c>
      <c r="O206" s="14" t="s">
        <v>85</v>
      </c>
      <c r="P206" s="14"/>
      <c r="Q206" s="14">
        <v>1</v>
      </c>
      <c r="R206" s="14" t="s">
        <v>85</v>
      </c>
      <c r="S206" s="14" t="s">
        <v>439</v>
      </c>
      <c r="T206" s="35">
        <v>2300</v>
      </c>
      <c r="U206" s="14" t="s">
        <v>4</v>
      </c>
      <c r="V206" s="14">
        <v>45</v>
      </c>
      <c r="W206" s="16">
        <f>+IF(datos_arg[[#This Row],[Moneda]]="ARS",datos_arg[[#This Row],[Monto]],datos_arg[[#This Row],[Monto]]*datos_arg[[#This Row],[TC]])</f>
        <v>2300</v>
      </c>
      <c r="X206" s="16">
        <f>IFERROR(IF(datos_arg[[#This Row],[Moneda]]="USD",datos_arg[[#This Row],[Monto]],datos_arg[[#This Row],[Monto]]/datos_arg[[#This Row],[TC]]),0)</f>
        <v>51.111111111111114</v>
      </c>
      <c r="Y206" s="14"/>
    </row>
    <row r="207" spans="1:25" ht="15" customHeight="1" x14ac:dyDescent="0.25">
      <c r="A207" s="14">
        <f t="shared" si="3"/>
        <v>204</v>
      </c>
      <c r="B207" s="1">
        <v>43595</v>
      </c>
      <c r="C207" s="18">
        <f>+YEAR(datos_arg[[#This Row],[Fecha]])</f>
        <v>2019</v>
      </c>
      <c r="D207" s="18">
        <f>+MONTH(datos_arg[[#This Row],[Fecha]])</f>
        <v>5</v>
      </c>
      <c r="E207" s="14" t="s">
        <v>1015</v>
      </c>
      <c r="F207" s="14" t="s">
        <v>430</v>
      </c>
      <c r="G207" s="14"/>
      <c r="H207" s="14" t="s">
        <v>7132</v>
      </c>
      <c r="I207" s="14" t="s">
        <v>7132</v>
      </c>
      <c r="J207" s="14" t="s">
        <v>425</v>
      </c>
      <c r="K207" s="14"/>
      <c r="L207" s="14" t="s">
        <v>425</v>
      </c>
      <c r="M207" s="14" t="s">
        <v>60</v>
      </c>
      <c r="N207" s="14" t="s">
        <v>26</v>
      </c>
      <c r="O207" s="14"/>
      <c r="P207" s="14"/>
      <c r="Q207" s="14"/>
      <c r="R207" s="14" t="s">
        <v>430</v>
      </c>
      <c r="S207" s="14" t="s">
        <v>439</v>
      </c>
      <c r="T207" s="35">
        <v>1000</v>
      </c>
      <c r="U207" s="14" t="s">
        <v>4</v>
      </c>
      <c r="V207" s="14">
        <v>45</v>
      </c>
      <c r="W207" s="16">
        <f>+IF(datos_arg[[#This Row],[Moneda]]="ARS",datos_arg[[#This Row],[Monto]],datos_arg[[#This Row],[Monto]]*datos_arg[[#This Row],[TC]])</f>
        <v>1000</v>
      </c>
      <c r="X207" s="16">
        <f>IFERROR(IF(datos_arg[[#This Row],[Moneda]]="USD",datos_arg[[#This Row],[Monto]],datos_arg[[#This Row],[Monto]]/datos_arg[[#This Row],[TC]]),0)</f>
        <v>22.222222222222221</v>
      </c>
      <c r="Y207" s="14"/>
    </row>
    <row r="208" spans="1:25" ht="15" customHeight="1" x14ac:dyDescent="0.25">
      <c r="A208" s="14">
        <f t="shared" si="3"/>
        <v>205</v>
      </c>
      <c r="B208" s="1">
        <v>43598</v>
      </c>
      <c r="C208" s="18">
        <f>+YEAR(datos_arg[[#This Row],[Fecha]])</f>
        <v>2019</v>
      </c>
      <c r="D208" s="18">
        <f>+MONTH(datos_arg[[#This Row],[Fecha]])</f>
        <v>5</v>
      </c>
      <c r="E208" s="14" t="s">
        <v>1015</v>
      </c>
      <c r="F208" s="14" t="s">
        <v>403</v>
      </c>
      <c r="G208" s="14" t="s">
        <v>970</v>
      </c>
      <c r="H208" s="14" t="s">
        <v>7132</v>
      </c>
      <c r="I208" s="14" t="s">
        <v>7132</v>
      </c>
      <c r="J208" s="14" t="s">
        <v>425</v>
      </c>
      <c r="K208" s="14"/>
      <c r="L208" s="14" t="s">
        <v>425</v>
      </c>
      <c r="M208" s="14" t="s">
        <v>493</v>
      </c>
      <c r="N208" s="14" t="s">
        <v>95</v>
      </c>
      <c r="O208" s="14" t="s">
        <v>549</v>
      </c>
      <c r="P208" s="14"/>
      <c r="Q208" s="14"/>
      <c r="R208" s="14" t="s">
        <v>970</v>
      </c>
      <c r="S208" s="14" t="s">
        <v>439</v>
      </c>
      <c r="T208" s="35">
        <v>500</v>
      </c>
      <c r="U208" s="14" t="s">
        <v>4</v>
      </c>
      <c r="V208" s="14">
        <v>45</v>
      </c>
      <c r="W208" s="16">
        <f>+IF(datos_arg[[#This Row],[Moneda]]="ARS",datos_arg[[#This Row],[Monto]],datos_arg[[#This Row],[Monto]]*datos_arg[[#This Row],[TC]])</f>
        <v>500</v>
      </c>
      <c r="X208" s="16">
        <f>IFERROR(IF(datos_arg[[#This Row],[Moneda]]="USD",datos_arg[[#This Row],[Monto]],datos_arg[[#This Row],[Monto]]/datos_arg[[#This Row],[TC]]),0)</f>
        <v>11.111111111111111</v>
      </c>
      <c r="Y208" s="14"/>
    </row>
    <row r="209" spans="1:25" ht="15" customHeight="1" x14ac:dyDescent="0.25">
      <c r="A209" s="14">
        <f t="shared" si="3"/>
        <v>206</v>
      </c>
      <c r="B209" s="1">
        <v>43598</v>
      </c>
      <c r="C209" s="18">
        <f>+YEAR(datos_arg[[#This Row],[Fecha]])</f>
        <v>2019</v>
      </c>
      <c r="D209" s="18">
        <f>+MONTH(datos_arg[[#This Row],[Fecha]])</f>
        <v>5</v>
      </c>
      <c r="E209" s="14" t="s">
        <v>449</v>
      </c>
      <c r="F209" s="14" t="s">
        <v>523</v>
      </c>
      <c r="G209" s="14"/>
      <c r="H209" s="14" t="s">
        <v>7132</v>
      </c>
      <c r="I209" s="14" t="s">
        <v>7132</v>
      </c>
      <c r="J209" s="14" t="s">
        <v>425</v>
      </c>
      <c r="K209" s="14"/>
      <c r="L209" s="14" t="s">
        <v>425</v>
      </c>
      <c r="M209" s="14" t="s">
        <v>515</v>
      </c>
      <c r="N209" s="14" t="s">
        <v>515</v>
      </c>
      <c r="O209" s="14"/>
      <c r="P209" s="14"/>
      <c r="Q209" s="14"/>
      <c r="R209" s="14" t="s">
        <v>523</v>
      </c>
      <c r="S209" s="14" t="s">
        <v>439</v>
      </c>
      <c r="T209" s="35">
        <v>300</v>
      </c>
      <c r="U209" s="14" t="s">
        <v>4</v>
      </c>
      <c r="V209" s="14">
        <v>45</v>
      </c>
      <c r="W209" s="16">
        <f>+IF(datos_arg[[#This Row],[Moneda]]="ARS",datos_arg[[#This Row],[Monto]],datos_arg[[#This Row],[Monto]]*datos_arg[[#This Row],[TC]])</f>
        <v>300</v>
      </c>
      <c r="X209" s="16">
        <f>IFERROR(IF(datos_arg[[#This Row],[Moneda]]="USD",datos_arg[[#This Row],[Monto]],datos_arg[[#This Row],[Monto]]/datos_arg[[#This Row],[TC]]),0)</f>
        <v>6.666666666666667</v>
      </c>
      <c r="Y209" s="14"/>
    </row>
    <row r="210" spans="1:25" ht="15" customHeight="1" x14ac:dyDescent="0.25">
      <c r="A210" s="14">
        <f t="shared" si="3"/>
        <v>207</v>
      </c>
      <c r="B210" s="1">
        <v>43598</v>
      </c>
      <c r="C210" s="18">
        <f>+YEAR(datos_arg[[#This Row],[Fecha]])</f>
        <v>2019</v>
      </c>
      <c r="D210" s="18">
        <f>+MONTH(datos_arg[[#This Row],[Fecha]])</f>
        <v>5</v>
      </c>
      <c r="E210" s="14" t="s">
        <v>617</v>
      </c>
      <c r="F210" s="14" t="s">
        <v>5384</v>
      </c>
      <c r="G210" s="14"/>
      <c r="H210" s="14" t="s">
        <v>7</v>
      </c>
      <c r="I210" s="14" t="s">
        <v>7132</v>
      </c>
      <c r="J210" s="14" t="s">
        <v>573</v>
      </c>
      <c r="K210" s="14"/>
      <c r="L210" s="14" t="s">
        <v>426</v>
      </c>
      <c r="M210" s="14" t="s">
        <v>3772</v>
      </c>
      <c r="N210" s="14" t="s">
        <v>9</v>
      </c>
      <c r="O210" s="14" t="s">
        <v>550</v>
      </c>
      <c r="P210" s="14"/>
      <c r="Q210" s="14">
        <v>1</v>
      </c>
      <c r="R210" s="14" t="s">
        <v>5384</v>
      </c>
      <c r="S210" s="14" t="s">
        <v>439</v>
      </c>
      <c r="T210" s="35">
        <v>1725</v>
      </c>
      <c r="U210" s="14" t="s">
        <v>4</v>
      </c>
      <c r="V210" s="14">
        <v>45</v>
      </c>
      <c r="W210" s="16">
        <f>+IF(datos_arg[[#This Row],[Moneda]]="ARS",datos_arg[[#This Row],[Monto]],datos_arg[[#This Row],[Monto]]*datos_arg[[#This Row],[TC]])</f>
        <v>1725</v>
      </c>
      <c r="X210" s="16">
        <f>IFERROR(IF(datos_arg[[#This Row],[Moneda]]="USD",datos_arg[[#This Row],[Monto]],datos_arg[[#This Row],[Monto]]/datos_arg[[#This Row],[TC]]),0)</f>
        <v>38.333333333333336</v>
      </c>
      <c r="Y210" s="14"/>
    </row>
    <row r="211" spans="1:25" ht="15" customHeight="1" x14ac:dyDescent="0.25">
      <c r="A211" s="14">
        <f t="shared" si="3"/>
        <v>208</v>
      </c>
      <c r="B211" s="1">
        <v>43598</v>
      </c>
      <c r="C211" s="18">
        <f>+YEAR(datos_arg[[#This Row],[Fecha]])</f>
        <v>2019</v>
      </c>
      <c r="D211" s="18">
        <f>+MONTH(datos_arg[[#This Row],[Fecha]])</f>
        <v>5</v>
      </c>
      <c r="E211" s="14" t="s">
        <v>1015</v>
      </c>
      <c r="F211" s="14" t="s">
        <v>430</v>
      </c>
      <c r="G211" s="14"/>
      <c r="H211" s="14" t="s">
        <v>7132</v>
      </c>
      <c r="I211" s="14" t="s">
        <v>7132</v>
      </c>
      <c r="J211" s="14" t="s">
        <v>425</v>
      </c>
      <c r="K211" s="14"/>
      <c r="L211" s="14" t="s">
        <v>425</v>
      </c>
      <c r="M211" s="14" t="s">
        <v>60</v>
      </c>
      <c r="N211" s="14" t="s">
        <v>26</v>
      </c>
      <c r="O211" s="14"/>
      <c r="P211" s="14"/>
      <c r="Q211" s="14"/>
      <c r="R211" s="14" t="s">
        <v>430</v>
      </c>
      <c r="S211" s="14" t="s">
        <v>439</v>
      </c>
      <c r="T211" s="35">
        <v>700</v>
      </c>
      <c r="U211" s="14" t="s">
        <v>4</v>
      </c>
      <c r="V211" s="14">
        <v>45</v>
      </c>
      <c r="W211" s="16">
        <f>+IF(datos_arg[[#This Row],[Moneda]]="ARS",datos_arg[[#This Row],[Monto]],datos_arg[[#This Row],[Monto]]*datos_arg[[#This Row],[TC]])</f>
        <v>700</v>
      </c>
      <c r="X211" s="16">
        <f>IFERROR(IF(datos_arg[[#This Row],[Moneda]]="USD",datos_arg[[#This Row],[Monto]],datos_arg[[#This Row],[Monto]]/datos_arg[[#This Row],[TC]]),0)</f>
        <v>15.555555555555555</v>
      </c>
      <c r="Y211" s="14"/>
    </row>
    <row r="212" spans="1:25" ht="15" customHeight="1" x14ac:dyDescent="0.25">
      <c r="A212" s="14">
        <f t="shared" si="3"/>
        <v>209</v>
      </c>
      <c r="B212" s="1">
        <v>43600</v>
      </c>
      <c r="C212" s="18">
        <f>+YEAR(datos_arg[[#This Row],[Fecha]])</f>
        <v>2019</v>
      </c>
      <c r="D212" s="18">
        <f>+MONTH(datos_arg[[#This Row],[Fecha]])</f>
        <v>5</v>
      </c>
      <c r="E212" s="14" t="s">
        <v>617</v>
      </c>
      <c r="F212" s="14" t="s">
        <v>6652</v>
      </c>
      <c r="G212" s="14" t="s">
        <v>6653</v>
      </c>
      <c r="H212" s="14" t="s">
        <v>6648</v>
      </c>
      <c r="I212" s="14" t="s">
        <v>3955</v>
      </c>
      <c r="J212" s="14" t="s">
        <v>4437</v>
      </c>
      <c r="K212" s="14" t="s">
        <v>421</v>
      </c>
      <c r="L212" s="14" t="s">
        <v>422</v>
      </c>
      <c r="M212" s="14" t="s">
        <v>533</v>
      </c>
      <c r="N212" s="14" t="s">
        <v>535</v>
      </c>
      <c r="O212" s="14" t="s">
        <v>553</v>
      </c>
      <c r="P212" s="14"/>
      <c r="Q212" s="14">
        <v>1</v>
      </c>
      <c r="R212" s="14" t="s">
        <v>6653</v>
      </c>
      <c r="S212" s="14" t="s">
        <v>439</v>
      </c>
      <c r="T212" s="35">
        <v>12300</v>
      </c>
      <c r="U212" s="14" t="s">
        <v>4</v>
      </c>
      <c r="V212" s="14">
        <v>45</v>
      </c>
      <c r="W212" s="16">
        <f>+IF(datos_arg[[#This Row],[Moneda]]="ARS",datos_arg[[#This Row],[Monto]],datos_arg[[#This Row],[Monto]]*datos_arg[[#This Row],[TC]])</f>
        <v>12300</v>
      </c>
      <c r="X212" s="16">
        <f>IFERROR(IF(datos_arg[[#This Row],[Moneda]]="USD",datos_arg[[#This Row],[Monto]],datos_arg[[#This Row],[Monto]]/datos_arg[[#This Row],[TC]]),0)</f>
        <v>273.33333333333331</v>
      </c>
      <c r="Y212" s="14"/>
    </row>
    <row r="213" spans="1:25" ht="15" customHeight="1" x14ac:dyDescent="0.25">
      <c r="A213" s="14">
        <f t="shared" si="3"/>
        <v>210</v>
      </c>
      <c r="B213" s="1">
        <v>43600</v>
      </c>
      <c r="C213" s="18">
        <f>+YEAR(datos_arg[[#This Row],[Fecha]])</f>
        <v>2019</v>
      </c>
      <c r="D213" s="18">
        <f>+MONTH(datos_arg[[#This Row],[Fecha]])</f>
        <v>5</v>
      </c>
      <c r="E213" s="14" t="s">
        <v>1015</v>
      </c>
      <c r="F213" s="14" t="s">
        <v>430</v>
      </c>
      <c r="G213" s="14"/>
      <c r="H213" s="14" t="s">
        <v>7132</v>
      </c>
      <c r="I213" s="14" t="s">
        <v>7132</v>
      </c>
      <c r="J213" s="14" t="s">
        <v>425</v>
      </c>
      <c r="K213" s="14"/>
      <c r="L213" s="14" t="s">
        <v>425</v>
      </c>
      <c r="M213" s="14" t="s">
        <v>361</v>
      </c>
      <c r="N213" s="14" t="s">
        <v>88</v>
      </c>
      <c r="O213" s="14" t="s">
        <v>554</v>
      </c>
      <c r="P213" s="14"/>
      <c r="Q213" s="14"/>
      <c r="R213" s="14" t="s">
        <v>430</v>
      </c>
      <c r="S213" s="14" t="s">
        <v>439</v>
      </c>
      <c r="T213" s="35">
        <v>300</v>
      </c>
      <c r="U213" s="14" t="s">
        <v>4</v>
      </c>
      <c r="V213" s="14">
        <v>45</v>
      </c>
      <c r="W213" s="16">
        <f>+IF(datos_arg[[#This Row],[Moneda]]="ARS",datos_arg[[#This Row],[Monto]],datos_arg[[#This Row],[Monto]]*datos_arg[[#This Row],[TC]])</f>
        <v>300</v>
      </c>
      <c r="X213" s="16">
        <f>IFERROR(IF(datos_arg[[#This Row],[Moneda]]="USD",datos_arg[[#This Row],[Monto]],datos_arg[[#This Row],[Monto]]/datos_arg[[#This Row],[TC]]),0)</f>
        <v>6.666666666666667</v>
      </c>
      <c r="Y213" s="14"/>
    </row>
    <row r="214" spans="1:25" ht="15" customHeight="1" x14ac:dyDescent="0.25">
      <c r="A214" s="14">
        <f t="shared" si="3"/>
        <v>211</v>
      </c>
      <c r="B214" s="1">
        <v>43600</v>
      </c>
      <c r="C214" s="18">
        <f>+YEAR(datos_arg[[#This Row],[Fecha]])</f>
        <v>2019</v>
      </c>
      <c r="D214" s="18">
        <f>+MONTH(datos_arg[[#This Row],[Fecha]])</f>
        <v>5</v>
      </c>
      <c r="E214" s="14" t="s">
        <v>1016</v>
      </c>
      <c r="F214" s="14" t="s">
        <v>5365</v>
      </c>
      <c r="G214" s="14" t="s">
        <v>6695</v>
      </c>
      <c r="H214" s="14" t="s">
        <v>7132</v>
      </c>
      <c r="I214" s="14" t="s">
        <v>7132</v>
      </c>
      <c r="J214" s="14" t="s">
        <v>425</v>
      </c>
      <c r="K214" s="14"/>
      <c r="L214" s="14" t="s">
        <v>425</v>
      </c>
      <c r="M214" s="14" t="s">
        <v>436</v>
      </c>
      <c r="N214" s="14" t="s">
        <v>436</v>
      </c>
      <c r="O214" s="14"/>
      <c r="P214" s="14"/>
      <c r="Q214" s="14"/>
      <c r="R214" s="14" t="s">
        <v>5365</v>
      </c>
      <c r="S214" s="14" t="s">
        <v>439</v>
      </c>
      <c r="T214" s="35">
        <v>3000</v>
      </c>
      <c r="U214" s="14" t="s">
        <v>4</v>
      </c>
      <c r="V214" s="14">
        <v>45</v>
      </c>
      <c r="W214" s="16">
        <f>+IF(datos_arg[[#This Row],[Moneda]]="ARS",datos_arg[[#This Row],[Monto]],datos_arg[[#This Row],[Monto]]*datos_arg[[#This Row],[TC]])</f>
        <v>3000</v>
      </c>
      <c r="X214" s="16">
        <f>IFERROR(IF(datos_arg[[#This Row],[Moneda]]="USD",datos_arg[[#This Row],[Monto]],datos_arg[[#This Row],[Monto]]/datos_arg[[#This Row],[TC]]),0)</f>
        <v>66.666666666666671</v>
      </c>
      <c r="Y214" s="14"/>
    </row>
    <row r="215" spans="1:25" ht="15" customHeight="1" x14ac:dyDescent="0.25">
      <c r="A215" s="14">
        <f t="shared" si="3"/>
        <v>212</v>
      </c>
      <c r="B215" s="1">
        <v>43600</v>
      </c>
      <c r="C215" s="18">
        <f>+YEAR(datos_arg[[#This Row],[Fecha]])</f>
        <v>2019</v>
      </c>
      <c r="D215" s="18">
        <f>+MONTH(datos_arg[[#This Row],[Fecha]])</f>
        <v>5</v>
      </c>
      <c r="E215" s="14" t="s">
        <v>1015</v>
      </c>
      <c r="F215" s="14" t="s">
        <v>403</v>
      </c>
      <c r="G215" s="14" t="s">
        <v>970</v>
      </c>
      <c r="H215" s="14" t="s">
        <v>7</v>
      </c>
      <c r="I215" s="14" t="s">
        <v>7132</v>
      </c>
      <c r="J215" s="14" t="s">
        <v>425</v>
      </c>
      <c r="K215" s="14"/>
      <c r="L215" s="14" t="s">
        <v>425</v>
      </c>
      <c r="M215" s="14" t="s">
        <v>489</v>
      </c>
      <c r="N215" s="14" t="s">
        <v>86</v>
      </c>
      <c r="O215" s="14" t="s">
        <v>551</v>
      </c>
      <c r="P215" s="14"/>
      <c r="Q215" s="14"/>
      <c r="R215" s="14" t="s">
        <v>970</v>
      </c>
      <c r="S215" s="14" t="s">
        <v>439</v>
      </c>
      <c r="T215" s="35">
        <v>12200</v>
      </c>
      <c r="U215" s="14" t="s">
        <v>4</v>
      </c>
      <c r="V215" s="14">
        <v>45</v>
      </c>
      <c r="W215" s="16">
        <f>+IF(datos_arg[[#This Row],[Moneda]]="ARS",datos_arg[[#This Row],[Monto]],datos_arg[[#This Row],[Monto]]*datos_arg[[#This Row],[TC]])</f>
        <v>12200</v>
      </c>
      <c r="X215" s="16">
        <f>IFERROR(IF(datos_arg[[#This Row],[Moneda]]="USD",datos_arg[[#This Row],[Monto]],datos_arg[[#This Row],[Monto]]/datos_arg[[#This Row],[TC]]),0)</f>
        <v>271.11111111111109</v>
      </c>
      <c r="Y215" s="14"/>
    </row>
    <row r="216" spans="1:25" ht="15" customHeight="1" x14ac:dyDescent="0.25">
      <c r="A216" s="14">
        <f t="shared" si="3"/>
        <v>213</v>
      </c>
      <c r="B216" s="1">
        <v>43600</v>
      </c>
      <c r="C216" s="18">
        <f>+YEAR(datos_arg[[#This Row],[Fecha]])</f>
        <v>2019</v>
      </c>
      <c r="D216" s="18">
        <f>+MONTH(datos_arg[[#This Row],[Fecha]])</f>
        <v>5</v>
      </c>
      <c r="E216" s="14" t="s">
        <v>617</v>
      </c>
      <c r="F216" s="14" t="s">
        <v>6652</v>
      </c>
      <c r="G216" s="14" t="s">
        <v>6653</v>
      </c>
      <c r="H216" s="14" t="s">
        <v>6648</v>
      </c>
      <c r="I216" s="14" t="s">
        <v>3955</v>
      </c>
      <c r="J216" s="14" t="s">
        <v>4437</v>
      </c>
      <c r="K216" s="14" t="s">
        <v>421</v>
      </c>
      <c r="L216" s="14" t="s">
        <v>421</v>
      </c>
      <c r="M216" s="14" t="s">
        <v>761</v>
      </c>
      <c r="N216" s="14" t="s">
        <v>39</v>
      </c>
      <c r="O216" s="14" t="s">
        <v>552</v>
      </c>
      <c r="P216" s="14"/>
      <c r="Q216" s="14">
        <v>0</v>
      </c>
      <c r="R216" s="14" t="s">
        <v>6653</v>
      </c>
      <c r="S216" s="14" t="s">
        <v>439</v>
      </c>
      <c r="T216" s="35">
        <v>7200</v>
      </c>
      <c r="U216" s="14" t="s">
        <v>4</v>
      </c>
      <c r="V216" s="14">
        <v>45</v>
      </c>
      <c r="W216" s="16">
        <f>+IF(datos_arg[[#This Row],[Moneda]]="ARS",datos_arg[[#This Row],[Monto]],datos_arg[[#This Row],[Monto]]*datos_arg[[#This Row],[TC]])</f>
        <v>7200</v>
      </c>
      <c r="X216" s="16">
        <f>IFERROR(IF(datos_arg[[#This Row],[Moneda]]="USD",datos_arg[[#This Row],[Monto]],datos_arg[[#This Row],[Monto]]/datos_arg[[#This Row],[TC]]),0)</f>
        <v>160</v>
      </c>
      <c r="Y216" s="14"/>
    </row>
    <row r="217" spans="1:25" x14ac:dyDescent="0.25">
      <c r="A217" s="14">
        <f t="shared" si="3"/>
        <v>214</v>
      </c>
      <c r="B217" s="1">
        <v>43600</v>
      </c>
      <c r="C217" s="18">
        <f>+YEAR(datos_arg[[#This Row],[Fecha]])</f>
        <v>2019</v>
      </c>
      <c r="D217" s="18">
        <f>+MONTH(datos_arg[[#This Row],[Fecha]])</f>
        <v>5</v>
      </c>
      <c r="E217" s="14" t="s">
        <v>617</v>
      </c>
      <c r="F217" s="14" t="s">
        <v>5384</v>
      </c>
      <c r="G217" s="14"/>
      <c r="H217" s="14" t="s">
        <v>7</v>
      </c>
      <c r="I217" s="14" t="s">
        <v>7132</v>
      </c>
      <c r="J217" s="14" t="s">
        <v>488</v>
      </c>
      <c r="K217" s="14" t="s">
        <v>421</v>
      </c>
      <c r="L217" s="14" t="s">
        <v>421</v>
      </c>
      <c r="M217" s="14" t="s">
        <v>488</v>
      </c>
      <c r="N217" s="14" t="s">
        <v>39</v>
      </c>
      <c r="O217" s="14" t="s">
        <v>555</v>
      </c>
      <c r="P217" s="14"/>
      <c r="Q217" s="14">
        <v>0</v>
      </c>
      <c r="R217" s="14" t="s">
        <v>5384</v>
      </c>
      <c r="S217" s="14" t="s">
        <v>440</v>
      </c>
      <c r="T217" s="35">
        <v>300</v>
      </c>
      <c r="U217" s="14" t="s">
        <v>2</v>
      </c>
      <c r="V217" s="14">
        <v>45</v>
      </c>
      <c r="W217" s="16">
        <f>+IF(datos_arg[[#This Row],[Moneda]]="ARS",datos_arg[[#This Row],[Monto]],datos_arg[[#This Row],[Monto]]*datos_arg[[#This Row],[TC]])</f>
        <v>13500</v>
      </c>
      <c r="X217" s="16">
        <f>IFERROR(IF(datos_arg[[#This Row],[Moneda]]="USD",datos_arg[[#This Row],[Monto]],datos_arg[[#This Row],[Monto]]/datos_arg[[#This Row],[TC]]),0)</f>
        <v>300</v>
      </c>
      <c r="Y217" s="14"/>
    </row>
    <row r="218" spans="1:25" x14ac:dyDescent="0.25">
      <c r="A218" s="14">
        <f t="shared" si="3"/>
        <v>215</v>
      </c>
      <c r="B218" s="1">
        <v>43600</v>
      </c>
      <c r="C218" s="18">
        <f>+YEAR(datos_arg[[#This Row],[Fecha]])</f>
        <v>2019</v>
      </c>
      <c r="D218" s="18">
        <f>+MONTH(datos_arg[[#This Row],[Fecha]])</f>
        <v>5</v>
      </c>
      <c r="E218" s="14" t="s">
        <v>408</v>
      </c>
      <c r="F218" s="14" t="s">
        <v>69</v>
      </c>
      <c r="G218" s="14"/>
      <c r="H218" s="14" t="s">
        <v>7132</v>
      </c>
      <c r="I218" s="14" t="s">
        <v>7132</v>
      </c>
      <c r="J218" s="14" t="s">
        <v>425</v>
      </c>
      <c r="K218" s="14"/>
      <c r="L218" s="14" t="s">
        <v>425</v>
      </c>
      <c r="M218" s="14" t="s">
        <v>37</v>
      </c>
      <c r="N218" s="14" t="s">
        <v>37</v>
      </c>
      <c r="O218" s="14"/>
      <c r="P218" s="14"/>
      <c r="Q218" s="14"/>
      <c r="R218" s="14" t="s">
        <v>439</v>
      </c>
      <c r="S218" s="14" t="s">
        <v>440</v>
      </c>
      <c r="T218" s="35">
        <v>547</v>
      </c>
      <c r="U218" s="14" t="s">
        <v>2</v>
      </c>
      <c r="V218" s="14">
        <v>45</v>
      </c>
      <c r="W218" s="16">
        <f>+IF(datos_arg[[#This Row],[Moneda]]="ARS",datos_arg[[#This Row],[Monto]],datos_arg[[#This Row],[Monto]]*datos_arg[[#This Row],[TC]])</f>
        <v>24615</v>
      </c>
      <c r="X218" s="16">
        <f>IFERROR(IF(datos_arg[[#This Row],[Moneda]]="USD",datos_arg[[#This Row],[Monto]],datos_arg[[#This Row],[Monto]]/datos_arg[[#This Row],[TC]]),0)</f>
        <v>547</v>
      </c>
      <c r="Y218" s="14"/>
    </row>
    <row r="219" spans="1:25" ht="15" customHeight="1" x14ac:dyDescent="0.25">
      <c r="A219" s="14">
        <f t="shared" si="3"/>
        <v>216</v>
      </c>
      <c r="B219" s="1">
        <v>43600</v>
      </c>
      <c r="C219" s="18">
        <f>+YEAR(datos_arg[[#This Row],[Fecha]])</f>
        <v>2019</v>
      </c>
      <c r="D219" s="18">
        <f>+MONTH(datos_arg[[#This Row],[Fecha]])</f>
        <v>5</v>
      </c>
      <c r="E219" s="14" t="s">
        <v>449</v>
      </c>
      <c r="F219" s="14" t="s">
        <v>523</v>
      </c>
      <c r="G219" s="14"/>
      <c r="H219" s="14" t="s">
        <v>7132</v>
      </c>
      <c r="I219" s="14" t="s">
        <v>7132</v>
      </c>
      <c r="J219" s="14" t="s">
        <v>425</v>
      </c>
      <c r="K219" s="14"/>
      <c r="L219" s="14" t="s">
        <v>425</v>
      </c>
      <c r="M219" s="14" t="s">
        <v>37</v>
      </c>
      <c r="N219" s="14" t="s">
        <v>37</v>
      </c>
      <c r="O219" s="14"/>
      <c r="P219" s="14"/>
      <c r="Q219" s="14"/>
      <c r="R219" s="14" t="s">
        <v>523</v>
      </c>
      <c r="S219" s="14" t="s">
        <v>439</v>
      </c>
      <c r="T219" s="35">
        <v>11500</v>
      </c>
      <c r="U219" s="14" t="s">
        <v>4</v>
      </c>
      <c r="V219" s="14">
        <v>45</v>
      </c>
      <c r="W219" s="16">
        <f>+IF(datos_arg[[#This Row],[Moneda]]="ARS",datos_arg[[#This Row],[Monto]],datos_arg[[#This Row],[Monto]]*datos_arg[[#This Row],[TC]])</f>
        <v>11500</v>
      </c>
      <c r="X219" s="16">
        <f>IFERROR(IF(datos_arg[[#This Row],[Moneda]]="USD",datos_arg[[#This Row],[Monto]],datos_arg[[#This Row],[Monto]]/datos_arg[[#This Row],[TC]]),0)</f>
        <v>255.55555555555554</v>
      </c>
      <c r="Y219" s="14"/>
    </row>
    <row r="220" spans="1:25" x14ac:dyDescent="0.25">
      <c r="A220" s="14">
        <f t="shared" si="3"/>
        <v>217</v>
      </c>
      <c r="B220" s="1">
        <v>43602</v>
      </c>
      <c r="C220" s="18">
        <f>+YEAR(datos_arg[[#This Row],[Fecha]])</f>
        <v>2019</v>
      </c>
      <c r="D220" s="18">
        <f>+MONTH(datos_arg[[#This Row],[Fecha]])</f>
        <v>5</v>
      </c>
      <c r="E220" s="14" t="s">
        <v>408</v>
      </c>
      <c r="F220" s="14" t="s">
        <v>69</v>
      </c>
      <c r="G220" s="14"/>
      <c r="H220" s="14" t="s">
        <v>7132</v>
      </c>
      <c r="I220" s="14" t="s">
        <v>7132</v>
      </c>
      <c r="J220" s="14" t="s">
        <v>425</v>
      </c>
      <c r="K220" s="14"/>
      <c r="L220" s="14" t="s">
        <v>425</v>
      </c>
      <c r="M220" s="14" t="s">
        <v>556</v>
      </c>
      <c r="N220" s="14" t="s">
        <v>556</v>
      </c>
      <c r="O220" s="14"/>
      <c r="P220" s="14"/>
      <c r="Q220" s="14"/>
      <c r="R220" s="14" t="s">
        <v>439</v>
      </c>
      <c r="S220" s="14" t="s">
        <v>440</v>
      </c>
      <c r="T220" s="35">
        <v>600</v>
      </c>
      <c r="U220" s="14" t="s">
        <v>2</v>
      </c>
      <c r="V220" s="14">
        <v>45</v>
      </c>
      <c r="W220" s="16">
        <f>+IF(datos_arg[[#This Row],[Moneda]]="ARS",datos_arg[[#This Row],[Monto]],datos_arg[[#This Row],[Monto]]*datos_arg[[#This Row],[TC]])</f>
        <v>27000</v>
      </c>
      <c r="X220" s="16">
        <f>IFERROR(IF(datos_arg[[#This Row],[Moneda]]="USD",datos_arg[[#This Row],[Monto]],datos_arg[[#This Row],[Monto]]/datos_arg[[#This Row],[TC]]),0)</f>
        <v>600</v>
      </c>
      <c r="Y220" s="14"/>
    </row>
    <row r="221" spans="1:25" ht="15" customHeight="1" x14ac:dyDescent="0.25">
      <c r="A221" s="14">
        <f t="shared" si="3"/>
        <v>218</v>
      </c>
      <c r="B221" s="1">
        <v>43603</v>
      </c>
      <c r="C221" s="18">
        <f>+YEAR(datos_arg[[#This Row],[Fecha]])</f>
        <v>2019</v>
      </c>
      <c r="D221" s="18">
        <f>+MONTH(datos_arg[[#This Row],[Fecha]])</f>
        <v>5</v>
      </c>
      <c r="E221" s="14" t="s">
        <v>407</v>
      </c>
      <c r="F221" s="14" t="s">
        <v>5360</v>
      </c>
      <c r="G221" s="14"/>
      <c r="H221" s="14" t="s">
        <v>7132</v>
      </c>
      <c r="I221" s="14" t="s">
        <v>7132</v>
      </c>
      <c r="J221" s="14" t="s">
        <v>425</v>
      </c>
      <c r="K221" s="14"/>
      <c r="L221" s="14" t="s">
        <v>425</v>
      </c>
      <c r="M221" s="14" t="s">
        <v>434</v>
      </c>
      <c r="N221" s="14" t="s">
        <v>434</v>
      </c>
      <c r="O221" s="14"/>
      <c r="P221" s="14"/>
      <c r="Q221" s="14"/>
      <c r="R221" s="14" t="s">
        <v>440</v>
      </c>
      <c r="S221" s="14" t="s">
        <v>443</v>
      </c>
      <c r="T221" s="35">
        <v>18140.5</v>
      </c>
      <c r="U221" s="14" t="s">
        <v>4</v>
      </c>
      <c r="V221" s="14">
        <v>0</v>
      </c>
      <c r="W221" s="16">
        <f>+IF(datos_arg[[#This Row],[Moneda]]="ARS",datos_arg[[#This Row],[Monto]],datos_arg[[#This Row],[Monto]]*datos_arg[[#This Row],[TC]])</f>
        <v>18140.5</v>
      </c>
      <c r="X221" s="16">
        <f>IFERROR(IF(datos_arg[[#This Row],[Moneda]]="USD",datos_arg[[#This Row],[Monto]],datos_arg[[#This Row],[Monto]]/datos_arg[[#This Row],[TC]]),0)</f>
        <v>0</v>
      </c>
      <c r="Y221" s="14"/>
    </row>
    <row r="222" spans="1:25" ht="15" customHeight="1" x14ac:dyDescent="0.25">
      <c r="A222" s="14">
        <f t="shared" si="3"/>
        <v>219</v>
      </c>
      <c r="B222" s="1">
        <v>43603</v>
      </c>
      <c r="C222" s="18">
        <f>+YEAR(datos_arg[[#This Row],[Fecha]])</f>
        <v>2019</v>
      </c>
      <c r="D222" s="18">
        <f>+MONTH(datos_arg[[#This Row],[Fecha]])</f>
        <v>5</v>
      </c>
      <c r="E222" s="14" t="s">
        <v>407</v>
      </c>
      <c r="F222" s="14" t="s">
        <v>5360</v>
      </c>
      <c r="G222" s="14"/>
      <c r="H222" s="14" t="s">
        <v>7132</v>
      </c>
      <c r="I222" s="14" t="s">
        <v>7132</v>
      </c>
      <c r="J222" s="14" t="s">
        <v>425</v>
      </c>
      <c r="K222" s="14"/>
      <c r="L222" s="14" t="s">
        <v>425</v>
      </c>
      <c r="M222" s="14" t="s">
        <v>434</v>
      </c>
      <c r="N222" s="14" t="s">
        <v>434</v>
      </c>
      <c r="O222" s="14"/>
      <c r="P222" s="14"/>
      <c r="Q222" s="14"/>
      <c r="R222" s="14" t="s">
        <v>439</v>
      </c>
      <c r="S222" s="14" t="s">
        <v>443</v>
      </c>
      <c r="T222" s="35">
        <v>35.799807321772846</v>
      </c>
      <c r="U222" s="14" t="s">
        <v>2</v>
      </c>
      <c r="V222" s="14">
        <v>0</v>
      </c>
      <c r="W222" s="16">
        <f>+IF(datos_arg[[#This Row],[Moneda]]="ARS",datos_arg[[#This Row],[Monto]],datos_arg[[#This Row],[Monto]]*datos_arg[[#This Row],[TC]])</f>
        <v>0</v>
      </c>
      <c r="X222" s="16">
        <f>IFERROR(IF(datos_arg[[#This Row],[Moneda]]="USD",datos_arg[[#This Row],[Monto]],datos_arg[[#This Row],[Monto]]/datos_arg[[#This Row],[TC]]),0)</f>
        <v>35.799807321772846</v>
      </c>
      <c r="Y222" s="14"/>
    </row>
    <row r="223" spans="1:25" ht="15" customHeight="1" x14ac:dyDescent="0.25">
      <c r="A223" s="14">
        <f t="shared" si="3"/>
        <v>220</v>
      </c>
      <c r="B223" s="1">
        <v>43603</v>
      </c>
      <c r="C223" s="18">
        <f>+YEAR(datos_arg[[#This Row],[Fecha]])</f>
        <v>2019</v>
      </c>
      <c r="D223" s="18">
        <f>+MONTH(datos_arg[[#This Row],[Fecha]])</f>
        <v>5</v>
      </c>
      <c r="E223" s="14" t="s">
        <v>1015</v>
      </c>
      <c r="F223" s="14" t="s">
        <v>430</v>
      </c>
      <c r="G223" s="14"/>
      <c r="H223" s="14" t="s">
        <v>7132</v>
      </c>
      <c r="I223" s="14" t="s">
        <v>7132</v>
      </c>
      <c r="J223" s="14" t="s">
        <v>425</v>
      </c>
      <c r="K223" s="14"/>
      <c r="L223" s="14" t="s">
        <v>425</v>
      </c>
      <c r="M223" s="14" t="s">
        <v>60</v>
      </c>
      <c r="N223" s="14" t="s">
        <v>26</v>
      </c>
      <c r="O223" s="14" t="s">
        <v>557</v>
      </c>
      <c r="P223" s="14"/>
      <c r="Q223" s="14"/>
      <c r="R223" s="14" t="s">
        <v>430</v>
      </c>
      <c r="S223" s="14" t="s">
        <v>439</v>
      </c>
      <c r="T223" s="35">
        <v>900</v>
      </c>
      <c r="U223" s="14" t="s">
        <v>4</v>
      </c>
      <c r="V223" s="14">
        <v>45</v>
      </c>
      <c r="W223" s="16">
        <f>+IF(datos_arg[[#This Row],[Moneda]]="ARS",datos_arg[[#This Row],[Monto]],datos_arg[[#This Row],[Monto]]*datos_arg[[#This Row],[TC]])</f>
        <v>900</v>
      </c>
      <c r="X223" s="16">
        <f>IFERROR(IF(datos_arg[[#This Row],[Moneda]]="USD",datos_arg[[#This Row],[Monto]],datos_arg[[#This Row],[Monto]]/datos_arg[[#This Row],[TC]]),0)</f>
        <v>20</v>
      </c>
      <c r="Y223" s="14"/>
    </row>
    <row r="224" spans="1:25" x14ac:dyDescent="0.25">
      <c r="A224" s="14">
        <f t="shared" si="3"/>
        <v>221</v>
      </c>
      <c r="B224" s="1">
        <v>43605</v>
      </c>
      <c r="C224" s="18">
        <f>+YEAR(datos_arg[[#This Row],[Fecha]])</f>
        <v>2019</v>
      </c>
      <c r="D224" s="18">
        <f>+MONTH(datos_arg[[#This Row],[Fecha]])</f>
        <v>5</v>
      </c>
      <c r="E224" s="14" t="s">
        <v>1015</v>
      </c>
      <c r="F224" s="14" t="s">
        <v>403</v>
      </c>
      <c r="G224" s="14" t="s">
        <v>5383</v>
      </c>
      <c r="H224" s="14" t="s">
        <v>7</v>
      </c>
      <c r="I224" s="14" t="s">
        <v>7132</v>
      </c>
      <c r="J224" s="14" t="s">
        <v>564</v>
      </c>
      <c r="K224" s="14"/>
      <c r="L224" s="14" t="s">
        <v>422</v>
      </c>
      <c r="M224" s="14" t="s">
        <v>564</v>
      </c>
      <c r="N224" s="14" t="s">
        <v>12</v>
      </c>
      <c r="O224" s="14" t="s">
        <v>565</v>
      </c>
      <c r="P224" s="14"/>
      <c r="Q224" s="14"/>
      <c r="R224" s="14" t="s">
        <v>5383</v>
      </c>
      <c r="S224" s="14" t="s">
        <v>440</v>
      </c>
      <c r="T224" s="35">
        <v>129.71</v>
      </c>
      <c r="U224" s="14" t="s">
        <v>2</v>
      </c>
      <c r="V224" s="14">
        <v>45</v>
      </c>
      <c r="W224" s="16">
        <f>+IF(datos_arg[[#This Row],[Moneda]]="ARS",datos_arg[[#This Row],[Monto]],datos_arg[[#This Row],[Monto]]*datos_arg[[#This Row],[TC]])</f>
        <v>5836.9500000000007</v>
      </c>
      <c r="X224" s="16">
        <f>IFERROR(IF(datos_arg[[#This Row],[Moneda]]="USD",datos_arg[[#This Row],[Monto]],datos_arg[[#This Row],[Monto]]/datos_arg[[#This Row],[TC]]),0)</f>
        <v>129.71</v>
      </c>
      <c r="Y224" s="14"/>
    </row>
    <row r="225" spans="1:25" x14ac:dyDescent="0.25">
      <c r="A225" s="14">
        <f t="shared" si="3"/>
        <v>222</v>
      </c>
      <c r="B225" s="1">
        <v>43605</v>
      </c>
      <c r="C225" s="18">
        <f>+YEAR(datos_arg[[#This Row],[Fecha]])</f>
        <v>2019</v>
      </c>
      <c r="D225" s="18">
        <f>+MONTH(datos_arg[[#This Row],[Fecha]])</f>
        <v>5</v>
      </c>
      <c r="E225" s="14" t="s">
        <v>1015</v>
      </c>
      <c r="F225" s="14" t="s">
        <v>403</v>
      </c>
      <c r="G225" s="14" t="s">
        <v>5383</v>
      </c>
      <c r="H225" s="14" t="s">
        <v>7</v>
      </c>
      <c r="I225" s="14" t="s">
        <v>7132</v>
      </c>
      <c r="J225" s="14" t="s">
        <v>564</v>
      </c>
      <c r="K225" s="14"/>
      <c r="L225" s="14" t="s">
        <v>422</v>
      </c>
      <c r="M225" s="14" t="s">
        <v>564</v>
      </c>
      <c r="N225" s="14" t="s">
        <v>1133</v>
      </c>
      <c r="O225" s="14" t="s">
        <v>565</v>
      </c>
      <c r="P225" s="14"/>
      <c r="Q225" s="14"/>
      <c r="R225" s="14" t="s">
        <v>5383</v>
      </c>
      <c r="S225" s="14" t="s">
        <v>440</v>
      </c>
      <c r="T225" s="35">
        <v>782.44</v>
      </c>
      <c r="U225" s="14" t="s">
        <v>2</v>
      </c>
      <c r="V225" s="14">
        <v>45</v>
      </c>
      <c r="W225" s="16">
        <f>+IF(datos_arg[[#This Row],[Moneda]]="ARS",datos_arg[[#This Row],[Monto]],datos_arg[[#This Row],[Monto]]*datos_arg[[#This Row],[TC]])</f>
        <v>35209.800000000003</v>
      </c>
      <c r="X225" s="16">
        <f>IFERROR(IF(datos_arg[[#This Row],[Moneda]]="USD",datos_arg[[#This Row],[Monto]],datos_arg[[#This Row],[Monto]]/datos_arg[[#This Row],[TC]]),0)</f>
        <v>782.44</v>
      </c>
      <c r="Y225" s="14"/>
    </row>
    <row r="226" spans="1:25" ht="15" customHeight="1" x14ac:dyDescent="0.25">
      <c r="A226" s="14">
        <f t="shared" si="3"/>
        <v>223</v>
      </c>
      <c r="B226" s="1">
        <v>43605</v>
      </c>
      <c r="C226" s="18">
        <f>+YEAR(datos_arg[[#This Row],[Fecha]])</f>
        <v>2019</v>
      </c>
      <c r="D226" s="18">
        <f>+MONTH(datos_arg[[#This Row],[Fecha]])</f>
        <v>5</v>
      </c>
      <c r="E226" s="14" t="s">
        <v>408</v>
      </c>
      <c r="F226" s="14" t="s">
        <v>406</v>
      </c>
      <c r="G226" s="14"/>
      <c r="H226" s="14" t="s">
        <v>7132</v>
      </c>
      <c r="I226" s="14" t="s">
        <v>7132</v>
      </c>
      <c r="J226" s="14" t="s">
        <v>425</v>
      </c>
      <c r="K226" s="14"/>
      <c r="L226" s="14" t="s">
        <v>425</v>
      </c>
      <c r="M226" s="14" t="s">
        <v>27</v>
      </c>
      <c r="N226" s="14" t="s">
        <v>27</v>
      </c>
      <c r="O226" s="14" t="s">
        <v>527</v>
      </c>
      <c r="P226" s="14"/>
      <c r="Q226" s="14"/>
      <c r="R226" s="14" t="s">
        <v>440</v>
      </c>
      <c r="S226" s="14" t="s">
        <v>446</v>
      </c>
      <c r="T226" s="35">
        <v>10000</v>
      </c>
      <c r="U226" s="14" t="s">
        <v>2</v>
      </c>
      <c r="V226" s="14">
        <v>45</v>
      </c>
      <c r="W226" s="16">
        <f>+IF(datos_arg[[#This Row],[Moneda]]="ARS",datos_arg[[#This Row],[Monto]],datos_arg[[#This Row],[Monto]]*datos_arg[[#This Row],[TC]])</f>
        <v>450000</v>
      </c>
      <c r="X226" s="16">
        <f>IFERROR(IF(datos_arg[[#This Row],[Moneda]]="USD",datos_arg[[#This Row],[Monto]],datos_arg[[#This Row],[Monto]]/datos_arg[[#This Row],[TC]]),0)</f>
        <v>10000</v>
      </c>
      <c r="Y226" s="14"/>
    </row>
    <row r="227" spans="1:25" x14ac:dyDescent="0.25">
      <c r="A227" s="14">
        <f t="shared" si="3"/>
        <v>224</v>
      </c>
      <c r="B227" s="1">
        <v>43605</v>
      </c>
      <c r="C227" s="18">
        <f>+YEAR(datos_arg[[#This Row],[Fecha]])</f>
        <v>2019</v>
      </c>
      <c r="D227" s="18">
        <f>+MONTH(datos_arg[[#This Row],[Fecha]])</f>
        <v>5</v>
      </c>
      <c r="E227" s="14" t="s">
        <v>1015</v>
      </c>
      <c r="F227" s="14" t="s">
        <v>403</v>
      </c>
      <c r="G227" s="14" t="s">
        <v>5383</v>
      </c>
      <c r="H227" s="14" t="s">
        <v>7</v>
      </c>
      <c r="I227" s="14" t="s">
        <v>7132</v>
      </c>
      <c r="J227" s="14" t="s">
        <v>422</v>
      </c>
      <c r="K227" s="14" t="s">
        <v>422</v>
      </c>
      <c r="L227" s="14" t="s">
        <v>422</v>
      </c>
      <c r="M227" s="14" t="s">
        <v>562</v>
      </c>
      <c r="N227" s="14" t="s">
        <v>23</v>
      </c>
      <c r="O227" s="14" t="s">
        <v>563</v>
      </c>
      <c r="P227" s="14"/>
      <c r="Q227" s="14"/>
      <c r="R227" s="14" t="s">
        <v>5383</v>
      </c>
      <c r="S227" s="14" t="s">
        <v>440</v>
      </c>
      <c r="T227" s="35">
        <v>1700</v>
      </c>
      <c r="U227" s="14" t="s">
        <v>2</v>
      </c>
      <c r="V227" s="14">
        <v>45</v>
      </c>
      <c r="W227" s="16">
        <f>+IF(datos_arg[[#This Row],[Moneda]]="ARS",datos_arg[[#This Row],[Monto]],datos_arg[[#This Row],[Monto]]*datos_arg[[#This Row],[TC]])</f>
        <v>76500</v>
      </c>
      <c r="X227" s="16">
        <f>IFERROR(IF(datos_arg[[#This Row],[Moneda]]="USD",datos_arg[[#This Row],[Monto]],datos_arg[[#This Row],[Monto]]/datos_arg[[#This Row],[TC]]),0)</f>
        <v>1700</v>
      </c>
      <c r="Y227" s="14"/>
    </row>
    <row r="228" spans="1:25" x14ac:dyDescent="0.25">
      <c r="A228" s="14">
        <f t="shared" si="3"/>
        <v>225</v>
      </c>
      <c r="B228" s="1">
        <v>43605</v>
      </c>
      <c r="C228" s="18">
        <f>+YEAR(datos_arg[[#This Row],[Fecha]])</f>
        <v>2019</v>
      </c>
      <c r="D228" s="18">
        <f>+MONTH(datos_arg[[#This Row],[Fecha]])</f>
        <v>5</v>
      </c>
      <c r="E228" s="14" t="s">
        <v>5358</v>
      </c>
      <c r="F228" s="14" t="s">
        <v>4110</v>
      </c>
      <c r="G228" s="14"/>
      <c r="H228" s="14" t="s">
        <v>532</v>
      </c>
      <c r="I228" s="14" t="s">
        <v>7132</v>
      </c>
      <c r="J228" s="14" t="s">
        <v>425</v>
      </c>
      <c r="K228" s="14" t="s">
        <v>421</v>
      </c>
      <c r="L228" s="14" t="s">
        <v>421</v>
      </c>
      <c r="M228" s="14" t="s">
        <v>532</v>
      </c>
      <c r="N228" s="14" t="s">
        <v>71</v>
      </c>
      <c r="O228" s="14" t="s">
        <v>560</v>
      </c>
      <c r="P228" s="14"/>
      <c r="Q228" s="14">
        <v>0</v>
      </c>
      <c r="R228" s="14" t="s">
        <v>4110</v>
      </c>
      <c r="S228" s="14" t="s">
        <v>440</v>
      </c>
      <c r="T228" s="35">
        <v>4000</v>
      </c>
      <c r="U228" s="14" t="s">
        <v>2</v>
      </c>
      <c r="V228" s="14">
        <v>45</v>
      </c>
      <c r="W228" s="16">
        <f>+IF(datos_arg[[#This Row],[Moneda]]="ARS",datos_arg[[#This Row],[Monto]],datos_arg[[#This Row],[Monto]]*datos_arg[[#This Row],[TC]])</f>
        <v>180000</v>
      </c>
      <c r="X228" s="16">
        <f>IFERROR(IF(datos_arg[[#This Row],[Moneda]]="USD",datos_arg[[#This Row],[Monto]],datos_arg[[#This Row],[Monto]]/datos_arg[[#This Row],[TC]]),0)</f>
        <v>4000</v>
      </c>
      <c r="Y228" s="14"/>
    </row>
    <row r="229" spans="1:25" ht="15" customHeight="1" x14ac:dyDescent="0.25">
      <c r="A229" s="14">
        <f t="shared" si="3"/>
        <v>226</v>
      </c>
      <c r="B229" s="1">
        <v>43605</v>
      </c>
      <c r="C229" s="18">
        <f>+YEAR(datos_arg[[#This Row],[Fecha]])</f>
        <v>2019</v>
      </c>
      <c r="D229" s="18">
        <f>+MONTH(datos_arg[[#This Row],[Fecha]])</f>
        <v>5</v>
      </c>
      <c r="E229" s="14" t="s">
        <v>1015</v>
      </c>
      <c r="F229" s="14" t="s">
        <v>430</v>
      </c>
      <c r="G229" s="14"/>
      <c r="H229" s="14" t="s">
        <v>7132</v>
      </c>
      <c r="I229" s="14" t="s">
        <v>7132</v>
      </c>
      <c r="J229" s="14" t="s">
        <v>425</v>
      </c>
      <c r="K229" s="14"/>
      <c r="L229" s="14" t="s">
        <v>425</v>
      </c>
      <c r="M229" s="14" t="s">
        <v>361</v>
      </c>
      <c r="N229" s="14" t="s">
        <v>90</v>
      </c>
      <c r="O229" s="14" t="s">
        <v>89</v>
      </c>
      <c r="P229" s="14"/>
      <c r="Q229" s="14"/>
      <c r="R229" s="14" t="s">
        <v>430</v>
      </c>
      <c r="S229" s="14" t="s">
        <v>439</v>
      </c>
      <c r="T229" s="35">
        <v>1200</v>
      </c>
      <c r="U229" s="14" t="s">
        <v>4</v>
      </c>
      <c r="V229" s="14">
        <v>45</v>
      </c>
      <c r="W229" s="16">
        <f>+IF(datos_arg[[#This Row],[Moneda]]="ARS",datos_arg[[#This Row],[Monto]],datos_arg[[#This Row],[Monto]]*datos_arg[[#This Row],[TC]])</f>
        <v>1200</v>
      </c>
      <c r="X229" s="16">
        <f>IFERROR(IF(datos_arg[[#This Row],[Moneda]]="USD",datos_arg[[#This Row],[Monto]],datos_arg[[#This Row],[Monto]]/datos_arg[[#This Row],[TC]]),0)</f>
        <v>26.666666666666668</v>
      </c>
      <c r="Y229" s="14"/>
    </row>
    <row r="230" spans="1:25" ht="15" customHeight="1" x14ac:dyDescent="0.25">
      <c r="A230" s="14">
        <f t="shared" si="3"/>
        <v>227</v>
      </c>
      <c r="B230" s="1">
        <v>43605</v>
      </c>
      <c r="C230" s="18">
        <f>+YEAR(datos_arg[[#This Row],[Fecha]])</f>
        <v>2019</v>
      </c>
      <c r="D230" s="18">
        <f>+MONTH(datos_arg[[#This Row],[Fecha]])</f>
        <v>5</v>
      </c>
      <c r="E230" s="14" t="s">
        <v>5358</v>
      </c>
      <c r="F230" s="14" t="s">
        <v>969</v>
      </c>
      <c r="G230" s="14"/>
      <c r="H230" s="14" t="s">
        <v>7132</v>
      </c>
      <c r="I230" s="14" t="s">
        <v>7132</v>
      </c>
      <c r="J230" s="14" t="s">
        <v>425</v>
      </c>
      <c r="K230" s="14"/>
      <c r="L230" s="14" t="s">
        <v>425</v>
      </c>
      <c r="M230" s="14" t="s">
        <v>514</v>
      </c>
      <c r="N230" s="14" t="s">
        <v>91</v>
      </c>
      <c r="O230" s="14" t="s">
        <v>566</v>
      </c>
      <c r="P230" s="14"/>
      <c r="Q230" s="14">
        <v>1</v>
      </c>
      <c r="R230" s="14" t="s">
        <v>969</v>
      </c>
      <c r="S230" s="14" t="s">
        <v>439</v>
      </c>
      <c r="T230" s="35">
        <v>12183</v>
      </c>
      <c r="U230" s="14" t="s">
        <v>4</v>
      </c>
      <c r="V230" s="14">
        <v>45</v>
      </c>
      <c r="W230" s="16">
        <f>+IF(datos_arg[[#This Row],[Moneda]]="ARS",datos_arg[[#This Row],[Monto]],datos_arg[[#This Row],[Monto]]*datos_arg[[#This Row],[TC]])</f>
        <v>12183</v>
      </c>
      <c r="X230" s="16">
        <f>IFERROR(IF(datos_arg[[#This Row],[Moneda]]="USD",datos_arg[[#This Row],[Monto]],datos_arg[[#This Row],[Monto]]/datos_arg[[#This Row],[TC]]),0)</f>
        <v>270.73333333333335</v>
      </c>
      <c r="Y230" s="14"/>
    </row>
    <row r="231" spans="1:25" ht="15" customHeight="1" x14ac:dyDescent="0.25">
      <c r="A231" s="14">
        <f t="shared" si="3"/>
        <v>228</v>
      </c>
      <c r="B231" s="1">
        <v>43605</v>
      </c>
      <c r="C231" s="18">
        <f>+YEAR(datos_arg[[#This Row],[Fecha]])</f>
        <v>2019</v>
      </c>
      <c r="D231" s="18">
        <f>+MONTH(datos_arg[[#This Row],[Fecha]])</f>
        <v>5</v>
      </c>
      <c r="E231" s="14" t="s">
        <v>1015</v>
      </c>
      <c r="F231" s="14" t="s">
        <v>403</v>
      </c>
      <c r="G231" s="14" t="s">
        <v>5383</v>
      </c>
      <c r="H231" s="14" t="s">
        <v>6646</v>
      </c>
      <c r="I231" s="14" t="s">
        <v>7132</v>
      </c>
      <c r="J231" s="14" t="s">
        <v>425</v>
      </c>
      <c r="K231" s="14"/>
      <c r="L231" s="14" t="s">
        <v>425</v>
      </c>
      <c r="M231" s="14" t="s">
        <v>567</v>
      </c>
      <c r="N231" s="14" t="s">
        <v>34</v>
      </c>
      <c r="O231" s="14"/>
      <c r="P231" s="14"/>
      <c r="Q231" s="14"/>
      <c r="R231" s="14" t="s">
        <v>5383</v>
      </c>
      <c r="S231" s="14" t="s">
        <v>439</v>
      </c>
      <c r="T231" s="35">
        <v>1900</v>
      </c>
      <c r="U231" s="14" t="s">
        <v>4</v>
      </c>
      <c r="V231" s="14">
        <v>45</v>
      </c>
      <c r="W231" s="16">
        <f>+IF(datos_arg[[#This Row],[Moneda]]="ARS",datos_arg[[#This Row],[Monto]],datos_arg[[#This Row],[Monto]]*datos_arg[[#This Row],[TC]])</f>
        <v>1900</v>
      </c>
      <c r="X231" s="16">
        <f>IFERROR(IF(datos_arg[[#This Row],[Moneda]]="USD",datos_arg[[#This Row],[Monto]],datos_arg[[#This Row],[Monto]]/datos_arg[[#This Row],[TC]]),0)</f>
        <v>42.222222222222221</v>
      </c>
      <c r="Y231" s="14"/>
    </row>
    <row r="232" spans="1:25" ht="15" customHeight="1" x14ac:dyDescent="0.25">
      <c r="A232" s="14">
        <f t="shared" si="3"/>
        <v>229</v>
      </c>
      <c r="B232" s="1">
        <v>43605</v>
      </c>
      <c r="C232" s="18">
        <f>+YEAR(datos_arg[[#This Row],[Fecha]])</f>
        <v>2019</v>
      </c>
      <c r="D232" s="18">
        <f>+MONTH(datos_arg[[#This Row],[Fecha]])</f>
        <v>5</v>
      </c>
      <c r="E232" s="14" t="s">
        <v>449</v>
      </c>
      <c r="F232" s="14" t="s">
        <v>523</v>
      </c>
      <c r="G232" s="14"/>
      <c r="H232" s="14" t="s">
        <v>7132</v>
      </c>
      <c r="I232" s="14" t="s">
        <v>7132</v>
      </c>
      <c r="J232" s="14" t="s">
        <v>425</v>
      </c>
      <c r="K232" s="14"/>
      <c r="L232" s="14" t="s">
        <v>425</v>
      </c>
      <c r="M232" s="14" t="s">
        <v>524</v>
      </c>
      <c r="N232" s="14" t="s">
        <v>524</v>
      </c>
      <c r="O232" s="14" t="s">
        <v>561</v>
      </c>
      <c r="P232" s="14"/>
      <c r="Q232" s="14"/>
      <c r="R232" s="14" t="s">
        <v>523</v>
      </c>
      <c r="S232" s="14" t="s">
        <v>439</v>
      </c>
      <c r="T232" s="35">
        <v>3500</v>
      </c>
      <c r="U232" s="14" t="s">
        <v>4</v>
      </c>
      <c r="V232" s="14">
        <v>45</v>
      </c>
      <c r="W232" s="16">
        <f>+IF(datos_arg[[#This Row],[Moneda]]="ARS",datos_arg[[#This Row],[Monto]],datos_arg[[#This Row],[Monto]]*datos_arg[[#This Row],[TC]])</f>
        <v>3500</v>
      </c>
      <c r="X232" s="16">
        <f>IFERROR(IF(datos_arg[[#This Row],[Moneda]]="USD",datos_arg[[#This Row],[Monto]],datos_arg[[#This Row],[Monto]]/datos_arg[[#This Row],[TC]]),0)</f>
        <v>77.777777777777771</v>
      </c>
      <c r="Y232" s="14"/>
    </row>
    <row r="233" spans="1:25" ht="15" customHeight="1" x14ac:dyDescent="0.25">
      <c r="A233" s="14">
        <f t="shared" si="3"/>
        <v>230</v>
      </c>
      <c r="B233" s="1">
        <v>43605</v>
      </c>
      <c r="C233" s="18">
        <f>+YEAR(datos_arg[[#This Row],[Fecha]])</f>
        <v>2019</v>
      </c>
      <c r="D233" s="18">
        <f>+MONTH(datos_arg[[#This Row],[Fecha]])</f>
        <v>5</v>
      </c>
      <c r="E233" s="14" t="s">
        <v>1015</v>
      </c>
      <c r="F233" s="14" t="s">
        <v>403</v>
      </c>
      <c r="G233" s="14" t="s">
        <v>5383</v>
      </c>
      <c r="H233" s="14" t="s">
        <v>7</v>
      </c>
      <c r="I233" s="14" t="s">
        <v>7132</v>
      </c>
      <c r="J233" s="14" t="s">
        <v>488</v>
      </c>
      <c r="K233" s="14" t="s">
        <v>421</v>
      </c>
      <c r="L233" s="14" t="s">
        <v>421</v>
      </c>
      <c r="M233" s="14" t="s">
        <v>558</v>
      </c>
      <c r="N233" s="14" t="s">
        <v>162</v>
      </c>
      <c r="O233" s="14" t="s">
        <v>559</v>
      </c>
      <c r="P233" s="14"/>
      <c r="Q233" s="14"/>
      <c r="R233" s="14" t="s">
        <v>5383</v>
      </c>
      <c r="S233" s="14" t="s">
        <v>439</v>
      </c>
      <c r="T233" s="35">
        <v>1620</v>
      </c>
      <c r="U233" s="14" t="s">
        <v>4</v>
      </c>
      <c r="V233" s="14">
        <v>45</v>
      </c>
      <c r="W233" s="16">
        <f>+IF(datos_arg[[#This Row],[Moneda]]="ARS",datos_arg[[#This Row],[Monto]],datos_arg[[#This Row],[Monto]]*datos_arg[[#This Row],[TC]])</f>
        <v>1620</v>
      </c>
      <c r="X233" s="16">
        <f>IFERROR(IF(datos_arg[[#This Row],[Moneda]]="USD",datos_arg[[#This Row],[Monto]],datos_arg[[#This Row],[Monto]]/datos_arg[[#This Row],[TC]]),0)</f>
        <v>36</v>
      </c>
      <c r="Y233" s="14"/>
    </row>
    <row r="234" spans="1:25" ht="15" customHeight="1" x14ac:dyDescent="0.25">
      <c r="A234" s="14">
        <f t="shared" si="3"/>
        <v>231</v>
      </c>
      <c r="B234" s="1">
        <v>43605</v>
      </c>
      <c r="C234" s="18">
        <f>+YEAR(datos_arg[[#This Row],[Fecha]])</f>
        <v>2019</v>
      </c>
      <c r="D234" s="18">
        <f>+MONTH(datos_arg[[#This Row],[Fecha]])</f>
        <v>5</v>
      </c>
      <c r="E234" s="14" t="s">
        <v>1015</v>
      </c>
      <c r="F234" s="14" t="s">
        <v>430</v>
      </c>
      <c r="G234" s="14"/>
      <c r="H234" s="14" t="s">
        <v>7132</v>
      </c>
      <c r="I234" s="14" t="s">
        <v>7132</v>
      </c>
      <c r="J234" s="14" t="s">
        <v>425</v>
      </c>
      <c r="K234" s="14"/>
      <c r="L234" s="14" t="s">
        <v>425</v>
      </c>
      <c r="M234" s="14" t="s">
        <v>60</v>
      </c>
      <c r="N234" s="14" t="s">
        <v>26</v>
      </c>
      <c r="O234" s="14"/>
      <c r="P234" s="14"/>
      <c r="Q234" s="14"/>
      <c r="R234" s="14" t="s">
        <v>430</v>
      </c>
      <c r="S234" s="14" t="s">
        <v>439</v>
      </c>
      <c r="T234" s="35">
        <v>1300</v>
      </c>
      <c r="U234" s="14" t="s">
        <v>4</v>
      </c>
      <c r="V234" s="14">
        <v>45</v>
      </c>
      <c r="W234" s="16">
        <f>+IF(datos_arg[[#This Row],[Moneda]]="ARS",datos_arg[[#This Row],[Monto]],datos_arg[[#This Row],[Monto]]*datos_arg[[#This Row],[TC]])</f>
        <v>1300</v>
      </c>
      <c r="X234" s="16">
        <f>IFERROR(IF(datos_arg[[#This Row],[Moneda]]="USD",datos_arg[[#This Row],[Monto]],datos_arg[[#This Row],[Monto]]/datos_arg[[#This Row],[TC]]),0)</f>
        <v>28.888888888888889</v>
      </c>
      <c r="Y234" s="14"/>
    </row>
    <row r="235" spans="1:25" ht="15" customHeight="1" x14ac:dyDescent="0.25">
      <c r="A235" s="14">
        <f t="shared" si="3"/>
        <v>232</v>
      </c>
      <c r="B235" s="1">
        <v>43606</v>
      </c>
      <c r="C235" s="18">
        <f>+YEAR(datos_arg[[#This Row],[Fecha]])</f>
        <v>2019</v>
      </c>
      <c r="D235" s="18">
        <f>+MONTH(datos_arg[[#This Row],[Fecha]])</f>
        <v>5</v>
      </c>
      <c r="E235" s="14" t="s">
        <v>617</v>
      </c>
      <c r="F235" s="14" t="s">
        <v>5384</v>
      </c>
      <c r="G235" s="14"/>
      <c r="H235" s="14" t="s">
        <v>7</v>
      </c>
      <c r="I235" s="14" t="s">
        <v>7132</v>
      </c>
      <c r="J235" s="14" t="s">
        <v>573</v>
      </c>
      <c r="K235" s="14"/>
      <c r="L235" s="14" t="s">
        <v>426</v>
      </c>
      <c r="M235" s="14" t="s">
        <v>423</v>
      </c>
      <c r="N235" s="14" t="s">
        <v>16</v>
      </c>
      <c r="O235" s="14" t="s">
        <v>568</v>
      </c>
      <c r="P235" s="14"/>
      <c r="Q235" s="14">
        <v>1</v>
      </c>
      <c r="R235" s="14" t="s">
        <v>5384</v>
      </c>
      <c r="S235" s="14" t="s">
        <v>439</v>
      </c>
      <c r="T235" s="35">
        <v>6300</v>
      </c>
      <c r="U235" s="14" t="s">
        <v>4</v>
      </c>
      <c r="V235" s="14">
        <v>45</v>
      </c>
      <c r="W235" s="16">
        <f>+IF(datos_arg[[#This Row],[Moneda]]="ARS",datos_arg[[#This Row],[Monto]],datos_arg[[#This Row],[Monto]]*datos_arg[[#This Row],[TC]])</f>
        <v>6300</v>
      </c>
      <c r="X235" s="16">
        <f>IFERROR(IF(datos_arg[[#This Row],[Moneda]]="USD",datos_arg[[#This Row],[Monto]],datos_arg[[#This Row],[Monto]]/datos_arg[[#This Row],[TC]]),0)</f>
        <v>140</v>
      </c>
      <c r="Y235" s="14"/>
    </row>
    <row r="236" spans="1:25" ht="15" customHeight="1" x14ac:dyDescent="0.25">
      <c r="A236" s="14">
        <f t="shared" si="3"/>
        <v>233</v>
      </c>
      <c r="B236" s="1">
        <v>43606</v>
      </c>
      <c r="C236" s="18">
        <f>+YEAR(datos_arg[[#This Row],[Fecha]])</f>
        <v>2019</v>
      </c>
      <c r="D236" s="18">
        <f>+MONTH(datos_arg[[#This Row],[Fecha]])</f>
        <v>5</v>
      </c>
      <c r="E236" s="14" t="s">
        <v>617</v>
      </c>
      <c r="F236" s="14" t="s">
        <v>6652</v>
      </c>
      <c r="G236" s="14" t="s">
        <v>6653</v>
      </c>
      <c r="H236" s="14" t="s">
        <v>6648</v>
      </c>
      <c r="I236" s="14" t="s">
        <v>3955</v>
      </c>
      <c r="J236" s="14" t="s">
        <v>761</v>
      </c>
      <c r="K236" s="14" t="s">
        <v>421</v>
      </c>
      <c r="L236" s="14" t="s">
        <v>426</v>
      </c>
      <c r="M236" s="14" t="s">
        <v>4437</v>
      </c>
      <c r="N236" s="14" t="s">
        <v>92</v>
      </c>
      <c r="O236" s="14" t="s">
        <v>569</v>
      </c>
      <c r="P236" s="14"/>
      <c r="Q236" s="14">
        <v>1</v>
      </c>
      <c r="R236" s="14" t="s">
        <v>6653</v>
      </c>
      <c r="S236" s="14" t="s">
        <v>439</v>
      </c>
      <c r="T236" s="35">
        <v>700</v>
      </c>
      <c r="U236" s="14" t="s">
        <v>4</v>
      </c>
      <c r="V236" s="14">
        <v>45</v>
      </c>
      <c r="W236" s="16">
        <f>+IF(datos_arg[[#This Row],[Moneda]]="ARS",datos_arg[[#This Row],[Monto]],datos_arg[[#This Row],[Monto]]*datos_arg[[#This Row],[TC]])</f>
        <v>700</v>
      </c>
      <c r="X236" s="16">
        <f>IFERROR(IF(datos_arg[[#This Row],[Moneda]]="USD",datos_arg[[#This Row],[Monto]],datos_arg[[#This Row],[Monto]]/datos_arg[[#This Row],[TC]]),0)</f>
        <v>15.555555555555555</v>
      </c>
      <c r="Y236" s="14"/>
    </row>
    <row r="237" spans="1:25" ht="15" customHeight="1" x14ac:dyDescent="0.25">
      <c r="A237" s="14">
        <f t="shared" si="3"/>
        <v>234</v>
      </c>
      <c r="B237" s="1">
        <v>43606</v>
      </c>
      <c r="C237" s="18">
        <f>+YEAR(datos_arg[[#This Row],[Fecha]])</f>
        <v>2019</v>
      </c>
      <c r="D237" s="18">
        <f>+MONTH(datos_arg[[#This Row],[Fecha]])</f>
        <v>5</v>
      </c>
      <c r="E237" s="14" t="s">
        <v>617</v>
      </c>
      <c r="F237" s="14" t="s">
        <v>5384</v>
      </c>
      <c r="G237" s="14"/>
      <c r="H237" s="14" t="s">
        <v>7</v>
      </c>
      <c r="I237" s="14" t="s">
        <v>7132</v>
      </c>
      <c r="J237" s="14" t="s">
        <v>573</v>
      </c>
      <c r="K237" s="14"/>
      <c r="L237" s="14" t="s">
        <v>426</v>
      </c>
      <c r="M237" s="14" t="s">
        <v>573</v>
      </c>
      <c r="N237" s="14" t="s">
        <v>20</v>
      </c>
      <c r="O237" s="14" t="s">
        <v>574</v>
      </c>
      <c r="P237" s="14"/>
      <c r="Q237" s="14">
        <v>1</v>
      </c>
      <c r="R237" s="14" t="s">
        <v>5384</v>
      </c>
      <c r="S237" s="14" t="s">
        <v>439</v>
      </c>
      <c r="T237" s="35">
        <v>6400</v>
      </c>
      <c r="U237" s="14" t="s">
        <v>4</v>
      </c>
      <c r="V237" s="14">
        <v>45</v>
      </c>
      <c r="W237" s="16">
        <f>+IF(datos_arg[[#This Row],[Moneda]]="ARS",datos_arg[[#This Row],[Monto]],datos_arg[[#This Row],[Monto]]*datos_arg[[#This Row],[TC]])</f>
        <v>6400</v>
      </c>
      <c r="X237" s="16">
        <f>IFERROR(IF(datos_arg[[#This Row],[Moneda]]="USD",datos_arg[[#This Row],[Monto]],datos_arg[[#This Row],[Monto]]/datos_arg[[#This Row],[TC]]),0)</f>
        <v>142.22222222222223</v>
      </c>
      <c r="Y237" s="14"/>
    </row>
    <row r="238" spans="1:25" ht="15" customHeight="1" x14ac:dyDescent="0.25">
      <c r="A238" s="14">
        <f t="shared" si="3"/>
        <v>235</v>
      </c>
      <c r="B238" s="1">
        <v>43607</v>
      </c>
      <c r="C238" s="18">
        <f>+YEAR(datos_arg[[#This Row],[Fecha]])</f>
        <v>2019</v>
      </c>
      <c r="D238" s="18">
        <f>+MONTH(datos_arg[[#This Row],[Fecha]])</f>
        <v>5</v>
      </c>
      <c r="E238" s="14" t="s">
        <v>617</v>
      </c>
      <c r="F238" s="14" t="s">
        <v>5384</v>
      </c>
      <c r="G238" s="14"/>
      <c r="H238" s="14" t="s">
        <v>7</v>
      </c>
      <c r="I238" s="14" t="s">
        <v>7132</v>
      </c>
      <c r="J238" s="14" t="s">
        <v>472</v>
      </c>
      <c r="K238" s="14"/>
      <c r="L238" s="14" t="s">
        <v>425</v>
      </c>
      <c r="M238" s="14" t="s">
        <v>570</v>
      </c>
      <c r="N238" s="14" t="s">
        <v>25</v>
      </c>
      <c r="O238" s="14" t="s">
        <v>571</v>
      </c>
      <c r="P238" s="14"/>
      <c r="Q238" s="14">
        <v>1</v>
      </c>
      <c r="R238" s="14" t="s">
        <v>5384</v>
      </c>
      <c r="S238" s="14" t="s">
        <v>439</v>
      </c>
      <c r="T238" s="35">
        <v>6850</v>
      </c>
      <c r="U238" s="14" t="s">
        <v>4</v>
      </c>
      <c r="V238" s="14">
        <v>45</v>
      </c>
      <c r="W238" s="16">
        <f>+IF(datos_arg[[#This Row],[Moneda]]="ARS",datos_arg[[#This Row],[Monto]],datos_arg[[#This Row],[Monto]]*datos_arg[[#This Row],[TC]])</f>
        <v>6850</v>
      </c>
      <c r="X238" s="16">
        <f>IFERROR(IF(datos_arg[[#This Row],[Moneda]]="USD",datos_arg[[#This Row],[Monto]],datos_arg[[#This Row],[Monto]]/datos_arg[[#This Row],[TC]]),0)</f>
        <v>152.22222222222223</v>
      </c>
      <c r="Y238" s="14"/>
    </row>
    <row r="239" spans="1:25" x14ac:dyDescent="0.25">
      <c r="A239" s="14">
        <f t="shared" si="3"/>
        <v>236</v>
      </c>
      <c r="B239" s="1">
        <v>43607</v>
      </c>
      <c r="C239" s="18">
        <f>+YEAR(datos_arg[[#This Row],[Fecha]])</f>
        <v>2019</v>
      </c>
      <c r="D239" s="18">
        <f>+MONTH(datos_arg[[#This Row],[Fecha]])</f>
        <v>5</v>
      </c>
      <c r="E239" s="14" t="s">
        <v>408</v>
      </c>
      <c r="F239" s="14" t="s">
        <v>69</v>
      </c>
      <c r="G239" s="14"/>
      <c r="H239" s="14" t="s">
        <v>7132</v>
      </c>
      <c r="I239" s="14" t="s">
        <v>7132</v>
      </c>
      <c r="J239" s="14" t="s">
        <v>425</v>
      </c>
      <c r="K239" s="14"/>
      <c r="L239" s="14" t="s">
        <v>425</v>
      </c>
      <c r="M239" s="14" t="s">
        <v>556</v>
      </c>
      <c r="N239" s="14" t="s">
        <v>556</v>
      </c>
      <c r="O239" s="14"/>
      <c r="P239" s="14"/>
      <c r="Q239" s="14"/>
      <c r="R239" s="14" t="s">
        <v>439</v>
      </c>
      <c r="S239" s="14" t="s">
        <v>440</v>
      </c>
      <c r="T239" s="35">
        <v>1000</v>
      </c>
      <c r="U239" s="14" t="s">
        <v>2</v>
      </c>
      <c r="V239" s="14">
        <v>45</v>
      </c>
      <c r="W239" s="16">
        <f>+IF(datos_arg[[#This Row],[Moneda]]="ARS",datos_arg[[#This Row],[Monto]],datos_arg[[#This Row],[Monto]]*datos_arg[[#This Row],[TC]])</f>
        <v>45000</v>
      </c>
      <c r="X239" s="16">
        <f>IFERROR(IF(datos_arg[[#This Row],[Moneda]]="USD",datos_arg[[#This Row],[Monto]],datos_arg[[#This Row],[Monto]]/datos_arg[[#This Row],[TC]]),0)</f>
        <v>1000</v>
      </c>
      <c r="Y239" s="14"/>
    </row>
    <row r="240" spans="1:25" ht="15" customHeight="1" x14ac:dyDescent="0.25">
      <c r="A240" s="14">
        <f t="shared" si="3"/>
        <v>237</v>
      </c>
      <c r="B240" s="1">
        <v>43607</v>
      </c>
      <c r="C240" s="18">
        <f>+YEAR(datos_arg[[#This Row],[Fecha]])</f>
        <v>2019</v>
      </c>
      <c r="D240" s="18">
        <f>+MONTH(datos_arg[[#This Row],[Fecha]])</f>
        <v>5</v>
      </c>
      <c r="E240" s="14" t="s">
        <v>617</v>
      </c>
      <c r="F240" s="14" t="s">
        <v>5384</v>
      </c>
      <c r="G240" s="14"/>
      <c r="H240" s="14" t="s">
        <v>7</v>
      </c>
      <c r="I240" s="14" t="s">
        <v>7132</v>
      </c>
      <c r="J240" s="14" t="s">
        <v>425</v>
      </c>
      <c r="K240" s="14"/>
      <c r="L240" s="14" t="s">
        <v>421</v>
      </c>
      <c r="M240" s="14" t="s">
        <v>538</v>
      </c>
      <c r="N240" s="14" t="s">
        <v>24</v>
      </c>
      <c r="O240" s="14" t="s">
        <v>572</v>
      </c>
      <c r="P240" s="14"/>
      <c r="Q240" s="14">
        <v>1</v>
      </c>
      <c r="R240" s="14" t="s">
        <v>5384</v>
      </c>
      <c r="S240" s="14" t="s">
        <v>439</v>
      </c>
      <c r="T240" s="35">
        <v>17000</v>
      </c>
      <c r="U240" s="14" t="s">
        <v>4</v>
      </c>
      <c r="V240" s="14">
        <v>45</v>
      </c>
      <c r="W240" s="16">
        <f>+IF(datos_arg[[#This Row],[Moneda]]="ARS",datos_arg[[#This Row],[Monto]],datos_arg[[#This Row],[Monto]]*datos_arg[[#This Row],[TC]])</f>
        <v>17000</v>
      </c>
      <c r="X240" s="16">
        <f>IFERROR(IF(datos_arg[[#This Row],[Moneda]]="USD",datos_arg[[#This Row],[Monto]],datos_arg[[#This Row],[Monto]]/datos_arg[[#This Row],[TC]]),0)</f>
        <v>377.77777777777777</v>
      </c>
      <c r="Y240" s="14"/>
    </row>
    <row r="241" spans="1:25" ht="15" customHeight="1" x14ac:dyDescent="0.25">
      <c r="A241" s="14">
        <f t="shared" si="3"/>
        <v>238</v>
      </c>
      <c r="B241" s="1">
        <v>43607</v>
      </c>
      <c r="C241" s="18">
        <f>+YEAR(datos_arg[[#This Row],[Fecha]])</f>
        <v>2019</v>
      </c>
      <c r="D241" s="18">
        <f>+MONTH(datos_arg[[#This Row],[Fecha]])</f>
        <v>5</v>
      </c>
      <c r="E241" s="14" t="s">
        <v>1015</v>
      </c>
      <c r="F241" s="14" t="s">
        <v>430</v>
      </c>
      <c r="G241" s="14"/>
      <c r="H241" s="14" t="s">
        <v>7132</v>
      </c>
      <c r="I241" s="14" t="s">
        <v>7132</v>
      </c>
      <c r="J241" s="14" t="s">
        <v>425</v>
      </c>
      <c r="K241" s="14"/>
      <c r="L241" s="14" t="s">
        <v>425</v>
      </c>
      <c r="M241" s="14" t="s">
        <v>57</v>
      </c>
      <c r="N241" s="14" t="s">
        <v>57</v>
      </c>
      <c r="O241" s="14" t="s">
        <v>93</v>
      </c>
      <c r="P241" s="14"/>
      <c r="Q241" s="14"/>
      <c r="R241" s="14" t="s">
        <v>430</v>
      </c>
      <c r="S241" s="14" t="s">
        <v>439</v>
      </c>
      <c r="T241" s="35">
        <v>600</v>
      </c>
      <c r="U241" s="14" t="s">
        <v>4</v>
      </c>
      <c r="V241" s="14">
        <v>45</v>
      </c>
      <c r="W241" s="16">
        <f>+IF(datos_arg[[#This Row],[Moneda]]="ARS",datos_arg[[#This Row],[Monto]],datos_arg[[#This Row],[Monto]]*datos_arg[[#This Row],[TC]])</f>
        <v>600</v>
      </c>
      <c r="X241" s="16">
        <f>IFERROR(IF(datos_arg[[#This Row],[Moneda]]="USD",datos_arg[[#This Row],[Monto]],datos_arg[[#This Row],[Monto]]/datos_arg[[#This Row],[TC]]),0)</f>
        <v>13.333333333333334</v>
      </c>
      <c r="Y241" s="14"/>
    </row>
    <row r="242" spans="1:25" ht="15" customHeight="1" x14ac:dyDescent="0.25">
      <c r="A242" s="14">
        <f t="shared" si="3"/>
        <v>239</v>
      </c>
      <c r="B242" s="1">
        <v>43609</v>
      </c>
      <c r="C242" s="18">
        <f>+YEAR(datos_arg[[#This Row],[Fecha]])</f>
        <v>2019</v>
      </c>
      <c r="D242" s="18">
        <f>+MONTH(datos_arg[[#This Row],[Fecha]])</f>
        <v>5</v>
      </c>
      <c r="E242" s="14" t="s">
        <v>617</v>
      </c>
      <c r="F242" s="14" t="s">
        <v>5384</v>
      </c>
      <c r="G242" s="14"/>
      <c r="H242" s="14" t="s">
        <v>7</v>
      </c>
      <c r="I242" s="14" t="s">
        <v>7132</v>
      </c>
      <c r="J242" s="14" t="s">
        <v>573</v>
      </c>
      <c r="K242" s="14"/>
      <c r="L242" s="14" t="s">
        <v>426</v>
      </c>
      <c r="M242" s="14" t="s">
        <v>573</v>
      </c>
      <c r="N242" s="14" t="s">
        <v>16</v>
      </c>
      <c r="O242" s="14" t="s">
        <v>94</v>
      </c>
      <c r="P242" s="14"/>
      <c r="Q242" s="14">
        <v>1</v>
      </c>
      <c r="R242" s="14" t="s">
        <v>5384</v>
      </c>
      <c r="S242" s="14" t="s">
        <v>439</v>
      </c>
      <c r="T242" s="35">
        <v>1250</v>
      </c>
      <c r="U242" s="14" t="s">
        <v>4</v>
      </c>
      <c r="V242" s="14">
        <v>45</v>
      </c>
      <c r="W242" s="16">
        <f>+IF(datos_arg[[#This Row],[Moneda]]="ARS",datos_arg[[#This Row],[Monto]],datos_arg[[#This Row],[Monto]]*datos_arg[[#This Row],[TC]])</f>
        <v>1250</v>
      </c>
      <c r="X242" s="16">
        <f>IFERROR(IF(datos_arg[[#This Row],[Moneda]]="USD",datos_arg[[#This Row],[Monto]],datos_arg[[#This Row],[Monto]]/datos_arg[[#This Row],[TC]]),0)</f>
        <v>27.777777777777779</v>
      </c>
      <c r="Y242" s="14"/>
    </row>
    <row r="243" spans="1:25" ht="15" customHeight="1" x14ac:dyDescent="0.25">
      <c r="A243" s="14">
        <f t="shared" si="3"/>
        <v>240</v>
      </c>
      <c r="B243" s="1">
        <v>43612</v>
      </c>
      <c r="C243" s="18">
        <f>+YEAR(datos_arg[[#This Row],[Fecha]])</f>
        <v>2019</v>
      </c>
      <c r="D243" s="18">
        <f>+MONTH(datos_arg[[#This Row],[Fecha]])</f>
        <v>5</v>
      </c>
      <c r="E243" s="14" t="s">
        <v>449</v>
      </c>
      <c r="F243" s="14" t="s">
        <v>523</v>
      </c>
      <c r="G243" s="14"/>
      <c r="H243" s="14" t="s">
        <v>7132</v>
      </c>
      <c r="I243" s="14" t="s">
        <v>7132</v>
      </c>
      <c r="J243" s="14" t="s">
        <v>425</v>
      </c>
      <c r="K243" s="14"/>
      <c r="L243" s="14" t="s">
        <v>425</v>
      </c>
      <c r="M243" s="14" t="s">
        <v>515</v>
      </c>
      <c r="N243" s="14" t="s">
        <v>515</v>
      </c>
      <c r="O243" s="14"/>
      <c r="P243" s="14"/>
      <c r="Q243" s="14"/>
      <c r="R243" s="14" t="s">
        <v>523</v>
      </c>
      <c r="S243" s="14" t="s">
        <v>439</v>
      </c>
      <c r="T243" s="35">
        <v>400</v>
      </c>
      <c r="U243" s="14" t="s">
        <v>4</v>
      </c>
      <c r="V243" s="14">
        <v>45</v>
      </c>
      <c r="W243" s="16">
        <f>+IF(datos_arg[[#This Row],[Moneda]]="ARS",datos_arg[[#This Row],[Monto]],datos_arg[[#This Row],[Monto]]*datos_arg[[#This Row],[TC]])</f>
        <v>400</v>
      </c>
      <c r="X243" s="16">
        <f>IFERROR(IF(datos_arg[[#This Row],[Moneda]]="USD",datos_arg[[#This Row],[Monto]],datos_arg[[#This Row],[Monto]]/datos_arg[[#This Row],[TC]]),0)</f>
        <v>8.8888888888888893</v>
      </c>
      <c r="Y243" s="14"/>
    </row>
    <row r="244" spans="1:25" x14ac:dyDescent="0.25">
      <c r="A244" s="14">
        <f t="shared" si="3"/>
        <v>241</v>
      </c>
      <c r="B244" s="1">
        <v>43612</v>
      </c>
      <c r="C244" s="18">
        <f>+YEAR(datos_arg[[#This Row],[Fecha]])</f>
        <v>2019</v>
      </c>
      <c r="D244" s="18">
        <f>+MONTH(datos_arg[[#This Row],[Fecha]])</f>
        <v>5</v>
      </c>
      <c r="E244" s="14" t="s">
        <v>408</v>
      </c>
      <c r="F244" s="14" t="s">
        <v>69</v>
      </c>
      <c r="G244" s="14"/>
      <c r="H244" s="14" t="s">
        <v>7132</v>
      </c>
      <c r="I244" s="14" t="s">
        <v>7132</v>
      </c>
      <c r="J244" s="14" t="s">
        <v>425</v>
      </c>
      <c r="K244" s="14"/>
      <c r="L244" s="14" t="s">
        <v>425</v>
      </c>
      <c r="M244" s="14" t="s">
        <v>556</v>
      </c>
      <c r="N244" s="14" t="s">
        <v>556</v>
      </c>
      <c r="O244" s="14"/>
      <c r="P244" s="14"/>
      <c r="Q244" s="14"/>
      <c r="R244" s="14" t="s">
        <v>439</v>
      </c>
      <c r="S244" s="14" t="s">
        <v>440</v>
      </c>
      <c r="T244" s="35">
        <v>500</v>
      </c>
      <c r="U244" s="14" t="s">
        <v>2</v>
      </c>
      <c r="V244" s="14">
        <v>45</v>
      </c>
      <c r="W244" s="16">
        <f>+IF(datos_arg[[#This Row],[Moneda]]="ARS",datos_arg[[#This Row],[Monto]],datos_arg[[#This Row],[Monto]]*datos_arg[[#This Row],[TC]])</f>
        <v>22500</v>
      </c>
      <c r="X244" s="16">
        <f>IFERROR(IF(datos_arg[[#This Row],[Moneda]]="USD",datos_arg[[#This Row],[Monto]],datos_arg[[#This Row],[Monto]]/datos_arg[[#This Row],[TC]]),0)</f>
        <v>500</v>
      </c>
      <c r="Y244" s="14"/>
    </row>
    <row r="245" spans="1:25" ht="15" customHeight="1" x14ac:dyDescent="0.25">
      <c r="A245" s="14">
        <f t="shared" si="3"/>
        <v>242</v>
      </c>
      <c r="B245" s="1">
        <v>43612</v>
      </c>
      <c r="C245" s="18">
        <f>+YEAR(datos_arg[[#This Row],[Fecha]])</f>
        <v>2019</v>
      </c>
      <c r="D245" s="18">
        <f>+MONTH(datos_arg[[#This Row],[Fecha]])</f>
        <v>5</v>
      </c>
      <c r="E245" s="14" t="s">
        <v>617</v>
      </c>
      <c r="F245" s="14" t="s">
        <v>5384</v>
      </c>
      <c r="G245" s="14"/>
      <c r="H245" s="14" t="s">
        <v>7</v>
      </c>
      <c r="I245" s="14" t="s">
        <v>7132</v>
      </c>
      <c r="J245" s="14" t="s">
        <v>472</v>
      </c>
      <c r="K245" s="14"/>
      <c r="L245" s="14" t="s">
        <v>421</v>
      </c>
      <c r="M245" s="14" t="s">
        <v>472</v>
      </c>
      <c r="N245" s="14" t="s">
        <v>81</v>
      </c>
      <c r="O245" s="14" t="s">
        <v>575</v>
      </c>
      <c r="P245" s="14"/>
      <c r="Q245" s="14">
        <v>1</v>
      </c>
      <c r="R245" s="14" t="s">
        <v>5384</v>
      </c>
      <c r="S245" s="14" t="s">
        <v>439</v>
      </c>
      <c r="T245" s="35">
        <v>19400</v>
      </c>
      <c r="U245" s="14" t="s">
        <v>4</v>
      </c>
      <c r="V245" s="14">
        <v>45</v>
      </c>
      <c r="W245" s="16">
        <f>+IF(datos_arg[[#This Row],[Moneda]]="ARS",datos_arg[[#This Row],[Monto]],datos_arg[[#This Row],[Monto]]*datos_arg[[#This Row],[TC]])</f>
        <v>19400</v>
      </c>
      <c r="X245" s="16">
        <f>IFERROR(IF(datos_arg[[#This Row],[Moneda]]="USD",datos_arg[[#This Row],[Monto]],datos_arg[[#This Row],[Monto]]/datos_arg[[#This Row],[TC]]),0)</f>
        <v>431.11111111111109</v>
      </c>
      <c r="Y245" s="14"/>
    </row>
    <row r="246" spans="1:25" ht="15" customHeight="1" x14ac:dyDescent="0.25">
      <c r="A246" s="14">
        <f t="shared" si="3"/>
        <v>243</v>
      </c>
      <c r="B246" s="1">
        <v>43615</v>
      </c>
      <c r="C246" s="18">
        <f>+YEAR(datos_arg[[#This Row],[Fecha]])</f>
        <v>2019</v>
      </c>
      <c r="D246" s="18">
        <f>+MONTH(datos_arg[[#This Row],[Fecha]])</f>
        <v>5</v>
      </c>
      <c r="E246" s="14" t="s">
        <v>1015</v>
      </c>
      <c r="F246" s="14" t="s">
        <v>403</v>
      </c>
      <c r="G246" s="14" t="s">
        <v>970</v>
      </c>
      <c r="H246" s="14" t="s">
        <v>433</v>
      </c>
      <c r="I246" s="14" t="s">
        <v>590</v>
      </c>
      <c r="J246" s="14" t="s">
        <v>425</v>
      </c>
      <c r="K246" s="14"/>
      <c r="L246" s="14" t="s">
        <v>425</v>
      </c>
      <c r="M246" s="14" t="s">
        <v>576</v>
      </c>
      <c r="N246" s="14" t="s">
        <v>95</v>
      </c>
      <c r="O246" s="14" t="s">
        <v>577</v>
      </c>
      <c r="P246" s="14"/>
      <c r="Q246" s="14"/>
      <c r="R246" s="14" t="s">
        <v>970</v>
      </c>
      <c r="S246" s="14" t="s">
        <v>439</v>
      </c>
      <c r="T246" s="35">
        <v>700</v>
      </c>
      <c r="U246" s="14" t="s">
        <v>4</v>
      </c>
      <c r="V246" s="14">
        <v>45</v>
      </c>
      <c r="W246" s="16">
        <f>+IF(datos_arg[[#This Row],[Moneda]]="ARS",datos_arg[[#This Row],[Monto]],datos_arg[[#This Row],[Monto]]*datos_arg[[#This Row],[TC]])</f>
        <v>700</v>
      </c>
      <c r="X246" s="16">
        <f>IFERROR(IF(datos_arg[[#This Row],[Moneda]]="USD",datos_arg[[#This Row],[Monto]],datos_arg[[#This Row],[Monto]]/datos_arg[[#This Row],[TC]]),0)</f>
        <v>15.555555555555555</v>
      </c>
      <c r="Y246" s="14"/>
    </row>
    <row r="247" spans="1:25" ht="15" customHeight="1" x14ac:dyDescent="0.25">
      <c r="A247" s="14">
        <f t="shared" si="3"/>
        <v>244</v>
      </c>
      <c r="B247" s="1">
        <v>43619</v>
      </c>
      <c r="C247" s="18">
        <f>+YEAR(datos_arg[[#This Row],[Fecha]])</f>
        <v>2019</v>
      </c>
      <c r="D247" s="18">
        <f>+MONTH(datos_arg[[#This Row],[Fecha]])</f>
        <v>6</v>
      </c>
      <c r="E247" s="14" t="s">
        <v>617</v>
      </c>
      <c r="F247" s="14" t="s">
        <v>5384</v>
      </c>
      <c r="G247" s="14"/>
      <c r="H247" s="14" t="s">
        <v>7</v>
      </c>
      <c r="I247" s="14" t="s">
        <v>7132</v>
      </c>
      <c r="J247" s="14" t="s">
        <v>425</v>
      </c>
      <c r="K247" s="14"/>
      <c r="L247" s="14" t="s">
        <v>425</v>
      </c>
      <c r="M247" s="14" t="s">
        <v>578</v>
      </c>
      <c r="N247" s="14" t="s">
        <v>96</v>
      </c>
      <c r="O247" s="14"/>
      <c r="P247" s="14"/>
      <c r="Q247" s="14">
        <v>1</v>
      </c>
      <c r="R247" s="14" t="s">
        <v>5384</v>
      </c>
      <c r="S247" s="14" t="s">
        <v>439</v>
      </c>
      <c r="T247" s="35">
        <v>20000</v>
      </c>
      <c r="U247" s="14" t="s">
        <v>4</v>
      </c>
      <c r="V247" s="14">
        <v>45</v>
      </c>
      <c r="W247" s="16">
        <f>+IF(datos_arg[[#This Row],[Moneda]]="ARS",datos_arg[[#This Row],[Monto]],datos_arg[[#This Row],[Monto]]*datos_arg[[#This Row],[TC]])</f>
        <v>20000</v>
      </c>
      <c r="X247" s="16">
        <f>IFERROR(IF(datos_arg[[#This Row],[Moneda]]="USD",datos_arg[[#This Row],[Monto]],datos_arg[[#This Row],[Monto]]/datos_arg[[#This Row],[TC]]),0)</f>
        <v>444.44444444444446</v>
      </c>
      <c r="Y247" s="14"/>
    </row>
    <row r="248" spans="1:25" x14ac:dyDescent="0.25">
      <c r="A248" s="14">
        <f t="shared" si="3"/>
        <v>245</v>
      </c>
      <c r="B248" s="1">
        <v>43619</v>
      </c>
      <c r="C248" s="18">
        <f>+YEAR(datos_arg[[#This Row],[Fecha]])</f>
        <v>2019</v>
      </c>
      <c r="D248" s="18">
        <f>+MONTH(datos_arg[[#This Row],[Fecha]])</f>
        <v>6</v>
      </c>
      <c r="E248" s="14" t="s">
        <v>1016</v>
      </c>
      <c r="F248" s="14" t="s">
        <v>5365</v>
      </c>
      <c r="G248" s="14" t="s">
        <v>6695</v>
      </c>
      <c r="H248" s="14" t="s">
        <v>7132</v>
      </c>
      <c r="I248" s="14" t="s">
        <v>7132</v>
      </c>
      <c r="J248" s="14" t="s">
        <v>425</v>
      </c>
      <c r="K248" s="14"/>
      <c r="L248" s="14" t="s">
        <v>425</v>
      </c>
      <c r="M248" s="14" t="s">
        <v>436</v>
      </c>
      <c r="N248" s="14" t="s">
        <v>436</v>
      </c>
      <c r="O248" s="14"/>
      <c r="P248" s="14"/>
      <c r="Q248" s="14"/>
      <c r="R248" s="14" t="s">
        <v>5365</v>
      </c>
      <c r="S248" s="14" t="s">
        <v>440</v>
      </c>
      <c r="T248" s="35">
        <v>1500</v>
      </c>
      <c r="U248" s="14" t="s">
        <v>2</v>
      </c>
      <c r="V248" s="14">
        <v>45.2</v>
      </c>
      <c r="W248" s="16">
        <f>+IF(datos_arg[[#This Row],[Moneda]]="ARS",datos_arg[[#This Row],[Monto]],datos_arg[[#This Row],[Monto]]*datos_arg[[#This Row],[TC]])</f>
        <v>67800</v>
      </c>
      <c r="X248" s="16">
        <f>IFERROR(IF(datos_arg[[#This Row],[Moneda]]="USD",datos_arg[[#This Row],[Monto]],datos_arg[[#This Row],[Monto]]/datos_arg[[#This Row],[TC]]),0)</f>
        <v>1500</v>
      </c>
      <c r="Y248" s="14"/>
    </row>
    <row r="249" spans="1:25" x14ac:dyDescent="0.25">
      <c r="A249" s="14">
        <f t="shared" si="3"/>
        <v>246</v>
      </c>
      <c r="B249" s="1">
        <v>43619</v>
      </c>
      <c r="C249" s="18">
        <f>+YEAR(datos_arg[[#This Row],[Fecha]])</f>
        <v>2019</v>
      </c>
      <c r="D249" s="18">
        <f>+MONTH(datos_arg[[#This Row],[Fecha]])</f>
        <v>6</v>
      </c>
      <c r="E249" s="14" t="s">
        <v>1016</v>
      </c>
      <c r="F249" s="14" t="s">
        <v>5365</v>
      </c>
      <c r="G249" s="14" t="s">
        <v>6696</v>
      </c>
      <c r="H249" s="14" t="s">
        <v>7132</v>
      </c>
      <c r="I249" s="14" t="s">
        <v>7132</v>
      </c>
      <c r="J249" s="14" t="s">
        <v>425</v>
      </c>
      <c r="K249" s="14"/>
      <c r="L249" s="14" t="s">
        <v>425</v>
      </c>
      <c r="M249" s="14" t="s">
        <v>481</v>
      </c>
      <c r="N249" s="14" t="s">
        <v>481</v>
      </c>
      <c r="O249" s="14"/>
      <c r="P249" s="14"/>
      <c r="Q249" s="14"/>
      <c r="R249" s="14" t="s">
        <v>5365</v>
      </c>
      <c r="S249" s="14" t="s">
        <v>440</v>
      </c>
      <c r="T249" s="35">
        <v>700</v>
      </c>
      <c r="U249" s="14" t="s">
        <v>2</v>
      </c>
      <c r="V249" s="14">
        <v>45.2</v>
      </c>
      <c r="W249" s="16">
        <f>+IF(datos_arg[[#This Row],[Moneda]]="ARS",datos_arg[[#This Row],[Monto]],datos_arg[[#This Row],[Monto]]*datos_arg[[#This Row],[TC]])</f>
        <v>31640.000000000004</v>
      </c>
      <c r="X249" s="16">
        <f>IFERROR(IF(datos_arg[[#This Row],[Moneda]]="USD",datos_arg[[#This Row],[Monto]],datos_arg[[#This Row],[Monto]]/datos_arg[[#This Row],[TC]]),0)</f>
        <v>700</v>
      </c>
      <c r="Y249" s="14"/>
    </row>
    <row r="250" spans="1:25" x14ac:dyDescent="0.25">
      <c r="A250" s="14">
        <f t="shared" si="3"/>
        <v>247</v>
      </c>
      <c r="B250" s="1">
        <v>43619</v>
      </c>
      <c r="C250" s="18">
        <f>+YEAR(datos_arg[[#This Row],[Fecha]])</f>
        <v>2019</v>
      </c>
      <c r="D250" s="18">
        <f>+MONTH(datos_arg[[#This Row],[Fecha]])</f>
        <v>6</v>
      </c>
      <c r="E250" s="14" t="s">
        <v>408</v>
      </c>
      <c r="F250" s="14" t="s">
        <v>69</v>
      </c>
      <c r="G250" s="14"/>
      <c r="H250" s="14" t="s">
        <v>7132</v>
      </c>
      <c r="I250" s="14" t="s">
        <v>7132</v>
      </c>
      <c r="J250" s="14" t="s">
        <v>425</v>
      </c>
      <c r="K250" s="14"/>
      <c r="L250" s="14" t="s">
        <v>425</v>
      </c>
      <c r="M250" s="14" t="s">
        <v>556</v>
      </c>
      <c r="N250" s="14" t="s">
        <v>556</v>
      </c>
      <c r="O250" s="14"/>
      <c r="P250" s="14"/>
      <c r="Q250" s="14"/>
      <c r="R250" s="14" t="s">
        <v>439</v>
      </c>
      <c r="S250" s="14" t="s">
        <v>440</v>
      </c>
      <c r="T250" s="35">
        <v>1500</v>
      </c>
      <c r="U250" s="14" t="s">
        <v>2</v>
      </c>
      <c r="V250" s="14">
        <v>45.2</v>
      </c>
      <c r="W250" s="16">
        <f>+IF(datos_arg[[#This Row],[Moneda]]="ARS",datos_arg[[#This Row],[Monto]],datos_arg[[#This Row],[Monto]]*datos_arg[[#This Row],[TC]])</f>
        <v>67800</v>
      </c>
      <c r="X250" s="16">
        <f>IFERROR(IF(datos_arg[[#This Row],[Moneda]]="USD",datos_arg[[#This Row],[Monto]],datos_arg[[#This Row],[Monto]]/datos_arg[[#This Row],[TC]]),0)</f>
        <v>1500</v>
      </c>
      <c r="Y250" s="14"/>
    </row>
    <row r="251" spans="1:25" ht="15" customHeight="1" x14ac:dyDescent="0.25">
      <c r="A251" s="14">
        <f t="shared" si="3"/>
        <v>248</v>
      </c>
      <c r="B251" s="1">
        <v>43619</v>
      </c>
      <c r="C251" s="18">
        <f>+YEAR(datos_arg[[#This Row],[Fecha]])</f>
        <v>2019</v>
      </c>
      <c r="D251" s="18">
        <f>+MONTH(datos_arg[[#This Row],[Fecha]])</f>
        <v>6</v>
      </c>
      <c r="E251" s="14" t="s">
        <v>617</v>
      </c>
      <c r="F251" s="14" t="s">
        <v>5384</v>
      </c>
      <c r="G251" s="14"/>
      <c r="H251" s="14" t="s">
        <v>7</v>
      </c>
      <c r="I251" s="14" t="s">
        <v>7132</v>
      </c>
      <c r="J251" s="14" t="s">
        <v>6644</v>
      </c>
      <c r="K251" s="14"/>
      <c r="L251" s="14" t="s">
        <v>425</v>
      </c>
      <c r="M251" s="14" t="s">
        <v>579</v>
      </c>
      <c r="N251" s="14" t="s">
        <v>580</v>
      </c>
      <c r="O251" s="14" t="s">
        <v>581</v>
      </c>
      <c r="P251" s="14"/>
      <c r="Q251" s="14">
        <v>1</v>
      </c>
      <c r="R251" s="14" t="s">
        <v>5384</v>
      </c>
      <c r="S251" s="14" t="s">
        <v>439</v>
      </c>
      <c r="T251" s="35">
        <v>15000</v>
      </c>
      <c r="U251" s="14" t="s">
        <v>4</v>
      </c>
      <c r="V251" s="14">
        <v>45.2</v>
      </c>
      <c r="W251" s="16">
        <f>+IF(datos_arg[[#This Row],[Moneda]]="ARS",datos_arg[[#This Row],[Monto]],datos_arg[[#This Row],[Monto]]*datos_arg[[#This Row],[TC]])</f>
        <v>15000</v>
      </c>
      <c r="X251" s="16">
        <f>IFERROR(IF(datos_arg[[#This Row],[Moneda]]="USD",datos_arg[[#This Row],[Monto]],datos_arg[[#This Row],[Monto]]/datos_arg[[#This Row],[TC]]),0)</f>
        <v>331.85840707964599</v>
      </c>
      <c r="Y251" s="14"/>
    </row>
    <row r="252" spans="1:25" x14ac:dyDescent="0.25">
      <c r="A252" s="14">
        <f t="shared" si="3"/>
        <v>249</v>
      </c>
      <c r="B252" s="1">
        <v>43619</v>
      </c>
      <c r="C252" s="18">
        <f>+YEAR(datos_arg[[#This Row],[Fecha]])</f>
        <v>2019</v>
      </c>
      <c r="D252" s="18">
        <f>+MONTH(datos_arg[[#This Row],[Fecha]])</f>
        <v>6</v>
      </c>
      <c r="E252" s="14" t="s">
        <v>1016</v>
      </c>
      <c r="F252" s="14" t="s">
        <v>5364</v>
      </c>
      <c r="G252" s="14" t="s">
        <v>6699</v>
      </c>
      <c r="H252" s="14" t="s">
        <v>7132</v>
      </c>
      <c r="I252" s="14" t="s">
        <v>7132</v>
      </c>
      <c r="J252" s="14" t="s">
        <v>425</v>
      </c>
      <c r="K252" s="14"/>
      <c r="L252" s="14" t="s">
        <v>425</v>
      </c>
      <c r="M252" s="14" t="s">
        <v>137</v>
      </c>
      <c r="N252" s="14" t="s">
        <v>137</v>
      </c>
      <c r="O252" s="14"/>
      <c r="P252" s="14"/>
      <c r="Q252" s="14"/>
      <c r="R252" s="14" t="s">
        <v>5364</v>
      </c>
      <c r="S252" s="14" t="s">
        <v>440</v>
      </c>
      <c r="T252" s="35">
        <v>3100</v>
      </c>
      <c r="U252" s="14" t="s">
        <v>2</v>
      </c>
      <c r="V252" s="14">
        <v>45</v>
      </c>
      <c r="W252" s="16">
        <f>+IF(datos_arg[[#This Row],[Moneda]]="ARS",datos_arg[[#This Row],[Monto]],datos_arg[[#This Row],[Monto]]*datos_arg[[#This Row],[TC]])</f>
        <v>139500</v>
      </c>
      <c r="X252" s="16">
        <f>IFERROR(IF(datos_arg[[#This Row],[Moneda]]="USD",datos_arg[[#This Row],[Monto]],datos_arg[[#This Row],[Monto]]/datos_arg[[#This Row],[TC]]),0)</f>
        <v>3100</v>
      </c>
      <c r="Y252" s="14"/>
    </row>
    <row r="253" spans="1:25" ht="15" customHeight="1" x14ac:dyDescent="0.25">
      <c r="A253" s="14">
        <f t="shared" si="3"/>
        <v>250</v>
      </c>
      <c r="B253" s="1">
        <v>43621</v>
      </c>
      <c r="C253" s="18">
        <f>+YEAR(datos_arg[[#This Row],[Fecha]])</f>
        <v>2019</v>
      </c>
      <c r="D253" s="18">
        <f>+MONTH(datos_arg[[#This Row],[Fecha]])</f>
        <v>6</v>
      </c>
      <c r="E253" s="14" t="s">
        <v>617</v>
      </c>
      <c r="F253" s="14" t="s">
        <v>5384</v>
      </c>
      <c r="G253" s="14"/>
      <c r="H253" s="14" t="s">
        <v>7</v>
      </c>
      <c r="I253" s="14" t="s">
        <v>7132</v>
      </c>
      <c r="J253" s="14" t="s">
        <v>425</v>
      </c>
      <c r="K253" s="14"/>
      <c r="L253" s="14" t="s">
        <v>426</v>
      </c>
      <c r="M253" s="14" t="s">
        <v>423</v>
      </c>
      <c r="N253" s="14" t="s">
        <v>98</v>
      </c>
      <c r="O253" s="14" t="s">
        <v>3952</v>
      </c>
      <c r="P253" s="14"/>
      <c r="Q253" s="14">
        <v>1</v>
      </c>
      <c r="R253" s="14" t="s">
        <v>5384</v>
      </c>
      <c r="S253" s="14" t="s">
        <v>439</v>
      </c>
      <c r="T253" s="35">
        <v>3600</v>
      </c>
      <c r="U253" s="14" t="s">
        <v>4</v>
      </c>
      <c r="V253" s="14">
        <v>45.2</v>
      </c>
      <c r="W253" s="16">
        <f>+IF(datos_arg[[#This Row],[Moneda]]="ARS",datos_arg[[#This Row],[Monto]],datos_arg[[#This Row],[Monto]]*datos_arg[[#This Row],[TC]])</f>
        <v>3600</v>
      </c>
      <c r="X253" s="16">
        <f>IFERROR(IF(datos_arg[[#This Row],[Moneda]]="USD",datos_arg[[#This Row],[Monto]],datos_arg[[#This Row],[Monto]]/datos_arg[[#This Row],[TC]]),0)</f>
        <v>79.646017699115035</v>
      </c>
      <c r="Y253" s="14"/>
    </row>
    <row r="254" spans="1:25" ht="15" customHeight="1" x14ac:dyDescent="0.25">
      <c r="A254" s="14">
        <f t="shared" si="3"/>
        <v>251</v>
      </c>
      <c r="B254" s="1">
        <v>43621</v>
      </c>
      <c r="C254" s="18">
        <f>+YEAR(datos_arg[[#This Row],[Fecha]])</f>
        <v>2019</v>
      </c>
      <c r="D254" s="18">
        <f>+MONTH(datos_arg[[#This Row],[Fecha]])</f>
        <v>6</v>
      </c>
      <c r="E254" s="14" t="s">
        <v>1015</v>
      </c>
      <c r="F254" s="14" t="s">
        <v>430</v>
      </c>
      <c r="G254" s="14"/>
      <c r="H254" s="14" t="s">
        <v>7132</v>
      </c>
      <c r="I254" s="14" t="s">
        <v>7132</v>
      </c>
      <c r="J254" s="14" t="s">
        <v>425</v>
      </c>
      <c r="K254" s="14"/>
      <c r="L254" s="14" t="s">
        <v>425</v>
      </c>
      <c r="M254" s="14" t="s">
        <v>361</v>
      </c>
      <c r="N254" s="14" t="s">
        <v>90</v>
      </c>
      <c r="O254" s="14" t="s">
        <v>583</v>
      </c>
      <c r="P254" s="14"/>
      <c r="Q254" s="14"/>
      <c r="R254" s="14" t="s">
        <v>430</v>
      </c>
      <c r="S254" s="14" t="s">
        <v>439</v>
      </c>
      <c r="T254" s="35">
        <v>1000</v>
      </c>
      <c r="U254" s="14" t="s">
        <v>4</v>
      </c>
      <c r="V254" s="14">
        <v>45.2</v>
      </c>
      <c r="W254" s="16">
        <f>+IF(datos_arg[[#This Row],[Moneda]]="ARS",datos_arg[[#This Row],[Monto]],datos_arg[[#This Row],[Monto]]*datos_arg[[#This Row],[TC]])</f>
        <v>1000</v>
      </c>
      <c r="X254" s="16">
        <f>IFERROR(IF(datos_arg[[#This Row],[Moneda]]="USD",datos_arg[[#This Row],[Monto]],datos_arg[[#This Row],[Monto]]/datos_arg[[#This Row],[TC]]),0)</f>
        <v>22.123893805309734</v>
      </c>
      <c r="Y254" s="14"/>
    </row>
    <row r="255" spans="1:25" ht="15" customHeight="1" x14ac:dyDescent="0.25">
      <c r="A255" s="14">
        <f t="shared" si="3"/>
        <v>252</v>
      </c>
      <c r="B255" s="1">
        <v>43621</v>
      </c>
      <c r="C255" s="18">
        <f>+YEAR(datos_arg[[#This Row],[Fecha]])</f>
        <v>2019</v>
      </c>
      <c r="D255" s="18">
        <f>+MONTH(datos_arg[[#This Row],[Fecha]])</f>
        <v>6</v>
      </c>
      <c r="E255" s="14" t="s">
        <v>617</v>
      </c>
      <c r="F255" s="14" t="s">
        <v>5384</v>
      </c>
      <c r="G255" s="14"/>
      <c r="H255" s="14" t="s">
        <v>7</v>
      </c>
      <c r="I255" s="14" t="s">
        <v>7132</v>
      </c>
      <c r="J255" s="14" t="s">
        <v>425</v>
      </c>
      <c r="K255" s="14"/>
      <c r="L255" s="14" t="s">
        <v>425</v>
      </c>
      <c r="M255" s="14" t="s">
        <v>97</v>
      </c>
      <c r="N255" s="14" t="s">
        <v>25</v>
      </c>
      <c r="O255" s="14"/>
      <c r="P255" s="14"/>
      <c r="Q255" s="14">
        <v>1</v>
      </c>
      <c r="R255" s="14" t="s">
        <v>5384</v>
      </c>
      <c r="S255" s="14" t="s">
        <v>439</v>
      </c>
      <c r="T255" s="35">
        <v>2200</v>
      </c>
      <c r="U255" s="14" t="s">
        <v>4</v>
      </c>
      <c r="V255" s="14">
        <v>45.2</v>
      </c>
      <c r="W255" s="16">
        <f>+IF(datos_arg[[#This Row],[Moneda]]="ARS",datos_arg[[#This Row],[Monto]],datos_arg[[#This Row],[Monto]]*datos_arg[[#This Row],[TC]])</f>
        <v>2200</v>
      </c>
      <c r="X255" s="16">
        <f>IFERROR(IF(datos_arg[[#This Row],[Moneda]]="USD",datos_arg[[#This Row],[Monto]],datos_arg[[#This Row],[Monto]]/datos_arg[[#This Row],[TC]]),0)</f>
        <v>48.672566371681413</v>
      </c>
      <c r="Y255" s="14"/>
    </row>
    <row r="256" spans="1:25" ht="15" customHeight="1" x14ac:dyDescent="0.25">
      <c r="A256" s="14">
        <f t="shared" si="3"/>
        <v>253</v>
      </c>
      <c r="B256" s="1">
        <v>43621</v>
      </c>
      <c r="C256" s="18">
        <f>+YEAR(datos_arg[[#This Row],[Fecha]])</f>
        <v>2019</v>
      </c>
      <c r="D256" s="18">
        <f>+MONTH(datos_arg[[#This Row],[Fecha]])</f>
        <v>6</v>
      </c>
      <c r="E256" s="14" t="s">
        <v>5358</v>
      </c>
      <c r="F256" s="14" t="s">
        <v>85</v>
      </c>
      <c r="G256" s="14"/>
      <c r="H256" s="14" t="s">
        <v>7132</v>
      </c>
      <c r="I256" s="14" t="s">
        <v>7132</v>
      </c>
      <c r="J256" s="14" t="s">
        <v>425</v>
      </c>
      <c r="K256" s="14"/>
      <c r="L256" s="14" t="s">
        <v>425</v>
      </c>
      <c r="M256" s="14" t="s">
        <v>99</v>
      </c>
      <c r="N256" s="14" t="s">
        <v>100</v>
      </c>
      <c r="O256" s="14"/>
      <c r="P256" s="14"/>
      <c r="Q256" s="14">
        <v>1</v>
      </c>
      <c r="R256" s="14" t="s">
        <v>85</v>
      </c>
      <c r="S256" s="14" t="s">
        <v>439</v>
      </c>
      <c r="T256" s="35">
        <v>11000</v>
      </c>
      <c r="U256" s="14" t="s">
        <v>4</v>
      </c>
      <c r="V256" s="14">
        <v>45.2</v>
      </c>
      <c r="W256" s="16">
        <f>+IF(datos_arg[[#This Row],[Moneda]]="ARS",datos_arg[[#This Row],[Monto]],datos_arg[[#This Row],[Monto]]*datos_arg[[#This Row],[TC]])</f>
        <v>11000</v>
      </c>
      <c r="X256" s="16">
        <f>IFERROR(IF(datos_arg[[#This Row],[Moneda]]="USD",datos_arg[[#This Row],[Monto]],datos_arg[[#This Row],[Monto]]/datos_arg[[#This Row],[TC]]),0)</f>
        <v>243.36283185840708</v>
      </c>
      <c r="Y256" s="14"/>
    </row>
    <row r="257" spans="1:25" ht="15" customHeight="1" x14ac:dyDescent="0.25">
      <c r="A257" s="14">
        <f t="shared" si="3"/>
        <v>254</v>
      </c>
      <c r="B257" s="1">
        <v>43621</v>
      </c>
      <c r="C257" s="18">
        <f>+YEAR(datos_arg[[#This Row],[Fecha]])</f>
        <v>2019</v>
      </c>
      <c r="D257" s="18">
        <f>+MONTH(datos_arg[[#This Row],[Fecha]])</f>
        <v>6</v>
      </c>
      <c r="E257" s="14" t="s">
        <v>1015</v>
      </c>
      <c r="F257" s="14" t="s">
        <v>430</v>
      </c>
      <c r="G257" s="14"/>
      <c r="H257" s="14" t="s">
        <v>7132</v>
      </c>
      <c r="I257" s="14" t="s">
        <v>7132</v>
      </c>
      <c r="J257" s="14" t="s">
        <v>425</v>
      </c>
      <c r="K257" s="14"/>
      <c r="L257" s="14" t="s">
        <v>425</v>
      </c>
      <c r="M257" s="14" t="s">
        <v>60</v>
      </c>
      <c r="N257" s="14" t="s">
        <v>26</v>
      </c>
      <c r="O257" s="14" t="s">
        <v>582</v>
      </c>
      <c r="P257" s="14"/>
      <c r="Q257" s="14"/>
      <c r="R257" s="14" t="s">
        <v>430</v>
      </c>
      <c r="S257" s="14" t="s">
        <v>439</v>
      </c>
      <c r="T257" s="35">
        <v>5000</v>
      </c>
      <c r="U257" s="14" t="s">
        <v>4</v>
      </c>
      <c r="V257" s="14">
        <v>45.2</v>
      </c>
      <c r="W257" s="16">
        <f>+IF(datos_arg[[#This Row],[Moneda]]="ARS",datos_arg[[#This Row],[Monto]],datos_arg[[#This Row],[Monto]]*datos_arg[[#This Row],[TC]])</f>
        <v>5000</v>
      </c>
      <c r="X257" s="16">
        <f>IFERROR(IF(datos_arg[[#This Row],[Moneda]]="USD",datos_arg[[#This Row],[Monto]],datos_arg[[#This Row],[Monto]]/datos_arg[[#This Row],[TC]]),0)</f>
        <v>110.61946902654867</v>
      </c>
      <c r="Y257" s="14"/>
    </row>
    <row r="258" spans="1:25" ht="15" customHeight="1" x14ac:dyDescent="0.25">
      <c r="A258" s="14">
        <f t="shared" si="3"/>
        <v>255</v>
      </c>
      <c r="B258" s="1">
        <v>43622</v>
      </c>
      <c r="C258" s="18">
        <f>+YEAR(datos_arg[[#This Row],[Fecha]])</f>
        <v>2019</v>
      </c>
      <c r="D258" s="18">
        <f>+MONTH(datos_arg[[#This Row],[Fecha]])</f>
        <v>6</v>
      </c>
      <c r="E258" s="14" t="s">
        <v>5358</v>
      </c>
      <c r="F258" s="14" t="s">
        <v>85</v>
      </c>
      <c r="G258" s="14"/>
      <c r="H258" s="14" t="s">
        <v>7132</v>
      </c>
      <c r="I258" s="14" t="s">
        <v>7132</v>
      </c>
      <c r="J258" s="14" t="s">
        <v>425</v>
      </c>
      <c r="K258" s="14"/>
      <c r="L258" s="14" t="s">
        <v>425</v>
      </c>
      <c r="M258" s="14" t="s">
        <v>584</v>
      </c>
      <c r="N258" s="14" t="s">
        <v>101</v>
      </c>
      <c r="O258" s="14" t="s">
        <v>585</v>
      </c>
      <c r="P258" s="14"/>
      <c r="Q258" s="14">
        <v>1</v>
      </c>
      <c r="R258" s="14" t="s">
        <v>85</v>
      </c>
      <c r="S258" s="14" t="s">
        <v>439</v>
      </c>
      <c r="T258" s="35">
        <v>7500</v>
      </c>
      <c r="U258" s="14" t="s">
        <v>4</v>
      </c>
      <c r="V258" s="14">
        <v>45.2</v>
      </c>
      <c r="W258" s="16">
        <f>+IF(datos_arg[[#This Row],[Moneda]]="ARS",datos_arg[[#This Row],[Monto]],datos_arg[[#This Row],[Monto]]*datos_arg[[#This Row],[TC]])</f>
        <v>7500</v>
      </c>
      <c r="X258" s="16">
        <f>IFERROR(IF(datos_arg[[#This Row],[Moneda]]="USD",datos_arg[[#This Row],[Monto]],datos_arg[[#This Row],[Monto]]/datos_arg[[#This Row],[TC]]),0)</f>
        <v>165.92920353982299</v>
      </c>
      <c r="Y258" s="14"/>
    </row>
    <row r="259" spans="1:25" ht="15" customHeight="1" x14ac:dyDescent="0.25">
      <c r="A259" s="14">
        <f t="shared" si="3"/>
        <v>256</v>
      </c>
      <c r="B259" s="1">
        <v>43622</v>
      </c>
      <c r="C259" s="18">
        <f>+YEAR(datos_arg[[#This Row],[Fecha]])</f>
        <v>2019</v>
      </c>
      <c r="D259" s="18">
        <f>+MONTH(datos_arg[[#This Row],[Fecha]])</f>
        <v>6</v>
      </c>
      <c r="E259" s="14" t="s">
        <v>5358</v>
      </c>
      <c r="F259" s="14" t="s">
        <v>969</v>
      </c>
      <c r="G259" s="14"/>
      <c r="H259" s="14" t="s">
        <v>7132</v>
      </c>
      <c r="I259" s="14" t="s">
        <v>7132</v>
      </c>
      <c r="J259" s="14" t="s">
        <v>425</v>
      </c>
      <c r="K259" s="14"/>
      <c r="L259" s="14" t="s">
        <v>425</v>
      </c>
      <c r="M259" s="14" t="s">
        <v>514</v>
      </c>
      <c r="N259" s="14" t="s">
        <v>100</v>
      </c>
      <c r="O259" s="14" t="s">
        <v>588</v>
      </c>
      <c r="P259" s="14"/>
      <c r="Q259" s="14">
        <v>1</v>
      </c>
      <c r="R259" s="14" t="s">
        <v>969</v>
      </c>
      <c r="S259" s="14" t="s">
        <v>439</v>
      </c>
      <c r="T259" s="35">
        <v>6000</v>
      </c>
      <c r="U259" s="14" t="s">
        <v>4</v>
      </c>
      <c r="V259" s="14">
        <v>45.2</v>
      </c>
      <c r="W259" s="16">
        <f>+IF(datos_arg[[#This Row],[Moneda]]="ARS",datos_arg[[#This Row],[Monto]],datos_arg[[#This Row],[Monto]]*datos_arg[[#This Row],[TC]])</f>
        <v>6000</v>
      </c>
      <c r="X259" s="16">
        <f>IFERROR(IF(datos_arg[[#This Row],[Moneda]]="USD",datos_arg[[#This Row],[Monto]],datos_arg[[#This Row],[Monto]]/datos_arg[[#This Row],[TC]]),0)</f>
        <v>132.74336283185841</v>
      </c>
      <c r="Y259" s="14"/>
    </row>
    <row r="260" spans="1:25" ht="15" customHeight="1" x14ac:dyDescent="0.25">
      <c r="A260" s="14">
        <f t="shared" si="3"/>
        <v>257</v>
      </c>
      <c r="B260" s="1">
        <v>43622</v>
      </c>
      <c r="C260" s="18">
        <f>+YEAR(datos_arg[[#This Row],[Fecha]])</f>
        <v>2019</v>
      </c>
      <c r="D260" s="18">
        <f>+MONTH(datos_arg[[#This Row],[Fecha]])</f>
        <v>6</v>
      </c>
      <c r="E260" s="14" t="s">
        <v>449</v>
      </c>
      <c r="F260" s="14" t="s">
        <v>523</v>
      </c>
      <c r="G260" s="14"/>
      <c r="H260" s="14" t="s">
        <v>7132</v>
      </c>
      <c r="I260" s="14" t="s">
        <v>7132</v>
      </c>
      <c r="J260" s="14" t="s">
        <v>425</v>
      </c>
      <c r="K260" s="14"/>
      <c r="L260" s="14" t="s">
        <v>425</v>
      </c>
      <c r="M260" s="14" t="s">
        <v>524</v>
      </c>
      <c r="N260" s="14" t="s">
        <v>524</v>
      </c>
      <c r="O260" s="14" t="s">
        <v>587</v>
      </c>
      <c r="P260" s="14"/>
      <c r="Q260" s="14"/>
      <c r="R260" s="14" t="s">
        <v>523</v>
      </c>
      <c r="S260" s="14" t="s">
        <v>439</v>
      </c>
      <c r="T260" s="35">
        <v>2000</v>
      </c>
      <c r="U260" s="14" t="s">
        <v>4</v>
      </c>
      <c r="V260" s="14">
        <v>45.2</v>
      </c>
      <c r="W260" s="16">
        <f>+IF(datos_arg[[#This Row],[Moneda]]="ARS",datos_arg[[#This Row],[Monto]],datos_arg[[#This Row],[Monto]]*datos_arg[[#This Row],[TC]])</f>
        <v>2000</v>
      </c>
      <c r="X260" s="16">
        <f>IFERROR(IF(datos_arg[[#This Row],[Moneda]]="USD",datos_arg[[#This Row],[Monto]],datos_arg[[#This Row],[Monto]]/datos_arg[[#This Row],[TC]]),0)</f>
        <v>44.247787610619469</v>
      </c>
      <c r="Y260" s="14"/>
    </row>
    <row r="261" spans="1:25" ht="15" customHeight="1" x14ac:dyDescent="0.25">
      <c r="A261" s="14">
        <f t="shared" si="3"/>
        <v>258</v>
      </c>
      <c r="B261" s="1">
        <v>43622</v>
      </c>
      <c r="C261" s="18">
        <f>+YEAR(datos_arg[[#This Row],[Fecha]])</f>
        <v>2019</v>
      </c>
      <c r="D261" s="18">
        <f>+MONTH(datos_arg[[#This Row],[Fecha]])</f>
        <v>6</v>
      </c>
      <c r="E261" s="14" t="s">
        <v>1015</v>
      </c>
      <c r="F261" s="14" t="s">
        <v>430</v>
      </c>
      <c r="G261" s="14"/>
      <c r="H261" s="14" t="s">
        <v>7132</v>
      </c>
      <c r="I261" s="14" t="s">
        <v>7132</v>
      </c>
      <c r="J261" s="14" t="s">
        <v>425</v>
      </c>
      <c r="K261" s="14"/>
      <c r="L261" s="14" t="s">
        <v>425</v>
      </c>
      <c r="M261" s="14" t="s">
        <v>102</v>
      </c>
      <c r="N261" s="14" t="s">
        <v>463</v>
      </c>
      <c r="O261" s="14" t="s">
        <v>586</v>
      </c>
      <c r="P261" s="14"/>
      <c r="Q261" s="14"/>
      <c r="R261" s="14" t="s">
        <v>430</v>
      </c>
      <c r="S261" s="14" t="s">
        <v>439</v>
      </c>
      <c r="T261" s="35">
        <v>700</v>
      </c>
      <c r="U261" s="14" t="s">
        <v>4</v>
      </c>
      <c r="V261" s="14">
        <v>45.2</v>
      </c>
      <c r="W261" s="16">
        <f>+IF(datos_arg[[#This Row],[Moneda]]="ARS",datos_arg[[#This Row],[Monto]],datos_arg[[#This Row],[Monto]]*datos_arg[[#This Row],[TC]])</f>
        <v>700</v>
      </c>
      <c r="X261" s="16">
        <f>IFERROR(IF(datos_arg[[#This Row],[Moneda]]="USD",datos_arg[[#This Row],[Monto]],datos_arg[[#This Row],[Monto]]/datos_arg[[#This Row],[TC]]),0)</f>
        <v>15.486725663716813</v>
      </c>
      <c r="Y261" s="14"/>
    </row>
    <row r="262" spans="1:25" ht="15" customHeight="1" x14ac:dyDescent="0.25">
      <c r="A262" s="14">
        <f t="shared" ref="A262:A325" si="4">+A261+1</f>
        <v>259</v>
      </c>
      <c r="B262" s="1">
        <v>43625</v>
      </c>
      <c r="C262" s="18">
        <f>+YEAR(datos_arg[[#This Row],[Fecha]])</f>
        <v>2019</v>
      </c>
      <c r="D262" s="18">
        <f>+MONTH(datos_arg[[#This Row],[Fecha]])</f>
        <v>6</v>
      </c>
      <c r="E262" s="14" t="s">
        <v>449</v>
      </c>
      <c r="F262" s="14" t="s">
        <v>523</v>
      </c>
      <c r="G262" s="14"/>
      <c r="H262" s="14" t="s">
        <v>7132</v>
      </c>
      <c r="I262" s="14" t="s">
        <v>7132</v>
      </c>
      <c r="J262" s="14" t="s">
        <v>425</v>
      </c>
      <c r="K262" s="14"/>
      <c r="L262" s="14" t="s">
        <v>425</v>
      </c>
      <c r="M262" s="14" t="s">
        <v>515</v>
      </c>
      <c r="N262" s="14" t="s">
        <v>515</v>
      </c>
      <c r="O262" s="14" t="s">
        <v>504</v>
      </c>
      <c r="P262" s="14"/>
      <c r="Q262" s="14"/>
      <c r="R262" s="14" t="s">
        <v>523</v>
      </c>
      <c r="S262" s="14" t="s">
        <v>439</v>
      </c>
      <c r="T262" s="35">
        <v>800</v>
      </c>
      <c r="U262" s="14" t="s">
        <v>4</v>
      </c>
      <c r="V262" s="14">
        <v>45.2</v>
      </c>
      <c r="W262" s="16">
        <f>+IF(datos_arg[[#This Row],[Moneda]]="ARS",datos_arg[[#This Row],[Monto]],datos_arg[[#This Row],[Monto]]*datos_arg[[#This Row],[TC]])</f>
        <v>800</v>
      </c>
      <c r="X262" s="16">
        <f>IFERROR(IF(datos_arg[[#This Row],[Moneda]]="USD",datos_arg[[#This Row],[Monto]],datos_arg[[#This Row],[Monto]]/datos_arg[[#This Row],[TC]]),0)</f>
        <v>17.699115044247787</v>
      </c>
      <c r="Y262" s="14"/>
    </row>
    <row r="263" spans="1:25" x14ac:dyDescent="0.25">
      <c r="A263" s="14">
        <f t="shared" si="4"/>
        <v>260</v>
      </c>
      <c r="B263" s="1">
        <v>43626</v>
      </c>
      <c r="C263" s="18">
        <f>+YEAR(datos_arg[[#This Row],[Fecha]])</f>
        <v>2019</v>
      </c>
      <c r="D263" s="18">
        <f>+MONTH(datos_arg[[#This Row],[Fecha]])</f>
        <v>6</v>
      </c>
      <c r="E263" s="14" t="s">
        <v>1015</v>
      </c>
      <c r="F263" s="14" t="s">
        <v>430</v>
      </c>
      <c r="G263" s="14"/>
      <c r="H263" s="14" t="s">
        <v>7132</v>
      </c>
      <c r="I263" s="14" t="s">
        <v>7132</v>
      </c>
      <c r="J263" s="14" t="s">
        <v>425</v>
      </c>
      <c r="K263" s="14"/>
      <c r="L263" s="14" t="s">
        <v>425</v>
      </c>
      <c r="M263" s="14" t="s">
        <v>3962</v>
      </c>
      <c r="N263" s="14" t="s">
        <v>104</v>
      </c>
      <c r="O263" s="14" t="s">
        <v>593</v>
      </c>
      <c r="P263" s="14"/>
      <c r="Q263" s="14"/>
      <c r="R263" s="14" t="s">
        <v>430</v>
      </c>
      <c r="S263" s="14" t="s">
        <v>440</v>
      </c>
      <c r="T263" s="35">
        <v>500</v>
      </c>
      <c r="U263" s="14" t="s">
        <v>2</v>
      </c>
      <c r="V263" s="14">
        <v>44.1</v>
      </c>
      <c r="W263" s="16">
        <f>+IF(datos_arg[[#This Row],[Moneda]]="ARS",datos_arg[[#This Row],[Monto]],datos_arg[[#This Row],[Monto]]*datos_arg[[#This Row],[TC]])</f>
        <v>22050</v>
      </c>
      <c r="X263" s="16">
        <f>IFERROR(IF(datos_arg[[#This Row],[Moneda]]="USD",datos_arg[[#This Row],[Monto]],datos_arg[[#This Row],[Monto]]/datos_arg[[#This Row],[TC]]),0)</f>
        <v>500</v>
      </c>
      <c r="Y263" s="14"/>
    </row>
    <row r="264" spans="1:25" x14ac:dyDescent="0.25">
      <c r="A264" s="14">
        <f t="shared" si="4"/>
        <v>261</v>
      </c>
      <c r="B264" s="1">
        <v>43626</v>
      </c>
      <c r="C264" s="18">
        <f>+YEAR(datos_arg[[#This Row],[Fecha]])</f>
        <v>2019</v>
      </c>
      <c r="D264" s="18">
        <f>+MONTH(datos_arg[[#This Row],[Fecha]])</f>
        <v>6</v>
      </c>
      <c r="E264" s="14" t="s">
        <v>408</v>
      </c>
      <c r="F264" s="14" t="s">
        <v>69</v>
      </c>
      <c r="G264" s="14"/>
      <c r="H264" s="14" t="s">
        <v>7132</v>
      </c>
      <c r="I264" s="14" t="s">
        <v>7132</v>
      </c>
      <c r="J264" s="14" t="s">
        <v>425</v>
      </c>
      <c r="K264" s="14"/>
      <c r="L264" s="14" t="s">
        <v>425</v>
      </c>
      <c r="M264" s="14" t="s">
        <v>556</v>
      </c>
      <c r="N264" s="14" t="s">
        <v>556</v>
      </c>
      <c r="O264" s="14"/>
      <c r="P264" s="14"/>
      <c r="Q264" s="14"/>
      <c r="R264" s="14" t="s">
        <v>439</v>
      </c>
      <c r="S264" s="14" t="s">
        <v>440</v>
      </c>
      <c r="T264" s="35">
        <v>400</v>
      </c>
      <c r="U264" s="14" t="s">
        <v>2</v>
      </c>
      <c r="V264" s="14">
        <v>44.1</v>
      </c>
      <c r="W264" s="16">
        <f>+IF(datos_arg[[#This Row],[Moneda]]="ARS",datos_arg[[#This Row],[Monto]],datos_arg[[#This Row],[Monto]]*datos_arg[[#This Row],[TC]])</f>
        <v>17640</v>
      </c>
      <c r="X264" s="16">
        <f>IFERROR(IF(datos_arg[[#This Row],[Moneda]]="USD",datos_arg[[#This Row],[Monto]],datos_arg[[#This Row],[Monto]]/datos_arg[[#This Row],[TC]]),0)</f>
        <v>400</v>
      </c>
      <c r="Y264" s="14"/>
    </row>
    <row r="265" spans="1:25" ht="15" customHeight="1" x14ac:dyDescent="0.25">
      <c r="A265" s="14">
        <f t="shared" si="4"/>
        <v>262</v>
      </c>
      <c r="B265" s="1">
        <v>43626</v>
      </c>
      <c r="C265" s="18">
        <f>+YEAR(datos_arg[[#This Row],[Fecha]])</f>
        <v>2019</v>
      </c>
      <c r="D265" s="18">
        <f>+MONTH(datos_arg[[#This Row],[Fecha]])</f>
        <v>6</v>
      </c>
      <c r="E265" s="14" t="s">
        <v>1016</v>
      </c>
      <c r="F265" s="14" t="s">
        <v>405</v>
      </c>
      <c r="G265" s="14"/>
      <c r="H265" s="14" t="s">
        <v>433</v>
      </c>
      <c r="I265" s="14" t="s">
        <v>590</v>
      </c>
      <c r="J265" s="14" t="s">
        <v>425</v>
      </c>
      <c r="K265" s="14"/>
      <c r="L265" s="14" t="s">
        <v>425</v>
      </c>
      <c r="M265" s="14" t="s">
        <v>590</v>
      </c>
      <c r="N265" s="14" t="s">
        <v>103</v>
      </c>
      <c r="O265" s="14" t="s">
        <v>591</v>
      </c>
      <c r="P265" s="14"/>
      <c r="Q265" s="14"/>
      <c r="R265" s="14" t="s">
        <v>405</v>
      </c>
      <c r="S265" s="14" t="s">
        <v>439</v>
      </c>
      <c r="T265" s="35">
        <v>5376.12</v>
      </c>
      <c r="U265" s="14" t="s">
        <v>4</v>
      </c>
      <c r="V265" s="14">
        <v>44.1</v>
      </c>
      <c r="W265" s="16">
        <f>+IF(datos_arg[[#This Row],[Moneda]]="ARS",datos_arg[[#This Row],[Monto]],datos_arg[[#This Row],[Monto]]*datos_arg[[#This Row],[TC]])</f>
        <v>5376.12</v>
      </c>
      <c r="X265" s="16">
        <f>IFERROR(IF(datos_arg[[#This Row],[Moneda]]="USD",datos_arg[[#This Row],[Monto]],datos_arg[[#This Row],[Monto]]/datos_arg[[#This Row],[TC]]),0)</f>
        <v>121.90748299319728</v>
      </c>
      <c r="Y265" s="14"/>
    </row>
    <row r="266" spans="1:25" ht="15" customHeight="1" x14ac:dyDescent="0.25">
      <c r="A266" s="14">
        <f t="shared" si="4"/>
        <v>263</v>
      </c>
      <c r="B266" s="1">
        <v>43626</v>
      </c>
      <c r="C266" s="18">
        <f>+YEAR(datos_arg[[#This Row],[Fecha]])</f>
        <v>2019</v>
      </c>
      <c r="D266" s="18">
        <f>+MONTH(datos_arg[[#This Row],[Fecha]])</f>
        <v>6</v>
      </c>
      <c r="E266" s="14" t="s">
        <v>449</v>
      </c>
      <c r="F266" s="14" t="s">
        <v>523</v>
      </c>
      <c r="G266" s="14"/>
      <c r="H266" s="14" t="s">
        <v>7132</v>
      </c>
      <c r="I266" s="14" t="s">
        <v>7132</v>
      </c>
      <c r="J266" s="14" t="s">
        <v>425</v>
      </c>
      <c r="K266" s="14"/>
      <c r="L266" s="14" t="s">
        <v>425</v>
      </c>
      <c r="M266" s="14" t="s">
        <v>37</v>
      </c>
      <c r="N266" s="14" t="s">
        <v>37</v>
      </c>
      <c r="O266" s="14" t="s">
        <v>589</v>
      </c>
      <c r="P266" s="14"/>
      <c r="Q266" s="14"/>
      <c r="R266" s="14" t="s">
        <v>523</v>
      </c>
      <c r="S266" s="14" t="s">
        <v>439</v>
      </c>
      <c r="T266" s="35">
        <v>17480</v>
      </c>
      <c r="U266" s="14" t="s">
        <v>4</v>
      </c>
      <c r="V266" s="14">
        <v>45.2</v>
      </c>
      <c r="W266" s="16">
        <f>+IF(datos_arg[[#This Row],[Moneda]]="ARS",datos_arg[[#This Row],[Monto]],datos_arg[[#This Row],[Monto]]*datos_arg[[#This Row],[TC]])</f>
        <v>17480</v>
      </c>
      <c r="X266" s="16">
        <f>IFERROR(IF(datos_arg[[#This Row],[Moneda]]="USD",datos_arg[[#This Row],[Monto]],datos_arg[[#This Row],[Monto]]/datos_arg[[#This Row],[TC]]),0)</f>
        <v>386.72566371681415</v>
      </c>
      <c r="Y266" s="14"/>
    </row>
    <row r="267" spans="1:25" ht="15" customHeight="1" x14ac:dyDescent="0.25">
      <c r="A267" s="14">
        <f t="shared" si="4"/>
        <v>264</v>
      </c>
      <c r="B267" s="1">
        <v>43626</v>
      </c>
      <c r="C267" s="18">
        <f>+YEAR(datos_arg[[#This Row],[Fecha]])</f>
        <v>2019</v>
      </c>
      <c r="D267" s="18">
        <f>+MONTH(datos_arg[[#This Row],[Fecha]])</f>
        <v>6</v>
      </c>
      <c r="E267" s="14" t="s">
        <v>449</v>
      </c>
      <c r="F267" s="14" t="s">
        <v>523</v>
      </c>
      <c r="G267" s="14"/>
      <c r="H267" s="14" t="s">
        <v>7132</v>
      </c>
      <c r="I267" s="14" t="s">
        <v>7132</v>
      </c>
      <c r="J267" s="14" t="s">
        <v>425</v>
      </c>
      <c r="K267" s="14"/>
      <c r="L267" s="14" t="s">
        <v>425</v>
      </c>
      <c r="M267" s="14" t="s">
        <v>37</v>
      </c>
      <c r="N267" s="14" t="s">
        <v>37</v>
      </c>
      <c r="O267" s="14" t="s">
        <v>589</v>
      </c>
      <c r="P267" s="14"/>
      <c r="Q267" s="14"/>
      <c r="R267" s="14" t="s">
        <v>523</v>
      </c>
      <c r="S267" s="14" t="s">
        <v>439</v>
      </c>
      <c r="T267" s="35">
        <v>5993.13</v>
      </c>
      <c r="U267" s="14" t="s">
        <v>4</v>
      </c>
      <c r="V267" s="14">
        <v>44.1</v>
      </c>
      <c r="W267" s="16">
        <f>+IF(datos_arg[[#This Row],[Moneda]]="ARS",datos_arg[[#This Row],[Monto]],datos_arg[[#This Row],[Monto]]*datos_arg[[#This Row],[TC]])</f>
        <v>5993.13</v>
      </c>
      <c r="X267" s="16">
        <f>IFERROR(IF(datos_arg[[#This Row],[Moneda]]="USD",datos_arg[[#This Row],[Monto]],datos_arg[[#This Row],[Monto]]/datos_arg[[#This Row],[TC]]),0)</f>
        <v>135.8986394557823</v>
      </c>
      <c r="Y267" s="14"/>
    </row>
    <row r="268" spans="1:25" ht="15" customHeight="1" x14ac:dyDescent="0.25">
      <c r="A268" s="14">
        <f t="shared" si="4"/>
        <v>265</v>
      </c>
      <c r="B268" s="1">
        <v>43626</v>
      </c>
      <c r="C268" s="18">
        <f>+YEAR(datos_arg[[#This Row],[Fecha]])</f>
        <v>2019</v>
      </c>
      <c r="D268" s="18">
        <f>+MONTH(datos_arg[[#This Row],[Fecha]])</f>
        <v>6</v>
      </c>
      <c r="E268" s="14" t="s">
        <v>1015</v>
      </c>
      <c r="F268" s="14" t="s">
        <v>430</v>
      </c>
      <c r="G268" s="14"/>
      <c r="H268" s="14" t="s">
        <v>7132</v>
      </c>
      <c r="I268" s="14" t="s">
        <v>7132</v>
      </c>
      <c r="J268" s="14" t="s">
        <v>425</v>
      </c>
      <c r="K268" s="14"/>
      <c r="L268" s="14" t="s">
        <v>425</v>
      </c>
      <c r="M268" s="14" t="s">
        <v>102</v>
      </c>
      <c r="N268" s="14" t="s">
        <v>480</v>
      </c>
      <c r="O268" s="14" t="s">
        <v>592</v>
      </c>
      <c r="P268" s="14"/>
      <c r="Q268" s="14"/>
      <c r="R268" s="14" t="s">
        <v>430</v>
      </c>
      <c r="S268" s="14" t="s">
        <v>439</v>
      </c>
      <c r="T268" s="35">
        <v>700</v>
      </c>
      <c r="U268" s="14" t="s">
        <v>4</v>
      </c>
      <c r="V268" s="14">
        <v>44.1</v>
      </c>
      <c r="W268" s="16">
        <f>+IF(datos_arg[[#This Row],[Moneda]]="ARS",datos_arg[[#This Row],[Monto]],datos_arg[[#This Row],[Monto]]*datos_arg[[#This Row],[TC]])</f>
        <v>700</v>
      </c>
      <c r="X268" s="16">
        <f>IFERROR(IF(datos_arg[[#This Row],[Moneda]]="USD",datos_arg[[#This Row],[Monto]],datos_arg[[#This Row],[Monto]]/datos_arg[[#This Row],[TC]]),0)</f>
        <v>15.873015873015872</v>
      </c>
      <c r="Y268" s="14"/>
    </row>
    <row r="269" spans="1:25" ht="15" customHeight="1" x14ac:dyDescent="0.25">
      <c r="A269" s="14">
        <f t="shared" si="4"/>
        <v>266</v>
      </c>
      <c r="B269" s="1">
        <v>43627</v>
      </c>
      <c r="C269" s="18">
        <f>+YEAR(datos_arg[[#This Row],[Fecha]])</f>
        <v>2019</v>
      </c>
      <c r="D269" s="18">
        <f>+MONTH(datos_arg[[#This Row],[Fecha]])</f>
        <v>6</v>
      </c>
      <c r="E269" s="14" t="s">
        <v>449</v>
      </c>
      <c r="F269" s="14" t="s">
        <v>44</v>
      </c>
      <c r="G269" s="14"/>
      <c r="H269" s="14" t="s">
        <v>7132</v>
      </c>
      <c r="I269" s="14" t="s">
        <v>7132</v>
      </c>
      <c r="J269" s="14" t="s">
        <v>425</v>
      </c>
      <c r="K269" s="14"/>
      <c r="L269" s="14" t="s">
        <v>425</v>
      </c>
      <c r="M269" s="14" t="s">
        <v>106</v>
      </c>
      <c r="N269" s="14" t="s">
        <v>106</v>
      </c>
      <c r="O269" s="14" t="s">
        <v>105</v>
      </c>
      <c r="P269" s="14"/>
      <c r="Q269" s="14"/>
      <c r="R269" s="14" t="s">
        <v>44</v>
      </c>
      <c r="S269" s="14" t="s">
        <v>439</v>
      </c>
      <c r="T269" s="35">
        <v>2000</v>
      </c>
      <c r="U269" s="14" t="s">
        <v>4</v>
      </c>
      <c r="V269" s="14">
        <v>44.1</v>
      </c>
      <c r="W269" s="16">
        <f>+IF(datos_arg[[#This Row],[Moneda]]="ARS",datos_arg[[#This Row],[Monto]],datos_arg[[#This Row],[Monto]]*datos_arg[[#This Row],[TC]])</f>
        <v>2000</v>
      </c>
      <c r="X269" s="16">
        <f>IFERROR(IF(datos_arg[[#This Row],[Moneda]]="USD",datos_arg[[#This Row],[Monto]],datos_arg[[#This Row],[Monto]]/datos_arg[[#This Row],[TC]]),0)</f>
        <v>45.351473922902493</v>
      </c>
      <c r="Y269" s="14"/>
    </row>
    <row r="270" spans="1:25" ht="15" customHeight="1" x14ac:dyDescent="0.25">
      <c r="A270" s="14">
        <f t="shared" si="4"/>
        <v>267</v>
      </c>
      <c r="B270" s="1">
        <v>43627</v>
      </c>
      <c r="C270" s="18">
        <f>+YEAR(datos_arg[[#This Row],[Fecha]])</f>
        <v>2019</v>
      </c>
      <c r="D270" s="18">
        <f>+MONTH(datos_arg[[#This Row],[Fecha]])</f>
        <v>6</v>
      </c>
      <c r="E270" s="14" t="s">
        <v>1015</v>
      </c>
      <c r="F270" s="14" t="s">
        <v>430</v>
      </c>
      <c r="G270" s="14"/>
      <c r="H270" s="14" t="s">
        <v>7132</v>
      </c>
      <c r="I270" s="14" t="s">
        <v>7132</v>
      </c>
      <c r="J270" s="14" t="s">
        <v>425</v>
      </c>
      <c r="K270" s="14"/>
      <c r="L270" s="14" t="s">
        <v>425</v>
      </c>
      <c r="M270" s="14" t="s">
        <v>361</v>
      </c>
      <c r="N270" s="14" t="s">
        <v>90</v>
      </c>
      <c r="O270" s="14" t="s">
        <v>583</v>
      </c>
      <c r="P270" s="14"/>
      <c r="Q270" s="14"/>
      <c r="R270" s="14" t="s">
        <v>430</v>
      </c>
      <c r="S270" s="14" t="s">
        <v>439</v>
      </c>
      <c r="T270" s="35">
        <v>2000</v>
      </c>
      <c r="U270" s="14" t="s">
        <v>4</v>
      </c>
      <c r="V270" s="14">
        <v>44.1</v>
      </c>
      <c r="W270" s="16">
        <f>+IF(datos_arg[[#This Row],[Moneda]]="ARS",datos_arg[[#This Row],[Monto]],datos_arg[[#This Row],[Monto]]*datos_arg[[#This Row],[TC]])</f>
        <v>2000</v>
      </c>
      <c r="X270" s="16">
        <f>IFERROR(IF(datos_arg[[#This Row],[Moneda]]="USD",datos_arg[[#This Row],[Monto]],datos_arg[[#This Row],[Monto]]/datos_arg[[#This Row],[TC]]),0)</f>
        <v>45.351473922902493</v>
      </c>
      <c r="Y270" s="14"/>
    </row>
    <row r="271" spans="1:25" ht="15" customHeight="1" x14ac:dyDescent="0.25">
      <c r="A271" s="14">
        <f t="shared" si="4"/>
        <v>268</v>
      </c>
      <c r="B271" s="1">
        <v>43627</v>
      </c>
      <c r="C271" s="18">
        <f>+YEAR(datos_arg[[#This Row],[Fecha]])</f>
        <v>2019</v>
      </c>
      <c r="D271" s="18">
        <f>+MONTH(datos_arg[[#This Row],[Fecha]])</f>
        <v>6</v>
      </c>
      <c r="E271" s="14" t="s">
        <v>449</v>
      </c>
      <c r="F271" s="14" t="s">
        <v>523</v>
      </c>
      <c r="G271" s="14"/>
      <c r="H271" s="14" t="s">
        <v>7132</v>
      </c>
      <c r="I271" s="14" t="s">
        <v>7132</v>
      </c>
      <c r="J271" s="14" t="s">
        <v>425</v>
      </c>
      <c r="K271" s="14"/>
      <c r="L271" s="14" t="s">
        <v>425</v>
      </c>
      <c r="M271" s="14" t="s">
        <v>515</v>
      </c>
      <c r="N271" s="14" t="s">
        <v>515</v>
      </c>
      <c r="O271" s="14"/>
      <c r="P271" s="14"/>
      <c r="Q271" s="14"/>
      <c r="R271" s="14" t="s">
        <v>523</v>
      </c>
      <c r="S271" s="14" t="s">
        <v>439</v>
      </c>
      <c r="T271" s="35">
        <v>600</v>
      </c>
      <c r="U271" s="14" t="s">
        <v>4</v>
      </c>
      <c r="V271" s="14">
        <v>44.1</v>
      </c>
      <c r="W271" s="16">
        <f>+IF(datos_arg[[#This Row],[Moneda]]="ARS",datos_arg[[#This Row],[Monto]],datos_arg[[#This Row],[Monto]]*datos_arg[[#This Row],[TC]])</f>
        <v>600</v>
      </c>
      <c r="X271" s="16">
        <f>IFERROR(IF(datos_arg[[#This Row],[Moneda]]="USD",datos_arg[[#This Row],[Monto]],datos_arg[[#This Row],[Monto]]/datos_arg[[#This Row],[TC]]),0)</f>
        <v>13.605442176870747</v>
      </c>
      <c r="Y271" s="14"/>
    </row>
    <row r="272" spans="1:25" ht="15" customHeight="1" x14ac:dyDescent="0.25">
      <c r="A272" s="14">
        <f t="shared" si="4"/>
        <v>269</v>
      </c>
      <c r="B272" s="1">
        <v>43629</v>
      </c>
      <c r="C272" s="18">
        <f>+YEAR(datos_arg[[#This Row],[Fecha]])</f>
        <v>2019</v>
      </c>
      <c r="D272" s="18">
        <f>+MONTH(datos_arg[[#This Row],[Fecha]])</f>
        <v>6</v>
      </c>
      <c r="E272" s="14" t="s">
        <v>449</v>
      </c>
      <c r="F272" s="14" t="s">
        <v>523</v>
      </c>
      <c r="G272" s="14"/>
      <c r="H272" s="14" t="s">
        <v>7132</v>
      </c>
      <c r="I272" s="14" t="s">
        <v>7132</v>
      </c>
      <c r="J272" s="14" t="s">
        <v>425</v>
      </c>
      <c r="K272" s="14"/>
      <c r="L272" s="14" t="s">
        <v>425</v>
      </c>
      <c r="M272" s="14" t="s">
        <v>515</v>
      </c>
      <c r="N272" s="14" t="s">
        <v>515</v>
      </c>
      <c r="O272" s="14" t="s">
        <v>504</v>
      </c>
      <c r="P272" s="14"/>
      <c r="Q272" s="14"/>
      <c r="R272" s="14" t="s">
        <v>523</v>
      </c>
      <c r="S272" s="14" t="s">
        <v>439</v>
      </c>
      <c r="T272" s="35">
        <v>1000</v>
      </c>
      <c r="U272" s="14" t="s">
        <v>4</v>
      </c>
      <c r="V272" s="14">
        <v>44.1</v>
      </c>
      <c r="W272" s="16">
        <f>+IF(datos_arg[[#This Row],[Moneda]]="ARS",datos_arg[[#This Row],[Monto]],datos_arg[[#This Row],[Monto]]*datos_arg[[#This Row],[TC]])</f>
        <v>1000</v>
      </c>
      <c r="X272" s="16">
        <f>IFERROR(IF(datos_arg[[#This Row],[Moneda]]="USD",datos_arg[[#This Row],[Monto]],datos_arg[[#This Row],[Monto]]/datos_arg[[#This Row],[TC]]),0)</f>
        <v>22.675736961451246</v>
      </c>
      <c r="Y272" s="14"/>
    </row>
    <row r="273" spans="1:25" x14ac:dyDescent="0.25">
      <c r="A273" s="14">
        <f t="shared" si="4"/>
        <v>270</v>
      </c>
      <c r="B273" s="1">
        <v>43629</v>
      </c>
      <c r="C273" s="18">
        <f>+YEAR(datos_arg[[#This Row],[Fecha]])</f>
        <v>2019</v>
      </c>
      <c r="D273" s="18">
        <f>+MONTH(datos_arg[[#This Row],[Fecha]])</f>
        <v>6</v>
      </c>
      <c r="E273" s="14" t="s">
        <v>408</v>
      </c>
      <c r="F273" s="14" t="s">
        <v>69</v>
      </c>
      <c r="G273" s="14"/>
      <c r="H273" s="14" t="s">
        <v>7132</v>
      </c>
      <c r="I273" s="14" t="s">
        <v>7132</v>
      </c>
      <c r="J273" s="14" t="s">
        <v>425</v>
      </c>
      <c r="K273" s="14"/>
      <c r="L273" s="14" t="s">
        <v>425</v>
      </c>
      <c r="M273" s="14" t="s">
        <v>556</v>
      </c>
      <c r="N273" s="14" t="s">
        <v>556</v>
      </c>
      <c r="O273" s="14"/>
      <c r="P273" s="14"/>
      <c r="Q273" s="14"/>
      <c r="R273" s="14" t="s">
        <v>439</v>
      </c>
      <c r="S273" s="14" t="s">
        <v>440</v>
      </c>
      <c r="T273" s="35">
        <v>1000</v>
      </c>
      <c r="U273" s="14" t="s">
        <v>2</v>
      </c>
      <c r="V273" s="14">
        <v>44.35</v>
      </c>
      <c r="W273" s="16">
        <f>+IF(datos_arg[[#This Row],[Moneda]]="ARS",datos_arg[[#This Row],[Monto]],datos_arg[[#This Row],[Monto]]*datos_arg[[#This Row],[TC]])</f>
        <v>44350</v>
      </c>
      <c r="X273" s="16">
        <f>IFERROR(IF(datos_arg[[#This Row],[Moneda]]="USD",datos_arg[[#This Row],[Monto]],datos_arg[[#This Row],[Monto]]/datos_arg[[#This Row],[TC]]),0)</f>
        <v>1000</v>
      </c>
      <c r="Y273" s="14"/>
    </row>
    <row r="274" spans="1:25" ht="15" customHeight="1" x14ac:dyDescent="0.25">
      <c r="A274" s="14">
        <f t="shared" si="4"/>
        <v>271</v>
      </c>
      <c r="B274" s="1">
        <v>43629</v>
      </c>
      <c r="C274" s="18">
        <f>+YEAR(datos_arg[[#This Row],[Fecha]])</f>
        <v>2019</v>
      </c>
      <c r="D274" s="18">
        <f>+MONTH(datos_arg[[#This Row],[Fecha]])</f>
        <v>6</v>
      </c>
      <c r="E274" s="14" t="s">
        <v>1015</v>
      </c>
      <c r="F274" s="14" t="s">
        <v>430</v>
      </c>
      <c r="G274" s="14"/>
      <c r="H274" s="14" t="s">
        <v>7132</v>
      </c>
      <c r="I274" s="14" t="s">
        <v>7132</v>
      </c>
      <c r="J274" s="14" t="s">
        <v>425</v>
      </c>
      <c r="K274" s="14"/>
      <c r="L274" s="14" t="s">
        <v>425</v>
      </c>
      <c r="M274" s="14" t="s">
        <v>60</v>
      </c>
      <c r="N274" s="14" t="s">
        <v>26</v>
      </c>
      <c r="O274" s="14" t="s">
        <v>539</v>
      </c>
      <c r="P274" s="14"/>
      <c r="Q274" s="14"/>
      <c r="R274" s="14" t="s">
        <v>430</v>
      </c>
      <c r="S274" s="14" t="s">
        <v>439</v>
      </c>
      <c r="T274" s="35">
        <v>700</v>
      </c>
      <c r="U274" s="14" t="s">
        <v>4</v>
      </c>
      <c r="V274" s="14">
        <v>44.35</v>
      </c>
      <c r="W274" s="16">
        <f>+IF(datos_arg[[#This Row],[Moneda]]="ARS",datos_arg[[#This Row],[Monto]],datos_arg[[#This Row],[Monto]]*datos_arg[[#This Row],[TC]])</f>
        <v>700</v>
      </c>
      <c r="X274" s="16">
        <f>IFERROR(IF(datos_arg[[#This Row],[Moneda]]="USD",datos_arg[[#This Row],[Monto]],datos_arg[[#This Row],[Monto]]/datos_arg[[#This Row],[TC]]),0)</f>
        <v>15.783540022547914</v>
      </c>
      <c r="Y274" s="14"/>
    </row>
    <row r="275" spans="1:25" x14ac:dyDescent="0.25">
      <c r="A275" s="14">
        <f t="shared" si="4"/>
        <v>272</v>
      </c>
      <c r="B275" s="1">
        <v>43630</v>
      </c>
      <c r="C275" s="18">
        <f>+YEAR(datos_arg[[#This Row],[Fecha]])</f>
        <v>2019</v>
      </c>
      <c r="D275" s="18">
        <f>+MONTH(datos_arg[[#This Row],[Fecha]])</f>
        <v>6</v>
      </c>
      <c r="E275" s="14" t="s">
        <v>407</v>
      </c>
      <c r="F275" s="14" t="s">
        <v>5360</v>
      </c>
      <c r="G275" s="14"/>
      <c r="H275" s="14" t="s">
        <v>7132</v>
      </c>
      <c r="I275" s="14" t="s">
        <v>7132</v>
      </c>
      <c r="J275" s="14" t="s">
        <v>425</v>
      </c>
      <c r="K275" s="14"/>
      <c r="L275" s="14" t="s">
        <v>425</v>
      </c>
      <c r="M275" s="14" t="s">
        <v>434</v>
      </c>
      <c r="N275" s="14" t="s">
        <v>434</v>
      </c>
      <c r="O275" s="14"/>
      <c r="P275" s="14"/>
      <c r="Q275" s="14"/>
      <c r="R275" s="14" t="s">
        <v>441</v>
      </c>
      <c r="S275" s="14" t="s">
        <v>440</v>
      </c>
      <c r="T275" s="35">
        <v>1114.4525000000012</v>
      </c>
      <c r="U275" s="14" t="s">
        <v>4</v>
      </c>
      <c r="V275" s="14">
        <v>0</v>
      </c>
      <c r="W275" s="16">
        <f>+IF(datos_arg[[#This Row],[Moneda]]="ARS",datos_arg[[#This Row],[Monto]],datos_arg[[#This Row],[Monto]]*datos_arg[[#This Row],[TC]])</f>
        <v>1114.4525000000012</v>
      </c>
      <c r="X275" s="16">
        <f>IFERROR(IF(datos_arg[[#This Row],[Moneda]]="USD",datos_arg[[#This Row],[Monto]],datos_arg[[#This Row],[Monto]]/datos_arg[[#This Row],[TC]]),0)</f>
        <v>0</v>
      </c>
      <c r="Y275" s="14"/>
    </row>
    <row r="276" spans="1:25" ht="15" customHeight="1" x14ac:dyDescent="0.25">
      <c r="A276" s="14">
        <f t="shared" si="4"/>
        <v>273</v>
      </c>
      <c r="B276" s="1">
        <v>43630</v>
      </c>
      <c r="C276" s="18">
        <f>+YEAR(datos_arg[[#This Row],[Fecha]])</f>
        <v>2019</v>
      </c>
      <c r="D276" s="18">
        <f>+MONTH(datos_arg[[#This Row],[Fecha]])</f>
        <v>6</v>
      </c>
      <c r="E276" s="14" t="s">
        <v>407</v>
      </c>
      <c r="F276" s="14" t="s">
        <v>5360</v>
      </c>
      <c r="G276" s="14"/>
      <c r="H276" s="14" t="s">
        <v>7132</v>
      </c>
      <c r="I276" s="14" t="s">
        <v>7132</v>
      </c>
      <c r="J276" s="14" t="s">
        <v>425</v>
      </c>
      <c r="K276" s="14"/>
      <c r="L276" s="14" t="s">
        <v>425</v>
      </c>
      <c r="M276" s="14" t="s">
        <v>434</v>
      </c>
      <c r="N276" s="14" t="s">
        <v>434</v>
      </c>
      <c r="O276" s="14"/>
      <c r="P276" s="14"/>
      <c r="Q276" s="14"/>
      <c r="R276" s="14" t="s">
        <v>441</v>
      </c>
      <c r="S276" s="14" t="s">
        <v>439</v>
      </c>
      <c r="T276" s="35">
        <v>17.432525971580599</v>
      </c>
      <c r="U276" s="14" t="s">
        <v>2</v>
      </c>
      <c r="V276" s="14">
        <v>0</v>
      </c>
      <c r="W276" s="16">
        <f>+IF(datos_arg[[#This Row],[Moneda]]="ARS",datos_arg[[#This Row],[Monto]],datos_arg[[#This Row],[Monto]]*datos_arg[[#This Row],[TC]])</f>
        <v>0</v>
      </c>
      <c r="X276" s="16">
        <f>IFERROR(IF(datos_arg[[#This Row],[Moneda]]="USD",datos_arg[[#This Row],[Monto]],datos_arg[[#This Row],[Monto]]/datos_arg[[#This Row],[TC]]),0)</f>
        <v>17.432525971580599</v>
      </c>
      <c r="Y276" s="14"/>
    </row>
    <row r="277" spans="1:25" ht="15" customHeight="1" x14ac:dyDescent="0.25">
      <c r="A277" s="14">
        <f t="shared" si="4"/>
        <v>274</v>
      </c>
      <c r="B277" s="1">
        <v>43630</v>
      </c>
      <c r="C277" s="18">
        <f>+YEAR(datos_arg[[#This Row],[Fecha]])</f>
        <v>2019</v>
      </c>
      <c r="D277" s="18">
        <f>+MONTH(datos_arg[[#This Row],[Fecha]])</f>
        <v>6</v>
      </c>
      <c r="E277" s="14" t="s">
        <v>5358</v>
      </c>
      <c r="F277" s="14" t="s">
        <v>4110</v>
      </c>
      <c r="G277" s="14"/>
      <c r="H277" s="14" t="s">
        <v>4114</v>
      </c>
      <c r="I277" s="14" t="s">
        <v>7132</v>
      </c>
      <c r="J277" s="14" t="s">
        <v>425</v>
      </c>
      <c r="K277" s="14"/>
      <c r="L277" s="14" t="s">
        <v>425</v>
      </c>
      <c r="M277" s="14" t="s">
        <v>5374</v>
      </c>
      <c r="N277" s="14" t="s">
        <v>58</v>
      </c>
      <c r="O277" s="14" t="s">
        <v>3987</v>
      </c>
      <c r="P277" s="14"/>
      <c r="Q277" s="14"/>
      <c r="R277" s="14" t="s">
        <v>4110</v>
      </c>
      <c r="S277" s="14" t="s">
        <v>439</v>
      </c>
      <c r="T277" s="35">
        <v>7603</v>
      </c>
      <c r="U277" s="14" t="s">
        <v>4</v>
      </c>
      <c r="V277" s="14">
        <v>44.35</v>
      </c>
      <c r="W277" s="16">
        <f>+IF(datos_arg[[#This Row],[Moneda]]="ARS",datos_arg[[#This Row],[Monto]],datos_arg[[#This Row],[Monto]]*datos_arg[[#This Row],[TC]])</f>
        <v>7603</v>
      </c>
      <c r="X277" s="16">
        <f>IFERROR(IF(datos_arg[[#This Row],[Moneda]]="USD",datos_arg[[#This Row],[Monto]],datos_arg[[#This Row],[Monto]]/datos_arg[[#This Row],[TC]]),0)</f>
        <v>171.43179255918827</v>
      </c>
      <c r="Y277" s="14"/>
    </row>
    <row r="278" spans="1:25" ht="15" customHeight="1" x14ac:dyDescent="0.25">
      <c r="A278" s="14">
        <f t="shared" si="4"/>
        <v>275</v>
      </c>
      <c r="B278" s="1">
        <v>43630</v>
      </c>
      <c r="C278" s="18">
        <f>+YEAR(datos_arg[[#This Row],[Fecha]])</f>
        <v>2019</v>
      </c>
      <c r="D278" s="18">
        <f>+MONTH(datos_arg[[#This Row],[Fecha]])</f>
        <v>6</v>
      </c>
      <c r="E278" s="14" t="s">
        <v>5358</v>
      </c>
      <c r="F278" s="14" t="s">
        <v>85</v>
      </c>
      <c r="G278" s="14"/>
      <c r="H278" s="14" t="s">
        <v>7132</v>
      </c>
      <c r="I278" s="14" t="s">
        <v>7132</v>
      </c>
      <c r="J278" s="14" t="s">
        <v>425</v>
      </c>
      <c r="K278" s="14"/>
      <c r="L278" s="14" t="s">
        <v>425</v>
      </c>
      <c r="M278" s="14" t="s">
        <v>534</v>
      </c>
      <c r="N278" s="14" t="s">
        <v>58</v>
      </c>
      <c r="O278" s="14" t="s">
        <v>595</v>
      </c>
      <c r="P278" s="14"/>
      <c r="Q278" s="14">
        <v>1</v>
      </c>
      <c r="R278" s="14" t="s">
        <v>85</v>
      </c>
      <c r="S278" s="14" t="s">
        <v>439</v>
      </c>
      <c r="T278" s="35">
        <v>11270.75</v>
      </c>
      <c r="U278" s="14" t="s">
        <v>4</v>
      </c>
      <c r="V278" s="14">
        <v>44.35</v>
      </c>
      <c r="W278" s="16">
        <f>+IF(datos_arg[[#This Row],[Moneda]]="ARS",datos_arg[[#This Row],[Monto]],datos_arg[[#This Row],[Monto]]*datos_arg[[#This Row],[TC]])</f>
        <v>11270.75</v>
      </c>
      <c r="X278" s="16">
        <f>IFERROR(IF(datos_arg[[#This Row],[Moneda]]="USD",datos_arg[[#This Row],[Monto]],datos_arg[[#This Row],[Monto]]/datos_arg[[#This Row],[TC]]),0)</f>
        <v>254.13190529875985</v>
      </c>
      <c r="Y278" s="14"/>
    </row>
    <row r="279" spans="1:25" ht="15" customHeight="1" x14ac:dyDescent="0.25">
      <c r="A279" s="14">
        <f t="shared" si="4"/>
        <v>276</v>
      </c>
      <c r="B279" s="1">
        <v>43630</v>
      </c>
      <c r="C279" s="18">
        <f>+YEAR(datos_arg[[#This Row],[Fecha]])</f>
        <v>2019</v>
      </c>
      <c r="D279" s="18">
        <f>+MONTH(datos_arg[[#This Row],[Fecha]])</f>
        <v>6</v>
      </c>
      <c r="E279" s="14" t="s">
        <v>5358</v>
      </c>
      <c r="F279" s="14" t="s">
        <v>4109</v>
      </c>
      <c r="G279" s="14"/>
      <c r="H279" s="14" t="s">
        <v>4114</v>
      </c>
      <c r="I279" s="14" t="s">
        <v>7132</v>
      </c>
      <c r="J279" s="14" t="s">
        <v>425</v>
      </c>
      <c r="K279" s="14"/>
      <c r="L279" s="14" t="s">
        <v>425</v>
      </c>
      <c r="M279" s="14" t="s">
        <v>5379</v>
      </c>
      <c r="N279" s="14" t="s">
        <v>107</v>
      </c>
      <c r="O279" s="14" t="s">
        <v>432</v>
      </c>
      <c r="P279" s="14"/>
      <c r="Q279" s="14"/>
      <c r="R279" s="14" t="s">
        <v>4109</v>
      </c>
      <c r="S279" s="14" t="s">
        <v>439</v>
      </c>
      <c r="T279" s="35">
        <v>10000</v>
      </c>
      <c r="U279" s="14" t="s">
        <v>4</v>
      </c>
      <c r="V279" s="14">
        <v>44.35</v>
      </c>
      <c r="W279" s="16">
        <f>+IF(datos_arg[[#This Row],[Moneda]]="ARS",datos_arg[[#This Row],[Monto]],datos_arg[[#This Row],[Monto]]*datos_arg[[#This Row],[TC]])</f>
        <v>10000</v>
      </c>
      <c r="X279" s="16">
        <f>IFERROR(IF(datos_arg[[#This Row],[Moneda]]="USD",datos_arg[[#This Row],[Monto]],datos_arg[[#This Row],[Monto]]/datos_arg[[#This Row],[TC]]),0)</f>
        <v>225.47914317925591</v>
      </c>
      <c r="Y279" s="14"/>
    </row>
    <row r="280" spans="1:25" ht="15" customHeight="1" x14ac:dyDescent="0.25">
      <c r="A280" s="14">
        <f t="shared" si="4"/>
        <v>277</v>
      </c>
      <c r="B280" s="1">
        <v>43630</v>
      </c>
      <c r="C280" s="18">
        <f>+YEAR(datos_arg[[#This Row],[Fecha]])</f>
        <v>2019</v>
      </c>
      <c r="D280" s="18">
        <f>+MONTH(datos_arg[[#This Row],[Fecha]])</f>
        <v>6</v>
      </c>
      <c r="E280" s="14" t="s">
        <v>5358</v>
      </c>
      <c r="F280" s="14" t="s">
        <v>4108</v>
      </c>
      <c r="G280" s="14"/>
      <c r="H280" s="14" t="s">
        <v>4114</v>
      </c>
      <c r="I280" s="14" t="s">
        <v>7132</v>
      </c>
      <c r="J280" s="14" t="s">
        <v>425</v>
      </c>
      <c r="K280" s="14"/>
      <c r="L280" s="14" t="s">
        <v>425</v>
      </c>
      <c r="M280" s="14" t="s">
        <v>502</v>
      </c>
      <c r="N280" s="14" t="s">
        <v>502</v>
      </c>
      <c r="O280" s="14" t="s">
        <v>3988</v>
      </c>
      <c r="P280" s="14"/>
      <c r="Q280" s="14"/>
      <c r="R280" s="14" t="s">
        <v>4108</v>
      </c>
      <c r="S280" s="14" t="s">
        <v>439</v>
      </c>
      <c r="T280" s="35">
        <v>1000</v>
      </c>
      <c r="U280" s="14" t="s">
        <v>4</v>
      </c>
      <c r="V280" s="14">
        <v>44.35</v>
      </c>
      <c r="W280" s="16">
        <f>+IF(datos_arg[[#This Row],[Moneda]]="ARS",datos_arg[[#This Row],[Monto]],datos_arg[[#This Row],[Monto]]*datos_arg[[#This Row],[TC]])</f>
        <v>1000</v>
      </c>
      <c r="X280" s="16">
        <f>IFERROR(IF(datos_arg[[#This Row],[Moneda]]="USD",datos_arg[[#This Row],[Monto]],datos_arg[[#This Row],[Monto]]/datos_arg[[#This Row],[TC]]),0)</f>
        <v>22.547914317925592</v>
      </c>
      <c r="Y280" s="14"/>
    </row>
    <row r="281" spans="1:25" ht="15" customHeight="1" x14ac:dyDescent="0.25">
      <c r="A281" s="14">
        <f t="shared" si="4"/>
        <v>278</v>
      </c>
      <c r="B281" s="1">
        <v>43630</v>
      </c>
      <c r="C281" s="18">
        <f>+YEAR(datos_arg[[#This Row],[Fecha]])</f>
        <v>2019</v>
      </c>
      <c r="D281" s="18">
        <f>+MONTH(datos_arg[[#This Row],[Fecha]])</f>
        <v>6</v>
      </c>
      <c r="E281" s="14" t="s">
        <v>5358</v>
      </c>
      <c r="F281" s="14" t="s">
        <v>4110</v>
      </c>
      <c r="G281" s="14"/>
      <c r="H281" s="14" t="s">
        <v>4114</v>
      </c>
      <c r="I281" s="14" t="s">
        <v>7132</v>
      </c>
      <c r="J281" s="14" t="s">
        <v>425</v>
      </c>
      <c r="K281" s="14"/>
      <c r="L281" s="14" t="s">
        <v>425</v>
      </c>
      <c r="M281" s="14" t="s">
        <v>6656</v>
      </c>
      <c r="N281" s="14" t="s">
        <v>212</v>
      </c>
      <c r="O281" s="14" t="s">
        <v>3989</v>
      </c>
      <c r="P281" s="14"/>
      <c r="Q281" s="14"/>
      <c r="R281" s="14" t="s">
        <v>4110</v>
      </c>
      <c r="S281" s="14" t="s">
        <v>439</v>
      </c>
      <c r="T281" s="35">
        <v>9560</v>
      </c>
      <c r="U281" s="14" t="s">
        <v>4</v>
      </c>
      <c r="V281" s="14">
        <v>44.35</v>
      </c>
      <c r="W281" s="16">
        <f>+IF(datos_arg[[#This Row],[Moneda]]="ARS",datos_arg[[#This Row],[Monto]],datos_arg[[#This Row],[Monto]]*datos_arg[[#This Row],[TC]])</f>
        <v>9560</v>
      </c>
      <c r="X281" s="16">
        <f>IFERROR(IF(datos_arg[[#This Row],[Moneda]]="USD",datos_arg[[#This Row],[Monto]],datos_arg[[#This Row],[Monto]]/datos_arg[[#This Row],[TC]]),0)</f>
        <v>215.55806087936864</v>
      </c>
      <c r="Y281" s="14"/>
    </row>
    <row r="282" spans="1:25" ht="15" customHeight="1" x14ac:dyDescent="0.25">
      <c r="A282" s="14">
        <f t="shared" si="4"/>
        <v>279</v>
      </c>
      <c r="B282" s="1">
        <v>43630</v>
      </c>
      <c r="C282" s="18">
        <f>+YEAR(datos_arg[[#This Row],[Fecha]])</f>
        <v>2019</v>
      </c>
      <c r="D282" s="18">
        <f>+MONTH(datos_arg[[#This Row],[Fecha]])</f>
        <v>6</v>
      </c>
      <c r="E282" s="14" t="s">
        <v>1015</v>
      </c>
      <c r="F282" s="14" t="s">
        <v>430</v>
      </c>
      <c r="G282" s="14"/>
      <c r="H282" s="14" t="s">
        <v>7132</v>
      </c>
      <c r="I282" s="14" t="s">
        <v>7132</v>
      </c>
      <c r="J282" s="14" t="s">
        <v>425</v>
      </c>
      <c r="K282" s="14"/>
      <c r="L282" s="14" t="s">
        <v>425</v>
      </c>
      <c r="M282" s="14" t="s">
        <v>60</v>
      </c>
      <c r="N282" s="14" t="s">
        <v>26</v>
      </c>
      <c r="O282" s="14"/>
      <c r="P282" s="14"/>
      <c r="Q282" s="14"/>
      <c r="R282" s="14" t="s">
        <v>430</v>
      </c>
      <c r="S282" s="14" t="s">
        <v>439</v>
      </c>
      <c r="T282" s="35">
        <v>2200</v>
      </c>
      <c r="U282" s="14" t="s">
        <v>4</v>
      </c>
      <c r="V282" s="14">
        <v>44.35</v>
      </c>
      <c r="W282" s="16">
        <f>+IF(datos_arg[[#This Row],[Moneda]]="ARS",datos_arg[[#This Row],[Monto]],datos_arg[[#This Row],[Monto]]*datos_arg[[#This Row],[TC]])</f>
        <v>2200</v>
      </c>
      <c r="X282" s="16">
        <f>IFERROR(IF(datos_arg[[#This Row],[Moneda]]="USD",datos_arg[[#This Row],[Monto]],datos_arg[[#This Row],[Monto]]/datos_arg[[#This Row],[TC]]),0)</f>
        <v>49.6054114994363</v>
      </c>
      <c r="Y282" s="14"/>
    </row>
    <row r="283" spans="1:25" ht="15" customHeight="1" x14ac:dyDescent="0.25">
      <c r="A283" s="14">
        <f t="shared" si="4"/>
        <v>280</v>
      </c>
      <c r="B283" s="1">
        <v>43633</v>
      </c>
      <c r="C283" s="18">
        <f>+YEAR(datos_arg[[#This Row],[Fecha]])</f>
        <v>2019</v>
      </c>
      <c r="D283" s="18">
        <f>+MONTH(datos_arg[[#This Row],[Fecha]])</f>
        <v>6</v>
      </c>
      <c r="E283" s="14" t="s">
        <v>408</v>
      </c>
      <c r="F283" s="14" t="s">
        <v>406</v>
      </c>
      <c r="G283" s="14"/>
      <c r="H283" s="14" t="s">
        <v>7132</v>
      </c>
      <c r="I283" s="14" t="s">
        <v>7132</v>
      </c>
      <c r="J283" s="14" t="s">
        <v>425</v>
      </c>
      <c r="K283" s="14"/>
      <c r="L283" s="14" t="s">
        <v>425</v>
      </c>
      <c r="M283" s="14" t="s">
        <v>27</v>
      </c>
      <c r="N283" s="5" t="s">
        <v>27</v>
      </c>
      <c r="O283" s="14" t="s">
        <v>527</v>
      </c>
      <c r="P283" s="14"/>
      <c r="Q283" s="14"/>
      <c r="R283" s="14" t="s">
        <v>440</v>
      </c>
      <c r="S283" s="14" t="s">
        <v>446</v>
      </c>
      <c r="T283" s="35">
        <v>10000</v>
      </c>
      <c r="U283" s="14" t="s">
        <v>2</v>
      </c>
      <c r="V283" s="14">
        <v>45</v>
      </c>
      <c r="W283" s="16">
        <f>+IF(datos_arg[[#This Row],[Moneda]]="ARS",datos_arg[[#This Row],[Monto]],datos_arg[[#This Row],[Monto]]*datos_arg[[#This Row],[TC]])</f>
        <v>450000</v>
      </c>
      <c r="X283" s="16">
        <f>IFERROR(IF(datos_arg[[#This Row],[Moneda]]="USD",datos_arg[[#This Row],[Monto]],datos_arg[[#This Row],[Monto]]/datos_arg[[#This Row],[TC]]),0)</f>
        <v>10000</v>
      </c>
      <c r="Y283" s="14"/>
    </row>
    <row r="284" spans="1:25" x14ac:dyDescent="0.25">
      <c r="A284" s="14">
        <f t="shared" si="4"/>
        <v>281</v>
      </c>
      <c r="B284" s="1">
        <v>43634</v>
      </c>
      <c r="C284" s="18">
        <f>+YEAR(datos_arg[[#This Row],[Fecha]])</f>
        <v>2019</v>
      </c>
      <c r="D284" s="18">
        <f>+MONTH(datos_arg[[#This Row],[Fecha]])</f>
        <v>6</v>
      </c>
      <c r="E284" s="14" t="s">
        <v>617</v>
      </c>
      <c r="F284" s="14" t="s">
        <v>6652</v>
      </c>
      <c r="G284" s="14" t="s">
        <v>6653</v>
      </c>
      <c r="H284" s="14" t="s">
        <v>6648</v>
      </c>
      <c r="I284" s="14" t="s">
        <v>3955</v>
      </c>
      <c r="J284" s="14" t="s">
        <v>761</v>
      </c>
      <c r="K284" s="14" t="s">
        <v>421</v>
      </c>
      <c r="L284" s="14" t="s">
        <v>421</v>
      </c>
      <c r="M284" s="14" t="s">
        <v>761</v>
      </c>
      <c r="N284" s="14" t="s">
        <v>39</v>
      </c>
      <c r="O284" s="14" t="s">
        <v>109</v>
      </c>
      <c r="P284" s="14"/>
      <c r="Q284" s="14">
        <v>0</v>
      </c>
      <c r="R284" s="14" t="s">
        <v>6653</v>
      </c>
      <c r="S284" s="14" t="s">
        <v>440</v>
      </c>
      <c r="T284" s="35">
        <v>600</v>
      </c>
      <c r="U284" s="14" t="s">
        <v>2</v>
      </c>
      <c r="V284" s="14">
        <v>45</v>
      </c>
      <c r="W284" s="16">
        <f>+IF(datos_arg[[#This Row],[Moneda]]="ARS",datos_arg[[#This Row],[Monto]],datos_arg[[#This Row],[Monto]]*datos_arg[[#This Row],[TC]])</f>
        <v>27000</v>
      </c>
      <c r="X284" s="16">
        <f>IFERROR(IF(datos_arg[[#This Row],[Moneda]]="USD",datos_arg[[#This Row],[Monto]],datos_arg[[#This Row],[Monto]]/datos_arg[[#This Row],[TC]]),0)</f>
        <v>600</v>
      </c>
      <c r="Y284" s="14"/>
    </row>
    <row r="285" spans="1:25" ht="15" customHeight="1" x14ac:dyDescent="0.25">
      <c r="A285" s="14">
        <f t="shared" si="4"/>
        <v>282</v>
      </c>
      <c r="B285" s="1">
        <v>43634</v>
      </c>
      <c r="C285" s="18">
        <f>+YEAR(datos_arg[[#This Row],[Fecha]])</f>
        <v>2019</v>
      </c>
      <c r="D285" s="18">
        <f>+MONTH(datos_arg[[#This Row],[Fecha]])</f>
        <v>6</v>
      </c>
      <c r="E285" s="14" t="s">
        <v>617</v>
      </c>
      <c r="F285" s="14" t="s">
        <v>6652</v>
      </c>
      <c r="G285" s="14" t="s">
        <v>6653</v>
      </c>
      <c r="H285" s="14" t="s">
        <v>6648</v>
      </c>
      <c r="I285" s="14" t="s">
        <v>3955</v>
      </c>
      <c r="J285" s="14" t="s">
        <v>761</v>
      </c>
      <c r="K285" s="14" t="s">
        <v>421</v>
      </c>
      <c r="L285" s="14" t="s">
        <v>421</v>
      </c>
      <c r="M285" s="14" t="s">
        <v>761</v>
      </c>
      <c r="N285" s="14" t="s">
        <v>39</v>
      </c>
      <c r="O285" s="14" t="s">
        <v>109</v>
      </c>
      <c r="P285" s="14"/>
      <c r="Q285" s="14">
        <v>0</v>
      </c>
      <c r="R285" s="14" t="s">
        <v>6653</v>
      </c>
      <c r="S285" s="14" t="s">
        <v>439</v>
      </c>
      <c r="T285" s="35">
        <v>1760</v>
      </c>
      <c r="U285" s="14" t="s">
        <v>4</v>
      </c>
      <c r="V285" s="14">
        <v>45</v>
      </c>
      <c r="W285" s="16">
        <f>+IF(datos_arg[[#This Row],[Moneda]]="ARS",datos_arg[[#This Row],[Monto]],datos_arg[[#This Row],[Monto]]*datos_arg[[#This Row],[TC]])</f>
        <v>1760</v>
      </c>
      <c r="X285" s="16">
        <f>IFERROR(IF(datos_arg[[#This Row],[Moneda]]="USD",datos_arg[[#This Row],[Monto]],datos_arg[[#This Row],[Monto]]/datos_arg[[#This Row],[TC]]),0)</f>
        <v>39.111111111111114</v>
      </c>
      <c r="Y285" s="14"/>
    </row>
    <row r="286" spans="1:25" ht="15" customHeight="1" x14ac:dyDescent="0.25">
      <c r="A286" s="14">
        <f t="shared" si="4"/>
        <v>283</v>
      </c>
      <c r="B286" s="1">
        <v>43634</v>
      </c>
      <c r="C286" s="18">
        <f>+YEAR(datos_arg[[#This Row],[Fecha]])</f>
        <v>2019</v>
      </c>
      <c r="D286" s="18">
        <f>+MONTH(datos_arg[[#This Row],[Fecha]])</f>
        <v>6</v>
      </c>
      <c r="E286" s="14" t="s">
        <v>5358</v>
      </c>
      <c r="F286" s="14" t="s">
        <v>85</v>
      </c>
      <c r="G286" s="14"/>
      <c r="H286" s="14" t="s">
        <v>7132</v>
      </c>
      <c r="I286" s="14" t="s">
        <v>7132</v>
      </c>
      <c r="J286" s="14" t="s">
        <v>425</v>
      </c>
      <c r="K286" s="14"/>
      <c r="L286" s="14" t="s">
        <v>425</v>
      </c>
      <c r="M286" s="14" t="s">
        <v>110</v>
      </c>
      <c r="N286" s="14" t="s">
        <v>111</v>
      </c>
      <c r="O286" s="14" t="s">
        <v>110</v>
      </c>
      <c r="P286" s="14"/>
      <c r="Q286" s="14">
        <v>1</v>
      </c>
      <c r="R286" s="14" t="s">
        <v>85</v>
      </c>
      <c r="S286" s="14" t="s">
        <v>439</v>
      </c>
      <c r="T286" s="35">
        <v>15800</v>
      </c>
      <c r="U286" s="14" t="s">
        <v>4</v>
      </c>
      <c r="V286" s="14">
        <v>45</v>
      </c>
      <c r="W286" s="16">
        <f>+IF(datos_arg[[#This Row],[Moneda]]="ARS",datos_arg[[#This Row],[Monto]],datos_arg[[#This Row],[Monto]]*datos_arg[[#This Row],[TC]])</f>
        <v>15800</v>
      </c>
      <c r="X286" s="16">
        <f>IFERROR(IF(datos_arg[[#This Row],[Moneda]]="USD",datos_arg[[#This Row],[Monto]],datos_arg[[#This Row],[Monto]]/datos_arg[[#This Row],[TC]]),0)</f>
        <v>351.11111111111109</v>
      </c>
      <c r="Y286" s="14"/>
    </row>
    <row r="287" spans="1:25" ht="15" customHeight="1" x14ac:dyDescent="0.25">
      <c r="A287" s="14">
        <f t="shared" si="4"/>
        <v>284</v>
      </c>
      <c r="B287" s="1">
        <v>43634</v>
      </c>
      <c r="C287" s="18">
        <f>+YEAR(datos_arg[[#This Row],[Fecha]])</f>
        <v>2019</v>
      </c>
      <c r="D287" s="18">
        <f>+MONTH(datos_arg[[#This Row],[Fecha]])</f>
        <v>6</v>
      </c>
      <c r="E287" s="14" t="s">
        <v>449</v>
      </c>
      <c r="F287" s="14" t="s">
        <v>523</v>
      </c>
      <c r="G287" s="14"/>
      <c r="H287" s="14" t="s">
        <v>7132</v>
      </c>
      <c r="I287" s="14" t="s">
        <v>7132</v>
      </c>
      <c r="J287" s="14" t="s">
        <v>425</v>
      </c>
      <c r="K287" s="14"/>
      <c r="L287" s="14" t="s">
        <v>425</v>
      </c>
      <c r="M287" s="14" t="s">
        <v>515</v>
      </c>
      <c r="N287" s="14" t="s">
        <v>515</v>
      </c>
      <c r="O287" s="14"/>
      <c r="P287" s="14"/>
      <c r="Q287" s="14"/>
      <c r="R287" s="14" t="s">
        <v>523</v>
      </c>
      <c r="S287" s="14" t="s">
        <v>439</v>
      </c>
      <c r="T287" s="35">
        <v>300</v>
      </c>
      <c r="U287" s="14" t="s">
        <v>4</v>
      </c>
      <c r="V287" s="14">
        <v>44.35</v>
      </c>
      <c r="W287" s="16">
        <f>+IF(datos_arg[[#This Row],[Moneda]]="ARS",datos_arg[[#This Row],[Monto]],datos_arg[[#This Row],[Monto]]*datos_arg[[#This Row],[TC]])</f>
        <v>300</v>
      </c>
      <c r="X287" s="16">
        <f>IFERROR(IF(datos_arg[[#This Row],[Moneda]]="USD",datos_arg[[#This Row],[Monto]],datos_arg[[#This Row],[Monto]]/datos_arg[[#This Row],[TC]]),0)</f>
        <v>6.7643742953776771</v>
      </c>
      <c r="Y287" s="14"/>
    </row>
    <row r="288" spans="1:25" x14ac:dyDescent="0.25">
      <c r="A288" s="14">
        <f t="shared" si="4"/>
        <v>285</v>
      </c>
      <c r="B288" s="1">
        <v>43634</v>
      </c>
      <c r="C288" s="18">
        <f>+YEAR(datos_arg[[#This Row],[Fecha]])</f>
        <v>2019</v>
      </c>
      <c r="D288" s="18">
        <f>+MONTH(datos_arg[[#This Row],[Fecha]])</f>
        <v>6</v>
      </c>
      <c r="E288" s="14" t="s">
        <v>408</v>
      </c>
      <c r="F288" s="14" t="s">
        <v>69</v>
      </c>
      <c r="G288" s="14"/>
      <c r="H288" s="14" t="s">
        <v>7132</v>
      </c>
      <c r="I288" s="14" t="s">
        <v>7132</v>
      </c>
      <c r="J288" s="14" t="s">
        <v>425</v>
      </c>
      <c r="K288" s="14"/>
      <c r="L288" s="14" t="s">
        <v>425</v>
      </c>
      <c r="M288" s="14" t="s">
        <v>556</v>
      </c>
      <c r="N288" s="14" t="s">
        <v>556</v>
      </c>
      <c r="O288" s="14"/>
      <c r="P288" s="14"/>
      <c r="Q288" s="14"/>
      <c r="R288" s="14" t="s">
        <v>439</v>
      </c>
      <c r="S288" s="14" t="s">
        <v>440</v>
      </c>
      <c r="T288" s="35">
        <v>1300</v>
      </c>
      <c r="U288" s="14" t="s">
        <v>2</v>
      </c>
      <c r="V288" s="14">
        <v>45</v>
      </c>
      <c r="W288" s="16">
        <f>+IF(datos_arg[[#This Row],[Moneda]]="ARS",datos_arg[[#This Row],[Monto]],datos_arg[[#This Row],[Monto]]*datos_arg[[#This Row],[TC]])</f>
        <v>58500</v>
      </c>
      <c r="X288" s="16">
        <f>IFERROR(IF(datos_arg[[#This Row],[Moneda]]="USD",datos_arg[[#This Row],[Monto]],datos_arg[[#This Row],[Monto]]/datos_arg[[#This Row],[TC]]),0)</f>
        <v>1300</v>
      </c>
      <c r="Y288" s="14"/>
    </row>
    <row r="289" spans="1:25" ht="15" customHeight="1" x14ac:dyDescent="0.25">
      <c r="A289" s="14">
        <f t="shared" si="4"/>
        <v>286</v>
      </c>
      <c r="B289" s="1">
        <v>43634</v>
      </c>
      <c r="C289" s="18">
        <f>+YEAR(datos_arg[[#This Row],[Fecha]])</f>
        <v>2019</v>
      </c>
      <c r="D289" s="18">
        <f>+MONTH(datos_arg[[#This Row],[Fecha]])</f>
        <v>6</v>
      </c>
      <c r="E289" s="14" t="s">
        <v>5358</v>
      </c>
      <c r="F289" s="14" t="s">
        <v>85</v>
      </c>
      <c r="G289" s="14"/>
      <c r="H289" s="14" t="s">
        <v>7132</v>
      </c>
      <c r="I289" s="14" t="s">
        <v>7132</v>
      </c>
      <c r="J289" s="14" t="s">
        <v>425</v>
      </c>
      <c r="K289" s="14"/>
      <c r="L289" s="14" t="s">
        <v>425</v>
      </c>
      <c r="M289" s="14" t="s">
        <v>597</v>
      </c>
      <c r="N289" s="14" t="s">
        <v>100</v>
      </c>
      <c r="O289" s="14" t="s">
        <v>598</v>
      </c>
      <c r="P289" s="14"/>
      <c r="Q289" s="14">
        <v>1</v>
      </c>
      <c r="R289" s="14" t="s">
        <v>85</v>
      </c>
      <c r="S289" s="14" t="s">
        <v>439</v>
      </c>
      <c r="T289" s="35">
        <v>8500</v>
      </c>
      <c r="U289" s="14" t="s">
        <v>4</v>
      </c>
      <c r="V289" s="14">
        <v>45</v>
      </c>
      <c r="W289" s="16">
        <f>+IF(datos_arg[[#This Row],[Moneda]]="ARS",datos_arg[[#This Row],[Monto]],datos_arg[[#This Row],[Monto]]*datos_arg[[#This Row],[TC]])</f>
        <v>8500</v>
      </c>
      <c r="X289" s="16">
        <f>IFERROR(IF(datos_arg[[#This Row],[Moneda]]="USD",datos_arg[[#This Row],[Monto]],datos_arg[[#This Row],[Monto]]/datos_arg[[#This Row],[TC]]),0)</f>
        <v>188.88888888888889</v>
      </c>
      <c r="Y289" s="14"/>
    </row>
    <row r="290" spans="1:25" ht="15" customHeight="1" x14ac:dyDescent="0.25">
      <c r="A290" s="14">
        <f t="shared" si="4"/>
        <v>287</v>
      </c>
      <c r="B290" s="1">
        <v>43634</v>
      </c>
      <c r="C290" s="18">
        <f>+YEAR(datos_arg[[#This Row],[Fecha]])</f>
        <v>2019</v>
      </c>
      <c r="D290" s="18">
        <f>+MONTH(datos_arg[[#This Row],[Fecha]])</f>
        <v>6</v>
      </c>
      <c r="E290" s="14" t="s">
        <v>1015</v>
      </c>
      <c r="F290" s="14" t="s">
        <v>430</v>
      </c>
      <c r="G290" s="14"/>
      <c r="H290" s="14" t="s">
        <v>7132</v>
      </c>
      <c r="I290" s="14" t="s">
        <v>7132</v>
      </c>
      <c r="J290" s="14" t="s">
        <v>425</v>
      </c>
      <c r="K290" s="14"/>
      <c r="L290" s="14" t="s">
        <v>425</v>
      </c>
      <c r="M290" s="14" t="s">
        <v>57</v>
      </c>
      <c r="N290" s="14" t="s">
        <v>57</v>
      </c>
      <c r="O290" s="14"/>
      <c r="P290" s="14"/>
      <c r="Q290" s="14"/>
      <c r="R290" s="14" t="s">
        <v>430</v>
      </c>
      <c r="S290" s="14" t="s">
        <v>439</v>
      </c>
      <c r="T290" s="35">
        <v>200</v>
      </c>
      <c r="U290" s="14" t="s">
        <v>4</v>
      </c>
      <c r="V290" s="14">
        <v>45</v>
      </c>
      <c r="W290" s="16">
        <f>+IF(datos_arg[[#This Row],[Moneda]]="ARS",datos_arg[[#This Row],[Monto]],datos_arg[[#This Row],[Monto]]*datos_arg[[#This Row],[TC]])</f>
        <v>200</v>
      </c>
      <c r="X290" s="16">
        <f>IFERROR(IF(datos_arg[[#This Row],[Moneda]]="USD",datos_arg[[#This Row],[Monto]],datos_arg[[#This Row],[Monto]]/datos_arg[[#This Row],[TC]]),0)</f>
        <v>4.4444444444444446</v>
      </c>
      <c r="Y290" s="14"/>
    </row>
    <row r="291" spans="1:25" ht="15" customHeight="1" x14ac:dyDescent="0.25">
      <c r="A291" s="14">
        <f t="shared" si="4"/>
        <v>288</v>
      </c>
      <c r="B291" s="1">
        <v>43637</v>
      </c>
      <c r="C291" s="18">
        <f>+YEAR(datos_arg[[#This Row],[Fecha]])</f>
        <v>2019</v>
      </c>
      <c r="D291" s="18">
        <f>+MONTH(datos_arg[[#This Row],[Fecha]])</f>
        <v>6</v>
      </c>
      <c r="E291" s="14" t="s">
        <v>1015</v>
      </c>
      <c r="F291" s="14" t="s">
        <v>403</v>
      </c>
      <c r="G291" s="14" t="s">
        <v>970</v>
      </c>
      <c r="H291" s="14" t="s">
        <v>7132</v>
      </c>
      <c r="I291" s="14" t="s">
        <v>7132</v>
      </c>
      <c r="J291" s="14" t="s">
        <v>425</v>
      </c>
      <c r="K291" s="14"/>
      <c r="L291" s="14" t="s">
        <v>425</v>
      </c>
      <c r="M291" s="14" t="s">
        <v>489</v>
      </c>
      <c r="N291" s="14" t="s">
        <v>599</v>
      </c>
      <c r="O291" s="14" t="s">
        <v>600</v>
      </c>
      <c r="P291" s="14"/>
      <c r="Q291" s="14"/>
      <c r="R291" s="14" t="s">
        <v>970</v>
      </c>
      <c r="S291" s="14" t="s">
        <v>439</v>
      </c>
      <c r="T291" s="35">
        <v>500</v>
      </c>
      <c r="U291" s="14" t="s">
        <v>4</v>
      </c>
      <c r="V291" s="14">
        <v>45</v>
      </c>
      <c r="W291" s="16">
        <f>+IF(datos_arg[[#This Row],[Moneda]]="ARS",datos_arg[[#This Row],[Monto]],datos_arg[[#This Row],[Monto]]*datos_arg[[#This Row],[TC]])</f>
        <v>500</v>
      </c>
      <c r="X291" s="16">
        <f>IFERROR(IF(datos_arg[[#This Row],[Moneda]]="USD",datos_arg[[#This Row],[Monto]],datos_arg[[#This Row],[Monto]]/datos_arg[[#This Row],[TC]]),0)</f>
        <v>11.111111111111111</v>
      </c>
      <c r="Y291" s="14"/>
    </row>
    <row r="292" spans="1:25" ht="15" customHeight="1" x14ac:dyDescent="0.25">
      <c r="A292" s="14">
        <f t="shared" si="4"/>
        <v>289</v>
      </c>
      <c r="B292" s="1">
        <v>43637</v>
      </c>
      <c r="C292" s="18">
        <f>+YEAR(datos_arg[[#This Row],[Fecha]])</f>
        <v>2019</v>
      </c>
      <c r="D292" s="18">
        <f>+MONTH(datos_arg[[#This Row],[Fecha]])</f>
        <v>6</v>
      </c>
      <c r="E292" s="14" t="s">
        <v>1015</v>
      </c>
      <c r="F292" s="14" t="s">
        <v>430</v>
      </c>
      <c r="G292" s="14"/>
      <c r="H292" s="14" t="s">
        <v>7132</v>
      </c>
      <c r="I292" s="14" t="s">
        <v>7132</v>
      </c>
      <c r="J292" s="14" t="s">
        <v>425</v>
      </c>
      <c r="K292" s="14"/>
      <c r="L292" s="14" t="s">
        <v>425</v>
      </c>
      <c r="M292" s="14" t="s">
        <v>102</v>
      </c>
      <c r="N292" s="14" t="s">
        <v>480</v>
      </c>
      <c r="O292" s="14" t="s">
        <v>601</v>
      </c>
      <c r="P292" s="14"/>
      <c r="Q292" s="14"/>
      <c r="R292" s="14" t="s">
        <v>430</v>
      </c>
      <c r="S292" s="14" t="s">
        <v>439</v>
      </c>
      <c r="T292" s="35">
        <v>500</v>
      </c>
      <c r="U292" s="14" t="s">
        <v>4</v>
      </c>
      <c r="V292" s="14">
        <v>45</v>
      </c>
      <c r="W292" s="16">
        <f>+IF(datos_arg[[#This Row],[Moneda]]="ARS",datos_arg[[#This Row],[Monto]],datos_arg[[#This Row],[Monto]]*datos_arg[[#This Row],[TC]])</f>
        <v>500</v>
      </c>
      <c r="X292" s="16">
        <f>IFERROR(IF(datos_arg[[#This Row],[Moneda]]="USD",datos_arg[[#This Row],[Monto]],datos_arg[[#This Row],[Monto]]/datos_arg[[#This Row],[TC]]),0)</f>
        <v>11.111111111111111</v>
      </c>
      <c r="Y292" s="14"/>
    </row>
    <row r="293" spans="1:25" ht="15" customHeight="1" x14ac:dyDescent="0.25">
      <c r="A293" s="14">
        <f t="shared" si="4"/>
        <v>290</v>
      </c>
      <c r="B293" s="1">
        <v>43643</v>
      </c>
      <c r="C293" s="18">
        <f>+YEAR(datos_arg[[#This Row],[Fecha]])</f>
        <v>2019</v>
      </c>
      <c r="D293" s="18">
        <f>+MONTH(datos_arg[[#This Row],[Fecha]])</f>
        <v>6</v>
      </c>
      <c r="E293" s="14" t="s">
        <v>1015</v>
      </c>
      <c r="F293" s="14" t="s">
        <v>403</v>
      </c>
      <c r="G293" s="14" t="s">
        <v>5383</v>
      </c>
      <c r="H293" s="14" t="s">
        <v>7</v>
      </c>
      <c r="I293" s="14" t="s">
        <v>7132</v>
      </c>
      <c r="J293" s="14" t="s">
        <v>425</v>
      </c>
      <c r="K293" s="14" t="s">
        <v>420</v>
      </c>
      <c r="L293" s="14" t="s">
        <v>426</v>
      </c>
      <c r="M293" s="14" t="s">
        <v>603</v>
      </c>
      <c r="N293" s="14" t="s">
        <v>115</v>
      </c>
      <c r="O293" s="14" t="s">
        <v>114</v>
      </c>
      <c r="P293" s="14"/>
      <c r="Q293" s="14"/>
      <c r="R293" s="14" t="s">
        <v>5383</v>
      </c>
      <c r="S293" s="14" t="s">
        <v>439</v>
      </c>
      <c r="T293" s="35">
        <v>7000</v>
      </c>
      <c r="U293" s="14" t="s">
        <v>4</v>
      </c>
      <c r="V293" s="14">
        <v>45</v>
      </c>
      <c r="W293" s="16">
        <f>+IF(datos_arg[[#This Row],[Moneda]]="ARS",datos_arg[[#This Row],[Monto]],datos_arg[[#This Row],[Monto]]*datos_arg[[#This Row],[TC]])</f>
        <v>7000</v>
      </c>
      <c r="X293" s="16">
        <f>IFERROR(IF(datos_arg[[#This Row],[Moneda]]="USD",datos_arg[[#This Row],[Monto]],datos_arg[[#This Row],[Monto]]/datos_arg[[#This Row],[TC]]),0)</f>
        <v>155.55555555555554</v>
      </c>
      <c r="Y293" s="14"/>
    </row>
    <row r="294" spans="1:25" ht="15" customHeight="1" x14ac:dyDescent="0.25">
      <c r="A294" s="14">
        <f t="shared" si="4"/>
        <v>291</v>
      </c>
      <c r="B294" s="1">
        <v>43643</v>
      </c>
      <c r="C294" s="18">
        <f>+YEAR(datos_arg[[#This Row],[Fecha]])</f>
        <v>2019</v>
      </c>
      <c r="D294" s="18">
        <f>+MONTH(datos_arg[[#This Row],[Fecha]])</f>
        <v>6</v>
      </c>
      <c r="E294" s="14" t="s">
        <v>407</v>
      </c>
      <c r="F294" s="14" t="s">
        <v>5360</v>
      </c>
      <c r="G294" s="14"/>
      <c r="H294" s="14" t="s">
        <v>7132</v>
      </c>
      <c r="I294" s="14" t="s">
        <v>7132</v>
      </c>
      <c r="J294" s="14" t="s">
        <v>425</v>
      </c>
      <c r="K294" s="14"/>
      <c r="L294" s="14" t="s">
        <v>425</v>
      </c>
      <c r="M294" s="14" t="s">
        <v>434</v>
      </c>
      <c r="N294" s="14" t="s">
        <v>434</v>
      </c>
      <c r="O294" s="14"/>
      <c r="P294" s="14"/>
      <c r="Q294" s="14"/>
      <c r="R294" s="14" t="s">
        <v>440</v>
      </c>
      <c r="S294" s="14" t="s">
        <v>443</v>
      </c>
      <c r="T294" s="35">
        <v>394.45250000001397</v>
      </c>
      <c r="U294" s="14" t="s">
        <v>4</v>
      </c>
      <c r="V294" s="14">
        <v>0</v>
      </c>
      <c r="W294" s="16">
        <f>+IF(datos_arg[[#This Row],[Moneda]]="ARS",datos_arg[[#This Row],[Monto]],datos_arg[[#This Row],[Monto]]*datos_arg[[#This Row],[TC]])</f>
        <v>394.45250000001397</v>
      </c>
      <c r="X294" s="16">
        <f>IFERROR(IF(datos_arg[[#This Row],[Moneda]]="USD",datos_arg[[#This Row],[Monto]],datos_arg[[#This Row],[Monto]]/datos_arg[[#This Row],[TC]]),0)</f>
        <v>0</v>
      </c>
      <c r="Y294" s="14"/>
    </row>
    <row r="295" spans="1:25" ht="15" customHeight="1" x14ac:dyDescent="0.25">
      <c r="A295" s="14">
        <f t="shared" si="4"/>
        <v>292</v>
      </c>
      <c r="B295" s="1">
        <v>43643</v>
      </c>
      <c r="C295" s="18">
        <f>+YEAR(datos_arg[[#This Row],[Fecha]])</f>
        <v>2019</v>
      </c>
      <c r="D295" s="18">
        <f>+MONTH(datos_arg[[#This Row],[Fecha]])</f>
        <v>6</v>
      </c>
      <c r="E295" s="14" t="s">
        <v>407</v>
      </c>
      <c r="F295" s="14" t="s">
        <v>5360</v>
      </c>
      <c r="G295" s="14"/>
      <c r="H295" s="14" t="s">
        <v>7132</v>
      </c>
      <c r="I295" s="14" t="s">
        <v>7132</v>
      </c>
      <c r="J295" s="14" t="s">
        <v>425</v>
      </c>
      <c r="K295" s="14"/>
      <c r="L295" s="14" t="s">
        <v>425</v>
      </c>
      <c r="M295" s="14" t="s">
        <v>434</v>
      </c>
      <c r="N295" s="14" t="s">
        <v>434</v>
      </c>
      <c r="O295" s="14"/>
      <c r="P295" s="14"/>
      <c r="Q295" s="14"/>
      <c r="R295" s="14" t="s">
        <v>439</v>
      </c>
      <c r="S295" s="14" t="s">
        <v>443</v>
      </c>
      <c r="T295" s="35">
        <v>16.446310910685042</v>
      </c>
      <c r="U295" s="14" t="s">
        <v>2</v>
      </c>
      <c r="V295" s="14">
        <v>0</v>
      </c>
      <c r="W295" s="16">
        <f>+IF(datos_arg[[#This Row],[Moneda]]="ARS",datos_arg[[#This Row],[Monto]],datos_arg[[#This Row],[Monto]]*datos_arg[[#This Row],[TC]])</f>
        <v>0</v>
      </c>
      <c r="X295" s="16">
        <f>IFERROR(IF(datos_arg[[#This Row],[Moneda]]="USD",datos_arg[[#This Row],[Monto]],datos_arg[[#This Row],[Monto]]/datos_arg[[#This Row],[TC]]),0)</f>
        <v>16.446310910685042</v>
      </c>
      <c r="Y295" s="14"/>
    </row>
    <row r="296" spans="1:25" ht="15" customHeight="1" x14ac:dyDescent="0.25">
      <c r="A296" s="14">
        <f t="shared" si="4"/>
        <v>293</v>
      </c>
      <c r="B296" s="1">
        <v>43643</v>
      </c>
      <c r="C296" s="18">
        <f>+YEAR(datos_arg[[#This Row],[Fecha]])</f>
        <v>2019</v>
      </c>
      <c r="D296" s="18">
        <f>+MONTH(datos_arg[[#This Row],[Fecha]])</f>
        <v>6</v>
      </c>
      <c r="E296" s="14" t="s">
        <v>1015</v>
      </c>
      <c r="F296" s="14" t="s">
        <v>403</v>
      </c>
      <c r="G296" s="14" t="s">
        <v>5383</v>
      </c>
      <c r="H296" s="14" t="s">
        <v>7</v>
      </c>
      <c r="I296" s="14" t="s">
        <v>6693</v>
      </c>
      <c r="J296" s="14" t="s">
        <v>425</v>
      </c>
      <c r="K296" s="14" t="s">
        <v>420</v>
      </c>
      <c r="L296" s="14" t="s">
        <v>426</v>
      </c>
      <c r="M296" s="14" t="s">
        <v>450</v>
      </c>
      <c r="N296" s="14" t="s">
        <v>605</v>
      </c>
      <c r="O296" s="14" t="s">
        <v>606</v>
      </c>
      <c r="P296" s="14"/>
      <c r="Q296" s="14"/>
      <c r="R296" s="14" t="s">
        <v>5383</v>
      </c>
      <c r="S296" s="14" t="s">
        <v>439</v>
      </c>
      <c r="T296" s="35">
        <v>650</v>
      </c>
      <c r="U296" s="14" t="s">
        <v>4</v>
      </c>
      <c r="V296" s="14">
        <v>45</v>
      </c>
      <c r="W296" s="16">
        <f>+IF(datos_arg[[#This Row],[Moneda]]="ARS",datos_arg[[#This Row],[Monto]],datos_arg[[#This Row],[Monto]]*datos_arg[[#This Row],[TC]])</f>
        <v>650</v>
      </c>
      <c r="X296" s="16">
        <f>IFERROR(IF(datos_arg[[#This Row],[Moneda]]="USD",datos_arg[[#This Row],[Monto]],datos_arg[[#This Row],[Monto]]/datos_arg[[#This Row],[TC]]),0)</f>
        <v>14.444444444444445</v>
      </c>
      <c r="Y296" s="14"/>
    </row>
    <row r="297" spans="1:25" ht="15" customHeight="1" x14ac:dyDescent="0.25">
      <c r="A297" s="14">
        <f t="shared" si="4"/>
        <v>294</v>
      </c>
      <c r="B297" s="1">
        <v>43643</v>
      </c>
      <c r="C297" s="18">
        <f>+YEAR(datos_arg[[#This Row],[Fecha]])</f>
        <v>2019</v>
      </c>
      <c r="D297" s="18">
        <f>+MONTH(datos_arg[[#This Row],[Fecha]])</f>
        <v>6</v>
      </c>
      <c r="E297" s="14" t="s">
        <v>5358</v>
      </c>
      <c r="F297" s="14" t="s">
        <v>4110</v>
      </c>
      <c r="G297" s="14"/>
      <c r="H297" s="14" t="s">
        <v>7</v>
      </c>
      <c r="I297" s="14" t="s">
        <v>7132</v>
      </c>
      <c r="J297" s="14" t="s">
        <v>6644</v>
      </c>
      <c r="K297" s="14" t="s">
        <v>420</v>
      </c>
      <c r="L297" s="14" t="s">
        <v>426</v>
      </c>
      <c r="M297" s="14" t="s">
        <v>602</v>
      </c>
      <c r="N297" s="14" t="s">
        <v>21</v>
      </c>
      <c r="O297" s="14" t="s">
        <v>113</v>
      </c>
      <c r="P297" s="14"/>
      <c r="Q297" s="14">
        <v>1</v>
      </c>
      <c r="R297" s="14" t="s">
        <v>4110</v>
      </c>
      <c r="S297" s="14" t="s">
        <v>439</v>
      </c>
      <c r="T297" s="35">
        <v>20000</v>
      </c>
      <c r="U297" s="14" t="s">
        <v>4</v>
      </c>
      <c r="V297" s="14">
        <v>45</v>
      </c>
      <c r="W297" s="16">
        <f>+IF(datos_arg[[#This Row],[Moneda]]="ARS",datos_arg[[#This Row],[Monto]],datos_arg[[#This Row],[Monto]]*datos_arg[[#This Row],[TC]])</f>
        <v>20000</v>
      </c>
      <c r="X297" s="16">
        <f>IFERROR(IF(datos_arg[[#This Row],[Moneda]]="USD",datos_arg[[#This Row],[Monto]],datos_arg[[#This Row],[Monto]]/datos_arg[[#This Row],[TC]]),0)</f>
        <v>444.44444444444446</v>
      </c>
      <c r="Y297" s="14"/>
    </row>
    <row r="298" spans="1:25" ht="15" customHeight="1" x14ac:dyDescent="0.25">
      <c r="A298" s="14">
        <f t="shared" si="4"/>
        <v>295</v>
      </c>
      <c r="B298" s="1">
        <v>43643</v>
      </c>
      <c r="C298" s="18">
        <f>+YEAR(datos_arg[[#This Row],[Fecha]])</f>
        <v>2019</v>
      </c>
      <c r="D298" s="18">
        <f>+MONTH(datos_arg[[#This Row],[Fecha]])</f>
        <v>6</v>
      </c>
      <c r="E298" s="14" t="s">
        <v>449</v>
      </c>
      <c r="F298" s="14" t="s">
        <v>523</v>
      </c>
      <c r="G298" s="14"/>
      <c r="H298" s="14" t="s">
        <v>7132</v>
      </c>
      <c r="I298" s="14" t="s">
        <v>7132</v>
      </c>
      <c r="J298" s="14" t="s">
        <v>425</v>
      </c>
      <c r="K298" s="14"/>
      <c r="L298" s="14" t="s">
        <v>425</v>
      </c>
      <c r="M298" s="14" t="s">
        <v>515</v>
      </c>
      <c r="N298" s="14" t="s">
        <v>515</v>
      </c>
      <c r="O298" s="14" t="s">
        <v>604</v>
      </c>
      <c r="P298" s="14"/>
      <c r="Q298" s="14"/>
      <c r="R298" s="14" t="s">
        <v>523</v>
      </c>
      <c r="S298" s="14" t="s">
        <v>439</v>
      </c>
      <c r="T298" s="35">
        <v>500</v>
      </c>
      <c r="U298" s="14" t="s">
        <v>4</v>
      </c>
      <c r="V298" s="14">
        <v>45</v>
      </c>
      <c r="W298" s="16">
        <f>+IF(datos_arg[[#This Row],[Moneda]]="ARS",datos_arg[[#This Row],[Monto]],datos_arg[[#This Row],[Monto]]*datos_arg[[#This Row],[TC]])</f>
        <v>500</v>
      </c>
      <c r="X298" s="16">
        <f>IFERROR(IF(datos_arg[[#This Row],[Moneda]]="USD",datos_arg[[#This Row],[Monto]],datos_arg[[#This Row],[Monto]]/datos_arg[[#This Row],[TC]]),0)</f>
        <v>11.111111111111111</v>
      </c>
      <c r="Y298" s="14"/>
    </row>
    <row r="299" spans="1:25" ht="15" customHeight="1" x14ac:dyDescent="0.25">
      <c r="A299" s="14">
        <f t="shared" si="4"/>
        <v>296</v>
      </c>
      <c r="B299" s="1">
        <v>43643</v>
      </c>
      <c r="C299" s="18">
        <f>+YEAR(datos_arg[[#This Row],[Fecha]])</f>
        <v>2019</v>
      </c>
      <c r="D299" s="18">
        <f>+MONTH(datos_arg[[#This Row],[Fecha]])</f>
        <v>6</v>
      </c>
      <c r="E299" s="14" t="s">
        <v>1015</v>
      </c>
      <c r="F299" s="14" t="s">
        <v>430</v>
      </c>
      <c r="G299" s="14"/>
      <c r="H299" s="14" t="s">
        <v>7132</v>
      </c>
      <c r="I299" s="14" t="s">
        <v>7132</v>
      </c>
      <c r="J299" s="14" t="s">
        <v>425</v>
      </c>
      <c r="K299" s="14"/>
      <c r="L299" s="14" t="s">
        <v>425</v>
      </c>
      <c r="M299" s="14" t="s">
        <v>60</v>
      </c>
      <c r="N299" s="14" t="s">
        <v>26</v>
      </c>
      <c r="O299" s="14"/>
      <c r="P299" s="14"/>
      <c r="Q299" s="14"/>
      <c r="R299" s="14" t="s">
        <v>430</v>
      </c>
      <c r="S299" s="14" t="s">
        <v>439</v>
      </c>
      <c r="T299" s="35">
        <v>1650</v>
      </c>
      <c r="U299" s="14" t="s">
        <v>4</v>
      </c>
      <c r="V299" s="14">
        <v>45</v>
      </c>
      <c r="W299" s="16">
        <f>+IF(datos_arg[[#This Row],[Moneda]]="ARS",datos_arg[[#This Row],[Monto]],datos_arg[[#This Row],[Monto]]*datos_arg[[#This Row],[TC]])</f>
        <v>1650</v>
      </c>
      <c r="X299" s="16">
        <f>IFERROR(IF(datos_arg[[#This Row],[Moneda]]="USD",datos_arg[[#This Row],[Monto]],datos_arg[[#This Row],[Monto]]/datos_arg[[#This Row],[TC]]),0)</f>
        <v>36.666666666666664</v>
      </c>
      <c r="Y299" s="14"/>
    </row>
    <row r="300" spans="1:25" x14ac:dyDescent="0.25">
      <c r="A300" s="14">
        <f t="shared" si="4"/>
        <v>297</v>
      </c>
      <c r="B300" s="1">
        <v>43647</v>
      </c>
      <c r="C300" s="18">
        <f>+YEAR(datos_arg[[#This Row],[Fecha]])</f>
        <v>2019</v>
      </c>
      <c r="D300" s="18">
        <f>+MONTH(datos_arg[[#This Row],[Fecha]])</f>
        <v>7</v>
      </c>
      <c r="E300" s="14" t="s">
        <v>1016</v>
      </c>
      <c r="F300" s="14" t="s">
        <v>5364</v>
      </c>
      <c r="G300" s="14" t="s">
        <v>6700</v>
      </c>
      <c r="H300" s="14" t="s">
        <v>7132</v>
      </c>
      <c r="I300" s="14" t="s">
        <v>7132</v>
      </c>
      <c r="J300" s="14" t="s">
        <v>425</v>
      </c>
      <c r="K300" s="14"/>
      <c r="L300" s="14" t="s">
        <v>425</v>
      </c>
      <c r="M300" s="14" t="s">
        <v>119</v>
      </c>
      <c r="N300" s="14" t="s">
        <v>119</v>
      </c>
      <c r="O300" s="14"/>
      <c r="P300" s="14"/>
      <c r="Q300" s="14"/>
      <c r="R300" s="14" t="s">
        <v>5364</v>
      </c>
      <c r="S300" s="14" t="s">
        <v>440</v>
      </c>
      <c r="T300" s="35">
        <v>2200</v>
      </c>
      <c r="U300" s="14" t="s">
        <v>2</v>
      </c>
      <c r="V300" s="14">
        <v>45</v>
      </c>
      <c r="W300" s="16">
        <f>+IF(datos_arg[[#This Row],[Moneda]]="ARS",datos_arg[[#This Row],[Monto]],datos_arg[[#This Row],[Monto]]*datos_arg[[#This Row],[TC]])</f>
        <v>99000</v>
      </c>
      <c r="X300" s="16">
        <f>IFERROR(IF(datos_arg[[#This Row],[Moneda]]="USD",datos_arg[[#This Row],[Monto]],datos_arg[[#This Row],[Monto]]/datos_arg[[#This Row],[TC]]),0)</f>
        <v>2200</v>
      </c>
      <c r="Y300" s="14"/>
    </row>
    <row r="301" spans="1:25" x14ac:dyDescent="0.25">
      <c r="A301" s="14">
        <f t="shared" si="4"/>
        <v>298</v>
      </c>
      <c r="B301" s="1">
        <v>43647</v>
      </c>
      <c r="C301" s="18">
        <f>+YEAR(datos_arg[[#This Row],[Fecha]])</f>
        <v>2019</v>
      </c>
      <c r="D301" s="18">
        <f>+MONTH(datos_arg[[#This Row],[Fecha]])</f>
        <v>7</v>
      </c>
      <c r="E301" s="14" t="s">
        <v>408</v>
      </c>
      <c r="F301" s="14" t="s">
        <v>69</v>
      </c>
      <c r="G301" s="14"/>
      <c r="H301" s="14" t="s">
        <v>7132</v>
      </c>
      <c r="I301" s="14" t="s">
        <v>7132</v>
      </c>
      <c r="J301" s="14" t="s">
        <v>425</v>
      </c>
      <c r="K301" s="14"/>
      <c r="L301" s="14" t="s">
        <v>425</v>
      </c>
      <c r="M301" s="14" t="s">
        <v>556</v>
      </c>
      <c r="N301" s="14" t="s">
        <v>556</v>
      </c>
      <c r="O301" s="14"/>
      <c r="P301" s="14"/>
      <c r="Q301" s="14"/>
      <c r="R301" s="14" t="s">
        <v>439</v>
      </c>
      <c r="S301" s="14" t="s">
        <v>440</v>
      </c>
      <c r="T301" s="35">
        <v>600</v>
      </c>
      <c r="U301" s="14" t="s">
        <v>2</v>
      </c>
      <c r="V301" s="14">
        <v>42.75</v>
      </c>
      <c r="W301" s="16">
        <f>+IF(datos_arg[[#This Row],[Moneda]]="ARS",datos_arg[[#This Row],[Monto]],datos_arg[[#This Row],[Monto]]*datos_arg[[#This Row],[TC]])</f>
        <v>25650</v>
      </c>
      <c r="X301" s="16">
        <f>IFERROR(IF(datos_arg[[#This Row],[Moneda]]="USD",datos_arg[[#This Row],[Monto]],datos_arg[[#This Row],[Monto]]/datos_arg[[#This Row],[TC]]),0)</f>
        <v>600</v>
      </c>
      <c r="Y301" s="14"/>
    </row>
    <row r="302" spans="1:25" ht="15" customHeight="1" x14ac:dyDescent="0.25">
      <c r="A302" s="14">
        <f t="shared" si="4"/>
        <v>299</v>
      </c>
      <c r="B302" s="1">
        <v>43647</v>
      </c>
      <c r="C302" s="18">
        <f>+YEAR(datos_arg[[#This Row],[Fecha]])</f>
        <v>2019</v>
      </c>
      <c r="D302" s="18">
        <f>+MONTH(datos_arg[[#This Row],[Fecha]])</f>
        <v>7</v>
      </c>
      <c r="E302" s="14" t="s">
        <v>617</v>
      </c>
      <c r="F302" s="14" t="s">
        <v>5384</v>
      </c>
      <c r="G302" s="14"/>
      <c r="H302" s="14" t="s">
        <v>7</v>
      </c>
      <c r="I302" s="14" t="s">
        <v>7132</v>
      </c>
      <c r="J302" s="14" t="s">
        <v>488</v>
      </c>
      <c r="K302" s="14" t="s">
        <v>421</v>
      </c>
      <c r="L302" s="14" t="s">
        <v>421</v>
      </c>
      <c r="M302" s="14" t="s">
        <v>607</v>
      </c>
      <c r="N302" s="14" t="s">
        <v>117</v>
      </c>
      <c r="O302" s="14" t="s">
        <v>116</v>
      </c>
      <c r="P302" s="14"/>
      <c r="Q302" s="14">
        <v>1</v>
      </c>
      <c r="R302" s="14" t="s">
        <v>5384</v>
      </c>
      <c r="S302" s="14" t="s">
        <v>439</v>
      </c>
      <c r="T302" s="35">
        <v>5640</v>
      </c>
      <c r="U302" s="14" t="s">
        <v>4</v>
      </c>
      <c r="V302" s="14">
        <v>45</v>
      </c>
      <c r="W302" s="16">
        <f>+IF(datos_arg[[#This Row],[Moneda]]="ARS",datos_arg[[#This Row],[Monto]],datos_arg[[#This Row],[Monto]]*datos_arg[[#This Row],[TC]])</f>
        <v>5640</v>
      </c>
      <c r="X302" s="16">
        <f>IFERROR(IF(datos_arg[[#This Row],[Moneda]]="USD",datos_arg[[#This Row],[Monto]],datos_arg[[#This Row],[Monto]]/datos_arg[[#This Row],[TC]]),0)</f>
        <v>125.33333333333333</v>
      </c>
      <c r="Y302" s="14"/>
    </row>
    <row r="303" spans="1:25" x14ac:dyDescent="0.25">
      <c r="A303" s="14">
        <f t="shared" si="4"/>
        <v>300</v>
      </c>
      <c r="B303" s="1">
        <v>43647</v>
      </c>
      <c r="C303" s="18">
        <f>+YEAR(datos_arg[[#This Row],[Fecha]])</f>
        <v>2019</v>
      </c>
      <c r="D303" s="18">
        <f>+MONTH(datos_arg[[#This Row],[Fecha]])</f>
        <v>7</v>
      </c>
      <c r="E303" s="14" t="s">
        <v>1016</v>
      </c>
      <c r="F303" s="14" t="s">
        <v>5364</v>
      </c>
      <c r="G303" s="14" t="s">
        <v>6703</v>
      </c>
      <c r="H303" s="14" t="s">
        <v>7132</v>
      </c>
      <c r="I303" s="14" t="s">
        <v>7132</v>
      </c>
      <c r="J303" s="14" t="s">
        <v>425</v>
      </c>
      <c r="K303" s="14"/>
      <c r="L303" s="14" t="s">
        <v>425</v>
      </c>
      <c r="M303" s="14" t="s">
        <v>118</v>
      </c>
      <c r="N303" s="14" t="s">
        <v>118</v>
      </c>
      <c r="O303" s="14"/>
      <c r="P303" s="14"/>
      <c r="Q303" s="14"/>
      <c r="R303" s="14" t="s">
        <v>5364</v>
      </c>
      <c r="S303" s="14" t="s">
        <v>440</v>
      </c>
      <c r="T303" s="35">
        <v>2000</v>
      </c>
      <c r="U303" s="14" t="s">
        <v>2</v>
      </c>
      <c r="V303" s="14">
        <v>45</v>
      </c>
      <c r="W303" s="16">
        <f>+IF(datos_arg[[#This Row],[Moneda]]="ARS",datos_arg[[#This Row],[Monto]],datos_arg[[#This Row],[Monto]]*datos_arg[[#This Row],[TC]])</f>
        <v>90000</v>
      </c>
      <c r="X303" s="16">
        <f>IFERROR(IF(datos_arg[[#This Row],[Moneda]]="USD",datos_arg[[#This Row],[Monto]],datos_arg[[#This Row],[Monto]]/datos_arg[[#This Row],[TC]]),0)</f>
        <v>2000</v>
      </c>
      <c r="Y303" s="14"/>
    </row>
    <row r="304" spans="1:25" x14ac:dyDescent="0.25">
      <c r="A304" s="14">
        <f t="shared" si="4"/>
        <v>301</v>
      </c>
      <c r="B304" s="1">
        <v>43647</v>
      </c>
      <c r="C304" s="18">
        <f>+YEAR(datos_arg[[#This Row],[Fecha]])</f>
        <v>2019</v>
      </c>
      <c r="D304" s="18">
        <f>+MONTH(datos_arg[[#This Row],[Fecha]])</f>
        <v>7</v>
      </c>
      <c r="E304" s="14" t="s">
        <v>1016</v>
      </c>
      <c r="F304" s="14" t="s">
        <v>5364</v>
      </c>
      <c r="G304" s="14" t="s">
        <v>6699</v>
      </c>
      <c r="H304" s="14" t="s">
        <v>7132</v>
      </c>
      <c r="I304" s="14" t="s">
        <v>7132</v>
      </c>
      <c r="J304" s="14" t="s">
        <v>425</v>
      </c>
      <c r="K304" s="14"/>
      <c r="L304" s="14" t="s">
        <v>425</v>
      </c>
      <c r="M304" s="14" t="s">
        <v>137</v>
      </c>
      <c r="N304" s="14" t="s">
        <v>137</v>
      </c>
      <c r="O304" s="14"/>
      <c r="P304" s="14"/>
      <c r="Q304" s="14"/>
      <c r="R304" s="14" t="s">
        <v>5364</v>
      </c>
      <c r="S304" s="14" t="s">
        <v>440</v>
      </c>
      <c r="T304" s="35">
        <v>3000</v>
      </c>
      <c r="U304" s="14" t="s">
        <v>2</v>
      </c>
      <c r="V304" s="14">
        <v>45</v>
      </c>
      <c r="W304" s="16">
        <f>+IF(datos_arg[[#This Row],[Moneda]]="ARS",datos_arg[[#This Row],[Monto]],datos_arg[[#This Row],[Monto]]*datos_arg[[#This Row],[TC]])</f>
        <v>135000</v>
      </c>
      <c r="X304" s="16">
        <f>IFERROR(IF(datos_arg[[#This Row],[Moneda]]="USD",datos_arg[[#This Row],[Monto]],datos_arg[[#This Row],[Monto]]/datos_arg[[#This Row],[TC]]),0)</f>
        <v>3000</v>
      </c>
      <c r="Y304" s="14"/>
    </row>
    <row r="305" spans="1:25" ht="15" customHeight="1" x14ac:dyDescent="0.25">
      <c r="A305" s="14">
        <f t="shared" si="4"/>
        <v>302</v>
      </c>
      <c r="B305" s="1">
        <v>43648</v>
      </c>
      <c r="C305" s="18">
        <f>+YEAR(datos_arg[[#This Row],[Fecha]])</f>
        <v>2019</v>
      </c>
      <c r="D305" s="18">
        <f>+MONTH(datos_arg[[#This Row],[Fecha]])</f>
        <v>7</v>
      </c>
      <c r="E305" s="14" t="s">
        <v>1015</v>
      </c>
      <c r="F305" s="14" t="s">
        <v>403</v>
      </c>
      <c r="G305" s="14" t="s">
        <v>970</v>
      </c>
      <c r="H305" s="14" t="s">
        <v>7132</v>
      </c>
      <c r="I305" s="14" t="s">
        <v>7132</v>
      </c>
      <c r="J305" s="14" t="s">
        <v>425</v>
      </c>
      <c r="K305" s="14"/>
      <c r="L305" s="14" t="s">
        <v>425</v>
      </c>
      <c r="M305" s="14" t="s">
        <v>433</v>
      </c>
      <c r="N305" s="14" t="s">
        <v>43</v>
      </c>
      <c r="O305" s="14" t="s">
        <v>608</v>
      </c>
      <c r="P305" s="14"/>
      <c r="Q305" s="14"/>
      <c r="R305" s="14" t="s">
        <v>970</v>
      </c>
      <c r="S305" s="14" t="s">
        <v>439</v>
      </c>
      <c r="T305" s="35">
        <v>1600</v>
      </c>
      <c r="U305" s="14" t="s">
        <v>4</v>
      </c>
      <c r="V305" s="14">
        <v>42.75</v>
      </c>
      <c r="W305" s="16">
        <f>+IF(datos_arg[[#This Row],[Moneda]]="ARS",datos_arg[[#This Row],[Monto]],datos_arg[[#This Row],[Monto]]*datos_arg[[#This Row],[TC]])</f>
        <v>1600</v>
      </c>
      <c r="X305" s="16">
        <f>IFERROR(IF(datos_arg[[#This Row],[Moneda]]="USD",datos_arg[[#This Row],[Monto]],datos_arg[[#This Row],[Monto]]/datos_arg[[#This Row],[TC]]),0)</f>
        <v>37.42690058479532</v>
      </c>
      <c r="Y305" s="14"/>
    </row>
    <row r="306" spans="1:25" ht="15" customHeight="1" x14ac:dyDescent="0.25">
      <c r="A306" s="14">
        <f t="shared" si="4"/>
        <v>303</v>
      </c>
      <c r="B306" s="1">
        <v>43650</v>
      </c>
      <c r="C306" s="18">
        <f>+YEAR(datos_arg[[#This Row],[Fecha]])</f>
        <v>2019</v>
      </c>
      <c r="D306" s="18">
        <f>+MONTH(datos_arg[[#This Row],[Fecha]])</f>
        <v>7</v>
      </c>
      <c r="E306" s="14" t="s">
        <v>5358</v>
      </c>
      <c r="F306" s="14" t="s">
        <v>85</v>
      </c>
      <c r="G306" s="14"/>
      <c r="H306" s="14" t="s">
        <v>7</v>
      </c>
      <c r="I306" s="14" t="s">
        <v>7132</v>
      </c>
      <c r="J306" s="14" t="s">
        <v>488</v>
      </c>
      <c r="K306" s="14"/>
      <c r="L306" s="14" t="s">
        <v>425</v>
      </c>
      <c r="M306" s="14" t="s">
        <v>613</v>
      </c>
      <c r="N306" s="14" t="s">
        <v>614</v>
      </c>
      <c r="O306" s="14" t="s">
        <v>121</v>
      </c>
      <c r="P306" s="14"/>
      <c r="Q306" s="14">
        <v>1</v>
      </c>
      <c r="R306" s="14" t="s">
        <v>85</v>
      </c>
      <c r="S306" s="14" t="s">
        <v>439</v>
      </c>
      <c r="T306" s="35">
        <v>2200</v>
      </c>
      <c r="U306" s="14" t="s">
        <v>4</v>
      </c>
      <c r="V306" s="14">
        <v>42.75</v>
      </c>
      <c r="W306" s="16">
        <f>+IF(datos_arg[[#This Row],[Moneda]]="ARS",datos_arg[[#This Row],[Monto]],datos_arg[[#This Row],[Monto]]*datos_arg[[#This Row],[TC]])</f>
        <v>2200</v>
      </c>
      <c r="X306" s="16">
        <f>IFERROR(IF(datos_arg[[#This Row],[Moneda]]="USD",datos_arg[[#This Row],[Monto]],datos_arg[[#This Row],[Monto]]/datos_arg[[#This Row],[TC]]),0)</f>
        <v>51.461988304093566</v>
      </c>
      <c r="Y306" s="14"/>
    </row>
    <row r="307" spans="1:25" ht="15" customHeight="1" x14ac:dyDescent="0.25">
      <c r="A307" s="14">
        <f t="shared" si="4"/>
        <v>304</v>
      </c>
      <c r="B307" s="1">
        <v>43650</v>
      </c>
      <c r="C307" s="18">
        <f>+YEAR(datos_arg[[#This Row],[Fecha]])</f>
        <v>2019</v>
      </c>
      <c r="D307" s="18">
        <f>+MONTH(datos_arg[[#This Row],[Fecha]])</f>
        <v>7</v>
      </c>
      <c r="E307" s="14" t="s">
        <v>5358</v>
      </c>
      <c r="F307" s="14" t="s">
        <v>85</v>
      </c>
      <c r="G307" s="14"/>
      <c r="H307" s="14" t="s">
        <v>7132</v>
      </c>
      <c r="I307" s="14" t="s">
        <v>7132</v>
      </c>
      <c r="J307" s="14" t="s">
        <v>425</v>
      </c>
      <c r="K307" s="14"/>
      <c r="L307" s="14" t="s">
        <v>425</v>
      </c>
      <c r="M307" s="14" t="s">
        <v>615</v>
      </c>
      <c r="N307" s="14" t="s">
        <v>212</v>
      </c>
      <c r="O307" s="14" t="s">
        <v>122</v>
      </c>
      <c r="P307" s="14"/>
      <c r="Q307" s="14">
        <v>1</v>
      </c>
      <c r="R307" s="14" t="s">
        <v>85</v>
      </c>
      <c r="S307" s="14" t="s">
        <v>439</v>
      </c>
      <c r="T307" s="35">
        <v>2300</v>
      </c>
      <c r="U307" s="14" t="s">
        <v>4</v>
      </c>
      <c r="V307" s="14">
        <v>42.75</v>
      </c>
      <c r="W307" s="16">
        <f>+IF(datos_arg[[#This Row],[Moneda]]="ARS",datos_arg[[#This Row],[Monto]],datos_arg[[#This Row],[Monto]]*datos_arg[[#This Row],[TC]])</f>
        <v>2300</v>
      </c>
      <c r="X307" s="16">
        <f>IFERROR(IF(datos_arg[[#This Row],[Moneda]]="USD",datos_arg[[#This Row],[Monto]],datos_arg[[#This Row],[Monto]]/datos_arg[[#This Row],[TC]]),0)</f>
        <v>53.801169590643276</v>
      </c>
      <c r="Y307" s="14"/>
    </row>
    <row r="308" spans="1:25" x14ac:dyDescent="0.25">
      <c r="A308" s="14">
        <f t="shared" si="4"/>
        <v>305</v>
      </c>
      <c r="B308" s="1">
        <v>43650</v>
      </c>
      <c r="C308" s="18">
        <f>+YEAR(datos_arg[[#This Row],[Fecha]])</f>
        <v>2019</v>
      </c>
      <c r="D308" s="18">
        <f>+MONTH(datos_arg[[#This Row],[Fecha]])</f>
        <v>7</v>
      </c>
      <c r="E308" s="14" t="s">
        <v>1016</v>
      </c>
      <c r="F308" s="14" t="s">
        <v>5365</v>
      </c>
      <c r="G308" s="14" t="s">
        <v>6696</v>
      </c>
      <c r="H308" s="14" t="s">
        <v>7132</v>
      </c>
      <c r="I308" s="14" t="s">
        <v>7132</v>
      </c>
      <c r="J308" s="14" t="s">
        <v>425</v>
      </c>
      <c r="K308" s="14"/>
      <c r="L308" s="14" t="s">
        <v>425</v>
      </c>
      <c r="M308" s="14" t="s">
        <v>481</v>
      </c>
      <c r="N308" s="14" t="s">
        <v>481</v>
      </c>
      <c r="O308" s="14"/>
      <c r="P308" s="14"/>
      <c r="Q308" s="14"/>
      <c r="R308" s="14" t="s">
        <v>5365</v>
      </c>
      <c r="S308" s="14" t="s">
        <v>440</v>
      </c>
      <c r="T308" s="35">
        <v>1500</v>
      </c>
      <c r="U308" s="14" t="s">
        <v>2</v>
      </c>
      <c r="V308" s="14">
        <v>42.75</v>
      </c>
      <c r="W308" s="16">
        <f>+IF(datos_arg[[#This Row],[Moneda]]="ARS",datos_arg[[#This Row],[Monto]],datos_arg[[#This Row],[Monto]]*datos_arg[[#This Row],[TC]])</f>
        <v>64125</v>
      </c>
      <c r="X308" s="16">
        <f>IFERROR(IF(datos_arg[[#This Row],[Moneda]]="USD",datos_arg[[#This Row],[Monto]],datos_arg[[#This Row],[Monto]]/datos_arg[[#This Row],[TC]]),0)</f>
        <v>1500</v>
      </c>
      <c r="Y308" s="14"/>
    </row>
    <row r="309" spans="1:25" x14ac:dyDescent="0.25">
      <c r="A309" s="14">
        <f t="shared" si="4"/>
        <v>306</v>
      </c>
      <c r="B309" s="1">
        <v>43650</v>
      </c>
      <c r="C309" s="18">
        <f>+YEAR(datos_arg[[#This Row],[Fecha]])</f>
        <v>2019</v>
      </c>
      <c r="D309" s="18">
        <f>+MONTH(datos_arg[[#This Row],[Fecha]])</f>
        <v>7</v>
      </c>
      <c r="E309" s="14" t="s">
        <v>408</v>
      </c>
      <c r="F309" s="14" t="s">
        <v>69</v>
      </c>
      <c r="G309" s="14"/>
      <c r="H309" s="14" t="s">
        <v>7132</v>
      </c>
      <c r="I309" s="14" t="s">
        <v>7132</v>
      </c>
      <c r="J309" s="14" t="s">
        <v>425</v>
      </c>
      <c r="K309" s="14"/>
      <c r="L309" s="14" t="s">
        <v>425</v>
      </c>
      <c r="M309" s="14" t="s">
        <v>556</v>
      </c>
      <c r="N309" s="14" t="s">
        <v>556</v>
      </c>
      <c r="O309" s="14"/>
      <c r="P309" s="14"/>
      <c r="Q309" s="14"/>
      <c r="R309" s="14" t="s">
        <v>439</v>
      </c>
      <c r="S309" s="14" t="s">
        <v>440</v>
      </c>
      <c r="T309" s="35">
        <v>1300</v>
      </c>
      <c r="U309" s="14" t="s">
        <v>2</v>
      </c>
      <c r="V309" s="14">
        <v>42.75</v>
      </c>
      <c r="W309" s="16">
        <f>+IF(datos_arg[[#This Row],[Moneda]]="ARS",datos_arg[[#This Row],[Monto]],datos_arg[[#This Row],[Monto]]*datos_arg[[#This Row],[TC]])</f>
        <v>55575</v>
      </c>
      <c r="X309" s="16">
        <f>IFERROR(IF(datos_arg[[#This Row],[Moneda]]="USD",datos_arg[[#This Row],[Monto]],datos_arg[[#This Row],[Monto]]/datos_arg[[#This Row],[TC]]),0)</f>
        <v>1300</v>
      </c>
      <c r="Y309" s="14"/>
    </row>
    <row r="310" spans="1:25" ht="15" customHeight="1" x14ac:dyDescent="0.25">
      <c r="A310" s="14">
        <f t="shared" si="4"/>
        <v>307</v>
      </c>
      <c r="B310" s="1">
        <v>43650</v>
      </c>
      <c r="C310" s="18">
        <f>+YEAR(datos_arg[[#This Row],[Fecha]])</f>
        <v>2019</v>
      </c>
      <c r="D310" s="18">
        <f>+MONTH(datos_arg[[#This Row],[Fecha]])</f>
        <v>7</v>
      </c>
      <c r="E310" s="14" t="s">
        <v>408</v>
      </c>
      <c r="F310" s="14" t="s">
        <v>406</v>
      </c>
      <c r="G310" s="14"/>
      <c r="H310" s="14" t="s">
        <v>7132</v>
      </c>
      <c r="I310" s="14" t="s">
        <v>7132</v>
      </c>
      <c r="J310" s="14" t="s">
        <v>425</v>
      </c>
      <c r="K310" s="14"/>
      <c r="L310" s="14" t="s">
        <v>425</v>
      </c>
      <c r="M310" s="14" t="s">
        <v>120</v>
      </c>
      <c r="N310" s="14" t="s">
        <v>120</v>
      </c>
      <c r="O310" s="14" t="s">
        <v>527</v>
      </c>
      <c r="P310" s="14"/>
      <c r="Q310" s="14"/>
      <c r="R310" s="14" t="s">
        <v>440</v>
      </c>
      <c r="S310" s="14" t="s">
        <v>6774</v>
      </c>
      <c r="T310" s="35">
        <v>10000</v>
      </c>
      <c r="U310" s="14" t="s">
        <v>2</v>
      </c>
      <c r="V310" s="14">
        <v>45</v>
      </c>
      <c r="W310" s="16">
        <f>+IF(datos_arg[[#This Row],[Moneda]]="ARS",datos_arg[[#This Row],[Monto]],datos_arg[[#This Row],[Monto]]*datos_arg[[#This Row],[TC]])</f>
        <v>450000</v>
      </c>
      <c r="X310" s="16">
        <f>IFERROR(IF(datos_arg[[#This Row],[Moneda]]="USD",datos_arg[[#This Row],[Monto]],datos_arg[[#This Row],[Monto]]/datos_arg[[#This Row],[TC]]),0)</f>
        <v>10000</v>
      </c>
      <c r="Y310" s="14"/>
    </row>
    <row r="311" spans="1:25" x14ac:dyDescent="0.25">
      <c r="A311" s="14">
        <f t="shared" si="4"/>
        <v>308</v>
      </c>
      <c r="B311" s="1">
        <v>43650</v>
      </c>
      <c r="C311" s="18">
        <f>+YEAR(datos_arg[[#This Row],[Fecha]])</f>
        <v>2019</v>
      </c>
      <c r="D311" s="18">
        <f>+MONTH(datos_arg[[#This Row],[Fecha]])</f>
        <v>7</v>
      </c>
      <c r="E311" s="14" t="s">
        <v>449</v>
      </c>
      <c r="F311" s="14" t="s">
        <v>523</v>
      </c>
      <c r="G311" s="14"/>
      <c r="H311" s="14" t="s">
        <v>7132</v>
      </c>
      <c r="I311" s="14" t="s">
        <v>7132</v>
      </c>
      <c r="J311" s="14" t="s">
        <v>425</v>
      </c>
      <c r="K311" s="14"/>
      <c r="L311" s="14" t="s">
        <v>425</v>
      </c>
      <c r="M311" s="14" t="s">
        <v>524</v>
      </c>
      <c r="N311" s="14" t="s">
        <v>524</v>
      </c>
      <c r="O311" s="14" t="s">
        <v>1191</v>
      </c>
      <c r="P311" s="14"/>
      <c r="Q311" s="14"/>
      <c r="R311" s="14" t="s">
        <v>523</v>
      </c>
      <c r="S311" s="14" t="s">
        <v>440</v>
      </c>
      <c r="T311" s="35">
        <v>400</v>
      </c>
      <c r="U311" s="14" t="s">
        <v>2</v>
      </c>
      <c r="V311" s="14">
        <v>45</v>
      </c>
      <c r="W311" s="16">
        <f>+IF(datos_arg[[#This Row],[Moneda]]="ARS",datos_arg[[#This Row],[Monto]],datos_arg[[#This Row],[Monto]]*datos_arg[[#This Row],[TC]])</f>
        <v>18000</v>
      </c>
      <c r="X311" s="16">
        <f>IFERROR(IF(datos_arg[[#This Row],[Moneda]]="USD",datos_arg[[#This Row],[Monto]],datos_arg[[#This Row],[Monto]]/datos_arg[[#This Row],[TC]]),0)</f>
        <v>400</v>
      </c>
      <c r="Y311" s="14"/>
    </row>
    <row r="312" spans="1:25" ht="15" customHeight="1" x14ac:dyDescent="0.25">
      <c r="A312" s="14">
        <f t="shared" si="4"/>
        <v>309</v>
      </c>
      <c r="B312" s="1">
        <v>43650</v>
      </c>
      <c r="C312" s="18">
        <f>+YEAR(datos_arg[[#This Row],[Fecha]])</f>
        <v>2019</v>
      </c>
      <c r="D312" s="18">
        <f>+MONTH(datos_arg[[#This Row],[Fecha]])</f>
        <v>7</v>
      </c>
      <c r="E312" s="14" t="s">
        <v>1015</v>
      </c>
      <c r="F312" s="14" t="s">
        <v>430</v>
      </c>
      <c r="G312" s="14"/>
      <c r="H312" s="14" t="s">
        <v>7132</v>
      </c>
      <c r="I312" s="14" t="s">
        <v>7132</v>
      </c>
      <c r="J312" s="14" t="s">
        <v>425</v>
      </c>
      <c r="K312" s="14"/>
      <c r="L312" s="14" t="s">
        <v>425</v>
      </c>
      <c r="M312" s="14" t="s">
        <v>60</v>
      </c>
      <c r="N312" s="14" t="s">
        <v>26</v>
      </c>
      <c r="O312" s="14" t="s">
        <v>612</v>
      </c>
      <c r="P312" s="14"/>
      <c r="Q312" s="14"/>
      <c r="R312" s="14" t="s">
        <v>430</v>
      </c>
      <c r="S312" s="14" t="s">
        <v>439</v>
      </c>
      <c r="T312" s="35">
        <v>1000</v>
      </c>
      <c r="U312" s="14" t="s">
        <v>4</v>
      </c>
      <c r="V312" s="14">
        <v>42.75</v>
      </c>
      <c r="W312" s="16">
        <f>+IF(datos_arg[[#This Row],[Moneda]]="ARS",datos_arg[[#This Row],[Monto]],datos_arg[[#This Row],[Monto]]*datos_arg[[#This Row],[TC]])</f>
        <v>1000</v>
      </c>
      <c r="X312" s="16">
        <f>IFERROR(IF(datos_arg[[#This Row],[Moneda]]="USD",datos_arg[[#This Row],[Monto]],datos_arg[[#This Row],[Monto]]/datos_arg[[#This Row],[TC]]),0)</f>
        <v>23.391812865497077</v>
      </c>
      <c r="Y312" s="14"/>
    </row>
    <row r="313" spans="1:25" ht="15" customHeight="1" x14ac:dyDescent="0.25">
      <c r="A313" s="14">
        <f t="shared" si="4"/>
        <v>310</v>
      </c>
      <c r="B313" s="1">
        <v>43650</v>
      </c>
      <c r="C313" s="18">
        <f>+YEAR(datos_arg[[#This Row],[Fecha]])</f>
        <v>2019</v>
      </c>
      <c r="D313" s="18">
        <f>+MONTH(datos_arg[[#This Row],[Fecha]])</f>
        <v>7</v>
      </c>
      <c r="E313" s="14" t="s">
        <v>449</v>
      </c>
      <c r="F313" s="14" t="s">
        <v>523</v>
      </c>
      <c r="G313" s="14"/>
      <c r="H313" s="14" t="s">
        <v>7132</v>
      </c>
      <c r="I313" s="14" t="s">
        <v>7132</v>
      </c>
      <c r="J313" s="14" t="s">
        <v>425</v>
      </c>
      <c r="K313" s="14"/>
      <c r="L313" s="14" t="s">
        <v>425</v>
      </c>
      <c r="M313" s="14" t="s">
        <v>37</v>
      </c>
      <c r="N313" s="14" t="s">
        <v>37</v>
      </c>
      <c r="O313" s="14" t="s">
        <v>609</v>
      </c>
      <c r="P313" s="14"/>
      <c r="Q313" s="14"/>
      <c r="R313" s="14" t="s">
        <v>523</v>
      </c>
      <c r="S313" s="14" t="s">
        <v>439</v>
      </c>
      <c r="T313" s="35">
        <v>20843</v>
      </c>
      <c r="U313" s="14" t="s">
        <v>4</v>
      </c>
      <c r="V313" s="14">
        <v>42.75</v>
      </c>
      <c r="W313" s="16">
        <f>+IF(datos_arg[[#This Row],[Moneda]]="ARS",datos_arg[[#This Row],[Monto]],datos_arg[[#This Row],[Monto]]*datos_arg[[#This Row],[TC]])</f>
        <v>20843</v>
      </c>
      <c r="X313" s="16">
        <f>IFERROR(IF(datos_arg[[#This Row],[Moneda]]="USD",datos_arg[[#This Row],[Monto]],datos_arg[[#This Row],[Monto]]/datos_arg[[#This Row],[TC]]),0)</f>
        <v>487.55555555555554</v>
      </c>
      <c r="Y313" s="14"/>
    </row>
    <row r="314" spans="1:25" ht="15" customHeight="1" x14ac:dyDescent="0.25">
      <c r="A314" s="14">
        <f t="shared" si="4"/>
        <v>311</v>
      </c>
      <c r="B314" s="1">
        <v>43650</v>
      </c>
      <c r="C314" s="18">
        <f>+YEAR(datos_arg[[#This Row],[Fecha]])</f>
        <v>2019</v>
      </c>
      <c r="D314" s="18">
        <f>+MONTH(datos_arg[[#This Row],[Fecha]])</f>
        <v>7</v>
      </c>
      <c r="E314" s="14" t="s">
        <v>1015</v>
      </c>
      <c r="F314" s="14" t="s">
        <v>430</v>
      </c>
      <c r="G314" s="14"/>
      <c r="H314" s="14" t="s">
        <v>7132</v>
      </c>
      <c r="I314" s="14" t="s">
        <v>7132</v>
      </c>
      <c r="J314" s="14" t="s">
        <v>425</v>
      </c>
      <c r="K314" s="14"/>
      <c r="L314" s="14" t="s">
        <v>425</v>
      </c>
      <c r="M314" s="14" t="s">
        <v>60</v>
      </c>
      <c r="N314" s="14" t="s">
        <v>610</v>
      </c>
      <c r="O314" s="14" t="s">
        <v>611</v>
      </c>
      <c r="P314" s="14"/>
      <c r="Q314" s="14"/>
      <c r="R314" s="14" t="s">
        <v>430</v>
      </c>
      <c r="S314" s="14" t="s">
        <v>439</v>
      </c>
      <c r="T314" s="35">
        <v>1000</v>
      </c>
      <c r="U314" s="14" t="s">
        <v>4</v>
      </c>
      <c r="V314" s="14">
        <v>42.75</v>
      </c>
      <c r="W314" s="16">
        <f>+IF(datos_arg[[#This Row],[Moneda]]="ARS",datos_arg[[#This Row],[Monto]],datos_arg[[#This Row],[Monto]]*datos_arg[[#This Row],[TC]])</f>
        <v>1000</v>
      </c>
      <c r="X314" s="16">
        <f>IFERROR(IF(datos_arg[[#This Row],[Moneda]]="USD",datos_arg[[#This Row],[Monto]],datos_arg[[#This Row],[Monto]]/datos_arg[[#This Row],[TC]]),0)</f>
        <v>23.391812865497077</v>
      </c>
      <c r="Y314" s="14"/>
    </row>
    <row r="315" spans="1:25" ht="15" customHeight="1" x14ac:dyDescent="0.25">
      <c r="A315" s="14">
        <f t="shared" si="4"/>
        <v>312</v>
      </c>
      <c r="B315" s="1">
        <v>43651</v>
      </c>
      <c r="C315" s="18">
        <f>+YEAR(datos_arg[[#This Row],[Fecha]])</f>
        <v>2019</v>
      </c>
      <c r="D315" s="18">
        <f>+MONTH(datos_arg[[#This Row],[Fecha]])</f>
        <v>7</v>
      </c>
      <c r="E315" s="14" t="s">
        <v>5358</v>
      </c>
      <c r="F315" s="14" t="s">
        <v>4110</v>
      </c>
      <c r="G315" s="14"/>
      <c r="H315" s="14" t="s">
        <v>4114</v>
      </c>
      <c r="I315" s="14" t="s">
        <v>7132</v>
      </c>
      <c r="J315" s="14" t="s">
        <v>425</v>
      </c>
      <c r="K315" s="14"/>
      <c r="L315" s="14" t="s">
        <v>425</v>
      </c>
      <c r="M315" s="14" t="s">
        <v>6656</v>
      </c>
      <c r="N315" s="14" t="s">
        <v>212</v>
      </c>
      <c r="O315" s="14" t="s">
        <v>3989</v>
      </c>
      <c r="P315" s="14"/>
      <c r="Q315" s="14"/>
      <c r="R315" s="14" t="s">
        <v>4110</v>
      </c>
      <c r="S315" s="14" t="s">
        <v>439</v>
      </c>
      <c r="T315" s="35">
        <v>900</v>
      </c>
      <c r="U315" s="14" t="s">
        <v>4</v>
      </c>
      <c r="V315" s="14">
        <v>42.75</v>
      </c>
      <c r="W315" s="16">
        <f>+IF(datos_arg[[#This Row],[Moneda]]="ARS",datos_arg[[#This Row],[Monto]],datos_arg[[#This Row],[Monto]]*datos_arg[[#This Row],[TC]])</f>
        <v>900</v>
      </c>
      <c r="X315" s="16">
        <f>IFERROR(IF(datos_arg[[#This Row],[Moneda]]="USD",datos_arg[[#This Row],[Monto]],datos_arg[[#This Row],[Monto]]/datos_arg[[#This Row],[TC]]),0)</f>
        <v>21.05263157894737</v>
      </c>
      <c r="Y315" s="14"/>
    </row>
    <row r="316" spans="1:25" ht="15" customHeight="1" x14ac:dyDescent="0.25">
      <c r="A316" s="14">
        <f t="shared" si="4"/>
        <v>313</v>
      </c>
      <c r="B316" s="1">
        <v>43651</v>
      </c>
      <c r="C316" s="18">
        <f>+YEAR(datos_arg[[#This Row],[Fecha]])</f>
        <v>2019</v>
      </c>
      <c r="D316" s="18">
        <f>+MONTH(datos_arg[[#This Row],[Fecha]])</f>
        <v>7</v>
      </c>
      <c r="E316" s="14" t="s">
        <v>617</v>
      </c>
      <c r="F316" s="14" t="s">
        <v>5384</v>
      </c>
      <c r="G316" s="14"/>
      <c r="H316" s="14" t="s">
        <v>7</v>
      </c>
      <c r="I316" s="14" t="s">
        <v>7132</v>
      </c>
      <c r="J316" s="14" t="s">
        <v>6644</v>
      </c>
      <c r="K316" s="14" t="s">
        <v>420</v>
      </c>
      <c r="L316" s="14" t="s">
        <v>426</v>
      </c>
      <c r="M316" s="14" t="s">
        <v>467</v>
      </c>
      <c r="N316" s="14" t="s">
        <v>21</v>
      </c>
      <c r="O316" s="14" t="s">
        <v>581</v>
      </c>
      <c r="P316" s="14"/>
      <c r="Q316" s="14">
        <v>1</v>
      </c>
      <c r="R316" s="14" t="s">
        <v>5384</v>
      </c>
      <c r="S316" s="14" t="s">
        <v>439</v>
      </c>
      <c r="T316" s="35">
        <v>20000</v>
      </c>
      <c r="U316" s="14" t="s">
        <v>4</v>
      </c>
      <c r="V316" s="14">
        <v>42.75</v>
      </c>
      <c r="W316" s="16">
        <f>+IF(datos_arg[[#This Row],[Moneda]]="ARS",datos_arg[[#This Row],[Monto]],datos_arg[[#This Row],[Monto]]*datos_arg[[#This Row],[TC]])</f>
        <v>20000</v>
      </c>
      <c r="X316" s="16">
        <f>IFERROR(IF(datos_arg[[#This Row],[Moneda]]="USD",datos_arg[[#This Row],[Monto]],datos_arg[[#This Row],[Monto]]/datos_arg[[#This Row],[TC]]),0)</f>
        <v>467.83625730994152</v>
      </c>
      <c r="Y316" s="14"/>
    </row>
    <row r="317" spans="1:25" ht="15" customHeight="1" x14ac:dyDescent="0.25">
      <c r="A317" s="14">
        <f t="shared" si="4"/>
        <v>314</v>
      </c>
      <c r="B317" s="1">
        <v>43651</v>
      </c>
      <c r="C317" s="18">
        <f>+YEAR(datos_arg[[#This Row],[Fecha]])</f>
        <v>2019</v>
      </c>
      <c r="D317" s="18">
        <f>+MONTH(datos_arg[[#This Row],[Fecha]])</f>
        <v>7</v>
      </c>
      <c r="E317" s="14" t="s">
        <v>1016</v>
      </c>
      <c r="F317" s="14" t="s">
        <v>405</v>
      </c>
      <c r="G317" s="14"/>
      <c r="H317" s="14" t="s">
        <v>433</v>
      </c>
      <c r="I317" s="14" t="s">
        <v>590</v>
      </c>
      <c r="J317" s="14" t="s">
        <v>425</v>
      </c>
      <c r="K317" s="14"/>
      <c r="L317" s="14" t="s">
        <v>425</v>
      </c>
      <c r="M317" s="14" t="s">
        <v>590</v>
      </c>
      <c r="N317" s="14" t="s">
        <v>103</v>
      </c>
      <c r="O317" s="14" t="s">
        <v>591</v>
      </c>
      <c r="P317" s="14"/>
      <c r="Q317" s="14"/>
      <c r="R317" s="14" t="s">
        <v>405</v>
      </c>
      <c r="S317" s="14" t="s">
        <v>439</v>
      </c>
      <c r="T317" s="35">
        <v>4800</v>
      </c>
      <c r="U317" s="14" t="s">
        <v>4</v>
      </c>
      <c r="V317" s="14">
        <v>42.75</v>
      </c>
      <c r="W317" s="16">
        <f>+IF(datos_arg[[#This Row],[Moneda]]="ARS",datos_arg[[#This Row],[Monto]],datos_arg[[#This Row],[Monto]]*datos_arg[[#This Row],[TC]])</f>
        <v>4800</v>
      </c>
      <c r="X317" s="16">
        <f>IFERROR(IF(datos_arg[[#This Row],[Moneda]]="USD",datos_arg[[#This Row],[Monto]],datos_arg[[#This Row],[Monto]]/datos_arg[[#This Row],[TC]]),0)</f>
        <v>112.28070175438596</v>
      </c>
      <c r="Y317" s="14"/>
    </row>
    <row r="318" spans="1:25" ht="15" customHeight="1" x14ac:dyDescent="0.25">
      <c r="A318" s="14">
        <f t="shared" si="4"/>
        <v>315</v>
      </c>
      <c r="B318" s="1">
        <v>43654</v>
      </c>
      <c r="C318" s="18">
        <f>+YEAR(datos_arg[[#This Row],[Fecha]])</f>
        <v>2019</v>
      </c>
      <c r="D318" s="18">
        <f>+MONTH(datos_arg[[#This Row],[Fecha]])</f>
        <v>7</v>
      </c>
      <c r="E318" s="14" t="s">
        <v>1015</v>
      </c>
      <c r="F318" s="14" t="s">
        <v>430</v>
      </c>
      <c r="G318" s="14"/>
      <c r="H318" s="14" t="s">
        <v>7132</v>
      </c>
      <c r="I318" s="14" t="s">
        <v>7132</v>
      </c>
      <c r="J318" s="14" t="s">
        <v>425</v>
      </c>
      <c r="K318" s="14"/>
      <c r="L318" s="14" t="s">
        <v>425</v>
      </c>
      <c r="M318" s="14" t="s">
        <v>3962</v>
      </c>
      <c r="N318" s="14" t="s">
        <v>123</v>
      </c>
      <c r="O318" s="14" t="s">
        <v>618</v>
      </c>
      <c r="P318" s="14"/>
      <c r="Q318" s="14"/>
      <c r="R318" s="14" t="s">
        <v>430</v>
      </c>
      <c r="S318" s="14" t="s">
        <v>439</v>
      </c>
      <c r="T318" s="35">
        <v>3800</v>
      </c>
      <c r="U318" s="14" t="s">
        <v>4</v>
      </c>
      <c r="V318" s="14">
        <v>42.75</v>
      </c>
      <c r="W318" s="16">
        <f>+IF(datos_arg[[#This Row],[Moneda]]="ARS",datos_arg[[#This Row],[Monto]],datos_arg[[#This Row],[Monto]]*datos_arg[[#This Row],[TC]])</f>
        <v>3800</v>
      </c>
      <c r="X318" s="16">
        <f>IFERROR(IF(datos_arg[[#This Row],[Moneda]]="USD",datos_arg[[#This Row],[Monto]],datos_arg[[#This Row],[Monto]]/datos_arg[[#This Row],[TC]]),0)</f>
        <v>88.888888888888886</v>
      </c>
      <c r="Y318" s="14"/>
    </row>
    <row r="319" spans="1:25" x14ac:dyDescent="0.25">
      <c r="A319" s="14">
        <f t="shared" si="4"/>
        <v>316</v>
      </c>
      <c r="B319" s="1">
        <v>43654</v>
      </c>
      <c r="C319" s="18">
        <f>+YEAR(datos_arg[[#This Row],[Fecha]])</f>
        <v>2019</v>
      </c>
      <c r="D319" s="18">
        <f>+MONTH(datos_arg[[#This Row],[Fecha]])</f>
        <v>7</v>
      </c>
      <c r="E319" s="14" t="s">
        <v>5358</v>
      </c>
      <c r="F319" s="14" t="s">
        <v>969</v>
      </c>
      <c r="G319" s="14"/>
      <c r="H319" s="14" t="s">
        <v>7132</v>
      </c>
      <c r="I319" s="14" t="s">
        <v>7132</v>
      </c>
      <c r="J319" s="14" t="s">
        <v>425</v>
      </c>
      <c r="K319" s="14"/>
      <c r="L319" s="14" t="s">
        <v>425</v>
      </c>
      <c r="M319" s="14" t="s">
        <v>616</v>
      </c>
      <c r="N319" s="14" t="s">
        <v>118</v>
      </c>
      <c r="O319" s="14" t="s">
        <v>617</v>
      </c>
      <c r="P319" s="14"/>
      <c r="Q319" s="14">
        <v>1</v>
      </c>
      <c r="R319" s="14" t="s">
        <v>969</v>
      </c>
      <c r="S319" s="14" t="s">
        <v>440</v>
      </c>
      <c r="T319" s="35">
        <v>1000</v>
      </c>
      <c r="U319" s="14" t="s">
        <v>2</v>
      </c>
      <c r="V319" s="14">
        <v>42.75</v>
      </c>
      <c r="W319" s="16">
        <f>+IF(datos_arg[[#This Row],[Moneda]]="ARS",datos_arg[[#This Row],[Monto]],datos_arg[[#This Row],[Monto]]*datos_arg[[#This Row],[TC]])</f>
        <v>42750</v>
      </c>
      <c r="X319" s="16">
        <f>IFERROR(IF(datos_arg[[#This Row],[Moneda]]="USD",datos_arg[[#This Row],[Monto]],datos_arg[[#This Row],[Monto]]/datos_arg[[#This Row],[TC]]),0)</f>
        <v>1000</v>
      </c>
      <c r="Y319" s="14"/>
    </row>
    <row r="320" spans="1:25" ht="15" customHeight="1" x14ac:dyDescent="0.25">
      <c r="A320" s="14">
        <f t="shared" si="4"/>
        <v>317</v>
      </c>
      <c r="B320" s="1">
        <v>43654</v>
      </c>
      <c r="C320" s="18">
        <f>+YEAR(datos_arg[[#This Row],[Fecha]])</f>
        <v>2019</v>
      </c>
      <c r="D320" s="18">
        <f>+MONTH(datos_arg[[#This Row],[Fecha]])</f>
        <v>7</v>
      </c>
      <c r="E320" s="14" t="s">
        <v>1015</v>
      </c>
      <c r="F320" s="14" t="s">
        <v>430</v>
      </c>
      <c r="G320" s="14"/>
      <c r="H320" s="14" t="s">
        <v>7132</v>
      </c>
      <c r="I320" s="14" t="s">
        <v>7132</v>
      </c>
      <c r="J320" s="14" t="s">
        <v>425</v>
      </c>
      <c r="K320" s="14"/>
      <c r="L320" s="14" t="s">
        <v>425</v>
      </c>
      <c r="M320" s="14" t="s">
        <v>3960</v>
      </c>
      <c r="N320" s="14" t="s">
        <v>619</v>
      </c>
      <c r="O320" s="14" t="s">
        <v>620</v>
      </c>
      <c r="P320" s="14"/>
      <c r="Q320" s="14"/>
      <c r="R320" s="14" t="s">
        <v>430</v>
      </c>
      <c r="S320" s="14" t="s">
        <v>439</v>
      </c>
      <c r="T320" s="35">
        <v>5600</v>
      </c>
      <c r="U320" s="14" t="s">
        <v>4</v>
      </c>
      <c r="V320" s="14">
        <v>42.75</v>
      </c>
      <c r="W320" s="16">
        <f>+IF(datos_arg[[#This Row],[Moneda]]="ARS",datos_arg[[#This Row],[Monto]],datos_arg[[#This Row],[Monto]]*datos_arg[[#This Row],[TC]])</f>
        <v>5600</v>
      </c>
      <c r="X320" s="16">
        <f>IFERROR(IF(datos_arg[[#This Row],[Moneda]]="USD",datos_arg[[#This Row],[Monto]],datos_arg[[#This Row],[Monto]]/datos_arg[[#This Row],[TC]]),0)</f>
        <v>130.99415204678363</v>
      </c>
      <c r="Y320" s="14"/>
    </row>
    <row r="321" spans="1:25" ht="15" customHeight="1" x14ac:dyDescent="0.25">
      <c r="A321" s="14">
        <f t="shared" si="4"/>
        <v>318</v>
      </c>
      <c r="B321" s="1">
        <v>43655</v>
      </c>
      <c r="C321" s="18">
        <f>+YEAR(datos_arg[[#This Row],[Fecha]])</f>
        <v>2019</v>
      </c>
      <c r="D321" s="18">
        <f>+MONTH(datos_arg[[#This Row],[Fecha]])</f>
        <v>7</v>
      </c>
      <c r="E321" s="14" t="s">
        <v>1015</v>
      </c>
      <c r="F321" s="14" t="s">
        <v>430</v>
      </c>
      <c r="G321" s="14"/>
      <c r="H321" s="14" t="s">
        <v>7132</v>
      </c>
      <c r="I321" s="14" t="s">
        <v>7132</v>
      </c>
      <c r="J321" s="14" t="s">
        <v>425</v>
      </c>
      <c r="K321" s="14"/>
      <c r="L321" s="14" t="s">
        <v>425</v>
      </c>
      <c r="M321" s="14" t="s">
        <v>102</v>
      </c>
      <c r="N321" s="14" t="s">
        <v>123</v>
      </c>
      <c r="O321" s="14" t="s">
        <v>125</v>
      </c>
      <c r="P321" s="14"/>
      <c r="Q321" s="14"/>
      <c r="R321" s="14" t="s">
        <v>430</v>
      </c>
      <c r="S321" s="14" t="s">
        <v>439</v>
      </c>
      <c r="T321" s="35">
        <v>4400</v>
      </c>
      <c r="U321" s="14" t="s">
        <v>4</v>
      </c>
      <c r="V321" s="14">
        <v>42.75</v>
      </c>
      <c r="W321" s="16">
        <f>+IF(datos_arg[[#This Row],[Moneda]]="ARS",datos_arg[[#This Row],[Monto]],datos_arg[[#This Row],[Monto]]*datos_arg[[#This Row],[TC]])</f>
        <v>4400</v>
      </c>
      <c r="X321" s="16">
        <f>IFERROR(IF(datos_arg[[#This Row],[Moneda]]="USD",datos_arg[[#This Row],[Monto]],datos_arg[[#This Row],[Monto]]/datos_arg[[#This Row],[TC]]),0)</f>
        <v>102.92397660818713</v>
      </c>
      <c r="Y321" s="14"/>
    </row>
    <row r="322" spans="1:25" x14ac:dyDescent="0.25">
      <c r="A322" s="14">
        <f t="shared" si="4"/>
        <v>319</v>
      </c>
      <c r="B322" s="1">
        <v>43655</v>
      </c>
      <c r="C322" s="18">
        <f>+YEAR(datos_arg[[#This Row],[Fecha]])</f>
        <v>2019</v>
      </c>
      <c r="D322" s="18">
        <f>+MONTH(datos_arg[[#This Row],[Fecha]])</f>
        <v>7</v>
      </c>
      <c r="E322" s="14" t="s">
        <v>617</v>
      </c>
      <c r="F322" s="14" t="s">
        <v>5384</v>
      </c>
      <c r="G322" s="14"/>
      <c r="H322" s="14" t="s">
        <v>7</v>
      </c>
      <c r="I322" s="14" t="s">
        <v>7132</v>
      </c>
      <c r="J322" s="14" t="s">
        <v>621</v>
      </c>
      <c r="K322" s="14"/>
      <c r="L322" s="14" t="s">
        <v>425</v>
      </c>
      <c r="M322" s="14" t="s">
        <v>621</v>
      </c>
      <c r="N322" s="14" t="s">
        <v>124</v>
      </c>
      <c r="O322" s="14"/>
      <c r="P322" s="14"/>
      <c r="Q322" s="14">
        <v>1</v>
      </c>
      <c r="R322" s="14" t="s">
        <v>5384</v>
      </c>
      <c r="S322" s="14" t="s">
        <v>440</v>
      </c>
      <c r="T322" s="35">
        <v>680</v>
      </c>
      <c r="U322" s="14" t="s">
        <v>2</v>
      </c>
      <c r="V322" s="14">
        <v>42.75</v>
      </c>
      <c r="W322" s="16">
        <f>+IF(datos_arg[[#This Row],[Moneda]]="ARS",datos_arg[[#This Row],[Monto]],datos_arg[[#This Row],[Monto]]*datos_arg[[#This Row],[TC]])</f>
        <v>29070</v>
      </c>
      <c r="X322" s="16">
        <f>IFERROR(IF(datos_arg[[#This Row],[Moneda]]="USD",datos_arg[[#This Row],[Monto]],datos_arg[[#This Row],[Monto]]/datos_arg[[#This Row],[TC]]),0)</f>
        <v>680</v>
      </c>
      <c r="Y322" s="14"/>
    </row>
    <row r="323" spans="1:25" ht="15" customHeight="1" x14ac:dyDescent="0.25">
      <c r="A323" s="14">
        <f t="shared" si="4"/>
        <v>320</v>
      </c>
      <c r="B323" s="1">
        <v>43656</v>
      </c>
      <c r="C323" s="18">
        <f>+YEAR(datos_arg[[#This Row],[Fecha]])</f>
        <v>2019</v>
      </c>
      <c r="D323" s="18">
        <f>+MONTH(datos_arg[[#This Row],[Fecha]])</f>
        <v>7</v>
      </c>
      <c r="E323" s="14" t="s">
        <v>449</v>
      </c>
      <c r="F323" s="14" t="s">
        <v>523</v>
      </c>
      <c r="G323" s="14"/>
      <c r="H323" s="14" t="s">
        <v>7132</v>
      </c>
      <c r="I323" s="14" t="s">
        <v>7132</v>
      </c>
      <c r="J323" s="14" t="s">
        <v>425</v>
      </c>
      <c r="K323" s="14"/>
      <c r="L323" s="14" t="s">
        <v>425</v>
      </c>
      <c r="M323" s="14" t="s">
        <v>515</v>
      </c>
      <c r="N323" s="14" t="s">
        <v>515</v>
      </c>
      <c r="O323" s="14"/>
      <c r="P323" s="14"/>
      <c r="Q323" s="14"/>
      <c r="R323" s="14" t="s">
        <v>523</v>
      </c>
      <c r="S323" s="14" t="s">
        <v>439</v>
      </c>
      <c r="T323" s="35">
        <v>300</v>
      </c>
      <c r="U323" s="14" t="s">
        <v>4</v>
      </c>
      <c r="V323" s="14">
        <v>42.75</v>
      </c>
      <c r="W323" s="16">
        <f>+IF(datos_arg[[#This Row],[Moneda]]="ARS",datos_arg[[#This Row],[Monto]],datos_arg[[#This Row],[Monto]]*datos_arg[[#This Row],[TC]])</f>
        <v>300</v>
      </c>
      <c r="X323" s="16">
        <f>IFERROR(IF(datos_arg[[#This Row],[Moneda]]="USD",datos_arg[[#This Row],[Monto]],datos_arg[[#This Row],[Monto]]/datos_arg[[#This Row],[TC]]),0)</f>
        <v>7.0175438596491224</v>
      </c>
      <c r="Y323" s="14"/>
    </row>
    <row r="324" spans="1:25" ht="15" customHeight="1" x14ac:dyDescent="0.25">
      <c r="A324" s="14">
        <f t="shared" si="4"/>
        <v>321</v>
      </c>
      <c r="B324" s="1">
        <v>43657</v>
      </c>
      <c r="C324" s="18">
        <f>+YEAR(datos_arg[[#This Row],[Fecha]])</f>
        <v>2019</v>
      </c>
      <c r="D324" s="18">
        <f>+MONTH(datos_arg[[#This Row],[Fecha]])</f>
        <v>7</v>
      </c>
      <c r="E324" s="14" t="s">
        <v>1015</v>
      </c>
      <c r="F324" s="14" t="s">
        <v>403</v>
      </c>
      <c r="G324" s="14" t="s">
        <v>5383</v>
      </c>
      <c r="H324" s="14" t="s">
        <v>7</v>
      </c>
      <c r="I324" s="14" t="s">
        <v>7132</v>
      </c>
      <c r="J324" s="14" t="s">
        <v>634</v>
      </c>
      <c r="K324" s="14" t="s">
        <v>420</v>
      </c>
      <c r="L324" s="14" t="s">
        <v>425</v>
      </c>
      <c r="M324" s="14" t="s">
        <v>431</v>
      </c>
      <c r="N324" s="14" t="s">
        <v>623</v>
      </c>
      <c r="O324" s="14" t="s">
        <v>624</v>
      </c>
      <c r="P324" s="14"/>
      <c r="Q324" s="14">
        <v>1</v>
      </c>
      <c r="R324" s="14" t="s">
        <v>5383</v>
      </c>
      <c r="S324" s="14" t="s">
        <v>439</v>
      </c>
      <c r="T324" s="35">
        <v>130</v>
      </c>
      <c r="U324" s="14" t="s">
        <v>4</v>
      </c>
      <c r="V324" s="14">
        <v>42.75</v>
      </c>
      <c r="W324" s="16">
        <f>+IF(datos_arg[[#This Row],[Moneda]]="ARS",datos_arg[[#This Row],[Monto]],datos_arg[[#This Row],[Monto]]*datos_arg[[#This Row],[TC]])</f>
        <v>130</v>
      </c>
      <c r="X324" s="16">
        <f>IFERROR(IF(datos_arg[[#This Row],[Moneda]]="USD",datos_arg[[#This Row],[Monto]],datos_arg[[#This Row],[Monto]]/datos_arg[[#This Row],[TC]]),0)</f>
        <v>3.0409356725146197</v>
      </c>
      <c r="Y324" s="14"/>
    </row>
    <row r="325" spans="1:25" ht="15" customHeight="1" x14ac:dyDescent="0.25">
      <c r="A325" s="14">
        <f t="shared" si="4"/>
        <v>322</v>
      </c>
      <c r="B325" s="1">
        <v>43657</v>
      </c>
      <c r="C325" s="18">
        <f>+YEAR(datos_arg[[#This Row],[Fecha]])</f>
        <v>2019</v>
      </c>
      <c r="D325" s="18">
        <f>+MONTH(datos_arg[[#This Row],[Fecha]])</f>
        <v>7</v>
      </c>
      <c r="E325" s="14" t="s">
        <v>617</v>
      </c>
      <c r="F325" s="14" t="s">
        <v>6652</v>
      </c>
      <c r="G325" s="14" t="s">
        <v>6653</v>
      </c>
      <c r="H325" s="14" t="s">
        <v>6648</v>
      </c>
      <c r="I325" s="14" t="s">
        <v>3955</v>
      </c>
      <c r="J325" s="14" t="s">
        <v>761</v>
      </c>
      <c r="K325" s="14" t="s">
        <v>421</v>
      </c>
      <c r="L325" s="14" t="s">
        <v>421</v>
      </c>
      <c r="M325" s="14" t="s">
        <v>625</v>
      </c>
      <c r="N325" s="14" t="s">
        <v>126</v>
      </c>
      <c r="O325" s="14" t="s">
        <v>626</v>
      </c>
      <c r="P325" s="14"/>
      <c r="Q325" s="14">
        <v>1</v>
      </c>
      <c r="R325" s="14" t="s">
        <v>6653</v>
      </c>
      <c r="S325" s="14" t="s">
        <v>439</v>
      </c>
      <c r="T325" s="35">
        <v>1920</v>
      </c>
      <c r="U325" s="14" t="s">
        <v>4</v>
      </c>
      <c r="V325" s="14">
        <v>42.75</v>
      </c>
      <c r="W325" s="16">
        <f>+IF(datos_arg[[#This Row],[Moneda]]="ARS",datos_arg[[#This Row],[Monto]],datos_arg[[#This Row],[Monto]]*datos_arg[[#This Row],[TC]])</f>
        <v>1920</v>
      </c>
      <c r="X325" s="16">
        <f>IFERROR(IF(datos_arg[[#This Row],[Moneda]]="USD",datos_arg[[#This Row],[Monto]],datos_arg[[#This Row],[Monto]]/datos_arg[[#This Row],[TC]]),0)</f>
        <v>44.912280701754383</v>
      </c>
      <c r="Y325" s="14"/>
    </row>
    <row r="326" spans="1:25" ht="15" customHeight="1" x14ac:dyDescent="0.25">
      <c r="A326" s="14">
        <f t="shared" ref="A326:A389" si="5">+A325+1</f>
        <v>323</v>
      </c>
      <c r="B326" s="1">
        <v>43657</v>
      </c>
      <c r="C326" s="18">
        <f>+YEAR(datos_arg[[#This Row],[Fecha]])</f>
        <v>2019</v>
      </c>
      <c r="D326" s="18">
        <f>+MONTH(datos_arg[[#This Row],[Fecha]])</f>
        <v>7</v>
      </c>
      <c r="E326" s="14" t="s">
        <v>617</v>
      </c>
      <c r="F326" s="14" t="s">
        <v>5384</v>
      </c>
      <c r="G326" s="14"/>
      <c r="H326" s="14" t="s">
        <v>7</v>
      </c>
      <c r="I326" s="14" t="s">
        <v>7132</v>
      </c>
      <c r="J326" s="14" t="s">
        <v>465</v>
      </c>
      <c r="K326" s="14"/>
      <c r="L326" s="14" t="s">
        <v>426</v>
      </c>
      <c r="M326" s="14" t="s">
        <v>1716</v>
      </c>
      <c r="N326" s="14" t="s">
        <v>9</v>
      </c>
      <c r="O326" s="14" t="s">
        <v>627</v>
      </c>
      <c r="P326" s="14"/>
      <c r="Q326" s="14">
        <v>1</v>
      </c>
      <c r="R326" s="14" t="s">
        <v>5384</v>
      </c>
      <c r="S326" s="14" t="s">
        <v>439</v>
      </c>
      <c r="T326" s="35">
        <v>1000</v>
      </c>
      <c r="U326" s="14" t="s">
        <v>4</v>
      </c>
      <c r="V326" s="14">
        <v>42.75</v>
      </c>
      <c r="W326" s="16">
        <f>+IF(datos_arg[[#This Row],[Moneda]]="ARS",datos_arg[[#This Row],[Monto]],datos_arg[[#This Row],[Monto]]*datos_arg[[#This Row],[TC]])</f>
        <v>1000</v>
      </c>
      <c r="X326" s="16">
        <f>IFERROR(IF(datos_arg[[#This Row],[Moneda]]="USD",datos_arg[[#This Row],[Monto]],datos_arg[[#This Row],[Monto]]/datos_arg[[#This Row],[TC]]),0)</f>
        <v>23.391812865497077</v>
      </c>
      <c r="Y326" s="14"/>
    </row>
    <row r="327" spans="1:25" ht="15" customHeight="1" x14ac:dyDescent="0.25">
      <c r="A327" s="14">
        <f t="shared" si="5"/>
        <v>324</v>
      </c>
      <c r="B327" s="1">
        <v>43657</v>
      </c>
      <c r="C327" s="18">
        <f>+YEAR(datos_arg[[#This Row],[Fecha]])</f>
        <v>2019</v>
      </c>
      <c r="D327" s="18">
        <f>+MONTH(datos_arg[[#This Row],[Fecha]])</f>
        <v>7</v>
      </c>
      <c r="E327" s="14" t="s">
        <v>5358</v>
      </c>
      <c r="F327" s="14" t="s">
        <v>969</v>
      </c>
      <c r="G327" s="14"/>
      <c r="H327" s="14" t="s">
        <v>7132</v>
      </c>
      <c r="I327" s="14" t="s">
        <v>7132</v>
      </c>
      <c r="J327" s="14" t="s">
        <v>425</v>
      </c>
      <c r="K327" s="14"/>
      <c r="L327" s="14" t="s">
        <v>425</v>
      </c>
      <c r="M327" s="14" t="s">
        <v>514</v>
      </c>
      <c r="N327" s="14" t="s">
        <v>100</v>
      </c>
      <c r="O327" s="14" t="s">
        <v>622</v>
      </c>
      <c r="P327" s="14"/>
      <c r="Q327" s="14">
        <v>1</v>
      </c>
      <c r="R327" s="14" t="s">
        <v>969</v>
      </c>
      <c r="S327" s="14" t="s">
        <v>439</v>
      </c>
      <c r="T327" s="35">
        <v>5100</v>
      </c>
      <c r="U327" s="14" t="s">
        <v>4</v>
      </c>
      <c r="V327" s="14">
        <v>42.75</v>
      </c>
      <c r="W327" s="16">
        <f>+IF(datos_arg[[#This Row],[Moneda]]="ARS",datos_arg[[#This Row],[Monto]],datos_arg[[#This Row],[Monto]]*datos_arg[[#This Row],[TC]])</f>
        <v>5100</v>
      </c>
      <c r="X327" s="16">
        <f>IFERROR(IF(datos_arg[[#This Row],[Moneda]]="USD",datos_arg[[#This Row],[Monto]],datos_arg[[#This Row],[Monto]]/datos_arg[[#This Row],[TC]]),0)</f>
        <v>119.29824561403508</v>
      </c>
      <c r="Y327" s="14"/>
    </row>
    <row r="328" spans="1:25" x14ac:dyDescent="0.25">
      <c r="A328" s="14">
        <f t="shared" si="5"/>
        <v>325</v>
      </c>
      <c r="B328" s="1">
        <v>43658</v>
      </c>
      <c r="C328" s="18">
        <f>+YEAR(datos_arg[[#This Row],[Fecha]])</f>
        <v>2019</v>
      </c>
      <c r="D328" s="18">
        <f>+MONTH(datos_arg[[#This Row],[Fecha]])</f>
        <v>7</v>
      </c>
      <c r="E328" s="14" t="s">
        <v>407</v>
      </c>
      <c r="F328" s="14" t="s">
        <v>5360</v>
      </c>
      <c r="G328" s="14"/>
      <c r="H328" s="14" t="s">
        <v>7132</v>
      </c>
      <c r="I328" s="14" t="s">
        <v>7132</v>
      </c>
      <c r="J328" s="14" t="s">
        <v>425</v>
      </c>
      <c r="K328" s="14"/>
      <c r="L328" s="14" t="s">
        <v>425</v>
      </c>
      <c r="M328" s="14" t="s">
        <v>434</v>
      </c>
      <c r="N328" s="14" t="s">
        <v>434</v>
      </c>
      <c r="O328" s="14"/>
      <c r="P328" s="14"/>
      <c r="Q328" s="14"/>
      <c r="R328" s="14" t="s">
        <v>441</v>
      </c>
      <c r="S328" s="14" t="s">
        <v>440</v>
      </c>
      <c r="T328" s="35">
        <v>27702.495000000024</v>
      </c>
      <c r="U328" s="14" t="s">
        <v>4</v>
      </c>
      <c r="V328" s="14">
        <v>0</v>
      </c>
      <c r="W328" s="16">
        <f>+IF(datos_arg[[#This Row],[Moneda]]="ARS",datos_arg[[#This Row],[Monto]],datos_arg[[#This Row],[Monto]]*datos_arg[[#This Row],[TC]])</f>
        <v>27702.495000000024</v>
      </c>
      <c r="X328" s="16">
        <f>IFERROR(IF(datos_arg[[#This Row],[Moneda]]="USD",datos_arg[[#This Row],[Monto]],datos_arg[[#This Row],[Monto]]/datos_arg[[#This Row],[TC]]),0)</f>
        <v>0</v>
      </c>
      <c r="Y328" s="14"/>
    </row>
    <row r="329" spans="1:25" ht="15" customHeight="1" x14ac:dyDescent="0.25">
      <c r="A329" s="14">
        <f t="shared" si="5"/>
        <v>326</v>
      </c>
      <c r="B329" s="1">
        <v>43658</v>
      </c>
      <c r="C329" s="18">
        <f>+YEAR(datos_arg[[#This Row],[Fecha]])</f>
        <v>2019</v>
      </c>
      <c r="D329" s="18">
        <f>+MONTH(datos_arg[[#This Row],[Fecha]])</f>
        <v>7</v>
      </c>
      <c r="E329" s="14" t="s">
        <v>407</v>
      </c>
      <c r="F329" s="14" t="s">
        <v>5360</v>
      </c>
      <c r="G329" s="14"/>
      <c r="H329" s="14" t="s">
        <v>7132</v>
      </c>
      <c r="I329" s="14" t="s">
        <v>7132</v>
      </c>
      <c r="J329" s="14" t="s">
        <v>425</v>
      </c>
      <c r="K329" s="14"/>
      <c r="L329" s="14" t="s">
        <v>425</v>
      </c>
      <c r="M329" s="14" t="s">
        <v>434</v>
      </c>
      <c r="N329" s="14" t="s">
        <v>434</v>
      </c>
      <c r="O329" s="14"/>
      <c r="P329" s="14"/>
      <c r="Q329" s="14"/>
      <c r="R329" s="14" t="s">
        <v>441</v>
      </c>
      <c r="S329" s="14" t="s">
        <v>439</v>
      </c>
      <c r="T329" s="35">
        <v>76.5056737588652</v>
      </c>
      <c r="U329" s="14" t="s">
        <v>2</v>
      </c>
      <c r="V329" s="14">
        <v>0</v>
      </c>
      <c r="W329" s="16">
        <f>+IF(datos_arg[[#This Row],[Moneda]]="ARS",datos_arg[[#This Row],[Monto]],datos_arg[[#This Row],[Monto]]*datos_arg[[#This Row],[TC]])</f>
        <v>0</v>
      </c>
      <c r="X329" s="16">
        <f>IFERROR(IF(datos_arg[[#This Row],[Moneda]]="USD",datos_arg[[#This Row],[Monto]],datos_arg[[#This Row],[Monto]]/datos_arg[[#This Row],[TC]]),0)</f>
        <v>76.5056737588652</v>
      </c>
      <c r="Y329" s="14"/>
    </row>
    <row r="330" spans="1:25" x14ac:dyDescent="0.25">
      <c r="A330" s="14">
        <f t="shared" si="5"/>
        <v>327</v>
      </c>
      <c r="B330" s="1">
        <v>43658</v>
      </c>
      <c r="C330" s="18">
        <f>+YEAR(datos_arg[[#This Row],[Fecha]])</f>
        <v>2019</v>
      </c>
      <c r="D330" s="18">
        <f>+MONTH(datos_arg[[#This Row],[Fecha]])</f>
        <v>7</v>
      </c>
      <c r="E330" s="14" t="s">
        <v>408</v>
      </c>
      <c r="F330" s="14" t="s">
        <v>69</v>
      </c>
      <c r="G330" s="14"/>
      <c r="H330" s="14" t="s">
        <v>7132</v>
      </c>
      <c r="I330" s="14" t="s">
        <v>7132</v>
      </c>
      <c r="J330" s="14" t="s">
        <v>425</v>
      </c>
      <c r="K330" s="14"/>
      <c r="L330" s="14" t="s">
        <v>425</v>
      </c>
      <c r="M330" s="14" t="s">
        <v>556</v>
      </c>
      <c r="N330" s="14" t="s">
        <v>556</v>
      </c>
      <c r="O330" s="14"/>
      <c r="P330" s="14"/>
      <c r="Q330" s="14"/>
      <c r="R330" s="14" t="s">
        <v>439</v>
      </c>
      <c r="S330" s="14" t="s">
        <v>440</v>
      </c>
      <c r="T330" s="35">
        <v>1000</v>
      </c>
      <c r="U330" s="14" t="s">
        <v>2</v>
      </c>
      <c r="V330" s="14">
        <v>42.3</v>
      </c>
      <c r="W330" s="16">
        <f>+IF(datos_arg[[#This Row],[Moneda]]="ARS",datos_arg[[#This Row],[Monto]],datos_arg[[#This Row],[Monto]]*datos_arg[[#This Row],[TC]])</f>
        <v>42300</v>
      </c>
      <c r="X330" s="16">
        <f>IFERROR(IF(datos_arg[[#This Row],[Moneda]]="USD",datos_arg[[#This Row],[Monto]],datos_arg[[#This Row],[Monto]]/datos_arg[[#This Row],[TC]]),0)</f>
        <v>1000</v>
      </c>
      <c r="Y330" s="14"/>
    </row>
    <row r="331" spans="1:25" ht="15" customHeight="1" x14ac:dyDescent="0.25">
      <c r="A331" s="14">
        <f t="shared" si="5"/>
        <v>328</v>
      </c>
      <c r="B331" s="1">
        <v>43658</v>
      </c>
      <c r="C331" s="18">
        <f>+YEAR(datos_arg[[#This Row],[Fecha]])</f>
        <v>2019</v>
      </c>
      <c r="D331" s="18">
        <f>+MONTH(datos_arg[[#This Row],[Fecha]])</f>
        <v>7</v>
      </c>
      <c r="E331" s="14" t="s">
        <v>617</v>
      </c>
      <c r="F331" s="14" t="s">
        <v>5384</v>
      </c>
      <c r="G331" s="14"/>
      <c r="H331" s="14" t="s">
        <v>7</v>
      </c>
      <c r="I331" s="14" t="s">
        <v>7132</v>
      </c>
      <c r="J331" s="14" t="s">
        <v>6644</v>
      </c>
      <c r="K331" s="14"/>
      <c r="L331" s="14" t="s">
        <v>425</v>
      </c>
      <c r="M331" s="14" t="s">
        <v>579</v>
      </c>
      <c r="N331" s="14" t="s">
        <v>580</v>
      </c>
      <c r="O331" s="14" t="s">
        <v>581</v>
      </c>
      <c r="P331" s="14"/>
      <c r="Q331" s="14">
        <v>0</v>
      </c>
      <c r="R331" s="14" t="s">
        <v>5384</v>
      </c>
      <c r="S331" s="14" t="s">
        <v>439</v>
      </c>
      <c r="T331" s="35">
        <v>1250</v>
      </c>
      <c r="U331" s="14" t="s">
        <v>4</v>
      </c>
      <c r="V331" s="14">
        <v>42.3</v>
      </c>
      <c r="W331" s="16">
        <f>+IF(datos_arg[[#This Row],[Moneda]]="ARS",datos_arg[[#This Row],[Monto]],datos_arg[[#This Row],[Monto]]*datos_arg[[#This Row],[TC]])</f>
        <v>1250</v>
      </c>
      <c r="X331" s="16">
        <f>IFERROR(IF(datos_arg[[#This Row],[Moneda]]="USD",datos_arg[[#This Row],[Monto]],datos_arg[[#This Row],[Monto]]/datos_arg[[#This Row],[TC]]),0)</f>
        <v>29.550827423167849</v>
      </c>
      <c r="Y331" s="14"/>
    </row>
    <row r="332" spans="1:25" ht="15" customHeight="1" x14ac:dyDescent="0.25">
      <c r="A332" s="14">
        <f t="shared" si="5"/>
        <v>329</v>
      </c>
      <c r="B332" s="1">
        <v>43658</v>
      </c>
      <c r="C332" s="18">
        <f>+YEAR(datos_arg[[#This Row],[Fecha]])</f>
        <v>2019</v>
      </c>
      <c r="D332" s="18">
        <f>+MONTH(datos_arg[[#This Row],[Fecha]])</f>
        <v>7</v>
      </c>
      <c r="E332" s="14" t="s">
        <v>1015</v>
      </c>
      <c r="F332" s="14" t="s">
        <v>430</v>
      </c>
      <c r="G332" s="14"/>
      <c r="H332" s="14" t="s">
        <v>7132</v>
      </c>
      <c r="I332" s="14" t="s">
        <v>7132</v>
      </c>
      <c r="J332" s="14" t="s">
        <v>425</v>
      </c>
      <c r="K332" s="14"/>
      <c r="L332" s="14" t="s">
        <v>425</v>
      </c>
      <c r="M332" s="14" t="s">
        <v>57</v>
      </c>
      <c r="N332" s="14" t="s">
        <v>57</v>
      </c>
      <c r="O332" s="14"/>
      <c r="P332" s="14"/>
      <c r="Q332" s="14"/>
      <c r="R332" s="14" t="s">
        <v>430</v>
      </c>
      <c r="S332" s="14" t="s">
        <v>439</v>
      </c>
      <c r="T332" s="35">
        <v>1250</v>
      </c>
      <c r="U332" s="14" t="s">
        <v>4</v>
      </c>
      <c r="V332" s="14">
        <v>42.3</v>
      </c>
      <c r="W332" s="16">
        <f>+IF(datos_arg[[#This Row],[Moneda]]="ARS",datos_arg[[#This Row],[Monto]],datos_arg[[#This Row],[Monto]]*datos_arg[[#This Row],[TC]])</f>
        <v>1250</v>
      </c>
      <c r="X332" s="16">
        <f>IFERROR(IF(datos_arg[[#This Row],[Moneda]]="USD",datos_arg[[#This Row],[Monto]],datos_arg[[#This Row],[Monto]]/datos_arg[[#This Row],[TC]]),0)</f>
        <v>29.550827423167849</v>
      </c>
      <c r="Y332" s="14"/>
    </row>
    <row r="333" spans="1:25" ht="15" customHeight="1" x14ac:dyDescent="0.25">
      <c r="A333" s="14">
        <f t="shared" si="5"/>
        <v>330</v>
      </c>
      <c r="B333" s="1">
        <v>43658</v>
      </c>
      <c r="C333" s="18">
        <f>+YEAR(datos_arg[[#This Row],[Fecha]])</f>
        <v>2019</v>
      </c>
      <c r="D333" s="18">
        <f>+MONTH(datos_arg[[#This Row],[Fecha]])</f>
        <v>7</v>
      </c>
      <c r="E333" s="14" t="s">
        <v>5358</v>
      </c>
      <c r="F333" s="14" t="s">
        <v>4108</v>
      </c>
      <c r="G333" s="14"/>
      <c r="H333" s="14" t="s">
        <v>4114</v>
      </c>
      <c r="I333" s="14" t="s">
        <v>7132</v>
      </c>
      <c r="J333" s="14" t="s">
        <v>425</v>
      </c>
      <c r="K333" s="14"/>
      <c r="L333" s="14" t="s">
        <v>425</v>
      </c>
      <c r="M333" s="14" t="s">
        <v>5380</v>
      </c>
      <c r="N333" s="14" t="s">
        <v>127</v>
      </c>
      <c r="O333" s="14" t="s">
        <v>3990</v>
      </c>
      <c r="P333" s="14"/>
      <c r="Q333" s="14"/>
      <c r="R333" s="14" t="s">
        <v>4108</v>
      </c>
      <c r="S333" s="14" t="s">
        <v>439</v>
      </c>
      <c r="T333" s="35">
        <v>34000</v>
      </c>
      <c r="U333" s="14" t="s">
        <v>4</v>
      </c>
      <c r="V333" s="14">
        <v>42.3</v>
      </c>
      <c r="W333" s="16">
        <f>+IF(datos_arg[[#This Row],[Moneda]]="ARS",datos_arg[[#This Row],[Monto]],datos_arg[[#This Row],[Monto]]*datos_arg[[#This Row],[TC]])</f>
        <v>34000</v>
      </c>
      <c r="X333" s="16">
        <f>IFERROR(IF(datos_arg[[#This Row],[Moneda]]="USD",datos_arg[[#This Row],[Monto]],datos_arg[[#This Row],[Monto]]/datos_arg[[#This Row],[TC]]),0)</f>
        <v>803.78250591016558</v>
      </c>
      <c r="Y333" s="14"/>
    </row>
    <row r="334" spans="1:25" x14ac:dyDescent="0.25">
      <c r="A334" s="14">
        <f t="shared" si="5"/>
        <v>331</v>
      </c>
      <c r="B334" s="1">
        <v>43661</v>
      </c>
      <c r="C334" s="18">
        <f>+YEAR(datos_arg[[#This Row],[Fecha]])</f>
        <v>2019</v>
      </c>
      <c r="D334" s="18">
        <f>+MONTH(datos_arg[[#This Row],[Fecha]])</f>
        <v>7</v>
      </c>
      <c r="E334" s="14" t="s">
        <v>1016</v>
      </c>
      <c r="F334" s="14" t="s">
        <v>5364</v>
      </c>
      <c r="G334" s="14" t="s">
        <v>6700</v>
      </c>
      <c r="H334" s="14" t="s">
        <v>7132</v>
      </c>
      <c r="I334" s="14" t="s">
        <v>7132</v>
      </c>
      <c r="J334" s="14" t="s">
        <v>425</v>
      </c>
      <c r="K334" s="14"/>
      <c r="L334" s="14" t="s">
        <v>425</v>
      </c>
      <c r="M334" s="14" t="s">
        <v>128</v>
      </c>
      <c r="N334" s="14" t="s">
        <v>128</v>
      </c>
      <c r="O334" s="14" t="s">
        <v>521</v>
      </c>
      <c r="P334" s="14"/>
      <c r="Q334" s="14"/>
      <c r="R334" s="14" t="s">
        <v>5364</v>
      </c>
      <c r="S334" s="14" t="s">
        <v>440</v>
      </c>
      <c r="T334" s="35">
        <v>2600</v>
      </c>
      <c r="U334" s="14" t="s">
        <v>2</v>
      </c>
      <c r="V334" s="14">
        <v>42.3</v>
      </c>
      <c r="W334" s="16">
        <f>+IF(datos_arg[[#This Row],[Moneda]]="ARS",datos_arg[[#This Row],[Monto]],datos_arg[[#This Row],[Monto]]*datos_arg[[#This Row],[TC]])</f>
        <v>109979.99999999999</v>
      </c>
      <c r="X334" s="16">
        <f>IFERROR(IF(datos_arg[[#This Row],[Moneda]]="USD",datos_arg[[#This Row],[Monto]],datos_arg[[#This Row],[Monto]]/datos_arg[[#This Row],[TC]]),0)</f>
        <v>2600</v>
      </c>
      <c r="Y334" s="14"/>
    </row>
    <row r="335" spans="1:25" ht="15" customHeight="1" x14ac:dyDescent="0.25">
      <c r="A335" s="14">
        <f t="shared" si="5"/>
        <v>332</v>
      </c>
      <c r="B335" s="1">
        <v>43661</v>
      </c>
      <c r="C335" s="18">
        <f>+YEAR(datos_arg[[#This Row],[Fecha]])</f>
        <v>2019</v>
      </c>
      <c r="D335" s="18">
        <f>+MONTH(datos_arg[[#This Row],[Fecha]])</f>
        <v>7</v>
      </c>
      <c r="E335" s="14" t="s">
        <v>617</v>
      </c>
      <c r="F335" s="14" t="s">
        <v>5384</v>
      </c>
      <c r="G335" s="14"/>
      <c r="H335" s="14" t="s">
        <v>7</v>
      </c>
      <c r="I335" s="14" t="s">
        <v>7132</v>
      </c>
      <c r="J335" s="14" t="s">
        <v>465</v>
      </c>
      <c r="K335" s="14"/>
      <c r="L335" s="14" t="s">
        <v>426</v>
      </c>
      <c r="M335" s="14" t="s">
        <v>1716</v>
      </c>
      <c r="N335" s="14" t="s">
        <v>20</v>
      </c>
      <c r="O335" s="14" t="s">
        <v>628</v>
      </c>
      <c r="P335" s="14"/>
      <c r="Q335" s="14">
        <v>1</v>
      </c>
      <c r="R335" s="14" t="s">
        <v>5384</v>
      </c>
      <c r="S335" s="14" t="s">
        <v>439</v>
      </c>
      <c r="T335" s="35">
        <v>2000</v>
      </c>
      <c r="U335" s="14" t="s">
        <v>4</v>
      </c>
      <c r="V335" s="14">
        <v>42.3</v>
      </c>
      <c r="W335" s="16">
        <f>+IF(datos_arg[[#This Row],[Moneda]]="ARS",datos_arg[[#This Row],[Monto]],datos_arg[[#This Row],[Monto]]*datos_arg[[#This Row],[TC]])</f>
        <v>2000</v>
      </c>
      <c r="X335" s="16">
        <f>IFERROR(IF(datos_arg[[#This Row],[Moneda]]="USD",datos_arg[[#This Row],[Monto]],datos_arg[[#This Row],[Monto]]/datos_arg[[#This Row],[TC]]),0)</f>
        <v>47.281323877068559</v>
      </c>
      <c r="Y335" s="14"/>
    </row>
    <row r="336" spans="1:25" x14ac:dyDescent="0.25">
      <c r="A336" s="14">
        <f t="shared" si="5"/>
        <v>333</v>
      </c>
      <c r="B336" s="1">
        <v>43662</v>
      </c>
      <c r="C336" s="18">
        <f>+YEAR(datos_arg[[#This Row],[Fecha]])</f>
        <v>2019</v>
      </c>
      <c r="D336" s="18">
        <f>+MONTH(datos_arg[[#This Row],[Fecha]])</f>
        <v>7</v>
      </c>
      <c r="E336" s="14" t="s">
        <v>5358</v>
      </c>
      <c r="F336" s="14" t="s">
        <v>4110</v>
      </c>
      <c r="G336" s="14"/>
      <c r="H336" s="14" t="s">
        <v>532</v>
      </c>
      <c r="I336" s="14" t="s">
        <v>7132</v>
      </c>
      <c r="J336" s="14" t="s">
        <v>425</v>
      </c>
      <c r="K336" s="14" t="s">
        <v>421</v>
      </c>
      <c r="L336" s="14" t="s">
        <v>421</v>
      </c>
      <c r="M336" s="14" t="s">
        <v>532</v>
      </c>
      <c r="N336" s="14" t="s">
        <v>71</v>
      </c>
      <c r="O336" s="14" t="s">
        <v>630</v>
      </c>
      <c r="P336" s="14"/>
      <c r="Q336" s="14">
        <v>0</v>
      </c>
      <c r="R336" s="14" t="s">
        <v>4110</v>
      </c>
      <c r="S336" s="14" t="s">
        <v>440</v>
      </c>
      <c r="T336" s="35">
        <v>1400</v>
      </c>
      <c r="U336" s="14" t="s">
        <v>2</v>
      </c>
      <c r="V336" s="14">
        <v>43</v>
      </c>
      <c r="W336" s="16">
        <f>+IF(datos_arg[[#This Row],[Moneda]]="ARS",datos_arg[[#This Row],[Monto]],datos_arg[[#This Row],[Monto]]*datos_arg[[#This Row],[TC]])</f>
        <v>60200</v>
      </c>
      <c r="X336" s="16">
        <f>IFERROR(IF(datos_arg[[#This Row],[Moneda]]="USD",datos_arg[[#This Row],[Monto]],datos_arg[[#This Row],[Monto]]/datos_arg[[#This Row],[TC]]),0)</f>
        <v>1400</v>
      </c>
      <c r="Y336" s="14"/>
    </row>
    <row r="337" spans="1:25" ht="15" customHeight="1" x14ac:dyDescent="0.25">
      <c r="A337" s="14">
        <f t="shared" si="5"/>
        <v>334</v>
      </c>
      <c r="B337" s="1">
        <v>43662</v>
      </c>
      <c r="C337" s="18">
        <f>+YEAR(datos_arg[[#This Row],[Fecha]])</f>
        <v>2019</v>
      </c>
      <c r="D337" s="18">
        <f>+MONTH(datos_arg[[#This Row],[Fecha]])</f>
        <v>7</v>
      </c>
      <c r="E337" s="14" t="s">
        <v>449</v>
      </c>
      <c r="F337" s="14" t="s">
        <v>523</v>
      </c>
      <c r="G337" s="14"/>
      <c r="H337" s="14" t="s">
        <v>7132</v>
      </c>
      <c r="I337" s="14" t="s">
        <v>7132</v>
      </c>
      <c r="J337" s="14" t="s">
        <v>425</v>
      </c>
      <c r="K337" s="14"/>
      <c r="L337" s="14" t="s">
        <v>425</v>
      </c>
      <c r="M337" s="14" t="s">
        <v>515</v>
      </c>
      <c r="N337" s="14" t="s">
        <v>515</v>
      </c>
      <c r="O337" s="14"/>
      <c r="P337" s="14"/>
      <c r="Q337" s="14"/>
      <c r="R337" s="14" t="s">
        <v>523</v>
      </c>
      <c r="S337" s="14" t="s">
        <v>439</v>
      </c>
      <c r="T337" s="35">
        <v>300</v>
      </c>
      <c r="U337" s="14" t="s">
        <v>4</v>
      </c>
      <c r="V337" s="14">
        <v>43</v>
      </c>
      <c r="W337" s="16">
        <f>+IF(datos_arg[[#This Row],[Moneda]]="ARS",datos_arg[[#This Row],[Monto]],datos_arg[[#This Row],[Monto]]*datos_arg[[#This Row],[TC]])</f>
        <v>300</v>
      </c>
      <c r="X337" s="16">
        <f>IFERROR(IF(datos_arg[[#This Row],[Moneda]]="USD",datos_arg[[#This Row],[Monto]],datos_arg[[#This Row],[Monto]]/datos_arg[[#This Row],[TC]]),0)</f>
        <v>6.9767441860465116</v>
      </c>
      <c r="Y337" s="14"/>
    </row>
    <row r="338" spans="1:25" ht="15" customHeight="1" x14ac:dyDescent="0.25">
      <c r="A338" s="14">
        <f t="shared" si="5"/>
        <v>335</v>
      </c>
      <c r="B338" s="1">
        <v>43662</v>
      </c>
      <c r="C338" s="18">
        <f>+YEAR(datos_arg[[#This Row],[Fecha]])</f>
        <v>2019</v>
      </c>
      <c r="D338" s="18">
        <f>+MONTH(datos_arg[[#This Row],[Fecha]])</f>
        <v>7</v>
      </c>
      <c r="E338" s="14" t="s">
        <v>617</v>
      </c>
      <c r="F338" s="14" t="s">
        <v>5384</v>
      </c>
      <c r="G338" s="14"/>
      <c r="H338" s="14" t="s">
        <v>7</v>
      </c>
      <c r="I338" s="14" t="s">
        <v>7132</v>
      </c>
      <c r="J338" s="14" t="s">
        <v>465</v>
      </c>
      <c r="K338" s="14"/>
      <c r="L338" s="14" t="s">
        <v>426</v>
      </c>
      <c r="M338" s="14" t="s">
        <v>1716</v>
      </c>
      <c r="N338" s="14" t="s">
        <v>9</v>
      </c>
      <c r="O338" s="14" t="s">
        <v>627</v>
      </c>
      <c r="P338" s="14"/>
      <c r="Q338" s="14">
        <v>1</v>
      </c>
      <c r="R338" s="14" t="s">
        <v>5384</v>
      </c>
      <c r="S338" s="14" t="s">
        <v>439</v>
      </c>
      <c r="T338" s="35">
        <v>1000</v>
      </c>
      <c r="U338" s="14" t="s">
        <v>4</v>
      </c>
      <c r="V338" s="14">
        <v>43</v>
      </c>
      <c r="W338" s="16">
        <f>+IF(datos_arg[[#This Row],[Moneda]]="ARS",datos_arg[[#This Row],[Monto]],datos_arg[[#This Row],[Monto]]*datos_arg[[#This Row],[TC]])</f>
        <v>1000</v>
      </c>
      <c r="X338" s="16">
        <f>IFERROR(IF(datos_arg[[#This Row],[Moneda]]="USD",datos_arg[[#This Row],[Monto]],datos_arg[[#This Row],[Monto]]/datos_arg[[#This Row],[TC]]),0)</f>
        <v>23.255813953488371</v>
      </c>
      <c r="Y338" s="14"/>
    </row>
    <row r="339" spans="1:25" ht="15" customHeight="1" x14ac:dyDescent="0.25">
      <c r="A339" s="14">
        <f t="shared" si="5"/>
        <v>336</v>
      </c>
      <c r="B339" s="1">
        <v>43662</v>
      </c>
      <c r="C339" s="18">
        <f>+YEAR(datos_arg[[#This Row],[Fecha]])</f>
        <v>2019</v>
      </c>
      <c r="D339" s="18">
        <f>+MONTH(datos_arg[[#This Row],[Fecha]])</f>
        <v>7</v>
      </c>
      <c r="E339" s="14" t="s">
        <v>5358</v>
      </c>
      <c r="F339" s="14" t="s">
        <v>4110</v>
      </c>
      <c r="G339" s="14"/>
      <c r="H339" s="14" t="s">
        <v>7</v>
      </c>
      <c r="I339" s="14" t="s">
        <v>7132</v>
      </c>
      <c r="J339" s="14" t="s">
        <v>6644</v>
      </c>
      <c r="K339" s="14" t="s">
        <v>420</v>
      </c>
      <c r="L339" s="14" t="s">
        <v>426</v>
      </c>
      <c r="M339" s="14" t="s">
        <v>632</v>
      </c>
      <c r="N339" s="14" t="s">
        <v>9</v>
      </c>
      <c r="O339" s="14" t="s">
        <v>633</v>
      </c>
      <c r="P339" s="14"/>
      <c r="Q339" s="14">
        <v>1</v>
      </c>
      <c r="R339" s="14" t="s">
        <v>4110</v>
      </c>
      <c r="S339" s="14" t="s">
        <v>439</v>
      </c>
      <c r="T339" s="35">
        <v>200</v>
      </c>
      <c r="U339" s="14" t="s">
        <v>4</v>
      </c>
      <c r="V339" s="14">
        <v>43</v>
      </c>
      <c r="W339" s="16">
        <f>+IF(datos_arg[[#This Row],[Moneda]]="ARS",datos_arg[[#This Row],[Monto]],datos_arg[[#This Row],[Monto]]*datos_arg[[#This Row],[TC]])</f>
        <v>200</v>
      </c>
      <c r="X339" s="16">
        <f>IFERROR(IF(datos_arg[[#This Row],[Moneda]]="USD",datos_arg[[#This Row],[Monto]],datos_arg[[#This Row],[Monto]]/datos_arg[[#This Row],[TC]]),0)</f>
        <v>4.6511627906976747</v>
      </c>
      <c r="Y339" s="14"/>
    </row>
    <row r="340" spans="1:25" ht="15" customHeight="1" x14ac:dyDescent="0.25">
      <c r="A340" s="14">
        <f t="shared" si="5"/>
        <v>337</v>
      </c>
      <c r="B340" s="1">
        <v>43662</v>
      </c>
      <c r="C340" s="18">
        <f>+YEAR(datos_arg[[#This Row],[Fecha]])</f>
        <v>2019</v>
      </c>
      <c r="D340" s="18">
        <f>+MONTH(datos_arg[[#This Row],[Fecha]])</f>
        <v>7</v>
      </c>
      <c r="E340" s="14" t="s">
        <v>617</v>
      </c>
      <c r="F340" s="14" t="s">
        <v>5384</v>
      </c>
      <c r="G340" s="14"/>
      <c r="H340" s="14" t="s">
        <v>7</v>
      </c>
      <c r="I340" s="14" t="s">
        <v>7132</v>
      </c>
      <c r="J340" s="14" t="s">
        <v>634</v>
      </c>
      <c r="K340" s="14" t="s">
        <v>420</v>
      </c>
      <c r="L340" s="14" t="s">
        <v>426</v>
      </c>
      <c r="M340" s="14" t="s">
        <v>719</v>
      </c>
      <c r="N340" s="14" t="s">
        <v>9</v>
      </c>
      <c r="O340" s="14" t="s">
        <v>6728</v>
      </c>
      <c r="P340" s="14"/>
      <c r="Q340" s="14">
        <v>1</v>
      </c>
      <c r="R340" s="14" t="s">
        <v>5384</v>
      </c>
      <c r="S340" s="14" t="s">
        <v>439</v>
      </c>
      <c r="T340" s="35">
        <v>300</v>
      </c>
      <c r="U340" s="14" t="s">
        <v>4</v>
      </c>
      <c r="V340" s="14">
        <v>43</v>
      </c>
      <c r="W340" s="16">
        <f>+IF(datos_arg[[#This Row],[Moneda]]="ARS",datos_arg[[#This Row],[Monto]],datos_arg[[#This Row],[Monto]]*datos_arg[[#This Row],[TC]])</f>
        <v>300</v>
      </c>
      <c r="X340" s="16">
        <f>IFERROR(IF(datos_arg[[#This Row],[Moneda]]="USD",datos_arg[[#This Row],[Monto]],datos_arg[[#This Row],[Monto]]/datos_arg[[#This Row],[TC]]),0)</f>
        <v>6.9767441860465116</v>
      </c>
      <c r="Y340" s="14"/>
    </row>
    <row r="341" spans="1:25" ht="15" customHeight="1" x14ac:dyDescent="0.25">
      <c r="A341" s="14">
        <f t="shared" si="5"/>
        <v>338</v>
      </c>
      <c r="B341" s="1">
        <v>43662</v>
      </c>
      <c r="C341" s="18">
        <f>+YEAR(datos_arg[[#This Row],[Fecha]])</f>
        <v>2019</v>
      </c>
      <c r="D341" s="18">
        <f>+MONTH(datos_arg[[#This Row],[Fecha]])</f>
        <v>7</v>
      </c>
      <c r="E341" s="14" t="s">
        <v>617</v>
      </c>
      <c r="F341" s="14" t="s">
        <v>5384</v>
      </c>
      <c r="G341" s="14"/>
      <c r="H341" s="14" t="s">
        <v>7</v>
      </c>
      <c r="I341" s="14" t="s">
        <v>7132</v>
      </c>
      <c r="J341" s="14" t="s">
        <v>6644</v>
      </c>
      <c r="K341" s="14"/>
      <c r="L341" s="14" t="s">
        <v>426</v>
      </c>
      <c r="M341" s="14" t="s">
        <v>1659</v>
      </c>
      <c r="N341" s="14" t="s">
        <v>9</v>
      </c>
      <c r="O341" s="14" t="s">
        <v>3953</v>
      </c>
      <c r="P341" s="14"/>
      <c r="Q341" s="14">
        <v>1</v>
      </c>
      <c r="R341" s="14" t="s">
        <v>5384</v>
      </c>
      <c r="S341" s="14" t="s">
        <v>439</v>
      </c>
      <c r="T341" s="35">
        <v>5225</v>
      </c>
      <c r="U341" s="14" t="s">
        <v>4</v>
      </c>
      <c r="V341" s="14">
        <v>43</v>
      </c>
      <c r="W341" s="16">
        <f>+IF(datos_arg[[#This Row],[Moneda]]="ARS",datos_arg[[#This Row],[Monto]],datos_arg[[#This Row],[Monto]]*datos_arg[[#This Row],[TC]])</f>
        <v>5225</v>
      </c>
      <c r="X341" s="16">
        <f>IFERROR(IF(datos_arg[[#This Row],[Moneda]]="USD",datos_arg[[#This Row],[Monto]],datos_arg[[#This Row],[Monto]]/datos_arg[[#This Row],[TC]]),0)</f>
        <v>121.51162790697674</v>
      </c>
      <c r="Y341" s="14"/>
    </row>
    <row r="342" spans="1:25" x14ac:dyDescent="0.25">
      <c r="A342" s="14">
        <f t="shared" si="5"/>
        <v>339</v>
      </c>
      <c r="B342" s="1">
        <v>43662</v>
      </c>
      <c r="C342" s="18">
        <f>+YEAR(datos_arg[[#This Row],[Fecha]])</f>
        <v>2019</v>
      </c>
      <c r="D342" s="18">
        <f>+MONTH(datos_arg[[#This Row],[Fecha]])</f>
        <v>7</v>
      </c>
      <c r="E342" s="14" t="s">
        <v>408</v>
      </c>
      <c r="F342" s="14" t="s">
        <v>69</v>
      </c>
      <c r="G342" s="14"/>
      <c r="H342" s="14" t="s">
        <v>7132</v>
      </c>
      <c r="I342" s="14" t="s">
        <v>7132</v>
      </c>
      <c r="J342" s="14" t="s">
        <v>425</v>
      </c>
      <c r="K342" s="14"/>
      <c r="L342" s="14" t="s">
        <v>425</v>
      </c>
      <c r="M342" s="14" t="s">
        <v>556</v>
      </c>
      <c r="N342" s="14" t="s">
        <v>556</v>
      </c>
      <c r="O342" s="14"/>
      <c r="P342" s="14"/>
      <c r="Q342" s="14"/>
      <c r="R342" s="14" t="s">
        <v>439</v>
      </c>
      <c r="S342" s="14" t="s">
        <v>440</v>
      </c>
      <c r="T342" s="35">
        <v>2200</v>
      </c>
      <c r="U342" s="14" t="s">
        <v>2</v>
      </c>
      <c r="V342" s="14">
        <v>44</v>
      </c>
      <c r="W342" s="16">
        <f>+IF(datos_arg[[#This Row],[Moneda]]="ARS",datos_arg[[#This Row],[Monto]],datos_arg[[#This Row],[Monto]]*datos_arg[[#This Row],[TC]])</f>
        <v>96800</v>
      </c>
      <c r="X342" s="16">
        <f>IFERROR(IF(datos_arg[[#This Row],[Moneda]]="USD",datos_arg[[#This Row],[Monto]],datos_arg[[#This Row],[Monto]]/datos_arg[[#This Row],[TC]]),0)</f>
        <v>2200</v>
      </c>
      <c r="Y342" s="14"/>
    </row>
    <row r="343" spans="1:25" ht="15" customHeight="1" x14ac:dyDescent="0.25">
      <c r="A343" s="14">
        <f t="shared" si="5"/>
        <v>340</v>
      </c>
      <c r="B343" s="1">
        <v>43662</v>
      </c>
      <c r="C343" s="18">
        <f>+YEAR(datos_arg[[#This Row],[Fecha]])</f>
        <v>2019</v>
      </c>
      <c r="D343" s="18">
        <f>+MONTH(datos_arg[[#This Row],[Fecha]])</f>
        <v>7</v>
      </c>
      <c r="E343" s="14" t="s">
        <v>1015</v>
      </c>
      <c r="F343" s="14" t="s">
        <v>430</v>
      </c>
      <c r="G343" s="14"/>
      <c r="H343" s="14" t="s">
        <v>7132</v>
      </c>
      <c r="I343" s="14" t="s">
        <v>7132</v>
      </c>
      <c r="J343" s="14" t="s">
        <v>425</v>
      </c>
      <c r="K343" s="14"/>
      <c r="L343" s="14" t="s">
        <v>425</v>
      </c>
      <c r="M343" s="14" t="s">
        <v>695</v>
      </c>
      <c r="N343" s="14" t="s">
        <v>118</v>
      </c>
      <c r="O343" s="14" t="s">
        <v>629</v>
      </c>
      <c r="P343" s="14"/>
      <c r="Q343" s="14"/>
      <c r="R343" s="14" t="s">
        <v>430</v>
      </c>
      <c r="S343" s="14" t="s">
        <v>439</v>
      </c>
      <c r="T343" s="35">
        <v>4500</v>
      </c>
      <c r="U343" s="14" t="s">
        <v>4</v>
      </c>
      <c r="V343" s="14">
        <v>42.3</v>
      </c>
      <c r="W343" s="16">
        <f>+IF(datos_arg[[#This Row],[Moneda]]="ARS",datos_arg[[#This Row],[Monto]],datos_arg[[#This Row],[Monto]]*datos_arg[[#This Row],[TC]])</f>
        <v>4500</v>
      </c>
      <c r="X343" s="16">
        <f>IFERROR(IF(datos_arg[[#This Row],[Moneda]]="USD",datos_arg[[#This Row],[Monto]],datos_arg[[#This Row],[Monto]]/datos_arg[[#This Row],[TC]]),0)</f>
        <v>106.38297872340426</v>
      </c>
      <c r="Y343" s="14"/>
    </row>
    <row r="344" spans="1:25" ht="15" customHeight="1" x14ac:dyDescent="0.25">
      <c r="A344" s="14">
        <f t="shared" si="5"/>
        <v>341</v>
      </c>
      <c r="B344" s="1">
        <v>43662</v>
      </c>
      <c r="C344" s="18">
        <f>+YEAR(datos_arg[[#This Row],[Fecha]])</f>
        <v>2019</v>
      </c>
      <c r="D344" s="18">
        <f>+MONTH(datos_arg[[#This Row],[Fecha]])</f>
        <v>7</v>
      </c>
      <c r="E344" s="14" t="s">
        <v>617</v>
      </c>
      <c r="F344" s="14" t="s">
        <v>5384</v>
      </c>
      <c r="G344" s="14"/>
      <c r="H344" s="14" t="s">
        <v>7</v>
      </c>
      <c r="I344" s="14" t="s">
        <v>7132</v>
      </c>
      <c r="J344" s="14" t="s">
        <v>465</v>
      </c>
      <c r="K344" s="14"/>
      <c r="L344" s="14" t="s">
        <v>426</v>
      </c>
      <c r="M344" s="14" t="s">
        <v>1716</v>
      </c>
      <c r="N344" s="14" t="s">
        <v>20</v>
      </c>
      <c r="O344" s="14" t="s">
        <v>628</v>
      </c>
      <c r="P344" s="14"/>
      <c r="Q344" s="14">
        <v>0</v>
      </c>
      <c r="R344" s="14" t="s">
        <v>5384</v>
      </c>
      <c r="S344" s="14" t="s">
        <v>439</v>
      </c>
      <c r="T344" s="35">
        <v>11300</v>
      </c>
      <c r="U344" s="14" t="s">
        <v>4</v>
      </c>
      <c r="V344" s="14">
        <v>43</v>
      </c>
      <c r="W344" s="16">
        <f>+IF(datos_arg[[#This Row],[Moneda]]="ARS",datos_arg[[#This Row],[Monto]],datos_arg[[#This Row],[Monto]]*datos_arg[[#This Row],[TC]])</f>
        <v>11300</v>
      </c>
      <c r="X344" s="16">
        <f>IFERROR(IF(datos_arg[[#This Row],[Moneda]]="USD",datos_arg[[#This Row],[Monto]],datos_arg[[#This Row],[Monto]]/datos_arg[[#This Row],[TC]]),0)</f>
        <v>262.7906976744186</v>
      </c>
      <c r="Y344" s="14"/>
    </row>
    <row r="345" spans="1:25" ht="15" customHeight="1" x14ac:dyDescent="0.25">
      <c r="A345" s="14">
        <f t="shared" si="5"/>
        <v>342</v>
      </c>
      <c r="B345" s="1">
        <v>43662</v>
      </c>
      <c r="C345" s="18">
        <f>+YEAR(datos_arg[[#This Row],[Fecha]])</f>
        <v>2019</v>
      </c>
      <c r="D345" s="18">
        <f>+MONTH(datos_arg[[#This Row],[Fecha]])</f>
        <v>7</v>
      </c>
      <c r="E345" s="14" t="s">
        <v>617</v>
      </c>
      <c r="F345" s="14" t="s">
        <v>8101</v>
      </c>
      <c r="G345" s="14"/>
      <c r="H345" s="14" t="s">
        <v>8103</v>
      </c>
      <c r="I345" s="14" t="s">
        <v>8104</v>
      </c>
      <c r="J345" s="14" t="s">
        <v>488</v>
      </c>
      <c r="K345" s="14" t="s">
        <v>421</v>
      </c>
      <c r="L345" s="14" t="s">
        <v>421</v>
      </c>
      <c r="M345" s="14" t="s">
        <v>625</v>
      </c>
      <c r="N345" s="14" t="s">
        <v>20</v>
      </c>
      <c r="O345" s="14" t="s">
        <v>631</v>
      </c>
      <c r="P345" s="14"/>
      <c r="Q345" s="14">
        <v>1</v>
      </c>
      <c r="R345" s="14" t="s">
        <v>8101</v>
      </c>
      <c r="S345" s="14" t="s">
        <v>439</v>
      </c>
      <c r="T345" s="35">
        <v>1980</v>
      </c>
      <c r="U345" s="14" t="s">
        <v>4</v>
      </c>
      <c r="V345" s="14">
        <v>43</v>
      </c>
      <c r="W345" s="16">
        <f>+IF(datos_arg[[#This Row],[Moneda]]="ARS",datos_arg[[#This Row],[Monto]],datos_arg[[#This Row],[Monto]]*datos_arg[[#This Row],[TC]])</f>
        <v>1980</v>
      </c>
      <c r="X345" s="16">
        <f>IFERROR(IF(datos_arg[[#This Row],[Moneda]]="USD",datos_arg[[#This Row],[Monto]],datos_arg[[#This Row],[Monto]]/datos_arg[[#This Row],[TC]]),0)</f>
        <v>46.046511627906973</v>
      </c>
      <c r="Y345" s="14"/>
    </row>
    <row r="346" spans="1:25" ht="15" customHeight="1" x14ac:dyDescent="0.25">
      <c r="A346" s="14">
        <f t="shared" si="5"/>
        <v>343</v>
      </c>
      <c r="B346" s="1">
        <v>43662</v>
      </c>
      <c r="C346" s="18">
        <f>+YEAR(datos_arg[[#This Row],[Fecha]])</f>
        <v>2019</v>
      </c>
      <c r="D346" s="18">
        <f>+MONTH(datos_arg[[#This Row],[Fecha]])</f>
        <v>7</v>
      </c>
      <c r="E346" s="14" t="s">
        <v>617</v>
      </c>
      <c r="F346" s="14" t="s">
        <v>8101</v>
      </c>
      <c r="G346" s="14"/>
      <c r="H346" s="14" t="s">
        <v>8103</v>
      </c>
      <c r="I346" s="14" t="s">
        <v>8104</v>
      </c>
      <c r="J346" s="14" t="s">
        <v>488</v>
      </c>
      <c r="K346" s="14" t="s">
        <v>421</v>
      </c>
      <c r="L346" s="14" t="s">
        <v>426</v>
      </c>
      <c r="M346" s="14" t="s">
        <v>4207</v>
      </c>
      <c r="N346" s="14" t="s">
        <v>20</v>
      </c>
      <c r="O346" s="14" t="s">
        <v>4208</v>
      </c>
      <c r="P346" s="14"/>
      <c r="Q346" s="14">
        <v>1</v>
      </c>
      <c r="R346" s="14" t="s">
        <v>8101</v>
      </c>
      <c r="S346" s="14" t="s">
        <v>439</v>
      </c>
      <c r="T346" s="35">
        <v>3740</v>
      </c>
      <c r="U346" s="14" t="s">
        <v>4</v>
      </c>
      <c r="V346" s="14">
        <v>43</v>
      </c>
      <c r="W346" s="16">
        <f>+IF(datos_arg[[#This Row],[Moneda]]="ARS",datos_arg[[#This Row],[Monto]],datos_arg[[#This Row],[Monto]]*datos_arg[[#This Row],[TC]])</f>
        <v>3740</v>
      </c>
      <c r="X346" s="16">
        <f>IFERROR(IF(datos_arg[[#This Row],[Moneda]]="USD",datos_arg[[#This Row],[Monto]],datos_arg[[#This Row],[Monto]]/datos_arg[[#This Row],[TC]]),0)</f>
        <v>86.976744186046517</v>
      </c>
      <c r="Y346" s="14"/>
    </row>
    <row r="347" spans="1:25" ht="15" customHeight="1" x14ac:dyDescent="0.25">
      <c r="A347" s="14">
        <f t="shared" si="5"/>
        <v>344</v>
      </c>
      <c r="B347" s="1">
        <v>43663</v>
      </c>
      <c r="C347" s="18">
        <f>+YEAR(datos_arg[[#This Row],[Fecha]])</f>
        <v>2019</v>
      </c>
      <c r="D347" s="18">
        <f>+MONTH(datos_arg[[#This Row],[Fecha]])</f>
        <v>7</v>
      </c>
      <c r="E347" s="14" t="s">
        <v>1015</v>
      </c>
      <c r="F347" s="14" t="s">
        <v>403</v>
      </c>
      <c r="G347" s="14" t="s">
        <v>5383</v>
      </c>
      <c r="H347" s="14" t="s">
        <v>7</v>
      </c>
      <c r="I347" s="14" t="s">
        <v>7132</v>
      </c>
      <c r="J347" s="14" t="s">
        <v>634</v>
      </c>
      <c r="K347" s="14" t="s">
        <v>420</v>
      </c>
      <c r="L347" s="14" t="s">
        <v>426</v>
      </c>
      <c r="M347" s="14" t="s">
        <v>603</v>
      </c>
      <c r="N347" s="14" t="s">
        <v>115</v>
      </c>
      <c r="O347" s="14" t="s">
        <v>637</v>
      </c>
      <c r="P347" s="14"/>
      <c r="Q347" s="14"/>
      <c r="R347" s="14" t="s">
        <v>5383</v>
      </c>
      <c r="S347" s="14" t="s">
        <v>439</v>
      </c>
      <c r="T347" s="35">
        <v>6850</v>
      </c>
      <c r="U347" s="14" t="s">
        <v>4</v>
      </c>
      <c r="V347" s="14">
        <v>43</v>
      </c>
      <c r="W347" s="16">
        <f>+IF(datos_arg[[#This Row],[Moneda]]="ARS",datos_arg[[#This Row],[Monto]],datos_arg[[#This Row],[Monto]]*datos_arg[[#This Row],[TC]])</f>
        <v>6850</v>
      </c>
      <c r="X347" s="16">
        <f>IFERROR(IF(datos_arg[[#This Row],[Moneda]]="USD",datos_arg[[#This Row],[Monto]],datos_arg[[#This Row],[Monto]]/datos_arg[[#This Row],[TC]]),0)</f>
        <v>159.30232558139534</v>
      </c>
      <c r="Y347" s="14"/>
    </row>
    <row r="348" spans="1:25" ht="15" customHeight="1" x14ac:dyDescent="0.25">
      <c r="A348" s="14">
        <f t="shared" si="5"/>
        <v>345</v>
      </c>
      <c r="B348" s="1">
        <v>43663</v>
      </c>
      <c r="C348" s="18">
        <f>+YEAR(datos_arg[[#This Row],[Fecha]])</f>
        <v>2019</v>
      </c>
      <c r="D348" s="18">
        <f>+MONTH(datos_arg[[#This Row],[Fecha]])</f>
        <v>7</v>
      </c>
      <c r="E348" s="14" t="s">
        <v>1015</v>
      </c>
      <c r="F348" s="14" t="s">
        <v>403</v>
      </c>
      <c r="G348" s="14" t="s">
        <v>5383</v>
      </c>
      <c r="H348" s="14" t="s">
        <v>7132</v>
      </c>
      <c r="I348" s="14" t="s">
        <v>7132</v>
      </c>
      <c r="J348" s="14" t="s">
        <v>425</v>
      </c>
      <c r="K348" s="14"/>
      <c r="L348" s="14" t="s">
        <v>425</v>
      </c>
      <c r="M348" s="14" t="s">
        <v>431</v>
      </c>
      <c r="N348" s="14" t="s">
        <v>58</v>
      </c>
      <c r="O348" s="14" t="s">
        <v>638</v>
      </c>
      <c r="P348" s="14"/>
      <c r="Q348" s="14"/>
      <c r="R348" s="14" t="s">
        <v>5383</v>
      </c>
      <c r="S348" s="14" t="s">
        <v>439</v>
      </c>
      <c r="T348" s="35">
        <v>1000</v>
      </c>
      <c r="U348" s="14" t="s">
        <v>4</v>
      </c>
      <c r="V348" s="14">
        <v>43</v>
      </c>
      <c r="W348" s="16">
        <f>+IF(datos_arg[[#This Row],[Moneda]]="ARS",datos_arg[[#This Row],[Monto]],datos_arg[[#This Row],[Monto]]*datos_arg[[#This Row],[TC]])</f>
        <v>1000</v>
      </c>
      <c r="X348" s="16">
        <f>IFERROR(IF(datos_arg[[#This Row],[Moneda]]="USD",datos_arg[[#This Row],[Monto]],datos_arg[[#This Row],[Monto]]/datos_arg[[#This Row],[TC]]),0)</f>
        <v>23.255813953488371</v>
      </c>
      <c r="Y348" s="14"/>
    </row>
    <row r="349" spans="1:25" ht="15" customHeight="1" x14ac:dyDescent="0.25">
      <c r="A349" s="14">
        <f t="shared" si="5"/>
        <v>346</v>
      </c>
      <c r="B349" s="1">
        <v>43663</v>
      </c>
      <c r="C349" s="18">
        <f>+YEAR(datos_arg[[#This Row],[Fecha]])</f>
        <v>2019</v>
      </c>
      <c r="D349" s="18">
        <f>+MONTH(datos_arg[[#This Row],[Fecha]])</f>
        <v>7</v>
      </c>
      <c r="E349" s="14" t="s">
        <v>1015</v>
      </c>
      <c r="F349" s="14" t="s">
        <v>430</v>
      </c>
      <c r="G349" s="14"/>
      <c r="H349" s="14" t="s">
        <v>7132</v>
      </c>
      <c r="I349" s="14" t="s">
        <v>7132</v>
      </c>
      <c r="J349" s="14" t="s">
        <v>425</v>
      </c>
      <c r="K349" s="14"/>
      <c r="L349" s="14" t="s">
        <v>425</v>
      </c>
      <c r="M349" s="14" t="s">
        <v>60</v>
      </c>
      <c r="N349" s="14" t="s">
        <v>26</v>
      </c>
      <c r="O349" s="14" t="s">
        <v>130</v>
      </c>
      <c r="P349" s="14"/>
      <c r="Q349" s="14"/>
      <c r="R349" s="14" t="s">
        <v>430</v>
      </c>
      <c r="S349" s="14" t="s">
        <v>439</v>
      </c>
      <c r="T349" s="35">
        <v>2000</v>
      </c>
      <c r="U349" s="14" t="s">
        <v>4</v>
      </c>
      <c r="V349" s="14">
        <v>43</v>
      </c>
      <c r="W349" s="16">
        <f>+IF(datos_arg[[#This Row],[Moneda]]="ARS",datos_arg[[#This Row],[Monto]],datos_arg[[#This Row],[Monto]]*datos_arg[[#This Row],[TC]])</f>
        <v>2000</v>
      </c>
      <c r="X349" s="16">
        <f>IFERROR(IF(datos_arg[[#This Row],[Moneda]]="USD",datos_arg[[#This Row],[Monto]],datos_arg[[#This Row],[Monto]]/datos_arg[[#This Row],[TC]]),0)</f>
        <v>46.511627906976742</v>
      </c>
      <c r="Y349" s="14"/>
    </row>
    <row r="350" spans="1:25" ht="15" customHeight="1" x14ac:dyDescent="0.25">
      <c r="A350" s="14">
        <f t="shared" si="5"/>
        <v>347</v>
      </c>
      <c r="B350" s="1">
        <v>43663</v>
      </c>
      <c r="C350" s="18">
        <f>+YEAR(datos_arg[[#This Row],[Fecha]])</f>
        <v>2019</v>
      </c>
      <c r="D350" s="18">
        <f>+MONTH(datos_arg[[#This Row],[Fecha]])</f>
        <v>7</v>
      </c>
      <c r="E350" s="14" t="s">
        <v>1016</v>
      </c>
      <c r="F350" s="14" t="s">
        <v>404</v>
      </c>
      <c r="G350" s="14"/>
      <c r="H350" s="14" t="s">
        <v>4114</v>
      </c>
      <c r="I350" s="14" t="s">
        <v>7132</v>
      </c>
      <c r="J350" s="14" t="s">
        <v>425</v>
      </c>
      <c r="K350" s="14"/>
      <c r="L350" s="14" t="s">
        <v>425</v>
      </c>
      <c r="M350" s="14" t="s">
        <v>129</v>
      </c>
      <c r="N350" s="14" t="s">
        <v>129</v>
      </c>
      <c r="O350" s="14" t="s">
        <v>635</v>
      </c>
      <c r="P350" s="14"/>
      <c r="Q350" s="14"/>
      <c r="R350" s="14" t="s">
        <v>404</v>
      </c>
      <c r="S350" s="14" t="s">
        <v>439</v>
      </c>
      <c r="T350" s="35">
        <v>14500</v>
      </c>
      <c r="U350" s="14" t="s">
        <v>4</v>
      </c>
      <c r="V350" s="14">
        <v>43</v>
      </c>
      <c r="W350" s="16">
        <f>+IF(datos_arg[[#This Row],[Moneda]]="ARS",datos_arg[[#This Row],[Monto]],datos_arg[[#This Row],[Monto]]*datos_arg[[#This Row],[TC]])</f>
        <v>14500</v>
      </c>
      <c r="X350" s="16">
        <f>IFERROR(IF(datos_arg[[#This Row],[Moneda]]="USD",datos_arg[[#This Row],[Monto]],datos_arg[[#This Row],[Monto]]/datos_arg[[#This Row],[TC]]),0)</f>
        <v>337.2093023255814</v>
      </c>
      <c r="Y350" s="14"/>
    </row>
    <row r="351" spans="1:25" ht="15" customHeight="1" x14ac:dyDescent="0.25">
      <c r="A351" s="14">
        <f t="shared" si="5"/>
        <v>348</v>
      </c>
      <c r="B351" s="1">
        <v>43663</v>
      </c>
      <c r="C351" s="18">
        <f>+YEAR(datos_arg[[#This Row],[Fecha]])</f>
        <v>2019</v>
      </c>
      <c r="D351" s="18">
        <f>+MONTH(datos_arg[[#This Row],[Fecha]])</f>
        <v>7</v>
      </c>
      <c r="E351" s="14" t="s">
        <v>617</v>
      </c>
      <c r="F351" s="14" t="s">
        <v>8101</v>
      </c>
      <c r="G351" s="14"/>
      <c r="H351" s="14" t="s">
        <v>8103</v>
      </c>
      <c r="I351" s="14" t="s">
        <v>8104</v>
      </c>
      <c r="J351" s="14" t="s">
        <v>488</v>
      </c>
      <c r="K351" s="14" t="s">
        <v>421</v>
      </c>
      <c r="L351" s="14" t="s">
        <v>421</v>
      </c>
      <c r="M351" s="14" t="s">
        <v>731</v>
      </c>
      <c r="N351" s="14" t="s">
        <v>14</v>
      </c>
      <c r="O351" s="14" t="s">
        <v>636</v>
      </c>
      <c r="P351" s="14"/>
      <c r="Q351" s="14">
        <v>1</v>
      </c>
      <c r="R351" s="14" t="s">
        <v>8101</v>
      </c>
      <c r="S351" s="14" t="s">
        <v>439</v>
      </c>
      <c r="T351" s="35">
        <v>2000</v>
      </c>
      <c r="U351" s="14" t="s">
        <v>4</v>
      </c>
      <c r="V351" s="14">
        <v>43</v>
      </c>
      <c r="W351" s="16">
        <f>+IF(datos_arg[[#This Row],[Moneda]]="ARS",datos_arg[[#This Row],[Monto]],datos_arg[[#This Row],[Monto]]*datos_arg[[#This Row],[TC]])</f>
        <v>2000</v>
      </c>
      <c r="X351" s="16">
        <f>IFERROR(IF(datos_arg[[#This Row],[Moneda]]="USD",datos_arg[[#This Row],[Monto]],datos_arg[[#This Row],[Monto]]/datos_arg[[#This Row],[TC]]),0)</f>
        <v>46.511627906976742</v>
      </c>
      <c r="Y351" s="14"/>
    </row>
    <row r="352" spans="1:25" x14ac:dyDescent="0.25">
      <c r="A352" s="14">
        <f t="shared" si="5"/>
        <v>349</v>
      </c>
      <c r="B352" s="1">
        <v>43668</v>
      </c>
      <c r="C352" s="18">
        <f>+YEAR(datos_arg[[#This Row],[Fecha]])</f>
        <v>2019</v>
      </c>
      <c r="D352" s="18">
        <f>+MONTH(datos_arg[[#This Row],[Fecha]])</f>
        <v>7</v>
      </c>
      <c r="E352" s="14" t="s">
        <v>617</v>
      </c>
      <c r="F352" s="14" t="s">
        <v>8101</v>
      </c>
      <c r="G352" s="14"/>
      <c r="H352" s="14" t="s">
        <v>8103</v>
      </c>
      <c r="I352" s="14" t="s">
        <v>8104</v>
      </c>
      <c r="J352" s="14" t="s">
        <v>488</v>
      </c>
      <c r="K352" s="14" t="s">
        <v>421</v>
      </c>
      <c r="L352" s="14" t="s">
        <v>421</v>
      </c>
      <c r="M352" s="14" t="s">
        <v>488</v>
      </c>
      <c r="N352" s="14" t="s">
        <v>14</v>
      </c>
      <c r="O352" s="14" t="s">
        <v>639</v>
      </c>
      <c r="P352" s="14"/>
      <c r="Q352" s="14">
        <v>1</v>
      </c>
      <c r="R352" s="14" t="s">
        <v>8101</v>
      </c>
      <c r="S352" s="14" t="s">
        <v>440</v>
      </c>
      <c r="T352" s="35">
        <v>400</v>
      </c>
      <c r="U352" s="14" t="s">
        <v>2</v>
      </c>
      <c r="V352" s="14">
        <v>43</v>
      </c>
      <c r="W352" s="16">
        <f>+IF(datos_arg[[#This Row],[Moneda]]="ARS",datos_arg[[#This Row],[Monto]],datos_arg[[#This Row],[Monto]]*datos_arg[[#This Row],[TC]])</f>
        <v>17200</v>
      </c>
      <c r="X352" s="16">
        <f>IFERROR(IF(datos_arg[[#This Row],[Moneda]]="USD",datos_arg[[#This Row],[Monto]],datos_arg[[#This Row],[Monto]]/datos_arg[[#This Row],[TC]]),0)</f>
        <v>400</v>
      </c>
      <c r="Y352" s="14"/>
    </row>
    <row r="353" spans="1:25" ht="15" customHeight="1" x14ac:dyDescent="0.25">
      <c r="A353" s="14">
        <f t="shared" si="5"/>
        <v>350</v>
      </c>
      <c r="B353" s="1">
        <v>43669</v>
      </c>
      <c r="C353" s="18">
        <f>+YEAR(datos_arg[[#This Row],[Fecha]])</f>
        <v>2019</v>
      </c>
      <c r="D353" s="18">
        <f>+MONTH(datos_arg[[#This Row],[Fecha]])</f>
        <v>7</v>
      </c>
      <c r="E353" s="14" t="s">
        <v>617</v>
      </c>
      <c r="F353" s="14" t="s">
        <v>6652</v>
      </c>
      <c r="G353" s="14" t="s">
        <v>6653</v>
      </c>
      <c r="H353" s="14" t="s">
        <v>6648</v>
      </c>
      <c r="I353" s="14" t="s">
        <v>3955</v>
      </c>
      <c r="J353" s="14" t="s">
        <v>761</v>
      </c>
      <c r="K353" s="14" t="s">
        <v>421</v>
      </c>
      <c r="L353" s="14" t="s">
        <v>421</v>
      </c>
      <c r="M353" s="14" t="s">
        <v>761</v>
      </c>
      <c r="N353" s="14" t="s">
        <v>39</v>
      </c>
      <c r="O353" s="14" t="s">
        <v>131</v>
      </c>
      <c r="P353" s="14"/>
      <c r="Q353" s="14">
        <v>0</v>
      </c>
      <c r="R353" s="14" t="s">
        <v>6653</v>
      </c>
      <c r="S353" s="14" t="s">
        <v>439</v>
      </c>
      <c r="T353" s="35">
        <v>7000</v>
      </c>
      <c r="U353" s="14" t="s">
        <v>4</v>
      </c>
      <c r="V353" s="14">
        <v>43</v>
      </c>
      <c r="W353" s="16">
        <f>+IF(datos_arg[[#This Row],[Moneda]]="ARS",datos_arg[[#This Row],[Monto]],datos_arg[[#This Row],[Monto]]*datos_arg[[#This Row],[TC]])</f>
        <v>7000</v>
      </c>
      <c r="X353" s="16">
        <f>IFERROR(IF(datos_arg[[#This Row],[Moneda]]="USD",datos_arg[[#This Row],[Monto]],datos_arg[[#This Row],[Monto]]/datos_arg[[#This Row],[TC]]),0)</f>
        <v>162.7906976744186</v>
      </c>
      <c r="Y353" s="14"/>
    </row>
    <row r="354" spans="1:25" ht="15" customHeight="1" x14ac:dyDescent="0.25">
      <c r="A354" s="14">
        <f t="shared" si="5"/>
        <v>351</v>
      </c>
      <c r="B354" s="1">
        <v>43669</v>
      </c>
      <c r="C354" s="18">
        <f>+YEAR(datos_arg[[#This Row],[Fecha]])</f>
        <v>2019</v>
      </c>
      <c r="D354" s="18">
        <f>+MONTH(datos_arg[[#This Row],[Fecha]])</f>
        <v>7</v>
      </c>
      <c r="E354" s="14" t="s">
        <v>5358</v>
      </c>
      <c r="F354" s="14" t="s">
        <v>4109</v>
      </c>
      <c r="G354" s="14"/>
      <c r="H354" s="14" t="s">
        <v>4114</v>
      </c>
      <c r="I354" s="14" t="s">
        <v>7132</v>
      </c>
      <c r="J354" s="14" t="s">
        <v>425</v>
      </c>
      <c r="K354" s="14"/>
      <c r="L354" s="14" t="s">
        <v>425</v>
      </c>
      <c r="M354" s="14" t="s">
        <v>5379</v>
      </c>
      <c r="N354" s="14" t="s">
        <v>503</v>
      </c>
      <c r="O354" s="14" t="s">
        <v>3991</v>
      </c>
      <c r="P354" s="14"/>
      <c r="Q354" s="14"/>
      <c r="R354" s="14" t="s">
        <v>4109</v>
      </c>
      <c r="S354" s="14" t="s">
        <v>439</v>
      </c>
      <c r="T354" s="35">
        <v>5000</v>
      </c>
      <c r="U354" s="14" t="s">
        <v>4</v>
      </c>
      <c r="V354" s="14">
        <v>43</v>
      </c>
      <c r="W354" s="16">
        <f>+IF(datos_arg[[#This Row],[Moneda]]="ARS",datos_arg[[#This Row],[Monto]],datos_arg[[#This Row],[Monto]]*datos_arg[[#This Row],[TC]])</f>
        <v>5000</v>
      </c>
      <c r="X354" s="16">
        <f>IFERROR(IF(datos_arg[[#This Row],[Moneda]]="USD",datos_arg[[#This Row],[Monto]],datos_arg[[#This Row],[Monto]]/datos_arg[[#This Row],[TC]]),0)</f>
        <v>116.27906976744185</v>
      </c>
      <c r="Y354" s="14"/>
    </row>
    <row r="355" spans="1:25" ht="15" customHeight="1" x14ac:dyDescent="0.25">
      <c r="A355" s="14">
        <f t="shared" si="5"/>
        <v>352</v>
      </c>
      <c r="B355" s="1">
        <v>43669</v>
      </c>
      <c r="C355" s="18">
        <f>+YEAR(datos_arg[[#This Row],[Fecha]])</f>
        <v>2019</v>
      </c>
      <c r="D355" s="18">
        <f>+MONTH(datos_arg[[#This Row],[Fecha]])</f>
        <v>7</v>
      </c>
      <c r="E355" s="14" t="s">
        <v>449</v>
      </c>
      <c r="F355" s="14" t="s">
        <v>523</v>
      </c>
      <c r="G355" s="14"/>
      <c r="H355" s="14" t="s">
        <v>7132</v>
      </c>
      <c r="I355" s="14" t="s">
        <v>7132</v>
      </c>
      <c r="J355" s="14" t="s">
        <v>425</v>
      </c>
      <c r="K355" s="14"/>
      <c r="L355" s="14" t="s">
        <v>425</v>
      </c>
      <c r="M355" s="14" t="s">
        <v>515</v>
      </c>
      <c r="N355" s="14" t="s">
        <v>515</v>
      </c>
      <c r="O355" s="14"/>
      <c r="P355" s="14"/>
      <c r="Q355" s="14"/>
      <c r="R355" s="14" t="s">
        <v>523</v>
      </c>
      <c r="S355" s="14" t="s">
        <v>439</v>
      </c>
      <c r="T355" s="35">
        <v>600</v>
      </c>
      <c r="U355" s="14" t="s">
        <v>4</v>
      </c>
      <c r="V355" s="14">
        <v>43</v>
      </c>
      <c r="W355" s="16">
        <f>+IF(datos_arg[[#This Row],[Moneda]]="ARS",datos_arg[[#This Row],[Monto]],datos_arg[[#This Row],[Monto]]*datos_arg[[#This Row],[TC]])</f>
        <v>600</v>
      </c>
      <c r="X355" s="16">
        <f>IFERROR(IF(datos_arg[[#This Row],[Moneda]]="USD",datos_arg[[#This Row],[Monto]],datos_arg[[#This Row],[Monto]]/datos_arg[[#This Row],[TC]]),0)</f>
        <v>13.953488372093023</v>
      </c>
      <c r="Y355" s="14"/>
    </row>
    <row r="356" spans="1:25" ht="15" customHeight="1" x14ac:dyDescent="0.25">
      <c r="A356" s="14">
        <f t="shared" si="5"/>
        <v>353</v>
      </c>
      <c r="B356" s="1">
        <v>43669</v>
      </c>
      <c r="C356" s="18">
        <f>+YEAR(datos_arg[[#This Row],[Fecha]])</f>
        <v>2019</v>
      </c>
      <c r="D356" s="18">
        <f>+MONTH(datos_arg[[#This Row],[Fecha]])</f>
        <v>7</v>
      </c>
      <c r="E356" s="14" t="s">
        <v>617</v>
      </c>
      <c r="F356" s="14" t="s">
        <v>5384</v>
      </c>
      <c r="G356" s="14"/>
      <c r="H356" s="14" t="s">
        <v>7</v>
      </c>
      <c r="I356" s="14" t="s">
        <v>7132</v>
      </c>
      <c r="J356" s="14" t="s">
        <v>465</v>
      </c>
      <c r="K356" s="14"/>
      <c r="L356" s="14" t="s">
        <v>426</v>
      </c>
      <c r="M356" s="14" t="s">
        <v>1716</v>
      </c>
      <c r="N356" s="14" t="s">
        <v>9</v>
      </c>
      <c r="O356" s="14" t="s">
        <v>627</v>
      </c>
      <c r="P356" s="14"/>
      <c r="Q356" s="14">
        <v>0</v>
      </c>
      <c r="R356" s="14" t="s">
        <v>5384</v>
      </c>
      <c r="S356" s="14" t="s">
        <v>439</v>
      </c>
      <c r="T356" s="35">
        <v>4225</v>
      </c>
      <c r="U356" s="14" t="s">
        <v>4</v>
      </c>
      <c r="V356" s="14">
        <v>43</v>
      </c>
      <c r="W356" s="16">
        <f>+IF(datos_arg[[#This Row],[Moneda]]="ARS",datos_arg[[#This Row],[Monto]],datos_arg[[#This Row],[Monto]]*datos_arg[[#This Row],[TC]])</f>
        <v>4225</v>
      </c>
      <c r="X356" s="16">
        <f>IFERROR(IF(datos_arg[[#This Row],[Moneda]]="USD",datos_arg[[#This Row],[Monto]],datos_arg[[#This Row],[Monto]]/datos_arg[[#This Row],[TC]]),0)</f>
        <v>98.255813953488371</v>
      </c>
      <c r="Y356" s="14"/>
    </row>
    <row r="357" spans="1:25" ht="15" customHeight="1" x14ac:dyDescent="0.25">
      <c r="A357" s="14">
        <f t="shared" si="5"/>
        <v>354</v>
      </c>
      <c r="B357" s="1">
        <v>43669</v>
      </c>
      <c r="C357" s="18">
        <f>+YEAR(datos_arg[[#This Row],[Fecha]])</f>
        <v>2019</v>
      </c>
      <c r="D357" s="18">
        <f>+MONTH(datos_arg[[#This Row],[Fecha]])</f>
        <v>7</v>
      </c>
      <c r="E357" s="14" t="s">
        <v>617</v>
      </c>
      <c r="F357" s="14" t="s">
        <v>5384</v>
      </c>
      <c r="G357" s="14"/>
      <c r="H357" s="14" t="s">
        <v>7</v>
      </c>
      <c r="I357" s="14" t="s">
        <v>7132</v>
      </c>
      <c r="J357" s="14" t="s">
        <v>465</v>
      </c>
      <c r="K357" s="14"/>
      <c r="L357" s="14" t="s">
        <v>426</v>
      </c>
      <c r="M357" s="14" t="s">
        <v>1716</v>
      </c>
      <c r="N357" s="14" t="s">
        <v>9</v>
      </c>
      <c r="O357" s="14" t="s">
        <v>627</v>
      </c>
      <c r="P357" s="14"/>
      <c r="Q357" s="14">
        <v>0</v>
      </c>
      <c r="R357" s="14" t="s">
        <v>5384</v>
      </c>
      <c r="S357" s="14" t="s">
        <v>439</v>
      </c>
      <c r="T357" s="35">
        <v>4225</v>
      </c>
      <c r="U357" s="14" t="s">
        <v>4</v>
      </c>
      <c r="V357" s="14">
        <v>43</v>
      </c>
      <c r="W357" s="16">
        <f>+IF(datos_arg[[#This Row],[Moneda]]="ARS",datos_arg[[#This Row],[Monto]],datos_arg[[#This Row],[Monto]]*datos_arg[[#This Row],[TC]])</f>
        <v>4225</v>
      </c>
      <c r="X357" s="16">
        <f>IFERROR(IF(datos_arg[[#This Row],[Moneda]]="USD",datos_arg[[#This Row],[Monto]],datos_arg[[#This Row],[Monto]]/datos_arg[[#This Row],[TC]]),0)</f>
        <v>98.255813953488371</v>
      </c>
      <c r="Y357" s="14"/>
    </row>
    <row r="358" spans="1:25" ht="15" customHeight="1" x14ac:dyDescent="0.25">
      <c r="A358" s="14">
        <f t="shared" si="5"/>
        <v>355</v>
      </c>
      <c r="B358" s="1">
        <v>43669</v>
      </c>
      <c r="C358" s="18">
        <f>+YEAR(datos_arg[[#This Row],[Fecha]])</f>
        <v>2019</v>
      </c>
      <c r="D358" s="18">
        <f>+MONTH(datos_arg[[#This Row],[Fecha]])</f>
        <v>7</v>
      </c>
      <c r="E358" s="14" t="s">
        <v>5358</v>
      </c>
      <c r="F358" s="14" t="s">
        <v>4110</v>
      </c>
      <c r="G358" s="14"/>
      <c r="H358" s="14" t="s">
        <v>7</v>
      </c>
      <c r="I358" s="14" t="s">
        <v>7132</v>
      </c>
      <c r="J358" s="14" t="s">
        <v>6644</v>
      </c>
      <c r="K358" s="14" t="s">
        <v>420</v>
      </c>
      <c r="L358" s="14" t="s">
        <v>426</v>
      </c>
      <c r="M358" s="14" t="s">
        <v>632</v>
      </c>
      <c r="N358" s="14" t="s">
        <v>9</v>
      </c>
      <c r="O358" s="14" t="s">
        <v>633</v>
      </c>
      <c r="P358" s="14"/>
      <c r="Q358" s="14">
        <v>0</v>
      </c>
      <c r="R358" s="14" t="s">
        <v>4110</v>
      </c>
      <c r="S358" s="14" t="s">
        <v>439</v>
      </c>
      <c r="T358" s="35">
        <v>4225</v>
      </c>
      <c r="U358" s="14" t="s">
        <v>4</v>
      </c>
      <c r="V358" s="14">
        <v>43</v>
      </c>
      <c r="W358" s="16">
        <f>+IF(datos_arg[[#This Row],[Moneda]]="ARS",datos_arg[[#This Row],[Monto]],datos_arg[[#This Row],[Monto]]*datos_arg[[#This Row],[TC]])</f>
        <v>4225</v>
      </c>
      <c r="X358" s="16">
        <f>IFERROR(IF(datos_arg[[#This Row],[Moneda]]="USD",datos_arg[[#This Row],[Monto]],datos_arg[[#This Row],[Monto]]/datos_arg[[#This Row],[TC]]),0)</f>
        <v>98.255813953488371</v>
      </c>
      <c r="Y358" s="14"/>
    </row>
    <row r="359" spans="1:25" ht="15" customHeight="1" x14ac:dyDescent="0.25">
      <c r="A359" s="14">
        <f t="shared" si="5"/>
        <v>356</v>
      </c>
      <c r="B359" s="1">
        <v>43669</v>
      </c>
      <c r="C359" s="18">
        <f>+YEAR(datos_arg[[#This Row],[Fecha]])</f>
        <v>2019</v>
      </c>
      <c r="D359" s="18">
        <f>+MONTH(datos_arg[[#This Row],[Fecha]])</f>
        <v>7</v>
      </c>
      <c r="E359" s="14" t="s">
        <v>5358</v>
      </c>
      <c r="F359" s="14" t="s">
        <v>4110</v>
      </c>
      <c r="G359" s="14"/>
      <c r="H359" s="14" t="s">
        <v>4114</v>
      </c>
      <c r="I359" s="14" t="s">
        <v>7132</v>
      </c>
      <c r="J359" s="14" t="s">
        <v>425</v>
      </c>
      <c r="K359" s="14"/>
      <c r="L359" s="14" t="s">
        <v>425</v>
      </c>
      <c r="M359" s="14" t="s">
        <v>2266</v>
      </c>
      <c r="N359" s="14" t="s">
        <v>100</v>
      </c>
      <c r="O359" s="14" t="s">
        <v>3992</v>
      </c>
      <c r="P359" s="14"/>
      <c r="Q359" s="14"/>
      <c r="R359" s="14" t="s">
        <v>4110</v>
      </c>
      <c r="S359" s="14" t="s">
        <v>439</v>
      </c>
      <c r="T359" s="35">
        <v>5800</v>
      </c>
      <c r="U359" s="14" t="s">
        <v>4</v>
      </c>
      <c r="V359" s="14">
        <v>43</v>
      </c>
      <c r="W359" s="16">
        <f>+IF(datos_arg[[#This Row],[Moneda]]="ARS",datos_arg[[#This Row],[Monto]],datos_arg[[#This Row],[Monto]]*datos_arg[[#This Row],[TC]])</f>
        <v>5800</v>
      </c>
      <c r="X359" s="16">
        <f>IFERROR(IF(datos_arg[[#This Row],[Moneda]]="USD",datos_arg[[#This Row],[Monto]],datos_arg[[#This Row],[Monto]]/datos_arg[[#This Row],[TC]]),0)</f>
        <v>134.88372093023256</v>
      </c>
      <c r="Y359" s="14"/>
    </row>
    <row r="360" spans="1:25" ht="15" customHeight="1" x14ac:dyDescent="0.25">
      <c r="A360" s="14">
        <f t="shared" si="5"/>
        <v>357</v>
      </c>
      <c r="B360" s="1">
        <v>43669</v>
      </c>
      <c r="C360" s="18">
        <f>+YEAR(datos_arg[[#This Row],[Fecha]])</f>
        <v>2019</v>
      </c>
      <c r="D360" s="18">
        <f>+MONTH(datos_arg[[#This Row],[Fecha]])</f>
        <v>7</v>
      </c>
      <c r="E360" s="14" t="s">
        <v>1015</v>
      </c>
      <c r="F360" s="14" t="s">
        <v>430</v>
      </c>
      <c r="G360" s="14"/>
      <c r="H360" s="14" t="s">
        <v>7132</v>
      </c>
      <c r="I360" s="14" t="s">
        <v>7132</v>
      </c>
      <c r="J360" s="14" t="s">
        <v>425</v>
      </c>
      <c r="K360" s="14"/>
      <c r="L360" s="14" t="s">
        <v>425</v>
      </c>
      <c r="M360" s="14" t="s">
        <v>60</v>
      </c>
      <c r="N360" s="14" t="s">
        <v>26</v>
      </c>
      <c r="O360" s="14"/>
      <c r="P360" s="14"/>
      <c r="Q360" s="14"/>
      <c r="R360" s="14" t="s">
        <v>430</v>
      </c>
      <c r="S360" s="14" t="s">
        <v>439</v>
      </c>
      <c r="T360" s="35">
        <v>1500</v>
      </c>
      <c r="U360" s="14" t="s">
        <v>4</v>
      </c>
      <c r="V360" s="14">
        <v>43</v>
      </c>
      <c r="W360" s="16">
        <f>+IF(datos_arg[[#This Row],[Moneda]]="ARS",datos_arg[[#This Row],[Monto]],datos_arg[[#This Row],[Monto]]*datos_arg[[#This Row],[TC]])</f>
        <v>1500</v>
      </c>
      <c r="X360" s="16">
        <f>IFERROR(IF(datos_arg[[#This Row],[Moneda]]="USD",datos_arg[[#This Row],[Monto]],datos_arg[[#This Row],[Monto]]/datos_arg[[#This Row],[TC]]),0)</f>
        <v>34.883720930232556</v>
      </c>
      <c r="Y360" s="14"/>
    </row>
    <row r="361" spans="1:25" ht="15" customHeight="1" x14ac:dyDescent="0.25">
      <c r="A361" s="14">
        <f t="shared" si="5"/>
        <v>358</v>
      </c>
      <c r="B361" s="1">
        <v>43671</v>
      </c>
      <c r="C361" s="18">
        <f>+YEAR(datos_arg[[#This Row],[Fecha]])</f>
        <v>2019</v>
      </c>
      <c r="D361" s="18">
        <f>+MONTH(datos_arg[[#This Row],[Fecha]])</f>
        <v>7</v>
      </c>
      <c r="E361" s="14" t="s">
        <v>5358</v>
      </c>
      <c r="F361" s="14" t="s">
        <v>4108</v>
      </c>
      <c r="G361" s="14"/>
      <c r="H361" s="14" t="s">
        <v>4114</v>
      </c>
      <c r="I361" s="14" t="s">
        <v>7132</v>
      </c>
      <c r="J361" s="14" t="s">
        <v>425</v>
      </c>
      <c r="K361" s="14"/>
      <c r="L361" s="14" t="s">
        <v>425</v>
      </c>
      <c r="M361" s="14" t="s">
        <v>502</v>
      </c>
      <c r="N361" s="14" t="s">
        <v>502</v>
      </c>
      <c r="O361" s="14" t="s">
        <v>3993</v>
      </c>
      <c r="P361" s="14"/>
      <c r="Q361" s="14"/>
      <c r="R361" s="14" t="s">
        <v>4108</v>
      </c>
      <c r="S361" s="14" t="s">
        <v>439</v>
      </c>
      <c r="T361" s="35">
        <v>3600</v>
      </c>
      <c r="U361" s="14" t="s">
        <v>4</v>
      </c>
      <c r="V361" s="14">
        <v>43</v>
      </c>
      <c r="W361" s="16">
        <f>+IF(datos_arg[[#This Row],[Moneda]]="ARS",datos_arg[[#This Row],[Monto]],datos_arg[[#This Row],[Monto]]*datos_arg[[#This Row],[TC]])</f>
        <v>3600</v>
      </c>
      <c r="X361" s="16">
        <f>IFERROR(IF(datos_arg[[#This Row],[Moneda]]="USD",datos_arg[[#This Row],[Monto]],datos_arg[[#This Row],[Monto]]/datos_arg[[#This Row],[TC]]),0)</f>
        <v>83.720930232558146</v>
      </c>
      <c r="Y361" s="14"/>
    </row>
    <row r="362" spans="1:25" ht="15" customHeight="1" x14ac:dyDescent="0.25">
      <c r="A362" s="14">
        <f t="shared" si="5"/>
        <v>359</v>
      </c>
      <c r="B362" s="1">
        <v>43672</v>
      </c>
      <c r="C362" s="18">
        <f>+YEAR(datos_arg[[#This Row],[Fecha]])</f>
        <v>2019</v>
      </c>
      <c r="D362" s="18">
        <f>+MONTH(datos_arg[[#This Row],[Fecha]])</f>
        <v>7</v>
      </c>
      <c r="E362" s="14" t="s">
        <v>407</v>
      </c>
      <c r="F362" s="14" t="s">
        <v>5360</v>
      </c>
      <c r="G362" s="14"/>
      <c r="H362" s="14" t="s">
        <v>7132</v>
      </c>
      <c r="I362" s="14" t="s">
        <v>7132</v>
      </c>
      <c r="J362" s="14" t="s">
        <v>425</v>
      </c>
      <c r="K362" s="14"/>
      <c r="L362" s="14" t="s">
        <v>425</v>
      </c>
      <c r="M362" s="14" t="s">
        <v>434</v>
      </c>
      <c r="N362" s="14" t="s">
        <v>434</v>
      </c>
      <c r="O362" s="14"/>
      <c r="P362" s="14"/>
      <c r="Q362" s="14"/>
      <c r="R362" s="14" t="s">
        <v>440</v>
      </c>
      <c r="S362" s="14" t="s">
        <v>443</v>
      </c>
      <c r="T362" s="35">
        <v>9039.0700000000652</v>
      </c>
      <c r="U362" s="14" t="s">
        <v>4</v>
      </c>
      <c r="V362" s="14">
        <v>0</v>
      </c>
      <c r="W362" s="16">
        <f>+IF(datos_arg[[#This Row],[Moneda]]="ARS",datos_arg[[#This Row],[Monto]],datos_arg[[#This Row],[Monto]]*datos_arg[[#This Row],[TC]])</f>
        <v>9039.0700000000652</v>
      </c>
      <c r="X362" s="16">
        <f>IFERROR(IF(datos_arg[[#This Row],[Moneda]]="USD",datos_arg[[#This Row],[Monto]],datos_arg[[#This Row],[Monto]]/datos_arg[[#This Row],[TC]]),0)</f>
        <v>0</v>
      </c>
      <c r="Y362" s="14"/>
    </row>
    <row r="363" spans="1:25" ht="15" customHeight="1" x14ac:dyDescent="0.25">
      <c r="A363" s="14">
        <f t="shared" si="5"/>
        <v>360</v>
      </c>
      <c r="B363" s="1">
        <v>43672</v>
      </c>
      <c r="C363" s="18">
        <f>+YEAR(datos_arg[[#This Row],[Fecha]])</f>
        <v>2019</v>
      </c>
      <c r="D363" s="18">
        <f>+MONTH(datos_arg[[#This Row],[Fecha]])</f>
        <v>7</v>
      </c>
      <c r="E363" s="14" t="s">
        <v>407</v>
      </c>
      <c r="F363" s="14" t="s">
        <v>5360</v>
      </c>
      <c r="G363" s="14"/>
      <c r="H363" s="14" t="s">
        <v>7132</v>
      </c>
      <c r="I363" s="14" t="s">
        <v>7132</v>
      </c>
      <c r="J363" s="14" t="s">
        <v>425</v>
      </c>
      <c r="K363" s="14"/>
      <c r="L363" s="14" t="s">
        <v>425</v>
      </c>
      <c r="M363" s="14" t="s">
        <v>434</v>
      </c>
      <c r="N363" s="14" t="s">
        <v>434</v>
      </c>
      <c r="O363" s="14"/>
      <c r="P363" s="14"/>
      <c r="Q363" s="14"/>
      <c r="R363" s="14" t="s">
        <v>439</v>
      </c>
      <c r="S363" s="14" t="s">
        <v>443</v>
      </c>
      <c r="T363" s="35">
        <v>102.825182030625</v>
      </c>
      <c r="U363" s="14" t="s">
        <v>2</v>
      </c>
      <c r="V363" s="14">
        <v>0</v>
      </c>
      <c r="W363" s="16">
        <f>+IF(datos_arg[[#This Row],[Moneda]]="ARS",datos_arg[[#This Row],[Monto]],datos_arg[[#This Row],[Monto]]*datos_arg[[#This Row],[TC]])</f>
        <v>0</v>
      </c>
      <c r="X363" s="16">
        <f>IFERROR(IF(datos_arg[[#This Row],[Moneda]]="USD",datos_arg[[#This Row],[Monto]],datos_arg[[#This Row],[Monto]]/datos_arg[[#This Row],[TC]]),0)</f>
        <v>102.825182030625</v>
      </c>
      <c r="Y363" s="14"/>
    </row>
    <row r="364" spans="1:25" ht="15" customHeight="1" x14ac:dyDescent="0.25">
      <c r="A364" s="14">
        <f t="shared" si="5"/>
        <v>361</v>
      </c>
      <c r="B364" s="1">
        <v>43672</v>
      </c>
      <c r="C364" s="18">
        <f>+YEAR(datos_arg[[#This Row],[Fecha]])</f>
        <v>2019</v>
      </c>
      <c r="D364" s="18">
        <f>+MONTH(datos_arg[[#This Row],[Fecha]])</f>
        <v>7</v>
      </c>
      <c r="E364" s="14" t="s">
        <v>1015</v>
      </c>
      <c r="F364" s="14" t="s">
        <v>430</v>
      </c>
      <c r="G364" s="14"/>
      <c r="H364" s="14" t="s">
        <v>7132</v>
      </c>
      <c r="I364" s="14" t="s">
        <v>7132</v>
      </c>
      <c r="J364" s="14" t="s">
        <v>425</v>
      </c>
      <c r="K364" s="14"/>
      <c r="L364" s="14" t="s">
        <v>425</v>
      </c>
      <c r="M364" s="14" t="s">
        <v>3962</v>
      </c>
      <c r="N364" s="14" t="s">
        <v>123</v>
      </c>
      <c r="O364" s="14" t="s">
        <v>593</v>
      </c>
      <c r="P364" s="14"/>
      <c r="Q364" s="14"/>
      <c r="R364" s="14" t="s">
        <v>430</v>
      </c>
      <c r="S364" s="14" t="s">
        <v>439</v>
      </c>
      <c r="T364" s="35">
        <v>18000</v>
      </c>
      <c r="U364" s="14" t="s">
        <v>4</v>
      </c>
      <c r="V364" s="14">
        <v>44.5</v>
      </c>
      <c r="W364" s="16">
        <f>+IF(datos_arg[[#This Row],[Moneda]]="ARS",datos_arg[[#This Row],[Monto]],datos_arg[[#This Row],[Monto]]*datos_arg[[#This Row],[TC]])</f>
        <v>18000</v>
      </c>
      <c r="X364" s="16">
        <f>IFERROR(IF(datos_arg[[#This Row],[Moneda]]="USD",datos_arg[[#This Row],[Monto]],datos_arg[[#This Row],[Monto]]/datos_arg[[#This Row],[TC]]),0)</f>
        <v>404.49438202247188</v>
      </c>
      <c r="Y364" s="14"/>
    </row>
    <row r="365" spans="1:25" ht="15" customHeight="1" x14ac:dyDescent="0.25">
      <c r="A365" s="14">
        <f t="shared" si="5"/>
        <v>362</v>
      </c>
      <c r="B365" s="1">
        <v>43672</v>
      </c>
      <c r="C365" s="18">
        <f>+YEAR(datos_arg[[#This Row],[Fecha]])</f>
        <v>2019</v>
      </c>
      <c r="D365" s="18">
        <f>+MONTH(datos_arg[[#This Row],[Fecha]])</f>
        <v>7</v>
      </c>
      <c r="E365" s="14" t="s">
        <v>617</v>
      </c>
      <c r="F365" s="14" t="s">
        <v>8101</v>
      </c>
      <c r="G365" s="14"/>
      <c r="H365" s="14" t="s">
        <v>8103</v>
      </c>
      <c r="I365" s="14" t="s">
        <v>8104</v>
      </c>
      <c r="J365" s="14" t="s">
        <v>425</v>
      </c>
      <c r="K365" s="14"/>
      <c r="L365" s="14" t="s">
        <v>425</v>
      </c>
      <c r="M365" s="14" t="s">
        <v>402</v>
      </c>
      <c r="N365" s="14" t="s">
        <v>39</v>
      </c>
      <c r="O365" s="14" t="s">
        <v>640</v>
      </c>
      <c r="P365" s="14"/>
      <c r="Q365" s="14">
        <v>1</v>
      </c>
      <c r="R365" s="14" t="s">
        <v>8101</v>
      </c>
      <c r="S365" s="14" t="s">
        <v>439</v>
      </c>
      <c r="T365" s="35">
        <v>14300</v>
      </c>
      <c r="U365" s="14" t="s">
        <v>4</v>
      </c>
      <c r="V365" s="14">
        <v>44.5</v>
      </c>
      <c r="W365" s="16">
        <f>+IF(datos_arg[[#This Row],[Moneda]]="ARS",datos_arg[[#This Row],[Monto]],datos_arg[[#This Row],[Monto]]*datos_arg[[#This Row],[TC]])</f>
        <v>14300</v>
      </c>
      <c r="X365" s="16">
        <f>IFERROR(IF(datos_arg[[#This Row],[Moneda]]="USD",datos_arg[[#This Row],[Monto]],datos_arg[[#This Row],[Monto]]/datos_arg[[#This Row],[TC]]),0)</f>
        <v>321.34831460674155</v>
      </c>
      <c r="Y365" s="14"/>
    </row>
    <row r="366" spans="1:25" ht="15" customHeight="1" x14ac:dyDescent="0.25">
      <c r="A366" s="14">
        <f t="shared" si="5"/>
        <v>363</v>
      </c>
      <c r="B366" s="1">
        <v>43672</v>
      </c>
      <c r="C366" s="18">
        <f>+YEAR(datos_arg[[#This Row],[Fecha]])</f>
        <v>2019</v>
      </c>
      <c r="D366" s="18">
        <f>+MONTH(datos_arg[[#This Row],[Fecha]])</f>
        <v>7</v>
      </c>
      <c r="E366" s="14" t="s">
        <v>408</v>
      </c>
      <c r="F366" s="14" t="s">
        <v>406</v>
      </c>
      <c r="G366" s="14"/>
      <c r="H366" s="14" t="s">
        <v>7132</v>
      </c>
      <c r="I366" s="14" t="s">
        <v>7132</v>
      </c>
      <c r="J366" s="14" t="s">
        <v>425</v>
      </c>
      <c r="K366" s="14"/>
      <c r="L366" s="14" t="s">
        <v>425</v>
      </c>
      <c r="M366" s="14" t="s">
        <v>27</v>
      </c>
      <c r="N366" s="14" t="s">
        <v>27</v>
      </c>
      <c r="O366" s="14" t="s">
        <v>527</v>
      </c>
      <c r="P366" s="14"/>
      <c r="Q366" s="14"/>
      <c r="R366" s="14" t="s">
        <v>440</v>
      </c>
      <c r="S366" s="14" t="s">
        <v>446</v>
      </c>
      <c r="T366" s="35">
        <v>15000</v>
      </c>
      <c r="U366" s="14" t="s">
        <v>2</v>
      </c>
      <c r="V366" s="14">
        <v>44</v>
      </c>
      <c r="W366" s="16">
        <f>+IF(datos_arg[[#This Row],[Moneda]]="ARS",datos_arg[[#This Row],[Monto]],datos_arg[[#This Row],[Monto]]*datos_arg[[#This Row],[TC]])</f>
        <v>660000</v>
      </c>
      <c r="X366" s="16">
        <f>IFERROR(IF(datos_arg[[#This Row],[Moneda]]="USD",datos_arg[[#This Row],[Monto]],datos_arg[[#This Row],[Monto]]/datos_arg[[#This Row],[TC]]),0)</f>
        <v>15000</v>
      </c>
      <c r="Y366" s="14"/>
    </row>
    <row r="367" spans="1:25" ht="15" customHeight="1" x14ac:dyDescent="0.25">
      <c r="A367" s="14">
        <f t="shared" si="5"/>
        <v>364</v>
      </c>
      <c r="B367" s="1">
        <v>43672</v>
      </c>
      <c r="C367" s="18">
        <f>+YEAR(datos_arg[[#This Row],[Fecha]])</f>
        <v>2019</v>
      </c>
      <c r="D367" s="18">
        <f>+MONTH(datos_arg[[#This Row],[Fecha]])</f>
        <v>7</v>
      </c>
      <c r="E367" s="14" t="s">
        <v>5358</v>
      </c>
      <c r="F367" s="14" t="s">
        <v>4108</v>
      </c>
      <c r="G367" s="14"/>
      <c r="H367" s="14" t="s">
        <v>4114</v>
      </c>
      <c r="I367" s="14" t="s">
        <v>7132</v>
      </c>
      <c r="J367" s="14" t="s">
        <v>425</v>
      </c>
      <c r="K367" s="14"/>
      <c r="L367" s="14" t="s">
        <v>425</v>
      </c>
      <c r="M367" s="14" t="s">
        <v>502</v>
      </c>
      <c r="N367" s="14" t="s">
        <v>502</v>
      </c>
      <c r="O367" s="14" t="s">
        <v>3980</v>
      </c>
      <c r="P367" s="14"/>
      <c r="Q367" s="14"/>
      <c r="R367" s="14" t="s">
        <v>4108</v>
      </c>
      <c r="S367" s="14" t="s">
        <v>439</v>
      </c>
      <c r="T367" s="35">
        <v>2500</v>
      </c>
      <c r="U367" s="14" t="s">
        <v>4</v>
      </c>
      <c r="V367" s="14">
        <v>44.5</v>
      </c>
      <c r="W367" s="16">
        <f>+IF(datos_arg[[#This Row],[Moneda]]="ARS",datos_arg[[#This Row],[Monto]],datos_arg[[#This Row],[Monto]]*datos_arg[[#This Row],[TC]])</f>
        <v>2500</v>
      </c>
      <c r="X367" s="16">
        <f>IFERROR(IF(datos_arg[[#This Row],[Moneda]]="USD",datos_arg[[#This Row],[Monto]],datos_arg[[#This Row],[Monto]]/datos_arg[[#This Row],[TC]]),0)</f>
        <v>56.179775280898873</v>
      </c>
      <c r="Y367" s="14"/>
    </row>
    <row r="368" spans="1:25" ht="15" customHeight="1" x14ac:dyDescent="0.25">
      <c r="A368" s="14">
        <f t="shared" si="5"/>
        <v>365</v>
      </c>
      <c r="B368" s="1">
        <v>43672</v>
      </c>
      <c r="C368" s="18">
        <f>+YEAR(datos_arg[[#This Row],[Fecha]])</f>
        <v>2019</v>
      </c>
      <c r="D368" s="18">
        <f>+MONTH(datos_arg[[#This Row],[Fecha]])</f>
        <v>7</v>
      </c>
      <c r="E368" s="14" t="s">
        <v>1015</v>
      </c>
      <c r="F368" s="14" t="s">
        <v>430</v>
      </c>
      <c r="G368" s="14"/>
      <c r="H368" s="14" t="s">
        <v>7132</v>
      </c>
      <c r="I368" s="14" t="s">
        <v>7132</v>
      </c>
      <c r="J368" s="14" t="s">
        <v>425</v>
      </c>
      <c r="K368" s="14"/>
      <c r="L368" s="14" t="s">
        <v>425</v>
      </c>
      <c r="M368" s="14" t="s">
        <v>695</v>
      </c>
      <c r="N368" s="14" t="s">
        <v>132</v>
      </c>
      <c r="O368" s="14" t="s">
        <v>641</v>
      </c>
      <c r="P368" s="14"/>
      <c r="Q368" s="14"/>
      <c r="R368" s="14" t="s">
        <v>430</v>
      </c>
      <c r="S368" s="14" t="s">
        <v>439</v>
      </c>
      <c r="T368" s="35">
        <v>800</v>
      </c>
      <c r="U368" s="14" t="s">
        <v>4</v>
      </c>
      <c r="V368" s="14">
        <v>44.5</v>
      </c>
      <c r="W368" s="16">
        <f>+IF(datos_arg[[#This Row],[Moneda]]="ARS",datos_arg[[#This Row],[Monto]],datos_arg[[#This Row],[Monto]]*datos_arg[[#This Row],[TC]])</f>
        <v>800</v>
      </c>
      <c r="X368" s="16">
        <f>IFERROR(IF(datos_arg[[#This Row],[Moneda]]="USD",datos_arg[[#This Row],[Monto]],datos_arg[[#This Row],[Monto]]/datos_arg[[#This Row],[TC]]),0)</f>
        <v>17.977528089887642</v>
      </c>
      <c r="Y368" s="14"/>
    </row>
    <row r="369" spans="1:25" x14ac:dyDescent="0.25">
      <c r="A369" s="14">
        <f t="shared" si="5"/>
        <v>366</v>
      </c>
      <c r="B369" s="1">
        <v>43672</v>
      </c>
      <c r="C369" s="18">
        <f>+YEAR(datos_arg[[#This Row],[Fecha]])</f>
        <v>2019</v>
      </c>
      <c r="D369" s="18">
        <f>+MONTH(datos_arg[[#This Row],[Fecha]])</f>
        <v>7</v>
      </c>
      <c r="E369" s="14" t="s">
        <v>408</v>
      </c>
      <c r="F369" s="14" t="s">
        <v>69</v>
      </c>
      <c r="G369" s="14"/>
      <c r="H369" s="14" t="s">
        <v>7132</v>
      </c>
      <c r="I369" s="14" t="s">
        <v>7132</v>
      </c>
      <c r="J369" s="14" t="s">
        <v>425</v>
      </c>
      <c r="K369" s="14"/>
      <c r="L369" s="14" t="s">
        <v>425</v>
      </c>
      <c r="M369" s="14" t="s">
        <v>556</v>
      </c>
      <c r="N369" s="14" t="s">
        <v>556</v>
      </c>
      <c r="O369" s="14"/>
      <c r="P369" s="14"/>
      <c r="Q369" s="14"/>
      <c r="R369" s="14" t="s">
        <v>439</v>
      </c>
      <c r="S369" s="14" t="s">
        <v>440</v>
      </c>
      <c r="T369" s="35">
        <v>3500</v>
      </c>
      <c r="U369" s="14" t="s">
        <v>2</v>
      </c>
      <c r="V369" s="14">
        <v>44.5</v>
      </c>
      <c r="W369" s="16">
        <f>+IF(datos_arg[[#This Row],[Moneda]]="ARS",datos_arg[[#This Row],[Monto]],datos_arg[[#This Row],[Monto]]*datos_arg[[#This Row],[TC]])</f>
        <v>155750</v>
      </c>
      <c r="X369" s="16">
        <f>IFERROR(IF(datos_arg[[#This Row],[Moneda]]="USD",datos_arg[[#This Row],[Monto]],datos_arg[[#This Row],[Monto]]/datos_arg[[#This Row],[TC]]),0)</f>
        <v>3500</v>
      </c>
      <c r="Y369" s="14"/>
    </row>
    <row r="370" spans="1:25" ht="15" customHeight="1" x14ac:dyDescent="0.25">
      <c r="A370" s="14">
        <f t="shared" si="5"/>
        <v>367</v>
      </c>
      <c r="B370" s="1">
        <v>43672</v>
      </c>
      <c r="C370" s="18">
        <f>+YEAR(datos_arg[[#This Row],[Fecha]])</f>
        <v>2019</v>
      </c>
      <c r="D370" s="18">
        <f>+MONTH(datos_arg[[#This Row],[Fecha]])</f>
        <v>7</v>
      </c>
      <c r="E370" s="14" t="s">
        <v>617</v>
      </c>
      <c r="F370" s="14" t="s">
        <v>5384</v>
      </c>
      <c r="G370" s="14"/>
      <c r="H370" s="14" t="s">
        <v>7</v>
      </c>
      <c r="I370" s="14" t="s">
        <v>7132</v>
      </c>
      <c r="J370" s="14" t="s">
        <v>6644</v>
      </c>
      <c r="K370" s="14"/>
      <c r="L370" s="14" t="s">
        <v>425</v>
      </c>
      <c r="M370" s="14" t="s">
        <v>579</v>
      </c>
      <c r="N370" s="14" t="s">
        <v>580</v>
      </c>
      <c r="O370" s="14" t="s">
        <v>581</v>
      </c>
      <c r="P370" s="14"/>
      <c r="Q370" s="14">
        <v>0</v>
      </c>
      <c r="R370" s="14" t="s">
        <v>5384</v>
      </c>
      <c r="S370" s="14" t="s">
        <v>439</v>
      </c>
      <c r="T370" s="35">
        <v>29500</v>
      </c>
      <c r="U370" s="14" t="s">
        <v>4</v>
      </c>
      <c r="V370" s="14">
        <v>44.5</v>
      </c>
      <c r="W370" s="16">
        <f>+IF(datos_arg[[#This Row],[Moneda]]="ARS",datos_arg[[#This Row],[Monto]],datos_arg[[#This Row],[Monto]]*datos_arg[[#This Row],[TC]])</f>
        <v>29500</v>
      </c>
      <c r="X370" s="16">
        <f>IFERROR(IF(datos_arg[[#This Row],[Moneda]]="USD",datos_arg[[#This Row],[Monto]],datos_arg[[#This Row],[Monto]]/datos_arg[[#This Row],[TC]]),0)</f>
        <v>662.92134831460669</v>
      </c>
      <c r="Y370" s="14"/>
    </row>
    <row r="371" spans="1:25" ht="15" customHeight="1" x14ac:dyDescent="0.25">
      <c r="A371" s="14">
        <f t="shared" si="5"/>
        <v>368</v>
      </c>
      <c r="B371" s="1">
        <v>43675</v>
      </c>
      <c r="C371" s="18">
        <f>+YEAR(datos_arg[[#This Row],[Fecha]])</f>
        <v>2019</v>
      </c>
      <c r="D371" s="18">
        <f>+MONTH(datos_arg[[#This Row],[Fecha]])</f>
        <v>7</v>
      </c>
      <c r="E371" s="14" t="s">
        <v>1016</v>
      </c>
      <c r="F371" s="14" t="s">
        <v>404</v>
      </c>
      <c r="G371" s="14"/>
      <c r="H371" s="14" t="s">
        <v>433</v>
      </c>
      <c r="I371" s="14" t="s">
        <v>590</v>
      </c>
      <c r="J371" s="14" t="s">
        <v>425</v>
      </c>
      <c r="K371" s="14"/>
      <c r="L371" s="14" t="s">
        <v>425</v>
      </c>
      <c r="M371" s="14" t="s">
        <v>135</v>
      </c>
      <c r="N371" s="14" t="s">
        <v>135</v>
      </c>
      <c r="O371" s="14"/>
      <c r="P371" s="14"/>
      <c r="Q371" s="14"/>
      <c r="R371" s="14" t="s">
        <v>404</v>
      </c>
      <c r="S371" s="14" t="s">
        <v>439</v>
      </c>
      <c r="T371" s="35">
        <v>1300</v>
      </c>
      <c r="U371" s="14" t="s">
        <v>4</v>
      </c>
      <c r="V371" s="14">
        <v>44.5</v>
      </c>
      <c r="W371" s="16">
        <f>+IF(datos_arg[[#This Row],[Moneda]]="ARS",datos_arg[[#This Row],[Monto]],datos_arg[[#This Row],[Monto]]*datos_arg[[#This Row],[TC]])</f>
        <v>1300</v>
      </c>
      <c r="X371" s="16">
        <f>IFERROR(IF(datos_arg[[#This Row],[Moneda]]="USD",datos_arg[[#This Row],[Monto]],datos_arg[[#This Row],[Monto]]/datos_arg[[#This Row],[TC]]),0)</f>
        <v>29.213483146067414</v>
      </c>
      <c r="Y371" s="14"/>
    </row>
    <row r="372" spans="1:25" ht="15" customHeight="1" x14ac:dyDescent="0.25">
      <c r="A372" s="14">
        <f t="shared" si="5"/>
        <v>369</v>
      </c>
      <c r="B372" s="1">
        <v>43675</v>
      </c>
      <c r="C372" s="18">
        <f>+YEAR(datos_arg[[#This Row],[Fecha]])</f>
        <v>2019</v>
      </c>
      <c r="D372" s="18">
        <f>+MONTH(datos_arg[[#This Row],[Fecha]])</f>
        <v>7</v>
      </c>
      <c r="E372" s="14" t="s">
        <v>5358</v>
      </c>
      <c r="F372" s="14" t="s">
        <v>969</v>
      </c>
      <c r="G372" s="14"/>
      <c r="H372" s="14" t="s">
        <v>4114</v>
      </c>
      <c r="I372" s="14" t="s">
        <v>7132</v>
      </c>
      <c r="J372" s="14" t="s">
        <v>425</v>
      </c>
      <c r="K372" s="14"/>
      <c r="L372" s="14" t="s">
        <v>425</v>
      </c>
      <c r="M372" s="14" t="s">
        <v>514</v>
      </c>
      <c r="N372" s="14" t="s">
        <v>100</v>
      </c>
      <c r="O372" s="14" t="s">
        <v>642</v>
      </c>
      <c r="P372" s="14"/>
      <c r="Q372" s="14">
        <v>1</v>
      </c>
      <c r="R372" s="14" t="s">
        <v>969</v>
      </c>
      <c r="S372" s="14" t="s">
        <v>439</v>
      </c>
      <c r="T372" s="35">
        <v>10100</v>
      </c>
      <c r="U372" s="14" t="s">
        <v>4</v>
      </c>
      <c r="V372" s="14">
        <v>44.5</v>
      </c>
      <c r="W372" s="16">
        <f>+IF(datos_arg[[#This Row],[Moneda]]="ARS",datos_arg[[#This Row],[Monto]],datos_arg[[#This Row],[Monto]]*datos_arg[[#This Row],[TC]])</f>
        <v>10100</v>
      </c>
      <c r="X372" s="16">
        <f>IFERROR(IF(datos_arg[[#This Row],[Moneda]]="USD",datos_arg[[#This Row],[Monto]],datos_arg[[#This Row],[Monto]]/datos_arg[[#This Row],[TC]]),0)</f>
        <v>226.96629213483146</v>
      </c>
      <c r="Y372" s="14"/>
    </row>
    <row r="373" spans="1:25" ht="15" customHeight="1" x14ac:dyDescent="0.25">
      <c r="A373" s="14">
        <f t="shared" si="5"/>
        <v>370</v>
      </c>
      <c r="B373" s="1">
        <v>43676</v>
      </c>
      <c r="C373" s="18">
        <f>+YEAR(datos_arg[[#This Row],[Fecha]])</f>
        <v>2019</v>
      </c>
      <c r="D373" s="18">
        <f>+MONTH(datos_arg[[#This Row],[Fecha]])</f>
        <v>7</v>
      </c>
      <c r="E373" s="14" t="s">
        <v>1016</v>
      </c>
      <c r="F373" s="14" t="s">
        <v>404</v>
      </c>
      <c r="G373" s="14"/>
      <c r="H373" s="14" t="s">
        <v>433</v>
      </c>
      <c r="I373" s="14" t="s">
        <v>590</v>
      </c>
      <c r="J373" s="14" t="s">
        <v>425</v>
      </c>
      <c r="K373" s="14"/>
      <c r="L373" s="14" t="s">
        <v>425</v>
      </c>
      <c r="M373" s="14" t="s">
        <v>135</v>
      </c>
      <c r="N373" s="14" t="s">
        <v>135</v>
      </c>
      <c r="O373" s="14"/>
      <c r="P373" s="14"/>
      <c r="Q373" s="14"/>
      <c r="R373" s="14" t="s">
        <v>404</v>
      </c>
      <c r="S373" s="14" t="s">
        <v>439</v>
      </c>
      <c r="T373" s="35">
        <v>1300</v>
      </c>
      <c r="U373" s="14" t="s">
        <v>4</v>
      </c>
      <c r="V373" s="14">
        <v>44.5</v>
      </c>
      <c r="W373" s="16">
        <f>+IF(datos_arg[[#This Row],[Moneda]]="ARS",datos_arg[[#This Row],[Monto]],datos_arg[[#This Row],[Monto]]*datos_arg[[#This Row],[TC]])</f>
        <v>1300</v>
      </c>
      <c r="X373" s="16">
        <f>IFERROR(IF(datos_arg[[#This Row],[Moneda]]="USD",datos_arg[[#This Row],[Monto]],datos_arg[[#This Row],[Monto]]/datos_arg[[#This Row],[TC]]),0)</f>
        <v>29.213483146067414</v>
      </c>
      <c r="Y373" s="14"/>
    </row>
    <row r="374" spans="1:25" ht="15" customHeight="1" x14ac:dyDescent="0.25">
      <c r="A374" s="14">
        <f t="shared" si="5"/>
        <v>371</v>
      </c>
      <c r="B374" s="1">
        <v>43676</v>
      </c>
      <c r="C374" s="18">
        <f>+YEAR(datos_arg[[#This Row],[Fecha]])</f>
        <v>2019</v>
      </c>
      <c r="D374" s="18">
        <f>+MONTH(datos_arg[[#This Row],[Fecha]])</f>
        <v>7</v>
      </c>
      <c r="E374" s="14" t="s">
        <v>617</v>
      </c>
      <c r="F374" s="14" t="s">
        <v>5384</v>
      </c>
      <c r="G374" s="14"/>
      <c r="H374" s="14" t="s">
        <v>7</v>
      </c>
      <c r="I374" s="14" t="s">
        <v>7132</v>
      </c>
      <c r="J374" s="14" t="s">
        <v>488</v>
      </c>
      <c r="K374" s="14" t="s">
        <v>420</v>
      </c>
      <c r="L374" s="14" t="s">
        <v>426</v>
      </c>
      <c r="M374" s="14" t="s">
        <v>467</v>
      </c>
      <c r="N374" s="14" t="s">
        <v>21</v>
      </c>
      <c r="O374" s="14" t="s">
        <v>643</v>
      </c>
      <c r="P374" s="14"/>
      <c r="Q374" s="14">
        <v>1</v>
      </c>
      <c r="R374" s="14" t="s">
        <v>5384</v>
      </c>
      <c r="S374" s="14" t="s">
        <v>439</v>
      </c>
      <c r="T374" s="35">
        <v>12000</v>
      </c>
      <c r="U374" s="14" t="s">
        <v>4</v>
      </c>
      <c r="V374" s="14">
        <v>44.5</v>
      </c>
      <c r="W374" s="16">
        <f>+IF(datos_arg[[#This Row],[Moneda]]="ARS",datos_arg[[#This Row],[Monto]],datos_arg[[#This Row],[Monto]]*datos_arg[[#This Row],[TC]])</f>
        <v>12000</v>
      </c>
      <c r="X374" s="16">
        <f>IFERROR(IF(datos_arg[[#This Row],[Moneda]]="USD",datos_arg[[#This Row],[Monto]],datos_arg[[#This Row],[Monto]]/datos_arg[[#This Row],[TC]]),0)</f>
        <v>269.66292134831463</v>
      </c>
      <c r="Y374" s="14"/>
    </row>
    <row r="375" spans="1:25" ht="15" customHeight="1" x14ac:dyDescent="0.25">
      <c r="A375" s="14">
        <f t="shared" si="5"/>
        <v>372</v>
      </c>
      <c r="B375" s="1">
        <v>43676</v>
      </c>
      <c r="C375" s="18">
        <f>+YEAR(datos_arg[[#This Row],[Fecha]])</f>
        <v>2019</v>
      </c>
      <c r="D375" s="18">
        <f>+MONTH(datos_arg[[#This Row],[Fecha]])</f>
        <v>7</v>
      </c>
      <c r="E375" s="14" t="s">
        <v>1015</v>
      </c>
      <c r="F375" s="14" t="s">
        <v>430</v>
      </c>
      <c r="G375" s="14"/>
      <c r="H375" s="14" t="s">
        <v>7132</v>
      </c>
      <c r="I375" s="14" t="s">
        <v>7132</v>
      </c>
      <c r="J375" s="14" t="s">
        <v>425</v>
      </c>
      <c r="K375" s="14"/>
      <c r="L375" s="14" t="s">
        <v>425</v>
      </c>
      <c r="M375" s="14" t="s">
        <v>60</v>
      </c>
      <c r="N375" s="14" t="s">
        <v>26</v>
      </c>
      <c r="O375" s="14" t="s">
        <v>136</v>
      </c>
      <c r="P375" s="14"/>
      <c r="Q375" s="14"/>
      <c r="R375" s="14" t="s">
        <v>430</v>
      </c>
      <c r="S375" s="14" t="s">
        <v>439</v>
      </c>
      <c r="T375" s="35">
        <v>1800</v>
      </c>
      <c r="U375" s="14" t="s">
        <v>4</v>
      </c>
      <c r="V375" s="14">
        <v>44.5</v>
      </c>
      <c r="W375" s="16">
        <f>+IF(datos_arg[[#This Row],[Moneda]]="ARS",datos_arg[[#This Row],[Monto]],datos_arg[[#This Row],[Monto]]*datos_arg[[#This Row],[TC]])</f>
        <v>1800</v>
      </c>
      <c r="X375" s="16">
        <f>IFERROR(IF(datos_arg[[#This Row],[Moneda]]="USD",datos_arg[[#This Row],[Monto]],datos_arg[[#This Row],[Monto]]/datos_arg[[#This Row],[TC]]),0)</f>
        <v>40.449438202247194</v>
      </c>
      <c r="Y375" s="14"/>
    </row>
    <row r="376" spans="1:25" ht="15" customHeight="1" x14ac:dyDescent="0.25">
      <c r="A376" s="14">
        <f t="shared" si="5"/>
        <v>373</v>
      </c>
      <c r="B376" s="1">
        <v>43676</v>
      </c>
      <c r="C376" s="18">
        <f>+YEAR(datos_arg[[#This Row],[Fecha]])</f>
        <v>2019</v>
      </c>
      <c r="D376" s="18">
        <f>+MONTH(datos_arg[[#This Row],[Fecha]])</f>
        <v>7</v>
      </c>
      <c r="E376" s="14" t="s">
        <v>1016</v>
      </c>
      <c r="F376" s="14" t="s">
        <v>404</v>
      </c>
      <c r="G376" s="14"/>
      <c r="H376" s="14" t="s">
        <v>4114</v>
      </c>
      <c r="I376" s="14" t="s">
        <v>7132</v>
      </c>
      <c r="J376" s="14" t="s">
        <v>425</v>
      </c>
      <c r="K376" s="14"/>
      <c r="L376" s="14" t="s">
        <v>425</v>
      </c>
      <c r="M376" s="14" t="s">
        <v>129</v>
      </c>
      <c r="N376" s="14" t="s">
        <v>129</v>
      </c>
      <c r="O376" s="14" t="s">
        <v>134</v>
      </c>
      <c r="P376" s="14"/>
      <c r="Q376" s="14"/>
      <c r="R376" s="14" t="s">
        <v>404</v>
      </c>
      <c r="S376" s="14" t="s">
        <v>439</v>
      </c>
      <c r="T376" s="35">
        <v>5575.95</v>
      </c>
      <c r="U376" s="14" t="s">
        <v>4</v>
      </c>
      <c r="V376" s="14">
        <v>44.5</v>
      </c>
      <c r="W376" s="16">
        <f>+IF(datos_arg[[#This Row],[Moneda]]="ARS",datos_arg[[#This Row],[Monto]],datos_arg[[#This Row],[Monto]]*datos_arg[[#This Row],[TC]])</f>
        <v>5575.95</v>
      </c>
      <c r="X376" s="16">
        <f>IFERROR(IF(datos_arg[[#This Row],[Moneda]]="USD",datos_arg[[#This Row],[Monto]],datos_arg[[#This Row],[Monto]]/datos_arg[[#This Row],[TC]]),0)</f>
        <v>125.30224719101123</v>
      </c>
      <c r="Y376" s="14"/>
    </row>
    <row r="377" spans="1:25" x14ac:dyDescent="0.25">
      <c r="A377" s="14">
        <f t="shared" si="5"/>
        <v>374</v>
      </c>
      <c r="B377" s="1">
        <v>43678</v>
      </c>
      <c r="C377" s="18">
        <f>+YEAR(datos_arg[[#This Row],[Fecha]])</f>
        <v>2019</v>
      </c>
      <c r="D377" s="18">
        <f>+MONTH(datos_arg[[#This Row],[Fecha]])</f>
        <v>8</v>
      </c>
      <c r="E377" s="14" t="s">
        <v>1016</v>
      </c>
      <c r="F377" s="14" t="s">
        <v>5364</v>
      </c>
      <c r="G377" s="14" t="s">
        <v>6700</v>
      </c>
      <c r="H377" s="14" t="s">
        <v>7132</v>
      </c>
      <c r="I377" s="14" t="s">
        <v>7132</v>
      </c>
      <c r="J377" s="14" t="s">
        <v>425</v>
      </c>
      <c r="K377" s="14"/>
      <c r="L377" s="14" t="s">
        <v>425</v>
      </c>
      <c r="M377" s="14" t="s">
        <v>119</v>
      </c>
      <c r="N377" s="14" t="s">
        <v>119</v>
      </c>
      <c r="O377" s="14"/>
      <c r="P377" s="14"/>
      <c r="Q377" s="14"/>
      <c r="R377" s="14" t="s">
        <v>5364</v>
      </c>
      <c r="S377" s="14" t="s">
        <v>440</v>
      </c>
      <c r="T377" s="35">
        <v>2200</v>
      </c>
      <c r="U377" s="14" t="s">
        <v>2</v>
      </c>
      <c r="V377" s="14">
        <v>44.5</v>
      </c>
      <c r="W377" s="16">
        <f>+IF(datos_arg[[#This Row],[Moneda]]="ARS",datos_arg[[#This Row],[Monto]],datos_arg[[#This Row],[Monto]]*datos_arg[[#This Row],[TC]])</f>
        <v>97900</v>
      </c>
      <c r="X377" s="16">
        <f>IFERROR(IF(datos_arg[[#This Row],[Moneda]]="USD",datos_arg[[#This Row],[Monto]],datos_arg[[#This Row],[Monto]]/datos_arg[[#This Row],[TC]]),0)</f>
        <v>2200</v>
      </c>
      <c r="Y377" s="14"/>
    </row>
    <row r="378" spans="1:25" x14ac:dyDescent="0.25">
      <c r="A378" s="14">
        <f t="shared" si="5"/>
        <v>375</v>
      </c>
      <c r="B378" s="1">
        <v>43678</v>
      </c>
      <c r="C378" s="18">
        <f>+YEAR(datos_arg[[#This Row],[Fecha]])</f>
        <v>2019</v>
      </c>
      <c r="D378" s="18">
        <f>+MONTH(datos_arg[[#This Row],[Fecha]])</f>
        <v>8</v>
      </c>
      <c r="E378" s="14" t="s">
        <v>1016</v>
      </c>
      <c r="F378" s="14" t="s">
        <v>5365</v>
      </c>
      <c r="G378" s="14" t="s">
        <v>6696</v>
      </c>
      <c r="H378" s="14" t="s">
        <v>7132</v>
      </c>
      <c r="I378" s="14" t="s">
        <v>7132</v>
      </c>
      <c r="J378" s="14" t="s">
        <v>425</v>
      </c>
      <c r="K378" s="14"/>
      <c r="L378" s="14" t="s">
        <v>425</v>
      </c>
      <c r="M378" s="14" t="s">
        <v>481</v>
      </c>
      <c r="N378" s="14" t="s">
        <v>481</v>
      </c>
      <c r="O378" s="14"/>
      <c r="P378" s="14"/>
      <c r="Q378" s="14"/>
      <c r="R378" s="14" t="s">
        <v>5365</v>
      </c>
      <c r="S378" s="14" t="s">
        <v>440</v>
      </c>
      <c r="T378" s="35">
        <v>1500</v>
      </c>
      <c r="U378" s="14" t="s">
        <v>2</v>
      </c>
      <c r="V378" s="14">
        <v>44.5</v>
      </c>
      <c r="W378" s="16">
        <f>+IF(datos_arg[[#This Row],[Moneda]]="ARS",datos_arg[[#This Row],[Monto]],datos_arg[[#This Row],[Monto]]*datos_arg[[#This Row],[TC]])</f>
        <v>66750</v>
      </c>
      <c r="X378" s="16">
        <f>IFERROR(IF(datos_arg[[#This Row],[Moneda]]="USD",datos_arg[[#This Row],[Monto]],datos_arg[[#This Row],[Monto]]/datos_arg[[#This Row],[TC]]),0)</f>
        <v>1500</v>
      </c>
      <c r="Y378" s="14"/>
    </row>
    <row r="379" spans="1:25" ht="15" customHeight="1" x14ac:dyDescent="0.25">
      <c r="A379" s="14">
        <f t="shared" si="5"/>
        <v>376</v>
      </c>
      <c r="B379" s="1">
        <v>43678</v>
      </c>
      <c r="C379" s="18">
        <f>+YEAR(datos_arg[[#This Row],[Fecha]])</f>
        <v>2019</v>
      </c>
      <c r="D379" s="18">
        <f>+MONTH(datos_arg[[#This Row],[Fecha]])</f>
        <v>8</v>
      </c>
      <c r="E379" s="14" t="s">
        <v>408</v>
      </c>
      <c r="F379" s="14" t="s">
        <v>406</v>
      </c>
      <c r="G379" s="14"/>
      <c r="H379" s="14" t="s">
        <v>7132</v>
      </c>
      <c r="I379" s="14" t="s">
        <v>7132</v>
      </c>
      <c r="J379" s="14" t="s">
        <v>425</v>
      </c>
      <c r="K379" s="14"/>
      <c r="L379" s="14" t="s">
        <v>425</v>
      </c>
      <c r="M379" s="14" t="s">
        <v>120</v>
      </c>
      <c r="N379" s="14" t="s">
        <v>120</v>
      </c>
      <c r="O379" s="14" t="s">
        <v>1190</v>
      </c>
      <c r="P379" s="14"/>
      <c r="Q379" s="14"/>
      <c r="R379" s="14" t="s">
        <v>440</v>
      </c>
      <c r="S379" s="14" t="s">
        <v>6774</v>
      </c>
      <c r="T379" s="35">
        <v>11000</v>
      </c>
      <c r="U379" s="14" t="s">
        <v>2</v>
      </c>
      <c r="V379" s="14">
        <v>44</v>
      </c>
      <c r="W379" s="16">
        <f>+IF(datos_arg[[#This Row],[Moneda]]="ARS",datos_arg[[#This Row],[Monto]],datos_arg[[#This Row],[Monto]]*datos_arg[[#This Row],[TC]])</f>
        <v>484000</v>
      </c>
      <c r="X379" s="16">
        <f>IFERROR(IF(datos_arg[[#This Row],[Moneda]]="USD",datos_arg[[#This Row],[Monto]],datos_arg[[#This Row],[Monto]]/datos_arg[[#This Row],[TC]]),0)</f>
        <v>11000</v>
      </c>
      <c r="Y379" s="14"/>
    </row>
    <row r="380" spans="1:25" x14ac:dyDescent="0.25">
      <c r="A380" s="14">
        <f t="shared" si="5"/>
        <v>377</v>
      </c>
      <c r="B380" s="1">
        <v>43678</v>
      </c>
      <c r="C380" s="18">
        <f>+YEAR(datos_arg[[#This Row],[Fecha]])</f>
        <v>2019</v>
      </c>
      <c r="D380" s="18">
        <f>+MONTH(datos_arg[[#This Row],[Fecha]])</f>
        <v>8</v>
      </c>
      <c r="E380" s="14" t="s">
        <v>449</v>
      </c>
      <c r="F380" s="14" t="s">
        <v>523</v>
      </c>
      <c r="G380" s="14"/>
      <c r="H380" s="14" t="s">
        <v>7132</v>
      </c>
      <c r="I380" s="14" t="s">
        <v>7132</v>
      </c>
      <c r="J380" s="14" t="s">
        <v>425</v>
      </c>
      <c r="K380" s="14"/>
      <c r="L380" s="14" t="s">
        <v>425</v>
      </c>
      <c r="M380" s="14" t="s">
        <v>524</v>
      </c>
      <c r="N380" s="14" t="s">
        <v>524</v>
      </c>
      <c r="O380" s="14" t="s">
        <v>2329</v>
      </c>
      <c r="P380" s="14"/>
      <c r="Q380" s="14"/>
      <c r="R380" s="14" t="s">
        <v>523</v>
      </c>
      <c r="S380" s="14" t="s">
        <v>440</v>
      </c>
      <c r="T380" s="35">
        <v>1000</v>
      </c>
      <c r="U380" s="14" t="s">
        <v>2</v>
      </c>
      <c r="V380" s="14">
        <v>44</v>
      </c>
      <c r="W380" s="16">
        <f>+IF(datos_arg[[#This Row],[Moneda]]="ARS",datos_arg[[#This Row],[Monto]],datos_arg[[#This Row],[Monto]]*datos_arg[[#This Row],[TC]])</f>
        <v>44000</v>
      </c>
      <c r="X380" s="16">
        <f>IFERROR(IF(datos_arg[[#This Row],[Moneda]]="USD",datos_arg[[#This Row],[Monto]],datos_arg[[#This Row],[Monto]]/datos_arg[[#This Row],[TC]]),0)</f>
        <v>1000</v>
      </c>
      <c r="Y380" s="14"/>
    </row>
    <row r="381" spans="1:25" x14ac:dyDescent="0.25">
      <c r="A381" s="14">
        <f t="shared" si="5"/>
        <v>378</v>
      </c>
      <c r="B381" s="1">
        <v>43678</v>
      </c>
      <c r="C381" s="18">
        <f>+YEAR(datos_arg[[#This Row],[Fecha]])</f>
        <v>2019</v>
      </c>
      <c r="D381" s="18">
        <f>+MONTH(datos_arg[[#This Row],[Fecha]])</f>
        <v>8</v>
      </c>
      <c r="E381" s="14" t="s">
        <v>1016</v>
      </c>
      <c r="F381" s="14" t="s">
        <v>5364</v>
      </c>
      <c r="G381" s="14" t="s">
        <v>6703</v>
      </c>
      <c r="H381" s="14" t="s">
        <v>7132</v>
      </c>
      <c r="I381" s="14" t="s">
        <v>7132</v>
      </c>
      <c r="J381" s="14" t="s">
        <v>425</v>
      </c>
      <c r="K381" s="14"/>
      <c r="L381" s="14" t="s">
        <v>425</v>
      </c>
      <c r="M381" s="14" t="s">
        <v>118</v>
      </c>
      <c r="N381" s="14" t="s">
        <v>118</v>
      </c>
      <c r="O381" s="14"/>
      <c r="P381" s="14"/>
      <c r="Q381" s="14"/>
      <c r="R381" s="14" t="s">
        <v>5364</v>
      </c>
      <c r="S381" s="14" t="s">
        <v>440</v>
      </c>
      <c r="T381" s="35">
        <v>2000</v>
      </c>
      <c r="U381" s="14" t="s">
        <v>2</v>
      </c>
      <c r="V381" s="14">
        <v>44.5</v>
      </c>
      <c r="W381" s="16">
        <f>+IF(datos_arg[[#This Row],[Moneda]]="ARS",datos_arg[[#This Row],[Monto]],datos_arg[[#This Row],[Monto]]*datos_arg[[#This Row],[TC]])</f>
        <v>89000</v>
      </c>
      <c r="X381" s="16">
        <f>IFERROR(IF(datos_arg[[#This Row],[Moneda]]="USD",datos_arg[[#This Row],[Monto]],datos_arg[[#This Row],[Monto]]/datos_arg[[#This Row],[TC]]),0)</f>
        <v>2000</v>
      </c>
      <c r="Y381" s="14"/>
    </row>
    <row r="382" spans="1:25" x14ac:dyDescent="0.25">
      <c r="A382" s="14">
        <f t="shared" si="5"/>
        <v>379</v>
      </c>
      <c r="B382" s="1">
        <v>43678</v>
      </c>
      <c r="C382" s="18">
        <f>+YEAR(datos_arg[[#This Row],[Fecha]])</f>
        <v>2019</v>
      </c>
      <c r="D382" s="18">
        <f>+MONTH(datos_arg[[#This Row],[Fecha]])</f>
        <v>8</v>
      </c>
      <c r="E382" s="14" t="s">
        <v>1016</v>
      </c>
      <c r="F382" s="14" t="s">
        <v>5364</v>
      </c>
      <c r="G382" s="14" t="s">
        <v>6699</v>
      </c>
      <c r="H382" s="14" t="s">
        <v>7132</v>
      </c>
      <c r="I382" s="14" t="s">
        <v>7132</v>
      </c>
      <c r="J382" s="14" t="s">
        <v>425</v>
      </c>
      <c r="K382" s="14"/>
      <c r="L382" s="14" t="s">
        <v>425</v>
      </c>
      <c r="M382" s="14" t="s">
        <v>137</v>
      </c>
      <c r="N382" s="14" t="s">
        <v>137</v>
      </c>
      <c r="O382" s="14"/>
      <c r="P382" s="14"/>
      <c r="Q382" s="14"/>
      <c r="R382" s="14" t="s">
        <v>5364</v>
      </c>
      <c r="S382" s="14" t="s">
        <v>440</v>
      </c>
      <c r="T382" s="35">
        <v>3000</v>
      </c>
      <c r="U382" s="14" t="s">
        <v>2</v>
      </c>
      <c r="V382" s="14">
        <v>44.5</v>
      </c>
      <c r="W382" s="16">
        <f>+IF(datos_arg[[#This Row],[Moneda]]="ARS",datos_arg[[#This Row],[Monto]],datos_arg[[#This Row],[Monto]]*datos_arg[[#This Row],[TC]])</f>
        <v>133500</v>
      </c>
      <c r="X382" s="16">
        <f>IFERROR(IF(datos_arg[[#This Row],[Moneda]]="USD",datos_arg[[#This Row],[Monto]],datos_arg[[#This Row],[Monto]]/datos_arg[[#This Row],[TC]]),0)</f>
        <v>3000</v>
      </c>
      <c r="Y382" s="14"/>
    </row>
    <row r="383" spans="1:25" ht="15" customHeight="1" x14ac:dyDescent="0.25">
      <c r="A383" s="14">
        <f t="shared" si="5"/>
        <v>380</v>
      </c>
      <c r="B383" s="1">
        <v>43678</v>
      </c>
      <c r="C383" s="18">
        <f>+YEAR(datos_arg[[#This Row],[Fecha]])</f>
        <v>2019</v>
      </c>
      <c r="D383" s="18">
        <f>+MONTH(datos_arg[[#This Row],[Fecha]])</f>
        <v>8</v>
      </c>
      <c r="E383" s="14" t="s">
        <v>1015</v>
      </c>
      <c r="F383" s="14" t="s">
        <v>430</v>
      </c>
      <c r="G383" s="14"/>
      <c r="H383" s="14" t="s">
        <v>7132</v>
      </c>
      <c r="I383" s="14" t="s">
        <v>7132</v>
      </c>
      <c r="J383" s="14" t="s">
        <v>425</v>
      </c>
      <c r="K383" s="14"/>
      <c r="L383" s="14" t="s">
        <v>425</v>
      </c>
      <c r="M383" s="14" t="s">
        <v>102</v>
      </c>
      <c r="N383" s="14" t="s">
        <v>480</v>
      </c>
      <c r="O383" s="14"/>
      <c r="P383" s="14"/>
      <c r="Q383" s="14"/>
      <c r="R383" s="14" t="s">
        <v>430</v>
      </c>
      <c r="S383" s="14" t="s">
        <v>439</v>
      </c>
      <c r="T383" s="35">
        <v>300</v>
      </c>
      <c r="U383" s="14" t="s">
        <v>4</v>
      </c>
      <c r="V383" s="14">
        <v>44.5</v>
      </c>
      <c r="W383" s="16">
        <f>+IF(datos_arg[[#This Row],[Moneda]]="ARS",datos_arg[[#This Row],[Monto]],datos_arg[[#This Row],[Monto]]*datos_arg[[#This Row],[TC]])</f>
        <v>300</v>
      </c>
      <c r="X383" s="16">
        <f>IFERROR(IF(datos_arg[[#This Row],[Moneda]]="USD",datos_arg[[#This Row],[Monto]],datos_arg[[#This Row],[Monto]]/datos_arg[[#This Row],[TC]]),0)</f>
        <v>6.7415730337078648</v>
      </c>
      <c r="Y383" s="14"/>
    </row>
    <row r="384" spans="1:25" ht="15" customHeight="1" x14ac:dyDescent="0.25">
      <c r="A384" s="14">
        <f t="shared" si="5"/>
        <v>381</v>
      </c>
      <c r="B384" s="1">
        <v>43679</v>
      </c>
      <c r="C384" s="18">
        <f>+YEAR(datos_arg[[#This Row],[Fecha]])</f>
        <v>2019</v>
      </c>
      <c r="D384" s="18">
        <f>+MONTH(datos_arg[[#This Row],[Fecha]])</f>
        <v>8</v>
      </c>
      <c r="E384" s="14" t="s">
        <v>1015</v>
      </c>
      <c r="F384" s="14" t="s">
        <v>403</v>
      </c>
      <c r="G384" s="14" t="s">
        <v>970</v>
      </c>
      <c r="H384" s="14" t="s">
        <v>7132</v>
      </c>
      <c r="I384" s="14" t="s">
        <v>7132</v>
      </c>
      <c r="J384" s="14" t="s">
        <v>425</v>
      </c>
      <c r="K384" s="14"/>
      <c r="L384" s="14" t="s">
        <v>425</v>
      </c>
      <c r="M384" s="14" t="s">
        <v>493</v>
      </c>
      <c r="N384" s="14" t="s">
        <v>645</v>
      </c>
      <c r="O384" s="14" t="s">
        <v>646</v>
      </c>
      <c r="P384" s="14"/>
      <c r="Q384" s="14"/>
      <c r="R384" s="14" t="s">
        <v>970</v>
      </c>
      <c r="S384" s="14" t="s">
        <v>439</v>
      </c>
      <c r="T384" s="35">
        <v>620</v>
      </c>
      <c r="U384" s="14" t="s">
        <v>4</v>
      </c>
      <c r="V384" s="14">
        <v>44</v>
      </c>
      <c r="W384" s="16">
        <f>+IF(datos_arg[[#This Row],[Moneda]]="ARS",datos_arg[[#This Row],[Monto]],datos_arg[[#This Row],[Monto]]*datos_arg[[#This Row],[TC]])</f>
        <v>620</v>
      </c>
      <c r="X384" s="16">
        <f>IFERROR(IF(datos_arg[[#This Row],[Moneda]]="USD",datos_arg[[#This Row],[Monto]],datos_arg[[#This Row],[Monto]]/datos_arg[[#This Row],[TC]]),0)</f>
        <v>14.090909090909092</v>
      </c>
      <c r="Y384" s="14"/>
    </row>
    <row r="385" spans="1:25" ht="15" customHeight="1" x14ac:dyDescent="0.25">
      <c r="A385" s="14">
        <f t="shared" si="5"/>
        <v>382</v>
      </c>
      <c r="B385" s="1">
        <v>43679</v>
      </c>
      <c r="C385" s="18">
        <f>+YEAR(datos_arg[[#This Row],[Fecha]])</f>
        <v>2019</v>
      </c>
      <c r="D385" s="18">
        <f>+MONTH(datos_arg[[#This Row],[Fecha]])</f>
        <v>8</v>
      </c>
      <c r="E385" s="14" t="s">
        <v>617</v>
      </c>
      <c r="F385" s="14" t="s">
        <v>8101</v>
      </c>
      <c r="G385" s="14"/>
      <c r="H385" s="14" t="s">
        <v>8103</v>
      </c>
      <c r="I385" s="14" t="s">
        <v>8104</v>
      </c>
      <c r="J385" s="14" t="s">
        <v>472</v>
      </c>
      <c r="K385" s="14" t="s">
        <v>421</v>
      </c>
      <c r="L385" s="14" t="s">
        <v>421</v>
      </c>
      <c r="M385" s="14" t="s">
        <v>472</v>
      </c>
      <c r="N385" s="14" t="s">
        <v>140</v>
      </c>
      <c r="O385" s="14" t="s">
        <v>472</v>
      </c>
      <c r="P385" s="14"/>
      <c r="Q385" s="14">
        <v>1</v>
      </c>
      <c r="R385" s="14" t="s">
        <v>8101</v>
      </c>
      <c r="S385" s="14" t="s">
        <v>439</v>
      </c>
      <c r="T385" s="35">
        <v>6800</v>
      </c>
      <c r="U385" s="14" t="s">
        <v>4</v>
      </c>
      <c r="V385" s="14">
        <v>44</v>
      </c>
      <c r="W385" s="16">
        <f>+IF(datos_arg[[#This Row],[Moneda]]="ARS",datos_arg[[#This Row],[Monto]],datos_arg[[#This Row],[Monto]]*datos_arg[[#This Row],[TC]])</f>
        <v>6800</v>
      </c>
      <c r="X385" s="16">
        <f>IFERROR(IF(datos_arg[[#This Row],[Moneda]]="USD",datos_arg[[#This Row],[Monto]],datos_arg[[#This Row],[Monto]]/datos_arg[[#This Row],[TC]]),0)</f>
        <v>154.54545454545453</v>
      </c>
      <c r="Y385" s="14"/>
    </row>
    <row r="386" spans="1:25" ht="15" customHeight="1" x14ac:dyDescent="0.25">
      <c r="A386" s="14">
        <f t="shared" si="5"/>
        <v>383</v>
      </c>
      <c r="B386" s="1">
        <v>43679</v>
      </c>
      <c r="C386" s="18">
        <f>+YEAR(datos_arg[[#This Row],[Fecha]])</f>
        <v>2019</v>
      </c>
      <c r="D386" s="18">
        <f>+MONTH(datos_arg[[#This Row],[Fecha]])</f>
        <v>8</v>
      </c>
      <c r="E386" s="14" t="s">
        <v>617</v>
      </c>
      <c r="F386" s="14" t="s">
        <v>5384</v>
      </c>
      <c r="G386" s="14"/>
      <c r="H386" s="14" t="s">
        <v>7</v>
      </c>
      <c r="I386" s="14" t="s">
        <v>7132</v>
      </c>
      <c r="J386" s="14" t="s">
        <v>649</v>
      </c>
      <c r="K386" s="14" t="s">
        <v>420</v>
      </c>
      <c r="L386" s="14" t="s">
        <v>426</v>
      </c>
      <c r="M386" s="14" t="s">
        <v>649</v>
      </c>
      <c r="N386" s="14" t="s">
        <v>650</v>
      </c>
      <c r="O386" s="14" t="s">
        <v>651</v>
      </c>
      <c r="P386" s="14"/>
      <c r="Q386" s="14">
        <v>1</v>
      </c>
      <c r="R386" s="14" t="s">
        <v>5384</v>
      </c>
      <c r="S386" s="14" t="s">
        <v>439</v>
      </c>
      <c r="T386" s="35">
        <v>14300</v>
      </c>
      <c r="U386" s="14" t="s">
        <v>4</v>
      </c>
      <c r="V386" s="14">
        <v>44</v>
      </c>
      <c r="W386" s="16">
        <f>+IF(datos_arg[[#This Row],[Moneda]]="ARS",datos_arg[[#This Row],[Monto]],datos_arg[[#This Row],[Monto]]*datos_arg[[#This Row],[TC]])</f>
        <v>14300</v>
      </c>
      <c r="X386" s="16">
        <f>IFERROR(IF(datos_arg[[#This Row],[Moneda]]="USD",datos_arg[[#This Row],[Monto]],datos_arg[[#This Row],[Monto]]/datos_arg[[#This Row],[TC]]),0)</f>
        <v>325</v>
      </c>
      <c r="Y386" s="14"/>
    </row>
    <row r="387" spans="1:25" ht="15" customHeight="1" x14ac:dyDescent="0.25">
      <c r="A387" s="14">
        <f t="shared" si="5"/>
        <v>384</v>
      </c>
      <c r="B387" s="1">
        <v>43679</v>
      </c>
      <c r="C387" s="18">
        <f>+YEAR(datos_arg[[#This Row],[Fecha]])</f>
        <v>2019</v>
      </c>
      <c r="D387" s="18">
        <f>+MONTH(datos_arg[[#This Row],[Fecha]])</f>
        <v>8</v>
      </c>
      <c r="E387" s="14" t="s">
        <v>617</v>
      </c>
      <c r="F387" s="14" t="s">
        <v>6652</v>
      </c>
      <c r="G387" s="14" t="s">
        <v>6653</v>
      </c>
      <c r="H387" s="14" t="s">
        <v>6648</v>
      </c>
      <c r="I387" s="14" t="s">
        <v>3955</v>
      </c>
      <c r="J387" s="14" t="s">
        <v>647</v>
      </c>
      <c r="K387" s="14" t="s">
        <v>421</v>
      </c>
      <c r="L387" s="14" t="s">
        <v>421</v>
      </c>
      <c r="M387" s="14" t="s">
        <v>647</v>
      </c>
      <c r="N387" s="14" t="s">
        <v>648</v>
      </c>
      <c r="O387" s="14" t="s">
        <v>139</v>
      </c>
      <c r="P387" s="14"/>
      <c r="Q387" s="14">
        <v>1</v>
      </c>
      <c r="R387" s="14" t="s">
        <v>6653</v>
      </c>
      <c r="S387" s="14" t="s">
        <v>439</v>
      </c>
      <c r="T387" s="35">
        <v>3000</v>
      </c>
      <c r="U387" s="14" t="s">
        <v>4</v>
      </c>
      <c r="V387" s="14">
        <v>44</v>
      </c>
      <c r="W387" s="16">
        <f>+IF(datos_arg[[#This Row],[Moneda]]="ARS",datos_arg[[#This Row],[Monto]],datos_arg[[#This Row],[Monto]]*datos_arg[[#This Row],[TC]])</f>
        <v>3000</v>
      </c>
      <c r="X387" s="16">
        <f>IFERROR(IF(datos_arg[[#This Row],[Moneda]]="USD",datos_arg[[#This Row],[Monto]],datos_arg[[#This Row],[Monto]]/datos_arg[[#This Row],[TC]]),0)</f>
        <v>68.181818181818187</v>
      </c>
      <c r="Y387" s="14"/>
    </row>
    <row r="388" spans="1:25" ht="15" customHeight="1" x14ac:dyDescent="0.25">
      <c r="A388" s="14">
        <f t="shared" si="5"/>
        <v>385</v>
      </c>
      <c r="B388" s="1">
        <v>43679</v>
      </c>
      <c r="C388" s="18">
        <f>+YEAR(datos_arg[[#This Row],[Fecha]])</f>
        <v>2019</v>
      </c>
      <c r="D388" s="18">
        <f>+MONTH(datos_arg[[#This Row],[Fecha]])</f>
        <v>8</v>
      </c>
      <c r="E388" s="14" t="s">
        <v>617</v>
      </c>
      <c r="F388" s="14" t="s">
        <v>8101</v>
      </c>
      <c r="G388" s="14"/>
      <c r="H388" s="14" t="s">
        <v>8103</v>
      </c>
      <c r="I388" s="14" t="s">
        <v>8104</v>
      </c>
      <c r="J388" s="14" t="s">
        <v>488</v>
      </c>
      <c r="K388" s="14" t="s">
        <v>420</v>
      </c>
      <c r="L388" s="14" t="s">
        <v>426</v>
      </c>
      <c r="M388" s="14" t="s">
        <v>423</v>
      </c>
      <c r="N388" s="14" t="s">
        <v>14</v>
      </c>
      <c r="O388" s="14" t="s">
        <v>644</v>
      </c>
      <c r="P388" s="14"/>
      <c r="Q388" s="14">
        <v>1</v>
      </c>
      <c r="R388" s="14" t="s">
        <v>8101</v>
      </c>
      <c r="S388" s="14" t="s">
        <v>439</v>
      </c>
      <c r="T388" s="35">
        <v>7275</v>
      </c>
      <c r="U388" s="14" t="s">
        <v>4</v>
      </c>
      <c r="V388" s="14">
        <v>44</v>
      </c>
      <c r="W388" s="16">
        <f>+IF(datos_arg[[#This Row],[Moneda]]="ARS",datos_arg[[#This Row],[Monto]],datos_arg[[#This Row],[Monto]]*datos_arg[[#This Row],[TC]])</f>
        <v>7275</v>
      </c>
      <c r="X388" s="16">
        <f>IFERROR(IF(datos_arg[[#This Row],[Moneda]]="USD",datos_arg[[#This Row],[Monto]],datos_arg[[#This Row],[Monto]]/datos_arg[[#This Row],[TC]]),0)</f>
        <v>165.34090909090909</v>
      </c>
      <c r="Y388" s="14"/>
    </row>
    <row r="389" spans="1:25" ht="15" customHeight="1" x14ac:dyDescent="0.25">
      <c r="A389" s="14">
        <f t="shared" si="5"/>
        <v>386</v>
      </c>
      <c r="B389" s="1">
        <v>43682</v>
      </c>
      <c r="C389" s="18">
        <f>+YEAR(datos_arg[[#This Row],[Fecha]])</f>
        <v>2019</v>
      </c>
      <c r="D389" s="18">
        <f>+MONTH(datos_arg[[#This Row],[Fecha]])</f>
        <v>8</v>
      </c>
      <c r="E389" s="14" t="s">
        <v>1015</v>
      </c>
      <c r="F389" s="14" t="s">
        <v>403</v>
      </c>
      <c r="G389" s="14" t="s">
        <v>970</v>
      </c>
      <c r="H389" s="14" t="s">
        <v>4114</v>
      </c>
      <c r="I389" s="14" t="s">
        <v>7132</v>
      </c>
      <c r="J389" s="14" t="s">
        <v>425</v>
      </c>
      <c r="K389" s="14"/>
      <c r="L389" s="14" t="s">
        <v>425</v>
      </c>
      <c r="M389" s="14" t="s">
        <v>653</v>
      </c>
      <c r="N389" s="14" t="s">
        <v>95</v>
      </c>
      <c r="O389" s="14" t="s">
        <v>654</v>
      </c>
      <c r="P389" s="14"/>
      <c r="Q389" s="14"/>
      <c r="R389" s="14" t="s">
        <v>970</v>
      </c>
      <c r="S389" s="14" t="s">
        <v>439</v>
      </c>
      <c r="T389" s="35">
        <v>250</v>
      </c>
      <c r="U389" s="14" t="s">
        <v>4</v>
      </c>
      <c r="V389" s="14">
        <v>44</v>
      </c>
      <c r="W389" s="16">
        <f>+IF(datos_arg[[#This Row],[Moneda]]="ARS",datos_arg[[#This Row],[Monto]],datos_arg[[#This Row],[Monto]]*datos_arg[[#This Row],[TC]])</f>
        <v>250</v>
      </c>
      <c r="X389" s="16">
        <f>IFERROR(IF(datos_arg[[#This Row],[Moneda]]="USD",datos_arg[[#This Row],[Monto]],datos_arg[[#This Row],[Monto]]/datos_arg[[#This Row],[TC]]),0)</f>
        <v>5.6818181818181817</v>
      </c>
      <c r="Y389" s="14"/>
    </row>
    <row r="390" spans="1:25" ht="15" customHeight="1" x14ac:dyDescent="0.25">
      <c r="A390" s="14">
        <f t="shared" ref="A390:A453" si="6">+A389+1</f>
        <v>387</v>
      </c>
      <c r="B390" s="1">
        <v>43682</v>
      </c>
      <c r="C390" s="18">
        <f>+YEAR(datos_arg[[#This Row],[Fecha]])</f>
        <v>2019</v>
      </c>
      <c r="D390" s="18">
        <f>+MONTH(datos_arg[[#This Row],[Fecha]])</f>
        <v>8</v>
      </c>
      <c r="E390" s="14" t="s">
        <v>1015</v>
      </c>
      <c r="F390" s="14" t="s">
        <v>403</v>
      </c>
      <c r="G390" s="14" t="s">
        <v>970</v>
      </c>
      <c r="H390" s="14" t="s">
        <v>433</v>
      </c>
      <c r="I390" s="14" t="s">
        <v>590</v>
      </c>
      <c r="J390" s="14" t="s">
        <v>425</v>
      </c>
      <c r="K390" s="14"/>
      <c r="L390" s="14" t="s">
        <v>425</v>
      </c>
      <c r="M390" s="14" t="s">
        <v>433</v>
      </c>
      <c r="N390" s="14" t="s">
        <v>645</v>
      </c>
      <c r="O390" s="14" t="s">
        <v>656</v>
      </c>
      <c r="P390" s="14"/>
      <c r="Q390" s="14"/>
      <c r="R390" s="14" t="s">
        <v>970</v>
      </c>
      <c r="S390" s="14" t="s">
        <v>439</v>
      </c>
      <c r="T390" s="35">
        <v>1000</v>
      </c>
      <c r="U390" s="14" t="s">
        <v>4</v>
      </c>
      <c r="V390" s="14">
        <v>44</v>
      </c>
      <c r="W390" s="16">
        <f>+IF(datos_arg[[#This Row],[Moneda]]="ARS",datos_arg[[#This Row],[Monto]],datos_arg[[#This Row],[Monto]]*datos_arg[[#This Row],[TC]])</f>
        <v>1000</v>
      </c>
      <c r="X390" s="16">
        <f>IFERROR(IF(datos_arg[[#This Row],[Moneda]]="USD",datos_arg[[#This Row],[Monto]],datos_arg[[#This Row],[Monto]]/datos_arg[[#This Row],[TC]]),0)</f>
        <v>22.727272727272727</v>
      </c>
      <c r="Y390" s="14"/>
    </row>
    <row r="391" spans="1:25" ht="15" customHeight="1" x14ac:dyDescent="0.25">
      <c r="A391" s="14">
        <f t="shared" si="6"/>
        <v>388</v>
      </c>
      <c r="B391" s="1">
        <v>43682</v>
      </c>
      <c r="C391" s="18">
        <f>+YEAR(datos_arg[[#This Row],[Fecha]])</f>
        <v>2019</v>
      </c>
      <c r="D391" s="18">
        <f>+MONTH(datos_arg[[#This Row],[Fecha]])</f>
        <v>8</v>
      </c>
      <c r="E391" s="14" t="s">
        <v>617</v>
      </c>
      <c r="F391" s="14" t="s">
        <v>8101</v>
      </c>
      <c r="G391" s="14"/>
      <c r="H391" s="14" t="s">
        <v>8103</v>
      </c>
      <c r="I391" s="14" t="s">
        <v>8104</v>
      </c>
      <c r="J391" s="14" t="s">
        <v>488</v>
      </c>
      <c r="K391" s="14" t="s">
        <v>421</v>
      </c>
      <c r="L391" s="14" t="s">
        <v>421</v>
      </c>
      <c r="M391" s="14" t="s">
        <v>488</v>
      </c>
      <c r="N391" s="14" t="s">
        <v>39</v>
      </c>
      <c r="O391" s="14" t="s">
        <v>652</v>
      </c>
      <c r="P391" s="14"/>
      <c r="Q391" s="14">
        <v>0</v>
      </c>
      <c r="R391" s="14" t="s">
        <v>8101</v>
      </c>
      <c r="S391" s="14" t="s">
        <v>439</v>
      </c>
      <c r="T391" s="35">
        <v>12000</v>
      </c>
      <c r="U391" s="14" t="s">
        <v>4</v>
      </c>
      <c r="V391" s="14">
        <v>44</v>
      </c>
      <c r="W391" s="16">
        <f>+IF(datos_arg[[#This Row],[Moneda]]="ARS",datos_arg[[#This Row],[Monto]],datos_arg[[#This Row],[Monto]]*datos_arg[[#This Row],[TC]])</f>
        <v>12000</v>
      </c>
      <c r="X391" s="16">
        <f>IFERROR(IF(datos_arg[[#This Row],[Moneda]]="USD",datos_arg[[#This Row],[Monto]],datos_arg[[#This Row],[Monto]]/datos_arg[[#This Row],[TC]]),0)</f>
        <v>272.72727272727275</v>
      </c>
      <c r="Y391" s="14"/>
    </row>
    <row r="392" spans="1:25" ht="15" customHeight="1" x14ac:dyDescent="0.25">
      <c r="A392" s="14">
        <f t="shared" si="6"/>
        <v>389</v>
      </c>
      <c r="B392" s="1">
        <v>43682</v>
      </c>
      <c r="C392" s="18">
        <f>+YEAR(datos_arg[[#This Row],[Fecha]])</f>
        <v>2019</v>
      </c>
      <c r="D392" s="18">
        <f>+MONTH(datos_arg[[#This Row],[Fecha]])</f>
        <v>8</v>
      </c>
      <c r="E392" s="14" t="s">
        <v>1015</v>
      </c>
      <c r="F392" s="14" t="s">
        <v>403</v>
      </c>
      <c r="G392" s="14" t="s">
        <v>5383</v>
      </c>
      <c r="H392" s="14" t="s">
        <v>7132</v>
      </c>
      <c r="I392" s="14" t="s">
        <v>7132</v>
      </c>
      <c r="J392" s="14" t="s">
        <v>425</v>
      </c>
      <c r="K392" s="14"/>
      <c r="L392" s="14" t="s">
        <v>425</v>
      </c>
      <c r="M392" s="14" t="s">
        <v>310</v>
      </c>
      <c r="N392" s="14" t="s">
        <v>310</v>
      </c>
      <c r="O392" s="14" t="s">
        <v>657</v>
      </c>
      <c r="P392" s="14"/>
      <c r="Q392" s="14"/>
      <c r="R392" s="14" t="s">
        <v>5383</v>
      </c>
      <c r="S392" s="14" t="s">
        <v>439</v>
      </c>
      <c r="T392" s="35">
        <v>9500</v>
      </c>
      <c r="U392" s="14" t="s">
        <v>4</v>
      </c>
      <c r="V392" s="14">
        <v>44</v>
      </c>
      <c r="W392" s="16">
        <f>+IF(datos_arg[[#This Row],[Moneda]]="ARS",datos_arg[[#This Row],[Monto]],datos_arg[[#This Row],[Monto]]*datos_arg[[#This Row],[TC]])</f>
        <v>9500</v>
      </c>
      <c r="X392" s="16">
        <f>IFERROR(IF(datos_arg[[#This Row],[Moneda]]="USD",datos_arg[[#This Row],[Monto]],datos_arg[[#This Row],[Monto]]/datos_arg[[#This Row],[TC]]),0)</f>
        <v>215.90909090909091</v>
      </c>
      <c r="Y392" s="14"/>
    </row>
    <row r="393" spans="1:25" ht="15" customHeight="1" x14ac:dyDescent="0.25">
      <c r="A393" s="14">
        <f t="shared" si="6"/>
        <v>390</v>
      </c>
      <c r="B393" s="1">
        <v>43682</v>
      </c>
      <c r="C393" s="18">
        <f>+YEAR(datos_arg[[#This Row],[Fecha]])</f>
        <v>2019</v>
      </c>
      <c r="D393" s="18">
        <f>+MONTH(datos_arg[[#This Row],[Fecha]])</f>
        <v>8</v>
      </c>
      <c r="E393" s="14" t="s">
        <v>617</v>
      </c>
      <c r="F393" s="14" t="s">
        <v>5384</v>
      </c>
      <c r="G393" s="14"/>
      <c r="H393" s="14" t="s">
        <v>7</v>
      </c>
      <c r="I393" s="14" t="s">
        <v>7132</v>
      </c>
      <c r="J393" s="14" t="s">
        <v>425</v>
      </c>
      <c r="K393" s="14" t="s">
        <v>420</v>
      </c>
      <c r="L393" s="14" t="s">
        <v>426</v>
      </c>
      <c r="M393" s="14" t="s">
        <v>658</v>
      </c>
      <c r="N393" s="14" t="s">
        <v>20</v>
      </c>
      <c r="O393" s="14" t="s">
        <v>659</v>
      </c>
      <c r="P393" s="14"/>
      <c r="Q393" s="14">
        <v>1</v>
      </c>
      <c r="R393" s="14" t="s">
        <v>5384</v>
      </c>
      <c r="S393" s="14" t="s">
        <v>439</v>
      </c>
      <c r="T393" s="35">
        <v>1000</v>
      </c>
      <c r="U393" s="14" t="s">
        <v>4</v>
      </c>
      <c r="V393" s="14">
        <v>44</v>
      </c>
      <c r="W393" s="16">
        <f>+IF(datos_arg[[#This Row],[Moneda]]="ARS",datos_arg[[#This Row],[Monto]],datos_arg[[#This Row],[Monto]]*datos_arg[[#This Row],[TC]])</f>
        <v>1000</v>
      </c>
      <c r="X393" s="16">
        <f>IFERROR(IF(datos_arg[[#This Row],[Moneda]]="USD",datos_arg[[#This Row],[Monto]],datos_arg[[#This Row],[Monto]]/datos_arg[[#This Row],[TC]]),0)</f>
        <v>22.727272727272727</v>
      </c>
      <c r="Y393" s="14"/>
    </row>
    <row r="394" spans="1:25" ht="15" customHeight="1" x14ac:dyDescent="0.25">
      <c r="A394" s="14">
        <f t="shared" si="6"/>
        <v>391</v>
      </c>
      <c r="B394" s="1">
        <v>43682</v>
      </c>
      <c r="C394" s="18">
        <f>+YEAR(datos_arg[[#This Row],[Fecha]])</f>
        <v>2019</v>
      </c>
      <c r="D394" s="18">
        <f>+MONTH(datos_arg[[#This Row],[Fecha]])</f>
        <v>8</v>
      </c>
      <c r="E394" s="14" t="s">
        <v>1015</v>
      </c>
      <c r="F394" s="14" t="s">
        <v>430</v>
      </c>
      <c r="G394" s="14"/>
      <c r="H394" s="14" t="s">
        <v>7132</v>
      </c>
      <c r="I394" s="14" t="s">
        <v>7132</v>
      </c>
      <c r="J394" s="14" t="s">
        <v>425</v>
      </c>
      <c r="K394" s="14"/>
      <c r="L394" s="14" t="s">
        <v>425</v>
      </c>
      <c r="M394" s="14" t="s">
        <v>102</v>
      </c>
      <c r="N394" s="14" t="s">
        <v>480</v>
      </c>
      <c r="O394" s="14" t="s">
        <v>655</v>
      </c>
      <c r="P394" s="14"/>
      <c r="Q394" s="14"/>
      <c r="R394" s="14" t="s">
        <v>430</v>
      </c>
      <c r="S394" s="14" t="s">
        <v>439</v>
      </c>
      <c r="T394" s="35">
        <v>6000</v>
      </c>
      <c r="U394" s="14" t="s">
        <v>4</v>
      </c>
      <c r="V394" s="14">
        <v>44</v>
      </c>
      <c r="W394" s="16">
        <f>+IF(datos_arg[[#This Row],[Moneda]]="ARS",datos_arg[[#This Row],[Monto]],datos_arg[[#This Row],[Monto]]*datos_arg[[#This Row],[TC]])</f>
        <v>6000</v>
      </c>
      <c r="X394" s="16">
        <f>IFERROR(IF(datos_arg[[#This Row],[Moneda]]="USD",datos_arg[[#This Row],[Monto]],datos_arg[[#This Row],[Monto]]/datos_arg[[#This Row],[TC]]),0)</f>
        <v>136.36363636363637</v>
      </c>
      <c r="Y394" s="14"/>
    </row>
    <row r="395" spans="1:25" x14ac:dyDescent="0.25">
      <c r="A395" s="14">
        <f t="shared" si="6"/>
        <v>392</v>
      </c>
      <c r="B395" s="1">
        <v>43685</v>
      </c>
      <c r="C395" s="18">
        <f>+YEAR(datos_arg[[#This Row],[Fecha]])</f>
        <v>2019</v>
      </c>
      <c r="D395" s="18">
        <f>+MONTH(datos_arg[[#This Row],[Fecha]])</f>
        <v>8</v>
      </c>
      <c r="E395" s="14" t="s">
        <v>407</v>
      </c>
      <c r="F395" s="14" t="s">
        <v>5360</v>
      </c>
      <c r="G395" s="14"/>
      <c r="H395" s="14" t="s">
        <v>7132</v>
      </c>
      <c r="I395" s="14" t="s">
        <v>7132</v>
      </c>
      <c r="J395" s="14" t="s">
        <v>425</v>
      </c>
      <c r="K395" s="14"/>
      <c r="L395" s="14" t="s">
        <v>425</v>
      </c>
      <c r="M395" s="14" t="s">
        <v>434</v>
      </c>
      <c r="N395" s="14" t="s">
        <v>434</v>
      </c>
      <c r="O395" s="14"/>
      <c r="P395" s="14"/>
      <c r="Q395" s="14"/>
      <c r="R395" s="14" t="s">
        <v>441</v>
      </c>
      <c r="S395" s="14" t="s">
        <v>440</v>
      </c>
      <c r="T395" s="35">
        <v>613.42500000004657</v>
      </c>
      <c r="U395" s="14" t="s">
        <v>4</v>
      </c>
      <c r="V395" s="14">
        <v>0</v>
      </c>
      <c r="W395" s="16">
        <f>+IF(datos_arg[[#This Row],[Moneda]]="ARS",datos_arg[[#This Row],[Monto]],datos_arg[[#This Row],[Monto]]*datos_arg[[#This Row],[TC]])</f>
        <v>613.42500000004657</v>
      </c>
      <c r="X395" s="16">
        <f>IFERROR(IF(datos_arg[[#This Row],[Moneda]]="USD",datos_arg[[#This Row],[Monto]],datos_arg[[#This Row],[Monto]]/datos_arg[[#This Row],[TC]]),0)</f>
        <v>0</v>
      </c>
      <c r="Y395" s="14"/>
    </row>
    <row r="396" spans="1:25" ht="15" customHeight="1" x14ac:dyDescent="0.25">
      <c r="A396" s="14">
        <f t="shared" si="6"/>
        <v>393</v>
      </c>
      <c r="B396" s="1">
        <v>43685</v>
      </c>
      <c r="C396" s="18">
        <f>+YEAR(datos_arg[[#This Row],[Fecha]])</f>
        <v>2019</v>
      </c>
      <c r="D396" s="18">
        <f>+MONTH(datos_arg[[#This Row],[Fecha]])</f>
        <v>8</v>
      </c>
      <c r="E396" s="14" t="s">
        <v>407</v>
      </c>
      <c r="F396" s="14" t="s">
        <v>5360</v>
      </c>
      <c r="G396" s="14"/>
      <c r="H396" s="14" t="s">
        <v>7132</v>
      </c>
      <c r="I396" s="14" t="s">
        <v>7132</v>
      </c>
      <c r="J396" s="14" t="s">
        <v>425</v>
      </c>
      <c r="K396" s="14"/>
      <c r="L396" s="14" t="s">
        <v>425</v>
      </c>
      <c r="M396" s="14" t="s">
        <v>434</v>
      </c>
      <c r="N396" s="14" t="s">
        <v>434</v>
      </c>
      <c r="O396" s="14"/>
      <c r="P396" s="14"/>
      <c r="Q396" s="14"/>
      <c r="R396" s="14" t="s">
        <v>439</v>
      </c>
      <c r="S396" s="14" t="s">
        <v>443</v>
      </c>
      <c r="T396" s="35">
        <v>4.4534090909098722</v>
      </c>
      <c r="U396" s="14" t="s">
        <v>2</v>
      </c>
      <c r="V396" s="14">
        <v>0</v>
      </c>
      <c r="W396" s="16">
        <f>+IF(datos_arg[[#This Row],[Moneda]]="ARS",datos_arg[[#This Row],[Monto]],datos_arg[[#This Row],[Monto]]*datos_arg[[#This Row],[TC]])</f>
        <v>0</v>
      </c>
      <c r="X396" s="16">
        <f>IFERROR(IF(datos_arg[[#This Row],[Moneda]]="USD",datos_arg[[#This Row],[Monto]],datos_arg[[#This Row],[Monto]]/datos_arg[[#This Row],[TC]]),0)</f>
        <v>4.4534090909098722</v>
      </c>
      <c r="Y396" s="14"/>
    </row>
    <row r="397" spans="1:25" ht="15" customHeight="1" x14ac:dyDescent="0.25">
      <c r="A397" s="14">
        <f t="shared" si="6"/>
        <v>394</v>
      </c>
      <c r="B397" s="1">
        <v>43685</v>
      </c>
      <c r="C397" s="18">
        <f>+YEAR(datos_arg[[#This Row],[Fecha]])</f>
        <v>2019</v>
      </c>
      <c r="D397" s="18">
        <f>+MONTH(datos_arg[[#This Row],[Fecha]])</f>
        <v>8</v>
      </c>
      <c r="E397" s="14" t="s">
        <v>5358</v>
      </c>
      <c r="F397" s="14" t="s">
        <v>85</v>
      </c>
      <c r="G397" s="14"/>
      <c r="H397" s="14" t="s">
        <v>7132</v>
      </c>
      <c r="I397" s="14" t="s">
        <v>7132</v>
      </c>
      <c r="J397" s="14" t="s">
        <v>425</v>
      </c>
      <c r="K397" s="14"/>
      <c r="L397" s="14" t="s">
        <v>425</v>
      </c>
      <c r="M397" s="14" t="s">
        <v>141</v>
      </c>
      <c r="N397" s="14" t="s">
        <v>142</v>
      </c>
      <c r="O397" s="14"/>
      <c r="P397" s="14"/>
      <c r="Q397" s="14">
        <v>1</v>
      </c>
      <c r="R397" s="14" t="s">
        <v>85</v>
      </c>
      <c r="S397" s="14" t="s">
        <v>439</v>
      </c>
      <c r="T397" s="35">
        <v>2850</v>
      </c>
      <c r="U397" s="14" t="s">
        <v>4</v>
      </c>
      <c r="V397" s="14">
        <v>44</v>
      </c>
      <c r="W397" s="16">
        <f>+IF(datos_arg[[#This Row],[Moneda]]="ARS",datos_arg[[#This Row],[Monto]],datos_arg[[#This Row],[Monto]]*datos_arg[[#This Row],[TC]])</f>
        <v>2850</v>
      </c>
      <c r="X397" s="16">
        <f>IFERROR(IF(datos_arg[[#This Row],[Moneda]]="USD",datos_arg[[#This Row],[Monto]],datos_arg[[#This Row],[Monto]]/datos_arg[[#This Row],[TC]]),0)</f>
        <v>64.772727272727266</v>
      </c>
      <c r="Y397" s="14"/>
    </row>
    <row r="398" spans="1:25" ht="15" customHeight="1" x14ac:dyDescent="0.25">
      <c r="A398" s="14">
        <f t="shared" si="6"/>
        <v>395</v>
      </c>
      <c r="B398" s="1">
        <v>43685</v>
      </c>
      <c r="C398" s="18">
        <f>+YEAR(datos_arg[[#This Row],[Fecha]])</f>
        <v>2019</v>
      </c>
      <c r="D398" s="18">
        <f>+MONTH(datos_arg[[#This Row],[Fecha]])</f>
        <v>8</v>
      </c>
      <c r="E398" s="14" t="s">
        <v>617</v>
      </c>
      <c r="F398" s="14" t="s">
        <v>5384</v>
      </c>
      <c r="G398" s="14"/>
      <c r="H398" s="14" t="s">
        <v>7</v>
      </c>
      <c r="I398" s="14" t="s">
        <v>7132</v>
      </c>
      <c r="J398" s="14" t="s">
        <v>6644</v>
      </c>
      <c r="K398" s="14" t="s">
        <v>420</v>
      </c>
      <c r="L398" s="14" t="s">
        <v>426</v>
      </c>
      <c r="M398" s="14" t="s">
        <v>468</v>
      </c>
      <c r="N398" s="14" t="s">
        <v>16</v>
      </c>
      <c r="O398" s="14" t="s">
        <v>660</v>
      </c>
      <c r="P398" s="14"/>
      <c r="Q398" s="14">
        <v>1</v>
      </c>
      <c r="R398" s="14" t="s">
        <v>5384</v>
      </c>
      <c r="S398" s="14" t="s">
        <v>439</v>
      </c>
      <c r="T398" s="35">
        <v>4500</v>
      </c>
      <c r="U398" s="14" t="s">
        <v>4</v>
      </c>
      <c r="V398" s="14">
        <v>44</v>
      </c>
      <c r="W398" s="16">
        <f>+IF(datos_arg[[#This Row],[Moneda]]="ARS",datos_arg[[#This Row],[Monto]],datos_arg[[#This Row],[Monto]]*datos_arg[[#This Row],[TC]])</f>
        <v>4500</v>
      </c>
      <c r="X398" s="16">
        <f>IFERROR(IF(datos_arg[[#This Row],[Moneda]]="USD",datos_arg[[#This Row],[Monto]],datos_arg[[#This Row],[Monto]]/datos_arg[[#This Row],[TC]]),0)</f>
        <v>102.27272727272727</v>
      </c>
      <c r="Y398" s="14"/>
    </row>
    <row r="399" spans="1:25" ht="15" customHeight="1" x14ac:dyDescent="0.25">
      <c r="A399" s="14">
        <f t="shared" si="6"/>
        <v>396</v>
      </c>
      <c r="B399" s="1">
        <v>43685</v>
      </c>
      <c r="C399" s="18">
        <f>+YEAR(datos_arg[[#This Row],[Fecha]])</f>
        <v>2019</v>
      </c>
      <c r="D399" s="18">
        <f>+MONTH(datos_arg[[#This Row],[Fecha]])</f>
        <v>8</v>
      </c>
      <c r="E399" s="14" t="s">
        <v>1015</v>
      </c>
      <c r="F399" s="14" t="s">
        <v>403</v>
      </c>
      <c r="G399" s="14" t="s">
        <v>970</v>
      </c>
      <c r="H399" s="14" t="s">
        <v>7132</v>
      </c>
      <c r="I399" s="14" t="s">
        <v>7132</v>
      </c>
      <c r="J399" s="14" t="s">
        <v>425</v>
      </c>
      <c r="K399" s="14"/>
      <c r="L399" s="14" t="s">
        <v>425</v>
      </c>
      <c r="M399" s="14" t="s">
        <v>515</v>
      </c>
      <c r="N399" s="14" t="s">
        <v>58</v>
      </c>
      <c r="O399" s="14" t="s">
        <v>664</v>
      </c>
      <c r="P399" s="14"/>
      <c r="Q399" s="14"/>
      <c r="R399" s="14" t="s">
        <v>970</v>
      </c>
      <c r="S399" s="14" t="s">
        <v>439</v>
      </c>
      <c r="T399" s="35">
        <v>3200</v>
      </c>
      <c r="U399" s="14" t="s">
        <v>4</v>
      </c>
      <c r="V399" s="14">
        <v>44</v>
      </c>
      <c r="W399" s="16">
        <f>+IF(datos_arg[[#This Row],[Moneda]]="ARS",datos_arg[[#This Row],[Monto]],datos_arg[[#This Row],[Monto]]*datos_arg[[#This Row],[TC]])</f>
        <v>3200</v>
      </c>
      <c r="X399" s="16">
        <f>IFERROR(IF(datos_arg[[#This Row],[Moneda]]="USD",datos_arg[[#This Row],[Monto]],datos_arg[[#This Row],[Monto]]/datos_arg[[#This Row],[TC]]),0)</f>
        <v>72.727272727272734</v>
      </c>
      <c r="Y399" s="14"/>
    </row>
    <row r="400" spans="1:25" ht="15" customHeight="1" x14ac:dyDescent="0.25">
      <c r="A400" s="14">
        <f t="shared" si="6"/>
        <v>397</v>
      </c>
      <c r="B400" s="1">
        <v>43685</v>
      </c>
      <c r="C400" s="18">
        <f>+YEAR(datos_arg[[#This Row],[Fecha]])</f>
        <v>2019</v>
      </c>
      <c r="D400" s="18">
        <f>+MONTH(datos_arg[[#This Row],[Fecha]])</f>
        <v>8</v>
      </c>
      <c r="E400" s="14" t="s">
        <v>1015</v>
      </c>
      <c r="F400" s="14" t="s">
        <v>403</v>
      </c>
      <c r="G400" s="14" t="s">
        <v>5383</v>
      </c>
      <c r="H400" s="14" t="s">
        <v>7132</v>
      </c>
      <c r="I400" s="14" t="s">
        <v>7132</v>
      </c>
      <c r="J400" s="14" t="s">
        <v>425</v>
      </c>
      <c r="K400" s="14"/>
      <c r="L400" s="14" t="s">
        <v>422</v>
      </c>
      <c r="M400" s="14" t="s">
        <v>143</v>
      </c>
      <c r="N400" s="14" t="s">
        <v>144</v>
      </c>
      <c r="O400" s="14"/>
      <c r="P400" s="14"/>
      <c r="Q400" s="14">
        <v>1</v>
      </c>
      <c r="R400" s="14" t="s">
        <v>5383</v>
      </c>
      <c r="S400" s="14" t="s">
        <v>439</v>
      </c>
      <c r="T400" s="35">
        <v>250</v>
      </c>
      <c r="U400" s="14" t="s">
        <v>4</v>
      </c>
      <c r="V400" s="14">
        <v>44</v>
      </c>
      <c r="W400" s="16">
        <f>+IF(datos_arg[[#This Row],[Moneda]]="ARS",datos_arg[[#This Row],[Monto]],datos_arg[[#This Row],[Monto]]*datos_arg[[#This Row],[TC]])</f>
        <v>250</v>
      </c>
      <c r="X400" s="16">
        <f>IFERROR(IF(datos_arg[[#This Row],[Moneda]]="USD",datos_arg[[#This Row],[Monto]],datos_arg[[#This Row],[Monto]]/datos_arg[[#This Row],[TC]]),0)</f>
        <v>5.6818181818181817</v>
      </c>
      <c r="Y400" s="14"/>
    </row>
    <row r="401" spans="1:25" ht="15" customHeight="1" x14ac:dyDescent="0.25">
      <c r="A401" s="14">
        <f t="shared" si="6"/>
        <v>398</v>
      </c>
      <c r="B401" s="1">
        <v>43685</v>
      </c>
      <c r="C401" s="18">
        <f>+YEAR(datos_arg[[#This Row],[Fecha]])</f>
        <v>2019</v>
      </c>
      <c r="D401" s="18">
        <f>+MONTH(datos_arg[[#This Row],[Fecha]])</f>
        <v>8</v>
      </c>
      <c r="E401" s="14" t="s">
        <v>5358</v>
      </c>
      <c r="F401" s="14" t="s">
        <v>85</v>
      </c>
      <c r="G401" s="14"/>
      <c r="H401" s="14" t="s">
        <v>7132</v>
      </c>
      <c r="I401" s="14" t="s">
        <v>7132</v>
      </c>
      <c r="J401" s="14" t="s">
        <v>425</v>
      </c>
      <c r="K401" s="14"/>
      <c r="L401" s="14" t="s">
        <v>425</v>
      </c>
      <c r="M401" s="14" t="s">
        <v>661</v>
      </c>
      <c r="N401" s="14" t="s">
        <v>662</v>
      </c>
      <c r="O401" s="14"/>
      <c r="P401" s="14"/>
      <c r="Q401" s="14">
        <v>1</v>
      </c>
      <c r="R401" s="14" t="s">
        <v>85</v>
      </c>
      <c r="S401" s="14" t="s">
        <v>439</v>
      </c>
      <c r="T401" s="35">
        <v>500</v>
      </c>
      <c r="U401" s="14" t="s">
        <v>4</v>
      </c>
      <c r="V401" s="14">
        <v>44</v>
      </c>
      <c r="W401" s="16">
        <f>+IF(datos_arg[[#This Row],[Moneda]]="ARS",datos_arg[[#This Row],[Monto]],datos_arg[[#This Row],[Monto]]*datos_arg[[#This Row],[TC]])</f>
        <v>500</v>
      </c>
      <c r="X401" s="16">
        <f>IFERROR(IF(datos_arg[[#This Row],[Moneda]]="USD",datos_arg[[#This Row],[Monto]],datos_arg[[#This Row],[Monto]]/datos_arg[[#This Row],[TC]]),0)</f>
        <v>11.363636363636363</v>
      </c>
      <c r="Y401" s="14"/>
    </row>
    <row r="402" spans="1:25" ht="15" customHeight="1" x14ac:dyDescent="0.25">
      <c r="A402" s="14">
        <f t="shared" si="6"/>
        <v>399</v>
      </c>
      <c r="B402" s="1">
        <v>43685</v>
      </c>
      <c r="C402" s="18">
        <f>+YEAR(datos_arg[[#This Row],[Fecha]])</f>
        <v>2019</v>
      </c>
      <c r="D402" s="18">
        <f>+MONTH(datos_arg[[#This Row],[Fecha]])</f>
        <v>8</v>
      </c>
      <c r="E402" s="14" t="s">
        <v>1015</v>
      </c>
      <c r="F402" s="14" t="s">
        <v>430</v>
      </c>
      <c r="G402" s="14"/>
      <c r="H402" s="14" t="s">
        <v>7132</v>
      </c>
      <c r="I402" s="14" t="s">
        <v>7132</v>
      </c>
      <c r="J402" s="14" t="s">
        <v>425</v>
      </c>
      <c r="K402" s="14"/>
      <c r="L402" s="14" t="s">
        <v>425</v>
      </c>
      <c r="M402" s="14" t="s">
        <v>60</v>
      </c>
      <c r="N402" s="14" t="s">
        <v>26</v>
      </c>
      <c r="O402" s="14"/>
      <c r="P402" s="14"/>
      <c r="Q402" s="14"/>
      <c r="R402" s="14" t="s">
        <v>430</v>
      </c>
      <c r="S402" s="14" t="s">
        <v>439</v>
      </c>
      <c r="T402" s="35">
        <v>4500</v>
      </c>
      <c r="U402" s="14" t="s">
        <v>4</v>
      </c>
      <c r="V402" s="14">
        <v>44</v>
      </c>
      <c r="W402" s="16">
        <f>+IF(datos_arg[[#This Row],[Moneda]]="ARS",datos_arg[[#This Row],[Monto]],datos_arg[[#This Row],[Monto]]*datos_arg[[#This Row],[TC]])</f>
        <v>4500</v>
      </c>
      <c r="X402" s="16">
        <f>IFERROR(IF(datos_arg[[#This Row],[Moneda]]="USD",datos_arg[[#This Row],[Monto]],datos_arg[[#This Row],[Monto]]/datos_arg[[#This Row],[TC]]),0)</f>
        <v>102.27272727272727</v>
      </c>
      <c r="Y402" s="14"/>
    </row>
    <row r="403" spans="1:25" ht="15" customHeight="1" x14ac:dyDescent="0.25">
      <c r="A403" s="14">
        <f t="shared" si="6"/>
        <v>400</v>
      </c>
      <c r="B403" s="1">
        <v>43685</v>
      </c>
      <c r="C403" s="18">
        <f>+YEAR(datos_arg[[#This Row],[Fecha]])</f>
        <v>2019</v>
      </c>
      <c r="D403" s="18">
        <f>+MONTH(datos_arg[[#This Row],[Fecha]])</f>
        <v>8</v>
      </c>
      <c r="E403" s="14" t="s">
        <v>1015</v>
      </c>
      <c r="F403" s="14" t="s">
        <v>403</v>
      </c>
      <c r="G403" s="14" t="s">
        <v>5382</v>
      </c>
      <c r="H403" s="14" t="s">
        <v>6646</v>
      </c>
      <c r="I403" s="14" t="s">
        <v>6689</v>
      </c>
      <c r="J403" s="14" t="s">
        <v>425</v>
      </c>
      <c r="K403" s="14"/>
      <c r="L403" s="14" t="s">
        <v>425</v>
      </c>
      <c r="M403" s="14" t="s">
        <v>158</v>
      </c>
      <c r="N403" s="14" t="s">
        <v>145</v>
      </c>
      <c r="O403" s="14" t="s">
        <v>663</v>
      </c>
      <c r="P403" s="14"/>
      <c r="Q403" s="14"/>
      <c r="R403" s="14" t="s">
        <v>5382</v>
      </c>
      <c r="S403" s="14" t="s">
        <v>439</v>
      </c>
      <c r="T403" s="35">
        <v>1400</v>
      </c>
      <c r="U403" s="14" t="s">
        <v>4</v>
      </c>
      <c r="V403" s="14">
        <v>44</v>
      </c>
      <c r="W403" s="16">
        <f>+IF(datos_arg[[#This Row],[Moneda]]="ARS",datos_arg[[#This Row],[Monto]],datos_arg[[#This Row],[Monto]]*datos_arg[[#This Row],[TC]])</f>
        <v>1400</v>
      </c>
      <c r="X403" s="16">
        <f>IFERROR(IF(datos_arg[[#This Row],[Moneda]]="USD",datos_arg[[#This Row],[Monto]],datos_arg[[#This Row],[Monto]]/datos_arg[[#This Row],[TC]]),0)</f>
        <v>31.818181818181817</v>
      </c>
      <c r="Y403" s="14"/>
    </row>
    <row r="404" spans="1:25" ht="15" customHeight="1" x14ac:dyDescent="0.25">
      <c r="A404" s="14">
        <f t="shared" si="6"/>
        <v>401</v>
      </c>
      <c r="B404" s="1">
        <v>43685</v>
      </c>
      <c r="C404" s="18">
        <f>+YEAR(datos_arg[[#This Row],[Fecha]])</f>
        <v>2019</v>
      </c>
      <c r="D404" s="18">
        <f>+MONTH(datos_arg[[#This Row],[Fecha]])</f>
        <v>8</v>
      </c>
      <c r="E404" s="14" t="s">
        <v>617</v>
      </c>
      <c r="F404" s="14" t="s">
        <v>8101</v>
      </c>
      <c r="G404" s="14"/>
      <c r="H404" s="14" t="s">
        <v>6646</v>
      </c>
      <c r="I404" s="14" t="s">
        <v>6690</v>
      </c>
      <c r="J404" s="14" t="s">
        <v>425</v>
      </c>
      <c r="K404" s="14"/>
      <c r="L404" s="14" t="s">
        <v>425</v>
      </c>
      <c r="M404" s="14" t="s">
        <v>665</v>
      </c>
      <c r="N404" s="14" t="s">
        <v>14</v>
      </c>
      <c r="O404" s="14" t="s">
        <v>666</v>
      </c>
      <c r="P404" s="14"/>
      <c r="Q404" s="14"/>
      <c r="R404" s="14" t="s">
        <v>8101</v>
      </c>
      <c r="S404" s="14" t="s">
        <v>439</v>
      </c>
      <c r="T404" s="35">
        <v>5000</v>
      </c>
      <c r="U404" s="14" t="s">
        <v>4</v>
      </c>
      <c r="V404" s="14">
        <v>44</v>
      </c>
      <c r="W404" s="16">
        <f>+IF(datos_arg[[#This Row],[Moneda]]="ARS",datos_arg[[#This Row],[Monto]],datos_arg[[#This Row],[Monto]]*datos_arg[[#This Row],[TC]])</f>
        <v>5000</v>
      </c>
      <c r="X404" s="16">
        <f>IFERROR(IF(datos_arg[[#This Row],[Moneda]]="USD",datos_arg[[#This Row],[Monto]],datos_arg[[#This Row],[Monto]]/datos_arg[[#This Row],[TC]]),0)</f>
        <v>113.63636363636364</v>
      </c>
      <c r="Y404" s="14"/>
    </row>
    <row r="405" spans="1:25" x14ac:dyDescent="0.25">
      <c r="A405" s="14">
        <f t="shared" si="6"/>
        <v>402</v>
      </c>
      <c r="B405" s="1">
        <v>43689</v>
      </c>
      <c r="C405" s="18">
        <f>+YEAR(datos_arg[[#This Row],[Fecha]])</f>
        <v>2019</v>
      </c>
      <c r="D405" s="18">
        <f>+MONTH(datos_arg[[#This Row],[Fecha]])</f>
        <v>8</v>
      </c>
      <c r="E405" s="14" t="s">
        <v>449</v>
      </c>
      <c r="F405" s="14" t="s">
        <v>505</v>
      </c>
      <c r="G405" s="14"/>
      <c r="H405" s="14" t="s">
        <v>7</v>
      </c>
      <c r="I405" s="14" t="s">
        <v>7132</v>
      </c>
      <c r="J405" s="14" t="s">
        <v>425</v>
      </c>
      <c r="K405" s="14"/>
      <c r="L405" s="14" t="s">
        <v>425</v>
      </c>
      <c r="M405" s="14" t="s">
        <v>667</v>
      </c>
      <c r="N405" s="14" t="s">
        <v>138</v>
      </c>
      <c r="O405" s="14" t="s">
        <v>668</v>
      </c>
      <c r="P405" s="14"/>
      <c r="Q405" s="14"/>
      <c r="R405" s="14" t="s">
        <v>505</v>
      </c>
      <c r="S405" s="14" t="s">
        <v>440</v>
      </c>
      <c r="T405" s="35">
        <v>600</v>
      </c>
      <c r="U405" s="14" t="s">
        <v>2</v>
      </c>
      <c r="V405" s="14">
        <v>44</v>
      </c>
      <c r="W405" s="16">
        <f>+IF(datos_arg[[#This Row],[Moneda]]="ARS",datos_arg[[#This Row],[Monto]],datos_arg[[#This Row],[Monto]]*datos_arg[[#This Row],[TC]])</f>
        <v>26400</v>
      </c>
      <c r="X405" s="16">
        <f>IFERROR(IF(datos_arg[[#This Row],[Moneda]]="USD",datos_arg[[#This Row],[Monto]],datos_arg[[#This Row],[Monto]]/datos_arg[[#This Row],[TC]]),0)</f>
        <v>600</v>
      </c>
      <c r="Y405" s="14"/>
    </row>
    <row r="406" spans="1:25" x14ac:dyDescent="0.25">
      <c r="A406" s="14">
        <f t="shared" si="6"/>
        <v>403</v>
      </c>
      <c r="B406" s="1">
        <v>43689</v>
      </c>
      <c r="C406" s="18">
        <f>+YEAR(datos_arg[[#This Row],[Fecha]])</f>
        <v>2019</v>
      </c>
      <c r="D406" s="18">
        <f>+MONTH(datos_arg[[#This Row],[Fecha]])</f>
        <v>8</v>
      </c>
      <c r="E406" s="14" t="s">
        <v>617</v>
      </c>
      <c r="F406" s="14" t="s">
        <v>6652</v>
      </c>
      <c r="G406" s="14" t="s">
        <v>6653</v>
      </c>
      <c r="H406" s="14" t="s">
        <v>6648</v>
      </c>
      <c r="I406" s="14" t="s">
        <v>3955</v>
      </c>
      <c r="J406" s="14" t="s">
        <v>761</v>
      </c>
      <c r="K406" s="14" t="s">
        <v>421</v>
      </c>
      <c r="L406" s="14" t="s">
        <v>421</v>
      </c>
      <c r="M406" s="14" t="s">
        <v>578</v>
      </c>
      <c r="N406" s="14" t="s">
        <v>25</v>
      </c>
      <c r="O406" s="14" t="s">
        <v>669</v>
      </c>
      <c r="P406" s="14"/>
      <c r="Q406" s="14">
        <v>1</v>
      </c>
      <c r="R406" s="14" t="s">
        <v>6653</v>
      </c>
      <c r="S406" s="14" t="s">
        <v>440</v>
      </c>
      <c r="T406" s="35">
        <v>260</v>
      </c>
      <c r="U406" s="14" t="s">
        <v>2</v>
      </c>
      <c r="V406" s="14">
        <v>44</v>
      </c>
      <c r="W406" s="16">
        <f>+IF(datos_arg[[#This Row],[Moneda]]="ARS",datos_arg[[#This Row],[Monto]],datos_arg[[#This Row],[Monto]]*datos_arg[[#This Row],[TC]])</f>
        <v>11440</v>
      </c>
      <c r="X406" s="16">
        <f>IFERROR(IF(datos_arg[[#This Row],[Moneda]]="USD",datos_arg[[#This Row],[Monto]],datos_arg[[#This Row],[Monto]]/datos_arg[[#This Row],[TC]]),0)</f>
        <v>260</v>
      </c>
      <c r="Y406" s="14"/>
    </row>
    <row r="407" spans="1:25" ht="15" customHeight="1" x14ac:dyDescent="0.25">
      <c r="A407" s="14">
        <f t="shared" si="6"/>
        <v>404</v>
      </c>
      <c r="B407" s="1">
        <v>43689</v>
      </c>
      <c r="C407" s="18">
        <f>+YEAR(datos_arg[[#This Row],[Fecha]])</f>
        <v>2019</v>
      </c>
      <c r="D407" s="18">
        <f>+MONTH(datos_arg[[#This Row],[Fecha]])</f>
        <v>8</v>
      </c>
      <c r="E407" s="14" t="s">
        <v>617</v>
      </c>
      <c r="F407" s="14" t="s">
        <v>6652</v>
      </c>
      <c r="G407" s="14" t="s">
        <v>6653</v>
      </c>
      <c r="H407" s="14" t="s">
        <v>6648</v>
      </c>
      <c r="I407" s="14" t="s">
        <v>3955</v>
      </c>
      <c r="J407" s="14" t="s">
        <v>761</v>
      </c>
      <c r="K407" s="14" t="s">
        <v>421</v>
      </c>
      <c r="L407" s="14" t="s">
        <v>421</v>
      </c>
      <c r="M407" s="14" t="s">
        <v>578</v>
      </c>
      <c r="N407" s="14" t="s">
        <v>25</v>
      </c>
      <c r="O407" s="14" t="s">
        <v>669</v>
      </c>
      <c r="P407" s="14"/>
      <c r="Q407" s="14">
        <v>1</v>
      </c>
      <c r="R407" s="14" t="s">
        <v>6653</v>
      </c>
      <c r="S407" s="14" t="s">
        <v>439</v>
      </c>
      <c r="T407" s="35">
        <v>1400</v>
      </c>
      <c r="U407" s="14" t="s">
        <v>4</v>
      </c>
      <c r="V407" s="14">
        <v>44</v>
      </c>
      <c r="W407" s="16">
        <f>+IF(datos_arg[[#This Row],[Moneda]]="ARS",datos_arg[[#This Row],[Monto]],datos_arg[[#This Row],[Monto]]*datos_arg[[#This Row],[TC]])</f>
        <v>1400</v>
      </c>
      <c r="X407" s="16">
        <f>IFERROR(IF(datos_arg[[#This Row],[Moneda]]="USD",datos_arg[[#This Row],[Monto]],datos_arg[[#This Row],[Monto]]/datos_arg[[#This Row],[TC]]),0)</f>
        <v>31.818181818181817</v>
      </c>
      <c r="Y407" s="14"/>
    </row>
    <row r="408" spans="1:25" ht="15" customHeight="1" x14ac:dyDescent="0.25">
      <c r="A408" s="14">
        <f t="shared" si="6"/>
        <v>405</v>
      </c>
      <c r="B408" s="1">
        <v>43689</v>
      </c>
      <c r="C408" s="18">
        <f>+YEAR(datos_arg[[#This Row],[Fecha]])</f>
        <v>2019</v>
      </c>
      <c r="D408" s="18">
        <f>+MONTH(datos_arg[[#This Row],[Fecha]])</f>
        <v>8</v>
      </c>
      <c r="E408" s="14" t="s">
        <v>5358</v>
      </c>
      <c r="F408" s="14" t="s">
        <v>85</v>
      </c>
      <c r="G408" s="14"/>
      <c r="H408" s="14" t="s">
        <v>7</v>
      </c>
      <c r="I408" s="14" t="s">
        <v>7132</v>
      </c>
      <c r="J408" s="14" t="s">
        <v>425</v>
      </c>
      <c r="K408" s="14"/>
      <c r="L408" s="14" t="s">
        <v>425</v>
      </c>
      <c r="M408" s="14" t="s">
        <v>670</v>
      </c>
      <c r="N408" s="14" t="s">
        <v>146</v>
      </c>
      <c r="O408" s="14" t="s">
        <v>671</v>
      </c>
      <c r="P408" s="14"/>
      <c r="Q408" s="14">
        <v>1</v>
      </c>
      <c r="R408" s="14" t="s">
        <v>85</v>
      </c>
      <c r="S408" s="14" t="s">
        <v>439</v>
      </c>
      <c r="T408" s="35">
        <v>2000</v>
      </c>
      <c r="U408" s="14" t="s">
        <v>4</v>
      </c>
      <c r="V408" s="14">
        <v>44</v>
      </c>
      <c r="W408" s="16">
        <f>+IF(datos_arg[[#This Row],[Moneda]]="ARS",datos_arg[[#This Row],[Monto]],datos_arg[[#This Row],[Monto]]*datos_arg[[#This Row],[TC]])</f>
        <v>2000</v>
      </c>
      <c r="X408" s="16">
        <f>IFERROR(IF(datos_arg[[#This Row],[Moneda]]="USD",datos_arg[[#This Row],[Monto]],datos_arg[[#This Row],[Monto]]/datos_arg[[#This Row],[TC]]),0)</f>
        <v>45.454545454545453</v>
      </c>
      <c r="Y408" s="14"/>
    </row>
    <row r="409" spans="1:25" x14ac:dyDescent="0.25">
      <c r="A409" s="14">
        <f t="shared" si="6"/>
        <v>406</v>
      </c>
      <c r="B409" s="1">
        <v>43689</v>
      </c>
      <c r="C409" s="18">
        <f>+YEAR(datos_arg[[#This Row],[Fecha]])</f>
        <v>2019</v>
      </c>
      <c r="D409" s="18">
        <f>+MONTH(datos_arg[[#This Row],[Fecha]])</f>
        <v>8</v>
      </c>
      <c r="E409" s="14" t="s">
        <v>5358</v>
      </c>
      <c r="F409" s="14" t="s">
        <v>969</v>
      </c>
      <c r="G409" s="14"/>
      <c r="H409" s="14" t="s">
        <v>7132</v>
      </c>
      <c r="I409" s="14" t="s">
        <v>7132</v>
      </c>
      <c r="J409" s="14" t="s">
        <v>425</v>
      </c>
      <c r="K409" s="14"/>
      <c r="L409" s="14" t="s">
        <v>425</v>
      </c>
      <c r="M409" s="14" t="s">
        <v>616</v>
      </c>
      <c r="N409" s="14" t="s">
        <v>118</v>
      </c>
      <c r="O409" s="14" t="s">
        <v>616</v>
      </c>
      <c r="P409" s="14"/>
      <c r="Q409" s="14">
        <v>1</v>
      </c>
      <c r="R409" s="14" t="s">
        <v>969</v>
      </c>
      <c r="S409" s="14" t="s">
        <v>440</v>
      </c>
      <c r="T409" s="35">
        <v>1000</v>
      </c>
      <c r="U409" s="14" t="s">
        <v>2</v>
      </c>
      <c r="V409" s="14">
        <v>44</v>
      </c>
      <c r="W409" s="16">
        <f>+IF(datos_arg[[#This Row],[Moneda]]="ARS",datos_arg[[#This Row],[Monto]],datos_arg[[#This Row],[Monto]]*datos_arg[[#This Row],[TC]])</f>
        <v>44000</v>
      </c>
      <c r="X409" s="16">
        <f>IFERROR(IF(datos_arg[[#This Row],[Moneda]]="USD",datos_arg[[#This Row],[Monto]],datos_arg[[#This Row],[Monto]]/datos_arg[[#This Row],[TC]]),0)</f>
        <v>1000</v>
      </c>
      <c r="Y409" s="14"/>
    </row>
    <row r="410" spans="1:25" ht="15" customHeight="1" x14ac:dyDescent="0.25">
      <c r="A410" s="14">
        <f t="shared" si="6"/>
        <v>407</v>
      </c>
      <c r="B410" s="1">
        <v>43690</v>
      </c>
      <c r="C410" s="18">
        <f>+YEAR(datos_arg[[#This Row],[Fecha]])</f>
        <v>2019</v>
      </c>
      <c r="D410" s="18">
        <f>+MONTH(datos_arg[[#This Row],[Fecha]])</f>
        <v>8</v>
      </c>
      <c r="E410" s="14" t="s">
        <v>5358</v>
      </c>
      <c r="F410" s="14" t="s">
        <v>4110</v>
      </c>
      <c r="G410" s="14"/>
      <c r="H410" s="14" t="s">
        <v>7</v>
      </c>
      <c r="I410" s="14" t="s">
        <v>7132</v>
      </c>
      <c r="J410" s="14" t="s">
        <v>425</v>
      </c>
      <c r="K410" s="14" t="s">
        <v>420</v>
      </c>
      <c r="L410" s="14" t="s">
        <v>426</v>
      </c>
      <c r="M410" s="14" t="s">
        <v>672</v>
      </c>
      <c r="N410" s="14" t="s">
        <v>21</v>
      </c>
      <c r="O410" s="14" t="s">
        <v>673</v>
      </c>
      <c r="P410" s="14"/>
      <c r="Q410" s="14">
        <v>1</v>
      </c>
      <c r="R410" s="14" t="s">
        <v>4110</v>
      </c>
      <c r="S410" s="14" t="s">
        <v>439</v>
      </c>
      <c r="T410" s="35">
        <v>60920</v>
      </c>
      <c r="U410" s="14" t="s">
        <v>4</v>
      </c>
      <c r="V410" s="14">
        <v>54</v>
      </c>
      <c r="W410" s="16">
        <f>+IF(datos_arg[[#This Row],[Moneda]]="ARS",datos_arg[[#This Row],[Monto]],datos_arg[[#This Row],[Monto]]*datos_arg[[#This Row],[TC]])</f>
        <v>60920</v>
      </c>
      <c r="X410" s="16">
        <f>IFERROR(IF(datos_arg[[#This Row],[Moneda]]="USD",datos_arg[[#This Row],[Monto]],datos_arg[[#This Row],[Monto]]/datos_arg[[#This Row],[TC]]),0)</f>
        <v>1128.148148148148</v>
      </c>
      <c r="Y410" s="14"/>
    </row>
    <row r="411" spans="1:25" x14ac:dyDescent="0.25">
      <c r="A411" s="14">
        <f t="shared" si="6"/>
        <v>408</v>
      </c>
      <c r="B411" s="1">
        <v>43690</v>
      </c>
      <c r="C411" s="18">
        <f>+YEAR(datos_arg[[#This Row],[Fecha]])</f>
        <v>2019</v>
      </c>
      <c r="D411" s="18">
        <f>+MONTH(datos_arg[[#This Row],[Fecha]])</f>
        <v>8</v>
      </c>
      <c r="E411" s="14" t="s">
        <v>408</v>
      </c>
      <c r="F411" s="14" t="s">
        <v>69</v>
      </c>
      <c r="G411" s="14"/>
      <c r="H411" s="14" t="s">
        <v>7132</v>
      </c>
      <c r="I411" s="14" t="s">
        <v>7132</v>
      </c>
      <c r="J411" s="14" t="s">
        <v>425</v>
      </c>
      <c r="K411" s="14"/>
      <c r="L411" s="14" t="s">
        <v>425</v>
      </c>
      <c r="M411" s="14" t="s">
        <v>556</v>
      </c>
      <c r="N411" s="14" t="s">
        <v>556</v>
      </c>
      <c r="O411" s="14"/>
      <c r="P411" s="14"/>
      <c r="Q411" s="14"/>
      <c r="R411" s="14" t="s">
        <v>439</v>
      </c>
      <c r="S411" s="14" t="s">
        <v>440</v>
      </c>
      <c r="T411" s="35">
        <v>1600</v>
      </c>
      <c r="U411" s="14" t="s">
        <v>2</v>
      </c>
      <c r="V411" s="14">
        <v>54</v>
      </c>
      <c r="W411" s="16">
        <f>+IF(datos_arg[[#This Row],[Moneda]]="ARS",datos_arg[[#This Row],[Monto]],datos_arg[[#This Row],[Monto]]*datos_arg[[#This Row],[TC]])</f>
        <v>86400</v>
      </c>
      <c r="X411" s="16">
        <f>IFERROR(IF(datos_arg[[#This Row],[Moneda]]="USD",datos_arg[[#This Row],[Monto]],datos_arg[[#This Row],[Monto]]/datos_arg[[#This Row],[TC]]),0)</f>
        <v>1600</v>
      </c>
      <c r="Y411" s="14"/>
    </row>
    <row r="412" spans="1:25" x14ac:dyDescent="0.25">
      <c r="A412" s="14">
        <f t="shared" si="6"/>
        <v>409</v>
      </c>
      <c r="B412" s="1">
        <v>43691</v>
      </c>
      <c r="C412" s="18">
        <f>+YEAR(datos_arg[[#This Row],[Fecha]])</f>
        <v>2019</v>
      </c>
      <c r="D412" s="18">
        <f>+MONTH(datos_arg[[#This Row],[Fecha]])</f>
        <v>8</v>
      </c>
      <c r="E412" s="14" t="s">
        <v>5358</v>
      </c>
      <c r="F412" s="14" t="s">
        <v>4110</v>
      </c>
      <c r="G412" s="14"/>
      <c r="H412" s="14" t="s">
        <v>7</v>
      </c>
      <c r="I412" s="14" t="s">
        <v>7132</v>
      </c>
      <c r="J412" s="14" t="s">
        <v>425</v>
      </c>
      <c r="K412" s="14" t="s">
        <v>420</v>
      </c>
      <c r="L412" s="14" t="s">
        <v>426</v>
      </c>
      <c r="M412" s="14" t="s">
        <v>672</v>
      </c>
      <c r="N412" s="14" t="s">
        <v>21</v>
      </c>
      <c r="O412" s="14" t="s">
        <v>674</v>
      </c>
      <c r="P412" s="14"/>
      <c r="Q412" s="14">
        <v>0</v>
      </c>
      <c r="R412" s="14" t="s">
        <v>4110</v>
      </c>
      <c r="S412" s="14" t="s">
        <v>440</v>
      </c>
      <c r="T412" s="35">
        <v>400</v>
      </c>
      <c r="U412" s="14" t="s">
        <v>2</v>
      </c>
      <c r="V412" s="14">
        <v>54</v>
      </c>
      <c r="W412" s="16">
        <f>+IF(datos_arg[[#This Row],[Moneda]]="ARS",datos_arg[[#This Row],[Monto]],datos_arg[[#This Row],[Monto]]*datos_arg[[#This Row],[TC]])</f>
        <v>21600</v>
      </c>
      <c r="X412" s="16">
        <f>IFERROR(IF(datos_arg[[#This Row],[Moneda]]="USD",datos_arg[[#This Row],[Monto]],datos_arg[[#This Row],[Monto]]/datos_arg[[#This Row],[TC]]),0)</f>
        <v>400</v>
      </c>
      <c r="Y412" s="14"/>
    </row>
    <row r="413" spans="1:25" ht="15" customHeight="1" x14ac:dyDescent="0.25">
      <c r="A413" s="14">
        <f t="shared" si="6"/>
        <v>410</v>
      </c>
      <c r="B413" s="1">
        <v>43691</v>
      </c>
      <c r="C413" s="18">
        <f>+YEAR(datos_arg[[#This Row],[Fecha]])</f>
        <v>2019</v>
      </c>
      <c r="D413" s="18">
        <f>+MONTH(datos_arg[[#This Row],[Fecha]])</f>
        <v>8</v>
      </c>
      <c r="E413" s="14" t="s">
        <v>1015</v>
      </c>
      <c r="F413" s="14" t="s">
        <v>430</v>
      </c>
      <c r="G413" s="14"/>
      <c r="H413" s="14" t="s">
        <v>7132</v>
      </c>
      <c r="I413" s="14" t="s">
        <v>7132</v>
      </c>
      <c r="J413" s="14" t="s">
        <v>425</v>
      </c>
      <c r="K413" s="14"/>
      <c r="L413" s="14" t="s">
        <v>425</v>
      </c>
      <c r="M413" s="14" t="s">
        <v>102</v>
      </c>
      <c r="N413" s="14" t="s">
        <v>480</v>
      </c>
      <c r="O413" s="14" t="s">
        <v>675</v>
      </c>
      <c r="P413" s="14"/>
      <c r="Q413" s="14"/>
      <c r="R413" s="14" t="s">
        <v>430</v>
      </c>
      <c r="S413" s="14" t="s">
        <v>439</v>
      </c>
      <c r="T413" s="35">
        <v>1000</v>
      </c>
      <c r="U413" s="14" t="s">
        <v>4</v>
      </c>
      <c r="V413" s="14">
        <v>54</v>
      </c>
      <c r="W413" s="16">
        <f>+IF(datos_arg[[#This Row],[Moneda]]="ARS",datos_arg[[#This Row],[Monto]],datos_arg[[#This Row],[Monto]]*datos_arg[[#This Row],[TC]])</f>
        <v>1000</v>
      </c>
      <c r="X413" s="16">
        <f>IFERROR(IF(datos_arg[[#This Row],[Moneda]]="USD",datos_arg[[#This Row],[Monto]],datos_arg[[#This Row],[Monto]]/datos_arg[[#This Row],[TC]]),0)</f>
        <v>18.518518518518519</v>
      </c>
      <c r="Y413" s="14"/>
    </row>
    <row r="414" spans="1:25" ht="15" customHeight="1" x14ac:dyDescent="0.25">
      <c r="A414" s="14">
        <f t="shared" si="6"/>
        <v>411</v>
      </c>
      <c r="B414" s="1">
        <v>43693</v>
      </c>
      <c r="C414" s="18">
        <f>+YEAR(datos_arg[[#This Row],[Fecha]])</f>
        <v>2019</v>
      </c>
      <c r="D414" s="18">
        <f>+MONTH(datos_arg[[#This Row],[Fecha]])</f>
        <v>8</v>
      </c>
      <c r="E414" s="14" t="s">
        <v>1015</v>
      </c>
      <c r="F414" s="14" t="s">
        <v>403</v>
      </c>
      <c r="G414" s="14" t="s">
        <v>970</v>
      </c>
      <c r="H414" s="14" t="s">
        <v>7132</v>
      </c>
      <c r="I414" s="14" t="s">
        <v>7132</v>
      </c>
      <c r="J414" s="14" t="s">
        <v>425</v>
      </c>
      <c r="K414" s="14"/>
      <c r="L414" s="14" t="s">
        <v>425</v>
      </c>
      <c r="M414" s="14" t="s">
        <v>489</v>
      </c>
      <c r="N414" s="14" t="s">
        <v>35</v>
      </c>
      <c r="O414" s="14" t="s">
        <v>682</v>
      </c>
      <c r="P414" s="14"/>
      <c r="Q414" s="14"/>
      <c r="R414" s="14" t="s">
        <v>970</v>
      </c>
      <c r="S414" s="14" t="s">
        <v>439</v>
      </c>
      <c r="T414" s="35">
        <v>1800</v>
      </c>
      <c r="U414" s="14" t="s">
        <v>4</v>
      </c>
      <c r="V414" s="14">
        <v>57</v>
      </c>
      <c r="W414" s="16">
        <f>+IF(datos_arg[[#This Row],[Moneda]]="ARS",datos_arg[[#This Row],[Monto]],datos_arg[[#This Row],[Monto]]*datos_arg[[#This Row],[TC]])</f>
        <v>1800</v>
      </c>
      <c r="X414" s="16">
        <f>IFERROR(IF(datos_arg[[#This Row],[Moneda]]="USD",datos_arg[[#This Row],[Monto]],datos_arg[[#This Row],[Monto]]/datos_arg[[#This Row],[TC]]),0)</f>
        <v>31.578947368421051</v>
      </c>
      <c r="Y414" s="14"/>
    </row>
    <row r="415" spans="1:25" ht="15" customHeight="1" x14ac:dyDescent="0.25">
      <c r="A415" s="14">
        <f t="shared" si="6"/>
        <v>412</v>
      </c>
      <c r="B415" s="1">
        <v>43693</v>
      </c>
      <c r="C415" s="18">
        <f>+YEAR(datos_arg[[#This Row],[Fecha]])</f>
        <v>2019</v>
      </c>
      <c r="D415" s="18">
        <f>+MONTH(datos_arg[[#This Row],[Fecha]])</f>
        <v>8</v>
      </c>
      <c r="E415" s="14" t="s">
        <v>5358</v>
      </c>
      <c r="F415" s="14" t="s">
        <v>85</v>
      </c>
      <c r="G415" s="14"/>
      <c r="H415" s="14" t="s">
        <v>7</v>
      </c>
      <c r="I415" s="14" t="s">
        <v>7132</v>
      </c>
      <c r="J415" s="14" t="s">
        <v>6644</v>
      </c>
      <c r="K415" s="14"/>
      <c r="L415" s="14" t="s">
        <v>425</v>
      </c>
      <c r="M415" s="14" t="s">
        <v>679</v>
      </c>
      <c r="N415" s="14" t="s">
        <v>58</v>
      </c>
      <c r="O415" s="14" t="s">
        <v>680</v>
      </c>
      <c r="P415" s="14"/>
      <c r="Q415" s="14">
        <v>1</v>
      </c>
      <c r="R415" s="14" t="s">
        <v>85</v>
      </c>
      <c r="S415" s="14" t="s">
        <v>439</v>
      </c>
      <c r="T415" s="35">
        <v>3200</v>
      </c>
      <c r="U415" s="14" t="s">
        <v>4</v>
      </c>
      <c r="V415" s="14">
        <v>54</v>
      </c>
      <c r="W415" s="16">
        <f>+IF(datos_arg[[#This Row],[Moneda]]="ARS",datos_arg[[#This Row],[Monto]],datos_arg[[#This Row],[Monto]]*datos_arg[[#This Row],[TC]])</f>
        <v>3200</v>
      </c>
      <c r="X415" s="16">
        <f>IFERROR(IF(datos_arg[[#This Row],[Moneda]]="USD",datos_arg[[#This Row],[Monto]],datos_arg[[#This Row],[Monto]]/datos_arg[[#This Row],[TC]]),0)</f>
        <v>59.25925925925926</v>
      </c>
      <c r="Y415" s="14"/>
    </row>
    <row r="416" spans="1:25" ht="15" customHeight="1" x14ac:dyDescent="0.25">
      <c r="A416" s="14">
        <f t="shared" si="6"/>
        <v>413</v>
      </c>
      <c r="B416" s="1">
        <v>43693</v>
      </c>
      <c r="C416" s="18">
        <f>+YEAR(datos_arg[[#This Row],[Fecha]])</f>
        <v>2019</v>
      </c>
      <c r="D416" s="18">
        <f>+MONTH(datos_arg[[#This Row],[Fecha]])</f>
        <v>8</v>
      </c>
      <c r="E416" s="14" t="s">
        <v>617</v>
      </c>
      <c r="F416" s="14" t="s">
        <v>5384</v>
      </c>
      <c r="G416" s="14"/>
      <c r="H416" s="14" t="s">
        <v>7</v>
      </c>
      <c r="I416" s="14" t="s">
        <v>7132</v>
      </c>
      <c r="J416" s="14" t="s">
        <v>6644</v>
      </c>
      <c r="K416" s="14" t="s">
        <v>420</v>
      </c>
      <c r="L416" s="14" t="s">
        <v>426</v>
      </c>
      <c r="M416" s="14" t="s">
        <v>676</v>
      </c>
      <c r="N416" s="14" t="s">
        <v>21</v>
      </c>
      <c r="O416" s="14" t="s">
        <v>677</v>
      </c>
      <c r="P416" s="14"/>
      <c r="Q416" s="14">
        <v>1</v>
      </c>
      <c r="R416" s="14" t="s">
        <v>5384</v>
      </c>
      <c r="S416" s="14" t="s">
        <v>439</v>
      </c>
      <c r="T416" s="35">
        <v>17600</v>
      </c>
      <c r="U416" s="14" t="s">
        <v>4</v>
      </c>
      <c r="V416" s="14">
        <v>54</v>
      </c>
      <c r="W416" s="16">
        <f>+IF(datos_arg[[#This Row],[Moneda]]="ARS",datos_arg[[#This Row],[Monto]],datos_arg[[#This Row],[Monto]]*datos_arg[[#This Row],[TC]])</f>
        <v>17600</v>
      </c>
      <c r="X416" s="16">
        <f>IFERROR(IF(datos_arg[[#This Row],[Moneda]]="USD",datos_arg[[#This Row],[Monto]],datos_arg[[#This Row],[Monto]]/datos_arg[[#This Row],[TC]]),0)</f>
        <v>325.92592592592592</v>
      </c>
      <c r="Y416" s="14"/>
    </row>
    <row r="417" spans="1:25" ht="15" customHeight="1" x14ac:dyDescent="0.25">
      <c r="A417" s="14">
        <f t="shared" si="6"/>
        <v>414</v>
      </c>
      <c r="B417" s="1">
        <v>43693</v>
      </c>
      <c r="C417" s="18">
        <f>+YEAR(datos_arg[[#This Row],[Fecha]])</f>
        <v>2019</v>
      </c>
      <c r="D417" s="18">
        <f>+MONTH(datos_arg[[#This Row],[Fecha]])</f>
        <v>8</v>
      </c>
      <c r="E417" s="14" t="s">
        <v>1015</v>
      </c>
      <c r="F417" s="14" t="s">
        <v>430</v>
      </c>
      <c r="G417" s="14"/>
      <c r="H417" s="14" t="s">
        <v>7132</v>
      </c>
      <c r="I417" s="14" t="s">
        <v>7132</v>
      </c>
      <c r="J417" s="14" t="s">
        <v>425</v>
      </c>
      <c r="K417" s="14"/>
      <c r="L417" s="14" t="s">
        <v>425</v>
      </c>
      <c r="M417" s="14" t="s">
        <v>60</v>
      </c>
      <c r="N417" s="14" t="s">
        <v>26</v>
      </c>
      <c r="O417" s="14" t="s">
        <v>678</v>
      </c>
      <c r="P417" s="14"/>
      <c r="Q417" s="14"/>
      <c r="R417" s="14" t="s">
        <v>430</v>
      </c>
      <c r="S417" s="14" t="s">
        <v>439</v>
      </c>
      <c r="T417" s="35">
        <v>1800</v>
      </c>
      <c r="U417" s="14" t="s">
        <v>4</v>
      </c>
      <c r="V417" s="14">
        <v>54</v>
      </c>
      <c r="W417" s="16">
        <f>+IF(datos_arg[[#This Row],[Moneda]]="ARS",datos_arg[[#This Row],[Monto]],datos_arg[[#This Row],[Monto]]*datos_arg[[#This Row],[TC]])</f>
        <v>1800</v>
      </c>
      <c r="X417" s="16">
        <f>IFERROR(IF(datos_arg[[#This Row],[Moneda]]="USD",datos_arg[[#This Row],[Monto]],datos_arg[[#This Row],[Monto]]/datos_arg[[#This Row],[TC]]),0)</f>
        <v>33.333333333333336</v>
      </c>
      <c r="Y417" s="14"/>
    </row>
    <row r="418" spans="1:25" ht="15" customHeight="1" x14ac:dyDescent="0.25">
      <c r="A418" s="14">
        <f t="shared" si="6"/>
        <v>415</v>
      </c>
      <c r="B418" s="1">
        <v>43693</v>
      </c>
      <c r="C418" s="18">
        <f>+YEAR(datos_arg[[#This Row],[Fecha]])</f>
        <v>2019</v>
      </c>
      <c r="D418" s="18">
        <f>+MONTH(datos_arg[[#This Row],[Fecha]])</f>
        <v>8</v>
      </c>
      <c r="E418" s="14" t="s">
        <v>449</v>
      </c>
      <c r="F418" s="14" t="s">
        <v>523</v>
      </c>
      <c r="G418" s="14"/>
      <c r="H418" s="14" t="s">
        <v>7132</v>
      </c>
      <c r="I418" s="14" t="s">
        <v>7132</v>
      </c>
      <c r="J418" s="14" t="s">
        <v>425</v>
      </c>
      <c r="K418" s="14"/>
      <c r="L418" s="14" t="s">
        <v>425</v>
      </c>
      <c r="M418" s="14" t="s">
        <v>37</v>
      </c>
      <c r="N418" s="14" t="s">
        <v>37</v>
      </c>
      <c r="O418" s="14" t="s">
        <v>609</v>
      </c>
      <c r="P418" s="14"/>
      <c r="Q418" s="14"/>
      <c r="R418" s="14" t="s">
        <v>523</v>
      </c>
      <c r="S418" s="14" t="s">
        <v>439</v>
      </c>
      <c r="T418" s="35">
        <v>19000</v>
      </c>
      <c r="U418" s="14" t="s">
        <v>4</v>
      </c>
      <c r="V418" s="14">
        <v>57</v>
      </c>
      <c r="W418" s="16">
        <f>+IF(datos_arg[[#This Row],[Moneda]]="ARS",datos_arg[[#This Row],[Monto]],datos_arg[[#This Row],[Monto]]*datos_arg[[#This Row],[TC]])</f>
        <v>19000</v>
      </c>
      <c r="X418" s="16">
        <f>IFERROR(IF(datos_arg[[#This Row],[Moneda]]="USD",datos_arg[[#This Row],[Monto]],datos_arg[[#This Row],[Monto]]/datos_arg[[#This Row],[TC]]),0)</f>
        <v>333.33333333333331</v>
      </c>
      <c r="Y418" s="14"/>
    </row>
    <row r="419" spans="1:25" x14ac:dyDescent="0.25">
      <c r="A419" s="14">
        <f t="shared" si="6"/>
        <v>416</v>
      </c>
      <c r="B419" s="1">
        <v>43693</v>
      </c>
      <c r="C419" s="18">
        <f>+YEAR(datos_arg[[#This Row],[Fecha]])</f>
        <v>2019</v>
      </c>
      <c r="D419" s="18">
        <f>+MONTH(datos_arg[[#This Row],[Fecha]])</f>
        <v>8</v>
      </c>
      <c r="E419" s="14" t="s">
        <v>408</v>
      </c>
      <c r="F419" s="14" t="s">
        <v>69</v>
      </c>
      <c r="G419" s="14"/>
      <c r="H419" s="14" t="s">
        <v>7132</v>
      </c>
      <c r="I419" s="14" t="s">
        <v>7132</v>
      </c>
      <c r="J419" s="14" t="s">
        <v>425</v>
      </c>
      <c r="K419" s="14"/>
      <c r="L419" s="14" t="s">
        <v>425</v>
      </c>
      <c r="M419" s="14" t="s">
        <v>681</v>
      </c>
      <c r="N419" s="14" t="s">
        <v>681</v>
      </c>
      <c r="O419" s="14"/>
      <c r="P419" s="14"/>
      <c r="Q419" s="14"/>
      <c r="R419" s="14" t="s">
        <v>439</v>
      </c>
      <c r="S419" s="14" t="s">
        <v>440</v>
      </c>
      <c r="T419" s="35">
        <v>1260</v>
      </c>
      <c r="U419" s="14" t="s">
        <v>2</v>
      </c>
      <c r="V419" s="14">
        <v>57</v>
      </c>
      <c r="W419" s="16">
        <f>+IF(datos_arg[[#This Row],[Moneda]]="ARS",datos_arg[[#This Row],[Monto]],datos_arg[[#This Row],[Monto]]*datos_arg[[#This Row],[TC]])</f>
        <v>71820</v>
      </c>
      <c r="X419" s="16">
        <f>IFERROR(IF(datos_arg[[#This Row],[Moneda]]="USD",datos_arg[[#This Row],[Monto]],datos_arg[[#This Row],[Monto]]/datos_arg[[#This Row],[TC]]),0)</f>
        <v>1260</v>
      </c>
      <c r="Y419" s="14"/>
    </row>
    <row r="420" spans="1:25" ht="15" customHeight="1" x14ac:dyDescent="0.25">
      <c r="A420" s="14">
        <f t="shared" si="6"/>
        <v>417</v>
      </c>
      <c r="B420" s="1">
        <v>43697</v>
      </c>
      <c r="C420" s="18">
        <f>+YEAR(datos_arg[[#This Row],[Fecha]])</f>
        <v>2019</v>
      </c>
      <c r="D420" s="18">
        <f>+MONTH(datos_arg[[#This Row],[Fecha]])</f>
        <v>8</v>
      </c>
      <c r="E420" s="14" t="s">
        <v>1016</v>
      </c>
      <c r="F420" s="14" t="s">
        <v>405</v>
      </c>
      <c r="G420" s="14"/>
      <c r="H420" s="14" t="s">
        <v>433</v>
      </c>
      <c r="I420" s="14" t="s">
        <v>590</v>
      </c>
      <c r="J420" s="14" t="s">
        <v>425</v>
      </c>
      <c r="K420" s="14"/>
      <c r="L420" s="14" t="s">
        <v>425</v>
      </c>
      <c r="M420" s="14" t="s">
        <v>590</v>
      </c>
      <c r="N420" s="14" t="s">
        <v>147</v>
      </c>
      <c r="O420" s="14" t="s">
        <v>591</v>
      </c>
      <c r="P420" s="14"/>
      <c r="Q420" s="14"/>
      <c r="R420" s="14" t="s">
        <v>405</v>
      </c>
      <c r="S420" s="14" t="s">
        <v>439</v>
      </c>
      <c r="T420" s="35">
        <v>4000</v>
      </c>
      <c r="U420" s="14" t="s">
        <v>4</v>
      </c>
      <c r="V420" s="14">
        <v>57</v>
      </c>
      <c r="W420" s="16">
        <f>+IF(datos_arg[[#This Row],[Moneda]]="ARS",datos_arg[[#This Row],[Monto]],datos_arg[[#This Row],[Monto]]*datos_arg[[#This Row],[TC]])</f>
        <v>4000</v>
      </c>
      <c r="X420" s="16">
        <f>IFERROR(IF(datos_arg[[#This Row],[Moneda]]="USD",datos_arg[[#This Row],[Monto]],datos_arg[[#This Row],[Monto]]/datos_arg[[#This Row],[TC]]),0)</f>
        <v>70.175438596491233</v>
      </c>
      <c r="Y420" s="14"/>
    </row>
    <row r="421" spans="1:25" ht="15" customHeight="1" x14ac:dyDescent="0.25">
      <c r="A421" s="14">
        <f t="shared" si="6"/>
        <v>418</v>
      </c>
      <c r="B421" s="1">
        <v>43697</v>
      </c>
      <c r="C421" s="18">
        <f>+YEAR(datos_arg[[#This Row],[Fecha]])</f>
        <v>2019</v>
      </c>
      <c r="D421" s="18">
        <f>+MONTH(datos_arg[[#This Row],[Fecha]])</f>
        <v>8</v>
      </c>
      <c r="E421" s="14" t="s">
        <v>449</v>
      </c>
      <c r="F421" s="14" t="s">
        <v>523</v>
      </c>
      <c r="G421" s="14"/>
      <c r="H421" s="14" t="s">
        <v>7132</v>
      </c>
      <c r="I421" s="14" t="s">
        <v>7132</v>
      </c>
      <c r="J421" s="14" t="s">
        <v>425</v>
      </c>
      <c r="K421" s="14"/>
      <c r="L421" s="14" t="s">
        <v>425</v>
      </c>
      <c r="M421" s="14" t="s">
        <v>515</v>
      </c>
      <c r="N421" s="14" t="s">
        <v>515</v>
      </c>
      <c r="O421" s="14" t="s">
        <v>583</v>
      </c>
      <c r="P421" s="14"/>
      <c r="Q421" s="14"/>
      <c r="R421" s="14" t="s">
        <v>523</v>
      </c>
      <c r="S421" s="14" t="s">
        <v>439</v>
      </c>
      <c r="T421" s="35">
        <v>400</v>
      </c>
      <c r="U421" s="14" t="s">
        <v>4</v>
      </c>
      <c r="V421" s="14">
        <v>57</v>
      </c>
      <c r="W421" s="16">
        <f>+IF(datos_arg[[#This Row],[Moneda]]="ARS",datos_arg[[#This Row],[Monto]],datos_arg[[#This Row],[Monto]]*datos_arg[[#This Row],[TC]])</f>
        <v>400</v>
      </c>
      <c r="X421" s="16">
        <f>IFERROR(IF(datos_arg[[#This Row],[Moneda]]="USD",datos_arg[[#This Row],[Monto]],datos_arg[[#This Row],[Monto]]/datos_arg[[#This Row],[TC]]),0)</f>
        <v>7.0175438596491224</v>
      </c>
      <c r="Y421" s="14"/>
    </row>
    <row r="422" spans="1:25" ht="15" customHeight="1" x14ac:dyDescent="0.25">
      <c r="A422" s="14">
        <f t="shared" si="6"/>
        <v>419</v>
      </c>
      <c r="B422" s="1">
        <v>43698</v>
      </c>
      <c r="C422" s="18">
        <f>+YEAR(datos_arg[[#This Row],[Fecha]])</f>
        <v>2019</v>
      </c>
      <c r="D422" s="18">
        <f>+MONTH(datos_arg[[#This Row],[Fecha]])</f>
        <v>8</v>
      </c>
      <c r="E422" s="14" t="s">
        <v>1015</v>
      </c>
      <c r="F422" s="14" t="s">
        <v>430</v>
      </c>
      <c r="G422" s="14"/>
      <c r="H422" s="14" t="s">
        <v>433</v>
      </c>
      <c r="I422" s="14" t="s">
        <v>590</v>
      </c>
      <c r="J422" s="14" t="s">
        <v>425</v>
      </c>
      <c r="K422" s="14"/>
      <c r="L422" s="14" t="s">
        <v>425</v>
      </c>
      <c r="M422" s="14" t="s">
        <v>695</v>
      </c>
      <c r="N422" s="14" t="s">
        <v>132</v>
      </c>
      <c r="O422" s="14" t="s">
        <v>683</v>
      </c>
      <c r="P422" s="14"/>
      <c r="Q422" s="14"/>
      <c r="R422" s="14" t="s">
        <v>430</v>
      </c>
      <c r="S422" s="14" t="s">
        <v>439</v>
      </c>
      <c r="T422" s="35">
        <v>2300</v>
      </c>
      <c r="U422" s="14" t="s">
        <v>4</v>
      </c>
      <c r="V422" s="14">
        <v>57</v>
      </c>
      <c r="W422" s="16">
        <f>+IF(datos_arg[[#This Row],[Moneda]]="ARS",datos_arg[[#This Row],[Monto]],datos_arg[[#This Row],[Monto]]*datos_arg[[#This Row],[TC]])</f>
        <v>2300</v>
      </c>
      <c r="X422" s="16">
        <f>IFERROR(IF(datos_arg[[#This Row],[Moneda]]="USD",datos_arg[[#This Row],[Monto]],datos_arg[[#This Row],[Monto]]/datos_arg[[#This Row],[TC]]),0)</f>
        <v>40.350877192982459</v>
      </c>
      <c r="Y422" s="14"/>
    </row>
    <row r="423" spans="1:25" ht="15" customHeight="1" x14ac:dyDescent="0.25">
      <c r="A423" s="14">
        <f t="shared" si="6"/>
        <v>420</v>
      </c>
      <c r="B423" s="1">
        <v>43699</v>
      </c>
      <c r="C423" s="18">
        <f>+YEAR(datos_arg[[#This Row],[Fecha]])</f>
        <v>2019</v>
      </c>
      <c r="D423" s="18">
        <f>+MONTH(datos_arg[[#This Row],[Fecha]])</f>
        <v>8</v>
      </c>
      <c r="E423" s="14" t="s">
        <v>407</v>
      </c>
      <c r="F423" s="14" t="s">
        <v>5360</v>
      </c>
      <c r="G423" s="14"/>
      <c r="H423" s="14" t="s">
        <v>7132</v>
      </c>
      <c r="I423" s="14" t="s">
        <v>7132</v>
      </c>
      <c r="J423" s="14" t="s">
        <v>425</v>
      </c>
      <c r="K423" s="14"/>
      <c r="L423" s="14" t="s">
        <v>425</v>
      </c>
      <c r="M423" s="14" t="s">
        <v>434</v>
      </c>
      <c r="N423" s="14" t="s">
        <v>434</v>
      </c>
      <c r="O423" s="14"/>
      <c r="P423" s="14"/>
      <c r="Q423" s="14"/>
      <c r="R423" s="14" t="s">
        <v>440</v>
      </c>
      <c r="S423" s="14" t="s">
        <v>443</v>
      </c>
      <c r="T423" s="35">
        <v>115769.04999999996</v>
      </c>
      <c r="U423" s="14" t="s">
        <v>4</v>
      </c>
      <c r="V423" s="14">
        <v>0</v>
      </c>
      <c r="W423" s="16">
        <f>+IF(datos_arg[[#This Row],[Moneda]]="ARS",datos_arg[[#This Row],[Monto]],datos_arg[[#This Row],[Monto]]*datos_arg[[#This Row],[TC]])</f>
        <v>115769.04999999996</v>
      </c>
      <c r="X423" s="16">
        <f>IFERROR(IF(datos_arg[[#This Row],[Moneda]]="USD",datos_arg[[#This Row],[Monto]],datos_arg[[#This Row],[Monto]]/datos_arg[[#This Row],[TC]]),0)</f>
        <v>0</v>
      </c>
      <c r="Y423" s="14"/>
    </row>
    <row r="424" spans="1:25" ht="15" customHeight="1" x14ac:dyDescent="0.25">
      <c r="A424" s="14">
        <f t="shared" si="6"/>
        <v>421</v>
      </c>
      <c r="B424" s="1">
        <v>43699</v>
      </c>
      <c r="C424" s="18">
        <f>+YEAR(datos_arg[[#This Row],[Fecha]])</f>
        <v>2019</v>
      </c>
      <c r="D424" s="18">
        <f>+MONTH(datos_arg[[#This Row],[Fecha]])</f>
        <v>8</v>
      </c>
      <c r="E424" s="14" t="s">
        <v>407</v>
      </c>
      <c r="F424" s="14" t="s">
        <v>5360</v>
      </c>
      <c r="G424" s="14"/>
      <c r="H424" s="14" t="s">
        <v>7132</v>
      </c>
      <c r="I424" s="14" t="s">
        <v>7132</v>
      </c>
      <c r="J424" s="14" t="s">
        <v>425</v>
      </c>
      <c r="K424" s="14"/>
      <c r="L424" s="14" t="s">
        <v>425</v>
      </c>
      <c r="M424" s="14" t="s">
        <v>434</v>
      </c>
      <c r="N424" s="14" t="s">
        <v>434</v>
      </c>
      <c r="O424" s="14"/>
      <c r="P424" s="14"/>
      <c r="Q424" s="14"/>
      <c r="R424" s="14" t="s">
        <v>439</v>
      </c>
      <c r="S424" s="14" t="s">
        <v>443</v>
      </c>
      <c r="T424" s="35">
        <v>360.51646508949125</v>
      </c>
      <c r="U424" s="14" t="s">
        <v>2</v>
      </c>
      <c r="V424" s="14">
        <v>0</v>
      </c>
      <c r="W424" s="16">
        <f>+IF(datos_arg[[#This Row],[Moneda]]="ARS",datos_arg[[#This Row],[Monto]],datos_arg[[#This Row],[Monto]]*datos_arg[[#This Row],[TC]])</f>
        <v>0</v>
      </c>
      <c r="X424" s="16">
        <f>IFERROR(IF(datos_arg[[#This Row],[Moneda]]="USD",datos_arg[[#This Row],[Monto]],datos_arg[[#This Row],[Monto]]/datos_arg[[#This Row],[TC]]),0)</f>
        <v>360.51646508949125</v>
      </c>
      <c r="Y424" s="14"/>
    </row>
    <row r="425" spans="1:25" ht="15" customHeight="1" x14ac:dyDescent="0.25">
      <c r="A425" s="14">
        <f t="shared" si="6"/>
        <v>422</v>
      </c>
      <c r="B425" s="1">
        <v>43699</v>
      </c>
      <c r="C425" s="18">
        <f>+YEAR(datos_arg[[#This Row],[Fecha]])</f>
        <v>2019</v>
      </c>
      <c r="D425" s="18">
        <f>+MONTH(datos_arg[[#This Row],[Fecha]])</f>
        <v>8</v>
      </c>
      <c r="E425" s="14" t="s">
        <v>5358</v>
      </c>
      <c r="F425" s="14" t="s">
        <v>969</v>
      </c>
      <c r="G425" s="14"/>
      <c r="H425" s="14" t="s">
        <v>4114</v>
      </c>
      <c r="I425" s="14" t="s">
        <v>7132</v>
      </c>
      <c r="J425" s="14" t="s">
        <v>425</v>
      </c>
      <c r="K425" s="14"/>
      <c r="L425" s="14" t="s">
        <v>425</v>
      </c>
      <c r="M425" s="14" t="s">
        <v>5375</v>
      </c>
      <c r="N425" s="14" t="s">
        <v>100</v>
      </c>
      <c r="O425" s="14" t="s">
        <v>3994</v>
      </c>
      <c r="P425" s="14"/>
      <c r="Q425" s="14"/>
      <c r="R425" s="14" t="s">
        <v>969</v>
      </c>
      <c r="S425" s="14" t="s">
        <v>439</v>
      </c>
      <c r="T425" s="35">
        <v>6800</v>
      </c>
      <c r="U425" s="14" t="s">
        <v>4</v>
      </c>
      <c r="V425" s="14">
        <v>57</v>
      </c>
      <c r="W425" s="16">
        <f>+IF(datos_arg[[#This Row],[Moneda]]="ARS",datos_arg[[#This Row],[Monto]],datos_arg[[#This Row],[Monto]]*datos_arg[[#This Row],[TC]])</f>
        <v>6800</v>
      </c>
      <c r="X425" s="16">
        <f>IFERROR(IF(datos_arg[[#This Row],[Moneda]]="USD",datos_arg[[#This Row],[Monto]],datos_arg[[#This Row],[Monto]]/datos_arg[[#This Row],[TC]]),0)</f>
        <v>119.29824561403508</v>
      </c>
      <c r="Y425" s="14"/>
    </row>
    <row r="426" spans="1:25" x14ac:dyDescent="0.25">
      <c r="A426" s="14">
        <f t="shared" si="6"/>
        <v>423</v>
      </c>
      <c r="B426" s="1">
        <v>43699</v>
      </c>
      <c r="C426" s="18">
        <f>+YEAR(datos_arg[[#This Row],[Fecha]])</f>
        <v>2019</v>
      </c>
      <c r="D426" s="18">
        <f>+MONTH(datos_arg[[#This Row],[Fecha]])</f>
        <v>8</v>
      </c>
      <c r="E426" s="14" t="s">
        <v>617</v>
      </c>
      <c r="F426" s="14" t="s">
        <v>5384</v>
      </c>
      <c r="G426" s="14"/>
      <c r="H426" s="14" t="s">
        <v>7</v>
      </c>
      <c r="I426" s="14" t="s">
        <v>7132</v>
      </c>
      <c r="J426" s="14" t="s">
        <v>6644</v>
      </c>
      <c r="K426" s="14" t="s">
        <v>420</v>
      </c>
      <c r="L426" s="14" t="s">
        <v>426</v>
      </c>
      <c r="M426" s="14" t="s">
        <v>685</v>
      </c>
      <c r="N426" s="14" t="s">
        <v>580</v>
      </c>
      <c r="O426" s="14" t="s">
        <v>686</v>
      </c>
      <c r="P426" s="14"/>
      <c r="Q426" s="14">
        <v>1</v>
      </c>
      <c r="R426" s="14" t="s">
        <v>5384</v>
      </c>
      <c r="S426" s="14" t="s">
        <v>440</v>
      </c>
      <c r="T426" s="35">
        <v>1400</v>
      </c>
      <c r="U426" s="14" t="s">
        <v>2</v>
      </c>
      <c r="V426" s="14">
        <v>57</v>
      </c>
      <c r="W426" s="16">
        <f>+IF(datos_arg[[#This Row],[Moneda]]="ARS",datos_arg[[#This Row],[Monto]],datos_arg[[#This Row],[Monto]]*datos_arg[[#This Row],[TC]])</f>
        <v>79800</v>
      </c>
      <c r="X426" s="16">
        <f>IFERROR(IF(datos_arg[[#This Row],[Moneda]]="USD",datos_arg[[#This Row],[Monto]],datos_arg[[#This Row],[Monto]]/datos_arg[[#This Row],[TC]]),0)</f>
        <v>1400</v>
      </c>
      <c r="Y426" s="14"/>
    </row>
    <row r="427" spans="1:25" ht="15" customHeight="1" x14ac:dyDescent="0.25">
      <c r="A427" s="14">
        <f t="shared" si="6"/>
        <v>424</v>
      </c>
      <c r="B427" s="1">
        <v>43699</v>
      </c>
      <c r="C427" s="18">
        <f>+YEAR(datos_arg[[#This Row],[Fecha]])</f>
        <v>2019</v>
      </c>
      <c r="D427" s="18">
        <f>+MONTH(datos_arg[[#This Row],[Fecha]])</f>
        <v>8</v>
      </c>
      <c r="E427" s="14" t="s">
        <v>617</v>
      </c>
      <c r="F427" s="14" t="s">
        <v>5384</v>
      </c>
      <c r="G427" s="14"/>
      <c r="H427" s="14" t="s">
        <v>7</v>
      </c>
      <c r="I427" s="14" t="s">
        <v>7132</v>
      </c>
      <c r="J427" s="14" t="s">
        <v>6644</v>
      </c>
      <c r="K427" s="14" t="s">
        <v>420</v>
      </c>
      <c r="L427" s="14" t="s">
        <v>426</v>
      </c>
      <c r="M427" s="14" t="s">
        <v>685</v>
      </c>
      <c r="N427" s="14" t="s">
        <v>580</v>
      </c>
      <c r="O427" s="14" t="s">
        <v>686</v>
      </c>
      <c r="P427" s="14"/>
      <c r="Q427" s="14">
        <v>0</v>
      </c>
      <c r="R427" s="14" t="s">
        <v>5384</v>
      </c>
      <c r="S427" s="14" t="s">
        <v>439</v>
      </c>
      <c r="T427" s="35">
        <v>800</v>
      </c>
      <c r="U427" s="14" t="s">
        <v>4</v>
      </c>
      <c r="V427" s="14">
        <v>57</v>
      </c>
      <c r="W427" s="16">
        <f>+IF(datos_arg[[#This Row],[Moneda]]="ARS",datos_arg[[#This Row],[Monto]],datos_arg[[#This Row],[Monto]]*datos_arg[[#This Row],[TC]])</f>
        <v>800</v>
      </c>
      <c r="X427" s="16">
        <f>IFERROR(IF(datos_arg[[#This Row],[Moneda]]="USD",datos_arg[[#This Row],[Monto]],datos_arg[[#This Row],[Monto]]/datos_arg[[#This Row],[TC]]),0)</f>
        <v>14.035087719298245</v>
      </c>
      <c r="Y427" s="14"/>
    </row>
    <row r="428" spans="1:25" ht="15" customHeight="1" x14ac:dyDescent="0.25">
      <c r="A428" s="14">
        <f t="shared" si="6"/>
        <v>425</v>
      </c>
      <c r="B428" s="1">
        <v>43699</v>
      </c>
      <c r="C428" s="18">
        <f>+YEAR(datos_arg[[#This Row],[Fecha]])</f>
        <v>2019</v>
      </c>
      <c r="D428" s="18">
        <f>+MONTH(datos_arg[[#This Row],[Fecha]])</f>
        <v>8</v>
      </c>
      <c r="E428" s="14" t="s">
        <v>449</v>
      </c>
      <c r="F428" s="14" t="s">
        <v>523</v>
      </c>
      <c r="G428" s="14"/>
      <c r="H428" s="14" t="s">
        <v>7132</v>
      </c>
      <c r="I428" s="14" t="s">
        <v>7132</v>
      </c>
      <c r="J428" s="14" t="s">
        <v>425</v>
      </c>
      <c r="K428" s="14"/>
      <c r="L428" s="14" t="s">
        <v>425</v>
      </c>
      <c r="M428" s="14" t="s">
        <v>515</v>
      </c>
      <c r="N428" s="14" t="s">
        <v>524</v>
      </c>
      <c r="O428" s="14" t="s">
        <v>684</v>
      </c>
      <c r="P428" s="14"/>
      <c r="Q428" s="14"/>
      <c r="R428" s="14" t="s">
        <v>523</v>
      </c>
      <c r="S428" s="14" t="s">
        <v>439</v>
      </c>
      <c r="T428" s="35">
        <v>8000</v>
      </c>
      <c r="U428" s="14" t="s">
        <v>4</v>
      </c>
      <c r="V428" s="14">
        <v>57</v>
      </c>
      <c r="W428" s="16">
        <f>+IF(datos_arg[[#This Row],[Moneda]]="ARS",datos_arg[[#This Row],[Monto]],datos_arg[[#This Row],[Monto]]*datos_arg[[#This Row],[TC]])</f>
        <v>8000</v>
      </c>
      <c r="X428" s="16">
        <f>IFERROR(IF(datos_arg[[#This Row],[Moneda]]="USD",datos_arg[[#This Row],[Monto]],datos_arg[[#This Row],[Monto]]/datos_arg[[#This Row],[TC]]),0)</f>
        <v>140.35087719298247</v>
      </c>
      <c r="Y428" s="14"/>
    </row>
    <row r="429" spans="1:25" ht="15" customHeight="1" x14ac:dyDescent="0.25">
      <c r="A429" s="14">
        <f t="shared" si="6"/>
        <v>426</v>
      </c>
      <c r="B429" s="1">
        <v>43699</v>
      </c>
      <c r="C429" s="18">
        <f>+YEAR(datos_arg[[#This Row],[Fecha]])</f>
        <v>2019</v>
      </c>
      <c r="D429" s="18">
        <f>+MONTH(datos_arg[[#This Row],[Fecha]])</f>
        <v>8</v>
      </c>
      <c r="E429" s="14" t="s">
        <v>1015</v>
      </c>
      <c r="F429" s="14" t="s">
        <v>430</v>
      </c>
      <c r="G429" s="14"/>
      <c r="H429" s="14" t="s">
        <v>7132</v>
      </c>
      <c r="I429" s="14" t="s">
        <v>7132</v>
      </c>
      <c r="J429" s="14" t="s">
        <v>425</v>
      </c>
      <c r="K429" s="14"/>
      <c r="L429" s="14" t="s">
        <v>425</v>
      </c>
      <c r="M429" s="14" t="s">
        <v>60</v>
      </c>
      <c r="N429" s="14" t="s">
        <v>26</v>
      </c>
      <c r="O429" s="14" t="s">
        <v>60</v>
      </c>
      <c r="P429" s="14"/>
      <c r="Q429" s="14"/>
      <c r="R429" s="14" t="s">
        <v>430</v>
      </c>
      <c r="S429" s="14" t="s">
        <v>439</v>
      </c>
      <c r="T429" s="35">
        <v>1000</v>
      </c>
      <c r="U429" s="14" t="s">
        <v>4</v>
      </c>
      <c r="V429" s="14">
        <v>57</v>
      </c>
      <c r="W429" s="16">
        <f>+IF(datos_arg[[#This Row],[Moneda]]="ARS",datos_arg[[#This Row],[Monto]],datos_arg[[#This Row],[Monto]]*datos_arg[[#This Row],[TC]])</f>
        <v>1000</v>
      </c>
      <c r="X429" s="16">
        <f>IFERROR(IF(datos_arg[[#This Row],[Moneda]]="USD",datos_arg[[#This Row],[Monto]],datos_arg[[#This Row],[Monto]]/datos_arg[[#This Row],[TC]]),0)</f>
        <v>17.543859649122808</v>
      </c>
      <c r="Y429" s="14"/>
    </row>
    <row r="430" spans="1:25" ht="15" customHeight="1" x14ac:dyDescent="0.25">
      <c r="A430" s="14">
        <f t="shared" si="6"/>
        <v>427</v>
      </c>
      <c r="B430" s="1">
        <v>43704</v>
      </c>
      <c r="C430" s="18">
        <f>+YEAR(datos_arg[[#This Row],[Fecha]])</f>
        <v>2019</v>
      </c>
      <c r="D430" s="18">
        <f>+MONTH(datos_arg[[#This Row],[Fecha]])</f>
        <v>8</v>
      </c>
      <c r="E430" s="14" t="s">
        <v>1015</v>
      </c>
      <c r="F430" s="14" t="s">
        <v>403</v>
      </c>
      <c r="G430" s="14" t="s">
        <v>970</v>
      </c>
      <c r="H430" s="14" t="s">
        <v>433</v>
      </c>
      <c r="I430" s="14" t="s">
        <v>590</v>
      </c>
      <c r="J430" s="14" t="s">
        <v>425</v>
      </c>
      <c r="K430" s="14"/>
      <c r="L430" s="14" t="s">
        <v>425</v>
      </c>
      <c r="M430" s="14" t="s">
        <v>433</v>
      </c>
      <c r="N430" s="14" t="s">
        <v>645</v>
      </c>
      <c r="O430" s="14" t="s">
        <v>687</v>
      </c>
      <c r="P430" s="14"/>
      <c r="Q430" s="14"/>
      <c r="R430" s="14" t="s">
        <v>970</v>
      </c>
      <c r="S430" s="14" t="s">
        <v>439</v>
      </c>
      <c r="T430" s="35">
        <v>1500</v>
      </c>
      <c r="U430" s="14" t="s">
        <v>4</v>
      </c>
      <c r="V430" s="14">
        <v>57</v>
      </c>
      <c r="W430" s="16">
        <f>+IF(datos_arg[[#This Row],[Moneda]]="ARS",datos_arg[[#This Row],[Monto]],datos_arg[[#This Row],[Monto]]*datos_arg[[#This Row],[TC]])</f>
        <v>1500</v>
      </c>
      <c r="X430" s="16">
        <f>IFERROR(IF(datos_arg[[#This Row],[Moneda]]="USD",datos_arg[[#This Row],[Monto]],datos_arg[[#This Row],[Monto]]/datos_arg[[#This Row],[TC]]),0)</f>
        <v>26.315789473684209</v>
      </c>
      <c r="Y430" s="14"/>
    </row>
    <row r="431" spans="1:25" x14ac:dyDescent="0.25">
      <c r="A431" s="14">
        <f t="shared" si="6"/>
        <v>428</v>
      </c>
      <c r="B431" s="1">
        <v>43704</v>
      </c>
      <c r="C431" s="18">
        <f>+YEAR(datos_arg[[#This Row],[Fecha]])</f>
        <v>2019</v>
      </c>
      <c r="D431" s="18">
        <f>+MONTH(datos_arg[[#This Row],[Fecha]])</f>
        <v>8</v>
      </c>
      <c r="E431" s="14" t="s">
        <v>408</v>
      </c>
      <c r="F431" s="14" t="s">
        <v>69</v>
      </c>
      <c r="G431" s="14"/>
      <c r="H431" s="14" t="s">
        <v>7132</v>
      </c>
      <c r="I431" s="14" t="s">
        <v>7132</v>
      </c>
      <c r="J431" s="14" t="s">
        <v>425</v>
      </c>
      <c r="K431" s="14"/>
      <c r="L431" s="14" t="s">
        <v>425</v>
      </c>
      <c r="M431" s="14" t="s">
        <v>681</v>
      </c>
      <c r="N431" s="14" t="s">
        <v>681</v>
      </c>
      <c r="O431" s="14"/>
      <c r="P431" s="14"/>
      <c r="Q431" s="14"/>
      <c r="R431" s="14" t="s">
        <v>439</v>
      </c>
      <c r="S431" s="14" t="s">
        <v>440</v>
      </c>
      <c r="T431" s="35">
        <v>2300</v>
      </c>
      <c r="U431" s="14" t="s">
        <v>2</v>
      </c>
      <c r="V431" s="14">
        <v>57</v>
      </c>
      <c r="W431" s="16">
        <f>+IF(datos_arg[[#This Row],[Moneda]]="ARS",datos_arg[[#This Row],[Monto]],datos_arg[[#This Row],[Monto]]*datos_arg[[#This Row],[TC]])</f>
        <v>131100</v>
      </c>
      <c r="X431" s="16">
        <f>IFERROR(IF(datos_arg[[#This Row],[Moneda]]="USD",datos_arg[[#This Row],[Monto]],datos_arg[[#This Row],[Monto]]/datos_arg[[#This Row],[TC]]),0)</f>
        <v>2300</v>
      </c>
      <c r="Y431" s="14"/>
    </row>
    <row r="432" spans="1:25" ht="15" customHeight="1" x14ac:dyDescent="0.25">
      <c r="A432" s="14">
        <f t="shared" si="6"/>
        <v>429</v>
      </c>
      <c r="B432" s="1">
        <v>43705</v>
      </c>
      <c r="C432" s="18">
        <f>+YEAR(datos_arg[[#This Row],[Fecha]])</f>
        <v>2019</v>
      </c>
      <c r="D432" s="18">
        <f>+MONTH(datos_arg[[#This Row],[Fecha]])</f>
        <v>8</v>
      </c>
      <c r="E432" s="14" t="s">
        <v>1015</v>
      </c>
      <c r="F432" s="14" t="s">
        <v>430</v>
      </c>
      <c r="G432" s="14"/>
      <c r="H432" s="14" t="s">
        <v>7132</v>
      </c>
      <c r="I432" s="14" t="s">
        <v>7132</v>
      </c>
      <c r="J432" s="14" t="s">
        <v>425</v>
      </c>
      <c r="K432" s="14"/>
      <c r="L432" s="14" t="s">
        <v>425</v>
      </c>
      <c r="M432" s="14" t="s">
        <v>60</v>
      </c>
      <c r="N432" s="14" t="s">
        <v>26</v>
      </c>
      <c r="O432" s="14" t="s">
        <v>583</v>
      </c>
      <c r="P432" s="14"/>
      <c r="Q432" s="14"/>
      <c r="R432" s="14" t="s">
        <v>430</v>
      </c>
      <c r="S432" s="14" t="s">
        <v>439</v>
      </c>
      <c r="T432" s="35">
        <v>1000</v>
      </c>
      <c r="U432" s="14" t="s">
        <v>4</v>
      </c>
      <c r="V432" s="14">
        <v>57</v>
      </c>
      <c r="W432" s="16">
        <f>+IF(datos_arg[[#This Row],[Moneda]]="ARS",datos_arg[[#This Row],[Monto]],datos_arg[[#This Row],[Monto]]*datos_arg[[#This Row],[TC]])</f>
        <v>1000</v>
      </c>
      <c r="X432" s="16">
        <f>IFERROR(IF(datos_arg[[#This Row],[Moneda]]="USD",datos_arg[[#This Row],[Monto]],datos_arg[[#This Row],[Monto]]/datos_arg[[#This Row],[TC]]),0)</f>
        <v>17.543859649122808</v>
      </c>
      <c r="Y432" s="14"/>
    </row>
    <row r="433" spans="1:25" ht="15" customHeight="1" x14ac:dyDescent="0.25">
      <c r="A433" s="14">
        <f t="shared" si="6"/>
        <v>430</v>
      </c>
      <c r="B433" s="1">
        <v>43705</v>
      </c>
      <c r="C433" s="18">
        <f>+YEAR(datos_arg[[#This Row],[Fecha]])</f>
        <v>2019</v>
      </c>
      <c r="D433" s="18">
        <f>+MONTH(datos_arg[[#This Row],[Fecha]])</f>
        <v>8</v>
      </c>
      <c r="E433" s="14" t="s">
        <v>5358</v>
      </c>
      <c r="F433" s="14" t="s">
        <v>85</v>
      </c>
      <c r="G433" s="14"/>
      <c r="H433" s="14" t="s">
        <v>7132</v>
      </c>
      <c r="I433" s="14" t="s">
        <v>7132</v>
      </c>
      <c r="J433" s="14" t="s">
        <v>425</v>
      </c>
      <c r="K433" s="14"/>
      <c r="L433" s="14" t="s">
        <v>425</v>
      </c>
      <c r="M433" s="14" t="s">
        <v>688</v>
      </c>
      <c r="N433" s="14" t="s">
        <v>14</v>
      </c>
      <c r="O433" s="14" t="s">
        <v>689</v>
      </c>
      <c r="P433" s="14"/>
      <c r="Q433" s="14">
        <v>1</v>
      </c>
      <c r="R433" s="14" t="s">
        <v>85</v>
      </c>
      <c r="S433" s="14" t="s">
        <v>439</v>
      </c>
      <c r="T433" s="35">
        <v>16000</v>
      </c>
      <c r="U433" s="14" t="s">
        <v>4</v>
      </c>
      <c r="V433" s="14">
        <v>57</v>
      </c>
      <c r="W433" s="16">
        <f>+IF(datos_arg[[#This Row],[Moneda]]="ARS",datos_arg[[#This Row],[Monto]],datos_arg[[#This Row],[Monto]]*datos_arg[[#This Row],[TC]])</f>
        <v>16000</v>
      </c>
      <c r="X433" s="16">
        <f>IFERROR(IF(datos_arg[[#This Row],[Moneda]]="USD",datos_arg[[#This Row],[Monto]],datos_arg[[#This Row],[Monto]]/datos_arg[[#This Row],[TC]]),0)</f>
        <v>280.70175438596493</v>
      </c>
      <c r="Y433" s="14"/>
    </row>
    <row r="434" spans="1:25" ht="15" customHeight="1" x14ac:dyDescent="0.25">
      <c r="A434" s="14">
        <f t="shared" si="6"/>
        <v>431</v>
      </c>
      <c r="B434" s="1">
        <v>43706</v>
      </c>
      <c r="C434" s="18">
        <f>+YEAR(datos_arg[[#This Row],[Fecha]])</f>
        <v>2019</v>
      </c>
      <c r="D434" s="18">
        <f>+MONTH(datos_arg[[#This Row],[Fecha]])</f>
        <v>8</v>
      </c>
      <c r="E434" s="14" t="s">
        <v>1016</v>
      </c>
      <c r="F434" s="14" t="s">
        <v>404</v>
      </c>
      <c r="G434" s="14"/>
      <c r="H434" s="14" t="s">
        <v>433</v>
      </c>
      <c r="I434" s="14" t="s">
        <v>590</v>
      </c>
      <c r="J434" s="14" t="s">
        <v>425</v>
      </c>
      <c r="K434" s="14"/>
      <c r="L434" s="14" t="s">
        <v>425</v>
      </c>
      <c r="M434" s="14" t="s">
        <v>135</v>
      </c>
      <c r="N434" s="14" t="s">
        <v>135</v>
      </c>
      <c r="O434" s="14"/>
      <c r="P434" s="14"/>
      <c r="Q434" s="14"/>
      <c r="R434" s="14" t="s">
        <v>404</v>
      </c>
      <c r="S434" s="14" t="s">
        <v>439</v>
      </c>
      <c r="T434" s="35">
        <v>1300</v>
      </c>
      <c r="U434" s="14" t="s">
        <v>4</v>
      </c>
      <c r="V434" s="14">
        <v>57</v>
      </c>
      <c r="W434" s="16">
        <f>+IF(datos_arg[[#This Row],[Moneda]]="ARS",datos_arg[[#This Row],[Monto]],datos_arg[[#This Row],[Monto]]*datos_arg[[#This Row],[TC]])</f>
        <v>1300</v>
      </c>
      <c r="X434" s="16">
        <f>IFERROR(IF(datos_arg[[#This Row],[Moneda]]="USD",datos_arg[[#This Row],[Monto]],datos_arg[[#This Row],[Monto]]/datos_arg[[#This Row],[TC]]),0)</f>
        <v>22.807017543859651</v>
      </c>
      <c r="Y434" s="14"/>
    </row>
    <row r="435" spans="1:25" ht="15" customHeight="1" x14ac:dyDescent="0.25">
      <c r="A435" s="14">
        <f t="shared" si="6"/>
        <v>432</v>
      </c>
      <c r="B435" s="1">
        <v>43706</v>
      </c>
      <c r="C435" s="18">
        <f>+YEAR(datos_arg[[#This Row],[Fecha]])</f>
        <v>2019</v>
      </c>
      <c r="D435" s="18">
        <f>+MONTH(datos_arg[[#This Row],[Fecha]])</f>
        <v>8</v>
      </c>
      <c r="E435" s="14" t="s">
        <v>5358</v>
      </c>
      <c r="F435" s="14" t="s">
        <v>969</v>
      </c>
      <c r="G435" s="14"/>
      <c r="H435" s="14" t="s">
        <v>7132</v>
      </c>
      <c r="I435" s="14" t="s">
        <v>7132</v>
      </c>
      <c r="J435" s="14" t="s">
        <v>425</v>
      </c>
      <c r="K435" s="14"/>
      <c r="L435" s="14" t="s">
        <v>425</v>
      </c>
      <c r="M435" s="14" t="s">
        <v>690</v>
      </c>
      <c r="N435" s="14" t="s">
        <v>100</v>
      </c>
      <c r="O435" s="14" t="s">
        <v>691</v>
      </c>
      <c r="P435" s="14"/>
      <c r="Q435" s="14">
        <v>1</v>
      </c>
      <c r="R435" s="14" t="s">
        <v>969</v>
      </c>
      <c r="S435" s="14" t="s">
        <v>439</v>
      </c>
      <c r="T435" s="35">
        <v>10500</v>
      </c>
      <c r="U435" s="14" t="s">
        <v>4</v>
      </c>
      <c r="V435" s="14">
        <v>57</v>
      </c>
      <c r="W435" s="16">
        <f>+IF(datos_arg[[#This Row],[Moneda]]="ARS",datos_arg[[#This Row],[Monto]],datos_arg[[#This Row],[Monto]]*datos_arg[[#This Row],[TC]])</f>
        <v>10500</v>
      </c>
      <c r="X435" s="16">
        <f>IFERROR(IF(datos_arg[[#This Row],[Moneda]]="USD",datos_arg[[#This Row],[Monto]],datos_arg[[#This Row],[Monto]]/datos_arg[[#This Row],[TC]]),0)</f>
        <v>184.21052631578948</v>
      </c>
      <c r="Y435" s="14"/>
    </row>
    <row r="436" spans="1:25" ht="15" customHeight="1" x14ac:dyDescent="0.25">
      <c r="A436" s="14">
        <f t="shared" si="6"/>
        <v>433</v>
      </c>
      <c r="B436" s="1">
        <v>43706</v>
      </c>
      <c r="C436" s="18">
        <f>+YEAR(datos_arg[[#This Row],[Fecha]])</f>
        <v>2019</v>
      </c>
      <c r="D436" s="18">
        <f>+MONTH(datos_arg[[#This Row],[Fecha]])</f>
        <v>8</v>
      </c>
      <c r="E436" s="14" t="s">
        <v>1016</v>
      </c>
      <c r="F436" s="14" t="s">
        <v>404</v>
      </c>
      <c r="G436" s="14"/>
      <c r="H436" s="14" t="s">
        <v>4114</v>
      </c>
      <c r="I436" s="14" t="s">
        <v>7132</v>
      </c>
      <c r="J436" s="14" t="s">
        <v>425</v>
      </c>
      <c r="K436" s="14"/>
      <c r="L436" s="14" t="s">
        <v>425</v>
      </c>
      <c r="M436" s="14" t="s">
        <v>129</v>
      </c>
      <c r="N436" s="14" t="s">
        <v>129</v>
      </c>
      <c r="O436" s="14" t="s">
        <v>692</v>
      </c>
      <c r="P436" s="14"/>
      <c r="Q436" s="14"/>
      <c r="R436" s="14" t="s">
        <v>404</v>
      </c>
      <c r="S436" s="14" t="s">
        <v>439</v>
      </c>
      <c r="T436" s="35">
        <v>6100</v>
      </c>
      <c r="U436" s="14" t="s">
        <v>4</v>
      </c>
      <c r="V436" s="14">
        <v>57</v>
      </c>
      <c r="W436" s="16">
        <f>+IF(datos_arg[[#This Row],[Moneda]]="ARS",datos_arg[[#This Row],[Monto]],datos_arg[[#This Row],[Monto]]*datos_arg[[#This Row],[TC]])</f>
        <v>6100</v>
      </c>
      <c r="X436" s="16">
        <f>IFERROR(IF(datos_arg[[#This Row],[Moneda]]="USD",datos_arg[[#This Row],[Monto]],datos_arg[[#This Row],[Monto]]/datos_arg[[#This Row],[TC]]),0)</f>
        <v>107.01754385964912</v>
      </c>
      <c r="Y436" s="14"/>
    </row>
    <row r="437" spans="1:25" ht="15" customHeight="1" x14ac:dyDescent="0.25">
      <c r="A437" s="14">
        <f t="shared" si="6"/>
        <v>434</v>
      </c>
      <c r="B437" s="1">
        <v>43707</v>
      </c>
      <c r="C437" s="18">
        <f>+YEAR(datos_arg[[#This Row],[Fecha]])</f>
        <v>2019</v>
      </c>
      <c r="D437" s="18">
        <f>+MONTH(datos_arg[[#This Row],[Fecha]])</f>
        <v>8</v>
      </c>
      <c r="E437" s="14" t="s">
        <v>408</v>
      </c>
      <c r="F437" s="14" t="s">
        <v>406</v>
      </c>
      <c r="G437" s="14"/>
      <c r="H437" s="14" t="s">
        <v>7132</v>
      </c>
      <c r="I437" s="14" t="s">
        <v>7132</v>
      </c>
      <c r="J437" s="14" t="s">
        <v>425</v>
      </c>
      <c r="K437" s="14"/>
      <c r="L437" s="14" t="s">
        <v>425</v>
      </c>
      <c r="M437" s="14" t="s">
        <v>27</v>
      </c>
      <c r="N437" s="14" t="s">
        <v>27</v>
      </c>
      <c r="O437" s="14" t="s">
        <v>527</v>
      </c>
      <c r="P437" s="14"/>
      <c r="Q437" s="14"/>
      <c r="R437" s="14" t="s">
        <v>440</v>
      </c>
      <c r="S437" s="14" t="s">
        <v>446</v>
      </c>
      <c r="T437" s="35">
        <v>15000</v>
      </c>
      <c r="U437" s="14" t="s">
        <v>2</v>
      </c>
      <c r="V437" s="14">
        <v>57</v>
      </c>
      <c r="W437" s="16">
        <f>+IF(datos_arg[[#This Row],[Moneda]]="ARS",datos_arg[[#This Row],[Monto]],datos_arg[[#This Row],[Monto]]*datos_arg[[#This Row],[TC]])</f>
        <v>855000</v>
      </c>
      <c r="X437" s="16">
        <f>IFERROR(IF(datos_arg[[#This Row],[Moneda]]="USD",datos_arg[[#This Row],[Monto]],datos_arg[[#This Row],[Monto]]/datos_arg[[#This Row],[TC]]),0)</f>
        <v>15000</v>
      </c>
      <c r="Y437" s="14"/>
    </row>
    <row r="438" spans="1:25" ht="15" customHeight="1" x14ac:dyDescent="0.25">
      <c r="A438" s="14">
        <f t="shared" si="6"/>
        <v>435</v>
      </c>
      <c r="B438" s="1">
        <v>43707</v>
      </c>
      <c r="C438" s="18">
        <f>+YEAR(datos_arg[[#This Row],[Fecha]])</f>
        <v>2019</v>
      </c>
      <c r="D438" s="18">
        <f>+MONTH(datos_arg[[#This Row],[Fecha]])</f>
        <v>8</v>
      </c>
      <c r="E438" s="14" t="s">
        <v>5358</v>
      </c>
      <c r="F438" s="14" t="s">
        <v>969</v>
      </c>
      <c r="G438" s="14"/>
      <c r="H438" s="14" t="s">
        <v>7132</v>
      </c>
      <c r="I438" s="14" t="s">
        <v>7132</v>
      </c>
      <c r="J438" s="14" t="s">
        <v>425</v>
      </c>
      <c r="K438" s="14"/>
      <c r="L438" s="14" t="s">
        <v>425</v>
      </c>
      <c r="M438" s="14" t="s">
        <v>693</v>
      </c>
      <c r="N438" s="14" t="s">
        <v>1960</v>
      </c>
      <c r="O438" s="14" t="s">
        <v>694</v>
      </c>
      <c r="P438" s="14"/>
      <c r="Q438" s="14">
        <v>1</v>
      </c>
      <c r="R438" s="14" t="s">
        <v>969</v>
      </c>
      <c r="S438" s="14" t="s">
        <v>439</v>
      </c>
      <c r="T438" s="35">
        <v>25000</v>
      </c>
      <c r="U438" s="14" t="s">
        <v>4</v>
      </c>
      <c r="V438" s="14">
        <v>57</v>
      </c>
      <c r="W438" s="16">
        <f>+IF(datos_arg[[#This Row],[Moneda]]="ARS",datos_arg[[#This Row],[Monto]],datos_arg[[#This Row],[Monto]]*datos_arg[[#This Row],[TC]])</f>
        <v>25000</v>
      </c>
      <c r="X438" s="16">
        <f>IFERROR(IF(datos_arg[[#This Row],[Moneda]]="USD",datos_arg[[#This Row],[Monto]],datos_arg[[#This Row],[Monto]]/datos_arg[[#This Row],[TC]]),0)</f>
        <v>438.59649122807019</v>
      </c>
      <c r="Y438" s="14"/>
    </row>
    <row r="439" spans="1:25" x14ac:dyDescent="0.25">
      <c r="A439" s="14">
        <f t="shared" si="6"/>
        <v>436</v>
      </c>
      <c r="B439" s="1">
        <v>43709</v>
      </c>
      <c r="C439" s="18">
        <f>+YEAR(datos_arg[[#This Row],[Fecha]])</f>
        <v>2019</v>
      </c>
      <c r="D439" s="18">
        <f>+MONTH(datos_arg[[#This Row],[Fecha]])</f>
        <v>9</v>
      </c>
      <c r="E439" s="14" t="s">
        <v>1016</v>
      </c>
      <c r="F439" s="14" t="s">
        <v>5364</v>
      </c>
      <c r="G439" s="14" t="s">
        <v>6700</v>
      </c>
      <c r="H439" s="14" t="s">
        <v>7132</v>
      </c>
      <c r="I439" s="14" t="s">
        <v>7132</v>
      </c>
      <c r="J439" s="14" t="s">
        <v>425</v>
      </c>
      <c r="K439" s="14"/>
      <c r="L439" s="14" t="s">
        <v>425</v>
      </c>
      <c r="M439" s="14" t="s">
        <v>119</v>
      </c>
      <c r="N439" s="14" t="s">
        <v>119</v>
      </c>
      <c r="O439" s="14"/>
      <c r="P439" s="14"/>
      <c r="Q439" s="14"/>
      <c r="R439" s="14" t="s">
        <v>5364</v>
      </c>
      <c r="S439" s="14" t="s">
        <v>440</v>
      </c>
      <c r="T439" s="35">
        <v>2200</v>
      </c>
      <c r="U439" s="14" t="s">
        <v>2</v>
      </c>
      <c r="V439" s="14">
        <v>57</v>
      </c>
      <c r="W439" s="16">
        <f>+IF(datos_arg[[#This Row],[Moneda]]="ARS",datos_arg[[#This Row],[Monto]],datos_arg[[#This Row],[Monto]]*datos_arg[[#This Row],[TC]])</f>
        <v>125400</v>
      </c>
      <c r="X439" s="16">
        <f>IFERROR(IF(datos_arg[[#This Row],[Moneda]]="USD",datos_arg[[#This Row],[Monto]],datos_arg[[#This Row],[Monto]]/datos_arg[[#This Row],[TC]]),0)</f>
        <v>2200</v>
      </c>
      <c r="Y439" s="14"/>
    </row>
    <row r="440" spans="1:25" x14ac:dyDescent="0.25">
      <c r="A440" s="14">
        <f t="shared" si="6"/>
        <v>437</v>
      </c>
      <c r="B440" s="1">
        <v>43709</v>
      </c>
      <c r="C440" s="18">
        <f>+YEAR(datos_arg[[#This Row],[Fecha]])</f>
        <v>2019</v>
      </c>
      <c r="D440" s="18">
        <f>+MONTH(datos_arg[[#This Row],[Fecha]])</f>
        <v>9</v>
      </c>
      <c r="E440" s="14" t="s">
        <v>1016</v>
      </c>
      <c r="F440" s="14" t="s">
        <v>5364</v>
      </c>
      <c r="G440" s="14" t="s">
        <v>6700</v>
      </c>
      <c r="H440" s="14" t="s">
        <v>7132</v>
      </c>
      <c r="I440" s="14" t="s">
        <v>7132</v>
      </c>
      <c r="J440" s="14" t="s">
        <v>425</v>
      </c>
      <c r="K440" s="14"/>
      <c r="L440" s="14" t="s">
        <v>425</v>
      </c>
      <c r="M440" s="14" t="s">
        <v>128</v>
      </c>
      <c r="N440" s="14" t="s">
        <v>128</v>
      </c>
      <c r="O440" s="14"/>
      <c r="P440" s="14"/>
      <c r="Q440" s="14"/>
      <c r="R440" s="14" t="s">
        <v>5364</v>
      </c>
      <c r="S440" s="14" t="s">
        <v>440</v>
      </c>
      <c r="T440" s="35">
        <v>1300</v>
      </c>
      <c r="U440" s="14" t="s">
        <v>2</v>
      </c>
      <c r="V440" s="14">
        <v>57</v>
      </c>
      <c r="W440" s="16">
        <f>+IF(datos_arg[[#This Row],[Moneda]]="ARS",datos_arg[[#This Row],[Monto]],datos_arg[[#This Row],[Monto]]*datos_arg[[#This Row],[TC]])</f>
        <v>74100</v>
      </c>
      <c r="X440" s="16">
        <f>IFERROR(IF(datos_arg[[#This Row],[Moneda]]="USD",datos_arg[[#This Row],[Monto]],datos_arg[[#This Row],[Monto]]/datos_arg[[#This Row],[TC]]),0)</f>
        <v>1300</v>
      </c>
      <c r="Y440" s="14"/>
    </row>
    <row r="441" spans="1:25" x14ac:dyDescent="0.25">
      <c r="A441" s="14">
        <f t="shared" si="6"/>
        <v>438</v>
      </c>
      <c r="B441" s="1">
        <v>43709</v>
      </c>
      <c r="C441" s="18">
        <f>+YEAR(datos_arg[[#This Row],[Fecha]])</f>
        <v>2019</v>
      </c>
      <c r="D441" s="18">
        <f>+MONTH(datos_arg[[#This Row],[Fecha]])</f>
        <v>9</v>
      </c>
      <c r="E441" s="14" t="s">
        <v>1016</v>
      </c>
      <c r="F441" s="14" t="s">
        <v>5364</v>
      </c>
      <c r="G441" s="14" t="s">
        <v>6699</v>
      </c>
      <c r="H441" s="14" t="s">
        <v>7132</v>
      </c>
      <c r="I441" s="14" t="s">
        <v>7132</v>
      </c>
      <c r="J441" s="14" t="s">
        <v>425</v>
      </c>
      <c r="K441" s="14"/>
      <c r="L441" s="14" t="s">
        <v>425</v>
      </c>
      <c r="M441" s="14" t="s">
        <v>137</v>
      </c>
      <c r="N441" s="14" t="s">
        <v>137</v>
      </c>
      <c r="O441" s="14"/>
      <c r="P441" s="14"/>
      <c r="Q441" s="14"/>
      <c r="R441" s="14" t="s">
        <v>5364</v>
      </c>
      <c r="S441" s="14" t="s">
        <v>440</v>
      </c>
      <c r="T441" s="35">
        <v>3000</v>
      </c>
      <c r="U441" s="14" t="s">
        <v>2</v>
      </c>
      <c r="V441" s="14">
        <v>57</v>
      </c>
      <c r="W441" s="16">
        <f>+IF(datos_arg[[#This Row],[Moneda]]="ARS",datos_arg[[#This Row],[Monto]],datos_arg[[#This Row],[Monto]]*datos_arg[[#This Row],[TC]])</f>
        <v>171000</v>
      </c>
      <c r="X441" s="16">
        <f>IFERROR(IF(datos_arg[[#This Row],[Moneda]]="USD",datos_arg[[#This Row],[Monto]],datos_arg[[#This Row],[Monto]]/datos_arg[[#This Row],[TC]]),0)</f>
        <v>3000</v>
      </c>
      <c r="Y441" s="14"/>
    </row>
    <row r="442" spans="1:25" ht="15" customHeight="1" x14ac:dyDescent="0.25">
      <c r="A442" s="14">
        <f t="shared" si="6"/>
        <v>439</v>
      </c>
      <c r="B442" s="1">
        <v>43711</v>
      </c>
      <c r="C442" s="18">
        <f>+YEAR(datos_arg[[#This Row],[Fecha]])</f>
        <v>2019</v>
      </c>
      <c r="D442" s="18">
        <f>+MONTH(datos_arg[[#This Row],[Fecha]])</f>
        <v>9</v>
      </c>
      <c r="E442" s="14" t="s">
        <v>1015</v>
      </c>
      <c r="F442" s="14" t="s">
        <v>430</v>
      </c>
      <c r="G442" s="14"/>
      <c r="H442" s="14" t="s">
        <v>7132</v>
      </c>
      <c r="I442" s="14" t="s">
        <v>7132</v>
      </c>
      <c r="J442" s="14" t="s">
        <v>425</v>
      </c>
      <c r="K442" s="14"/>
      <c r="L442" s="14" t="s">
        <v>425</v>
      </c>
      <c r="M442" s="14" t="s">
        <v>3961</v>
      </c>
      <c r="N442" s="14" t="s">
        <v>150</v>
      </c>
      <c r="O442" s="14" t="s">
        <v>697</v>
      </c>
      <c r="P442" s="14"/>
      <c r="Q442" s="14"/>
      <c r="R442" s="14" t="s">
        <v>430</v>
      </c>
      <c r="S442" s="14" t="s">
        <v>439</v>
      </c>
      <c r="T442" s="35">
        <v>2500</v>
      </c>
      <c r="U442" s="14" t="s">
        <v>4</v>
      </c>
      <c r="V442" s="14">
        <v>57</v>
      </c>
      <c r="W442" s="16">
        <f>+IF(datos_arg[[#This Row],[Moneda]]="ARS",datos_arg[[#This Row],[Monto]],datos_arg[[#This Row],[Monto]]*datos_arg[[#This Row],[TC]])</f>
        <v>2500</v>
      </c>
      <c r="X442" s="16">
        <f>IFERROR(IF(datos_arg[[#This Row],[Moneda]]="USD",datos_arg[[#This Row],[Monto]],datos_arg[[#This Row],[Monto]]/datos_arg[[#This Row],[TC]]),0)</f>
        <v>43.859649122807021</v>
      </c>
      <c r="Y442" s="14"/>
    </row>
    <row r="443" spans="1:25" ht="15" customHeight="1" x14ac:dyDescent="0.25">
      <c r="A443" s="14">
        <f t="shared" si="6"/>
        <v>440</v>
      </c>
      <c r="B443" s="1">
        <v>43711</v>
      </c>
      <c r="C443" s="18">
        <f>+YEAR(datos_arg[[#This Row],[Fecha]])</f>
        <v>2019</v>
      </c>
      <c r="D443" s="18">
        <f>+MONTH(datos_arg[[#This Row],[Fecha]])</f>
        <v>9</v>
      </c>
      <c r="E443" s="14" t="s">
        <v>449</v>
      </c>
      <c r="F443" s="14" t="s">
        <v>523</v>
      </c>
      <c r="G443" s="14"/>
      <c r="H443" s="14" t="s">
        <v>7132</v>
      </c>
      <c r="I443" s="14" t="s">
        <v>7132</v>
      </c>
      <c r="J443" s="14" t="s">
        <v>425</v>
      </c>
      <c r="K443" s="14"/>
      <c r="L443" s="14" t="s">
        <v>425</v>
      </c>
      <c r="M443" s="14" t="s">
        <v>515</v>
      </c>
      <c r="N443" s="14" t="s">
        <v>515</v>
      </c>
      <c r="O443" s="14"/>
      <c r="P443" s="14"/>
      <c r="Q443" s="14"/>
      <c r="R443" s="14" t="s">
        <v>523</v>
      </c>
      <c r="S443" s="14" t="s">
        <v>439</v>
      </c>
      <c r="T443" s="35">
        <v>300</v>
      </c>
      <c r="U443" s="14" t="s">
        <v>4</v>
      </c>
      <c r="V443" s="14">
        <v>57</v>
      </c>
      <c r="W443" s="16">
        <f>+IF(datos_arg[[#This Row],[Moneda]]="ARS",datos_arg[[#This Row],[Monto]],datos_arg[[#This Row],[Monto]]*datos_arg[[#This Row],[TC]])</f>
        <v>300</v>
      </c>
      <c r="X443" s="16">
        <f>IFERROR(IF(datos_arg[[#This Row],[Moneda]]="USD",datos_arg[[#This Row],[Monto]],datos_arg[[#This Row],[Monto]]/datos_arg[[#This Row],[TC]]),0)</f>
        <v>5.2631578947368425</v>
      </c>
      <c r="Y443" s="14"/>
    </row>
    <row r="444" spans="1:25" ht="15" customHeight="1" x14ac:dyDescent="0.25">
      <c r="A444" s="14">
        <f t="shared" si="6"/>
        <v>441</v>
      </c>
      <c r="B444" s="1">
        <v>43711</v>
      </c>
      <c r="C444" s="18">
        <f>+YEAR(datos_arg[[#This Row],[Fecha]])</f>
        <v>2019</v>
      </c>
      <c r="D444" s="18">
        <f>+MONTH(datos_arg[[#This Row],[Fecha]])</f>
        <v>9</v>
      </c>
      <c r="E444" s="14" t="s">
        <v>1015</v>
      </c>
      <c r="F444" s="14" t="s">
        <v>430</v>
      </c>
      <c r="G444" s="14"/>
      <c r="H444" s="14" t="s">
        <v>7</v>
      </c>
      <c r="I444" s="14" t="s">
        <v>7132</v>
      </c>
      <c r="J444" s="14" t="s">
        <v>6644</v>
      </c>
      <c r="K444" s="14" t="s">
        <v>420</v>
      </c>
      <c r="L444" s="14" t="s">
        <v>425</v>
      </c>
      <c r="M444" s="14" t="s">
        <v>695</v>
      </c>
      <c r="N444" s="14" t="s">
        <v>580</v>
      </c>
      <c r="O444" s="14" t="s">
        <v>695</v>
      </c>
      <c r="P444" s="14"/>
      <c r="Q444" s="14"/>
      <c r="R444" s="14" t="s">
        <v>430</v>
      </c>
      <c r="S444" s="14" t="s">
        <v>439</v>
      </c>
      <c r="T444" s="35">
        <v>650</v>
      </c>
      <c r="U444" s="14" t="s">
        <v>4</v>
      </c>
      <c r="V444" s="14">
        <v>57</v>
      </c>
      <c r="W444" s="16">
        <f>+IF(datos_arg[[#This Row],[Moneda]]="ARS",datos_arg[[#This Row],[Monto]],datos_arg[[#This Row],[Monto]]*datos_arg[[#This Row],[TC]])</f>
        <v>650</v>
      </c>
      <c r="X444" s="16">
        <f>IFERROR(IF(datos_arg[[#This Row],[Moneda]]="USD",datos_arg[[#This Row],[Monto]],datos_arg[[#This Row],[Monto]]/datos_arg[[#This Row],[TC]]),0)</f>
        <v>11.403508771929825</v>
      </c>
      <c r="Y444" s="14"/>
    </row>
    <row r="445" spans="1:25" ht="15" customHeight="1" x14ac:dyDescent="0.25">
      <c r="A445" s="14">
        <f t="shared" si="6"/>
        <v>442</v>
      </c>
      <c r="B445" s="1">
        <v>43711</v>
      </c>
      <c r="C445" s="18">
        <f>+YEAR(datos_arg[[#This Row],[Fecha]])</f>
        <v>2019</v>
      </c>
      <c r="D445" s="18">
        <f>+MONTH(datos_arg[[#This Row],[Fecha]])</f>
        <v>9</v>
      </c>
      <c r="E445" s="14" t="s">
        <v>1015</v>
      </c>
      <c r="F445" s="14" t="s">
        <v>430</v>
      </c>
      <c r="G445" s="14"/>
      <c r="H445" s="14" t="s">
        <v>7132</v>
      </c>
      <c r="I445" s="14" t="s">
        <v>7132</v>
      </c>
      <c r="J445" s="14" t="s">
        <v>425</v>
      </c>
      <c r="K445" s="14"/>
      <c r="L445" s="14" t="s">
        <v>425</v>
      </c>
      <c r="M445" s="14" t="s">
        <v>60</v>
      </c>
      <c r="N445" s="14" t="s">
        <v>26</v>
      </c>
      <c r="O445" s="14" t="s">
        <v>696</v>
      </c>
      <c r="P445" s="14"/>
      <c r="Q445" s="14"/>
      <c r="R445" s="14" t="s">
        <v>430</v>
      </c>
      <c r="S445" s="14" t="s">
        <v>439</v>
      </c>
      <c r="T445" s="35">
        <v>1400</v>
      </c>
      <c r="U445" s="14" t="s">
        <v>4</v>
      </c>
      <c r="V445" s="14">
        <v>57</v>
      </c>
      <c r="W445" s="16">
        <f>+IF(datos_arg[[#This Row],[Moneda]]="ARS",datos_arg[[#This Row],[Monto]],datos_arg[[#This Row],[Monto]]*datos_arg[[#This Row],[TC]])</f>
        <v>1400</v>
      </c>
      <c r="X445" s="16">
        <f>IFERROR(IF(datos_arg[[#This Row],[Moneda]]="USD",datos_arg[[#This Row],[Monto]],datos_arg[[#This Row],[Monto]]/datos_arg[[#This Row],[TC]]),0)</f>
        <v>24.561403508771932</v>
      </c>
      <c r="Y445" s="14"/>
    </row>
    <row r="446" spans="1:25" ht="15" customHeight="1" x14ac:dyDescent="0.25">
      <c r="A446" s="14">
        <f t="shared" si="6"/>
        <v>443</v>
      </c>
      <c r="B446" s="1">
        <v>43712</v>
      </c>
      <c r="C446" s="18">
        <f>+YEAR(datos_arg[[#This Row],[Fecha]])</f>
        <v>2019</v>
      </c>
      <c r="D446" s="18">
        <f>+MONTH(datos_arg[[#This Row],[Fecha]])</f>
        <v>9</v>
      </c>
      <c r="E446" s="14" t="s">
        <v>5358</v>
      </c>
      <c r="F446" s="14" t="s">
        <v>4110</v>
      </c>
      <c r="G446" s="14"/>
      <c r="H446" s="14" t="s">
        <v>4114</v>
      </c>
      <c r="I446" s="14" t="s">
        <v>7132</v>
      </c>
      <c r="J446" s="14" t="s">
        <v>425</v>
      </c>
      <c r="K446" s="14"/>
      <c r="L446" s="14" t="s">
        <v>425</v>
      </c>
      <c r="M446" s="14" t="s">
        <v>5376</v>
      </c>
      <c r="N446" s="14" t="s">
        <v>100</v>
      </c>
      <c r="O446" s="14" t="s">
        <v>3995</v>
      </c>
      <c r="P446" s="14"/>
      <c r="Q446" s="14"/>
      <c r="R446" s="14" t="s">
        <v>4110</v>
      </c>
      <c r="S446" s="14" t="s">
        <v>439</v>
      </c>
      <c r="T446" s="35">
        <v>12900</v>
      </c>
      <c r="U446" s="14" t="s">
        <v>4</v>
      </c>
      <c r="V446" s="14">
        <v>57</v>
      </c>
      <c r="W446" s="16">
        <f>+IF(datos_arg[[#This Row],[Moneda]]="ARS",datos_arg[[#This Row],[Monto]],datos_arg[[#This Row],[Monto]]*datos_arg[[#This Row],[TC]])</f>
        <v>12900</v>
      </c>
      <c r="X446" s="16">
        <f>IFERROR(IF(datos_arg[[#This Row],[Moneda]]="USD",datos_arg[[#This Row],[Monto]],datos_arg[[#This Row],[Monto]]/datos_arg[[#This Row],[TC]]),0)</f>
        <v>226.31578947368422</v>
      </c>
      <c r="Y446" s="14"/>
    </row>
    <row r="447" spans="1:25" x14ac:dyDescent="0.25">
      <c r="A447" s="14">
        <f t="shared" si="6"/>
        <v>444</v>
      </c>
      <c r="B447" s="1">
        <v>43713</v>
      </c>
      <c r="C447" s="18">
        <f>+YEAR(datos_arg[[#This Row],[Fecha]])</f>
        <v>2019</v>
      </c>
      <c r="D447" s="18">
        <f>+MONTH(datos_arg[[#This Row],[Fecha]])</f>
        <v>9</v>
      </c>
      <c r="E447" s="14" t="s">
        <v>1016</v>
      </c>
      <c r="F447" s="14" t="s">
        <v>405</v>
      </c>
      <c r="G447" s="14"/>
      <c r="H447" s="14" t="s">
        <v>4114</v>
      </c>
      <c r="I447" s="14" t="s">
        <v>7132</v>
      </c>
      <c r="J447" s="14" t="s">
        <v>425</v>
      </c>
      <c r="K447" s="14"/>
      <c r="L447" s="14" t="s">
        <v>425</v>
      </c>
      <c r="M447" s="14" t="s">
        <v>432</v>
      </c>
      <c r="N447" s="14" t="s">
        <v>108</v>
      </c>
      <c r="O447" s="14" t="s">
        <v>698</v>
      </c>
      <c r="P447" s="14"/>
      <c r="Q447" s="14"/>
      <c r="R447" s="14" t="s">
        <v>405</v>
      </c>
      <c r="S447" s="14" t="s">
        <v>440</v>
      </c>
      <c r="T447" s="35">
        <v>7900</v>
      </c>
      <c r="U447" s="14" t="s">
        <v>2</v>
      </c>
      <c r="V447" s="14">
        <v>57</v>
      </c>
      <c r="W447" s="16">
        <f>+IF(datos_arg[[#This Row],[Moneda]]="ARS",datos_arg[[#This Row],[Monto]],datos_arg[[#This Row],[Monto]]*datos_arg[[#This Row],[TC]])</f>
        <v>450300</v>
      </c>
      <c r="X447" s="16">
        <f>IFERROR(IF(datos_arg[[#This Row],[Moneda]]="USD",datos_arg[[#This Row],[Monto]],datos_arg[[#This Row],[Monto]]/datos_arg[[#This Row],[TC]]),0)</f>
        <v>7900</v>
      </c>
      <c r="Y447" s="14">
        <v>6</v>
      </c>
    </row>
    <row r="448" spans="1:25" ht="15" customHeight="1" x14ac:dyDescent="0.25">
      <c r="A448" s="14">
        <f t="shared" si="6"/>
        <v>445</v>
      </c>
      <c r="B448" s="1">
        <v>43713</v>
      </c>
      <c r="C448" s="18">
        <f>+YEAR(datos_arg[[#This Row],[Fecha]])</f>
        <v>2019</v>
      </c>
      <c r="D448" s="18">
        <f>+MONTH(datos_arg[[#This Row],[Fecha]])</f>
        <v>9</v>
      </c>
      <c r="E448" s="14" t="s">
        <v>1015</v>
      </c>
      <c r="F448" s="14" t="s">
        <v>430</v>
      </c>
      <c r="G448" s="14"/>
      <c r="H448" s="14" t="s">
        <v>7132</v>
      </c>
      <c r="I448" s="14" t="s">
        <v>7132</v>
      </c>
      <c r="J448" s="14" t="s">
        <v>425</v>
      </c>
      <c r="K448" s="14"/>
      <c r="L448" s="14" t="s">
        <v>425</v>
      </c>
      <c r="M448" s="14" t="s">
        <v>102</v>
      </c>
      <c r="N448" s="14" t="s">
        <v>480</v>
      </c>
      <c r="O448" s="14" t="s">
        <v>699</v>
      </c>
      <c r="P448" s="14"/>
      <c r="Q448" s="14"/>
      <c r="R448" s="14" t="s">
        <v>430</v>
      </c>
      <c r="S448" s="14" t="s">
        <v>439</v>
      </c>
      <c r="T448" s="35">
        <v>2600</v>
      </c>
      <c r="U448" s="14" t="s">
        <v>4</v>
      </c>
      <c r="V448" s="14">
        <v>57</v>
      </c>
      <c r="W448" s="16">
        <f>+IF(datos_arg[[#This Row],[Moneda]]="ARS",datos_arg[[#This Row],[Monto]],datos_arg[[#This Row],[Monto]]*datos_arg[[#This Row],[TC]])</f>
        <v>2600</v>
      </c>
      <c r="X448" s="16">
        <f>IFERROR(IF(datos_arg[[#This Row],[Moneda]]="USD",datos_arg[[#This Row],[Monto]],datos_arg[[#This Row],[Monto]]/datos_arg[[#This Row],[TC]]),0)</f>
        <v>45.614035087719301</v>
      </c>
      <c r="Y448" s="14"/>
    </row>
    <row r="449" spans="1:25" ht="15" customHeight="1" x14ac:dyDescent="0.25">
      <c r="A449" s="14">
        <f t="shared" si="6"/>
        <v>446</v>
      </c>
      <c r="B449" s="1">
        <v>43714</v>
      </c>
      <c r="C449" s="18">
        <f>+YEAR(datos_arg[[#This Row],[Fecha]])</f>
        <v>2019</v>
      </c>
      <c r="D449" s="18">
        <f>+MONTH(datos_arg[[#This Row],[Fecha]])</f>
        <v>9</v>
      </c>
      <c r="E449" s="14" t="s">
        <v>1015</v>
      </c>
      <c r="F449" s="14" t="s">
        <v>430</v>
      </c>
      <c r="G449" s="14"/>
      <c r="H449" s="14" t="s">
        <v>7132</v>
      </c>
      <c r="I449" s="14" t="s">
        <v>7132</v>
      </c>
      <c r="J449" s="14" t="s">
        <v>425</v>
      </c>
      <c r="K449" s="14"/>
      <c r="L449" s="14" t="s">
        <v>425</v>
      </c>
      <c r="M449" s="14" t="s">
        <v>3961</v>
      </c>
      <c r="N449" s="14" t="s">
        <v>150</v>
      </c>
      <c r="O449" s="14" t="s">
        <v>163</v>
      </c>
      <c r="P449" s="14"/>
      <c r="Q449" s="14"/>
      <c r="R449" s="14" t="s">
        <v>430</v>
      </c>
      <c r="S449" s="14" t="s">
        <v>439</v>
      </c>
      <c r="T449" s="35">
        <v>1500</v>
      </c>
      <c r="U449" s="14" t="s">
        <v>4</v>
      </c>
      <c r="V449" s="14">
        <v>57</v>
      </c>
      <c r="W449" s="16">
        <f>+IF(datos_arg[[#This Row],[Moneda]]="ARS",datos_arg[[#This Row],[Monto]],datos_arg[[#This Row],[Monto]]*datos_arg[[#This Row],[TC]])</f>
        <v>1500</v>
      </c>
      <c r="X449" s="16">
        <f>IFERROR(IF(datos_arg[[#This Row],[Moneda]]="USD",datos_arg[[#This Row],[Monto]],datos_arg[[#This Row],[Monto]]/datos_arg[[#This Row],[TC]]),0)</f>
        <v>26.315789473684209</v>
      </c>
      <c r="Y449" s="14"/>
    </row>
    <row r="450" spans="1:25" ht="15" customHeight="1" x14ac:dyDescent="0.25">
      <c r="A450" s="14">
        <f t="shared" si="6"/>
        <v>447</v>
      </c>
      <c r="B450" s="1">
        <v>43714</v>
      </c>
      <c r="C450" s="18">
        <f>+YEAR(datos_arg[[#This Row],[Fecha]])</f>
        <v>2019</v>
      </c>
      <c r="D450" s="18">
        <f>+MONTH(datos_arg[[#This Row],[Fecha]])</f>
        <v>9</v>
      </c>
      <c r="E450" s="14" t="s">
        <v>1015</v>
      </c>
      <c r="F450" s="14" t="s">
        <v>403</v>
      </c>
      <c r="G450" s="14" t="s">
        <v>970</v>
      </c>
      <c r="H450" s="14" t="s">
        <v>433</v>
      </c>
      <c r="I450" s="14" t="s">
        <v>590</v>
      </c>
      <c r="J450" s="14" t="s">
        <v>425</v>
      </c>
      <c r="K450" s="14"/>
      <c r="L450" s="14" t="s">
        <v>425</v>
      </c>
      <c r="M450" s="14" t="s">
        <v>700</v>
      </c>
      <c r="N450" s="14" t="s">
        <v>151</v>
      </c>
      <c r="O450" s="14" t="s">
        <v>701</v>
      </c>
      <c r="P450" s="14"/>
      <c r="Q450" s="14"/>
      <c r="R450" s="14" t="s">
        <v>970</v>
      </c>
      <c r="S450" s="14" t="s">
        <v>439</v>
      </c>
      <c r="T450" s="35">
        <v>5100</v>
      </c>
      <c r="U450" s="14" t="s">
        <v>4</v>
      </c>
      <c r="V450" s="14">
        <v>57</v>
      </c>
      <c r="W450" s="16">
        <f>+IF(datos_arg[[#This Row],[Moneda]]="ARS",datos_arg[[#This Row],[Monto]],datos_arg[[#This Row],[Monto]]*datos_arg[[#This Row],[TC]])</f>
        <v>5100</v>
      </c>
      <c r="X450" s="16">
        <f>IFERROR(IF(datos_arg[[#This Row],[Moneda]]="USD",datos_arg[[#This Row],[Monto]],datos_arg[[#This Row],[Monto]]/datos_arg[[#This Row],[TC]]),0)</f>
        <v>89.473684210526315</v>
      </c>
      <c r="Y450" s="14"/>
    </row>
    <row r="451" spans="1:25" ht="15" customHeight="1" x14ac:dyDescent="0.25">
      <c r="A451" s="14">
        <f t="shared" si="6"/>
        <v>448</v>
      </c>
      <c r="B451" s="1">
        <v>43714</v>
      </c>
      <c r="C451" s="18">
        <f>+YEAR(datos_arg[[#This Row],[Fecha]])</f>
        <v>2019</v>
      </c>
      <c r="D451" s="18">
        <f>+MONTH(datos_arg[[#This Row],[Fecha]])</f>
        <v>9</v>
      </c>
      <c r="E451" s="14" t="s">
        <v>449</v>
      </c>
      <c r="F451" s="14" t="s">
        <v>44</v>
      </c>
      <c r="G451" s="14"/>
      <c r="H451" s="14" t="s">
        <v>7132</v>
      </c>
      <c r="I451" s="14" t="s">
        <v>7132</v>
      </c>
      <c r="J451" s="14" t="s">
        <v>425</v>
      </c>
      <c r="K451" s="14"/>
      <c r="L451" s="14" t="s">
        <v>425</v>
      </c>
      <c r="M451" s="14" t="s">
        <v>153</v>
      </c>
      <c r="N451" s="14" t="s">
        <v>153</v>
      </c>
      <c r="O451" s="14" t="s">
        <v>152</v>
      </c>
      <c r="P451" s="14"/>
      <c r="Q451" s="14"/>
      <c r="R451" s="14" t="s">
        <v>44</v>
      </c>
      <c r="S451" s="14" t="s">
        <v>439</v>
      </c>
      <c r="T451" s="35">
        <v>10000</v>
      </c>
      <c r="U451" s="14" t="s">
        <v>4</v>
      </c>
      <c r="V451" s="14">
        <v>57</v>
      </c>
      <c r="W451" s="16">
        <f>+IF(datos_arg[[#This Row],[Moneda]]="ARS",datos_arg[[#This Row],[Monto]],datos_arg[[#This Row],[Monto]]*datos_arg[[#This Row],[TC]])</f>
        <v>10000</v>
      </c>
      <c r="X451" s="16">
        <f>IFERROR(IF(datos_arg[[#This Row],[Moneda]]="USD",datos_arg[[#This Row],[Monto]],datos_arg[[#This Row],[Monto]]/datos_arg[[#This Row],[TC]]),0)</f>
        <v>175.43859649122808</v>
      </c>
      <c r="Y451" s="14"/>
    </row>
    <row r="452" spans="1:25" ht="15" customHeight="1" x14ac:dyDescent="0.25">
      <c r="A452" s="14">
        <f t="shared" si="6"/>
        <v>449</v>
      </c>
      <c r="B452" s="1">
        <v>43718</v>
      </c>
      <c r="C452" s="18">
        <f>+YEAR(datos_arg[[#This Row],[Fecha]])</f>
        <v>2019</v>
      </c>
      <c r="D452" s="18">
        <f>+MONTH(datos_arg[[#This Row],[Fecha]])</f>
        <v>9</v>
      </c>
      <c r="E452" s="14" t="s">
        <v>449</v>
      </c>
      <c r="F452" s="14" t="s">
        <v>523</v>
      </c>
      <c r="G452" s="14"/>
      <c r="H452" s="14" t="s">
        <v>7132</v>
      </c>
      <c r="I452" s="14" t="s">
        <v>7132</v>
      </c>
      <c r="J452" s="14" t="s">
        <v>425</v>
      </c>
      <c r="K452" s="14"/>
      <c r="L452" s="14" t="s">
        <v>425</v>
      </c>
      <c r="M452" s="14" t="s">
        <v>515</v>
      </c>
      <c r="N452" s="14" t="s">
        <v>515</v>
      </c>
      <c r="O452" s="14"/>
      <c r="P452" s="14"/>
      <c r="Q452" s="14"/>
      <c r="R452" s="14" t="s">
        <v>523</v>
      </c>
      <c r="S452" s="14" t="s">
        <v>439</v>
      </c>
      <c r="T452" s="35">
        <v>600</v>
      </c>
      <c r="U452" s="14" t="s">
        <v>4</v>
      </c>
      <c r="V452" s="14">
        <v>57</v>
      </c>
      <c r="W452" s="16">
        <f>+IF(datos_arg[[#This Row],[Moneda]]="ARS",datos_arg[[#This Row],[Monto]],datos_arg[[#This Row],[Monto]]*datos_arg[[#This Row],[TC]])</f>
        <v>600</v>
      </c>
      <c r="X452" s="16">
        <f>IFERROR(IF(datos_arg[[#This Row],[Moneda]]="USD",datos_arg[[#This Row],[Monto]],datos_arg[[#This Row],[Monto]]/datos_arg[[#This Row],[TC]]),0)</f>
        <v>10.526315789473685</v>
      </c>
      <c r="Y452" s="14"/>
    </row>
    <row r="453" spans="1:25" x14ac:dyDescent="0.25">
      <c r="A453" s="14">
        <f t="shared" si="6"/>
        <v>450</v>
      </c>
      <c r="B453" s="1">
        <v>43720</v>
      </c>
      <c r="C453" s="18">
        <f>+YEAR(datos_arg[[#This Row],[Fecha]])</f>
        <v>2019</v>
      </c>
      <c r="D453" s="18">
        <f>+MONTH(datos_arg[[#This Row],[Fecha]])</f>
        <v>9</v>
      </c>
      <c r="E453" s="14" t="s">
        <v>449</v>
      </c>
      <c r="F453" s="14" t="s">
        <v>44</v>
      </c>
      <c r="G453" s="14"/>
      <c r="H453" s="14" t="s">
        <v>7132</v>
      </c>
      <c r="I453" s="14" t="s">
        <v>7132</v>
      </c>
      <c r="J453" s="14" t="s">
        <v>425</v>
      </c>
      <c r="K453" s="14"/>
      <c r="L453" s="14" t="s">
        <v>425</v>
      </c>
      <c r="M453" s="14" t="s">
        <v>153</v>
      </c>
      <c r="N453" s="14" t="s">
        <v>153</v>
      </c>
      <c r="O453" s="14" t="s">
        <v>702</v>
      </c>
      <c r="P453" s="14"/>
      <c r="Q453" s="14"/>
      <c r="R453" s="14" t="s">
        <v>44</v>
      </c>
      <c r="S453" s="14" t="s">
        <v>440</v>
      </c>
      <c r="T453" s="35">
        <v>320</v>
      </c>
      <c r="U453" s="14" t="s">
        <v>2</v>
      </c>
      <c r="V453" s="14">
        <v>57</v>
      </c>
      <c r="W453" s="16">
        <f>+IF(datos_arg[[#This Row],[Moneda]]="ARS",datos_arg[[#This Row],[Monto]],datos_arg[[#This Row],[Monto]]*datos_arg[[#This Row],[TC]])</f>
        <v>18240</v>
      </c>
      <c r="X453" s="16">
        <f>IFERROR(IF(datos_arg[[#This Row],[Moneda]]="USD",datos_arg[[#This Row],[Monto]],datos_arg[[#This Row],[Monto]]/datos_arg[[#This Row],[TC]]),0)</f>
        <v>320</v>
      </c>
      <c r="Y453" s="14"/>
    </row>
    <row r="454" spans="1:25" ht="15" customHeight="1" x14ac:dyDescent="0.25">
      <c r="A454" s="14">
        <f t="shared" ref="A454:A517" si="7">+A453+1</f>
        <v>451</v>
      </c>
      <c r="B454" s="1">
        <v>43720</v>
      </c>
      <c r="C454" s="18">
        <f>+YEAR(datos_arg[[#This Row],[Fecha]])</f>
        <v>2019</v>
      </c>
      <c r="D454" s="18">
        <f>+MONTH(datos_arg[[#This Row],[Fecha]])</f>
        <v>9</v>
      </c>
      <c r="E454" s="14" t="s">
        <v>449</v>
      </c>
      <c r="F454" s="14" t="s">
        <v>44</v>
      </c>
      <c r="G454" s="14"/>
      <c r="H454" s="14" t="s">
        <v>7132</v>
      </c>
      <c r="I454" s="14" t="s">
        <v>7132</v>
      </c>
      <c r="J454" s="14" t="s">
        <v>425</v>
      </c>
      <c r="K454" s="14"/>
      <c r="L454" s="14" t="s">
        <v>425</v>
      </c>
      <c r="M454" s="14" t="s">
        <v>153</v>
      </c>
      <c r="N454" s="14" t="s">
        <v>153</v>
      </c>
      <c r="O454" s="14" t="s">
        <v>702</v>
      </c>
      <c r="P454" s="14"/>
      <c r="Q454" s="14"/>
      <c r="R454" s="14" t="s">
        <v>44</v>
      </c>
      <c r="S454" s="14" t="s">
        <v>439</v>
      </c>
      <c r="T454" s="35">
        <v>3000</v>
      </c>
      <c r="U454" s="14" t="s">
        <v>4</v>
      </c>
      <c r="V454" s="14">
        <v>57</v>
      </c>
      <c r="W454" s="16">
        <f>+IF(datos_arg[[#This Row],[Moneda]]="ARS",datos_arg[[#This Row],[Monto]],datos_arg[[#This Row],[Monto]]*datos_arg[[#This Row],[TC]])</f>
        <v>3000</v>
      </c>
      <c r="X454" s="16">
        <f>IFERROR(IF(datos_arg[[#This Row],[Moneda]]="USD",datos_arg[[#This Row],[Monto]],datos_arg[[#This Row],[Monto]]/datos_arg[[#This Row],[TC]]),0)</f>
        <v>52.631578947368418</v>
      </c>
      <c r="Y454" s="14"/>
    </row>
    <row r="455" spans="1:25" ht="15" customHeight="1" x14ac:dyDescent="0.25">
      <c r="A455" s="14">
        <f t="shared" si="7"/>
        <v>452</v>
      </c>
      <c r="B455" s="1">
        <v>43724</v>
      </c>
      <c r="C455" s="18">
        <f>+YEAR(datos_arg[[#This Row],[Fecha]])</f>
        <v>2019</v>
      </c>
      <c r="D455" s="18">
        <f>+MONTH(datos_arg[[#This Row],[Fecha]])</f>
        <v>9</v>
      </c>
      <c r="E455" s="14" t="s">
        <v>449</v>
      </c>
      <c r="F455" s="14" t="s">
        <v>523</v>
      </c>
      <c r="G455" s="14"/>
      <c r="H455" s="14" t="s">
        <v>7132</v>
      </c>
      <c r="I455" s="14" t="s">
        <v>7132</v>
      </c>
      <c r="J455" s="14" t="s">
        <v>425</v>
      </c>
      <c r="K455" s="14"/>
      <c r="L455" s="14" t="s">
        <v>425</v>
      </c>
      <c r="M455" s="14" t="s">
        <v>515</v>
      </c>
      <c r="N455" s="14" t="s">
        <v>515</v>
      </c>
      <c r="O455" s="14"/>
      <c r="P455" s="14"/>
      <c r="Q455" s="14"/>
      <c r="R455" s="14" t="s">
        <v>523</v>
      </c>
      <c r="S455" s="14" t="s">
        <v>439</v>
      </c>
      <c r="T455" s="35">
        <v>300</v>
      </c>
      <c r="U455" s="14" t="s">
        <v>4</v>
      </c>
      <c r="V455" s="14">
        <v>57</v>
      </c>
      <c r="W455" s="16">
        <f>+IF(datos_arg[[#This Row],[Moneda]]="ARS",datos_arg[[#This Row],[Monto]],datos_arg[[#This Row],[Monto]]*datos_arg[[#This Row],[TC]])</f>
        <v>300</v>
      </c>
      <c r="X455" s="16">
        <f>IFERROR(IF(datos_arg[[#This Row],[Moneda]]="USD",datos_arg[[#This Row],[Monto]],datos_arg[[#This Row],[Monto]]/datos_arg[[#This Row],[TC]]),0)</f>
        <v>5.2631578947368425</v>
      </c>
      <c r="Y455" s="14"/>
    </row>
    <row r="456" spans="1:25" ht="15" customHeight="1" x14ac:dyDescent="0.25">
      <c r="A456" s="14">
        <f t="shared" si="7"/>
        <v>453</v>
      </c>
      <c r="B456" s="1">
        <v>43724</v>
      </c>
      <c r="C456" s="18">
        <f>+YEAR(datos_arg[[#This Row],[Fecha]])</f>
        <v>2019</v>
      </c>
      <c r="D456" s="18">
        <f>+MONTH(datos_arg[[#This Row],[Fecha]])</f>
        <v>9</v>
      </c>
      <c r="E456" s="14" t="s">
        <v>408</v>
      </c>
      <c r="F456" s="14" t="s">
        <v>406</v>
      </c>
      <c r="G456" s="14"/>
      <c r="H456" s="14" t="s">
        <v>7132</v>
      </c>
      <c r="I456" s="14" t="s">
        <v>7132</v>
      </c>
      <c r="J456" s="14" t="s">
        <v>425</v>
      </c>
      <c r="K456" s="14"/>
      <c r="L456" s="14" t="s">
        <v>425</v>
      </c>
      <c r="M456" s="14" t="s">
        <v>120</v>
      </c>
      <c r="N456" s="14" t="s">
        <v>120</v>
      </c>
      <c r="O456" s="14" t="s">
        <v>527</v>
      </c>
      <c r="P456" s="14"/>
      <c r="Q456" s="14"/>
      <c r="R456" s="14" t="s">
        <v>440</v>
      </c>
      <c r="S456" s="14" t="s">
        <v>6774</v>
      </c>
      <c r="T456" s="35">
        <v>10000</v>
      </c>
      <c r="U456" s="14" t="s">
        <v>2</v>
      </c>
      <c r="V456" s="14">
        <v>57</v>
      </c>
      <c r="W456" s="16">
        <f>+IF(datos_arg[[#This Row],[Moneda]]="ARS",datos_arg[[#This Row],[Monto]],datos_arg[[#This Row],[Monto]]*datos_arg[[#This Row],[TC]])</f>
        <v>570000</v>
      </c>
      <c r="X456" s="16">
        <f>IFERROR(IF(datos_arg[[#This Row],[Moneda]]="USD",datos_arg[[#This Row],[Monto]],datos_arg[[#This Row],[Monto]]/datos_arg[[#This Row],[TC]]),0)</f>
        <v>10000</v>
      </c>
      <c r="Y456" s="14"/>
    </row>
    <row r="457" spans="1:25" x14ac:dyDescent="0.25">
      <c r="A457" s="14">
        <f t="shared" si="7"/>
        <v>454</v>
      </c>
      <c r="B457" s="1">
        <v>43724</v>
      </c>
      <c r="C457" s="18">
        <f>+YEAR(datos_arg[[#This Row],[Fecha]])</f>
        <v>2019</v>
      </c>
      <c r="D457" s="18">
        <f>+MONTH(datos_arg[[#This Row],[Fecha]])</f>
        <v>9</v>
      </c>
      <c r="E457" s="14" t="s">
        <v>449</v>
      </c>
      <c r="F457" s="14" t="s">
        <v>523</v>
      </c>
      <c r="G457" s="14"/>
      <c r="H457" s="14" t="s">
        <v>7132</v>
      </c>
      <c r="I457" s="14" t="s">
        <v>7132</v>
      </c>
      <c r="J457" s="14" t="s">
        <v>425</v>
      </c>
      <c r="K457" s="14"/>
      <c r="L457" s="14" t="s">
        <v>425</v>
      </c>
      <c r="M457" s="14" t="s">
        <v>524</v>
      </c>
      <c r="N457" s="14" t="s">
        <v>524</v>
      </c>
      <c r="O457" s="14" t="s">
        <v>1191</v>
      </c>
      <c r="P457" s="14"/>
      <c r="Q457" s="14"/>
      <c r="R457" s="14" t="s">
        <v>523</v>
      </c>
      <c r="S457" s="14" t="s">
        <v>440</v>
      </c>
      <c r="T457" s="35">
        <v>1000</v>
      </c>
      <c r="U457" s="14" t="s">
        <v>2</v>
      </c>
      <c r="V457" s="14">
        <v>57</v>
      </c>
      <c r="W457" s="16">
        <f>+IF(datos_arg[[#This Row],[Moneda]]="ARS",datos_arg[[#This Row],[Monto]],datos_arg[[#This Row],[Monto]]*datos_arg[[#This Row],[TC]])</f>
        <v>57000</v>
      </c>
      <c r="X457" s="16">
        <f>IFERROR(IF(datos_arg[[#This Row],[Moneda]]="USD",datos_arg[[#This Row],[Monto]],datos_arg[[#This Row],[Monto]]/datos_arg[[#This Row],[TC]]),0)</f>
        <v>1000</v>
      </c>
      <c r="Y457" s="14"/>
    </row>
    <row r="458" spans="1:25" ht="15" customHeight="1" x14ac:dyDescent="0.25">
      <c r="A458" s="14">
        <f t="shared" si="7"/>
        <v>455</v>
      </c>
      <c r="B458" s="1">
        <v>43724</v>
      </c>
      <c r="C458" s="18">
        <f>+YEAR(datos_arg[[#This Row],[Fecha]])</f>
        <v>2019</v>
      </c>
      <c r="D458" s="18">
        <f>+MONTH(datos_arg[[#This Row],[Fecha]])</f>
        <v>9</v>
      </c>
      <c r="E458" s="14" t="s">
        <v>617</v>
      </c>
      <c r="F458" s="14" t="s">
        <v>8101</v>
      </c>
      <c r="G458" s="14"/>
      <c r="H458" s="14" t="s">
        <v>8103</v>
      </c>
      <c r="I458" s="14" t="s">
        <v>8104</v>
      </c>
      <c r="J458" s="14" t="s">
        <v>472</v>
      </c>
      <c r="K458" s="14"/>
      <c r="L458" s="14" t="s">
        <v>425</v>
      </c>
      <c r="M458" s="14" t="s">
        <v>540</v>
      </c>
      <c r="N458" s="14" t="s">
        <v>162</v>
      </c>
      <c r="O458" s="14" t="s">
        <v>703</v>
      </c>
      <c r="P458" s="14"/>
      <c r="Q458" s="14">
        <v>1</v>
      </c>
      <c r="R458" s="14" t="s">
        <v>8101</v>
      </c>
      <c r="S458" s="14" t="s">
        <v>439</v>
      </c>
      <c r="T458" s="35">
        <v>4000</v>
      </c>
      <c r="U458" s="14" t="s">
        <v>4</v>
      </c>
      <c r="V458" s="14">
        <v>57</v>
      </c>
      <c r="W458" s="16">
        <f>+IF(datos_arg[[#This Row],[Moneda]]="ARS",datos_arg[[#This Row],[Monto]],datos_arg[[#This Row],[Monto]]*datos_arg[[#This Row],[TC]])</f>
        <v>4000</v>
      </c>
      <c r="X458" s="16">
        <f>IFERROR(IF(datos_arg[[#This Row],[Moneda]]="USD",datos_arg[[#This Row],[Monto]],datos_arg[[#This Row],[Monto]]/datos_arg[[#This Row],[TC]]),0)</f>
        <v>70.175438596491233</v>
      </c>
      <c r="Y458" s="14"/>
    </row>
    <row r="459" spans="1:25" ht="15" customHeight="1" x14ac:dyDescent="0.25">
      <c r="A459" s="14">
        <f t="shared" si="7"/>
        <v>456</v>
      </c>
      <c r="B459" s="1">
        <v>43725</v>
      </c>
      <c r="C459" s="18">
        <f>+YEAR(datos_arg[[#This Row],[Fecha]])</f>
        <v>2019</v>
      </c>
      <c r="D459" s="18">
        <f>+MONTH(datos_arg[[#This Row],[Fecha]])</f>
        <v>9</v>
      </c>
      <c r="E459" s="14" t="s">
        <v>1016</v>
      </c>
      <c r="F459" s="14" t="s">
        <v>405</v>
      </c>
      <c r="G459" s="14"/>
      <c r="H459" s="14" t="s">
        <v>433</v>
      </c>
      <c r="I459" s="14" t="s">
        <v>590</v>
      </c>
      <c r="J459" s="14" t="s">
        <v>425</v>
      </c>
      <c r="K459" s="14"/>
      <c r="L459" s="14" t="s">
        <v>425</v>
      </c>
      <c r="M459" s="14" t="s">
        <v>590</v>
      </c>
      <c r="N459" s="14" t="s">
        <v>147</v>
      </c>
      <c r="O459" s="14" t="s">
        <v>591</v>
      </c>
      <c r="P459" s="14"/>
      <c r="Q459" s="14"/>
      <c r="R459" s="14" t="s">
        <v>405</v>
      </c>
      <c r="S459" s="14" t="s">
        <v>439</v>
      </c>
      <c r="T459" s="35">
        <v>6600</v>
      </c>
      <c r="U459" s="14" t="s">
        <v>4</v>
      </c>
      <c r="V459" s="14">
        <v>57</v>
      </c>
      <c r="W459" s="16">
        <f>+IF(datos_arg[[#This Row],[Moneda]]="ARS",datos_arg[[#This Row],[Monto]],datos_arg[[#This Row],[Monto]]*datos_arg[[#This Row],[TC]])</f>
        <v>6600</v>
      </c>
      <c r="X459" s="16">
        <f>IFERROR(IF(datos_arg[[#This Row],[Moneda]]="USD",datos_arg[[#This Row],[Monto]],datos_arg[[#This Row],[Monto]]/datos_arg[[#This Row],[TC]]),0)</f>
        <v>115.78947368421052</v>
      </c>
      <c r="Y459" s="14"/>
    </row>
    <row r="460" spans="1:25" ht="15" customHeight="1" x14ac:dyDescent="0.25">
      <c r="A460" s="14">
        <f t="shared" si="7"/>
        <v>457</v>
      </c>
      <c r="B460" s="1">
        <v>43725</v>
      </c>
      <c r="C460" s="18">
        <f>+YEAR(datos_arg[[#This Row],[Fecha]])</f>
        <v>2019</v>
      </c>
      <c r="D460" s="18">
        <f>+MONTH(datos_arg[[#This Row],[Fecha]])</f>
        <v>9</v>
      </c>
      <c r="E460" s="14" t="s">
        <v>1015</v>
      </c>
      <c r="F460" s="14" t="s">
        <v>403</v>
      </c>
      <c r="G460" s="14" t="s">
        <v>970</v>
      </c>
      <c r="H460" s="14" t="s">
        <v>7132</v>
      </c>
      <c r="I460" s="14" t="s">
        <v>7132</v>
      </c>
      <c r="J460" s="14" t="s">
        <v>425</v>
      </c>
      <c r="K460" s="14"/>
      <c r="L460" s="14" t="s">
        <v>425</v>
      </c>
      <c r="M460" s="14" t="s">
        <v>493</v>
      </c>
      <c r="N460" s="14" t="s">
        <v>645</v>
      </c>
      <c r="O460" s="14" t="s">
        <v>708</v>
      </c>
      <c r="P460" s="14"/>
      <c r="Q460" s="14"/>
      <c r="R460" s="14" t="s">
        <v>970</v>
      </c>
      <c r="S460" s="14" t="s">
        <v>439</v>
      </c>
      <c r="T460" s="35">
        <v>2000</v>
      </c>
      <c r="U460" s="14" t="s">
        <v>4</v>
      </c>
      <c r="V460" s="14">
        <v>57</v>
      </c>
      <c r="W460" s="16">
        <f>+IF(datos_arg[[#This Row],[Moneda]]="ARS",datos_arg[[#This Row],[Monto]],datos_arg[[#This Row],[Monto]]*datos_arg[[#This Row],[TC]])</f>
        <v>2000</v>
      </c>
      <c r="X460" s="16">
        <f>IFERROR(IF(datos_arg[[#This Row],[Moneda]]="USD",datos_arg[[#This Row],[Monto]],datos_arg[[#This Row],[Monto]]/datos_arg[[#This Row],[TC]]),0)</f>
        <v>35.087719298245617</v>
      </c>
      <c r="Y460" s="14"/>
    </row>
    <row r="461" spans="1:25" x14ac:dyDescent="0.25">
      <c r="A461" s="14">
        <f t="shared" si="7"/>
        <v>458</v>
      </c>
      <c r="B461" s="1">
        <v>43725</v>
      </c>
      <c r="C461" s="18">
        <f>+YEAR(datos_arg[[#This Row],[Fecha]])</f>
        <v>2019</v>
      </c>
      <c r="D461" s="18">
        <f>+MONTH(datos_arg[[#This Row],[Fecha]])</f>
        <v>9</v>
      </c>
      <c r="E461" s="14" t="s">
        <v>1016</v>
      </c>
      <c r="F461" s="14" t="s">
        <v>405</v>
      </c>
      <c r="G461" s="14"/>
      <c r="H461" s="14" t="s">
        <v>433</v>
      </c>
      <c r="I461" s="14" t="s">
        <v>955</v>
      </c>
      <c r="J461" s="14" t="s">
        <v>425</v>
      </c>
      <c r="K461" s="14"/>
      <c r="L461" s="14" t="s">
        <v>425</v>
      </c>
      <c r="M461" s="14" t="s">
        <v>433</v>
      </c>
      <c r="N461" s="14" t="s">
        <v>155</v>
      </c>
      <c r="O461" s="14" t="s">
        <v>705</v>
      </c>
      <c r="P461" s="14"/>
      <c r="Q461" s="14"/>
      <c r="R461" s="14" t="s">
        <v>405</v>
      </c>
      <c r="S461" s="14" t="s">
        <v>440</v>
      </c>
      <c r="T461" s="35">
        <v>1400</v>
      </c>
      <c r="U461" s="14" t="s">
        <v>2</v>
      </c>
      <c r="V461" s="14">
        <v>57</v>
      </c>
      <c r="W461" s="16">
        <f>+IF(datos_arg[[#This Row],[Moneda]]="ARS",datos_arg[[#This Row],[Monto]],datos_arg[[#This Row],[Monto]]*datos_arg[[#This Row],[TC]])</f>
        <v>79800</v>
      </c>
      <c r="X461" s="16">
        <f>IFERROR(IF(datos_arg[[#This Row],[Moneda]]="USD",datos_arg[[#This Row],[Monto]],datos_arg[[#This Row],[Monto]]/datos_arg[[#This Row],[TC]]),0)</f>
        <v>1400</v>
      </c>
      <c r="Y461" s="14"/>
    </row>
    <row r="462" spans="1:25" ht="15" customHeight="1" x14ac:dyDescent="0.25">
      <c r="A462" s="14">
        <f t="shared" si="7"/>
        <v>459</v>
      </c>
      <c r="B462" s="1">
        <v>43725</v>
      </c>
      <c r="C462" s="18">
        <f>+YEAR(datos_arg[[#This Row],[Fecha]])</f>
        <v>2019</v>
      </c>
      <c r="D462" s="18">
        <f>+MONTH(datos_arg[[#This Row],[Fecha]])</f>
        <v>9</v>
      </c>
      <c r="E462" s="14" t="s">
        <v>1016</v>
      </c>
      <c r="F462" s="14" t="s">
        <v>405</v>
      </c>
      <c r="G462" s="14"/>
      <c r="H462" s="14" t="s">
        <v>433</v>
      </c>
      <c r="I462" s="14" t="s">
        <v>955</v>
      </c>
      <c r="J462" s="14" t="s">
        <v>425</v>
      </c>
      <c r="K462" s="14"/>
      <c r="L462" s="14" t="s">
        <v>425</v>
      </c>
      <c r="M462" s="14" t="s">
        <v>433</v>
      </c>
      <c r="N462" s="14" t="s">
        <v>155</v>
      </c>
      <c r="O462" s="14" t="s">
        <v>707</v>
      </c>
      <c r="P462" s="14"/>
      <c r="Q462" s="14"/>
      <c r="R462" s="14" t="s">
        <v>405</v>
      </c>
      <c r="S462" s="14" t="s">
        <v>439</v>
      </c>
      <c r="T462" s="35">
        <v>5000</v>
      </c>
      <c r="U462" s="14" t="s">
        <v>4</v>
      </c>
      <c r="V462" s="14">
        <v>57</v>
      </c>
      <c r="W462" s="16">
        <f>+IF(datos_arg[[#This Row],[Moneda]]="ARS",datos_arg[[#This Row],[Monto]],datos_arg[[#This Row],[Monto]]*datos_arg[[#This Row],[TC]])</f>
        <v>5000</v>
      </c>
      <c r="X462" s="16">
        <f>IFERROR(IF(datos_arg[[#This Row],[Moneda]]="USD",datos_arg[[#This Row],[Monto]],datos_arg[[#This Row],[Monto]]/datos_arg[[#This Row],[TC]]),0)</f>
        <v>87.719298245614041</v>
      </c>
      <c r="Y462" s="14"/>
    </row>
    <row r="463" spans="1:25" x14ac:dyDescent="0.25">
      <c r="A463" s="14">
        <f t="shared" si="7"/>
        <v>460</v>
      </c>
      <c r="B463" s="1">
        <v>43725</v>
      </c>
      <c r="C463" s="18">
        <f>+YEAR(datos_arg[[#This Row],[Fecha]])</f>
        <v>2019</v>
      </c>
      <c r="D463" s="18">
        <f>+MONTH(datos_arg[[#This Row],[Fecha]])</f>
        <v>9</v>
      </c>
      <c r="E463" s="14" t="s">
        <v>5358</v>
      </c>
      <c r="F463" s="14" t="s">
        <v>969</v>
      </c>
      <c r="G463" s="14"/>
      <c r="H463" s="14" t="s">
        <v>7132</v>
      </c>
      <c r="I463" s="14" t="s">
        <v>7132</v>
      </c>
      <c r="J463" s="14" t="s">
        <v>425</v>
      </c>
      <c r="K463" s="14"/>
      <c r="L463" s="14" t="s">
        <v>425</v>
      </c>
      <c r="M463" s="14" t="s">
        <v>616</v>
      </c>
      <c r="N463" s="14" t="s">
        <v>118</v>
      </c>
      <c r="O463" s="14" t="s">
        <v>706</v>
      </c>
      <c r="P463" s="14"/>
      <c r="Q463" s="14">
        <v>1</v>
      </c>
      <c r="R463" s="14" t="s">
        <v>969</v>
      </c>
      <c r="S463" s="14" t="s">
        <v>440</v>
      </c>
      <c r="T463" s="35">
        <v>1000</v>
      </c>
      <c r="U463" s="14" t="s">
        <v>2</v>
      </c>
      <c r="V463" s="14">
        <v>57</v>
      </c>
      <c r="W463" s="16">
        <f>+IF(datos_arg[[#This Row],[Moneda]]="ARS",datos_arg[[#This Row],[Monto]],datos_arg[[#This Row],[Monto]]*datos_arg[[#This Row],[TC]])</f>
        <v>57000</v>
      </c>
      <c r="X463" s="16">
        <f>IFERROR(IF(datos_arg[[#This Row],[Moneda]]="USD",datos_arg[[#This Row],[Monto]],datos_arg[[#This Row],[Monto]]/datos_arg[[#This Row],[TC]]),0)</f>
        <v>1000</v>
      </c>
      <c r="Y463" s="14"/>
    </row>
    <row r="464" spans="1:25" ht="15" customHeight="1" x14ac:dyDescent="0.25">
      <c r="A464" s="14">
        <f t="shared" si="7"/>
        <v>461</v>
      </c>
      <c r="B464" s="1">
        <v>43725</v>
      </c>
      <c r="C464" s="18">
        <f>+YEAR(datos_arg[[#This Row],[Fecha]])</f>
        <v>2019</v>
      </c>
      <c r="D464" s="18">
        <f>+MONTH(datos_arg[[#This Row],[Fecha]])</f>
        <v>9</v>
      </c>
      <c r="E464" s="14" t="s">
        <v>1016</v>
      </c>
      <c r="F464" s="14" t="s">
        <v>404</v>
      </c>
      <c r="G464" s="14"/>
      <c r="H464" s="14" t="s">
        <v>7132</v>
      </c>
      <c r="I464" s="14" t="s">
        <v>7132</v>
      </c>
      <c r="J464" s="14" t="s">
        <v>425</v>
      </c>
      <c r="K464" s="14"/>
      <c r="L464" s="14" t="s">
        <v>425</v>
      </c>
      <c r="M464" s="14" t="s">
        <v>156</v>
      </c>
      <c r="N464" s="14" t="s">
        <v>156</v>
      </c>
      <c r="O464" s="14"/>
      <c r="P464" s="14"/>
      <c r="Q464" s="14"/>
      <c r="R464" s="14" t="s">
        <v>404</v>
      </c>
      <c r="S464" s="14" t="s">
        <v>439</v>
      </c>
      <c r="T464" s="35">
        <v>1200</v>
      </c>
      <c r="U464" s="14" t="s">
        <v>4</v>
      </c>
      <c r="V464" s="14">
        <v>57</v>
      </c>
      <c r="W464" s="16">
        <f>+IF(datos_arg[[#This Row],[Moneda]]="ARS",datos_arg[[#This Row],[Monto]],datos_arg[[#This Row],[Monto]]*datos_arg[[#This Row],[TC]])</f>
        <v>1200</v>
      </c>
      <c r="X464" s="16">
        <f>IFERROR(IF(datos_arg[[#This Row],[Moneda]]="USD",datos_arg[[#This Row],[Monto]],datos_arg[[#This Row],[Monto]]/datos_arg[[#This Row],[TC]]),0)</f>
        <v>21.05263157894737</v>
      </c>
      <c r="Y464" s="14"/>
    </row>
    <row r="465" spans="1:25" x14ac:dyDescent="0.25">
      <c r="A465" s="14">
        <f t="shared" si="7"/>
        <v>462</v>
      </c>
      <c r="B465" s="1">
        <v>43725</v>
      </c>
      <c r="C465" s="18">
        <f>+YEAR(datos_arg[[#This Row],[Fecha]])</f>
        <v>2019</v>
      </c>
      <c r="D465" s="18">
        <f>+MONTH(datos_arg[[#This Row],[Fecha]])</f>
        <v>9</v>
      </c>
      <c r="E465" s="14" t="s">
        <v>1016</v>
      </c>
      <c r="F465" s="14" t="s">
        <v>405</v>
      </c>
      <c r="G465" s="14"/>
      <c r="H465" s="14" t="s">
        <v>433</v>
      </c>
      <c r="I465" s="14" t="s">
        <v>955</v>
      </c>
      <c r="J465" s="14" t="s">
        <v>425</v>
      </c>
      <c r="K465" s="14"/>
      <c r="L465" s="14" t="s">
        <v>425</v>
      </c>
      <c r="M465" s="14" t="s">
        <v>433</v>
      </c>
      <c r="N465" s="14" t="s">
        <v>154</v>
      </c>
      <c r="O465" s="14" t="s">
        <v>510</v>
      </c>
      <c r="P465" s="14"/>
      <c r="Q465" s="14"/>
      <c r="R465" s="14" t="s">
        <v>405</v>
      </c>
      <c r="S465" s="14" t="s">
        <v>440</v>
      </c>
      <c r="T465" s="35">
        <v>3200</v>
      </c>
      <c r="U465" s="14" t="s">
        <v>2</v>
      </c>
      <c r="V465" s="14">
        <v>57</v>
      </c>
      <c r="W465" s="16">
        <f>+IF(datos_arg[[#This Row],[Moneda]]="ARS",datos_arg[[#This Row],[Monto]],datos_arg[[#This Row],[Monto]]*datos_arg[[#This Row],[TC]])</f>
        <v>182400</v>
      </c>
      <c r="X465" s="16">
        <f>IFERROR(IF(datos_arg[[#This Row],[Moneda]]="USD",datos_arg[[#This Row],[Monto]],datos_arg[[#This Row],[Monto]]/datos_arg[[#This Row],[TC]]),0)</f>
        <v>3200</v>
      </c>
      <c r="Y465" s="14"/>
    </row>
    <row r="466" spans="1:25" x14ac:dyDescent="0.25">
      <c r="A466" s="14">
        <f t="shared" si="7"/>
        <v>463</v>
      </c>
      <c r="B466" s="1">
        <v>43725</v>
      </c>
      <c r="C466" s="18">
        <f>+YEAR(datos_arg[[#This Row],[Fecha]])</f>
        <v>2019</v>
      </c>
      <c r="D466" s="18">
        <f>+MONTH(datos_arg[[#This Row],[Fecha]])</f>
        <v>9</v>
      </c>
      <c r="E466" s="14" t="s">
        <v>1016</v>
      </c>
      <c r="F466" s="14" t="s">
        <v>405</v>
      </c>
      <c r="G466" s="14"/>
      <c r="H466" s="14" t="s">
        <v>433</v>
      </c>
      <c r="I466" s="14" t="s">
        <v>955</v>
      </c>
      <c r="J466" s="14" t="s">
        <v>425</v>
      </c>
      <c r="K466" s="14"/>
      <c r="L466" s="14" t="s">
        <v>425</v>
      </c>
      <c r="M466" s="14" t="s">
        <v>433</v>
      </c>
      <c r="N466" s="14" t="s">
        <v>154</v>
      </c>
      <c r="O466" s="14" t="s">
        <v>704</v>
      </c>
      <c r="P466" s="14"/>
      <c r="Q466" s="14"/>
      <c r="R466" s="14" t="s">
        <v>405</v>
      </c>
      <c r="S466" s="14" t="s">
        <v>440</v>
      </c>
      <c r="T466" s="35">
        <v>800</v>
      </c>
      <c r="U466" s="14" t="s">
        <v>2</v>
      </c>
      <c r="V466" s="14">
        <v>57</v>
      </c>
      <c r="W466" s="16">
        <f>+IF(datos_arg[[#This Row],[Moneda]]="ARS",datos_arg[[#This Row],[Monto]],datos_arg[[#This Row],[Monto]]*datos_arg[[#This Row],[TC]])</f>
        <v>45600</v>
      </c>
      <c r="X466" s="16">
        <f>IFERROR(IF(datos_arg[[#This Row],[Moneda]]="USD",datos_arg[[#This Row],[Monto]],datos_arg[[#This Row],[Monto]]/datos_arg[[#This Row],[TC]]),0)</f>
        <v>800</v>
      </c>
      <c r="Y466" s="14"/>
    </row>
    <row r="467" spans="1:25" x14ac:dyDescent="0.25">
      <c r="A467" s="14">
        <f t="shared" si="7"/>
        <v>464</v>
      </c>
      <c r="B467" s="1">
        <v>43726</v>
      </c>
      <c r="C467" s="18">
        <f>+YEAR(datos_arg[[#This Row],[Fecha]])</f>
        <v>2019</v>
      </c>
      <c r="D467" s="18">
        <f>+MONTH(datos_arg[[#This Row],[Fecha]])</f>
        <v>9</v>
      </c>
      <c r="E467" s="14" t="s">
        <v>408</v>
      </c>
      <c r="F467" s="14" t="s">
        <v>69</v>
      </c>
      <c r="G467" s="14"/>
      <c r="H467" s="14" t="s">
        <v>7132</v>
      </c>
      <c r="I467" s="14" t="s">
        <v>7132</v>
      </c>
      <c r="J467" s="14" t="s">
        <v>425</v>
      </c>
      <c r="K467" s="14"/>
      <c r="L467" s="14" t="s">
        <v>425</v>
      </c>
      <c r="M467" s="14" t="s">
        <v>709</v>
      </c>
      <c r="N467" s="14" t="s">
        <v>709</v>
      </c>
      <c r="O467" s="14"/>
      <c r="P467" s="14"/>
      <c r="Q467" s="14"/>
      <c r="R467" s="14" t="s">
        <v>439</v>
      </c>
      <c r="S467" s="14" t="s">
        <v>440</v>
      </c>
      <c r="T467" s="35">
        <v>1200</v>
      </c>
      <c r="U467" s="14" t="s">
        <v>2</v>
      </c>
      <c r="V467" s="14">
        <v>60</v>
      </c>
      <c r="W467" s="16">
        <f>+IF(datos_arg[[#This Row],[Moneda]]="ARS",datos_arg[[#This Row],[Monto]],datos_arg[[#This Row],[Monto]]*datos_arg[[#This Row],[TC]])</f>
        <v>72000</v>
      </c>
      <c r="X467" s="16">
        <f>IFERROR(IF(datos_arg[[#This Row],[Moneda]]="USD",datos_arg[[#This Row],[Monto]],datos_arg[[#This Row],[Monto]]/datos_arg[[#This Row],[TC]]),0)</f>
        <v>1200</v>
      </c>
      <c r="Y467" s="14"/>
    </row>
    <row r="468" spans="1:25" ht="15" customHeight="1" x14ac:dyDescent="0.25">
      <c r="A468" s="14">
        <f t="shared" si="7"/>
        <v>465</v>
      </c>
      <c r="B468" s="1">
        <v>43726</v>
      </c>
      <c r="C468" s="18">
        <f>+YEAR(datos_arg[[#This Row],[Fecha]])</f>
        <v>2019</v>
      </c>
      <c r="D468" s="18">
        <f>+MONTH(datos_arg[[#This Row],[Fecha]])</f>
        <v>9</v>
      </c>
      <c r="E468" s="14" t="s">
        <v>1015</v>
      </c>
      <c r="F468" s="14" t="s">
        <v>403</v>
      </c>
      <c r="G468" s="14" t="s">
        <v>5383</v>
      </c>
      <c r="H468" s="14" t="s">
        <v>6646</v>
      </c>
      <c r="I468" s="14" t="s">
        <v>7132</v>
      </c>
      <c r="J468" s="14" t="s">
        <v>425</v>
      </c>
      <c r="K468" s="14"/>
      <c r="L468" s="14" t="s">
        <v>425</v>
      </c>
      <c r="M468" s="14" t="s">
        <v>710</v>
      </c>
      <c r="N468" s="14" t="s">
        <v>287</v>
      </c>
      <c r="O468" s="14"/>
      <c r="P468" s="14"/>
      <c r="Q468" s="14"/>
      <c r="R468" s="14" t="s">
        <v>5383</v>
      </c>
      <c r="S468" s="14" t="s">
        <v>439</v>
      </c>
      <c r="T468" s="35">
        <v>7500</v>
      </c>
      <c r="U468" s="14" t="s">
        <v>4</v>
      </c>
      <c r="V468" s="14">
        <v>60</v>
      </c>
      <c r="W468" s="16">
        <f>+IF(datos_arg[[#This Row],[Moneda]]="ARS",datos_arg[[#This Row],[Monto]],datos_arg[[#This Row],[Monto]]*datos_arg[[#This Row],[TC]])</f>
        <v>7500</v>
      </c>
      <c r="X468" s="16">
        <f>IFERROR(IF(datos_arg[[#This Row],[Moneda]]="USD",datos_arg[[#This Row],[Monto]],datos_arg[[#This Row],[Monto]]/datos_arg[[#This Row],[TC]]),0)</f>
        <v>125</v>
      </c>
      <c r="Y468" s="14"/>
    </row>
    <row r="469" spans="1:25" ht="15" customHeight="1" x14ac:dyDescent="0.25">
      <c r="A469" s="14">
        <f t="shared" si="7"/>
        <v>466</v>
      </c>
      <c r="B469" s="1">
        <v>43726</v>
      </c>
      <c r="C469" s="18">
        <f>+YEAR(datos_arg[[#This Row],[Fecha]])</f>
        <v>2019</v>
      </c>
      <c r="D469" s="18">
        <f>+MONTH(datos_arg[[#This Row],[Fecha]])</f>
        <v>9</v>
      </c>
      <c r="E469" s="14" t="s">
        <v>5358</v>
      </c>
      <c r="F469" s="14" t="s">
        <v>85</v>
      </c>
      <c r="G469" s="14"/>
      <c r="H469" s="14" t="s">
        <v>7132</v>
      </c>
      <c r="I469" s="14" t="s">
        <v>7132</v>
      </c>
      <c r="J469" s="14" t="s">
        <v>425</v>
      </c>
      <c r="K469" s="14"/>
      <c r="L469" s="14" t="s">
        <v>425</v>
      </c>
      <c r="M469" s="14" t="s">
        <v>711</v>
      </c>
      <c r="N469" s="14" t="s">
        <v>157</v>
      </c>
      <c r="O469" s="14"/>
      <c r="P469" s="14"/>
      <c r="Q469" s="14">
        <v>1</v>
      </c>
      <c r="R469" s="14" t="s">
        <v>85</v>
      </c>
      <c r="S469" s="14" t="s">
        <v>439</v>
      </c>
      <c r="T469" s="35">
        <v>16580</v>
      </c>
      <c r="U469" s="14" t="s">
        <v>4</v>
      </c>
      <c r="V469" s="14">
        <v>60</v>
      </c>
      <c r="W469" s="16">
        <f>+IF(datos_arg[[#This Row],[Moneda]]="ARS",datos_arg[[#This Row],[Monto]],datos_arg[[#This Row],[Monto]]*datos_arg[[#This Row],[TC]])</f>
        <v>16580</v>
      </c>
      <c r="X469" s="16">
        <f>IFERROR(IF(datos_arg[[#This Row],[Moneda]]="USD",datos_arg[[#This Row],[Monto]],datos_arg[[#This Row],[Monto]]/datos_arg[[#This Row],[TC]]),0)</f>
        <v>276.33333333333331</v>
      </c>
      <c r="Y469" s="14"/>
    </row>
    <row r="470" spans="1:25" ht="15" customHeight="1" x14ac:dyDescent="0.25">
      <c r="A470" s="14">
        <f t="shared" si="7"/>
        <v>467</v>
      </c>
      <c r="B470" s="1">
        <v>43727</v>
      </c>
      <c r="C470" s="18">
        <f>+YEAR(datos_arg[[#This Row],[Fecha]])</f>
        <v>2019</v>
      </c>
      <c r="D470" s="18">
        <f>+MONTH(datos_arg[[#This Row],[Fecha]])</f>
        <v>9</v>
      </c>
      <c r="E470" s="14" t="s">
        <v>407</v>
      </c>
      <c r="F470" s="14" t="s">
        <v>5360</v>
      </c>
      <c r="G470" s="14"/>
      <c r="H470" s="14" t="s">
        <v>7132</v>
      </c>
      <c r="I470" s="14" t="s">
        <v>7132</v>
      </c>
      <c r="J470" s="14" t="s">
        <v>425</v>
      </c>
      <c r="K470" s="14"/>
      <c r="L470" s="14" t="s">
        <v>425</v>
      </c>
      <c r="M470" s="14" t="s">
        <v>434</v>
      </c>
      <c r="N470" s="14" t="s">
        <v>434</v>
      </c>
      <c r="O470" s="14"/>
      <c r="P470" s="14"/>
      <c r="Q470" s="14"/>
      <c r="R470" s="14" t="s">
        <v>440</v>
      </c>
      <c r="S470" s="14" t="s">
        <v>443</v>
      </c>
      <c r="T470" s="35">
        <v>15860.550000000221</v>
      </c>
      <c r="U470" s="14" t="s">
        <v>4</v>
      </c>
      <c r="V470" s="14">
        <v>0</v>
      </c>
      <c r="W470" s="16">
        <f>+IF(datos_arg[[#This Row],[Moneda]]="ARS",datos_arg[[#This Row],[Monto]],datos_arg[[#This Row],[Monto]]*datos_arg[[#This Row],[TC]])</f>
        <v>15860.550000000221</v>
      </c>
      <c r="X470" s="16">
        <f>IFERROR(IF(datos_arg[[#This Row],[Moneda]]="USD",datos_arg[[#This Row],[Monto]],datos_arg[[#This Row],[Monto]]/datos_arg[[#This Row],[TC]]),0)</f>
        <v>0</v>
      </c>
      <c r="Y470" s="14"/>
    </row>
    <row r="471" spans="1:25" ht="15" customHeight="1" x14ac:dyDescent="0.25">
      <c r="A471" s="14">
        <f t="shared" si="7"/>
        <v>468</v>
      </c>
      <c r="B471" s="1">
        <v>43727</v>
      </c>
      <c r="C471" s="18">
        <f>+YEAR(datos_arg[[#This Row],[Fecha]])</f>
        <v>2019</v>
      </c>
      <c r="D471" s="18">
        <f>+MONTH(datos_arg[[#This Row],[Fecha]])</f>
        <v>9</v>
      </c>
      <c r="E471" s="14" t="s">
        <v>407</v>
      </c>
      <c r="F471" s="14" t="s">
        <v>5360</v>
      </c>
      <c r="G471" s="14"/>
      <c r="H471" s="14" t="s">
        <v>7132</v>
      </c>
      <c r="I471" s="14" t="s">
        <v>7132</v>
      </c>
      <c r="J471" s="14" t="s">
        <v>425</v>
      </c>
      <c r="K471" s="14"/>
      <c r="L471" s="14" t="s">
        <v>425</v>
      </c>
      <c r="M471" s="14" t="s">
        <v>434</v>
      </c>
      <c r="N471" s="14" t="s">
        <v>434</v>
      </c>
      <c r="O471" s="14"/>
      <c r="P471" s="14"/>
      <c r="Q471" s="14"/>
      <c r="R471" s="14" t="s">
        <v>439</v>
      </c>
      <c r="S471" s="14" t="s">
        <v>443</v>
      </c>
      <c r="T471" s="35">
        <v>26.539868421052404</v>
      </c>
      <c r="U471" s="14" t="s">
        <v>2</v>
      </c>
      <c r="V471" s="14">
        <v>0</v>
      </c>
      <c r="W471" s="16">
        <f>+IF(datos_arg[[#This Row],[Moneda]]="ARS",datos_arg[[#This Row],[Monto]],datos_arg[[#This Row],[Monto]]*datos_arg[[#This Row],[TC]])</f>
        <v>0</v>
      </c>
      <c r="X471" s="16">
        <f>IFERROR(IF(datos_arg[[#This Row],[Moneda]]="USD",datos_arg[[#This Row],[Monto]],datos_arg[[#This Row],[Monto]]/datos_arg[[#This Row],[TC]]),0)</f>
        <v>26.539868421052404</v>
      </c>
      <c r="Y471" s="14"/>
    </row>
    <row r="472" spans="1:25" x14ac:dyDescent="0.25">
      <c r="A472" s="14">
        <f t="shared" si="7"/>
        <v>469</v>
      </c>
      <c r="B472" s="1">
        <v>43727</v>
      </c>
      <c r="C472" s="18">
        <f>+YEAR(datos_arg[[#This Row],[Fecha]])</f>
        <v>2019</v>
      </c>
      <c r="D472" s="18">
        <f>+MONTH(datos_arg[[#This Row],[Fecha]])</f>
        <v>9</v>
      </c>
      <c r="E472" s="14" t="s">
        <v>1016</v>
      </c>
      <c r="F472" s="14" t="s">
        <v>5365</v>
      </c>
      <c r="G472" s="14" t="s">
        <v>6696</v>
      </c>
      <c r="H472" s="14" t="s">
        <v>7132</v>
      </c>
      <c r="I472" s="14" t="s">
        <v>7132</v>
      </c>
      <c r="J472" s="14" t="s">
        <v>425</v>
      </c>
      <c r="K472" s="14"/>
      <c r="L472" s="14" t="s">
        <v>425</v>
      </c>
      <c r="M472" s="14" t="s">
        <v>481</v>
      </c>
      <c r="N472" s="14" t="s">
        <v>481</v>
      </c>
      <c r="O472" s="14"/>
      <c r="P472" s="14"/>
      <c r="Q472" s="14"/>
      <c r="R472" s="14" t="s">
        <v>5365</v>
      </c>
      <c r="S472" s="14" t="s">
        <v>440</v>
      </c>
      <c r="T472" s="35">
        <v>1500</v>
      </c>
      <c r="U472" s="14" t="s">
        <v>2</v>
      </c>
      <c r="V472" s="14">
        <v>60</v>
      </c>
      <c r="W472" s="16">
        <f>+IF(datos_arg[[#This Row],[Moneda]]="ARS",datos_arg[[#This Row],[Monto]],datos_arg[[#This Row],[Monto]]*datos_arg[[#This Row],[TC]])</f>
        <v>90000</v>
      </c>
      <c r="X472" s="16">
        <f>IFERROR(IF(datos_arg[[#This Row],[Moneda]]="USD",datos_arg[[#This Row],[Monto]],datos_arg[[#This Row],[Monto]]/datos_arg[[#This Row],[TC]]),0)</f>
        <v>1500</v>
      </c>
      <c r="Y472" s="14"/>
    </row>
    <row r="473" spans="1:25" ht="15" customHeight="1" x14ac:dyDescent="0.25">
      <c r="A473" s="14">
        <f t="shared" si="7"/>
        <v>470</v>
      </c>
      <c r="B473" s="1">
        <v>43727</v>
      </c>
      <c r="C473" s="18">
        <f>+YEAR(datos_arg[[#This Row],[Fecha]])</f>
        <v>2019</v>
      </c>
      <c r="D473" s="18">
        <f>+MONTH(datos_arg[[#This Row],[Fecha]])</f>
        <v>9</v>
      </c>
      <c r="E473" s="14" t="s">
        <v>1015</v>
      </c>
      <c r="F473" s="14" t="s">
        <v>430</v>
      </c>
      <c r="G473" s="14"/>
      <c r="H473" s="14" t="s">
        <v>7132</v>
      </c>
      <c r="I473" s="14" t="s">
        <v>7132</v>
      </c>
      <c r="J473" s="14" t="s">
        <v>425</v>
      </c>
      <c r="K473" s="14"/>
      <c r="L473" s="14" t="s">
        <v>425</v>
      </c>
      <c r="M473" s="14" t="s">
        <v>60</v>
      </c>
      <c r="N473" s="14" t="s">
        <v>26</v>
      </c>
      <c r="O473" s="14"/>
      <c r="P473" s="14"/>
      <c r="Q473" s="14"/>
      <c r="R473" s="14" t="s">
        <v>430</v>
      </c>
      <c r="S473" s="14" t="s">
        <v>439</v>
      </c>
      <c r="T473" s="35">
        <v>5000</v>
      </c>
      <c r="U473" s="14" t="s">
        <v>4</v>
      </c>
      <c r="V473" s="14">
        <v>60</v>
      </c>
      <c r="W473" s="16">
        <f>+IF(datos_arg[[#This Row],[Moneda]]="ARS",datos_arg[[#This Row],[Monto]],datos_arg[[#This Row],[Monto]]*datos_arg[[#This Row],[TC]])</f>
        <v>5000</v>
      </c>
      <c r="X473" s="16">
        <f>IFERROR(IF(datos_arg[[#This Row],[Moneda]]="USD",datos_arg[[#This Row],[Monto]],datos_arg[[#This Row],[Monto]]/datos_arg[[#This Row],[TC]]),0)</f>
        <v>83.333333333333329</v>
      </c>
      <c r="Y473" s="14"/>
    </row>
    <row r="474" spans="1:25" ht="15" customHeight="1" x14ac:dyDescent="0.25">
      <c r="A474" s="14">
        <f t="shared" si="7"/>
        <v>471</v>
      </c>
      <c r="B474" s="1">
        <v>43731</v>
      </c>
      <c r="C474" s="18">
        <f>+YEAR(datos_arg[[#This Row],[Fecha]])</f>
        <v>2019</v>
      </c>
      <c r="D474" s="18">
        <f>+MONTH(datos_arg[[#This Row],[Fecha]])</f>
        <v>9</v>
      </c>
      <c r="E474" s="14" t="s">
        <v>5358</v>
      </c>
      <c r="F474" s="14" t="s">
        <v>85</v>
      </c>
      <c r="G474" s="14"/>
      <c r="H474" s="14" t="s">
        <v>6646</v>
      </c>
      <c r="I474" s="14" t="s">
        <v>7132</v>
      </c>
      <c r="J474" s="14" t="s">
        <v>425</v>
      </c>
      <c r="K474" s="14"/>
      <c r="L474" s="14" t="s">
        <v>425</v>
      </c>
      <c r="M474" s="14" t="s">
        <v>64</v>
      </c>
      <c r="N474" s="14" t="s">
        <v>65</v>
      </c>
      <c r="O474" s="14"/>
      <c r="P474" s="14"/>
      <c r="Q474" s="14">
        <v>1</v>
      </c>
      <c r="R474" s="14" t="s">
        <v>85</v>
      </c>
      <c r="S474" s="14" t="s">
        <v>439</v>
      </c>
      <c r="T474" s="35">
        <v>7000</v>
      </c>
      <c r="U474" s="14" t="s">
        <v>4</v>
      </c>
      <c r="V474" s="14">
        <v>60</v>
      </c>
      <c r="W474" s="16">
        <f>+IF(datos_arg[[#This Row],[Moneda]]="ARS",datos_arg[[#This Row],[Monto]],datos_arg[[#This Row],[Monto]]*datos_arg[[#This Row],[TC]])</f>
        <v>7000</v>
      </c>
      <c r="X474" s="16">
        <f>IFERROR(IF(datos_arg[[#This Row],[Moneda]]="USD",datos_arg[[#This Row],[Monto]],datos_arg[[#This Row],[Monto]]/datos_arg[[#This Row],[TC]]),0)</f>
        <v>116.66666666666667</v>
      </c>
      <c r="Y474" s="14"/>
    </row>
    <row r="475" spans="1:25" ht="15" customHeight="1" x14ac:dyDescent="0.25">
      <c r="A475" s="14">
        <f t="shared" si="7"/>
        <v>472</v>
      </c>
      <c r="B475" s="1">
        <v>43731</v>
      </c>
      <c r="C475" s="18">
        <f>+YEAR(datos_arg[[#This Row],[Fecha]])</f>
        <v>2019</v>
      </c>
      <c r="D475" s="18">
        <f>+MONTH(datos_arg[[#This Row],[Fecha]])</f>
        <v>9</v>
      </c>
      <c r="E475" s="14" t="s">
        <v>1015</v>
      </c>
      <c r="F475" s="14" t="s">
        <v>430</v>
      </c>
      <c r="G475" s="14"/>
      <c r="H475" s="14" t="s">
        <v>7132</v>
      </c>
      <c r="I475" s="14" t="s">
        <v>7132</v>
      </c>
      <c r="J475" s="14" t="s">
        <v>425</v>
      </c>
      <c r="K475" s="14"/>
      <c r="L475" s="14" t="s">
        <v>425</v>
      </c>
      <c r="M475" s="14" t="s">
        <v>3961</v>
      </c>
      <c r="N475" s="14" t="s">
        <v>150</v>
      </c>
      <c r="O475" s="14" t="s">
        <v>717</v>
      </c>
      <c r="P475" s="14"/>
      <c r="Q475" s="14"/>
      <c r="R475" s="14" t="s">
        <v>430</v>
      </c>
      <c r="S475" s="14" t="s">
        <v>439</v>
      </c>
      <c r="T475" s="35">
        <v>2500</v>
      </c>
      <c r="U475" s="14" t="s">
        <v>4</v>
      </c>
      <c r="V475" s="14">
        <v>60</v>
      </c>
      <c r="W475" s="16">
        <f>+IF(datos_arg[[#This Row],[Moneda]]="ARS",datos_arg[[#This Row],[Monto]],datos_arg[[#This Row],[Monto]]*datos_arg[[#This Row],[TC]])</f>
        <v>2500</v>
      </c>
      <c r="X475" s="16">
        <f>IFERROR(IF(datos_arg[[#This Row],[Moneda]]="USD",datos_arg[[#This Row],[Monto]],datos_arg[[#This Row],[Monto]]/datos_arg[[#This Row],[TC]]),0)</f>
        <v>41.666666666666664</v>
      </c>
      <c r="Y475" s="14"/>
    </row>
    <row r="476" spans="1:25" ht="15" customHeight="1" x14ac:dyDescent="0.25">
      <c r="A476" s="14">
        <f t="shared" si="7"/>
        <v>473</v>
      </c>
      <c r="B476" s="1">
        <v>43731</v>
      </c>
      <c r="C476" s="18">
        <f>+YEAR(datos_arg[[#This Row],[Fecha]])</f>
        <v>2019</v>
      </c>
      <c r="D476" s="18">
        <f>+MONTH(datos_arg[[#This Row],[Fecha]])</f>
        <v>9</v>
      </c>
      <c r="E476" s="14" t="s">
        <v>449</v>
      </c>
      <c r="F476" s="14" t="s">
        <v>523</v>
      </c>
      <c r="G476" s="14"/>
      <c r="H476" s="14" t="s">
        <v>7132</v>
      </c>
      <c r="I476" s="14" t="s">
        <v>7132</v>
      </c>
      <c r="J476" s="14" t="s">
        <v>425</v>
      </c>
      <c r="K476" s="14"/>
      <c r="L476" s="14" t="s">
        <v>425</v>
      </c>
      <c r="M476" s="14" t="s">
        <v>515</v>
      </c>
      <c r="N476" s="14" t="s">
        <v>515</v>
      </c>
      <c r="O476" s="14"/>
      <c r="P476" s="14"/>
      <c r="Q476" s="14"/>
      <c r="R476" s="14" t="s">
        <v>523</v>
      </c>
      <c r="S476" s="14" t="s">
        <v>439</v>
      </c>
      <c r="T476" s="35">
        <v>600</v>
      </c>
      <c r="U476" s="14" t="s">
        <v>4</v>
      </c>
      <c r="V476" s="14">
        <v>60</v>
      </c>
      <c r="W476" s="16">
        <f>+IF(datos_arg[[#This Row],[Moneda]]="ARS",datos_arg[[#This Row],[Monto]],datos_arg[[#This Row],[Monto]]*datos_arg[[#This Row],[TC]])</f>
        <v>600</v>
      </c>
      <c r="X476" s="16">
        <f>IFERROR(IF(datos_arg[[#This Row],[Moneda]]="USD",datos_arg[[#This Row],[Monto]],datos_arg[[#This Row],[Monto]]/datos_arg[[#This Row],[TC]]),0)</f>
        <v>10</v>
      </c>
      <c r="Y476" s="14"/>
    </row>
    <row r="477" spans="1:25" x14ac:dyDescent="0.25">
      <c r="A477" s="14">
        <f t="shared" si="7"/>
        <v>474</v>
      </c>
      <c r="B477" s="1">
        <v>43731</v>
      </c>
      <c r="C477" s="18">
        <f>+YEAR(datos_arg[[#This Row],[Fecha]])</f>
        <v>2019</v>
      </c>
      <c r="D477" s="18">
        <f>+MONTH(datos_arg[[#This Row],[Fecha]])</f>
        <v>9</v>
      </c>
      <c r="E477" s="14" t="s">
        <v>1016</v>
      </c>
      <c r="F477" s="14" t="s">
        <v>5364</v>
      </c>
      <c r="G477" s="14" t="s">
        <v>6703</v>
      </c>
      <c r="H477" s="14" t="s">
        <v>7132</v>
      </c>
      <c r="I477" s="14" t="s">
        <v>7132</v>
      </c>
      <c r="J477" s="14" t="s">
        <v>425</v>
      </c>
      <c r="K477" s="14"/>
      <c r="L477" s="14" t="s">
        <v>425</v>
      </c>
      <c r="M477" s="14" t="s">
        <v>118</v>
      </c>
      <c r="N477" s="14" t="s">
        <v>118</v>
      </c>
      <c r="O477" s="14" t="s">
        <v>714</v>
      </c>
      <c r="P477" s="14"/>
      <c r="Q477" s="14"/>
      <c r="R477" s="14" t="s">
        <v>5364</v>
      </c>
      <c r="S477" s="14" t="s">
        <v>440</v>
      </c>
      <c r="T477" s="35">
        <v>2000</v>
      </c>
      <c r="U477" s="14" t="s">
        <v>2</v>
      </c>
      <c r="V477" s="14">
        <v>60</v>
      </c>
      <c r="W477" s="16">
        <f>+IF(datos_arg[[#This Row],[Moneda]]="ARS",datos_arg[[#This Row],[Monto]],datos_arg[[#This Row],[Monto]]*datos_arg[[#This Row],[TC]])</f>
        <v>120000</v>
      </c>
      <c r="X477" s="16">
        <f>IFERROR(IF(datos_arg[[#This Row],[Moneda]]="USD",datos_arg[[#This Row],[Monto]],datos_arg[[#This Row],[Monto]]/datos_arg[[#This Row],[TC]]),0)</f>
        <v>2000</v>
      </c>
      <c r="Y477" s="14"/>
    </row>
    <row r="478" spans="1:25" ht="15" customHeight="1" x14ac:dyDescent="0.25">
      <c r="A478" s="14">
        <f t="shared" si="7"/>
        <v>475</v>
      </c>
      <c r="B478" s="1">
        <v>43731</v>
      </c>
      <c r="C478" s="18">
        <f>+YEAR(datos_arg[[#This Row],[Fecha]])</f>
        <v>2019</v>
      </c>
      <c r="D478" s="18">
        <f>+MONTH(datos_arg[[#This Row],[Fecha]])</f>
        <v>9</v>
      </c>
      <c r="E478" s="14" t="s">
        <v>5358</v>
      </c>
      <c r="F478" s="14" t="s">
        <v>969</v>
      </c>
      <c r="G478" s="14"/>
      <c r="H478" s="14" t="s">
        <v>7132</v>
      </c>
      <c r="I478" s="14" t="s">
        <v>7132</v>
      </c>
      <c r="J478" s="14" t="s">
        <v>425</v>
      </c>
      <c r="K478" s="14"/>
      <c r="L478" s="14" t="s">
        <v>425</v>
      </c>
      <c r="M478" s="14" t="s">
        <v>616</v>
      </c>
      <c r="N478" s="14" t="s">
        <v>1960</v>
      </c>
      <c r="O478" s="14" t="s">
        <v>716</v>
      </c>
      <c r="P478" s="14"/>
      <c r="Q478" s="14">
        <v>1</v>
      </c>
      <c r="R478" s="14" t="s">
        <v>969</v>
      </c>
      <c r="S478" s="14" t="s">
        <v>439</v>
      </c>
      <c r="T478" s="35">
        <v>5000</v>
      </c>
      <c r="U478" s="14" t="s">
        <v>4</v>
      </c>
      <c r="V478" s="14">
        <v>60</v>
      </c>
      <c r="W478" s="16">
        <f>+IF(datos_arg[[#This Row],[Moneda]]="ARS",datos_arg[[#This Row],[Monto]],datos_arg[[#This Row],[Monto]]*datos_arg[[#This Row],[TC]])</f>
        <v>5000</v>
      </c>
      <c r="X478" s="16">
        <f>IFERROR(IF(datos_arg[[#This Row],[Moneda]]="USD",datos_arg[[#This Row],[Monto]],datos_arg[[#This Row],[Monto]]/datos_arg[[#This Row],[TC]]),0)</f>
        <v>83.333333333333329</v>
      </c>
      <c r="Y478" s="14"/>
    </row>
    <row r="479" spans="1:25" ht="15" customHeight="1" x14ac:dyDescent="0.25">
      <c r="A479" s="14">
        <f t="shared" si="7"/>
        <v>476</v>
      </c>
      <c r="B479" s="1">
        <v>43731</v>
      </c>
      <c r="C479" s="18">
        <f>+YEAR(datos_arg[[#This Row],[Fecha]])</f>
        <v>2019</v>
      </c>
      <c r="D479" s="18">
        <f>+MONTH(datos_arg[[#This Row],[Fecha]])</f>
        <v>9</v>
      </c>
      <c r="E479" s="14" t="s">
        <v>449</v>
      </c>
      <c r="F479" s="14" t="s">
        <v>523</v>
      </c>
      <c r="G479" s="14"/>
      <c r="H479" s="14" t="s">
        <v>7132</v>
      </c>
      <c r="I479" s="14" t="s">
        <v>7132</v>
      </c>
      <c r="J479" s="14" t="s">
        <v>425</v>
      </c>
      <c r="K479" s="14"/>
      <c r="L479" s="14" t="s">
        <v>425</v>
      </c>
      <c r="M479" s="14" t="s">
        <v>37</v>
      </c>
      <c r="N479" s="14" t="s">
        <v>37</v>
      </c>
      <c r="O479" s="14" t="s">
        <v>712</v>
      </c>
      <c r="P479" s="14"/>
      <c r="Q479" s="14"/>
      <c r="R479" s="14" t="s">
        <v>523</v>
      </c>
      <c r="S479" s="14" t="s">
        <v>439</v>
      </c>
      <c r="T479" s="35">
        <v>33000</v>
      </c>
      <c r="U479" s="14" t="s">
        <v>4</v>
      </c>
      <c r="V479" s="14">
        <v>60</v>
      </c>
      <c r="W479" s="16">
        <f>+IF(datos_arg[[#This Row],[Moneda]]="ARS",datos_arg[[#This Row],[Monto]],datos_arg[[#This Row],[Monto]]*datos_arg[[#This Row],[TC]])</f>
        <v>33000</v>
      </c>
      <c r="X479" s="16">
        <f>IFERROR(IF(datos_arg[[#This Row],[Moneda]]="USD",datos_arg[[#This Row],[Monto]],datos_arg[[#This Row],[Monto]]/datos_arg[[#This Row],[TC]]),0)</f>
        <v>550</v>
      </c>
      <c r="Y479" s="14"/>
    </row>
    <row r="480" spans="1:25" ht="15" customHeight="1" x14ac:dyDescent="0.25">
      <c r="A480" s="14">
        <f t="shared" si="7"/>
        <v>477</v>
      </c>
      <c r="B480" s="1">
        <v>43731</v>
      </c>
      <c r="C480" s="18">
        <f>+YEAR(datos_arg[[#This Row],[Fecha]])</f>
        <v>2019</v>
      </c>
      <c r="D480" s="18">
        <f>+MONTH(datos_arg[[#This Row],[Fecha]])</f>
        <v>9</v>
      </c>
      <c r="E480" s="14" t="s">
        <v>1015</v>
      </c>
      <c r="F480" s="14" t="s">
        <v>430</v>
      </c>
      <c r="G480" s="14"/>
      <c r="H480" s="14" t="s">
        <v>7132</v>
      </c>
      <c r="I480" s="14" t="s">
        <v>7132</v>
      </c>
      <c r="J480" s="14" t="s">
        <v>425</v>
      </c>
      <c r="K480" s="14"/>
      <c r="L480" s="14" t="s">
        <v>425</v>
      </c>
      <c r="M480" s="14" t="s">
        <v>102</v>
      </c>
      <c r="N480" s="14" t="s">
        <v>480</v>
      </c>
      <c r="O480" s="14" t="s">
        <v>715</v>
      </c>
      <c r="P480" s="14"/>
      <c r="Q480" s="14"/>
      <c r="R480" s="14" t="s">
        <v>430</v>
      </c>
      <c r="S480" s="14" t="s">
        <v>439</v>
      </c>
      <c r="T480" s="35">
        <v>5000</v>
      </c>
      <c r="U480" s="14" t="s">
        <v>4</v>
      </c>
      <c r="V480" s="14">
        <v>60</v>
      </c>
      <c r="W480" s="16">
        <f>+IF(datos_arg[[#This Row],[Moneda]]="ARS",datos_arg[[#This Row],[Monto]],datos_arg[[#This Row],[Monto]]*datos_arg[[#This Row],[TC]])</f>
        <v>5000</v>
      </c>
      <c r="X480" s="16">
        <f>IFERROR(IF(datos_arg[[#This Row],[Moneda]]="USD",datos_arg[[#This Row],[Monto]],datos_arg[[#This Row],[Monto]]/datos_arg[[#This Row],[TC]]),0)</f>
        <v>83.333333333333329</v>
      </c>
      <c r="Y480" s="14"/>
    </row>
    <row r="481" spans="1:25" ht="15" customHeight="1" x14ac:dyDescent="0.25">
      <c r="A481" s="14">
        <f t="shared" si="7"/>
        <v>478</v>
      </c>
      <c r="B481" s="1">
        <v>43731</v>
      </c>
      <c r="C481" s="18">
        <f>+YEAR(datos_arg[[#This Row],[Fecha]])</f>
        <v>2019</v>
      </c>
      <c r="D481" s="18">
        <f>+MONTH(datos_arg[[#This Row],[Fecha]])</f>
        <v>9</v>
      </c>
      <c r="E481" s="14" t="s">
        <v>1015</v>
      </c>
      <c r="F481" s="14" t="s">
        <v>430</v>
      </c>
      <c r="G481" s="14"/>
      <c r="H481" s="14" t="s">
        <v>7132</v>
      </c>
      <c r="I481" s="14" t="s">
        <v>7132</v>
      </c>
      <c r="J481" s="14" t="s">
        <v>425</v>
      </c>
      <c r="K481" s="14"/>
      <c r="L481" s="14" t="s">
        <v>425</v>
      </c>
      <c r="M481" s="14" t="s">
        <v>3962</v>
      </c>
      <c r="N481" s="14" t="s">
        <v>158</v>
      </c>
      <c r="O481" s="14" t="s">
        <v>713</v>
      </c>
      <c r="P481" s="14"/>
      <c r="Q481" s="14"/>
      <c r="R481" s="14" t="s">
        <v>430</v>
      </c>
      <c r="S481" s="14" t="s">
        <v>439</v>
      </c>
      <c r="T481" s="35">
        <v>3500</v>
      </c>
      <c r="U481" s="14" t="s">
        <v>4</v>
      </c>
      <c r="V481" s="14">
        <v>60</v>
      </c>
      <c r="W481" s="16">
        <f>+IF(datos_arg[[#This Row],[Moneda]]="ARS",datos_arg[[#This Row],[Monto]],datos_arg[[#This Row],[Monto]]*datos_arg[[#This Row],[TC]])</f>
        <v>3500</v>
      </c>
      <c r="X481" s="16">
        <f>IFERROR(IF(datos_arg[[#This Row],[Moneda]]="USD",datos_arg[[#This Row],[Monto]],datos_arg[[#This Row],[Monto]]/datos_arg[[#This Row],[TC]]),0)</f>
        <v>58.333333333333336</v>
      </c>
      <c r="Y481" s="14"/>
    </row>
    <row r="482" spans="1:25" x14ac:dyDescent="0.25">
      <c r="A482" s="14">
        <f t="shared" si="7"/>
        <v>479</v>
      </c>
      <c r="B482" s="1">
        <v>43732</v>
      </c>
      <c r="C482" s="18">
        <f>+YEAR(datos_arg[[#This Row],[Fecha]])</f>
        <v>2019</v>
      </c>
      <c r="D482" s="18">
        <f>+MONTH(datos_arg[[#This Row],[Fecha]])</f>
        <v>9</v>
      </c>
      <c r="E482" s="14" t="s">
        <v>617</v>
      </c>
      <c r="F482" s="14" t="s">
        <v>8101</v>
      </c>
      <c r="G482" s="14"/>
      <c r="H482" s="14" t="s">
        <v>8103</v>
      </c>
      <c r="I482" s="14" t="s">
        <v>8104</v>
      </c>
      <c r="J482" s="14" t="s">
        <v>488</v>
      </c>
      <c r="K482" s="14" t="s">
        <v>421</v>
      </c>
      <c r="L482" s="14" t="s">
        <v>421</v>
      </c>
      <c r="M482" s="14" t="s">
        <v>719</v>
      </c>
      <c r="N482" s="14" t="s">
        <v>160</v>
      </c>
      <c r="O482" s="14" t="s">
        <v>159</v>
      </c>
      <c r="P482" s="14"/>
      <c r="Q482" s="14">
        <v>1</v>
      </c>
      <c r="R482" s="14" t="s">
        <v>8101</v>
      </c>
      <c r="S482" s="14" t="s">
        <v>440</v>
      </c>
      <c r="T482" s="35">
        <v>1060</v>
      </c>
      <c r="U482" s="14" t="s">
        <v>2</v>
      </c>
      <c r="V482" s="14">
        <v>60</v>
      </c>
      <c r="W482" s="16">
        <f>+IF(datos_arg[[#This Row],[Moneda]]="ARS",datos_arg[[#This Row],[Monto]],datos_arg[[#This Row],[Monto]]*datos_arg[[#This Row],[TC]])</f>
        <v>63600</v>
      </c>
      <c r="X482" s="16">
        <f>IFERROR(IF(datos_arg[[#This Row],[Moneda]]="USD",datos_arg[[#This Row],[Monto]],datos_arg[[#This Row],[Monto]]/datos_arg[[#This Row],[TC]]),0)</f>
        <v>1060</v>
      </c>
      <c r="Y482" s="14"/>
    </row>
    <row r="483" spans="1:25" ht="15" customHeight="1" x14ac:dyDescent="0.25">
      <c r="A483" s="14">
        <f t="shared" si="7"/>
        <v>480</v>
      </c>
      <c r="B483" s="1">
        <v>43732</v>
      </c>
      <c r="C483" s="18">
        <f>+YEAR(datos_arg[[#This Row],[Fecha]])</f>
        <v>2019</v>
      </c>
      <c r="D483" s="18">
        <f>+MONTH(datos_arg[[#This Row],[Fecha]])</f>
        <v>9</v>
      </c>
      <c r="E483" s="14" t="s">
        <v>617</v>
      </c>
      <c r="F483" s="14" t="s">
        <v>8101</v>
      </c>
      <c r="G483" s="14"/>
      <c r="H483" s="14" t="s">
        <v>8103</v>
      </c>
      <c r="I483" s="14" t="s">
        <v>8104</v>
      </c>
      <c r="J483" s="14" t="s">
        <v>488</v>
      </c>
      <c r="K483" s="14" t="s">
        <v>421</v>
      </c>
      <c r="L483" s="14" t="s">
        <v>421</v>
      </c>
      <c r="M483" s="14" t="s">
        <v>719</v>
      </c>
      <c r="N483" s="14" t="s">
        <v>160</v>
      </c>
      <c r="O483" s="14" t="s">
        <v>159</v>
      </c>
      <c r="P483" s="14"/>
      <c r="Q483" s="14">
        <v>0</v>
      </c>
      <c r="R483" s="14" t="s">
        <v>8101</v>
      </c>
      <c r="S483" s="14" t="s">
        <v>439</v>
      </c>
      <c r="T483" s="35">
        <v>1400</v>
      </c>
      <c r="U483" s="14" t="s">
        <v>4</v>
      </c>
      <c r="V483" s="14">
        <v>60</v>
      </c>
      <c r="W483" s="16">
        <f>+IF(datos_arg[[#This Row],[Moneda]]="ARS",datos_arg[[#This Row],[Monto]],datos_arg[[#This Row],[Monto]]*datos_arg[[#This Row],[TC]])</f>
        <v>1400</v>
      </c>
      <c r="X483" s="16">
        <f>IFERROR(IF(datos_arg[[#This Row],[Moneda]]="USD",datos_arg[[#This Row],[Monto]],datos_arg[[#This Row],[Monto]]/datos_arg[[#This Row],[TC]]),0)</f>
        <v>23.333333333333332</v>
      </c>
      <c r="Y483" s="14"/>
    </row>
    <row r="484" spans="1:25" ht="15" customHeight="1" x14ac:dyDescent="0.25">
      <c r="A484" s="14">
        <f t="shared" si="7"/>
        <v>481</v>
      </c>
      <c r="B484" s="1">
        <v>43732</v>
      </c>
      <c r="C484" s="18">
        <f>+YEAR(datos_arg[[#This Row],[Fecha]])</f>
        <v>2019</v>
      </c>
      <c r="D484" s="18">
        <f>+MONTH(datos_arg[[#This Row],[Fecha]])</f>
        <v>9</v>
      </c>
      <c r="E484" s="14" t="s">
        <v>1015</v>
      </c>
      <c r="F484" s="14" t="s">
        <v>430</v>
      </c>
      <c r="G484" s="14"/>
      <c r="H484" s="14" t="s">
        <v>7132</v>
      </c>
      <c r="I484" s="14" t="s">
        <v>7132</v>
      </c>
      <c r="J484" s="14" t="s">
        <v>425</v>
      </c>
      <c r="K484" s="14"/>
      <c r="L484" s="14" t="s">
        <v>425</v>
      </c>
      <c r="M484" s="14" t="s">
        <v>60</v>
      </c>
      <c r="N484" s="14" t="s">
        <v>26</v>
      </c>
      <c r="O484" s="14" t="s">
        <v>718</v>
      </c>
      <c r="P484" s="14"/>
      <c r="Q484" s="14"/>
      <c r="R484" s="14" t="s">
        <v>430</v>
      </c>
      <c r="S484" s="14" t="s">
        <v>439</v>
      </c>
      <c r="T484" s="35">
        <v>2500</v>
      </c>
      <c r="U484" s="14" t="s">
        <v>4</v>
      </c>
      <c r="V484" s="14">
        <v>60</v>
      </c>
      <c r="W484" s="16">
        <f>+IF(datos_arg[[#This Row],[Moneda]]="ARS",datos_arg[[#This Row],[Monto]],datos_arg[[#This Row],[Monto]]*datos_arg[[#This Row],[TC]])</f>
        <v>2500</v>
      </c>
      <c r="X484" s="16">
        <f>IFERROR(IF(datos_arg[[#This Row],[Moneda]]="USD",datos_arg[[#This Row],[Monto]],datos_arg[[#This Row],[Monto]]/datos_arg[[#This Row],[TC]]),0)</f>
        <v>41.666666666666664</v>
      </c>
      <c r="Y484" s="14"/>
    </row>
    <row r="485" spans="1:25" ht="15" customHeight="1" x14ac:dyDescent="0.25">
      <c r="A485" s="14">
        <f t="shared" si="7"/>
        <v>482</v>
      </c>
      <c r="B485" s="1">
        <v>43733</v>
      </c>
      <c r="C485" s="18">
        <f>+YEAR(datos_arg[[#This Row],[Fecha]])</f>
        <v>2019</v>
      </c>
      <c r="D485" s="18">
        <f>+MONTH(datos_arg[[#This Row],[Fecha]])</f>
        <v>9</v>
      </c>
      <c r="E485" s="14" t="s">
        <v>1015</v>
      </c>
      <c r="F485" s="14" t="s">
        <v>430</v>
      </c>
      <c r="G485" s="14"/>
      <c r="H485" s="14" t="s">
        <v>7132</v>
      </c>
      <c r="I485" s="14" t="s">
        <v>7132</v>
      </c>
      <c r="J485" s="14" t="s">
        <v>425</v>
      </c>
      <c r="K485" s="14"/>
      <c r="L485" s="14" t="s">
        <v>425</v>
      </c>
      <c r="M485" s="14" t="s">
        <v>3961</v>
      </c>
      <c r="N485" s="14" t="s">
        <v>150</v>
      </c>
      <c r="O485" s="14"/>
      <c r="P485" s="14"/>
      <c r="Q485" s="14"/>
      <c r="R485" s="14" t="s">
        <v>430</v>
      </c>
      <c r="S485" s="14" t="s">
        <v>439</v>
      </c>
      <c r="T485" s="35">
        <v>2250</v>
      </c>
      <c r="U485" s="14" t="s">
        <v>4</v>
      </c>
      <c r="V485" s="14">
        <v>60</v>
      </c>
      <c r="W485" s="16">
        <f>+IF(datos_arg[[#This Row],[Moneda]]="ARS",datos_arg[[#This Row],[Monto]],datos_arg[[#This Row],[Monto]]*datos_arg[[#This Row],[TC]])</f>
        <v>2250</v>
      </c>
      <c r="X485" s="16">
        <f>IFERROR(IF(datos_arg[[#This Row],[Moneda]]="USD",datos_arg[[#This Row],[Monto]],datos_arg[[#This Row],[Monto]]/datos_arg[[#This Row],[TC]]),0)</f>
        <v>37.5</v>
      </c>
      <c r="Y485" s="14"/>
    </row>
    <row r="486" spans="1:25" ht="15" customHeight="1" x14ac:dyDescent="0.25">
      <c r="A486" s="14">
        <f t="shared" si="7"/>
        <v>483</v>
      </c>
      <c r="B486" s="1">
        <v>43733</v>
      </c>
      <c r="C486" s="18">
        <f>+YEAR(datos_arg[[#This Row],[Fecha]])</f>
        <v>2019</v>
      </c>
      <c r="D486" s="18">
        <f>+MONTH(datos_arg[[#This Row],[Fecha]])</f>
        <v>9</v>
      </c>
      <c r="E486" s="14" t="s">
        <v>617</v>
      </c>
      <c r="F486" s="14" t="s">
        <v>6652</v>
      </c>
      <c r="G486" s="14" t="s">
        <v>6653</v>
      </c>
      <c r="H486" s="14" t="s">
        <v>6648</v>
      </c>
      <c r="I486" s="14" t="s">
        <v>3955</v>
      </c>
      <c r="J486" s="14" t="s">
        <v>761</v>
      </c>
      <c r="K486" s="14" t="s">
        <v>421</v>
      </c>
      <c r="L486" s="14" t="s">
        <v>421</v>
      </c>
      <c r="M486" s="14" t="s">
        <v>720</v>
      </c>
      <c r="N486" s="14" t="s">
        <v>162</v>
      </c>
      <c r="O486" s="14" t="s">
        <v>161</v>
      </c>
      <c r="P486" s="14"/>
      <c r="Q486" s="14">
        <v>1</v>
      </c>
      <c r="R486" s="14" t="s">
        <v>6653</v>
      </c>
      <c r="S486" s="14" t="s">
        <v>439</v>
      </c>
      <c r="T486" s="35">
        <v>4000</v>
      </c>
      <c r="U486" s="14" t="s">
        <v>4</v>
      </c>
      <c r="V486" s="14">
        <v>60</v>
      </c>
      <c r="W486" s="16">
        <f>+IF(datos_arg[[#This Row],[Moneda]]="ARS",datos_arg[[#This Row],[Monto]],datos_arg[[#This Row],[Monto]]*datos_arg[[#This Row],[TC]])</f>
        <v>4000</v>
      </c>
      <c r="X486" s="16">
        <f>IFERROR(IF(datos_arg[[#This Row],[Moneda]]="USD",datos_arg[[#This Row],[Monto]],datos_arg[[#This Row],[Monto]]/datos_arg[[#This Row],[TC]]),0)</f>
        <v>66.666666666666671</v>
      </c>
      <c r="Y486" s="14"/>
    </row>
    <row r="487" spans="1:25" x14ac:dyDescent="0.25">
      <c r="A487" s="14">
        <f t="shared" si="7"/>
        <v>484</v>
      </c>
      <c r="B487" s="1">
        <v>43734</v>
      </c>
      <c r="C487" s="18">
        <f>+YEAR(datos_arg[[#This Row],[Fecha]])</f>
        <v>2019</v>
      </c>
      <c r="D487" s="18">
        <f>+MONTH(datos_arg[[#This Row],[Fecha]])</f>
        <v>9</v>
      </c>
      <c r="E487" s="14" t="s">
        <v>617</v>
      </c>
      <c r="F487" s="14" t="s">
        <v>8101</v>
      </c>
      <c r="G487" s="14"/>
      <c r="H487" s="14" t="s">
        <v>8103</v>
      </c>
      <c r="I487" s="14" t="s">
        <v>8104</v>
      </c>
      <c r="J487" s="14" t="s">
        <v>721</v>
      </c>
      <c r="K487" s="14"/>
      <c r="L487" s="14" t="s">
        <v>425</v>
      </c>
      <c r="M487" s="14" t="s">
        <v>721</v>
      </c>
      <c r="N487" s="14" t="s">
        <v>164</v>
      </c>
      <c r="O487" s="14"/>
      <c r="P487" s="14"/>
      <c r="Q487" s="14">
        <v>1</v>
      </c>
      <c r="R487" s="14" t="s">
        <v>8101</v>
      </c>
      <c r="S487" s="14" t="s">
        <v>440</v>
      </c>
      <c r="T487" s="35">
        <v>850</v>
      </c>
      <c r="U487" s="14" t="s">
        <v>2</v>
      </c>
      <c r="V487" s="14">
        <v>60</v>
      </c>
      <c r="W487" s="16">
        <f>+IF(datos_arg[[#This Row],[Moneda]]="ARS",datos_arg[[#This Row],[Monto]],datos_arg[[#This Row],[Monto]]*datos_arg[[#This Row],[TC]])</f>
        <v>51000</v>
      </c>
      <c r="X487" s="16">
        <f>IFERROR(IF(datos_arg[[#This Row],[Moneda]]="USD",datos_arg[[#This Row],[Monto]],datos_arg[[#This Row],[Monto]]/datos_arg[[#This Row],[TC]]),0)</f>
        <v>850</v>
      </c>
      <c r="Y487" s="14"/>
    </row>
    <row r="488" spans="1:25" ht="15" customHeight="1" x14ac:dyDescent="0.25">
      <c r="A488" s="14">
        <f t="shared" si="7"/>
        <v>485</v>
      </c>
      <c r="B488" s="1">
        <v>43738</v>
      </c>
      <c r="C488" s="18">
        <f>+YEAR(datos_arg[[#This Row],[Fecha]])</f>
        <v>2019</v>
      </c>
      <c r="D488" s="18">
        <f>+MONTH(datos_arg[[#This Row],[Fecha]])</f>
        <v>9</v>
      </c>
      <c r="E488" s="14" t="s">
        <v>408</v>
      </c>
      <c r="F488" s="14" t="s">
        <v>406</v>
      </c>
      <c r="G488" s="14"/>
      <c r="H488" s="14" t="s">
        <v>7132</v>
      </c>
      <c r="I488" s="14" t="s">
        <v>7132</v>
      </c>
      <c r="J488" s="14" t="s">
        <v>425</v>
      </c>
      <c r="K488" s="14"/>
      <c r="L488" s="14" t="s">
        <v>425</v>
      </c>
      <c r="M488" s="14" t="s">
        <v>120</v>
      </c>
      <c r="N488" s="14" t="s">
        <v>120</v>
      </c>
      <c r="O488" s="14" t="s">
        <v>527</v>
      </c>
      <c r="P488" s="14"/>
      <c r="Q488" s="14"/>
      <c r="R488" s="14" t="s">
        <v>440</v>
      </c>
      <c r="S488" s="14" t="s">
        <v>6774</v>
      </c>
      <c r="T488" s="35">
        <v>50000</v>
      </c>
      <c r="U488" s="14" t="s">
        <v>2</v>
      </c>
      <c r="V488" s="14">
        <v>60</v>
      </c>
      <c r="W488" s="16">
        <f>+IF(datos_arg[[#This Row],[Moneda]]="ARS",datos_arg[[#This Row],[Monto]],datos_arg[[#This Row],[Monto]]*datos_arg[[#This Row],[TC]])</f>
        <v>3000000</v>
      </c>
      <c r="X488" s="16">
        <f>IFERROR(IF(datos_arg[[#This Row],[Moneda]]="USD",datos_arg[[#This Row],[Monto]],datos_arg[[#This Row],[Monto]]/datos_arg[[#This Row],[TC]]),0)</f>
        <v>50000</v>
      </c>
      <c r="Y488" s="14"/>
    </row>
    <row r="489" spans="1:25" x14ac:dyDescent="0.25">
      <c r="A489" s="14">
        <f t="shared" si="7"/>
        <v>486</v>
      </c>
      <c r="B489" s="1">
        <v>43739</v>
      </c>
      <c r="C489" s="18">
        <f>+YEAR(datos_arg[[#This Row],[Fecha]])</f>
        <v>2019</v>
      </c>
      <c r="D489" s="18">
        <f>+MONTH(datos_arg[[#This Row],[Fecha]])</f>
        <v>10</v>
      </c>
      <c r="E489" s="14" t="s">
        <v>408</v>
      </c>
      <c r="F489" s="14" t="s">
        <v>69</v>
      </c>
      <c r="G489" s="14"/>
      <c r="H489" s="14" t="s">
        <v>7132</v>
      </c>
      <c r="I489" s="14" t="s">
        <v>7132</v>
      </c>
      <c r="J489" s="14" t="s">
        <v>425</v>
      </c>
      <c r="K489" s="14"/>
      <c r="L489" s="14" t="s">
        <v>425</v>
      </c>
      <c r="M489" s="14" t="s">
        <v>709</v>
      </c>
      <c r="N489" s="14" t="s">
        <v>709</v>
      </c>
      <c r="O489" s="14"/>
      <c r="P489" s="14"/>
      <c r="Q489" s="14"/>
      <c r="R489" s="14" t="s">
        <v>439</v>
      </c>
      <c r="S489" s="14" t="s">
        <v>440</v>
      </c>
      <c r="T489" s="35">
        <v>1800</v>
      </c>
      <c r="U489" s="14" t="s">
        <v>2</v>
      </c>
      <c r="V489" s="14">
        <v>60</v>
      </c>
      <c r="W489" s="16">
        <f>+IF(datos_arg[[#This Row],[Moneda]]="ARS",datos_arg[[#This Row],[Monto]],datos_arg[[#This Row],[Monto]]*datos_arg[[#This Row],[TC]])</f>
        <v>108000</v>
      </c>
      <c r="X489" s="16">
        <f>IFERROR(IF(datos_arg[[#This Row],[Moneda]]="USD",datos_arg[[#This Row],[Monto]],datos_arg[[#This Row],[Monto]]/datos_arg[[#This Row],[TC]]),0)</f>
        <v>1800</v>
      </c>
      <c r="Y489" s="14"/>
    </row>
    <row r="490" spans="1:25" ht="15" customHeight="1" x14ac:dyDescent="0.25">
      <c r="A490" s="14">
        <f t="shared" si="7"/>
        <v>487</v>
      </c>
      <c r="B490" s="1">
        <v>43739</v>
      </c>
      <c r="C490" s="18">
        <f>+YEAR(datos_arg[[#This Row],[Fecha]])</f>
        <v>2019</v>
      </c>
      <c r="D490" s="18">
        <f>+MONTH(datos_arg[[#This Row],[Fecha]])</f>
        <v>10</v>
      </c>
      <c r="E490" s="14" t="s">
        <v>617</v>
      </c>
      <c r="F490" s="14" t="s">
        <v>8101</v>
      </c>
      <c r="G490" s="14"/>
      <c r="H490" s="14" t="s">
        <v>8103</v>
      </c>
      <c r="I490" s="14" t="s">
        <v>8104</v>
      </c>
      <c r="J490" s="14" t="s">
        <v>488</v>
      </c>
      <c r="K490" s="14" t="s">
        <v>421</v>
      </c>
      <c r="L490" s="14" t="s">
        <v>426</v>
      </c>
      <c r="M490" s="14" t="s">
        <v>726</v>
      </c>
      <c r="N490" s="14" t="s">
        <v>287</v>
      </c>
      <c r="O490" s="14" t="s">
        <v>727</v>
      </c>
      <c r="P490" s="14"/>
      <c r="Q490" s="14">
        <v>1</v>
      </c>
      <c r="R490" s="14" t="s">
        <v>8101</v>
      </c>
      <c r="S490" s="14" t="s">
        <v>439</v>
      </c>
      <c r="T490" s="35">
        <v>2000</v>
      </c>
      <c r="U490" s="14" t="s">
        <v>4</v>
      </c>
      <c r="V490" s="14">
        <v>60</v>
      </c>
      <c r="W490" s="16">
        <f>+IF(datos_arg[[#This Row],[Moneda]]="ARS",datos_arg[[#This Row],[Monto]],datos_arg[[#This Row],[Monto]]*datos_arg[[#This Row],[TC]])</f>
        <v>2000</v>
      </c>
      <c r="X490" s="16">
        <f>IFERROR(IF(datos_arg[[#This Row],[Moneda]]="USD",datos_arg[[#This Row],[Monto]],datos_arg[[#This Row],[Monto]]/datos_arg[[#This Row],[TC]]),0)</f>
        <v>33.333333333333336</v>
      </c>
      <c r="Y490" s="14"/>
    </row>
    <row r="491" spans="1:25" ht="15" customHeight="1" x14ac:dyDescent="0.25">
      <c r="A491" s="14">
        <f t="shared" si="7"/>
        <v>488</v>
      </c>
      <c r="B491" s="1">
        <v>43739</v>
      </c>
      <c r="C491" s="18">
        <f>+YEAR(datos_arg[[#This Row],[Fecha]])</f>
        <v>2019</v>
      </c>
      <c r="D491" s="18">
        <f>+MONTH(datos_arg[[#This Row],[Fecha]])</f>
        <v>10</v>
      </c>
      <c r="E491" s="14" t="s">
        <v>1015</v>
      </c>
      <c r="F491" s="14" t="s">
        <v>403</v>
      </c>
      <c r="G491" s="14" t="s">
        <v>5383</v>
      </c>
      <c r="H491" s="14" t="s">
        <v>6646</v>
      </c>
      <c r="I491" s="14" t="s">
        <v>7132</v>
      </c>
      <c r="J491" s="14" t="s">
        <v>425</v>
      </c>
      <c r="K491" s="14"/>
      <c r="L491" s="14" t="s">
        <v>425</v>
      </c>
      <c r="M491" s="14" t="s">
        <v>710</v>
      </c>
      <c r="N491" s="14" t="s">
        <v>287</v>
      </c>
      <c r="O491" s="14" t="s">
        <v>560</v>
      </c>
      <c r="P491" s="14"/>
      <c r="Q491" s="14">
        <v>0</v>
      </c>
      <c r="R491" s="14" t="s">
        <v>5383</v>
      </c>
      <c r="S491" s="14" t="s">
        <v>439</v>
      </c>
      <c r="T491" s="35">
        <v>7500</v>
      </c>
      <c r="U491" s="14" t="s">
        <v>4</v>
      </c>
      <c r="V491" s="14">
        <v>60</v>
      </c>
      <c r="W491" s="16">
        <f>+IF(datos_arg[[#This Row],[Moneda]]="ARS",datos_arg[[#This Row],[Monto]],datos_arg[[#This Row],[Monto]]*datos_arg[[#This Row],[TC]])</f>
        <v>7500</v>
      </c>
      <c r="X491" s="16">
        <f>IFERROR(IF(datos_arg[[#This Row],[Moneda]]="USD",datos_arg[[#This Row],[Monto]],datos_arg[[#This Row],[Monto]]/datos_arg[[#This Row],[TC]]),0)</f>
        <v>125</v>
      </c>
      <c r="Y491" s="14"/>
    </row>
    <row r="492" spans="1:25" x14ac:dyDescent="0.25">
      <c r="A492" s="14">
        <f t="shared" si="7"/>
        <v>489</v>
      </c>
      <c r="B492" s="1">
        <v>43739</v>
      </c>
      <c r="C492" s="18">
        <f>+YEAR(datos_arg[[#This Row],[Fecha]])</f>
        <v>2019</v>
      </c>
      <c r="D492" s="18">
        <f>+MONTH(datos_arg[[#This Row],[Fecha]])</f>
        <v>10</v>
      </c>
      <c r="E492" s="14" t="s">
        <v>1016</v>
      </c>
      <c r="F492" s="14" t="s">
        <v>5364</v>
      </c>
      <c r="G492" s="14" t="s">
        <v>6700</v>
      </c>
      <c r="H492" s="14" t="s">
        <v>7132</v>
      </c>
      <c r="I492" s="14" t="s">
        <v>7132</v>
      </c>
      <c r="J492" s="14" t="s">
        <v>425</v>
      </c>
      <c r="K492" s="14"/>
      <c r="L492" s="14" t="s">
        <v>425</v>
      </c>
      <c r="M492" s="14" t="s">
        <v>119</v>
      </c>
      <c r="N492" s="14" t="s">
        <v>119</v>
      </c>
      <c r="O492" s="14"/>
      <c r="P492" s="14"/>
      <c r="Q492" s="14"/>
      <c r="R492" s="14" t="s">
        <v>5364</v>
      </c>
      <c r="S492" s="14" t="s">
        <v>440</v>
      </c>
      <c r="T492" s="35">
        <v>2200</v>
      </c>
      <c r="U492" s="14" t="s">
        <v>2</v>
      </c>
      <c r="V492" s="14">
        <v>60</v>
      </c>
      <c r="W492" s="16">
        <f>+IF(datos_arg[[#This Row],[Moneda]]="ARS",datos_arg[[#This Row],[Monto]],datos_arg[[#This Row],[Monto]]*datos_arg[[#This Row],[TC]])</f>
        <v>132000</v>
      </c>
      <c r="X492" s="16">
        <f>IFERROR(IF(datos_arg[[#This Row],[Moneda]]="USD",datos_arg[[#This Row],[Monto]],datos_arg[[#This Row],[Monto]]/datos_arg[[#This Row],[TC]]),0)</f>
        <v>2200</v>
      </c>
      <c r="Y492" s="14"/>
    </row>
    <row r="493" spans="1:25" x14ac:dyDescent="0.25">
      <c r="A493" s="14">
        <f t="shared" si="7"/>
        <v>490</v>
      </c>
      <c r="B493" s="1">
        <v>43739</v>
      </c>
      <c r="C493" s="18">
        <f>+YEAR(datos_arg[[#This Row],[Fecha]])</f>
        <v>2019</v>
      </c>
      <c r="D493" s="18">
        <f>+MONTH(datos_arg[[#This Row],[Fecha]])</f>
        <v>10</v>
      </c>
      <c r="E493" s="14" t="s">
        <v>1016</v>
      </c>
      <c r="F493" s="14" t="s">
        <v>5364</v>
      </c>
      <c r="G493" s="14" t="s">
        <v>6700</v>
      </c>
      <c r="H493" s="14" t="s">
        <v>7132</v>
      </c>
      <c r="I493" s="14" t="s">
        <v>7132</v>
      </c>
      <c r="J493" s="14" t="s">
        <v>425</v>
      </c>
      <c r="K493" s="14"/>
      <c r="L493" s="14" t="s">
        <v>425</v>
      </c>
      <c r="M493" s="14" t="s">
        <v>128</v>
      </c>
      <c r="N493" s="14" t="s">
        <v>128</v>
      </c>
      <c r="O493" s="14"/>
      <c r="P493" s="14"/>
      <c r="Q493" s="14"/>
      <c r="R493" s="14" t="s">
        <v>5364</v>
      </c>
      <c r="S493" s="14" t="s">
        <v>440</v>
      </c>
      <c r="T493" s="35">
        <v>2600</v>
      </c>
      <c r="U493" s="14" t="s">
        <v>2</v>
      </c>
      <c r="V493" s="14">
        <v>60</v>
      </c>
      <c r="W493" s="16">
        <f>+IF(datos_arg[[#This Row],[Moneda]]="ARS",datos_arg[[#This Row],[Monto]],datos_arg[[#This Row],[Monto]]*datos_arg[[#This Row],[TC]])</f>
        <v>156000</v>
      </c>
      <c r="X493" s="16">
        <f>IFERROR(IF(datos_arg[[#This Row],[Moneda]]="USD",datos_arg[[#This Row],[Monto]],datos_arg[[#This Row],[Monto]]/datos_arg[[#This Row],[TC]]),0)</f>
        <v>2600</v>
      </c>
      <c r="Y493" s="14"/>
    </row>
    <row r="494" spans="1:25" ht="15" customHeight="1" x14ac:dyDescent="0.25">
      <c r="A494" s="14">
        <f t="shared" si="7"/>
        <v>491</v>
      </c>
      <c r="B494" s="1">
        <v>43739</v>
      </c>
      <c r="C494" s="18">
        <f>+YEAR(datos_arg[[#This Row],[Fecha]])</f>
        <v>2019</v>
      </c>
      <c r="D494" s="18">
        <f>+MONTH(datos_arg[[#This Row],[Fecha]])</f>
        <v>10</v>
      </c>
      <c r="E494" s="14" t="s">
        <v>617</v>
      </c>
      <c r="F494" s="14" t="s">
        <v>5384</v>
      </c>
      <c r="G494" s="14"/>
      <c r="H494" s="14" t="s">
        <v>7</v>
      </c>
      <c r="I494" s="14" t="s">
        <v>7132</v>
      </c>
      <c r="J494" s="14" t="s">
        <v>488</v>
      </c>
      <c r="K494" s="14" t="s">
        <v>421</v>
      </c>
      <c r="L494" s="14" t="s">
        <v>421</v>
      </c>
      <c r="M494" s="14" t="s">
        <v>488</v>
      </c>
      <c r="N494" s="14" t="s">
        <v>9</v>
      </c>
      <c r="O494" s="14" t="s">
        <v>5385</v>
      </c>
      <c r="P494" s="14"/>
      <c r="Q494" s="14">
        <v>1</v>
      </c>
      <c r="R494" s="14" t="s">
        <v>5384</v>
      </c>
      <c r="S494" s="14" t="s">
        <v>439</v>
      </c>
      <c r="T494" s="35">
        <v>11000</v>
      </c>
      <c r="U494" s="14" t="s">
        <v>4</v>
      </c>
      <c r="V494" s="14">
        <v>60</v>
      </c>
      <c r="W494" s="16">
        <f>+IF(datos_arg[[#This Row],[Moneda]]="ARS",datos_arg[[#This Row],[Monto]],datos_arg[[#This Row],[Monto]]*datos_arg[[#This Row],[TC]])</f>
        <v>11000</v>
      </c>
      <c r="X494" s="16">
        <f>IFERROR(IF(datos_arg[[#This Row],[Moneda]]="USD",datos_arg[[#This Row],[Monto]],datos_arg[[#This Row],[Monto]]/datos_arg[[#This Row],[TC]]),0)</f>
        <v>183.33333333333334</v>
      </c>
      <c r="Y494" s="14"/>
    </row>
    <row r="495" spans="1:25" x14ac:dyDescent="0.25">
      <c r="A495" s="14">
        <f t="shared" si="7"/>
        <v>492</v>
      </c>
      <c r="B495" s="1">
        <v>43739</v>
      </c>
      <c r="C495" s="18">
        <f>+YEAR(datos_arg[[#This Row],[Fecha]])</f>
        <v>2019</v>
      </c>
      <c r="D495" s="18">
        <f>+MONTH(datos_arg[[#This Row],[Fecha]])</f>
        <v>10</v>
      </c>
      <c r="E495" s="14" t="s">
        <v>1016</v>
      </c>
      <c r="F495" s="14" t="s">
        <v>5365</v>
      </c>
      <c r="G495" s="14" t="s">
        <v>6696</v>
      </c>
      <c r="H495" s="14" t="s">
        <v>7132</v>
      </c>
      <c r="I495" s="14" t="s">
        <v>7132</v>
      </c>
      <c r="J495" s="14" t="s">
        <v>425</v>
      </c>
      <c r="K495" s="14"/>
      <c r="L495" s="14" t="s">
        <v>425</v>
      </c>
      <c r="M495" s="14" t="s">
        <v>481</v>
      </c>
      <c r="N495" s="14" t="s">
        <v>481</v>
      </c>
      <c r="O495" s="14"/>
      <c r="P495" s="14"/>
      <c r="Q495" s="14"/>
      <c r="R495" s="14" t="s">
        <v>5365</v>
      </c>
      <c r="S495" s="14" t="s">
        <v>440</v>
      </c>
      <c r="T495" s="35">
        <v>2000</v>
      </c>
      <c r="U495" s="14" t="s">
        <v>2</v>
      </c>
      <c r="V495" s="14">
        <v>60</v>
      </c>
      <c r="W495" s="16">
        <f>+IF(datos_arg[[#This Row],[Moneda]]="ARS",datos_arg[[#This Row],[Monto]],datos_arg[[#This Row],[Monto]]*datos_arg[[#This Row],[TC]])</f>
        <v>120000</v>
      </c>
      <c r="X495" s="16">
        <f>IFERROR(IF(datos_arg[[#This Row],[Moneda]]="USD",datos_arg[[#This Row],[Monto]],datos_arg[[#This Row],[Monto]]/datos_arg[[#This Row],[TC]]),0)</f>
        <v>2000</v>
      </c>
      <c r="Y495" s="14"/>
    </row>
    <row r="496" spans="1:25" x14ac:dyDescent="0.25">
      <c r="A496" s="14">
        <f t="shared" si="7"/>
        <v>493</v>
      </c>
      <c r="B496" s="1">
        <v>43739</v>
      </c>
      <c r="C496" s="18">
        <f>+YEAR(datos_arg[[#This Row],[Fecha]])</f>
        <v>2019</v>
      </c>
      <c r="D496" s="18">
        <f>+MONTH(datos_arg[[#This Row],[Fecha]])</f>
        <v>10</v>
      </c>
      <c r="E496" s="14" t="s">
        <v>1016</v>
      </c>
      <c r="F496" s="14" t="s">
        <v>5364</v>
      </c>
      <c r="G496" s="14" t="s">
        <v>6703</v>
      </c>
      <c r="H496" s="14" t="s">
        <v>7132</v>
      </c>
      <c r="I496" s="14" t="s">
        <v>7132</v>
      </c>
      <c r="J496" s="14" t="s">
        <v>425</v>
      </c>
      <c r="K496" s="14"/>
      <c r="L496" s="14" t="s">
        <v>425</v>
      </c>
      <c r="M496" s="14" t="s">
        <v>118</v>
      </c>
      <c r="N496" s="14" t="s">
        <v>118</v>
      </c>
      <c r="O496" s="14"/>
      <c r="P496" s="14"/>
      <c r="Q496" s="14"/>
      <c r="R496" s="14" t="s">
        <v>5364</v>
      </c>
      <c r="S496" s="14" t="s">
        <v>440</v>
      </c>
      <c r="T496" s="35">
        <v>2000</v>
      </c>
      <c r="U496" s="14" t="s">
        <v>2</v>
      </c>
      <c r="V496" s="14">
        <v>60</v>
      </c>
      <c r="W496" s="16">
        <f>+IF(datos_arg[[#This Row],[Moneda]]="ARS",datos_arg[[#This Row],[Monto]],datos_arg[[#This Row],[Monto]]*datos_arg[[#This Row],[TC]])</f>
        <v>120000</v>
      </c>
      <c r="X496" s="16">
        <f>IFERROR(IF(datos_arg[[#This Row],[Moneda]]="USD",datos_arg[[#This Row],[Monto]],datos_arg[[#This Row],[Monto]]/datos_arg[[#This Row],[TC]]),0)</f>
        <v>2000</v>
      </c>
      <c r="Y496" s="14"/>
    </row>
    <row r="497" spans="1:25" ht="15" customHeight="1" x14ac:dyDescent="0.25">
      <c r="A497" s="14">
        <f t="shared" si="7"/>
        <v>494</v>
      </c>
      <c r="B497" s="1">
        <v>43739</v>
      </c>
      <c r="C497" s="18">
        <f>+YEAR(datos_arg[[#This Row],[Fecha]])</f>
        <v>2019</v>
      </c>
      <c r="D497" s="18">
        <f>+MONTH(datos_arg[[#This Row],[Fecha]])</f>
        <v>10</v>
      </c>
      <c r="E497" s="14" t="s">
        <v>5358</v>
      </c>
      <c r="F497" s="14" t="s">
        <v>969</v>
      </c>
      <c r="G497" s="14"/>
      <c r="H497" s="14" t="s">
        <v>7132</v>
      </c>
      <c r="I497" s="14" t="s">
        <v>7132</v>
      </c>
      <c r="J497" s="14" t="s">
        <v>425</v>
      </c>
      <c r="K497" s="14"/>
      <c r="L497" s="14" t="s">
        <v>425</v>
      </c>
      <c r="M497" s="14" t="s">
        <v>693</v>
      </c>
      <c r="N497" s="14" t="s">
        <v>1960</v>
      </c>
      <c r="O497" s="14" t="s">
        <v>722</v>
      </c>
      <c r="P497" s="14"/>
      <c r="Q497" s="14">
        <v>1</v>
      </c>
      <c r="R497" s="14" t="s">
        <v>969</v>
      </c>
      <c r="S497" s="14" t="s">
        <v>439</v>
      </c>
      <c r="T497" s="35">
        <v>5000</v>
      </c>
      <c r="U497" s="14" t="s">
        <v>4</v>
      </c>
      <c r="V497" s="14">
        <v>60</v>
      </c>
      <c r="W497" s="16">
        <f>+IF(datos_arg[[#This Row],[Moneda]]="ARS",datos_arg[[#This Row],[Monto]],datos_arg[[#This Row],[Monto]]*datos_arg[[#This Row],[TC]])</f>
        <v>5000</v>
      </c>
      <c r="X497" s="16">
        <f>IFERROR(IF(datos_arg[[#This Row],[Moneda]]="USD",datos_arg[[#This Row],[Monto]],datos_arg[[#This Row],[Monto]]/datos_arg[[#This Row],[TC]]),0)</f>
        <v>83.333333333333329</v>
      </c>
      <c r="Y497" s="14"/>
    </row>
    <row r="498" spans="1:25" x14ac:dyDescent="0.25">
      <c r="A498" s="14">
        <f t="shared" si="7"/>
        <v>495</v>
      </c>
      <c r="B498" s="1">
        <v>43739</v>
      </c>
      <c r="C498" s="18">
        <f>+YEAR(datos_arg[[#This Row],[Fecha]])</f>
        <v>2019</v>
      </c>
      <c r="D498" s="18">
        <f>+MONTH(datos_arg[[#This Row],[Fecha]])</f>
        <v>10</v>
      </c>
      <c r="E498" s="14" t="s">
        <v>1016</v>
      </c>
      <c r="F498" s="14" t="s">
        <v>5364</v>
      </c>
      <c r="G498" s="14" t="s">
        <v>6699</v>
      </c>
      <c r="H498" s="14" t="s">
        <v>7132</v>
      </c>
      <c r="I498" s="14" t="s">
        <v>7132</v>
      </c>
      <c r="J498" s="14" t="s">
        <v>425</v>
      </c>
      <c r="K498" s="14"/>
      <c r="L498" s="14" t="s">
        <v>425</v>
      </c>
      <c r="M498" s="14" t="s">
        <v>137</v>
      </c>
      <c r="N498" s="14" t="s">
        <v>137</v>
      </c>
      <c r="O498" s="14"/>
      <c r="P498" s="14"/>
      <c r="Q498" s="14"/>
      <c r="R498" s="14" t="s">
        <v>5364</v>
      </c>
      <c r="S498" s="14" t="s">
        <v>440</v>
      </c>
      <c r="T498" s="35">
        <v>3100</v>
      </c>
      <c r="U498" s="14" t="s">
        <v>2</v>
      </c>
      <c r="V498" s="14">
        <v>60</v>
      </c>
      <c r="W498" s="16">
        <f>+IF(datos_arg[[#This Row],[Moneda]]="ARS",datos_arg[[#This Row],[Monto]],datos_arg[[#This Row],[Monto]]*datos_arg[[#This Row],[TC]])</f>
        <v>186000</v>
      </c>
      <c r="X498" s="16">
        <f>IFERROR(IF(datos_arg[[#This Row],[Moneda]]="USD",datos_arg[[#This Row],[Monto]],datos_arg[[#This Row],[Monto]]/datos_arg[[#This Row],[TC]]),0)</f>
        <v>3100</v>
      </c>
      <c r="Y498" s="14"/>
    </row>
    <row r="499" spans="1:25" ht="15" customHeight="1" x14ac:dyDescent="0.25">
      <c r="A499" s="14">
        <f t="shared" si="7"/>
        <v>496</v>
      </c>
      <c r="B499" s="1">
        <v>43739</v>
      </c>
      <c r="C499" s="18">
        <f>+YEAR(datos_arg[[#This Row],[Fecha]])</f>
        <v>2019</v>
      </c>
      <c r="D499" s="18">
        <f>+MONTH(datos_arg[[#This Row],[Fecha]])</f>
        <v>10</v>
      </c>
      <c r="E499" s="14" t="s">
        <v>1015</v>
      </c>
      <c r="F499" s="14" t="s">
        <v>430</v>
      </c>
      <c r="G499" s="14"/>
      <c r="H499" s="14" t="s">
        <v>7132</v>
      </c>
      <c r="I499" s="14" t="s">
        <v>7132</v>
      </c>
      <c r="J499" s="14" t="s">
        <v>425</v>
      </c>
      <c r="K499" s="14"/>
      <c r="L499" s="14" t="s">
        <v>425</v>
      </c>
      <c r="M499" s="14" t="s">
        <v>60</v>
      </c>
      <c r="N499" s="14" t="s">
        <v>26</v>
      </c>
      <c r="O499" s="14" t="s">
        <v>725</v>
      </c>
      <c r="P499" s="14"/>
      <c r="Q499" s="14"/>
      <c r="R499" s="14" t="s">
        <v>430</v>
      </c>
      <c r="S499" s="14" t="s">
        <v>439</v>
      </c>
      <c r="T499" s="35">
        <v>2500</v>
      </c>
      <c r="U499" s="14" t="s">
        <v>4</v>
      </c>
      <c r="V499" s="14">
        <v>60</v>
      </c>
      <c r="W499" s="16">
        <f>+IF(datos_arg[[#This Row],[Moneda]]="ARS",datos_arg[[#This Row],[Monto]],datos_arg[[#This Row],[Monto]]*datos_arg[[#This Row],[TC]])</f>
        <v>2500</v>
      </c>
      <c r="X499" s="16">
        <f>IFERROR(IF(datos_arg[[#This Row],[Moneda]]="USD",datos_arg[[#This Row],[Monto]],datos_arg[[#This Row],[Monto]]/datos_arg[[#This Row],[TC]]),0)</f>
        <v>41.666666666666664</v>
      </c>
      <c r="Y499" s="14"/>
    </row>
    <row r="500" spans="1:25" x14ac:dyDescent="0.25">
      <c r="A500" s="14">
        <f t="shared" si="7"/>
        <v>497</v>
      </c>
      <c r="B500" s="1">
        <v>43739</v>
      </c>
      <c r="C500" s="18">
        <f>+YEAR(datos_arg[[#This Row],[Fecha]])</f>
        <v>2019</v>
      </c>
      <c r="D500" s="18">
        <f>+MONTH(datos_arg[[#This Row],[Fecha]])</f>
        <v>10</v>
      </c>
      <c r="E500" s="14" t="s">
        <v>617</v>
      </c>
      <c r="F500" s="14" t="s">
        <v>8101</v>
      </c>
      <c r="G500" s="14"/>
      <c r="H500" s="14" t="s">
        <v>8103</v>
      </c>
      <c r="I500" s="14" t="s">
        <v>8104</v>
      </c>
      <c r="J500" s="14" t="s">
        <v>472</v>
      </c>
      <c r="K500" s="14"/>
      <c r="L500" s="14" t="s">
        <v>425</v>
      </c>
      <c r="M500" s="14" t="s">
        <v>723</v>
      </c>
      <c r="N500" s="14" t="s">
        <v>724</v>
      </c>
      <c r="O500" s="14" t="s">
        <v>3344</v>
      </c>
      <c r="P500" s="14"/>
      <c r="Q500" s="14">
        <v>1</v>
      </c>
      <c r="R500" s="14" t="s">
        <v>8101</v>
      </c>
      <c r="S500" s="14" t="s">
        <v>440</v>
      </c>
      <c r="T500" s="35">
        <v>800</v>
      </c>
      <c r="U500" s="14" t="s">
        <v>2</v>
      </c>
      <c r="V500" s="14">
        <v>60</v>
      </c>
      <c r="W500" s="16">
        <f>+IF(datos_arg[[#This Row],[Moneda]]="ARS",datos_arg[[#This Row],[Monto]],datos_arg[[#This Row],[Monto]]*datos_arg[[#This Row],[TC]])</f>
        <v>48000</v>
      </c>
      <c r="X500" s="16">
        <f>IFERROR(IF(datos_arg[[#This Row],[Moneda]]="USD",datos_arg[[#This Row],[Monto]],datos_arg[[#This Row],[Monto]]/datos_arg[[#This Row],[TC]]),0)</f>
        <v>800</v>
      </c>
      <c r="Y500" s="14"/>
    </row>
    <row r="501" spans="1:25" ht="15" customHeight="1" x14ac:dyDescent="0.25">
      <c r="A501" s="14">
        <f t="shared" si="7"/>
        <v>498</v>
      </c>
      <c r="B501" s="1">
        <v>43740</v>
      </c>
      <c r="C501" s="18">
        <f>+YEAR(datos_arg[[#This Row],[Fecha]])</f>
        <v>2019</v>
      </c>
      <c r="D501" s="18">
        <f>+MONTH(datos_arg[[#This Row],[Fecha]])</f>
        <v>10</v>
      </c>
      <c r="E501" s="14" t="s">
        <v>1015</v>
      </c>
      <c r="F501" s="14" t="s">
        <v>430</v>
      </c>
      <c r="G501" s="14"/>
      <c r="H501" s="14" t="s">
        <v>7132</v>
      </c>
      <c r="I501" s="14" t="s">
        <v>7132</v>
      </c>
      <c r="J501" s="14" t="s">
        <v>425</v>
      </c>
      <c r="K501" s="14"/>
      <c r="L501" s="14" t="s">
        <v>425</v>
      </c>
      <c r="M501" s="14" t="s">
        <v>57</v>
      </c>
      <c r="N501" s="14" t="s">
        <v>57</v>
      </c>
      <c r="O501" s="14" t="s">
        <v>728</v>
      </c>
      <c r="P501" s="14"/>
      <c r="Q501" s="14"/>
      <c r="R501" s="14" t="s">
        <v>430</v>
      </c>
      <c r="S501" s="14" t="s">
        <v>439</v>
      </c>
      <c r="T501" s="35">
        <v>6000</v>
      </c>
      <c r="U501" s="14" t="s">
        <v>4</v>
      </c>
      <c r="V501" s="14">
        <v>60</v>
      </c>
      <c r="W501" s="16">
        <f>+IF(datos_arg[[#This Row],[Moneda]]="ARS",datos_arg[[#This Row],[Monto]],datos_arg[[#This Row],[Monto]]*datos_arg[[#This Row],[TC]])</f>
        <v>6000</v>
      </c>
      <c r="X501" s="16">
        <f>IFERROR(IF(datos_arg[[#This Row],[Moneda]]="USD",datos_arg[[#This Row],[Monto]],datos_arg[[#This Row],[Monto]]/datos_arg[[#This Row],[TC]]),0)</f>
        <v>100</v>
      </c>
      <c r="Y501" s="14"/>
    </row>
    <row r="502" spans="1:25" ht="15" customHeight="1" x14ac:dyDescent="0.25">
      <c r="A502" s="14">
        <f t="shared" si="7"/>
        <v>499</v>
      </c>
      <c r="B502" s="1">
        <v>43741</v>
      </c>
      <c r="C502" s="18">
        <f>+YEAR(datos_arg[[#This Row],[Fecha]])</f>
        <v>2019</v>
      </c>
      <c r="D502" s="18">
        <f>+MONTH(datos_arg[[#This Row],[Fecha]])</f>
        <v>10</v>
      </c>
      <c r="E502" s="14" t="s">
        <v>1015</v>
      </c>
      <c r="F502" s="14" t="s">
        <v>403</v>
      </c>
      <c r="G502" s="14" t="s">
        <v>970</v>
      </c>
      <c r="H502" s="14" t="s">
        <v>7132</v>
      </c>
      <c r="I502" s="14" t="s">
        <v>7132</v>
      </c>
      <c r="J502" s="14" t="s">
        <v>425</v>
      </c>
      <c r="K502" s="14"/>
      <c r="L502" s="14" t="s">
        <v>425</v>
      </c>
      <c r="M502" s="14" t="s">
        <v>515</v>
      </c>
      <c r="N502" s="14" t="s">
        <v>645</v>
      </c>
      <c r="O502" s="14" t="s">
        <v>729</v>
      </c>
      <c r="P502" s="14"/>
      <c r="Q502" s="14"/>
      <c r="R502" s="14" t="s">
        <v>970</v>
      </c>
      <c r="S502" s="14" t="s">
        <v>439</v>
      </c>
      <c r="T502" s="35">
        <v>2500</v>
      </c>
      <c r="U502" s="14" t="s">
        <v>4</v>
      </c>
      <c r="V502" s="14">
        <v>60</v>
      </c>
      <c r="W502" s="16">
        <f>+IF(datos_arg[[#This Row],[Moneda]]="ARS",datos_arg[[#This Row],[Monto]],datos_arg[[#This Row],[Monto]]*datos_arg[[#This Row],[TC]])</f>
        <v>2500</v>
      </c>
      <c r="X502" s="16">
        <f>IFERROR(IF(datos_arg[[#This Row],[Moneda]]="USD",datos_arg[[#This Row],[Monto]],datos_arg[[#This Row],[Monto]]/datos_arg[[#This Row],[TC]]),0)</f>
        <v>41.666666666666664</v>
      </c>
      <c r="Y502" s="14"/>
    </row>
    <row r="503" spans="1:25" ht="15" customHeight="1" x14ac:dyDescent="0.25">
      <c r="A503" s="14">
        <f t="shared" si="7"/>
        <v>500</v>
      </c>
      <c r="B503" s="1">
        <v>43742</v>
      </c>
      <c r="C503" s="18">
        <f>+YEAR(datos_arg[[#This Row],[Fecha]])</f>
        <v>2019</v>
      </c>
      <c r="D503" s="18">
        <f>+MONTH(datos_arg[[#This Row],[Fecha]])</f>
        <v>10</v>
      </c>
      <c r="E503" s="14" t="s">
        <v>5358</v>
      </c>
      <c r="F503" s="14" t="s">
        <v>4109</v>
      </c>
      <c r="G503" s="14"/>
      <c r="H503" s="14" t="s">
        <v>4114</v>
      </c>
      <c r="I503" s="14" t="s">
        <v>7132</v>
      </c>
      <c r="J503" s="14" t="s">
        <v>425</v>
      </c>
      <c r="K503" s="14"/>
      <c r="L503" s="14" t="s">
        <v>425</v>
      </c>
      <c r="M503" s="14" t="s">
        <v>5377</v>
      </c>
      <c r="N503" s="14" t="s">
        <v>165</v>
      </c>
      <c r="O503" s="14" t="s">
        <v>3996</v>
      </c>
      <c r="P503" s="14"/>
      <c r="Q503" s="14"/>
      <c r="R503" s="14" t="s">
        <v>4109</v>
      </c>
      <c r="S503" s="14" t="s">
        <v>439</v>
      </c>
      <c r="T503" s="35">
        <v>10000</v>
      </c>
      <c r="U503" s="14" t="s">
        <v>4</v>
      </c>
      <c r="V503" s="14">
        <v>60</v>
      </c>
      <c r="W503" s="16">
        <f>+IF(datos_arg[[#This Row],[Moneda]]="ARS",datos_arg[[#This Row],[Monto]],datos_arg[[#This Row],[Monto]]*datos_arg[[#This Row],[TC]])</f>
        <v>10000</v>
      </c>
      <c r="X503" s="16">
        <f>IFERROR(IF(datos_arg[[#This Row],[Moneda]]="USD",datos_arg[[#This Row],[Monto]],datos_arg[[#This Row],[Monto]]/datos_arg[[#This Row],[TC]]),0)</f>
        <v>166.66666666666666</v>
      </c>
      <c r="Y503" s="14"/>
    </row>
    <row r="504" spans="1:25" ht="15" customHeight="1" x14ac:dyDescent="0.25">
      <c r="A504" s="14">
        <f t="shared" si="7"/>
        <v>501</v>
      </c>
      <c r="B504" s="1">
        <v>43742</v>
      </c>
      <c r="C504" s="18">
        <f>+YEAR(datos_arg[[#This Row],[Fecha]])</f>
        <v>2019</v>
      </c>
      <c r="D504" s="18">
        <f>+MONTH(datos_arg[[#This Row],[Fecha]])</f>
        <v>10</v>
      </c>
      <c r="E504" s="14" t="s">
        <v>5358</v>
      </c>
      <c r="F504" s="14" t="s">
        <v>4108</v>
      </c>
      <c r="G504" s="14"/>
      <c r="H504" s="14" t="s">
        <v>4114</v>
      </c>
      <c r="I504" s="14" t="s">
        <v>7132</v>
      </c>
      <c r="J504" s="14" t="s">
        <v>425</v>
      </c>
      <c r="K504" s="14"/>
      <c r="L504" s="14" t="s">
        <v>425</v>
      </c>
      <c r="M504" s="14" t="s">
        <v>497</v>
      </c>
      <c r="N504" s="14" t="s">
        <v>166</v>
      </c>
      <c r="O504" s="14" t="s">
        <v>3997</v>
      </c>
      <c r="P504" s="14"/>
      <c r="Q504" s="14"/>
      <c r="R504" s="14" t="s">
        <v>4108</v>
      </c>
      <c r="S504" s="14" t="s">
        <v>439</v>
      </c>
      <c r="T504" s="35">
        <v>24500</v>
      </c>
      <c r="U504" s="14" t="s">
        <v>4</v>
      </c>
      <c r="V504" s="14">
        <v>60</v>
      </c>
      <c r="W504" s="16">
        <f>+IF(datos_arg[[#This Row],[Moneda]]="ARS",datos_arg[[#This Row],[Monto]],datos_arg[[#This Row],[Monto]]*datos_arg[[#This Row],[TC]])</f>
        <v>24500</v>
      </c>
      <c r="X504" s="16">
        <f>IFERROR(IF(datos_arg[[#This Row],[Moneda]]="USD",datos_arg[[#This Row],[Monto]],datos_arg[[#This Row],[Monto]]/datos_arg[[#This Row],[TC]]),0)</f>
        <v>408.33333333333331</v>
      </c>
      <c r="Y504" s="14"/>
    </row>
    <row r="505" spans="1:25" ht="15" customHeight="1" x14ac:dyDescent="0.25">
      <c r="A505" s="14">
        <f t="shared" si="7"/>
        <v>502</v>
      </c>
      <c r="B505" s="1">
        <v>43742</v>
      </c>
      <c r="C505" s="18">
        <f>+YEAR(datos_arg[[#This Row],[Fecha]])</f>
        <v>2019</v>
      </c>
      <c r="D505" s="18">
        <f>+MONTH(datos_arg[[#This Row],[Fecha]])</f>
        <v>10</v>
      </c>
      <c r="E505" s="14" t="s">
        <v>1015</v>
      </c>
      <c r="F505" s="14" t="s">
        <v>430</v>
      </c>
      <c r="G505" s="14"/>
      <c r="H505" s="14" t="s">
        <v>7132</v>
      </c>
      <c r="I505" s="14" t="s">
        <v>7132</v>
      </c>
      <c r="J505" s="14" t="s">
        <v>425</v>
      </c>
      <c r="K505" s="14"/>
      <c r="L505" s="14" t="s">
        <v>425</v>
      </c>
      <c r="M505" s="14" t="s">
        <v>3961</v>
      </c>
      <c r="N505" s="14" t="s">
        <v>150</v>
      </c>
      <c r="O505" s="14" t="s">
        <v>717</v>
      </c>
      <c r="P505" s="14"/>
      <c r="Q505" s="14"/>
      <c r="R505" s="14" t="s">
        <v>430</v>
      </c>
      <c r="S505" s="14" t="s">
        <v>439</v>
      </c>
      <c r="T505" s="35">
        <v>3500</v>
      </c>
      <c r="U505" s="14" t="s">
        <v>4</v>
      </c>
      <c r="V505" s="14">
        <v>60</v>
      </c>
      <c r="W505" s="16">
        <f>+IF(datos_arg[[#This Row],[Moneda]]="ARS",datos_arg[[#This Row],[Monto]],datos_arg[[#This Row],[Monto]]*datos_arg[[#This Row],[TC]])</f>
        <v>3500</v>
      </c>
      <c r="X505" s="16">
        <f>IFERROR(IF(datos_arg[[#This Row],[Moneda]]="USD",datos_arg[[#This Row],[Monto]],datos_arg[[#This Row],[Monto]]/datos_arg[[#This Row],[TC]]),0)</f>
        <v>58.333333333333336</v>
      </c>
      <c r="Y505" s="14"/>
    </row>
    <row r="506" spans="1:25" ht="15" customHeight="1" x14ac:dyDescent="0.25">
      <c r="A506" s="14">
        <f t="shared" si="7"/>
        <v>503</v>
      </c>
      <c r="B506" s="1">
        <v>43742</v>
      </c>
      <c r="C506" s="18">
        <f>+YEAR(datos_arg[[#This Row],[Fecha]])</f>
        <v>2019</v>
      </c>
      <c r="D506" s="18">
        <f>+MONTH(datos_arg[[#This Row],[Fecha]])</f>
        <v>10</v>
      </c>
      <c r="E506" s="14" t="s">
        <v>1015</v>
      </c>
      <c r="F506" s="14" t="s">
        <v>430</v>
      </c>
      <c r="G506" s="14"/>
      <c r="H506" s="14" t="s">
        <v>7132</v>
      </c>
      <c r="I506" s="14" t="s">
        <v>7132</v>
      </c>
      <c r="J506" s="14" t="s">
        <v>425</v>
      </c>
      <c r="K506" s="14"/>
      <c r="L506" s="14" t="s">
        <v>425</v>
      </c>
      <c r="M506" s="14" t="s">
        <v>60</v>
      </c>
      <c r="N506" s="14" t="s">
        <v>26</v>
      </c>
      <c r="O506" s="14" t="s">
        <v>730</v>
      </c>
      <c r="P506" s="14"/>
      <c r="Q506" s="14"/>
      <c r="R506" s="14" t="s">
        <v>430</v>
      </c>
      <c r="S506" s="14" t="s">
        <v>439</v>
      </c>
      <c r="T506" s="35">
        <v>2000</v>
      </c>
      <c r="U506" s="14" t="s">
        <v>4</v>
      </c>
      <c r="V506" s="14">
        <v>60</v>
      </c>
      <c r="W506" s="16">
        <f>+IF(datos_arg[[#This Row],[Moneda]]="ARS",datos_arg[[#This Row],[Monto]],datos_arg[[#This Row],[Monto]]*datos_arg[[#This Row],[TC]])</f>
        <v>2000</v>
      </c>
      <c r="X506" s="16">
        <f>IFERROR(IF(datos_arg[[#This Row],[Moneda]]="USD",datos_arg[[#This Row],[Monto]],datos_arg[[#This Row],[Monto]]/datos_arg[[#This Row],[TC]]),0)</f>
        <v>33.333333333333336</v>
      </c>
      <c r="Y506" s="14"/>
    </row>
    <row r="507" spans="1:25" x14ac:dyDescent="0.25">
      <c r="A507" s="14">
        <f t="shared" si="7"/>
        <v>504</v>
      </c>
      <c r="B507" s="1">
        <v>43745</v>
      </c>
      <c r="C507" s="18">
        <f>+YEAR(datos_arg[[#This Row],[Fecha]])</f>
        <v>2019</v>
      </c>
      <c r="D507" s="18">
        <f>+MONTH(datos_arg[[#This Row],[Fecha]])</f>
        <v>10</v>
      </c>
      <c r="E507" s="14" t="s">
        <v>1015</v>
      </c>
      <c r="F507" s="14" t="s">
        <v>430</v>
      </c>
      <c r="G507" s="14"/>
      <c r="H507" s="14" t="s">
        <v>7132</v>
      </c>
      <c r="I507" s="14" t="s">
        <v>7132</v>
      </c>
      <c r="J507" s="14" t="s">
        <v>425</v>
      </c>
      <c r="K507" s="14"/>
      <c r="L507" s="14" t="s">
        <v>425</v>
      </c>
      <c r="M507" s="14" t="s">
        <v>3961</v>
      </c>
      <c r="N507" s="14" t="s">
        <v>150</v>
      </c>
      <c r="O507" s="14" t="s">
        <v>521</v>
      </c>
      <c r="P507" s="14"/>
      <c r="Q507" s="14"/>
      <c r="R507" s="14" t="s">
        <v>430</v>
      </c>
      <c r="S507" s="14" t="s">
        <v>440</v>
      </c>
      <c r="T507" s="35">
        <v>100</v>
      </c>
      <c r="U507" s="14" t="s">
        <v>2</v>
      </c>
      <c r="V507" s="14">
        <v>60</v>
      </c>
      <c r="W507" s="16">
        <f>+IF(datos_arg[[#This Row],[Moneda]]="ARS",datos_arg[[#This Row],[Monto]],datos_arg[[#This Row],[Monto]]*datos_arg[[#This Row],[TC]])</f>
        <v>6000</v>
      </c>
      <c r="X507" s="16">
        <f>IFERROR(IF(datos_arg[[#This Row],[Moneda]]="USD",datos_arg[[#This Row],[Monto]],datos_arg[[#This Row],[Monto]]/datos_arg[[#This Row],[TC]]),0)</f>
        <v>100</v>
      </c>
      <c r="Y507" s="14"/>
    </row>
    <row r="508" spans="1:25" ht="15" customHeight="1" x14ac:dyDescent="0.25">
      <c r="A508" s="14">
        <f t="shared" si="7"/>
        <v>505</v>
      </c>
      <c r="B508" s="1">
        <v>43745</v>
      </c>
      <c r="C508" s="18">
        <f>+YEAR(datos_arg[[#This Row],[Fecha]])</f>
        <v>2019</v>
      </c>
      <c r="D508" s="18">
        <f>+MONTH(datos_arg[[#This Row],[Fecha]])</f>
        <v>10</v>
      </c>
      <c r="E508" s="14" t="s">
        <v>617</v>
      </c>
      <c r="F508" s="14" t="s">
        <v>8101</v>
      </c>
      <c r="G508" s="14"/>
      <c r="H508" s="14" t="s">
        <v>8103</v>
      </c>
      <c r="I508" s="14" t="s">
        <v>8104</v>
      </c>
      <c r="J508" s="14" t="s">
        <v>733</v>
      </c>
      <c r="K508" s="14" t="s">
        <v>422</v>
      </c>
      <c r="L508" s="14" t="s">
        <v>422</v>
      </c>
      <c r="M508" s="14" t="s">
        <v>733</v>
      </c>
      <c r="N508" s="14" t="s">
        <v>167</v>
      </c>
      <c r="O508" s="14" t="s">
        <v>703</v>
      </c>
      <c r="P508" s="14"/>
      <c r="Q508" s="14">
        <v>1</v>
      </c>
      <c r="R508" s="14" t="s">
        <v>8101</v>
      </c>
      <c r="S508" s="14" t="s">
        <v>439</v>
      </c>
      <c r="T508" s="35">
        <v>18000</v>
      </c>
      <c r="U508" s="14" t="s">
        <v>4</v>
      </c>
      <c r="V508" s="14">
        <v>60</v>
      </c>
      <c r="W508" s="16">
        <f>+IF(datos_arg[[#This Row],[Moneda]]="ARS",datos_arg[[#This Row],[Monto]],datos_arg[[#This Row],[Monto]]*datos_arg[[#This Row],[TC]])</f>
        <v>18000</v>
      </c>
      <c r="X508" s="16">
        <f>IFERROR(IF(datos_arg[[#This Row],[Moneda]]="USD",datos_arg[[#This Row],[Monto]],datos_arg[[#This Row],[Monto]]/datos_arg[[#This Row],[TC]]),0)</f>
        <v>300</v>
      </c>
      <c r="Y508" s="14"/>
    </row>
    <row r="509" spans="1:25" x14ac:dyDescent="0.25">
      <c r="A509" s="14">
        <f t="shared" si="7"/>
        <v>506</v>
      </c>
      <c r="B509" s="1">
        <v>43745</v>
      </c>
      <c r="C509" s="18">
        <f>+YEAR(datos_arg[[#This Row],[Fecha]])</f>
        <v>2019</v>
      </c>
      <c r="D509" s="18">
        <f>+MONTH(datos_arg[[#This Row],[Fecha]])</f>
        <v>10</v>
      </c>
      <c r="E509" s="14" t="s">
        <v>617</v>
      </c>
      <c r="F509" s="14" t="s">
        <v>8101</v>
      </c>
      <c r="G509" s="14"/>
      <c r="H509" s="14" t="s">
        <v>8103</v>
      </c>
      <c r="I509" s="14" t="s">
        <v>8104</v>
      </c>
      <c r="J509" s="14" t="s">
        <v>733</v>
      </c>
      <c r="K509" s="14" t="s">
        <v>422</v>
      </c>
      <c r="L509" s="14" t="s">
        <v>422</v>
      </c>
      <c r="M509" s="14" t="s">
        <v>733</v>
      </c>
      <c r="N509" s="14" t="s">
        <v>167</v>
      </c>
      <c r="O509" s="14" t="s">
        <v>734</v>
      </c>
      <c r="P509" s="14"/>
      <c r="Q509" s="14">
        <v>0</v>
      </c>
      <c r="R509" s="14" t="s">
        <v>8101</v>
      </c>
      <c r="S509" s="14" t="s">
        <v>440</v>
      </c>
      <c r="T509" s="35">
        <v>300</v>
      </c>
      <c r="U509" s="14" t="s">
        <v>2</v>
      </c>
      <c r="V509" s="14">
        <v>60</v>
      </c>
      <c r="W509" s="16">
        <f>+IF(datos_arg[[#This Row],[Moneda]]="ARS",datos_arg[[#This Row],[Monto]],datos_arg[[#This Row],[Monto]]*datos_arg[[#This Row],[TC]])</f>
        <v>18000</v>
      </c>
      <c r="X509" s="16">
        <f>IFERROR(IF(datos_arg[[#This Row],[Moneda]]="USD",datos_arg[[#This Row],[Monto]],datos_arg[[#This Row],[Monto]]/datos_arg[[#This Row],[TC]]),0)</f>
        <v>300</v>
      </c>
      <c r="Y509" s="14"/>
    </row>
    <row r="510" spans="1:25" ht="15" customHeight="1" x14ac:dyDescent="0.25">
      <c r="A510" s="14">
        <f t="shared" si="7"/>
        <v>507</v>
      </c>
      <c r="B510" s="1">
        <v>43745</v>
      </c>
      <c r="C510" s="18">
        <f>+YEAR(datos_arg[[#This Row],[Fecha]])</f>
        <v>2019</v>
      </c>
      <c r="D510" s="18">
        <f>+MONTH(datos_arg[[#This Row],[Fecha]])</f>
        <v>10</v>
      </c>
      <c r="E510" s="14" t="s">
        <v>617</v>
      </c>
      <c r="F510" s="14" t="s">
        <v>8101</v>
      </c>
      <c r="G510" s="14"/>
      <c r="H510" s="14" t="s">
        <v>8103</v>
      </c>
      <c r="I510" s="14" t="s">
        <v>8104</v>
      </c>
      <c r="J510" s="14" t="s">
        <v>472</v>
      </c>
      <c r="K510" s="14" t="s">
        <v>421</v>
      </c>
      <c r="L510" s="14" t="s">
        <v>421</v>
      </c>
      <c r="M510" s="14" t="s">
        <v>472</v>
      </c>
      <c r="N510" s="14" t="s">
        <v>317</v>
      </c>
      <c r="O510" s="14" t="s">
        <v>703</v>
      </c>
      <c r="P510" s="14"/>
      <c r="Q510" s="14">
        <v>1</v>
      </c>
      <c r="R510" s="14" t="s">
        <v>8101</v>
      </c>
      <c r="S510" s="14" t="s">
        <v>439</v>
      </c>
      <c r="T510" s="35">
        <v>10000</v>
      </c>
      <c r="U510" s="14" t="s">
        <v>4</v>
      </c>
      <c r="V510" s="14">
        <v>60</v>
      </c>
      <c r="W510" s="16">
        <f>+IF(datos_arg[[#This Row],[Moneda]]="ARS",datos_arg[[#This Row],[Monto]],datos_arg[[#This Row],[Monto]]*datos_arg[[#This Row],[TC]])</f>
        <v>10000</v>
      </c>
      <c r="X510" s="16">
        <f>IFERROR(IF(datos_arg[[#This Row],[Moneda]]="USD",datos_arg[[#This Row],[Monto]],datos_arg[[#This Row],[Monto]]/datos_arg[[#This Row],[TC]]),0)</f>
        <v>166.66666666666666</v>
      </c>
      <c r="Y510" s="14"/>
    </row>
    <row r="511" spans="1:25" x14ac:dyDescent="0.25">
      <c r="A511" s="14">
        <f t="shared" si="7"/>
        <v>508</v>
      </c>
      <c r="B511" s="1">
        <v>43745</v>
      </c>
      <c r="C511" s="18">
        <f>+YEAR(datos_arg[[#This Row],[Fecha]])</f>
        <v>2019</v>
      </c>
      <c r="D511" s="18">
        <f>+MONTH(datos_arg[[#This Row],[Fecha]])</f>
        <v>10</v>
      </c>
      <c r="E511" s="14" t="s">
        <v>617</v>
      </c>
      <c r="F511" s="14" t="s">
        <v>6652</v>
      </c>
      <c r="G511" s="14" t="s">
        <v>6653</v>
      </c>
      <c r="H511" s="14" t="s">
        <v>6648</v>
      </c>
      <c r="I511" s="14" t="s">
        <v>3955</v>
      </c>
      <c r="J511" s="14" t="s">
        <v>731</v>
      </c>
      <c r="K511" s="14" t="s">
        <v>421</v>
      </c>
      <c r="L511" s="14" t="s">
        <v>421</v>
      </c>
      <c r="M511" s="14" t="s">
        <v>761</v>
      </c>
      <c r="N511" s="14" t="s">
        <v>258</v>
      </c>
      <c r="O511" s="14" t="s">
        <v>732</v>
      </c>
      <c r="P511" s="14"/>
      <c r="Q511" s="14">
        <v>0</v>
      </c>
      <c r="R511" s="14" t="s">
        <v>6653</v>
      </c>
      <c r="S511" s="14" t="s">
        <v>440</v>
      </c>
      <c r="T511" s="35">
        <v>1100</v>
      </c>
      <c r="U511" s="14" t="s">
        <v>2</v>
      </c>
      <c r="V511" s="14">
        <v>60</v>
      </c>
      <c r="W511" s="16">
        <f>+IF(datos_arg[[#This Row],[Moneda]]="ARS",datos_arg[[#This Row],[Monto]],datos_arg[[#This Row],[Monto]]*datos_arg[[#This Row],[TC]])</f>
        <v>66000</v>
      </c>
      <c r="X511" s="16">
        <f>IFERROR(IF(datos_arg[[#This Row],[Moneda]]="USD",datos_arg[[#This Row],[Monto]],datos_arg[[#This Row],[Monto]]/datos_arg[[#This Row],[TC]]),0)</f>
        <v>1100</v>
      </c>
      <c r="Y511" s="14"/>
    </row>
    <row r="512" spans="1:25" x14ac:dyDescent="0.25">
      <c r="A512" s="14">
        <f t="shared" si="7"/>
        <v>509</v>
      </c>
      <c r="B512" s="1">
        <v>43746</v>
      </c>
      <c r="C512" s="18">
        <f>+YEAR(datos_arg[[#This Row],[Fecha]])</f>
        <v>2019</v>
      </c>
      <c r="D512" s="18">
        <f>+MONTH(datos_arg[[#This Row],[Fecha]])</f>
        <v>10</v>
      </c>
      <c r="E512" s="14" t="s">
        <v>408</v>
      </c>
      <c r="F512" s="14" t="s">
        <v>69</v>
      </c>
      <c r="G512" s="14"/>
      <c r="H512" s="14" t="s">
        <v>7132</v>
      </c>
      <c r="I512" s="14" t="s">
        <v>7132</v>
      </c>
      <c r="J512" s="14" t="s">
        <v>425</v>
      </c>
      <c r="K512" s="14"/>
      <c r="L512" s="14" t="s">
        <v>425</v>
      </c>
      <c r="M512" s="14" t="s">
        <v>709</v>
      </c>
      <c r="N512" s="14" t="s">
        <v>709</v>
      </c>
      <c r="O512" s="14"/>
      <c r="P512" s="14"/>
      <c r="Q512" s="14"/>
      <c r="R512" s="14" t="s">
        <v>439</v>
      </c>
      <c r="S512" s="14" t="s">
        <v>440</v>
      </c>
      <c r="T512" s="35">
        <v>2000</v>
      </c>
      <c r="U512" s="14" t="s">
        <v>2</v>
      </c>
      <c r="V512" s="14">
        <v>60</v>
      </c>
      <c r="W512" s="16">
        <f>+IF(datos_arg[[#This Row],[Moneda]]="ARS",datos_arg[[#This Row],[Monto]],datos_arg[[#This Row],[Monto]]*datos_arg[[#This Row],[TC]])</f>
        <v>120000</v>
      </c>
      <c r="X512" s="16">
        <f>IFERROR(IF(datos_arg[[#This Row],[Moneda]]="USD",datos_arg[[#This Row],[Monto]],datos_arg[[#This Row],[Monto]]/datos_arg[[#This Row],[TC]]),0)</f>
        <v>2000</v>
      </c>
      <c r="Y512" s="14"/>
    </row>
    <row r="513" spans="1:25" ht="15" customHeight="1" x14ac:dyDescent="0.25">
      <c r="A513" s="14">
        <f t="shared" si="7"/>
        <v>510</v>
      </c>
      <c r="B513" s="1">
        <v>43746</v>
      </c>
      <c r="C513" s="18">
        <f>+YEAR(datos_arg[[#This Row],[Fecha]])</f>
        <v>2019</v>
      </c>
      <c r="D513" s="18">
        <f>+MONTH(datos_arg[[#This Row],[Fecha]])</f>
        <v>10</v>
      </c>
      <c r="E513" s="14" t="s">
        <v>5358</v>
      </c>
      <c r="F513" s="14" t="s">
        <v>4108</v>
      </c>
      <c r="G513" s="14"/>
      <c r="H513" s="14" t="s">
        <v>4114</v>
      </c>
      <c r="I513" s="14" t="s">
        <v>7132</v>
      </c>
      <c r="J513" s="14" t="s">
        <v>425</v>
      </c>
      <c r="K513" s="14"/>
      <c r="L513" s="14" t="s">
        <v>425</v>
      </c>
      <c r="M513" s="14" t="s">
        <v>497</v>
      </c>
      <c r="N513" s="14" t="s">
        <v>166</v>
      </c>
      <c r="O513" s="14" t="s">
        <v>3998</v>
      </c>
      <c r="P513" s="14"/>
      <c r="Q513" s="14"/>
      <c r="R513" s="14" t="s">
        <v>4108</v>
      </c>
      <c r="S513" s="14" t="s">
        <v>439</v>
      </c>
      <c r="T513" s="35">
        <v>6000</v>
      </c>
      <c r="U513" s="14" t="s">
        <v>4</v>
      </c>
      <c r="V513" s="14">
        <v>60</v>
      </c>
      <c r="W513" s="16">
        <f>+IF(datos_arg[[#This Row],[Moneda]]="ARS",datos_arg[[#This Row],[Monto]],datos_arg[[#This Row],[Monto]]*datos_arg[[#This Row],[TC]])</f>
        <v>6000</v>
      </c>
      <c r="X513" s="16">
        <f>IFERROR(IF(datos_arg[[#This Row],[Moneda]]="USD",datos_arg[[#This Row],[Monto]],datos_arg[[#This Row],[Monto]]/datos_arg[[#This Row],[TC]]),0)</f>
        <v>100</v>
      </c>
      <c r="Y513" s="14"/>
    </row>
    <row r="514" spans="1:25" ht="15" customHeight="1" x14ac:dyDescent="0.25">
      <c r="A514" s="14">
        <f t="shared" si="7"/>
        <v>511</v>
      </c>
      <c r="B514" s="1">
        <v>43746</v>
      </c>
      <c r="C514" s="18">
        <f>+YEAR(datos_arg[[#This Row],[Fecha]])</f>
        <v>2019</v>
      </c>
      <c r="D514" s="18">
        <f>+MONTH(datos_arg[[#This Row],[Fecha]])</f>
        <v>10</v>
      </c>
      <c r="E514" s="14" t="s">
        <v>449</v>
      </c>
      <c r="F514" s="14" t="s">
        <v>523</v>
      </c>
      <c r="G514" s="14"/>
      <c r="H514" s="14" t="s">
        <v>7132</v>
      </c>
      <c r="I514" s="14" t="s">
        <v>7132</v>
      </c>
      <c r="J514" s="14" t="s">
        <v>425</v>
      </c>
      <c r="K514" s="14"/>
      <c r="L514" s="14" t="s">
        <v>425</v>
      </c>
      <c r="M514" s="14" t="s">
        <v>515</v>
      </c>
      <c r="N514" s="14" t="s">
        <v>515</v>
      </c>
      <c r="O514" s="14" t="s">
        <v>148</v>
      </c>
      <c r="P514" s="14"/>
      <c r="Q514" s="14"/>
      <c r="R514" s="14" t="s">
        <v>523</v>
      </c>
      <c r="S514" s="14" t="s">
        <v>439</v>
      </c>
      <c r="T514" s="35">
        <v>450</v>
      </c>
      <c r="U514" s="14" t="s">
        <v>4</v>
      </c>
      <c r="V514" s="14">
        <v>60</v>
      </c>
      <c r="W514" s="16">
        <f>+IF(datos_arg[[#This Row],[Moneda]]="ARS",datos_arg[[#This Row],[Monto]],datos_arg[[#This Row],[Monto]]*datos_arg[[#This Row],[TC]])</f>
        <v>450</v>
      </c>
      <c r="X514" s="16">
        <f>IFERROR(IF(datos_arg[[#This Row],[Moneda]]="USD",datos_arg[[#This Row],[Monto]],datos_arg[[#This Row],[Monto]]/datos_arg[[#This Row],[TC]]),0)</f>
        <v>7.5</v>
      </c>
      <c r="Y514" s="14"/>
    </row>
    <row r="515" spans="1:25" ht="15" customHeight="1" x14ac:dyDescent="0.25">
      <c r="A515" s="14">
        <f t="shared" si="7"/>
        <v>512</v>
      </c>
      <c r="B515" s="1">
        <v>43746</v>
      </c>
      <c r="C515" s="18">
        <f>+YEAR(datos_arg[[#This Row],[Fecha]])</f>
        <v>2019</v>
      </c>
      <c r="D515" s="18">
        <f>+MONTH(datos_arg[[#This Row],[Fecha]])</f>
        <v>10</v>
      </c>
      <c r="E515" s="14" t="s">
        <v>617</v>
      </c>
      <c r="F515" s="14" t="s">
        <v>8101</v>
      </c>
      <c r="G515" s="14"/>
      <c r="H515" s="14" t="s">
        <v>8103</v>
      </c>
      <c r="I515" s="14" t="s">
        <v>8104</v>
      </c>
      <c r="J515" s="14" t="s">
        <v>6683</v>
      </c>
      <c r="K515" s="14" t="s">
        <v>420</v>
      </c>
      <c r="L515" s="14" t="s">
        <v>422</v>
      </c>
      <c r="M515" s="14" t="s">
        <v>736</v>
      </c>
      <c r="N515" s="14" t="s">
        <v>737</v>
      </c>
      <c r="O515" s="14"/>
      <c r="P515" s="14"/>
      <c r="Q515" s="14">
        <v>1</v>
      </c>
      <c r="R515" s="14" t="s">
        <v>8101</v>
      </c>
      <c r="S515" s="14" t="s">
        <v>439</v>
      </c>
      <c r="T515" s="35">
        <v>70500</v>
      </c>
      <c r="U515" s="14" t="s">
        <v>4</v>
      </c>
      <c r="V515" s="14">
        <v>60</v>
      </c>
      <c r="W515" s="16">
        <f>+IF(datos_arg[[#This Row],[Moneda]]="ARS",datos_arg[[#This Row],[Monto]],datos_arg[[#This Row],[Monto]]*datos_arg[[#This Row],[TC]])</f>
        <v>70500</v>
      </c>
      <c r="X515" s="16">
        <f>IFERROR(IF(datos_arg[[#This Row],[Moneda]]="USD",datos_arg[[#This Row],[Monto]],datos_arg[[#This Row],[Monto]]/datos_arg[[#This Row],[TC]]),0)</f>
        <v>1175</v>
      </c>
      <c r="Y515" s="14"/>
    </row>
    <row r="516" spans="1:25" ht="15" customHeight="1" x14ac:dyDescent="0.25">
      <c r="A516" s="14">
        <f t="shared" si="7"/>
        <v>513</v>
      </c>
      <c r="B516" s="1">
        <v>43746</v>
      </c>
      <c r="C516" s="18">
        <f>+YEAR(datos_arg[[#This Row],[Fecha]])</f>
        <v>2019</v>
      </c>
      <c r="D516" s="18">
        <f>+MONTH(datos_arg[[#This Row],[Fecha]])</f>
        <v>10</v>
      </c>
      <c r="E516" s="14" t="s">
        <v>617</v>
      </c>
      <c r="F516" s="14" t="s">
        <v>8101</v>
      </c>
      <c r="G516" s="14"/>
      <c r="H516" s="14" t="s">
        <v>8103</v>
      </c>
      <c r="I516" s="14" t="s">
        <v>8104</v>
      </c>
      <c r="J516" s="14" t="s">
        <v>472</v>
      </c>
      <c r="K516" s="14" t="s">
        <v>421</v>
      </c>
      <c r="L516" s="14" t="s">
        <v>421</v>
      </c>
      <c r="M516" s="14" t="s">
        <v>472</v>
      </c>
      <c r="N516" s="14" t="s">
        <v>317</v>
      </c>
      <c r="O516" s="14"/>
      <c r="P516" s="14"/>
      <c r="Q516" s="14">
        <v>1</v>
      </c>
      <c r="R516" s="14" t="s">
        <v>8101</v>
      </c>
      <c r="S516" s="14" t="s">
        <v>439</v>
      </c>
      <c r="T516" s="35">
        <v>6600</v>
      </c>
      <c r="U516" s="14" t="s">
        <v>4</v>
      </c>
      <c r="V516" s="14">
        <v>60</v>
      </c>
      <c r="W516" s="16">
        <f>+IF(datos_arg[[#This Row],[Moneda]]="ARS",datos_arg[[#This Row],[Monto]],datos_arg[[#This Row],[Monto]]*datos_arg[[#This Row],[TC]])</f>
        <v>6600</v>
      </c>
      <c r="X516" s="16">
        <f>IFERROR(IF(datos_arg[[#This Row],[Moneda]]="USD",datos_arg[[#This Row],[Monto]],datos_arg[[#This Row],[Monto]]/datos_arg[[#This Row],[TC]]),0)</f>
        <v>110</v>
      </c>
      <c r="Y516" s="14"/>
    </row>
    <row r="517" spans="1:25" ht="15" customHeight="1" x14ac:dyDescent="0.25">
      <c r="A517" s="14">
        <f t="shared" si="7"/>
        <v>514</v>
      </c>
      <c r="B517" s="1">
        <v>43746</v>
      </c>
      <c r="C517" s="18">
        <f>+YEAR(datos_arg[[#This Row],[Fecha]])</f>
        <v>2019</v>
      </c>
      <c r="D517" s="18">
        <f>+MONTH(datos_arg[[#This Row],[Fecha]])</f>
        <v>10</v>
      </c>
      <c r="E517" s="14" t="s">
        <v>1015</v>
      </c>
      <c r="F517" s="14" t="s">
        <v>430</v>
      </c>
      <c r="G517" s="14"/>
      <c r="H517" s="14" t="s">
        <v>7132</v>
      </c>
      <c r="I517" s="14" t="s">
        <v>7132</v>
      </c>
      <c r="J517" s="14" t="s">
        <v>425</v>
      </c>
      <c r="K517" s="14"/>
      <c r="L517" s="14" t="s">
        <v>425</v>
      </c>
      <c r="M517" s="14" t="s">
        <v>60</v>
      </c>
      <c r="N517" s="14" t="s">
        <v>26</v>
      </c>
      <c r="O517" s="14" t="s">
        <v>735</v>
      </c>
      <c r="P517" s="14"/>
      <c r="Q517" s="14"/>
      <c r="R517" s="14" t="s">
        <v>430</v>
      </c>
      <c r="S517" s="14" t="s">
        <v>439</v>
      </c>
      <c r="T517" s="35">
        <v>1900</v>
      </c>
      <c r="U517" s="14" t="s">
        <v>4</v>
      </c>
      <c r="V517" s="14">
        <v>60</v>
      </c>
      <c r="W517" s="16">
        <f>+IF(datos_arg[[#This Row],[Moneda]]="ARS",datos_arg[[#This Row],[Monto]],datos_arg[[#This Row],[Monto]]*datos_arg[[#This Row],[TC]])</f>
        <v>1900</v>
      </c>
      <c r="X517" s="16">
        <f>IFERROR(IF(datos_arg[[#This Row],[Moneda]]="USD",datos_arg[[#This Row],[Monto]],datos_arg[[#This Row],[Monto]]/datos_arg[[#This Row],[TC]]),0)</f>
        <v>31.666666666666668</v>
      </c>
      <c r="Y517" s="14"/>
    </row>
    <row r="518" spans="1:25" ht="15" customHeight="1" x14ac:dyDescent="0.25">
      <c r="A518" s="14">
        <f t="shared" ref="A518:A581" si="8">+A517+1</f>
        <v>515</v>
      </c>
      <c r="B518" s="1">
        <v>43746</v>
      </c>
      <c r="C518" s="18">
        <f>+YEAR(datos_arg[[#This Row],[Fecha]])</f>
        <v>2019</v>
      </c>
      <c r="D518" s="18">
        <f>+MONTH(datos_arg[[#This Row],[Fecha]])</f>
        <v>10</v>
      </c>
      <c r="E518" s="14" t="s">
        <v>449</v>
      </c>
      <c r="F518" s="14" t="s">
        <v>523</v>
      </c>
      <c r="G518" s="14"/>
      <c r="H518" s="14" t="s">
        <v>7132</v>
      </c>
      <c r="I518" s="14" t="s">
        <v>7132</v>
      </c>
      <c r="J518" s="14" t="s">
        <v>425</v>
      </c>
      <c r="K518" s="14"/>
      <c r="L518" s="14" t="s">
        <v>425</v>
      </c>
      <c r="M518" s="14" t="s">
        <v>37</v>
      </c>
      <c r="N518" s="14" t="s">
        <v>37</v>
      </c>
      <c r="O518" s="14" t="s">
        <v>609</v>
      </c>
      <c r="P518" s="14"/>
      <c r="Q518" s="14"/>
      <c r="R518" s="14" t="s">
        <v>523</v>
      </c>
      <c r="S518" s="14" t="s">
        <v>439</v>
      </c>
      <c r="T518" s="35">
        <v>30000</v>
      </c>
      <c r="U518" s="14" t="s">
        <v>4</v>
      </c>
      <c r="V518" s="14">
        <v>60</v>
      </c>
      <c r="W518" s="16">
        <f>+IF(datos_arg[[#This Row],[Moneda]]="ARS",datos_arg[[#This Row],[Monto]],datos_arg[[#This Row],[Monto]]*datos_arg[[#This Row],[TC]])</f>
        <v>30000</v>
      </c>
      <c r="X518" s="16">
        <f>IFERROR(IF(datos_arg[[#This Row],[Moneda]]="USD",datos_arg[[#This Row],[Monto]],datos_arg[[#This Row],[Monto]]/datos_arg[[#This Row],[TC]]),0)</f>
        <v>500</v>
      </c>
      <c r="Y518" s="14"/>
    </row>
    <row r="519" spans="1:25" ht="15" customHeight="1" x14ac:dyDescent="0.25">
      <c r="A519" s="14">
        <f t="shared" si="8"/>
        <v>516</v>
      </c>
      <c r="B519" s="1">
        <v>43747</v>
      </c>
      <c r="C519" s="18">
        <f>+YEAR(datos_arg[[#This Row],[Fecha]])</f>
        <v>2019</v>
      </c>
      <c r="D519" s="18">
        <f>+MONTH(datos_arg[[#This Row],[Fecha]])</f>
        <v>10</v>
      </c>
      <c r="E519" s="14" t="s">
        <v>617</v>
      </c>
      <c r="F519" s="14" t="s">
        <v>8101</v>
      </c>
      <c r="G519" s="14"/>
      <c r="H519" s="14" t="s">
        <v>8103</v>
      </c>
      <c r="I519" s="14" t="s">
        <v>8104</v>
      </c>
      <c r="J519" s="14" t="s">
        <v>472</v>
      </c>
      <c r="K519" s="14"/>
      <c r="L519" s="14" t="s">
        <v>425</v>
      </c>
      <c r="M519" s="14" t="s">
        <v>578</v>
      </c>
      <c r="N519" s="14" t="s">
        <v>226</v>
      </c>
      <c r="O519" s="14" t="s">
        <v>172</v>
      </c>
      <c r="P519" s="14"/>
      <c r="Q519" s="14">
        <v>1</v>
      </c>
      <c r="R519" s="14" t="s">
        <v>8101</v>
      </c>
      <c r="S519" s="14" t="s">
        <v>439</v>
      </c>
      <c r="T519" s="35">
        <v>6800</v>
      </c>
      <c r="U519" s="14" t="s">
        <v>4</v>
      </c>
      <c r="V519" s="14">
        <v>60</v>
      </c>
      <c r="W519" s="16">
        <f>+IF(datos_arg[[#This Row],[Moneda]]="ARS",datos_arg[[#This Row],[Monto]],datos_arg[[#This Row],[Monto]]*datos_arg[[#This Row],[TC]])</f>
        <v>6800</v>
      </c>
      <c r="X519" s="16">
        <f>IFERROR(IF(datos_arg[[#This Row],[Moneda]]="USD",datos_arg[[#This Row],[Monto]],datos_arg[[#This Row],[Monto]]/datos_arg[[#This Row],[TC]]),0)</f>
        <v>113.33333333333333</v>
      </c>
      <c r="Y519" s="14"/>
    </row>
    <row r="520" spans="1:25" x14ac:dyDescent="0.25">
      <c r="A520" s="14">
        <f t="shared" si="8"/>
        <v>517</v>
      </c>
      <c r="B520" s="1">
        <v>43747</v>
      </c>
      <c r="C520" s="18">
        <f>+YEAR(datos_arg[[#This Row],[Fecha]])</f>
        <v>2019</v>
      </c>
      <c r="D520" s="18">
        <f>+MONTH(datos_arg[[#This Row],[Fecha]])</f>
        <v>10</v>
      </c>
      <c r="E520" s="14" t="s">
        <v>1016</v>
      </c>
      <c r="F520" s="14" t="s">
        <v>405</v>
      </c>
      <c r="G520" s="14"/>
      <c r="H520" s="14" t="s">
        <v>433</v>
      </c>
      <c r="I520" s="14" t="s">
        <v>590</v>
      </c>
      <c r="J520" s="14" t="s">
        <v>425</v>
      </c>
      <c r="K520" s="14"/>
      <c r="L520" s="14" t="s">
        <v>425</v>
      </c>
      <c r="M520" s="14" t="s">
        <v>590</v>
      </c>
      <c r="N520" s="14" t="s">
        <v>54</v>
      </c>
      <c r="O520" s="14" t="s">
        <v>738</v>
      </c>
      <c r="P520" s="14"/>
      <c r="Q520" s="14"/>
      <c r="R520" s="14" t="s">
        <v>405</v>
      </c>
      <c r="S520" s="14" t="s">
        <v>440</v>
      </c>
      <c r="T520" s="35">
        <v>160</v>
      </c>
      <c r="U520" s="14" t="s">
        <v>2</v>
      </c>
      <c r="V520" s="14">
        <v>60</v>
      </c>
      <c r="W520" s="16">
        <f>+IF(datos_arg[[#This Row],[Moneda]]="ARS",datos_arg[[#This Row],[Monto]],datos_arg[[#This Row],[Monto]]*datos_arg[[#This Row],[TC]])</f>
        <v>9600</v>
      </c>
      <c r="X520" s="16">
        <f>IFERROR(IF(datos_arg[[#This Row],[Moneda]]="USD",datos_arg[[#This Row],[Monto]],datos_arg[[#This Row],[Monto]]/datos_arg[[#This Row],[TC]]),0)</f>
        <v>160</v>
      </c>
      <c r="Y520" s="14"/>
    </row>
    <row r="521" spans="1:25" ht="15" customHeight="1" x14ac:dyDescent="0.25">
      <c r="A521" s="14">
        <f t="shared" si="8"/>
        <v>518</v>
      </c>
      <c r="B521" s="1">
        <v>43747</v>
      </c>
      <c r="C521" s="18">
        <f>+YEAR(datos_arg[[#This Row],[Fecha]])</f>
        <v>2019</v>
      </c>
      <c r="D521" s="18">
        <f>+MONTH(datos_arg[[#This Row],[Fecha]])</f>
        <v>10</v>
      </c>
      <c r="E521" s="14" t="s">
        <v>617</v>
      </c>
      <c r="F521" s="14" t="s">
        <v>8101</v>
      </c>
      <c r="G521" s="14"/>
      <c r="H521" s="14" t="s">
        <v>8103</v>
      </c>
      <c r="I521" s="14" t="s">
        <v>8104</v>
      </c>
      <c r="J521" s="14" t="s">
        <v>482</v>
      </c>
      <c r="K521" s="14" t="s">
        <v>420</v>
      </c>
      <c r="L521" s="14" t="s">
        <v>426</v>
      </c>
      <c r="M521" s="14" t="s">
        <v>468</v>
      </c>
      <c r="N521" s="14" t="s">
        <v>16</v>
      </c>
      <c r="O521" s="14" t="s">
        <v>739</v>
      </c>
      <c r="P521" s="14"/>
      <c r="Q521" s="14">
        <v>1</v>
      </c>
      <c r="R521" s="14" t="s">
        <v>8101</v>
      </c>
      <c r="S521" s="14" t="s">
        <v>439</v>
      </c>
      <c r="T521" s="35">
        <v>3100</v>
      </c>
      <c r="U521" s="14" t="s">
        <v>4</v>
      </c>
      <c r="V521" s="14">
        <v>60</v>
      </c>
      <c r="W521" s="16">
        <f>+IF(datos_arg[[#This Row],[Moneda]]="ARS",datos_arg[[#This Row],[Monto]],datos_arg[[#This Row],[Monto]]*datos_arg[[#This Row],[TC]])</f>
        <v>3100</v>
      </c>
      <c r="X521" s="16">
        <f>IFERROR(IF(datos_arg[[#This Row],[Moneda]]="USD",datos_arg[[#This Row],[Monto]],datos_arg[[#This Row],[Monto]]/datos_arg[[#This Row],[TC]]),0)</f>
        <v>51.666666666666664</v>
      </c>
      <c r="Y521" s="14"/>
    </row>
    <row r="522" spans="1:25" ht="15" customHeight="1" x14ac:dyDescent="0.25">
      <c r="A522" s="14">
        <f t="shared" si="8"/>
        <v>519</v>
      </c>
      <c r="B522" s="1">
        <v>43747</v>
      </c>
      <c r="C522" s="18">
        <f>+YEAR(datos_arg[[#This Row],[Fecha]])</f>
        <v>2019</v>
      </c>
      <c r="D522" s="18">
        <f>+MONTH(datos_arg[[#This Row],[Fecha]])</f>
        <v>10</v>
      </c>
      <c r="E522" s="14" t="s">
        <v>1016</v>
      </c>
      <c r="F522" s="14" t="s">
        <v>404</v>
      </c>
      <c r="G522" s="14"/>
      <c r="H522" s="14" t="s">
        <v>433</v>
      </c>
      <c r="I522" s="14" t="s">
        <v>590</v>
      </c>
      <c r="J522" s="14" t="s">
        <v>425</v>
      </c>
      <c r="K522" s="14"/>
      <c r="L522" s="14" t="s">
        <v>425</v>
      </c>
      <c r="M522" s="14" t="s">
        <v>135</v>
      </c>
      <c r="N522" s="14" t="s">
        <v>135</v>
      </c>
      <c r="O522" s="14" t="s">
        <v>133</v>
      </c>
      <c r="P522" s="14"/>
      <c r="Q522" s="14"/>
      <c r="R522" s="14" t="s">
        <v>404</v>
      </c>
      <c r="S522" s="14" t="s">
        <v>439</v>
      </c>
      <c r="T522" s="35">
        <v>1200</v>
      </c>
      <c r="U522" s="14" t="s">
        <v>4</v>
      </c>
      <c r="V522" s="14">
        <v>60</v>
      </c>
      <c r="W522" s="16">
        <f>+IF(datos_arg[[#This Row],[Moneda]]="ARS",datos_arg[[#This Row],[Monto]],datos_arg[[#This Row],[Monto]]*datos_arg[[#This Row],[TC]])</f>
        <v>1200</v>
      </c>
      <c r="X522" s="16">
        <f>IFERROR(IF(datos_arg[[#This Row],[Moneda]]="USD",datos_arg[[#This Row],[Monto]],datos_arg[[#This Row],[Monto]]/datos_arg[[#This Row],[TC]]),0)</f>
        <v>20</v>
      </c>
      <c r="Y522" s="14"/>
    </row>
    <row r="523" spans="1:25" x14ac:dyDescent="0.25">
      <c r="A523" s="14">
        <f t="shared" si="8"/>
        <v>520</v>
      </c>
      <c r="B523" s="1">
        <v>43747</v>
      </c>
      <c r="C523" s="18">
        <f>+YEAR(datos_arg[[#This Row],[Fecha]])</f>
        <v>2019</v>
      </c>
      <c r="D523" s="18">
        <f>+MONTH(datos_arg[[#This Row],[Fecha]])</f>
        <v>10</v>
      </c>
      <c r="E523" s="14" t="s">
        <v>617</v>
      </c>
      <c r="F523" s="14" t="s">
        <v>8101</v>
      </c>
      <c r="G523" s="14"/>
      <c r="H523" s="14" t="s">
        <v>8103</v>
      </c>
      <c r="I523" s="14" t="s">
        <v>8104</v>
      </c>
      <c r="J523" s="14" t="s">
        <v>472</v>
      </c>
      <c r="K523" s="14"/>
      <c r="L523" s="14" t="s">
        <v>425</v>
      </c>
      <c r="M523" s="14" t="s">
        <v>578</v>
      </c>
      <c r="N523" s="14" t="s">
        <v>25</v>
      </c>
      <c r="O523" s="14" t="s">
        <v>173</v>
      </c>
      <c r="P523" s="14"/>
      <c r="Q523" s="14">
        <v>1</v>
      </c>
      <c r="R523" s="14" t="s">
        <v>8101</v>
      </c>
      <c r="S523" s="14" t="s">
        <v>440</v>
      </c>
      <c r="T523" s="35">
        <v>780</v>
      </c>
      <c r="U523" s="14" t="s">
        <v>2</v>
      </c>
      <c r="V523" s="14">
        <v>60</v>
      </c>
      <c r="W523" s="16">
        <f>+IF(datos_arg[[#This Row],[Moneda]]="ARS",datos_arg[[#This Row],[Monto]],datos_arg[[#This Row],[Monto]]*datos_arg[[#This Row],[TC]])</f>
        <v>46800</v>
      </c>
      <c r="X523" s="16">
        <f>IFERROR(IF(datos_arg[[#This Row],[Moneda]]="USD",datos_arg[[#This Row],[Monto]],datos_arg[[#This Row],[Monto]]/datos_arg[[#This Row],[TC]]),0)</f>
        <v>780</v>
      </c>
      <c r="Y523" s="14"/>
    </row>
    <row r="524" spans="1:25" x14ac:dyDescent="0.25">
      <c r="A524" s="14">
        <f t="shared" si="8"/>
        <v>521</v>
      </c>
      <c r="B524" s="1">
        <v>43747</v>
      </c>
      <c r="C524" s="18">
        <f>+YEAR(datos_arg[[#This Row],[Fecha]])</f>
        <v>2019</v>
      </c>
      <c r="D524" s="18">
        <f>+MONTH(datos_arg[[#This Row],[Fecha]])</f>
        <v>10</v>
      </c>
      <c r="E524" s="14" t="s">
        <v>408</v>
      </c>
      <c r="F524" s="14" t="s">
        <v>69</v>
      </c>
      <c r="G524" s="14"/>
      <c r="H524" s="14" t="s">
        <v>7132</v>
      </c>
      <c r="I524" s="14" t="s">
        <v>7132</v>
      </c>
      <c r="J524" s="14" t="s">
        <v>425</v>
      </c>
      <c r="K524" s="14"/>
      <c r="L524" s="14" t="s">
        <v>425</v>
      </c>
      <c r="M524" s="14" t="s">
        <v>56</v>
      </c>
      <c r="N524" s="14" t="s">
        <v>56</v>
      </c>
      <c r="O524" s="14"/>
      <c r="P524" s="14"/>
      <c r="Q524" s="14"/>
      <c r="R524" s="14" t="s">
        <v>439</v>
      </c>
      <c r="S524" s="14" t="s">
        <v>440</v>
      </c>
      <c r="T524" s="35">
        <v>1900</v>
      </c>
      <c r="U524" s="14" t="s">
        <v>2</v>
      </c>
      <c r="V524" s="14">
        <v>60</v>
      </c>
      <c r="W524" s="16">
        <f>+IF(datos_arg[[#This Row],[Moneda]]="ARS",datos_arg[[#This Row],[Monto]],datos_arg[[#This Row],[Monto]]*datos_arg[[#This Row],[TC]])</f>
        <v>114000</v>
      </c>
      <c r="X524" s="16">
        <f>IFERROR(IF(datos_arg[[#This Row],[Moneda]]="USD",datos_arg[[#This Row],[Monto]],datos_arg[[#This Row],[Monto]]/datos_arg[[#This Row],[TC]]),0)</f>
        <v>1900</v>
      </c>
      <c r="Y524" s="14"/>
    </row>
    <row r="525" spans="1:25" ht="15" customHeight="1" x14ac:dyDescent="0.25">
      <c r="A525" s="14">
        <f t="shared" si="8"/>
        <v>522</v>
      </c>
      <c r="B525" s="1">
        <v>43747</v>
      </c>
      <c r="C525" s="18">
        <f>+YEAR(datos_arg[[#This Row],[Fecha]])</f>
        <v>2019</v>
      </c>
      <c r="D525" s="18">
        <f>+MONTH(datos_arg[[#This Row],[Fecha]])</f>
        <v>10</v>
      </c>
      <c r="E525" s="14" t="s">
        <v>449</v>
      </c>
      <c r="F525" s="14" t="s">
        <v>523</v>
      </c>
      <c r="G525" s="14"/>
      <c r="H525" s="14" t="s">
        <v>4114</v>
      </c>
      <c r="I525" s="14" t="s">
        <v>7132</v>
      </c>
      <c r="J525" s="14" t="s">
        <v>425</v>
      </c>
      <c r="K525" s="14"/>
      <c r="L525" s="14" t="s">
        <v>425</v>
      </c>
      <c r="M525" s="14" t="s">
        <v>515</v>
      </c>
      <c r="N525" s="14" t="s">
        <v>515</v>
      </c>
      <c r="O525" s="14" t="s">
        <v>285</v>
      </c>
      <c r="P525" s="14"/>
      <c r="Q525" s="14"/>
      <c r="R525" s="14" t="s">
        <v>523</v>
      </c>
      <c r="S525" s="14" t="s">
        <v>439</v>
      </c>
      <c r="T525" s="35">
        <v>4600</v>
      </c>
      <c r="U525" s="14" t="s">
        <v>4</v>
      </c>
      <c r="V525" s="14">
        <v>60</v>
      </c>
      <c r="W525" s="16">
        <f>+IF(datos_arg[[#This Row],[Moneda]]="ARS",datos_arg[[#This Row],[Monto]],datos_arg[[#This Row],[Monto]]*datos_arg[[#This Row],[TC]])</f>
        <v>4600</v>
      </c>
      <c r="X525" s="16">
        <f>IFERROR(IF(datos_arg[[#This Row],[Moneda]]="USD",datos_arg[[#This Row],[Monto]],datos_arg[[#This Row],[Monto]]/datos_arg[[#This Row],[TC]]),0)</f>
        <v>76.666666666666671</v>
      </c>
      <c r="Y525" s="14"/>
    </row>
    <row r="526" spans="1:25" x14ac:dyDescent="0.25">
      <c r="A526" s="14">
        <f t="shared" si="8"/>
        <v>523</v>
      </c>
      <c r="B526" s="1">
        <v>43747</v>
      </c>
      <c r="C526" s="18">
        <f>+YEAR(datos_arg[[#This Row],[Fecha]])</f>
        <v>2019</v>
      </c>
      <c r="D526" s="18">
        <f>+MONTH(datos_arg[[#This Row],[Fecha]])</f>
        <v>10</v>
      </c>
      <c r="E526" s="14" t="s">
        <v>1016</v>
      </c>
      <c r="F526" s="14" t="s">
        <v>5364</v>
      </c>
      <c r="G526" s="14" t="s">
        <v>6701</v>
      </c>
      <c r="H526" s="14" t="s">
        <v>7</v>
      </c>
      <c r="I526" s="14" t="s">
        <v>7132</v>
      </c>
      <c r="J526" s="14" t="s">
        <v>6650</v>
      </c>
      <c r="K526" s="14" t="s">
        <v>422</v>
      </c>
      <c r="L526" s="14" t="s">
        <v>425</v>
      </c>
      <c r="M526" s="14" t="s">
        <v>169</v>
      </c>
      <c r="N526" s="14" t="s">
        <v>169</v>
      </c>
      <c r="O526" s="14" t="s">
        <v>168</v>
      </c>
      <c r="P526" s="14"/>
      <c r="Q526" s="14"/>
      <c r="R526" s="14" t="s">
        <v>5364</v>
      </c>
      <c r="S526" s="14" t="s">
        <v>440</v>
      </c>
      <c r="T526" s="35">
        <v>3000</v>
      </c>
      <c r="U526" s="14" t="s">
        <v>2</v>
      </c>
      <c r="V526" s="14">
        <v>60</v>
      </c>
      <c r="W526" s="16">
        <f>+IF(datos_arg[[#This Row],[Moneda]]="ARS",datos_arg[[#This Row],[Monto]],datos_arg[[#This Row],[Monto]]*datos_arg[[#This Row],[TC]])</f>
        <v>180000</v>
      </c>
      <c r="X526" s="16">
        <f>IFERROR(IF(datos_arg[[#This Row],[Moneda]]="USD",datos_arg[[#This Row],[Monto]],datos_arg[[#This Row],[Monto]]/datos_arg[[#This Row],[TC]]),0)</f>
        <v>3000</v>
      </c>
      <c r="Y526" s="14"/>
    </row>
    <row r="527" spans="1:25" ht="15" customHeight="1" x14ac:dyDescent="0.25">
      <c r="A527" s="14">
        <f t="shared" si="8"/>
        <v>524</v>
      </c>
      <c r="B527" s="1">
        <v>43747</v>
      </c>
      <c r="C527" s="18">
        <f>+YEAR(datos_arg[[#This Row],[Fecha]])</f>
        <v>2019</v>
      </c>
      <c r="D527" s="18">
        <f>+MONTH(datos_arg[[#This Row],[Fecha]])</f>
        <v>10</v>
      </c>
      <c r="E527" s="14" t="s">
        <v>1016</v>
      </c>
      <c r="F527" s="14" t="s">
        <v>5364</v>
      </c>
      <c r="G527" s="14" t="s">
        <v>6701</v>
      </c>
      <c r="H527" s="14" t="s">
        <v>7</v>
      </c>
      <c r="I527" s="14" t="s">
        <v>7132</v>
      </c>
      <c r="J527" s="14" t="s">
        <v>6650</v>
      </c>
      <c r="K527" s="14" t="s">
        <v>422</v>
      </c>
      <c r="L527" s="14" t="s">
        <v>425</v>
      </c>
      <c r="M527" s="14" t="s">
        <v>169</v>
      </c>
      <c r="N527" s="14" t="s">
        <v>169</v>
      </c>
      <c r="O527" s="14" t="s">
        <v>168</v>
      </c>
      <c r="P527" s="14"/>
      <c r="Q527" s="14"/>
      <c r="R527" s="14" t="s">
        <v>5364</v>
      </c>
      <c r="S527" s="14" t="s">
        <v>439</v>
      </c>
      <c r="T527" s="35">
        <v>10000</v>
      </c>
      <c r="U527" s="14" t="s">
        <v>4</v>
      </c>
      <c r="V527" s="14">
        <v>60</v>
      </c>
      <c r="W527" s="16">
        <f>+IF(datos_arg[[#This Row],[Moneda]]="ARS",datos_arg[[#This Row],[Monto]],datos_arg[[#This Row],[Monto]]*datos_arg[[#This Row],[TC]])</f>
        <v>10000</v>
      </c>
      <c r="X527" s="16">
        <f>IFERROR(IF(datos_arg[[#This Row],[Moneda]]="USD",datos_arg[[#This Row],[Monto]],datos_arg[[#This Row],[Monto]]/datos_arg[[#This Row],[TC]]),0)</f>
        <v>166.66666666666666</v>
      </c>
      <c r="Y527" s="14"/>
    </row>
    <row r="528" spans="1:25" ht="15" customHeight="1" x14ac:dyDescent="0.25">
      <c r="A528" s="14">
        <f t="shared" si="8"/>
        <v>525</v>
      </c>
      <c r="B528" s="1">
        <v>43747</v>
      </c>
      <c r="C528" s="18">
        <f>+YEAR(datos_arg[[#This Row],[Fecha]])</f>
        <v>2019</v>
      </c>
      <c r="D528" s="18">
        <f>+MONTH(datos_arg[[#This Row],[Fecha]])</f>
        <v>10</v>
      </c>
      <c r="E528" s="14" t="s">
        <v>1015</v>
      </c>
      <c r="F528" s="14" t="s">
        <v>430</v>
      </c>
      <c r="G528" s="14"/>
      <c r="H528" s="14" t="s">
        <v>7132</v>
      </c>
      <c r="I528" s="14" t="s">
        <v>7132</v>
      </c>
      <c r="J528" s="14" t="s">
        <v>425</v>
      </c>
      <c r="K528" s="14"/>
      <c r="L528" s="14" t="s">
        <v>425</v>
      </c>
      <c r="M528" s="14" t="s">
        <v>60</v>
      </c>
      <c r="N528" s="14" t="s">
        <v>26</v>
      </c>
      <c r="O528" s="14" t="s">
        <v>170</v>
      </c>
      <c r="P528" s="14"/>
      <c r="Q528" s="14"/>
      <c r="R528" s="14" t="s">
        <v>430</v>
      </c>
      <c r="S528" s="14" t="s">
        <v>439</v>
      </c>
      <c r="T528" s="35">
        <v>1500</v>
      </c>
      <c r="U528" s="14" t="s">
        <v>4</v>
      </c>
      <c r="V528" s="14">
        <v>60</v>
      </c>
      <c r="W528" s="16">
        <f>+IF(datos_arg[[#This Row],[Moneda]]="ARS",datos_arg[[#This Row],[Monto]],datos_arg[[#This Row],[Monto]]*datos_arg[[#This Row],[TC]])</f>
        <v>1500</v>
      </c>
      <c r="X528" s="16">
        <f>IFERROR(IF(datos_arg[[#This Row],[Moneda]]="USD",datos_arg[[#This Row],[Monto]],datos_arg[[#This Row],[Monto]]/datos_arg[[#This Row],[TC]]),0)</f>
        <v>25</v>
      </c>
      <c r="Y528" s="14"/>
    </row>
    <row r="529" spans="1:25" ht="15" customHeight="1" x14ac:dyDescent="0.25">
      <c r="A529" s="14">
        <f t="shared" si="8"/>
        <v>526</v>
      </c>
      <c r="B529" s="1">
        <v>43747</v>
      </c>
      <c r="C529" s="18">
        <f>+YEAR(datos_arg[[#This Row],[Fecha]])</f>
        <v>2019</v>
      </c>
      <c r="D529" s="18">
        <f>+MONTH(datos_arg[[#This Row],[Fecha]])</f>
        <v>10</v>
      </c>
      <c r="E529" s="14" t="s">
        <v>1016</v>
      </c>
      <c r="F529" s="14" t="s">
        <v>404</v>
      </c>
      <c r="G529" s="14"/>
      <c r="H529" s="14" t="s">
        <v>4114</v>
      </c>
      <c r="I529" s="14" t="s">
        <v>7132</v>
      </c>
      <c r="J529" s="14" t="s">
        <v>425</v>
      </c>
      <c r="K529" s="14"/>
      <c r="L529" s="14" t="s">
        <v>425</v>
      </c>
      <c r="M529" s="14" t="s">
        <v>129</v>
      </c>
      <c r="N529" s="14" t="s">
        <v>129</v>
      </c>
      <c r="O529" s="14" t="s">
        <v>171</v>
      </c>
      <c r="P529" s="14"/>
      <c r="Q529" s="14"/>
      <c r="R529" s="14" t="s">
        <v>404</v>
      </c>
      <c r="S529" s="14" t="s">
        <v>439</v>
      </c>
      <c r="T529" s="35">
        <v>5800</v>
      </c>
      <c r="U529" s="14" t="s">
        <v>4</v>
      </c>
      <c r="V529" s="14">
        <v>60</v>
      </c>
      <c r="W529" s="16">
        <f>+IF(datos_arg[[#This Row],[Moneda]]="ARS",datos_arg[[#This Row],[Monto]],datos_arg[[#This Row],[Monto]]*datos_arg[[#This Row],[TC]])</f>
        <v>5800</v>
      </c>
      <c r="X529" s="16">
        <f>IFERROR(IF(datos_arg[[#This Row],[Moneda]]="USD",datos_arg[[#This Row],[Monto]],datos_arg[[#This Row],[Monto]]/datos_arg[[#This Row],[TC]]),0)</f>
        <v>96.666666666666671</v>
      </c>
      <c r="Y529" s="14"/>
    </row>
    <row r="530" spans="1:25" x14ac:dyDescent="0.25">
      <c r="A530" s="14">
        <f t="shared" si="8"/>
        <v>527</v>
      </c>
      <c r="B530" s="1">
        <v>43752</v>
      </c>
      <c r="C530" s="18">
        <f>+YEAR(datos_arg[[#This Row],[Fecha]])</f>
        <v>2019</v>
      </c>
      <c r="D530" s="18">
        <f>+MONTH(datos_arg[[#This Row],[Fecha]])</f>
        <v>10</v>
      </c>
      <c r="E530" s="14" t="s">
        <v>617</v>
      </c>
      <c r="F530" s="14" t="s">
        <v>8101</v>
      </c>
      <c r="G530" s="14"/>
      <c r="H530" s="14" t="s">
        <v>8103</v>
      </c>
      <c r="I530" s="14" t="s">
        <v>8104</v>
      </c>
      <c r="J530" s="14" t="s">
        <v>472</v>
      </c>
      <c r="K530" s="14"/>
      <c r="L530" s="14" t="s">
        <v>425</v>
      </c>
      <c r="M530" s="14" t="s">
        <v>534</v>
      </c>
      <c r="N530" s="14" t="s">
        <v>740</v>
      </c>
      <c r="O530" s="14" t="s">
        <v>739</v>
      </c>
      <c r="P530" s="14"/>
      <c r="Q530" s="14">
        <v>1</v>
      </c>
      <c r="R530" s="14" t="s">
        <v>8101</v>
      </c>
      <c r="S530" s="14" t="s">
        <v>440</v>
      </c>
      <c r="T530" s="35">
        <v>1400</v>
      </c>
      <c r="U530" s="14" t="s">
        <v>2</v>
      </c>
      <c r="V530" s="14">
        <v>60</v>
      </c>
      <c r="W530" s="16">
        <f>+IF(datos_arg[[#This Row],[Moneda]]="ARS",datos_arg[[#This Row],[Monto]],datos_arg[[#This Row],[Monto]]*datos_arg[[#This Row],[TC]])</f>
        <v>84000</v>
      </c>
      <c r="X530" s="16">
        <f>IFERROR(IF(datos_arg[[#This Row],[Moneda]]="USD",datos_arg[[#This Row],[Monto]],datos_arg[[#This Row],[Monto]]/datos_arg[[#This Row],[TC]]),0)</f>
        <v>1400</v>
      </c>
      <c r="Y530" s="14"/>
    </row>
    <row r="531" spans="1:25" x14ac:dyDescent="0.25">
      <c r="A531" s="14">
        <f t="shared" si="8"/>
        <v>528</v>
      </c>
      <c r="B531" s="1">
        <v>43752</v>
      </c>
      <c r="C531" s="18">
        <f>+YEAR(datos_arg[[#This Row],[Fecha]])</f>
        <v>2019</v>
      </c>
      <c r="D531" s="18">
        <f>+MONTH(datos_arg[[#This Row],[Fecha]])</f>
        <v>10</v>
      </c>
      <c r="E531" s="14" t="s">
        <v>617</v>
      </c>
      <c r="F531" s="14" t="s">
        <v>5384</v>
      </c>
      <c r="G531" s="14"/>
      <c r="H531" s="14" t="s">
        <v>7</v>
      </c>
      <c r="I531" s="14" t="s">
        <v>7132</v>
      </c>
      <c r="J531" s="14" t="s">
        <v>472</v>
      </c>
      <c r="K531" s="14"/>
      <c r="L531" s="14" t="s">
        <v>425</v>
      </c>
      <c r="M531" s="14" t="s">
        <v>578</v>
      </c>
      <c r="N531" s="14" t="s">
        <v>25</v>
      </c>
      <c r="O531" s="14" t="s">
        <v>173</v>
      </c>
      <c r="P531" s="14"/>
      <c r="Q531" s="14">
        <v>1</v>
      </c>
      <c r="R531" s="14" t="s">
        <v>5384</v>
      </c>
      <c r="S531" s="14" t="s">
        <v>440</v>
      </c>
      <c r="T531" s="35">
        <v>780</v>
      </c>
      <c r="U531" s="14" t="s">
        <v>2</v>
      </c>
      <c r="V531" s="14">
        <v>60</v>
      </c>
      <c r="W531" s="16">
        <f>+IF(datos_arg[[#This Row],[Moneda]]="ARS",datos_arg[[#This Row],[Monto]],datos_arg[[#This Row],[Monto]]*datos_arg[[#This Row],[TC]])</f>
        <v>46800</v>
      </c>
      <c r="X531" s="16">
        <f>IFERROR(IF(datos_arg[[#This Row],[Moneda]]="USD",datos_arg[[#This Row],[Monto]],datos_arg[[#This Row],[Monto]]/datos_arg[[#This Row],[TC]]),0)</f>
        <v>780</v>
      </c>
      <c r="Y531" s="14"/>
    </row>
    <row r="532" spans="1:25" ht="15" customHeight="1" x14ac:dyDescent="0.25">
      <c r="A532" s="14">
        <f t="shared" si="8"/>
        <v>529</v>
      </c>
      <c r="B532" s="1">
        <v>43752</v>
      </c>
      <c r="C532" s="18">
        <f>+YEAR(datos_arg[[#This Row],[Fecha]])</f>
        <v>2019</v>
      </c>
      <c r="D532" s="18">
        <f>+MONTH(datos_arg[[#This Row],[Fecha]])</f>
        <v>10</v>
      </c>
      <c r="E532" s="14" t="s">
        <v>1015</v>
      </c>
      <c r="F532" s="14" t="s">
        <v>403</v>
      </c>
      <c r="G532" s="14" t="s">
        <v>970</v>
      </c>
      <c r="H532" s="14" t="s">
        <v>7132</v>
      </c>
      <c r="I532" s="14" t="s">
        <v>7132</v>
      </c>
      <c r="J532" s="14" t="s">
        <v>425</v>
      </c>
      <c r="K532" s="14"/>
      <c r="L532" s="14" t="s">
        <v>425</v>
      </c>
      <c r="M532" s="14" t="s">
        <v>493</v>
      </c>
      <c r="N532" s="14" t="s">
        <v>741</v>
      </c>
      <c r="O532" s="14" t="s">
        <v>742</v>
      </c>
      <c r="P532" s="14"/>
      <c r="Q532" s="14"/>
      <c r="R532" s="14" t="s">
        <v>970</v>
      </c>
      <c r="S532" s="14" t="s">
        <v>439</v>
      </c>
      <c r="T532" s="35">
        <v>3000</v>
      </c>
      <c r="U532" s="14" t="s">
        <v>4</v>
      </c>
      <c r="V532" s="14">
        <v>60</v>
      </c>
      <c r="W532" s="16">
        <f>+IF(datos_arg[[#This Row],[Moneda]]="ARS",datos_arg[[#This Row],[Monto]],datos_arg[[#This Row],[Monto]]*datos_arg[[#This Row],[TC]])</f>
        <v>3000</v>
      </c>
      <c r="X532" s="16">
        <f>IFERROR(IF(datos_arg[[#This Row],[Moneda]]="USD",datos_arg[[#This Row],[Monto]],datos_arg[[#This Row],[Monto]]/datos_arg[[#This Row],[TC]]),0)</f>
        <v>50</v>
      </c>
      <c r="Y532" s="14"/>
    </row>
    <row r="533" spans="1:25" ht="15" customHeight="1" x14ac:dyDescent="0.25">
      <c r="A533" s="14">
        <f t="shared" si="8"/>
        <v>530</v>
      </c>
      <c r="B533" s="1">
        <v>43753</v>
      </c>
      <c r="C533" s="18">
        <f>+YEAR(datos_arg[[#This Row],[Fecha]])</f>
        <v>2019</v>
      </c>
      <c r="D533" s="18">
        <f>+MONTH(datos_arg[[#This Row],[Fecha]])</f>
        <v>10</v>
      </c>
      <c r="E533" s="14" t="s">
        <v>617</v>
      </c>
      <c r="F533" s="14" t="s">
        <v>8101</v>
      </c>
      <c r="G533" s="14"/>
      <c r="H533" s="14" t="s">
        <v>8103</v>
      </c>
      <c r="I533" s="14" t="s">
        <v>8104</v>
      </c>
      <c r="J533" s="14" t="s">
        <v>472</v>
      </c>
      <c r="K533" s="14"/>
      <c r="L533" s="14" t="s">
        <v>425</v>
      </c>
      <c r="M533" s="14" t="s">
        <v>534</v>
      </c>
      <c r="N533" s="14" t="s">
        <v>740</v>
      </c>
      <c r="O533" s="14" t="s">
        <v>739</v>
      </c>
      <c r="P533" s="14"/>
      <c r="Q533" s="14">
        <v>0</v>
      </c>
      <c r="R533" s="14" t="s">
        <v>8101</v>
      </c>
      <c r="S533" s="14" t="s">
        <v>439</v>
      </c>
      <c r="T533" s="35">
        <v>1700</v>
      </c>
      <c r="U533" s="14" t="s">
        <v>4</v>
      </c>
      <c r="V533" s="14">
        <v>60</v>
      </c>
      <c r="W533" s="16">
        <f>+IF(datos_arg[[#This Row],[Moneda]]="ARS",datos_arg[[#This Row],[Monto]],datos_arg[[#This Row],[Monto]]*datos_arg[[#This Row],[TC]])</f>
        <v>1700</v>
      </c>
      <c r="X533" s="16">
        <f>IFERROR(IF(datos_arg[[#This Row],[Moneda]]="USD",datos_arg[[#This Row],[Monto]],datos_arg[[#This Row],[Monto]]/datos_arg[[#This Row],[TC]]),0)</f>
        <v>28.333333333333332</v>
      </c>
      <c r="Y533" s="14"/>
    </row>
    <row r="534" spans="1:25" x14ac:dyDescent="0.25">
      <c r="A534" s="14">
        <f t="shared" si="8"/>
        <v>531</v>
      </c>
      <c r="B534" s="1">
        <v>43753</v>
      </c>
      <c r="C534" s="18">
        <f>+YEAR(datos_arg[[#This Row],[Fecha]])</f>
        <v>2019</v>
      </c>
      <c r="D534" s="18">
        <f>+MONTH(datos_arg[[#This Row],[Fecha]])</f>
        <v>10</v>
      </c>
      <c r="E534" s="14" t="s">
        <v>1016</v>
      </c>
      <c r="F534" s="14" t="s">
        <v>405</v>
      </c>
      <c r="G534" s="14"/>
      <c r="H534" s="14" t="s">
        <v>433</v>
      </c>
      <c r="I534" s="14" t="s">
        <v>590</v>
      </c>
      <c r="J534" s="14" t="s">
        <v>425</v>
      </c>
      <c r="K534" s="14"/>
      <c r="L534" s="14" t="s">
        <v>425</v>
      </c>
      <c r="M534" s="14" t="s">
        <v>433</v>
      </c>
      <c r="N534" s="14" t="s">
        <v>174</v>
      </c>
      <c r="O534" s="14" t="s">
        <v>743</v>
      </c>
      <c r="P534" s="14"/>
      <c r="Q534" s="14"/>
      <c r="R534" s="14" t="s">
        <v>405</v>
      </c>
      <c r="S534" s="14" t="s">
        <v>440</v>
      </c>
      <c r="T534" s="35">
        <v>1600</v>
      </c>
      <c r="U534" s="14" t="s">
        <v>2</v>
      </c>
      <c r="V534" s="14">
        <v>60</v>
      </c>
      <c r="W534" s="16">
        <f>+IF(datos_arg[[#This Row],[Moneda]]="ARS",datos_arg[[#This Row],[Monto]],datos_arg[[#This Row],[Monto]]*datos_arg[[#This Row],[TC]])</f>
        <v>96000</v>
      </c>
      <c r="X534" s="16">
        <f>IFERROR(IF(datos_arg[[#This Row],[Moneda]]="USD",datos_arg[[#This Row],[Monto]],datos_arg[[#This Row],[Monto]]/datos_arg[[#This Row],[TC]]),0)</f>
        <v>1600</v>
      </c>
      <c r="Y534" s="14"/>
    </row>
    <row r="535" spans="1:25" ht="15" customHeight="1" x14ac:dyDescent="0.25">
      <c r="A535" s="14">
        <f t="shared" si="8"/>
        <v>532</v>
      </c>
      <c r="B535" s="1">
        <v>43753</v>
      </c>
      <c r="C535" s="18">
        <f>+YEAR(datos_arg[[#This Row],[Fecha]])</f>
        <v>2019</v>
      </c>
      <c r="D535" s="18">
        <f>+MONTH(datos_arg[[#This Row],[Fecha]])</f>
        <v>10</v>
      </c>
      <c r="E535" s="14" t="s">
        <v>1015</v>
      </c>
      <c r="F535" s="14" t="s">
        <v>430</v>
      </c>
      <c r="G535" s="14"/>
      <c r="H535" s="14" t="s">
        <v>7132</v>
      </c>
      <c r="I535" s="14" t="s">
        <v>7132</v>
      </c>
      <c r="J535" s="14" t="s">
        <v>425</v>
      </c>
      <c r="K535" s="14"/>
      <c r="L535" s="14" t="s">
        <v>425</v>
      </c>
      <c r="M535" s="14" t="s">
        <v>60</v>
      </c>
      <c r="N535" s="14" t="s">
        <v>26</v>
      </c>
      <c r="O535" s="14" t="s">
        <v>744</v>
      </c>
      <c r="P535" s="14"/>
      <c r="Q535" s="14"/>
      <c r="R535" s="14" t="s">
        <v>430</v>
      </c>
      <c r="S535" s="14" t="s">
        <v>439</v>
      </c>
      <c r="T535" s="35">
        <v>2000</v>
      </c>
      <c r="U535" s="14" t="s">
        <v>4</v>
      </c>
      <c r="V535" s="14">
        <v>60</v>
      </c>
      <c r="W535" s="16">
        <f>+IF(datos_arg[[#This Row],[Moneda]]="ARS",datos_arg[[#This Row],[Monto]],datos_arg[[#This Row],[Monto]]*datos_arg[[#This Row],[TC]])</f>
        <v>2000</v>
      </c>
      <c r="X535" s="16">
        <f>IFERROR(IF(datos_arg[[#This Row],[Moneda]]="USD",datos_arg[[#This Row],[Monto]],datos_arg[[#This Row],[Monto]]/datos_arg[[#This Row],[TC]]),0)</f>
        <v>33.333333333333336</v>
      </c>
      <c r="Y535" s="14"/>
    </row>
    <row r="536" spans="1:25" ht="15" customHeight="1" x14ac:dyDescent="0.25">
      <c r="A536" s="14">
        <f t="shared" si="8"/>
        <v>533</v>
      </c>
      <c r="B536" s="1">
        <v>43754</v>
      </c>
      <c r="C536" s="18">
        <f>+YEAR(datos_arg[[#This Row],[Fecha]])</f>
        <v>2019</v>
      </c>
      <c r="D536" s="18">
        <f>+MONTH(datos_arg[[#This Row],[Fecha]])</f>
        <v>10</v>
      </c>
      <c r="E536" s="14" t="s">
        <v>1016</v>
      </c>
      <c r="F536" s="14" t="s">
        <v>405</v>
      </c>
      <c r="G536" s="14"/>
      <c r="H536" s="14" t="s">
        <v>433</v>
      </c>
      <c r="I536" s="14" t="s">
        <v>590</v>
      </c>
      <c r="J536" s="14" t="s">
        <v>425</v>
      </c>
      <c r="K536" s="14"/>
      <c r="L536" s="14" t="s">
        <v>425</v>
      </c>
      <c r="M536" s="14" t="s">
        <v>590</v>
      </c>
      <c r="N536" s="14" t="s">
        <v>147</v>
      </c>
      <c r="O536" s="14" t="s">
        <v>591</v>
      </c>
      <c r="P536" s="14"/>
      <c r="Q536" s="14"/>
      <c r="R536" s="14" t="s">
        <v>405</v>
      </c>
      <c r="S536" s="14" t="s">
        <v>439</v>
      </c>
      <c r="T536" s="35">
        <v>4700</v>
      </c>
      <c r="U536" s="14" t="s">
        <v>4</v>
      </c>
      <c r="V536" s="14">
        <v>60</v>
      </c>
      <c r="W536" s="16">
        <f>+IF(datos_arg[[#This Row],[Moneda]]="ARS",datos_arg[[#This Row],[Monto]],datos_arg[[#This Row],[Monto]]*datos_arg[[#This Row],[TC]])</f>
        <v>4700</v>
      </c>
      <c r="X536" s="16">
        <f>IFERROR(IF(datos_arg[[#This Row],[Moneda]]="USD",datos_arg[[#This Row],[Monto]],datos_arg[[#This Row],[Monto]]/datos_arg[[#This Row],[TC]]),0)</f>
        <v>78.333333333333329</v>
      </c>
      <c r="Y536" s="14"/>
    </row>
    <row r="537" spans="1:25" ht="15" customHeight="1" x14ac:dyDescent="0.25">
      <c r="A537" s="14">
        <f t="shared" si="8"/>
        <v>534</v>
      </c>
      <c r="B537" s="1">
        <v>43754</v>
      </c>
      <c r="C537" s="18">
        <f>+YEAR(datos_arg[[#This Row],[Fecha]])</f>
        <v>2019</v>
      </c>
      <c r="D537" s="18">
        <f>+MONTH(datos_arg[[#This Row],[Fecha]])</f>
        <v>10</v>
      </c>
      <c r="E537" s="14" t="s">
        <v>1015</v>
      </c>
      <c r="F537" s="14" t="s">
        <v>403</v>
      </c>
      <c r="G537" s="14" t="s">
        <v>5383</v>
      </c>
      <c r="H537" s="14" t="s">
        <v>8103</v>
      </c>
      <c r="I537" s="14" t="s">
        <v>8104</v>
      </c>
      <c r="J537" s="14" t="s">
        <v>488</v>
      </c>
      <c r="K537" s="14" t="s">
        <v>421</v>
      </c>
      <c r="L537" s="14" t="s">
        <v>425</v>
      </c>
      <c r="M537" s="14" t="s">
        <v>746</v>
      </c>
      <c r="N537" s="14" t="s">
        <v>126</v>
      </c>
      <c r="O537" s="14" t="s">
        <v>747</v>
      </c>
      <c r="P537" s="14"/>
      <c r="Q537" s="14">
        <v>1</v>
      </c>
      <c r="R537" s="14" t="s">
        <v>5383</v>
      </c>
      <c r="S537" s="14" t="s">
        <v>439</v>
      </c>
      <c r="T537" s="35">
        <v>2850</v>
      </c>
      <c r="U537" s="14" t="s">
        <v>4</v>
      </c>
      <c r="V537" s="14">
        <v>62</v>
      </c>
      <c r="W537" s="16">
        <f>+IF(datos_arg[[#This Row],[Moneda]]="ARS",datos_arg[[#This Row],[Monto]],datos_arg[[#This Row],[Monto]]*datos_arg[[#This Row],[TC]])</f>
        <v>2850</v>
      </c>
      <c r="X537" s="16">
        <f>IFERROR(IF(datos_arg[[#This Row],[Moneda]]="USD",datos_arg[[#This Row],[Monto]],datos_arg[[#This Row],[Monto]]/datos_arg[[#This Row],[TC]]),0)</f>
        <v>45.967741935483872</v>
      </c>
      <c r="Y537" s="14"/>
    </row>
    <row r="538" spans="1:25" ht="15" customHeight="1" x14ac:dyDescent="0.25">
      <c r="A538" s="14">
        <f t="shared" si="8"/>
        <v>535</v>
      </c>
      <c r="B538" s="1">
        <v>43754</v>
      </c>
      <c r="C538" s="18">
        <f>+YEAR(datos_arg[[#This Row],[Fecha]])</f>
        <v>2019</v>
      </c>
      <c r="D538" s="18">
        <f>+MONTH(datos_arg[[#This Row],[Fecha]])</f>
        <v>10</v>
      </c>
      <c r="E538" s="14" t="s">
        <v>449</v>
      </c>
      <c r="F538" s="14" t="s">
        <v>523</v>
      </c>
      <c r="G538" s="14"/>
      <c r="H538" s="14" t="s">
        <v>433</v>
      </c>
      <c r="I538" s="14" t="s">
        <v>955</v>
      </c>
      <c r="J538" s="14" t="s">
        <v>425</v>
      </c>
      <c r="K538" s="14"/>
      <c r="L538" s="14" t="s">
        <v>425</v>
      </c>
      <c r="M538" s="14" t="s">
        <v>515</v>
      </c>
      <c r="N538" s="14" t="s">
        <v>515</v>
      </c>
      <c r="O538" s="14" t="s">
        <v>177</v>
      </c>
      <c r="P538" s="14"/>
      <c r="Q538" s="14"/>
      <c r="R538" s="14" t="s">
        <v>523</v>
      </c>
      <c r="S538" s="14" t="s">
        <v>439</v>
      </c>
      <c r="T538" s="35">
        <v>1200</v>
      </c>
      <c r="U538" s="14" t="s">
        <v>4</v>
      </c>
      <c r="V538" s="14">
        <v>62</v>
      </c>
      <c r="W538" s="16">
        <f>+IF(datos_arg[[#This Row],[Moneda]]="ARS",datos_arg[[#This Row],[Monto]],datos_arg[[#This Row],[Monto]]*datos_arg[[#This Row],[TC]])</f>
        <v>1200</v>
      </c>
      <c r="X538" s="16">
        <f>IFERROR(IF(datos_arg[[#This Row],[Moneda]]="USD",datos_arg[[#This Row],[Monto]],datos_arg[[#This Row],[Monto]]/datos_arg[[#This Row],[TC]]),0)</f>
        <v>19.35483870967742</v>
      </c>
      <c r="Y538" s="14"/>
    </row>
    <row r="539" spans="1:25" ht="15" customHeight="1" x14ac:dyDescent="0.25">
      <c r="A539" s="14">
        <f t="shared" si="8"/>
        <v>536</v>
      </c>
      <c r="B539" s="1">
        <v>43754</v>
      </c>
      <c r="C539" s="18">
        <f>+YEAR(datos_arg[[#This Row],[Fecha]])</f>
        <v>2019</v>
      </c>
      <c r="D539" s="18">
        <f>+MONTH(datos_arg[[#This Row],[Fecha]])</f>
        <v>10</v>
      </c>
      <c r="E539" s="14" t="s">
        <v>1015</v>
      </c>
      <c r="F539" s="14" t="s">
        <v>403</v>
      </c>
      <c r="G539" s="14" t="s">
        <v>5383</v>
      </c>
      <c r="H539" s="14" t="s">
        <v>7132</v>
      </c>
      <c r="I539" s="14" t="s">
        <v>7132</v>
      </c>
      <c r="J539" s="14" t="s">
        <v>425</v>
      </c>
      <c r="K539" s="14"/>
      <c r="L539" s="14" t="s">
        <v>425</v>
      </c>
      <c r="M539" s="14" t="s">
        <v>745</v>
      </c>
      <c r="N539" s="14" t="s">
        <v>176</v>
      </c>
      <c r="O539" s="14" t="s">
        <v>175</v>
      </c>
      <c r="P539" s="14"/>
      <c r="Q539" s="14"/>
      <c r="R539" s="14" t="s">
        <v>5383</v>
      </c>
      <c r="S539" s="14" t="s">
        <v>439</v>
      </c>
      <c r="T539" s="35">
        <v>41100</v>
      </c>
      <c r="U539" s="14" t="s">
        <v>4</v>
      </c>
      <c r="V539" s="14">
        <v>62</v>
      </c>
      <c r="W539" s="16">
        <f>+IF(datos_arg[[#This Row],[Moneda]]="ARS",datos_arg[[#This Row],[Monto]],datos_arg[[#This Row],[Monto]]*datos_arg[[#This Row],[TC]])</f>
        <v>41100</v>
      </c>
      <c r="X539" s="16">
        <f>IFERROR(IF(datos_arg[[#This Row],[Moneda]]="USD",datos_arg[[#This Row],[Monto]],datos_arg[[#This Row],[Monto]]/datos_arg[[#This Row],[TC]]),0)</f>
        <v>662.90322580645159</v>
      </c>
      <c r="Y539" s="14"/>
    </row>
    <row r="540" spans="1:25" x14ac:dyDescent="0.25">
      <c r="A540" s="14">
        <f t="shared" si="8"/>
        <v>537</v>
      </c>
      <c r="B540" s="1">
        <v>43754</v>
      </c>
      <c r="C540" s="18">
        <f>+YEAR(datos_arg[[#This Row],[Fecha]])</f>
        <v>2019</v>
      </c>
      <c r="D540" s="18">
        <f>+MONTH(datos_arg[[#This Row],[Fecha]])</f>
        <v>10</v>
      </c>
      <c r="E540" s="14" t="s">
        <v>408</v>
      </c>
      <c r="F540" s="14" t="s">
        <v>69</v>
      </c>
      <c r="G540" s="14"/>
      <c r="H540" s="14" t="s">
        <v>7132</v>
      </c>
      <c r="I540" s="14" t="s">
        <v>7132</v>
      </c>
      <c r="J540" s="14" t="s">
        <v>425</v>
      </c>
      <c r="K540" s="14"/>
      <c r="L540" s="14" t="s">
        <v>425</v>
      </c>
      <c r="M540" s="14" t="s">
        <v>556</v>
      </c>
      <c r="N540" s="14" t="s">
        <v>556</v>
      </c>
      <c r="O540" s="14"/>
      <c r="P540" s="14"/>
      <c r="Q540" s="14"/>
      <c r="R540" s="14" t="s">
        <v>439</v>
      </c>
      <c r="S540" s="14" t="s">
        <v>440</v>
      </c>
      <c r="T540" s="35">
        <v>2200</v>
      </c>
      <c r="U540" s="14" t="s">
        <v>2</v>
      </c>
      <c r="V540" s="14">
        <v>62</v>
      </c>
      <c r="W540" s="16">
        <f>+IF(datos_arg[[#This Row],[Moneda]]="ARS",datos_arg[[#This Row],[Monto]],datos_arg[[#This Row],[Monto]]*datos_arg[[#This Row],[TC]])</f>
        <v>136400</v>
      </c>
      <c r="X540" s="16">
        <f>IFERROR(IF(datos_arg[[#This Row],[Moneda]]="USD",datos_arg[[#This Row],[Monto]],datos_arg[[#This Row],[Monto]]/datos_arg[[#This Row],[TC]]),0)</f>
        <v>2200</v>
      </c>
      <c r="Y540" s="14"/>
    </row>
    <row r="541" spans="1:25" ht="15" customHeight="1" x14ac:dyDescent="0.25">
      <c r="A541" s="14">
        <f t="shared" si="8"/>
        <v>538</v>
      </c>
      <c r="B541" s="1">
        <v>43754</v>
      </c>
      <c r="C541" s="18">
        <f>+YEAR(datos_arg[[#This Row],[Fecha]])</f>
        <v>2019</v>
      </c>
      <c r="D541" s="18">
        <f>+MONTH(datos_arg[[#This Row],[Fecha]])</f>
        <v>10</v>
      </c>
      <c r="E541" s="14" t="s">
        <v>1015</v>
      </c>
      <c r="F541" s="14" t="s">
        <v>403</v>
      </c>
      <c r="G541" s="14" t="s">
        <v>5382</v>
      </c>
      <c r="H541" s="14" t="s">
        <v>6648</v>
      </c>
      <c r="I541" s="14" t="s">
        <v>3955</v>
      </c>
      <c r="J541" s="14" t="s">
        <v>488</v>
      </c>
      <c r="K541" s="14" t="s">
        <v>421</v>
      </c>
      <c r="L541" s="14" t="s">
        <v>421</v>
      </c>
      <c r="M541" s="14" t="s">
        <v>558</v>
      </c>
      <c r="N541" s="14" t="s">
        <v>162</v>
      </c>
      <c r="O541" s="14" t="s">
        <v>748</v>
      </c>
      <c r="P541" s="14"/>
      <c r="Q541" s="14"/>
      <c r="R541" s="14" t="s">
        <v>5382</v>
      </c>
      <c r="S541" s="14" t="s">
        <v>439</v>
      </c>
      <c r="T541" s="35">
        <v>9950</v>
      </c>
      <c r="U541" s="14" t="s">
        <v>4</v>
      </c>
      <c r="V541" s="14">
        <v>62</v>
      </c>
      <c r="W541" s="16">
        <f>+IF(datos_arg[[#This Row],[Moneda]]="ARS",datos_arg[[#This Row],[Monto]],datos_arg[[#This Row],[Monto]]*datos_arg[[#This Row],[TC]])</f>
        <v>9950</v>
      </c>
      <c r="X541" s="16">
        <f>IFERROR(IF(datos_arg[[#This Row],[Moneda]]="USD",datos_arg[[#This Row],[Monto]],datos_arg[[#This Row],[Monto]]/datos_arg[[#This Row],[TC]]),0)</f>
        <v>160.48387096774192</v>
      </c>
      <c r="Y541" s="14"/>
    </row>
    <row r="542" spans="1:25" ht="15" customHeight="1" x14ac:dyDescent="0.25">
      <c r="A542" s="14">
        <f t="shared" si="8"/>
        <v>539</v>
      </c>
      <c r="B542" s="1">
        <v>43755</v>
      </c>
      <c r="C542" s="18">
        <f>+YEAR(datos_arg[[#This Row],[Fecha]])</f>
        <v>2019</v>
      </c>
      <c r="D542" s="18">
        <f>+MONTH(datos_arg[[#This Row],[Fecha]])</f>
        <v>10</v>
      </c>
      <c r="E542" s="14" t="s">
        <v>617</v>
      </c>
      <c r="F542" s="14" t="s">
        <v>5384</v>
      </c>
      <c r="G542" s="14"/>
      <c r="H542" s="14" t="s">
        <v>7</v>
      </c>
      <c r="I542" s="14" t="s">
        <v>7132</v>
      </c>
      <c r="J542" s="14" t="s">
        <v>488</v>
      </c>
      <c r="K542" s="14" t="s">
        <v>421</v>
      </c>
      <c r="L542" s="14" t="s">
        <v>421</v>
      </c>
      <c r="M542" s="14" t="s">
        <v>488</v>
      </c>
      <c r="N542" s="14" t="s">
        <v>9</v>
      </c>
      <c r="O542" s="14" t="s">
        <v>5386</v>
      </c>
      <c r="P542" s="14"/>
      <c r="Q542" s="14">
        <v>0</v>
      </c>
      <c r="R542" s="14" t="s">
        <v>5384</v>
      </c>
      <c r="S542" s="14" t="s">
        <v>439</v>
      </c>
      <c r="T542" s="35">
        <v>12650</v>
      </c>
      <c r="U542" s="14" t="s">
        <v>4</v>
      </c>
      <c r="V542" s="14">
        <v>62</v>
      </c>
      <c r="W542" s="16">
        <f>+IF(datos_arg[[#This Row],[Moneda]]="ARS",datos_arg[[#This Row],[Monto]],datos_arg[[#This Row],[Monto]]*datos_arg[[#This Row],[TC]])</f>
        <v>12650</v>
      </c>
      <c r="X542" s="16">
        <f>IFERROR(IF(datos_arg[[#This Row],[Moneda]]="USD",datos_arg[[#This Row],[Monto]],datos_arg[[#This Row],[Monto]]/datos_arg[[#This Row],[TC]]),0)</f>
        <v>204.03225806451613</v>
      </c>
      <c r="Y542" s="14"/>
    </row>
    <row r="543" spans="1:25" ht="15" customHeight="1" x14ac:dyDescent="0.25">
      <c r="A543" s="14">
        <f t="shared" si="8"/>
        <v>540</v>
      </c>
      <c r="B543" s="1">
        <v>43755</v>
      </c>
      <c r="C543" s="18">
        <f>+YEAR(datos_arg[[#This Row],[Fecha]])</f>
        <v>2019</v>
      </c>
      <c r="D543" s="18">
        <f>+MONTH(datos_arg[[#This Row],[Fecha]])</f>
        <v>10</v>
      </c>
      <c r="E543" s="14" t="s">
        <v>617</v>
      </c>
      <c r="F543" s="14" t="s">
        <v>8101</v>
      </c>
      <c r="G543" s="14"/>
      <c r="H543" s="14" t="s">
        <v>8103</v>
      </c>
      <c r="I543" s="14" t="s">
        <v>8104</v>
      </c>
      <c r="J543" s="14" t="s">
        <v>472</v>
      </c>
      <c r="K543" s="14" t="s">
        <v>421</v>
      </c>
      <c r="L543" s="14" t="s">
        <v>421</v>
      </c>
      <c r="M543" s="14" t="s">
        <v>472</v>
      </c>
      <c r="N543" s="14" t="s">
        <v>317</v>
      </c>
      <c r="O543" s="14"/>
      <c r="P543" s="14"/>
      <c r="Q543" s="14">
        <v>1</v>
      </c>
      <c r="R543" s="14" t="s">
        <v>8101</v>
      </c>
      <c r="S543" s="14" t="s">
        <v>439</v>
      </c>
      <c r="T543" s="35">
        <v>9500</v>
      </c>
      <c r="U543" s="14" t="s">
        <v>4</v>
      </c>
      <c r="V543" s="14">
        <v>62</v>
      </c>
      <c r="W543" s="16">
        <f>+IF(datos_arg[[#This Row],[Moneda]]="ARS",datos_arg[[#This Row],[Monto]],datos_arg[[#This Row],[Monto]]*datos_arg[[#This Row],[TC]])</f>
        <v>9500</v>
      </c>
      <c r="X543" s="16">
        <f>IFERROR(IF(datos_arg[[#This Row],[Moneda]]="USD",datos_arg[[#This Row],[Monto]],datos_arg[[#This Row],[Monto]]/datos_arg[[#This Row],[TC]]),0)</f>
        <v>153.2258064516129</v>
      </c>
      <c r="Y543" s="14"/>
    </row>
    <row r="544" spans="1:25" ht="15" customHeight="1" x14ac:dyDescent="0.25">
      <c r="A544" s="14">
        <f t="shared" si="8"/>
        <v>541</v>
      </c>
      <c r="B544" s="1">
        <v>43755</v>
      </c>
      <c r="C544" s="18">
        <f>+YEAR(datos_arg[[#This Row],[Fecha]])</f>
        <v>2019</v>
      </c>
      <c r="D544" s="18">
        <f>+MONTH(datos_arg[[#This Row],[Fecha]])</f>
        <v>10</v>
      </c>
      <c r="E544" s="14" t="s">
        <v>1015</v>
      </c>
      <c r="F544" s="14" t="s">
        <v>430</v>
      </c>
      <c r="G544" s="14"/>
      <c r="H544" s="14" t="s">
        <v>7132</v>
      </c>
      <c r="I544" s="14" t="s">
        <v>7132</v>
      </c>
      <c r="J544" s="14" t="s">
        <v>425</v>
      </c>
      <c r="K544" s="14"/>
      <c r="L544" s="14" t="s">
        <v>425</v>
      </c>
      <c r="M544" s="14" t="s">
        <v>60</v>
      </c>
      <c r="N544" s="14" t="s">
        <v>26</v>
      </c>
      <c r="O544" s="14" t="s">
        <v>539</v>
      </c>
      <c r="P544" s="14"/>
      <c r="Q544" s="14"/>
      <c r="R544" s="14" t="s">
        <v>430</v>
      </c>
      <c r="S544" s="14" t="s">
        <v>439</v>
      </c>
      <c r="T544" s="35">
        <v>1000</v>
      </c>
      <c r="U544" s="14" t="s">
        <v>4</v>
      </c>
      <c r="V544" s="14">
        <v>62</v>
      </c>
      <c r="W544" s="16">
        <f>+IF(datos_arg[[#This Row],[Moneda]]="ARS",datos_arg[[#This Row],[Monto]],datos_arg[[#This Row],[Monto]]*datos_arg[[#This Row],[TC]])</f>
        <v>1000</v>
      </c>
      <c r="X544" s="16">
        <f>IFERROR(IF(datos_arg[[#This Row],[Moneda]]="USD",datos_arg[[#This Row],[Monto]],datos_arg[[#This Row],[Monto]]/datos_arg[[#This Row],[TC]]),0)</f>
        <v>16.129032258064516</v>
      </c>
      <c r="Y544" s="14"/>
    </row>
    <row r="545" spans="1:25" ht="15" customHeight="1" x14ac:dyDescent="0.25">
      <c r="A545" s="14">
        <f t="shared" si="8"/>
        <v>542</v>
      </c>
      <c r="B545" s="1">
        <v>43755</v>
      </c>
      <c r="C545" s="18">
        <f>+YEAR(datos_arg[[#This Row],[Fecha]])</f>
        <v>2019</v>
      </c>
      <c r="D545" s="18">
        <f>+MONTH(datos_arg[[#This Row],[Fecha]])</f>
        <v>10</v>
      </c>
      <c r="E545" s="14" t="s">
        <v>1015</v>
      </c>
      <c r="F545" s="14" t="s">
        <v>403</v>
      </c>
      <c r="G545" s="14" t="s">
        <v>970</v>
      </c>
      <c r="H545" s="14" t="s">
        <v>433</v>
      </c>
      <c r="I545" s="14" t="s">
        <v>955</v>
      </c>
      <c r="J545" s="14" t="s">
        <v>425</v>
      </c>
      <c r="K545" s="14"/>
      <c r="L545" s="14" t="s">
        <v>425</v>
      </c>
      <c r="M545" s="14" t="s">
        <v>749</v>
      </c>
      <c r="N545" s="14" t="s">
        <v>66</v>
      </c>
      <c r="O545" s="14" t="s">
        <v>750</v>
      </c>
      <c r="P545" s="14"/>
      <c r="Q545" s="14"/>
      <c r="R545" s="14" t="s">
        <v>970</v>
      </c>
      <c r="S545" s="14" t="s">
        <v>439</v>
      </c>
      <c r="T545" s="35">
        <v>1700</v>
      </c>
      <c r="U545" s="14" t="s">
        <v>4</v>
      </c>
      <c r="V545" s="14">
        <v>62</v>
      </c>
      <c r="W545" s="16">
        <f>+IF(datos_arg[[#This Row],[Moneda]]="ARS",datos_arg[[#This Row],[Monto]],datos_arg[[#This Row],[Monto]]*datos_arg[[#This Row],[TC]])</f>
        <v>1700</v>
      </c>
      <c r="X545" s="16">
        <f>IFERROR(IF(datos_arg[[#This Row],[Moneda]]="USD",datos_arg[[#This Row],[Monto]],datos_arg[[#This Row],[Monto]]/datos_arg[[#This Row],[TC]]),0)</f>
        <v>27.419354838709676</v>
      </c>
      <c r="Y545" s="14"/>
    </row>
    <row r="546" spans="1:25" ht="15" customHeight="1" x14ac:dyDescent="0.25">
      <c r="A546" s="14">
        <f t="shared" si="8"/>
        <v>543</v>
      </c>
      <c r="B546" s="1">
        <v>43756</v>
      </c>
      <c r="C546" s="18">
        <f>+YEAR(datos_arg[[#This Row],[Fecha]])</f>
        <v>2019</v>
      </c>
      <c r="D546" s="18">
        <f>+MONTH(datos_arg[[#This Row],[Fecha]])</f>
        <v>10</v>
      </c>
      <c r="E546" s="14" t="s">
        <v>407</v>
      </c>
      <c r="F546" s="14" t="s">
        <v>5360</v>
      </c>
      <c r="G546" s="14"/>
      <c r="H546" s="14" t="s">
        <v>7132</v>
      </c>
      <c r="I546" s="14" t="s">
        <v>7132</v>
      </c>
      <c r="J546" s="14" t="s">
        <v>425</v>
      </c>
      <c r="K546" s="14"/>
      <c r="L546" s="14" t="s">
        <v>425</v>
      </c>
      <c r="M546" s="14" t="s">
        <v>434</v>
      </c>
      <c r="N546" s="14" t="s">
        <v>434</v>
      </c>
      <c r="O546" s="14"/>
      <c r="P546" s="14"/>
      <c r="Q546" s="14"/>
      <c r="R546" s="14" t="s">
        <v>440</v>
      </c>
      <c r="S546" s="14" t="s">
        <v>443</v>
      </c>
      <c r="T546" s="35">
        <v>42113.699999999953</v>
      </c>
      <c r="U546" s="14" t="s">
        <v>4</v>
      </c>
      <c r="V546" s="14">
        <v>0</v>
      </c>
      <c r="W546" s="16">
        <f>+IF(datos_arg[[#This Row],[Moneda]]="ARS",datos_arg[[#This Row],[Monto]],datos_arg[[#This Row],[Monto]]*datos_arg[[#This Row],[TC]])</f>
        <v>42113.699999999953</v>
      </c>
      <c r="X546" s="16">
        <f>IFERROR(IF(datos_arg[[#This Row],[Moneda]]="USD",datos_arg[[#This Row],[Monto]],datos_arg[[#This Row],[Monto]]/datos_arg[[#This Row],[TC]]),0)</f>
        <v>0</v>
      </c>
      <c r="Y546" s="14"/>
    </row>
    <row r="547" spans="1:25" ht="15" customHeight="1" x14ac:dyDescent="0.25">
      <c r="A547" s="14">
        <f t="shared" si="8"/>
        <v>544</v>
      </c>
      <c r="B547" s="1">
        <v>43756</v>
      </c>
      <c r="C547" s="18">
        <f>+YEAR(datos_arg[[#This Row],[Fecha]])</f>
        <v>2019</v>
      </c>
      <c r="D547" s="18">
        <f>+MONTH(datos_arg[[#This Row],[Fecha]])</f>
        <v>10</v>
      </c>
      <c r="E547" s="14" t="s">
        <v>407</v>
      </c>
      <c r="F547" s="14" t="s">
        <v>5360</v>
      </c>
      <c r="G547" s="14"/>
      <c r="H547" s="14" t="s">
        <v>7132</v>
      </c>
      <c r="I547" s="14" t="s">
        <v>7132</v>
      </c>
      <c r="J547" s="14" t="s">
        <v>425</v>
      </c>
      <c r="K547" s="14"/>
      <c r="L547" s="14" t="s">
        <v>425</v>
      </c>
      <c r="M547" s="14" t="s">
        <v>434</v>
      </c>
      <c r="N547" s="14" t="s">
        <v>434</v>
      </c>
      <c r="O547" s="14"/>
      <c r="P547" s="14"/>
      <c r="Q547" s="14"/>
      <c r="R547" s="14" t="s">
        <v>441</v>
      </c>
      <c r="S547" s="14" t="s">
        <v>439</v>
      </c>
      <c r="T547" s="35">
        <v>12.669112903226299</v>
      </c>
      <c r="U547" s="14" t="s">
        <v>2</v>
      </c>
      <c r="V547" s="14">
        <v>0</v>
      </c>
      <c r="W547" s="16">
        <f>+IF(datos_arg[[#This Row],[Moneda]]="ARS",datos_arg[[#This Row],[Monto]],datos_arg[[#This Row],[Monto]]*datos_arg[[#This Row],[TC]])</f>
        <v>0</v>
      </c>
      <c r="X547" s="16">
        <f>IFERROR(IF(datos_arg[[#This Row],[Moneda]]="USD",datos_arg[[#This Row],[Monto]],datos_arg[[#This Row],[Monto]]/datos_arg[[#This Row],[TC]]),0)</f>
        <v>12.669112903226299</v>
      </c>
      <c r="Y547" s="14"/>
    </row>
    <row r="548" spans="1:25" ht="15" customHeight="1" x14ac:dyDescent="0.25">
      <c r="A548" s="14">
        <f t="shared" si="8"/>
        <v>545</v>
      </c>
      <c r="B548" s="1">
        <v>43756</v>
      </c>
      <c r="C548" s="18">
        <f>+YEAR(datos_arg[[#This Row],[Fecha]])</f>
        <v>2019</v>
      </c>
      <c r="D548" s="18">
        <f>+MONTH(datos_arg[[#This Row],[Fecha]])</f>
        <v>10</v>
      </c>
      <c r="E548" s="14" t="s">
        <v>617</v>
      </c>
      <c r="F548" s="14" t="s">
        <v>8101</v>
      </c>
      <c r="G548" s="14"/>
      <c r="H548" s="14" t="s">
        <v>8103</v>
      </c>
      <c r="I548" s="14" t="s">
        <v>8104</v>
      </c>
      <c r="J548" s="14" t="s">
        <v>472</v>
      </c>
      <c r="K548" s="14"/>
      <c r="L548" s="14" t="s">
        <v>425</v>
      </c>
      <c r="M548" s="14" t="s">
        <v>472</v>
      </c>
      <c r="N548" s="14" t="s">
        <v>39</v>
      </c>
      <c r="O548" s="14" t="s">
        <v>751</v>
      </c>
      <c r="P548" s="14"/>
      <c r="Q548" s="14">
        <v>0</v>
      </c>
      <c r="R548" s="14" t="s">
        <v>8101</v>
      </c>
      <c r="S548" s="14" t="s">
        <v>439</v>
      </c>
      <c r="T548" s="35">
        <v>10000</v>
      </c>
      <c r="U548" s="14" t="s">
        <v>4</v>
      </c>
      <c r="V548" s="14">
        <v>62</v>
      </c>
      <c r="W548" s="16">
        <f>+IF(datos_arg[[#This Row],[Moneda]]="ARS",datos_arg[[#This Row],[Monto]],datos_arg[[#This Row],[Monto]]*datos_arg[[#This Row],[TC]])</f>
        <v>10000</v>
      </c>
      <c r="X548" s="16">
        <f>IFERROR(IF(datos_arg[[#This Row],[Moneda]]="USD",datos_arg[[#This Row],[Monto]],datos_arg[[#This Row],[Monto]]/datos_arg[[#This Row],[TC]]),0)</f>
        <v>161.29032258064515</v>
      </c>
      <c r="Y548" s="14"/>
    </row>
    <row r="549" spans="1:25" ht="15" customHeight="1" x14ac:dyDescent="0.25">
      <c r="A549" s="14">
        <f t="shared" si="8"/>
        <v>546</v>
      </c>
      <c r="B549" s="1">
        <v>43756</v>
      </c>
      <c r="C549" s="18">
        <f>+YEAR(datos_arg[[#This Row],[Fecha]])</f>
        <v>2019</v>
      </c>
      <c r="D549" s="18">
        <f>+MONTH(datos_arg[[#This Row],[Fecha]])</f>
        <v>10</v>
      </c>
      <c r="E549" s="14" t="s">
        <v>1015</v>
      </c>
      <c r="F549" s="14" t="s">
        <v>403</v>
      </c>
      <c r="G549" s="14" t="s">
        <v>970</v>
      </c>
      <c r="H549" s="14" t="s">
        <v>7132</v>
      </c>
      <c r="I549" s="14" t="s">
        <v>7132</v>
      </c>
      <c r="J549" s="14" t="s">
        <v>425</v>
      </c>
      <c r="K549" s="14"/>
      <c r="L549" s="14" t="s">
        <v>425</v>
      </c>
      <c r="M549" s="14" t="s">
        <v>433</v>
      </c>
      <c r="N549" s="14" t="s">
        <v>752</v>
      </c>
      <c r="O549" s="14" t="s">
        <v>178</v>
      </c>
      <c r="P549" s="14"/>
      <c r="Q549" s="14"/>
      <c r="R549" s="14" t="s">
        <v>970</v>
      </c>
      <c r="S549" s="14" t="s">
        <v>439</v>
      </c>
      <c r="T549" s="35">
        <v>1500</v>
      </c>
      <c r="U549" s="14" t="s">
        <v>4</v>
      </c>
      <c r="V549" s="14">
        <v>62</v>
      </c>
      <c r="W549" s="16">
        <f>+IF(datos_arg[[#This Row],[Moneda]]="ARS",datos_arg[[#This Row],[Monto]],datos_arg[[#This Row],[Monto]]*datos_arg[[#This Row],[TC]])</f>
        <v>1500</v>
      </c>
      <c r="X549" s="16">
        <f>IFERROR(IF(datos_arg[[#This Row],[Moneda]]="USD",datos_arg[[#This Row],[Monto]],datos_arg[[#This Row],[Monto]]/datos_arg[[#This Row],[TC]]),0)</f>
        <v>24.193548387096776</v>
      </c>
      <c r="Y549" s="14"/>
    </row>
    <row r="550" spans="1:25" ht="15" customHeight="1" x14ac:dyDescent="0.25">
      <c r="A550" s="14">
        <f t="shared" si="8"/>
        <v>547</v>
      </c>
      <c r="B550" s="1">
        <v>43759</v>
      </c>
      <c r="C550" s="18">
        <f>+YEAR(datos_arg[[#This Row],[Fecha]])</f>
        <v>2019</v>
      </c>
      <c r="D550" s="18">
        <f>+MONTH(datos_arg[[#This Row],[Fecha]])</f>
        <v>10</v>
      </c>
      <c r="E550" s="14" t="s">
        <v>1015</v>
      </c>
      <c r="F550" s="14" t="s">
        <v>403</v>
      </c>
      <c r="G550" s="14" t="s">
        <v>970</v>
      </c>
      <c r="H550" s="14" t="s">
        <v>7132</v>
      </c>
      <c r="I550" s="14" t="s">
        <v>7132</v>
      </c>
      <c r="J550" s="14" t="s">
        <v>425</v>
      </c>
      <c r="K550" s="14"/>
      <c r="L550" s="14" t="s">
        <v>425</v>
      </c>
      <c r="M550" s="14" t="s">
        <v>493</v>
      </c>
      <c r="N550" s="14" t="s">
        <v>645</v>
      </c>
      <c r="O550" s="14" t="s">
        <v>759</v>
      </c>
      <c r="P550" s="14"/>
      <c r="Q550" s="14"/>
      <c r="R550" s="14" t="s">
        <v>970</v>
      </c>
      <c r="S550" s="14" t="s">
        <v>439</v>
      </c>
      <c r="T550" s="35">
        <v>900</v>
      </c>
      <c r="U550" s="14" t="s">
        <v>4</v>
      </c>
      <c r="V550" s="14">
        <v>62</v>
      </c>
      <c r="W550" s="16">
        <f>+IF(datos_arg[[#This Row],[Moneda]]="ARS",datos_arg[[#This Row],[Monto]],datos_arg[[#This Row],[Monto]]*datos_arg[[#This Row],[TC]])</f>
        <v>900</v>
      </c>
      <c r="X550" s="16">
        <f>IFERROR(IF(datos_arg[[#This Row],[Moneda]]="USD",datos_arg[[#This Row],[Monto]],datos_arg[[#This Row],[Monto]]/datos_arg[[#This Row],[TC]]),0)</f>
        <v>14.516129032258064</v>
      </c>
      <c r="Y550" s="14"/>
    </row>
    <row r="551" spans="1:25" ht="15" customHeight="1" x14ac:dyDescent="0.25">
      <c r="A551" s="14">
        <f t="shared" si="8"/>
        <v>548</v>
      </c>
      <c r="B551" s="1">
        <v>43759</v>
      </c>
      <c r="C551" s="18">
        <f>+YEAR(datos_arg[[#This Row],[Fecha]])</f>
        <v>2019</v>
      </c>
      <c r="D551" s="18">
        <f>+MONTH(datos_arg[[#This Row],[Fecha]])</f>
        <v>10</v>
      </c>
      <c r="E551" s="14" t="s">
        <v>1015</v>
      </c>
      <c r="F551" s="14" t="s">
        <v>403</v>
      </c>
      <c r="G551" s="14" t="s">
        <v>5383</v>
      </c>
      <c r="H551" s="14" t="s">
        <v>7132</v>
      </c>
      <c r="I551" s="14" t="s">
        <v>7132</v>
      </c>
      <c r="J551" s="14" t="s">
        <v>425</v>
      </c>
      <c r="K551" s="14"/>
      <c r="L551" s="14" t="s">
        <v>425</v>
      </c>
      <c r="M551" s="14" t="s">
        <v>758</v>
      </c>
      <c r="N551" s="14" t="s">
        <v>186</v>
      </c>
      <c r="O551" s="14"/>
      <c r="P551" s="14"/>
      <c r="Q551" s="14">
        <v>2</v>
      </c>
      <c r="R551" s="14" t="s">
        <v>5383</v>
      </c>
      <c r="S551" s="14" t="s">
        <v>439</v>
      </c>
      <c r="T551" s="35">
        <v>900</v>
      </c>
      <c r="U551" s="14" t="s">
        <v>4</v>
      </c>
      <c r="V551" s="14">
        <v>62</v>
      </c>
      <c r="W551" s="16">
        <f>+IF(datos_arg[[#This Row],[Moneda]]="ARS",datos_arg[[#This Row],[Monto]],datos_arg[[#This Row],[Monto]]*datos_arg[[#This Row],[TC]])</f>
        <v>900</v>
      </c>
      <c r="X551" s="16">
        <f>IFERROR(IF(datos_arg[[#This Row],[Moneda]]="USD",datos_arg[[#This Row],[Monto]],datos_arg[[#This Row],[Monto]]/datos_arg[[#This Row],[TC]]),0)</f>
        <v>14.516129032258064</v>
      </c>
      <c r="Y551" s="14"/>
    </row>
    <row r="552" spans="1:25" ht="15" customHeight="1" x14ac:dyDescent="0.25">
      <c r="A552" s="14">
        <f t="shared" si="8"/>
        <v>549</v>
      </c>
      <c r="B552" s="1">
        <v>43759</v>
      </c>
      <c r="C552" s="18">
        <f>+YEAR(datos_arg[[#This Row],[Fecha]])</f>
        <v>2019</v>
      </c>
      <c r="D552" s="18">
        <f>+MONTH(datos_arg[[#This Row],[Fecha]])</f>
        <v>10</v>
      </c>
      <c r="E552" s="14" t="s">
        <v>1015</v>
      </c>
      <c r="F552" s="14" t="s">
        <v>403</v>
      </c>
      <c r="G552" s="14" t="s">
        <v>970</v>
      </c>
      <c r="H552" s="14" t="s">
        <v>7132</v>
      </c>
      <c r="I552" s="14" t="s">
        <v>7132</v>
      </c>
      <c r="J552" s="14" t="s">
        <v>425</v>
      </c>
      <c r="K552" s="14"/>
      <c r="L552" s="14" t="s">
        <v>425</v>
      </c>
      <c r="M552" s="14" t="s">
        <v>755</v>
      </c>
      <c r="N552" s="14" t="s">
        <v>182</v>
      </c>
      <c r="O552" s="14" t="s">
        <v>181</v>
      </c>
      <c r="P552" s="14"/>
      <c r="Q552" s="14"/>
      <c r="R552" s="14" t="s">
        <v>970</v>
      </c>
      <c r="S552" s="14" t="s">
        <v>439</v>
      </c>
      <c r="T552" s="35">
        <v>42000</v>
      </c>
      <c r="U552" s="14" t="s">
        <v>4</v>
      </c>
      <c r="V552" s="14">
        <v>62</v>
      </c>
      <c r="W552" s="16">
        <f>+IF(datos_arg[[#This Row],[Moneda]]="ARS",datos_arg[[#This Row],[Monto]],datos_arg[[#This Row],[Monto]]*datos_arg[[#This Row],[TC]])</f>
        <v>42000</v>
      </c>
      <c r="X552" s="16">
        <f>IFERROR(IF(datos_arg[[#This Row],[Moneda]]="USD",datos_arg[[#This Row],[Monto]],datos_arg[[#This Row],[Monto]]/datos_arg[[#This Row],[TC]]),0)</f>
        <v>677.41935483870964</v>
      </c>
      <c r="Y552" s="14"/>
    </row>
    <row r="553" spans="1:25" ht="15" customHeight="1" x14ac:dyDescent="0.25">
      <c r="A553" s="14">
        <f t="shared" si="8"/>
        <v>550</v>
      </c>
      <c r="B553" s="1">
        <v>43759</v>
      </c>
      <c r="C553" s="18">
        <f>+YEAR(datos_arg[[#This Row],[Fecha]])</f>
        <v>2019</v>
      </c>
      <c r="D553" s="18">
        <f>+MONTH(datos_arg[[#This Row],[Fecha]])</f>
        <v>10</v>
      </c>
      <c r="E553" s="14" t="s">
        <v>1015</v>
      </c>
      <c r="F553" s="14" t="s">
        <v>403</v>
      </c>
      <c r="G553" s="14" t="s">
        <v>970</v>
      </c>
      <c r="H553" s="14" t="s">
        <v>7132</v>
      </c>
      <c r="I553" s="14" t="s">
        <v>7132</v>
      </c>
      <c r="J553" s="14" t="s">
        <v>425</v>
      </c>
      <c r="K553" s="14"/>
      <c r="L553" s="14" t="s">
        <v>425</v>
      </c>
      <c r="M553" s="14" t="s">
        <v>433</v>
      </c>
      <c r="N553" s="14" t="s">
        <v>185</v>
      </c>
      <c r="O553" s="14" t="s">
        <v>184</v>
      </c>
      <c r="P553" s="14"/>
      <c r="Q553" s="14"/>
      <c r="R553" s="14" t="s">
        <v>970</v>
      </c>
      <c r="S553" s="14" t="s">
        <v>439</v>
      </c>
      <c r="T553" s="35">
        <v>1000</v>
      </c>
      <c r="U553" s="14" t="s">
        <v>4</v>
      </c>
      <c r="V553" s="14">
        <v>62</v>
      </c>
      <c r="W553" s="16">
        <f>+IF(datos_arg[[#This Row],[Moneda]]="ARS",datos_arg[[#This Row],[Monto]],datos_arg[[#This Row],[Monto]]*datos_arg[[#This Row],[TC]])</f>
        <v>1000</v>
      </c>
      <c r="X553" s="16">
        <f>IFERROR(IF(datos_arg[[#This Row],[Moneda]]="USD",datos_arg[[#This Row],[Monto]],datos_arg[[#This Row],[Monto]]/datos_arg[[#This Row],[TC]]),0)</f>
        <v>16.129032258064516</v>
      </c>
      <c r="Y553" s="14"/>
    </row>
    <row r="554" spans="1:25" ht="15" customHeight="1" x14ac:dyDescent="0.25">
      <c r="A554" s="14">
        <f t="shared" si="8"/>
        <v>551</v>
      </c>
      <c r="B554" s="1">
        <v>43759</v>
      </c>
      <c r="C554" s="18">
        <f>+YEAR(datos_arg[[#This Row],[Fecha]])</f>
        <v>2019</v>
      </c>
      <c r="D554" s="18">
        <f>+MONTH(datos_arg[[#This Row],[Fecha]])</f>
        <v>10</v>
      </c>
      <c r="E554" s="14" t="s">
        <v>449</v>
      </c>
      <c r="F554" s="14" t="s">
        <v>523</v>
      </c>
      <c r="G554" s="14"/>
      <c r="H554" s="14" t="s">
        <v>4114</v>
      </c>
      <c r="I554" s="14" t="s">
        <v>7132</v>
      </c>
      <c r="J554" s="14" t="s">
        <v>425</v>
      </c>
      <c r="K554" s="14"/>
      <c r="L554" s="14" t="s">
        <v>425</v>
      </c>
      <c r="M554" s="14" t="s">
        <v>515</v>
      </c>
      <c r="N554" s="14" t="s">
        <v>515</v>
      </c>
      <c r="O554" s="14" t="s">
        <v>757</v>
      </c>
      <c r="P554" s="14"/>
      <c r="Q554" s="14"/>
      <c r="R554" s="14" t="s">
        <v>523</v>
      </c>
      <c r="S554" s="14" t="s">
        <v>439</v>
      </c>
      <c r="T554" s="35">
        <v>2000</v>
      </c>
      <c r="U554" s="14" t="s">
        <v>4</v>
      </c>
      <c r="V554" s="14">
        <v>62</v>
      </c>
      <c r="W554" s="16">
        <f>+IF(datos_arg[[#This Row],[Moneda]]="ARS",datos_arg[[#This Row],[Monto]],datos_arg[[#This Row],[Monto]]*datos_arg[[#This Row],[TC]])</f>
        <v>2000</v>
      </c>
      <c r="X554" s="16">
        <f>IFERROR(IF(datos_arg[[#This Row],[Moneda]]="USD",datos_arg[[#This Row],[Monto]],datos_arg[[#This Row],[Monto]]/datos_arg[[#This Row],[TC]]),0)</f>
        <v>32.258064516129032</v>
      </c>
      <c r="Y554" s="14"/>
    </row>
    <row r="555" spans="1:25" ht="15" customHeight="1" x14ac:dyDescent="0.25">
      <c r="A555" s="14">
        <f t="shared" si="8"/>
        <v>552</v>
      </c>
      <c r="B555" s="1">
        <v>43759</v>
      </c>
      <c r="C555" s="18">
        <f>+YEAR(datos_arg[[#This Row],[Fecha]])</f>
        <v>2019</v>
      </c>
      <c r="D555" s="18">
        <f>+MONTH(datos_arg[[#This Row],[Fecha]])</f>
        <v>10</v>
      </c>
      <c r="E555" s="14" t="s">
        <v>1015</v>
      </c>
      <c r="F555" s="14" t="s">
        <v>403</v>
      </c>
      <c r="G555" s="14" t="s">
        <v>970</v>
      </c>
      <c r="H555" s="14" t="s">
        <v>7132</v>
      </c>
      <c r="I555" s="14" t="s">
        <v>7132</v>
      </c>
      <c r="J555" s="14" t="s">
        <v>425</v>
      </c>
      <c r="K555" s="14"/>
      <c r="L555" s="14" t="s">
        <v>425</v>
      </c>
      <c r="M555" s="14" t="s">
        <v>755</v>
      </c>
      <c r="N555" s="14" t="s">
        <v>100</v>
      </c>
      <c r="O555" s="14" t="s">
        <v>180</v>
      </c>
      <c r="P555" s="14"/>
      <c r="Q555" s="14"/>
      <c r="R555" s="14" t="s">
        <v>970</v>
      </c>
      <c r="S555" s="14" t="s">
        <v>439</v>
      </c>
      <c r="T555" s="35">
        <v>30000</v>
      </c>
      <c r="U555" s="14" t="s">
        <v>4</v>
      </c>
      <c r="V555" s="14">
        <v>62</v>
      </c>
      <c r="W555" s="16">
        <f>+IF(datos_arg[[#This Row],[Moneda]]="ARS",datos_arg[[#This Row],[Monto]],datos_arg[[#This Row],[Monto]]*datos_arg[[#This Row],[TC]])</f>
        <v>30000</v>
      </c>
      <c r="X555" s="16">
        <f>IFERROR(IF(datos_arg[[#This Row],[Moneda]]="USD",datos_arg[[#This Row],[Monto]],datos_arg[[#This Row],[Monto]]/datos_arg[[#This Row],[TC]]),0)</f>
        <v>483.87096774193549</v>
      </c>
      <c r="Y555" s="14"/>
    </row>
    <row r="556" spans="1:25" ht="15" customHeight="1" x14ac:dyDescent="0.25">
      <c r="A556" s="14">
        <f t="shared" si="8"/>
        <v>553</v>
      </c>
      <c r="B556" s="1">
        <v>43759</v>
      </c>
      <c r="C556" s="18">
        <f>+YEAR(datos_arg[[#This Row],[Fecha]])</f>
        <v>2019</v>
      </c>
      <c r="D556" s="18">
        <f>+MONTH(datos_arg[[#This Row],[Fecha]])</f>
        <v>10</v>
      </c>
      <c r="E556" s="14" t="s">
        <v>1015</v>
      </c>
      <c r="F556" s="14" t="s">
        <v>403</v>
      </c>
      <c r="G556" s="14" t="s">
        <v>970</v>
      </c>
      <c r="H556" s="14" t="s">
        <v>433</v>
      </c>
      <c r="I556" s="14" t="s">
        <v>955</v>
      </c>
      <c r="J556" s="14" t="s">
        <v>425</v>
      </c>
      <c r="K556" s="14"/>
      <c r="L556" s="14" t="s">
        <v>425</v>
      </c>
      <c r="M556" s="14" t="s">
        <v>773</v>
      </c>
      <c r="N556" s="14" t="s">
        <v>183</v>
      </c>
      <c r="O556" s="14" t="s">
        <v>756</v>
      </c>
      <c r="P556" s="14"/>
      <c r="Q556" s="14"/>
      <c r="R556" s="14" t="s">
        <v>970</v>
      </c>
      <c r="S556" s="14" t="s">
        <v>439</v>
      </c>
      <c r="T556" s="35">
        <v>14000</v>
      </c>
      <c r="U556" s="14" t="s">
        <v>4</v>
      </c>
      <c r="V556" s="14">
        <v>62</v>
      </c>
      <c r="W556" s="16">
        <f>+IF(datos_arg[[#This Row],[Moneda]]="ARS",datos_arg[[#This Row],[Monto]],datos_arg[[#This Row],[Monto]]*datos_arg[[#This Row],[TC]])</f>
        <v>14000</v>
      </c>
      <c r="X556" s="16">
        <f>IFERROR(IF(datos_arg[[#This Row],[Moneda]]="USD",datos_arg[[#This Row],[Monto]],datos_arg[[#This Row],[Monto]]/datos_arg[[#This Row],[TC]]),0)</f>
        <v>225.80645161290323</v>
      </c>
      <c r="Y556" s="14"/>
    </row>
    <row r="557" spans="1:25" ht="15" customHeight="1" x14ac:dyDescent="0.25">
      <c r="A557" s="14">
        <f t="shared" si="8"/>
        <v>554</v>
      </c>
      <c r="B557" s="1">
        <v>43759</v>
      </c>
      <c r="C557" s="18">
        <f>+YEAR(datos_arg[[#This Row],[Fecha]])</f>
        <v>2019</v>
      </c>
      <c r="D557" s="18">
        <f>+MONTH(datos_arg[[#This Row],[Fecha]])</f>
        <v>10</v>
      </c>
      <c r="E557" s="14" t="s">
        <v>1015</v>
      </c>
      <c r="F557" s="14" t="s">
        <v>403</v>
      </c>
      <c r="G557" s="14" t="s">
        <v>970</v>
      </c>
      <c r="H557" s="14" t="s">
        <v>7132</v>
      </c>
      <c r="I557" s="14" t="s">
        <v>7132</v>
      </c>
      <c r="J557" s="14" t="s">
        <v>425</v>
      </c>
      <c r="K557" s="14"/>
      <c r="L557" s="14" t="s">
        <v>425</v>
      </c>
      <c r="M557" s="14" t="s">
        <v>493</v>
      </c>
      <c r="N557" s="14" t="s">
        <v>741</v>
      </c>
      <c r="O557" s="14" t="s">
        <v>760</v>
      </c>
      <c r="P557" s="14"/>
      <c r="Q557" s="14"/>
      <c r="R557" s="14" t="s">
        <v>970</v>
      </c>
      <c r="S557" s="14" t="s">
        <v>439</v>
      </c>
      <c r="T557" s="35">
        <v>2500</v>
      </c>
      <c r="U557" s="14" t="s">
        <v>4</v>
      </c>
      <c r="V557" s="14">
        <v>62</v>
      </c>
      <c r="W557" s="16">
        <f>+IF(datos_arg[[#This Row],[Moneda]]="ARS",datos_arg[[#This Row],[Monto]],datos_arg[[#This Row],[Monto]]*datos_arg[[#This Row],[TC]])</f>
        <v>2500</v>
      </c>
      <c r="X557" s="16">
        <f>IFERROR(IF(datos_arg[[#This Row],[Moneda]]="USD",datos_arg[[#This Row],[Monto]],datos_arg[[#This Row],[Monto]]/datos_arg[[#This Row],[TC]]),0)</f>
        <v>40.322580645161288</v>
      </c>
      <c r="Y557" s="14"/>
    </row>
    <row r="558" spans="1:25" x14ac:dyDescent="0.25">
      <c r="A558" s="14">
        <f t="shared" si="8"/>
        <v>555</v>
      </c>
      <c r="B558" s="1">
        <v>43759</v>
      </c>
      <c r="C558" s="18">
        <f>+YEAR(datos_arg[[#This Row],[Fecha]])</f>
        <v>2019</v>
      </c>
      <c r="D558" s="18">
        <f>+MONTH(datos_arg[[#This Row],[Fecha]])</f>
        <v>10</v>
      </c>
      <c r="E558" s="14" t="s">
        <v>5358</v>
      </c>
      <c r="F558" s="14" t="s">
        <v>969</v>
      </c>
      <c r="G558" s="14"/>
      <c r="H558" s="14" t="s">
        <v>7132</v>
      </c>
      <c r="I558" s="14" t="s">
        <v>7132</v>
      </c>
      <c r="J558" s="14" t="s">
        <v>425</v>
      </c>
      <c r="K558" s="14"/>
      <c r="L558" s="14" t="s">
        <v>425</v>
      </c>
      <c r="M558" s="14" t="s">
        <v>753</v>
      </c>
      <c r="N558" s="14" t="s">
        <v>754</v>
      </c>
      <c r="O558" s="14" t="s">
        <v>179</v>
      </c>
      <c r="P558" s="14"/>
      <c r="Q558" s="14">
        <v>1</v>
      </c>
      <c r="R558" s="14" t="s">
        <v>969</v>
      </c>
      <c r="S558" s="14" t="s">
        <v>440</v>
      </c>
      <c r="T558" s="35">
        <v>1500</v>
      </c>
      <c r="U558" s="14" t="s">
        <v>2</v>
      </c>
      <c r="V558" s="14">
        <v>62</v>
      </c>
      <c r="W558" s="16">
        <f>+IF(datos_arg[[#This Row],[Moneda]]="ARS",datos_arg[[#This Row],[Monto]],datos_arg[[#This Row],[Monto]]*datos_arg[[#This Row],[TC]])</f>
        <v>93000</v>
      </c>
      <c r="X558" s="16">
        <f>IFERROR(IF(datos_arg[[#This Row],[Moneda]]="USD",datos_arg[[#This Row],[Monto]],datos_arg[[#This Row],[Monto]]/datos_arg[[#This Row],[TC]]),0)</f>
        <v>1500</v>
      </c>
      <c r="Y558" s="14"/>
    </row>
    <row r="559" spans="1:25" ht="15" customHeight="1" x14ac:dyDescent="0.25">
      <c r="A559" s="14">
        <f t="shared" si="8"/>
        <v>556</v>
      </c>
      <c r="B559" s="1">
        <v>43760</v>
      </c>
      <c r="C559" s="18">
        <f>+YEAR(datos_arg[[#This Row],[Fecha]])</f>
        <v>2019</v>
      </c>
      <c r="D559" s="18">
        <f>+MONTH(datos_arg[[#This Row],[Fecha]])</f>
        <v>10</v>
      </c>
      <c r="E559" s="14" t="s">
        <v>1015</v>
      </c>
      <c r="F559" s="14" t="s">
        <v>403</v>
      </c>
      <c r="G559" s="14" t="s">
        <v>970</v>
      </c>
      <c r="H559" s="14" t="s">
        <v>7132</v>
      </c>
      <c r="I559" s="14" t="s">
        <v>7132</v>
      </c>
      <c r="J559" s="14" t="s">
        <v>425</v>
      </c>
      <c r="K559" s="14"/>
      <c r="L559" s="14" t="s">
        <v>425</v>
      </c>
      <c r="M559" s="14" t="s">
        <v>755</v>
      </c>
      <c r="N559" s="14" t="s">
        <v>187</v>
      </c>
      <c r="O559" s="14" t="s">
        <v>762</v>
      </c>
      <c r="P559" s="14"/>
      <c r="Q559" s="14"/>
      <c r="R559" s="14" t="s">
        <v>970</v>
      </c>
      <c r="S559" s="14" t="s">
        <v>439</v>
      </c>
      <c r="T559" s="35">
        <v>200</v>
      </c>
      <c r="U559" s="14" t="s">
        <v>4</v>
      </c>
      <c r="V559" s="14">
        <v>62</v>
      </c>
      <c r="W559" s="16">
        <f>+IF(datos_arg[[#This Row],[Moneda]]="ARS",datos_arg[[#This Row],[Monto]],datos_arg[[#This Row],[Monto]]*datos_arg[[#This Row],[TC]])</f>
        <v>200</v>
      </c>
      <c r="X559" s="16">
        <f>IFERROR(IF(datos_arg[[#This Row],[Moneda]]="USD",datos_arg[[#This Row],[Monto]],datos_arg[[#This Row],[Monto]]/datos_arg[[#This Row],[TC]]),0)</f>
        <v>3.225806451612903</v>
      </c>
      <c r="Y559" s="14"/>
    </row>
    <row r="560" spans="1:25" ht="15" customHeight="1" x14ac:dyDescent="0.25">
      <c r="A560" s="14">
        <f t="shared" si="8"/>
        <v>557</v>
      </c>
      <c r="B560" s="1">
        <v>43760</v>
      </c>
      <c r="C560" s="18">
        <f>+YEAR(datos_arg[[#This Row],[Fecha]])</f>
        <v>2019</v>
      </c>
      <c r="D560" s="18">
        <f>+MONTH(datos_arg[[#This Row],[Fecha]])</f>
        <v>10</v>
      </c>
      <c r="E560" s="14" t="s">
        <v>408</v>
      </c>
      <c r="F560" s="14" t="s">
        <v>406</v>
      </c>
      <c r="G560" s="14"/>
      <c r="H560" s="14" t="s">
        <v>7132</v>
      </c>
      <c r="I560" s="14" t="s">
        <v>7132</v>
      </c>
      <c r="J560" s="14" t="s">
        <v>425</v>
      </c>
      <c r="K560" s="14"/>
      <c r="L560" s="14" t="s">
        <v>425</v>
      </c>
      <c r="M560" s="14" t="s">
        <v>27</v>
      </c>
      <c r="N560" s="14" t="s">
        <v>27</v>
      </c>
      <c r="O560" s="14" t="s">
        <v>527</v>
      </c>
      <c r="P560" s="14"/>
      <c r="Q560" s="14"/>
      <c r="R560" s="14" t="s">
        <v>440</v>
      </c>
      <c r="S560" s="14" t="s">
        <v>446</v>
      </c>
      <c r="T560" s="35">
        <v>15000</v>
      </c>
      <c r="U560" s="14" t="s">
        <v>2</v>
      </c>
      <c r="V560" s="14">
        <v>62</v>
      </c>
      <c r="W560" s="16">
        <f>+IF(datos_arg[[#This Row],[Moneda]]="ARS",datos_arg[[#This Row],[Monto]],datos_arg[[#This Row],[Monto]]*datos_arg[[#This Row],[TC]])</f>
        <v>930000</v>
      </c>
      <c r="X560" s="16">
        <f>IFERROR(IF(datos_arg[[#This Row],[Moneda]]="USD",datos_arg[[#This Row],[Monto]],datos_arg[[#This Row],[Monto]]/datos_arg[[#This Row],[TC]]),0)</f>
        <v>15000</v>
      </c>
      <c r="Y560" s="14"/>
    </row>
    <row r="561" spans="1:25" ht="15" customHeight="1" x14ac:dyDescent="0.25">
      <c r="A561" s="14">
        <f t="shared" si="8"/>
        <v>558</v>
      </c>
      <c r="B561" s="1">
        <v>43760</v>
      </c>
      <c r="C561" s="18">
        <f>+YEAR(datos_arg[[#This Row],[Fecha]])</f>
        <v>2019</v>
      </c>
      <c r="D561" s="18">
        <f>+MONTH(datos_arg[[#This Row],[Fecha]])</f>
        <v>10</v>
      </c>
      <c r="E561" s="14" t="s">
        <v>449</v>
      </c>
      <c r="F561" s="14" t="s">
        <v>523</v>
      </c>
      <c r="G561" s="14"/>
      <c r="H561" s="14" t="s">
        <v>7132</v>
      </c>
      <c r="I561" s="14" t="s">
        <v>7132</v>
      </c>
      <c r="J561" s="14" t="s">
        <v>425</v>
      </c>
      <c r="K561" s="14"/>
      <c r="L561" s="14" t="s">
        <v>425</v>
      </c>
      <c r="M561" s="14" t="s">
        <v>515</v>
      </c>
      <c r="N561" s="14" t="s">
        <v>515</v>
      </c>
      <c r="O561" s="14"/>
      <c r="P561" s="14"/>
      <c r="Q561" s="14"/>
      <c r="R561" s="14" t="s">
        <v>523</v>
      </c>
      <c r="S561" s="14" t="s">
        <v>439</v>
      </c>
      <c r="T561" s="35">
        <v>1200</v>
      </c>
      <c r="U561" s="14" t="s">
        <v>4</v>
      </c>
      <c r="V561" s="14">
        <v>62</v>
      </c>
      <c r="W561" s="16">
        <f>+IF(datos_arg[[#This Row],[Moneda]]="ARS",datos_arg[[#This Row],[Monto]],datos_arg[[#This Row],[Monto]]*datos_arg[[#This Row],[TC]])</f>
        <v>1200</v>
      </c>
      <c r="X561" s="16">
        <f>IFERROR(IF(datos_arg[[#This Row],[Moneda]]="USD",datos_arg[[#This Row],[Monto]],datos_arg[[#This Row],[Monto]]/datos_arg[[#This Row],[TC]]),0)</f>
        <v>19.35483870967742</v>
      </c>
      <c r="Y561" s="14"/>
    </row>
    <row r="562" spans="1:25" x14ac:dyDescent="0.25">
      <c r="A562" s="14">
        <f t="shared" si="8"/>
        <v>559</v>
      </c>
      <c r="B562" s="1">
        <v>43760</v>
      </c>
      <c r="C562" s="18">
        <f>+YEAR(datos_arg[[#This Row],[Fecha]])</f>
        <v>2019</v>
      </c>
      <c r="D562" s="18">
        <f>+MONTH(datos_arg[[#This Row],[Fecha]])</f>
        <v>10</v>
      </c>
      <c r="E562" s="14" t="s">
        <v>408</v>
      </c>
      <c r="F562" s="14" t="s">
        <v>69</v>
      </c>
      <c r="G562" s="14"/>
      <c r="H562" s="14" t="s">
        <v>7132</v>
      </c>
      <c r="I562" s="14" t="s">
        <v>7132</v>
      </c>
      <c r="J562" s="14" t="s">
        <v>425</v>
      </c>
      <c r="K562" s="14"/>
      <c r="L562" s="14" t="s">
        <v>425</v>
      </c>
      <c r="M562" s="14" t="s">
        <v>556</v>
      </c>
      <c r="N562" s="14" t="s">
        <v>556</v>
      </c>
      <c r="O562" s="14"/>
      <c r="P562" s="14"/>
      <c r="Q562" s="14"/>
      <c r="R562" s="14" t="s">
        <v>439</v>
      </c>
      <c r="S562" s="14" t="s">
        <v>440</v>
      </c>
      <c r="T562" s="35">
        <v>1300</v>
      </c>
      <c r="U562" s="14" t="s">
        <v>2</v>
      </c>
      <c r="V562" s="14">
        <v>65</v>
      </c>
      <c r="W562" s="16">
        <f>+IF(datos_arg[[#This Row],[Moneda]]="ARS",datos_arg[[#This Row],[Monto]],datos_arg[[#This Row],[Monto]]*datos_arg[[#This Row],[TC]])</f>
        <v>84500</v>
      </c>
      <c r="X562" s="16">
        <f>IFERROR(IF(datos_arg[[#This Row],[Moneda]]="USD",datos_arg[[#This Row],[Monto]],datos_arg[[#This Row],[Monto]]/datos_arg[[#This Row],[TC]]),0)</f>
        <v>1300</v>
      </c>
      <c r="Y562" s="14"/>
    </row>
    <row r="563" spans="1:25" ht="15" customHeight="1" x14ac:dyDescent="0.25">
      <c r="A563" s="14">
        <f t="shared" si="8"/>
        <v>560</v>
      </c>
      <c r="B563" s="1">
        <v>43760</v>
      </c>
      <c r="C563" s="18">
        <f>+YEAR(datos_arg[[#This Row],[Fecha]])</f>
        <v>2019</v>
      </c>
      <c r="D563" s="18">
        <f>+MONTH(datos_arg[[#This Row],[Fecha]])</f>
        <v>10</v>
      </c>
      <c r="E563" s="14" t="s">
        <v>1015</v>
      </c>
      <c r="F563" s="14" t="s">
        <v>403</v>
      </c>
      <c r="G563" s="14" t="s">
        <v>5382</v>
      </c>
      <c r="H563" s="14" t="s">
        <v>532</v>
      </c>
      <c r="I563" s="14" t="s">
        <v>7132</v>
      </c>
      <c r="J563" s="14" t="s">
        <v>425</v>
      </c>
      <c r="K563" s="14" t="s">
        <v>421</v>
      </c>
      <c r="L563" s="14" t="s">
        <v>421</v>
      </c>
      <c r="M563" s="14" t="s">
        <v>838</v>
      </c>
      <c r="N563" s="14" t="s">
        <v>189</v>
      </c>
      <c r="O563" s="14" t="s">
        <v>764</v>
      </c>
      <c r="P563" s="14"/>
      <c r="Q563" s="14"/>
      <c r="R563" s="14" t="s">
        <v>5382</v>
      </c>
      <c r="S563" s="14" t="s">
        <v>439</v>
      </c>
      <c r="T563" s="35">
        <v>10000</v>
      </c>
      <c r="U563" s="14" t="s">
        <v>4</v>
      </c>
      <c r="V563" s="14">
        <v>62</v>
      </c>
      <c r="W563" s="16">
        <f>+IF(datos_arg[[#This Row],[Moneda]]="ARS",datos_arg[[#This Row],[Monto]],datos_arg[[#This Row],[Monto]]*datos_arg[[#This Row],[TC]])</f>
        <v>10000</v>
      </c>
      <c r="X563" s="16">
        <f>IFERROR(IF(datos_arg[[#This Row],[Moneda]]="USD",datos_arg[[#This Row],[Monto]],datos_arg[[#This Row],[Monto]]/datos_arg[[#This Row],[TC]]),0)</f>
        <v>161.29032258064515</v>
      </c>
      <c r="Y563" s="14"/>
    </row>
    <row r="564" spans="1:25" ht="15" customHeight="1" x14ac:dyDescent="0.25">
      <c r="A564" s="14">
        <f t="shared" si="8"/>
        <v>561</v>
      </c>
      <c r="B564" s="1">
        <v>43760</v>
      </c>
      <c r="C564" s="18">
        <f>+YEAR(datos_arg[[#This Row],[Fecha]])</f>
        <v>2019</v>
      </c>
      <c r="D564" s="18">
        <f>+MONTH(datos_arg[[#This Row],[Fecha]])</f>
        <v>10</v>
      </c>
      <c r="E564" s="14" t="s">
        <v>1015</v>
      </c>
      <c r="F564" s="14" t="s">
        <v>403</v>
      </c>
      <c r="G564" s="14" t="s">
        <v>970</v>
      </c>
      <c r="H564" s="14" t="s">
        <v>7132</v>
      </c>
      <c r="I564" s="14" t="s">
        <v>7132</v>
      </c>
      <c r="J564" s="14" t="s">
        <v>425</v>
      </c>
      <c r="K564" s="14"/>
      <c r="L564" s="14" t="s">
        <v>425</v>
      </c>
      <c r="M564" s="14" t="s">
        <v>755</v>
      </c>
      <c r="N564" s="14" t="s">
        <v>188</v>
      </c>
      <c r="O564" s="14" t="s">
        <v>763</v>
      </c>
      <c r="P564" s="14"/>
      <c r="Q564" s="14"/>
      <c r="R564" s="14" t="s">
        <v>970</v>
      </c>
      <c r="S564" s="14" t="s">
        <v>439</v>
      </c>
      <c r="T564" s="35">
        <v>2178</v>
      </c>
      <c r="U564" s="14" t="s">
        <v>4</v>
      </c>
      <c r="V564" s="14">
        <v>62</v>
      </c>
      <c r="W564" s="16">
        <f>+IF(datos_arg[[#This Row],[Moneda]]="ARS",datos_arg[[#This Row],[Monto]],datos_arg[[#This Row],[Monto]]*datos_arg[[#This Row],[TC]])</f>
        <v>2178</v>
      </c>
      <c r="X564" s="16">
        <f>IFERROR(IF(datos_arg[[#This Row],[Moneda]]="USD",datos_arg[[#This Row],[Monto]],datos_arg[[#This Row],[Monto]]/datos_arg[[#This Row],[TC]]),0)</f>
        <v>35.12903225806452</v>
      </c>
      <c r="Y564" s="14"/>
    </row>
    <row r="565" spans="1:25" x14ac:dyDescent="0.25">
      <c r="A565" s="14">
        <f t="shared" si="8"/>
        <v>562</v>
      </c>
      <c r="B565" s="1">
        <v>43760</v>
      </c>
      <c r="C565" s="18">
        <f>+YEAR(datos_arg[[#This Row],[Fecha]])</f>
        <v>2019</v>
      </c>
      <c r="D565" s="18">
        <f>+MONTH(datos_arg[[#This Row],[Fecha]])</f>
        <v>10</v>
      </c>
      <c r="E565" s="14" t="s">
        <v>617</v>
      </c>
      <c r="F565" s="14" t="s">
        <v>6652</v>
      </c>
      <c r="G565" s="14" t="s">
        <v>6653</v>
      </c>
      <c r="H565" s="14" t="s">
        <v>6648</v>
      </c>
      <c r="I565" s="14" t="s">
        <v>3955</v>
      </c>
      <c r="J565" s="14" t="s">
        <v>731</v>
      </c>
      <c r="K565" s="14" t="s">
        <v>421</v>
      </c>
      <c r="L565" s="14" t="s">
        <v>421</v>
      </c>
      <c r="M565" s="14" t="s">
        <v>761</v>
      </c>
      <c r="N565" s="14" t="s">
        <v>258</v>
      </c>
      <c r="O565" s="14"/>
      <c r="P565" s="14"/>
      <c r="Q565" s="14">
        <v>1</v>
      </c>
      <c r="R565" s="14" t="s">
        <v>6653</v>
      </c>
      <c r="S565" s="14" t="s">
        <v>440</v>
      </c>
      <c r="T565" s="35">
        <v>1800</v>
      </c>
      <c r="U565" s="14" t="s">
        <v>2</v>
      </c>
      <c r="V565" s="14">
        <v>62</v>
      </c>
      <c r="W565" s="16">
        <f>+IF(datos_arg[[#This Row],[Moneda]]="ARS",datos_arg[[#This Row],[Monto]],datos_arg[[#This Row],[Monto]]*datos_arg[[#This Row],[TC]])</f>
        <v>111600</v>
      </c>
      <c r="X565" s="16">
        <f>IFERROR(IF(datos_arg[[#This Row],[Moneda]]="USD",datos_arg[[#This Row],[Monto]],datos_arg[[#This Row],[Monto]]/datos_arg[[#This Row],[TC]]),0)</f>
        <v>1800</v>
      </c>
      <c r="Y565" s="14"/>
    </row>
    <row r="566" spans="1:25" ht="15" customHeight="1" x14ac:dyDescent="0.25">
      <c r="A566" s="14">
        <f t="shared" si="8"/>
        <v>563</v>
      </c>
      <c r="B566" s="1">
        <v>43761</v>
      </c>
      <c r="C566" s="18">
        <f>+YEAR(datos_arg[[#This Row],[Fecha]])</f>
        <v>2019</v>
      </c>
      <c r="D566" s="18">
        <f>+MONTH(datos_arg[[#This Row],[Fecha]])</f>
        <v>10</v>
      </c>
      <c r="E566" s="14" t="s">
        <v>1015</v>
      </c>
      <c r="F566" s="14" t="s">
        <v>403</v>
      </c>
      <c r="G566" s="14" t="s">
        <v>5383</v>
      </c>
      <c r="H566" s="14" t="s">
        <v>8103</v>
      </c>
      <c r="I566" s="14" t="s">
        <v>8104</v>
      </c>
      <c r="J566" s="14" t="s">
        <v>422</v>
      </c>
      <c r="K566" s="14" t="s">
        <v>422</v>
      </c>
      <c r="L566" s="14" t="s">
        <v>422</v>
      </c>
      <c r="M566" s="14" t="s">
        <v>765</v>
      </c>
      <c r="N566" s="14" t="s">
        <v>190</v>
      </c>
      <c r="O566" s="14" t="s">
        <v>766</v>
      </c>
      <c r="P566" s="14"/>
      <c r="Q566" s="14"/>
      <c r="R566" s="14" t="s">
        <v>5383</v>
      </c>
      <c r="S566" s="14" t="s">
        <v>439</v>
      </c>
      <c r="T566" s="35">
        <v>500</v>
      </c>
      <c r="U566" s="14" t="s">
        <v>4</v>
      </c>
      <c r="V566" s="14">
        <v>65</v>
      </c>
      <c r="W566" s="16">
        <f>+IF(datos_arg[[#This Row],[Moneda]]="ARS",datos_arg[[#This Row],[Monto]],datos_arg[[#This Row],[Monto]]*datos_arg[[#This Row],[TC]])</f>
        <v>500</v>
      </c>
      <c r="X566" s="16">
        <f>IFERROR(IF(datos_arg[[#This Row],[Moneda]]="USD",datos_arg[[#This Row],[Monto]],datos_arg[[#This Row],[Monto]]/datos_arg[[#This Row],[TC]]),0)</f>
        <v>7.6923076923076925</v>
      </c>
      <c r="Y566" s="14"/>
    </row>
    <row r="567" spans="1:25" ht="15" customHeight="1" x14ac:dyDescent="0.25">
      <c r="A567" s="14">
        <f t="shared" si="8"/>
        <v>564</v>
      </c>
      <c r="B567" s="1">
        <v>43762</v>
      </c>
      <c r="C567" s="18">
        <f>+YEAR(datos_arg[[#This Row],[Fecha]])</f>
        <v>2019</v>
      </c>
      <c r="D567" s="18">
        <f>+MONTH(datos_arg[[#This Row],[Fecha]])</f>
        <v>10</v>
      </c>
      <c r="E567" s="14" t="s">
        <v>1015</v>
      </c>
      <c r="F567" s="14" t="s">
        <v>403</v>
      </c>
      <c r="G567" s="14" t="s">
        <v>970</v>
      </c>
      <c r="H567" s="14" t="s">
        <v>433</v>
      </c>
      <c r="I567" s="14" t="s">
        <v>590</v>
      </c>
      <c r="J567" s="14" t="s">
        <v>425</v>
      </c>
      <c r="K567" s="14"/>
      <c r="L567" s="14" t="s">
        <v>425</v>
      </c>
      <c r="M567" s="14" t="s">
        <v>493</v>
      </c>
      <c r="N567" s="14" t="s">
        <v>43</v>
      </c>
      <c r="O567" s="14" t="s">
        <v>192</v>
      </c>
      <c r="P567" s="14"/>
      <c r="Q567" s="14"/>
      <c r="R567" s="14" t="s">
        <v>970</v>
      </c>
      <c r="S567" s="14" t="s">
        <v>439</v>
      </c>
      <c r="T567" s="35">
        <v>4000</v>
      </c>
      <c r="U567" s="14" t="s">
        <v>4</v>
      </c>
      <c r="V567" s="14">
        <v>65</v>
      </c>
      <c r="W567" s="16">
        <f>+IF(datos_arg[[#This Row],[Moneda]]="ARS",datos_arg[[#This Row],[Monto]],datos_arg[[#This Row],[Monto]]*datos_arg[[#This Row],[TC]])</f>
        <v>4000</v>
      </c>
      <c r="X567" s="16">
        <f>IFERROR(IF(datos_arg[[#This Row],[Moneda]]="USD",datos_arg[[#This Row],[Monto]],datos_arg[[#This Row],[Monto]]/datos_arg[[#This Row],[TC]]),0)</f>
        <v>61.53846153846154</v>
      </c>
      <c r="Y567" s="14"/>
    </row>
    <row r="568" spans="1:25" ht="15" customHeight="1" x14ac:dyDescent="0.25">
      <c r="A568" s="14">
        <f t="shared" si="8"/>
        <v>565</v>
      </c>
      <c r="B568" s="1">
        <v>43762</v>
      </c>
      <c r="C568" s="18">
        <f>+YEAR(datos_arg[[#This Row],[Fecha]])</f>
        <v>2019</v>
      </c>
      <c r="D568" s="18">
        <f>+MONTH(datos_arg[[#This Row],[Fecha]])</f>
        <v>10</v>
      </c>
      <c r="E568" s="14" t="s">
        <v>449</v>
      </c>
      <c r="F568" s="14" t="s">
        <v>44</v>
      </c>
      <c r="G568" s="14"/>
      <c r="H568" s="14" t="s">
        <v>7132</v>
      </c>
      <c r="I568" s="14" t="s">
        <v>7132</v>
      </c>
      <c r="J568" s="14" t="s">
        <v>425</v>
      </c>
      <c r="K568" s="14"/>
      <c r="L568" s="14" t="s">
        <v>425</v>
      </c>
      <c r="M568" s="14" t="s">
        <v>191</v>
      </c>
      <c r="N568" s="14" t="s">
        <v>191</v>
      </c>
      <c r="O568" s="14" t="s">
        <v>767</v>
      </c>
      <c r="P568" s="14"/>
      <c r="Q568" s="14"/>
      <c r="R568" s="14" t="s">
        <v>44</v>
      </c>
      <c r="S568" s="14" t="s">
        <v>439</v>
      </c>
      <c r="T568" s="35">
        <v>26100</v>
      </c>
      <c r="U568" s="14" t="s">
        <v>4</v>
      </c>
      <c r="V568" s="14">
        <v>65</v>
      </c>
      <c r="W568" s="16">
        <f>+IF(datos_arg[[#This Row],[Moneda]]="ARS",datos_arg[[#This Row],[Monto]],datos_arg[[#This Row],[Monto]]*datos_arg[[#This Row],[TC]])</f>
        <v>26100</v>
      </c>
      <c r="X568" s="16">
        <f>IFERROR(IF(datos_arg[[#This Row],[Moneda]]="USD",datos_arg[[#This Row],[Monto]],datos_arg[[#This Row],[Monto]]/datos_arg[[#This Row],[TC]]),0)</f>
        <v>401.53846153846155</v>
      </c>
      <c r="Y568" s="14"/>
    </row>
    <row r="569" spans="1:25" ht="15" customHeight="1" x14ac:dyDescent="0.25">
      <c r="A569" s="14">
        <f t="shared" si="8"/>
        <v>566</v>
      </c>
      <c r="B569" s="1">
        <v>43762</v>
      </c>
      <c r="C569" s="18">
        <f>+YEAR(datos_arg[[#This Row],[Fecha]])</f>
        <v>2019</v>
      </c>
      <c r="D569" s="18">
        <f>+MONTH(datos_arg[[#This Row],[Fecha]])</f>
        <v>10</v>
      </c>
      <c r="E569" s="14" t="s">
        <v>1015</v>
      </c>
      <c r="F569" s="14" t="s">
        <v>430</v>
      </c>
      <c r="G569" s="14"/>
      <c r="H569" s="14" t="s">
        <v>7132</v>
      </c>
      <c r="I569" s="14" t="s">
        <v>7132</v>
      </c>
      <c r="J569" s="14" t="s">
        <v>425</v>
      </c>
      <c r="K569" s="14"/>
      <c r="L569" s="14" t="s">
        <v>425</v>
      </c>
      <c r="M569" s="14" t="s">
        <v>60</v>
      </c>
      <c r="N569" s="14" t="s">
        <v>26</v>
      </c>
      <c r="O569" s="14" t="s">
        <v>193</v>
      </c>
      <c r="P569" s="14"/>
      <c r="Q569" s="14"/>
      <c r="R569" s="14" t="s">
        <v>430</v>
      </c>
      <c r="S569" s="14" t="s">
        <v>439</v>
      </c>
      <c r="T569" s="35">
        <v>1000</v>
      </c>
      <c r="U569" s="14" t="s">
        <v>4</v>
      </c>
      <c r="V569" s="14">
        <v>65</v>
      </c>
      <c r="W569" s="16">
        <f>+IF(datos_arg[[#This Row],[Moneda]]="ARS",datos_arg[[#This Row],[Monto]],datos_arg[[#This Row],[Monto]]*datos_arg[[#This Row],[TC]])</f>
        <v>1000</v>
      </c>
      <c r="X569" s="16">
        <f>IFERROR(IF(datos_arg[[#This Row],[Moneda]]="USD",datos_arg[[#This Row],[Monto]],datos_arg[[#This Row],[Monto]]/datos_arg[[#This Row],[TC]]),0)</f>
        <v>15.384615384615385</v>
      </c>
      <c r="Y569" s="14"/>
    </row>
    <row r="570" spans="1:25" x14ac:dyDescent="0.25">
      <c r="A570" s="14">
        <f t="shared" si="8"/>
        <v>567</v>
      </c>
      <c r="B570" s="1">
        <v>43763</v>
      </c>
      <c r="C570" s="18">
        <f>+YEAR(datos_arg[[#This Row],[Fecha]])</f>
        <v>2019</v>
      </c>
      <c r="D570" s="18">
        <f>+MONTH(datos_arg[[#This Row],[Fecha]])</f>
        <v>10</v>
      </c>
      <c r="E570" s="14" t="s">
        <v>617</v>
      </c>
      <c r="F570" s="14" t="s">
        <v>8101</v>
      </c>
      <c r="G570" s="14"/>
      <c r="H570" s="14" t="s">
        <v>8103</v>
      </c>
      <c r="I570" s="14" t="s">
        <v>8104</v>
      </c>
      <c r="J570" s="14" t="s">
        <v>488</v>
      </c>
      <c r="K570" s="14" t="s">
        <v>421</v>
      </c>
      <c r="L570" s="14" t="s">
        <v>421</v>
      </c>
      <c r="M570" s="14" t="s">
        <v>488</v>
      </c>
      <c r="N570" s="14" t="s">
        <v>39</v>
      </c>
      <c r="O570" s="14" t="s">
        <v>768</v>
      </c>
      <c r="P570" s="14"/>
      <c r="Q570" s="14">
        <v>0</v>
      </c>
      <c r="R570" s="14" t="s">
        <v>8101</v>
      </c>
      <c r="S570" s="14" t="s">
        <v>440</v>
      </c>
      <c r="T570" s="35">
        <v>600</v>
      </c>
      <c r="U570" s="14" t="s">
        <v>2</v>
      </c>
      <c r="V570" s="14">
        <v>65</v>
      </c>
      <c r="W570" s="16">
        <f>+IF(datos_arg[[#This Row],[Moneda]]="ARS",datos_arg[[#This Row],[Monto]],datos_arg[[#This Row],[Monto]]*datos_arg[[#This Row],[TC]])</f>
        <v>39000</v>
      </c>
      <c r="X570" s="16">
        <f>IFERROR(IF(datos_arg[[#This Row],[Moneda]]="USD",datos_arg[[#This Row],[Monto]],datos_arg[[#This Row],[Monto]]/datos_arg[[#This Row],[TC]]),0)</f>
        <v>600</v>
      </c>
      <c r="Y570" s="14"/>
    </row>
    <row r="571" spans="1:25" x14ac:dyDescent="0.25">
      <c r="A571" s="14">
        <f t="shared" si="8"/>
        <v>568</v>
      </c>
      <c r="B571" s="1">
        <v>43763</v>
      </c>
      <c r="C571" s="18">
        <f>+YEAR(datos_arg[[#This Row],[Fecha]])</f>
        <v>2019</v>
      </c>
      <c r="D571" s="18">
        <f>+MONTH(datos_arg[[#This Row],[Fecha]])</f>
        <v>10</v>
      </c>
      <c r="E571" s="14" t="s">
        <v>617</v>
      </c>
      <c r="F571" s="14" t="s">
        <v>6652</v>
      </c>
      <c r="G571" s="14" t="s">
        <v>6653</v>
      </c>
      <c r="H571" s="14" t="s">
        <v>6648</v>
      </c>
      <c r="I571" s="14" t="s">
        <v>3955</v>
      </c>
      <c r="J571" s="14" t="s">
        <v>761</v>
      </c>
      <c r="K571" s="14" t="s">
        <v>421</v>
      </c>
      <c r="L571" s="14" t="s">
        <v>421</v>
      </c>
      <c r="M571" s="14" t="s">
        <v>761</v>
      </c>
      <c r="N571" s="14" t="s">
        <v>39</v>
      </c>
      <c r="O571" s="14" t="s">
        <v>761</v>
      </c>
      <c r="P571" s="14"/>
      <c r="Q571" s="14">
        <v>0</v>
      </c>
      <c r="R571" s="14" t="s">
        <v>6653</v>
      </c>
      <c r="S571" s="14" t="s">
        <v>440</v>
      </c>
      <c r="T571" s="35">
        <v>150</v>
      </c>
      <c r="U571" s="14" t="s">
        <v>2</v>
      </c>
      <c r="V571" s="14">
        <v>65</v>
      </c>
      <c r="W571" s="16">
        <f>+IF(datos_arg[[#This Row],[Moneda]]="ARS",datos_arg[[#This Row],[Monto]],datos_arg[[#This Row],[Monto]]*datos_arg[[#This Row],[TC]])</f>
        <v>9750</v>
      </c>
      <c r="X571" s="16">
        <f>IFERROR(IF(datos_arg[[#This Row],[Moneda]]="USD",datos_arg[[#This Row],[Monto]],datos_arg[[#This Row],[Monto]]/datos_arg[[#This Row],[TC]]),0)</f>
        <v>150</v>
      </c>
      <c r="Y571" s="14"/>
    </row>
    <row r="572" spans="1:25" ht="15" customHeight="1" x14ac:dyDescent="0.25">
      <c r="A572" s="14">
        <f t="shared" si="8"/>
        <v>569</v>
      </c>
      <c r="B572" s="1">
        <v>43763</v>
      </c>
      <c r="C572" s="18">
        <f>+YEAR(datos_arg[[#This Row],[Fecha]])</f>
        <v>2019</v>
      </c>
      <c r="D572" s="18">
        <f>+MONTH(datos_arg[[#This Row],[Fecha]])</f>
        <v>10</v>
      </c>
      <c r="E572" s="14" t="s">
        <v>617</v>
      </c>
      <c r="F572" s="14" t="s">
        <v>8101</v>
      </c>
      <c r="G572" s="14"/>
      <c r="H572" s="14" t="s">
        <v>8103</v>
      </c>
      <c r="I572" s="14" t="s">
        <v>8104</v>
      </c>
      <c r="J572" s="14" t="s">
        <v>482</v>
      </c>
      <c r="K572" s="14" t="s">
        <v>420</v>
      </c>
      <c r="L572" s="14" t="s">
        <v>426</v>
      </c>
      <c r="M572" s="14" t="s">
        <v>482</v>
      </c>
      <c r="N572" s="14" t="s">
        <v>195</v>
      </c>
      <c r="O572" s="14" t="s">
        <v>194</v>
      </c>
      <c r="P572" s="14"/>
      <c r="Q572" s="14">
        <v>1</v>
      </c>
      <c r="R572" s="14" t="s">
        <v>8101</v>
      </c>
      <c r="S572" s="14" t="s">
        <v>439</v>
      </c>
      <c r="T572" s="35">
        <v>36600</v>
      </c>
      <c r="U572" s="14" t="s">
        <v>4</v>
      </c>
      <c r="V572" s="14">
        <v>65</v>
      </c>
      <c r="W572" s="16">
        <f>+IF(datos_arg[[#This Row],[Moneda]]="ARS",datos_arg[[#This Row],[Monto]],datos_arg[[#This Row],[Monto]]*datos_arg[[#This Row],[TC]])</f>
        <v>36600</v>
      </c>
      <c r="X572" s="16">
        <f>IFERROR(IF(datos_arg[[#This Row],[Moneda]]="USD",datos_arg[[#This Row],[Monto]],datos_arg[[#This Row],[Monto]]/datos_arg[[#This Row],[TC]]),0)</f>
        <v>563.07692307692309</v>
      </c>
      <c r="Y572" s="14"/>
    </row>
    <row r="573" spans="1:25" ht="15" customHeight="1" x14ac:dyDescent="0.25">
      <c r="A573" s="14">
        <f t="shared" si="8"/>
        <v>570</v>
      </c>
      <c r="B573" s="1">
        <v>43763</v>
      </c>
      <c r="C573" s="18">
        <f>+YEAR(datos_arg[[#This Row],[Fecha]])</f>
        <v>2019</v>
      </c>
      <c r="D573" s="18">
        <f>+MONTH(datos_arg[[#This Row],[Fecha]])</f>
        <v>10</v>
      </c>
      <c r="E573" s="14" t="s">
        <v>617</v>
      </c>
      <c r="F573" s="14" t="s">
        <v>8101</v>
      </c>
      <c r="G573" s="14"/>
      <c r="H573" s="14" t="s">
        <v>8103</v>
      </c>
      <c r="I573" s="14" t="s">
        <v>8104</v>
      </c>
      <c r="J573" s="14" t="s">
        <v>472</v>
      </c>
      <c r="K573" s="14" t="s">
        <v>421</v>
      </c>
      <c r="L573" s="14" t="s">
        <v>421</v>
      </c>
      <c r="M573" s="14" t="s">
        <v>472</v>
      </c>
      <c r="N573" s="14" t="s">
        <v>196</v>
      </c>
      <c r="O573" s="14" t="s">
        <v>771</v>
      </c>
      <c r="P573" s="14"/>
      <c r="Q573" s="14">
        <v>0</v>
      </c>
      <c r="R573" s="14" t="s">
        <v>8101</v>
      </c>
      <c r="S573" s="14" t="s">
        <v>439</v>
      </c>
      <c r="T573" s="35">
        <v>4600</v>
      </c>
      <c r="U573" s="14" t="s">
        <v>4</v>
      </c>
      <c r="V573" s="14">
        <v>65</v>
      </c>
      <c r="W573" s="16">
        <f>+IF(datos_arg[[#This Row],[Moneda]]="ARS",datos_arg[[#This Row],[Monto]],datos_arg[[#This Row],[Monto]]*datos_arg[[#This Row],[TC]])</f>
        <v>4600</v>
      </c>
      <c r="X573" s="16">
        <f>IFERROR(IF(datos_arg[[#This Row],[Moneda]]="USD",datos_arg[[#This Row],[Monto]],datos_arg[[#This Row],[Monto]]/datos_arg[[#This Row],[TC]]),0)</f>
        <v>70.769230769230774</v>
      </c>
      <c r="Y573" s="14"/>
    </row>
    <row r="574" spans="1:25" x14ac:dyDescent="0.25">
      <c r="A574" s="14">
        <f t="shared" si="8"/>
        <v>571</v>
      </c>
      <c r="B574" s="1">
        <v>43763</v>
      </c>
      <c r="C574" s="18">
        <f>+YEAR(datos_arg[[#This Row],[Fecha]])</f>
        <v>2019</v>
      </c>
      <c r="D574" s="18">
        <f>+MONTH(datos_arg[[#This Row],[Fecha]])</f>
        <v>10</v>
      </c>
      <c r="E574" s="14" t="s">
        <v>617</v>
      </c>
      <c r="F574" s="14" t="s">
        <v>8101</v>
      </c>
      <c r="G574" s="14"/>
      <c r="H574" s="14" t="s">
        <v>8103</v>
      </c>
      <c r="I574" s="14" t="s">
        <v>8104</v>
      </c>
      <c r="J574" s="14" t="s">
        <v>472</v>
      </c>
      <c r="K574" s="14" t="s">
        <v>421</v>
      </c>
      <c r="L574" s="14" t="s">
        <v>425</v>
      </c>
      <c r="M574" s="14" t="s">
        <v>769</v>
      </c>
      <c r="N574" s="14" t="s">
        <v>3290</v>
      </c>
      <c r="O574" s="14" t="s">
        <v>770</v>
      </c>
      <c r="P574" s="14"/>
      <c r="Q574" s="14">
        <v>1</v>
      </c>
      <c r="R574" s="14" t="s">
        <v>8101</v>
      </c>
      <c r="S574" s="14" t="s">
        <v>440</v>
      </c>
      <c r="T574" s="35">
        <v>447</v>
      </c>
      <c r="U574" s="14" t="s">
        <v>2</v>
      </c>
      <c r="V574" s="14">
        <v>65</v>
      </c>
      <c r="W574" s="16">
        <f>+IF(datos_arg[[#This Row],[Moneda]]="ARS",datos_arg[[#This Row],[Monto]],datos_arg[[#This Row],[Monto]]*datos_arg[[#This Row],[TC]])</f>
        <v>29055</v>
      </c>
      <c r="X574" s="16">
        <f>IFERROR(IF(datos_arg[[#This Row],[Moneda]]="USD",datos_arg[[#This Row],[Monto]],datos_arg[[#This Row],[Monto]]/datos_arg[[#This Row],[TC]]),0)</f>
        <v>447</v>
      </c>
      <c r="Y574" s="14"/>
    </row>
    <row r="575" spans="1:25" ht="15" customHeight="1" x14ac:dyDescent="0.25">
      <c r="A575" s="14">
        <f t="shared" si="8"/>
        <v>572</v>
      </c>
      <c r="B575" s="1">
        <v>43763</v>
      </c>
      <c r="C575" s="18">
        <f>+YEAR(datos_arg[[#This Row],[Fecha]])</f>
        <v>2019</v>
      </c>
      <c r="D575" s="18">
        <f>+MONTH(datos_arg[[#This Row],[Fecha]])</f>
        <v>10</v>
      </c>
      <c r="E575" s="14" t="s">
        <v>1015</v>
      </c>
      <c r="F575" s="14" t="s">
        <v>430</v>
      </c>
      <c r="G575" s="14"/>
      <c r="H575" s="14" t="s">
        <v>7132</v>
      </c>
      <c r="I575" s="14" t="s">
        <v>7132</v>
      </c>
      <c r="J575" s="14" t="s">
        <v>425</v>
      </c>
      <c r="K575" s="14"/>
      <c r="L575" s="14" t="s">
        <v>425</v>
      </c>
      <c r="M575" s="14" t="s">
        <v>60</v>
      </c>
      <c r="N575" s="14" t="s">
        <v>26</v>
      </c>
      <c r="O575" s="14" t="s">
        <v>193</v>
      </c>
      <c r="P575" s="14"/>
      <c r="Q575" s="14"/>
      <c r="R575" s="14" t="s">
        <v>430</v>
      </c>
      <c r="S575" s="14" t="s">
        <v>439</v>
      </c>
      <c r="T575" s="35">
        <v>1000</v>
      </c>
      <c r="U575" s="14" t="s">
        <v>4</v>
      </c>
      <c r="V575" s="14">
        <v>65</v>
      </c>
      <c r="W575" s="16">
        <f>+IF(datos_arg[[#This Row],[Moneda]]="ARS",datos_arg[[#This Row],[Monto]],datos_arg[[#This Row],[Monto]]*datos_arg[[#This Row],[TC]])</f>
        <v>1000</v>
      </c>
      <c r="X575" s="16">
        <f>IFERROR(IF(datos_arg[[#This Row],[Moneda]]="USD",datos_arg[[#This Row],[Monto]],datos_arg[[#This Row],[Monto]]/datos_arg[[#This Row],[TC]]),0)</f>
        <v>15.384615384615385</v>
      </c>
      <c r="Y575" s="14"/>
    </row>
    <row r="576" spans="1:25" x14ac:dyDescent="0.25">
      <c r="A576" s="14">
        <f t="shared" si="8"/>
        <v>573</v>
      </c>
      <c r="B576" s="1">
        <v>43763</v>
      </c>
      <c r="C576" s="18">
        <f>+YEAR(datos_arg[[#This Row],[Fecha]])</f>
        <v>2019</v>
      </c>
      <c r="D576" s="18">
        <f>+MONTH(datos_arg[[#This Row],[Fecha]])</f>
        <v>10</v>
      </c>
      <c r="E576" s="14" t="s">
        <v>617</v>
      </c>
      <c r="F576" s="14" t="s">
        <v>8101</v>
      </c>
      <c r="G576" s="14"/>
      <c r="H576" s="14" t="s">
        <v>8103</v>
      </c>
      <c r="I576" s="14" t="s">
        <v>8104</v>
      </c>
      <c r="J576" s="14" t="s">
        <v>472</v>
      </c>
      <c r="K576" s="14"/>
      <c r="L576" s="14" t="s">
        <v>425</v>
      </c>
      <c r="M576" s="14" t="s">
        <v>723</v>
      </c>
      <c r="N576" s="14" t="s">
        <v>724</v>
      </c>
      <c r="O576" s="14" t="s">
        <v>3344</v>
      </c>
      <c r="P576" s="14"/>
      <c r="Q576" s="14">
        <v>1</v>
      </c>
      <c r="R576" s="14" t="s">
        <v>8101</v>
      </c>
      <c r="S576" s="14" t="s">
        <v>440</v>
      </c>
      <c r="T576" s="35">
        <v>790</v>
      </c>
      <c r="U576" s="14" t="s">
        <v>2</v>
      </c>
      <c r="V576" s="14">
        <v>65</v>
      </c>
      <c r="W576" s="16">
        <f>+IF(datos_arg[[#This Row],[Moneda]]="ARS",datos_arg[[#This Row],[Monto]],datos_arg[[#This Row],[Monto]]*datos_arg[[#This Row],[TC]])</f>
        <v>51350</v>
      </c>
      <c r="X576" s="16">
        <f>IFERROR(IF(datos_arg[[#This Row],[Moneda]]="USD",datos_arg[[#This Row],[Monto]],datos_arg[[#This Row],[Monto]]/datos_arg[[#This Row],[TC]]),0)</f>
        <v>790</v>
      </c>
      <c r="Y576" s="14"/>
    </row>
    <row r="577" spans="1:25" ht="15" customHeight="1" x14ac:dyDescent="0.25">
      <c r="A577" s="14">
        <f t="shared" si="8"/>
        <v>574</v>
      </c>
      <c r="B577" s="1">
        <v>43764</v>
      </c>
      <c r="C577" s="18">
        <f>+YEAR(datos_arg[[#This Row],[Fecha]])</f>
        <v>2019</v>
      </c>
      <c r="D577" s="18">
        <f>+MONTH(datos_arg[[#This Row],[Fecha]])</f>
        <v>10</v>
      </c>
      <c r="E577" s="14" t="s">
        <v>1016</v>
      </c>
      <c r="F577" s="14" t="s">
        <v>5364</v>
      </c>
      <c r="G577" s="14" t="s">
        <v>6703</v>
      </c>
      <c r="H577" s="14" t="s">
        <v>532</v>
      </c>
      <c r="I577" s="14" t="s">
        <v>7132</v>
      </c>
      <c r="J577" s="14" t="s">
        <v>425</v>
      </c>
      <c r="K577" s="14"/>
      <c r="L577" s="14" t="s">
        <v>425</v>
      </c>
      <c r="M577" s="14" t="s">
        <v>198</v>
      </c>
      <c r="N577" s="14" t="s">
        <v>198</v>
      </c>
      <c r="O577" s="14" t="s">
        <v>197</v>
      </c>
      <c r="P577" s="14"/>
      <c r="Q577" s="14"/>
      <c r="R577" s="14" t="s">
        <v>5364</v>
      </c>
      <c r="S577" s="14" t="s">
        <v>439</v>
      </c>
      <c r="T577" s="35">
        <v>12000</v>
      </c>
      <c r="U577" s="14" t="s">
        <v>4</v>
      </c>
      <c r="V577" s="14">
        <v>65</v>
      </c>
      <c r="W577" s="16">
        <f>+IF(datos_arg[[#This Row],[Moneda]]="ARS",datos_arg[[#This Row],[Monto]],datos_arg[[#This Row],[Monto]]*datos_arg[[#This Row],[TC]])</f>
        <v>12000</v>
      </c>
      <c r="X577" s="16">
        <f>IFERROR(IF(datos_arg[[#This Row],[Moneda]]="USD",datos_arg[[#This Row],[Monto]],datos_arg[[#This Row],[Monto]]/datos_arg[[#This Row],[TC]]),0)</f>
        <v>184.61538461538461</v>
      </c>
      <c r="Y577" s="14"/>
    </row>
    <row r="578" spans="1:25" ht="15" customHeight="1" x14ac:dyDescent="0.25">
      <c r="A578" s="14">
        <f t="shared" si="8"/>
        <v>575</v>
      </c>
      <c r="B578" s="1">
        <v>43764</v>
      </c>
      <c r="C578" s="18">
        <f>+YEAR(datos_arg[[#This Row],[Fecha]])</f>
        <v>2019</v>
      </c>
      <c r="D578" s="18">
        <f>+MONTH(datos_arg[[#This Row],[Fecha]])</f>
        <v>10</v>
      </c>
      <c r="E578" s="14" t="s">
        <v>5358</v>
      </c>
      <c r="F578" s="14" t="s">
        <v>4109</v>
      </c>
      <c r="G578" s="14"/>
      <c r="H578" s="14" t="s">
        <v>433</v>
      </c>
      <c r="I578" s="14" t="s">
        <v>955</v>
      </c>
      <c r="J578" s="14" t="s">
        <v>425</v>
      </c>
      <c r="K578" s="14"/>
      <c r="L578" s="14" t="s">
        <v>425</v>
      </c>
      <c r="M578" s="14" t="s">
        <v>4818</v>
      </c>
      <c r="N578" s="14" t="s">
        <v>236</v>
      </c>
      <c r="O578" s="14" t="s">
        <v>3999</v>
      </c>
      <c r="P578" s="14"/>
      <c r="Q578" s="14"/>
      <c r="R578" s="14" t="s">
        <v>4109</v>
      </c>
      <c r="S578" s="14" t="s">
        <v>439</v>
      </c>
      <c r="T578" s="35">
        <v>6800</v>
      </c>
      <c r="U578" s="14" t="s">
        <v>4</v>
      </c>
      <c r="V578" s="14">
        <v>65</v>
      </c>
      <c r="W578" s="16">
        <f>+IF(datos_arg[[#This Row],[Moneda]]="ARS",datos_arg[[#This Row],[Monto]],datos_arg[[#This Row],[Monto]]*datos_arg[[#This Row],[TC]])</f>
        <v>6800</v>
      </c>
      <c r="X578" s="16">
        <f>IFERROR(IF(datos_arg[[#This Row],[Moneda]]="USD",datos_arg[[#This Row],[Monto]],datos_arg[[#This Row],[Monto]]/datos_arg[[#This Row],[TC]]),0)</f>
        <v>104.61538461538461</v>
      </c>
      <c r="Y578" s="14"/>
    </row>
    <row r="579" spans="1:25" ht="15" customHeight="1" x14ac:dyDescent="0.25">
      <c r="A579" s="14">
        <f t="shared" si="8"/>
        <v>576</v>
      </c>
      <c r="B579" s="1">
        <v>43764</v>
      </c>
      <c r="C579" s="18">
        <f>+YEAR(datos_arg[[#This Row],[Fecha]])</f>
        <v>2019</v>
      </c>
      <c r="D579" s="18">
        <f>+MONTH(datos_arg[[#This Row],[Fecha]])</f>
        <v>10</v>
      </c>
      <c r="E579" s="14" t="s">
        <v>1015</v>
      </c>
      <c r="F579" s="14" t="s">
        <v>403</v>
      </c>
      <c r="G579" s="14" t="s">
        <v>5383</v>
      </c>
      <c r="H579" s="14" t="s">
        <v>532</v>
      </c>
      <c r="I579" s="14" t="s">
        <v>7132</v>
      </c>
      <c r="J579" s="14" t="s">
        <v>425</v>
      </c>
      <c r="K579" s="14" t="s">
        <v>421</v>
      </c>
      <c r="L579" s="14" t="s">
        <v>421</v>
      </c>
      <c r="M579" s="14" t="s">
        <v>158</v>
      </c>
      <c r="N579" s="14" t="s">
        <v>58</v>
      </c>
      <c r="O579" s="14" t="s">
        <v>199</v>
      </c>
      <c r="P579" s="14"/>
      <c r="Q579" s="14"/>
      <c r="R579" s="14" t="s">
        <v>5383</v>
      </c>
      <c r="S579" s="14" t="s">
        <v>439</v>
      </c>
      <c r="T579" s="35">
        <v>6000</v>
      </c>
      <c r="U579" s="14" t="s">
        <v>4</v>
      </c>
      <c r="V579" s="14">
        <v>65</v>
      </c>
      <c r="W579" s="16">
        <f>+IF(datos_arg[[#This Row],[Moneda]]="ARS",datos_arg[[#This Row],[Monto]],datos_arg[[#This Row],[Monto]]*datos_arg[[#This Row],[TC]])</f>
        <v>6000</v>
      </c>
      <c r="X579" s="16">
        <f>IFERROR(IF(datos_arg[[#This Row],[Moneda]]="USD",datos_arg[[#This Row],[Monto]],datos_arg[[#This Row],[Monto]]/datos_arg[[#This Row],[TC]]),0)</f>
        <v>92.307692307692307</v>
      </c>
      <c r="Y579" s="14"/>
    </row>
    <row r="580" spans="1:25" x14ac:dyDescent="0.25">
      <c r="A580" s="14">
        <f t="shared" si="8"/>
        <v>577</v>
      </c>
      <c r="B580" s="1">
        <v>43766</v>
      </c>
      <c r="C580" s="18">
        <f>+YEAR(datos_arg[[#This Row],[Fecha]])</f>
        <v>2019</v>
      </c>
      <c r="D580" s="18">
        <f>+MONTH(datos_arg[[#This Row],[Fecha]])</f>
        <v>10</v>
      </c>
      <c r="E580" s="14" t="s">
        <v>449</v>
      </c>
      <c r="F580" s="14" t="s">
        <v>44</v>
      </c>
      <c r="G580" s="14"/>
      <c r="H580" s="14" t="s">
        <v>7132</v>
      </c>
      <c r="I580" s="14" t="s">
        <v>7132</v>
      </c>
      <c r="J580" s="14" t="s">
        <v>425</v>
      </c>
      <c r="K580" s="14"/>
      <c r="L580" s="14" t="s">
        <v>425</v>
      </c>
      <c r="M580" s="14" t="s">
        <v>201</v>
      </c>
      <c r="N580" s="14" t="s">
        <v>201</v>
      </c>
      <c r="O580" s="14" t="s">
        <v>200</v>
      </c>
      <c r="P580" s="14"/>
      <c r="Q580" s="14"/>
      <c r="R580" s="14" t="s">
        <v>44</v>
      </c>
      <c r="S580" s="14" t="s">
        <v>440</v>
      </c>
      <c r="T580" s="35">
        <v>500</v>
      </c>
      <c r="U580" s="14" t="s">
        <v>2</v>
      </c>
      <c r="V580" s="14">
        <v>65</v>
      </c>
      <c r="W580" s="16">
        <f>+IF(datos_arg[[#This Row],[Moneda]]="ARS",datos_arg[[#This Row],[Monto]],datos_arg[[#This Row],[Monto]]*datos_arg[[#This Row],[TC]])</f>
        <v>32500</v>
      </c>
      <c r="X580" s="16">
        <f>IFERROR(IF(datos_arg[[#This Row],[Moneda]]="USD",datos_arg[[#This Row],[Monto]],datos_arg[[#This Row],[Monto]]/datos_arg[[#This Row],[TC]]),0)</f>
        <v>500</v>
      </c>
      <c r="Y580" s="14"/>
    </row>
    <row r="581" spans="1:25" ht="15" customHeight="1" x14ac:dyDescent="0.25">
      <c r="A581" s="14">
        <f t="shared" si="8"/>
        <v>578</v>
      </c>
      <c r="B581" s="1">
        <v>43767</v>
      </c>
      <c r="C581" s="18">
        <f>+YEAR(datos_arg[[#This Row],[Fecha]])</f>
        <v>2019</v>
      </c>
      <c r="D581" s="18">
        <f>+MONTH(datos_arg[[#This Row],[Fecha]])</f>
        <v>10</v>
      </c>
      <c r="E581" s="14" t="s">
        <v>617</v>
      </c>
      <c r="F581" s="14" t="s">
        <v>8101</v>
      </c>
      <c r="G581" s="14"/>
      <c r="H581" s="14" t="s">
        <v>8103</v>
      </c>
      <c r="I581" s="14" t="s">
        <v>8104</v>
      </c>
      <c r="J581" s="14" t="s">
        <v>472</v>
      </c>
      <c r="K581" s="14"/>
      <c r="L581" s="14" t="s">
        <v>425</v>
      </c>
      <c r="M581" s="14" t="s">
        <v>578</v>
      </c>
      <c r="N581" s="14" t="s">
        <v>226</v>
      </c>
      <c r="O581" s="14" t="s">
        <v>203</v>
      </c>
      <c r="P581" s="14"/>
      <c r="Q581" s="14">
        <v>1</v>
      </c>
      <c r="R581" s="14" t="s">
        <v>8101</v>
      </c>
      <c r="S581" s="14" t="s">
        <v>439</v>
      </c>
      <c r="T581" s="35">
        <v>1200</v>
      </c>
      <c r="U581" s="14" t="s">
        <v>4</v>
      </c>
      <c r="V581" s="14">
        <v>64</v>
      </c>
      <c r="W581" s="16">
        <f>+IF(datos_arg[[#This Row],[Moneda]]="ARS",datos_arg[[#This Row],[Monto]],datos_arg[[#This Row],[Monto]]*datos_arg[[#This Row],[TC]])</f>
        <v>1200</v>
      </c>
      <c r="X581" s="16">
        <f>IFERROR(IF(datos_arg[[#This Row],[Moneda]]="USD",datos_arg[[#This Row],[Monto]],datos_arg[[#This Row],[Monto]]/datos_arg[[#This Row],[TC]]),0)</f>
        <v>18.75</v>
      </c>
      <c r="Y581" s="14"/>
    </row>
    <row r="582" spans="1:25" x14ac:dyDescent="0.25">
      <c r="A582" s="14">
        <f t="shared" ref="A582:A645" si="9">+A581+1</f>
        <v>579</v>
      </c>
      <c r="B582" s="1">
        <v>43767</v>
      </c>
      <c r="C582" s="18">
        <f>+YEAR(datos_arg[[#This Row],[Fecha]])</f>
        <v>2019</v>
      </c>
      <c r="D582" s="18">
        <f>+MONTH(datos_arg[[#This Row],[Fecha]])</f>
        <v>10</v>
      </c>
      <c r="E582" s="14" t="s">
        <v>617</v>
      </c>
      <c r="F582" s="14" t="s">
        <v>5384</v>
      </c>
      <c r="G582" s="14"/>
      <c r="H582" s="14" t="s">
        <v>7</v>
      </c>
      <c r="I582" s="14" t="s">
        <v>6690</v>
      </c>
      <c r="J582" s="14" t="s">
        <v>425</v>
      </c>
      <c r="K582" s="14"/>
      <c r="L582" s="14" t="s">
        <v>426</v>
      </c>
      <c r="M582" s="14" t="s">
        <v>5124</v>
      </c>
      <c r="N582" s="14" t="s">
        <v>21</v>
      </c>
      <c r="O582" s="14" t="s">
        <v>666</v>
      </c>
      <c r="P582" s="14"/>
      <c r="Q582" s="14">
        <v>1</v>
      </c>
      <c r="R582" s="14" t="s">
        <v>5384</v>
      </c>
      <c r="S582" s="14" t="s">
        <v>440</v>
      </c>
      <c r="T582" s="35">
        <v>132</v>
      </c>
      <c r="U582" s="14" t="s">
        <v>2</v>
      </c>
      <c r="V582" s="14">
        <v>64</v>
      </c>
      <c r="W582" s="16">
        <f>+IF(datos_arg[[#This Row],[Moneda]]="ARS",datos_arg[[#This Row],[Monto]],datos_arg[[#This Row],[Monto]]*datos_arg[[#This Row],[TC]])</f>
        <v>8448</v>
      </c>
      <c r="X582" s="16">
        <f>IFERROR(IF(datos_arg[[#This Row],[Moneda]]="USD",datos_arg[[#This Row],[Monto]],datos_arg[[#This Row],[Monto]]/datos_arg[[#This Row],[TC]]),0)</f>
        <v>132</v>
      </c>
      <c r="Y582" s="14"/>
    </row>
    <row r="583" spans="1:25" ht="15" customHeight="1" x14ac:dyDescent="0.25">
      <c r="A583" s="14">
        <f t="shared" si="9"/>
        <v>580</v>
      </c>
      <c r="B583" s="1">
        <v>43767</v>
      </c>
      <c r="C583" s="18">
        <f>+YEAR(datos_arg[[#This Row],[Fecha]])</f>
        <v>2019</v>
      </c>
      <c r="D583" s="18">
        <f>+MONTH(datos_arg[[#This Row],[Fecha]])</f>
        <v>10</v>
      </c>
      <c r="E583" s="14" t="s">
        <v>449</v>
      </c>
      <c r="F583" s="14" t="s">
        <v>523</v>
      </c>
      <c r="G583" s="14"/>
      <c r="H583" s="14" t="s">
        <v>7132</v>
      </c>
      <c r="I583" s="14" t="s">
        <v>7132</v>
      </c>
      <c r="J583" s="14" t="s">
        <v>425</v>
      </c>
      <c r="K583" s="14"/>
      <c r="L583" s="14" t="s">
        <v>425</v>
      </c>
      <c r="M583" s="14" t="s">
        <v>515</v>
      </c>
      <c r="N583" s="14" t="s">
        <v>515</v>
      </c>
      <c r="O583" s="14"/>
      <c r="P583" s="14"/>
      <c r="Q583" s="14"/>
      <c r="R583" s="14" t="s">
        <v>523</v>
      </c>
      <c r="S583" s="14" t="s">
        <v>439</v>
      </c>
      <c r="T583" s="35">
        <v>1000</v>
      </c>
      <c r="U583" s="14" t="s">
        <v>4</v>
      </c>
      <c r="V583" s="14">
        <v>64</v>
      </c>
      <c r="W583" s="16">
        <f>+IF(datos_arg[[#This Row],[Moneda]]="ARS",datos_arg[[#This Row],[Monto]],datos_arg[[#This Row],[Monto]]*datos_arg[[#This Row],[TC]])</f>
        <v>1000</v>
      </c>
      <c r="X583" s="16">
        <f>IFERROR(IF(datos_arg[[#This Row],[Moneda]]="USD",datos_arg[[#This Row],[Monto]],datos_arg[[#This Row],[Monto]]/datos_arg[[#This Row],[TC]]),0)</f>
        <v>15.625</v>
      </c>
      <c r="Y583" s="14"/>
    </row>
    <row r="584" spans="1:25" x14ac:dyDescent="0.25">
      <c r="A584" s="14">
        <f t="shared" si="9"/>
        <v>581</v>
      </c>
      <c r="B584" s="1">
        <v>43767</v>
      </c>
      <c r="C584" s="18">
        <f>+YEAR(datos_arg[[#This Row],[Fecha]])</f>
        <v>2019</v>
      </c>
      <c r="D584" s="18">
        <f>+MONTH(datos_arg[[#This Row],[Fecha]])</f>
        <v>10</v>
      </c>
      <c r="E584" s="14" t="s">
        <v>408</v>
      </c>
      <c r="F584" s="14" t="s">
        <v>69</v>
      </c>
      <c r="G584" s="14"/>
      <c r="H584" s="14" t="s">
        <v>7132</v>
      </c>
      <c r="I584" s="14" t="s">
        <v>7132</v>
      </c>
      <c r="J584" s="14" t="s">
        <v>425</v>
      </c>
      <c r="K584" s="14"/>
      <c r="L584" s="14" t="s">
        <v>425</v>
      </c>
      <c r="M584" s="14" t="s">
        <v>556</v>
      </c>
      <c r="N584" s="14" t="s">
        <v>556</v>
      </c>
      <c r="O584" s="14"/>
      <c r="P584" s="14"/>
      <c r="Q584" s="14"/>
      <c r="R584" s="14" t="s">
        <v>439</v>
      </c>
      <c r="S584" s="14" t="s">
        <v>440</v>
      </c>
      <c r="T584" s="35">
        <v>2450</v>
      </c>
      <c r="U584" s="14" t="s">
        <v>2</v>
      </c>
      <c r="V584" s="14">
        <v>64</v>
      </c>
      <c r="W584" s="16">
        <f>+IF(datos_arg[[#This Row],[Moneda]]="ARS",datos_arg[[#This Row],[Monto]],datos_arg[[#This Row],[Monto]]*datos_arg[[#This Row],[TC]])</f>
        <v>156800</v>
      </c>
      <c r="X584" s="16">
        <f>IFERROR(IF(datos_arg[[#This Row],[Moneda]]="USD",datos_arg[[#This Row],[Monto]],datos_arg[[#This Row],[Monto]]/datos_arg[[#This Row],[TC]]),0)</f>
        <v>2450</v>
      </c>
      <c r="Y584" s="14"/>
    </row>
    <row r="585" spans="1:25" ht="15" customHeight="1" x14ac:dyDescent="0.25">
      <c r="A585" s="14">
        <f t="shared" si="9"/>
        <v>582</v>
      </c>
      <c r="B585" s="1">
        <v>43767</v>
      </c>
      <c r="C585" s="18">
        <f>+YEAR(datos_arg[[#This Row],[Fecha]])</f>
        <v>2019</v>
      </c>
      <c r="D585" s="18">
        <f>+MONTH(datos_arg[[#This Row],[Fecha]])</f>
        <v>10</v>
      </c>
      <c r="E585" s="14" t="s">
        <v>449</v>
      </c>
      <c r="F585" s="14" t="s">
        <v>523</v>
      </c>
      <c r="G585" s="14"/>
      <c r="H585" s="14" t="s">
        <v>7132</v>
      </c>
      <c r="I585" s="14" t="s">
        <v>7132</v>
      </c>
      <c r="J585" s="14" t="s">
        <v>425</v>
      </c>
      <c r="K585" s="14"/>
      <c r="L585" s="14" t="s">
        <v>425</v>
      </c>
      <c r="M585" s="14" t="s">
        <v>524</v>
      </c>
      <c r="N585" s="14" t="s">
        <v>524</v>
      </c>
      <c r="O585" s="14" t="s">
        <v>202</v>
      </c>
      <c r="P585" s="14"/>
      <c r="Q585" s="14"/>
      <c r="R585" s="14" t="s">
        <v>523</v>
      </c>
      <c r="S585" s="14" t="s">
        <v>439</v>
      </c>
      <c r="T585" s="35">
        <v>90000</v>
      </c>
      <c r="U585" s="14" t="s">
        <v>4</v>
      </c>
      <c r="V585" s="14">
        <v>64</v>
      </c>
      <c r="W585" s="16">
        <f>+IF(datos_arg[[#This Row],[Moneda]]="ARS",datos_arg[[#This Row],[Monto]],datos_arg[[#This Row],[Monto]]*datos_arg[[#This Row],[TC]])</f>
        <v>90000</v>
      </c>
      <c r="X585" s="16">
        <f>IFERROR(IF(datos_arg[[#This Row],[Moneda]]="USD",datos_arg[[#This Row],[Monto]],datos_arg[[#This Row],[Monto]]/datos_arg[[#This Row],[TC]]),0)</f>
        <v>1406.25</v>
      </c>
      <c r="Y585" s="14"/>
    </row>
    <row r="586" spans="1:25" ht="15" customHeight="1" x14ac:dyDescent="0.25">
      <c r="A586" s="14">
        <f t="shared" si="9"/>
        <v>583</v>
      </c>
      <c r="B586" s="1">
        <v>43768</v>
      </c>
      <c r="C586" s="18">
        <f>+YEAR(datos_arg[[#This Row],[Fecha]])</f>
        <v>2019</v>
      </c>
      <c r="D586" s="18">
        <f>+MONTH(datos_arg[[#This Row],[Fecha]])</f>
        <v>10</v>
      </c>
      <c r="E586" s="14" t="s">
        <v>5358</v>
      </c>
      <c r="F586" s="14" t="s">
        <v>969</v>
      </c>
      <c r="G586" s="14"/>
      <c r="H586" s="14" t="s">
        <v>433</v>
      </c>
      <c r="I586" s="14" t="s">
        <v>955</v>
      </c>
      <c r="J586" s="14" t="s">
        <v>425</v>
      </c>
      <c r="K586" s="14"/>
      <c r="L586" s="14" t="s">
        <v>425</v>
      </c>
      <c r="M586" s="14" t="s">
        <v>514</v>
      </c>
      <c r="N586" s="14" t="s">
        <v>58</v>
      </c>
      <c r="O586" s="14" t="s">
        <v>772</v>
      </c>
      <c r="P586" s="14"/>
      <c r="Q586" s="14">
        <v>1</v>
      </c>
      <c r="R586" s="14" t="s">
        <v>969</v>
      </c>
      <c r="S586" s="14" t="s">
        <v>439</v>
      </c>
      <c r="T586" s="35">
        <v>14500</v>
      </c>
      <c r="U586" s="14" t="s">
        <v>4</v>
      </c>
      <c r="V586" s="14">
        <v>64</v>
      </c>
      <c r="W586" s="16">
        <f>+IF(datos_arg[[#This Row],[Moneda]]="ARS",datos_arg[[#This Row],[Monto]],datos_arg[[#This Row],[Monto]]*datos_arg[[#This Row],[TC]])</f>
        <v>14500</v>
      </c>
      <c r="X586" s="16">
        <f>IFERROR(IF(datos_arg[[#This Row],[Moneda]]="USD",datos_arg[[#This Row],[Monto]],datos_arg[[#This Row],[Monto]]/datos_arg[[#This Row],[TC]]),0)</f>
        <v>226.5625</v>
      </c>
      <c r="Y586" s="14"/>
    </row>
    <row r="587" spans="1:25" ht="15" customHeight="1" x14ac:dyDescent="0.25">
      <c r="A587" s="14">
        <f t="shared" si="9"/>
        <v>584</v>
      </c>
      <c r="B587" s="1">
        <v>43768</v>
      </c>
      <c r="C587" s="18">
        <f>+YEAR(datos_arg[[#This Row],[Fecha]])</f>
        <v>2019</v>
      </c>
      <c r="D587" s="18">
        <f>+MONTH(datos_arg[[#This Row],[Fecha]])</f>
        <v>10</v>
      </c>
      <c r="E587" s="14" t="s">
        <v>449</v>
      </c>
      <c r="F587" s="14" t="s">
        <v>44</v>
      </c>
      <c r="G587" s="14"/>
      <c r="H587" s="14" t="s">
        <v>7132</v>
      </c>
      <c r="I587" s="14" t="s">
        <v>7132</v>
      </c>
      <c r="J587" s="14" t="s">
        <v>425</v>
      </c>
      <c r="K587" s="14"/>
      <c r="L587" s="14" t="s">
        <v>425</v>
      </c>
      <c r="M587" s="14" t="s">
        <v>205</v>
      </c>
      <c r="N587" s="14" t="s">
        <v>205</v>
      </c>
      <c r="O587" s="14" t="s">
        <v>204</v>
      </c>
      <c r="P587" s="14"/>
      <c r="Q587" s="14"/>
      <c r="R587" s="14" t="s">
        <v>44</v>
      </c>
      <c r="S587" s="14" t="s">
        <v>439</v>
      </c>
      <c r="T587" s="35">
        <v>2000</v>
      </c>
      <c r="U587" s="14" t="s">
        <v>4</v>
      </c>
      <c r="V587" s="14">
        <v>64</v>
      </c>
      <c r="W587" s="16">
        <f>+IF(datos_arg[[#This Row],[Moneda]]="ARS",datos_arg[[#This Row],[Monto]],datos_arg[[#This Row],[Monto]]*datos_arg[[#This Row],[TC]])</f>
        <v>2000</v>
      </c>
      <c r="X587" s="16">
        <f>IFERROR(IF(datos_arg[[#This Row],[Moneda]]="USD",datos_arg[[#This Row],[Monto]],datos_arg[[#This Row],[Monto]]/datos_arg[[#This Row],[TC]]),0)</f>
        <v>31.25</v>
      </c>
      <c r="Y587" s="14"/>
    </row>
    <row r="588" spans="1:25" x14ac:dyDescent="0.25">
      <c r="A588" s="14">
        <f t="shared" si="9"/>
        <v>585</v>
      </c>
      <c r="B588" s="1">
        <v>43768</v>
      </c>
      <c r="C588" s="18">
        <f>+YEAR(datos_arg[[#This Row],[Fecha]])</f>
        <v>2019</v>
      </c>
      <c r="D588" s="18">
        <f>+MONTH(datos_arg[[#This Row],[Fecha]])</f>
        <v>10</v>
      </c>
      <c r="E588" s="14" t="s">
        <v>617</v>
      </c>
      <c r="F588" s="14" t="s">
        <v>8101</v>
      </c>
      <c r="G588" s="14"/>
      <c r="H588" s="14" t="s">
        <v>8103</v>
      </c>
      <c r="I588" s="14" t="s">
        <v>8104</v>
      </c>
      <c r="J588" s="14" t="s">
        <v>472</v>
      </c>
      <c r="K588" s="14"/>
      <c r="L588" s="14" t="s">
        <v>425</v>
      </c>
      <c r="M588" s="14" t="s">
        <v>578</v>
      </c>
      <c r="N588" s="14" t="s">
        <v>126</v>
      </c>
      <c r="O588" s="14" t="s">
        <v>173</v>
      </c>
      <c r="P588" s="14"/>
      <c r="Q588" s="14">
        <v>1</v>
      </c>
      <c r="R588" s="14" t="s">
        <v>8101</v>
      </c>
      <c r="S588" s="14" t="s">
        <v>440</v>
      </c>
      <c r="T588" s="35">
        <v>337</v>
      </c>
      <c r="U588" s="14" t="s">
        <v>2</v>
      </c>
      <c r="V588" s="14">
        <v>64</v>
      </c>
      <c r="W588" s="16">
        <f>+IF(datos_arg[[#This Row],[Moneda]]="ARS",datos_arg[[#This Row],[Monto]],datos_arg[[#This Row],[Monto]]*datos_arg[[#This Row],[TC]])</f>
        <v>21568</v>
      </c>
      <c r="X588" s="16">
        <f>IFERROR(IF(datos_arg[[#This Row],[Moneda]]="USD",datos_arg[[#This Row],[Monto]],datos_arg[[#This Row],[Monto]]/datos_arg[[#This Row],[TC]]),0)</f>
        <v>337</v>
      </c>
      <c r="Y588" s="14"/>
    </row>
    <row r="589" spans="1:25" ht="15" customHeight="1" x14ac:dyDescent="0.25">
      <c r="A589" s="14">
        <f t="shared" si="9"/>
        <v>586</v>
      </c>
      <c r="B589" s="1">
        <v>43768</v>
      </c>
      <c r="C589" s="18">
        <f>+YEAR(datos_arg[[#This Row],[Fecha]])</f>
        <v>2019</v>
      </c>
      <c r="D589" s="18">
        <f>+MONTH(datos_arg[[#This Row],[Fecha]])</f>
        <v>10</v>
      </c>
      <c r="E589" s="14" t="s">
        <v>1015</v>
      </c>
      <c r="F589" s="14" t="s">
        <v>403</v>
      </c>
      <c r="G589" s="14" t="s">
        <v>5383</v>
      </c>
      <c r="H589" s="14" t="s">
        <v>7132</v>
      </c>
      <c r="I589" s="14" t="s">
        <v>7132</v>
      </c>
      <c r="J589" s="14" t="s">
        <v>425</v>
      </c>
      <c r="K589" s="14"/>
      <c r="L589" s="14" t="s">
        <v>425</v>
      </c>
      <c r="M589" s="14" t="s">
        <v>528</v>
      </c>
      <c r="N589" s="14" t="s">
        <v>207</v>
      </c>
      <c r="O589" s="14" t="s">
        <v>206</v>
      </c>
      <c r="P589" s="14"/>
      <c r="Q589" s="14"/>
      <c r="R589" s="14" t="s">
        <v>5383</v>
      </c>
      <c r="S589" s="14" t="s">
        <v>439</v>
      </c>
      <c r="T589" s="35">
        <v>5000</v>
      </c>
      <c r="U589" s="14" t="s">
        <v>4</v>
      </c>
      <c r="V589" s="14">
        <v>64</v>
      </c>
      <c r="W589" s="16">
        <f>+IF(datos_arg[[#This Row],[Moneda]]="ARS",datos_arg[[#This Row],[Monto]],datos_arg[[#This Row],[Monto]]*datos_arg[[#This Row],[TC]])</f>
        <v>5000</v>
      </c>
      <c r="X589" s="16">
        <f>IFERROR(IF(datos_arg[[#This Row],[Moneda]]="USD",datos_arg[[#This Row],[Monto]],datos_arg[[#This Row],[Monto]]/datos_arg[[#This Row],[TC]]),0)</f>
        <v>78.125</v>
      </c>
      <c r="Y589" s="14"/>
    </row>
    <row r="590" spans="1:25" ht="15" customHeight="1" x14ac:dyDescent="0.25">
      <c r="A590" s="14">
        <f t="shared" si="9"/>
        <v>587</v>
      </c>
      <c r="B590" s="1">
        <v>43769</v>
      </c>
      <c r="C590" s="18">
        <f>+YEAR(datos_arg[[#This Row],[Fecha]])</f>
        <v>2019</v>
      </c>
      <c r="D590" s="18">
        <f>+MONTH(datos_arg[[#This Row],[Fecha]])</f>
        <v>10</v>
      </c>
      <c r="E590" s="14" t="s">
        <v>1015</v>
      </c>
      <c r="F590" s="14" t="s">
        <v>403</v>
      </c>
      <c r="G590" s="14" t="s">
        <v>970</v>
      </c>
      <c r="H590" s="14" t="s">
        <v>433</v>
      </c>
      <c r="I590" s="14" t="s">
        <v>955</v>
      </c>
      <c r="J590" s="14" t="s">
        <v>425</v>
      </c>
      <c r="K590" s="14"/>
      <c r="L590" s="14" t="s">
        <v>425</v>
      </c>
      <c r="M590" s="14" t="s">
        <v>433</v>
      </c>
      <c r="N590" s="14" t="s">
        <v>645</v>
      </c>
      <c r="O590" s="14" t="s">
        <v>209</v>
      </c>
      <c r="P590" s="14"/>
      <c r="Q590" s="14"/>
      <c r="R590" s="14" t="s">
        <v>970</v>
      </c>
      <c r="S590" s="14" t="s">
        <v>439</v>
      </c>
      <c r="T590" s="35">
        <v>2300</v>
      </c>
      <c r="U590" s="14" t="s">
        <v>4</v>
      </c>
      <c r="V590" s="14">
        <v>64</v>
      </c>
      <c r="W590" s="16">
        <f>+IF(datos_arg[[#This Row],[Moneda]]="ARS",datos_arg[[#This Row],[Monto]],datos_arg[[#This Row],[Monto]]*datos_arg[[#This Row],[TC]])</f>
        <v>2300</v>
      </c>
      <c r="X590" s="16">
        <f>IFERROR(IF(datos_arg[[#This Row],[Moneda]]="USD",datos_arg[[#This Row],[Monto]],datos_arg[[#This Row],[Monto]]/datos_arg[[#This Row],[TC]]),0)</f>
        <v>35.9375</v>
      </c>
      <c r="Y590" s="14"/>
    </row>
    <row r="591" spans="1:25" ht="15" customHeight="1" x14ac:dyDescent="0.25">
      <c r="A591" s="14">
        <f t="shared" si="9"/>
        <v>588</v>
      </c>
      <c r="B591" s="1">
        <v>43769</v>
      </c>
      <c r="C591" s="18">
        <f>+YEAR(datos_arg[[#This Row],[Fecha]])</f>
        <v>2019</v>
      </c>
      <c r="D591" s="18">
        <f>+MONTH(datos_arg[[#This Row],[Fecha]])</f>
        <v>10</v>
      </c>
      <c r="E591" s="14" t="s">
        <v>5358</v>
      </c>
      <c r="F591" s="14" t="s">
        <v>4109</v>
      </c>
      <c r="G591" s="14"/>
      <c r="H591" s="14" t="s">
        <v>433</v>
      </c>
      <c r="I591" s="14" t="s">
        <v>955</v>
      </c>
      <c r="J591" s="14" t="s">
        <v>425</v>
      </c>
      <c r="K591" s="14"/>
      <c r="L591" s="14" t="s">
        <v>425</v>
      </c>
      <c r="M591" s="14" t="s">
        <v>1651</v>
      </c>
      <c r="N591" s="14" t="s">
        <v>58</v>
      </c>
      <c r="O591" s="14" t="s">
        <v>4000</v>
      </c>
      <c r="P591" s="14"/>
      <c r="Q591" s="14"/>
      <c r="R591" s="14" t="s">
        <v>4109</v>
      </c>
      <c r="S591" s="14" t="s">
        <v>439</v>
      </c>
      <c r="T591" s="35">
        <v>10200</v>
      </c>
      <c r="U591" s="14" t="s">
        <v>4</v>
      </c>
      <c r="V591" s="14">
        <v>64</v>
      </c>
      <c r="W591" s="16">
        <f>+IF(datos_arg[[#This Row],[Moneda]]="ARS",datos_arg[[#This Row],[Monto]],datos_arg[[#This Row],[Monto]]*datos_arg[[#This Row],[TC]])</f>
        <v>10200</v>
      </c>
      <c r="X591" s="16">
        <f>IFERROR(IF(datos_arg[[#This Row],[Moneda]]="USD",datos_arg[[#This Row],[Monto]],datos_arg[[#This Row],[Monto]]/datos_arg[[#This Row],[TC]]),0)</f>
        <v>159.375</v>
      </c>
      <c r="Y591" s="14"/>
    </row>
    <row r="592" spans="1:25" ht="15" customHeight="1" x14ac:dyDescent="0.25">
      <c r="A592" s="14">
        <f t="shared" si="9"/>
        <v>589</v>
      </c>
      <c r="B592" s="1">
        <v>43769</v>
      </c>
      <c r="C592" s="18">
        <f>+YEAR(datos_arg[[#This Row],[Fecha]])</f>
        <v>2019</v>
      </c>
      <c r="D592" s="18">
        <f>+MONTH(datos_arg[[#This Row],[Fecha]])</f>
        <v>10</v>
      </c>
      <c r="E592" s="14" t="s">
        <v>1015</v>
      </c>
      <c r="F592" s="14" t="s">
        <v>403</v>
      </c>
      <c r="G592" s="14" t="s">
        <v>5383</v>
      </c>
      <c r="H592" s="14" t="s">
        <v>8103</v>
      </c>
      <c r="I592" s="14" t="s">
        <v>8104</v>
      </c>
      <c r="J592" s="14" t="s">
        <v>482</v>
      </c>
      <c r="K592" s="14"/>
      <c r="L592" s="14" t="s">
        <v>425</v>
      </c>
      <c r="M592" s="14" t="s">
        <v>773</v>
      </c>
      <c r="N592" s="14" t="s">
        <v>774</v>
      </c>
      <c r="O592" s="14" t="s">
        <v>208</v>
      </c>
      <c r="P592" s="14"/>
      <c r="Q592" s="14"/>
      <c r="R592" s="14" t="s">
        <v>5383</v>
      </c>
      <c r="S592" s="14" t="s">
        <v>439</v>
      </c>
      <c r="T592" s="35">
        <v>2400</v>
      </c>
      <c r="U592" s="14" t="s">
        <v>4</v>
      </c>
      <c r="V592" s="14">
        <v>64</v>
      </c>
      <c r="W592" s="16">
        <f>+IF(datos_arg[[#This Row],[Moneda]]="ARS",datos_arg[[#This Row],[Monto]],datos_arg[[#This Row],[Monto]]*datos_arg[[#This Row],[TC]])</f>
        <v>2400</v>
      </c>
      <c r="X592" s="16">
        <f>IFERROR(IF(datos_arg[[#This Row],[Moneda]]="USD",datos_arg[[#This Row],[Monto]],datos_arg[[#This Row],[Monto]]/datos_arg[[#This Row],[TC]]),0)</f>
        <v>37.5</v>
      </c>
      <c r="Y592" s="14"/>
    </row>
    <row r="593" spans="1:25" ht="15" customHeight="1" x14ac:dyDescent="0.25">
      <c r="A593" s="14">
        <f t="shared" si="9"/>
        <v>590</v>
      </c>
      <c r="B593" s="1">
        <v>43770</v>
      </c>
      <c r="C593" s="18">
        <f>+YEAR(datos_arg[[#This Row],[Fecha]])</f>
        <v>2019</v>
      </c>
      <c r="D593" s="18">
        <f>+MONTH(datos_arg[[#This Row],[Fecha]])</f>
        <v>11</v>
      </c>
      <c r="E593" s="14" t="s">
        <v>1016</v>
      </c>
      <c r="F593" s="14" t="s">
        <v>5364</v>
      </c>
      <c r="G593" s="14" t="s">
        <v>6703</v>
      </c>
      <c r="H593" s="14" t="s">
        <v>532</v>
      </c>
      <c r="I593" s="14" t="s">
        <v>7132</v>
      </c>
      <c r="J593" s="14" t="s">
        <v>425</v>
      </c>
      <c r="K593" s="14"/>
      <c r="L593" s="14" t="s">
        <v>425</v>
      </c>
      <c r="M593" s="14" t="s">
        <v>198</v>
      </c>
      <c r="N593" s="14" t="s">
        <v>198</v>
      </c>
      <c r="O593" s="14" t="s">
        <v>197</v>
      </c>
      <c r="P593" s="14"/>
      <c r="Q593" s="14"/>
      <c r="R593" s="14" t="s">
        <v>5364</v>
      </c>
      <c r="S593" s="14" t="s">
        <v>439</v>
      </c>
      <c r="T593" s="35">
        <v>12000</v>
      </c>
      <c r="U593" s="14" t="s">
        <v>4</v>
      </c>
      <c r="V593" s="14">
        <v>65</v>
      </c>
      <c r="W593" s="16">
        <f>+IF(datos_arg[[#This Row],[Moneda]]="ARS",datos_arg[[#This Row],[Monto]],datos_arg[[#This Row],[Monto]]*datos_arg[[#This Row],[TC]])</f>
        <v>12000</v>
      </c>
      <c r="X593" s="16">
        <f>IFERROR(IF(datos_arg[[#This Row],[Moneda]]="USD",datos_arg[[#This Row],[Monto]],datos_arg[[#This Row],[Monto]]/datos_arg[[#This Row],[TC]]),0)</f>
        <v>184.61538461538461</v>
      </c>
      <c r="Y593" s="14"/>
    </row>
    <row r="594" spans="1:25" ht="15" customHeight="1" x14ac:dyDescent="0.25">
      <c r="A594" s="14">
        <f t="shared" si="9"/>
        <v>591</v>
      </c>
      <c r="B594" s="1">
        <v>43770</v>
      </c>
      <c r="C594" s="18">
        <f>+YEAR(datos_arg[[#This Row],[Fecha]])</f>
        <v>2019</v>
      </c>
      <c r="D594" s="18">
        <f>+MONTH(datos_arg[[#This Row],[Fecha]])</f>
        <v>11</v>
      </c>
      <c r="E594" s="14" t="s">
        <v>407</v>
      </c>
      <c r="F594" s="14" t="s">
        <v>5360</v>
      </c>
      <c r="G594" s="14"/>
      <c r="H594" s="14" t="s">
        <v>7132</v>
      </c>
      <c r="I594" s="14" t="s">
        <v>7132</v>
      </c>
      <c r="J594" s="14" t="s">
        <v>425</v>
      </c>
      <c r="K594" s="14"/>
      <c r="L594" s="14" t="s">
        <v>425</v>
      </c>
      <c r="M594" s="14" t="s">
        <v>434</v>
      </c>
      <c r="N594" s="14" t="s">
        <v>434</v>
      </c>
      <c r="O594" s="14"/>
      <c r="P594" s="14"/>
      <c r="Q594" s="14"/>
      <c r="R594" s="14" t="s">
        <v>440</v>
      </c>
      <c r="S594" s="14" t="s">
        <v>443</v>
      </c>
      <c r="T594" s="35">
        <v>88751.550000000047</v>
      </c>
      <c r="U594" s="14" t="s">
        <v>4</v>
      </c>
      <c r="V594" s="14">
        <v>0</v>
      </c>
      <c r="W594" s="16">
        <f>+IF(datos_arg[[#This Row],[Moneda]]="ARS",datos_arg[[#This Row],[Monto]],datos_arg[[#This Row],[Monto]]*datos_arg[[#This Row],[TC]])</f>
        <v>88751.550000000047</v>
      </c>
      <c r="X594" s="16">
        <f>IFERROR(IF(datos_arg[[#This Row],[Moneda]]="USD",datos_arg[[#This Row],[Monto]],datos_arg[[#This Row],[Monto]]/datos_arg[[#This Row],[TC]]),0)</f>
        <v>0</v>
      </c>
      <c r="Y594" s="14"/>
    </row>
    <row r="595" spans="1:25" ht="15" customHeight="1" x14ac:dyDescent="0.25">
      <c r="A595" s="14">
        <f t="shared" si="9"/>
        <v>592</v>
      </c>
      <c r="B595" s="1">
        <v>43770</v>
      </c>
      <c r="C595" s="18">
        <f>+YEAR(datos_arg[[#This Row],[Fecha]])</f>
        <v>2019</v>
      </c>
      <c r="D595" s="18">
        <f>+MONTH(datos_arg[[#This Row],[Fecha]])</f>
        <v>11</v>
      </c>
      <c r="E595" s="14" t="s">
        <v>407</v>
      </c>
      <c r="F595" s="14" t="s">
        <v>5360</v>
      </c>
      <c r="G595" s="14"/>
      <c r="H595" s="14" t="s">
        <v>7132</v>
      </c>
      <c r="I595" s="14" t="s">
        <v>7132</v>
      </c>
      <c r="J595" s="14" t="s">
        <v>425</v>
      </c>
      <c r="K595" s="14"/>
      <c r="L595" s="14" t="s">
        <v>425</v>
      </c>
      <c r="M595" s="14" t="s">
        <v>434</v>
      </c>
      <c r="N595" s="14" t="s">
        <v>434</v>
      </c>
      <c r="O595" s="14"/>
      <c r="P595" s="14"/>
      <c r="Q595" s="14"/>
      <c r="R595" s="14" t="s">
        <v>439</v>
      </c>
      <c r="S595" s="14" t="s">
        <v>443</v>
      </c>
      <c r="T595" s="35">
        <v>21.779553349876409</v>
      </c>
      <c r="U595" s="14" t="s">
        <v>2</v>
      </c>
      <c r="V595" s="14">
        <v>0</v>
      </c>
      <c r="W595" s="16">
        <f>+IF(datos_arg[[#This Row],[Moneda]]="ARS",datos_arg[[#This Row],[Monto]],datos_arg[[#This Row],[Monto]]*datos_arg[[#This Row],[TC]])</f>
        <v>0</v>
      </c>
      <c r="X595" s="16">
        <f>IFERROR(IF(datos_arg[[#This Row],[Moneda]]="USD",datos_arg[[#This Row],[Monto]],datos_arg[[#This Row],[Monto]]/datos_arg[[#This Row],[TC]]),0)</f>
        <v>21.779553349876409</v>
      </c>
      <c r="Y595" s="14"/>
    </row>
    <row r="596" spans="1:25" ht="15" customHeight="1" x14ac:dyDescent="0.25">
      <c r="A596" s="14">
        <f t="shared" si="9"/>
        <v>593</v>
      </c>
      <c r="B596" s="1">
        <v>43770</v>
      </c>
      <c r="C596" s="18">
        <f>+YEAR(datos_arg[[#This Row],[Fecha]])</f>
        <v>2019</v>
      </c>
      <c r="D596" s="18">
        <f>+MONTH(datos_arg[[#This Row],[Fecha]])</f>
        <v>11</v>
      </c>
      <c r="E596" s="14" t="s">
        <v>1015</v>
      </c>
      <c r="F596" s="14" t="s">
        <v>403</v>
      </c>
      <c r="G596" s="14" t="s">
        <v>5383</v>
      </c>
      <c r="H596" s="14" t="s">
        <v>7132</v>
      </c>
      <c r="I596" s="14" t="s">
        <v>7132</v>
      </c>
      <c r="J596" s="14" t="s">
        <v>425</v>
      </c>
      <c r="K596" s="14"/>
      <c r="L596" s="14" t="s">
        <v>425</v>
      </c>
      <c r="M596" s="14" t="s">
        <v>158</v>
      </c>
      <c r="N596" s="14" t="s">
        <v>58</v>
      </c>
      <c r="O596" s="14" t="s">
        <v>210</v>
      </c>
      <c r="P596" s="14"/>
      <c r="Q596" s="14">
        <v>0</v>
      </c>
      <c r="R596" s="14" t="s">
        <v>5383</v>
      </c>
      <c r="S596" s="14" t="s">
        <v>439</v>
      </c>
      <c r="T596" s="35">
        <v>10525</v>
      </c>
      <c r="U596" s="14" t="s">
        <v>4</v>
      </c>
      <c r="V596" s="14">
        <v>65</v>
      </c>
      <c r="W596" s="16">
        <f>+IF(datos_arg[[#This Row],[Moneda]]="ARS",datos_arg[[#This Row],[Monto]],datos_arg[[#This Row],[Monto]]*datos_arg[[#This Row],[TC]])</f>
        <v>10525</v>
      </c>
      <c r="X596" s="16">
        <f>IFERROR(IF(datos_arg[[#This Row],[Moneda]]="USD",datos_arg[[#This Row],[Monto]],datos_arg[[#This Row],[Monto]]/datos_arg[[#This Row],[TC]]),0)</f>
        <v>161.92307692307693</v>
      </c>
      <c r="Y596" s="14"/>
    </row>
    <row r="597" spans="1:25" ht="15" customHeight="1" x14ac:dyDescent="0.25">
      <c r="A597" s="14">
        <f t="shared" si="9"/>
        <v>594</v>
      </c>
      <c r="B597" s="1">
        <v>43770</v>
      </c>
      <c r="C597" s="18">
        <f>+YEAR(datos_arg[[#This Row],[Fecha]])</f>
        <v>2019</v>
      </c>
      <c r="D597" s="18">
        <f>+MONTH(datos_arg[[#This Row],[Fecha]])</f>
        <v>11</v>
      </c>
      <c r="E597" s="14" t="s">
        <v>1015</v>
      </c>
      <c r="F597" s="14" t="s">
        <v>403</v>
      </c>
      <c r="G597" s="14" t="s">
        <v>5383</v>
      </c>
      <c r="H597" s="14" t="s">
        <v>532</v>
      </c>
      <c r="I597" s="14" t="s">
        <v>7132</v>
      </c>
      <c r="J597" s="14" t="s">
        <v>425</v>
      </c>
      <c r="K597" s="14" t="s">
        <v>421</v>
      </c>
      <c r="L597" s="14" t="s">
        <v>422</v>
      </c>
      <c r="M597" s="14" t="s">
        <v>158</v>
      </c>
      <c r="N597" s="14" t="s">
        <v>212</v>
      </c>
      <c r="O597" s="14" t="s">
        <v>211</v>
      </c>
      <c r="P597" s="14"/>
      <c r="Q597" s="14"/>
      <c r="R597" s="14" t="s">
        <v>5383</v>
      </c>
      <c r="S597" s="14" t="s">
        <v>439</v>
      </c>
      <c r="T597" s="35">
        <v>3100</v>
      </c>
      <c r="U597" s="14" t="s">
        <v>4</v>
      </c>
      <c r="V597" s="14">
        <v>65</v>
      </c>
      <c r="W597" s="16">
        <f>+IF(datos_arg[[#This Row],[Moneda]]="ARS",datos_arg[[#This Row],[Monto]],datos_arg[[#This Row],[Monto]]*datos_arg[[#This Row],[TC]])</f>
        <v>3100</v>
      </c>
      <c r="X597" s="16">
        <f>IFERROR(IF(datos_arg[[#This Row],[Moneda]]="USD",datos_arg[[#This Row],[Monto]],datos_arg[[#This Row],[Monto]]/datos_arg[[#This Row],[TC]]),0)</f>
        <v>47.692307692307693</v>
      </c>
      <c r="Y597" s="14"/>
    </row>
    <row r="598" spans="1:25" ht="15" customHeight="1" x14ac:dyDescent="0.25">
      <c r="A598" s="14">
        <f t="shared" si="9"/>
        <v>595</v>
      </c>
      <c r="B598" s="1">
        <v>43770</v>
      </c>
      <c r="C598" s="18">
        <f>+YEAR(datos_arg[[#This Row],[Fecha]])</f>
        <v>2019</v>
      </c>
      <c r="D598" s="18">
        <f>+MONTH(datos_arg[[#This Row],[Fecha]])</f>
        <v>11</v>
      </c>
      <c r="E598" s="14" t="s">
        <v>1015</v>
      </c>
      <c r="F598" s="14" t="s">
        <v>403</v>
      </c>
      <c r="G598" s="14" t="s">
        <v>5383</v>
      </c>
      <c r="H598" s="14" t="s">
        <v>532</v>
      </c>
      <c r="I598" s="14" t="s">
        <v>7132</v>
      </c>
      <c r="J598" s="14" t="s">
        <v>425</v>
      </c>
      <c r="K598" s="14" t="s">
        <v>421</v>
      </c>
      <c r="L598" s="14" t="s">
        <v>425</v>
      </c>
      <c r="M598" s="14" t="s">
        <v>310</v>
      </c>
      <c r="N598" s="14" t="s">
        <v>310</v>
      </c>
      <c r="O598" s="14" t="s">
        <v>213</v>
      </c>
      <c r="P598" s="14"/>
      <c r="Q598" s="14">
        <v>0</v>
      </c>
      <c r="R598" s="14" t="s">
        <v>5383</v>
      </c>
      <c r="S598" s="14" t="s">
        <v>439</v>
      </c>
      <c r="T598" s="35">
        <v>800</v>
      </c>
      <c r="U598" s="14" t="s">
        <v>4</v>
      </c>
      <c r="V598" s="14">
        <v>65</v>
      </c>
      <c r="W598" s="16">
        <f>+IF(datos_arg[[#This Row],[Moneda]]="ARS",datos_arg[[#This Row],[Monto]],datos_arg[[#This Row],[Monto]]*datos_arg[[#This Row],[TC]])</f>
        <v>800</v>
      </c>
      <c r="X598" s="16">
        <f>IFERROR(IF(datos_arg[[#This Row],[Moneda]]="USD",datos_arg[[#This Row],[Monto]],datos_arg[[#This Row],[Monto]]/datos_arg[[#This Row],[TC]]),0)</f>
        <v>12.307692307692308</v>
      </c>
      <c r="Y598" s="14"/>
    </row>
    <row r="599" spans="1:25" ht="15" customHeight="1" x14ac:dyDescent="0.25">
      <c r="A599" s="14">
        <f t="shared" si="9"/>
        <v>596</v>
      </c>
      <c r="B599" s="1">
        <v>43770</v>
      </c>
      <c r="C599" s="18">
        <f>+YEAR(datos_arg[[#This Row],[Fecha]])</f>
        <v>2019</v>
      </c>
      <c r="D599" s="18">
        <f>+MONTH(datos_arg[[#This Row],[Fecha]])</f>
        <v>11</v>
      </c>
      <c r="E599" s="14" t="s">
        <v>449</v>
      </c>
      <c r="F599" s="14" t="s">
        <v>523</v>
      </c>
      <c r="G599" s="14"/>
      <c r="H599" s="14" t="s">
        <v>7132</v>
      </c>
      <c r="I599" s="14" t="s">
        <v>7132</v>
      </c>
      <c r="J599" s="14" t="s">
        <v>425</v>
      </c>
      <c r="K599" s="14"/>
      <c r="L599" s="14" t="s">
        <v>425</v>
      </c>
      <c r="M599" s="14" t="s">
        <v>515</v>
      </c>
      <c r="N599" s="14" t="s">
        <v>515</v>
      </c>
      <c r="O599" s="14"/>
      <c r="P599" s="14"/>
      <c r="Q599" s="14"/>
      <c r="R599" s="14" t="s">
        <v>523</v>
      </c>
      <c r="S599" s="14" t="s">
        <v>439</v>
      </c>
      <c r="T599" s="35">
        <v>4000</v>
      </c>
      <c r="U599" s="14" t="s">
        <v>4</v>
      </c>
      <c r="V599" s="14">
        <v>65</v>
      </c>
      <c r="W599" s="16">
        <f>+IF(datos_arg[[#This Row],[Moneda]]="ARS",datos_arg[[#This Row],[Monto]],datos_arg[[#This Row],[Monto]]*datos_arg[[#This Row],[TC]])</f>
        <v>4000</v>
      </c>
      <c r="X599" s="16">
        <f>IFERROR(IF(datos_arg[[#This Row],[Moneda]]="USD",datos_arg[[#This Row],[Monto]],datos_arg[[#This Row],[Monto]]/datos_arg[[#This Row],[TC]]),0)</f>
        <v>61.53846153846154</v>
      </c>
      <c r="Y599" s="14"/>
    </row>
    <row r="600" spans="1:25" x14ac:dyDescent="0.25">
      <c r="A600" s="14">
        <f t="shared" si="9"/>
        <v>597</v>
      </c>
      <c r="B600" s="1">
        <v>43770</v>
      </c>
      <c r="C600" s="18">
        <f>+YEAR(datos_arg[[#This Row],[Fecha]])</f>
        <v>2019</v>
      </c>
      <c r="D600" s="18">
        <f>+MONTH(datos_arg[[#This Row],[Fecha]])</f>
        <v>11</v>
      </c>
      <c r="E600" s="14" t="s">
        <v>408</v>
      </c>
      <c r="F600" s="14" t="s">
        <v>69</v>
      </c>
      <c r="G600" s="14"/>
      <c r="H600" s="14" t="s">
        <v>7132</v>
      </c>
      <c r="I600" s="14" t="s">
        <v>7132</v>
      </c>
      <c r="J600" s="14" t="s">
        <v>425</v>
      </c>
      <c r="K600" s="14"/>
      <c r="L600" s="14" t="s">
        <v>425</v>
      </c>
      <c r="M600" s="14" t="s">
        <v>556</v>
      </c>
      <c r="N600" s="14" t="s">
        <v>556</v>
      </c>
      <c r="O600" s="14"/>
      <c r="P600" s="14"/>
      <c r="Q600" s="14"/>
      <c r="R600" s="14" t="s">
        <v>439</v>
      </c>
      <c r="S600" s="14" t="s">
        <v>440</v>
      </c>
      <c r="T600" s="35">
        <v>1000</v>
      </c>
      <c r="U600" s="14" t="s">
        <v>2</v>
      </c>
      <c r="V600" s="14">
        <v>65</v>
      </c>
      <c r="W600" s="16">
        <f>+IF(datos_arg[[#This Row],[Moneda]]="ARS",datos_arg[[#This Row],[Monto]],datos_arg[[#This Row],[Monto]]*datos_arg[[#This Row],[TC]])</f>
        <v>65000</v>
      </c>
      <c r="X600" s="16">
        <f>IFERROR(IF(datos_arg[[#This Row],[Moneda]]="USD",datos_arg[[#This Row],[Monto]],datos_arg[[#This Row],[Monto]]/datos_arg[[#This Row],[TC]]),0)</f>
        <v>1000</v>
      </c>
      <c r="Y600" s="14"/>
    </row>
    <row r="601" spans="1:25" ht="15" customHeight="1" x14ac:dyDescent="0.25">
      <c r="A601" s="14">
        <f t="shared" si="9"/>
        <v>598</v>
      </c>
      <c r="B601" s="1">
        <v>43770</v>
      </c>
      <c r="C601" s="18">
        <f>+YEAR(datos_arg[[#This Row],[Fecha]])</f>
        <v>2019</v>
      </c>
      <c r="D601" s="18">
        <f>+MONTH(datos_arg[[#This Row],[Fecha]])</f>
        <v>11</v>
      </c>
      <c r="E601" s="14" t="s">
        <v>1015</v>
      </c>
      <c r="F601" s="14" t="s">
        <v>430</v>
      </c>
      <c r="G601" s="14"/>
      <c r="H601" s="14" t="s">
        <v>7132</v>
      </c>
      <c r="I601" s="14" t="s">
        <v>7132</v>
      </c>
      <c r="J601" s="14" t="s">
        <v>425</v>
      </c>
      <c r="K601" s="14"/>
      <c r="L601" s="14" t="s">
        <v>425</v>
      </c>
      <c r="M601" s="14" t="s">
        <v>60</v>
      </c>
      <c r="N601" s="14" t="s">
        <v>26</v>
      </c>
      <c r="O601" s="14"/>
      <c r="P601" s="14"/>
      <c r="Q601" s="14"/>
      <c r="R601" s="14" t="s">
        <v>430</v>
      </c>
      <c r="S601" s="14" t="s">
        <v>439</v>
      </c>
      <c r="T601" s="35">
        <v>1500</v>
      </c>
      <c r="U601" s="14" t="s">
        <v>4</v>
      </c>
      <c r="V601" s="14">
        <v>65</v>
      </c>
      <c r="W601" s="16">
        <f>+IF(datos_arg[[#This Row],[Moneda]]="ARS",datos_arg[[#This Row],[Monto]],datos_arg[[#This Row],[Monto]]*datos_arg[[#This Row],[TC]])</f>
        <v>1500</v>
      </c>
      <c r="X601" s="16">
        <f>IFERROR(IF(datos_arg[[#This Row],[Moneda]]="USD",datos_arg[[#This Row],[Monto]],datos_arg[[#This Row],[Monto]]/datos_arg[[#This Row],[TC]]),0)</f>
        <v>23.076923076923077</v>
      </c>
      <c r="Y601" s="14"/>
    </row>
    <row r="602" spans="1:25" ht="15" customHeight="1" x14ac:dyDescent="0.25">
      <c r="A602" s="14">
        <f t="shared" si="9"/>
        <v>599</v>
      </c>
      <c r="B602" s="1">
        <v>43770</v>
      </c>
      <c r="C602" s="18">
        <f>+YEAR(datos_arg[[#This Row],[Fecha]])</f>
        <v>2019</v>
      </c>
      <c r="D602" s="18">
        <f>+MONTH(datos_arg[[#This Row],[Fecha]])</f>
        <v>11</v>
      </c>
      <c r="E602" s="14" t="s">
        <v>617</v>
      </c>
      <c r="F602" s="14" t="s">
        <v>8101</v>
      </c>
      <c r="G602" s="14"/>
      <c r="H602" s="14" t="s">
        <v>8103</v>
      </c>
      <c r="I602" s="14" t="s">
        <v>8104</v>
      </c>
      <c r="J602" s="14" t="s">
        <v>482</v>
      </c>
      <c r="K602" s="14" t="s">
        <v>420</v>
      </c>
      <c r="L602" s="14" t="s">
        <v>426</v>
      </c>
      <c r="M602" s="14" t="s">
        <v>482</v>
      </c>
      <c r="N602" s="14" t="s">
        <v>14</v>
      </c>
      <c r="O602" s="14" t="s">
        <v>775</v>
      </c>
      <c r="P602" s="14"/>
      <c r="Q602" s="14">
        <v>1</v>
      </c>
      <c r="R602" s="14" t="s">
        <v>8101</v>
      </c>
      <c r="S602" s="14" t="s">
        <v>439</v>
      </c>
      <c r="T602" s="35">
        <v>13350</v>
      </c>
      <c r="U602" s="14" t="s">
        <v>4</v>
      </c>
      <c r="V602" s="14">
        <v>65</v>
      </c>
      <c r="W602" s="16">
        <f>+IF(datos_arg[[#This Row],[Moneda]]="ARS",datos_arg[[#This Row],[Monto]],datos_arg[[#This Row],[Monto]]*datos_arg[[#This Row],[TC]])</f>
        <v>13350</v>
      </c>
      <c r="X602" s="16">
        <f>IFERROR(IF(datos_arg[[#This Row],[Moneda]]="USD",datos_arg[[#This Row],[Monto]],datos_arg[[#This Row],[Monto]]/datos_arg[[#This Row],[TC]]),0)</f>
        <v>205.38461538461539</v>
      </c>
      <c r="Y602" s="14"/>
    </row>
    <row r="603" spans="1:25" x14ac:dyDescent="0.25">
      <c r="A603" s="14">
        <f t="shared" si="9"/>
        <v>600</v>
      </c>
      <c r="B603" s="1">
        <v>43773</v>
      </c>
      <c r="C603" s="18">
        <f>+YEAR(datos_arg[[#This Row],[Fecha]])</f>
        <v>2019</v>
      </c>
      <c r="D603" s="18">
        <f>+MONTH(datos_arg[[#This Row],[Fecha]])</f>
        <v>11</v>
      </c>
      <c r="E603" s="14" t="s">
        <v>617</v>
      </c>
      <c r="F603" s="14" t="s">
        <v>8101</v>
      </c>
      <c r="G603" s="14"/>
      <c r="H603" s="14" t="s">
        <v>8103</v>
      </c>
      <c r="I603" s="14" t="s">
        <v>8104</v>
      </c>
      <c r="J603" s="14" t="s">
        <v>472</v>
      </c>
      <c r="K603" s="14"/>
      <c r="L603" s="14" t="s">
        <v>425</v>
      </c>
      <c r="M603" s="14" t="s">
        <v>578</v>
      </c>
      <c r="N603" s="14" t="s">
        <v>740</v>
      </c>
      <c r="O603" s="14" t="s">
        <v>220</v>
      </c>
      <c r="P603" s="14"/>
      <c r="Q603" s="14">
        <v>1</v>
      </c>
      <c r="R603" s="14" t="s">
        <v>8101</v>
      </c>
      <c r="S603" s="14" t="s">
        <v>440</v>
      </c>
      <c r="T603" s="35">
        <v>300</v>
      </c>
      <c r="U603" s="14" t="s">
        <v>2</v>
      </c>
      <c r="V603" s="14">
        <v>65</v>
      </c>
      <c r="W603" s="16">
        <f>+IF(datos_arg[[#This Row],[Moneda]]="ARS",datos_arg[[#This Row],[Monto]],datos_arg[[#This Row],[Monto]]*datos_arg[[#This Row],[TC]])</f>
        <v>19500</v>
      </c>
      <c r="X603" s="16">
        <f>IFERROR(IF(datos_arg[[#This Row],[Moneda]]="USD",datos_arg[[#This Row],[Monto]],datos_arg[[#This Row],[Monto]]/datos_arg[[#This Row],[TC]]),0)</f>
        <v>300</v>
      </c>
      <c r="Y603" s="14"/>
    </row>
    <row r="604" spans="1:25" ht="15" customHeight="1" x14ac:dyDescent="0.25">
      <c r="A604" s="14">
        <f t="shared" si="9"/>
        <v>601</v>
      </c>
      <c r="B604" s="1">
        <v>43773</v>
      </c>
      <c r="C604" s="18">
        <f>+YEAR(datos_arg[[#This Row],[Fecha]])</f>
        <v>2019</v>
      </c>
      <c r="D604" s="18">
        <f>+MONTH(datos_arg[[#This Row],[Fecha]])</f>
        <v>11</v>
      </c>
      <c r="E604" s="14" t="s">
        <v>617</v>
      </c>
      <c r="F604" s="14" t="s">
        <v>8101</v>
      </c>
      <c r="G604" s="14"/>
      <c r="H604" s="14" t="s">
        <v>8103</v>
      </c>
      <c r="I604" s="14" t="s">
        <v>8104</v>
      </c>
      <c r="J604" s="14" t="s">
        <v>472</v>
      </c>
      <c r="K604" s="14"/>
      <c r="L604" s="14" t="s">
        <v>425</v>
      </c>
      <c r="M604" s="14" t="s">
        <v>578</v>
      </c>
      <c r="N604" s="14" t="s">
        <v>740</v>
      </c>
      <c r="O604" s="14" t="s">
        <v>220</v>
      </c>
      <c r="P604" s="14"/>
      <c r="Q604" s="14">
        <v>1</v>
      </c>
      <c r="R604" s="14" t="s">
        <v>8101</v>
      </c>
      <c r="S604" s="14" t="s">
        <v>439</v>
      </c>
      <c r="T604" s="35">
        <v>2780</v>
      </c>
      <c r="U604" s="14" t="s">
        <v>4</v>
      </c>
      <c r="V604" s="14">
        <v>65</v>
      </c>
      <c r="W604" s="16">
        <f>+IF(datos_arg[[#This Row],[Moneda]]="ARS",datos_arg[[#This Row],[Monto]],datos_arg[[#This Row],[Monto]]*datos_arg[[#This Row],[TC]])</f>
        <v>2780</v>
      </c>
      <c r="X604" s="16">
        <f>IFERROR(IF(datos_arg[[#This Row],[Moneda]]="USD",datos_arg[[#This Row],[Monto]],datos_arg[[#This Row],[Monto]]/datos_arg[[#This Row],[TC]]),0)</f>
        <v>42.769230769230766</v>
      </c>
      <c r="Y604" s="14"/>
    </row>
    <row r="605" spans="1:25" ht="15" customHeight="1" x14ac:dyDescent="0.25">
      <c r="A605" s="14">
        <f t="shared" si="9"/>
        <v>602</v>
      </c>
      <c r="B605" s="1">
        <v>43773</v>
      </c>
      <c r="C605" s="18">
        <f>+YEAR(datos_arg[[#This Row],[Fecha]])</f>
        <v>2019</v>
      </c>
      <c r="D605" s="18">
        <f>+MONTH(datos_arg[[#This Row],[Fecha]])</f>
        <v>11</v>
      </c>
      <c r="E605" s="14" t="s">
        <v>617</v>
      </c>
      <c r="F605" s="14" t="s">
        <v>8101</v>
      </c>
      <c r="G605" s="14"/>
      <c r="H605" s="14" t="s">
        <v>8103</v>
      </c>
      <c r="I605" s="14" t="s">
        <v>8104</v>
      </c>
      <c r="J605" s="14" t="s">
        <v>472</v>
      </c>
      <c r="K605" s="14"/>
      <c r="L605" s="14" t="s">
        <v>425</v>
      </c>
      <c r="M605" s="14" t="s">
        <v>570</v>
      </c>
      <c r="N605" s="14" t="s">
        <v>16</v>
      </c>
      <c r="O605" s="14" t="s">
        <v>216</v>
      </c>
      <c r="P605" s="14"/>
      <c r="Q605" s="14">
        <v>1</v>
      </c>
      <c r="R605" s="14" t="s">
        <v>8101</v>
      </c>
      <c r="S605" s="14" t="s">
        <v>439</v>
      </c>
      <c r="T605" s="35">
        <v>850</v>
      </c>
      <c r="U605" s="14" t="s">
        <v>4</v>
      </c>
      <c r="V605" s="14">
        <v>65</v>
      </c>
      <c r="W605" s="16">
        <f>+IF(datos_arg[[#This Row],[Moneda]]="ARS",datos_arg[[#This Row],[Monto]],datos_arg[[#This Row],[Monto]]*datos_arg[[#This Row],[TC]])</f>
        <v>850</v>
      </c>
      <c r="X605" s="16">
        <f>IFERROR(IF(datos_arg[[#This Row],[Moneda]]="USD",datos_arg[[#This Row],[Monto]],datos_arg[[#This Row],[Monto]]/datos_arg[[#This Row],[TC]]),0)</f>
        <v>13.076923076923077</v>
      </c>
      <c r="Y605" s="14"/>
    </row>
    <row r="606" spans="1:25" x14ac:dyDescent="0.25">
      <c r="A606" s="14">
        <f t="shared" si="9"/>
        <v>603</v>
      </c>
      <c r="B606" s="1">
        <v>43773</v>
      </c>
      <c r="C606" s="18">
        <f>+YEAR(datos_arg[[#This Row],[Fecha]])</f>
        <v>2019</v>
      </c>
      <c r="D606" s="18">
        <f>+MONTH(datos_arg[[#This Row],[Fecha]])</f>
        <v>11</v>
      </c>
      <c r="E606" s="14" t="s">
        <v>617</v>
      </c>
      <c r="F606" s="14" t="s">
        <v>8101</v>
      </c>
      <c r="G606" s="14"/>
      <c r="H606" s="14" t="s">
        <v>8103</v>
      </c>
      <c r="I606" s="14" t="s">
        <v>8104</v>
      </c>
      <c r="J606" s="14" t="s">
        <v>472</v>
      </c>
      <c r="K606" s="14"/>
      <c r="L606" s="14" t="s">
        <v>425</v>
      </c>
      <c r="M606" s="14" t="s">
        <v>570</v>
      </c>
      <c r="N606" s="14" t="s">
        <v>16</v>
      </c>
      <c r="O606" s="14" t="s">
        <v>216</v>
      </c>
      <c r="P606" s="14"/>
      <c r="Q606" s="14">
        <v>1</v>
      </c>
      <c r="R606" s="14" t="s">
        <v>8101</v>
      </c>
      <c r="S606" s="14" t="s">
        <v>440</v>
      </c>
      <c r="T606" s="35">
        <v>20</v>
      </c>
      <c r="U606" s="14" t="s">
        <v>2</v>
      </c>
      <c r="V606" s="14">
        <v>65</v>
      </c>
      <c r="W606" s="16">
        <f>+IF(datos_arg[[#This Row],[Moneda]]="ARS",datos_arg[[#This Row],[Monto]],datos_arg[[#This Row],[Monto]]*datos_arg[[#This Row],[TC]])</f>
        <v>1300</v>
      </c>
      <c r="X606" s="16">
        <f>IFERROR(IF(datos_arg[[#This Row],[Moneda]]="USD",datos_arg[[#This Row],[Monto]],datos_arg[[#This Row],[Monto]]/datos_arg[[#This Row],[TC]]),0)</f>
        <v>20</v>
      </c>
      <c r="Y606" s="14"/>
    </row>
    <row r="607" spans="1:25" ht="15" customHeight="1" x14ac:dyDescent="0.25">
      <c r="A607" s="14">
        <f t="shared" si="9"/>
        <v>604</v>
      </c>
      <c r="B607" s="1">
        <v>43773</v>
      </c>
      <c r="C607" s="18">
        <f>+YEAR(datos_arg[[#This Row],[Fecha]])</f>
        <v>2019</v>
      </c>
      <c r="D607" s="18">
        <f>+MONTH(datos_arg[[#This Row],[Fecha]])</f>
        <v>11</v>
      </c>
      <c r="E607" s="14" t="s">
        <v>1015</v>
      </c>
      <c r="F607" s="14" t="s">
        <v>403</v>
      </c>
      <c r="G607" s="14" t="s">
        <v>970</v>
      </c>
      <c r="H607" s="14" t="s">
        <v>433</v>
      </c>
      <c r="I607" s="14" t="s">
        <v>955</v>
      </c>
      <c r="J607" s="14" t="s">
        <v>425</v>
      </c>
      <c r="K607" s="14"/>
      <c r="L607" s="14" t="s">
        <v>425</v>
      </c>
      <c r="M607" s="14" t="s">
        <v>653</v>
      </c>
      <c r="N607" s="14" t="s">
        <v>222</v>
      </c>
      <c r="O607" s="14" t="s">
        <v>221</v>
      </c>
      <c r="P607" s="14"/>
      <c r="Q607" s="14"/>
      <c r="R607" s="14" t="s">
        <v>970</v>
      </c>
      <c r="S607" s="14" t="s">
        <v>439</v>
      </c>
      <c r="T607" s="35">
        <v>300</v>
      </c>
      <c r="U607" s="14" t="s">
        <v>4</v>
      </c>
      <c r="V607" s="14">
        <v>65</v>
      </c>
      <c r="W607" s="16">
        <f>+IF(datos_arg[[#This Row],[Moneda]]="ARS",datos_arg[[#This Row],[Monto]],datos_arg[[#This Row],[Monto]]*datos_arg[[#This Row],[TC]])</f>
        <v>300</v>
      </c>
      <c r="X607" s="16">
        <f>IFERROR(IF(datos_arg[[#This Row],[Moneda]]="USD",datos_arg[[#This Row],[Monto]],datos_arg[[#This Row],[Monto]]/datos_arg[[#This Row],[TC]]),0)</f>
        <v>4.615384615384615</v>
      </c>
      <c r="Y607" s="14"/>
    </row>
    <row r="608" spans="1:25" ht="15" customHeight="1" x14ac:dyDescent="0.25">
      <c r="A608" s="14">
        <f t="shared" si="9"/>
        <v>605</v>
      </c>
      <c r="B608" s="1">
        <v>43773</v>
      </c>
      <c r="C608" s="18">
        <f>+YEAR(datos_arg[[#This Row],[Fecha]])</f>
        <v>2019</v>
      </c>
      <c r="D608" s="18">
        <f>+MONTH(datos_arg[[#This Row],[Fecha]])</f>
        <v>11</v>
      </c>
      <c r="E608" s="14" t="s">
        <v>617</v>
      </c>
      <c r="F608" s="14" t="s">
        <v>8101</v>
      </c>
      <c r="G608" s="14"/>
      <c r="H608" s="14" t="s">
        <v>8103</v>
      </c>
      <c r="I608" s="14" t="s">
        <v>8104</v>
      </c>
      <c r="J608" s="14" t="s">
        <v>472</v>
      </c>
      <c r="K608" s="14"/>
      <c r="L608" s="14" t="s">
        <v>425</v>
      </c>
      <c r="M608" s="14" t="s">
        <v>776</v>
      </c>
      <c r="N608" s="14" t="s">
        <v>217</v>
      </c>
      <c r="O608" s="14" t="s">
        <v>6707</v>
      </c>
      <c r="P608" s="14"/>
      <c r="Q608" s="14">
        <v>1</v>
      </c>
      <c r="R608" s="14" t="s">
        <v>8101</v>
      </c>
      <c r="S608" s="14" t="s">
        <v>439</v>
      </c>
      <c r="T608" s="35">
        <v>9705</v>
      </c>
      <c r="U608" s="14" t="s">
        <v>4</v>
      </c>
      <c r="V608" s="14">
        <v>65</v>
      </c>
      <c r="W608" s="16">
        <f>+IF(datos_arg[[#This Row],[Moneda]]="ARS",datos_arg[[#This Row],[Monto]],datos_arg[[#This Row],[Monto]]*datos_arg[[#This Row],[TC]])</f>
        <v>9705</v>
      </c>
      <c r="X608" s="16">
        <f>IFERROR(IF(datos_arg[[#This Row],[Moneda]]="USD",datos_arg[[#This Row],[Monto]],datos_arg[[#This Row],[Monto]]/datos_arg[[#This Row],[TC]]),0)</f>
        <v>149.30769230769232</v>
      </c>
      <c r="Y608" s="14"/>
    </row>
    <row r="609" spans="1:25" x14ac:dyDescent="0.25">
      <c r="A609" s="14">
        <f t="shared" si="9"/>
        <v>606</v>
      </c>
      <c r="B609" s="1">
        <v>43773</v>
      </c>
      <c r="C609" s="18">
        <f>+YEAR(datos_arg[[#This Row],[Fecha]])</f>
        <v>2019</v>
      </c>
      <c r="D609" s="18">
        <f>+MONTH(datos_arg[[#This Row],[Fecha]])</f>
        <v>11</v>
      </c>
      <c r="E609" s="14" t="s">
        <v>1016</v>
      </c>
      <c r="F609" s="14" t="s">
        <v>5364</v>
      </c>
      <c r="G609" s="14" t="s">
        <v>6703</v>
      </c>
      <c r="H609" s="14" t="s">
        <v>7132</v>
      </c>
      <c r="I609" s="14" t="s">
        <v>7132</v>
      </c>
      <c r="J609" s="14" t="s">
        <v>425</v>
      </c>
      <c r="K609" s="14"/>
      <c r="L609" s="14" t="s">
        <v>425</v>
      </c>
      <c r="M609" s="14" t="s">
        <v>214</v>
      </c>
      <c r="N609" s="14" t="s">
        <v>214</v>
      </c>
      <c r="O609" s="14"/>
      <c r="P609" s="14"/>
      <c r="Q609" s="14"/>
      <c r="R609" s="14" t="s">
        <v>5364</v>
      </c>
      <c r="S609" s="14" t="s">
        <v>440</v>
      </c>
      <c r="T609" s="35">
        <v>750</v>
      </c>
      <c r="U609" s="14" t="s">
        <v>2</v>
      </c>
      <c r="V609" s="14">
        <v>65</v>
      </c>
      <c r="W609" s="16">
        <f>+IF(datos_arg[[#This Row],[Moneda]]="ARS",datos_arg[[#This Row],[Monto]],datos_arg[[#This Row],[Monto]]*datos_arg[[#This Row],[TC]])</f>
        <v>48750</v>
      </c>
      <c r="X609" s="16">
        <f>IFERROR(IF(datos_arg[[#This Row],[Moneda]]="USD",datos_arg[[#This Row],[Monto]],datos_arg[[#This Row],[Monto]]/datos_arg[[#This Row],[TC]]),0)</f>
        <v>750</v>
      </c>
      <c r="Y609" s="14"/>
    </row>
    <row r="610" spans="1:25" ht="15" customHeight="1" x14ac:dyDescent="0.25">
      <c r="A610" s="14">
        <f t="shared" si="9"/>
        <v>607</v>
      </c>
      <c r="B610" s="1">
        <v>43773</v>
      </c>
      <c r="C610" s="18">
        <f>+YEAR(datos_arg[[#This Row],[Fecha]])</f>
        <v>2019</v>
      </c>
      <c r="D610" s="18">
        <f>+MONTH(datos_arg[[#This Row],[Fecha]])</f>
        <v>11</v>
      </c>
      <c r="E610" s="14" t="s">
        <v>1016</v>
      </c>
      <c r="F610" s="14" t="s">
        <v>5365</v>
      </c>
      <c r="G610" s="14" t="s">
        <v>6695</v>
      </c>
      <c r="H610" s="14" t="s">
        <v>7132</v>
      </c>
      <c r="I610" s="14" t="s">
        <v>7132</v>
      </c>
      <c r="J610" s="14" t="s">
        <v>425</v>
      </c>
      <c r="K610" s="14"/>
      <c r="L610" s="14" t="s">
        <v>425</v>
      </c>
      <c r="M610" s="14" t="s">
        <v>436</v>
      </c>
      <c r="N610" s="14" t="s">
        <v>436</v>
      </c>
      <c r="O610" s="14"/>
      <c r="P610" s="14"/>
      <c r="Q610" s="14"/>
      <c r="R610" s="14" t="s">
        <v>5365</v>
      </c>
      <c r="S610" s="14" t="s">
        <v>439</v>
      </c>
      <c r="T610" s="35">
        <v>22000</v>
      </c>
      <c r="U610" s="14" t="s">
        <v>4</v>
      </c>
      <c r="V610" s="14">
        <v>65</v>
      </c>
      <c r="W610" s="16">
        <f>+IF(datos_arg[[#This Row],[Moneda]]="ARS",datos_arg[[#This Row],[Monto]],datos_arg[[#This Row],[Monto]]*datos_arg[[#This Row],[TC]])</f>
        <v>22000</v>
      </c>
      <c r="X610" s="16">
        <f>IFERROR(IF(datos_arg[[#This Row],[Moneda]]="USD",datos_arg[[#This Row],[Monto]],datos_arg[[#This Row],[Monto]]/datos_arg[[#This Row],[TC]]),0)</f>
        <v>338.46153846153845</v>
      </c>
      <c r="Y610" s="14"/>
    </row>
    <row r="611" spans="1:25" x14ac:dyDescent="0.25">
      <c r="A611" s="14">
        <f t="shared" si="9"/>
        <v>608</v>
      </c>
      <c r="B611" s="1">
        <v>43773</v>
      </c>
      <c r="C611" s="18">
        <f>+YEAR(datos_arg[[#This Row],[Fecha]])</f>
        <v>2019</v>
      </c>
      <c r="D611" s="18">
        <f>+MONTH(datos_arg[[#This Row],[Fecha]])</f>
        <v>11</v>
      </c>
      <c r="E611" s="14" t="s">
        <v>1016</v>
      </c>
      <c r="F611" s="14" t="s">
        <v>5364</v>
      </c>
      <c r="G611" s="14" t="s">
        <v>6700</v>
      </c>
      <c r="H611" s="14" t="s">
        <v>7132</v>
      </c>
      <c r="I611" s="14" t="s">
        <v>7132</v>
      </c>
      <c r="J611" s="14" t="s">
        <v>425</v>
      </c>
      <c r="K611" s="14"/>
      <c r="L611" s="14" t="s">
        <v>425</v>
      </c>
      <c r="M611" s="14" t="s">
        <v>119</v>
      </c>
      <c r="N611" s="14" t="s">
        <v>119</v>
      </c>
      <c r="O611" s="14"/>
      <c r="P611" s="14"/>
      <c r="Q611" s="14"/>
      <c r="R611" s="14" t="s">
        <v>5364</v>
      </c>
      <c r="S611" s="14" t="s">
        <v>440</v>
      </c>
      <c r="T611" s="35">
        <v>2200</v>
      </c>
      <c r="U611" s="14" t="s">
        <v>2</v>
      </c>
      <c r="V611" s="14">
        <v>65</v>
      </c>
      <c r="W611" s="16">
        <f>+IF(datos_arg[[#This Row],[Moneda]]="ARS",datos_arg[[#This Row],[Monto]],datos_arg[[#This Row],[Monto]]*datos_arg[[#This Row],[TC]])</f>
        <v>143000</v>
      </c>
      <c r="X611" s="16">
        <f>IFERROR(IF(datos_arg[[#This Row],[Moneda]]="USD",datos_arg[[#This Row],[Monto]],datos_arg[[#This Row],[Monto]]/datos_arg[[#This Row],[TC]]),0)</f>
        <v>2200</v>
      </c>
      <c r="Y611" s="14"/>
    </row>
    <row r="612" spans="1:25" x14ac:dyDescent="0.25">
      <c r="A612" s="14">
        <f t="shared" si="9"/>
        <v>609</v>
      </c>
      <c r="B612" s="1">
        <v>43773</v>
      </c>
      <c r="C612" s="18">
        <f>+YEAR(datos_arg[[#This Row],[Fecha]])</f>
        <v>2019</v>
      </c>
      <c r="D612" s="18">
        <f>+MONTH(datos_arg[[#This Row],[Fecha]])</f>
        <v>11</v>
      </c>
      <c r="E612" s="14" t="s">
        <v>1016</v>
      </c>
      <c r="F612" s="14" t="s">
        <v>5365</v>
      </c>
      <c r="G612" s="14" t="s">
        <v>6698</v>
      </c>
      <c r="H612" s="14" t="s">
        <v>7132</v>
      </c>
      <c r="I612" s="14" t="s">
        <v>7132</v>
      </c>
      <c r="J612" s="14" t="s">
        <v>425</v>
      </c>
      <c r="K612" s="14"/>
      <c r="L612" s="14" t="s">
        <v>425</v>
      </c>
      <c r="M612" s="14" t="s">
        <v>150</v>
      </c>
      <c r="N612" s="14" t="s">
        <v>150</v>
      </c>
      <c r="O612" s="14"/>
      <c r="P612" s="14"/>
      <c r="Q612" s="14"/>
      <c r="R612" s="14" t="s">
        <v>5365</v>
      </c>
      <c r="S612" s="14" t="s">
        <v>440</v>
      </c>
      <c r="T612" s="35">
        <v>400</v>
      </c>
      <c r="U612" s="14" t="s">
        <v>2</v>
      </c>
      <c r="V612" s="14">
        <v>65</v>
      </c>
      <c r="W612" s="16">
        <f>+IF(datos_arg[[#This Row],[Moneda]]="ARS",datos_arg[[#This Row],[Monto]],datos_arg[[#This Row],[Monto]]*datos_arg[[#This Row],[TC]])</f>
        <v>26000</v>
      </c>
      <c r="X612" s="16">
        <f>IFERROR(IF(datos_arg[[#This Row],[Moneda]]="USD",datos_arg[[#This Row],[Monto]],datos_arg[[#This Row],[Monto]]/datos_arg[[#This Row],[TC]]),0)</f>
        <v>400</v>
      </c>
      <c r="Y612" s="14"/>
    </row>
    <row r="613" spans="1:25" x14ac:dyDescent="0.25">
      <c r="A613" s="14">
        <f t="shared" si="9"/>
        <v>610</v>
      </c>
      <c r="B613" s="1">
        <v>43773</v>
      </c>
      <c r="C613" s="18">
        <f>+YEAR(datos_arg[[#This Row],[Fecha]])</f>
        <v>2019</v>
      </c>
      <c r="D613" s="18">
        <f>+MONTH(datos_arg[[#This Row],[Fecha]])</f>
        <v>11</v>
      </c>
      <c r="E613" s="14" t="s">
        <v>1016</v>
      </c>
      <c r="F613" s="14" t="s">
        <v>5364</v>
      </c>
      <c r="G613" s="14" t="s">
        <v>6700</v>
      </c>
      <c r="H613" s="14" t="s">
        <v>7132</v>
      </c>
      <c r="I613" s="14" t="s">
        <v>7132</v>
      </c>
      <c r="J613" s="14" t="s">
        <v>425</v>
      </c>
      <c r="K613" s="14"/>
      <c r="L613" s="14" t="s">
        <v>425</v>
      </c>
      <c r="M613" s="14" t="s">
        <v>128</v>
      </c>
      <c r="N613" s="14" t="s">
        <v>128</v>
      </c>
      <c r="O613" s="14"/>
      <c r="P613" s="14"/>
      <c r="Q613" s="14"/>
      <c r="R613" s="14" t="s">
        <v>5364</v>
      </c>
      <c r="S613" s="14" t="s">
        <v>440</v>
      </c>
      <c r="T613" s="35">
        <v>2800</v>
      </c>
      <c r="U613" s="14" t="s">
        <v>2</v>
      </c>
      <c r="V613" s="14">
        <v>65</v>
      </c>
      <c r="W613" s="16">
        <f>+IF(datos_arg[[#This Row],[Moneda]]="ARS",datos_arg[[#This Row],[Monto]],datos_arg[[#This Row],[Monto]]*datos_arg[[#This Row],[TC]])</f>
        <v>182000</v>
      </c>
      <c r="X613" s="16">
        <f>IFERROR(IF(datos_arg[[#This Row],[Moneda]]="USD",datos_arg[[#This Row],[Monto]],datos_arg[[#This Row],[Monto]]/datos_arg[[#This Row],[TC]]),0)</f>
        <v>2800</v>
      </c>
      <c r="Y613" s="14"/>
    </row>
    <row r="614" spans="1:25" x14ac:dyDescent="0.25">
      <c r="A614" s="14">
        <f t="shared" si="9"/>
        <v>611</v>
      </c>
      <c r="B614" s="1">
        <v>43773</v>
      </c>
      <c r="C614" s="18">
        <f>+YEAR(datos_arg[[#This Row],[Fecha]])</f>
        <v>2019</v>
      </c>
      <c r="D614" s="18">
        <f>+MONTH(datos_arg[[#This Row],[Fecha]])</f>
        <v>11</v>
      </c>
      <c r="E614" s="14" t="s">
        <v>1016</v>
      </c>
      <c r="F614" s="14" t="s">
        <v>5365</v>
      </c>
      <c r="G614" s="14" t="s">
        <v>6696</v>
      </c>
      <c r="H614" s="14" t="s">
        <v>7132</v>
      </c>
      <c r="I614" s="14" t="s">
        <v>7132</v>
      </c>
      <c r="J614" s="14" t="s">
        <v>425</v>
      </c>
      <c r="K614" s="14"/>
      <c r="L614" s="14" t="s">
        <v>425</v>
      </c>
      <c r="M614" s="14" t="s">
        <v>481</v>
      </c>
      <c r="N614" s="14" t="s">
        <v>481</v>
      </c>
      <c r="O614" s="14"/>
      <c r="P614" s="14"/>
      <c r="Q614" s="14"/>
      <c r="R614" s="14" t="s">
        <v>5365</v>
      </c>
      <c r="S614" s="14" t="s">
        <v>440</v>
      </c>
      <c r="T614" s="35">
        <v>2000</v>
      </c>
      <c r="U614" s="14" t="s">
        <v>2</v>
      </c>
      <c r="V614" s="14">
        <v>65</v>
      </c>
      <c r="W614" s="16">
        <f>+IF(datos_arg[[#This Row],[Moneda]]="ARS",datos_arg[[#This Row],[Monto]],datos_arg[[#This Row],[Monto]]*datos_arg[[#This Row],[TC]])</f>
        <v>130000</v>
      </c>
      <c r="X614" s="16">
        <f>IFERROR(IF(datos_arg[[#This Row],[Moneda]]="USD",datos_arg[[#This Row],[Monto]],datos_arg[[#This Row],[Monto]]/datos_arg[[#This Row],[TC]]),0)</f>
        <v>2000</v>
      </c>
      <c r="Y614" s="14"/>
    </row>
    <row r="615" spans="1:25" x14ac:dyDescent="0.25">
      <c r="A615" s="14">
        <f t="shared" si="9"/>
        <v>612</v>
      </c>
      <c r="B615" s="1">
        <v>43773</v>
      </c>
      <c r="C615" s="18">
        <f>+YEAR(datos_arg[[#This Row],[Fecha]])</f>
        <v>2019</v>
      </c>
      <c r="D615" s="18">
        <f>+MONTH(datos_arg[[#This Row],[Fecha]])</f>
        <v>11</v>
      </c>
      <c r="E615" s="14" t="s">
        <v>408</v>
      </c>
      <c r="F615" s="14" t="s">
        <v>69</v>
      </c>
      <c r="G615" s="14"/>
      <c r="H615" s="14" t="s">
        <v>7132</v>
      </c>
      <c r="I615" s="14" t="s">
        <v>7132</v>
      </c>
      <c r="J615" s="14" t="s">
        <v>425</v>
      </c>
      <c r="K615" s="14"/>
      <c r="L615" s="14" t="s">
        <v>425</v>
      </c>
      <c r="M615" s="14" t="s">
        <v>556</v>
      </c>
      <c r="N615" s="14" t="s">
        <v>556</v>
      </c>
      <c r="O615" s="14"/>
      <c r="P615" s="14"/>
      <c r="Q615" s="14"/>
      <c r="R615" s="14" t="s">
        <v>439</v>
      </c>
      <c r="S615" s="14" t="s">
        <v>440</v>
      </c>
      <c r="T615" s="35">
        <v>1900</v>
      </c>
      <c r="U615" s="14" t="s">
        <v>2</v>
      </c>
      <c r="V615" s="14">
        <v>65</v>
      </c>
      <c r="W615" s="16">
        <f>+IF(datos_arg[[#This Row],[Moneda]]="ARS",datos_arg[[#This Row],[Monto]],datos_arg[[#This Row],[Monto]]*datos_arg[[#This Row],[TC]])</f>
        <v>123500</v>
      </c>
      <c r="X615" s="16">
        <f>IFERROR(IF(datos_arg[[#This Row],[Moneda]]="USD",datos_arg[[#This Row],[Monto]],datos_arg[[#This Row],[Monto]]/datos_arg[[#This Row],[TC]]),0)</f>
        <v>1900</v>
      </c>
      <c r="Y615" s="14"/>
    </row>
    <row r="616" spans="1:25" x14ac:dyDescent="0.25">
      <c r="A616" s="14">
        <f t="shared" si="9"/>
        <v>613</v>
      </c>
      <c r="B616" s="1">
        <v>43773</v>
      </c>
      <c r="C616" s="18">
        <f>+YEAR(datos_arg[[#This Row],[Fecha]])</f>
        <v>2019</v>
      </c>
      <c r="D616" s="18">
        <f>+MONTH(datos_arg[[#This Row],[Fecha]])</f>
        <v>11</v>
      </c>
      <c r="E616" s="14" t="s">
        <v>1016</v>
      </c>
      <c r="F616" s="14" t="s">
        <v>5364</v>
      </c>
      <c r="G616" s="14" t="s">
        <v>6699</v>
      </c>
      <c r="H616" s="14" t="s">
        <v>7132</v>
      </c>
      <c r="I616" s="14" t="s">
        <v>7132</v>
      </c>
      <c r="J616" s="14" t="s">
        <v>425</v>
      </c>
      <c r="K616" s="14"/>
      <c r="L616" s="14" t="s">
        <v>425</v>
      </c>
      <c r="M616" s="14" t="s">
        <v>215</v>
      </c>
      <c r="N616" s="14" t="s">
        <v>215</v>
      </c>
      <c r="O616" s="14"/>
      <c r="P616" s="14"/>
      <c r="Q616" s="14"/>
      <c r="R616" s="14" t="s">
        <v>5364</v>
      </c>
      <c r="S616" s="14" t="s">
        <v>440</v>
      </c>
      <c r="T616" s="35">
        <v>440</v>
      </c>
      <c r="U616" s="14" t="s">
        <v>2</v>
      </c>
      <c r="V616" s="14">
        <v>65</v>
      </c>
      <c r="W616" s="16">
        <f>+IF(datos_arg[[#This Row],[Moneda]]="ARS",datos_arg[[#This Row],[Monto]],datos_arg[[#This Row],[Monto]]*datos_arg[[#This Row],[TC]])</f>
        <v>28600</v>
      </c>
      <c r="X616" s="16">
        <f>IFERROR(IF(datos_arg[[#This Row],[Moneda]]="USD",datos_arg[[#This Row],[Monto]],datos_arg[[#This Row],[Monto]]/datos_arg[[#This Row],[TC]]),0)</f>
        <v>440</v>
      </c>
      <c r="Y616" s="14"/>
    </row>
    <row r="617" spans="1:25" ht="15" customHeight="1" x14ac:dyDescent="0.25">
      <c r="A617" s="14">
        <f t="shared" si="9"/>
        <v>614</v>
      </c>
      <c r="B617" s="1">
        <v>43773</v>
      </c>
      <c r="C617" s="18">
        <f>+YEAR(datos_arg[[#This Row],[Fecha]])</f>
        <v>2019</v>
      </c>
      <c r="D617" s="18">
        <f>+MONTH(datos_arg[[#This Row],[Fecha]])</f>
        <v>11</v>
      </c>
      <c r="E617" s="14" t="s">
        <v>1015</v>
      </c>
      <c r="F617" s="14" t="s">
        <v>430</v>
      </c>
      <c r="G617" s="14"/>
      <c r="H617" s="14" t="s">
        <v>532</v>
      </c>
      <c r="I617" s="14" t="s">
        <v>7132</v>
      </c>
      <c r="J617" s="14" t="s">
        <v>425</v>
      </c>
      <c r="K617" s="14"/>
      <c r="L617" s="14" t="s">
        <v>425</v>
      </c>
      <c r="M617" s="14" t="s">
        <v>3963</v>
      </c>
      <c r="N617" s="14" t="s">
        <v>26</v>
      </c>
      <c r="O617" s="14" t="s">
        <v>218</v>
      </c>
      <c r="P617" s="14"/>
      <c r="Q617" s="14"/>
      <c r="R617" s="14" t="s">
        <v>430</v>
      </c>
      <c r="S617" s="14" t="s">
        <v>439</v>
      </c>
      <c r="T617" s="35">
        <v>520</v>
      </c>
      <c r="U617" s="14" t="s">
        <v>4</v>
      </c>
      <c r="V617" s="14">
        <v>65</v>
      </c>
      <c r="W617" s="16">
        <f>+IF(datos_arg[[#This Row],[Moneda]]="ARS",datos_arg[[#This Row],[Monto]],datos_arg[[#This Row],[Monto]]*datos_arg[[#This Row],[TC]])</f>
        <v>520</v>
      </c>
      <c r="X617" s="16">
        <f>IFERROR(IF(datos_arg[[#This Row],[Moneda]]="USD",datos_arg[[#This Row],[Monto]],datos_arg[[#This Row],[Monto]]/datos_arg[[#This Row],[TC]]),0)</f>
        <v>8</v>
      </c>
      <c r="Y617" s="14"/>
    </row>
    <row r="618" spans="1:25" x14ac:dyDescent="0.25">
      <c r="A618" s="14">
        <f t="shared" si="9"/>
        <v>615</v>
      </c>
      <c r="B618" s="1">
        <v>43773</v>
      </c>
      <c r="C618" s="18">
        <f>+YEAR(datos_arg[[#This Row],[Fecha]])</f>
        <v>2019</v>
      </c>
      <c r="D618" s="18">
        <f>+MONTH(datos_arg[[#This Row],[Fecha]])</f>
        <v>11</v>
      </c>
      <c r="E618" s="14" t="s">
        <v>1016</v>
      </c>
      <c r="F618" s="14" t="s">
        <v>5364</v>
      </c>
      <c r="G618" s="14" t="s">
        <v>6699</v>
      </c>
      <c r="H618" s="14" t="s">
        <v>7132</v>
      </c>
      <c r="I618" s="14" t="s">
        <v>7132</v>
      </c>
      <c r="J618" s="14" t="s">
        <v>425</v>
      </c>
      <c r="K618" s="14"/>
      <c r="L618" s="14" t="s">
        <v>425</v>
      </c>
      <c r="M618" s="14" t="s">
        <v>137</v>
      </c>
      <c r="N618" s="14" t="s">
        <v>137</v>
      </c>
      <c r="O618" s="14"/>
      <c r="P618" s="14"/>
      <c r="Q618" s="14"/>
      <c r="R618" s="14" t="s">
        <v>5364</v>
      </c>
      <c r="S618" s="14" t="s">
        <v>440</v>
      </c>
      <c r="T618" s="35">
        <v>3000</v>
      </c>
      <c r="U618" s="14" t="s">
        <v>2</v>
      </c>
      <c r="V618" s="14">
        <v>65</v>
      </c>
      <c r="W618" s="16">
        <f>+IF(datos_arg[[#This Row],[Moneda]]="ARS",datos_arg[[#This Row],[Monto]],datos_arg[[#This Row],[Monto]]*datos_arg[[#This Row],[TC]])</f>
        <v>195000</v>
      </c>
      <c r="X618" s="16">
        <f>IFERROR(IF(datos_arg[[#This Row],[Moneda]]="USD",datos_arg[[#This Row],[Monto]],datos_arg[[#This Row],[Monto]]/datos_arg[[#This Row],[TC]]),0)</f>
        <v>3000</v>
      </c>
      <c r="Y618" s="14"/>
    </row>
    <row r="619" spans="1:25" ht="15" customHeight="1" x14ac:dyDescent="0.25">
      <c r="A619" s="14">
        <f t="shared" si="9"/>
        <v>616</v>
      </c>
      <c r="B619" s="1">
        <v>43773</v>
      </c>
      <c r="C619" s="18">
        <f>+YEAR(datos_arg[[#This Row],[Fecha]])</f>
        <v>2019</v>
      </c>
      <c r="D619" s="18">
        <f>+MONTH(datos_arg[[#This Row],[Fecha]])</f>
        <v>11</v>
      </c>
      <c r="E619" s="14" t="s">
        <v>5358</v>
      </c>
      <c r="F619" s="14" t="s">
        <v>969</v>
      </c>
      <c r="G619" s="14"/>
      <c r="H619" s="14" t="s">
        <v>433</v>
      </c>
      <c r="I619" s="14" t="s">
        <v>955</v>
      </c>
      <c r="J619" s="14" t="s">
        <v>425</v>
      </c>
      <c r="K619" s="14"/>
      <c r="L619" s="14" t="s">
        <v>422</v>
      </c>
      <c r="M619" s="14" t="s">
        <v>665</v>
      </c>
      <c r="N619" s="14" t="s">
        <v>778</v>
      </c>
      <c r="O619" s="14" t="s">
        <v>223</v>
      </c>
      <c r="P619" s="14"/>
      <c r="Q619" s="14"/>
      <c r="R619" s="14" t="s">
        <v>969</v>
      </c>
      <c r="S619" s="14" t="s">
        <v>439</v>
      </c>
      <c r="T619" s="35">
        <v>1000</v>
      </c>
      <c r="U619" s="14" t="s">
        <v>4</v>
      </c>
      <c r="V619" s="14">
        <v>65</v>
      </c>
      <c r="W619" s="16">
        <f>+IF(datos_arg[[#This Row],[Moneda]]="ARS",datos_arg[[#This Row],[Monto]],datos_arg[[#This Row],[Monto]]*datos_arg[[#This Row],[TC]])</f>
        <v>1000</v>
      </c>
      <c r="X619" s="16">
        <f>IFERROR(IF(datos_arg[[#This Row],[Moneda]]="USD",datos_arg[[#This Row],[Monto]],datos_arg[[#This Row],[Monto]]/datos_arg[[#This Row],[TC]]),0)</f>
        <v>15.384615384615385</v>
      </c>
      <c r="Y619" s="14"/>
    </row>
    <row r="620" spans="1:25" ht="15" customHeight="1" x14ac:dyDescent="0.25">
      <c r="A620" s="14">
        <f t="shared" si="9"/>
        <v>617</v>
      </c>
      <c r="B620" s="1">
        <v>43773</v>
      </c>
      <c r="C620" s="18">
        <f>+YEAR(datos_arg[[#This Row],[Fecha]])</f>
        <v>2019</v>
      </c>
      <c r="D620" s="18">
        <f>+MONTH(datos_arg[[#This Row],[Fecha]])</f>
        <v>11</v>
      </c>
      <c r="E620" s="14" t="s">
        <v>1015</v>
      </c>
      <c r="F620" s="14" t="s">
        <v>403</v>
      </c>
      <c r="G620" s="14" t="s">
        <v>5383</v>
      </c>
      <c r="H620" s="14" t="s">
        <v>433</v>
      </c>
      <c r="I620" s="14" t="s">
        <v>955</v>
      </c>
      <c r="J620" s="14" t="s">
        <v>425</v>
      </c>
      <c r="K620" s="14" t="s">
        <v>422</v>
      </c>
      <c r="L620" s="14" t="s">
        <v>422</v>
      </c>
      <c r="M620" s="14" t="s">
        <v>765</v>
      </c>
      <c r="N620" s="14" t="s">
        <v>219</v>
      </c>
      <c r="O620" s="14" t="s">
        <v>777</v>
      </c>
      <c r="P620" s="14"/>
      <c r="Q620" s="14"/>
      <c r="R620" s="14" t="s">
        <v>5383</v>
      </c>
      <c r="S620" s="14" t="s">
        <v>439</v>
      </c>
      <c r="T620" s="35">
        <v>13300</v>
      </c>
      <c r="U620" s="14" t="s">
        <v>4</v>
      </c>
      <c r="V620" s="14">
        <v>65</v>
      </c>
      <c r="W620" s="16">
        <f>+IF(datos_arg[[#This Row],[Moneda]]="ARS",datos_arg[[#This Row],[Monto]],datos_arg[[#This Row],[Monto]]*datos_arg[[#This Row],[TC]])</f>
        <v>13300</v>
      </c>
      <c r="X620" s="16">
        <f>IFERROR(IF(datos_arg[[#This Row],[Moneda]]="USD",datos_arg[[#This Row],[Monto]],datos_arg[[#This Row],[Monto]]/datos_arg[[#This Row],[TC]]),0)</f>
        <v>204.61538461538461</v>
      </c>
      <c r="Y620" s="14"/>
    </row>
    <row r="621" spans="1:25" ht="15" customHeight="1" x14ac:dyDescent="0.25">
      <c r="A621" s="14">
        <f t="shared" si="9"/>
        <v>618</v>
      </c>
      <c r="B621" s="1">
        <v>43774</v>
      </c>
      <c r="C621" s="18">
        <f>+YEAR(datos_arg[[#This Row],[Fecha]])</f>
        <v>2019</v>
      </c>
      <c r="D621" s="18">
        <f>+MONTH(datos_arg[[#This Row],[Fecha]])</f>
        <v>11</v>
      </c>
      <c r="E621" s="14" t="s">
        <v>1015</v>
      </c>
      <c r="F621" s="14" t="s">
        <v>403</v>
      </c>
      <c r="G621" s="14" t="s">
        <v>5383</v>
      </c>
      <c r="H621" s="14" t="s">
        <v>8103</v>
      </c>
      <c r="I621" s="14" t="s">
        <v>8104</v>
      </c>
      <c r="J621" s="14" t="s">
        <v>472</v>
      </c>
      <c r="K621" s="14"/>
      <c r="L621" s="14" t="s">
        <v>425</v>
      </c>
      <c r="M621" s="14" t="s">
        <v>158</v>
      </c>
      <c r="N621" s="14" t="s">
        <v>226</v>
      </c>
      <c r="O621" s="14" t="s">
        <v>225</v>
      </c>
      <c r="P621" s="14"/>
      <c r="Q621" s="14"/>
      <c r="R621" s="14" t="s">
        <v>5383</v>
      </c>
      <c r="S621" s="14" t="s">
        <v>439</v>
      </c>
      <c r="T621" s="35">
        <v>2500</v>
      </c>
      <c r="U621" s="14" t="s">
        <v>4</v>
      </c>
      <c r="V621" s="14">
        <v>65</v>
      </c>
      <c r="W621" s="16">
        <f>+IF(datos_arg[[#This Row],[Moneda]]="ARS",datos_arg[[#This Row],[Monto]],datos_arg[[#This Row],[Monto]]*datos_arg[[#This Row],[TC]])</f>
        <v>2500</v>
      </c>
      <c r="X621" s="16">
        <f>IFERROR(IF(datos_arg[[#This Row],[Moneda]]="USD",datos_arg[[#This Row],[Monto]],datos_arg[[#This Row],[Monto]]/datos_arg[[#This Row],[TC]]),0)</f>
        <v>38.46153846153846</v>
      </c>
      <c r="Y621" s="14"/>
    </row>
    <row r="622" spans="1:25" ht="15" customHeight="1" x14ac:dyDescent="0.25">
      <c r="A622" s="14">
        <f t="shared" si="9"/>
        <v>619</v>
      </c>
      <c r="B622" s="1">
        <v>43774</v>
      </c>
      <c r="C622" s="18">
        <f>+YEAR(datos_arg[[#This Row],[Fecha]])</f>
        <v>2019</v>
      </c>
      <c r="D622" s="18">
        <f>+MONTH(datos_arg[[#This Row],[Fecha]])</f>
        <v>11</v>
      </c>
      <c r="E622" s="14" t="s">
        <v>617</v>
      </c>
      <c r="F622" s="14" t="s">
        <v>8101</v>
      </c>
      <c r="G622" s="14"/>
      <c r="H622" s="14" t="s">
        <v>8103</v>
      </c>
      <c r="I622" s="14" t="s">
        <v>8104</v>
      </c>
      <c r="J622" s="14" t="s">
        <v>482</v>
      </c>
      <c r="K622" s="14" t="s">
        <v>420</v>
      </c>
      <c r="L622" s="14" t="s">
        <v>426</v>
      </c>
      <c r="M622" s="14" t="s">
        <v>482</v>
      </c>
      <c r="N622" s="14" t="s">
        <v>195</v>
      </c>
      <c r="O622" s="14" t="s">
        <v>224</v>
      </c>
      <c r="P622" s="14"/>
      <c r="Q622" s="14">
        <v>0</v>
      </c>
      <c r="R622" s="14" t="s">
        <v>8101</v>
      </c>
      <c r="S622" s="14" t="s">
        <v>439</v>
      </c>
      <c r="T622" s="35">
        <v>66000</v>
      </c>
      <c r="U622" s="14" t="s">
        <v>4</v>
      </c>
      <c r="V622" s="14">
        <v>65</v>
      </c>
      <c r="W622" s="16">
        <f>+IF(datos_arg[[#This Row],[Moneda]]="ARS",datos_arg[[#This Row],[Monto]],datos_arg[[#This Row],[Monto]]*datos_arg[[#This Row],[TC]])</f>
        <v>66000</v>
      </c>
      <c r="X622" s="16">
        <f>IFERROR(IF(datos_arg[[#This Row],[Moneda]]="USD",datos_arg[[#This Row],[Monto]],datos_arg[[#This Row],[Monto]]/datos_arg[[#This Row],[TC]]),0)</f>
        <v>1015.3846153846154</v>
      </c>
      <c r="Y622" s="14"/>
    </row>
    <row r="623" spans="1:25" ht="15" customHeight="1" x14ac:dyDescent="0.25">
      <c r="A623" s="14">
        <f t="shared" si="9"/>
        <v>620</v>
      </c>
      <c r="B623" s="1">
        <v>43775</v>
      </c>
      <c r="C623" s="18">
        <f>+YEAR(datos_arg[[#This Row],[Fecha]])</f>
        <v>2019</v>
      </c>
      <c r="D623" s="18">
        <f>+MONTH(datos_arg[[#This Row],[Fecha]])</f>
        <v>11</v>
      </c>
      <c r="E623" s="14" t="s">
        <v>1015</v>
      </c>
      <c r="F623" s="14" t="s">
        <v>403</v>
      </c>
      <c r="G623" s="14" t="s">
        <v>5383</v>
      </c>
      <c r="H623" s="14" t="s">
        <v>7132</v>
      </c>
      <c r="I623" s="14" t="s">
        <v>7132</v>
      </c>
      <c r="J623" s="14" t="s">
        <v>425</v>
      </c>
      <c r="K623" s="14"/>
      <c r="L623" s="14" t="s">
        <v>425</v>
      </c>
      <c r="M623" s="14" t="s">
        <v>310</v>
      </c>
      <c r="N623" s="14" t="s">
        <v>230</v>
      </c>
      <c r="O623" s="14" t="s">
        <v>229</v>
      </c>
      <c r="P623" s="14"/>
      <c r="Q623" s="14"/>
      <c r="R623" s="14" t="s">
        <v>5383</v>
      </c>
      <c r="S623" s="14" t="s">
        <v>439</v>
      </c>
      <c r="T623" s="35">
        <v>2405.44</v>
      </c>
      <c r="U623" s="14" t="s">
        <v>4</v>
      </c>
      <c r="V623" s="14">
        <v>65</v>
      </c>
      <c r="W623" s="16">
        <f>+IF(datos_arg[[#This Row],[Moneda]]="ARS",datos_arg[[#This Row],[Monto]],datos_arg[[#This Row],[Monto]]*datos_arg[[#This Row],[TC]])</f>
        <v>2405.44</v>
      </c>
      <c r="X623" s="16">
        <f>IFERROR(IF(datos_arg[[#This Row],[Moneda]]="USD",datos_arg[[#This Row],[Monto]],datos_arg[[#This Row],[Monto]]/datos_arg[[#This Row],[TC]]),0)</f>
        <v>37.00676923076923</v>
      </c>
      <c r="Y623" s="14"/>
    </row>
    <row r="624" spans="1:25" ht="15" customHeight="1" x14ac:dyDescent="0.25">
      <c r="A624" s="14">
        <f t="shared" si="9"/>
        <v>621</v>
      </c>
      <c r="B624" s="1">
        <v>43775</v>
      </c>
      <c r="C624" s="18">
        <f>+YEAR(datos_arg[[#This Row],[Fecha]])</f>
        <v>2019</v>
      </c>
      <c r="D624" s="18">
        <f>+MONTH(datos_arg[[#This Row],[Fecha]])</f>
        <v>11</v>
      </c>
      <c r="E624" s="14" t="s">
        <v>1015</v>
      </c>
      <c r="F624" s="14" t="s">
        <v>403</v>
      </c>
      <c r="G624" s="14" t="s">
        <v>5383</v>
      </c>
      <c r="H624" s="14" t="s">
        <v>433</v>
      </c>
      <c r="I624" s="14" t="s">
        <v>955</v>
      </c>
      <c r="J624" s="14" t="s">
        <v>425</v>
      </c>
      <c r="K624" s="14" t="s">
        <v>422</v>
      </c>
      <c r="L624" s="14" t="s">
        <v>422</v>
      </c>
      <c r="M624" s="14" t="s">
        <v>780</v>
      </c>
      <c r="N624" s="14" t="s">
        <v>58</v>
      </c>
      <c r="O624" s="14" t="s">
        <v>228</v>
      </c>
      <c r="P624" s="14"/>
      <c r="Q624" s="14"/>
      <c r="R624" s="14" t="s">
        <v>5383</v>
      </c>
      <c r="S624" s="14" t="s">
        <v>439</v>
      </c>
      <c r="T624" s="35">
        <v>2487.6</v>
      </c>
      <c r="U624" s="14" t="s">
        <v>4</v>
      </c>
      <c r="V624" s="14">
        <v>65</v>
      </c>
      <c r="W624" s="16">
        <f>+IF(datos_arg[[#This Row],[Moneda]]="ARS",datos_arg[[#This Row],[Monto]],datos_arg[[#This Row],[Monto]]*datos_arg[[#This Row],[TC]])</f>
        <v>2487.6</v>
      </c>
      <c r="X624" s="16">
        <f>IFERROR(IF(datos_arg[[#This Row],[Moneda]]="USD",datos_arg[[#This Row],[Monto]],datos_arg[[#This Row],[Monto]]/datos_arg[[#This Row],[TC]]),0)</f>
        <v>38.270769230769233</v>
      </c>
      <c r="Y624" s="14"/>
    </row>
    <row r="625" spans="1:25" ht="15" customHeight="1" x14ac:dyDescent="0.25">
      <c r="A625" s="14">
        <f t="shared" si="9"/>
        <v>622</v>
      </c>
      <c r="B625" s="1">
        <v>43775</v>
      </c>
      <c r="C625" s="18">
        <f>+YEAR(datos_arg[[#This Row],[Fecha]])</f>
        <v>2019</v>
      </c>
      <c r="D625" s="18">
        <f>+MONTH(datos_arg[[#This Row],[Fecha]])</f>
        <v>11</v>
      </c>
      <c r="E625" s="14" t="s">
        <v>1015</v>
      </c>
      <c r="F625" s="14" t="s">
        <v>403</v>
      </c>
      <c r="G625" s="14" t="s">
        <v>5383</v>
      </c>
      <c r="H625" s="14" t="s">
        <v>433</v>
      </c>
      <c r="I625" s="14" t="s">
        <v>955</v>
      </c>
      <c r="J625" s="14" t="s">
        <v>425</v>
      </c>
      <c r="K625" s="14"/>
      <c r="L625" s="14" t="s">
        <v>425</v>
      </c>
      <c r="M625" s="14" t="s">
        <v>773</v>
      </c>
      <c r="N625" s="14" t="s">
        <v>183</v>
      </c>
      <c r="O625" s="14" t="s">
        <v>756</v>
      </c>
      <c r="P625" s="14"/>
      <c r="Q625" s="14"/>
      <c r="R625" s="14" t="s">
        <v>5383</v>
      </c>
      <c r="S625" s="14" t="s">
        <v>439</v>
      </c>
      <c r="T625" s="35">
        <v>5207.1099999999997</v>
      </c>
      <c r="U625" s="14" t="s">
        <v>4</v>
      </c>
      <c r="V625" s="14">
        <v>65</v>
      </c>
      <c r="W625" s="16">
        <f>+IF(datos_arg[[#This Row],[Moneda]]="ARS",datos_arg[[#This Row],[Monto]],datos_arg[[#This Row],[Monto]]*datos_arg[[#This Row],[TC]])</f>
        <v>5207.1099999999997</v>
      </c>
      <c r="X625" s="16">
        <f>IFERROR(IF(datos_arg[[#This Row],[Moneda]]="USD",datos_arg[[#This Row],[Monto]],datos_arg[[#This Row],[Monto]]/datos_arg[[#This Row],[TC]]),0)</f>
        <v>80.109384615384613</v>
      </c>
      <c r="Y625" s="14"/>
    </row>
    <row r="626" spans="1:25" ht="15" customHeight="1" x14ac:dyDescent="0.25">
      <c r="A626" s="14">
        <f t="shared" si="9"/>
        <v>623</v>
      </c>
      <c r="B626" s="1">
        <v>43775</v>
      </c>
      <c r="C626" s="18">
        <f>+YEAR(datos_arg[[#This Row],[Fecha]])</f>
        <v>2019</v>
      </c>
      <c r="D626" s="18">
        <f>+MONTH(datos_arg[[#This Row],[Fecha]])</f>
        <v>11</v>
      </c>
      <c r="E626" s="14" t="s">
        <v>1015</v>
      </c>
      <c r="F626" s="14" t="s">
        <v>430</v>
      </c>
      <c r="G626" s="14"/>
      <c r="H626" s="14" t="s">
        <v>7132</v>
      </c>
      <c r="I626" s="14" t="s">
        <v>7132</v>
      </c>
      <c r="J626" s="14" t="s">
        <v>425</v>
      </c>
      <c r="K626" s="14"/>
      <c r="L626" s="14" t="s">
        <v>425</v>
      </c>
      <c r="M626" s="14" t="s">
        <v>60</v>
      </c>
      <c r="N626" s="14" t="s">
        <v>26</v>
      </c>
      <c r="O626" s="14" t="s">
        <v>583</v>
      </c>
      <c r="P626" s="14"/>
      <c r="Q626" s="14"/>
      <c r="R626" s="14" t="s">
        <v>430</v>
      </c>
      <c r="S626" s="14" t="s">
        <v>439</v>
      </c>
      <c r="T626" s="35">
        <v>1700</v>
      </c>
      <c r="U626" s="14" t="s">
        <v>4</v>
      </c>
      <c r="V626" s="14">
        <v>65</v>
      </c>
      <c r="W626" s="16">
        <f>+IF(datos_arg[[#This Row],[Moneda]]="ARS",datos_arg[[#This Row],[Monto]],datos_arg[[#This Row],[Monto]]*datos_arg[[#This Row],[TC]])</f>
        <v>1700</v>
      </c>
      <c r="X626" s="16">
        <f>IFERROR(IF(datos_arg[[#This Row],[Moneda]]="USD",datos_arg[[#This Row],[Monto]],datos_arg[[#This Row],[Monto]]/datos_arg[[#This Row],[TC]]),0)</f>
        <v>26.153846153846153</v>
      </c>
      <c r="Y626" s="14"/>
    </row>
    <row r="627" spans="1:25" ht="15" customHeight="1" x14ac:dyDescent="0.25">
      <c r="A627" s="14">
        <f t="shared" si="9"/>
        <v>624</v>
      </c>
      <c r="B627" s="1">
        <v>43775</v>
      </c>
      <c r="C627" s="18">
        <f>+YEAR(datos_arg[[#This Row],[Fecha]])</f>
        <v>2019</v>
      </c>
      <c r="D627" s="18">
        <f>+MONTH(datos_arg[[#This Row],[Fecha]])</f>
        <v>11</v>
      </c>
      <c r="E627" s="14" t="s">
        <v>449</v>
      </c>
      <c r="F627" s="14" t="s">
        <v>523</v>
      </c>
      <c r="G627" s="14"/>
      <c r="H627" s="14" t="s">
        <v>7132</v>
      </c>
      <c r="I627" s="14" t="s">
        <v>7132</v>
      </c>
      <c r="J627" s="14" t="s">
        <v>425</v>
      </c>
      <c r="K627" s="14"/>
      <c r="L627" s="14" t="s">
        <v>425</v>
      </c>
      <c r="M627" s="14" t="s">
        <v>37</v>
      </c>
      <c r="N627" s="14" t="s">
        <v>37</v>
      </c>
      <c r="O627" s="14" t="s">
        <v>779</v>
      </c>
      <c r="P627" s="14"/>
      <c r="Q627" s="14"/>
      <c r="R627" s="14" t="s">
        <v>523</v>
      </c>
      <c r="S627" s="14" t="s">
        <v>439</v>
      </c>
      <c r="T627" s="35">
        <v>20000</v>
      </c>
      <c r="U627" s="14" t="s">
        <v>4</v>
      </c>
      <c r="V627" s="14">
        <v>65</v>
      </c>
      <c r="W627" s="16">
        <f>+IF(datos_arg[[#This Row],[Moneda]]="ARS",datos_arg[[#This Row],[Monto]],datos_arg[[#This Row],[Monto]]*datos_arg[[#This Row],[TC]])</f>
        <v>20000</v>
      </c>
      <c r="X627" s="16">
        <f>IFERROR(IF(datos_arg[[#This Row],[Moneda]]="USD",datos_arg[[#This Row],[Monto]],datos_arg[[#This Row],[Monto]]/datos_arg[[#This Row],[TC]]),0)</f>
        <v>307.69230769230768</v>
      </c>
      <c r="Y627" s="14"/>
    </row>
    <row r="628" spans="1:25" ht="15" customHeight="1" x14ac:dyDescent="0.25">
      <c r="A628" s="14">
        <f t="shared" si="9"/>
        <v>625</v>
      </c>
      <c r="B628" s="1">
        <v>43775</v>
      </c>
      <c r="C628" s="18">
        <f>+YEAR(datos_arg[[#This Row],[Fecha]])</f>
        <v>2019</v>
      </c>
      <c r="D628" s="18">
        <f>+MONTH(datos_arg[[#This Row],[Fecha]])</f>
        <v>11</v>
      </c>
      <c r="E628" s="14" t="s">
        <v>449</v>
      </c>
      <c r="F628" s="14" t="s">
        <v>523</v>
      </c>
      <c r="G628" s="14"/>
      <c r="H628" s="14" t="s">
        <v>7132</v>
      </c>
      <c r="I628" s="14" t="s">
        <v>7132</v>
      </c>
      <c r="J628" s="14" t="s">
        <v>425</v>
      </c>
      <c r="K628" s="14"/>
      <c r="L628" s="14" t="s">
        <v>425</v>
      </c>
      <c r="M628" s="14" t="s">
        <v>37</v>
      </c>
      <c r="N628" s="14" t="s">
        <v>37</v>
      </c>
      <c r="O628" s="14" t="s">
        <v>779</v>
      </c>
      <c r="P628" s="14"/>
      <c r="Q628" s="14"/>
      <c r="R628" s="14" t="s">
        <v>523</v>
      </c>
      <c r="S628" s="14" t="s">
        <v>439</v>
      </c>
      <c r="T628" s="35">
        <v>20000</v>
      </c>
      <c r="U628" s="14" t="s">
        <v>4</v>
      </c>
      <c r="V628" s="14">
        <v>65</v>
      </c>
      <c r="W628" s="16">
        <f>+IF(datos_arg[[#This Row],[Moneda]]="ARS",datos_arg[[#This Row],[Monto]],datos_arg[[#This Row],[Monto]]*datos_arg[[#This Row],[TC]])</f>
        <v>20000</v>
      </c>
      <c r="X628" s="16">
        <f>IFERROR(IF(datos_arg[[#This Row],[Moneda]]="USD",datos_arg[[#This Row],[Monto]],datos_arg[[#This Row],[Monto]]/datos_arg[[#This Row],[TC]]),0)</f>
        <v>307.69230769230768</v>
      </c>
      <c r="Y628" s="14"/>
    </row>
    <row r="629" spans="1:25" ht="15" customHeight="1" x14ac:dyDescent="0.25">
      <c r="A629" s="14">
        <f t="shared" si="9"/>
        <v>626</v>
      </c>
      <c r="B629" s="1">
        <v>43775</v>
      </c>
      <c r="C629" s="18">
        <f>+YEAR(datos_arg[[#This Row],[Fecha]])</f>
        <v>2019</v>
      </c>
      <c r="D629" s="18">
        <f>+MONTH(datos_arg[[#This Row],[Fecha]])</f>
        <v>11</v>
      </c>
      <c r="E629" s="14" t="s">
        <v>1016</v>
      </c>
      <c r="F629" s="14" t="s">
        <v>404</v>
      </c>
      <c r="G629" s="14"/>
      <c r="H629" s="14" t="s">
        <v>4114</v>
      </c>
      <c r="I629" s="14" t="s">
        <v>7132</v>
      </c>
      <c r="J629" s="14" t="s">
        <v>425</v>
      </c>
      <c r="K629" s="14"/>
      <c r="L629" s="14" t="s">
        <v>425</v>
      </c>
      <c r="M629" s="14" t="s">
        <v>129</v>
      </c>
      <c r="N629" s="14" t="s">
        <v>129</v>
      </c>
      <c r="O629" s="14" t="s">
        <v>149</v>
      </c>
      <c r="P629" s="14"/>
      <c r="Q629" s="14"/>
      <c r="R629" s="14" t="s">
        <v>404</v>
      </c>
      <c r="S629" s="14" t="s">
        <v>439</v>
      </c>
      <c r="T629" s="35">
        <v>5322.17</v>
      </c>
      <c r="U629" s="14" t="s">
        <v>4</v>
      </c>
      <c r="V629" s="14">
        <v>65</v>
      </c>
      <c r="W629" s="16">
        <f>+IF(datos_arg[[#This Row],[Moneda]]="ARS",datos_arg[[#This Row],[Monto]],datos_arg[[#This Row],[Monto]]*datos_arg[[#This Row],[TC]])</f>
        <v>5322.17</v>
      </c>
      <c r="X629" s="16">
        <f>IFERROR(IF(datos_arg[[#This Row],[Moneda]]="USD",datos_arg[[#This Row],[Monto]],datos_arg[[#This Row],[Monto]]/datos_arg[[#This Row],[TC]]),0)</f>
        <v>81.879538461538459</v>
      </c>
      <c r="Y629" s="14"/>
    </row>
    <row r="630" spans="1:25" ht="15" customHeight="1" x14ac:dyDescent="0.25">
      <c r="A630" s="14">
        <f t="shared" si="9"/>
        <v>627</v>
      </c>
      <c r="B630" s="1">
        <v>43775</v>
      </c>
      <c r="C630" s="18">
        <f>+YEAR(datos_arg[[#This Row],[Fecha]])</f>
        <v>2019</v>
      </c>
      <c r="D630" s="18">
        <f>+MONTH(datos_arg[[#This Row],[Fecha]])</f>
        <v>11</v>
      </c>
      <c r="E630" s="14" t="s">
        <v>1016</v>
      </c>
      <c r="F630" s="14" t="s">
        <v>404</v>
      </c>
      <c r="G630" s="14"/>
      <c r="H630" s="14" t="s">
        <v>7132</v>
      </c>
      <c r="I630" s="14" t="s">
        <v>7132</v>
      </c>
      <c r="J630" s="14" t="s">
        <v>425</v>
      </c>
      <c r="K630" s="14"/>
      <c r="L630" s="14" t="s">
        <v>425</v>
      </c>
      <c r="M630" s="14" t="s">
        <v>156</v>
      </c>
      <c r="N630" s="14" t="s">
        <v>156</v>
      </c>
      <c r="O630" s="14" t="s">
        <v>227</v>
      </c>
      <c r="P630" s="14"/>
      <c r="Q630" s="14"/>
      <c r="R630" s="14" t="s">
        <v>404</v>
      </c>
      <c r="S630" s="14" t="s">
        <v>439</v>
      </c>
      <c r="T630" s="35">
        <v>1406.29</v>
      </c>
      <c r="U630" s="14" t="s">
        <v>4</v>
      </c>
      <c r="V630" s="14">
        <v>65</v>
      </c>
      <c r="W630" s="16">
        <f>+IF(datos_arg[[#This Row],[Moneda]]="ARS",datos_arg[[#This Row],[Monto]],datos_arg[[#This Row],[Monto]]*datos_arg[[#This Row],[TC]])</f>
        <v>1406.29</v>
      </c>
      <c r="X630" s="16">
        <f>IFERROR(IF(datos_arg[[#This Row],[Moneda]]="USD",datos_arg[[#This Row],[Monto]],datos_arg[[#This Row],[Monto]]/datos_arg[[#This Row],[TC]]),0)</f>
        <v>21.63523076923077</v>
      </c>
      <c r="Y630" s="14"/>
    </row>
    <row r="631" spans="1:25" ht="15" customHeight="1" x14ac:dyDescent="0.25">
      <c r="A631" s="14">
        <f t="shared" si="9"/>
        <v>628</v>
      </c>
      <c r="B631" s="1">
        <v>43776</v>
      </c>
      <c r="C631" s="18">
        <f>+YEAR(datos_arg[[#This Row],[Fecha]])</f>
        <v>2019</v>
      </c>
      <c r="D631" s="18">
        <f>+MONTH(datos_arg[[#This Row],[Fecha]])</f>
        <v>11</v>
      </c>
      <c r="E631" s="14" t="s">
        <v>1016</v>
      </c>
      <c r="F631" s="14" t="s">
        <v>5364</v>
      </c>
      <c r="G631" s="14" t="s">
        <v>6703</v>
      </c>
      <c r="H631" s="14" t="s">
        <v>532</v>
      </c>
      <c r="I631" s="14" t="s">
        <v>7132</v>
      </c>
      <c r="J631" s="14" t="s">
        <v>425</v>
      </c>
      <c r="K631" s="14"/>
      <c r="L631" s="14" t="s">
        <v>425</v>
      </c>
      <c r="M631" s="14" t="s">
        <v>198</v>
      </c>
      <c r="N631" s="14" t="s">
        <v>198</v>
      </c>
      <c r="O631" s="14" t="s">
        <v>197</v>
      </c>
      <c r="P631" s="14"/>
      <c r="Q631" s="14"/>
      <c r="R631" s="14" t="s">
        <v>5364</v>
      </c>
      <c r="S631" s="14" t="s">
        <v>439</v>
      </c>
      <c r="T631" s="35">
        <v>12000</v>
      </c>
      <c r="U631" s="14" t="s">
        <v>4</v>
      </c>
      <c r="V631" s="14">
        <v>65</v>
      </c>
      <c r="W631" s="16">
        <f>+IF(datos_arg[[#This Row],[Moneda]]="ARS",datos_arg[[#This Row],[Monto]],datos_arg[[#This Row],[Monto]]*datos_arg[[#This Row],[TC]])</f>
        <v>12000</v>
      </c>
      <c r="X631" s="16">
        <f>IFERROR(IF(datos_arg[[#This Row],[Moneda]]="USD",datos_arg[[#This Row],[Monto]],datos_arg[[#This Row],[Monto]]/datos_arg[[#This Row],[TC]]),0)</f>
        <v>184.61538461538461</v>
      </c>
      <c r="Y631" s="14"/>
    </row>
    <row r="632" spans="1:25" ht="15" customHeight="1" x14ac:dyDescent="0.25">
      <c r="A632" s="14">
        <f t="shared" si="9"/>
        <v>629</v>
      </c>
      <c r="B632" s="1">
        <v>43776</v>
      </c>
      <c r="C632" s="18">
        <f>+YEAR(datos_arg[[#This Row],[Fecha]])</f>
        <v>2019</v>
      </c>
      <c r="D632" s="18">
        <f>+MONTH(datos_arg[[#This Row],[Fecha]])</f>
        <v>11</v>
      </c>
      <c r="E632" s="14" t="s">
        <v>5358</v>
      </c>
      <c r="F632" s="14" t="s">
        <v>4110</v>
      </c>
      <c r="G632" s="14"/>
      <c r="H632" s="14" t="s">
        <v>532</v>
      </c>
      <c r="I632" s="14" t="s">
        <v>7132</v>
      </c>
      <c r="J632" s="14" t="s">
        <v>425</v>
      </c>
      <c r="K632" s="14" t="s">
        <v>421</v>
      </c>
      <c r="L632" s="14" t="s">
        <v>425</v>
      </c>
      <c r="M632" s="14" t="s">
        <v>782</v>
      </c>
      <c r="N632" s="14" t="s">
        <v>783</v>
      </c>
      <c r="O632" s="14" t="s">
        <v>233</v>
      </c>
      <c r="P632" s="14"/>
      <c r="Q632" s="14">
        <v>1</v>
      </c>
      <c r="R632" s="14" t="s">
        <v>4110</v>
      </c>
      <c r="S632" s="14" t="s">
        <v>439</v>
      </c>
      <c r="T632" s="35">
        <v>20700</v>
      </c>
      <c r="U632" s="14" t="s">
        <v>4</v>
      </c>
      <c r="V632" s="14">
        <v>65</v>
      </c>
      <c r="W632" s="16">
        <f>+IF(datos_arg[[#This Row],[Moneda]]="ARS",datos_arg[[#This Row],[Monto]],datos_arg[[#This Row],[Monto]]*datos_arg[[#This Row],[TC]])</f>
        <v>20700</v>
      </c>
      <c r="X632" s="16">
        <f>IFERROR(IF(datos_arg[[#This Row],[Moneda]]="USD",datos_arg[[#This Row],[Monto]],datos_arg[[#This Row],[Monto]]/datos_arg[[#This Row],[TC]]),0)</f>
        <v>318.46153846153845</v>
      </c>
      <c r="Y632" s="14"/>
    </row>
    <row r="633" spans="1:25" ht="15" customHeight="1" x14ac:dyDescent="0.25">
      <c r="A633" s="14">
        <f t="shared" si="9"/>
        <v>630</v>
      </c>
      <c r="B633" s="1">
        <v>43776</v>
      </c>
      <c r="C633" s="18">
        <f>+YEAR(datos_arg[[#This Row],[Fecha]])</f>
        <v>2019</v>
      </c>
      <c r="D633" s="18">
        <f>+MONTH(datos_arg[[#This Row],[Fecha]])</f>
        <v>11</v>
      </c>
      <c r="E633" s="14" t="s">
        <v>5358</v>
      </c>
      <c r="F633" s="14" t="s">
        <v>4109</v>
      </c>
      <c r="G633" s="14"/>
      <c r="H633" s="14" t="s">
        <v>433</v>
      </c>
      <c r="I633" s="14" t="s">
        <v>955</v>
      </c>
      <c r="J633" s="14" t="s">
        <v>425</v>
      </c>
      <c r="K633" s="14"/>
      <c r="L633" s="14" t="s">
        <v>425</v>
      </c>
      <c r="M633" s="14" t="s">
        <v>1651</v>
      </c>
      <c r="N633" s="14" t="s">
        <v>236</v>
      </c>
      <c r="O633" s="14" t="s">
        <v>4001</v>
      </c>
      <c r="P633" s="14"/>
      <c r="Q633" s="14"/>
      <c r="R633" s="14" t="s">
        <v>4109</v>
      </c>
      <c r="S633" s="14" t="s">
        <v>439</v>
      </c>
      <c r="T633" s="35">
        <v>12500</v>
      </c>
      <c r="U633" s="14" t="s">
        <v>4</v>
      </c>
      <c r="V633" s="14">
        <v>65</v>
      </c>
      <c r="W633" s="16">
        <f>+IF(datos_arg[[#This Row],[Moneda]]="ARS",datos_arg[[#This Row],[Monto]],datos_arg[[#This Row],[Monto]]*datos_arg[[#This Row],[TC]])</f>
        <v>12500</v>
      </c>
      <c r="X633" s="16">
        <f>IFERROR(IF(datos_arg[[#This Row],[Moneda]]="USD",datos_arg[[#This Row],[Monto]],datos_arg[[#This Row],[Monto]]/datos_arg[[#This Row],[TC]]),0)</f>
        <v>192.30769230769232</v>
      </c>
      <c r="Y633" s="14"/>
    </row>
    <row r="634" spans="1:25" ht="15" customHeight="1" x14ac:dyDescent="0.25">
      <c r="A634" s="14">
        <f t="shared" si="9"/>
        <v>631</v>
      </c>
      <c r="B634" s="1">
        <v>43776</v>
      </c>
      <c r="C634" s="18">
        <f>+YEAR(datos_arg[[#This Row],[Fecha]])</f>
        <v>2019</v>
      </c>
      <c r="D634" s="18">
        <f>+MONTH(datos_arg[[#This Row],[Fecha]])</f>
        <v>11</v>
      </c>
      <c r="E634" s="14" t="s">
        <v>1016</v>
      </c>
      <c r="F634" s="14" t="s">
        <v>404</v>
      </c>
      <c r="G634" s="14"/>
      <c r="H634" s="14" t="s">
        <v>433</v>
      </c>
      <c r="I634" s="14" t="s">
        <v>955</v>
      </c>
      <c r="J634" s="14" t="s">
        <v>425</v>
      </c>
      <c r="K634" s="14"/>
      <c r="L634" s="14" t="s">
        <v>425</v>
      </c>
      <c r="M634" s="14" t="s">
        <v>135</v>
      </c>
      <c r="N634" s="14" t="s">
        <v>135</v>
      </c>
      <c r="O634" s="14" t="s">
        <v>231</v>
      </c>
      <c r="P634" s="14"/>
      <c r="Q634" s="14"/>
      <c r="R634" s="14" t="s">
        <v>404</v>
      </c>
      <c r="S634" s="14" t="s">
        <v>439</v>
      </c>
      <c r="T634" s="35">
        <v>2128</v>
      </c>
      <c r="U634" s="14" t="s">
        <v>4</v>
      </c>
      <c r="V634" s="14">
        <v>65</v>
      </c>
      <c r="W634" s="16">
        <f>+IF(datos_arg[[#This Row],[Moneda]]="ARS",datos_arg[[#This Row],[Monto]],datos_arg[[#This Row],[Monto]]*datos_arg[[#This Row],[TC]])</f>
        <v>2128</v>
      </c>
      <c r="X634" s="16">
        <f>IFERROR(IF(datos_arg[[#This Row],[Moneda]]="USD",datos_arg[[#This Row],[Monto]],datos_arg[[#This Row],[Monto]]/datos_arg[[#This Row],[TC]]),0)</f>
        <v>32.738461538461536</v>
      </c>
      <c r="Y634" s="14"/>
    </row>
    <row r="635" spans="1:25" x14ac:dyDescent="0.25">
      <c r="A635" s="14">
        <f t="shared" si="9"/>
        <v>632</v>
      </c>
      <c r="B635" s="1">
        <v>43776</v>
      </c>
      <c r="C635" s="18">
        <f>+YEAR(datos_arg[[#This Row],[Fecha]])</f>
        <v>2019</v>
      </c>
      <c r="D635" s="18">
        <f>+MONTH(datos_arg[[#This Row],[Fecha]])</f>
        <v>11</v>
      </c>
      <c r="E635" s="14" t="s">
        <v>408</v>
      </c>
      <c r="F635" s="14" t="s">
        <v>69</v>
      </c>
      <c r="G635" s="14"/>
      <c r="H635" s="14" t="s">
        <v>7132</v>
      </c>
      <c r="I635" s="14" t="s">
        <v>7132</v>
      </c>
      <c r="J635" s="14" t="s">
        <v>425</v>
      </c>
      <c r="K635" s="14"/>
      <c r="L635" s="14" t="s">
        <v>425</v>
      </c>
      <c r="M635" s="14" t="s">
        <v>556</v>
      </c>
      <c r="N635" s="14" t="s">
        <v>556</v>
      </c>
      <c r="O635" s="14"/>
      <c r="P635" s="14"/>
      <c r="Q635" s="14"/>
      <c r="R635" s="14" t="s">
        <v>439</v>
      </c>
      <c r="S635" s="14" t="s">
        <v>440</v>
      </c>
      <c r="T635" s="35">
        <v>900</v>
      </c>
      <c r="U635" s="14" t="s">
        <v>2</v>
      </c>
      <c r="V635" s="14">
        <v>65</v>
      </c>
      <c r="W635" s="16">
        <f>+IF(datos_arg[[#This Row],[Moneda]]="ARS",datos_arg[[#This Row],[Monto]],datos_arg[[#This Row],[Monto]]*datos_arg[[#This Row],[TC]])</f>
        <v>58500</v>
      </c>
      <c r="X635" s="16">
        <f>IFERROR(IF(datos_arg[[#This Row],[Moneda]]="USD",datos_arg[[#This Row],[Monto]],datos_arg[[#This Row],[Monto]]/datos_arg[[#This Row],[TC]]),0)</f>
        <v>900</v>
      </c>
      <c r="Y635" s="14"/>
    </row>
    <row r="636" spans="1:25" ht="15" customHeight="1" x14ac:dyDescent="0.25">
      <c r="A636" s="14">
        <f t="shared" si="9"/>
        <v>633</v>
      </c>
      <c r="B636" s="1">
        <v>43776</v>
      </c>
      <c r="C636" s="18">
        <f>+YEAR(datos_arg[[#This Row],[Fecha]])</f>
        <v>2019</v>
      </c>
      <c r="D636" s="18">
        <f>+MONTH(datos_arg[[#This Row],[Fecha]])</f>
        <v>11</v>
      </c>
      <c r="E636" s="14" t="s">
        <v>1015</v>
      </c>
      <c r="F636" s="14" t="s">
        <v>403</v>
      </c>
      <c r="G636" s="14" t="s">
        <v>5383</v>
      </c>
      <c r="H636" s="14" t="s">
        <v>433</v>
      </c>
      <c r="I636" s="14" t="s">
        <v>955</v>
      </c>
      <c r="J636" s="14" t="s">
        <v>425</v>
      </c>
      <c r="K636" s="14" t="s">
        <v>422</v>
      </c>
      <c r="L636" s="14" t="s">
        <v>422</v>
      </c>
      <c r="M636" s="14" t="s">
        <v>781</v>
      </c>
      <c r="N636" s="14" t="s">
        <v>1959</v>
      </c>
      <c r="O636" s="14" t="s">
        <v>577</v>
      </c>
      <c r="P636" s="14"/>
      <c r="Q636" s="14">
        <v>3</v>
      </c>
      <c r="R636" s="14" t="s">
        <v>5383</v>
      </c>
      <c r="S636" s="14" t="s">
        <v>439</v>
      </c>
      <c r="T636" s="35">
        <v>800</v>
      </c>
      <c r="U636" s="14" t="s">
        <v>4</v>
      </c>
      <c r="V636" s="14">
        <v>65</v>
      </c>
      <c r="W636" s="16">
        <f>+IF(datos_arg[[#This Row],[Moneda]]="ARS",datos_arg[[#This Row],[Monto]],datos_arg[[#This Row],[Monto]]*datos_arg[[#This Row],[TC]])</f>
        <v>800</v>
      </c>
      <c r="X636" s="16">
        <f>IFERROR(IF(datos_arg[[#This Row],[Moneda]]="USD",datos_arg[[#This Row],[Monto]],datos_arg[[#This Row],[Monto]]/datos_arg[[#This Row],[TC]]),0)</f>
        <v>12.307692307692308</v>
      </c>
      <c r="Y636" s="14"/>
    </row>
    <row r="637" spans="1:25" ht="15" customHeight="1" x14ac:dyDescent="0.25">
      <c r="A637" s="14">
        <f t="shared" si="9"/>
        <v>634</v>
      </c>
      <c r="B637" s="1">
        <v>43776</v>
      </c>
      <c r="C637" s="18">
        <f>+YEAR(datos_arg[[#This Row],[Fecha]])</f>
        <v>2019</v>
      </c>
      <c r="D637" s="18">
        <f>+MONTH(datos_arg[[#This Row],[Fecha]])</f>
        <v>11</v>
      </c>
      <c r="E637" s="14" t="s">
        <v>1015</v>
      </c>
      <c r="F637" s="14" t="s">
        <v>430</v>
      </c>
      <c r="G637" s="14"/>
      <c r="H637" s="14" t="s">
        <v>7132</v>
      </c>
      <c r="I637" s="14" t="s">
        <v>7132</v>
      </c>
      <c r="J637" s="14" t="s">
        <v>425</v>
      </c>
      <c r="K637" s="14"/>
      <c r="L637" s="14" t="s">
        <v>425</v>
      </c>
      <c r="M637" s="14" t="s">
        <v>60</v>
      </c>
      <c r="N637" s="14" t="s">
        <v>26</v>
      </c>
      <c r="O637" s="14" t="s">
        <v>583</v>
      </c>
      <c r="P637" s="14"/>
      <c r="Q637" s="14"/>
      <c r="R637" s="14" t="s">
        <v>430</v>
      </c>
      <c r="S637" s="14" t="s">
        <v>439</v>
      </c>
      <c r="T637" s="35">
        <v>2000</v>
      </c>
      <c r="U637" s="14" t="s">
        <v>4</v>
      </c>
      <c r="V637" s="14">
        <v>65</v>
      </c>
      <c r="W637" s="16">
        <f>+IF(datos_arg[[#This Row],[Moneda]]="ARS",datos_arg[[#This Row],[Monto]],datos_arg[[#This Row],[Monto]]*datos_arg[[#This Row],[TC]])</f>
        <v>2000</v>
      </c>
      <c r="X637" s="16">
        <f>IFERROR(IF(datos_arg[[#This Row],[Moneda]]="USD",datos_arg[[#This Row],[Monto]],datos_arg[[#This Row],[Monto]]/datos_arg[[#This Row],[TC]]),0)</f>
        <v>30.76923076923077</v>
      </c>
      <c r="Y637" s="14"/>
    </row>
    <row r="638" spans="1:25" ht="15" customHeight="1" x14ac:dyDescent="0.25">
      <c r="A638" s="14">
        <f t="shared" si="9"/>
        <v>635</v>
      </c>
      <c r="B638" s="1">
        <v>43776</v>
      </c>
      <c r="C638" s="18">
        <f>+YEAR(datos_arg[[#This Row],[Fecha]])</f>
        <v>2019</v>
      </c>
      <c r="D638" s="18">
        <f>+MONTH(datos_arg[[#This Row],[Fecha]])</f>
        <v>11</v>
      </c>
      <c r="E638" s="14" t="s">
        <v>5358</v>
      </c>
      <c r="F638" s="14" t="s">
        <v>4110</v>
      </c>
      <c r="G638" s="14"/>
      <c r="H638" s="14" t="s">
        <v>532</v>
      </c>
      <c r="I638" s="14" t="s">
        <v>7132</v>
      </c>
      <c r="J638" s="14" t="s">
        <v>425</v>
      </c>
      <c r="K638" s="14" t="s">
        <v>421</v>
      </c>
      <c r="L638" s="14" t="s">
        <v>425</v>
      </c>
      <c r="M638" s="14" t="s">
        <v>784</v>
      </c>
      <c r="N638" s="14" t="s">
        <v>785</v>
      </c>
      <c r="O638" s="14" t="s">
        <v>234</v>
      </c>
      <c r="P638" s="14"/>
      <c r="Q638" s="14">
        <v>1</v>
      </c>
      <c r="R638" s="14" t="s">
        <v>4110</v>
      </c>
      <c r="S638" s="14" t="s">
        <v>439</v>
      </c>
      <c r="T638" s="35">
        <v>6500</v>
      </c>
      <c r="U638" s="14" t="s">
        <v>4</v>
      </c>
      <c r="V638" s="14">
        <v>65</v>
      </c>
      <c r="W638" s="16">
        <f>+IF(datos_arg[[#This Row],[Moneda]]="ARS",datos_arg[[#This Row],[Monto]],datos_arg[[#This Row],[Monto]]*datos_arg[[#This Row],[TC]])</f>
        <v>6500</v>
      </c>
      <c r="X638" s="16">
        <f>IFERROR(IF(datos_arg[[#This Row],[Moneda]]="USD",datos_arg[[#This Row],[Monto]],datos_arg[[#This Row],[Monto]]/datos_arg[[#This Row],[TC]]),0)</f>
        <v>100</v>
      </c>
      <c r="Y638" s="14"/>
    </row>
    <row r="639" spans="1:25" x14ac:dyDescent="0.25">
      <c r="A639" s="14">
        <f t="shared" si="9"/>
        <v>636</v>
      </c>
      <c r="B639" s="1">
        <v>43776</v>
      </c>
      <c r="C639" s="18">
        <f>+YEAR(datos_arg[[#This Row],[Fecha]])</f>
        <v>2019</v>
      </c>
      <c r="D639" s="18">
        <f>+MONTH(datos_arg[[#This Row],[Fecha]])</f>
        <v>11</v>
      </c>
      <c r="E639" s="14" t="s">
        <v>617</v>
      </c>
      <c r="F639" s="14" t="s">
        <v>5384</v>
      </c>
      <c r="G639" s="14"/>
      <c r="H639" s="14" t="s">
        <v>7</v>
      </c>
      <c r="I639" s="14" t="s">
        <v>7132</v>
      </c>
      <c r="J639" s="14" t="s">
        <v>488</v>
      </c>
      <c r="K639" s="14" t="s">
        <v>421</v>
      </c>
      <c r="L639" s="14" t="s">
        <v>421</v>
      </c>
      <c r="M639" s="14" t="s">
        <v>731</v>
      </c>
      <c r="N639" s="14" t="s">
        <v>258</v>
      </c>
      <c r="O639" s="14" t="s">
        <v>232</v>
      </c>
      <c r="P639" s="14"/>
      <c r="Q639" s="14">
        <v>1</v>
      </c>
      <c r="R639" s="14" t="s">
        <v>5384</v>
      </c>
      <c r="S639" s="14" t="s">
        <v>440</v>
      </c>
      <c r="T639" s="35">
        <v>2800</v>
      </c>
      <c r="U639" s="14" t="s">
        <v>2</v>
      </c>
      <c r="V639" s="14">
        <v>65</v>
      </c>
      <c r="W639" s="16">
        <f>+IF(datos_arg[[#This Row],[Moneda]]="ARS",datos_arg[[#This Row],[Monto]],datos_arg[[#This Row],[Monto]]*datos_arg[[#This Row],[TC]])</f>
        <v>182000</v>
      </c>
      <c r="X639" s="16">
        <f>IFERROR(IF(datos_arg[[#This Row],[Moneda]]="USD",datos_arg[[#This Row],[Monto]],datos_arg[[#This Row],[Monto]]/datos_arg[[#This Row],[TC]]),0)</f>
        <v>2800</v>
      </c>
      <c r="Y639" s="14"/>
    </row>
    <row r="640" spans="1:25" ht="15" customHeight="1" x14ac:dyDescent="0.25">
      <c r="A640" s="14">
        <f t="shared" si="9"/>
        <v>637</v>
      </c>
      <c r="B640" s="1">
        <v>43776</v>
      </c>
      <c r="C640" s="18">
        <f>+YEAR(datos_arg[[#This Row],[Fecha]])</f>
        <v>2019</v>
      </c>
      <c r="D640" s="18">
        <f>+MONTH(datos_arg[[#This Row],[Fecha]])</f>
        <v>11</v>
      </c>
      <c r="E640" s="14" t="s">
        <v>5358</v>
      </c>
      <c r="F640" s="14" t="s">
        <v>85</v>
      </c>
      <c r="G640" s="14"/>
      <c r="H640" s="14" t="s">
        <v>7132</v>
      </c>
      <c r="I640" s="14" t="s">
        <v>7132</v>
      </c>
      <c r="J640" s="14" t="s">
        <v>425</v>
      </c>
      <c r="K640" s="14"/>
      <c r="L640" s="14" t="s">
        <v>425</v>
      </c>
      <c r="M640" s="14" t="s">
        <v>786</v>
      </c>
      <c r="N640" s="14" t="s">
        <v>235</v>
      </c>
      <c r="O640" s="14"/>
      <c r="P640" s="14"/>
      <c r="Q640" s="14">
        <v>1</v>
      </c>
      <c r="R640" s="14" t="s">
        <v>85</v>
      </c>
      <c r="S640" s="14" t="s">
        <v>439</v>
      </c>
      <c r="T640" s="35">
        <v>1365.84</v>
      </c>
      <c r="U640" s="14" t="s">
        <v>4</v>
      </c>
      <c r="V640" s="14">
        <v>65</v>
      </c>
      <c r="W640" s="16">
        <f>+IF(datos_arg[[#This Row],[Moneda]]="ARS",datos_arg[[#This Row],[Monto]],datos_arg[[#This Row],[Monto]]*datos_arg[[#This Row],[TC]])</f>
        <v>1365.84</v>
      </c>
      <c r="X640" s="16">
        <f>IFERROR(IF(datos_arg[[#This Row],[Moneda]]="USD",datos_arg[[#This Row],[Monto]],datos_arg[[#This Row],[Monto]]/datos_arg[[#This Row],[TC]]),0)</f>
        <v>21.012923076923077</v>
      </c>
      <c r="Y640" s="14"/>
    </row>
    <row r="641" spans="1:25" x14ac:dyDescent="0.25">
      <c r="A641" s="14">
        <f t="shared" si="9"/>
        <v>638</v>
      </c>
      <c r="B641" s="1">
        <v>43776</v>
      </c>
      <c r="C641" s="18">
        <f>+YEAR(datos_arg[[#This Row],[Fecha]])</f>
        <v>2019</v>
      </c>
      <c r="D641" s="18">
        <f>+MONTH(datos_arg[[#This Row],[Fecha]])</f>
        <v>11</v>
      </c>
      <c r="E641" s="14" t="s">
        <v>5358</v>
      </c>
      <c r="F641" s="14" t="s">
        <v>85</v>
      </c>
      <c r="G641" s="14"/>
      <c r="H641" s="14" t="s">
        <v>7132</v>
      </c>
      <c r="I641" s="14" t="s">
        <v>7132</v>
      </c>
      <c r="J641" s="14" t="s">
        <v>425</v>
      </c>
      <c r="K641" s="14"/>
      <c r="L641" s="14" t="s">
        <v>425</v>
      </c>
      <c r="M641" s="14" t="s">
        <v>786</v>
      </c>
      <c r="N641" s="14" t="s">
        <v>235</v>
      </c>
      <c r="O641" s="14"/>
      <c r="P641" s="14"/>
      <c r="Q641" s="14">
        <v>1</v>
      </c>
      <c r="R641" s="14" t="s">
        <v>85</v>
      </c>
      <c r="S641" s="14" t="s">
        <v>440</v>
      </c>
      <c r="T641" s="35">
        <v>100</v>
      </c>
      <c r="U641" s="14" t="s">
        <v>2</v>
      </c>
      <c r="V641" s="14">
        <v>65</v>
      </c>
      <c r="W641" s="16">
        <f>+IF(datos_arg[[#This Row],[Moneda]]="ARS",datos_arg[[#This Row],[Monto]],datos_arg[[#This Row],[Monto]]*datos_arg[[#This Row],[TC]])</f>
        <v>6500</v>
      </c>
      <c r="X641" s="16">
        <f>IFERROR(IF(datos_arg[[#This Row],[Moneda]]="USD",datos_arg[[#This Row],[Monto]],datos_arg[[#This Row],[Monto]]/datos_arg[[#This Row],[TC]]),0)</f>
        <v>100</v>
      </c>
      <c r="Y641" s="14"/>
    </row>
    <row r="642" spans="1:25" ht="15" customHeight="1" x14ac:dyDescent="0.25">
      <c r="A642" s="14">
        <f t="shared" si="9"/>
        <v>639</v>
      </c>
      <c r="B642" s="1">
        <v>43777</v>
      </c>
      <c r="C642" s="18">
        <f>+YEAR(datos_arg[[#This Row],[Fecha]])</f>
        <v>2019</v>
      </c>
      <c r="D642" s="18">
        <f>+MONTH(datos_arg[[#This Row],[Fecha]])</f>
        <v>11</v>
      </c>
      <c r="E642" s="14" t="s">
        <v>1015</v>
      </c>
      <c r="F642" s="14" t="s">
        <v>403</v>
      </c>
      <c r="G642" s="14" t="s">
        <v>5383</v>
      </c>
      <c r="H642" s="14" t="s">
        <v>7132</v>
      </c>
      <c r="I642" s="14" t="s">
        <v>7132</v>
      </c>
      <c r="J642" s="14" t="s">
        <v>425</v>
      </c>
      <c r="K642" s="14"/>
      <c r="L642" s="14" t="s">
        <v>425</v>
      </c>
      <c r="M642" s="14" t="s">
        <v>528</v>
      </c>
      <c r="N642" s="14" t="s">
        <v>58</v>
      </c>
      <c r="O642" s="14" t="s">
        <v>237</v>
      </c>
      <c r="P642" s="14"/>
      <c r="Q642" s="14"/>
      <c r="R642" s="14" t="s">
        <v>5383</v>
      </c>
      <c r="S642" s="14" t="s">
        <v>439</v>
      </c>
      <c r="T642" s="35">
        <v>3000</v>
      </c>
      <c r="U642" s="14" t="s">
        <v>4</v>
      </c>
      <c r="V642" s="14">
        <v>65</v>
      </c>
      <c r="W642" s="16">
        <f>+IF(datos_arg[[#This Row],[Moneda]]="ARS",datos_arg[[#This Row],[Monto]],datos_arg[[#This Row],[Monto]]*datos_arg[[#This Row],[TC]])</f>
        <v>3000</v>
      </c>
      <c r="X642" s="16">
        <f>IFERROR(IF(datos_arg[[#This Row],[Moneda]]="USD",datos_arg[[#This Row],[Monto]],datos_arg[[#This Row],[Monto]]/datos_arg[[#This Row],[TC]]),0)</f>
        <v>46.153846153846153</v>
      </c>
      <c r="Y642" s="14"/>
    </row>
    <row r="643" spans="1:25" ht="15" customHeight="1" x14ac:dyDescent="0.25">
      <c r="A643" s="14">
        <f t="shared" si="9"/>
        <v>640</v>
      </c>
      <c r="B643" s="1">
        <v>43777</v>
      </c>
      <c r="C643" s="18">
        <f>+YEAR(datos_arg[[#This Row],[Fecha]])</f>
        <v>2019</v>
      </c>
      <c r="D643" s="18">
        <f>+MONTH(datos_arg[[#This Row],[Fecha]])</f>
        <v>11</v>
      </c>
      <c r="E643" s="14" t="s">
        <v>1015</v>
      </c>
      <c r="F643" s="14" t="s">
        <v>403</v>
      </c>
      <c r="G643" s="14" t="s">
        <v>5383</v>
      </c>
      <c r="H643" s="14" t="s">
        <v>532</v>
      </c>
      <c r="I643" s="14" t="s">
        <v>7132</v>
      </c>
      <c r="J643" s="14" t="s">
        <v>425</v>
      </c>
      <c r="K643" s="14"/>
      <c r="L643" s="14" t="s">
        <v>425</v>
      </c>
      <c r="M643" s="14" t="s">
        <v>158</v>
      </c>
      <c r="N643" s="14" t="s">
        <v>58</v>
      </c>
      <c r="O643" s="14" t="s">
        <v>238</v>
      </c>
      <c r="P643" s="14"/>
      <c r="Q643" s="14"/>
      <c r="R643" s="14" t="s">
        <v>5383</v>
      </c>
      <c r="S643" s="14" t="s">
        <v>439</v>
      </c>
      <c r="T643" s="35">
        <v>5500</v>
      </c>
      <c r="U643" s="14" t="s">
        <v>4</v>
      </c>
      <c r="V643" s="14">
        <v>65</v>
      </c>
      <c r="W643" s="16">
        <f>+IF(datos_arg[[#This Row],[Moneda]]="ARS",datos_arg[[#This Row],[Monto]],datos_arg[[#This Row],[Monto]]*datos_arg[[#This Row],[TC]])</f>
        <v>5500</v>
      </c>
      <c r="X643" s="16">
        <f>IFERROR(IF(datos_arg[[#This Row],[Moneda]]="USD",datos_arg[[#This Row],[Monto]],datos_arg[[#This Row],[Monto]]/datos_arg[[#This Row],[TC]]),0)</f>
        <v>84.615384615384613</v>
      </c>
      <c r="Y643" s="14"/>
    </row>
    <row r="644" spans="1:25" ht="15" customHeight="1" x14ac:dyDescent="0.25">
      <c r="A644" s="14">
        <f t="shared" si="9"/>
        <v>641</v>
      </c>
      <c r="B644" s="1">
        <v>43777</v>
      </c>
      <c r="C644" s="18">
        <f>+YEAR(datos_arg[[#This Row],[Fecha]])</f>
        <v>2019</v>
      </c>
      <c r="D644" s="18">
        <f>+MONTH(datos_arg[[#This Row],[Fecha]])</f>
        <v>11</v>
      </c>
      <c r="E644" s="14" t="s">
        <v>617</v>
      </c>
      <c r="F644" s="14" t="s">
        <v>5384</v>
      </c>
      <c r="G644" s="14"/>
      <c r="H644" s="14" t="s">
        <v>7</v>
      </c>
      <c r="I644" s="14" t="s">
        <v>6691</v>
      </c>
      <c r="J644" s="14" t="s">
        <v>425</v>
      </c>
      <c r="K644" s="14"/>
      <c r="L644" s="14" t="s">
        <v>426</v>
      </c>
      <c r="M644" s="14" t="s">
        <v>5124</v>
      </c>
      <c r="N644" s="14" t="s">
        <v>21</v>
      </c>
      <c r="O644" s="14" t="s">
        <v>239</v>
      </c>
      <c r="P644" s="14"/>
      <c r="Q644" s="14">
        <v>1</v>
      </c>
      <c r="R644" s="14" t="s">
        <v>5384</v>
      </c>
      <c r="S644" s="14" t="s">
        <v>439</v>
      </c>
      <c r="T644" s="35">
        <v>12000</v>
      </c>
      <c r="U644" s="14" t="s">
        <v>4</v>
      </c>
      <c r="V644" s="14">
        <v>63</v>
      </c>
      <c r="W644" s="16">
        <f>+IF(datos_arg[[#This Row],[Moneda]]="ARS",datos_arg[[#This Row],[Monto]],datos_arg[[#This Row],[Monto]]*datos_arg[[#This Row],[TC]])</f>
        <v>12000</v>
      </c>
      <c r="X644" s="16">
        <f>IFERROR(IF(datos_arg[[#This Row],[Moneda]]="USD",datos_arg[[#This Row],[Monto]],datos_arg[[#This Row],[Monto]]/datos_arg[[#This Row],[TC]]),0)</f>
        <v>190.47619047619048</v>
      </c>
      <c r="Y644" s="14"/>
    </row>
    <row r="645" spans="1:25" ht="15" customHeight="1" x14ac:dyDescent="0.25">
      <c r="A645" s="14">
        <f t="shared" si="9"/>
        <v>642</v>
      </c>
      <c r="B645" s="1">
        <v>43777</v>
      </c>
      <c r="C645" s="18">
        <f>+YEAR(datos_arg[[#This Row],[Fecha]])</f>
        <v>2019</v>
      </c>
      <c r="D645" s="18">
        <f>+MONTH(datos_arg[[#This Row],[Fecha]])</f>
        <v>11</v>
      </c>
      <c r="E645" s="14" t="s">
        <v>449</v>
      </c>
      <c r="F645" s="14" t="s">
        <v>523</v>
      </c>
      <c r="G645" s="14"/>
      <c r="H645" s="14" t="s">
        <v>7132</v>
      </c>
      <c r="I645" s="14" t="s">
        <v>7132</v>
      </c>
      <c r="J645" s="14" t="s">
        <v>425</v>
      </c>
      <c r="K645" s="14"/>
      <c r="L645" s="14" t="s">
        <v>425</v>
      </c>
      <c r="M645" s="14" t="s">
        <v>515</v>
      </c>
      <c r="N645" s="14" t="s">
        <v>515</v>
      </c>
      <c r="O645" s="14"/>
      <c r="P645" s="14"/>
      <c r="Q645" s="14"/>
      <c r="R645" s="14" t="s">
        <v>523</v>
      </c>
      <c r="S645" s="14" t="s">
        <v>439</v>
      </c>
      <c r="T645" s="35">
        <v>600</v>
      </c>
      <c r="U645" s="14" t="s">
        <v>4</v>
      </c>
      <c r="V645" s="14">
        <v>63</v>
      </c>
      <c r="W645" s="16">
        <f>+IF(datos_arg[[#This Row],[Moneda]]="ARS",datos_arg[[#This Row],[Monto]],datos_arg[[#This Row],[Monto]]*datos_arg[[#This Row],[TC]])</f>
        <v>600</v>
      </c>
      <c r="X645" s="16">
        <f>IFERROR(IF(datos_arg[[#This Row],[Moneda]]="USD",datos_arg[[#This Row],[Monto]],datos_arg[[#This Row],[Monto]]/datos_arg[[#This Row],[TC]]),0)</f>
        <v>9.5238095238095237</v>
      </c>
      <c r="Y645" s="14"/>
    </row>
    <row r="646" spans="1:25" x14ac:dyDescent="0.25">
      <c r="A646" s="14">
        <f t="shared" ref="A646:A709" si="10">+A645+1</f>
        <v>643</v>
      </c>
      <c r="B646" s="1">
        <v>43777</v>
      </c>
      <c r="C646" s="18">
        <f>+YEAR(datos_arg[[#This Row],[Fecha]])</f>
        <v>2019</v>
      </c>
      <c r="D646" s="18">
        <f>+MONTH(datos_arg[[#This Row],[Fecha]])</f>
        <v>11</v>
      </c>
      <c r="E646" s="14" t="s">
        <v>408</v>
      </c>
      <c r="F646" s="14" t="s">
        <v>69</v>
      </c>
      <c r="G646" s="14"/>
      <c r="H646" s="14" t="s">
        <v>7132</v>
      </c>
      <c r="I646" s="14" t="s">
        <v>7132</v>
      </c>
      <c r="J646" s="14" t="s">
        <v>425</v>
      </c>
      <c r="K646" s="14"/>
      <c r="L646" s="14" t="s">
        <v>425</v>
      </c>
      <c r="M646" s="14" t="s">
        <v>556</v>
      </c>
      <c r="N646" s="14" t="s">
        <v>556</v>
      </c>
      <c r="O646" s="14"/>
      <c r="P646" s="14"/>
      <c r="Q646" s="14"/>
      <c r="R646" s="14" t="s">
        <v>439</v>
      </c>
      <c r="S646" s="14" t="s">
        <v>440</v>
      </c>
      <c r="T646" s="35">
        <v>1400</v>
      </c>
      <c r="U646" s="14" t="s">
        <v>2</v>
      </c>
      <c r="V646" s="14">
        <v>63</v>
      </c>
      <c r="W646" s="16">
        <f>+IF(datos_arg[[#This Row],[Moneda]]="ARS",datos_arg[[#This Row],[Monto]],datos_arg[[#This Row],[Monto]]*datos_arg[[#This Row],[TC]])</f>
        <v>88200</v>
      </c>
      <c r="X646" s="16">
        <f>IFERROR(IF(datos_arg[[#This Row],[Moneda]]="USD",datos_arg[[#This Row],[Monto]],datos_arg[[#This Row],[Monto]]/datos_arg[[#This Row],[TC]]),0)</f>
        <v>1400</v>
      </c>
      <c r="Y646" s="14"/>
    </row>
    <row r="647" spans="1:25" ht="15" customHeight="1" x14ac:dyDescent="0.25">
      <c r="A647" s="14">
        <f t="shared" si="10"/>
        <v>644</v>
      </c>
      <c r="B647" s="1">
        <v>43777</v>
      </c>
      <c r="C647" s="18">
        <f>+YEAR(datos_arg[[#This Row],[Fecha]])</f>
        <v>2019</v>
      </c>
      <c r="D647" s="18">
        <f>+MONTH(datos_arg[[#This Row],[Fecha]])</f>
        <v>11</v>
      </c>
      <c r="E647" s="14" t="s">
        <v>1015</v>
      </c>
      <c r="F647" s="14" t="s">
        <v>430</v>
      </c>
      <c r="G647" s="14"/>
      <c r="H647" s="14" t="s">
        <v>7132</v>
      </c>
      <c r="I647" s="14" t="s">
        <v>7132</v>
      </c>
      <c r="J647" s="14" t="s">
        <v>425</v>
      </c>
      <c r="K647" s="14"/>
      <c r="L647" s="14" t="s">
        <v>425</v>
      </c>
      <c r="M647" s="14" t="s">
        <v>3963</v>
      </c>
      <c r="N647" s="14" t="s">
        <v>158</v>
      </c>
      <c r="O647" s="14" t="s">
        <v>788</v>
      </c>
      <c r="P647" s="14"/>
      <c r="Q647" s="14"/>
      <c r="R647" s="14" t="s">
        <v>430</v>
      </c>
      <c r="S647" s="14" t="s">
        <v>439</v>
      </c>
      <c r="T647" s="35">
        <v>6000</v>
      </c>
      <c r="U647" s="14" t="s">
        <v>4</v>
      </c>
      <c r="V647" s="14">
        <v>63</v>
      </c>
      <c r="W647" s="16">
        <f>+IF(datos_arg[[#This Row],[Moneda]]="ARS",datos_arg[[#This Row],[Monto]],datos_arg[[#This Row],[Monto]]*datos_arg[[#This Row],[TC]])</f>
        <v>6000</v>
      </c>
      <c r="X647" s="16">
        <f>IFERROR(IF(datos_arg[[#This Row],[Moneda]]="USD",datos_arg[[#This Row],[Monto]],datos_arg[[#This Row],[Monto]]/datos_arg[[#This Row],[TC]]),0)</f>
        <v>95.238095238095241</v>
      </c>
      <c r="Y647" s="14"/>
    </row>
    <row r="648" spans="1:25" ht="15" customHeight="1" x14ac:dyDescent="0.25">
      <c r="A648" s="14">
        <f t="shared" si="10"/>
        <v>645</v>
      </c>
      <c r="B648" s="1">
        <v>43777</v>
      </c>
      <c r="C648" s="18">
        <f>+YEAR(datos_arg[[#This Row],[Fecha]])</f>
        <v>2019</v>
      </c>
      <c r="D648" s="18">
        <f>+MONTH(datos_arg[[#This Row],[Fecha]])</f>
        <v>11</v>
      </c>
      <c r="E648" s="14" t="s">
        <v>449</v>
      </c>
      <c r="F648" s="14" t="s">
        <v>523</v>
      </c>
      <c r="G648" s="14"/>
      <c r="H648" s="14" t="s">
        <v>7132</v>
      </c>
      <c r="I648" s="14" t="s">
        <v>7132</v>
      </c>
      <c r="J648" s="14" t="s">
        <v>425</v>
      </c>
      <c r="K648" s="14"/>
      <c r="L648" s="14" t="s">
        <v>425</v>
      </c>
      <c r="M648" s="14" t="s">
        <v>515</v>
      </c>
      <c r="N648" s="14" t="s">
        <v>515</v>
      </c>
      <c r="O648" s="14" t="s">
        <v>789</v>
      </c>
      <c r="P648" s="14"/>
      <c r="Q648" s="14"/>
      <c r="R648" s="14" t="s">
        <v>523</v>
      </c>
      <c r="S648" s="14" t="s">
        <v>439</v>
      </c>
      <c r="T648" s="35">
        <v>1800</v>
      </c>
      <c r="U648" s="14" t="s">
        <v>4</v>
      </c>
      <c r="V648" s="14">
        <v>63</v>
      </c>
      <c r="W648" s="16">
        <f>+IF(datos_arg[[#This Row],[Moneda]]="ARS",datos_arg[[#This Row],[Monto]],datos_arg[[#This Row],[Monto]]*datos_arg[[#This Row],[TC]])</f>
        <v>1800</v>
      </c>
      <c r="X648" s="16">
        <f>IFERROR(IF(datos_arg[[#This Row],[Moneda]]="USD",datos_arg[[#This Row],[Monto]],datos_arg[[#This Row],[Monto]]/datos_arg[[#This Row],[TC]]),0)</f>
        <v>28.571428571428573</v>
      </c>
      <c r="Y648" s="14"/>
    </row>
    <row r="649" spans="1:25" ht="15" customHeight="1" x14ac:dyDescent="0.25">
      <c r="A649" s="14">
        <f t="shared" si="10"/>
        <v>646</v>
      </c>
      <c r="B649" s="1">
        <v>43777</v>
      </c>
      <c r="C649" s="18">
        <f>+YEAR(datos_arg[[#This Row],[Fecha]])</f>
        <v>2019</v>
      </c>
      <c r="D649" s="18">
        <f>+MONTH(datos_arg[[#This Row],[Fecha]])</f>
        <v>11</v>
      </c>
      <c r="E649" s="14" t="s">
        <v>1015</v>
      </c>
      <c r="F649" s="14" t="s">
        <v>430</v>
      </c>
      <c r="G649" s="14"/>
      <c r="H649" s="14" t="s">
        <v>7132</v>
      </c>
      <c r="I649" s="14" t="s">
        <v>7132</v>
      </c>
      <c r="J649" s="14" t="s">
        <v>425</v>
      </c>
      <c r="K649" s="14"/>
      <c r="L649" s="14" t="s">
        <v>425</v>
      </c>
      <c r="M649" s="14" t="s">
        <v>60</v>
      </c>
      <c r="N649" s="14" t="s">
        <v>26</v>
      </c>
      <c r="O649" s="14" t="s">
        <v>240</v>
      </c>
      <c r="P649" s="14"/>
      <c r="Q649" s="14"/>
      <c r="R649" s="14" t="s">
        <v>430</v>
      </c>
      <c r="S649" s="14" t="s">
        <v>439</v>
      </c>
      <c r="T649" s="35">
        <v>3000</v>
      </c>
      <c r="U649" s="14" t="s">
        <v>4</v>
      </c>
      <c r="V649" s="14">
        <v>63</v>
      </c>
      <c r="W649" s="16">
        <f>+IF(datos_arg[[#This Row],[Moneda]]="ARS",datos_arg[[#This Row],[Monto]],datos_arg[[#This Row],[Monto]]*datos_arg[[#This Row],[TC]])</f>
        <v>3000</v>
      </c>
      <c r="X649" s="16">
        <f>IFERROR(IF(datos_arg[[#This Row],[Moneda]]="USD",datos_arg[[#This Row],[Monto]],datos_arg[[#This Row],[Monto]]/datos_arg[[#This Row],[TC]]),0)</f>
        <v>47.61904761904762</v>
      </c>
      <c r="Y649" s="14"/>
    </row>
    <row r="650" spans="1:25" ht="15" customHeight="1" x14ac:dyDescent="0.25">
      <c r="A650" s="14">
        <f t="shared" si="10"/>
        <v>647</v>
      </c>
      <c r="B650" s="1">
        <v>43777</v>
      </c>
      <c r="C650" s="18">
        <f>+YEAR(datos_arg[[#This Row],[Fecha]])</f>
        <v>2019</v>
      </c>
      <c r="D650" s="18">
        <f>+MONTH(datos_arg[[#This Row],[Fecha]])</f>
        <v>11</v>
      </c>
      <c r="E650" s="14" t="s">
        <v>1015</v>
      </c>
      <c r="F650" s="14" t="s">
        <v>403</v>
      </c>
      <c r="G650" s="14" t="s">
        <v>5383</v>
      </c>
      <c r="H650" s="14" t="s">
        <v>8103</v>
      </c>
      <c r="I650" s="14" t="s">
        <v>8104</v>
      </c>
      <c r="J650" s="14" t="s">
        <v>472</v>
      </c>
      <c r="K650" s="14"/>
      <c r="L650" s="14" t="s">
        <v>425</v>
      </c>
      <c r="M650" s="14" t="s">
        <v>158</v>
      </c>
      <c r="N650" s="14" t="s">
        <v>14</v>
      </c>
      <c r="O650" s="14" t="s">
        <v>4522</v>
      </c>
      <c r="P650" s="14"/>
      <c r="Q650" s="14"/>
      <c r="R650" s="14" t="s">
        <v>5383</v>
      </c>
      <c r="S650" s="14" t="s">
        <v>439</v>
      </c>
      <c r="T650" s="35">
        <v>47000</v>
      </c>
      <c r="U650" s="14" t="s">
        <v>4</v>
      </c>
      <c r="V650" s="14">
        <v>63</v>
      </c>
      <c r="W650" s="16">
        <f>+IF(datos_arg[[#This Row],[Moneda]]="ARS",datos_arg[[#This Row],[Monto]],datos_arg[[#This Row],[Monto]]*datos_arg[[#This Row],[TC]])</f>
        <v>47000</v>
      </c>
      <c r="X650" s="16">
        <f>IFERROR(IF(datos_arg[[#This Row],[Moneda]]="USD",datos_arg[[#This Row],[Monto]],datos_arg[[#This Row],[Monto]]/datos_arg[[#This Row],[TC]]),0)</f>
        <v>746.03174603174602</v>
      </c>
      <c r="Y650" s="14"/>
    </row>
    <row r="651" spans="1:25" ht="15" customHeight="1" x14ac:dyDescent="0.25">
      <c r="A651" s="14">
        <f t="shared" si="10"/>
        <v>648</v>
      </c>
      <c r="B651" s="1">
        <v>43781</v>
      </c>
      <c r="C651" s="18">
        <f>+YEAR(datos_arg[[#This Row],[Fecha]])</f>
        <v>2019</v>
      </c>
      <c r="D651" s="18">
        <f>+MONTH(datos_arg[[#This Row],[Fecha]])</f>
        <v>11</v>
      </c>
      <c r="E651" s="14" t="s">
        <v>5358</v>
      </c>
      <c r="F651" s="14" t="s">
        <v>969</v>
      </c>
      <c r="G651" s="14"/>
      <c r="H651" s="14" t="s">
        <v>7132</v>
      </c>
      <c r="I651" s="14" t="s">
        <v>7132</v>
      </c>
      <c r="J651" s="14" t="s">
        <v>425</v>
      </c>
      <c r="K651" s="14"/>
      <c r="L651" s="14" t="s">
        <v>425</v>
      </c>
      <c r="M651" s="14" t="s">
        <v>1000</v>
      </c>
      <c r="N651" s="14" t="s">
        <v>792</v>
      </c>
      <c r="O651" s="14" t="s">
        <v>793</v>
      </c>
      <c r="P651" s="14"/>
      <c r="Q651" s="14">
        <v>4</v>
      </c>
      <c r="R651" s="14" t="s">
        <v>969</v>
      </c>
      <c r="S651" s="14" t="s">
        <v>439</v>
      </c>
      <c r="T651" s="35">
        <v>7940</v>
      </c>
      <c r="U651" s="14" t="s">
        <v>4</v>
      </c>
      <c r="V651" s="14">
        <v>63</v>
      </c>
      <c r="W651" s="16">
        <f>+IF(datos_arg[[#This Row],[Moneda]]="ARS",datos_arg[[#This Row],[Monto]],datos_arg[[#This Row],[Monto]]*datos_arg[[#This Row],[TC]])</f>
        <v>7940</v>
      </c>
      <c r="X651" s="16">
        <f>IFERROR(IF(datos_arg[[#This Row],[Moneda]]="USD",datos_arg[[#This Row],[Monto]],datos_arg[[#This Row],[Monto]]/datos_arg[[#This Row],[TC]]),0)</f>
        <v>126.03174603174604</v>
      </c>
      <c r="Y651" s="14"/>
    </row>
    <row r="652" spans="1:25" ht="15" customHeight="1" x14ac:dyDescent="0.25">
      <c r="A652" s="14">
        <f t="shared" si="10"/>
        <v>649</v>
      </c>
      <c r="B652" s="1">
        <v>43781</v>
      </c>
      <c r="C652" s="18">
        <f>+YEAR(datos_arg[[#This Row],[Fecha]])</f>
        <v>2019</v>
      </c>
      <c r="D652" s="18">
        <f>+MONTH(datos_arg[[#This Row],[Fecha]])</f>
        <v>11</v>
      </c>
      <c r="E652" s="14" t="s">
        <v>449</v>
      </c>
      <c r="F652" s="14" t="s">
        <v>44</v>
      </c>
      <c r="G652" s="14"/>
      <c r="H652" s="14" t="s">
        <v>7132</v>
      </c>
      <c r="I652" s="14" t="s">
        <v>7132</v>
      </c>
      <c r="J652" s="14" t="s">
        <v>425</v>
      </c>
      <c r="K652" s="14"/>
      <c r="L652" s="14" t="s">
        <v>425</v>
      </c>
      <c r="M652" s="14" t="s">
        <v>205</v>
      </c>
      <c r="N652" s="14" t="s">
        <v>205</v>
      </c>
      <c r="O652" s="14" t="s">
        <v>242</v>
      </c>
      <c r="P652" s="14"/>
      <c r="Q652" s="14"/>
      <c r="R652" s="14" t="s">
        <v>44</v>
      </c>
      <c r="S652" s="14" t="s">
        <v>439</v>
      </c>
      <c r="T652" s="35">
        <v>2600</v>
      </c>
      <c r="U652" s="14" t="s">
        <v>4</v>
      </c>
      <c r="V652" s="14">
        <v>63</v>
      </c>
      <c r="W652" s="16">
        <f>+IF(datos_arg[[#This Row],[Moneda]]="ARS",datos_arg[[#This Row],[Monto]],datos_arg[[#This Row],[Monto]]*datos_arg[[#This Row],[TC]])</f>
        <v>2600</v>
      </c>
      <c r="X652" s="16">
        <f>IFERROR(IF(datos_arg[[#This Row],[Moneda]]="USD",datos_arg[[#This Row],[Monto]],datos_arg[[#This Row],[Monto]]/datos_arg[[#This Row],[TC]]),0)</f>
        <v>41.269841269841272</v>
      </c>
      <c r="Y652" s="14"/>
    </row>
    <row r="653" spans="1:25" ht="15" customHeight="1" x14ac:dyDescent="0.25">
      <c r="A653" s="14">
        <f t="shared" si="10"/>
        <v>650</v>
      </c>
      <c r="B653" s="1">
        <v>43781</v>
      </c>
      <c r="C653" s="18">
        <f>+YEAR(datos_arg[[#This Row],[Fecha]])</f>
        <v>2019</v>
      </c>
      <c r="D653" s="18">
        <f>+MONTH(datos_arg[[#This Row],[Fecha]])</f>
        <v>11</v>
      </c>
      <c r="E653" s="14" t="s">
        <v>617</v>
      </c>
      <c r="F653" s="14" t="s">
        <v>8101</v>
      </c>
      <c r="G653" s="14"/>
      <c r="H653" s="14" t="s">
        <v>8103</v>
      </c>
      <c r="I653" s="14" t="s">
        <v>8104</v>
      </c>
      <c r="J653" s="14" t="s">
        <v>472</v>
      </c>
      <c r="K653" s="14" t="s">
        <v>421</v>
      </c>
      <c r="L653" s="14" t="s">
        <v>421</v>
      </c>
      <c r="M653" s="14" t="s">
        <v>472</v>
      </c>
      <c r="N653" s="14" t="s">
        <v>196</v>
      </c>
      <c r="O653" s="14" t="s">
        <v>241</v>
      </c>
      <c r="P653" s="14"/>
      <c r="Q653" s="14">
        <v>0</v>
      </c>
      <c r="R653" s="14" t="s">
        <v>8101</v>
      </c>
      <c r="S653" s="14" t="s">
        <v>439</v>
      </c>
      <c r="T653" s="35">
        <v>3400</v>
      </c>
      <c r="U653" s="14" t="s">
        <v>4</v>
      </c>
      <c r="V653" s="14">
        <v>63</v>
      </c>
      <c r="W653" s="16">
        <f>+IF(datos_arg[[#This Row],[Moneda]]="ARS",datos_arg[[#This Row],[Monto]],datos_arg[[#This Row],[Monto]]*datos_arg[[#This Row],[TC]])</f>
        <v>3400</v>
      </c>
      <c r="X653" s="16">
        <f>IFERROR(IF(datos_arg[[#This Row],[Moneda]]="USD",datos_arg[[#This Row],[Monto]],datos_arg[[#This Row],[Monto]]/datos_arg[[#This Row],[TC]]),0)</f>
        <v>53.968253968253968</v>
      </c>
      <c r="Y653" s="14"/>
    </row>
    <row r="654" spans="1:25" ht="15" customHeight="1" x14ac:dyDescent="0.25">
      <c r="A654" s="14">
        <f t="shared" si="10"/>
        <v>651</v>
      </c>
      <c r="B654" s="1">
        <v>43781</v>
      </c>
      <c r="C654" s="18">
        <f>+YEAR(datos_arg[[#This Row],[Fecha]])</f>
        <v>2019</v>
      </c>
      <c r="D654" s="18">
        <f>+MONTH(datos_arg[[#This Row],[Fecha]])</f>
        <v>11</v>
      </c>
      <c r="E654" s="14" t="s">
        <v>1015</v>
      </c>
      <c r="F654" s="14" t="s">
        <v>403</v>
      </c>
      <c r="G654" s="14" t="s">
        <v>5383</v>
      </c>
      <c r="H654" s="14" t="s">
        <v>7132</v>
      </c>
      <c r="I654" s="14" t="s">
        <v>7132</v>
      </c>
      <c r="J654" s="14" t="s">
        <v>425</v>
      </c>
      <c r="K654" s="14" t="s">
        <v>422</v>
      </c>
      <c r="L654" s="14" t="s">
        <v>422</v>
      </c>
      <c r="M654" s="14" t="s">
        <v>665</v>
      </c>
      <c r="N654" s="14" t="s">
        <v>100</v>
      </c>
      <c r="O654" s="14" t="s">
        <v>243</v>
      </c>
      <c r="P654" s="14"/>
      <c r="Q654" s="14"/>
      <c r="R654" s="14" t="s">
        <v>5383</v>
      </c>
      <c r="S654" s="14" t="s">
        <v>439</v>
      </c>
      <c r="T654" s="35">
        <v>2600</v>
      </c>
      <c r="U654" s="14" t="s">
        <v>4</v>
      </c>
      <c r="V654" s="14">
        <v>63</v>
      </c>
      <c r="W654" s="16">
        <f>+IF(datos_arg[[#This Row],[Moneda]]="ARS",datos_arg[[#This Row],[Monto]],datos_arg[[#This Row],[Monto]]*datos_arg[[#This Row],[TC]])</f>
        <v>2600</v>
      </c>
      <c r="X654" s="16">
        <f>IFERROR(IF(datos_arg[[#This Row],[Moneda]]="USD",datos_arg[[#This Row],[Monto]],datos_arg[[#This Row],[Monto]]/datos_arg[[#This Row],[TC]]),0)</f>
        <v>41.269841269841272</v>
      </c>
      <c r="Y654" s="14"/>
    </row>
    <row r="655" spans="1:25" ht="15" customHeight="1" x14ac:dyDescent="0.25">
      <c r="A655" s="14">
        <f t="shared" si="10"/>
        <v>652</v>
      </c>
      <c r="B655" s="1">
        <v>43781</v>
      </c>
      <c r="C655" s="18">
        <f>+YEAR(datos_arg[[#This Row],[Fecha]])</f>
        <v>2019</v>
      </c>
      <c r="D655" s="18">
        <f>+MONTH(datos_arg[[#This Row],[Fecha]])</f>
        <v>11</v>
      </c>
      <c r="E655" s="14" t="s">
        <v>1015</v>
      </c>
      <c r="F655" s="14" t="s">
        <v>403</v>
      </c>
      <c r="G655" s="14" t="s">
        <v>5383</v>
      </c>
      <c r="H655" s="14" t="s">
        <v>7132</v>
      </c>
      <c r="I655" s="14" t="s">
        <v>7132</v>
      </c>
      <c r="J655" s="14" t="s">
        <v>425</v>
      </c>
      <c r="K655" s="14" t="s">
        <v>422</v>
      </c>
      <c r="L655" s="14" t="s">
        <v>422</v>
      </c>
      <c r="M655" s="14" t="s">
        <v>758</v>
      </c>
      <c r="N655" s="14" t="s">
        <v>790</v>
      </c>
      <c r="O655" s="14" t="s">
        <v>791</v>
      </c>
      <c r="P655" s="14"/>
      <c r="Q655" s="14"/>
      <c r="R655" s="14" t="s">
        <v>5383</v>
      </c>
      <c r="S655" s="14" t="s">
        <v>439</v>
      </c>
      <c r="T655" s="35">
        <v>817.49</v>
      </c>
      <c r="U655" s="14" t="s">
        <v>4</v>
      </c>
      <c r="V655" s="14">
        <v>63</v>
      </c>
      <c r="W655" s="16">
        <f>+IF(datos_arg[[#This Row],[Moneda]]="ARS",datos_arg[[#This Row],[Monto]],datos_arg[[#This Row],[Monto]]*datos_arg[[#This Row],[TC]])</f>
        <v>817.49</v>
      </c>
      <c r="X655" s="16">
        <f>IFERROR(IF(datos_arg[[#This Row],[Moneda]]="USD",datos_arg[[#This Row],[Monto]],datos_arg[[#This Row],[Monto]]/datos_arg[[#This Row],[TC]]),0)</f>
        <v>12.976031746031746</v>
      </c>
      <c r="Y655" s="14"/>
    </row>
    <row r="656" spans="1:25" ht="15" customHeight="1" x14ac:dyDescent="0.25">
      <c r="A656" s="14">
        <f t="shared" si="10"/>
        <v>653</v>
      </c>
      <c r="B656" s="1">
        <v>43782</v>
      </c>
      <c r="C656" s="18">
        <f>+YEAR(datos_arg[[#This Row],[Fecha]])</f>
        <v>2019</v>
      </c>
      <c r="D656" s="18">
        <f>+MONTH(datos_arg[[#This Row],[Fecha]])</f>
        <v>11</v>
      </c>
      <c r="E656" s="14" t="s">
        <v>449</v>
      </c>
      <c r="F656" s="14" t="s">
        <v>523</v>
      </c>
      <c r="G656" s="14"/>
      <c r="H656" s="14" t="s">
        <v>4114</v>
      </c>
      <c r="I656" s="14" t="s">
        <v>7132</v>
      </c>
      <c r="J656" s="14" t="s">
        <v>425</v>
      </c>
      <c r="K656" s="14"/>
      <c r="L656" s="14" t="s">
        <v>425</v>
      </c>
      <c r="M656" s="14" t="s">
        <v>515</v>
      </c>
      <c r="N656" s="14" t="s">
        <v>515</v>
      </c>
      <c r="O656" s="14" t="s">
        <v>794</v>
      </c>
      <c r="P656" s="14"/>
      <c r="Q656" s="14"/>
      <c r="R656" s="14" t="s">
        <v>523</v>
      </c>
      <c r="S656" s="14" t="s">
        <v>439</v>
      </c>
      <c r="T656" s="35">
        <v>4000</v>
      </c>
      <c r="U656" s="14" t="s">
        <v>4</v>
      </c>
      <c r="V656" s="14">
        <v>63</v>
      </c>
      <c r="W656" s="16">
        <f>+IF(datos_arg[[#This Row],[Moneda]]="ARS",datos_arg[[#This Row],[Monto]],datos_arg[[#This Row],[Monto]]*datos_arg[[#This Row],[TC]])</f>
        <v>4000</v>
      </c>
      <c r="X656" s="16">
        <f>IFERROR(IF(datos_arg[[#This Row],[Moneda]]="USD",datos_arg[[#This Row],[Monto]],datos_arg[[#This Row],[Monto]]/datos_arg[[#This Row],[TC]]),0)</f>
        <v>63.492063492063494</v>
      </c>
      <c r="Y656" s="14"/>
    </row>
    <row r="657" spans="1:25" x14ac:dyDescent="0.25">
      <c r="A657" s="14">
        <f t="shared" si="10"/>
        <v>654</v>
      </c>
      <c r="B657" s="1">
        <v>43782</v>
      </c>
      <c r="C657" s="18">
        <f>+YEAR(datos_arg[[#This Row],[Fecha]])</f>
        <v>2019</v>
      </c>
      <c r="D657" s="18">
        <f>+MONTH(datos_arg[[#This Row],[Fecha]])</f>
        <v>11</v>
      </c>
      <c r="E657" s="14" t="s">
        <v>408</v>
      </c>
      <c r="F657" s="14" t="s">
        <v>69</v>
      </c>
      <c r="G657" s="14"/>
      <c r="H657" s="14" t="s">
        <v>7132</v>
      </c>
      <c r="I657" s="14" t="s">
        <v>7132</v>
      </c>
      <c r="J657" s="14" t="s">
        <v>425</v>
      </c>
      <c r="K657" s="14"/>
      <c r="L657" s="14" t="s">
        <v>425</v>
      </c>
      <c r="M657" s="14" t="s">
        <v>556</v>
      </c>
      <c r="N657" s="14" t="s">
        <v>556</v>
      </c>
      <c r="O657" s="14"/>
      <c r="P657" s="14"/>
      <c r="Q657" s="14"/>
      <c r="R657" s="14" t="s">
        <v>439</v>
      </c>
      <c r="S657" s="14" t="s">
        <v>440</v>
      </c>
      <c r="T657" s="35">
        <v>3600</v>
      </c>
      <c r="U657" s="14" t="s">
        <v>2</v>
      </c>
      <c r="V657" s="14">
        <v>64.75</v>
      </c>
      <c r="W657" s="16">
        <f>+IF(datos_arg[[#This Row],[Moneda]]="ARS",datos_arg[[#This Row],[Monto]],datos_arg[[#This Row],[Monto]]*datos_arg[[#This Row],[TC]])</f>
        <v>233100</v>
      </c>
      <c r="X657" s="16">
        <f>IFERROR(IF(datos_arg[[#This Row],[Moneda]]="USD",datos_arg[[#This Row],[Monto]],datos_arg[[#This Row],[Monto]]/datos_arg[[#This Row],[TC]]),0)</f>
        <v>3600</v>
      </c>
      <c r="Y657" s="14"/>
    </row>
    <row r="658" spans="1:25" ht="15" customHeight="1" x14ac:dyDescent="0.25">
      <c r="A658" s="14">
        <f t="shared" si="10"/>
        <v>655</v>
      </c>
      <c r="B658" s="1">
        <v>43782</v>
      </c>
      <c r="C658" s="18">
        <f>+YEAR(datos_arg[[#This Row],[Fecha]])</f>
        <v>2019</v>
      </c>
      <c r="D658" s="18">
        <f>+MONTH(datos_arg[[#This Row],[Fecha]])</f>
        <v>11</v>
      </c>
      <c r="E658" s="14" t="s">
        <v>1015</v>
      </c>
      <c r="F658" s="14" t="s">
        <v>430</v>
      </c>
      <c r="G658" s="14"/>
      <c r="H658" s="14" t="s">
        <v>7132</v>
      </c>
      <c r="I658" s="14" t="s">
        <v>7132</v>
      </c>
      <c r="J658" s="14" t="s">
        <v>425</v>
      </c>
      <c r="K658" s="14"/>
      <c r="L658" s="14" t="s">
        <v>425</v>
      </c>
      <c r="M658" s="14" t="s">
        <v>60</v>
      </c>
      <c r="N658" s="14" t="s">
        <v>26</v>
      </c>
      <c r="O658" s="14"/>
      <c r="P658" s="14"/>
      <c r="Q658" s="14"/>
      <c r="R658" s="14" t="s">
        <v>430</v>
      </c>
      <c r="S658" s="14" t="s">
        <v>439</v>
      </c>
      <c r="T658" s="35">
        <v>2000</v>
      </c>
      <c r="U658" s="14" t="s">
        <v>4</v>
      </c>
      <c r="V658" s="14">
        <v>64.75</v>
      </c>
      <c r="W658" s="16">
        <f>+IF(datos_arg[[#This Row],[Moneda]]="ARS",datos_arg[[#This Row],[Monto]],datos_arg[[#This Row],[Monto]]*datos_arg[[#This Row],[TC]])</f>
        <v>2000</v>
      </c>
      <c r="X658" s="16">
        <f>IFERROR(IF(datos_arg[[#This Row],[Moneda]]="USD",datos_arg[[#This Row],[Monto]],datos_arg[[#This Row],[Monto]]/datos_arg[[#This Row],[TC]]),0)</f>
        <v>30.888030888030887</v>
      </c>
      <c r="Y658" s="14"/>
    </row>
    <row r="659" spans="1:25" x14ac:dyDescent="0.25">
      <c r="A659" s="14">
        <f t="shared" si="10"/>
        <v>656</v>
      </c>
      <c r="B659" s="1">
        <v>43783</v>
      </c>
      <c r="C659" s="18">
        <f>+YEAR(datos_arg[[#This Row],[Fecha]])</f>
        <v>2019</v>
      </c>
      <c r="D659" s="18">
        <f>+MONTH(datos_arg[[#This Row],[Fecha]])</f>
        <v>11</v>
      </c>
      <c r="E659" s="14" t="s">
        <v>407</v>
      </c>
      <c r="F659" s="14" t="s">
        <v>5360</v>
      </c>
      <c r="G659" s="14"/>
      <c r="H659" s="14" t="s">
        <v>7132</v>
      </c>
      <c r="I659" s="14" t="s">
        <v>7132</v>
      </c>
      <c r="J659" s="14" t="s">
        <v>425</v>
      </c>
      <c r="K659" s="14"/>
      <c r="L659" s="14" t="s">
        <v>425</v>
      </c>
      <c r="M659" s="14" t="s">
        <v>434</v>
      </c>
      <c r="N659" s="14" t="s">
        <v>434</v>
      </c>
      <c r="O659" s="14"/>
      <c r="P659" s="14"/>
      <c r="Q659" s="14"/>
      <c r="R659" s="14" t="s">
        <v>441</v>
      </c>
      <c r="S659" s="14" t="s">
        <v>440</v>
      </c>
      <c r="T659" s="35">
        <v>3760.2125000000287</v>
      </c>
      <c r="U659" s="14" t="s">
        <v>4</v>
      </c>
      <c r="V659" s="14">
        <v>0</v>
      </c>
      <c r="W659" s="16">
        <f>+IF(datos_arg[[#This Row],[Moneda]]="ARS",datos_arg[[#This Row],[Monto]],datos_arg[[#This Row],[Monto]]*datos_arg[[#This Row],[TC]])</f>
        <v>3760.2125000000287</v>
      </c>
      <c r="X659" s="16">
        <f>IFERROR(IF(datos_arg[[#This Row],[Moneda]]="USD",datos_arg[[#This Row],[Monto]],datos_arg[[#This Row],[Monto]]/datos_arg[[#This Row],[TC]]),0)</f>
        <v>0</v>
      </c>
      <c r="Y659" s="14"/>
    </row>
    <row r="660" spans="1:25" ht="15" customHeight="1" x14ac:dyDescent="0.25">
      <c r="A660" s="14">
        <f t="shared" si="10"/>
        <v>657</v>
      </c>
      <c r="B660" s="1">
        <v>43783</v>
      </c>
      <c r="C660" s="18">
        <f>+YEAR(datos_arg[[#This Row],[Fecha]])</f>
        <v>2019</v>
      </c>
      <c r="D660" s="18">
        <f>+MONTH(datos_arg[[#This Row],[Fecha]])</f>
        <v>11</v>
      </c>
      <c r="E660" s="14" t="s">
        <v>407</v>
      </c>
      <c r="F660" s="14" t="s">
        <v>5360</v>
      </c>
      <c r="G660" s="14"/>
      <c r="H660" s="14" t="s">
        <v>7132</v>
      </c>
      <c r="I660" s="14" t="s">
        <v>7132</v>
      </c>
      <c r="J660" s="14" t="s">
        <v>425</v>
      </c>
      <c r="K660" s="14"/>
      <c r="L660" s="14" t="s">
        <v>425</v>
      </c>
      <c r="M660" s="14" t="s">
        <v>434</v>
      </c>
      <c r="N660" s="14" t="s">
        <v>434</v>
      </c>
      <c r="O660" s="14"/>
      <c r="P660" s="14"/>
      <c r="Q660" s="14"/>
      <c r="R660" s="14" t="s">
        <v>441</v>
      </c>
      <c r="S660" s="14" t="s">
        <v>439</v>
      </c>
      <c r="T660" s="35">
        <v>2.4248836748860798</v>
      </c>
      <c r="U660" s="14" t="s">
        <v>2</v>
      </c>
      <c r="V660" s="14">
        <v>0</v>
      </c>
      <c r="W660" s="16">
        <f>+IF(datos_arg[[#This Row],[Moneda]]="ARS",datos_arg[[#This Row],[Monto]],datos_arg[[#This Row],[Monto]]*datos_arg[[#This Row],[TC]])</f>
        <v>0</v>
      </c>
      <c r="X660" s="16">
        <f>IFERROR(IF(datos_arg[[#This Row],[Moneda]]="USD",datos_arg[[#This Row],[Monto]],datos_arg[[#This Row],[Monto]]/datos_arg[[#This Row],[TC]]),0)</f>
        <v>2.4248836748860798</v>
      </c>
      <c r="Y660" s="14"/>
    </row>
    <row r="661" spans="1:25" ht="15" customHeight="1" x14ac:dyDescent="0.25">
      <c r="A661" s="14">
        <f t="shared" si="10"/>
        <v>658</v>
      </c>
      <c r="B661" s="1">
        <v>43783</v>
      </c>
      <c r="C661" s="18">
        <f>+YEAR(datos_arg[[#This Row],[Fecha]])</f>
        <v>2019</v>
      </c>
      <c r="D661" s="18">
        <f>+MONTH(datos_arg[[#This Row],[Fecha]])</f>
        <v>11</v>
      </c>
      <c r="E661" s="14" t="s">
        <v>1015</v>
      </c>
      <c r="F661" s="14" t="s">
        <v>403</v>
      </c>
      <c r="G661" s="14" t="s">
        <v>5383</v>
      </c>
      <c r="H661" s="14" t="s">
        <v>7132</v>
      </c>
      <c r="I661" s="14" t="s">
        <v>7132</v>
      </c>
      <c r="J661" s="14" t="s">
        <v>425</v>
      </c>
      <c r="K661" s="14"/>
      <c r="L661" s="14" t="s">
        <v>425</v>
      </c>
      <c r="M661" s="14" t="s">
        <v>310</v>
      </c>
      <c r="N661" s="14" t="s">
        <v>310</v>
      </c>
      <c r="O661" s="14" t="s">
        <v>246</v>
      </c>
      <c r="P661" s="14"/>
      <c r="Q661" s="14"/>
      <c r="R661" s="14" t="s">
        <v>5383</v>
      </c>
      <c r="S661" s="14" t="s">
        <v>439</v>
      </c>
      <c r="T661" s="35">
        <v>2000</v>
      </c>
      <c r="U661" s="14" t="s">
        <v>4</v>
      </c>
      <c r="V661" s="14">
        <v>64.75</v>
      </c>
      <c r="W661" s="16">
        <f>+IF(datos_arg[[#This Row],[Moneda]]="ARS",datos_arg[[#This Row],[Monto]],datos_arg[[#This Row],[Monto]]*datos_arg[[#This Row],[TC]])</f>
        <v>2000</v>
      </c>
      <c r="X661" s="16">
        <f>IFERROR(IF(datos_arg[[#This Row],[Moneda]]="USD",datos_arg[[#This Row],[Monto]],datos_arg[[#This Row],[Monto]]/datos_arg[[#This Row],[TC]]),0)</f>
        <v>30.888030888030887</v>
      </c>
      <c r="Y661" s="14"/>
    </row>
    <row r="662" spans="1:25" ht="15" customHeight="1" x14ac:dyDescent="0.25">
      <c r="A662" s="14">
        <f t="shared" si="10"/>
        <v>659</v>
      </c>
      <c r="B662" s="1">
        <v>43783</v>
      </c>
      <c r="C662" s="18">
        <f>+YEAR(datos_arg[[#This Row],[Fecha]])</f>
        <v>2019</v>
      </c>
      <c r="D662" s="18">
        <f>+MONTH(datos_arg[[#This Row],[Fecha]])</f>
        <v>11</v>
      </c>
      <c r="E662" s="14" t="s">
        <v>1016</v>
      </c>
      <c r="F662" s="14" t="s">
        <v>405</v>
      </c>
      <c r="G662" s="14"/>
      <c r="H662" s="14" t="s">
        <v>433</v>
      </c>
      <c r="I662" s="14" t="s">
        <v>955</v>
      </c>
      <c r="J662" s="14" t="s">
        <v>425</v>
      </c>
      <c r="K662" s="14"/>
      <c r="L662" s="14" t="s">
        <v>425</v>
      </c>
      <c r="M662" s="14" t="s">
        <v>433</v>
      </c>
      <c r="N662" s="14" t="s">
        <v>245</v>
      </c>
      <c r="O662" s="14" t="s">
        <v>591</v>
      </c>
      <c r="P662" s="14"/>
      <c r="Q662" s="14"/>
      <c r="R662" s="14" t="s">
        <v>405</v>
      </c>
      <c r="S662" s="14" t="s">
        <v>439</v>
      </c>
      <c r="T662" s="35">
        <v>13930.55</v>
      </c>
      <c r="U662" s="14" t="s">
        <v>4</v>
      </c>
      <c r="V662" s="14">
        <v>64.75</v>
      </c>
      <c r="W662" s="16">
        <f>+IF(datos_arg[[#This Row],[Moneda]]="ARS",datos_arg[[#This Row],[Monto]],datos_arg[[#This Row],[Monto]]*datos_arg[[#This Row],[TC]])</f>
        <v>13930.55</v>
      </c>
      <c r="X662" s="16">
        <f>IFERROR(IF(datos_arg[[#This Row],[Moneda]]="USD",datos_arg[[#This Row],[Monto]],datos_arg[[#This Row],[Monto]]/datos_arg[[#This Row],[TC]]),0)</f>
        <v>215.14362934362933</v>
      </c>
      <c r="Y662" s="14"/>
    </row>
    <row r="663" spans="1:25" ht="15" customHeight="1" x14ac:dyDescent="0.25">
      <c r="A663" s="14">
        <f t="shared" si="10"/>
        <v>660</v>
      </c>
      <c r="B663" s="1">
        <v>43783</v>
      </c>
      <c r="C663" s="18">
        <f>+YEAR(datos_arg[[#This Row],[Fecha]])</f>
        <v>2019</v>
      </c>
      <c r="D663" s="18">
        <f>+MONTH(datos_arg[[#This Row],[Fecha]])</f>
        <v>11</v>
      </c>
      <c r="E663" s="14" t="s">
        <v>617</v>
      </c>
      <c r="F663" s="14" t="s">
        <v>8101</v>
      </c>
      <c r="G663" s="14"/>
      <c r="H663" s="14" t="s">
        <v>8103</v>
      </c>
      <c r="I663" s="14" t="s">
        <v>8104</v>
      </c>
      <c r="J663" s="14" t="s">
        <v>472</v>
      </c>
      <c r="K663" s="14"/>
      <c r="L663" s="14" t="s">
        <v>425</v>
      </c>
      <c r="M663" s="14" t="s">
        <v>795</v>
      </c>
      <c r="N663" s="14" t="s">
        <v>317</v>
      </c>
      <c r="O663" s="14" t="s">
        <v>244</v>
      </c>
      <c r="P663" s="14"/>
      <c r="Q663" s="14">
        <v>1</v>
      </c>
      <c r="R663" s="14" t="s">
        <v>8101</v>
      </c>
      <c r="S663" s="14" t="s">
        <v>439</v>
      </c>
      <c r="T663" s="35">
        <v>162700</v>
      </c>
      <c r="U663" s="14" t="s">
        <v>4</v>
      </c>
      <c r="V663" s="14">
        <v>64.75</v>
      </c>
      <c r="W663" s="16">
        <f>+IF(datos_arg[[#This Row],[Moneda]]="ARS",datos_arg[[#This Row],[Monto]],datos_arg[[#This Row],[Monto]]*datos_arg[[#This Row],[TC]])</f>
        <v>162700</v>
      </c>
      <c r="X663" s="16">
        <f>IFERROR(IF(datos_arg[[#This Row],[Moneda]]="USD",datos_arg[[#This Row],[Monto]],datos_arg[[#This Row],[Monto]]/datos_arg[[#This Row],[TC]]),0)</f>
        <v>2512.7413127413129</v>
      </c>
      <c r="Y663" s="14"/>
    </row>
    <row r="664" spans="1:25" ht="15" customHeight="1" x14ac:dyDescent="0.25">
      <c r="A664" s="14">
        <f t="shared" si="10"/>
        <v>661</v>
      </c>
      <c r="B664" s="1">
        <v>43787</v>
      </c>
      <c r="C664" s="18">
        <f>+YEAR(datos_arg[[#This Row],[Fecha]])</f>
        <v>2019</v>
      </c>
      <c r="D664" s="18">
        <f>+MONTH(datos_arg[[#This Row],[Fecha]])</f>
        <v>11</v>
      </c>
      <c r="E664" s="14" t="s">
        <v>1016</v>
      </c>
      <c r="F664" s="14" t="s">
        <v>5364</v>
      </c>
      <c r="G664" s="14" t="s">
        <v>6703</v>
      </c>
      <c r="H664" s="14" t="s">
        <v>532</v>
      </c>
      <c r="I664" s="14" t="s">
        <v>7132</v>
      </c>
      <c r="J664" s="14" t="s">
        <v>425</v>
      </c>
      <c r="K664" s="14"/>
      <c r="L664" s="14" t="s">
        <v>425</v>
      </c>
      <c r="M664" s="14" t="s">
        <v>198</v>
      </c>
      <c r="N664" s="14" t="s">
        <v>198</v>
      </c>
      <c r="O664" s="14" t="s">
        <v>197</v>
      </c>
      <c r="P664" s="14"/>
      <c r="Q664" s="14"/>
      <c r="R664" s="14" t="s">
        <v>5364</v>
      </c>
      <c r="S664" s="14" t="s">
        <v>439</v>
      </c>
      <c r="T664" s="35">
        <v>12000</v>
      </c>
      <c r="U664" s="14" t="s">
        <v>4</v>
      </c>
      <c r="V664" s="14">
        <v>64.75</v>
      </c>
      <c r="W664" s="16">
        <f>+IF(datos_arg[[#This Row],[Moneda]]="ARS",datos_arg[[#This Row],[Monto]],datos_arg[[#This Row],[Monto]]*datos_arg[[#This Row],[TC]])</f>
        <v>12000</v>
      </c>
      <c r="X664" s="16">
        <f>IFERROR(IF(datos_arg[[#This Row],[Moneda]]="USD",datos_arg[[#This Row],[Monto]],datos_arg[[#This Row],[Monto]]/datos_arg[[#This Row],[TC]]),0)</f>
        <v>185.32818532818533</v>
      </c>
      <c r="Y664" s="14"/>
    </row>
    <row r="665" spans="1:25" ht="15" customHeight="1" x14ac:dyDescent="0.25">
      <c r="A665" s="14">
        <f t="shared" si="10"/>
        <v>662</v>
      </c>
      <c r="B665" s="1">
        <v>43787</v>
      </c>
      <c r="C665" s="18">
        <f>+YEAR(datos_arg[[#This Row],[Fecha]])</f>
        <v>2019</v>
      </c>
      <c r="D665" s="18">
        <f>+MONTH(datos_arg[[#This Row],[Fecha]])</f>
        <v>11</v>
      </c>
      <c r="E665" s="14" t="s">
        <v>1016</v>
      </c>
      <c r="F665" s="14" t="s">
        <v>405</v>
      </c>
      <c r="G665" s="14"/>
      <c r="H665" s="14" t="s">
        <v>532</v>
      </c>
      <c r="I665" s="14" t="s">
        <v>1129</v>
      </c>
      <c r="J665" s="14" t="s">
        <v>425</v>
      </c>
      <c r="K665" s="14" t="s">
        <v>420</v>
      </c>
      <c r="L665" s="14" t="s">
        <v>426</v>
      </c>
      <c r="M665" s="14" t="s">
        <v>901</v>
      </c>
      <c r="N665" s="14" t="s">
        <v>247</v>
      </c>
      <c r="O665" s="14" t="s">
        <v>796</v>
      </c>
      <c r="P665" s="14"/>
      <c r="Q665" s="14">
        <v>1</v>
      </c>
      <c r="R665" s="14" t="s">
        <v>405</v>
      </c>
      <c r="S665" s="14" t="s">
        <v>439</v>
      </c>
      <c r="T665" s="35">
        <v>20570</v>
      </c>
      <c r="U665" s="14" t="s">
        <v>4</v>
      </c>
      <c r="V665" s="14">
        <v>64.75</v>
      </c>
      <c r="W665" s="16">
        <f>+IF(datos_arg[[#This Row],[Moneda]]="ARS",datos_arg[[#This Row],[Monto]],datos_arg[[#This Row],[Monto]]*datos_arg[[#This Row],[TC]])</f>
        <v>20570</v>
      </c>
      <c r="X665" s="16">
        <f>IFERROR(IF(datos_arg[[#This Row],[Moneda]]="USD",datos_arg[[#This Row],[Monto]],datos_arg[[#This Row],[Monto]]/datos_arg[[#This Row],[TC]]),0)</f>
        <v>317.68339768339769</v>
      </c>
      <c r="Y665" s="14"/>
    </row>
    <row r="666" spans="1:25" ht="15" customHeight="1" x14ac:dyDescent="0.25">
      <c r="A666" s="14">
        <f t="shared" si="10"/>
        <v>663</v>
      </c>
      <c r="B666" s="1">
        <v>43787</v>
      </c>
      <c r="C666" s="18">
        <f>+YEAR(datos_arg[[#This Row],[Fecha]])</f>
        <v>2019</v>
      </c>
      <c r="D666" s="18">
        <f>+MONTH(datos_arg[[#This Row],[Fecha]])</f>
        <v>11</v>
      </c>
      <c r="E666" s="14" t="s">
        <v>1015</v>
      </c>
      <c r="F666" s="14" t="s">
        <v>403</v>
      </c>
      <c r="G666" s="14" t="s">
        <v>970</v>
      </c>
      <c r="H666" s="14" t="s">
        <v>7132</v>
      </c>
      <c r="I666" s="14" t="s">
        <v>7132</v>
      </c>
      <c r="J666" s="14" t="s">
        <v>425</v>
      </c>
      <c r="K666" s="14"/>
      <c r="L666" s="14" t="s">
        <v>425</v>
      </c>
      <c r="M666" s="14" t="s">
        <v>493</v>
      </c>
      <c r="N666" s="14" t="s">
        <v>645</v>
      </c>
      <c r="O666" s="14" t="s">
        <v>797</v>
      </c>
      <c r="P666" s="14"/>
      <c r="Q666" s="14"/>
      <c r="R666" s="14" t="s">
        <v>970</v>
      </c>
      <c r="S666" s="14" t="s">
        <v>439</v>
      </c>
      <c r="T666" s="35">
        <v>2000</v>
      </c>
      <c r="U666" s="14" t="s">
        <v>4</v>
      </c>
      <c r="V666" s="14">
        <v>64.75</v>
      </c>
      <c r="W666" s="16">
        <f>+IF(datos_arg[[#This Row],[Moneda]]="ARS",datos_arg[[#This Row],[Monto]],datos_arg[[#This Row],[Monto]]*datos_arg[[#This Row],[TC]])</f>
        <v>2000</v>
      </c>
      <c r="X666" s="16">
        <f>IFERROR(IF(datos_arg[[#This Row],[Moneda]]="USD",datos_arg[[#This Row],[Monto]],datos_arg[[#This Row],[Monto]]/datos_arg[[#This Row],[TC]]),0)</f>
        <v>30.888030888030887</v>
      </c>
      <c r="Y666" s="14"/>
    </row>
    <row r="667" spans="1:25" ht="15" customHeight="1" x14ac:dyDescent="0.25">
      <c r="A667" s="14">
        <f t="shared" si="10"/>
        <v>664</v>
      </c>
      <c r="B667" s="1">
        <v>43787</v>
      </c>
      <c r="C667" s="18">
        <f>+YEAR(datos_arg[[#This Row],[Fecha]])</f>
        <v>2019</v>
      </c>
      <c r="D667" s="18">
        <f>+MONTH(datos_arg[[#This Row],[Fecha]])</f>
        <v>11</v>
      </c>
      <c r="E667" s="14" t="s">
        <v>408</v>
      </c>
      <c r="F667" s="14" t="s">
        <v>406</v>
      </c>
      <c r="G667" s="14"/>
      <c r="H667" s="14" t="s">
        <v>7132</v>
      </c>
      <c r="I667" s="14" t="s">
        <v>7132</v>
      </c>
      <c r="J667" s="14" t="s">
        <v>425</v>
      </c>
      <c r="K667" s="14"/>
      <c r="L667" s="14" t="s">
        <v>425</v>
      </c>
      <c r="M667" s="14" t="s">
        <v>27</v>
      </c>
      <c r="N667" s="14" t="s">
        <v>27</v>
      </c>
      <c r="O667" s="14" t="s">
        <v>527</v>
      </c>
      <c r="P667" s="14"/>
      <c r="Q667" s="14"/>
      <c r="R667" s="14" t="s">
        <v>440</v>
      </c>
      <c r="S667" s="14" t="s">
        <v>446</v>
      </c>
      <c r="T667" s="35">
        <v>13246</v>
      </c>
      <c r="U667" s="14" t="s">
        <v>2</v>
      </c>
      <c r="V667" s="14">
        <v>64.8</v>
      </c>
      <c r="W667" s="16">
        <f>+IF(datos_arg[[#This Row],[Moneda]]="ARS",datos_arg[[#This Row],[Monto]],datos_arg[[#This Row],[Monto]]*datos_arg[[#This Row],[TC]])</f>
        <v>858340.79999999993</v>
      </c>
      <c r="X667" s="16">
        <f>IFERROR(IF(datos_arg[[#This Row],[Moneda]]="USD",datos_arg[[#This Row],[Monto]],datos_arg[[#This Row],[Monto]]/datos_arg[[#This Row],[TC]]),0)</f>
        <v>13246</v>
      </c>
      <c r="Y667" s="14"/>
    </row>
    <row r="668" spans="1:25" x14ac:dyDescent="0.25">
      <c r="A668" s="14">
        <f t="shared" si="10"/>
        <v>665</v>
      </c>
      <c r="B668" s="1">
        <v>43787</v>
      </c>
      <c r="C668" s="18">
        <f>+YEAR(datos_arg[[#This Row],[Fecha]])</f>
        <v>2019</v>
      </c>
      <c r="D668" s="18">
        <f>+MONTH(datos_arg[[#This Row],[Fecha]])</f>
        <v>11</v>
      </c>
      <c r="E668" s="14" t="s">
        <v>617</v>
      </c>
      <c r="F668" s="14" t="s">
        <v>5384</v>
      </c>
      <c r="G668" s="14"/>
      <c r="H668" s="14" t="s">
        <v>7</v>
      </c>
      <c r="I668" s="14" t="s">
        <v>7132</v>
      </c>
      <c r="J668" s="14" t="s">
        <v>425</v>
      </c>
      <c r="K668" s="14" t="s">
        <v>420</v>
      </c>
      <c r="L668" s="14" t="s">
        <v>426</v>
      </c>
      <c r="M668" s="14" t="s">
        <v>607</v>
      </c>
      <c r="N668" s="14" t="s">
        <v>1192</v>
      </c>
      <c r="O668" s="14" t="s">
        <v>1193</v>
      </c>
      <c r="P668" s="14"/>
      <c r="Q668" s="14">
        <v>1</v>
      </c>
      <c r="R668" s="14" t="s">
        <v>5384</v>
      </c>
      <c r="S668" s="14" t="s">
        <v>440</v>
      </c>
      <c r="T668" s="35">
        <v>3246</v>
      </c>
      <c r="U668" s="14" t="s">
        <v>2</v>
      </c>
      <c r="V668" s="14">
        <v>64.8</v>
      </c>
      <c r="W668" s="16">
        <f>+IF(datos_arg[[#This Row],[Moneda]]="ARS",datos_arg[[#This Row],[Monto]],datos_arg[[#This Row],[Monto]]*datos_arg[[#This Row],[TC]])</f>
        <v>210340.8</v>
      </c>
      <c r="X668" s="16">
        <f>IFERROR(IF(datos_arg[[#This Row],[Moneda]]="USD",datos_arg[[#This Row],[Monto]],datos_arg[[#This Row],[Monto]]/datos_arg[[#This Row],[TC]]),0)</f>
        <v>3246</v>
      </c>
      <c r="Y668" s="14"/>
    </row>
    <row r="669" spans="1:25" ht="15" customHeight="1" x14ac:dyDescent="0.25">
      <c r="A669" s="14">
        <f t="shared" si="10"/>
        <v>666</v>
      </c>
      <c r="B669" s="1">
        <v>43787</v>
      </c>
      <c r="C669" s="18">
        <f>+YEAR(datos_arg[[#This Row],[Fecha]])</f>
        <v>2019</v>
      </c>
      <c r="D669" s="18">
        <f>+MONTH(datos_arg[[#This Row],[Fecha]])</f>
        <v>11</v>
      </c>
      <c r="E669" s="14" t="s">
        <v>1015</v>
      </c>
      <c r="F669" s="14" t="s">
        <v>430</v>
      </c>
      <c r="G669" s="14"/>
      <c r="H669" s="14" t="s">
        <v>7132</v>
      </c>
      <c r="I669" s="14" t="s">
        <v>7132</v>
      </c>
      <c r="J669" s="14" t="s">
        <v>425</v>
      </c>
      <c r="K669" s="14"/>
      <c r="L669" s="14" t="s">
        <v>425</v>
      </c>
      <c r="M669" s="14" t="s">
        <v>60</v>
      </c>
      <c r="N669" s="14" t="s">
        <v>26</v>
      </c>
      <c r="O669" s="14" t="s">
        <v>798</v>
      </c>
      <c r="P669" s="14"/>
      <c r="Q669" s="14"/>
      <c r="R669" s="14" t="s">
        <v>430</v>
      </c>
      <c r="S669" s="14" t="s">
        <v>439</v>
      </c>
      <c r="T669" s="35">
        <v>4000</v>
      </c>
      <c r="U669" s="14" t="s">
        <v>4</v>
      </c>
      <c r="V669" s="14">
        <v>64.75</v>
      </c>
      <c r="W669" s="16">
        <f>+IF(datos_arg[[#This Row],[Moneda]]="ARS",datos_arg[[#This Row],[Monto]],datos_arg[[#This Row],[Monto]]*datos_arg[[#This Row],[TC]])</f>
        <v>4000</v>
      </c>
      <c r="X669" s="16">
        <f>IFERROR(IF(datos_arg[[#This Row],[Moneda]]="USD",datos_arg[[#This Row],[Monto]],datos_arg[[#This Row],[Monto]]/datos_arg[[#This Row],[TC]]),0)</f>
        <v>61.776061776061773</v>
      </c>
      <c r="Y669" s="14"/>
    </row>
    <row r="670" spans="1:25" ht="15" customHeight="1" x14ac:dyDescent="0.25">
      <c r="A670" s="14">
        <f t="shared" si="10"/>
        <v>667</v>
      </c>
      <c r="B670" s="1">
        <v>43788</v>
      </c>
      <c r="C670" s="18">
        <f>+YEAR(datos_arg[[#This Row],[Fecha]])</f>
        <v>2019</v>
      </c>
      <c r="D670" s="18">
        <f>+MONTH(datos_arg[[#This Row],[Fecha]])</f>
        <v>11</v>
      </c>
      <c r="E670" s="14" t="s">
        <v>1015</v>
      </c>
      <c r="F670" s="14" t="s">
        <v>403</v>
      </c>
      <c r="G670" s="14" t="s">
        <v>970</v>
      </c>
      <c r="H670" s="14" t="s">
        <v>7132</v>
      </c>
      <c r="I670" s="14" t="s">
        <v>7132</v>
      </c>
      <c r="J670" s="14" t="s">
        <v>425</v>
      </c>
      <c r="K670" s="14"/>
      <c r="L670" s="14" t="s">
        <v>425</v>
      </c>
      <c r="M670" s="14" t="s">
        <v>493</v>
      </c>
      <c r="N670" s="14" t="s">
        <v>645</v>
      </c>
      <c r="O670" s="14" t="s">
        <v>515</v>
      </c>
      <c r="P670" s="14"/>
      <c r="Q670" s="14"/>
      <c r="R670" s="14" t="s">
        <v>970</v>
      </c>
      <c r="S670" s="14" t="s">
        <v>439</v>
      </c>
      <c r="T670" s="35">
        <v>2600</v>
      </c>
      <c r="U670" s="14" t="s">
        <v>4</v>
      </c>
      <c r="V670" s="14">
        <v>64.75</v>
      </c>
      <c r="W670" s="16">
        <f>+IF(datos_arg[[#This Row],[Moneda]]="ARS",datos_arg[[#This Row],[Monto]],datos_arg[[#This Row],[Monto]]*datos_arg[[#This Row],[TC]])</f>
        <v>2600</v>
      </c>
      <c r="X670" s="16">
        <f>IFERROR(IF(datos_arg[[#This Row],[Moneda]]="USD",datos_arg[[#This Row],[Monto]],datos_arg[[#This Row],[Monto]]/datos_arg[[#This Row],[TC]]),0)</f>
        <v>40.154440154440152</v>
      </c>
      <c r="Y670" s="14"/>
    </row>
    <row r="671" spans="1:25" ht="15" customHeight="1" x14ac:dyDescent="0.25">
      <c r="A671" s="14">
        <f t="shared" si="10"/>
        <v>668</v>
      </c>
      <c r="B671" s="1">
        <v>43788</v>
      </c>
      <c r="C671" s="18">
        <f>+YEAR(datos_arg[[#This Row],[Fecha]])</f>
        <v>2019</v>
      </c>
      <c r="D671" s="18">
        <f>+MONTH(datos_arg[[#This Row],[Fecha]])</f>
        <v>11</v>
      </c>
      <c r="E671" s="14" t="s">
        <v>5358</v>
      </c>
      <c r="F671" s="14" t="s">
        <v>4109</v>
      </c>
      <c r="G671" s="14"/>
      <c r="H671" s="14" t="s">
        <v>4114</v>
      </c>
      <c r="I671" s="14" t="s">
        <v>7132</v>
      </c>
      <c r="J671" s="14" t="s">
        <v>425</v>
      </c>
      <c r="K671" s="14"/>
      <c r="L671" s="14" t="s">
        <v>425</v>
      </c>
      <c r="M671" s="14" t="s">
        <v>6643</v>
      </c>
      <c r="N671" s="14" t="s">
        <v>183</v>
      </c>
      <c r="O671" s="14" t="s">
        <v>4002</v>
      </c>
      <c r="P671" s="14"/>
      <c r="Q671" s="14"/>
      <c r="R671" s="14" t="s">
        <v>4109</v>
      </c>
      <c r="S671" s="14" t="s">
        <v>439</v>
      </c>
      <c r="T671" s="35">
        <v>2200</v>
      </c>
      <c r="U671" s="14" t="s">
        <v>4</v>
      </c>
      <c r="V671" s="14">
        <v>64.75</v>
      </c>
      <c r="W671" s="16">
        <f>+IF(datos_arg[[#This Row],[Moneda]]="ARS",datos_arg[[#This Row],[Monto]],datos_arg[[#This Row],[Monto]]*datos_arg[[#This Row],[TC]])</f>
        <v>2200</v>
      </c>
      <c r="X671" s="16">
        <f>IFERROR(IF(datos_arg[[#This Row],[Moneda]]="USD",datos_arg[[#This Row],[Monto]],datos_arg[[#This Row],[Monto]]/datos_arg[[#This Row],[TC]]),0)</f>
        <v>33.97683397683398</v>
      </c>
      <c r="Y671" s="14"/>
    </row>
    <row r="672" spans="1:25" x14ac:dyDescent="0.25">
      <c r="A672" s="14">
        <f t="shared" si="10"/>
        <v>669</v>
      </c>
      <c r="B672" s="1">
        <v>43788</v>
      </c>
      <c r="C672" s="18">
        <f>+YEAR(datos_arg[[#This Row],[Fecha]])</f>
        <v>2019</v>
      </c>
      <c r="D672" s="18">
        <f>+MONTH(datos_arg[[#This Row],[Fecha]])</f>
        <v>11</v>
      </c>
      <c r="E672" s="14" t="s">
        <v>617</v>
      </c>
      <c r="F672" s="14" t="s">
        <v>8101</v>
      </c>
      <c r="G672" s="14"/>
      <c r="H672" s="14" t="s">
        <v>8103</v>
      </c>
      <c r="I672" s="14" t="s">
        <v>8104</v>
      </c>
      <c r="J672" s="14" t="s">
        <v>721</v>
      </c>
      <c r="K672" s="14"/>
      <c r="L672" s="14" t="s">
        <v>425</v>
      </c>
      <c r="M672" s="14" t="s">
        <v>721</v>
      </c>
      <c r="N672" s="14" t="s">
        <v>164</v>
      </c>
      <c r="O672" s="14"/>
      <c r="P672" s="14"/>
      <c r="Q672" s="14">
        <v>1</v>
      </c>
      <c r="R672" s="14" t="s">
        <v>8101</v>
      </c>
      <c r="S672" s="14" t="s">
        <v>440</v>
      </c>
      <c r="T672" s="35">
        <v>1300</v>
      </c>
      <c r="U672" s="14" t="s">
        <v>2</v>
      </c>
      <c r="V672" s="14">
        <v>64.75</v>
      </c>
      <c r="W672" s="16">
        <f>+IF(datos_arg[[#This Row],[Moneda]]="ARS",datos_arg[[#This Row],[Monto]],datos_arg[[#This Row],[Monto]]*datos_arg[[#This Row],[TC]])</f>
        <v>84175</v>
      </c>
      <c r="X672" s="16">
        <f>IFERROR(IF(datos_arg[[#This Row],[Moneda]]="USD",datos_arg[[#This Row],[Monto]],datos_arg[[#This Row],[Monto]]/datos_arg[[#This Row],[TC]]),0)</f>
        <v>1300</v>
      </c>
      <c r="Y672" s="14"/>
    </row>
    <row r="673" spans="1:25" ht="15" customHeight="1" x14ac:dyDescent="0.25">
      <c r="A673" s="14">
        <f t="shared" si="10"/>
        <v>670</v>
      </c>
      <c r="B673" s="1">
        <v>43789</v>
      </c>
      <c r="C673" s="18">
        <f>+YEAR(datos_arg[[#This Row],[Fecha]])</f>
        <v>2019</v>
      </c>
      <c r="D673" s="18">
        <f>+MONTH(datos_arg[[#This Row],[Fecha]])</f>
        <v>11</v>
      </c>
      <c r="E673" s="14" t="s">
        <v>1015</v>
      </c>
      <c r="F673" s="14" t="s">
        <v>403</v>
      </c>
      <c r="G673" s="14" t="s">
        <v>5382</v>
      </c>
      <c r="H673" s="14" t="s">
        <v>6646</v>
      </c>
      <c r="I673" s="14" t="s">
        <v>7132</v>
      </c>
      <c r="J673" s="14" t="s">
        <v>425</v>
      </c>
      <c r="K673" s="14" t="s">
        <v>421</v>
      </c>
      <c r="L673" s="14" t="s">
        <v>421</v>
      </c>
      <c r="M673" s="14" t="s">
        <v>801</v>
      </c>
      <c r="N673" s="14" t="s">
        <v>248</v>
      </c>
      <c r="O673" s="14" t="s">
        <v>3293</v>
      </c>
      <c r="P673" s="14"/>
      <c r="Q673" s="14"/>
      <c r="R673" s="14" t="s">
        <v>5382</v>
      </c>
      <c r="S673" s="14" t="s">
        <v>439</v>
      </c>
      <c r="T673" s="35">
        <v>12388</v>
      </c>
      <c r="U673" s="14" t="s">
        <v>4</v>
      </c>
      <c r="V673" s="14">
        <v>65</v>
      </c>
      <c r="W673" s="16">
        <f>+IF(datos_arg[[#This Row],[Moneda]]="ARS",datos_arg[[#This Row],[Monto]],datos_arg[[#This Row],[Monto]]*datos_arg[[#This Row],[TC]])</f>
        <v>12388</v>
      </c>
      <c r="X673" s="16">
        <f>IFERROR(IF(datos_arg[[#This Row],[Moneda]]="USD",datos_arg[[#This Row],[Monto]],datos_arg[[#This Row],[Monto]]/datos_arg[[#This Row],[TC]]),0)</f>
        <v>190.58461538461538</v>
      </c>
      <c r="Y673" s="14"/>
    </row>
    <row r="674" spans="1:25" ht="15" customHeight="1" x14ac:dyDescent="0.25">
      <c r="A674" s="14">
        <f t="shared" si="10"/>
        <v>671</v>
      </c>
      <c r="B674" s="1">
        <v>43789</v>
      </c>
      <c r="C674" s="18">
        <f>+YEAR(datos_arg[[#This Row],[Fecha]])</f>
        <v>2019</v>
      </c>
      <c r="D674" s="18">
        <f>+MONTH(datos_arg[[#This Row],[Fecha]])</f>
        <v>11</v>
      </c>
      <c r="E674" s="14" t="s">
        <v>1015</v>
      </c>
      <c r="F674" s="14" t="s">
        <v>403</v>
      </c>
      <c r="G674" s="14" t="s">
        <v>5383</v>
      </c>
      <c r="H674" s="14" t="s">
        <v>7</v>
      </c>
      <c r="I674" s="14" t="s">
        <v>6691</v>
      </c>
      <c r="J674" s="14" t="s">
        <v>425</v>
      </c>
      <c r="K674" s="14"/>
      <c r="L674" s="14" t="s">
        <v>425</v>
      </c>
      <c r="M674" s="14" t="s">
        <v>799</v>
      </c>
      <c r="N674" s="14" t="s">
        <v>605</v>
      </c>
      <c r="O674" s="14" t="s">
        <v>800</v>
      </c>
      <c r="P674" s="14"/>
      <c r="Q674" s="14"/>
      <c r="R674" s="14" t="s">
        <v>5383</v>
      </c>
      <c r="S674" s="14" t="s">
        <v>439</v>
      </c>
      <c r="T674" s="35">
        <v>10500</v>
      </c>
      <c r="U674" s="14" t="s">
        <v>4</v>
      </c>
      <c r="V674" s="14">
        <v>65</v>
      </c>
      <c r="W674" s="16">
        <f>+IF(datos_arg[[#This Row],[Moneda]]="ARS",datos_arg[[#This Row],[Monto]],datos_arg[[#This Row],[Monto]]*datos_arg[[#This Row],[TC]])</f>
        <v>10500</v>
      </c>
      <c r="X674" s="16">
        <f>IFERROR(IF(datos_arg[[#This Row],[Moneda]]="USD",datos_arg[[#This Row],[Monto]],datos_arg[[#This Row],[Monto]]/datos_arg[[#This Row],[TC]]),0)</f>
        <v>161.53846153846155</v>
      </c>
      <c r="Y674" s="14"/>
    </row>
    <row r="675" spans="1:25" ht="15" customHeight="1" x14ac:dyDescent="0.25">
      <c r="A675" s="14">
        <f t="shared" si="10"/>
        <v>672</v>
      </c>
      <c r="B675" s="1">
        <v>43789</v>
      </c>
      <c r="C675" s="18">
        <f>+YEAR(datos_arg[[#This Row],[Fecha]])</f>
        <v>2019</v>
      </c>
      <c r="D675" s="18">
        <f>+MONTH(datos_arg[[#This Row],[Fecha]])</f>
        <v>11</v>
      </c>
      <c r="E675" s="14" t="s">
        <v>1015</v>
      </c>
      <c r="F675" s="14" t="s">
        <v>403</v>
      </c>
      <c r="G675" s="14" t="s">
        <v>970</v>
      </c>
      <c r="H675" s="14" t="s">
        <v>433</v>
      </c>
      <c r="I675" s="14" t="s">
        <v>955</v>
      </c>
      <c r="J675" s="14" t="s">
        <v>425</v>
      </c>
      <c r="K675" s="14"/>
      <c r="L675" s="14" t="s">
        <v>425</v>
      </c>
      <c r="M675" s="14" t="s">
        <v>493</v>
      </c>
      <c r="N675" s="14" t="s">
        <v>645</v>
      </c>
      <c r="O675" s="14" t="s">
        <v>249</v>
      </c>
      <c r="P675" s="14"/>
      <c r="Q675" s="14"/>
      <c r="R675" s="14" t="s">
        <v>970</v>
      </c>
      <c r="S675" s="14" t="s">
        <v>439</v>
      </c>
      <c r="T675" s="35">
        <v>3000</v>
      </c>
      <c r="U675" s="14" t="s">
        <v>4</v>
      </c>
      <c r="V675" s="14">
        <v>65</v>
      </c>
      <c r="W675" s="16">
        <f>+IF(datos_arg[[#This Row],[Moneda]]="ARS",datos_arg[[#This Row],[Monto]],datos_arg[[#This Row],[Monto]]*datos_arg[[#This Row],[TC]])</f>
        <v>3000</v>
      </c>
      <c r="X675" s="16">
        <f>IFERROR(IF(datos_arg[[#This Row],[Moneda]]="USD",datos_arg[[#This Row],[Monto]],datos_arg[[#This Row],[Monto]]/datos_arg[[#This Row],[TC]]),0)</f>
        <v>46.153846153846153</v>
      </c>
      <c r="Y675" s="14"/>
    </row>
    <row r="676" spans="1:25" x14ac:dyDescent="0.25">
      <c r="A676" s="14">
        <f t="shared" si="10"/>
        <v>673</v>
      </c>
      <c r="B676" s="1">
        <v>43789</v>
      </c>
      <c r="C676" s="18">
        <f>+YEAR(datos_arg[[#This Row],[Fecha]])</f>
        <v>2019</v>
      </c>
      <c r="D676" s="18">
        <f>+MONTH(datos_arg[[#This Row],[Fecha]])</f>
        <v>11</v>
      </c>
      <c r="E676" s="14" t="s">
        <v>408</v>
      </c>
      <c r="F676" s="14" t="s">
        <v>69</v>
      </c>
      <c r="G676" s="14"/>
      <c r="H676" s="14" t="s">
        <v>7132</v>
      </c>
      <c r="I676" s="14" t="s">
        <v>7132</v>
      </c>
      <c r="J676" s="14" t="s">
        <v>425</v>
      </c>
      <c r="K676" s="14"/>
      <c r="L676" s="14" t="s">
        <v>425</v>
      </c>
      <c r="M676" s="14" t="s">
        <v>556</v>
      </c>
      <c r="N676" s="14" t="s">
        <v>556</v>
      </c>
      <c r="O676" s="14"/>
      <c r="P676" s="14"/>
      <c r="Q676" s="14"/>
      <c r="R676" s="14" t="s">
        <v>439</v>
      </c>
      <c r="S676" s="14" t="s">
        <v>440</v>
      </c>
      <c r="T676" s="35">
        <v>1400</v>
      </c>
      <c r="U676" s="14" t="s">
        <v>2</v>
      </c>
      <c r="V676" s="14">
        <v>65</v>
      </c>
      <c r="W676" s="16">
        <f>+IF(datos_arg[[#This Row],[Moneda]]="ARS",datos_arg[[#This Row],[Monto]],datos_arg[[#This Row],[Monto]]*datos_arg[[#This Row],[TC]])</f>
        <v>91000</v>
      </c>
      <c r="X676" s="16">
        <f>IFERROR(IF(datos_arg[[#This Row],[Moneda]]="USD",datos_arg[[#This Row],[Monto]],datos_arg[[#This Row],[Monto]]/datos_arg[[#This Row],[TC]]),0)</f>
        <v>1400</v>
      </c>
      <c r="Y676" s="14"/>
    </row>
    <row r="677" spans="1:25" ht="15" customHeight="1" x14ac:dyDescent="0.25">
      <c r="A677" s="14">
        <f t="shared" si="10"/>
        <v>674</v>
      </c>
      <c r="B677" s="1">
        <v>43789</v>
      </c>
      <c r="C677" s="18">
        <f>+YEAR(datos_arg[[#This Row],[Fecha]])</f>
        <v>2019</v>
      </c>
      <c r="D677" s="18">
        <f>+MONTH(datos_arg[[#This Row],[Fecha]])</f>
        <v>11</v>
      </c>
      <c r="E677" s="14" t="s">
        <v>617</v>
      </c>
      <c r="F677" s="14" t="s">
        <v>8101</v>
      </c>
      <c r="G677" s="14"/>
      <c r="H677" s="14" t="s">
        <v>8103</v>
      </c>
      <c r="I677" s="14" t="s">
        <v>8104</v>
      </c>
      <c r="J677" s="14" t="s">
        <v>721</v>
      </c>
      <c r="K677" s="14"/>
      <c r="L677" s="14" t="s">
        <v>425</v>
      </c>
      <c r="M677" s="14" t="s">
        <v>721</v>
      </c>
      <c r="N677" s="14" t="s">
        <v>164</v>
      </c>
      <c r="O677" s="14"/>
      <c r="P677" s="14"/>
      <c r="Q677" s="14">
        <v>1</v>
      </c>
      <c r="R677" s="14" t="s">
        <v>8101</v>
      </c>
      <c r="S677" s="14" t="s">
        <v>439</v>
      </c>
      <c r="T677" s="35">
        <v>3500</v>
      </c>
      <c r="U677" s="14" t="s">
        <v>4</v>
      </c>
      <c r="V677" s="14">
        <v>65</v>
      </c>
      <c r="W677" s="16">
        <f>+IF(datos_arg[[#This Row],[Moneda]]="ARS",datos_arg[[#This Row],[Monto]],datos_arg[[#This Row],[Monto]]*datos_arg[[#This Row],[TC]])</f>
        <v>3500</v>
      </c>
      <c r="X677" s="16">
        <f>IFERROR(IF(datos_arg[[#This Row],[Moneda]]="USD",datos_arg[[#This Row],[Monto]],datos_arg[[#This Row],[Monto]]/datos_arg[[#This Row],[TC]]),0)</f>
        <v>53.846153846153847</v>
      </c>
      <c r="Y677" s="14"/>
    </row>
    <row r="678" spans="1:25" ht="15" customHeight="1" x14ac:dyDescent="0.25">
      <c r="A678" s="14">
        <f t="shared" si="10"/>
        <v>675</v>
      </c>
      <c r="B678" s="1">
        <v>43790</v>
      </c>
      <c r="C678" s="18">
        <f>+YEAR(datos_arg[[#This Row],[Fecha]])</f>
        <v>2019</v>
      </c>
      <c r="D678" s="18">
        <f>+MONTH(datos_arg[[#This Row],[Fecha]])</f>
        <v>11</v>
      </c>
      <c r="E678" s="14" t="s">
        <v>617</v>
      </c>
      <c r="F678" s="14" t="s">
        <v>8101</v>
      </c>
      <c r="G678" s="14"/>
      <c r="H678" s="14" t="s">
        <v>8103</v>
      </c>
      <c r="I678" s="14" t="s">
        <v>8104</v>
      </c>
      <c r="J678" s="14" t="s">
        <v>422</v>
      </c>
      <c r="K678" s="14" t="s">
        <v>422</v>
      </c>
      <c r="L678" s="14" t="s">
        <v>422</v>
      </c>
      <c r="M678" s="14" t="s">
        <v>805</v>
      </c>
      <c r="N678" s="14" t="s">
        <v>16</v>
      </c>
      <c r="O678" s="14" t="s">
        <v>807</v>
      </c>
      <c r="P678" s="14"/>
      <c r="Q678" s="14">
        <v>1</v>
      </c>
      <c r="R678" s="14" t="s">
        <v>8101</v>
      </c>
      <c r="S678" s="14" t="s">
        <v>439</v>
      </c>
      <c r="T678" s="35">
        <v>600</v>
      </c>
      <c r="U678" s="14" t="s">
        <v>4</v>
      </c>
      <c r="V678" s="14">
        <v>65</v>
      </c>
      <c r="W678" s="16">
        <f>+IF(datos_arg[[#This Row],[Moneda]]="ARS",datos_arg[[#This Row],[Monto]],datos_arg[[#This Row],[Monto]]*datos_arg[[#This Row],[TC]])</f>
        <v>600</v>
      </c>
      <c r="X678" s="16">
        <f>IFERROR(IF(datos_arg[[#This Row],[Moneda]]="USD",datos_arg[[#This Row],[Monto]],datos_arg[[#This Row],[Monto]]/datos_arg[[#This Row],[TC]]),0)</f>
        <v>9.2307692307692299</v>
      </c>
      <c r="Y678" s="14"/>
    </row>
    <row r="679" spans="1:25" x14ac:dyDescent="0.25">
      <c r="A679" s="14">
        <f t="shared" si="10"/>
        <v>676</v>
      </c>
      <c r="B679" s="1">
        <v>43790</v>
      </c>
      <c r="C679" s="18">
        <f>+YEAR(datos_arg[[#This Row],[Fecha]])</f>
        <v>2019</v>
      </c>
      <c r="D679" s="18">
        <f>+MONTH(datos_arg[[#This Row],[Fecha]])</f>
        <v>11</v>
      </c>
      <c r="E679" s="14" t="s">
        <v>617</v>
      </c>
      <c r="F679" s="14" t="s">
        <v>8101</v>
      </c>
      <c r="G679" s="14"/>
      <c r="H679" s="14" t="s">
        <v>8103</v>
      </c>
      <c r="I679" s="14" t="s">
        <v>8104</v>
      </c>
      <c r="J679" s="14" t="s">
        <v>422</v>
      </c>
      <c r="K679" s="14" t="s">
        <v>422</v>
      </c>
      <c r="L679" s="14" t="s">
        <v>422</v>
      </c>
      <c r="M679" s="14" t="s">
        <v>805</v>
      </c>
      <c r="N679" s="14" t="s">
        <v>806</v>
      </c>
      <c r="O679" s="14" t="s">
        <v>870</v>
      </c>
      <c r="P679" s="14"/>
      <c r="Q679" s="14">
        <v>1</v>
      </c>
      <c r="R679" s="14" t="s">
        <v>8101</v>
      </c>
      <c r="S679" s="14" t="s">
        <v>440</v>
      </c>
      <c r="T679" s="35">
        <v>200</v>
      </c>
      <c r="U679" s="14" t="s">
        <v>2</v>
      </c>
      <c r="V679" s="14">
        <v>65</v>
      </c>
      <c r="W679" s="16">
        <f>+IF(datos_arg[[#This Row],[Moneda]]="ARS",datos_arg[[#This Row],[Monto]],datos_arg[[#This Row],[Monto]]*datos_arg[[#This Row],[TC]])</f>
        <v>13000</v>
      </c>
      <c r="X679" s="16">
        <f>IFERROR(IF(datos_arg[[#This Row],[Moneda]]="USD",datos_arg[[#This Row],[Monto]],datos_arg[[#This Row],[Monto]]/datos_arg[[#This Row],[TC]]),0)</f>
        <v>200</v>
      </c>
      <c r="Y679" s="14"/>
    </row>
    <row r="680" spans="1:25" ht="15" customHeight="1" x14ac:dyDescent="0.25">
      <c r="A680" s="14">
        <f t="shared" si="10"/>
        <v>677</v>
      </c>
      <c r="B680" s="1">
        <v>43790</v>
      </c>
      <c r="C680" s="18">
        <f>+YEAR(datos_arg[[#This Row],[Fecha]])</f>
        <v>2019</v>
      </c>
      <c r="D680" s="18">
        <f>+MONTH(datos_arg[[#This Row],[Fecha]])</f>
        <v>11</v>
      </c>
      <c r="E680" s="14" t="s">
        <v>5358</v>
      </c>
      <c r="F680" s="14" t="s">
        <v>85</v>
      </c>
      <c r="G680" s="14"/>
      <c r="H680" s="14" t="s">
        <v>7132</v>
      </c>
      <c r="I680" s="14" t="s">
        <v>7132</v>
      </c>
      <c r="J680" s="14" t="s">
        <v>425</v>
      </c>
      <c r="K680" s="14"/>
      <c r="L680" s="14" t="s">
        <v>425</v>
      </c>
      <c r="M680" s="14" t="s">
        <v>802</v>
      </c>
      <c r="N680" s="14" t="s">
        <v>250</v>
      </c>
      <c r="O680" s="14" t="s">
        <v>2532</v>
      </c>
      <c r="P680" s="14"/>
      <c r="Q680" s="14">
        <v>1</v>
      </c>
      <c r="R680" s="14" t="s">
        <v>85</v>
      </c>
      <c r="S680" s="14" t="s">
        <v>439</v>
      </c>
      <c r="T680" s="35">
        <v>5445</v>
      </c>
      <c r="U680" s="14" t="s">
        <v>4</v>
      </c>
      <c r="V680" s="14">
        <v>65</v>
      </c>
      <c r="W680" s="16">
        <f>+IF(datos_arg[[#This Row],[Moneda]]="ARS",datos_arg[[#This Row],[Monto]],datos_arg[[#This Row],[Monto]]*datos_arg[[#This Row],[TC]])</f>
        <v>5445</v>
      </c>
      <c r="X680" s="16">
        <f>IFERROR(IF(datos_arg[[#This Row],[Moneda]]="USD",datos_arg[[#This Row],[Monto]],datos_arg[[#This Row],[Monto]]/datos_arg[[#This Row],[TC]]),0)</f>
        <v>83.769230769230774</v>
      </c>
      <c r="Y680" s="14"/>
    </row>
    <row r="681" spans="1:25" ht="15" customHeight="1" x14ac:dyDescent="0.25">
      <c r="A681" s="14">
        <f t="shared" si="10"/>
        <v>678</v>
      </c>
      <c r="B681" s="1">
        <v>43790</v>
      </c>
      <c r="C681" s="18">
        <f>+YEAR(datos_arg[[#This Row],[Fecha]])</f>
        <v>2019</v>
      </c>
      <c r="D681" s="18">
        <f>+MONTH(datos_arg[[#This Row],[Fecha]])</f>
        <v>11</v>
      </c>
      <c r="E681" s="14" t="s">
        <v>1015</v>
      </c>
      <c r="F681" s="14" t="s">
        <v>403</v>
      </c>
      <c r="G681" s="14" t="s">
        <v>970</v>
      </c>
      <c r="H681" s="14" t="s">
        <v>7132</v>
      </c>
      <c r="I681" s="14" t="s">
        <v>7132</v>
      </c>
      <c r="J681" s="14" t="s">
        <v>425</v>
      </c>
      <c r="K681" s="14" t="s">
        <v>422</v>
      </c>
      <c r="L681" s="14" t="s">
        <v>425</v>
      </c>
      <c r="M681" s="14" t="s">
        <v>1526</v>
      </c>
      <c r="N681" s="14" t="s">
        <v>803</v>
      </c>
      <c r="O681" s="14" t="s">
        <v>251</v>
      </c>
      <c r="P681" s="14"/>
      <c r="Q681" s="14">
        <v>1</v>
      </c>
      <c r="R681" s="14" t="s">
        <v>970</v>
      </c>
      <c r="S681" s="14" t="s">
        <v>439</v>
      </c>
      <c r="T681" s="35">
        <v>1150</v>
      </c>
      <c r="U681" s="14" t="s">
        <v>4</v>
      </c>
      <c r="V681" s="14">
        <v>65</v>
      </c>
      <c r="W681" s="16">
        <f>+IF(datos_arg[[#This Row],[Moneda]]="ARS",datos_arg[[#This Row],[Monto]],datos_arg[[#This Row],[Monto]]*datos_arg[[#This Row],[TC]])</f>
        <v>1150</v>
      </c>
      <c r="X681" s="16">
        <f>IFERROR(IF(datos_arg[[#This Row],[Moneda]]="USD",datos_arg[[#This Row],[Monto]],datos_arg[[#This Row],[Monto]]/datos_arg[[#This Row],[TC]]),0)</f>
        <v>17.692307692307693</v>
      </c>
      <c r="Y681" s="14"/>
    </row>
    <row r="682" spans="1:25" ht="15" customHeight="1" x14ac:dyDescent="0.25">
      <c r="A682" s="14">
        <f t="shared" si="10"/>
        <v>679</v>
      </c>
      <c r="B682" s="1">
        <v>43790</v>
      </c>
      <c r="C682" s="18">
        <f>+YEAR(datos_arg[[#This Row],[Fecha]])</f>
        <v>2019</v>
      </c>
      <c r="D682" s="18">
        <f>+MONTH(datos_arg[[#This Row],[Fecha]])</f>
        <v>11</v>
      </c>
      <c r="E682" s="14" t="s">
        <v>1015</v>
      </c>
      <c r="F682" s="14" t="s">
        <v>403</v>
      </c>
      <c r="G682" s="14" t="s">
        <v>5383</v>
      </c>
      <c r="H682" s="14" t="s">
        <v>6646</v>
      </c>
      <c r="I682" s="14" t="s">
        <v>7132</v>
      </c>
      <c r="J682" s="14" t="s">
        <v>425</v>
      </c>
      <c r="K682" s="14" t="s">
        <v>420</v>
      </c>
      <c r="L682" s="14" t="s">
        <v>425</v>
      </c>
      <c r="M682" s="14" t="s">
        <v>893</v>
      </c>
      <c r="N682" s="14" t="s">
        <v>196</v>
      </c>
      <c r="O682" s="14" t="s">
        <v>808</v>
      </c>
      <c r="P682" s="14"/>
      <c r="Q682" s="14">
        <v>0</v>
      </c>
      <c r="R682" s="14" t="s">
        <v>5383</v>
      </c>
      <c r="S682" s="14" t="s">
        <v>439</v>
      </c>
      <c r="T682" s="35">
        <v>4400</v>
      </c>
      <c r="U682" s="14" t="s">
        <v>4</v>
      </c>
      <c r="V682" s="14">
        <v>65</v>
      </c>
      <c r="W682" s="16">
        <f>+IF(datos_arg[[#This Row],[Moneda]]="ARS",datos_arg[[#This Row],[Monto]],datos_arg[[#This Row],[Monto]]*datos_arg[[#This Row],[TC]])</f>
        <v>4400</v>
      </c>
      <c r="X682" s="16">
        <f>IFERROR(IF(datos_arg[[#This Row],[Moneda]]="USD",datos_arg[[#This Row],[Monto]],datos_arg[[#This Row],[Monto]]/datos_arg[[#This Row],[TC]]),0)</f>
        <v>67.692307692307693</v>
      </c>
      <c r="Y682" s="14"/>
    </row>
    <row r="683" spans="1:25" ht="15" customHeight="1" x14ac:dyDescent="0.25">
      <c r="A683" s="14">
        <f t="shared" si="10"/>
        <v>680</v>
      </c>
      <c r="B683" s="1">
        <v>43790</v>
      </c>
      <c r="C683" s="18">
        <f>+YEAR(datos_arg[[#This Row],[Fecha]])</f>
        <v>2019</v>
      </c>
      <c r="D683" s="18">
        <f>+MONTH(datos_arg[[#This Row],[Fecha]])</f>
        <v>11</v>
      </c>
      <c r="E683" s="14" t="s">
        <v>5358</v>
      </c>
      <c r="F683" s="14" t="s">
        <v>85</v>
      </c>
      <c r="G683" s="14"/>
      <c r="H683" s="14" t="s">
        <v>7132</v>
      </c>
      <c r="I683" s="14" t="s">
        <v>7132</v>
      </c>
      <c r="J683" s="14" t="s">
        <v>425</v>
      </c>
      <c r="K683" s="14"/>
      <c r="L683" s="14" t="s">
        <v>425</v>
      </c>
      <c r="M683" s="14" t="s">
        <v>711</v>
      </c>
      <c r="N683" s="14" t="s">
        <v>157</v>
      </c>
      <c r="O683" s="14" t="s">
        <v>809</v>
      </c>
      <c r="P683" s="14"/>
      <c r="Q683" s="14">
        <v>1</v>
      </c>
      <c r="R683" s="14" t="s">
        <v>85</v>
      </c>
      <c r="S683" s="14" t="s">
        <v>439</v>
      </c>
      <c r="T683" s="35">
        <v>2754</v>
      </c>
      <c r="U683" s="14" t="s">
        <v>4</v>
      </c>
      <c r="V683" s="14">
        <v>65</v>
      </c>
      <c r="W683" s="16">
        <f>+IF(datos_arg[[#This Row],[Moneda]]="ARS",datos_arg[[#This Row],[Monto]],datos_arg[[#This Row],[Monto]]*datos_arg[[#This Row],[TC]])</f>
        <v>2754</v>
      </c>
      <c r="X683" s="16">
        <f>IFERROR(IF(datos_arg[[#This Row],[Moneda]]="USD",datos_arg[[#This Row],[Monto]],datos_arg[[#This Row],[Monto]]/datos_arg[[#This Row],[TC]]),0)</f>
        <v>42.369230769230768</v>
      </c>
      <c r="Y683" s="14"/>
    </row>
    <row r="684" spans="1:25" ht="15" customHeight="1" x14ac:dyDescent="0.25">
      <c r="A684" s="14">
        <f t="shared" si="10"/>
        <v>681</v>
      </c>
      <c r="B684" s="1">
        <v>43790</v>
      </c>
      <c r="C684" s="18">
        <f>+YEAR(datos_arg[[#This Row],[Fecha]])</f>
        <v>2019</v>
      </c>
      <c r="D684" s="18">
        <f>+MONTH(datos_arg[[#This Row],[Fecha]])</f>
        <v>11</v>
      </c>
      <c r="E684" s="14" t="s">
        <v>1015</v>
      </c>
      <c r="F684" s="14" t="s">
        <v>403</v>
      </c>
      <c r="G684" s="14" t="s">
        <v>6645</v>
      </c>
      <c r="H684" s="14" t="s">
        <v>532</v>
      </c>
      <c r="I684" s="14" t="s">
        <v>7132</v>
      </c>
      <c r="J684" s="14" t="s">
        <v>425</v>
      </c>
      <c r="K684" s="14" t="s">
        <v>421</v>
      </c>
      <c r="L684" s="14" t="s">
        <v>421</v>
      </c>
      <c r="M684" s="14" t="s">
        <v>804</v>
      </c>
      <c r="N684" s="14" t="s">
        <v>26</v>
      </c>
      <c r="O684" s="14" t="s">
        <v>531</v>
      </c>
      <c r="P684" s="14"/>
      <c r="Q684" s="14"/>
      <c r="R684" s="14" t="s">
        <v>6645</v>
      </c>
      <c r="S684" s="14" t="s">
        <v>439</v>
      </c>
      <c r="T684" s="35">
        <v>1000</v>
      </c>
      <c r="U684" s="14" t="s">
        <v>4</v>
      </c>
      <c r="V684" s="14">
        <v>65</v>
      </c>
      <c r="W684" s="16">
        <f>+IF(datos_arg[[#This Row],[Moneda]]="ARS",datos_arg[[#This Row],[Monto]],datos_arg[[#This Row],[Monto]]*datos_arg[[#This Row],[TC]])</f>
        <v>1000</v>
      </c>
      <c r="X684" s="16">
        <f>IFERROR(IF(datos_arg[[#This Row],[Moneda]]="USD",datos_arg[[#This Row],[Monto]],datos_arg[[#This Row],[Monto]]/datos_arg[[#This Row],[TC]]),0)</f>
        <v>15.384615384615385</v>
      </c>
      <c r="Y684" s="14"/>
    </row>
    <row r="685" spans="1:25" x14ac:dyDescent="0.25">
      <c r="A685" s="14">
        <f t="shared" si="10"/>
        <v>682</v>
      </c>
      <c r="B685" s="1">
        <v>43794</v>
      </c>
      <c r="C685" s="18">
        <f>+YEAR(datos_arg[[#This Row],[Fecha]])</f>
        <v>2019</v>
      </c>
      <c r="D685" s="18">
        <f>+MONTH(datos_arg[[#This Row],[Fecha]])</f>
        <v>11</v>
      </c>
      <c r="E685" s="14" t="s">
        <v>1015</v>
      </c>
      <c r="F685" s="14" t="s">
        <v>403</v>
      </c>
      <c r="G685" s="14" t="s">
        <v>5383</v>
      </c>
      <c r="H685" s="14" t="s">
        <v>8103</v>
      </c>
      <c r="I685" s="14" t="s">
        <v>8104</v>
      </c>
      <c r="J685" s="14" t="s">
        <v>472</v>
      </c>
      <c r="K685" s="14"/>
      <c r="L685" s="14" t="s">
        <v>425</v>
      </c>
      <c r="M685" s="14" t="s">
        <v>811</v>
      </c>
      <c r="N685" s="14" t="s">
        <v>226</v>
      </c>
      <c r="O685" s="14" t="s">
        <v>812</v>
      </c>
      <c r="P685" s="14"/>
      <c r="Q685" s="14"/>
      <c r="R685" s="14" t="s">
        <v>5383</v>
      </c>
      <c r="S685" s="14" t="s">
        <v>440</v>
      </c>
      <c r="T685" s="35">
        <v>1100</v>
      </c>
      <c r="U685" s="14" t="s">
        <v>2</v>
      </c>
      <c r="V685" s="14">
        <v>65</v>
      </c>
      <c r="W685" s="16">
        <f>+IF(datos_arg[[#This Row],[Moneda]]="ARS",datos_arg[[#This Row],[Monto]],datos_arg[[#This Row],[Monto]]*datos_arg[[#This Row],[TC]])</f>
        <v>71500</v>
      </c>
      <c r="X685" s="16">
        <f>IFERROR(IF(datos_arg[[#This Row],[Moneda]]="USD",datos_arg[[#This Row],[Monto]],datos_arg[[#This Row],[Monto]]/datos_arg[[#This Row],[TC]]),0)</f>
        <v>1100</v>
      </c>
      <c r="Y685" s="14"/>
    </row>
    <row r="686" spans="1:25" ht="15" customHeight="1" x14ac:dyDescent="0.25">
      <c r="A686" s="14">
        <f t="shared" si="10"/>
        <v>683</v>
      </c>
      <c r="B686" s="1">
        <v>43794</v>
      </c>
      <c r="C686" s="18">
        <f>+YEAR(datos_arg[[#This Row],[Fecha]])</f>
        <v>2019</v>
      </c>
      <c r="D686" s="18">
        <f>+MONTH(datos_arg[[#This Row],[Fecha]])</f>
        <v>11</v>
      </c>
      <c r="E686" s="14" t="s">
        <v>5358</v>
      </c>
      <c r="F686" s="14" t="s">
        <v>969</v>
      </c>
      <c r="G686" s="14"/>
      <c r="H686" s="14" t="s">
        <v>7132</v>
      </c>
      <c r="I686" s="14" t="s">
        <v>7132</v>
      </c>
      <c r="J686" s="14" t="s">
        <v>425</v>
      </c>
      <c r="K686" s="14"/>
      <c r="L686" s="14" t="s">
        <v>425</v>
      </c>
      <c r="M686" s="14" t="s">
        <v>514</v>
      </c>
      <c r="N686" s="14" t="s">
        <v>58</v>
      </c>
      <c r="O686" s="14" t="s">
        <v>813</v>
      </c>
      <c r="P686" s="14"/>
      <c r="Q686" s="14">
        <v>0</v>
      </c>
      <c r="R686" s="14" t="s">
        <v>969</v>
      </c>
      <c r="S686" s="14" t="s">
        <v>439</v>
      </c>
      <c r="T686" s="35">
        <v>12000</v>
      </c>
      <c r="U686" s="14" t="s">
        <v>4</v>
      </c>
      <c r="V686" s="14">
        <v>65</v>
      </c>
      <c r="W686" s="16">
        <f>+IF(datos_arg[[#This Row],[Moneda]]="ARS",datos_arg[[#This Row],[Monto]],datos_arg[[#This Row],[Monto]]*datos_arg[[#This Row],[TC]])</f>
        <v>12000</v>
      </c>
      <c r="X686" s="16">
        <f>IFERROR(IF(datos_arg[[#This Row],[Moneda]]="USD",datos_arg[[#This Row],[Monto]],datos_arg[[#This Row],[Monto]]/datos_arg[[#This Row],[TC]]),0)</f>
        <v>184.61538461538461</v>
      </c>
      <c r="Y686" s="14"/>
    </row>
    <row r="687" spans="1:25" ht="15" customHeight="1" x14ac:dyDescent="0.25">
      <c r="A687" s="14">
        <f t="shared" si="10"/>
        <v>684</v>
      </c>
      <c r="B687" s="1">
        <v>43794</v>
      </c>
      <c r="C687" s="18">
        <f>+YEAR(datos_arg[[#This Row],[Fecha]])</f>
        <v>2019</v>
      </c>
      <c r="D687" s="18">
        <f>+MONTH(datos_arg[[#This Row],[Fecha]])</f>
        <v>11</v>
      </c>
      <c r="E687" s="14" t="s">
        <v>1015</v>
      </c>
      <c r="F687" s="14" t="s">
        <v>403</v>
      </c>
      <c r="G687" s="14" t="s">
        <v>5383</v>
      </c>
      <c r="H687" s="14" t="s">
        <v>6646</v>
      </c>
      <c r="I687" s="14" t="s">
        <v>7132</v>
      </c>
      <c r="J687" s="14" t="s">
        <v>422</v>
      </c>
      <c r="K687" s="14" t="s">
        <v>422</v>
      </c>
      <c r="L687" s="14" t="s">
        <v>422</v>
      </c>
      <c r="M687" s="14" t="s">
        <v>562</v>
      </c>
      <c r="N687" s="14" t="s">
        <v>58</v>
      </c>
      <c r="O687" s="14" t="s">
        <v>594</v>
      </c>
      <c r="P687" s="14"/>
      <c r="Q687" s="14"/>
      <c r="R687" s="14" t="s">
        <v>5383</v>
      </c>
      <c r="S687" s="14" t="s">
        <v>439</v>
      </c>
      <c r="T687" s="35">
        <v>5806</v>
      </c>
      <c r="U687" s="14" t="s">
        <v>4</v>
      </c>
      <c r="V687" s="14">
        <v>65</v>
      </c>
      <c r="W687" s="16">
        <f>+IF(datos_arg[[#This Row],[Moneda]]="ARS",datos_arg[[#This Row],[Monto]],datos_arg[[#This Row],[Monto]]*datos_arg[[#This Row],[TC]])</f>
        <v>5806</v>
      </c>
      <c r="X687" s="16">
        <f>IFERROR(IF(datos_arg[[#This Row],[Moneda]]="USD",datos_arg[[#This Row],[Monto]],datos_arg[[#This Row],[Monto]]/datos_arg[[#This Row],[TC]]),0)</f>
        <v>89.323076923076925</v>
      </c>
      <c r="Y687" s="14"/>
    </row>
    <row r="688" spans="1:25" ht="15" customHeight="1" x14ac:dyDescent="0.25">
      <c r="A688" s="14">
        <f t="shared" si="10"/>
        <v>685</v>
      </c>
      <c r="B688" s="1">
        <v>43794</v>
      </c>
      <c r="C688" s="18">
        <f>+YEAR(datos_arg[[#This Row],[Fecha]])</f>
        <v>2019</v>
      </c>
      <c r="D688" s="18">
        <f>+MONTH(datos_arg[[#This Row],[Fecha]])</f>
        <v>11</v>
      </c>
      <c r="E688" s="14" t="s">
        <v>1015</v>
      </c>
      <c r="F688" s="14" t="s">
        <v>403</v>
      </c>
      <c r="G688" s="14" t="s">
        <v>5383</v>
      </c>
      <c r="H688" s="14" t="s">
        <v>7132</v>
      </c>
      <c r="I688" s="14" t="s">
        <v>7132</v>
      </c>
      <c r="J688" s="14" t="s">
        <v>425</v>
      </c>
      <c r="K688" s="14" t="s">
        <v>422</v>
      </c>
      <c r="L688" s="14" t="s">
        <v>422</v>
      </c>
      <c r="M688" s="14" t="s">
        <v>780</v>
      </c>
      <c r="N688" s="14" t="s">
        <v>58</v>
      </c>
      <c r="O688" s="14" t="s">
        <v>254</v>
      </c>
      <c r="P688" s="14"/>
      <c r="Q688" s="14"/>
      <c r="R688" s="14" t="s">
        <v>5383</v>
      </c>
      <c r="S688" s="14" t="s">
        <v>439</v>
      </c>
      <c r="T688" s="35">
        <v>2500</v>
      </c>
      <c r="U688" s="14" t="s">
        <v>4</v>
      </c>
      <c r="V688" s="14">
        <v>65</v>
      </c>
      <c r="W688" s="16">
        <f>+IF(datos_arg[[#This Row],[Moneda]]="ARS",datos_arg[[#This Row],[Monto]],datos_arg[[#This Row],[Monto]]*datos_arg[[#This Row],[TC]])</f>
        <v>2500</v>
      </c>
      <c r="X688" s="16">
        <f>IFERROR(IF(datos_arg[[#This Row],[Moneda]]="USD",datos_arg[[#This Row],[Monto]],datos_arg[[#This Row],[Monto]]/datos_arg[[#This Row],[TC]]),0)</f>
        <v>38.46153846153846</v>
      </c>
      <c r="Y688" s="14"/>
    </row>
    <row r="689" spans="1:25" ht="15" customHeight="1" x14ac:dyDescent="0.25">
      <c r="A689" s="14">
        <f t="shared" si="10"/>
        <v>686</v>
      </c>
      <c r="B689" s="1">
        <v>43794</v>
      </c>
      <c r="C689" s="18">
        <f>+YEAR(datos_arg[[#This Row],[Fecha]])</f>
        <v>2019</v>
      </c>
      <c r="D689" s="18">
        <f>+MONTH(datos_arg[[#This Row],[Fecha]])</f>
        <v>11</v>
      </c>
      <c r="E689" s="14" t="s">
        <v>617</v>
      </c>
      <c r="F689" s="14" t="s">
        <v>8101</v>
      </c>
      <c r="G689" s="14"/>
      <c r="H689" s="14" t="s">
        <v>8103</v>
      </c>
      <c r="I689" s="14" t="s">
        <v>8104</v>
      </c>
      <c r="J689" s="14" t="s">
        <v>422</v>
      </c>
      <c r="K689" s="14"/>
      <c r="L689" s="14" t="s">
        <v>425</v>
      </c>
      <c r="M689" s="14" t="s">
        <v>578</v>
      </c>
      <c r="N689" s="14" t="s">
        <v>253</v>
      </c>
      <c r="O689" s="14" t="s">
        <v>810</v>
      </c>
      <c r="P689" s="14"/>
      <c r="Q689" s="14">
        <v>1</v>
      </c>
      <c r="R689" s="14" t="s">
        <v>8101</v>
      </c>
      <c r="S689" s="14" t="s">
        <v>439</v>
      </c>
      <c r="T689" s="35">
        <v>2200</v>
      </c>
      <c r="U689" s="14" t="s">
        <v>4</v>
      </c>
      <c r="V689" s="14">
        <v>65</v>
      </c>
      <c r="W689" s="16">
        <f>+IF(datos_arg[[#This Row],[Moneda]]="ARS",datos_arg[[#This Row],[Monto]],datos_arg[[#This Row],[Monto]]*datos_arg[[#This Row],[TC]])</f>
        <v>2200</v>
      </c>
      <c r="X689" s="16">
        <f>IFERROR(IF(datos_arg[[#This Row],[Moneda]]="USD",datos_arg[[#This Row],[Monto]],datos_arg[[#This Row],[Monto]]/datos_arg[[#This Row],[TC]]),0)</f>
        <v>33.846153846153847</v>
      </c>
      <c r="Y689" s="14"/>
    </row>
    <row r="690" spans="1:25" ht="15" customHeight="1" x14ac:dyDescent="0.25">
      <c r="A690" s="14">
        <f t="shared" si="10"/>
        <v>687</v>
      </c>
      <c r="B690" s="1">
        <v>43794</v>
      </c>
      <c r="C690" s="18">
        <f>+YEAR(datos_arg[[#This Row],[Fecha]])</f>
        <v>2019</v>
      </c>
      <c r="D690" s="18">
        <f>+MONTH(datos_arg[[#This Row],[Fecha]])</f>
        <v>11</v>
      </c>
      <c r="E690" s="14" t="s">
        <v>1015</v>
      </c>
      <c r="F690" s="14" t="s">
        <v>403</v>
      </c>
      <c r="G690" s="14" t="s">
        <v>5383</v>
      </c>
      <c r="H690" s="14" t="s">
        <v>7132</v>
      </c>
      <c r="I690" s="14" t="s">
        <v>7132</v>
      </c>
      <c r="J690" s="14" t="s">
        <v>425</v>
      </c>
      <c r="K690" s="14"/>
      <c r="L690" s="14" t="s">
        <v>425</v>
      </c>
      <c r="M690" s="14" t="s">
        <v>158</v>
      </c>
      <c r="N690" s="14" t="s">
        <v>256</v>
      </c>
      <c r="O690" s="14" t="s">
        <v>255</v>
      </c>
      <c r="P690" s="14"/>
      <c r="Q690" s="14"/>
      <c r="R690" s="14" t="s">
        <v>5383</v>
      </c>
      <c r="S690" s="14" t="s">
        <v>439</v>
      </c>
      <c r="T690" s="35">
        <v>168</v>
      </c>
      <c r="U690" s="14" t="s">
        <v>4</v>
      </c>
      <c r="V690" s="14">
        <v>65</v>
      </c>
      <c r="W690" s="16">
        <f>+IF(datos_arg[[#This Row],[Moneda]]="ARS",datos_arg[[#This Row],[Monto]],datos_arg[[#This Row],[Monto]]*datos_arg[[#This Row],[TC]])</f>
        <v>168</v>
      </c>
      <c r="X690" s="16">
        <f>IFERROR(IF(datos_arg[[#This Row],[Moneda]]="USD",datos_arg[[#This Row],[Monto]],datos_arg[[#This Row],[Monto]]/datos_arg[[#This Row],[TC]]),0)</f>
        <v>2.5846153846153848</v>
      </c>
      <c r="Y690" s="14"/>
    </row>
    <row r="691" spans="1:25" ht="15" customHeight="1" x14ac:dyDescent="0.25">
      <c r="A691" s="14">
        <f t="shared" si="10"/>
        <v>688</v>
      </c>
      <c r="B691" s="1">
        <v>43794</v>
      </c>
      <c r="C691" s="18">
        <f>+YEAR(datos_arg[[#This Row],[Fecha]])</f>
        <v>2019</v>
      </c>
      <c r="D691" s="18">
        <f>+MONTH(datos_arg[[#This Row],[Fecha]])</f>
        <v>11</v>
      </c>
      <c r="E691" s="14" t="s">
        <v>1015</v>
      </c>
      <c r="F691" s="14" t="s">
        <v>430</v>
      </c>
      <c r="G691" s="14"/>
      <c r="H691" s="14" t="s">
        <v>7132</v>
      </c>
      <c r="I691" s="14" t="s">
        <v>7132</v>
      </c>
      <c r="J691" s="14" t="s">
        <v>425</v>
      </c>
      <c r="K691" s="14"/>
      <c r="L691" s="14" t="s">
        <v>425</v>
      </c>
      <c r="M691" s="14" t="s">
        <v>60</v>
      </c>
      <c r="N691" s="14" t="s">
        <v>26</v>
      </c>
      <c r="O691" s="14" t="s">
        <v>583</v>
      </c>
      <c r="P691" s="14"/>
      <c r="Q691" s="14"/>
      <c r="R691" s="14" t="s">
        <v>430</v>
      </c>
      <c r="S691" s="14" t="s">
        <v>439</v>
      </c>
      <c r="T691" s="35">
        <v>1500</v>
      </c>
      <c r="U691" s="14" t="s">
        <v>4</v>
      </c>
      <c r="V691" s="14">
        <v>65</v>
      </c>
      <c r="W691" s="16">
        <f>+IF(datos_arg[[#This Row],[Moneda]]="ARS",datos_arg[[#This Row],[Monto]],datos_arg[[#This Row],[Monto]]*datos_arg[[#This Row],[TC]])</f>
        <v>1500</v>
      </c>
      <c r="X691" s="16">
        <f>IFERROR(IF(datos_arg[[#This Row],[Moneda]]="USD",datos_arg[[#This Row],[Monto]],datos_arg[[#This Row],[Monto]]/datos_arg[[#This Row],[TC]]),0)</f>
        <v>23.076923076923077</v>
      </c>
      <c r="Y691" s="14"/>
    </row>
    <row r="692" spans="1:25" ht="15" customHeight="1" x14ac:dyDescent="0.25">
      <c r="A692" s="14">
        <f t="shared" si="10"/>
        <v>689</v>
      </c>
      <c r="B692" s="1">
        <v>43795</v>
      </c>
      <c r="C692" s="18">
        <f>+YEAR(datos_arg[[#This Row],[Fecha]])</f>
        <v>2019</v>
      </c>
      <c r="D692" s="18">
        <f>+MONTH(datos_arg[[#This Row],[Fecha]])</f>
        <v>11</v>
      </c>
      <c r="E692" s="14" t="s">
        <v>1015</v>
      </c>
      <c r="F692" s="14" t="s">
        <v>403</v>
      </c>
      <c r="G692" s="14" t="s">
        <v>970</v>
      </c>
      <c r="H692" s="14" t="s">
        <v>7132</v>
      </c>
      <c r="I692" s="14" t="s">
        <v>7132</v>
      </c>
      <c r="J692" s="14" t="s">
        <v>425</v>
      </c>
      <c r="K692" s="14"/>
      <c r="L692" s="14" t="s">
        <v>425</v>
      </c>
      <c r="M692" s="14" t="s">
        <v>433</v>
      </c>
      <c r="N692" s="14" t="s">
        <v>645</v>
      </c>
      <c r="O692" s="14"/>
      <c r="P692" s="14"/>
      <c r="Q692" s="14"/>
      <c r="R692" s="14" t="s">
        <v>970</v>
      </c>
      <c r="S692" s="14" t="s">
        <v>439</v>
      </c>
      <c r="T692" s="35">
        <v>1680</v>
      </c>
      <c r="U692" s="14" t="s">
        <v>4</v>
      </c>
      <c r="V692" s="14">
        <v>65</v>
      </c>
      <c r="W692" s="16">
        <f>+IF(datos_arg[[#This Row],[Moneda]]="ARS",datos_arg[[#This Row],[Monto]],datos_arg[[#This Row],[Monto]]*datos_arg[[#This Row],[TC]])</f>
        <v>1680</v>
      </c>
      <c r="X692" s="16">
        <f>IFERROR(IF(datos_arg[[#This Row],[Moneda]]="USD",datos_arg[[#This Row],[Monto]],datos_arg[[#This Row],[Monto]]/datos_arg[[#This Row],[TC]]),0)</f>
        <v>25.846153846153847</v>
      </c>
      <c r="Y692" s="14"/>
    </row>
    <row r="693" spans="1:25" ht="15" customHeight="1" x14ac:dyDescent="0.25">
      <c r="A693" s="14">
        <f t="shared" si="10"/>
        <v>690</v>
      </c>
      <c r="B693" s="1">
        <v>43795</v>
      </c>
      <c r="C693" s="18">
        <f>+YEAR(datos_arg[[#This Row],[Fecha]])</f>
        <v>2019</v>
      </c>
      <c r="D693" s="18">
        <f>+MONTH(datos_arg[[#This Row],[Fecha]])</f>
        <v>11</v>
      </c>
      <c r="E693" s="14" t="s">
        <v>5358</v>
      </c>
      <c r="F693" s="14" t="s">
        <v>4109</v>
      </c>
      <c r="G693" s="14"/>
      <c r="H693" s="14" t="s">
        <v>433</v>
      </c>
      <c r="I693" s="14" t="s">
        <v>955</v>
      </c>
      <c r="J693" s="14" t="s">
        <v>425</v>
      </c>
      <c r="K693" s="14"/>
      <c r="L693" s="14" t="s">
        <v>425</v>
      </c>
      <c r="M693" s="14" t="s">
        <v>5379</v>
      </c>
      <c r="N693" s="14" t="s">
        <v>58</v>
      </c>
      <c r="O693" s="14" t="s">
        <v>4003</v>
      </c>
      <c r="P693" s="14"/>
      <c r="Q693" s="14"/>
      <c r="R693" s="14" t="s">
        <v>4109</v>
      </c>
      <c r="S693" s="14" t="s">
        <v>439</v>
      </c>
      <c r="T693" s="35">
        <v>1385</v>
      </c>
      <c r="U693" s="14" t="s">
        <v>4</v>
      </c>
      <c r="V693" s="14">
        <v>65</v>
      </c>
      <c r="W693" s="16">
        <f>+IF(datos_arg[[#This Row],[Moneda]]="ARS",datos_arg[[#This Row],[Monto]],datos_arg[[#This Row],[Monto]]*datos_arg[[#This Row],[TC]])</f>
        <v>1385</v>
      </c>
      <c r="X693" s="16">
        <f>IFERROR(IF(datos_arg[[#This Row],[Moneda]]="USD",datos_arg[[#This Row],[Monto]],datos_arg[[#This Row],[Monto]]/datos_arg[[#This Row],[TC]]),0)</f>
        <v>21.307692307692307</v>
      </c>
      <c r="Y693" s="14"/>
    </row>
    <row r="694" spans="1:25" x14ac:dyDescent="0.25">
      <c r="A694" s="14">
        <f t="shared" si="10"/>
        <v>691</v>
      </c>
      <c r="B694" s="1">
        <v>43796</v>
      </c>
      <c r="C694" s="18">
        <f>+YEAR(datos_arg[[#This Row],[Fecha]])</f>
        <v>2019</v>
      </c>
      <c r="D694" s="18">
        <f>+MONTH(datos_arg[[#This Row],[Fecha]])</f>
        <v>11</v>
      </c>
      <c r="E694" s="14" t="s">
        <v>1016</v>
      </c>
      <c r="F694" s="14" t="s">
        <v>405</v>
      </c>
      <c r="G694" s="14"/>
      <c r="H694" s="14" t="s">
        <v>433</v>
      </c>
      <c r="I694" s="14" t="s">
        <v>955</v>
      </c>
      <c r="J694" s="14" t="s">
        <v>425</v>
      </c>
      <c r="K694" s="14"/>
      <c r="L694" s="14" t="s">
        <v>425</v>
      </c>
      <c r="M694" s="14" t="s">
        <v>433</v>
      </c>
      <c r="N694" s="14" t="s">
        <v>174</v>
      </c>
      <c r="O694" s="14" t="s">
        <v>814</v>
      </c>
      <c r="P694" s="14"/>
      <c r="Q694" s="14"/>
      <c r="R694" s="14" t="s">
        <v>405</v>
      </c>
      <c r="S694" s="14" t="s">
        <v>440</v>
      </c>
      <c r="T694" s="35">
        <v>1600</v>
      </c>
      <c r="U694" s="14" t="s">
        <v>2</v>
      </c>
      <c r="V694" s="14">
        <v>65</v>
      </c>
      <c r="W694" s="16">
        <f>+IF(datos_arg[[#This Row],[Moneda]]="ARS",datos_arg[[#This Row],[Monto]],datos_arg[[#This Row],[Monto]]*datos_arg[[#This Row],[TC]])</f>
        <v>104000</v>
      </c>
      <c r="X694" s="16">
        <f>IFERROR(IF(datos_arg[[#This Row],[Moneda]]="USD",datos_arg[[#This Row],[Monto]],datos_arg[[#This Row],[Monto]]/datos_arg[[#This Row],[TC]]),0)</f>
        <v>1600</v>
      </c>
      <c r="Y694" s="14"/>
    </row>
    <row r="695" spans="1:25" x14ac:dyDescent="0.25">
      <c r="A695" s="14">
        <f t="shared" si="10"/>
        <v>692</v>
      </c>
      <c r="B695" s="1">
        <v>43796</v>
      </c>
      <c r="C695" s="18">
        <f>+YEAR(datos_arg[[#This Row],[Fecha]])</f>
        <v>2019</v>
      </c>
      <c r="D695" s="18">
        <f>+MONTH(datos_arg[[#This Row],[Fecha]])</f>
        <v>11</v>
      </c>
      <c r="E695" s="14" t="s">
        <v>617</v>
      </c>
      <c r="F695" s="14" t="s">
        <v>5384</v>
      </c>
      <c r="G695" s="14"/>
      <c r="H695" s="14" t="s">
        <v>7</v>
      </c>
      <c r="I695" s="14" t="s">
        <v>7132</v>
      </c>
      <c r="J695" s="14" t="s">
        <v>488</v>
      </c>
      <c r="K695" s="14" t="s">
        <v>421</v>
      </c>
      <c r="L695" s="14" t="s">
        <v>421</v>
      </c>
      <c r="M695" s="14" t="s">
        <v>731</v>
      </c>
      <c r="N695" s="14" t="s">
        <v>258</v>
      </c>
      <c r="O695" s="14" t="s">
        <v>232</v>
      </c>
      <c r="P695" s="14"/>
      <c r="Q695" s="14">
        <v>0</v>
      </c>
      <c r="R695" s="14" t="s">
        <v>5384</v>
      </c>
      <c r="S695" s="14" t="s">
        <v>440</v>
      </c>
      <c r="T695" s="35">
        <v>2800</v>
      </c>
      <c r="U695" s="14" t="s">
        <v>2</v>
      </c>
      <c r="V695" s="14">
        <v>65</v>
      </c>
      <c r="W695" s="16">
        <f>+IF(datos_arg[[#This Row],[Moneda]]="ARS",datos_arg[[#This Row],[Monto]],datos_arg[[#This Row],[Monto]]*datos_arg[[#This Row],[TC]])</f>
        <v>182000</v>
      </c>
      <c r="X695" s="16">
        <f>IFERROR(IF(datos_arg[[#This Row],[Moneda]]="USD",datos_arg[[#This Row],[Monto]],datos_arg[[#This Row],[Monto]]/datos_arg[[#This Row],[TC]]),0)</f>
        <v>2800</v>
      </c>
      <c r="Y695" s="14"/>
    </row>
    <row r="696" spans="1:25" ht="15" customHeight="1" x14ac:dyDescent="0.25">
      <c r="A696" s="14">
        <f t="shared" si="10"/>
        <v>693</v>
      </c>
      <c r="B696" s="1">
        <v>43796</v>
      </c>
      <c r="C696" s="18">
        <f>+YEAR(datos_arg[[#This Row],[Fecha]])</f>
        <v>2019</v>
      </c>
      <c r="D696" s="18">
        <f>+MONTH(datos_arg[[#This Row],[Fecha]])</f>
        <v>11</v>
      </c>
      <c r="E696" s="14" t="s">
        <v>617</v>
      </c>
      <c r="F696" s="14" t="s">
        <v>8101</v>
      </c>
      <c r="G696" s="14"/>
      <c r="H696" s="14" t="s">
        <v>8103</v>
      </c>
      <c r="I696" s="14" t="s">
        <v>8104</v>
      </c>
      <c r="J696" s="14" t="s">
        <v>472</v>
      </c>
      <c r="K696" s="14"/>
      <c r="L696" s="14" t="s">
        <v>425</v>
      </c>
      <c r="M696" s="14" t="s">
        <v>719</v>
      </c>
      <c r="N696" s="14" t="s">
        <v>16</v>
      </c>
      <c r="O696" s="14" t="s">
        <v>259</v>
      </c>
      <c r="P696" s="14"/>
      <c r="Q696" s="14">
        <v>1</v>
      </c>
      <c r="R696" s="14" t="s">
        <v>8101</v>
      </c>
      <c r="S696" s="14" t="s">
        <v>439</v>
      </c>
      <c r="T696" s="35">
        <v>2800</v>
      </c>
      <c r="U696" s="14" t="s">
        <v>4</v>
      </c>
      <c r="V696" s="14">
        <v>65</v>
      </c>
      <c r="W696" s="16">
        <f>+IF(datos_arg[[#This Row],[Moneda]]="ARS",datos_arg[[#This Row],[Monto]],datos_arg[[#This Row],[Monto]]*datos_arg[[#This Row],[TC]])</f>
        <v>2800</v>
      </c>
      <c r="X696" s="16">
        <f>IFERROR(IF(datos_arg[[#This Row],[Moneda]]="USD",datos_arg[[#This Row],[Monto]],datos_arg[[#This Row],[Monto]]/datos_arg[[#This Row],[TC]]),0)</f>
        <v>43.07692307692308</v>
      </c>
      <c r="Y696" s="14"/>
    </row>
    <row r="697" spans="1:25" ht="15" customHeight="1" x14ac:dyDescent="0.25">
      <c r="A697" s="14">
        <f t="shared" si="10"/>
        <v>694</v>
      </c>
      <c r="B697" s="1">
        <v>43797</v>
      </c>
      <c r="C697" s="18">
        <f>+YEAR(datos_arg[[#This Row],[Fecha]])</f>
        <v>2019</v>
      </c>
      <c r="D697" s="18">
        <f>+MONTH(datos_arg[[#This Row],[Fecha]])</f>
        <v>11</v>
      </c>
      <c r="E697" s="14" t="s">
        <v>1015</v>
      </c>
      <c r="F697" s="14" t="s">
        <v>403</v>
      </c>
      <c r="G697" s="14" t="s">
        <v>5383</v>
      </c>
      <c r="H697" s="14" t="s">
        <v>7132</v>
      </c>
      <c r="I697" s="14" t="s">
        <v>7132</v>
      </c>
      <c r="J697" s="14" t="s">
        <v>425</v>
      </c>
      <c r="K697" s="14"/>
      <c r="L697" s="14" t="s">
        <v>425</v>
      </c>
      <c r="M697" s="14" t="s">
        <v>815</v>
      </c>
      <c r="N697" s="14" t="s">
        <v>260</v>
      </c>
      <c r="O697" s="14" t="s">
        <v>816</v>
      </c>
      <c r="P697" s="14"/>
      <c r="Q697" s="14"/>
      <c r="R697" s="14" t="s">
        <v>5383</v>
      </c>
      <c r="S697" s="14" t="s">
        <v>439</v>
      </c>
      <c r="T697" s="35">
        <v>1446.9</v>
      </c>
      <c r="U697" s="14" t="s">
        <v>4</v>
      </c>
      <c r="V697" s="14">
        <v>68</v>
      </c>
      <c r="W697" s="16">
        <f>+IF(datos_arg[[#This Row],[Moneda]]="ARS",datos_arg[[#This Row],[Monto]],datos_arg[[#This Row],[Monto]]*datos_arg[[#This Row],[TC]])</f>
        <v>1446.9</v>
      </c>
      <c r="X697" s="16">
        <f>IFERROR(IF(datos_arg[[#This Row],[Moneda]]="USD",datos_arg[[#This Row],[Monto]],datos_arg[[#This Row],[Monto]]/datos_arg[[#This Row],[TC]]),0)</f>
        <v>21.277941176470591</v>
      </c>
      <c r="Y697" s="14"/>
    </row>
    <row r="698" spans="1:25" ht="15" customHeight="1" x14ac:dyDescent="0.25">
      <c r="A698" s="14">
        <f t="shared" si="10"/>
        <v>695</v>
      </c>
      <c r="B698" s="1">
        <v>43797</v>
      </c>
      <c r="C698" s="18">
        <f>+YEAR(datos_arg[[#This Row],[Fecha]])</f>
        <v>2019</v>
      </c>
      <c r="D698" s="18">
        <f>+MONTH(datos_arg[[#This Row],[Fecha]])</f>
        <v>11</v>
      </c>
      <c r="E698" s="14" t="s">
        <v>1015</v>
      </c>
      <c r="F698" s="14" t="s">
        <v>403</v>
      </c>
      <c r="G698" s="14" t="s">
        <v>5383</v>
      </c>
      <c r="H698" s="14" t="s">
        <v>7132</v>
      </c>
      <c r="I698" s="14" t="s">
        <v>7132</v>
      </c>
      <c r="J698" s="14" t="s">
        <v>425</v>
      </c>
      <c r="K698" s="14"/>
      <c r="L698" s="14" t="s">
        <v>425</v>
      </c>
      <c r="M698" s="14" t="s">
        <v>815</v>
      </c>
      <c r="N698" s="14" t="s">
        <v>264</v>
      </c>
      <c r="O698" s="14" t="s">
        <v>263</v>
      </c>
      <c r="P698" s="14"/>
      <c r="Q698" s="14"/>
      <c r="R698" s="14" t="s">
        <v>5383</v>
      </c>
      <c r="S698" s="14" t="s">
        <v>439</v>
      </c>
      <c r="T698" s="35">
        <v>4128</v>
      </c>
      <c r="U698" s="14" t="s">
        <v>4</v>
      </c>
      <c r="V698" s="14">
        <v>68</v>
      </c>
      <c r="W698" s="16">
        <f>+IF(datos_arg[[#This Row],[Moneda]]="ARS",datos_arg[[#This Row],[Monto]],datos_arg[[#This Row],[Monto]]*datos_arg[[#This Row],[TC]])</f>
        <v>4128</v>
      </c>
      <c r="X698" s="16">
        <f>IFERROR(IF(datos_arg[[#This Row],[Moneda]]="USD",datos_arg[[#This Row],[Monto]],datos_arg[[#This Row],[Monto]]/datos_arg[[#This Row],[TC]]),0)</f>
        <v>60.705882352941174</v>
      </c>
      <c r="Y698" s="14"/>
    </row>
    <row r="699" spans="1:25" ht="15" customHeight="1" x14ac:dyDescent="0.25">
      <c r="A699" s="14">
        <f t="shared" si="10"/>
        <v>696</v>
      </c>
      <c r="B699" s="1">
        <v>43797</v>
      </c>
      <c r="C699" s="18">
        <f>+YEAR(datos_arg[[#This Row],[Fecha]])</f>
        <v>2019</v>
      </c>
      <c r="D699" s="18">
        <f>+MONTH(datos_arg[[#This Row],[Fecha]])</f>
        <v>11</v>
      </c>
      <c r="E699" s="14" t="s">
        <v>1015</v>
      </c>
      <c r="F699" s="14" t="s">
        <v>403</v>
      </c>
      <c r="G699" s="14" t="s">
        <v>5383</v>
      </c>
      <c r="H699" s="14" t="s">
        <v>7132</v>
      </c>
      <c r="I699" s="14" t="s">
        <v>7132</v>
      </c>
      <c r="J699" s="14" t="s">
        <v>425</v>
      </c>
      <c r="K699" s="14"/>
      <c r="L699" s="14" t="s">
        <v>425</v>
      </c>
      <c r="M699" s="14" t="s">
        <v>815</v>
      </c>
      <c r="N699" s="14" t="s">
        <v>268</v>
      </c>
      <c r="O699" s="14" t="s">
        <v>267</v>
      </c>
      <c r="P699" s="14"/>
      <c r="Q699" s="14"/>
      <c r="R699" s="14" t="s">
        <v>5383</v>
      </c>
      <c r="S699" s="14" t="s">
        <v>439</v>
      </c>
      <c r="T699" s="35">
        <v>9174</v>
      </c>
      <c r="U699" s="14" t="s">
        <v>4</v>
      </c>
      <c r="V699" s="14">
        <v>68</v>
      </c>
      <c r="W699" s="16">
        <f>+IF(datos_arg[[#This Row],[Moneda]]="ARS",datos_arg[[#This Row],[Monto]],datos_arg[[#This Row],[Monto]]*datos_arg[[#This Row],[TC]])</f>
        <v>9174</v>
      </c>
      <c r="X699" s="16">
        <f>IFERROR(IF(datos_arg[[#This Row],[Moneda]]="USD",datos_arg[[#This Row],[Monto]],datos_arg[[#This Row],[Monto]]/datos_arg[[#This Row],[TC]]),0)</f>
        <v>134.91176470588235</v>
      </c>
      <c r="Y699" s="14"/>
    </row>
    <row r="700" spans="1:25" ht="15" customHeight="1" x14ac:dyDescent="0.25">
      <c r="A700" s="14">
        <f t="shared" si="10"/>
        <v>697</v>
      </c>
      <c r="B700" s="1">
        <v>43797</v>
      </c>
      <c r="C700" s="18">
        <f>+YEAR(datos_arg[[#This Row],[Fecha]])</f>
        <v>2019</v>
      </c>
      <c r="D700" s="18">
        <f>+MONTH(datos_arg[[#This Row],[Fecha]])</f>
        <v>11</v>
      </c>
      <c r="E700" s="14" t="s">
        <v>1015</v>
      </c>
      <c r="F700" s="14" t="s">
        <v>403</v>
      </c>
      <c r="G700" s="14" t="s">
        <v>5383</v>
      </c>
      <c r="H700" s="14" t="s">
        <v>7132</v>
      </c>
      <c r="I700" s="14" t="s">
        <v>7132</v>
      </c>
      <c r="J700" s="14" t="s">
        <v>425</v>
      </c>
      <c r="K700" s="14"/>
      <c r="L700" s="14" t="s">
        <v>425</v>
      </c>
      <c r="M700" s="14" t="s">
        <v>821</v>
      </c>
      <c r="N700" s="14" t="s">
        <v>266</v>
      </c>
      <c r="O700" s="14" t="s">
        <v>822</v>
      </c>
      <c r="P700" s="14"/>
      <c r="Q700" s="14"/>
      <c r="R700" s="14" t="s">
        <v>5383</v>
      </c>
      <c r="S700" s="14" t="s">
        <v>439</v>
      </c>
      <c r="T700" s="35">
        <v>1399</v>
      </c>
      <c r="U700" s="14" t="s">
        <v>4</v>
      </c>
      <c r="V700" s="14">
        <v>68</v>
      </c>
      <c r="W700" s="16">
        <f>+IF(datos_arg[[#This Row],[Moneda]]="ARS",datos_arg[[#This Row],[Monto]],datos_arg[[#This Row],[Monto]]*datos_arg[[#This Row],[TC]])</f>
        <v>1399</v>
      </c>
      <c r="X700" s="16">
        <f>IFERROR(IF(datos_arg[[#This Row],[Moneda]]="USD",datos_arg[[#This Row],[Monto]],datos_arg[[#This Row],[Monto]]/datos_arg[[#This Row],[TC]]),0)</f>
        <v>20.573529411764707</v>
      </c>
      <c r="Y700" s="14"/>
    </row>
    <row r="701" spans="1:25" ht="15" customHeight="1" x14ac:dyDescent="0.25">
      <c r="A701" s="14">
        <f t="shared" si="10"/>
        <v>698</v>
      </c>
      <c r="B701" s="1">
        <v>43797</v>
      </c>
      <c r="C701" s="18">
        <f>+YEAR(datos_arg[[#This Row],[Fecha]])</f>
        <v>2019</v>
      </c>
      <c r="D701" s="18">
        <f>+MONTH(datos_arg[[#This Row],[Fecha]])</f>
        <v>11</v>
      </c>
      <c r="E701" s="14" t="s">
        <v>1015</v>
      </c>
      <c r="F701" s="14" t="s">
        <v>403</v>
      </c>
      <c r="G701" s="14" t="s">
        <v>5383</v>
      </c>
      <c r="H701" s="14" t="s">
        <v>7132</v>
      </c>
      <c r="I701" s="14" t="s">
        <v>7132</v>
      </c>
      <c r="J701" s="14" t="s">
        <v>425</v>
      </c>
      <c r="K701" s="14"/>
      <c r="L701" s="14" t="s">
        <v>425</v>
      </c>
      <c r="M701" s="14" t="s">
        <v>269</v>
      </c>
      <c r="N701" s="14" t="s">
        <v>270</v>
      </c>
      <c r="O701" s="14" t="s">
        <v>269</v>
      </c>
      <c r="P701" s="14"/>
      <c r="Q701" s="14"/>
      <c r="R701" s="14" t="s">
        <v>5383</v>
      </c>
      <c r="S701" s="14" t="s">
        <v>439</v>
      </c>
      <c r="T701" s="35">
        <v>4900</v>
      </c>
      <c r="U701" s="14" t="s">
        <v>4</v>
      </c>
      <c r="V701" s="14">
        <v>68</v>
      </c>
      <c r="W701" s="16">
        <f>+IF(datos_arg[[#This Row],[Moneda]]="ARS",datos_arg[[#This Row],[Monto]],datos_arg[[#This Row],[Monto]]*datos_arg[[#This Row],[TC]])</f>
        <v>4900</v>
      </c>
      <c r="X701" s="16">
        <f>IFERROR(IF(datos_arg[[#This Row],[Moneda]]="USD",datos_arg[[#This Row],[Monto]],datos_arg[[#This Row],[Monto]]/datos_arg[[#This Row],[TC]]),0)</f>
        <v>72.058823529411768</v>
      </c>
      <c r="Y701" s="14"/>
    </row>
    <row r="702" spans="1:25" ht="15" customHeight="1" x14ac:dyDescent="0.25">
      <c r="A702" s="14">
        <f t="shared" si="10"/>
        <v>699</v>
      </c>
      <c r="B702" s="1">
        <v>43797</v>
      </c>
      <c r="C702" s="18">
        <f>+YEAR(datos_arg[[#This Row],[Fecha]])</f>
        <v>2019</v>
      </c>
      <c r="D702" s="18">
        <f>+MONTH(datos_arg[[#This Row],[Fecha]])</f>
        <v>11</v>
      </c>
      <c r="E702" s="14" t="s">
        <v>5358</v>
      </c>
      <c r="F702" s="14" t="s">
        <v>969</v>
      </c>
      <c r="G702" s="14"/>
      <c r="H702" s="14" t="s">
        <v>7132</v>
      </c>
      <c r="I702" s="14" t="s">
        <v>7132</v>
      </c>
      <c r="J702" s="14" t="s">
        <v>425</v>
      </c>
      <c r="K702" s="14"/>
      <c r="L702" s="14" t="s">
        <v>425</v>
      </c>
      <c r="M702" s="14" t="s">
        <v>817</v>
      </c>
      <c r="N702" s="14" t="s">
        <v>265</v>
      </c>
      <c r="O702" s="14" t="s">
        <v>6680</v>
      </c>
      <c r="P702" s="14"/>
      <c r="Q702" s="14">
        <v>1</v>
      </c>
      <c r="R702" s="14" t="s">
        <v>969</v>
      </c>
      <c r="S702" s="14" t="s">
        <v>439</v>
      </c>
      <c r="T702" s="35">
        <v>6888</v>
      </c>
      <c r="U702" s="14" t="s">
        <v>4</v>
      </c>
      <c r="V702" s="14">
        <v>68</v>
      </c>
      <c r="W702" s="16">
        <f>+IF(datos_arg[[#This Row],[Moneda]]="ARS",datos_arg[[#This Row],[Monto]],datos_arg[[#This Row],[Monto]]*datos_arg[[#This Row],[TC]])</f>
        <v>6888</v>
      </c>
      <c r="X702" s="16">
        <f>IFERROR(IF(datos_arg[[#This Row],[Moneda]]="USD",datos_arg[[#This Row],[Monto]],datos_arg[[#This Row],[Monto]]/datos_arg[[#This Row],[TC]]),0)</f>
        <v>101.29411764705883</v>
      </c>
      <c r="Y702" s="14"/>
    </row>
    <row r="703" spans="1:25" ht="15" customHeight="1" x14ac:dyDescent="0.25">
      <c r="A703" s="14">
        <f t="shared" si="10"/>
        <v>700</v>
      </c>
      <c r="B703" s="1">
        <v>43797</v>
      </c>
      <c r="C703" s="18">
        <f>+YEAR(datos_arg[[#This Row],[Fecha]])</f>
        <v>2019</v>
      </c>
      <c r="D703" s="18">
        <f>+MONTH(datos_arg[[#This Row],[Fecha]])</f>
        <v>11</v>
      </c>
      <c r="E703" s="14" t="s">
        <v>1015</v>
      </c>
      <c r="F703" s="14" t="s">
        <v>403</v>
      </c>
      <c r="G703" s="14" t="s">
        <v>5383</v>
      </c>
      <c r="H703" s="14" t="s">
        <v>7132</v>
      </c>
      <c r="I703" s="14" t="s">
        <v>7132</v>
      </c>
      <c r="J703" s="14" t="s">
        <v>425</v>
      </c>
      <c r="K703" s="14"/>
      <c r="L703" s="14" t="s">
        <v>425</v>
      </c>
      <c r="M703" s="14" t="s">
        <v>273</v>
      </c>
      <c r="N703" s="14" t="s">
        <v>274</v>
      </c>
      <c r="O703" s="14"/>
      <c r="P703" s="14"/>
      <c r="Q703" s="14"/>
      <c r="R703" s="14" t="s">
        <v>5383</v>
      </c>
      <c r="S703" s="14" t="s">
        <v>439</v>
      </c>
      <c r="T703" s="35">
        <v>360</v>
      </c>
      <c r="U703" s="14" t="s">
        <v>4</v>
      </c>
      <c r="V703" s="14">
        <v>68</v>
      </c>
      <c r="W703" s="16">
        <f>+IF(datos_arg[[#This Row],[Moneda]]="ARS",datos_arg[[#This Row],[Monto]],datos_arg[[#This Row],[Monto]]*datos_arg[[#This Row],[TC]])</f>
        <v>360</v>
      </c>
      <c r="X703" s="16">
        <f>IFERROR(IF(datos_arg[[#This Row],[Moneda]]="USD",datos_arg[[#This Row],[Monto]],datos_arg[[#This Row],[Monto]]/datos_arg[[#This Row],[TC]]),0)</f>
        <v>5.2941176470588234</v>
      </c>
      <c r="Y703" s="14"/>
    </row>
    <row r="704" spans="1:25" ht="15" customHeight="1" x14ac:dyDescent="0.25">
      <c r="A704" s="14">
        <f t="shared" si="10"/>
        <v>701</v>
      </c>
      <c r="B704" s="1">
        <v>43797</v>
      </c>
      <c r="C704" s="18">
        <f>+YEAR(datos_arg[[#This Row],[Fecha]])</f>
        <v>2019</v>
      </c>
      <c r="D704" s="18">
        <f>+MONTH(datos_arg[[#This Row],[Fecha]])</f>
        <v>11</v>
      </c>
      <c r="E704" s="14" t="s">
        <v>1015</v>
      </c>
      <c r="F704" s="14" t="s">
        <v>403</v>
      </c>
      <c r="G704" s="14" t="s">
        <v>5383</v>
      </c>
      <c r="H704" s="14" t="s">
        <v>7132</v>
      </c>
      <c r="I704" s="14" t="s">
        <v>7132</v>
      </c>
      <c r="J704" s="14" t="s">
        <v>425</v>
      </c>
      <c r="K704" s="14"/>
      <c r="L704" s="14" t="s">
        <v>425</v>
      </c>
      <c r="M704" s="14" t="s">
        <v>815</v>
      </c>
      <c r="N704" s="14" t="s">
        <v>272</v>
      </c>
      <c r="O704" s="14" t="s">
        <v>271</v>
      </c>
      <c r="P704" s="14"/>
      <c r="Q704" s="14"/>
      <c r="R704" s="14" t="s">
        <v>5383</v>
      </c>
      <c r="S704" s="14" t="s">
        <v>439</v>
      </c>
      <c r="T704" s="35">
        <v>4374</v>
      </c>
      <c r="U704" s="14" t="s">
        <v>4</v>
      </c>
      <c r="V704" s="14">
        <v>68</v>
      </c>
      <c r="W704" s="16">
        <f>+IF(datos_arg[[#This Row],[Moneda]]="ARS",datos_arg[[#This Row],[Monto]],datos_arg[[#This Row],[Monto]]*datos_arg[[#This Row],[TC]])</f>
        <v>4374</v>
      </c>
      <c r="X704" s="16">
        <f>IFERROR(IF(datos_arg[[#This Row],[Moneda]]="USD",datos_arg[[#This Row],[Monto]],datos_arg[[#This Row],[Monto]]/datos_arg[[#This Row],[TC]]),0)</f>
        <v>64.32352941176471</v>
      </c>
      <c r="Y704" s="14"/>
    </row>
    <row r="705" spans="1:25" ht="15" customHeight="1" x14ac:dyDescent="0.25">
      <c r="A705" s="14">
        <f t="shared" si="10"/>
        <v>702</v>
      </c>
      <c r="B705" s="1">
        <v>43797</v>
      </c>
      <c r="C705" s="18">
        <f>+YEAR(datos_arg[[#This Row],[Fecha]])</f>
        <v>2019</v>
      </c>
      <c r="D705" s="18">
        <f>+MONTH(datos_arg[[#This Row],[Fecha]])</f>
        <v>11</v>
      </c>
      <c r="E705" s="14" t="s">
        <v>1015</v>
      </c>
      <c r="F705" s="14" t="s">
        <v>403</v>
      </c>
      <c r="G705" s="14" t="s">
        <v>5383</v>
      </c>
      <c r="H705" s="14" t="s">
        <v>7132</v>
      </c>
      <c r="I705" s="14" t="s">
        <v>7132</v>
      </c>
      <c r="J705" s="14" t="s">
        <v>425</v>
      </c>
      <c r="K705" s="14"/>
      <c r="L705" s="14" t="s">
        <v>425</v>
      </c>
      <c r="M705" s="14" t="s">
        <v>818</v>
      </c>
      <c r="N705" s="14" t="s">
        <v>819</v>
      </c>
      <c r="O705" s="14" t="s">
        <v>820</v>
      </c>
      <c r="P705" s="14"/>
      <c r="Q705" s="14"/>
      <c r="R705" s="14" t="s">
        <v>5383</v>
      </c>
      <c r="S705" s="14" t="s">
        <v>439</v>
      </c>
      <c r="T705" s="35">
        <v>1894</v>
      </c>
      <c r="U705" s="14" t="s">
        <v>4</v>
      </c>
      <c r="V705" s="14">
        <v>68</v>
      </c>
      <c r="W705" s="16">
        <f>+IF(datos_arg[[#This Row],[Moneda]]="ARS",datos_arg[[#This Row],[Monto]],datos_arg[[#This Row],[Monto]]*datos_arg[[#This Row],[TC]])</f>
        <v>1894</v>
      </c>
      <c r="X705" s="16">
        <f>IFERROR(IF(datos_arg[[#This Row],[Moneda]]="USD",datos_arg[[#This Row],[Monto]],datos_arg[[#This Row],[Monto]]/datos_arg[[#This Row],[TC]]),0)</f>
        <v>27.852941176470587</v>
      </c>
      <c r="Y705" s="14"/>
    </row>
    <row r="706" spans="1:25" x14ac:dyDescent="0.25">
      <c r="A706" s="14">
        <f t="shared" si="10"/>
        <v>703</v>
      </c>
      <c r="B706" s="1">
        <v>43797</v>
      </c>
      <c r="C706" s="18">
        <f>+YEAR(datos_arg[[#This Row],[Fecha]])</f>
        <v>2019</v>
      </c>
      <c r="D706" s="18">
        <f>+MONTH(datos_arg[[#This Row],[Fecha]])</f>
        <v>11</v>
      </c>
      <c r="E706" s="14" t="s">
        <v>408</v>
      </c>
      <c r="F706" s="14" t="s">
        <v>69</v>
      </c>
      <c r="G706" s="14"/>
      <c r="H706" s="14" t="s">
        <v>7132</v>
      </c>
      <c r="I706" s="14" t="s">
        <v>7132</v>
      </c>
      <c r="J706" s="14" t="s">
        <v>425</v>
      </c>
      <c r="K706" s="14"/>
      <c r="L706" s="14" t="s">
        <v>425</v>
      </c>
      <c r="M706" s="14" t="s">
        <v>556</v>
      </c>
      <c r="N706" s="14" t="s">
        <v>556</v>
      </c>
      <c r="O706" s="14"/>
      <c r="P706" s="14"/>
      <c r="Q706" s="14"/>
      <c r="R706" s="14" t="s">
        <v>439</v>
      </c>
      <c r="S706" s="14" t="s">
        <v>440</v>
      </c>
      <c r="T706" s="35">
        <v>1000</v>
      </c>
      <c r="U706" s="14" t="s">
        <v>2</v>
      </c>
      <c r="V706" s="14">
        <v>68</v>
      </c>
      <c r="W706" s="16">
        <f>+IF(datos_arg[[#This Row],[Moneda]]="ARS",datos_arg[[#This Row],[Monto]],datos_arg[[#This Row],[Monto]]*datos_arg[[#This Row],[TC]])</f>
        <v>68000</v>
      </c>
      <c r="X706" s="16">
        <f>IFERROR(IF(datos_arg[[#This Row],[Moneda]]="USD",datos_arg[[#This Row],[Monto]],datos_arg[[#This Row],[Monto]]/datos_arg[[#This Row],[TC]]),0)</f>
        <v>1000</v>
      </c>
      <c r="Y706" s="14"/>
    </row>
    <row r="707" spans="1:25" ht="15" customHeight="1" x14ac:dyDescent="0.25">
      <c r="A707" s="14">
        <f t="shared" si="10"/>
        <v>704</v>
      </c>
      <c r="B707" s="1">
        <v>43797</v>
      </c>
      <c r="C707" s="18">
        <f>+YEAR(datos_arg[[#This Row],[Fecha]])</f>
        <v>2019</v>
      </c>
      <c r="D707" s="18">
        <f>+MONTH(datos_arg[[#This Row],[Fecha]])</f>
        <v>11</v>
      </c>
      <c r="E707" s="14" t="s">
        <v>1015</v>
      </c>
      <c r="F707" s="14" t="s">
        <v>403</v>
      </c>
      <c r="G707" s="14" t="s">
        <v>5383</v>
      </c>
      <c r="H707" s="14" t="s">
        <v>532</v>
      </c>
      <c r="I707" s="14" t="s">
        <v>7132</v>
      </c>
      <c r="J707" s="14" t="s">
        <v>425</v>
      </c>
      <c r="K707" s="14"/>
      <c r="L707" s="14" t="s">
        <v>425</v>
      </c>
      <c r="M707" s="14" t="s">
        <v>815</v>
      </c>
      <c r="N707" s="14" t="s">
        <v>262</v>
      </c>
      <c r="O707" s="14" t="s">
        <v>261</v>
      </c>
      <c r="P707" s="14"/>
      <c r="Q707" s="14"/>
      <c r="R707" s="14" t="s">
        <v>5383</v>
      </c>
      <c r="S707" s="14" t="s">
        <v>439</v>
      </c>
      <c r="T707" s="35">
        <v>4330</v>
      </c>
      <c r="U707" s="14" t="s">
        <v>4</v>
      </c>
      <c r="V707" s="14">
        <v>68</v>
      </c>
      <c r="W707" s="16">
        <f>+IF(datos_arg[[#This Row],[Moneda]]="ARS",datos_arg[[#This Row],[Monto]],datos_arg[[#This Row],[Monto]]*datos_arg[[#This Row],[TC]])</f>
        <v>4330</v>
      </c>
      <c r="X707" s="16">
        <f>IFERROR(IF(datos_arg[[#This Row],[Moneda]]="USD",datos_arg[[#This Row],[Monto]],datos_arg[[#This Row],[Monto]]/datos_arg[[#This Row],[TC]]),0)</f>
        <v>63.676470588235297</v>
      </c>
      <c r="Y707" s="14"/>
    </row>
    <row r="708" spans="1:25" ht="15" customHeight="1" x14ac:dyDescent="0.25">
      <c r="A708" s="14">
        <f t="shared" si="10"/>
        <v>705</v>
      </c>
      <c r="B708" s="1">
        <v>43797</v>
      </c>
      <c r="C708" s="18">
        <f>+YEAR(datos_arg[[#This Row],[Fecha]])</f>
        <v>2019</v>
      </c>
      <c r="D708" s="18">
        <f>+MONTH(datos_arg[[#This Row],[Fecha]])</f>
        <v>11</v>
      </c>
      <c r="E708" s="14" t="s">
        <v>1015</v>
      </c>
      <c r="F708" s="14" t="s">
        <v>430</v>
      </c>
      <c r="G708" s="14"/>
      <c r="H708" s="14" t="s">
        <v>7132</v>
      </c>
      <c r="I708" s="14" t="s">
        <v>7132</v>
      </c>
      <c r="J708" s="14" t="s">
        <v>425</v>
      </c>
      <c r="K708" s="14"/>
      <c r="L708" s="14" t="s">
        <v>425</v>
      </c>
      <c r="M708" s="14" t="s">
        <v>60</v>
      </c>
      <c r="N708" s="14" t="s">
        <v>26</v>
      </c>
      <c r="O708" s="14"/>
      <c r="P708" s="14"/>
      <c r="Q708" s="14"/>
      <c r="R708" s="14" t="s">
        <v>430</v>
      </c>
      <c r="S708" s="14" t="s">
        <v>439</v>
      </c>
      <c r="T708" s="35">
        <v>1500</v>
      </c>
      <c r="U708" s="14" t="s">
        <v>4</v>
      </c>
      <c r="V708" s="14">
        <v>65</v>
      </c>
      <c r="W708" s="16">
        <f>+IF(datos_arg[[#This Row],[Moneda]]="ARS",datos_arg[[#This Row],[Monto]],datos_arg[[#This Row],[Monto]]*datos_arg[[#This Row],[TC]])</f>
        <v>1500</v>
      </c>
      <c r="X708" s="16">
        <f>IFERROR(IF(datos_arg[[#This Row],[Moneda]]="USD",datos_arg[[#This Row],[Monto]],datos_arg[[#This Row],[Monto]]/datos_arg[[#This Row],[TC]]),0)</f>
        <v>23.076923076923077</v>
      </c>
      <c r="Y708" s="14"/>
    </row>
    <row r="709" spans="1:25" ht="15" customHeight="1" x14ac:dyDescent="0.25">
      <c r="A709" s="14">
        <f t="shared" si="10"/>
        <v>706</v>
      </c>
      <c r="B709" s="1">
        <v>43798</v>
      </c>
      <c r="C709" s="18">
        <f>+YEAR(datos_arg[[#This Row],[Fecha]])</f>
        <v>2019</v>
      </c>
      <c r="D709" s="18">
        <f>+MONTH(datos_arg[[#This Row],[Fecha]])</f>
        <v>11</v>
      </c>
      <c r="E709" s="14" t="s">
        <v>407</v>
      </c>
      <c r="F709" s="14" t="s">
        <v>5360</v>
      </c>
      <c r="G709" s="14"/>
      <c r="H709" s="14" t="s">
        <v>7132</v>
      </c>
      <c r="I709" s="14" t="s">
        <v>7132</v>
      </c>
      <c r="J709" s="14" t="s">
        <v>425</v>
      </c>
      <c r="K709" s="14"/>
      <c r="L709" s="14" t="s">
        <v>425</v>
      </c>
      <c r="M709" s="14" t="s">
        <v>434</v>
      </c>
      <c r="N709" s="14" t="s">
        <v>434</v>
      </c>
      <c r="O709" s="14"/>
      <c r="P709" s="14"/>
      <c r="Q709" s="14"/>
      <c r="R709" s="14" t="s">
        <v>440</v>
      </c>
      <c r="S709" s="14" t="s">
        <v>443</v>
      </c>
      <c r="T709" s="35">
        <v>7257.7625000000116</v>
      </c>
      <c r="U709" s="14" t="s">
        <v>4</v>
      </c>
      <c r="V709" s="14">
        <v>0</v>
      </c>
      <c r="W709" s="16">
        <f>+IF(datos_arg[[#This Row],[Moneda]]="ARS",datos_arg[[#This Row],[Monto]],datos_arg[[#This Row],[Monto]]*datos_arg[[#This Row],[TC]])</f>
        <v>7257.7625000000116</v>
      </c>
      <c r="X709" s="16">
        <f>IFERROR(IF(datos_arg[[#This Row],[Moneda]]="USD",datos_arg[[#This Row],[Monto]],datos_arg[[#This Row],[Monto]]/datos_arg[[#This Row],[TC]]),0)</f>
        <v>0</v>
      </c>
      <c r="Y709" s="14"/>
    </row>
    <row r="710" spans="1:25" ht="15" customHeight="1" x14ac:dyDescent="0.25">
      <c r="A710" s="14">
        <f t="shared" ref="A710:A773" si="11">+A709+1</f>
        <v>707</v>
      </c>
      <c r="B710" s="1">
        <v>43798</v>
      </c>
      <c r="C710" s="18">
        <f>+YEAR(datos_arg[[#This Row],[Fecha]])</f>
        <v>2019</v>
      </c>
      <c r="D710" s="18">
        <f>+MONTH(datos_arg[[#This Row],[Fecha]])</f>
        <v>11</v>
      </c>
      <c r="E710" s="14" t="s">
        <v>407</v>
      </c>
      <c r="F710" s="14" t="s">
        <v>5360</v>
      </c>
      <c r="G710" s="14"/>
      <c r="H710" s="14" t="s">
        <v>7132</v>
      </c>
      <c r="I710" s="14" t="s">
        <v>7132</v>
      </c>
      <c r="J710" s="14" t="s">
        <v>425</v>
      </c>
      <c r="K710" s="14"/>
      <c r="L710" s="14" t="s">
        <v>425</v>
      </c>
      <c r="M710" s="14" t="s">
        <v>434</v>
      </c>
      <c r="N710" s="14" t="s">
        <v>434</v>
      </c>
      <c r="O710" s="14"/>
      <c r="P710" s="14"/>
      <c r="Q710" s="14"/>
      <c r="R710" s="14" t="s">
        <v>439</v>
      </c>
      <c r="S710" s="14" t="s">
        <v>443</v>
      </c>
      <c r="T710" s="35">
        <v>35.01321764880629</v>
      </c>
      <c r="U710" s="14" t="s">
        <v>2</v>
      </c>
      <c r="V710" s="14">
        <v>0</v>
      </c>
      <c r="W710" s="16">
        <f>+IF(datos_arg[[#This Row],[Moneda]]="ARS",datos_arg[[#This Row],[Monto]],datos_arg[[#This Row],[Monto]]*datos_arg[[#This Row],[TC]])</f>
        <v>0</v>
      </c>
      <c r="X710" s="16">
        <f>IFERROR(IF(datos_arg[[#This Row],[Moneda]]="USD",datos_arg[[#This Row],[Monto]],datos_arg[[#This Row],[Monto]]/datos_arg[[#This Row],[TC]]),0)</f>
        <v>35.01321764880629</v>
      </c>
      <c r="Y710" s="14"/>
    </row>
    <row r="711" spans="1:25" ht="15" customHeight="1" x14ac:dyDescent="0.25">
      <c r="A711" s="14">
        <f t="shared" si="11"/>
        <v>708</v>
      </c>
      <c r="B711" s="1">
        <v>43798</v>
      </c>
      <c r="C711" s="18">
        <f>+YEAR(datos_arg[[#This Row],[Fecha]])</f>
        <v>2019</v>
      </c>
      <c r="D711" s="18">
        <f>+MONTH(datos_arg[[#This Row],[Fecha]])</f>
        <v>11</v>
      </c>
      <c r="E711" s="14" t="s">
        <v>617</v>
      </c>
      <c r="F711" s="14" t="s">
        <v>8101</v>
      </c>
      <c r="G711" s="14"/>
      <c r="H711" s="14" t="s">
        <v>8103</v>
      </c>
      <c r="I711" s="14" t="s">
        <v>8104</v>
      </c>
      <c r="J711" s="14" t="s">
        <v>472</v>
      </c>
      <c r="K711" s="14" t="s">
        <v>421</v>
      </c>
      <c r="L711" s="14" t="s">
        <v>425</v>
      </c>
      <c r="M711" s="14" t="s">
        <v>540</v>
      </c>
      <c r="N711" s="14" t="s">
        <v>58</v>
      </c>
      <c r="O711" s="14" t="s">
        <v>278</v>
      </c>
      <c r="P711" s="14"/>
      <c r="Q711" s="14">
        <v>1</v>
      </c>
      <c r="R711" s="14" t="s">
        <v>8101</v>
      </c>
      <c r="S711" s="14" t="s">
        <v>439</v>
      </c>
      <c r="T711" s="35">
        <v>2850</v>
      </c>
      <c r="U711" s="14" t="s">
        <v>4</v>
      </c>
      <c r="V711" s="14">
        <v>68</v>
      </c>
      <c r="W711" s="16">
        <f>+IF(datos_arg[[#This Row],[Moneda]]="ARS",datos_arg[[#This Row],[Monto]],datos_arg[[#This Row],[Monto]]*datos_arg[[#This Row],[TC]])</f>
        <v>2850</v>
      </c>
      <c r="X711" s="16">
        <f>IFERROR(IF(datos_arg[[#This Row],[Moneda]]="USD",datos_arg[[#This Row],[Monto]],datos_arg[[#This Row],[Monto]]/datos_arg[[#This Row],[TC]]),0)</f>
        <v>41.911764705882355</v>
      </c>
      <c r="Y711" s="14"/>
    </row>
    <row r="712" spans="1:25" ht="15" customHeight="1" x14ac:dyDescent="0.25">
      <c r="A712" s="14">
        <f t="shared" si="11"/>
        <v>709</v>
      </c>
      <c r="B712" s="1">
        <v>43798</v>
      </c>
      <c r="C712" s="18">
        <f>+YEAR(datos_arg[[#This Row],[Fecha]])</f>
        <v>2019</v>
      </c>
      <c r="D712" s="18">
        <f>+MONTH(datos_arg[[#This Row],[Fecha]])</f>
        <v>11</v>
      </c>
      <c r="E712" s="14" t="s">
        <v>617</v>
      </c>
      <c r="F712" s="14" t="s">
        <v>6651</v>
      </c>
      <c r="G712" s="14"/>
      <c r="H712" s="14" t="s">
        <v>532</v>
      </c>
      <c r="I712" s="14" t="s">
        <v>7132</v>
      </c>
      <c r="J712" s="14" t="s">
        <v>425</v>
      </c>
      <c r="K712" s="14" t="s">
        <v>421</v>
      </c>
      <c r="L712" s="14" t="s">
        <v>425</v>
      </c>
      <c r="M712" s="14" t="s">
        <v>540</v>
      </c>
      <c r="N712" s="14" t="s">
        <v>58</v>
      </c>
      <c r="O712" s="14" t="s">
        <v>531</v>
      </c>
      <c r="P712" s="14"/>
      <c r="Q712" s="14">
        <v>1</v>
      </c>
      <c r="R712" s="14" t="s">
        <v>6651</v>
      </c>
      <c r="S712" s="14" t="s">
        <v>439</v>
      </c>
      <c r="T712" s="35">
        <v>4000</v>
      </c>
      <c r="U712" s="14" t="s">
        <v>4</v>
      </c>
      <c r="V712" s="14">
        <v>68</v>
      </c>
      <c r="W712" s="16">
        <f>+IF(datos_arg[[#This Row],[Moneda]]="ARS",datos_arg[[#This Row],[Monto]],datos_arg[[#This Row],[Monto]]*datos_arg[[#This Row],[TC]])</f>
        <v>4000</v>
      </c>
      <c r="X712" s="16">
        <f>IFERROR(IF(datos_arg[[#This Row],[Moneda]]="USD",datos_arg[[#This Row],[Monto]],datos_arg[[#This Row],[Monto]]/datos_arg[[#This Row],[TC]]),0)</f>
        <v>58.823529411764703</v>
      </c>
      <c r="Y712" s="14"/>
    </row>
    <row r="713" spans="1:25" ht="15" customHeight="1" x14ac:dyDescent="0.25">
      <c r="A713" s="14">
        <f t="shared" si="11"/>
        <v>710</v>
      </c>
      <c r="B713" s="1">
        <v>43798</v>
      </c>
      <c r="C713" s="18">
        <f>+YEAR(datos_arg[[#This Row],[Fecha]])</f>
        <v>2019</v>
      </c>
      <c r="D713" s="18">
        <f>+MONTH(datos_arg[[#This Row],[Fecha]])</f>
        <v>11</v>
      </c>
      <c r="E713" s="14" t="s">
        <v>1015</v>
      </c>
      <c r="F713" s="14" t="s">
        <v>403</v>
      </c>
      <c r="G713" s="14" t="s">
        <v>5383</v>
      </c>
      <c r="H713" s="14" t="s">
        <v>532</v>
      </c>
      <c r="I713" s="14" t="s">
        <v>7132</v>
      </c>
      <c r="J713" s="14" t="s">
        <v>425</v>
      </c>
      <c r="K713" s="14" t="s">
        <v>421</v>
      </c>
      <c r="L713" s="14" t="s">
        <v>425</v>
      </c>
      <c r="M713" s="14" t="s">
        <v>823</v>
      </c>
      <c r="N713" s="14" t="s">
        <v>310</v>
      </c>
      <c r="O713" s="14" t="s">
        <v>277</v>
      </c>
      <c r="P713" s="14"/>
      <c r="Q713" s="14"/>
      <c r="R713" s="14" t="s">
        <v>5383</v>
      </c>
      <c r="S713" s="14" t="s">
        <v>439</v>
      </c>
      <c r="T713" s="35">
        <v>390</v>
      </c>
      <c r="U713" s="14" t="s">
        <v>4</v>
      </c>
      <c r="V713" s="14">
        <v>68</v>
      </c>
      <c r="W713" s="16">
        <f>+IF(datos_arg[[#This Row],[Moneda]]="ARS",datos_arg[[#This Row],[Monto]],datos_arg[[#This Row],[Monto]]*datos_arg[[#This Row],[TC]])</f>
        <v>390</v>
      </c>
      <c r="X713" s="16">
        <f>IFERROR(IF(datos_arg[[#This Row],[Moneda]]="USD",datos_arg[[#This Row],[Monto]],datos_arg[[#This Row],[Monto]]/datos_arg[[#This Row],[TC]]),0)</f>
        <v>5.7352941176470589</v>
      </c>
      <c r="Y713" s="14"/>
    </row>
    <row r="714" spans="1:25" ht="15" customHeight="1" x14ac:dyDescent="0.25">
      <c r="A714" s="14">
        <f t="shared" si="11"/>
        <v>711</v>
      </c>
      <c r="B714" s="1">
        <v>43798</v>
      </c>
      <c r="C714" s="18">
        <f>+YEAR(datos_arg[[#This Row],[Fecha]])</f>
        <v>2019</v>
      </c>
      <c r="D714" s="18">
        <f>+MONTH(datos_arg[[#This Row],[Fecha]])</f>
        <v>11</v>
      </c>
      <c r="E714" s="14" t="s">
        <v>617</v>
      </c>
      <c r="F714" s="14" t="s">
        <v>8101</v>
      </c>
      <c r="G714" s="14"/>
      <c r="H714" s="14" t="s">
        <v>8103</v>
      </c>
      <c r="I714" s="14" t="s">
        <v>8104</v>
      </c>
      <c r="J714" s="14" t="s">
        <v>472</v>
      </c>
      <c r="K714" s="14"/>
      <c r="L714" s="14" t="s">
        <v>425</v>
      </c>
      <c r="M714" s="14" t="s">
        <v>578</v>
      </c>
      <c r="N714" s="14" t="s">
        <v>276</v>
      </c>
      <c r="O714" s="14" t="s">
        <v>275</v>
      </c>
      <c r="P714" s="14"/>
      <c r="Q714" s="14">
        <v>1</v>
      </c>
      <c r="R714" s="14" t="s">
        <v>8101</v>
      </c>
      <c r="S714" s="14" t="s">
        <v>439</v>
      </c>
      <c r="T714" s="35">
        <v>1500</v>
      </c>
      <c r="U714" s="14" t="s">
        <v>4</v>
      </c>
      <c r="V714" s="14">
        <v>68</v>
      </c>
      <c r="W714" s="16">
        <f>+IF(datos_arg[[#This Row],[Moneda]]="ARS",datos_arg[[#This Row],[Monto]],datos_arg[[#This Row],[Monto]]*datos_arg[[#This Row],[TC]])</f>
        <v>1500</v>
      </c>
      <c r="X714" s="16">
        <f>IFERROR(IF(datos_arg[[#This Row],[Moneda]]="USD",datos_arg[[#This Row],[Monto]],datos_arg[[#This Row],[Monto]]/datos_arg[[#This Row],[TC]]),0)</f>
        <v>22.058823529411764</v>
      </c>
      <c r="Y714" s="14"/>
    </row>
    <row r="715" spans="1:25" ht="15" customHeight="1" x14ac:dyDescent="0.25">
      <c r="A715" s="14">
        <f t="shared" si="11"/>
        <v>712</v>
      </c>
      <c r="B715" s="1">
        <v>43798</v>
      </c>
      <c r="C715" s="18">
        <f>+YEAR(datos_arg[[#This Row],[Fecha]])</f>
        <v>2019</v>
      </c>
      <c r="D715" s="18">
        <f>+MONTH(datos_arg[[#This Row],[Fecha]])</f>
        <v>11</v>
      </c>
      <c r="E715" s="14" t="s">
        <v>5358</v>
      </c>
      <c r="F715" s="14" t="s">
        <v>4108</v>
      </c>
      <c r="G715" s="14"/>
      <c r="H715" s="14" t="s">
        <v>433</v>
      </c>
      <c r="I715" s="14" t="s">
        <v>955</v>
      </c>
      <c r="J715" s="14" t="s">
        <v>425</v>
      </c>
      <c r="K715" s="14"/>
      <c r="L715" s="14" t="s">
        <v>425</v>
      </c>
      <c r="M715" s="14" t="s">
        <v>5381</v>
      </c>
      <c r="N715" s="14" t="s">
        <v>1019</v>
      </c>
      <c r="O715" s="14" t="s">
        <v>824</v>
      </c>
      <c r="P715" s="14"/>
      <c r="Q715" s="14"/>
      <c r="R715" s="14" t="s">
        <v>4108</v>
      </c>
      <c r="S715" s="14" t="s">
        <v>439</v>
      </c>
      <c r="T715" s="35">
        <v>26000</v>
      </c>
      <c r="U715" s="14" t="s">
        <v>4</v>
      </c>
      <c r="V715" s="14">
        <v>68</v>
      </c>
      <c r="W715" s="16">
        <f>+IF(datos_arg[[#This Row],[Moneda]]="ARS",datos_arg[[#This Row],[Monto]],datos_arg[[#This Row],[Monto]]*datos_arg[[#This Row],[TC]])</f>
        <v>26000</v>
      </c>
      <c r="X715" s="16">
        <f>IFERROR(IF(datos_arg[[#This Row],[Moneda]]="USD",datos_arg[[#This Row],[Monto]],datos_arg[[#This Row],[Monto]]/datos_arg[[#This Row],[TC]]),0)</f>
        <v>382.35294117647061</v>
      </c>
      <c r="Y715" s="14"/>
    </row>
    <row r="716" spans="1:25" ht="15" customHeight="1" x14ac:dyDescent="0.25">
      <c r="A716" s="14">
        <f t="shared" si="11"/>
        <v>713</v>
      </c>
      <c r="B716" s="1">
        <v>43798</v>
      </c>
      <c r="C716" s="18">
        <f>+YEAR(datos_arg[[#This Row],[Fecha]])</f>
        <v>2019</v>
      </c>
      <c r="D716" s="18">
        <f>+MONTH(datos_arg[[#This Row],[Fecha]])</f>
        <v>11</v>
      </c>
      <c r="E716" s="14" t="s">
        <v>1015</v>
      </c>
      <c r="F716" s="14" t="s">
        <v>430</v>
      </c>
      <c r="G716" s="14"/>
      <c r="H716" s="14" t="s">
        <v>7132</v>
      </c>
      <c r="I716" s="14" t="s">
        <v>7132</v>
      </c>
      <c r="J716" s="14" t="s">
        <v>425</v>
      </c>
      <c r="K716" s="14"/>
      <c r="L716" s="14" t="s">
        <v>425</v>
      </c>
      <c r="M716" s="14" t="s">
        <v>102</v>
      </c>
      <c r="N716" s="14" t="s">
        <v>480</v>
      </c>
      <c r="O716" s="14" t="s">
        <v>501</v>
      </c>
      <c r="P716" s="14"/>
      <c r="Q716" s="14"/>
      <c r="R716" s="14" t="s">
        <v>430</v>
      </c>
      <c r="S716" s="14" t="s">
        <v>439</v>
      </c>
      <c r="T716" s="35">
        <v>2400</v>
      </c>
      <c r="U716" s="14" t="s">
        <v>4</v>
      </c>
      <c r="V716" s="14">
        <v>68</v>
      </c>
      <c r="W716" s="16">
        <f>+IF(datos_arg[[#This Row],[Moneda]]="ARS",datos_arg[[#This Row],[Monto]],datos_arg[[#This Row],[Monto]]*datos_arg[[#This Row],[TC]])</f>
        <v>2400</v>
      </c>
      <c r="X716" s="16">
        <f>IFERROR(IF(datos_arg[[#This Row],[Moneda]]="USD",datos_arg[[#This Row],[Monto]],datos_arg[[#This Row],[Monto]]/datos_arg[[#This Row],[TC]]),0)</f>
        <v>35.294117647058826</v>
      </c>
      <c r="Y716" s="14"/>
    </row>
    <row r="717" spans="1:25" ht="15" customHeight="1" x14ac:dyDescent="0.25">
      <c r="A717" s="14">
        <f t="shared" si="11"/>
        <v>714</v>
      </c>
      <c r="B717" s="1">
        <v>43801</v>
      </c>
      <c r="C717" s="18">
        <f>+YEAR(datos_arg[[#This Row],[Fecha]])</f>
        <v>2019</v>
      </c>
      <c r="D717" s="18">
        <f>+MONTH(datos_arg[[#This Row],[Fecha]])</f>
        <v>12</v>
      </c>
      <c r="E717" s="14" t="s">
        <v>1015</v>
      </c>
      <c r="F717" s="14" t="s">
        <v>403</v>
      </c>
      <c r="G717" s="14" t="s">
        <v>5383</v>
      </c>
      <c r="H717" s="14" t="s">
        <v>532</v>
      </c>
      <c r="I717" s="14" t="s">
        <v>7132</v>
      </c>
      <c r="J717" s="14" t="s">
        <v>425</v>
      </c>
      <c r="K717" s="14" t="s">
        <v>421</v>
      </c>
      <c r="L717" s="14" t="s">
        <v>425</v>
      </c>
      <c r="M717" s="14" t="s">
        <v>158</v>
      </c>
      <c r="N717" s="14" t="s">
        <v>58</v>
      </c>
      <c r="O717" s="14" t="s">
        <v>852</v>
      </c>
      <c r="P717" s="14"/>
      <c r="Q717" s="14"/>
      <c r="R717" s="14" t="s">
        <v>5383</v>
      </c>
      <c r="S717" s="14" t="s">
        <v>439</v>
      </c>
      <c r="T717" s="35">
        <v>600</v>
      </c>
      <c r="U717" s="14" t="s">
        <v>4</v>
      </c>
      <c r="V717" s="14">
        <v>68</v>
      </c>
      <c r="W717" s="16">
        <f>+IF(datos_arg[[#This Row],[Moneda]]="ARS",datos_arg[[#This Row],[Monto]],datos_arg[[#This Row],[Monto]]*datos_arg[[#This Row],[TC]])</f>
        <v>600</v>
      </c>
      <c r="X717" s="16">
        <f>IFERROR(IF(datos_arg[[#This Row],[Moneda]]="USD",datos_arg[[#This Row],[Monto]],datos_arg[[#This Row],[Monto]]/datos_arg[[#This Row],[TC]]),0)</f>
        <v>8.8235294117647065</v>
      </c>
      <c r="Y717" s="14"/>
    </row>
    <row r="718" spans="1:25" ht="15" customHeight="1" x14ac:dyDescent="0.25">
      <c r="A718" s="14">
        <f t="shared" si="11"/>
        <v>715</v>
      </c>
      <c r="B718" s="1">
        <v>43801</v>
      </c>
      <c r="C718" s="18">
        <f>+YEAR(datos_arg[[#This Row],[Fecha]])</f>
        <v>2019</v>
      </c>
      <c r="D718" s="18">
        <f>+MONTH(datos_arg[[#This Row],[Fecha]])</f>
        <v>12</v>
      </c>
      <c r="E718" s="14" t="s">
        <v>1015</v>
      </c>
      <c r="F718" s="14" t="s">
        <v>403</v>
      </c>
      <c r="G718" s="14" t="s">
        <v>6645</v>
      </c>
      <c r="H718" s="14" t="s">
        <v>532</v>
      </c>
      <c r="I718" s="14" t="s">
        <v>7132</v>
      </c>
      <c r="J718" s="14" t="s">
        <v>425</v>
      </c>
      <c r="K718" s="14" t="s">
        <v>421</v>
      </c>
      <c r="L718" s="14" t="s">
        <v>421</v>
      </c>
      <c r="M718" s="14" t="s">
        <v>804</v>
      </c>
      <c r="N718" s="14" t="s">
        <v>58</v>
      </c>
      <c r="O718" s="14" t="s">
        <v>531</v>
      </c>
      <c r="P718" s="14"/>
      <c r="Q718" s="14"/>
      <c r="R718" s="14" t="s">
        <v>6645</v>
      </c>
      <c r="S718" s="14" t="s">
        <v>439</v>
      </c>
      <c r="T718" s="35">
        <v>1000</v>
      </c>
      <c r="U718" s="14" t="s">
        <v>4</v>
      </c>
      <c r="V718" s="14">
        <v>68</v>
      </c>
      <c r="W718" s="16">
        <f>+IF(datos_arg[[#This Row],[Moneda]]="ARS",datos_arg[[#This Row],[Monto]],datos_arg[[#This Row],[Monto]]*datos_arg[[#This Row],[TC]])</f>
        <v>1000</v>
      </c>
      <c r="X718" s="16">
        <f>IFERROR(IF(datos_arg[[#This Row],[Moneda]]="USD",datos_arg[[#This Row],[Monto]],datos_arg[[#This Row],[Monto]]/datos_arg[[#This Row],[TC]]),0)</f>
        <v>14.705882352941176</v>
      </c>
      <c r="Y718" s="14"/>
    </row>
    <row r="719" spans="1:25" ht="15" customHeight="1" x14ac:dyDescent="0.25">
      <c r="A719" s="14">
        <f t="shared" si="11"/>
        <v>716</v>
      </c>
      <c r="B719" s="1">
        <v>43801</v>
      </c>
      <c r="C719" s="18">
        <f>+YEAR(datos_arg[[#This Row],[Fecha]])</f>
        <v>2019</v>
      </c>
      <c r="D719" s="18">
        <f>+MONTH(datos_arg[[#This Row],[Fecha]])</f>
        <v>12</v>
      </c>
      <c r="E719" s="14" t="s">
        <v>1015</v>
      </c>
      <c r="F719" s="14" t="s">
        <v>403</v>
      </c>
      <c r="G719" s="14" t="s">
        <v>5382</v>
      </c>
      <c r="H719" s="14" t="s">
        <v>532</v>
      </c>
      <c r="I719" s="14" t="s">
        <v>7132</v>
      </c>
      <c r="J719" s="14" t="s">
        <v>425</v>
      </c>
      <c r="K719" s="14" t="s">
        <v>421</v>
      </c>
      <c r="L719" s="14" t="s">
        <v>421</v>
      </c>
      <c r="M719" s="14" t="s">
        <v>838</v>
      </c>
      <c r="N719" s="14" t="s">
        <v>58</v>
      </c>
      <c r="O719" s="14" t="s">
        <v>531</v>
      </c>
      <c r="P719" s="14"/>
      <c r="Q719" s="14"/>
      <c r="R719" s="14" t="s">
        <v>5382</v>
      </c>
      <c r="S719" s="14" t="s">
        <v>439</v>
      </c>
      <c r="T719" s="35">
        <v>1000</v>
      </c>
      <c r="U719" s="14" t="s">
        <v>4</v>
      </c>
      <c r="V719" s="14">
        <v>68</v>
      </c>
      <c r="W719" s="16">
        <f>+IF(datos_arg[[#This Row],[Moneda]]="ARS",datos_arg[[#This Row],[Monto]],datos_arg[[#This Row],[Monto]]*datos_arg[[#This Row],[TC]])</f>
        <v>1000</v>
      </c>
      <c r="X719" s="16">
        <f>IFERROR(IF(datos_arg[[#This Row],[Moneda]]="USD",datos_arg[[#This Row],[Monto]],datos_arg[[#This Row],[Monto]]/datos_arg[[#This Row],[TC]]),0)</f>
        <v>14.705882352941176</v>
      </c>
      <c r="Y719" s="14"/>
    </row>
    <row r="720" spans="1:25" ht="15" customHeight="1" x14ac:dyDescent="0.25">
      <c r="A720" s="14">
        <f t="shared" si="11"/>
        <v>717</v>
      </c>
      <c r="B720" s="1">
        <v>43801</v>
      </c>
      <c r="C720" s="18">
        <f>+YEAR(datos_arg[[#This Row],[Fecha]])</f>
        <v>2019</v>
      </c>
      <c r="D720" s="18">
        <f>+MONTH(datos_arg[[#This Row],[Fecha]])</f>
        <v>12</v>
      </c>
      <c r="E720" s="14" t="s">
        <v>1015</v>
      </c>
      <c r="F720" s="14" t="s">
        <v>403</v>
      </c>
      <c r="G720" s="14" t="s">
        <v>5383</v>
      </c>
      <c r="H720" s="14" t="s">
        <v>532</v>
      </c>
      <c r="I720" s="14" t="s">
        <v>7132</v>
      </c>
      <c r="J720" s="14" t="s">
        <v>425</v>
      </c>
      <c r="K720" s="14" t="s">
        <v>421</v>
      </c>
      <c r="L720" s="14" t="s">
        <v>421</v>
      </c>
      <c r="M720" s="14" t="s">
        <v>158</v>
      </c>
      <c r="N720" s="14" t="s">
        <v>58</v>
      </c>
      <c r="O720" s="14" t="s">
        <v>279</v>
      </c>
      <c r="P720" s="14"/>
      <c r="Q720" s="14"/>
      <c r="R720" s="14" t="s">
        <v>5383</v>
      </c>
      <c r="S720" s="14" t="s">
        <v>439</v>
      </c>
      <c r="T720" s="35">
        <v>2200</v>
      </c>
      <c r="U720" s="14" t="s">
        <v>4</v>
      </c>
      <c r="V720" s="14">
        <v>68</v>
      </c>
      <c r="W720" s="16">
        <f>+IF(datos_arg[[#This Row],[Moneda]]="ARS",datos_arg[[#This Row],[Monto]],datos_arg[[#This Row],[Monto]]*datos_arg[[#This Row],[TC]])</f>
        <v>2200</v>
      </c>
      <c r="X720" s="16">
        <f>IFERROR(IF(datos_arg[[#This Row],[Moneda]]="USD",datos_arg[[#This Row],[Monto]],datos_arg[[#This Row],[Monto]]/datos_arg[[#This Row],[TC]]),0)</f>
        <v>32.352941176470587</v>
      </c>
      <c r="Y720" s="14"/>
    </row>
    <row r="721" spans="1:25" ht="15" customHeight="1" x14ac:dyDescent="0.25">
      <c r="A721" s="14">
        <f t="shared" si="11"/>
        <v>718</v>
      </c>
      <c r="B721" s="1">
        <v>43801</v>
      </c>
      <c r="C721" s="18">
        <f>+YEAR(datos_arg[[#This Row],[Fecha]])</f>
        <v>2019</v>
      </c>
      <c r="D721" s="18">
        <f>+MONTH(datos_arg[[#This Row],[Fecha]])</f>
        <v>12</v>
      </c>
      <c r="E721" s="14" t="s">
        <v>5358</v>
      </c>
      <c r="F721" s="14" t="s">
        <v>969</v>
      </c>
      <c r="G721" s="14"/>
      <c r="H721" s="14" t="s">
        <v>433</v>
      </c>
      <c r="I721" s="14" t="s">
        <v>955</v>
      </c>
      <c r="J721" s="14" t="s">
        <v>425</v>
      </c>
      <c r="K721" s="14"/>
      <c r="L721" s="14" t="s">
        <v>425</v>
      </c>
      <c r="M721" s="14" t="s">
        <v>616</v>
      </c>
      <c r="N721" s="14" t="s">
        <v>853</v>
      </c>
      <c r="O721" s="14" t="s">
        <v>577</v>
      </c>
      <c r="P721" s="14"/>
      <c r="Q721" s="14">
        <v>1</v>
      </c>
      <c r="R721" s="14" t="s">
        <v>969</v>
      </c>
      <c r="S721" s="14" t="s">
        <v>439</v>
      </c>
      <c r="T721" s="35">
        <v>43000</v>
      </c>
      <c r="U721" s="14" t="s">
        <v>4</v>
      </c>
      <c r="V721" s="14">
        <v>68.2</v>
      </c>
      <c r="W721" s="16">
        <f>+IF(datos_arg[[#This Row],[Moneda]]="ARS",datos_arg[[#This Row],[Monto]],datos_arg[[#This Row],[Monto]]*datos_arg[[#This Row],[TC]])</f>
        <v>43000</v>
      </c>
      <c r="X721" s="16">
        <f>IFERROR(IF(datos_arg[[#This Row],[Moneda]]="USD",datos_arg[[#This Row],[Monto]],datos_arg[[#This Row],[Monto]]/datos_arg[[#This Row],[TC]]),0)</f>
        <v>630.49853372434018</v>
      </c>
      <c r="Y721" s="14"/>
    </row>
    <row r="722" spans="1:25" ht="15" customHeight="1" x14ac:dyDescent="0.25">
      <c r="A722" s="14">
        <f t="shared" si="11"/>
        <v>719</v>
      </c>
      <c r="B722" s="1">
        <v>43801</v>
      </c>
      <c r="C722" s="18">
        <f>+YEAR(datos_arg[[#This Row],[Fecha]])</f>
        <v>2019</v>
      </c>
      <c r="D722" s="18">
        <f>+MONTH(datos_arg[[#This Row],[Fecha]])</f>
        <v>12</v>
      </c>
      <c r="E722" s="14" t="s">
        <v>1016</v>
      </c>
      <c r="F722" s="14" t="s">
        <v>404</v>
      </c>
      <c r="G722" s="14"/>
      <c r="H722" s="14" t="s">
        <v>433</v>
      </c>
      <c r="I722" s="14" t="s">
        <v>955</v>
      </c>
      <c r="J722" s="14" t="s">
        <v>425</v>
      </c>
      <c r="K722" s="14"/>
      <c r="L722" s="14" t="s">
        <v>425</v>
      </c>
      <c r="M722" s="14" t="s">
        <v>854</v>
      </c>
      <c r="N722" s="14" t="s">
        <v>854</v>
      </c>
      <c r="O722" s="14" t="s">
        <v>855</v>
      </c>
      <c r="P722" s="14"/>
      <c r="Q722" s="14"/>
      <c r="R722" s="14" t="s">
        <v>404</v>
      </c>
      <c r="S722" s="14" t="s">
        <v>439</v>
      </c>
      <c r="T722" s="35">
        <v>9500</v>
      </c>
      <c r="U722" s="14" t="s">
        <v>4</v>
      </c>
      <c r="V722" s="14">
        <v>68.2</v>
      </c>
      <c r="W722" s="16">
        <f>+IF(datos_arg[[#This Row],[Moneda]]="ARS",datos_arg[[#This Row],[Monto]],datos_arg[[#This Row],[Monto]]*datos_arg[[#This Row],[TC]])</f>
        <v>9500</v>
      </c>
      <c r="X722" s="16">
        <f>IFERROR(IF(datos_arg[[#This Row],[Moneda]]="USD",datos_arg[[#This Row],[Monto]],datos_arg[[#This Row],[Monto]]/datos_arg[[#This Row],[TC]]),0)</f>
        <v>139.29618768328444</v>
      </c>
      <c r="Y722" s="14"/>
    </row>
    <row r="723" spans="1:25" ht="15" customHeight="1" x14ac:dyDescent="0.25">
      <c r="A723" s="14">
        <f t="shared" si="11"/>
        <v>720</v>
      </c>
      <c r="B723" s="1">
        <v>43801</v>
      </c>
      <c r="C723" s="18">
        <f>+YEAR(datos_arg[[#This Row],[Fecha]])</f>
        <v>2019</v>
      </c>
      <c r="D723" s="18">
        <f>+MONTH(datos_arg[[#This Row],[Fecha]])</f>
        <v>12</v>
      </c>
      <c r="E723" s="14" t="s">
        <v>449</v>
      </c>
      <c r="F723" s="14" t="s">
        <v>523</v>
      </c>
      <c r="G723" s="14"/>
      <c r="H723" s="14" t="s">
        <v>7132</v>
      </c>
      <c r="I723" s="14" t="s">
        <v>7132</v>
      </c>
      <c r="J723" s="14" t="s">
        <v>425</v>
      </c>
      <c r="K723" s="14"/>
      <c r="L723" s="14" t="s">
        <v>425</v>
      </c>
      <c r="M723" s="14" t="s">
        <v>515</v>
      </c>
      <c r="N723" s="14" t="s">
        <v>515</v>
      </c>
      <c r="O723" s="14"/>
      <c r="P723" s="14"/>
      <c r="Q723" s="14"/>
      <c r="R723" s="14" t="s">
        <v>523</v>
      </c>
      <c r="S723" s="14" t="s">
        <v>439</v>
      </c>
      <c r="T723" s="35">
        <v>600</v>
      </c>
      <c r="U723" s="14" t="s">
        <v>4</v>
      </c>
      <c r="V723" s="14">
        <v>68</v>
      </c>
      <c r="W723" s="16">
        <f>+IF(datos_arg[[#This Row],[Moneda]]="ARS",datos_arg[[#This Row],[Monto]],datos_arg[[#This Row],[Monto]]*datos_arg[[#This Row],[TC]])</f>
        <v>600</v>
      </c>
      <c r="X723" s="16">
        <f>IFERROR(IF(datos_arg[[#This Row],[Moneda]]="USD",datos_arg[[#This Row],[Monto]],datos_arg[[#This Row],[Monto]]/datos_arg[[#This Row],[TC]]),0)</f>
        <v>8.8235294117647065</v>
      </c>
      <c r="Y723" s="14"/>
    </row>
    <row r="724" spans="1:25" x14ac:dyDescent="0.25">
      <c r="A724" s="14">
        <f t="shared" si="11"/>
        <v>721</v>
      </c>
      <c r="B724" s="1">
        <v>43801</v>
      </c>
      <c r="C724" s="18">
        <f>+YEAR(datos_arg[[#This Row],[Fecha]])</f>
        <v>2019</v>
      </c>
      <c r="D724" s="18">
        <f>+MONTH(datos_arg[[#This Row],[Fecha]])</f>
        <v>12</v>
      </c>
      <c r="E724" s="14" t="s">
        <v>408</v>
      </c>
      <c r="F724" s="14" t="s">
        <v>69</v>
      </c>
      <c r="G724" s="14"/>
      <c r="H724" s="14" t="s">
        <v>7132</v>
      </c>
      <c r="I724" s="14" t="s">
        <v>7132</v>
      </c>
      <c r="J724" s="14" t="s">
        <v>425</v>
      </c>
      <c r="K724" s="14"/>
      <c r="L724" s="14" t="s">
        <v>425</v>
      </c>
      <c r="M724" s="14" t="s">
        <v>556</v>
      </c>
      <c r="N724" s="14" t="s">
        <v>556</v>
      </c>
      <c r="O724" s="14"/>
      <c r="P724" s="14"/>
      <c r="Q724" s="14"/>
      <c r="R724" s="14" t="s">
        <v>439</v>
      </c>
      <c r="S724" s="14" t="s">
        <v>440</v>
      </c>
      <c r="T724" s="35">
        <v>3500</v>
      </c>
      <c r="U724" s="14" t="s">
        <v>2</v>
      </c>
      <c r="V724" s="14">
        <v>68.2</v>
      </c>
      <c r="W724" s="16">
        <f>+IF(datos_arg[[#This Row],[Moneda]]="ARS",datos_arg[[#This Row],[Monto]],datos_arg[[#This Row],[Monto]]*datos_arg[[#This Row],[TC]])</f>
        <v>238700</v>
      </c>
      <c r="X724" s="16">
        <f>IFERROR(IF(datos_arg[[#This Row],[Moneda]]="USD",datos_arg[[#This Row],[Monto]],datos_arg[[#This Row],[Monto]]/datos_arg[[#This Row],[TC]]),0)</f>
        <v>3500</v>
      </c>
      <c r="Y724" s="14"/>
    </row>
    <row r="725" spans="1:25" ht="15" customHeight="1" x14ac:dyDescent="0.25">
      <c r="A725" s="14">
        <f t="shared" si="11"/>
        <v>722</v>
      </c>
      <c r="B725" s="1">
        <v>43801</v>
      </c>
      <c r="C725" s="18">
        <f>+YEAR(datos_arg[[#This Row],[Fecha]])</f>
        <v>2019</v>
      </c>
      <c r="D725" s="18">
        <f>+MONTH(datos_arg[[#This Row],[Fecha]])</f>
        <v>12</v>
      </c>
      <c r="E725" s="14" t="s">
        <v>408</v>
      </c>
      <c r="F725" s="14" t="s">
        <v>406</v>
      </c>
      <c r="G725" s="14"/>
      <c r="H725" s="14" t="s">
        <v>7132</v>
      </c>
      <c r="I725" s="14" t="s">
        <v>7132</v>
      </c>
      <c r="J725" s="14" t="s">
        <v>425</v>
      </c>
      <c r="K725" s="14"/>
      <c r="L725" s="14" t="s">
        <v>425</v>
      </c>
      <c r="M725" s="14" t="s">
        <v>120</v>
      </c>
      <c r="N725" s="14" t="s">
        <v>120</v>
      </c>
      <c r="O725" s="14" t="s">
        <v>527</v>
      </c>
      <c r="P725" s="14"/>
      <c r="Q725" s="14"/>
      <c r="R725" s="14" t="s">
        <v>440</v>
      </c>
      <c r="S725" s="14" t="s">
        <v>6774</v>
      </c>
      <c r="T725" s="35">
        <v>50000</v>
      </c>
      <c r="U725" s="14" t="s">
        <v>2</v>
      </c>
      <c r="V725" s="14">
        <v>68</v>
      </c>
      <c r="W725" s="16">
        <f>+IF(datos_arg[[#This Row],[Moneda]]="ARS",datos_arg[[#This Row],[Monto]],datos_arg[[#This Row],[Monto]]*datos_arg[[#This Row],[TC]])</f>
        <v>3400000</v>
      </c>
      <c r="X725" s="16">
        <f>IFERROR(IF(datos_arg[[#This Row],[Moneda]]="USD",datos_arg[[#This Row],[Monto]],datos_arg[[#This Row],[Monto]]/datos_arg[[#This Row],[TC]]),0)</f>
        <v>50000</v>
      </c>
      <c r="Y725" s="14"/>
    </row>
    <row r="726" spans="1:25" ht="15" customHeight="1" x14ac:dyDescent="0.25">
      <c r="A726" s="14">
        <f t="shared" si="11"/>
        <v>723</v>
      </c>
      <c r="B726" s="1">
        <v>43801</v>
      </c>
      <c r="C726" s="18">
        <f>+YEAR(datos_arg[[#This Row],[Fecha]])</f>
        <v>2019</v>
      </c>
      <c r="D726" s="18">
        <f>+MONTH(datos_arg[[#This Row],[Fecha]])</f>
        <v>12</v>
      </c>
      <c r="E726" s="14" t="s">
        <v>1015</v>
      </c>
      <c r="F726" s="14" t="s">
        <v>403</v>
      </c>
      <c r="G726" s="14" t="s">
        <v>5382</v>
      </c>
      <c r="H726" s="14" t="s">
        <v>8103</v>
      </c>
      <c r="I726" s="14" t="s">
        <v>8104</v>
      </c>
      <c r="J726" s="14" t="s">
        <v>472</v>
      </c>
      <c r="K726" s="14" t="s">
        <v>421</v>
      </c>
      <c r="L726" s="14" t="s">
        <v>421</v>
      </c>
      <c r="M726" s="14" t="s">
        <v>558</v>
      </c>
      <c r="N726" s="14" t="s">
        <v>162</v>
      </c>
      <c r="O726" s="14" t="s">
        <v>851</v>
      </c>
      <c r="P726" s="14"/>
      <c r="Q726" s="14"/>
      <c r="R726" s="14" t="s">
        <v>5382</v>
      </c>
      <c r="S726" s="14" t="s">
        <v>439</v>
      </c>
      <c r="T726" s="35">
        <v>962</v>
      </c>
      <c r="U726" s="14" t="s">
        <v>4</v>
      </c>
      <c r="V726" s="14">
        <v>68</v>
      </c>
      <c r="W726" s="16">
        <f>+IF(datos_arg[[#This Row],[Moneda]]="ARS",datos_arg[[#This Row],[Monto]],datos_arg[[#This Row],[Monto]]*datos_arg[[#This Row],[TC]])</f>
        <v>962</v>
      </c>
      <c r="X726" s="16">
        <f>IFERROR(IF(datos_arg[[#This Row],[Moneda]]="USD",datos_arg[[#This Row],[Monto]],datos_arg[[#This Row],[Monto]]/datos_arg[[#This Row],[TC]]),0)</f>
        <v>14.147058823529411</v>
      </c>
      <c r="Y726" s="14"/>
    </row>
    <row r="727" spans="1:25" ht="15" customHeight="1" x14ac:dyDescent="0.25">
      <c r="A727" s="14">
        <f t="shared" si="11"/>
        <v>724</v>
      </c>
      <c r="B727" s="1">
        <v>43801</v>
      </c>
      <c r="C727" s="18">
        <f>+YEAR(datos_arg[[#This Row],[Fecha]])</f>
        <v>2019</v>
      </c>
      <c r="D727" s="18">
        <f>+MONTH(datos_arg[[#This Row],[Fecha]])</f>
        <v>12</v>
      </c>
      <c r="E727" s="14" t="s">
        <v>1015</v>
      </c>
      <c r="F727" s="14" t="s">
        <v>430</v>
      </c>
      <c r="G727" s="14"/>
      <c r="H727" s="14" t="s">
        <v>7132</v>
      </c>
      <c r="I727" s="14" t="s">
        <v>7132</v>
      </c>
      <c r="J727" s="14" t="s">
        <v>425</v>
      </c>
      <c r="K727" s="14"/>
      <c r="L727" s="14" t="s">
        <v>425</v>
      </c>
      <c r="M727" s="14" t="s">
        <v>60</v>
      </c>
      <c r="N727" s="14" t="s">
        <v>26</v>
      </c>
      <c r="O727" s="14"/>
      <c r="P727" s="14"/>
      <c r="Q727" s="14"/>
      <c r="R727" s="14" t="s">
        <v>430</v>
      </c>
      <c r="S727" s="14" t="s">
        <v>439</v>
      </c>
      <c r="T727" s="35">
        <v>1415</v>
      </c>
      <c r="U727" s="14" t="s">
        <v>4</v>
      </c>
      <c r="V727" s="14">
        <v>68</v>
      </c>
      <c r="W727" s="16">
        <f>+IF(datos_arg[[#This Row],[Moneda]]="ARS",datos_arg[[#This Row],[Monto]],datos_arg[[#This Row],[Monto]]*datos_arg[[#This Row],[TC]])</f>
        <v>1415</v>
      </c>
      <c r="X727" s="16">
        <f>IFERROR(IF(datos_arg[[#This Row],[Moneda]]="USD",datos_arg[[#This Row],[Monto]],datos_arg[[#This Row],[Monto]]/datos_arg[[#This Row],[TC]]),0)</f>
        <v>20.808823529411764</v>
      </c>
      <c r="Y727" s="14"/>
    </row>
    <row r="728" spans="1:25" ht="15" customHeight="1" x14ac:dyDescent="0.25">
      <c r="A728" s="14">
        <f t="shared" si="11"/>
        <v>725</v>
      </c>
      <c r="B728" s="1">
        <v>43802</v>
      </c>
      <c r="C728" s="18">
        <f>+YEAR(datos_arg[[#This Row],[Fecha]])</f>
        <v>2019</v>
      </c>
      <c r="D728" s="18">
        <f>+MONTH(datos_arg[[#This Row],[Fecha]])</f>
        <v>12</v>
      </c>
      <c r="E728" s="14" t="s">
        <v>617</v>
      </c>
      <c r="F728" s="14" t="s">
        <v>8101</v>
      </c>
      <c r="G728" s="14"/>
      <c r="H728" s="14" t="s">
        <v>8103</v>
      </c>
      <c r="I728" s="14" t="s">
        <v>8104</v>
      </c>
      <c r="J728" s="14" t="s">
        <v>422</v>
      </c>
      <c r="K728" s="14" t="s">
        <v>420</v>
      </c>
      <c r="L728" s="14" t="s">
        <v>426</v>
      </c>
      <c r="M728" s="14" t="s">
        <v>861</v>
      </c>
      <c r="N728" s="14" t="s">
        <v>16</v>
      </c>
      <c r="O728" s="14" t="s">
        <v>862</v>
      </c>
      <c r="P728" s="14"/>
      <c r="Q728" s="14">
        <v>1</v>
      </c>
      <c r="R728" s="14" t="s">
        <v>8101</v>
      </c>
      <c r="S728" s="14" t="s">
        <v>439</v>
      </c>
      <c r="T728" s="35">
        <v>4190</v>
      </c>
      <c r="U728" s="14" t="s">
        <v>4</v>
      </c>
      <c r="V728" s="14">
        <v>68.2</v>
      </c>
      <c r="W728" s="16">
        <f>+IF(datos_arg[[#This Row],[Moneda]]="ARS",datos_arg[[#This Row],[Monto]],datos_arg[[#This Row],[Monto]]*datos_arg[[#This Row],[TC]])</f>
        <v>4190</v>
      </c>
      <c r="X728" s="16">
        <f>IFERROR(IF(datos_arg[[#This Row],[Moneda]]="USD",datos_arg[[#This Row],[Monto]],datos_arg[[#This Row],[Monto]]/datos_arg[[#This Row],[TC]]),0)</f>
        <v>61.436950146627566</v>
      </c>
      <c r="Y728" s="14"/>
    </row>
    <row r="729" spans="1:25" ht="15" customHeight="1" x14ac:dyDescent="0.25">
      <c r="A729" s="14">
        <f t="shared" si="11"/>
        <v>726</v>
      </c>
      <c r="B729" s="1">
        <v>43802</v>
      </c>
      <c r="C729" s="18">
        <f>+YEAR(datos_arg[[#This Row],[Fecha]])</f>
        <v>2019</v>
      </c>
      <c r="D729" s="18">
        <f>+MONTH(datos_arg[[#This Row],[Fecha]])</f>
        <v>12</v>
      </c>
      <c r="E729" s="14" t="s">
        <v>617</v>
      </c>
      <c r="F729" s="14" t="s">
        <v>8101</v>
      </c>
      <c r="G729" s="14"/>
      <c r="H729" s="14" t="s">
        <v>8103</v>
      </c>
      <c r="I729" s="14" t="s">
        <v>8104</v>
      </c>
      <c r="J729" s="14" t="s">
        <v>6650</v>
      </c>
      <c r="K729" s="14" t="s">
        <v>422</v>
      </c>
      <c r="L729" s="14" t="s">
        <v>422</v>
      </c>
      <c r="M729" s="14" t="s">
        <v>902</v>
      </c>
      <c r="N729" s="14" t="s">
        <v>859</v>
      </c>
      <c r="O729" s="14" t="s">
        <v>1666</v>
      </c>
      <c r="P729" s="14"/>
      <c r="Q729" s="14">
        <v>1</v>
      </c>
      <c r="R729" s="14" t="s">
        <v>8101</v>
      </c>
      <c r="S729" s="14" t="s">
        <v>439</v>
      </c>
      <c r="T729" s="35">
        <v>4680</v>
      </c>
      <c r="U729" s="14" t="s">
        <v>4</v>
      </c>
      <c r="V729" s="14">
        <v>68.2</v>
      </c>
      <c r="W729" s="16">
        <f>+IF(datos_arg[[#This Row],[Moneda]]="ARS",datos_arg[[#This Row],[Monto]],datos_arg[[#This Row],[Monto]]*datos_arg[[#This Row],[TC]])</f>
        <v>4680</v>
      </c>
      <c r="X729" s="16">
        <f>IFERROR(IF(datos_arg[[#This Row],[Moneda]]="USD",datos_arg[[#This Row],[Monto]],datos_arg[[#This Row],[Monto]]/datos_arg[[#This Row],[TC]]),0)</f>
        <v>68.621700879765399</v>
      </c>
      <c r="Y729" s="14"/>
    </row>
    <row r="730" spans="1:25" ht="15" customHeight="1" x14ac:dyDescent="0.25">
      <c r="A730" s="14">
        <f t="shared" si="11"/>
        <v>727</v>
      </c>
      <c r="B730" s="1">
        <v>43802</v>
      </c>
      <c r="C730" s="18">
        <f>+YEAR(datos_arg[[#This Row],[Fecha]])</f>
        <v>2019</v>
      </c>
      <c r="D730" s="18">
        <f>+MONTH(datos_arg[[#This Row],[Fecha]])</f>
        <v>12</v>
      </c>
      <c r="E730" s="14" t="s">
        <v>1016</v>
      </c>
      <c r="F730" s="14" t="s">
        <v>404</v>
      </c>
      <c r="G730" s="14"/>
      <c r="H730" s="14" t="s">
        <v>7132</v>
      </c>
      <c r="I730" s="14" t="s">
        <v>7132</v>
      </c>
      <c r="J730" s="14" t="s">
        <v>425</v>
      </c>
      <c r="K730" s="14"/>
      <c r="L730" s="14" t="s">
        <v>425</v>
      </c>
      <c r="M730" s="14" t="s">
        <v>863</v>
      </c>
      <c r="N730" s="14" t="s">
        <v>863</v>
      </c>
      <c r="O730" s="14" t="s">
        <v>864</v>
      </c>
      <c r="P730" s="14"/>
      <c r="Q730" s="14"/>
      <c r="R730" s="14" t="s">
        <v>404</v>
      </c>
      <c r="S730" s="14" t="s">
        <v>439</v>
      </c>
      <c r="T730" s="35">
        <v>20000</v>
      </c>
      <c r="U730" s="14" t="s">
        <v>4</v>
      </c>
      <c r="V730" s="14">
        <v>68.2</v>
      </c>
      <c r="W730" s="16">
        <f>+IF(datos_arg[[#This Row],[Moneda]]="ARS",datos_arg[[#This Row],[Monto]],datos_arg[[#This Row],[Monto]]*datos_arg[[#This Row],[TC]])</f>
        <v>20000</v>
      </c>
      <c r="X730" s="16">
        <f>IFERROR(IF(datos_arg[[#This Row],[Moneda]]="USD",datos_arg[[#This Row],[Monto]],datos_arg[[#This Row],[Monto]]/datos_arg[[#This Row],[TC]]),0)</f>
        <v>293.25513196480938</v>
      </c>
      <c r="Y730" s="14"/>
    </row>
    <row r="731" spans="1:25" x14ac:dyDescent="0.25">
      <c r="A731" s="14">
        <f t="shared" si="11"/>
        <v>728</v>
      </c>
      <c r="B731" s="1">
        <v>43802</v>
      </c>
      <c r="C731" s="18">
        <f>+YEAR(datos_arg[[#This Row],[Fecha]])</f>
        <v>2019</v>
      </c>
      <c r="D731" s="18">
        <f>+MONTH(datos_arg[[#This Row],[Fecha]])</f>
        <v>12</v>
      </c>
      <c r="E731" s="14" t="s">
        <v>1016</v>
      </c>
      <c r="F731" s="14" t="s">
        <v>404</v>
      </c>
      <c r="G731" s="14"/>
      <c r="H731" s="14" t="s">
        <v>7132</v>
      </c>
      <c r="I731" s="14" t="s">
        <v>7132</v>
      </c>
      <c r="J731" s="14" t="s">
        <v>425</v>
      </c>
      <c r="K731" s="14"/>
      <c r="L731" s="14" t="s">
        <v>425</v>
      </c>
      <c r="M731" s="14" t="s">
        <v>866</v>
      </c>
      <c r="N731" s="14" t="s">
        <v>866</v>
      </c>
      <c r="O731" s="14"/>
      <c r="P731" s="14"/>
      <c r="Q731" s="14"/>
      <c r="R731" s="14" t="s">
        <v>404</v>
      </c>
      <c r="S731" s="14" t="s">
        <v>440</v>
      </c>
      <c r="T731" s="35">
        <v>200</v>
      </c>
      <c r="U731" s="14" t="s">
        <v>2</v>
      </c>
      <c r="V731" s="14">
        <v>68.2</v>
      </c>
      <c r="W731" s="16">
        <f>+IF(datos_arg[[#This Row],[Moneda]]="ARS",datos_arg[[#This Row],[Monto]],datos_arg[[#This Row],[Monto]]*datos_arg[[#This Row],[TC]])</f>
        <v>13640</v>
      </c>
      <c r="X731" s="16">
        <f>IFERROR(IF(datos_arg[[#This Row],[Moneda]]="USD",datos_arg[[#This Row],[Monto]],datos_arg[[#This Row],[Monto]]/datos_arg[[#This Row],[TC]]),0)</f>
        <v>200</v>
      </c>
      <c r="Y731" s="14"/>
    </row>
    <row r="732" spans="1:25" x14ac:dyDescent="0.25">
      <c r="A732" s="14">
        <f t="shared" si="11"/>
        <v>729</v>
      </c>
      <c r="B732" s="1">
        <v>43802</v>
      </c>
      <c r="C732" s="18">
        <f>+YEAR(datos_arg[[#This Row],[Fecha]])</f>
        <v>2019</v>
      </c>
      <c r="D732" s="18">
        <f>+MONTH(datos_arg[[#This Row],[Fecha]])</f>
        <v>12</v>
      </c>
      <c r="E732" s="14" t="s">
        <v>1016</v>
      </c>
      <c r="F732" s="14" t="s">
        <v>5364</v>
      </c>
      <c r="G732" s="14" t="s">
        <v>6703</v>
      </c>
      <c r="H732" s="14" t="s">
        <v>7132</v>
      </c>
      <c r="I732" s="14" t="s">
        <v>7132</v>
      </c>
      <c r="J732" s="14" t="s">
        <v>425</v>
      </c>
      <c r="K732" s="14"/>
      <c r="L732" s="14" t="s">
        <v>425</v>
      </c>
      <c r="M732" s="14" t="s">
        <v>214</v>
      </c>
      <c r="N732" s="14" t="s">
        <v>214</v>
      </c>
      <c r="O732" s="14"/>
      <c r="P732" s="14"/>
      <c r="Q732" s="14"/>
      <c r="R732" s="14" t="s">
        <v>5364</v>
      </c>
      <c r="S732" s="14" t="s">
        <v>440</v>
      </c>
      <c r="T732" s="35">
        <v>2500</v>
      </c>
      <c r="U732" s="14" t="s">
        <v>2</v>
      </c>
      <c r="V732" s="14">
        <v>68.2</v>
      </c>
      <c r="W732" s="16">
        <f>+IF(datos_arg[[#This Row],[Moneda]]="ARS",datos_arg[[#This Row],[Monto]],datos_arg[[#This Row],[Monto]]*datos_arg[[#This Row],[TC]])</f>
        <v>170500</v>
      </c>
      <c r="X732" s="16">
        <f>IFERROR(IF(datos_arg[[#This Row],[Moneda]]="USD",datos_arg[[#This Row],[Monto]],datos_arg[[#This Row],[Monto]]/datos_arg[[#This Row],[TC]]),0)</f>
        <v>2500</v>
      </c>
      <c r="Y732" s="14"/>
    </row>
    <row r="733" spans="1:25" x14ac:dyDescent="0.25">
      <c r="A733" s="14">
        <f t="shared" si="11"/>
        <v>730</v>
      </c>
      <c r="B733" s="1">
        <v>43802</v>
      </c>
      <c r="C733" s="18">
        <f>+YEAR(datos_arg[[#This Row],[Fecha]])</f>
        <v>2019</v>
      </c>
      <c r="D733" s="18">
        <f>+MONTH(datos_arg[[#This Row],[Fecha]])</f>
        <v>12</v>
      </c>
      <c r="E733" s="14" t="s">
        <v>1016</v>
      </c>
      <c r="F733" s="14" t="s">
        <v>5364</v>
      </c>
      <c r="G733" s="14" t="s">
        <v>6700</v>
      </c>
      <c r="H733" s="14" t="s">
        <v>7132</v>
      </c>
      <c r="I733" s="14" t="s">
        <v>7132</v>
      </c>
      <c r="J733" s="14" t="s">
        <v>425</v>
      </c>
      <c r="K733" s="14"/>
      <c r="L733" s="14" t="s">
        <v>425</v>
      </c>
      <c r="M733" s="14" t="s">
        <v>119</v>
      </c>
      <c r="N733" s="14" t="s">
        <v>119</v>
      </c>
      <c r="O733" s="14"/>
      <c r="P733" s="14"/>
      <c r="Q733" s="14"/>
      <c r="R733" s="14" t="s">
        <v>5364</v>
      </c>
      <c r="S733" s="14" t="s">
        <v>440</v>
      </c>
      <c r="T733" s="35">
        <v>2200</v>
      </c>
      <c r="U733" s="14" t="s">
        <v>2</v>
      </c>
      <c r="V733" s="14">
        <v>68.2</v>
      </c>
      <c r="W733" s="16">
        <f>+IF(datos_arg[[#This Row],[Moneda]]="ARS",datos_arg[[#This Row],[Monto]],datos_arg[[#This Row],[Monto]]*datos_arg[[#This Row],[TC]])</f>
        <v>150040</v>
      </c>
      <c r="X733" s="16">
        <f>IFERROR(IF(datos_arg[[#This Row],[Moneda]]="USD",datos_arg[[#This Row],[Monto]],datos_arg[[#This Row],[Monto]]/datos_arg[[#This Row],[TC]]),0)</f>
        <v>2200</v>
      </c>
      <c r="Y733" s="14"/>
    </row>
    <row r="734" spans="1:25" x14ac:dyDescent="0.25">
      <c r="A734" s="14">
        <f t="shared" si="11"/>
        <v>731</v>
      </c>
      <c r="B734" s="1">
        <v>43802</v>
      </c>
      <c r="C734" s="18">
        <f>+YEAR(datos_arg[[#This Row],[Fecha]])</f>
        <v>2019</v>
      </c>
      <c r="D734" s="18">
        <f>+MONTH(datos_arg[[#This Row],[Fecha]])</f>
        <v>12</v>
      </c>
      <c r="E734" s="14" t="s">
        <v>1016</v>
      </c>
      <c r="F734" s="14" t="s">
        <v>5365</v>
      </c>
      <c r="G734" s="14" t="s">
        <v>6698</v>
      </c>
      <c r="H734" s="14" t="s">
        <v>7132</v>
      </c>
      <c r="I734" s="14" t="s">
        <v>7132</v>
      </c>
      <c r="J734" s="14" t="s">
        <v>425</v>
      </c>
      <c r="K734" s="14"/>
      <c r="L734" s="14" t="s">
        <v>425</v>
      </c>
      <c r="M734" s="14" t="s">
        <v>150</v>
      </c>
      <c r="N734" s="14" t="s">
        <v>150</v>
      </c>
      <c r="O734" s="14"/>
      <c r="P734" s="14"/>
      <c r="Q734" s="14"/>
      <c r="R734" s="14" t="s">
        <v>5365</v>
      </c>
      <c r="S734" s="14" t="s">
        <v>440</v>
      </c>
      <c r="T734" s="35">
        <v>700</v>
      </c>
      <c r="U734" s="14" t="s">
        <v>2</v>
      </c>
      <c r="V734" s="14">
        <v>68.2</v>
      </c>
      <c r="W734" s="16">
        <f>+IF(datos_arg[[#This Row],[Moneda]]="ARS",datos_arg[[#This Row],[Monto]],datos_arg[[#This Row],[Monto]]*datos_arg[[#This Row],[TC]])</f>
        <v>47740</v>
      </c>
      <c r="X734" s="16">
        <f>IFERROR(IF(datos_arg[[#This Row],[Moneda]]="USD",datos_arg[[#This Row],[Monto]],datos_arg[[#This Row],[Monto]]/datos_arg[[#This Row],[TC]]),0)</f>
        <v>700</v>
      </c>
      <c r="Y734" s="14"/>
    </row>
    <row r="735" spans="1:25" x14ac:dyDescent="0.25">
      <c r="A735" s="14">
        <f t="shared" si="11"/>
        <v>732</v>
      </c>
      <c r="B735" s="1">
        <v>43802</v>
      </c>
      <c r="C735" s="18">
        <f>+YEAR(datos_arg[[#This Row],[Fecha]])</f>
        <v>2019</v>
      </c>
      <c r="D735" s="18">
        <f>+MONTH(datos_arg[[#This Row],[Fecha]])</f>
        <v>12</v>
      </c>
      <c r="E735" s="14" t="s">
        <v>1016</v>
      </c>
      <c r="F735" s="14" t="s">
        <v>5364</v>
      </c>
      <c r="G735" s="14" t="s">
        <v>6700</v>
      </c>
      <c r="H735" s="14" t="s">
        <v>7132</v>
      </c>
      <c r="I735" s="14" t="s">
        <v>7132</v>
      </c>
      <c r="J735" s="14" t="s">
        <v>425</v>
      </c>
      <c r="K735" s="14"/>
      <c r="L735" s="14" t="s">
        <v>425</v>
      </c>
      <c r="M735" s="14" t="s">
        <v>128</v>
      </c>
      <c r="N735" s="14" t="s">
        <v>128</v>
      </c>
      <c r="O735" s="14"/>
      <c r="P735" s="14"/>
      <c r="Q735" s="14"/>
      <c r="R735" s="14" t="s">
        <v>5364</v>
      </c>
      <c r="S735" s="14" t="s">
        <v>440</v>
      </c>
      <c r="T735" s="35">
        <v>2800</v>
      </c>
      <c r="U735" s="14" t="s">
        <v>2</v>
      </c>
      <c r="V735" s="14">
        <v>68.2</v>
      </c>
      <c r="W735" s="16">
        <f>+IF(datos_arg[[#This Row],[Moneda]]="ARS",datos_arg[[#This Row],[Monto]],datos_arg[[#This Row],[Monto]]*datos_arg[[#This Row],[TC]])</f>
        <v>190960</v>
      </c>
      <c r="X735" s="16">
        <f>IFERROR(IF(datos_arg[[#This Row],[Moneda]]="USD",datos_arg[[#This Row],[Monto]],datos_arg[[#This Row],[Monto]]/datos_arg[[#This Row],[TC]]),0)</f>
        <v>2800</v>
      </c>
      <c r="Y735" s="14"/>
    </row>
    <row r="736" spans="1:25" ht="15" customHeight="1" x14ac:dyDescent="0.25">
      <c r="A736" s="14">
        <f t="shared" si="11"/>
        <v>733</v>
      </c>
      <c r="B736" s="1">
        <v>43802</v>
      </c>
      <c r="C736" s="18">
        <f>+YEAR(datos_arg[[#This Row],[Fecha]])</f>
        <v>2019</v>
      </c>
      <c r="D736" s="18">
        <f>+MONTH(datos_arg[[#This Row],[Fecha]])</f>
        <v>12</v>
      </c>
      <c r="E736" s="14" t="s">
        <v>1015</v>
      </c>
      <c r="F736" s="14" t="s">
        <v>403</v>
      </c>
      <c r="G736" s="14" t="s">
        <v>970</v>
      </c>
      <c r="H736" s="14" t="s">
        <v>7132</v>
      </c>
      <c r="I736" s="14" t="s">
        <v>7132</v>
      </c>
      <c r="J736" s="14" t="s">
        <v>425</v>
      </c>
      <c r="K736" s="14"/>
      <c r="L736" s="14" t="s">
        <v>425</v>
      </c>
      <c r="M736" s="14" t="s">
        <v>433</v>
      </c>
      <c r="N736" s="14" t="s">
        <v>856</v>
      </c>
      <c r="O736" s="14" t="s">
        <v>857</v>
      </c>
      <c r="P736" s="14"/>
      <c r="Q736" s="14"/>
      <c r="R736" s="14" t="s">
        <v>970</v>
      </c>
      <c r="S736" s="14" t="s">
        <v>439</v>
      </c>
      <c r="T736" s="35">
        <v>200</v>
      </c>
      <c r="U736" s="14" t="s">
        <v>4</v>
      </c>
      <c r="V736" s="14">
        <v>68.2</v>
      </c>
      <c r="W736" s="16">
        <f>+IF(datos_arg[[#This Row],[Moneda]]="ARS",datos_arg[[#This Row],[Monto]],datos_arg[[#This Row],[Monto]]*datos_arg[[#This Row],[TC]])</f>
        <v>200</v>
      </c>
      <c r="X736" s="16">
        <f>IFERROR(IF(datos_arg[[#This Row],[Moneda]]="USD",datos_arg[[#This Row],[Monto]],datos_arg[[#This Row],[Monto]]/datos_arg[[#This Row],[TC]]),0)</f>
        <v>2.9325513196480939</v>
      </c>
      <c r="Y736" s="14"/>
    </row>
    <row r="737" spans="1:25" ht="15" customHeight="1" x14ac:dyDescent="0.25">
      <c r="A737" s="14">
        <f t="shared" si="11"/>
        <v>734</v>
      </c>
      <c r="B737" s="1">
        <v>43802</v>
      </c>
      <c r="C737" s="18">
        <f>+YEAR(datos_arg[[#This Row],[Fecha]])</f>
        <v>2019</v>
      </c>
      <c r="D737" s="18">
        <f>+MONTH(datos_arg[[#This Row],[Fecha]])</f>
        <v>12</v>
      </c>
      <c r="E737" s="14" t="s">
        <v>449</v>
      </c>
      <c r="F737" s="14" t="s">
        <v>523</v>
      </c>
      <c r="G737" s="14"/>
      <c r="H737" s="14" t="s">
        <v>7132</v>
      </c>
      <c r="I737" s="14" t="s">
        <v>7132</v>
      </c>
      <c r="J737" s="14" t="s">
        <v>425</v>
      </c>
      <c r="K737" s="14"/>
      <c r="L737" s="14" t="s">
        <v>425</v>
      </c>
      <c r="M737" s="14" t="s">
        <v>515</v>
      </c>
      <c r="N737" s="14" t="s">
        <v>515</v>
      </c>
      <c r="O737" s="14" t="s">
        <v>858</v>
      </c>
      <c r="P737" s="14"/>
      <c r="Q737" s="14"/>
      <c r="R737" s="14" t="s">
        <v>523</v>
      </c>
      <c r="S737" s="14" t="s">
        <v>439</v>
      </c>
      <c r="T737" s="35">
        <v>1200</v>
      </c>
      <c r="U737" s="14" t="s">
        <v>4</v>
      </c>
      <c r="V737" s="14">
        <v>68.2</v>
      </c>
      <c r="W737" s="16">
        <f>+IF(datos_arg[[#This Row],[Moneda]]="ARS",datos_arg[[#This Row],[Monto]],datos_arg[[#This Row],[Monto]]*datos_arg[[#This Row],[TC]])</f>
        <v>1200</v>
      </c>
      <c r="X737" s="16">
        <f>IFERROR(IF(datos_arg[[#This Row],[Moneda]]="USD",datos_arg[[#This Row],[Monto]],datos_arg[[#This Row],[Monto]]/datos_arg[[#This Row],[TC]]),0)</f>
        <v>17.595307917888562</v>
      </c>
      <c r="Y737" s="14"/>
    </row>
    <row r="738" spans="1:25" x14ac:dyDescent="0.25">
      <c r="A738" s="14">
        <f t="shared" si="11"/>
        <v>735</v>
      </c>
      <c r="B738" s="1">
        <v>43802</v>
      </c>
      <c r="C738" s="18">
        <f>+YEAR(datos_arg[[#This Row],[Fecha]])</f>
        <v>2019</v>
      </c>
      <c r="D738" s="18">
        <f>+MONTH(datos_arg[[#This Row],[Fecha]])</f>
        <v>12</v>
      </c>
      <c r="E738" s="14" t="s">
        <v>1016</v>
      </c>
      <c r="F738" s="14" t="s">
        <v>5365</v>
      </c>
      <c r="G738" s="14" t="s">
        <v>6696</v>
      </c>
      <c r="H738" s="14" t="s">
        <v>7132</v>
      </c>
      <c r="I738" s="14" t="s">
        <v>7132</v>
      </c>
      <c r="J738" s="14" t="s">
        <v>425</v>
      </c>
      <c r="K738" s="14"/>
      <c r="L738" s="14" t="s">
        <v>425</v>
      </c>
      <c r="M738" s="14" t="s">
        <v>481</v>
      </c>
      <c r="N738" s="14" t="s">
        <v>481</v>
      </c>
      <c r="O738" s="14"/>
      <c r="P738" s="14"/>
      <c r="Q738" s="14"/>
      <c r="R738" s="14" t="s">
        <v>5365</v>
      </c>
      <c r="S738" s="14" t="s">
        <v>440</v>
      </c>
      <c r="T738" s="35">
        <v>2000</v>
      </c>
      <c r="U738" s="14" t="s">
        <v>2</v>
      </c>
      <c r="V738" s="14">
        <v>68.2</v>
      </c>
      <c r="W738" s="16">
        <f>+IF(datos_arg[[#This Row],[Moneda]]="ARS",datos_arg[[#This Row],[Monto]],datos_arg[[#This Row],[Monto]]*datos_arg[[#This Row],[TC]])</f>
        <v>136400</v>
      </c>
      <c r="X738" s="16">
        <f>IFERROR(IF(datos_arg[[#This Row],[Moneda]]="USD",datos_arg[[#This Row],[Monto]],datos_arg[[#This Row],[Monto]]/datos_arg[[#This Row],[TC]]),0)</f>
        <v>2000</v>
      </c>
      <c r="Y738" s="14"/>
    </row>
    <row r="739" spans="1:25" ht="15" customHeight="1" x14ac:dyDescent="0.25">
      <c r="A739" s="14">
        <f t="shared" si="11"/>
        <v>736</v>
      </c>
      <c r="B739" s="1">
        <v>43802</v>
      </c>
      <c r="C739" s="18">
        <f>+YEAR(datos_arg[[#This Row],[Fecha]])</f>
        <v>2019</v>
      </c>
      <c r="D739" s="18">
        <f>+MONTH(datos_arg[[#This Row],[Fecha]])</f>
        <v>12</v>
      </c>
      <c r="E739" s="14" t="s">
        <v>1015</v>
      </c>
      <c r="F739" s="14" t="s">
        <v>403</v>
      </c>
      <c r="G739" s="14" t="s">
        <v>5383</v>
      </c>
      <c r="H739" s="14" t="s">
        <v>8103</v>
      </c>
      <c r="I739" s="14" t="s">
        <v>8104</v>
      </c>
      <c r="J739" s="14" t="s">
        <v>422</v>
      </c>
      <c r="K739" s="14" t="s">
        <v>422</v>
      </c>
      <c r="L739" s="14" t="s">
        <v>422</v>
      </c>
      <c r="M739" s="14" t="s">
        <v>765</v>
      </c>
      <c r="N739" s="14" t="s">
        <v>190</v>
      </c>
      <c r="O739" s="14" t="s">
        <v>281</v>
      </c>
      <c r="P739" s="14"/>
      <c r="Q739" s="14"/>
      <c r="R739" s="14" t="s">
        <v>5383</v>
      </c>
      <c r="S739" s="14" t="s">
        <v>439</v>
      </c>
      <c r="T739" s="35">
        <v>1125</v>
      </c>
      <c r="U739" s="14" t="s">
        <v>4</v>
      </c>
      <c r="V739" s="14">
        <v>68.2</v>
      </c>
      <c r="W739" s="16">
        <f>+IF(datos_arg[[#This Row],[Moneda]]="ARS",datos_arg[[#This Row],[Monto]],datos_arg[[#This Row],[Monto]]*datos_arg[[#This Row],[TC]])</f>
        <v>1125</v>
      </c>
      <c r="X739" s="16">
        <f>IFERROR(IF(datos_arg[[#This Row],[Moneda]]="USD",datos_arg[[#This Row],[Monto]],datos_arg[[#This Row],[Monto]]/datos_arg[[#This Row],[TC]]),0)</f>
        <v>16.495601173020528</v>
      </c>
      <c r="Y739" s="14"/>
    </row>
    <row r="740" spans="1:25" x14ac:dyDescent="0.25">
      <c r="A740" s="14">
        <f t="shared" si="11"/>
        <v>737</v>
      </c>
      <c r="B740" s="1">
        <v>43802</v>
      </c>
      <c r="C740" s="18">
        <f>+YEAR(datos_arg[[#This Row],[Fecha]])</f>
        <v>2019</v>
      </c>
      <c r="D740" s="18">
        <f>+MONTH(datos_arg[[#This Row],[Fecha]])</f>
        <v>12</v>
      </c>
      <c r="E740" s="14" t="s">
        <v>1016</v>
      </c>
      <c r="F740" s="14" t="s">
        <v>5364</v>
      </c>
      <c r="G740" s="14" t="s">
        <v>6699</v>
      </c>
      <c r="H740" s="14" t="s">
        <v>7132</v>
      </c>
      <c r="I740" s="14" t="s">
        <v>7132</v>
      </c>
      <c r="J740" s="14" t="s">
        <v>425</v>
      </c>
      <c r="K740" s="14"/>
      <c r="L740" s="14" t="s">
        <v>425</v>
      </c>
      <c r="M740" s="14" t="s">
        <v>215</v>
      </c>
      <c r="N740" s="14" t="s">
        <v>215</v>
      </c>
      <c r="O740" s="14"/>
      <c r="P740" s="14"/>
      <c r="Q740" s="14"/>
      <c r="R740" s="14" t="s">
        <v>5364</v>
      </c>
      <c r="S740" s="14" t="s">
        <v>440</v>
      </c>
      <c r="T740" s="35">
        <v>1700</v>
      </c>
      <c r="U740" s="14" t="s">
        <v>2</v>
      </c>
      <c r="V740" s="14">
        <v>68.2</v>
      </c>
      <c r="W740" s="16">
        <f>+IF(datos_arg[[#This Row],[Moneda]]="ARS",datos_arg[[#This Row],[Monto]],datos_arg[[#This Row],[Monto]]*datos_arg[[#This Row],[TC]])</f>
        <v>115940</v>
      </c>
      <c r="X740" s="16">
        <f>IFERROR(IF(datos_arg[[#This Row],[Moneda]]="USD",datos_arg[[#This Row],[Monto]],datos_arg[[#This Row],[Monto]]/datos_arg[[#This Row],[TC]]),0)</f>
        <v>1700</v>
      </c>
      <c r="Y740" s="14"/>
    </row>
    <row r="741" spans="1:25" ht="15" customHeight="1" x14ac:dyDescent="0.25">
      <c r="A741" s="14">
        <f t="shared" si="11"/>
        <v>738</v>
      </c>
      <c r="B741" s="1">
        <v>43802</v>
      </c>
      <c r="C741" s="18">
        <f>+YEAR(datos_arg[[#This Row],[Fecha]])</f>
        <v>2019</v>
      </c>
      <c r="D741" s="18">
        <f>+MONTH(datos_arg[[#This Row],[Fecha]])</f>
        <v>12</v>
      </c>
      <c r="E741" s="14" t="s">
        <v>449</v>
      </c>
      <c r="F741" s="14" t="s">
        <v>523</v>
      </c>
      <c r="G741" s="14"/>
      <c r="H741" s="14" t="s">
        <v>7132</v>
      </c>
      <c r="I741" s="14" t="s">
        <v>7132</v>
      </c>
      <c r="J741" s="14" t="s">
        <v>425</v>
      </c>
      <c r="K741" s="14"/>
      <c r="L741" s="14" t="s">
        <v>425</v>
      </c>
      <c r="M741" s="14" t="s">
        <v>524</v>
      </c>
      <c r="N741" s="14" t="s">
        <v>524</v>
      </c>
      <c r="O741" s="14" t="s">
        <v>867</v>
      </c>
      <c r="P741" s="14"/>
      <c r="Q741" s="14"/>
      <c r="R741" s="14" t="s">
        <v>523</v>
      </c>
      <c r="S741" s="14" t="s">
        <v>439</v>
      </c>
      <c r="T741" s="35">
        <v>968</v>
      </c>
      <c r="U741" s="14" t="s">
        <v>4</v>
      </c>
      <c r="V741" s="14">
        <v>68.2</v>
      </c>
      <c r="W741" s="16">
        <f>+IF(datos_arg[[#This Row],[Moneda]]="ARS",datos_arg[[#This Row],[Monto]],datos_arg[[#This Row],[Monto]]*datos_arg[[#This Row],[TC]])</f>
        <v>968</v>
      </c>
      <c r="X741" s="16">
        <f>IFERROR(IF(datos_arg[[#This Row],[Moneda]]="USD",datos_arg[[#This Row],[Monto]],datos_arg[[#This Row],[Monto]]/datos_arg[[#This Row],[TC]]),0)</f>
        <v>14.193548387096774</v>
      </c>
      <c r="Y741" s="14"/>
    </row>
    <row r="742" spans="1:25" x14ac:dyDescent="0.25">
      <c r="A742" s="14">
        <f t="shared" si="11"/>
        <v>739</v>
      </c>
      <c r="B742" s="1">
        <v>43802</v>
      </c>
      <c r="C742" s="18">
        <f>+YEAR(datos_arg[[#This Row],[Fecha]])</f>
        <v>2019</v>
      </c>
      <c r="D742" s="18">
        <f>+MONTH(datos_arg[[#This Row],[Fecha]])</f>
        <v>12</v>
      </c>
      <c r="E742" s="14" t="s">
        <v>1016</v>
      </c>
      <c r="F742" s="14" t="s">
        <v>5364</v>
      </c>
      <c r="G742" s="14" t="s">
        <v>6699</v>
      </c>
      <c r="H742" s="14" t="s">
        <v>7132</v>
      </c>
      <c r="I742" s="14" t="s">
        <v>7132</v>
      </c>
      <c r="J742" s="14" t="s">
        <v>425</v>
      </c>
      <c r="K742" s="14"/>
      <c r="L742" s="14" t="s">
        <v>425</v>
      </c>
      <c r="M742" s="14" t="s">
        <v>137</v>
      </c>
      <c r="N742" s="14" t="s">
        <v>137</v>
      </c>
      <c r="O742" s="14"/>
      <c r="P742" s="14"/>
      <c r="Q742" s="14"/>
      <c r="R742" s="14" t="s">
        <v>5364</v>
      </c>
      <c r="S742" s="14" t="s">
        <v>440</v>
      </c>
      <c r="T742" s="35">
        <v>3000</v>
      </c>
      <c r="U742" s="14" t="s">
        <v>2</v>
      </c>
      <c r="V742" s="14">
        <v>68.2</v>
      </c>
      <c r="W742" s="16">
        <f>+IF(datos_arg[[#This Row],[Moneda]]="ARS",datos_arg[[#This Row],[Monto]],datos_arg[[#This Row],[Monto]]*datos_arg[[#This Row],[TC]])</f>
        <v>204600</v>
      </c>
      <c r="X742" s="16">
        <f>IFERROR(IF(datos_arg[[#This Row],[Moneda]]="USD",datos_arg[[#This Row],[Monto]],datos_arg[[#This Row],[Monto]]/datos_arg[[#This Row],[TC]]),0)</f>
        <v>3000</v>
      </c>
      <c r="Y742" s="14"/>
    </row>
    <row r="743" spans="1:25" ht="15" customHeight="1" x14ac:dyDescent="0.25">
      <c r="A743" s="14">
        <f t="shared" si="11"/>
        <v>740</v>
      </c>
      <c r="B743" s="1">
        <v>43802</v>
      </c>
      <c r="C743" s="18">
        <f>+YEAR(datos_arg[[#This Row],[Fecha]])</f>
        <v>2019</v>
      </c>
      <c r="D743" s="18">
        <f>+MONTH(datos_arg[[#This Row],[Fecha]])</f>
        <v>12</v>
      </c>
      <c r="E743" s="14" t="s">
        <v>5358</v>
      </c>
      <c r="F743" s="14" t="s">
        <v>969</v>
      </c>
      <c r="G743" s="14"/>
      <c r="H743" s="14" t="s">
        <v>7132</v>
      </c>
      <c r="I743" s="14" t="s">
        <v>7132</v>
      </c>
      <c r="J743" s="14" t="s">
        <v>425</v>
      </c>
      <c r="K743" s="14"/>
      <c r="L743" s="14" t="s">
        <v>425</v>
      </c>
      <c r="M743" s="14" t="s">
        <v>693</v>
      </c>
      <c r="N743" s="14" t="s">
        <v>282</v>
      </c>
      <c r="O743" s="14" t="s">
        <v>865</v>
      </c>
      <c r="P743" s="14"/>
      <c r="Q743" s="14">
        <v>5</v>
      </c>
      <c r="R743" s="14" t="s">
        <v>969</v>
      </c>
      <c r="S743" s="14" t="s">
        <v>439</v>
      </c>
      <c r="T743" s="35">
        <v>112590</v>
      </c>
      <c r="U743" s="14" t="s">
        <v>4</v>
      </c>
      <c r="V743" s="14">
        <v>68.2</v>
      </c>
      <c r="W743" s="16">
        <f>+IF(datos_arg[[#This Row],[Moneda]]="ARS",datos_arg[[#This Row],[Monto]],datos_arg[[#This Row],[Monto]]*datos_arg[[#This Row],[TC]])</f>
        <v>112590</v>
      </c>
      <c r="X743" s="16">
        <f>IFERROR(IF(datos_arg[[#This Row],[Moneda]]="USD",datos_arg[[#This Row],[Monto]],datos_arg[[#This Row],[Monto]]/datos_arg[[#This Row],[TC]]),0)</f>
        <v>1650.8797653958943</v>
      </c>
      <c r="Y743" s="14"/>
    </row>
    <row r="744" spans="1:25" ht="15" customHeight="1" x14ac:dyDescent="0.25">
      <c r="A744" s="14">
        <f t="shared" si="11"/>
        <v>741</v>
      </c>
      <c r="B744" s="1">
        <v>43802</v>
      </c>
      <c r="C744" s="18">
        <f>+YEAR(datos_arg[[#This Row],[Fecha]])</f>
        <v>2019</v>
      </c>
      <c r="D744" s="18">
        <f>+MONTH(datos_arg[[#This Row],[Fecha]])</f>
        <v>12</v>
      </c>
      <c r="E744" s="14" t="s">
        <v>1016</v>
      </c>
      <c r="F744" s="14" t="s">
        <v>404</v>
      </c>
      <c r="G744" s="14"/>
      <c r="H744" s="14" t="s">
        <v>4114</v>
      </c>
      <c r="I744" s="14" t="s">
        <v>7132</v>
      </c>
      <c r="J744" s="14" t="s">
        <v>425</v>
      </c>
      <c r="K744" s="14"/>
      <c r="L744" s="14" t="s">
        <v>425</v>
      </c>
      <c r="M744" s="14" t="s">
        <v>129</v>
      </c>
      <c r="N744" s="14" t="s">
        <v>129</v>
      </c>
      <c r="O744" s="14" t="s">
        <v>149</v>
      </c>
      <c r="P744" s="14"/>
      <c r="Q744" s="14"/>
      <c r="R744" s="14" t="s">
        <v>404</v>
      </c>
      <c r="S744" s="14" t="s">
        <v>439</v>
      </c>
      <c r="T744" s="35">
        <v>5668</v>
      </c>
      <c r="U744" s="14" t="s">
        <v>4</v>
      </c>
      <c r="V744" s="14">
        <v>68.2</v>
      </c>
      <c r="W744" s="16">
        <f>+IF(datos_arg[[#This Row],[Moneda]]="ARS",datos_arg[[#This Row],[Monto]],datos_arg[[#This Row],[Monto]]*datos_arg[[#This Row],[TC]])</f>
        <v>5668</v>
      </c>
      <c r="X744" s="16">
        <f>IFERROR(IF(datos_arg[[#This Row],[Moneda]]="USD",datos_arg[[#This Row],[Monto]],datos_arg[[#This Row],[Monto]]/datos_arg[[#This Row],[TC]]),0)</f>
        <v>83.10850439882698</v>
      </c>
      <c r="Y744" s="14"/>
    </row>
    <row r="745" spans="1:25" ht="15" customHeight="1" x14ac:dyDescent="0.25">
      <c r="A745" s="14">
        <f t="shared" si="11"/>
        <v>742</v>
      </c>
      <c r="B745" s="1">
        <v>43802</v>
      </c>
      <c r="C745" s="18">
        <f>+YEAR(datos_arg[[#This Row],[Fecha]])</f>
        <v>2019</v>
      </c>
      <c r="D745" s="18">
        <f>+MONTH(datos_arg[[#This Row],[Fecha]])</f>
        <v>12</v>
      </c>
      <c r="E745" s="14" t="s">
        <v>1015</v>
      </c>
      <c r="F745" s="14" t="s">
        <v>403</v>
      </c>
      <c r="G745" s="14" t="s">
        <v>5383</v>
      </c>
      <c r="H745" s="14" t="s">
        <v>7132</v>
      </c>
      <c r="I745" s="14" t="s">
        <v>7132</v>
      </c>
      <c r="J745" s="14" t="s">
        <v>425</v>
      </c>
      <c r="K745" s="14" t="s">
        <v>422</v>
      </c>
      <c r="L745" s="14" t="s">
        <v>422</v>
      </c>
      <c r="M745" s="14" t="s">
        <v>758</v>
      </c>
      <c r="N745" s="14" t="s">
        <v>280</v>
      </c>
      <c r="O745" s="14" t="s">
        <v>860</v>
      </c>
      <c r="P745" s="14"/>
      <c r="Q745" s="14"/>
      <c r="R745" s="14" t="s">
        <v>5383</v>
      </c>
      <c r="S745" s="14" t="s">
        <v>439</v>
      </c>
      <c r="T745" s="35">
        <v>650</v>
      </c>
      <c r="U745" s="14" t="s">
        <v>4</v>
      </c>
      <c r="V745" s="14">
        <v>68.2</v>
      </c>
      <c r="W745" s="16">
        <f>+IF(datos_arg[[#This Row],[Moneda]]="ARS",datos_arg[[#This Row],[Monto]],datos_arg[[#This Row],[Monto]]*datos_arg[[#This Row],[TC]])</f>
        <v>650</v>
      </c>
      <c r="X745" s="16">
        <f>IFERROR(IF(datos_arg[[#This Row],[Moneda]]="USD",datos_arg[[#This Row],[Monto]],datos_arg[[#This Row],[Monto]]/datos_arg[[#This Row],[TC]]),0)</f>
        <v>9.5307917888563054</v>
      </c>
      <c r="Y745" s="14"/>
    </row>
    <row r="746" spans="1:25" ht="15" customHeight="1" x14ac:dyDescent="0.25">
      <c r="A746" s="14">
        <f t="shared" si="11"/>
        <v>743</v>
      </c>
      <c r="B746" s="1">
        <v>43804</v>
      </c>
      <c r="C746" s="18">
        <f>+YEAR(datos_arg[[#This Row],[Fecha]])</f>
        <v>2019</v>
      </c>
      <c r="D746" s="18">
        <f>+MONTH(datos_arg[[#This Row],[Fecha]])</f>
        <v>12</v>
      </c>
      <c r="E746" s="14" t="s">
        <v>1016</v>
      </c>
      <c r="F746" s="14" t="s">
        <v>5364</v>
      </c>
      <c r="G746" s="14" t="s">
        <v>6703</v>
      </c>
      <c r="H746" s="14" t="s">
        <v>532</v>
      </c>
      <c r="I746" s="14" t="s">
        <v>7132</v>
      </c>
      <c r="J746" s="14" t="s">
        <v>425</v>
      </c>
      <c r="K746" s="14"/>
      <c r="L746" s="14" t="s">
        <v>425</v>
      </c>
      <c r="M746" s="14" t="s">
        <v>198</v>
      </c>
      <c r="N746" s="14" t="s">
        <v>198</v>
      </c>
      <c r="O746" s="14" t="s">
        <v>283</v>
      </c>
      <c r="P746" s="14"/>
      <c r="Q746" s="14"/>
      <c r="R746" s="14" t="s">
        <v>5364</v>
      </c>
      <c r="S746" s="14" t="s">
        <v>439</v>
      </c>
      <c r="T746" s="35">
        <v>12000</v>
      </c>
      <c r="U746" s="14" t="s">
        <v>4</v>
      </c>
      <c r="V746" s="14">
        <v>68.2</v>
      </c>
      <c r="W746" s="16">
        <f>+IF(datos_arg[[#This Row],[Moneda]]="ARS",datos_arg[[#This Row],[Monto]],datos_arg[[#This Row],[Monto]]*datos_arg[[#This Row],[TC]])</f>
        <v>12000</v>
      </c>
      <c r="X746" s="16">
        <f>IFERROR(IF(datos_arg[[#This Row],[Moneda]]="USD",datos_arg[[#This Row],[Monto]],datos_arg[[#This Row],[Monto]]/datos_arg[[#This Row],[TC]]),0)</f>
        <v>175.95307917888562</v>
      </c>
      <c r="Y746" s="14"/>
    </row>
    <row r="747" spans="1:25" ht="15" customHeight="1" x14ac:dyDescent="0.25">
      <c r="A747" s="14">
        <f t="shared" si="11"/>
        <v>744</v>
      </c>
      <c r="B747" s="1">
        <v>43804</v>
      </c>
      <c r="C747" s="18">
        <f>+YEAR(datos_arg[[#This Row],[Fecha]])</f>
        <v>2019</v>
      </c>
      <c r="D747" s="18">
        <f>+MONTH(datos_arg[[#This Row],[Fecha]])</f>
        <v>12</v>
      </c>
      <c r="E747" s="14" t="s">
        <v>1015</v>
      </c>
      <c r="F747" s="14" t="s">
        <v>403</v>
      </c>
      <c r="G747" s="14" t="s">
        <v>970</v>
      </c>
      <c r="H747" s="14" t="s">
        <v>7132</v>
      </c>
      <c r="I747" s="14" t="s">
        <v>7132</v>
      </c>
      <c r="J747" s="14" t="s">
        <v>425</v>
      </c>
      <c r="K747" s="14"/>
      <c r="L747" s="14" t="s">
        <v>425</v>
      </c>
      <c r="M747" s="14" t="s">
        <v>493</v>
      </c>
      <c r="N747" s="14" t="s">
        <v>396</v>
      </c>
      <c r="O747" s="14"/>
      <c r="P747" s="14"/>
      <c r="Q747" s="14"/>
      <c r="R747" s="14" t="s">
        <v>970</v>
      </c>
      <c r="S747" s="14" t="s">
        <v>439</v>
      </c>
      <c r="T747" s="35">
        <v>640</v>
      </c>
      <c r="U747" s="14" t="s">
        <v>4</v>
      </c>
      <c r="V747" s="14">
        <v>68</v>
      </c>
      <c r="W747" s="16">
        <f>+IF(datos_arg[[#This Row],[Moneda]]="ARS",datos_arg[[#This Row],[Monto]],datos_arg[[#This Row],[Monto]]*datos_arg[[#This Row],[TC]])</f>
        <v>640</v>
      </c>
      <c r="X747" s="16">
        <f>IFERROR(IF(datos_arg[[#This Row],[Moneda]]="USD",datos_arg[[#This Row],[Monto]],datos_arg[[#This Row],[Monto]]/datos_arg[[#This Row],[TC]]),0)</f>
        <v>9.4117647058823533</v>
      </c>
      <c r="Y747" s="14"/>
    </row>
    <row r="748" spans="1:25" x14ac:dyDescent="0.25">
      <c r="A748" s="14">
        <f t="shared" si="11"/>
        <v>745</v>
      </c>
      <c r="B748" s="1">
        <v>43804</v>
      </c>
      <c r="C748" s="18">
        <f>+YEAR(datos_arg[[#This Row],[Fecha]])</f>
        <v>2019</v>
      </c>
      <c r="D748" s="18">
        <f>+MONTH(datos_arg[[#This Row],[Fecha]])</f>
        <v>12</v>
      </c>
      <c r="E748" s="14" t="s">
        <v>1016</v>
      </c>
      <c r="F748" s="14" t="s">
        <v>5365</v>
      </c>
      <c r="G748" s="14" t="s">
        <v>6695</v>
      </c>
      <c r="H748" s="14" t="s">
        <v>7132</v>
      </c>
      <c r="I748" s="14" t="s">
        <v>7132</v>
      </c>
      <c r="J748" s="14" t="s">
        <v>425</v>
      </c>
      <c r="K748" s="14"/>
      <c r="L748" s="14" t="s">
        <v>425</v>
      </c>
      <c r="M748" s="14" t="s">
        <v>436</v>
      </c>
      <c r="N748" s="14" t="s">
        <v>436</v>
      </c>
      <c r="O748" s="14"/>
      <c r="P748" s="14"/>
      <c r="Q748" s="14"/>
      <c r="R748" s="14" t="s">
        <v>5365</v>
      </c>
      <c r="S748" s="14" t="s">
        <v>440</v>
      </c>
      <c r="T748" s="35">
        <v>400</v>
      </c>
      <c r="U748" s="14" t="s">
        <v>2</v>
      </c>
      <c r="V748" s="14">
        <v>68.2</v>
      </c>
      <c r="W748" s="16">
        <f>+IF(datos_arg[[#This Row],[Moneda]]="ARS",datos_arg[[#This Row],[Monto]],datos_arg[[#This Row],[Monto]]*datos_arg[[#This Row],[TC]])</f>
        <v>27280</v>
      </c>
      <c r="X748" s="16">
        <f>IFERROR(IF(datos_arg[[#This Row],[Moneda]]="USD",datos_arg[[#This Row],[Monto]],datos_arg[[#This Row],[Monto]]/datos_arg[[#This Row],[TC]]),0)</f>
        <v>400</v>
      </c>
      <c r="Y748" s="14"/>
    </row>
    <row r="749" spans="1:25" ht="15" customHeight="1" x14ac:dyDescent="0.25">
      <c r="A749" s="14">
        <f t="shared" si="11"/>
        <v>746</v>
      </c>
      <c r="B749" s="1">
        <v>43804</v>
      </c>
      <c r="C749" s="18">
        <f>+YEAR(datos_arg[[#This Row],[Fecha]])</f>
        <v>2019</v>
      </c>
      <c r="D749" s="18">
        <f>+MONTH(datos_arg[[#This Row],[Fecha]])</f>
        <v>12</v>
      </c>
      <c r="E749" s="14" t="s">
        <v>449</v>
      </c>
      <c r="F749" s="14" t="s">
        <v>523</v>
      </c>
      <c r="G749" s="14"/>
      <c r="H749" s="14" t="s">
        <v>4114</v>
      </c>
      <c r="I749" s="14" t="s">
        <v>7132</v>
      </c>
      <c r="J749" s="14" t="s">
        <v>425</v>
      </c>
      <c r="K749" s="14"/>
      <c r="L749" s="14" t="s">
        <v>425</v>
      </c>
      <c r="M749" s="14" t="s">
        <v>515</v>
      </c>
      <c r="N749" s="14" t="s">
        <v>515</v>
      </c>
      <c r="O749" s="14" t="s">
        <v>692</v>
      </c>
      <c r="P749" s="14"/>
      <c r="Q749" s="14"/>
      <c r="R749" s="14" t="s">
        <v>523</v>
      </c>
      <c r="S749" s="14" t="s">
        <v>439</v>
      </c>
      <c r="T749" s="35">
        <v>4000</v>
      </c>
      <c r="U749" s="14" t="s">
        <v>4</v>
      </c>
      <c r="V749" s="14">
        <v>68</v>
      </c>
      <c r="W749" s="16">
        <f>+IF(datos_arg[[#This Row],[Moneda]]="ARS",datos_arg[[#This Row],[Monto]],datos_arg[[#This Row],[Monto]]*datos_arg[[#This Row],[TC]])</f>
        <v>4000</v>
      </c>
      <c r="X749" s="16">
        <f>IFERROR(IF(datos_arg[[#This Row],[Moneda]]="USD",datos_arg[[#This Row],[Monto]],datos_arg[[#This Row],[Monto]]/datos_arg[[#This Row],[TC]]),0)</f>
        <v>58.823529411764703</v>
      </c>
      <c r="Y749" s="14"/>
    </row>
    <row r="750" spans="1:25" x14ac:dyDescent="0.25">
      <c r="A750" s="14">
        <f t="shared" si="11"/>
        <v>747</v>
      </c>
      <c r="B750" s="1">
        <v>43804</v>
      </c>
      <c r="C750" s="18">
        <f>+YEAR(datos_arg[[#This Row],[Fecha]])</f>
        <v>2019</v>
      </c>
      <c r="D750" s="18">
        <f>+MONTH(datos_arg[[#This Row],[Fecha]])</f>
        <v>12</v>
      </c>
      <c r="E750" s="14" t="s">
        <v>408</v>
      </c>
      <c r="F750" s="14" t="s">
        <v>69</v>
      </c>
      <c r="G750" s="14"/>
      <c r="H750" s="14" t="s">
        <v>7132</v>
      </c>
      <c r="I750" s="14" t="s">
        <v>7132</v>
      </c>
      <c r="J750" s="14" t="s">
        <v>425</v>
      </c>
      <c r="K750" s="14"/>
      <c r="L750" s="14" t="s">
        <v>425</v>
      </c>
      <c r="M750" s="14" t="s">
        <v>556</v>
      </c>
      <c r="N750" s="14" t="s">
        <v>556</v>
      </c>
      <c r="O750" s="14"/>
      <c r="P750" s="14"/>
      <c r="Q750" s="14"/>
      <c r="R750" s="14" t="s">
        <v>439</v>
      </c>
      <c r="S750" s="14" t="s">
        <v>440</v>
      </c>
      <c r="T750" s="35">
        <v>1000</v>
      </c>
      <c r="U750" s="14" t="s">
        <v>2</v>
      </c>
      <c r="V750" s="14">
        <v>68</v>
      </c>
      <c r="W750" s="16">
        <f>+IF(datos_arg[[#This Row],[Moneda]]="ARS",datos_arg[[#This Row],[Monto]],datos_arg[[#This Row],[Monto]]*datos_arg[[#This Row],[TC]])</f>
        <v>68000</v>
      </c>
      <c r="X750" s="16">
        <f>IFERROR(IF(datos_arg[[#This Row],[Moneda]]="USD",datos_arg[[#This Row],[Monto]],datos_arg[[#This Row],[Monto]]/datos_arg[[#This Row],[TC]]),0)</f>
        <v>1000</v>
      </c>
      <c r="Y750" s="14"/>
    </row>
    <row r="751" spans="1:25" x14ac:dyDescent="0.25">
      <c r="A751" s="14">
        <f t="shared" si="11"/>
        <v>748</v>
      </c>
      <c r="B751" s="1">
        <v>43804</v>
      </c>
      <c r="C751" s="18">
        <f>+YEAR(datos_arg[[#This Row],[Fecha]])</f>
        <v>2019</v>
      </c>
      <c r="D751" s="18">
        <f>+MONTH(datos_arg[[#This Row],[Fecha]])</f>
        <v>12</v>
      </c>
      <c r="E751" s="14" t="s">
        <v>617</v>
      </c>
      <c r="F751" s="14" t="s">
        <v>6652</v>
      </c>
      <c r="G751" s="14" t="s">
        <v>6653</v>
      </c>
      <c r="H751" s="14" t="s">
        <v>6648</v>
      </c>
      <c r="I751" s="14" t="s">
        <v>3955</v>
      </c>
      <c r="J751" s="14" t="s">
        <v>761</v>
      </c>
      <c r="K751" s="14" t="s">
        <v>421</v>
      </c>
      <c r="L751" s="14" t="s">
        <v>421</v>
      </c>
      <c r="M751" s="14" t="s">
        <v>868</v>
      </c>
      <c r="N751" s="14" t="s">
        <v>24</v>
      </c>
      <c r="O751" s="14" t="s">
        <v>626</v>
      </c>
      <c r="P751" s="14"/>
      <c r="Q751" s="14">
        <v>1</v>
      </c>
      <c r="R751" s="14" t="s">
        <v>6653</v>
      </c>
      <c r="S751" s="14" t="s">
        <v>440</v>
      </c>
      <c r="T751" s="35">
        <v>1400</v>
      </c>
      <c r="U751" s="14" t="s">
        <v>2</v>
      </c>
      <c r="V751" s="14">
        <v>68.2</v>
      </c>
      <c r="W751" s="16">
        <f>+IF(datos_arg[[#This Row],[Moneda]]="ARS",datos_arg[[#This Row],[Monto]],datos_arg[[#This Row],[Monto]]*datos_arg[[#This Row],[TC]])</f>
        <v>95480</v>
      </c>
      <c r="X751" s="16">
        <f>IFERROR(IF(datos_arg[[#This Row],[Moneda]]="USD",datos_arg[[#This Row],[Monto]],datos_arg[[#This Row],[Monto]]/datos_arg[[#This Row],[TC]]),0)</f>
        <v>1400</v>
      </c>
      <c r="Y751" s="14"/>
    </row>
    <row r="752" spans="1:25" ht="15" customHeight="1" x14ac:dyDescent="0.25">
      <c r="A752" s="14">
        <f t="shared" si="11"/>
        <v>749</v>
      </c>
      <c r="B752" s="1">
        <v>43804</v>
      </c>
      <c r="C752" s="18">
        <f>+YEAR(datos_arg[[#This Row],[Fecha]])</f>
        <v>2019</v>
      </c>
      <c r="D752" s="18">
        <f>+MONTH(datos_arg[[#This Row],[Fecha]])</f>
        <v>12</v>
      </c>
      <c r="E752" s="14" t="s">
        <v>1015</v>
      </c>
      <c r="F752" s="14" t="s">
        <v>430</v>
      </c>
      <c r="G752" s="14"/>
      <c r="H752" s="14" t="s">
        <v>7132</v>
      </c>
      <c r="I752" s="14" t="s">
        <v>7132</v>
      </c>
      <c r="J752" s="14" t="s">
        <v>425</v>
      </c>
      <c r="K752" s="14"/>
      <c r="L752" s="14" t="s">
        <v>425</v>
      </c>
      <c r="M752" s="14" t="s">
        <v>60</v>
      </c>
      <c r="N752" s="14" t="s">
        <v>26</v>
      </c>
      <c r="O752" s="14"/>
      <c r="P752" s="14"/>
      <c r="Q752" s="14"/>
      <c r="R752" s="14" t="s">
        <v>430</v>
      </c>
      <c r="S752" s="14" t="s">
        <v>439</v>
      </c>
      <c r="T752" s="35">
        <v>1800</v>
      </c>
      <c r="U752" s="14" t="s">
        <v>4</v>
      </c>
      <c r="V752" s="14">
        <v>68.2</v>
      </c>
      <c r="W752" s="16">
        <f>+IF(datos_arg[[#This Row],[Moneda]]="ARS",datos_arg[[#This Row],[Monto]],datos_arg[[#This Row],[Monto]]*datos_arg[[#This Row],[TC]])</f>
        <v>1800</v>
      </c>
      <c r="X752" s="16">
        <f>IFERROR(IF(datos_arg[[#This Row],[Moneda]]="USD",datos_arg[[#This Row],[Monto]],datos_arg[[#This Row],[Monto]]/datos_arg[[#This Row],[TC]]),0)</f>
        <v>26.392961876832842</v>
      </c>
      <c r="Y752" s="14"/>
    </row>
    <row r="753" spans="1:25" ht="15" customHeight="1" x14ac:dyDescent="0.25">
      <c r="A753" s="14">
        <f t="shared" si="11"/>
        <v>750</v>
      </c>
      <c r="B753" s="1">
        <v>43804</v>
      </c>
      <c r="C753" s="18">
        <f>+YEAR(datos_arg[[#This Row],[Fecha]])</f>
        <v>2019</v>
      </c>
      <c r="D753" s="18">
        <f>+MONTH(datos_arg[[#This Row],[Fecha]])</f>
        <v>12</v>
      </c>
      <c r="E753" s="14" t="s">
        <v>1016</v>
      </c>
      <c r="F753" s="14" t="s">
        <v>404</v>
      </c>
      <c r="G753" s="14"/>
      <c r="H753" s="14" t="s">
        <v>7132</v>
      </c>
      <c r="I753" s="14" t="s">
        <v>7132</v>
      </c>
      <c r="J753" s="14" t="s">
        <v>425</v>
      </c>
      <c r="K753" s="14"/>
      <c r="L753" s="14" t="s">
        <v>425</v>
      </c>
      <c r="M753" s="14" t="s">
        <v>284</v>
      </c>
      <c r="N753" s="14" t="s">
        <v>284</v>
      </c>
      <c r="O753" s="14"/>
      <c r="P753" s="14"/>
      <c r="Q753" s="14"/>
      <c r="R753" s="14" t="s">
        <v>404</v>
      </c>
      <c r="S753" s="14" t="s">
        <v>439</v>
      </c>
      <c r="T753" s="35">
        <v>1300</v>
      </c>
      <c r="U753" s="14" t="s">
        <v>4</v>
      </c>
      <c r="V753" s="14">
        <v>68.2</v>
      </c>
      <c r="W753" s="16">
        <f>+IF(datos_arg[[#This Row],[Moneda]]="ARS",datos_arg[[#This Row],[Monto]],datos_arg[[#This Row],[Monto]]*datos_arg[[#This Row],[TC]])</f>
        <v>1300</v>
      </c>
      <c r="X753" s="16">
        <f>IFERROR(IF(datos_arg[[#This Row],[Moneda]]="USD",datos_arg[[#This Row],[Monto]],datos_arg[[#This Row],[Monto]]/datos_arg[[#This Row],[TC]]),0)</f>
        <v>19.061583577712611</v>
      </c>
      <c r="Y753" s="14"/>
    </row>
    <row r="754" spans="1:25" ht="15" customHeight="1" x14ac:dyDescent="0.25">
      <c r="A754" s="14">
        <f t="shared" si="11"/>
        <v>751</v>
      </c>
      <c r="B754" s="1">
        <v>43805</v>
      </c>
      <c r="C754" s="18">
        <f>+YEAR(datos_arg[[#This Row],[Fecha]])</f>
        <v>2019</v>
      </c>
      <c r="D754" s="18">
        <f>+MONTH(datos_arg[[#This Row],[Fecha]])</f>
        <v>12</v>
      </c>
      <c r="E754" s="14" t="s">
        <v>449</v>
      </c>
      <c r="F754" s="14" t="s">
        <v>523</v>
      </c>
      <c r="G754" s="14"/>
      <c r="H754" s="14" t="s">
        <v>7132</v>
      </c>
      <c r="I754" s="14" t="s">
        <v>7132</v>
      </c>
      <c r="J754" s="14" t="s">
        <v>425</v>
      </c>
      <c r="K754" s="14"/>
      <c r="L754" s="14" t="s">
        <v>425</v>
      </c>
      <c r="M754" s="14" t="s">
        <v>524</v>
      </c>
      <c r="N754" s="14" t="s">
        <v>524</v>
      </c>
      <c r="O754" s="14" t="s">
        <v>869</v>
      </c>
      <c r="P754" s="14"/>
      <c r="Q754" s="14"/>
      <c r="R754" s="14" t="s">
        <v>523</v>
      </c>
      <c r="S754" s="14" t="s">
        <v>439</v>
      </c>
      <c r="T754" s="35">
        <v>9100</v>
      </c>
      <c r="U754" s="14" t="s">
        <v>4</v>
      </c>
      <c r="V754" s="14">
        <v>68</v>
      </c>
      <c r="W754" s="16">
        <f>+IF(datos_arg[[#This Row],[Moneda]]="ARS",datos_arg[[#This Row],[Monto]],datos_arg[[#This Row],[Monto]]*datos_arg[[#This Row],[TC]])</f>
        <v>9100</v>
      </c>
      <c r="X754" s="16">
        <f>IFERROR(IF(datos_arg[[#This Row],[Moneda]]="USD",datos_arg[[#This Row],[Monto]],datos_arg[[#This Row],[Monto]]/datos_arg[[#This Row],[TC]]),0)</f>
        <v>133.8235294117647</v>
      </c>
      <c r="Y754" s="14"/>
    </row>
    <row r="755" spans="1:25" ht="15" customHeight="1" x14ac:dyDescent="0.25">
      <c r="A755" s="14">
        <f t="shared" si="11"/>
        <v>752</v>
      </c>
      <c r="B755" s="1">
        <v>43805</v>
      </c>
      <c r="C755" s="18">
        <f>+YEAR(datos_arg[[#This Row],[Fecha]])</f>
        <v>2019</v>
      </c>
      <c r="D755" s="18">
        <f>+MONTH(datos_arg[[#This Row],[Fecha]])</f>
        <v>12</v>
      </c>
      <c r="E755" s="14" t="s">
        <v>1015</v>
      </c>
      <c r="F755" s="14" t="s">
        <v>430</v>
      </c>
      <c r="G755" s="14"/>
      <c r="H755" s="14" t="s">
        <v>7132</v>
      </c>
      <c r="I755" s="14" t="s">
        <v>7132</v>
      </c>
      <c r="J755" s="14" t="s">
        <v>425</v>
      </c>
      <c r="K755" s="14"/>
      <c r="L755" s="14" t="s">
        <v>425</v>
      </c>
      <c r="M755" s="14" t="s">
        <v>60</v>
      </c>
      <c r="N755" s="14" t="s">
        <v>26</v>
      </c>
      <c r="O755" s="14"/>
      <c r="P755" s="14"/>
      <c r="Q755" s="14"/>
      <c r="R755" s="14" t="s">
        <v>430</v>
      </c>
      <c r="S755" s="14" t="s">
        <v>439</v>
      </c>
      <c r="T755" s="35">
        <v>1000</v>
      </c>
      <c r="U755" s="14" t="s">
        <v>4</v>
      </c>
      <c r="V755" s="14">
        <v>68</v>
      </c>
      <c r="W755" s="16">
        <f>+IF(datos_arg[[#This Row],[Moneda]]="ARS",datos_arg[[#This Row],[Monto]],datos_arg[[#This Row],[Monto]]*datos_arg[[#This Row],[TC]])</f>
        <v>1000</v>
      </c>
      <c r="X755" s="16">
        <f>IFERROR(IF(datos_arg[[#This Row],[Moneda]]="USD",datos_arg[[#This Row],[Monto]],datos_arg[[#This Row],[Monto]]/datos_arg[[#This Row],[TC]]),0)</f>
        <v>14.705882352941176</v>
      </c>
      <c r="Y755" s="14"/>
    </row>
    <row r="756" spans="1:25" ht="15" customHeight="1" x14ac:dyDescent="0.25">
      <c r="A756" s="14">
        <f t="shared" si="11"/>
        <v>753</v>
      </c>
      <c r="B756" s="1">
        <v>43808</v>
      </c>
      <c r="C756" s="18">
        <f>+YEAR(datos_arg[[#This Row],[Fecha]])</f>
        <v>2019</v>
      </c>
      <c r="D756" s="18">
        <f>+MONTH(datos_arg[[#This Row],[Fecha]])</f>
        <v>12</v>
      </c>
      <c r="E756" s="14" t="s">
        <v>617</v>
      </c>
      <c r="F756" s="14" t="s">
        <v>8101</v>
      </c>
      <c r="G756" s="14"/>
      <c r="H756" s="14" t="s">
        <v>8103</v>
      </c>
      <c r="I756" s="14" t="s">
        <v>8104</v>
      </c>
      <c r="J756" s="14" t="s">
        <v>482</v>
      </c>
      <c r="K756" s="14" t="s">
        <v>420</v>
      </c>
      <c r="L756" s="14" t="s">
        <v>426</v>
      </c>
      <c r="M756" s="14" t="s">
        <v>482</v>
      </c>
      <c r="N756" s="14" t="s">
        <v>39</v>
      </c>
      <c r="O756" s="14" t="s">
        <v>286</v>
      </c>
      <c r="P756" s="14"/>
      <c r="Q756" s="14">
        <v>0</v>
      </c>
      <c r="R756" s="14" t="s">
        <v>8101</v>
      </c>
      <c r="S756" s="14" t="s">
        <v>439</v>
      </c>
      <c r="T756" s="35">
        <v>69000</v>
      </c>
      <c r="U756" s="14" t="s">
        <v>4</v>
      </c>
      <c r="V756" s="14">
        <v>68</v>
      </c>
      <c r="W756" s="16">
        <f>+IF(datos_arg[[#This Row],[Moneda]]="ARS",datos_arg[[#This Row],[Monto]],datos_arg[[#This Row],[Monto]]*datos_arg[[#This Row],[TC]])</f>
        <v>69000</v>
      </c>
      <c r="X756" s="16">
        <f>IFERROR(IF(datos_arg[[#This Row],[Moneda]]="USD",datos_arg[[#This Row],[Monto]],datos_arg[[#This Row],[Monto]]/datos_arg[[#This Row],[TC]]),0)</f>
        <v>1014.7058823529412</v>
      </c>
      <c r="Y756" s="14"/>
    </row>
    <row r="757" spans="1:25" ht="15" customHeight="1" x14ac:dyDescent="0.25">
      <c r="A757" s="14">
        <f t="shared" si="11"/>
        <v>754</v>
      </c>
      <c r="B757" s="1">
        <v>43808</v>
      </c>
      <c r="C757" s="18">
        <f>+YEAR(datos_arg[[#This Row],[Fecha]])</f>
        <v>2019</v>
      </c>
      <c r="D757" s="18">
        <f>+MONTH(datos_arg[[#This Row],[Fecha]])</f>
        <v>12</v>
      </c>
      <c r="E757" s="14" t="s">
        <v>617</v>
      </c>
      <c r="F757" s="14" t="s">
        <v>8101</v>
      </c>
      <c r="G757" s="14"/>
      <c r="H757" s="14" t="s">
        <v>8103</v>
      </c>
      <c r="I757" s="14" t="s">
        <v>8104</v>
      </c>
      <c r="J757" s="14" t="s">
        <v>422</v>
      </c>
      <c r="K757" s="14" t="s">
        <v>422</v>
      </c>
      <c r="L757" s="14" t="s">
        <v>422</v>
      </c>
      <c r="M757" s="14" t="s">
        <v>805</v>
      </c>
      <c r="N757" s="14" t="s">
        <v>806</v>
      </c>
      <c r="O757" s="14" t="s">
        <v>871</v>
      </c>
      <c r="P757" s="14"/>
      <c r="Q757" s="14">
        <v>0</v>
      </c>
      <c r="R757" s="14" t="s">
        <v>8101</v>
      </c>
      <c r="S757" s="14" t="s">
        <v>439</v>
      </c>
      <c r="T757" s="35">
        <v>6580</v>
      </c>
      <c r="U757" s="14" t="s">
        <v>4</v>
      </c>
      <c r="V757" s="14">
        <v>68</v>
      </c>
      <c r="W757" s="16">
        <f>+IF(datos_arg[[#This Row],[Moneda]]="ARS",datos_arg[[#This Row],[Monto]],datos_arg[[#This Row],[Monto]]*datos_arg[[#This Row],[TC]])</f>
        <v>6580</v>
      </c>
      <c r="X757" s="16">
        <f>IFERROR(IF(datos_arg[[#This Row],[Moneda]]="USD",datos_arg[[#This Row],[Monto]],datos_arg[[#This Row],[Monto]]/datos_arg[[#This Row],[TC]]),0)</f>
        <v>96.764705882352942</v>
      </c>
      <c r="Y757" s="14"/>
    </row>
    <row r="758" spans="1:25" ht="15" customHeight="1" x14ac:dyDescent="0.25">
      <c r="A758" s="14">
        <f t="shared" si="11"/>
        <v>755</v>
      </c>
      <c r="B758" s="1">
        <v>43808</v>
      </c>
      <c r="C758" s="18">
        <f>+YEAR(datos_arg[[#This Row],[Fecha]])</f>
        <v>2019</v>
      </c>
      <c r="D758" s="18">
        <f>+MONTH(datos_arg[[#This Row],[Fecha]])</f>
        <v>12</v>
      </c>
      <c r="E758" s="14" t="s">
        <v>617</v>
      </c>
      <c r="F758" s="14" t="s">
        <v>8101</v>
      </c>
      <c r="G758" s="14"/>
      <c r="H758" s="14" t="s">
        <v>8103</v>
      </c>
      <c r="I758" s="14" t="s">
        <v>8104</v>
      </c>
      <c r="J758" s="14" t="s">
        <v>6650</v>
      </c>
      <c r="K758" s="14" t="s">
        <v>422</v>
      </c>
      <c r="L758" s="14" t="s">
        <v>422</v>
      </c>
      <c r="M758" s="14" t="s">
        <v>902</v>
      </c>
      <c r="N758" s="14" t="s">
        <v>859</v>
      </c>
      <c r="O758" s="14" t="s">
        <v>1667</v>
      </c>
      <c r="P758" s="14"/>
      <c r="Q758" s="14">
        <v>1</v>
      </c>
      <c r="R758" s="14" t="s">
        <v>8101</v>
      </c>
      <c r="S758" s="14" t="s">
        <v>439</v>
      </c>
      <c r="T758" s="35">
        <v>1600</v>
      </c>
      <c r="U758" s="14" t="s">
        <v>4</v>
      </c>
      <c r="V758" s="14">
        <v>68</v>
      </c>
      <c r="W758" s="16">
        <f>+IF(datos_arg[[#This Row],[Moneda]]="ARS",datos_arg[[#This Row],[Monto]],datos_arg[[#This Row],[Monto]]*datos_arg[[#This Row],[TC]])</f>
        <v>1600</v>
      </c>
      <c r="X758" s="16">
        <f>IFERROR(IF(datos_arg[[#This Row],[Moneda]]="USD",datos_arg[[#This Row],[Monto]],datos_arg[[#This Row],[Monto]]/datos_arg[[#This Row],[TC]]),0)</f>
        <v>23.529411764705884</v>
      </c>
      <c r="Y758" s="14"/>
    </row>
    <row r="759" spans="1:25" ht="15" customHeight="1" x14ac:dyDescent="0.25">
      <c r="A759" s="14">
        <f t="shared" si="11"/>
        <v>756</v>
      </c>
      <c r="B759" s="1">
        <v>43808</v>
      </c>
      <c r="C759" s="18">
        <f>+YEAR(datos_arg[[#This Row],[Fecha]])</f>
        <v>2019</v>
      </c>
      <c r="D759" s="18">
        <f>+MONTH(datos_arg[[#This Row],[Fecha]])</f>
        <v>12</v>
      </c>
      <c r="E759" s="14" t="s">
        <v>5358</v>
      </c>
      <c r="F759" s="14" t="s">
        <v>969</v>
      </c>
      <c r="G759" s="14"/>
      <c r="H759" s="14" t="s">
        <v>433</v>
      </c>
      <c r="I759" s="14" t="s">
        <v>955</v>
      </c>
      <c r="J759" s="14" t="s">
        <v>425</v>
      </c>
      <c r="K759" s="14"/>
      <c r="L759" s="14" t="s">
        <v>425</v>
      </c>
      <c r="M759" s="14" t="s">
        <v>616</v>
      </c>
      <c r="N759" s="14" t="s">
        <v>288</v>
      </c>
      <c r="O759" s="14" t="s">
        <v>577</v>
      </c>
      <c r="P759" s="14"/>
      <c r="Q759" s="14">
        <v>1</v>
      </c>
      <c r="R759" s="14" t="s">
        <v>969</v>
      </c>
      <c r="S759" s="14" t="s">
        <v>439</v>
      </c>
      <c r="T759" s="35">
        <v>8500</v>
      </c>
      <c r="U759" s="14" t="s">
        <v>4</v>
      </c>
      <c r="V759" s="14">
        <v>70</v>
      </c>
      <c r="W759" s="16">
        <f>+IF(datos_arg[[#This Row],[Moneda]]="ARS",datos_arg[[#This Row],[Monto]],datos_arg[[#This Row],[Monto]]*datos_arg[[#This Row],[TC]])</f>
        <v>8500</v>
      </c>
      <c r="X759" s="16">
        <f>IFERROR(IF(datos_arg[[#This Row],[Moneda]]="USD",datos_arg[[#This Row],[Monto]],datos_arg[[#This Row],[Monto]]/datos_arg[[#This Row],[TC]]),0)</f>
        <v>121.42857142857143</v>
      </c>
      <c r="Y759" s="14"/>
    </row>
    <row r="760" spans="1:25" x14ac:dyDescent="0.25">
      <c r="A760" s="14">
        <f t="shared" si="11"/>
        <v>757</v>
      </c>
      <c r="B760" s="1">
        <v>43808</v>
      </c>
      <c r="C760" s="18">
        <f>+YEAR(datos_arg[[#This Row],[Fecha]])</f>
        <v>2019</v>
      </c>
      <c r="D760" s="18">
        <f>+MONTH(datos_arg[[#This Row],[Fecha]])</f>
        <v>12</v>
      </c>
      <c r="E760" s="14" t="s">
        <v>408</v>
      </c>
      <c r="F760" s="14" t="s">
        <v>69</v>
      </c>
      <c r="G760" s="14"/>
      <c r="H760" s="14" t="s">
        <v>7132</v>
      </c>
      <c r="I760" s="14" t="s">
        <v>7132</v>
      </c>
      <c r="J760" s="14" t="s">
        <v>425</v>
      </c>
      <c r="K760" s="14"/>
      <c r="L760" s="14" t="s">
        <v>425</v>
      </c>
      <c r="M760" s="14" t="s">
        <v>556</v>
      </c>
      <c r="N760" s="14" t="s">
        <v>556</v>
      </c>
      <c r="O760" s="14"/>
      <c r="P760" s="14"/>
      <c r="Q760" s="14"/>
      <c r="R760" s="14" t="s">
        <v>439</v>
      </c>
      <c r="S760" s="14" t="s">
        <v>440</v>
      </c>
      <c r="T760" s="35">
        <v>1000</v>
      </c>
      <c r="U760" s="14" t="s">
        <v>2</v>
      </c>
      <c r="V760" s="14">
        <v>70</v>
      </c>
      <c r="W760" s="16">
        <f>+IF(datos_arg[[#This Row],[Moneda]]="ARS",datos_arg[[#This Row],[Monto]],datos_arg[[#This Row],[Monto]]*datos_arg[[#This Row],[TC]])</f>
        <v>70000</v>
      </c>
      <c r="X760" s="16">
        <f>IFERROR(IF(datos_arg[[#This Row],[Moneda]]="USD",datos_arg[[#This Row],[Monto]],datos_arg[[#This Row],[Monto]]/datos_arg[[#This Row],[TC]]),0)</f>
        <v>1000</v>
      </c>
      <c r="Y760" s="14"/>
    </row>
    <row r="761" spans="1:25" ht="15" customHeight="1" x14ac:dyDescent="0.25">
      <c r="A761" s="14">
        <f t="shared" si="11"/>
        <v>758</v>
      </c>
      <c r="B761" s="1">
        <v>43808</v>
      </c>
      <c r="C761" s="18">
        <f>+YEAR(datos_arg[[#This Row],[Fecha]])</f>
        <v>2019</v>
      </c>
      <c r="D761" s="18">
        <f>+MONTH(datos_arg[[#This Row],[Fecha]])</f>
        <v>12</v>
      </c>
      <c r="E761" s="14" t="s">
        <v>1015</v>
      </c>
      <c r="F761" s="14" t="s">
        <v>430</v>
      </c>
      <c r="G761" s="14"/>
      <c r="H761" s="14" t="s">
        <v>7132</v>
      </c>
      <c r="I761" s="14" t="s">
        <v>7132</v>
      </c>
      <c r="J761" s="14" t="s">
        <v>425</v>
      </c>
      <c r="K761" s="14"/>
      <c r="L761" s="14" t="s">
        <v>425</v>
      </c>
      <c r="M761" s="14" t="s">
        <v>60</v>
      </c>
      <c r="N761" s="14" t="s">
        <v>26</v>
      </c>
      <c r="O761" s="14"/>
      <c r="P761" s="14"/>
      <c r="Q761" s="14"/>
      <c r="R761" s="14" t="s">
        <v>430</v>
      </c>
      <c r="S761" s="14" t="s">
        <v>439</v>
      </c>
      <c r="T761" s="35">
        <v>1000</v>
      </c>
      <c r="U761" s="14" t="s">
        <v>4</v>
      </c>
      <c r="V761" s="14">
        <v>70</v>
      </c>
      <c r="W761" s="16">
        <f>+IF(datos_arg[[#This Row],[Moneda]]="ARS",datos_arg[[#This Row],[Monto]],datos_arg[[#This Row],[Monto]]*datos_arg[[#This Row],[TC]])</f>
        <v>1000</v>
      </c>
      <c r="X761" s="16">
        <f>IFERROR(IF(datos_arg[[#This Row],[Moneda]]="USD",datos_arg[[#This Row],[Monto]],datos_arg[[#This Row],[Monto]]/datos_arg[[#This Row],[TC]]),0)</f>
        <v>14.285714285714286</v>
      </c>
      <c r="Y761" s="14"/>
    </row>
    <row r="762" spans="1:25" ht="15" customHeight="1" x14ac:dyDescent="0.25">
      <c r="A762" s="14">
        <f t="shared" si="11"/>
        <v>759</v>
      </c>
      <c r="B762" s="1">
        <v>43808</v>
      </c>
      <c r="C762" s="18">
        <f>+YEAR(datos_arg[[#This Row],[Fecha]])</f>
        <v>2019</v>
      </c>
      <c r="D762" s="18">
        <f>+MONTH(datos_arg[[#This Row],[Fecha]])</f>
        <v>12</v>
      </c>
      <c r="E762" s="14" t="s">
        <v>617</v>
      </c>
      <c r="F762" s="14" t="s">
        <v>8101</v>
      </c>
      <c r="G762" s="14"/>
      <c r="H762" s="14" t="s">
        <v>8103</v>
      </c>
      <c r="I762" s="14" t="s">
        <v>8104</v>
      </c>
      <c r="J762" s="14" t="s">
        <v>472</v>
      </c>
      <c r="K762" s="14" t="s">
        <v>420</v>
      </c>
      <c r="L762" s="14" t="s">
        <v>426</v>
      </c>
      <c r="M762" s="14" t="s">
        <v>473</v>
      </c>
      <c r="N762" s="14" t="s">
        <v>289</v>
      </c>
      <c r="O762" s="14"/>
      <c r="P762" s="14"/>
      <c r="Q762" s="14">
        <v>1</v>
      </c>
      <c r="R762" s="14" t="s">
        <v>8101</v>
      </c>
      <c r="S762" s="14" t="s">
        <v>439</v>
      </c>
      <c r="T762" s="35">
        <v>423</v>
      </c>
      <c r="U762" s="14" t="s">
        <v>4</v>
      </c>
      <c r="V762" s="14">
        <v>70</v>
      </c>
      <c r="W762" s="16">
        <f>+IF(datos_arg[[#This Row],[Moneda]]="ARS",datos_arg[[#This Row],[Monto]],datos_arg[[#This Row],[Monto]]*datos_arg[[#This Row],[TC]])</f>
        <v>423</v>
      </c>
      <c r="X762" s="16">
        <f>IFERROR(IF(datos_arg[[#This Row],[Moneda]]="USD",datos_arg[[#This Row],[Monto]],datos_arg[[#This Row],[Monto]]/datos_arg[[#This Row],[TC]]),0)</f>
        <v>6.0428571428571427</v>
      </c>
      <c r="Y762" s="14"/>
    </row>
    <row r="763" spans="1:25" ht="15" customHeight="1" x14ac:dyDescent="0.25">
      <c r="A763" s="14">
        <f t="shared" si="11"/>
        <v>760</v>
      </c>
      <c r="B763" s="1">
        <v>43809</v>
      </c>
      <c r="C763" s="18">
        <f>+YEAR(datos_arg[[#This Row],[Fecha]])</f>
        <v>2019</v>
      </c>
      <c r="D763" s="18">
        <f>+MONTH(datos_arg[[#This Row],[Fecha]])</f>
        <v>12</v>
      </c>
      <c r="E763" s="14" t="s">
        <v>1015</v>
      </c>
      <c r="F763" s="14" t="s">
        <v>403</v>
      </c>
      <c r="G763" s="14" t="s">
        <v>5383</v>
      </c>
      <c r="H763" s="14" t="s">
        <v>6646</v>
      </c>
      <c r="I763" s="14" t="s">
        <v>7132</v>
      </c>
      <c r="J763" s="14" t="s">
        <v>422</v>
      </c>
      <c r="K763" s="14"/>
      <c r="L763" s="14" t="s">
        <v>422</v>
      </c>
      <c r="M763" s="14" t="s">
        <v>877</v>
      </c>
      <c r="N763" s="14" t="s">
        <v>878</v>
      </c>
      <c r="O763" s="14" t="s">
        <v>879</v>
      </c>
      <c r="P763" s="14"/>
      <c r="Q763" s="14">
        <v>1</v>
      </c>
      <c r="R763" s="14" t="s">
        <v>5383</v>
      </c>
      <c r="S763" s="14" t="s">
        <v>439</v>
      </c>
      <c r="T763" s="35">
        <v>9800</v>
      </c>
      <c r="U763" s="14" t="s">
        <v>4</v>
      </c>
      <c r="V763" s="14">
        <v>70</v>
      </c>
      <c r="W763" s="16">
        <f>+IF(datos_arg[[#This Row],[Moneda]]="ARS",datos_arg[[#This Row],[Monto]],datos_arg[[#This Row],[Monto]]*datos_arg[[#This Row],[TC]])</f>
        <v>9800</v>
      </c>
      <c r="X763" s="16">
        <f>IFERROR(IF(datos_arg[[#This Row],[Moneda]]="USD",datos_arg[[#This Row],[Monto]],datos_arg[[#This Row],[Monto]]/datos_arg[[#This Row],[TC]]),0)</f>
        <v>140</v>
      </c>
      <c r="Y763" s="14"/>
    </row>
    <row r="764" spans="1:25" ht="15" customHeight="1" x14ac:dyDescent="0.25">
      <c r="A764" s="14">
        <f t="shared" si="11"/>
        <v>761</v>
      </c>
      <c r="B764" s="1">
        <v>43809</v>
      </c>
      <c r="C764" s="18">
        <f>+YEAR(datos_arg[[#This Row],[Fecha]])</f>
        <v>2019</v>
      </c>
      <c r="D764" s="18">
        <f>+MONTH(datos_arg[[#This Row],[Fecha]])</f>
        <v>12</v>
      </c>
      <c r="E764" s="14" t="s">
        <v>449</v>
      </c>
      <c r="F764" s="14" t="s">
        <v>44</v>
      </c>
      <c r="G764" s="14"/>
      <c r="H764" s="14" t="s">
        <v>7132</v>
      </c>
      <c r="I764" s="14" t="s">
        <v>7132</v>
      </c>
      <c r="J764" s="14" t="s">
        <v>425</v>
      </c>
      <c r="K764" s="14"/>
      <c r="L764" s="14" t="s">
        <v>425</v>
      </c>
      <c r="M764" s="14" t="s">
        <v>829</v>
      </c>
      <c r="N764" s="14" t="s">
        <v>829</v>
      </c>
      <c r="O764" s="14" t="s">
        <v>872</v>
      </c>
      <c r="P764" s="14"/>
      <c r="Q764" s="14"/>
      <c r="R764" s="14" t="s">
        <v>44</v>
      </c>
      <c r="S764" s="14" t="s">
        <v>439</v>
      </c>
      <c r="T764" s="35">
        <v>800</v>
      </c>
      <c r="U764" s="14" t="s">
        <v>4</v>
      </c>
      <c r="V764" s="14">
        <v>70</v>
      </c>
      <c r="W764" s="16">
        <f>+IF(datos_arg[[#This Row],[Moneda]]="ARS",datos_arg[[#This Row],[Monto]],datos_arg[[#This Row],[Monto]]*datos_arg[[#This Row],[TC]])</f>
        <v>800</v>
      </c>
      <c r="X764" s="16">
        <f>IFERROR(IF(datos_arg[[#This Row],[Moneda]]="USD",datos_arg[[#This Row],[Monto]],datos_arg[[#This Row],[Monto]]/datos_arg[[#This Row],[TC]]),0)</f>
        <v>11.428571428571429</v>
      </c>
      <c r="Y764" s="14"/>
    </row>
    <row r="765" spans="1:25" ht="15" customHeight="1" x14ac:dyDescent="0.25">
      <c r="A765" s="14">
        <f t="shared" si="11"/>
        <v>762</v>
      </c>
      <c r="B765" s="1">
        <v>43809</v>
      </c>
      <c r="C765" s="18">
        <f>+YEAR(datos_arg[[#This Row],[Fecha]])</f>
        <v>2019</v>
      </c>
      <c r="D765" s="18">
        <f>+MONTH(datos_arg[[#This Row],[Fecha]])</f>
        <v>12</v>
      </c>
      <c r="E765" s="14" t="s">
        <v>5358</v>
      </c>
      <c r="F765" s="14" t="s">
        <v>85</v>
      </c>
      <c r="G765" s="14"/>
      <c r="H765" s="14" t="s">
        <v>7132</v>
      </c>
      <c r="I765" s="14" t="s">
        <v>7132</v>
      </c>
      <c r="J765" s="14" t="s">
        <v>425</v>
      </c>
      <c r="K765" s="14"/>
      <c r="L765" s="14" t="s">
        <v>425</v>
      </c>
      <c r="M765" s="14" t="s">
        <v>1116</v>
      </c>
      <c r="N765" s="14" t="s">
        <v>290</v>
      </c>
      <c r="O765" s="14" t="s">
        <v>873</v>
      </c>
      <c r="P765" s="14"/>
      <c r="Q765" s="14">
        <v>1</v>
      </c>
      <c r="R765" s="14" t="s">
        <v>85</v>
      </c>
      <c r="S765" s="14" t="s">
        <v>439</v>
      </c>
      <c r="T765" s="35">
        <v>1833</v>
      </c>
      <c r="U765" s="14" t="s">
        <v>4</v>
      </c>
      <c r="V765" s="14">
        <v>70</v>
      </c>
      <c r="W765" s="16">
        <f>+IF(datos_arg[[#This Row],[Moneda]]="ARS",datos_arg[[#This Row],[Monto]],datos_arg[[#This Row],[Monto]]*datos_arg[[#This Row],[TC]])</f>
        <v>1833</v>
      </c>
      <c r="X765" s="16">
        <f>IFERROR(IF(datos_arg[[#This Row],[Moneda]]="USD",datos_arg[[#This Row],[Monto]],datos_arg[[#This Row],[Monto]]/datos_arg[[#This Row],[TC]]),0)</f>
        <v>26.185714285714287</v>
      </c>
      <c r="Y765" s="14"/>
    </row>
    <row r="766" spans="1:25" ht="15" customHeight="1" x14ac:dyDescent="0.25">
      <c r="A766" s="14">
        <f t="shared" si="11"/>
        <v>763</v>
      </c>
      <c r="B766" s="1">
        <v>43809</v>
      </c>
      <c r="C766" s="18">
        <f>+YEAR(datos_arg[[#This Row],[Fecha]])</f>
        <v>2019</v>
      </c>
      <c r="D766" s="18">
        <f>+MONTH(datos_arg[[#This Row],[Fecha]])</f>
        <v>12</v>
      </c>
      <c r="E766" s="14" t="s">
        <v>1016</v>
      </c>
      <c r="F766" s="14" t="s">
        <v>404</v>
      </c>
      <c r="G766" s="14"/>
      <c r="H766" s="14" t="s">
        <v>433</v>
      </c>
      <c r="I766" s="14" t="s">
        <v>955</v>
      </c>
      <c r="J766" s="14" t="s">
        <v>425</v>
      </c>
      <c r="K766" s="14"/>
      <c r="L766" s="14" t="s">
        <v>425</v>
      </c>
      <c r="M766" s="14" t="s">
        <v>831</v>
      </c>
      <c r="N766" s="14" t="s">
        <v>831</v>
      </c>
      <c r="O766" s="14" t="s">
        <v>231</v>
      </c>
      <c r="P766" s="14"/>
      <c r="Q766" s="14"/>
      <c r="R766" s="14" t="s">
        <v>404</v>
      </c>
      <c r="S766" s="14" t="s">
        <v>439</v>
      </c>
      <c r="T766" s="35">
        <v>2061</v>
      </c>
      <c r="U766" s="14" t="s">
        <v>4</v>
      </c>
      <c r="V766" s="14">
        <v>70</v>
      </c>
      <c r="W766" s="16">
        <f>+IF(datos_arg[[#This Row],[Moneda]]="ARS",datos_arg[[#This Row],[Monto]],datos_arg[[#This Row],[Monto]]*datos_arg[[#This Row],[TC]])</f>
        <v>2061</v>
      </c>
      <c r="X766" s="16">
        <f>IFERROR(IF(datos_arg[[#This Row],[Moneda]]="USD",datos_arg[[#This Row],[Monto]],datos_arg[[#This Row],[Monto]]/datos_arg[[#This Row],[TC]]),0)</f>
        <v>29.442857142857143</v>
      </c>
      <c r="Y766" s="14"/>
    </row>
    <row r="767" spans="1:25" ht="15" customHeight="1" x14ac:dyDescent="0.25">
      <c r="A767" s="14">
        <f t="shared" si="11"/>
        <v>764</v>
      </c>
      <c r="B767" s="1">
        <v>43809</v>
      </c>
      <c r="C767" s="18">
        <f>+YEAR(datos_arg[[#This Row],[Fecha]])</f>
        <v>2019</v>
      </c>
      <c r="D767" s="18">
        <f>+MONTH(datos_arg[[#This Row],[Fecha]])</f>
        <v>12</v>
      </c>
      <c r="E767" s="14" t="s">
        <v>617</v>
      </c>
      <c r="F767" s="14" t="s">
        <v>8101</v>
      </c>
      <c r="G767" s="14"/>
      <c r="H767" s="14" t="s">
        <v>8103</v>
      </c>
      <c r="I767" s="14" t="s">
        <v>8104</v>
      </c>
      <c r="J767" s="14" t="s">
        <v>422</v>
      </c>
      <c r="K767" s="14" t="s">
        <v>420</v>
      </c>
      <c r="L767" s="14" t="s">
        <v>426</v>
      </c>
      <c r="M767" s="14" t="s">
        <v>881</v>
      </c>
      <c r="N767" s="14" t="s">
        <v>293</v>
      </c>
      <c r="O767" s="14" t="s">
        <v>292</v>
      </c>
      <c r="P767" s="14"/>
      <c r="Q767" s="14">
        <v>1</v>
      </c>
      <c r="R767" s="14" t="s">
        <v>8101</v>
      </c>
      <c r="S767" s="14" t="s">
        <v>439</v>
      </c>
      <c r="T767" s="35">
        <v>9258</v>
      </c>
      <c r="U767" s="14" t="s">
        <v>4</v>
      </c>
      <c r="V767" s="14">
        <v>70</v>
      </c>
      <c r="W767" s="16">
        <f>+IF(datos_arg[[#This Row],[Moneda]]="ARS",datos_arg[[#This Row],[Monto]],datos_arg[[#This Row],[Monto]]*datos_arg[[#This Row],[TC]])</f>
        <v>9258</v>
      </c>
      <c r="X767" s="16">
        <f>IFERROR(IF(datos_arg[[#This Row],[Moneda]]="USD",datos_arg[[#This Row],[Monto]],datos_arg[[#This Row],[Monto]]/datos_arg[[#This Row],[TC]]),0)</f>
        <v>132.25714285714287</v>
      </c>
      <c r="Y767" s="14"/>
    </row>
    <row r="768" spans="1:25" ht="15" customHeight="1" x14ac:dyDescent="0.25">
      <c r="A768" s="14">
        <f t="shared" si="11"/>
        <v>765</v>
      </c>
      <c r="B768" s="1">
        <v>43809</v>
      </c>
      <c r="C768" s="18">
        <f>+YEAR(datos_arg[[#This Row],[Fecha]])</f>
        <v>2019</v>
      </c>
      <c r="D768" s="18">
        <f>+MONTH(datos_arg[[#This Row],[Fecha]])</f>
        <v>12</v>
      </c>
      <c r="E768" s="14" t="s">
        <v>449</v>
      </c>
      <c r="F768" s="14" t="s">
        <v>523</v>
      </c>
      <c r="G768" s="14"/>
      <c r="H768" s="14" t="s">
        <v>7132</v>
      </c>
      <c r="I768" s="14" t="s">
        <v>7132</v>
      </c>
      <c r="J768" s="14" t="s">
        <v>425</v>
      </c>
      <c r="K768" s="14"/>
      <c r="L768" s="14" t="s">
        <v>425</v>
      </c>
      <c r="M768" s="14" t="s">
        <v>515</v>
      </c>
      <c r="N768" s="14" t="s">
        <v>515</v>
      </c>
      <c r="O768" s="14"/>
      <c r="P768" s="14"/>
      <c r="Q768" s="14"/>
      <c r="R768" s="14" t="s">
        <v>523</v>
      </c>
      <c r="S768" s="14" t="s">
        <v>439</v>
      </c>
      <c r="T768" s="35">
        <v>1200</v>
      </c>
      <c r="U768" s="14" t="s">
        <v>4</v>
      </c>
      <c r="V768" s="14">
        <v>70</v>
      </c>
      <c r="W768" s="16">
        <f>+IF(datos_arg[[#This Row],[Moneda]]="ARS",datos_arg[[#This Row],[Monto]],datos_arg[[#This Row],[Monto]]*datos_arg[[#This Row],[TC]])</f>
        <v>1200</v>
      </c>
      <c r="X768" s="16">
        <f>IFERROR(IF(datos_arg[[#This Row],[Moneda]]="USD",datos_arg[[#This Row],[Monto]],datos_arg[[#This Row],[Monto]]/datos_arg[[#This Row],[TC]]),0)</f>
        <v>17.142857142857142</v>
      </c>
      <c r="Y768" s="14"/>
    </row>
    <row r="769" spans="1:25" ht="15" customHeight="1" x14ac:dyDescent="0.25">
      <c r="A769" s="14">
        <f t="shared" si="11"/>
        <v>766</v>
      </c>
      <c r="B769" s="1">
        <v>43809</v>
      </c>
      <c r="C769" s="18">
        <f>+YEAR(datos_arg[[#This Row],[Fecha]])</f>
        <v>2019</v>
      </c>
      <c r="D769" s="18">
        <f>+MONTH(datos_arg[[#This Row],[Fecha]])</f>
        <v>12</v>
      </c>
      <c r="E769" s="14" t="s">
        <v>5358</v>
      </c>
      <c r="F769" s="14" t="s">
        <v>85</v>
      </c>
      <c r="G769" s="14"/>
      <c r="H769" s="14" t="s">
        <v>7132</v>
      </c>
      <c r="I769" s="14" t="s">
        <v>7132</v>
      </c>
      <c r="J769" s="14" t="s">
        <v>425</v>
      </c>
      <c r="K769" s="14" t="s">
        <v>421</v>
      </c>
      <c r="L769" s="14" t="s">
        <v>425</v>
      </c>
      <c r="M769" s="14" t="s">
        <v>874</v>
      </c>
      <c r="N769" s="14" t="s">
        <v>875</v>
      </c>
      <c r="O769" s="14" t="s">
        <v>876</v>
      </c>
      <c r="P769" s="14"/>
      <c r="Q769" s="14">
        <v>1</v>
      </c>
      <c r="R769" s="14" t="s">
        <v>85</v>
      </c>
      <c r="S769" s="14" t="s">
        <v>439</v>
      </c>
      <c r="T769" s="35">
        <v>725</v>
      </c>
      <c r="U769" s="14" t="s">
        <v>4</v>
      </c>
      <c r="V769" s="14">
        <v>70</v>
      </c>
      <c r="W769" s="16">
        <f>+IF(datos_arg[[#This Row],[Moneda]]="ARS",datos_arg[[#This Row],[Monto]],datos_arg[[#This Row],[Monto]]*datos_arg[[#This Row],[TC]])</f>
        <v>725</v>
      </c>
      <c r="X769" s="16">
        <f>IFERROR(IF(datos_arg[[#This Row],[Moneda]]="USD",datos_arg[[#This Row],[Monto]],datos_arg[[#This Row],[Monto]]/datos_arg[[#This Row],[TC]]),0)</f>
        <v>10.357142857142858</v>
      </c>
      <c r="Y769" s="14"/>
    </row>
    <row r="770" spans="1:25" ht="15" customHeight="1" x14ac:dyDescent="0.25">
      <c r="A770" s="14">
        <f t="shared" si="11"/>
        <v>767</v>
      </c>
      <c r="B770" s="1">
        <v>43809</v>
      </c>
      <c r="C770" s="18">
        <f>+YEAR(datos_arg[[#This Row],[Fecha]])</f>
        <v>2019</v>
      </c>
      <c r="D770" s="18">
        <f>+MONTH(datos_arg[[#This Row],[Fecha]])</f>
        <v>12</v>
      </c>
      <c r="E770" s="14" t="s">
        <v>5358</v>
      </c>
      <c r="F770" s="14" t="s">
        <v>85</v>
      </c>
      <c r="G770" s="14"/>
      <c r="H770" s="14" t="s">
        <v>7132</v>
      </c>
      <c r="I770" s="14" t="s">
        <v>7132</v>
      </c>
      <c r="J770" s="14" t="s">
        <v>425</v>
      </c>
      <c r="K770" s="14" t="s">
        <v>421</v>
      </c>
      <c r="L770" s="14" t="s">
        <v>425</v>
      </c>
      <c r="M770" s="14" t="s">
        <v>874</v>
      </c>
      <c r="N770" s="14" t="s">
        <v>291</v>
      </c>
      <c r="O770" s="14" t="s">
        <v>880</v>
      </c>
      <c r="P770" s="14"/>
      <c r="Q770" s="14">
        <v>1</v>
      </c>
      <c r="R770" s="14" t="s">
        <v>85</v>
      </c>
      <c r="S770" s="14" t="s">
        <v>439</v>
      </c>
      <c r="T770" s="35">
        <v>652</v>
      </c>
      <c r="U770" s="14" t="s">
        <v>4</v>
      </c>
      <c r="V770" s="14">
        <v>70</v>
      </c>
      <c r="W770" s="16">
        <f>+IF(datos_arg[[#This Row],[Moneda]]="ARS",datos_arg[[#This Row],[Monto]],datos_arg[[#This Row],[Monto]]*datos_arg[[#This Row],[TC]])</f>
        <v>652</v>
      </c>
      <c r="X770" s="16">
        <f>IFERROR(IF(datos_arg[[#This Row],[Moneda]]="USD",datos_arg[[#This Row],[Monto]],datos_arg[[#This Row],[Monto]]/datos_arg[[#This Row],[TC]]),0)</f>
        <v>9.3142857142857149</v>
      </c>
      <c r="Y770" s="14"/>
    </row>
    <row r="771" spans="1:25" ht="15" customHeight="1" x14ac:dyDescent="0.25">
      <c r="A771" s="14">
        <f t="shared" si="11"/>
        <v>768</v>
      </c>
      <c r="B771" s="1">
        <v>43809</v>
      </c>
      <c r="C771" s="18">
        <f>+YEAR(datos_arg[[#This Row],[Fecha]])</f>
        <v>2019</v>
      </c>
      <c r="D771" s="18">
        <f>+MONTH(datos_arg[[#This Row],[Fecha]])</f>
        <v>12</v>
      </c>
      <c r="E771" s="14" t="s">
        <v>5358</v>
      </c>
      <c r="F771" s="14" t="s">
        <v>85</v>
      </c>
      <c r="G771" s="14"/>
      <c r="H771" s="14" t="s">
        <v>7132</v>
      </c>
      <c r="I771" s="14" t="s">
        <v>7132</v>
      </c>
      <c r="J771" s="14" t="s">
        <v>425</v>
      </c>
      <c r="K771" s="14" t="s">
        <v>421</v>
      </c>
      <c r="L771" s="14" t="s">
        <v>425</v>
      </c>
      <c r="M771" s="14" t="s">
        <v>874</v>
      </c>
      <c r="N771" s="14" t="s">
        <v>291</v>
      </c>
      <c r="O771" s="14" t="s">
        <v>882</v>
      </c>
      <c r="P771" s="14"/>
      <c r="Q771" s="14">
        <v>1</v>
      </c>
      <c r="R771" s="14" t="s">
        <v>85</v>
      </c>
      <c r="S771" s="14" t="s">
        <v>439</v>
      </c>
      <c r="T771" s="35">
        <v>3359</v>
      </c>
      <c r="U771" s="14" t="s">
        <v>4</v>
      </c>
      <c r="V771" s="14">
        <v>70</v>
      </c>
      <c r="W771" s="16">
        <f>+IF(datos_arg[[#This Row],[Moneda]]="ARS",datos_arg[[#This Row],[Monto]],datos_arg[[#This Row],[Monto]]*datos_arg[[#This Row],[TC]])</f>
        <v>3359</v>
      </c>
      <c r="X771" s="16">
        <f>IFERROR(IF(datos_arg[[#This Row],[Moneda]]="USD",datos_arg[[#This Row],[Monto]],datos_arg[[#This Row],[Monto]]/datos_arg[[#This Row],[TC]]),0)</f>
        <v>47.985714285714288</v>
      </c>
      <c r="Y771" s="14"/>
    </row>
    <row r="772" spans="1:25" ht="15" customHeight="1" x14ac:dyDescent="0.25">
      <c r="A772" s="14">
        <f t="shared" si="11"/>
        <v>769</v>
      </c>
      <c r="B772" s="1">
        <v>43809</v>
      </c>
      <c r="C772" s="18">
        <f>+YEAR(datos_arg[[#This Row],[Fecha]])</f>
        <v>2019</v>
      </c>
      <c r="D772" s="18">
        <f>+MONTH(datos_arg[[#This Row],[Fecha]])</f>
        <v>12</v>
      </c>
      <c r="E772" s="14" t="s">
        <v>5358</v>
      </c>
      <c r="F772" s="14" t="s">
        <v>85</v>
      </c>
      <c r="G772" s="14"/>
      <c r="H772" s="14" t="s">
        <v>7132</v>
      </c>
      <c r="I772" s="14" t="s">
        <v>7132</v>
      </c>
      <c r="J772" s="14" t="s">
        <v>425</v>
      </c>
      <c r="K772" s="14" t="s">
        <v>421</v>
      </c>
      <c r="L772" s="14" t="s">
        <v>425</v>
      </c>
      <c r="M772" s="14" t="s">
        <v>874</v>
      </c>
      <c r="N772" s="14" t="s">
        <v>291</v>
      </c>
      <c r="O772" s="14" t="s">
        <v>885</v>
      </c>
      <c r="P772" s="14"/>
      <c r="Q772" s="14">
        <v>1</v>
      </c>
      <c r="R772" s="14" t="s">
        <v>85</v>
      </c>
      <c r="S772" s="14" t="s">
        <v>439</v>
      </c>
      <c r="T772" s="35">
        <v>2760</v>
      </c>
      <c r="U772" s="14" t="s">
        <v>4</v>
      </c>
      <c r="V772" s="14">
        <v>70</v>
      </c>
      <c r="W772" s="16">
        <f>+IF(datos_arg[[#This Row],[Moneda]]="ARS",datos_arg[[#This Row],[Monto]],datos_arg[[#This Row],[Monto]]*datos_arg[[#This Row],[TC]])</f>
        <v>2760</v>
      </c>
      <c r="X772" s="16">
        <f>IFERROR(IF(datos_arg[[#This Row],[Moneda]]="USD",datos_arg[[#This Row],[Monto]],datos_arg[[#This Row],[Monto]]/datos_arg[[#This Row],[TC]]),0)</f>
        <v>39.428571428571431</v>
      </c>
      <c r="Y772" s="14"/>
    </row>
    <row r="773" spans="1:25" ht="15" customHeight="1" x14ac:dyDescent="0.25">
      <c r="A773" s="14">
        <f t="shared" si="11"/>
        <v>770</v>
      </c>
      <c r="B773" s="1">
        <v>43809</v>
      </c>
      <c r="C773" s="18">
        <f>+YEAR(datos_arg[[#This Row],[Fecha]])</f>
        <v>2019</v>
      </c>
      <c r="D773" s="18">
        <f>+MONTH(datos_arg[[#This Row],[Fecha]])</f>
        <v>12</v>
      </c>
      <c r="E773" s="14" t="s">
        <v>1015</v>
      </c>
      <c r="F773" s="14" t="s">
        <v>403</v>
      </c>
      <c r="G773" s="14" t="s">
        <v>5383</v>
      </c>
      <c r="H773" s="14" t="s">
        <v>7</v>
      </c>
      <c r="I773" s="14" t="s">
        <v>7132</v>
      </c>
      <c r="J773" s="14" t="s">
        <v>731</v>
      </c>
      <c r="K773" s="14" t="s">
        <v>421</v>
      </c>
      <c r="L773" s="14" t="s">
        <v>421</v>
      </c>
      <c r="M773" s="14" t="s">
        <v>883</v>
      </c>
      <c r="N773" s="14" t="s">
        <v>884</v>
      </c>
      <c r="O773" s="14" t="s">
        <v>296</v>
      </c>
      <c r="P773" s="14"/>
      <c r="Q773" s="14"/>
      <c r="R773" s="14" t="s">
        <v>5383</v>
      </c>
      <c r="S773" s="14" t="s">
        <v>439</v>
      </c>
      <c r="T773" s="35">
        <v>260</v>
      </c>
      <c r="U773" s="14" t="s">
        <v>4</v>
      </c>
      <c r="V773" s="14">
        <v>70</v>
      </c>
      <c r="W773" s="16">
        <f>+IF(datos_arg[[#This Row],[Moneda]]="ARS",datos_arg[[#This Row],[Monto]],datos_arg[[#This Row],[Monto]]*datos_arg[[#This Row],[TC]])</f>
        <v>260</v>
      </c>
      <c r="X773" s="16">
        <f>IFERROR(IF(datos_arg[[#This Row],[Moneda]]="USD",datos_arg[[#This Row],[Monto]],datos_arg[[#This Row],[Monto]]/datos_arg[[#This Row],[TC]]),0)</f>
        <v>3.7142857142857144</v>
      </c>
      <c r="Y773" s="14"/>
    </row>
    <row r="774" spans="1:25" ht="15" customHeight="1" x14ac:dyDescent="0.25">
      <c r="A774" s="14">
        <f t="shared" ref="A774:A837" si="12">+A773+1</f>
        <v>771</v>
      </c>
      <c r="B774" s="1">
        <v>43809</v>
      </c>
      <c r="C774" s="18">
        <f>+YEAR(datos_arg[[#This Row],[Fecha]])</f>
        <v>2019</v>
      </c>
      <c r="D774" s="18">
        <f>+MONTH(datos_arg[[#This Row],[Fecha]])</f>
        <v>12</v>
      </c>
      <c r="E774" s="14" t="s">
        <v>1015</v>
      </c>
      <c r="F774" s="14" t="s">
        <v>403</v>
      </c>
      <c r="G774" s="14" t="s">
        <v>5383</v>
      </c>
      <c r="H774" s="14" t="s">
        <v>7132</v>
      </c>
      <c r="I774" s="14" t="s">
        <v>7132</v>
      </c>
      <c r="J774" s="14" t="s">
        <v>425</v>
      </c>
      <c r="K774" s="14"/>
      <c r="L774" s="14" t="s">
        <v>425</v>
      </c>
      <c r="M774" s="14" t="s">
        <v>815</v>
      </c>
      <c r="N774" s="14" t="s">
        <v>295</v>
      </c>
      <c r="O774" s="14" t="s">
        <v>294</v>
      </c>
      <c r="P774" s="14"/>
      <c r="Q774" s="14"/>
      <c r="R774" s="14" t="s">
        <v>5383</v>
      </c>
      <c r="S774" s="14" t="s">
        <v>439</v>
      </c>
      <c r="T774" s="35">
        <v>8450</v>
      </c>
      <c r="U774" s="14" t="s">
        <v>4</v>
      </c>
      <c r="V774" s="14">
        <v>70</v>
      </c>
      <c r="W774" s="16">
        <f>+IF(datos_arg[[#This Row],[Moneda]]="ARS",datos_arg[[#This Row],[Monto]],datos_arg[[#This Row],[Monto]]*datos_arg[[#This Row],[TC]])</f>
        <v>8450</v>
      </c>
      <c r="X774" s="16">
        <f>IFERROR(IF(datos_arg[[#This Row],[Moneda]]="USD",datos_arg[[#This Row],[Monto]],datos_arg[[#This Row],[Monto]]/datos_arg[[#This Row],[TC]]),0)</f>
        <v>120.71428571428571</v>
      </c>
      <c r="Y774" s="14"/>
    </row>
    <row r="775" spans="1:25" ht="15" customHeight="1" x14ac:dyDescent="0.25">
      <c r="A775" s="14">
        <f t="shared" si="12"/>
        <v>772</v>
      </c>
      <c r="B775" s="1">
        <v>43810</v>
      </c>
      <c r="C775" s="18">
        <f>+YEAR(datos_arg[[#This Row],[Fecha]])</f>
        <v>2019</v>
      </c>
      <c r="D775" s="18">
        <f>+MONTH(datos_arg[[#This Row],[Fecha]])</f>
        <v>12</v>
      </c>
      <c r="E775" s="14" t="s">
        <v>1016</v>
      </c>
      <c r="F775" s="14" t="s">
        <v>405</v>
      </c>
      <c r="G775" s="14"/>
      <c r="H775" s="14" t="s">
        <v>433</v>
      </c>
      <c r="I775" s="14" t="s">
        <v>955</v>
      </c>
      <c r="J775" s="14" t="s">
        <v>425</v>
      </c>
      <c r="K775" s="14"/>
      <c r="L775" s="14" t="s">
        <v>425</v>
      </c>
      <c r="M775" s="14" t="s">
        <v>433</v>
      </c>
      <c r="N775" s="14" t="s">
        <v>297</v>
      </c>
      <c r="O775" s="14" t="s">
        <v>591</v>
      </c>
      <c r="P775" s="14"/>
      <c r="Q775" s="14"/>
      <c r="R775" s="14" t="s">
        <v>405</v>
      </c>
      <c r="S775" s="14" t="s">
        <v>439</v>
      </c>
      <c r="T775" s="35">
        <v>21000</v>
      </c>
      <c r="U775" s="14" t="s">
        <v>4</v>
      </c>
      <c r="V775" s="14">
        <v>67</v>
      </c>
      <c r="W775" s="16">
        <f>+IF(datos_arg[[#This Row],[Moneda]]="ARS",datos_arg[[#This Row],[Monto]],datos_arg[[#This Row],[Monto]]*datos_arg[[#This Row],[TC]])</f>
        <v>21000</v>
      </c>
      <c r="X775" s="16">
        <f>IFERROR(IF(datos_arg[[#This Row],[Moneda]]="USD",datos_arg[[#This Row],[Monto]],datos_arg[[#This Row],[Monto]]/datos_arg[[#This Row],[TC]]),0)</f>
        <v>313.43283582089555</v>
      </c>
      <c r="Y775" s="14"/>
    </row>
    <row r="776" spans="1:25" x14ac:dyDescent="0.25">
      <c r="A776" s="14">
        <f t="shared" si="12"/>
        <v>773</v>
      </c>
      <c r="B776" s="1">
        <v>43810</v>
      </c>
      <c r="C776" s="18">
        <f>+YEAR(datos_arg[[#This Row],[Fecha]])</f>
        <v>2019</v>
      </c>
      <c r="D776" s="18">
        <f>+MONTH(datos_arg[[#This Row],[Fecha]])</f>
        <v>12</v>
      </c>
      <c r="E776" s="14" t="s">
        <v>408</v>
      </c>
      <c r="F776" s="14" t="s">
        <v>69</v>
      </c>
      <c r="G776" s="14"/>
      <c r="H776" s="14" t="s">
        <v>7132</v>
      </c>
      <c r="I776" s="14" t="s">
        <v>7132</v>
      </c>
      <c r="J776" s="14" t="s">
        <v>425</v>
      </c>
      <c r="K776" s="14"/>
      <c r="L776" s="14" t="s">
        <v>425</v>
      </c>
      <c r="M776" s="14" t="s">
        <v>556</v>
      </c>
      <c r="N776" s="14" t="s">
        <v>556</v>
      </c>
      <c r="O776" s="14"/>
      <c r="P776" s="14"/>
      <c r="Q776" s="14"/>
      <c r="R776" s="14" t="s">
        <v>439</v>
      </c>
      <c r="S776" s="14" t="s">
        <v>440</v>
      </c>
      <c r="T776" s="35">
        <v>3000</v>
      </c>
      <c r="U776" s="14" t="s">
        <v>2</v>
      </c>
      <c r="V776" s="14">
        <v>67</v>
      </c>
      <c r="W776" s="16">
        <f>+IF(datos_arg[[#This Row],[Moneda]]="ARS",datos_arg[[#This Row],[Monto]],datos_arg[[#This Row],[Monto]]*datos_arg[[#This Row],[TC]])</f>
        <v>201000</v>
      </c>
      <c r="X776" s="16">
        <f>IFERROR(IF(datos_arg[[#This Row],[Moneda]]="USD",datos_arg[[#This Row],[Monto]],datos_arg[[#This Row],[Monto]]/datos_arg[[#This Row],[TC]]),0)</f>
        <v>3000</v>
      </c>
      <c r="Y776" s="14"/>
    </row>
    <row r="777" spans="1:25" x14ac:dyDescent="0.25">
      <c r="A777" s="14">
        <f t="shared" si="12"/>
        <v>774</v>
      </c>
      <c r="B777" s="1">
        <v>43810</v>
      </c>
      <c r="C777" s="18">
        <f>+YEAR(datos_arg[[#This Row],[Fecha]])</f>
        <v>2019</v>
      </c>
      <c r="D777" s="18">
        <f>+MONTH(datos_arg[[#This Row],[Fecha]])</f>
        <v>12</v>
      </c>
      <c r="E777" s="14" t="s">
        <v>1016</v>
      </c>
      <c r="F777" s="14" t="s">
        <v>5364</v>
      </c>
      <c r="G777" s="14" t="s">
        <v>6703</v>
      </c>
      <c r="H777" s="14" t="s">
        <v>7132</v>
      </c>
      <c r="I777" s="14" t="s">
        <v>7132</v>
      </c>
      <c r="J777" s="14" t="s">
        <v>425</v>
      </c>
      <c r="K777" s="14"/>
      <c r="L777" s="14" t="s">
        <v>425</v>
      </c>
      <c r="M777" s="14" t="s">
        <v>118</v>
      </c>
      <c r="N777" s="14" t="s">
        <v>118</v>
      </c>
      <c r="O777" s="14" t="s">
        <v>886</v>
      </c>
      <c r="P777" s="14"/>
      <c r="Q777" s="14"/>
      <c r="R777" s="14" t="s">
        <v>5364</v>
      </c>
      <c r="S777" s="14" t="s">
        <v>440</v>
      </c>
      <c r="T777" s="35">
        <v>2000</v>
      </c>
      <c r="U777" s="14" t="s">
        <v>2</v>
      </c>
      <c r="V777" s="14">
        <v>70</v>
      </c>
      <c r="W777" s="16">
        <f>+IF(datos_arg[[#This Row],[Moneda]]="ARS",datos_arg[[#This Row],[Monto]],datos_arg[[#This Row],[Monto]]*datos_arg[[#This Row],[TC]])</f>
        <v>140000</v>
      </c>
      <c r="X777" s="16">
        <f>IFERROR(IF(datos_arg[[#This Row],[Moneda]]="USD",datos_arg[[#This Row],[Monto]],datos_arg[[#This Row],[Monto]]/datos_arg[[#This Row],[TC]]),0)</f>
        <v>2000</v>
      </c>
      <c r="Y777" s="14"/>
    </row>
    <row r="778" spans="1:25" ht="15" customHeight="1" x14ac:dyDescent="0.25">
      <c r="A778" s="14">
        <f t="shared" si="12"/>
        <v>775</v>
      </c>
      <c r="B778" s="1">
        <v>43810</v>
      </c>
      <c r="C778" s="18">
        <f>+YEAR(datos_arg[[#This Row],[Fecha]])</f>
        <v>2019</v>
      </c>
      <c r="D778" s="18">
        <f>+MONTH(datos_arg[[#This Row],[Fecha]])</f>
        <v>12</v>
      </c>
      <c r="E778" s="14" t="s">
        <v>449</v>
      </c>
      <c r="F778" s="14" t="s">
        <v>523</v>
      </c>
      <c r="G778" s="14"/>
      <c r="H778" s="14" t="s">
        <v>7132</v>
      </c>
      <c r="I778" s="14" t="s">
        <v>7132</v>
      </c>
      <c r="J778" s="14" t="s">
        <v>425</v>
      </c>
      <c r="K778" s="14"/>
      <c r="L778" s="14" t="s">
        <v>425</v>
      </c>
      <c r="M778" s="14" t="s">
        <v>524</v>
      </c>
      <c r="N778" s="14" t="s">
        <v>524</v>
      </c>
      <c r="O778" s="14" t="s">
        <v>887</v>
      </c>
      <c r="P778" s="14"/>
      <c r="Q778" s="14"/>
      <c r="R778" s="14" t="s">
        <v>523</v>
      </c>
      <c r="S778" s="14" t="s">
        <v>439</v>
      </c>
      <c r="T778" s="35">
        <v>4050</v>
      </c>
      <c r="U778" s="14" t="s">
        <v>4</v>
      </c>
      <c r="V778" s="14">
        <v>70</v>
      </c>
      <c r="W778" s="16">
        <f>+IF(datos_arg[[#This Row],[Moneda]]="ARS",datos_arg[[#This Row],[Monto]],datos_arg[[#This Row],[Monto]]*datos_arg[[#This Row],[TC]])</f>
        <v>4050</v>
      </c>
      <c r="X778" s="16">
        <f>IFERROR(IF(datos_arg[[#This Row],[Moneda]]="USD",datos_arg[[#This Row],[Monto]],datos_arg[[#This Row],[Monto]]/datos_arg[[#This Row],[TC]]),0)</f>
        <v>57.857142857142854</v>
      </c>
      <c r="Y778" s="14"/>
    </row>
    <row r="779" spans="1:25" x14ac:dyDescent="0.25">
      <c r="A779" s="14">
        <f t="shared" si="12"/>
        <v>776</v>
      </c>
      <c r="B779" s="1">
        <v>43811</v>
      </c>
      <c r="C779" s="18">
        <f>+YEAR(datos_arg[[#This Row],[Fecha]])</f>
        <v>2019</v>
      </c>
      <c r="D779" s="18">
        <f>+MONTH(datos_arg[[#This Row],[Fecha]])</f>
        <v>12</v>
      </c>
      <c r="E779" s="14" t="s">
        <v>1015</v>
      </c>
      <c r="F779" s="14" t="s">
        <v>403</v>
      </c>
      <c r="G779" s="14" t="s">
        <v>5383</v>
      </c>
      <c r="H779" s="14" t="s">
        <v>8103</v>
      </c>
      <c r="I779" s="14" t="s">
        <v>8104</v>
      </c>
      <c r="J779" s="14" t="s">
        <v>472</v>
      </c>
      <c r="K779" s="14"/>
      <c r="L779" s="14" t="s">
        <v>425</v>
      </c>
      <c r="M779" s="14" t="s">
        <v>811</v>
      </c>
      <c r="N779" s="14" t="s">
        <v>226</v>
      </c>
      <c r="O779" s="14" t="s">
        <v>892</v>
      </c>
      <c r="P779" s="14"/>
      <c r="Q779" s="14"/>
      <c r="R779" s="14" t="s">
        <v>5383</v>
      </c>
      <c r="S779" s="14" t="s">
        <v>440</v>
      </c>
      <c r="T779" s="35">
        <v>800</v>
      </c>
      <c r="U779" s="14" t="s">
        <v>2</v>
      </c>
      <c r="V779" s="14">
        <v>67</v>
      </c>
      <c r="W779" s="16">
        <f>+IF(datos_arg[[#This Row],[Moneda]]="ARS",datos_arg[[#This Row],[Monto]],datos_arg[[#This Row],[Monto]]*datos_arg[[#This Row],[TC]])</f>
        <v>53600</v>
      </c>
      <c r="X779" s="16">
        <f>IFERROR(IF(datos_arg[[#This Row],[Moneda]]="USD",datos_arg[[#This Row],[Monto]],datos_arg[[#This Row],[Monto]]/datos_arg[[#This Row],[TC]]),0)</f>
        <v>800</v>
      </c>
      <c r="Y779" s="14"/>
    </row>
    <row r="780" spans="1:25" ht="15" customHeight="1" x14ac:dyDescent="0.25">
      <c r="A780" s="14">
        <f t="shared" si="12"/>
        <v>777</v>
      </c>
      <c r="B780" s="1">
        <v>43811</v>
      </c>
      <c r="C780" s="18">
        <f>+YEAR(datos_arg[[#This Row],[Fecha]])</f>
        <v>2019</v>
      </c>
      <c r="D780" s="18">
        <f>+MONTH(datos_arg[[#This Row],[Fecha]])</f>
        <v>12</v>
      </c>
      <c r="E780" s="14" t="s">
        <v>1015</v>
      </c>
      <c r="F780" s="14" t="s">
        <v>403</v>
      </c>
      <c r="G780" s="14" t="s">
        <v>5383</v>
      </c>
      <c r="H780" s="14" t="s">
        <v>8103</v>
      </c>
      <c r="I780" s="14" t="s">
        <v>8104</v>
      </c>
      <c r="J780" s="14" t="s">
        <v>472</v>
      </c>
      <c r="K780" s="14"/>
      <c r="L780" s="14" t="s">
        <v>425</v>
      </c>
      <c r="M780" s="14" t="s">
        <v>811</v>
      </c>
      <c r="N780" s="14" t="s">
        <v>226</v>
      </c>
      <c r="O780" s="14" t="s">
        <v>896</v>
      </c>
      <c r="P780" s="14"/>
      <c r="Q780" s="14"/>
      <c r="R780" s="14" t="s">
        <v>5383</v>
      </c>
      <c r="S780" s="14" t="s">
        <v>439</v>
      </c>
      <c r="T780" s="35">
        <v>185</v>
      </c>
      <c r="U780" s="14" t="s">
        <v>4</v>
      </c>
      <c r="V780" s="14">
        <v>67</v>
      </c>
      <c r="W780" s="16">
        <f>+IF(datos_arg[[#This Row],[Moneda]]="ARS",datos_arg[[#This Row],[Monto]],datos_arg[[#This Row],[Monto]]*datos_arg[[#This Row],[TC]])</f>
        <v>185</v>
      </c>
      <c r="X780" s="16">
        <f>IFERROR(IF(datos_arg[[#This Row],[Moneda]]="USD",datos_arg[[#This Row],[Monto]],datos_arg[[#This Row],[Monto]]/datos_arg[[#This Row],[TC]]),0)</f>
        <v>2.7611940298507465</v>
      </c>
      <c r="Y780" s="14"/>
    </row>
    <row r="781" spans="1:25" x14ac:dyDescent="0.25">
      <c r="A781" s="14">
        <f t="shared" si="12"/>
        <v>778</v>
      </c>
      <c r="B781" s="1">
        <v>43811</v>
      </c>
      <c r="C781" s="18">
        <f>+YEAR(datos_arg[[#This Row],[Fecha]])</f>
        <v>2019</v>
      </c>
      <c r="D781" s="18">
        <f>+MONTH(datos_arg[[#This Row],[Fecha]])</f>
        <v>12</v>
      </c>
      <c r="E781" s="14" t="s">
        <v>449</v>
      </c>
      <c r="F781" s="14" t="s">
        <v>44</v>
      </c>
      <c r="G781" s="14"/>
      <c r="H781" s="14" t="s">
        <v>7132</v>
      </c>
      <c r="I781" s="14" t="s">
        <v>7132</v>
      </c>
      <c r="J781" s="14" t="s">
        <v>425</v>
      </c>
      <c r="K781" s="14"/>
      <c r="L781" s="14" t="s">
        <v>425</v>
      </c>
      <c r="M781" s="14" t="s">
        <v>306</v>
      </c>
      <c r="N781" s="14" t="s">
        <v>306</v>
      </c>
      <c r="O781" s="14" t="s">
        <v>305</v>
      </c>
      <c r="P781" s="14"/>
      <c r="Q781" s="14"/>
      <c r="R781" s="14" t="s">
        <v>44</v>
      </c>
      <c r="S781" s="14" t="s">
        <v>440</v>
      </c>
      <c r="T781" s="35">
        <v>200</v>
      </c>
      <c r="U781" s="14" t="s">
        <v>2</v>
      </c>
      <c r="V781" s="14">
        <v>67</v>
      </c>
      <c r="W781" s="16">
        <f>+IF(datos_arg[[#This Row],[Moneda]]="ARS",datos_arg[[#This Row],[Monto]],datos_arg[[#This Row],[Monto]]*datos_arg[[#This Row],[TC]])</f>
        <v>13400</v>
      </c>
      <c r="X781" s="16">
        <f>IFERROR(IF(datos_arg[[#This Row],[Moneda]]="USD",datos_arg[[#This Row],[Monto]],datos_arg[[#This Row],[Monto]]/datos_arg[[#This Row],[TC]]),0)</f>
        <v>200</v>
      </c>
      <c r="Y781" s="14"/>
    </row>
    <row r="782" spans="1:25" ht="15" customHeight="1" x14ac:dyDescent="0.25">
      <c r="A782" s="14">
        <f t="shared" si="12"/>
        <v>779</v>
      </c>
      <c r="B782" s="1">
        <v>43811</v>
      </c>
      <c r="C782" s="18">
        <f>+YEAR(datos_arg[[#This Row],[Fecha]])</f>
        <v>2019</v>
      </c>
      <c r="D782" s="18">
        <f>+MONTH(datos_arg[[#This Row],[Fecha]])</f>
        <v>12</v>
      </c>
      <c r="E782" s="14" t="s">
        <v>1015</v>
      </c>
      <c r="F782" s="14" t="s">
        <v>403</v>
      </c>
      <c r="G782" s="14" t="s">
        <v>5383</v>
      </c>
      <c r="H782" s="14" t="s">
        <v>7132</v>
      </c>
      <c r="I782" s="14" t="s">
        <v>7132</v>
      </c>
      <c r="J782" s="14" t="s">
        <v>425</v>
      </c>
      <c r="K782" s="14"/>
      <c r="L782" s="14" t="s">
        <v>425</v>
      </c>
      <c r="M782" s="14" t="s">
        <v>310</v>
      </c>
      <c r="N782" s="14" t="s">
        <v>310</v>
      </c>
      <c r="O782" s="14" t="s">
        <v>307</v>
      </c>
      <c r="P782" s="14"/>
      <c r="Q782" s="14"/>
      <c r="R782" s="14" t="s">
        <v>5383</v>
      </c>
      <c r="S782" s="14" t="s">
        <v>439</v>
      </c>
      <c r="T782" s="35">
        <v>715</v>
      </c>
      <c r="U782" s="14" t="s">
        <v>4</v>
      </c>
      <c r="V782" s="14">
        <v>67</v>
      </c>
      <c r="W782" s="16">
        <f>+IF(datos_arg[[#This Row],[Moneda]]="ARS",datos_arg[[#This Row],[Monto]],datos_arg[[#This Row],[Monto]]*datos_arg[[#This Row],[TC]])</f>
        <v>715</v>
      </c>
      <c r="X782" s="16">
        <f>IFERROR(IF(datos_arg[[#This Row],[Moneda]]="USD",datos_arg[[#This Row],[Monto]],datos_arg[[#This Row],[Monto]]/datos_arg[[#This Row],[TC]]),0)</f>
        <v>10.671641791044776</v>
      </c>
      <c r="Y782" s="14"/>
    </row>
    <row r="783" spans="1:25" ht="15" customHeight="1" x14ac:dyDescent="0.25">
      <c r="A783" s="14">
        <f t="shared" si="12"/>
        <v>780</v>
      </c>
      <c r="B783" s="1">
        <v>43811</v>
      </c>
      <c r="C783" s="18">
        <f>+YEAR(datos_arg[[#This Row],[Fecha]])</f>
        <v>2019</v>
      </c>
      <c r="D783" s="18">
        <f>+MONTH(datos_arg[[#This Row],[Fecha]])</f>
        <v>12</v>
      </c>
      <c r="E783" s="14" t="s">
        <v>617</v>
      </c>
      <c r="F783" s="14" t="s">
        <v>8101</v>
      </c>
      <c r="G783" s="14"/>
      <c r="H783" s="14" t="s">
        <v>8103</v>
      </c>
      <c r="I783" s="14" t="s">
        <v>8104</v>
      </c>
      <c r="J783" s="14" t="s">
        <v>482</v>
      </c>
      <c r="K783" s="14" t="s">
        <v>420</v>
      </c>
      <c r="L783" s="14" t="s">
        <v>426</v>
      </c>
      <c r="M783" s="14" t="s">
        <v>482</v>
      </c>
      <c r="N783" s="14" t="s">
        <v>300</v>
      </c>
      <c r="O783" s="14" t="s">
        <v>889</v>
      </c>
      <c r="P783" s="14"/>
      <c r="Q783" s="14">
        <v>0</v>
      </c>
      <c r="R783" s="14" t="s">
        <v>8101</v>
      </c>
      <c r="S783" s="14" t="s">
        <v>439</v>
      </c>
      <c r="T783" s="35">
        <v>102100</v>
      </c>
      <c r="U783" s="14" t="s">
        <v>4</v>
      </c>
      <c r="V783" s="14">
        <v>67</v>
      </c>
      <c r="W783" s="16">
        <f>+IF(datos_arg[[#This Row],[Moneda]]="ARS",datos_arg[[#This Row],[Monto]],datos_arg[[#This Row],[Monto]]*datos_arg[[#This Row],[TC]])</f>
        <v>102100</v>
      </c>
      <c r="X783" s="16">
        <f>IFERROR(IF(datos_arg[[#This Row],[Moneda]]="USD",datos_arg[[#This Row],[Monto]],datos_arg[[#This Row],[Monto]]/datos_arg[[#This Row],[TC]]),0)</f>
        <v>1523.8805970149253</v>
      </c>
      <c r="Y783" s="14"/>
    </row>
    <row r="784" spans="1:25" ht="15" customHeight="1" x14ac:dyDescent="0.25">
      <c r="A784" s="14">
        <f t="shared" si="12"/>
        <v>781</v>
      </c>
      <c r="B784" s="1">
        <v>43811</v>
      </c>
      <c r="C784" s="18">
        <f>+YEAR(datos_arg[[#This Row],[Fecha]])</f>
        <v>2019</v>
      </c>
      <c r="D784" s="18">
        <f>+MONTH(datos_arg[[#This Row],[Fecha]])</f>
        <v>12</v>
      </c>
      <c r="E784" s="14" t="s">
        <v>1015</v>
      </c>
      <c r="F784" s="14" t="s">
        <v>403</v>
      </c>
      <c r="G784" s="14" t="s">
        <v>5383</v>
      </c>
      <c r="H784" s="14" t="s">
        <v>6646</v>
      </c>
      <c r="I784" s="14" t="s">
        <v>7132</v>
      </c>
      <c r="J784" s="14" t="s">
        <v>425</v>
      </c>
      <c r="K784" s="14"/>
      <c r="L784" s="14" t="s">
        <v>425</v>
      </c>
      <c r="M784" s="14" t="s">
        <v>893</v>
      </c>
      <c r="N784" s="14" t="s">
        <v>196</v>
      </c>
      <c r="O784" s="14" t="s">
        <v>3520</v>
      </c>
      <c r="P784" s="14"/>
      <c r="Q784" s="14"/>
      <c r="R784" s="14" t="s">
        <v>5383</v>
      </c>
      <c r="S784" s="14" t="s">
        <v>439</v>
      </c>
      <c r="T784" s="35">
        <v>4600</v>
      </c>
      <c r="U784" s="14" t="s">
        <v>4</v>
      </c>
      <c r="V784" s="14">
        <v>67</v>
      </c>
      <c r="W784" s="16">
        <f>+IF(datos_arg[[#This Row],[Moneda]]="ARS",datos_arg[[#This Row],[Monto]],datos_arg[[#This Row],[Monto]]*datos_arg[[#This Row],[TC]])</f>
        <v>4600</v>
      </c>
      <c r="X784" s="16">
        <f>IFERROR(IF(datos_arg[[#This Row],[Moneda]]="USD",datos_arg[[#This Row],[Monto]],datos_arg[[#This Row],[Monto]]/datos_arg[[#This Row],[TC]]),0)</f>
        <v>68.656716417910445</v>
      </c>
      <c r="Y784" s="14"/>
    </row>
    <row r="785" spans="1:25" ht="15" customHeight="1" x14ac:dyDescent="0.25">
      <c r="A785" s="14">
        <f t="shared" si="12"/>
        <v>782</v>
      </c>
      <c r="B785" s="1">
        <v>43811</v>
      </c>
      <c r="C785" s="18">
        <f>+YEAR(datos_arg[[#This Row],[Fecha]])</f>
        <v>2019</v>
      </c>
      <c r="D785" s="18">
        <f>+MONTH(datos_arg[[#This Row],[Fecha]])</f>
        <v>12</v>
      </c>
      <c r="E785" s="14" t="s">
        <v>1015</v>
      </c>
      <c r="F785" s="14" t="s">
        <v>403</v>
      </c>
      <c r="G785" s="14" t="s">
        <v>970</v>
      </c>
      <c r="H785" s="14" t="s">
        <v>7132</v>
      </c>
      <c r="I785" s="14" t="s">
        <v>7132</v>
      </c>
      <c r="J785" s="14" t="s">
        <v>425</v>
      </c>
      <c r="K785" s="14" t="s">
        <v>421</v>
      </c>
      <c r="L785" s="14" t="s">
        <v>425</v>
      </c>
      <c r="M785" s="14" t="s">
        <v>894</v>
      </c>
      <c r="N785" s="14" t="s">
        <v>856</v>
      </c>
      <c r="O785" s="14" t="s">
        <v>895</v>
      </c>
      <c r="P785" s="14"/>
      <c r="Q785" s="14"/>
      <c r="R785" s="14" t="s">
        <v>970</v>
      </c>
      <c r="S785" s="14" t="s">
        <v>439</v>
      </c>
      <c r="T785" s="35">
        <v>1300</v>
      </c>
      <c r="U785" s="14" t="s">
        <v>4</v>
      </c>
      <c r="V785" s="14">
        <v>67</v>
      </c>
      <c r="W785" s="16">
        <f>+IF(datos_arg[[#This Row],[Moneda]]="ARS",datos_arg[[#This Row],[Monto]],datos_arg[[#This Row],[Monto]]*datos_arg[[#This Row],[TC]])</f>
        <v>1300</v>
      </c>
      <c r="X785" s="16">
        <f>IFERROR(IF(datos_arg[[#This Row],[Moneda]]="USD",datos_arg[[#This Row],[Monto]],datos_arg[[#This Row],[Monto]]/datos_arg[[#This Row],[TC]]),0)</f>
        <v>19.402985074626866</v>
      </c>
      <c r="Y785" s="14"/>
    </row>
    <row r="786" spans="1:25" ht="15" customHeight="1" x14ac:dyDescent="0.25">
      <c r="A786" s="14">
        <f t="shared" si="12"/>
        <v>783</v>
      </c>
      <c r="B786" s="1">
        <v>43811</v>
      </c>
      <c r="C786" s="18">
        <f>+YEAR(datos_arg[[#This Row],[Fecha]])</f>
        <v>2019</v>
      </c>
      <c r="D786" s="18">
        <f>+MONTH(datos_arg[[#This Row],[Fecha]])</f>
        <v>12</v>
      </c>
      <c r="E786" s="14" t="s">
        <v>449</v>
      </c>
      <c r="F786" s="14" t="s">
        <v>523</v>
      </c>
      <c r="G786" s="14"/>
      <c r="H786" s="14" t="s">
        <v>7132</v>
      </c>
      <c r="I786" s="14" t="s">
        <v>7132</v>
      </c>
      <c r="J786" s="14" t="s">
        <v>425</v>
      </c>
      <c r="K786" s="14"/>
      <c r="L786" s="14" t="s">
        <v>425</v>
      </c>
      <c r="M786" s="14" t="s">
        <v>515</v>
      </c>
      <c r="N786" s="14" t="s">
        <v>515</v>
      </c>
      <c r="O786" s="14"/>
      <c r="P786" s="14"/>
      <c r="Q786" s="14"/>
      <c r="R786" s="14" t="s">
        <v>523</v>
      </c>
      <c r="S786" s="14" t="s">
        <v>439</v>
      </c>
      <c r="T786" s="35">
        <v>600</v>
      </c>
      <c r="U786" s="14" t="s">
        <v>4</v>
      </c>
      <c r="V786" s="14">
        <v>67</v>
      </c>
      <c r="W786" s="16">
        <f>+IF(datos_arg[[#This Row],[Moneda]]="ARS",datos_arg[[#This Row],[Monto]],datos_arg[[#This Row],[Monto]]*datos_arg[[#This Row],[TC]])</f>
        <v>600</v>
      </c>
      <c r="X786" s="16">
        <f>IFERROR(IF(datos_arg[[#This Row],[Moneda]]="USD",datos_arg[[#This Row],[Monto]],datos_arg[[#This Row],[Monto]]/datos_arg[[#This Row],[TC]]),0)</f>
        <v>8.9552238805970141</v>
      </c>
      <c r="Y786" s="14"/>
    </row>
    <row r="787" spans="1:25" ht="15" customHeight="1" x14ac:dyDescent="0.25">
      <c r="A787" s="14">
        <f t="shared" si="12"/>
        <v>784</v>
      </c>
      <c r="B787" s="1">
        <v>43811</v>
      </c>
      <c r="C787" s="18">
        <f>+YEAR(datos_arg[[#This Row],[Fecha]])</f>
        <v>2019</v>
      </c>
      <c r="D787" s="18">
        <f>+MONTH(datos_arg[[#This Row],[Fecha]])</f>
        <v>12</v>
      </c>
      <c r="E787" s="14" t="s">
        <v>1015</v>
      </c>
      <c r="F787" s="14" t="s">
        <v>403</v>
      </c>
      <c r="G787" s="14" t="s">
        <v>5383</v>
      </c>
      <c r="H787" s="14" t="s">
        <v>8103</v>
      </c>
      <c r="I787" s="14" t="s">
        <v>8104</v>
      </c>
      <c r="J787" s="14" t="s">
        <v>6650</v>
      </c>
      <c r="K787" s="14" t="s">
        <v>422</v>
      </c>
      <c r="L787" s="14" t="s">
        <v>422</v>
      </c>
      <c r="M787" s="14" t="s">
        <v>562</v>
      </c>
      <c r="N787" s="14" t="s">
        <v>190</v>
      </c>
      <c r="O787" s="14" t="s">
        <v>888</v>
      </c>
      <c r="P787" s="14"/>
      <c r="Q787" s="14"/>
      <c r="R787" s="14" t="s">
        <v>5383</v>
      </c>
      <c r="S787" s="14" t="s">
        <v>439</v>
      </c>
      <c r="T787" s="35">
        <v>6999</v>
      </c>
      <c r="U787" s="14" t="s">
        <v>4</v>
      </c>
      <c r="V787" s="14">
        <v>67</v>
      </c>
      <c r="W787" s="16">
        <f>+IF(datos_arg[[#This Row],[Moneda]]="ARS",datos_arg[[#This Row],[Monto]],datos_arg[[#This Row],[Monto]]*datos_arg[[#This Row],[TC]])</f>
        <v>6999</v>
      </c>
      <c r="X787" s="16">
        <f>IFERROR(IF(datos_arg[[#This Row],[Moneda]]="USD",datos_arg[[#This Row],[Monto]],datos_arg[[#This Row],[Monto]]/datos_arg[[#This Row],[TC]]),0)</f>
        <v>104.46268656716418</v>
      </c>
      <c r="Y787" s="14"/>
    </row>
    <row r="788" spans="1:25" ht="15" customHeight="1" x14ac:dyDescent="0.25">
      <c r="A788" s="14">
        <f t="shared" si="12"/>
        <v>785</v>
      </c>
      <c r="B788" s="1">
        <v>43811</v>
      </c>
      <c r="C788" s="18">
        <f>+YEAR(datos_arg[[#This Row],[Fecha]])</f>
        <v>2019</v>
      </c>
      <c r="D788" s="18">
        <f>+MONTH(datos_arg[[#This Row],[Fecha]])</f>
        <v>12</v>
      </c>
      <c r="E788" s="14" t="s">
        <v>1015</v>
      </c>
      <c r="F788" s="14" t="s">
        <v>403</v>
      </c>
      <c r="G788" s="14" t="s">
        <v>5383</v>
      </c>
      <c r="H788" s="14" t="s">
        <v>7132</v>
      </c>
      <c r="I788" s="14" t="s">
        <v>7132</v>
      </c>
      <c r="J788" s="14" t="s">
        <v>425</v>
      </c>
      <c r="K788" s="14" t="s">
        <v>422</v>
      </c>
      <c r="L788" s="14" t="s">
        <v>422</v>
      </c>
      <c r="M788" s="14" t="s">
        <v>665</v>
      </c>
      <c r="N788" s="14" t="s">
        <v>303</v>
      </c>
      <c r="O788" s="14" t="s">
        <v>890</v>
      </c>
      <c r="P788" s="14"/>
      <c r="Q788" s="14"/>
      <c r="R788" s="14" t="s">
        <v>5383</v>
      </c>
      <c r="S788" s="14" t="s">
        <v>439</v>
      </c>
      <c r="T788" s="35">
        <v>750</v>
      </c>
      <c r="U788" s="14" t="s">
        <v>4</v>
      </c>
      <c r="V788" s="14">
        <v>67</v>
      </c>
      <c r="W788" s="16">
        <f>+IF(datos_arg[[#This Row],[Moneda]]="ARS",datos_arg[[#This Row],[Monto]],datos_arg[[#This Row],[Monto]]*datos_arg[[#This Row],[TC]])</f>
        <v>750</v>
      </c>
      <c r="X788" s="16">
        <f>IFERROR(IF(datos_arg[[#This Row],[Moneda]]="USD",datos_arg[[#This Row],[Monto]],datos_arg[[#This Row],[Monto]]/datos_arg[[#This Row],[TC]]),0)</f>
        <v>11.194029850746269</v>
      </c>
      <c r="Y788" s="14"/>
    </row>
    <row r="789" spans="1:25" ht="15" customHeight="1" x14ac:dyDescent="0.25">
      <c r="A789" s="14">
        <f t="shared" si="12"/>
        <v>786</v>
      </c>
      <c r="B789" s="1">
        <v>43811</v>
      </c>
      <c r="C789" s="18">
        <f>+YEAR(datos_arg[[#This Row],[Fecha]])</f>
        <v>2019</v>
      </c>
      <c r="D789" s="18">
        <f>+MONTH(datos_arg[[#This Row],[Fecha]])</f>
        <v>12</v>
      </c>
      <c r="E789" s="14" t="s">
        <v>1015</v>
      </c>
      <c r="F789" s="14" t="s">
        <v>430</v>
      </c>
      <c r="G789" s="14"/>
      <c r="H789" s="14" t="s">
        <v>7132</v>
      </c>
      <c r="I789" s="14" t="s">
        <v>7132</v>
      </c>
      <c r="J789" s="14" t="s">
        <v>425</v>
      </c>
      <c r="K789" s="14"/>
      <c r="L789" s="14" t="s">
        <v>425</v>
      </c>
      <c r="M789" s="14" t="s">
        <v>60</v>
      </c>
      <c r="N789" s="14" t="s">
        <v>26</v>
      </c>
      <c r="O789" s="14" t="s">
        <v>585</v>
      </c>
      <c r="P789" s="14"/>
      <c r="Q789" s="14"/>
      <c r="R789" s="14" t="s">
        <v>430</v>
      </c>
      <c r="S789" s="14" t="s">
        <v>439</v>
      </c>
      <c r="T789" s="35">
        <v>3000</v>
      </c>
      <c r="U789" s="14" t="s">
        <v>4</v>
      </c>
      <c r="V789" s="14">
        <v>67</v>
      </c>
      <c r="W789" s="16">
        <f>+IF(datos_arg[[#This Row],[Moneda]]="ARS",datos_arg[[#This Row],[Monto]],datos_arg[[#This Row],[Monto]]*datos_arg[[#This Row],[TC]])</f>
        <v>3000</v>
      </c>
      <c r="X789" s="16">
        <f>IFERROR(IF(datos_arg[[#This Row],[Moneda]]="USD",datos_arg[[#This Row],[Monto]],datos_arg[[#This Row],[Monto]]/datos_arg[[#This Row],[TC]]),0)</f>
        <v>44.776119402985074</v>
      </c>
      <c r="Y789" s="14"/>
    </row>
    <row r="790" spans="1:25" ht="15" customHeight="1" x14ac:dyDescent="0.25">
      <c r="A790" s="14">
        <f t="shared" si="12"/>
        <v>787</v>
      </c>
      <c r="B790" s="1">
        <v>43811</v>
      </c>
      <c r="C790" s="18">
        <f>+YEAR(datos_arg[[#This Row],[Fecha]])</f>
        <v>2019</v>
      </c>
      <c r="D790" s="18">
        <f>+MONTH(datos_arg[[#This Row],[Fecha]])</f>
        <v>12</v>
      </c>
      <c r="E790" s="14" t="s">
        <v>449</v>
      </c>
      <c r="F790" s="14" t="s">
        <v>523</v>
      </c>
      <c r="G790" s="14"/>
      <c r="H790" s="14" t="s">
        <v>7132</v>
      </c>
      <c r="I790" s="14" t="s">
        <v>7132</v>
      </c>
      <c r="J790" s="14" t="s">
        <v>425</v>
      </c>
      <c r="K790" s="14"/>
      <c r="L790" s="14" t="s">
        <v>425</v>
      </c>
      <c r="M790" s="14" t="s">
        <v>37</v>
      </c>
      <c r="N790" s="14" t="s">
        <v>37</v>
      </c>
      <c r="O790" s="14" t="s">
        <v>609</v>
      </c>
      <c r="P790" s="14"/>
      <c r="Q790" s="14"/>
      <c r="R790" s="14" t="s">
        <v>523</v>
      </c>
      <c r="S790" s="14" t="s">
        <v>439</v>
      </c>
      <c r="T790" s="35">
        <v>4900</v>
      </c>
      <c r="U790" s="14" t="s">
        <v>4</v>
      </c>
      <c r="V790" s="14">
        <v>67</v>
      </c>
      <c r="W790" s="16">
        <f>+IF(datos_arg[[#This Row],[Moneda]]="ARS",datos_arg[[#This Row],[Monto]],datos_arg[[#This Row],[Monto]]*datos_arg[[#This Row],[TC]])</f>
        <v>4900</v>
      </c>
      <c r="X790" s="16">
        <f>IFERROR(IF(datos_arg[[#This Row],[Moneda]]="USD",datos_arg[[#This Row],[Monto]],datos_arg[[#This Row],[Monto]]/datos_arg[[#This Row],[TC]]),0)</f>
        <v>73.134328358208961</v>
      </c>
      <c r="Y790" s="14"/>
    </row>
    <row r="791" spans="1:25" ht="15" customHeight="1" x14ac:dyDescent="0.25">
      <c r="A791" s="14">
        <f t="shared" si="12"/>
        <v>788</v>
      </c>
      <c r="B791" s="1">
        <v>43811</v>
      </c>
      <c r="C791" s="18">
        <f>+YEAR(datos_arg[[#This Row],[Fecha]])</f>
        <v>2019</v>
      </c>
      <c r="D791" s="18">
        <f>+MONTH(datos_arg[[#This Row],[Fecha]])</f>
        <v>12</v>
      </c>
      <c r="E791" s="14" t="s">
        <v>449</v>
      </c>
      <c r="F791" s="14" t="s">
        <v>523</v>
      </c>
      <c r="G791" s="14"/>
      <c r="H791" s="14" t="s">
        <v>7132</v>
      </c>
      <c r="I791" s="14" t="s">
        <v>7132</v>
      </c>
      <c r="J791" s="14" t="s">
        <v>425</v>
      </c>
      <c r="K791" s="14"/>
      <c r="L791" s="14" t="s">
        <v>425</v>
      </c>
      <c r="M791" s="14" t="s">
        <v>37</v>
      </c>
      <c r="N791" s="14" t="s">
        <v>37</v>
      </c>
      <c r="O791" s="14" t="s">
        <v>609</v>
      </c>
      <c r="P791" s="14"/>
      <c r="Q791" s="14"/>
      <c r="R791" s="14" t="s">
        <v>523</v>
      </c>
      <c r="S791" s="14" t="s">
        <v>439</v>
      </c>
      <c r="T791" s="35">
        <v>4900</v>
      </c>
      <c r="U791" s="14" t="s">
        <v>4</v>
      </c>
      <c r="V791" s="14">
        <v>67</v>
      </c>
      <c r="W791" s="16">
        <f>+IF(datos_arg[[#This Row],[Moneda]]="ARS",datos_arg[[#This Row],[Monto]],datos_arg[[#This Row],[Monto]]*datos_arg[[#This Row],[TC]])</f>
        <v>4900</v>
      </c>
      <c r="X791" s="16">
        <f>IFERROR(IF(datos_arg[[#This Row],[Moneda]]="USD",datos_arg[[#This Row],[Monto]],datos_arg[[#This Row],[Monto]]/datos_arg[[#This Row],[TC]]),0)</f>
        <v>73.134328358208961</v>
      </c>
      <c r="Y791" s="14"/>
    </row>
    <row r="792" spans="1:25" ht="15" customHeight="1" x14ac:dyDescent="0.25">
      <c r="A792" s="14">
        <f t="shared" si="12"/>
        <v>789</v>
      </c>
      <c r="B792" s="1">
        <v>43811</v>
      </c>
      <c r="C792" s="18">
        <f>+YEAR(datos_arg[[#This Row],[Fecha]])</f>
        <v>2019</v>
      </c>
      <c r="D792" s="18">
        <f>+MONTH(datos_arg[[#This Row],[Fecha]])</f>
        <v>12</v>
      </c>
      <c r="E792" s="14" t="s">
        <v>1015</v>
      </c>
      <c r="F792" s="14" t="s">
        <v>403</v>
      </c>
      <c r="G792" s="14" t="s">
        <v>5383</v>
      </c>
      <c r="H792" s="14" t="s">
        <v>8103</v>
      </c>
      <c r="I792" s="14" t="s">
        <v>8104</v>
      </c>
      <c r="J792" s="14" t="s">
        <v>422</v>
      </c>
      <c r="K792" s="14" t="s">
        <v>422</v>
      </c>
      <c r="L792" s="14" t="s">
        <v>422</v>
      </c>
      <c r="M792" s="14" t="s">
        <v>562</v>
      </c>
      <c r="N792" s="14" t="s">
        <v>299</v>
      </c>
      <c r="O792" s="14" t="s">
        <v>298</v>
      </c>
      <c r="P792" s="14"/>
      <c r="Q792" s="14"/>
      <c r="R792" s="14" t="s">
        <v>5383</v>
      </c>
      <c r="S792" s="14" t="s">
        <v>439</v>
      </c>
      <c r="T792" s="35">
        <v>17217</v>
      </c>
      <c r="U792" s="14" t="s">
        <v>4</v>
      </c>
      <c r="V792" s="14">
        <v>67</v>
      </c>
      <c r="W792" s="16">
        <f>+IF(datos_arg[[#This Row],[Moneda]]="ARS",datos_arg[[#This Row],[Monto]],datos_arg[[#This Row],[Monto]]*datos_arg[[#This Row],[TC]])</f>
        <v>17217</v>
      </c>
      <c r="X792" s="16">
        <f>IFERROR(IF(datos_arg[[#This Row],[Moneda]]="USD",datos_arg[[#This Row],[Monto]],datos_arg[[#This Row],[Monto]]/datos_arg[[#This Row],[TC]]),0)</f>
        <v>256.97014925373134</v>
      </c>
      <c r="Y792" s="14"/>
    </row>
    <row r="793" spans="1:25" x14ac:dyDescent="0.25">
      <c r="A793" s="14">
        <f t="shared" si="12"/>
        <v>790</v>
      </c>
      <c r="B793" s="1">
        <v>43811</v>
      </c>
      <c r="C793" s="18">
        <f>+YEAR(datos_arg[[#This Row],[Fecha]])</f>
        <v>2019</v>
      </c>
      <c r="D793" s="18">
        <f>+MONTH(datos_arg[[#This Row],[Fecha]])</f>
        <v>12</v>
      </c>
      <c r="E793" s="14" t="s">
        <v>1016</v>
      </c>
      <c r="F793" s="14" t="s">
        <v>405</v>
      </c>
      <c r="G793" s="14"/>
      <c r="H793" s="14" t="s">
        <v>6646</v>
      </c>
      <c r="I793" s="14" t="s">
        <v>7132</v>
      </c>
      <c r="J793" s="14" t="s">
        <v>425</v>
      </c>
      <c r="K793" s="14"/>
      <c r="L793" s="14" t="s">
        <v>425</v>
      </c>
      <c r="M793" s="14" t="s">
        <v>959</v>
      </c>
      <c r="N793" s="14" t="s">
        <v>304</v>
      </c>
      <c r="O793" s="14" t="s">
        <v>891</v>
      </c>
      <c r="P793" s="14"/>
      <c r="Q793" s="14"/>
      <c r="R793" s="14" t="s">
        <v>405</v>
      </c>
      <c r="S793" s="14" t="s">
        <v>440</v>
      </c>
      <c r="T793" s="35">
        <v>1500</v>
      </c>
      <c r="U793" s="14" t="s">
        <v>2</v>
      </c>
      <c r="V793" s="14">
        <v>67</v>
      </c>
      <c r="W793" s="16">
        <f>+IF(datos_arg[[#This Row],[Moneda]]="ARS",datos_arg[[#This Row],[Monto]],datos_arg[[#This Row],[Monto]]*datos_arg[[#This Row],[TC]])</f>
        <v>100500</v>
      </c>
      <c r="X793" s="16">
        <f>IFERROR(IF(datos_arg[[#This Row],[Moneda]]="USD",datos_arg[[#This Row],[Monto]],datos_arg[[#This Row],[Monto]]/datos_arg[[#This Row],[TC]]),0)</f>
        <v>1500</v>
      </c>
      <c r="Y793" s="14"/>
    </row>
    <row r="794" spans="1:25" ht="15" customHeight="1" x14ac:dyDescent="0.25">
      <c r="A794" s="14">
        <f t="shared" si="12"/>
        <v>791</v>
      </c>
      <c r="B794" s="1">
        <v>43811</v>
      </c>
      <c r="C794" s="18">
        <f>+YEAR(datos_arg[[#This Row],[Fecha]])</f>
        <v>2019</v>
      </c>
      <c r="D794" s="18">
        <f>+MONTH(datos_arg[[#This Row],[Fecha]])</f>
        <v>12</v>
      </c>
      <c r="E794" s="14" t="s">
        <v>1015</v>
      </c>
      <c r="F794" s="14" t="s">
        <v>403</v>
      </c>
      <c r="G794" s="14" t="s">
        <v>970</v>
      </c>
      <c r="H794" s="14" t="s">
        <v>7132</v>
      </c>
      <c r="I794" s="14" t="s">
        <v>7132</v>
      </c>
      <c r="J794" s="14" t="s">
        <v>425</v>
      </c>
      <c r="K794" s="14"/>
      <c r="L794" s="14" t="s">
        <v>425</v>
      </c>
      <c r="M794" s="14" t="s">
        <v>433</v>
      </c>
      <c r="N794" s="14" t="s">
        <v>302</v>
      </c>
      <c r="O794" s="14" t="s">
        <v>301</v>
      </c>
      <c r="P794" s="14"/>
      <c r="Q794" s="14"/>
      <c r="R794" s="14" t="s">
        <v>970</v>
      </c>
      <c r="S794" s="14" t="s">
        <v>439</v>
      </c>
      <c r="T794" s="35">
        <v>3928</v>
      </c>
      <c r="U794" s="14" t="s">
        <v>4</v>
      </c>
      <c r="V794" s="14">
        <v>67</v>
      </c>
      <c r="W794" s="16">
        <f>+IF(datos_arg[[#This Row],[Moneda]]="ARS",datos_arg[[#This Row],[Monto]],datos_arg[[#This Row],[Monto]]*datos_arg[[#This Row],[TC]])</f>
        <v>3928</v>
      </c>
      <c r="X794" s="16">
        <f>IFERROR(IF(datos_arg[[#This Row],[Moneda]]="USD",datos_arg[[#This Row],[Monto]],datos_arg[[#This Row],[Monto]]/datos_arg[[#This Row],[TC]]),0)</f>
        <v>58.626865671641788</v>
      </c>
      <c r="Y794" s="14"/>
    </row>
    <row r="795" spans="1:25" ht="15" customHeight="1" x14ac:dyDescent="0.25">
      <c r="A795" s="14">
        <f t="shared" si="12"/>
        <v>792</v>
      </c>
      <c r="B795" s="1">
        <v>43812</v>
      </c>
      <c r="C795" s="18">
        <f>+YEAR(datos_arg[[#This Row],[Fecha]])</f>
        <v>2019</v>
      </c>
      <c r="D795" s="18">
        <f>+MONTH(datos_arg[[#This Row],[Fecha]])</f>
        <v>12</v>
      </c>
      <c r="E795" s="14" t="s">
        <v>1015</v>
      </c>
      <c r="F795" s="14" t="s">
        <v>403</v>
      </c>
      <c r="G795" s="14" t="s">
        <v>5382</v>
      </c>
      <c r="H795" s="14" t="s">
        <v>8103</v>
      </c>
      <c r="I795" s="14" t="s">
        <v>8104</v>
      </c>
      <c r="J795" s="14" t="s">
        <v>472</v>
      </c>
      <c r="K795" s="14" t="s">
        <v>421</v>
      </c>
      <c r="L795" s="14" t="s">
        <v>421</v>
      </c>
      <c r="M795" s="14" t="s">
        <v>558</v>
      </c>
      <c r="N795" s="14" t="s">
        <v>314</v>
      </c>
      <c r="O795" s="14" t="s">
        <v>899</v>
      </c>
      <c r="P795" s="14"/>
      <c r="Q795" s="14"/>
      <c r="R795" s="14" t="s">
        <v>5382</v>
      </c>
      <c r="S795" s="14" t="s">
        <v>439</v>
      </c>
      <c r="T795" s="35">
        <v>1700</v>
      </c>
      <c r="U795" s="14" t="s">
        <v>4</v>
      </c>
      <c r="V795" s="14">
        <v>67</v>
      </c>
      <c r="W795" s="16">
        <f>+IF(datos_arg[[#This Row],[Moneda]]="ARS",datos_arg[[#This Row],[Monto]],datos_arg[[#This Row],[Monto]]*datos_arg[[#This Row],[TC]])</f>
        <v>1700</v>
      </c>
      <c r="X795" s="16">
        <f>IFERROR(IF(datos_arg[[#This Row],[Moneda]]="USD",datos_arg[[#This Row],[Monto]],datos_arg[[#This Row],[Monto]]/datos_arg[[#This Row],[TC]]),0)</f>
        <v>25.373134328358208</v>
      </c>
      <c r="Y795" s="14"/>
    </row>
    <row r="796" spans="1:25" x14ac:dyDescent="0.25">
      <c r="A796" s="14">
        <f t="shared" si="12"/>
        <v>793</v>
      </c>
      <c r="B796" s="1">
        <v>43812</v>
      </c>
      <c r="C796" s="18">
        <f>+YEAR(datos_arg[[#This Row],[Fecha]])</f>
        <v>2019</v>
      </c>
      <c r="D796" s="18">
        <f>+MONTH(datos_arg[[#This Row],[Fecha]])</f>
        <v>12</v>
      </c>
      <c r="E796" s="14" t="s">
        <v>407</v>
      </c>
      <c r="F796" s="14" t="s">
        <v>5360</v>
      </c>
      <c r="G796" s="14"/>
      <c r="H796" s="14" t="s">
        <v>7132</v>
      </c>
      <c r="I796" s="14" t="s">
        <v>7132</v>
      </c>
      <c r="J796" s="14" t="s">
        <v>425</v>
      </c>
      <c r="K796" s="14"/>
      <c r="L796" s="14" t="s">
        <v>425</v>
      </c>
      <c r="M796" s="14" t="s">
        <v>434</v>
      </c>
      <c r="N796" s="14" t="s">
        <v>434</v>
      </c>
      <c r="O796" s="14"/>
      <c r="P796" s="14"/>
      <c r="Q796" s="14"/>
      <c r="R796" s="14" t="s">
        <v>441</v>
      </c>
      <c r="S796" s="14" t="s">
        <v>440</v>
      </c>
      <c r="T796" s="35">
        <v>16360.84999999986</v>
      </c>
      <c r="U796" s="14" t="s">
        <v>4</v>
      </c>
      <c r="V796" s="14">
        <v>0</v>
      </c>
      <c r="W796" s="16">
        <f>+IF(datos_arg[[#This Row],[Moneda]]="ARS",datos_arg[[#This Row],[Monto]],datos_arg[[#This Row],[Monto]]*datos_arg[[#This Row],[TC]])</f>
        <v>16360.84999999986</v>
      </c>
      <c r="X796" s="16">
        <f>IFERROR(IF(datos_arg[[#This Row],[Moneda]]="USD",datos_arg[[#This Row],[Monto]],datos_arg[[#This Row],[Monto]]/datos_arg[[#This Row],[TC]]),0)</f>
        <v>0</v>
      </c>
      <c r="Y796" s="14"/>
    </row>
    <row r="797" spans="1:25" ht="15" customHeight="1" x14ac:dyDescent="0.25">
      <c r="A797" s="14">
        <f t="shared" si="12"/>
        <v>794</v>
      </c>
      <c r="B797" s="1">
        <v>43812</v>
      </c>
      <c r="C797" s="18">
        <f>+YEAR(datos_arg[[#This Row],[Fecha]])</f>
        <v>2019</v>
      </c>
      <c r="D797" s="18">
        <f>+MONTH(datos_arg[[#This Row],[Fecha]])</f>
        <v>12</v>
      </c>
      <c r="E797" s="14" t="s">
        <v>407</v>
      </c>
      <c r="F797" s="14" t="s">
        <v>5360</v>
      </c>
      <c r="G797" s="14"/>
      <c r="H797" s="14" t="s">
        <v>7132</v>
      </c>
      <c r="I797" s="14" t="s">
        <v>7132</v>
      </c>
      <c r="J797" s="14" t="s">
        <v>425</v>
      </c>
      <c r="K797" s="14"/>
      <c r="L797" s="14" t="s">
        <v>425</v>
      </c>
      <c r="M797" s="14" t="s">
        <v>434</v>
      </c>
      <c r="N797" s="14" t="s">
        <v>434</v>
      </c>
      <c r="O797" s="14"/>
      <c r="P797" s="14"/>
      <c r="Q797" s="14"/>
      <c r="R797" s="14" t="s">
        <v>441</v>
      </c>
      <c r="S797" s="14" t="s">
        <v>439</v>
      </c>
      <c r="T797" s="35">
        <v>4.1534910417952897</v>
      </c>
      <c r="U797" s="14" t="s">
        <v>2</v>
      </c>
      <c r="V797" s="14">
        <v>0</v>
      </c>
      <c r="W797" s="16">
        <f>+IF(datos_arg[[#This Row],[Moneda]]="ARS",datos_arg[[#This Row],[Monto]],datos_arg[[#This Row],[Monto]]*datos_arg[[#This Row],[TC]])</f>
        <v>0</v>
      </c>
      <c r="X797" s="16">
        <f>IFERROR(IF(datos_arg[[#This Row],[Moneda]]="USD",datos_arg[[#This Row],[Monto]],datos_arg[[#This Row],[Monto]]/datos_arg[[#This Row],[TC]]),0)</f>
        <v>4.1534910417952897</v>
      </c>
      <c r="Y797" s="14"/>
    </row>
    <row r="798" spans="1:25" ht="15" customHeight="1" x14ac:dyDescent="0.25">
      <c r="A798" s="14">
        <f t="shared" si="12"/>
        <v>795</v>
      </c>
      <c r="B798" s="1">
        <v>43812</v>
      </c>
      <c r="C798" s="18">
        <f>+YEAR(datos_arg[[#This Row],[Fecha]])</f>
        <v>2019</v>
      </c>
      <c r="D798" s="18">
        <f>+MONTH(datos_arg[[#This Row],[Fecha]])</f>
        <v>12</v>
      </c>
      <c r="E798" s="14" t="s">
        <v>1015</v>
      </c>
      <c r="F798" s="14" t="s">
        <v>403</v>
      </c>
      <c r="G798" s="14" t="s">
        <v>970</v>
      </c>
      <c r="H798" s="14" t="s">
        <v>7132</v>
      </c>
      <c r="I798" s="14" t="s">
        <v>7132</v>
      </c>
      <c r="J798" s="14" t="s">
        <v>425</v>
      </c>
      <c r="K798" s="14"/>
      <c r="L798" s="14" t="s">
        <v>425</v>
      </c>
      <c r="M798" s="14" t="s">
        <v>755</v>
      </c>
      <c r="N798" s="14" t="s">
        <v>897</v>
      </c>
      <c r="O798" s="14" t="s">
        <v>311</v>
      </c>
      <c r="P798" s="14"/>
      <c r="Q798" s="14"/>
      <c r="R798" s="14" t="s">
        <v>970</v>
      </c>
      <c r="S798" s="14" t="s">
        <v>439</v>
      </c>
      <c r="T798" s="35">
        <v>1200</v>
      </c>
      <c r="U798" s="14" t="s">
        <v>4</v>
      </c>
      <c r="V798" s="14">
        <v>67</v>
      </c>
      <c r="W798" s="16">
        <f>+IF(datos_arg[[#This Row],[Moneda]]="ARS",datos_arg[[#This Row],[Monto]],datos_arg[[#This Row],[Monto]]*datos_arg[[#This Row],[TC]])</f>
        <v>1200</v>
      </c>
      <c r="X798" s="16">
        <f>IFERROR(IF(datos_arg[[#This Row],[Moneda]]="USD",datos_arg[[#This Row],[Monto]],datos_arg[[#This Row],[Monto]]/datos_arg[[#This Row],[TC]]),0)</f>
        <v>17.910447761194028</v>
      </c>
      <c r="Y798" s="14"/>
    </row>
    <row r="799" spans="1:25" ht="15" customHeight="1" x14ac:dyDescent="0.25">
      <c r="A799" s="14">
        <f t="shared" si="12"/>
        <v>796</v>
      </c>
      <c r="B799" s="1">
        <v>43812</v>
      </c>
      <c r="C799" s="18">
        <f>+YEAR(datos_arg[[#This Row],[Fecha]])</f>
        <v>2019</v>
      </c>
      <c r="D799" s="18">
        <f>+MONTH(datos_arg[[#This Row],[Fecha]])</f>
        <v>12</v>
      </c>
      <c r="E799" s="14" t="s">
        <v>1015</v>
      </c>
      <c r="F799" s="14" t="s">
        <v>403</v>
      </c>
      <c r="G799" s="14" t="s">
        <v>5383</v>
      </c>
      <c r="H799" s="14" t="s">
        <v>6646</v>
      </c>
      <c r="I799" s="14" t="s">
        <v>7132</v>
      </c>
      <c r="J799" s="14" t="s">
        <v>425</v>
      </c>
      <c r="K799" s="14"/>
      <c r="L799" s="14" t="s">
        <v>425</v>
      </c>
      <c r="M799" s="14" t="s">
        <v>898</v>
      </c>
      <c r="N799" s="14" t="s">
        <v>313</v>
      </c>
      <c r="O799" s="14" t="s">
        <v>312</v>
      </c>
      <c r="P799" s="14"/>
      <c r="Q799" s="14"/>
      <c r="R799" s="14" t="s">
        <v>5383</v>
      </c>
      <c r="S799" s="14" t="s">
        <v>439</v>
      </c>
      <c r="T799" s="35">
        <v>2200</v>
      </c>
      <c r="U799" s="14" t="s">
        <v>4</v>
      </c>
      <c r="V799" s="14">
        <v>67</v>
      </c>
      <c r="W799" s="16">
        <f>+IF(datos_arg[[#This Row],[Moneda]]="ARS",datos_arg[[#This Row],[Monto]],datos_arg[[#This Row],[Monto]]*datos_arg[[#This Row],[TC]])</f>
        <v>2200</v>
      </c>
      <c r="X799" s="16">
        <f>IFERROR(IF(datos_arg[[#This Row],[Moneda]]="USD",datos_arg[[#This Row],[Monto]],datos_arg[[#This Row],[Monto]]/datos_arg[[#This Row],[TC]]),0)</f>
        <v>32.835820895522389</v>
      </c>
      <c r="Y799" s="14"/>
    </row>
    <row r="800" spans="1:25" ht="15" customHeight="1" x14ac:dyDescent="0.25">
      <c r="A800" s="14">
        <f t="shared" si="12"/>
        <v>797</v>
      </c>
      <c r="B800" s="1">
        <v>43812</v>
      </c>
      <c r="C800" s="18">
        <f>+YEAR(datos_arg[[#This Row],[Fecha]])</f>
        <v>2019</v>
      </c>
      <c r="D800" s="18">
        <f>+MONTH(datos_arg[[#This Row],[Fecha]])</f>
        <v>12</v>
      </c>
      <c r="E800" s="14" t="s">
        <v>1015</v>
      </c>
      <c r="F800" s="14" t="s">
        <v>403</v>
      </c>
      <c r="G800" s="14" t="s">
        <v>5383</v>
      </c>
      <c r="H800" s="14" t="s">
        <v>8103</v>
      </c>
      <c r="I800" s="14" t="s">
        <v>8104</v>
      </c>
      <c r="J800" s="14" t="s">
        <v>721</v>
      </c>
      <c r="K800" s="14" t="s">
        <v>422</v>
      </c>
      <c r="L800" s="14" t="s">
        <v>422</v>
      </c>
      <c r="M800" s="14" t="s">
        <v>781</v>
      </c>
      <c r="N800" s="14" t="s">
        <v>58</v>
      </c>
      <c r="O800" s="14" t="s">
        <v>309</v>
      </c>
      <c r="P800" s="14"/>
      <c r="Q800" s="14"/>
      <c r="R800" s="14" t="s">
        <v>5383</v>
      </c>
      <c r="S800" s="14" t="s">
        <v>439</v>
      </c>
      <c r="T800" s="35">
        <v>3275</v>
      </c>
      <c r="U800" s="14" t="s">
        <v>4</v>
      </c>
      <c r="V800" s="14">
        <v>67</v>
      </c>
      <c r="W800" s="16">
        <f>+IF(datos_arg[[#This Row],[Moneda]]="ARS",datos_arg[[#This Row],[Monto]],datos_arg[[#This Row],[Monto]]*datos_arg[[#This Row],[TC]])</f>
        <v>3275</v>
      </c>
      <c r="X800" s="16">
        <f>IFERROR(IF(datos_arg[[#This Row],[Moneda]]="USD",datos_arg[[#This Row],[Monto]],datos_arg[[#This Row],[Monto]]/datos_arg[[#This Row],[TC]]),0)</f>
        <v>48.880597014925371</v>
      </c>
      <c r="Y800" s="14"/>
    </row>
    <row r="801" spans="1:25" ht="15" customHeight="1" x14ac:dyDescent="0.25">
      <c r="A801" s="14">
        <f t="shared" si="12"/>
        <v>798</v>
      </c>
      <c r="B801" s="1">
        <v>43812</v>
      </c>
      <c r="C801" s="18">
        <f>+YEAR(datos_arg[[#This Row],[Fecha]])</f>
        <v>2019</v>
      </c>
      <c r="D801" s="18">
        <f>+MONTH(datos_arg[[#This Row],[Fecha]])</f>
        <v>12</v>
      </c>
      <c r="E801" s="14" t="s">
        <v>1015</v>
      </c>
      <c r="F801" s="14" t="s">
        <v>403</v>
      </c>
      <c r="G801" s="14" t="s">
        <v>5383</v>
      </c>
      <c r="H801" s="14" t="s">
        <v>7132</v>
      </c>
      <c r="I801" s="14" t="s">
        <v>7132</v>
      </c>
      <c r="J801" s="14" t="s">
        <v>425</v>
      </c>
      <c r="K801" s="14"/>
      <c r="L801" s="14" t="s">
        <v>425</v>
      </c>
      <c r="M801" s="14" t="s">
        <v>310</v>
      </c>
      <c r="N801" s="14" t="s">
        <v>310</v>
      </c>
      <c r="O801" s="14" t="s">
        <v>308</v>
      </c>
      <c r="P801" s="14"/>
      <c r="Q801" s="14"/>
      <c r="R801" s="14" t="s">
        <v>5383</v>
      </c>
      <c r="S801" s="14" t="s">
        <v>439</v>
      </c>
      <c r="T801" s="35">
        <v>2585</v>
      </c>
      <c r="U801" s="14" t="s">
        <v>4</v>
      </c>
      <c r="V801" s="14">
        <v>67</v>
      </c>
      <c r="W801" s="16">
        <f>+IF(datos_arg[[#This Row],[Moneda]]="ARS",datos_arg[[#This Row],[Monto]],datos_arg[[#This Row],[Monto]]*datos_arg[[#This Row],[TC]])</f>
        <v>2585</v>
      </c>
      <c r="X801" s="16">
        <f>IFERROR(IF(datos_arg[[#This Row],[Moneda]]="USD",datos_arg[[#This Row],[Monto]],datos_arg[[#This Row],[Monto]]/datos_arg[[#This Row],[TC]]),0)</f>
        <v>38.582089552238806</v>
      </c>
      <c r="Y801" s="14"/>
    </row>
    <row r="802" spans="1:25" ht="15" customHeight="1" x14ac:dyDescent="0.25">
      <c r="A802" s="14">
        <f t="shared" si="12"/>
        <v>799</v>
      </c>
      <c r="B802" s="1">
        <v>43812</v>
      </c>
      <c r="C802" s="18">
        <f>+YEAR(datos_arg[[#This Row],[Fecha]])</f>
        <v>2019</v>
      </c>
      <c r="D802" s="18">
        <f>+MONTH(datos_arg[[#This Row],[Fecha]])</f>
        <v>12</v>
      </c>
      <c r="E802" s="14" t="s">
        <v>1015</v>
      </c>
      <c r="F802" s="14" t="s">
        <v>403</v>
      </c>
      <c r="G802" s="14" t="s">
        <v>5383</v>
      </c>
      <c r="H802" s="14" t="s">
        <v>7132</v>
      </c>
      <c r="I802" s="14" t="s">
        <v>7132</v>
      </c>
      <c r="J802" s="14" t="s">
        <v>425</v>
      </c>
      <c r="K802" s="14"/>
      <c r="L802" s="14" t="s">
        <v>425</v>
      </c>
      <c r="M802" s="14" t="s">
        <v>310</v>
      </c>
      <c r="N802" s="14" t="s">
        <v>310</v>
      </c>
      <c r="O802" s="14" t="s">
        <v>310</v>
      </c>
      <c r="P802" s="14"/>
      <c r="Q802" s="14"/>
      <c r="R802" s="14" t="s">
        <v>5383</v>
      </c>
      <c r="S802" s="14" t="s">
        <v>439</v>
      </c>
      <c r="T802" s="35">
        <v>654</v>
      </c>
      <c r="U802" s="14" t="s">
        <v>4</v>
      </c>
      <c r="V802" s="14">
        <v>67</v>
      </c>
      <c r="W802" s="16">
        <f>+IF(datos_arg[[#This Row],[Moneda]]="ARS",datos_arg[[#This Row],[Monto]],datos_arg[[#This Row],[Monto]]*datos_arg[[#This Row],[TC]])</f>
        <v>654</v>
      </c>
      <c r="X802" s="16">
        <f>IFERROR(IF(datos_arg[[#This Row],[Moneda]]="USD",datos_arg[[#This Row],[Monto]],datos_arg[[#This Row],[Monto]]/datos_arg[[#This Row],[TC]]),0)</f>
        <v>9.7611940298507456</v>
      </c>
      <c r="Y802" s="14"/>
    </row>
    <row r="803" spans="1:25" ht="15" customHeight="1" x14ac:dyDescent="0.25">
      <c r="A803" s="14">
        <f t="shared" si="12"/>
        <v>800</v>
      </c>
      <c r="B803" s="1">
        <v>43812</v>
      </c>
      <c r="C803" s="18">
        <f>+YEAR(datos_arg[[#This Row],[Fecha]])</f>
        <v>2019</v>
      </c>
      <c r="D803" s="18">
        <f>+MONTH(datos_arg[[#This Row],[Fecha]])</f>
        <v>12</v>
      </c>
      <c r="E803" s="14" t="s">
        <v>617</v>
      </c>
      <c r="F803" s="14" t="s">
        <v>8101</v>
      </c>
      <c r="G803" s="14"/>
      <c r="H803" s="14" t="s">
        <v>8103</v>
      </c>
      <c r="I803" s="14" t="s">
        <v>8104</v>
      </c>
      <c r="J803" s="14" t="s">
        <v>472</v>
      </c>
      <c r="K803" s="14"/>
      <c r="L803" s="14" t="s">
        <v>425</v>
      </c>
      <c r="M803" s="14" t="s">
        <v>578</v>
      </c>
      <c r="N803" s="14" t="s">
        <v>276</v>
      </c>
      <c r="O803" s="14" t="s">
        <v>315</v>
      </c>
      <c r="P803" s="14"/>
      <c r="Q803" s="14">
        <v>1</v>
      </c>
      <c r="R803" s="14" t="s">
        <v>8101</v>
      </c>
      <c r="S803" s="14" t="s">
        <v>439</v>
      </c>
      <c r="T803" s="35">
        <v>1500</v>
      </c>
      <c r="U803" s="14" t="s">
        <v>4</v>
      </c>
      <c r="V803" s="14">
        <v>67</v>
      </c>
      <c r="W803" s="16">
        <f>+IF(datos_arg[[#This Row],[Moneda]]="ARS",datos_arg[[#This Row],[Monto]],datos_arg[[#This Row],[Monto]]*datos_arg[[#This Row],[TC]])</f>
        <v>1500</v>
      </c>
      <c r="X803" s="16">
        <f>IFERROR(IF(datos_arg[[#This Row],[Moneda]]="USD",datos_arg[[#This Row],[Monto]],datos_arg[[#This Row],[Monto]]/datos_arg[[#This Row],[TC]]),0)</f>
        <v>22.388059701492537</v>
      </c>
      <c r="Y803" s="14"/>
    </row>
    <row r="804" spans="1:25" ht="15" customHeight="1" x14ac:dyDescent="0.25">
      <c r="A804" s="14">
        <f t="shared" si="12"/>
        <v>801</v>
      </c>
      <c r="B804" s="1">
        <v>43812</v>
      </c>
      <c r="C804" s="18">
        <f>+YEAR(datos_arg[[#This Row],[Fecha]])</f>
        <v>2019</v>
      </c>
      <c r="D804" s="18">
        <f>+MONTH(datos_arg[[#This Row],[Fecha]])</f>
        <v>12</v>
      </c>
      <c r="E804" s="14" t="s">
        <v>1015</v>
      </c>
      <c r="F804" s="14" t="s">
        <v>403</v>
      </c>
      <c r="G804" s="14" t="s">
        <v>5383</v>
      </c>
      <c r="H804" s="14" t="s">
        <v>8103</v>
      </c>
      <c r="I804" s="14" t="s">
        <v>8104</v>
      </c>
      <c r="J804" s="14" t="s">
        <v>422</v>
      </c>
      <c r="K804" s="14" t="s">
        <v>422</v>
      </c>
      <c r="L804" s="14" t="s">
        <v>422</v>
      </c>
      <c r="M804" s="14" t="s">
        <v>765</v>
      </c>
      <c r="N804" s="14" t="s">
        <v>190</v>
      </c>
      <c r="O804" s="14" t="s">
        <v>318</v>
      </c>
      <c r="P804" s="14"/>
      <c r="Q804" s="14"/>
      <c r="R804" s="14" t="s">
        <v>5383</v>
      </c>
      <c r="S804" s="14" t="s">
        <v>439</v>
      </c>
      <c r="T804" s="35">
        <v>2434</v>
      </c>
      <c r="U804" s="14" t="s">
        <v>4</v>
      </c>
      <c r="V804" s="14">
        <v>67</v>
      </c>
      <c r="W804" s="16">
        <f>+IF(datos_arg[[#This Row],[Moneda]]="ARS",datos_arg[[#This Row],[Monto]],datos_arg[[#This Row],[Monto]]*datos_arg[[#This Row],[TC]])</f>
        <v>2434</v>
      </c>
      <c r="X804" s="16">
        <f>IFERROR(IF(datos_arg[[#This Row],[Moneda]]="USD",datos_arg[[#This Row],[Monto]],datos_arg[[#This Row],[Monto]]/datos_arg[[#This Row],[TC]]),0)</f>
        <v>36.328358208955223</v>
      </c>
      <c r="Y804" s="14"/>
    </row>
    <row r="805" spans="1:25" ht="15" customHeight="1" x14ac:dyDescent="0.25">
      <c r="A805" s="14">
        <f t="shared" si="12"/>
        <v>802</v>
      </c>
      <c r="B805" s="1">
        <v>43812</v>
      </c>
      <c r="C805" s="18">
        <f>+YEAR(datos_arg[[#This Row],[Fecha]])</f>
        <v>2019</v>
      </c>
      <c r="D805" s="18">
        <f>+MONTH(datos_arg[[#This Row],[Fecha]])</f>
        <v>12</v>
      </c>
      <c r="E805" s="14" t="s">
        <v>617</v>
      </c>
      <c r="F805" s="14" t="s">
        <v>8101</v>
      </c>
      <c r="G805" s="14"/>
      <c r="H805" s="14" t="s">
        <v>8103</v>
      </c>
      <c r="I805" s="14" t="s">
        <v>8104</v>
      </c>
      <c r="J805" s="14" t="s">
        <v>472</v>
      </c>
      <c r="K805" s="14" t="s">
        <v>420</v>
      </c>
      <c r="L805" s="14" t="s">
        <v>426</v>
      </c>
      <c r="M805" s="14" t="s">
        <v>473</v>
      </c>
      <c r="N805" s="14" t="s">
        <v>317</v>
      </c>
      <c r="O805" s="14" t="s">
        <v>316</v>
      </c>
      <c r="P805" s="14"/>
      <c r="Q805" s="14">
        <v>1</v>
      </c>
      <c r="R805" s="14" t="s">
        <v>8101</v>
      </c>
      <c r="S805" s="14" t="s">
        <v>439</v>
      </c>
      <c r="T805" s="35">
        <v>5442</v>
      </c>
      <c r="U805" s="14" t="s">
        <v>4</v>
      </c>
      <c r="V805" s="14">
        <v>67</v>
      </c>
      <c r="W805" s="16">
        <f>+IF(datos_arg[[#This Row],[Moneda]]="ARS",datos_arg[[#This Row],[Monto]],datos_arg[[#This Row],[Monto]]*datos_arg[[#This Row],[TC]])</f>
        <v>5442</v>
      </c>
      <c r="X805" s="16">
        <f>IFERROR(IF(datos_arg[[#This Row],[Moneda]]="USD",datos_arg[[#This Row],[Monto]],datos_arg[[#This Row],[Monto]]/datos_arg[[#This Row],[TC]]),0)</f>
        <v>81.223880597014926</v>
      </c>
      <c r="Y805" s="14"/>
    </row>
    <row r="806" spans="1:25" ht="15" customHeight="1" x14ac:dyDescent="0.25">
      <c r="A806" s="14">
        <f t="shared" si="12"/>
        <v>803</v>
      </c>
      <c r="B806" s="1">
        <v>43815</v>
      </c>
      <c r="C806" s="18">
        <f>+YEAR(datos_arg[[#This Row],[Fecha]])</f>
        <v>2019</v>
      </c>
      <c r="D806" s="18">
        <f>+MONTH(datos_arg[[#This Row],[Fecha]])</f>
        <v>12</v>
      </c>
      <c r="E806" s="14" t="s">
        <v>1016</v>
      </c>
      <c r="F806" s="14" t="s">
        <v>405</v>
      </c>
      <c r="G806" s="14"/>
      <c r="H806" s="14" t="s">
        <v>6646</v>
      </c>
      <c r="I806" s="14" t="s">
        <v>1129</v>
      </c>
      <c r="J806" s="14" t="s">
        <v>1129</v>
      </c>
      <c r="K806" s="14" t="s">
        <v>420</v>
      </c>
      <c r="L806" s="14" t="s">
        <v>426</v>
      </c>
      <c r="M806" s="14" t="s">
        <v>901</v>
      </c>
      <c r="N806" s="14" t="s">
        <v>247</v>
      </c>
      <c r="O806" s="14" t="s">
        <v>4113</v>
      </c>
      <c r="P806" s="14"/>
      <c r="Q806" s="14">
        <v>1</v>
      </c>
      <c r="R806" s="14" t="s">
        <v>405</v>
      </c>
      <c r="S806" s="14" t="s">
        <v>439</v>
      </c>
      <c r="T806" s="35">
        <v>27225</v>
      </c>
      <c r="U806" s="14" t="s">
        <v>4</v>
      </c>
      <c r="V806" s="14">
        <v>70</v>
      </c>
      <c r="W806" s="16">
        <f>+IF(datos_arg[[#This Row],[Moneda]]="ARS",datos_arg[[#This Row],[Monto]],datos_arg[[#This Row],[Monto]]*datos_arg[[#This Row],[TC]])</f>
        <v>27225</v>
      </c>
      <c r="X806" s="16">
        <f>IFERROR(IF(datos_arg[[#This Row],[Moneda]]="USD",datos_arg[[#This Row],[Monto]],datos_arg[[#This Row],[Monto]]/datos_arg[[#This Row],[TC]]),0)</f>
        <v>388.92857142857144</v>
      </c>
      <c r="Y806" s="14"/>
    </row>
    <row r="807" spans="1:25" ht="15" customHeight="1" x14ac:dyDescent="0.25">
      <c r="A807" s="14">
        <f t="shared" si="12"/>
        <v>804</v>
      </c>
      <c r="B807" s="1">
        <v>43815</v>
      </c>
      <c r="C807" s="18">
        <f>+YEAR(datos_arg[[#This Row],[Fecha]])</f>
        <v>2019</v>
      </c>
      <c r="D807" s="18">
        <f>+MONTH(datos_arg[[#This Row],[Fecha]])</f>
        <v>12</v>
      </c>
      <c r="E807" s="14" t="s">
        <v>1016</v>
      </c>
      <c r="F807" s="14" t="s">
        <v>405</v>
      </c>
      <c r="G807" s="14"/>
      <c r="H807" s="14" t="s">
        <v>532</v>
      </c>
      <c r="I807" s="14" t="s">
        <v>1129</v>
      </c>
      <c r="J807" s="14" t="s">
        <v>425</v>
      </c>
      <c r="K807" s="14" t="s">
        <v>420</v>
      </c>
      <c r="L807" s="14" t="s">
        <v>426</v>
      </c>
      <c r="M807" s="14" t="s">
        <v>901</v>
      </c>
      <c r="N807" s="14" t="s">
        <v>247</v>
      </c>
      <c r="O807" s="14" t="s">
        <v>4113</v>
      </c>
      <c r="P807" s="14"/>
      <c r="Q807" s="14">
        <v>1</v>
      </c>
      <c r="R807" s="14" t="s">
        <v>405</v>
      </c>
      <c r="S807" s="14" t="s">
        <v>439</v>
      </c>
      <c r="T807" s="35">
        <v>27225</v>
      </c>
      <c r="U807" s="14" t="s">
        <v>4</v>
      </c>
      <c r="V807" s="14">
        <v>70</v>
      </c>
      <c r="W807" s="16">
        <f>+IF(datos_arg[[#This Row],[Moneda]]="ARS",datos_arg[[#This Row],[Monto]],datos_arg[[#This Row],[Monto]]*datos_arg[[#This Row],[TC]])</f>
        <v>27225</v>
      </c>
      <c r="X807" s="16">
        <f>IFERROR(IF(datos_arg[[#This Row],[Moneda]]="USD",datos_arg[[#This Row],[Monto]],datos_arg[[#This Row],[Monto]]/datos_arg[[#This Row],[TC]]),0)</f>
        <v>388.92857142857144</v>
      </c>
      <c r="Y807" s="14"/>
    </row>
    <row r="808" spans="1:25" ht="15" customHeight="1" x14ac:dyDescent="0.25">
      <c r="A808" s="14">
        <f t="shared" si="12"/>
        <v>805</v>
      </c>
      <c r="B808" s="1">
        <v>43815</v>
      </c>
      <c r="C808" s="18">
        <f>+YEAR(datos_arg[[#This Row],[Fecha]])</f>
        <v>2019</v>
      </c>
      <c r="D808" s="18">
        <f>+MONTH(datos_arg[[#This Row],[Fecha]])</f>
        <v>12</v>
      </c>
      <c r="E808" s="14" t="s">
        <v>449</v>
      </c>
      <c r="F808" s="14" t="s">
        <v>523</v>
      </c>
      <c r="G808" s="14"/>
      <c r="H808" s="14" t="s">
        <v>4114</v>
      </c>
      <c r="I808" s="14" t="s">
        <v>7132</v>
      </c>
      <c r="J808" s="14" t="s">
        <v>425</v>
      </c>
      <c r="K808" s="14"/>
      <c r="L808" s="14" t="s">
        <v>425</v>
      </c>
      <c r="M808" s="14" t="s">
        <v>515</v>
      </c>
      <c r="N808" s="14" t="s">
        <v>515</v>
      </c>
      <c r="O808" s="14" t="s">
        <v>900</v>
      </c>
      <c r="P808" s="14"/>
      <c r="Q808" s="14"/>
      <c r="R808" s="14" t="s">
        <v>523</v>
      </c>
      <c r="S808" s="14" t="s">
        <v>439</v>
      </c>
      <c r="T808" s="35">
        <v>10000</v>
      </c>
      <c r="U808" s="14" t="s">
        <v>4</v>
      </c>
      <c r="V808" s="14">
        <v>70</v>
      </c>
      <c r="W808" s="16">
        <f>+IF(datos_arg[[#This Row],[Moneda]]="ARS",datos_arg[[#This Row],[Monto]],datos_arg[[#This Row],[Monto]]*datos_arg[[#This Row],[TC]])</f>
        <v>10000</v>
      </c>
      <c r="X808" s="16">
        <f>IFERROR(IF(datos_arg[[#This Row],[Moneda]]="USD",datos_arg[[#This Row],[Monto]],datos_arg[[#This Row],[Monto]]/datos_arg[[#This Row],[TC]]),0)</f>
        <v>142.85714285714286</v>
      </c>
      <c r="Y808" s="14"/>
    </row>
    <row r="809" spans="1:25" x14ac:dyDescent="0.25">
      <c r="A809" s="14">
        <f t="shared" si="12"/>
        <v>806</v>
      </c>
      <c r="B809" s="1">
        <v>43815</v>
      </c>
      <c r="C809" s="18">
        <f>+YEAR(datos_arg[[#This Row],[Fecha]])</f>
        <v>2019</v>
      </c>
      <c r="D809" s="18">
        <f>+MONTH(datos_arg[[#This Row],[Fecha]])</f>
        <v>12</v>
      </c>
      <c r="E809" s="14" t="s">
        <v>408</v>
      </c>
      <c r="F809" s="14" t="s">
        <v>69</v>
      </c>
      <c r="G809" s="14"/>
      <c r="H809" s="14" t="s">
        <v>7132</v>
      </c>
      <c r="I809" s="14" t="s">
        <v>7132</v>
      </c>
      <c r="J809" s="14" t="s">
        <v>425</v>
      </c>
      <c r="K809" s="14"/>
      <c r="L809" s="14" t="s">
        <v>425</v>
      </c>
      <c r="M809" s="14" t="s">
        <v>556</v>
      </c>
      <c r="N809" s="14" t="s">
        <v>556</v>
      </c>
      <c r="O809" s="14"/>
      <c r="P809" s="14"/>
      <c r="Q809" s="14"/>
      <c r="R809" s="14" t="s">
        <v>439</v>
      </c>
      <c r="S809" s="14" t="s">
        <v>440</v>
      </c>
      <c r="T809" s="35">
        <v>2800</v>
      </c>
      <c r="U809" s="14" t="s">
        <v>2</v>
      </c>
      <c r="V809" s="14">
        <v>70</v>
      </c>
      <c r="W809" s="16">
        <f>+IF(datos_arg[[#This Row],[Moneda]]="ARS",datos_arg[[#This Row],[Monto]],datos_arg[[#This Row],[Monto]]*datos_arg[[#This Row],[TC]])</f>
        <v>196000</v>
      </c>
      <c r="X809" s="16">
        <f>IFERROR(IF(datos_arg[[#This Row],[Moneda]]="USD",datos_arg[[#This Row],[Monto]],datos_arg[[#This Row],[Monto]]/datos_arg[[#This Row],[TC]]),0)</f>
        <v>2800</v>
      </c>
      <c r="Y809" s="14"/>
    </row>
    <row r="810" spans="1:25" ht="15" customHeight="1" x14ac:dyDescent="0.25">
      <c r="A810" s="14">
        <f t="shared" si="12"/>
        <v>807</v>
      </c>
      <c r="B810" s="1">
        <v>43816</v>
      </c>
      <c r="C810" s="18">
        <f>+YEAR(datos_arg[[#This Row],[Fecha]])</f>
        <v>2019</v>
      </c>
      <c r="D810" s="18">
        <f>+MONTH(datos_arg[[#This Row],[Fecha]])</f>
        <v>12</v>
      </c>
      <c r="E810" s="14" t="s">
        <v>5358</v>
      </c>
      <c r="F810" s="14" t="s">
        <v>4109</v>
      </c>
      <c r="G810" s="14"/>
      <c r="H810" s="14" t="s">
        <v>6646</v>
      </c>
      <c r="I810" s="14" t="s">
        <v>7132</v>
      </c>
      <c r="J810" s="14" t="s">
        <v>425</v>
      </c>
      <c r="K810" s="14" t="s">
        <v>420</v>
      </c>
      <c r="L810" s="14" t="s">
        <v>426</v>
      </c>
      <c r="M810" s="14" t="s">
        <v>906</v>
      </c>
      <c r="N810" s="14" t="s">
        <v>321</v>
      </c>
      <c r="O810" s="14" t="s">
        <v>320</v>
      </c>
      <c r="P810" s="14"/>
      <c r="Q810" s="14"/>
      <c r="R810" s="14" t="s">
        <v>4109</v>
      </c>
      <c r="S810" s="14" t="s">
        <v>439</v>
      </c>
      <c r="T810" s="35">
        <v>3540</v>
      </c>
      <c r="U810" s="14" t="s">
        <v>4</v>
      </c>
      <c r="V810" s="14">
        <v>71</v>
      </c>
      <c r="W810" s="16">
        <f>+IF(datos_arg[[#This Row],[Moneda]]="ARS",datos_arg[[#This Row],[Monto]],datos_arg[[#This Row],[Monto]]*datos_arg[[#This Row],[TC]])</f>
        <v>3540</v>
      </c>
      <c r="X810" s="16">
        <f>IFERROR(IF(datos_arg[[#This Row],[Moneda]]="USD",datos_arg[[#This Row],[Monto]],datos_arg[[#This Row],[Monto]]/datos_arg[[#This Row],[TC]]),0)</f>
        <v>49.859154929577464</v>
      </c>
      <c r="Y810" s="14"/>
    </row>
    <row r="811" spans="1:25" ht="15" customHeight="1" x14ac:dyDescent="0.25">
      <c r="A811" s="14">
        <f t="shared" si="12"/>
        <v>808</v>
      </c>
      <c r="B811" s="1">
        <v>43816</v>
      </c>
      <c r="C811" s="18">
        <f>+YEAR(datos_arg[[#This Row],[Fecha]])</f>
        <v>2019</v>
      </c>
      <c r="D811" s="18">
        <f>+MONTH(datos_arg[[#This Row],[Fecha]])</f>
        <v>12</v>
      </c>
      <c r="E811" s="14" t="s">
        <v>1015</v>
      </c>
      <c r="F811" s="14" t="s">
        <v>403</v>
      </c>
      <c r="G811" s="14" t="s">
        <v>5383</v>
      </c>
      <c r="H811" s="14" t="s">
        <v>6649</v>
      </c>
      <c r="I811" s="14" t="s">
        <v>7132</v>
      </c>
      <c r="J811" s="14" t="s">
        <v>6650</v>
      </c>
      <c r="K811" s="14" t="s">
        <v>422</v>
      </c>
      <c r="L811" s="14" t="s">
        <v>422</v>
      </c>
      <c r="M811" s="14" t="s">
        <v>158</v>
      </c>
      <c r="N811" s="14" t="s">
        <v>96</v>
      </c>
      <c r="O811" s="14" t="s">
        <v>328</v>
      </c>
      <c r="P811" s="14"/>
      <c r="Q811" s="14"/>
      <c r="R811" s="14" t="s">
        <v>5383</v>
      </c>
      <c r="S811" s="14" t="s">
        <v>439</v>
      </c>
      <c r="T811" s="35">
        <v>17134</v>
      </c>
      <c r="U811" s="14" t="s">
        <v>4</v>
      </c>
      <c r="V811" s="14">
        <v>71</v>
      </c>
      <c r="W811" s="16">
        <f>+IF(datos_arg[[#This Row],[Moneda]]="ARS",datos_arg[[#This Row],[Monto]],datos_arg[[#This Row],[Monto]]*datos_arg[[#This Row],[TC]])</f>
        <v>17134</v>
      </c>
      <c r="X811" s="16">
        <f>IFERROR(IF(datos_arg[[#This Row],[Moneda]]="USD",datos_arg[[#This Row],[Monto]],datos_arg[[#This Row],[Monto]]/datos_arg[[#This Row],[TC]]),0)</f>
        <v>241.32394366197184</v>
      </c>
      <c r="Y811" s="14"/>
    </row>
    <row r="812" spans="1:25" ht="15" customHeight="1" x14ac:dyDescent="0.25">
      <c r="A812" s="14">
        <f t="shared" si="12"/>
        <v>809</v>
      </c>
      <c r="B812" s="1">
        <v>43816</v>
      </c>
      <c r="C812" s="18">
        <f>+YEAR(datos_arg[[#This Row],[Fecha]])</f>
        <v>2019</v>
      </c>
      <c r="D812" s="18">
        <f>+MONTH(datos_arg[[#This Row],[Fecha]])</f>
        <v>12</v>
      </c>
      <c r="E812" s="14" t="s">
        <v>1015</v>
      </c>
      <c r="F812" s="14" t="s">
        <v>403</v>
      </c>
      <c r="G812" s="14" t="s">
        <v>5382</v>
      </c>
      <c r="H812" s="14" t="s">
        <v>6646</v>
      </c>
      <c r="I812" s="14" t="s">
        <v>7132</v>
      </c>
      <c r="J812" s="14" t="s">
        <v>425</v>
      </c>
      <c r="K812" s="14" t="s">
        <v>421</v>
      </c>
      <c r="L812" s="14" t="s">
        <v>421</v>
      </c>
      <c r="M812" s="14" t="s">
        <v>989</v>
      </c>
      <c r="N812" s="14" t="s">
        <v>327</v>
      </c>
      <c r="O812" s="14" t="s">
        <v>326</v>
      </c>
      <c r="P812" s="14"/>
      <c r="Q812" s="14"/>
      <c r="R812" s="14" t="s">
        <v>5382</v>
      </c>
      <c r="S812" s="14" t="s">
        <v>439</v>
      </c>
      <c r="T812" s="35">
        <v>3388</v>
      </c>
      <c r="U812" s="14" t="s">
        <v>4</v>
      </c>
      <c r="V812" s="14">
        <v>71</v>
      </c>
      <c r="W812" s="16">
        <f>+IF(datos_arg[[#This Row],[Moneda]]="ARS",datos_arg[[#This Row],[Monto]],datos_arg[[#This Row],[Monto]]*datos_arg[[#This Row],[TC]])</f>
        <v>3388</v>
      </c>
      <c r="X812" s="16">
        <f>IFERROR(IF(datos_arg[[#This Row],[Moneda]]="USD",datos_arg[[#This Row],[Monto]],datos_arg[[#This Row],[Monto]]/datos_arg[[#This Row],[TC]]),0)</f>
        <v>47.718309859154928</v>
      </c>
      <c r="Y812" s="14"/>
    </row>
    <row r="813" spans="1:25" ht="15" customHeight="1" x14ac:dyDescent="0.25">
      <c r="A813" s="14">
        <f t="shared" si="12"/>
        <v>810</v>
      </c>
      <c r="B813" s="1">
        <v>43816</v>
      </c>
      <c r="C813" s="18">
        <f>+YEAR(datos_arg[[#This Row],[Fecha]])</f>
        <v>2019</v>
      </c>
      <c r="D813" s="18">
        <f>+MONTH(datos_arg[[#This Row],[Fecha]])</f>
        <v>12</v>
      </c>
      <c r="E813" s="14" t="s">
        <v>1015</v>
      </c>
      <c r="F813" s="14" t="s">
        <v>403</v>
      </c>
      <c r="G813" s="14" t="s">
        <v>5383</v>
      </c>
      <c r="H813" s="14" t="s">
        <v>6646</v>
      </c>
      <c r="I813" s="14" t="s">
        <v>7132</v>
      </c>
      <c r="J813" s="14" t="s">
        <v>425</v>
      </c>
      <c r="K813" s="14"/>
      <c r="L813" s="14" t="s">
        <v>425</v>
      </c>
      <c r="M813" s="14" t="s">
        <v>710</v>
      </c>
      <c r="N813" s="14" t="s">
        <v>322</v>
      </c>
      <c r="O813" s="14" t="s">
        <v>908</v>
      </c>
      <c r="P813" s="14"/>
      <c r="Q813" s="14"/>
      <c r="R813" s="14" t="s">
        <v>5383</v>
      </c>
      <c r="S813" s="14" t="s">
        <v>439</v>
      </c>
      <c r="T813" s="35">
        <v>20493</v>
      </c>
      <c r="U813" s="14" t="s">
        <v>4</v>
      </c>
      <c r="V813" s="14">
        <v>71</v>
      </c>
      <c r="W813" s="16">
        <f>+IF(datos_arg[[#This Row],[Moneda]]="ARS",datos_arg[[#This Row],[Monto]],datos_arg[[#This Row],[Monto]]*datos_arg[[#This Row],[TC]])</f>
        <v>20493</v>
      </c>
      <c r="X813" s="16">
        <f>IFERROR(IF(datos_arg[[#This Row],[Moneda]]="USD",datos_arg[[#This Row],[Monto]],datos_arg[[#This Row],[Monto]]/datos_arg[[#This Row],[TC]]),0)</f>
        <v>288.63380281690144</v>
      </c>
      <c r="Y813" s="14"/>
    </row>
    <row r="814" spans="1:25" x14ac:dyDescent="0.25">
      <c r="A814" s="14">
        <f t="shared" si="12"/>
        <v>811</v>
      </c>
      <c r="B814" s="1">
        <v>43816</v>
      </c>
      <c r="C814" s="18">
        <f>+YEAR(datos_arg[[#This Row],[Fecha]])</f>
        <v>2019</v>
      </c>
      <c r="D814" s="18">
        <f>+MONTH(datos_arg[[#This Row],[Fecha]])</f>
        <v>12</v>
      </c>
      <c r="E814" s="14" t="s">
        <v>5358</v>
      </c>
      <c r="F814" s="14" t="s">
        <v>4108</v>
      </c>
      <c r="G814" s="14"/>
      <c r="H814" s="14" t="s">
        <v>8103</v>
      </c>
      <c r="I814" s="14" t="s">
        <v>8104</v>
      </c>
      <c r="J814" s="14" t="s">
        <v>482</v>
      </c>
      <c r="K814" s="14" t="s">
        <v>420</v>
      </c>
      <c r="L814" s="14" t="s">
        <v>426</v>
      </c>
      <c r="M814" s="14" t="s">
        <v>5380</v>
      </c>
      <c r="N814" s="14" t="s">
        <v>300</v>
      </c>
      <c r="O814" s="14" t="s">
        <v>319</v>
      </c>
      <c r="P814" s="14"/>
      <c r="Q814" s="14"/>
      <c r="R814" s="14" t="s">
        <v>4108</v>
      </c>
      <c r="S814" s="14" t="s">
        <v>440</v>
      </c>
      <c r="T814" s="35">
        <v>200</v>
      </c>
      <c r="U814" s="14" t="s">
        <v>2</v>
      </c>
      <c r="V814" s="14">
        <v>70</v>
      </c>
      <c r="W814" s="16">
        <f>+IF(datos_arg[[#This Row],[Moneda]]="ARS",datos_arg[[#This Row],[Monto]],datos_arg[[#This Row],[Monto]]*datos_arg[[#This Row],[TC]])</f>
        <v>14000</v>
      </c>
      <c r="X814" s="16">
        <f>IFERROR(IF(datos_arg[[#This Row],[Moneda]]="USD",datos_arg[[#This Row],[Monto]],datos_arg[[#This Row],[Monto]]/datos_arg[[#This Row],[TC]]),0)</f>
        <v>200</v>
      </c>
      <c r="Y814" s="14"/>
    </row>
    <row r="815" spans="1:25" ht="15" customHeight="1" x14ac:dyDescent="0.25">
      <c r="A815" s="14">
        <f t="shared" si="12"/>
        <v>812</v>
      </c>
      <c r="B815" s="1">
        <v>43816</v>
      </c>
      <c r="C815" s="18">
        <f>+YEAR(datos_arg[[#This Row],[Fecha]])</f>
        <v>2019</v>
      </c>
      <c r="D815" s="18">
        <f>+MONTH(datos_arg[[#This Row],[Fecha]])</f>
        <v>12</v>
      </c>
      <c r="E815" s="14" t="s">
        <v>617</v>
      </c>
      <c r="F815" s="14" t="s">
        <v>8101</v>
      </c>
      <c r="G815" s="14"/>
      <c r="H815" s="14" t="s">
        <v>8103</v>
      </c>
      <c r="I815" s="14" t="s">
        <v>8104</v>
      </c>
      <c r="J815" s="14" t="s">
        <v>6650</v>
      </c>
      <c r="K815" s="14" t="s">
        <v>422</v>
      </c>
      <c r="L815" s="14" t="s">
        <v>422</v>
      </c>
      <c r="M815" s="14" t="s">
        <v>902</v>
      </c>
      <c r="N815" s="14" t="s">
        <v>650</v>
      </c>
      <c r="O815" s="14" t="s">
        <v>1668</v>
      </c>
      <c r="P815" s="14"/>
      <c r="Q815" s="14">
        <v>1</v>
      </c>
      <c r="R815" s="14" t="s">
        <v>8101</v>
      </c>
      <c r="S815" s="14" t="s">
        <v>439</v>
      </c>
      <c r="T815" s="35">
        <v>7950</v>
      </c>
      <c r="U815" s="14" t="s">
        <v>4</v>
      </c>
      <c r="V815" s="14">
        <v>70</v>
      </c>
      <c r="W815" s="16">
        <f>+IF(datos_arg[[#This Row],[Moneda]]="ARS",datos_arg[[#This Row],[Monto]],datos_arg[[#This Row],[Monto]]*datos_arg[[#This Row],[TC]])</f>
        <v>7950</v>
      </c>
      <c r="X815" s="16">
        <f>IFERROR(IF(datos_arg[[#This Row],[Moneda]]="USD",datos_arg[[#This Row],[Monto]],datos_arg[[#This Row],[Monto]]/datos_arg[[#This Row],[TC]]),0)</f>
        <v>113.57142857142857</v>
      </c>
      <c r="Y815" s="14"/>
    </row>
    <row r="816" spans="1:25" ht="15" customHeight="1" x14ac:dyDescent="0.25">
      <c r="A816" s="14">
        <f t="shared" si="12"/>
        <v>813</v>
      </c>
      <c r="B816" s="1">
        <v>43816</v>
      </c>
      <c r="C816" s="18">
        <f>+YEAR(datos_arg[[#This Row],[Fecha]])</f>
        <v>2019</v>
      </c>
      <c r="D816" s="18">
        <f>+MONTH(datos_arg[[#This Row],[Fecha]])</f>
        <v>12</v>
      </c>
      <c r="E816" s="14" t="s">
        <v>1015</v>
      </c>
      <c r="F816" s="14" t="s">
        <v>403</v>
      </c>
      <c r="G816" s="14" t="s">
        <v>5382</v>
      </c>
      <c r="H816" s="14" t="s">
        <v>6646</v>
      </c>
      <c r="I816" s="14" t="s">
        <v>7132</v>
      </c>
      <c r="J816" s="14" t="s">
        <v>425</v>
      </c>
      <c r="K816" s="14" t="s">
        <v>421</v>
      </c>
      <c r="L816" s="14" t="s">
        <v>421</v>
      </c>
      <c r="M816" s="14" t="s">
        <v>909</v>
      </c>
      <c r="N816" s="14" t="s">
        <v>324</v>
      </c>
      <c r="O816" s="14" t="s">
        <v>323</v>
      </c>
      <c r="P816" s="14"/>
      <c r="Q816" s="14"/>
      <c r="R816" s="14" t="s">
        <v>5382</v>
      </c>
      <c r="S816" s="14" t="s">
        <v>439</v>
      </c>
      <c r="T816" s="35">
        <v>14773</v>
      </c>
      <c r="U816" s="14" t="s">
        <v>4</v>
      </c>
      <c r="V816" s="14">
        <v>71</v>
      </c>
      <c r="W816" s="16">
        <f>+IF(datos_arg[[#This Row],[Moneda]]="ARS",datos_arg[[#This Row],[Monto]],datos_arg[[#This Row],[Monto]]*datos_arg[[#This Row],[TC]])</f>
        <v>14773</v>
      </c>
      <c r="X816" s="16">
        <f>IFERROR(IF(datos_arg[[#This Row],[Moneda]]="USD",datos_arg[[#This Row],[Monto]],datos_arg[[#This Row],[Monto]]/datos_arg[[#This Row],[TC]]),0)</f>
        <v>208.07042253521126</v>
      </c>
      <c r="Y816" s="14"/>
    </row>
    <row r="817" spans="1:25" x14ac:dyDescent="0.25">
      <c r="A817" s="14">
        <f t="shared" si="12"/>
        <v>814</v>
      </c>
      <c r="B817" s="1">
        <v>43816</v>
      </c>
      <c r="C817" s="18">
        <f>+YEAR(datos_arg[[#This Row],[Fecha]])</f>
        <v>2019</v>
      </c>
      <c r="D817" s="18">
        <f>+MONTH(datos_arg[[#This Row],[Fecha]])</f>
        <v>12</v>
      </c>
      <c r="E817" s="14" t="s">
        <v>408</v>
      </c>
      <c r="F817" s="14" t="s">
        <v>69</v>
      </c>
      <c r="G817" s="14"/>
      <c r="H817" s="14" t="s">
        <v>7132</v>
      </c>
      <c r="I817" s="14" t="s">
        <v>7132</v>
      </c>
      <c r="J817" s="14" t="s">
        <v>425</v>
      </c>
      <c r="K817" s="14"/>
      <c r="L817" s="14" t="s">
        <v>425</v>
      </c>
      <c r="M817" s="14" t="s">
        <v>556</v>
      </c>
      <c r="N817" s="14" t="s">
        <v>556</v>
      </c>
      <c r="O817" s="14"/>
      <c r="P817" s="14"/>
      <c r="Q817" s="14"/>
      <c r="R817" s="14" t="s">
        <v>439</v>
      </c>
      <c r="S817" s="14" t="s">
        <v>440</v>
      </c>
      <c r="T817" s="35">
        <v>1500</v>
      </c>
      <c r="U817" s="14" t="s">
        <v>2</v>
      </c>
      <c r="V817" s="14">
        <v>71</v>
      </c>
      <c r="W817" s="16">
        <f>+IF(datos_arg[[#This Row],[Moneda]]="ARS",datos_arg[[#This Row],[Monto]],datos_arg[[#This Row],[Monto]]*datos_arg[[#This Row],[TC]])</f>
        <v>106500</v>
      </c>
      <c r="X817" s="16">
        <f>IFERROR(IF(datos_arg[[#This Row],[Moneda]]="USD",datos_arg[[#This Row],[Monto]],datos_arg[[#This Row],[Monto]]/datos_arg[[#This Row],[TC]]),0)</f>
        <v>1500</v>
      </c>
      <c r="Y817" s="14"/>
    </row>
    <row r="818" spans="1:25" ht="15" customHeight="1" x14ac:dyDescent="0.25">
      <c r="A818" s="14">
        <f t="shared" si="12"/>
        <v>815</v>
      </c>
      <c r="B818" s="1">
        <v>43816</v>
      </c>
      <c r="C818" s="18">
        <f>+YEAR(datos_arg[[#This Row],[Fecha]])</f>
        <v>2019</v>
      </c>
      <c r="D818" s="18">
        <f>+MONTH(datos_arg[[#This Row],[Fecha]])</f>
        <v>12</v>
      </c>
      <c r="E818" s="14" t="s">
        <v>5358</v>
      </c>
      <c r="F818" s="14" t="s">
        <v>85</v>
      </c>
      <c r="G818" s="14"/>
      <c r="H818" s="14" t="s">
        <v>7132</v>
      </c>
      <c r="I818" s="14" t="s">
        <v>7132</v>
      </c>
      <c r="J818" s="14" t="s">
        <v>425</v>
      </c>
      <c r="K818" s="14"/>
      <c r="L818" s="14" t="s">
        <v>425</v>
      </c>
      <c r="M818" s="14" t="s">
        <v>904</v>
      </c>
      <c r="N818" s="14" t="s">
        <v>100</v>
      </c>
      <c r="O818" s="14" t="s">
        <v>905</v>
      </c>
      <c r="P818" s="14"/>
      <c r="Q818" s="14">
        <v>1</v>
      </c>
      <c r="R818" s="14" t="s">
        <v>85</v>
      </c>
      <c r="S818" s="14" t="s">
        <v>439</v>
      </c>
      <c r="T818" s="35">
        <v>27000</v>
      </c>
      <c r="U818" s="14" t="s">
        <v>4</v>
      </c>
      <c r="V818" s="14">
        <v>70</v>
      </c>
      <c r="W818" s="16">
        <f>+IF(datos_arg[[#This Row],[Moneda]]="ARS",datos_arg[[#This Row],[Monto]],datos_arg[[#This Row],[Monto]]*datos_arg[[#This Row],[TC]])</f>
        <v>27000</v>
      </c>
      <c r="X818" s="16">
        <f>IFERROR(IF(datos_arg[[#This Row],[Moneda]]="USD",datos_arg[[#This Row],[Monto]],datos_arg[[#This Row],[Monto]]/datos_arg[[#This Row],[TC]]),0)</f>
        <v>385.71428571428572</v>
      </c>
      <c r="Y818" s="14"/>
    </row>
    <row r="819" spans="1:25" ht="15" customHeight="1" x14ac:dyDescent="0.25">
      <c r="A819" s="14">
        <f t="shared" si="12"/>
        <v>816</v>
      </c>
      <c r="B819" s="1">
        <v>43816</v>
      </c>
      <c r="C819" s="18">
        <f>+YEAR(datos_arg[[#This Row],[Fecha]])</f>
        <v>2019</v>
      </c>
      <c r="D819" s="18">
        <f>+MONTH(datos_arg[[#This Row],[Fecha]])</f>
        <v>12</v>
      </c>
      <c r="E819" s="14" t="s">
        <v>449</v>
      </c>
      <c r="F819" s="14" t="s">
        <v>523</v>
      </c>
      <c r="G819" s="14"/>
      <c r="H819" s="14" t="s">
        <v>7132</v>
      </c>
      <c r="I819" s="14" t="s">
        <v>7132</v>
      </c>
      <c r="J819" s="14" t="s">
        <v>425</v>
      </c>
      <c r="K819" s="14"/>
      <c r="L819" s="14" t="s">
        <v>425</v>
      </c>
      <c r="M819" s="14" t="s">
        <v>524</v>
      </c>
      <c r="N819" s="14" t="s">
        <v>524</v>
      </c>
      <c r="O819" s="14" t="s">
        <v>911</v>
      </c>
      <c r="P819" s="14"/>
      <c r="Q819" s="14"/>
      <c r="R819" s="14" t="s">
        <v>523</v>
      </c>
      <c r="S819" s="14" t="s">
        <v>439</v>
      </c>
      <c r="T819" s="35">
        <v>5900</v>
      </c>
      <c r="U819" s="14" t="s">
        <v>4</v>
      </c>
      <c r="V819" s="14">
        <v>71</v>
      </c>
      <c r="W819" s="16">
        <f>+IF(datos_arg[[#This Row],[Moneda]]="ARS",datos_arg[[#This Row],[Monto]],datos_arg[[#This Row],[Monto]]*datos_arg[[#This Row],[TC]])</f>
        <v>5900</v>
      </c>
      <c r="X819" s="16">
        <f>IFERROR(IF(datos_arg[[#This Row],[Moneda]]="USD",datos_arg[[#This Row],[Monto]],datos_arg[[#This Row],[Monto]]/datos_arg[[#This Row],[TC]]),0)</f>
        <v>83.098591549295776</v>
      </c>
      <c r="Y819" s="14"/>
    </row>
    <row r="820" spans="1:25" ht="15" customHeight="1" x14ac:dyDescent="0.25">
      <c r="A820" s="14">
        <f t="shared" si="12"/>
        <v>817</v>
      </c>
      <c r="B820" s="1">
        <v>43816</v>
      </c>
      <c r="C820" s="18">
        <f>+YEAR(datos_arg[[#This Row],[Fecha]])</f>
        <v>2019</v>
      </c>
      <c r="D820" s="18">
        <f>+MONTH(datos_arg[[#This Row],[Fecha]])</f>
        <v>12</v>
      </c>
      <c r="E820" s="14" t="s">
        <v>5358</v>
      </c>
      <c r="F820" s="14" t="s">
        <v>85</v>
      </c>
      <c r="G820" s="14"/>
      <c r="H820" s="14" t="s">
        <v>7132</v>
      </c>
      <c r="I820" s="14" t="s">
        <v>7132</v>
      </c>
      <c r="J820" s="14" t="s">
        <v>425</v>
      </c>
      <c r="K820" s="14"/>
      <c r="L820" s="14" t="s">
        <v>425</v>
      </c>
      <c r="M820" s="14" t="s">
        <v>910</v>
      </c>
      <c r="N820" s="14" t="s">
        <v>325</v>
      </c>
      <c r="O820" s="14"/>
      <c r="P820" s="14"/>
      <c r="Q820" s="14">
        <v>1</v>
      </c>
      <c r="R820" s="14" t="s">
        <v>85</v>
      </c>
      <c r="S820" s="14" t="s">
        <v>439</v>
      </c>
      <c r="T820" s="35">
        <v>1640</v>
      </c>
      <c r="U820" s="14" t="s">
        <v>4</v>
      </c>
      <c r="V820" s="14">
        <v>71</v>
      </c>
      <c r="W820" s="16">
        <f>+IF(datos_arg[[#This Row],[Moneda]]="ARS",datos_arg[[#This Row],[Monto]],datos_arg[[#This Row],[Monto]]*datos_arg[[#This Row],[TC]])</f>
        <v>1640</v>
      </c>
      <c r="X820" s="16">
        <f>IFERROR(IF(datos_arg[[#This Row],[Moneda]]="USD",datos_arg[[#This Row],[Monto]],datos_arg[[#This Row],[Monto]]/datos_arg[[#This Row],[TC]]),0)</f>
        <v>23.098591549295776</v>
      </c>
      <c r="Y820" s="14"/>
    </row>
    <row r="821" spans="1:25" ht="15" customHeight="1" x14ac:dyDescent="0.25">
      <c r="A821" s="14">
        <f t="shared" si="12"/>
        <v>818</v>
      </c>
      <c r="B821" s="1">
        <v>43816</v>
      </c>
      <c r="C821" s="18">
        <f>+YEAR(datos_arg[[#This Row],[Fecha]])</f>
        <v>2019</v>
      </c>
      <c r="D821" s="18">
        <f>+MONTH(datos_arg[[#This Row],[Fecha]])</f>
        <v>12</v>
      </c>
      <c r="E821" s="14" t="s">
        <v>5358</v>
      </c>
      <c r="F821" s="14" t="s">
        <v>85</v>
      </c>
      <c r="G821" s="14"/>
      <c r="H821" s="14" t="s">
        <v>7132</v>
      </c>
      <c r="I821" s="14" t="s">
        <v>7132</v>
      </c>
      <c r="J821" s="14" t="s">
        <v>425</v>
      </c>
      <c r="K821" s="14"/>
      <c r="L821" s="14" t="s">
        <v>425</v>
      </c>
      <c r="M821" s="14" t="s">
        <v>534</v>
      </c>
      <c r="N821" s="14" t="s">
        <v>299</v>
      </c>
      <c r="O821" s="14" t="s">
        <v>1099</v>
      </c>
      <c r="P821" s="14"/>
      <c r="Q821" s="14">
        <v>1</v>
      </c>
      <c r="R821" s="14" t="s">
        <v>85</v>
      </c>
      <c r="S821" s="14" t="s">
        <v>439</v>
      </c>
      <c r="T821" s="35">
        <v>77390.649999999994</v>
      </c>
      <c r="U821" s="14" t="s">
        <v>4</v>
      </c>
      <c r="V821" s="14">
        <v>70</v>
      </c>
      <c r="W821" s="16">
        <f>+IF(datos_arg[[#This Row],[Moneda]]="ARS",datos_arg[[#This Row],[Monto]],datos_arg[[#This Row],[Monto]]*datos_arg[[#This Row],[TC]])</f>
        <v>77390.649999999994</v>
      </c>
      <c r="X821" s="16">
        <f>IFERROR(IF(datos_arg[[#This Row],[Moneda]]="USD",datos_arg[[#This Row],[Monto]],datos_arg[[#This Row],[Monto]]/datos_arg[[#This Row],[TC]]),0)</f>
        <v>1105.5807142857143</v>
      </c>
      <c r="Y821" s="14"/>
    </row>
    <row r="822" spans="1:25" ht="15" customHeight="1" x14ac:dyDescent="0.25">
      <c r="A822" s="14">
        <f t="shared" si="12"/>
        <v>819</v>
      </c>
      <c r="B822" s="1">
        <v>43816</v>
      </c>
      <c r="C822" s="18">
        <f>+YEAR(datos_arg[[#This Row],[Fecha]])</f>
        <v>2019</v>
      </c>
      <c r="D822" s="18">
        <f>+MONTH(datos_arg[[#This Row],[Fecha]])</f>
        <v>12</v>
      </c>
      <c r="E822" s="14" t="s">
        <v>1016</v>
      </c>
      <c r="F822" s="14" t="s">
        <v>404</v>
      </c>
      <c r="G822" s="14"/>
      <c r="H822" s="14" t="s">
        <v>7132</v>
      </c>
      <c r="I822" s="14" t="s">
        <v>7132</v>
      </c>
      <c r="J822" s="14" t="s">
        <v>425</v>
      </c>
      <c r="K822" s="14"/>
      <c r="L822" s="14" t="s">
        <v>425</v>
      </c>
      <c r="M822" s="14" t="s">
        <v>156</v>
      </c>
      <c r="N822" s="14" t="s">
        <v>156</v>
      </c>
      <c r="O822" s="14" t="s">
        <v>227</v>
      </c>
      <c r="P822" s="14"/>
      <c r="Q822" s="14"/>
      <c r="R822" s="14" t="s">
        <v>404</v>
      </c>
      <c r="S822" s="14" t="s">
        <v>439</v>
      </c>
      <c r="T822" s="35">
        <v>1610</v>
      </c>
      <c r="U822" s="14" t="s">
        <v>4</v>
      </c>
      <c r="V822" s="14">
        <v>70</v>
      </c>
      <c r="W822" s="16">
        <f>+IF(datos_arg[[#This Row],[Moneda]]="ARS",datos_arg[[#This Row],[Monto]],datos_arg[[#This Row],[Monto]]*datos_arg[[#This Row],[TC]])</f>
        <v>1610</v>
      </c>
      <c r="X822" s="16">
        <f>IFERROR(IF(datos_arg[[#This Row],[Moneda]]="USD",datos_arg[[#This Row],[Monto]],datos_arg[[#This Row],[Monto]]/datos_arg[[#This Row],[TC]]),0)</f>
        <v>23</v>
      </c>
      <c r="Y822" s="14"/>
    </row>
    <row r="823" spans="1:25" ht="15" customHeight="1" x14ac:dyDescent="0.25">
      <c r="A823" s="14">
        <f t="shared" si="12"/>
        <v>820</v>
      </c>
      <c r="B823" s="1">
        <v>43816</v>
      </c>
      <c r="C823" s="18">
        <f>+YEAR(datos_arg[[#This Row],[Fecha]])</f>
        <v>2019</v>
      </c>
      <c r="D823" s="18">
        <f>+MONTH(datos_arg[[#This Row],[Fecha]])</f>
        <v>12</v>
      </c>
      <c r="E823" s="14" t="s">
        <v>617</v>
      </c>
      <c r="F823" s="14" t="s">
        <v>8101</v>
      </c>
      <c r="G823" s="14"/>
      <c r="H823" s="14" t="s">
        <v>8103</v>
      </c>
      <c r="I823" s="14" t="s">
        <v>8104</v>
      </c>
      <c r="J823" s="14" t="s">
        <v>482</v>
      </c>
      <c r="K823" s="14" t="s">
        <v>420</v>
      </c>
      <c r="L823" s="14" t="s">
        <v>426</v>
      </c>
      <c r="M823" s="14" t="s">
        <v>423</v>
      </c>
      <c r="N823" s="14" t="s">
        <v>14</v>
      </c>
      <c r="O823" s="14" t="s">
        <v>907</v>
      </c>
      <c r="P823" s="6" t="s">
        <v>5361</v>
      </c>
      <c r="Q823" s="14">
        <v>1</v>
      </c>
      <c r="R823" s="14" t="s">
        <v>8101</v>
      </c>
      <c r="S823" s="14" t="s">
        <v>439</v>
      </c>
      <c r="T823" s="35">
        <v>16950</v>
      </c>
      <c r="U823" s="14" t="s">
        <v>4</v>
      </c>
      <c r="V823" s="14">
        <v>71</v>
      </c>
      <c r="W823" s="16">
        <f>+IF(datos_arg[[#This Row],[Moneda]]="ARS",datos_arg[[#This Row],[Monto]],datos_arg[[#This Row],[Monto]]*datos_arg[[#This Row],[TC]])</f>
        <v>16950</v>
      </c>
      <c r="X823" s="16">
        <f>IFERROR(IF(datos_arg[[#This Row],[Moneda]]="USD",datos_arg[[#This Row],[Monto]],datos_arg[[#This Row],[Monto]]/datos_arg[[#This Row],[TC]]),0)</f>
        <v>238.73239436619718</v>
      </c>
      <c r="Y823" s="14"/>
    </row>
    <row r="824" spans="1:25" ht="15" customHeight="1" x14ac:dyDescent="0.25">
      <c r="A824" s="14">
        <f t="shared" si="12"/>
        <v>821</v>
      </c>
      <c r="B824" s="1">
        <v>43817</v>
      </c>
      <c r="C824" s="18">
        <f>+YEAR(datos_arg[[#This Row],[Fecha]])</f>
        <v>2019</v>
      </c>
      <c r="D824" s="18">
        <f>+MONTH(datos_arg[[#This Row],[Fecha]])</f>
        <v>12</v>
      </c>
      <c r="E824" s="14" t="s">
        <v>5358</v>
      </c>
      <c r="F824" s="14" t="s">
        <v>4108</v>
      </c>
      <c r="G824" s="14"/>
      <c r="H824" s="14" t="s">
        <v>8103</v>
      </c>
      <c r="I824" s="14" t="s">
        <v>8104</v>
      </c>
      <c r="J824" s="14" t="s">
        <v>621</v>
      </c>
      <c r="K824" s="14" t="s">
        <v>420</v>
      </c>
      <c r="L824" s="14" t="s">
        <v>426</v>
      </c>
      <c r="M824" s="14" t="s">
        <v>5380</v>
      </c>
      <c r="N824" s="14" t="s">
        <v>4112</v>
      </c>
      <c r="O824" s="14" t="s">
        <v>331</v>
      </c>
      <c r="P824" s="14"/>
      <c r="Q824" s="14"/>
      <c r="R824" s="14" t="s">
        <v>4108</v>
      </c>
      <c r="S824" s="14" t="s">
        <v>439</v>
      </c>
      <c r="T824" s="35">
        <v>10000</v>
      </c>
      <c r="U824" s="14" t="s">
        <v>4</v>
      </c>
      <c r="V824" s="14">
        <v>72</v>
      </c>
      <c r="W824" s="16">
        <f>+IF(datos_arg[[#This Row],[Moneda]]="ARS",datos_arg[[#This Row],[Monto]],datos_arg[[#This Row],[Monto]]*datos_arg[[#This Row],[TC]])</f>
        <v>10000</v>
      </c>
      <c r="X824" s="16">
        <f>IFERROR(IF(datos_arg[[#This Row],[Moneda]]="USD",datos_arg[[#This Row],[Monto]],datos_arg[[#This Row],[Monto]]/datos_arg[[#This Row],[TC]]),0)</f>
        <v>138.88888888888889</v>
      </c>
      <c r="Y824" s="14"/>
    </row>
    <row r="825" spans="1:25" ht="15" customHeight="1" x14ac:dyDescent="0.25">
      <c r="A825" s="14">
        <f t="shared" si="12"/>
        <v>822</v>
      </c>
      <c r="B825" s="1">
        <v>43817</v>
      </c>
      <c r="C825" s="18">
        <f>+YEAR(datos_arg[[#This Row],[Fecha]])</f>
        <v>2019</v>
      </c>
      <c r="D825" s="18">
        <f>+MONTH(datos_arg[[#This Row],[Fecha]])</f>
        <v>12</v>
      </c>
      <c r="E825" s="14" t="s">
        <v>617</v>
      </c>
      <c r="F825" s="14" t="s">
        <v>8101</v>
      </c>
      <c r="G825" s="14"/>
      <c r="H825" s="14" t="s">
        <v>8103</v>
      </c>
      <c r="I825" s="14" t="s">
        <v>8104</v>
      </c>
      <c r="J825" s="14" t="s">
        <v>472</v>
      </c>
      <c r="K825" s="14"/>
      <c r="L825" s="14" t="s">
        <v>425</v>
      </c>
      <c r="M825" s="14" t="s">
        <v>578</v>
      </c>
      <c r="N825" s="14" t="s">
        <v>226</v>
      </c>
      <c r="O825" s="14" t="s">
        <v>335</v>
      </c>
      <c r="P825" s="14"/>
      <c r="Q825" s="14">
        <v>1</v>
      </c>
      <c r="R825" s="14" t="s">
        <v>8101</v>
      </c>
      <c r="S825" s="14" t="s">
        <v>439</v>
      </c>
      <c r="T825" s="35">
        <v>2961</v>
      </c>
      <c r="U825" s="14" t="s">
        <v>4</v>
      </c>
      <c r="V825" s="14">
        <v>72</v>
      </c>
      <c r="W825" s="16">
        <f>+IF(datos_arg[[#This Row],[Moneda]]="ARS",datos_arg[[#This Row],[Monto]],datos_arg[[#This Row],[Monto]]*datos_arg[[#This Row],[TC]])</f>
        <v>2961</v>
      </c>
      <c r="X825" s="16">
        <f>IFERROR(IF(datos_arg[[#This Row],[Moneda]]="USD",datos_arg[[#This Row],[Monto]],datos_arg[[#This Row],[Monto]]/datos_arg[[#This Row],[TC]]),0)</f>
        <v>41.125</v>
      </c>
      <c r="Y825" s="14"/>
    </row>
    <row r="826" spans="1:25" ht="15" customHeight="1" x14ac:dyDescent="0.25">
      <c r="A826" s="14">
        <f t="shared" si="12"/>
        <v>823</v>
      </c>
      <c r="B826" s="1">
        <v>43817</v>
      </c>
      <c r="C826" s="18">
        <f>+YEAR(datos_arg[[#This Row],[Fecha]])</f>
        <v>2019</v>
      </c>
      <c r="D826" s="18">
        <f>+MONTH(datos_arg[[#This Row],[Fecha]])</f>
        <v>12</v>
      </c>
      <c r="E826" s="14" t="s">
        <v>5358</v>
      </c>
      <c r="F826" s="14" t="s">
        <v>85</v>
      </c>
      <c r="G826" s="14"/>
      <c r="H826" s="14" t="s">
        <v>7132</v>
      </c>
      <c r="I826" s="14" t="s">
        <v>7132</v>
      </c>
      <c r="J826" s="14" t="s">
        <v>425</v>
      </c>
      <c r="K826" s="14"/>
      <c r="L826" s="14" t="s">
        <v>425</v>
      </c>
      <c r="M826" s="14" t="s">
        <v>534</v>
      </c>
      <c r="N826" s="14" t="s">
        <v>535</v>
      </c>
      <c r="O826" s="14" t="s">
        <v>85</v>
      </c>
      <c r="P826" s="14"/>
      <c r="Q826" s="14">
        <v>1</v>
      </c>
      <c r="R826" s="14" t="s">
        <v>85</v>
      </c>
      <c r="S826" s="14" t="s">
        <v>439</v>
      </c>
      <c r="T826" s="35">
        <v>9400</v>
      </c>
      <c r="U826" s="14" t="s">
        <v>4</v>
      </c>
      <c r="V826" s="14">
        <v>71</v>
      </c>
      <c r="W826" s="16">
        <f>+IF(datos_arg[[#This Row],[Moneda]]="ARS",datos_arg[[#This Row],[Monto]],datos_arg[[#This Row],[Monto]]*datos_arg[[#This Row],[TC]])</f>
        <v>9400</v>
      </c>
      <c r="X826" s="16">
        <f>IFERROR(IF(datos_arg[[#This Row],[Moneda]]="USD",datos_arg[[#This Row],[Monto]],datos_arg[[#This Row],[Monto]]/datos_arg[[#This Row],[TC]]),0)</f>
        <v>132.3943661971831</v>
      </c>
      <c r="Y826" s="14"/>
    </row>
    <row r="827" spans="1:25" ht="15" customHeight="1" x14ac:dyDescent="0.25">
      <c r="A827" s="14">
        <f t="shared" si="12"/>
        <v>824</v>
      </c>
      <c r="B827" s="1">
        <v>43817</v>
      </c>
      <c r="C827" s="18">
        <f>+YEAR(datos_arg[[#This Row],[Fecha]])</f>
        <v>2019</v>
      </c>
      <c r="D827" s="18">
        <f>+MONTH(datos_arg[[#This Row],[Fecha]])</f>
        <v>12</v>
      </c>
      <c r="E827" s="14" t="s">
        <v>1015</v>
      </c>
      <c r="F827" s="14" t="s">
        <v>403</v>
      </c>
      <c r="G827" s="14" t="s">
        <v>5383</v>
      </c>
      <c r="H827" s="14" t="s">
        <v>8103</v>
      </c>
      <c r="I827" s="14" t="s">
        <v>8104</v>
      </c>
      <c r="J827" s="14" t="s">
        <v>425</v>
      </c>
      <c r="K827" s="14"/>
      <c r="L827" s="14" t="s">
        <v>425</v>
      </c>
      <c r="M827" s="14" t="s">
        <v>310</v>
      </c>
      <c r="N827" s="14" t="s">
        <v>310</v>
      </c>
      <c r="O827" s="14" t="s">
        <v>330</v>
      </c>
      <c r="P827" s="14"/>
      <c r="Q827" s="14"/>
      <c r="R827" s="14" t="s">
        <v>5383</v>
      </c>
      <c r="S827" s="14" t="s">
        <v>439</v>
      </c>
      <c r="T827" s="35">
        <v>4000</v>
      </c>
      <c r="U827" s="14" t="s">
        <v>4</v>
      </c>
      <c r="V827" s="14">
        <v>71</v>
      </c>
      <c r="W827" s="16">
        <f>+IF(datos_arg[[#This Row],[Moneda]]="ARS",datos_arg[[#This Row],[Monto]],datos_arg[[#This Row],[Monto]]*datos_arg[[#This Row],[TC]])</f>
        <v>4000</v>
      </c>
      <c r="X827" s="16">
        <f>IFERROR(IF(datos_arg[[#This Row],[Moneda]]="USD",datos_arg[[#This Row],[Monto]],datos_arg[[#This Row],[Monto]]/datos_arg[[#This Row],[TC]]),0)</f>
        <v>56.338028169014088</v>
      </c>
      <c r="Y827" s="14"/>
    </row>
    <row r="828" spans="1:25" ht="15" customHeight="1" x14ac:dyDescent="0.25">
      <c r="A828" s="14">
        <f t="shared" si="12"/>
        <v>825</v>
      </c>
      <c r="B828" s="1">
        <v>43817</v>
      </c>
      <c r="C828" s="18">
        <f>+YEAR(datos_arg[[#This Row],[Fecha]])</f>
        <v>2019</v>
      </c>
      <c r="D828" s="18">
        <f>+MONTH(datos_arg[[#This Row],[Fecha]])</f>
        <v>12</v>
      </c>
      <c r="E828" s="14" t="s">
        <v>1015</v>
      </c>
      <c r="F828" s="14" t="s">
        <v>403</v>
      </c>
      <c r="G828" s="14" t="s">
        <v>5383</v>
      </c>
      <c r="H828" s="14" t="s">
        <v>7132</v>
      </c>
      <c r="I828" s="14" t="s">
        <v>7132</v>
      </c>
      <c r="J828" s="14" t="s">
        <v>425</v>
      </c>
      <c r="K828" s="14" t="s">
        <v>422</v>
      </c>
      <c r="L828" s="14" t="s">
        <v>422</v>
      </c>
      <c r="M828" s="14" t="s">
        <v>913</v>
      </c>
      <c r="N828" s="14" t="s">
        <v>339</v>
      </c>
      <c r="O828" s="14" t="s">
        <v>338</v>
      </c>
      <c r="P828" s="14"/>
      <c r="Q828" s="14"/>
      <c r="R828" s="14" t="s">
        <v>5383</v>
      </c>
      <c r="S828" s="14" t="s">
        <v>439</v>
      </c>
      <c r="T828" s="35">
        <v>275</v>
      </c>
      <c r="U828" s="14" t="s">
        <v>4</v>
      </c>
      <c r="V828" s="14">
        <v>72</v>
      </c>
      <c r="W828" s="16">
        <f>+IF(datos_arg[[#This Row],[Moneda]]="ARS",datos_arg[[#This Row],[Monto]],datos_arg[[#This Row],[Monto]]*datos_arg[[#This Row],[TC]])</f>
        <v>275</v>
      </c>
      <c r="X828" s="16">
        <f>IFERROR(IF(datos_arg[[#This Row],[Moneda]]="USD",datos_arg[[#This Row],[Monto]],datos_arg[[#This Row],[Monto]]/datos_arg[[#This Row],[TC]]),0)</f>
        <v>3.8194444444444446</v>
      </c>
      <c r="Y828" s="14"/>
    </row>
    <row r="829" spans="1:25" ht="15" customHeight="1" x14ac:dyDescent="0.25">
      <c r="A829" s="14">
        <f t="shared" si="12"/>
        <v>826</v>
      </c>
      <c r="B829" s="1">
        <v>43817</v>
      </c>
      <c r="C829" s="18">
        <f>+YEAR(datos_arg[[#This Row],[Fecha]])</f>
        <v>2019</v>
      </c>
      <c r="D829" s="18">
        <f>+MONTH(datos_arg[[#This Row],[Fecha]])</f>
        <v>12</v>
      </c>
      <c r="E829" s="14" t="s">
        <v>1015</v>
      </c>
      <c r="F829" s="14" t="s">
        <v>403</v>
      </c>
      <c r="G829" s="14" t="s">
        <v>5383</v>
      </c>
      <c r="H829" s="14" t="s">
        <v>7132</v>
      </c>
      <c r="I829" s="14" t="s">
        <v>7132</v>
      </c>
      <c r="J829" s="14" t="s">
        <v>425</v>
      </c>
      <c r="K829" s="14" t="s">
        <v>422</v>
      </c>
      <c r="L829" s="14" t="s">
        <v>422</v>
      </c>
      <c r="M829" s="14" t="s">
        <v>913</v>
      </c>
      <c r="N829" s="14" t="s">
        <v>341</v>
      </c>
      <c r="O829" s="14" t="s">
        <v>340</v>
      </c>
      <c r="P829" s="14"/>
      <c r="Q829" s="14"/>
      <c r="R829" s="14" t="s">
        <v>5383</v>
      </c>
      <c r="S829" s="14" t="s">
        <v>439</v>
      </c>
      <c r="T829" s="35">
        <v>299</v>
      </c>
      <c r="U829" s="14" t="s">
        <v>4</v>
      </c>
      <c r="V829" s="14">
        <v>72</v>
      </c>
      <c r="W829" s="16">
        <f>+IF(datos_arg[[#This Row],[Moneda]]="ARS",datos_arg[[#This Row],[Monto]],datos_arg[[#This Row],[Monto]]*datos_arg[[#This Row],[TC]])</f>
        <v>299</v>
      </c>
      <c r="X829" s="16">
        <f>IFERROR(IF(datos_arg[[#This Row],[Moneda]]="USD",datos_arg[[#This Row],[Monto]],datos_arg[[#This Row],[Monto]]/datos_arg[[#This Row],[TC]]),0)</f>
        <v>4.1527777777777777</v>
      </c>
      <c r="Y829" s="14"/>
    </row>
    <row r="830" spans="1:25" ht="15" customHeight="1" x14ac:dyDescent="0.25">
      <c r="A830" s="14">
        <f t="shared" si="12"/>
        <v>827</v>
      </c>
      <c r="B830" s="1">
        <v>43817</v>
      </c>
      <c r="C830" s="18">
        <f>+YEAR(datos_arg[[#This Row],[Fecha]])</f>
        <v>2019</v>
      </c>
      <c r="D830" s="18">
        <f>+MONTH(datos_arg[[#This Row],[Fecha]])</f>
        <v>12</v>
      </c>
      <c r="E830" s="14" t="s">
        <v>5358</v>
      </c>
      <c r="F830" s="14" t="s">
        <v>4108</v>
      </c>
      <c r="G830" s="14"/>
      <c r="H830" s="14" t="s">
        <v>6646</v>
      </c>
      <c r="I830" s="14" t="s">
        <v>7132</v>
      </c>
      <c r="J830" s="14" t="s">
        <v>425</v>
      </c>
      <c r="K830" s="14" t="s">
        <v>421</v>
      </c>
      <c r="L830" s="14" t="s">
        <v>421</v>
      </c>
      <c r="M830" s="14" t="s">
        <v>423</v>
      </c>
      <c r="N830" s="14" t="s">
        <v>1457</v>
      </c>
      <c r="O830" s="14" t="s">
        <v>333</v>
      </c>
      <c r="P830" s="14"/>
      <c r="Q830" s="14"/>
      <c r="R830" s="14" t="s">
        <v>4108</v>
      </c>
      <c r="S830" s="14" t="s">
        <v>439</v>
      </c>
      <c r="T830" s="35">
        <v>4000</v>
      </c>
      <c r="U830" s="14" t="s">
        <v>4</v>
      </c>
      <c r="V830" s="14">
        <v>72</v>
      </c>
      <c r="W830" s="16">
        <f>+IF(datos_arg[[#This Row],[Moneda]]="ARS",datos_arg[[#This Row],[Monto]],datos_arg[[#This Row],[Monto]]*datos_arg[[#This Row],[TC]])</f>
        <v>4000</v>
      </c>
      <c r="X830" s="16">
        <f>IFERROR(IF(datos_arg[[#This Row],[Moneda]]="USD",datos_arg[[#This Row],[Monto]],datos_arg[[#This Row],[Monto]]/datos_arg[[#This Row],[TC]]),0)</f>
        <v>55.555555555555557</v>
      </c>
      <c r="Y830" s="14"/>
    </row>
    <row r="831" spans="1:25" x14ac:dyDescent="0.25">
      <c r="A831" s="14">
        <f t="shared" si="12"/>
        <v>828</v>
      </c>
      <c r="B831" s="1">
        <v>43817</v>
      </c>
      <c r="C831" s="18">
        <f>+YEAR(datos_arg[[#This Row],[Fecha]])</f>
        <v>2019</v>
      </c>
      <c r="D831" s="18">
        <f>+MONTH(datos_arg[[#This Row],[Fecha]])</f>
        <v>12</v>
      </c>
      <c r="E831" s="14" t="s">
        <v>408</v>
      </c>
      <c r="F831" s="14" t="s">
        <v>69</v>
      </c>
      <c r="G831" s="14"/>
      <c r="H831" s="14" t="s">
        <v>7132</v>
      </c>
      <c r="I831" s="14" t="s">
        <v>7132</v>
      </c>
      <c r="J831" s="14" t="s">
        <v>425</v>
      </c>
      <c r="K831" s="14"/>
      <c r="L831" s="14" t="s">
        <v>425</v>
      </c>
      <c r="M831" s="14" t="s">
        <v>556</v>
      </c>
      <c r="N831" s="14" t="s">
        <v>556</v>
      </c>
      <c r="O831" s="14"/>
      <c r="P831" s="14"/>
      <c r="Q831" s="14"/>
      <c r="R831" s="14" t="s">
        <v>439</v>
      </c>
      <c r="S831" s="14" t="s">
        <v>440</v>
      </c>
      <c r="T831" s="35">
        <v>1500</v>
      </c>
      <c r="U831" s="14" t="s">
        <v>2</v>
      </c>
      <c r="V831" s="14">
        <v>72</v>
      </c>
      <c r="W831" s="16">
        <f>+IF(datos_arg[[#This Row],[Moneda]]="ARS",datos_arg[[#This Row],[Monto]],datos_arg[[#This Row],[Monto]]*datos_arg[[#This Row],[TC]])</f>
        <v>108000</v>
      </c>
      <c r="X831" s="16">
        <f>IFERROR(IF(datos_arg[[#This Row],[Moneda]]="USD",datos_arg[[#This Row],[Monto]],datos_arg[[#This Row],[Monto]]/datos_arg[[#This Row],[TC]]),0)</f>
        <v>1500</v>
      </c>
      <c r="Y831" s="14"/>
    </row>
    <row r="832" spans="1:25" ht="15" customHeight="1" x14ac:dyDescent="0.25">
      <c r="A832" s="14">
        <f t="shared" si="12"/>
        <v>829</v>
      </c>
      <c r="B832" s="1">
        <v>43817</v>
      </c>
      <c r="C832" s="18">
        <f>+YEAR(datos_arg[[#This Row],[Fecha]])</f>
        <v>2019</v>
      </c>
      <c r="D832" s="18">
        <f>+MONTH(datos_arg[[#This Row],[Fecha]])</f>
        <v>12</v>
      </c>
      <c r="E832" s="14" t="s">
        <v>1015</v>
      </c>
      <c r="F832" s="14" t="s">
        <v>430</v>
      </c>
      <c r="G832" s="14"/>
      <c r="H832" s="14" t="s">
        <v>7132</v>
      </c>
      <c r="I832" s="14" t="s">
        <v>7132</v>
      </c>
      <c r="J832" s="14" t="s">
        <v>425</v>
      </c>
      <c r="K832" s="14"/>
      <c r="L832" s="14" t="s">
        <v>425</v>
      </c>
      <c r="M832" s="14" t="s">
        <v>3961</v>
      </c>
      <c r="N832" s="14" t="s">
        <v>169</v>
      </c>
      <c r="O832" s="14" t="s">
        <v>336</v>
      </c>
      <c r="P832" s="14"/>
      <c r="Q832" s="14"/>
      <c r="R832" s="14" t="s">
        <v>430</v>
      </c>
      <c r="S832" s="14" t="s">
        <v>439</v>
      </c>
      <c r="T832" s="35">
        <v>1400</v>
      </c>
      <c r="U832" s="14" t="s">
        <v>4</v>
      </c>
      <c r="V832" s="14">
        <v>72</v>
      </c>
      <c r="W832" s="16">
        <f>+IF(datos_arg[[#This Row],[Moneda]]="ARS",datos_arg[[#This Row],[Monto]],datos_arg[[#This Row],[Monto]]*datos_arg[[#This Row],[TC]])</f>
        <v>1400</v>
      </c>
      <c r="X832" s="16">
        <f>IFERROR(IF(datos_arg[[#This Row],[Moneda]]="USD",datos_arg[[#This Row],[Monto]],datos_arg[[#This Row],[Monto]]/datos_arg[[#This Row],[TC]]),0)</f>
        <v>19.444444444444443</v>
      </c>
      <c r="Y832" s="14"/>
    </row>
    <row r="833" spans="1:25" ht="15" customHeight="1" x14ac:dyDescent="0.25">
      <c r="A833" s="14">
        <f t="shared" si="12"/>
        <v>830</v>
      </c>
      <c r="B833" s="1">
        <v>43817</v>
      </c>
      <c r="C833" s="18">
        <f>+YEAR(datos_arg[[#This Row],[Fecha]])</f>
        <v>2019</v>
      </c>
      <c r="D833" s="18">
        <f>+MONTH(datos_arg[[#This Row],[Fecha]])</f>
        <v>12</v>
      </c>
      <c r="E833" s="14" t="s">
        <v>1015</v>
      </c>
      <c r="F833" s="14" t="s">
        <v>430</v>
      </c>
      <c r="G833" s="14"/>
      <c r="H833" s="14" t="s">
        <v>7132</v>
      </c>
      <c r="I833" s="14" t="s">
        <v>7132</v>
      </c>
      <c r="J833" s="14" t="s">
        <v>425</v>
      </c>
      <c r="K833" s="14"/>
      <c r="L833" s="14" t="s">
        <v>425</v>
      </c>
      <c r="M833" s="14" t="s">
        <v>57</v>
      </c>
      <c r="N833" s="14" t="s">
        <v>57</v>
      </c>
      <c r="O833" s="14" t="s">
        <v>501</v>
      </c>
      <c r="P833" s="14"/>
      <c r="Q833" s="14"/>
      <c r="R833" s="14" t="s">
        <v>430</v>
      </c>
      <c r="S833" s="14" t="s">
        <v>439</v>
      </c>
      <c r="T833" s="35">
        <v>800</v>
      </c>
      <c r="U833" s="14" t="s">
        <v>4</v>
      </c>
      <c r="V833" s="14">
        <v>72</v>
      </c>
      <c r="W833" s="16">
        <f>+IF(datos_arg[[#This Row],[Moneda]]="ARS",datos_arg[[#This Row],[Monto]],datos_arg[[#This Row],[Monto]]*datos_arg[[#This Row],[TC]])</f>
        <v>800</v>
      </c>
      <c r="X833" s="16">
        <f>IFERROR(IF(datos_arg[[#This Row],[Moneda]]="USD",datos_arg[[#This Row],[Monto]],datos_arg[[#This Row],[Monto]]/datos_arg[[#This Row],[TC]]),0)</f>
        <v>11.111111111111111</v>
      </c>
      <c r="Y833" s="14"/>
    </row>
    <row r="834" spans="1:25" ht="15" customHeight="1" x14ac:dyDescent="0.25">
      <c r="A834" s="14">
        <f t="shared" si="12"/>
        <v>831</v>
      </c>
      <c r="B834" s="1">
        <v>43817</v>
      </c>
      <c r="C834" s="18">
        <f>+YEAR(datos_arg[[#This Row],[Fecha]])</f>
        <v>2019</v>
      </c>
      <c r="D834" s="18">
        <f>+MONTH(datos_arg[[#This Row],[Fecha]])</f>
        <v>12</v>
      </c>
      <c r="E834" s="14" t="s">
        <v>1015</v>
      </c>
      <c r="F834" s="14" t="s">
        <v>403</v>
      </c>
      <c r="G834" s="14" t="s">
        <v>5383</v>
      </c>
      <c r="H834" s="14" t="s">
        <v>532</v>
      </c>
      <c r="I834" s="14" t="s">
        <v>7132</v>
      </c>
      <c r="J834" s="14" t="s">
        <v>425</v>
      </c>
      <c r="K834" s="14" t="s">
        <v>421</v>
      </c>
      <c r="L834" s="14" t="s">
        <v>421</v>
      </c>
      <c r="M834" s="14" t="s">
        <v>558</v>
      </c>
      <c r="N834" s="14" t="s">
        <v>162</v>
      </c>
      <c r="O834" s="14" t="s">
        <v>344</v>
      </c>
      <c r="P834" s="14"/>
      <c r="Q834" s="14"/>
      <c r="R834" s="14" t="s">
        <v>5383</v>
      </c>
      <c r="S834" s="14" t="s">
        <v>439</v>
      </c>
      <c r="T834" s="35">
        <v>2245</v>
      </c>
      <c r="U834" s="14" t="s">
        <v>4</v>
      </c>
      <c r="V834" s="14">
        <v>72</v>
      </c>
      <c r="W834" s="16">
        <f>+IF(datos_arg[[#This Row],[Moneda]]="ARS",datos_arg[[#This Row],[Monto]],datos_arg[[#This Row],[Monto]]*datos_arg[[#This Row],[TC]])</f>
        <v>2245</v>
      </c>
      <c r="X834" s="16">
        <f>IFERROR(IF(datos_arg[[#This Row],[Moneda]]="USD",datos_arg[[#This Row],[Monto]],datos_arg[[#This Row],[Monto]]/datos_arg[[#This Row],[TC]]),0)</f>
        <v>31.180555555555557</v>
      </c>
      <c r="Y834" s="14"/>
    </row>
    <row r="835" spans="1:25" ht="15" customHeight="1" x14ac:dyDescent="0.25">
      <c r="A835" s="14">
        <f t="shared" si="12"/>
        <v>832</v>
      </c>
      <c r="B835" s="1">
        <v>43817</v>
      </c>
      <c r="C835" s="18">
        <f>+YEAR(datos_arg[[#This Row],[Fecha]])</f>
        <v>2019</v>
      </c>
      <c r="D835" s="18">
        <f>+MONTH(datos_arg[[#This Row],[Fecha]])</f>
        <v>12</v>
      </c>
      <c r="E835" s="14" t="s">
        <v>1015</v>
      </c>
      <c r="F835" s="14" t="s">
        <v>403</v>
      </c>
      <c r="G835" s="14" t="s">
        <v>970</v>
      </c>
      <c r="H835" s="14" t="s">
        <v>4114</v>
      </c>
      <c r="I835" s="14" t="s">
        <v>7132</v>
      </c>
      <c r="J835" s="14" t="s">
        <v>425</v>
      </c>
      <c r="K835" s="14"/>
      <c r="L835" s="14" t="s">
        <v>425</v>
      </c>
      <c r="M835" s="14" t="s">
        <v>493</v>
      </c>
      <c r="N835" s="14" t="s">
        <v>741</v>
      </c>
      <c r="O835" s="14" t="s">
        <v>334</v>
      </c>
      <c r="P835" s="14"/>
      <c r="Q835" s="14"/>
      <c r="R835" s="14" t="s">
        <v>970</v>
      </c>
      <c r="S835" s="14" t="s">
        <v>439</v>
      </c>
      <c r="T835" s="35">
        <v>1200</v>
      </c>
      <c r="U835" s="14" t="s">
        <v>4</v>
      </c>
      <c r="V835" s="14">
        <v>72</v>
      </c>
      <c r="W835" s="16">
        <f>+IF(datos_arg[[#This Row],[Moneda]]="ARS",datos_arg[[#This Row],[Monto]],datos_arg[[#This Row],[Monto]]*datos_arg[[#This Row],[TC]])</f>
        <v>1200</v>
      </c>
      <c r="X835" s="16">
        <f>IFERROR(IF(datos_arg[[#This Row],[Moneda]]="USD",datos_arg[[#This Row],[Monto]],datos_arg[[#This Row],[Monto]]/datos_arg[[#This Row],[TC]]),0)</f>
        <v>16.666666666666668</v>
      </c>
      <c r="Y835" s="14"/>
    </row>
    <row r="836" spans="1:25" ht="15" customHeight="1" x14ac:dyDescent="0.25">
      <c r="A836" s="14">
        <f t="shared" si="12"/>
        <v>833</v>
      </c>
      <c r="B836" s="1">
        <v>43817</v>
      </c>
      <c r="C836" s="18">
        <f>+YEAR(datos_arg[[#This Row],[Fecha]])</f>
        <v>2019</v>
      </c>
      <c r="D836" s="18">
        <f>+MONTH(datos_arg[[#This Row],[Fecha]])</f>
        <v>12</v>
      </c>
      <c r="E836" s="14" t="s">
        <v>1015</v>
      </c>
      <c r="F836" s="14" t="s">
        <v>430</v>
      </c>
      <c r="G836" s="14"/>
      <c r="H836" s="14" t="s">
        <v>7132</v>
      </c>
      <c r="I836" s="14" t="s">
        <v>7132</v>
      </c>
      <c r="J836" s="14" t="s">
        <v>425</v>
      </c>
      <c r="K836" s="14"/>
      <c r="L836" s="14" t="s">
        <v>425</v>
      </c>
      <c r="M836" s="14" t="s">
        <v>60</v>
      </c>
      <c r="N836" s="14" t="s">
        <v>26</v>
      </c>
      <c r="O836" s="14"/>
      <c r="P836" s="14"/>
      <c r="Q836" s="14"/>
      <c r="R836" s="14" t="s">
        <v>430</v>
      </c>
      <c r="S836" s="14" t="s">
        <v>439</v>
      </c>
      <c r="T836" s="35">
        <v>4000</v>
      </c>
      <c r="U836" s="14" t="s">
        <v>4</v>
      </c>
      <c r="V836" s="14">
        <v>71</v>
      </c>
      <c r="W836" s="16">
        <f>+IF(datos_arg[[#This Row],[Moneda]]="ARS",datos_arg[[#This Row],[Monto]],datos_arg[[#This Row],[Monto]]*datos_arg[[#This Row],[TC]])</f>
        <v>4000</v>
      </c>
      <c r="X836" s="16">
        <f>IFERROR(IF(datos_arg[[#This Row],[Moneda]]="USD",datos_arg[[#This Row],[Monto]],datos_arg[[#This Row],[Monto]]/datos_arg[[#This Row],[TC]]),0)</f>
        <v>56.338028169014088</v>
      </c>
      <c r="Y836" s="14"/>
    </row>
    <row r="837" spans="1:25" ht="15" customHeight="1" x14ac:dyDescent="0.25">
      <c r="A837" s="14">
        <f t="shared" si="12"/>
        <v>834</v>
      </c>
      <c r="B837" s="1">
        <v>43817</v>
      </c>
      <c r="C837" s="18">
        <f>+YEAR(datos_arg[[#This Row],[Fecha]])</f>
        <v>2019</v>
      </c>
      <c r="D837" s="18">
        <f>+MONTH(datos_arg[[#This Row],[Fecha]])</f>
        <v>12</v>
      </c>
      <c r="E837" s="14" t="s">
        <v>617</v>
      </c>
      <c r="F837" s="14" t="s">
        <v>8101</v>
      </c>
      <c r="G837" s="14"/>
      <c r="H837" s="14" t="s">
        <v>8103</v>
      </c>
      <c r="I837" s="14" t="s">
        <v>8104</v>
      </c>
      <c r="J837" s="14" t="s">
        <v>472</v>
      </c>
      <c r="K837" s="14" t="s">
        <v>420</v>
      </c>
      <c r="L837" s="14" t="s">
        <v>426</v>
      </c>
      <c r="M837" s="14" t="s">
        <v>912</v>
      </c>
      <c r="N837" s="14" t="s">
        <v>289</v>
      </c>
      <c r="O837" s="14" t="s">
        <v>337</v>
      </c>
      <c r="P837" s="14"/>
      <c r="Q837" s="14">
        <v>1</v>
      </c>
      <c r="R837" s="14" t="s">
        <v>8101</v>
      </c>
      <c r="S837" s="14" t="s">
        <v>439</v>
      </c>
      <c r="T837" s="35">
        <v>5160</v>
      </c>
      <c r="U837" s="14" t="s">
        <v>4</v>
      </c>
      <c r="V837" s="14">
        <v>72</v>
      </c>
      <c r="W837" s="16">
        <f>+IF(datos_arg[[#This Row],[Moneda]]="ARS",datos_arg[[#This Row],[Monto]],datos_arg[[#This Row],[Monto]]*datos_arg[[#This Row],[TC]])</f>
        <v>5160</v>
      </c>
      <c r="X837" s="16">
        <f>IFERROR(IF(datos_arg[[#This Row],[Moneda]]="USD",datos_arg[[#This Row],[Monto]],datos_arg[[#This Row],[Monto]]/datos_arg[[#This Row],[TC]]),0)</f>
        <v>71.666666666666671</v>
      </c>
      <c r="Y837" s="14"/>
    </row>
    <row r="838" spans="1:25" ht="15" customHeight="1" x14ac:dyDescent="0.25">
      <c r="A838" s="14">
        <f t="shared" ref="A838:A901" si="13">+A837+1</f>
        <v>835</v>
      </c>
      <c r="B838" s="1">
        <v>43817</v>
      </c>
      <c r="C838" s="18">
        <f>+YEAR(datos_arg[[#This Row],[Fecha]])</f>
        <v>2019</v>
      </c>
      <c r="D838" s="18">
        <f>+MONTH(datos_arg[[#This Row],[Fecha]])</f>
        <v>12</v>
      </c>
      <c r="E838" s="14" t="s">
        <v>1015</v>
      </c>
      <c r="F838" s="14" t="s">
        <v>403</v>
      </c>
      <c r="G838" s="14" t="s">
        <v>5383</v>
      </c>
      <c r="H838" s="14" t="s">
        <v>7132</v>
      </c>
      <c r="I838" s="14" t="s">
        <v>7132</v>
      </c>
      <c r="J838" s="14" t="s">
        <v>425</v>
      </c>
      <c r="K838" s="14" t="s">
        <v>422</v>
      </c>
      <c r="L838" s="14" t="s">
        <v>422</v>
      </c>
      <c r="M838" s="14" t="s">
        <v>914</v>
      </c>
      <c r="N838" s="14" t="s">
        <v>343</v>
      </c>
      <c r="O838" s="14" t="s">
        <v>342</v>
      </c>
      <c r="P838" s="14"/>
      <c r="Q838" s="14"/>
      <c r="R838" s="14" t="s">
        <v>5383</v>
      </c>
      <c r="S838" s="14" t="s">
        <v>439</v>
      </c>
      <c r="T838" s="35">
        <v>1180</v>
      </c>
      <c r="U838" s="14" t="s">
        <v>4</v>
      </c>
      <c r="V838" s="14">
        <v>72</v>
      </c>
      <c r="W838" s="16">
        <f>+IF(datos_arg[[#This Row],[Moneda]]="ARS",datos_arg[[#This Row],[Monto]],datos_arg[[#This Row],[Monto]]*datos_arg[[#This Row],[TC]])</f>
        <v>1180</v>
      </c>
      <c r="X838" s="16">
        <f>IFERROR(IF(datos_arg[[#This Row],[Moneda]]="USD",datos_arg[[#This Row],[Monto]],datos_arg[[#This Row],[Monto]]/datos_arg[[#This Row],[TC]]),0)</f>
        <v>16.388888888888889</v>
      </c>
      <c r="Y838" s="14"/>
    </row>
    <row r="839" spans="1:25" ht="15" customHeight="1" x14ac:dyDescent="0.25">
      <c r="A839" s="14">
        <f t="shared" si="13"/>
        <v>836</v>
      </c>
      <c r="B839" s="1">
        <v>43818</v>
      </c>
      <c r="C839" s="18">
        <f>+YEAR(datos_arg[[#This Row],[Fecha]])</f>
        <v>2019</v>
      </c>
      <c r="D839" s="18">
        <f>+MONTH(datos_arg[[#This Row],[Fecha]])</f>
        <v>12</v>
      </c>
      <c r="E839" s="14" t="s">
        <v>5358</v>
      </c>
      <c r="F839" s="14" t="s">
        <v>969</v>
      </c>
      <c r="G839" s="14"/>
      <c r="H839" s="14" t="s">
        <v>4114</v>
      </c>
      <c r="I839" s="14" t="s">
        <v>7132</v>
      </c>
      <c r="J839" s="14" t="s">
        <v>425</v>
      </c>
      <c r="K839" s="14"/>
      <c r="L839" s="14" t="s">
        <v>425</v>
      </c>
      <c r="M839" s="14" t="s">
        <v>158</v>
      </c>
      <c r="N839" s="14" t="s">
        <v>346</v>
      </c>
      <c r="O839" s="14" t="s">
        <v>345</v>
      </c>
      <c r="P839" s="14"/>
      <c r="Q839" s="14"/>
      <c r="R839" s="14" t="s">
        <v>969</v>
      </c>
      <c r="S839" s="14" t="s">
        <v>439</v>
      </c>
      <c r="T839" s="35">
        <v>7500</v>
      </c>
      <c r="U839" s="14" t="s">
        <v>4</v>
      </c>
      <c r="V839" s="14">
        <v>72</v>
      </c>
      <c r="W839" s="16">
        <f>+IF(datos_arg[[#This Row],[Moneda]]="ARS",datos_arg[[#This Row],[Monto]],datos_arg[[#This Row],[Monto]]*datos_arg[[#This Row],[TC]])</f>
        <v>7500</v>
      </c>
      <c r="X839" s="16">
        <f>IFERROR(IF(datos_arg[[#This Row],[Moneda]]="USD",datos_arg[[#This Row],[Monto]],datos_arg[[#This Row],[Monto]]/datos_arg[[#This Row],[TC]]),0)</f>
        <v>104.16666666666667</v>
      </c>
      <c r="Y839" s="14"/>
    </row>
    <row r="840" spans="1:25" ht="15" customHeight="1" x14ac:dyDescent="0.25">
      <c r="A840" s="14">
        <f t="shared" si="13"/>
        <v>837</v>
      </c>
      <c r="B840" s="1">
        <v>43818</v>
      </c>
      <c r="C840" s="18">
        <f>+YEAR(datos_arg[[#This Row],[Fecha]])</f>
        <v>2019</v>
      </c>
      <c r="D840" s="18">
        <f>+MONTH(datos_arg[[#This Row],[Fecha]])</f>
        <v>12</v>
      </c>
      <c r="E840" s="14" t="s">
        <v>5358</v>
      </c>
      <c r="F840" s="14" t="s">
        <v>85</v>
      </c>
      <c r="G840" s="14"/>
      <c r="H840" s="14" t="s">
        <v>6646</v>
      </c>
      <c r="I840" s="14" t="s">
        <v>7132</v>
      </c>
      <c r="J840" s="14" t="s">
        <v>425</v>
      </c>
      <c r="K840" s="14"/>
      <c r="L840" s="14" t="s">
        <v>425</v>
      </c>
      <c r="M840" s="14" t="s">
        <v>920</v>
      </c>
      <c r="N840" s="14" t="s">
        <v>919</v>
      </c>
      <c r="O840" s="14" t="s">
        <v>352</v>
      </c>
      <c r="P840" s="14"/>
      <c r="Q840" s="14">
        <v>1</v>
      </c>
      <c r="R840" s="14" t="s">
        <v>85</v>
      </c>
      <c r="S840" s="14" t="s">
        <v>439</v>
      </c>
      <c r="T840" s="35">
        <v>4400</v>
      </c>
      <c r="U840" s="14" t="s">
        <v>4</v>
      </c>
      <c r="V840" s="14">
        <v>72</v>
      </c>
      <c r="W840" s="16">
        <f>+IF(datos_arg[[#This Row],[Moneda]]="ARS",datos_arg[[#This Row],[Monto]],datos_arg[[#This Row],[Monto]]*datos_arg[[#This Row],[TC]])</f>
        <v>4400</v>
      </c>
      <c r="X840" s="16">
        <f>IFERROR(IF(datos_arg[[#This Row],[Moneda]]="USD",datos_arg[[#This Row],[Monto]],datos_arg[[#This Row],[Monto]]/datos_arg[[#This Row],[TC]]),0)</f>
        <v>61.111111111111114</v>
      </c>
      <c r="Y840" s="14"/>
    </row>
    <row r="841" spans="1:25" ht="15" customHeight="1" x14ac:dyDescent="0.25">
      <c r="A841" s="14">
        <f t="shared" si="13"/>
        <v>838</v>
      </c>
      <c r="B841" s="1">
        <v>43818</v>
      </c>
      <c r="C841" s="18">
        <f>+YEAR(datos_arg[[#This Row],[Fecha]])</f>
        <v>2019</v>
      </c>
      <c r="D841" s="18">
        <f>+MONTH(datos_arg[[#This Row],[Fecha]])</f>
        <v>12</v>
      </c>
      <c r="E841" s="14" t="s">
        <v>1015</v>
      </c>
      <c r="F841" s="14" t="s">
        <v>403</v>
      </c>
      <c r="G841" s="14" t="s">
        <v>5383</v>
      </c>
      <c r="H841" s="14" t="s">
        <v>6646</v>
      </c>
      <c r="I841" s="14" t="s">
        <v>7132</v>
      </c>
      <c r="J841" s="14" t="s">
        <v>425</v>
      </c>
      <c r="K841" s="14" t="s">
        <v>422</v>
      </c>
      <c r="L841" s="14" t="s">
        <v>422</v>
      </c>
      <c r="M841" s="14" t="s">
        <v>918</v>
      </c>
      <c r="N841" s="14" t="s">
        <v>919</v>
      </c>
      <c r="O841" s="14" t="s">
        <v>350</v>
      </c>
      <c r="P841" s="14"/>
      <c r="Q841" s="14"/>
      <c r="R841" s="14" t="s">
        <v>5383</v>
      </c>
      <c r="S841" s="14" t="s">
        <v>439</v>
      </c>
      <c r="T841" s="35">
        <v>3750</v>
      </c>
      <c r="U841" s="14" t="s">
        <v>4</v>
      </c>
      <c r="V841" s="14">
        <v>72</v>
      </c>
      <c r="W841" s="16">
        <f>+IF(datos_arg[[#This Row],[Moneda]]="ARS",datos_arg[[#This Row],[Monto]],datos_arg[[#This Row],[Monto]]*datos_arg[[#This Row],[TC]])</f>
        <v>3750</v>
      </c>
      <c r="X841" s="16">
        <f>IFERROR(IF(datos_arg[[#This Row],[Moneda]]="USD",datos_arg[[#This Row],[Monto]],datos_arg[[#This Row],[Monto]]/datos_arg[[#This Row],[TC]]),0)</f>
        <v>52.083333333333336</v>
      </c>
      <c r="Y841" s="14"/>
    </row>
    <row r="842" spans="1:25" ht="15" customHeight="1" x14ac:dyDescent="0.25">
      <c r="A842" s="14">
        <f t="shared" si="13"/>
        <v>839</v>
      </c>
      <c r="B842" s="1">
        <v>43818</v>
      </c>
      <c r="C842" s="18">
        <f>+YEAR(datos_arg[[#This Row],[Fecha]])</f>
        <v>2019</v>
      </c>
      <c r="D842" s="18">
        <f>+MONTH(datos_arg[[#This Row],[Fecha]])</f>
        <v>12</v>
      </c>
      <c r="E842" s="14" t="s">
        <v>1015</v>
      </c>
      <c r="F842" s="14" t="s">
        <v>403</v>
      </c>
      <c r="G842" s="14" t="s">
        <v>5383</v>
      </c>
      <c r="H842" s="14" t="s">
        <v>6646</v>
      </c>
      <c r="I842" s="14" t="s">
        <v>7132</v>
      </c>
      <c r="J842" s="14" t="s">
        <v>425</v>
      </c>
      <c r="K842" s="14"/>
      <c r="L842" s="14" t="s">
        <v>425</v>
      </c>
      <c r="M842" s="14" t="s">
        <v>1421</v>
      </c>
      <c r="N842" s="14" t="s">
        <v>351</v>
      </c>
      <c r="O842" s="14" t="s">
        <v>3959</v>
      </c>
      <c r="P842" s="14"/>
      <c r="Q842" s="14"/>
      <c r="R842" s="14" t="s">
        <v>5383</v>
      </c>
      <c r="S842" s="14" t="s">
        <v>439</v>
      </c>
      <c r="T842" s="35">
        <v>4187</v>
      </c>
      <c r="U842" s="14" t="s">
        <v>4</v>
      </c>
      <c r="V842" s="14">
        <v>72</v>
      </c>
      <c r="W842" s="16">
        <f>+IF(datos_arg[[#This Row],[Moneda]]="ARS",datos_arg[[#This Row],[Monto]],datos_arg[[#This Row],[Monto]]*datos_arg[[#This Row],[TC]])</f>
        <v>4187</v>
      </c>
      <c r="X842" s="16">
        <f>IFERROR(IF(datos_arg[[#This Row],[Moneda]]="USD",datos_arg[[#This Row],[Monto]],datos_arg[[#This Row],[Monto]]/datos_arg[[#This Row],[TC]]),0)</f>
        <v>58.152777777777779</v>
      </c>
      <c r="Y842" s="14"/>
    </row>
    <row r="843" spans="1:25" ht="15" customHeight="1" x14ac:dyDescent="0.25">
      <c r="A843" s="14">
        <f t="shared" si="13"/>
        <v>840</v>
      </c>
      <c r="B843" s="1">
        <v>43818</v>
      </c>
      <c r="C843" s="18">
        <f>+YEAR(datos_arg[[#This Row],[Fecha]])</f>
        <v>2019</v>
      </c>
      <c r="D843" s="18">
        <f>+MONTH(datos_arg[[#This Row],[Fecha]])</f>
        <v>12</v>
      </c>
      <c r="E843" s="14" t="s">
        <v>5358</v>
      </c>
      <c r="F843" s="14" t="s">
        <v>85</v>
      </c>
      <c r="G843" s="14"/>
      <c r="H843" s="14" t="s">
        <v>7132</v>
      </c>
      <c r="I843" s="14" t="s">
        <v>7132</v>
      </c>
      <c r="J843" s="14" t="s">
        <v>425</v>
      </c>
      <c r="K843" s="14"/>
      <c r="L843" s="14" t="s">
        <v>425</v>
      </c>
      <c r="M843" s="14" t="s">
        <v>921</v>
      </c>
      <c r="N843" s="14" t="s">
        <v>535</v>
      </c>
      <c r="O843" s="14" t="s">
        <v>353</v>
      </c>
      <c r="P843" s="6" t="s">
        <v>5362</v>
      </c>
      <c r="Q843" s="6">
        <v>1</v>
      </c>
      <c r="R843" s="14" t="s">
        <v>85</v>
      </c>
      <c r="S843" s="14" t="s">
        <v>439</v>
      </c>
      <c r="T843" s="35">
        <v>2000</v>
      </c>
      <c r="U843" s="14" t="s">
        <v>4</v>
      </c>
      <c r="V843" s="14">
        <v>72</v>
      </c>
      <c r="W843" s="16">
        <f>+IF(datos_arg[[#This Row],[Moneda]]="ARS",datos_arg[[#This Row],[Monto]],datos_arg[[#This Row],[Monto]]*datos_arg[[#This Row],[TC]])</f>
        <v>2000</v>
      </c>
      <c r="X843" s="16">
        <f>IFERROR(IF(datos_arg[[#This Row],[Moneda]]="USD",datos_arg[[#This Row],[Monto]],datos_arg[[#This Row],[Monto]]/datos_arg[[#This Row],[TC]]),0)</f>
        <v>27.777777777777779</v>
      </c>
      <c r="Y843" s="14"/>
    </row>
    <row r="844" spans="1:25" ht="15" customHeight="1" x14ac:dyDescent="0.25">
      <c r="A844" s="14">
        <f t="shared" si="13"/>
        <v>841</v>
      </c>
      <c r="B844" s="1">
        <v>43818</v>
      </c>
      <c r="C844" s="18">
        <f>+YEAR(datos_arg[[#This Row],[Fecha]])</f>
        <v>2019</v>
      </c>
      <c r="D844" s="18">
        <f>+MONTH(datos_arg[[#This Row],[Fecha]])</f>
        <v>12</v>
      </c>
      <c r="E844" s="14" t="s">
        <v>5358</v>
      </c>
      <c r="F844" s="14" t="s">
        <v>85</v>
      </c>
      <c r="G844" s="14"/>
      <c r="H844" s="14" t="s">
        <v>7132</v>
      </c>
      <c r="I844" s="14" t="s">
        <v>7132</v>
      </c>
      <c r="J844" s="14" t="s">
        <v>425</v>
      </c>
      <c r="K844" s="14"/>
      <c r="L844" s="14" t="s">
        <v>425</v>
      </c>
      <c r="M844" s="14" t="s">
        <v>534</v>
      </c>
      <c r="N844" s="14" t="s">
        <v>535</v>
      </c>
      <c r="O844" s="14" t="s">
        <v>347</v>
      </c>
      <c r="P844" s="14"/>
      <c r="Q844" s="14">
        <v>1</v>
      </c>
      <c r="R844" s="14" t="s">
        <v>85</v>
      </c>
      <c r="S844" s="14" t="s">
        <v>439</v>
      </c>
      <c r="T844" s="35">
        <v>8000</v>
      </c>
      <c r="U844" s="14" t="s">
        <v>4</v>
      </c>
      <c r="V844" s="14">
        <v>72</v>
      </c>
      <c r="W844" s="16">
        <f>+IF(datos_arg[[#This Row],[Moneda]]="ARS",datos_arg[[#This Row],[Monto]],datos_arg[[#This Row],[Monto]]*datos_arg[[#This Row],[TC]])</f>
        <v>8000</v>
      </c>
      <c r="X844" s="16">
        <f>IFERROR(IF(datos_arg[[#This Row],[Moneda]]="USD",datos_arg[[#This Row],[Monto]],datos_arg[[#This Row],[Monto]]/datos_arg[[#This Row],[TC]]),0)</f>
        <v>111.11111111111111</v>
      </c>
      <c r="Y844" s="14"/>
    </row>
    <row r="845" spans="1:25" ht="15" customHeight="1" x14ac:dyDescent="0.25">
      <c r="A845" s="14">
        <f t="shared" si="13"/>
        <v>842</v>
      </c>
      <c r="B845" s="1">
        <v>43818</v>
      </c>
      <c r="C845" s="18">
        <f>+YEAR(datos_arg[[#This Row],[Fecha]])</f>
        <v>2019</v>
      </c>
      <c r="D845" s="18">
        <f>+MONTH(datos_arg[[#This Row],[Fecha]])</f>
        <v>12</v>
      </c>
      <c r="E845" s="14" t="s">
        <v>5358</v>
      </c>
      <c r="F845" s="14" t="s">
        <v>4108</v>
      </c>
      <c r="G845" s="14"/>
      <c r="H845" s="14" t="s">
        <v>8103</v>
      </c>
      <c r="I845" s="14" t="s">
        <v>8104</v>
      </c>
      <c r="J845" s="14" t="s">
        <v>482</v>
      </c>
      <c r="K845" s="14" t="s">
        <v>420</v>
      </c>
      <c r="L845" s="14" t="s">
        <v>426</v>
      </c>
      <c r="M845" s="14" t="s">
        <v>5380</v>
      </c>
      <c r="N845" s="14" t="s">
        <v>300</v>
      </c>
      <c r="O845" s="14" t="s">
        <v>354</v>
      </c>
      <c r="P845" s="14"/>
      <c r="Q845" s="14"/>
      <c r="R845" s="14" t="s">
        <v>4108</v>
      </c>
      <c r="S845" s="14" t="s">
        <v>439</v>
      </c>
      <c r="T845" s="35">
        <v>10500</v>
      </c>
      <c r="U845" s="14" t="s">
        <v>4</v>
      </c>
      <c r="V845" s="14">
        <v>72</v>
      </c>
      <c r="W845" s="16">
        <f>+IF(datos_arg[[#This Row],[Moneda]]="ARS",datos_arg[[#This Row],[Monto]],datos_arg[[#This Row],[Monto]]*datos_arg[[#This Row],[TC]])</f>
        <v>10500</v>
      </c>
      <c r="X845" s="16">
        <f>IFERROR(IF(datos_arg[[#This Row],[Moneda]]="USD",datos_arg[[#This Row],[Monto]],datos_arg[[#This Row],[Monto]]/datos_arg[[#This Row],[TC]]),0)</f>
        <v>145.83333333333334</v>
      </c>
      <c r="Y845" s="14"/>
    </row>
    <row r="846" spans="1:25" ht="15" customHeight="1" x14ac:dyDescent="0.25">
      <c r="A846" s="14">
        <f t="shared" si="13"/>
        <v>843</v>
      </c>
      <c r="B846" s="1">
        <v>43818</v>
      </c>
      <c r="C846" s="18">
        <f>+YEAR(datos_arg[[#This Row],[Fecha]])</f>
        <v>2019</v>
      </c>
      <c r="D846" s="18">
        <f>+MONTH(datos_arg[[#This Row],[Fecha]])</f>
        <v>12</v>
      </c>
      <c r="E846" s="14" t="s">
        <v>449</v>
      </c>
      <c r="F846" s="14" t="s">
        <v>523</v>
      </c>
      <c r="G846" s="14"/>
      <c r="H846" s="14" t="s">
        <v>7132</v>
      </c>
      <c r="I846" s="14" t="s">
        <v>7132</v>
      </c>
      <c r="J846" s="14" t="s">
        <v>425</v>
      </c>
      <c r="K846" s="14"/>
      <c r="L846" s="14" t="s">
        <v>425</v>
      </c>
      <c r="M846" s="14" t="s">
        <v>524</v>
      </c>
      <c r="N846" s="14" t="s">
        <v>524</v>
      </c>
      <c r="O846" s="14" t="s">
        <v>922</v>
      </c>
      <c r="P846" s="14"/>
      <c r="Q846" s="14"/>
      <c r="R846" s="14" t="s">
        <v>523</v>
      </c>
      <c r="S846" s="14" t="s">
        <v>439</v>
      </c>
      <c r="T846" s="35">
        <v>3000</v>
      </c>
      <c r="U846" s="14" t="s">
        <v>4</v>
      </c>
      <c r="V846" s="14">
        <v>72</v>
      </c>
      <c r="W846" s="16">
        <f>+IF(datos_arg[[#This Row],[Moneda]]="ARS",datos_arg[[#This Row],[Monto]],datos_arg[[#This Row],[Monto]]*datos_arg[[#This Row],[TC]])</f>
        <v>3000</v>
      </c>
      <c r="X846" s="16">
        <f>IFERROR(IF(datos_arg[[#This Row],[Moneda]]="USD",datos_arg[[#This Row],[Monto]],datos_arg[[#This Row],[Monto]]/datos_arg[[#This Row],[TC]]),0)</f>
        <v>41.666666666666664</v>
      </c>
      <c r="Y846" s="14"/>
    </row>
    <row r="847" spans="1:25" ht="15" customHeight="1" x14ac:dyDescent="0.25">
      <c r="A847" s="14">
        <f t="shared" si="13"/>
        <v>844</v>
      </c>
      <c r="B847" s="1">
        <v>43818</v>
      </c>
      <c r="C847" s="18">
        <f>+YEAR(datos_arg[[#This Row],[Fecha]])</f>
        <v>2019</v>
      </c>
      <c r="D847" s="18">
        <f>+MONTH(datos_arg[[#This Row],[Fecha]])</f>
        <v>12</v>
      </c>
      <c r="E847" s="14" t="s">
        <v>449</v>
      </c>
      <c r="F847" s="14" t="s">
        <v>523</v>
      </c>
      <c r="G847" s="14"/>
      <c r="H847" s="14" t="s">
        <v>7132</v>
      </c>
      <c r="I847" s="14" t="s">
        <v>7132</v>
      </c>
      <c r="J847" s="14" t="s">
        <v>425</v>
      </c>
      <c r="K847" s="14"/>
      <c r="L847" s="14" t="s">
        <v>425</v>
      </c>
      <c r="M847" s="14" t="s">
        <v>524</v>
      </c>
      <c r="N847" s="14" t="s">
        <v>524</v>
      </c>
      <c r="O847" s="14" t="s">
        <v>923</v>
      </c>
      <c r="P847" s="14"/>
      <c r="Q847" s="14"/>
      <c r="R847" s="14" t="s">
        <v>523</v>
      </c>
      <c r="S847" s="14" t="s">
        <v>439</v>
      </c>
      <c r="T847" s="35">
        <v>6735</v>
      </c>
      <c r="U847" s="14" t="s">
        <v>4</v>
      </c>
      <c r="V847" s="14">
        <v>72</v>
      </c>
      <c r="W847" s="16">
        <f>+IF(datos_arg[[#This Row],[Moneda]]="ARS",datos_arg[[#This Row],[Monto]],datos_arg[[#This Row],[Monto]]*datos_arg[[#This Row],[TC]])</f>
        <v>6735</v>
      </c>
      <c r="X847" s="16">
        <f>IFERROR(IF(datos_arg[[#This Row],[Moneda]]="USD",datos_arg[[#This Row],[Monto]],datos_arg[[#This Row],[Monto]]/datos_arg[[#This Row],[TC]]),0)</f>
        <v>93.541666666666671</v>
      </c>
      <c r="Y847" s="14"/>
    </row>
    <row r="848" spans="1:25" ht="15" customHeight="1" x14ac:dyDescent="0.25">
      <c r="A848" s="14">
        <f t="shared" si="13"/>
        <v>845</v>
      </c>
      <c r="B848" s="1">
        <v>43818</v>
      </c>
      <c r="C848" s="18">
        <f>+YEAR(datos_arg[[#This Row],[Fecha]])</f>
        <v>2019</v>
      </c>
      <c r="D848" s="18">
        <f>+MONTH(datos_arg[[#This Row],[Fecha]])</f>
        <v>12</v>
      </c>
      <c r="E848" s="14" t="s">
        <v>617</v>
      </c>
      <c r="F848" s="14" t="s">
        <v>8101</v>
      </c>
      <c r="G848" s="14"/>
      <c r="H848" s="14" t="s">
        <v>8103</v>
      </c>
      <c r="I848" s="14" t="s">
        <v>8104</v>
      </c>
      <c r="J848" s="14" t="s">
        <v>422</v>
      </c>
      <c r="K848" s="14" t="s">
        <v>422</v>
      </c>
      <c r="L848" s="14" t="s">
        <v>422</v>
      </c>
      <c r="M848" s="14" t="s">
        <v>915</v>
      </c>
      <c r="N848" s="14" t="s">
        <v>916</v>
      </c>
      <c r="O848" s="14" t="s">
        <v>348</v>
      </c>
      <c r="P848" s="14" t="s">
        <v>5363</v>
      </c>
      <c r="Q848" s="14">
        <v>1</v>
      </c>
      <c r="R848" s="14" t="s">
        <v>8101</v>
      </c>
      <c r="S848" s="14" t="s">
        <v>439</v>
      </c>
      <c r="T848" s="35">
        <v>10556</v>
      </c>
      <c r="U848" s="14" t="s">
        <v>4</v>
      </c>
      <c r="V848" s="14">
        <v>72</v>
      </c>
      <c r="W848" s="16">
        <f>+IF(datos_arg[[#This Row],[Moneda]]="ARS",datos_arg[[#This Row],[Monto]],datos_arg[[#This Row],[Monto]]*datos_arg[[#This Row],[TC]])</f>
        <v>10556</v>
      </c>
      <c r="X848" s="16">
        <f>IFERROR(IF(datos_arg[[#This Row],[Moneda]]="USD",datos_arg[[#This Row],[Monto]],datos_arg[[#This Row],[Monto]]/datos_arg[[#This Row],[TC]]),0)</f>
        <v>146.61111111111111</v>
      </c>
      <c r="Y848" s="14"/>
    </row>
    <row r="849" spans="1:25" ht="15" customHeight="1" x14ac:dyDescent="0.25">
      <c r="A849" s="14">
        <f t="shared" si="13"/>
        <v>846</v>
      </c>
      <c r="B849" s="1">
        <v>43818</v>
      </c>
      <c r="C849" s="18">
        <f>+YEAR(datos_arg[[#This Row],[Fecha]])</f>
        <v>2019</v>
      </c>
      <c r="D849" s="18">
        <f>+MONTH(datos_arg[[#This Row],[Fecha]])</f>
        <v>12</v>
      </c>
      <c r="E849" s="14" t="s">
        <v>1015</v>
      </c>
      <c r="F849" s="14" t="s">
        <v>403</v>
      </c>
      <c r="G849" s="14" t="s">
        <v>5383</v>
      </c>
      <c r="H849" s="14" t="s">
        <v>6646</v>
      </c>
      <c r="I849" s="14" t="s">
        <v>7132</v>
      </c>
      <c r="J849" s="14" t="s">
        <v>425</v>
      </c>
      <c r="K849" s="14" t="s">
        <v>422</v>
      </c>
      <c r="L849" s="14" t="s">
        <v>422</v>
      </c>
      <c r="M849" s="14" t="s">
        <v>917</v>
      </c>
      <c r="N849" s="14" t="s">
        <v>916</v>
      </c>
      <c r="O849" s="14" t="s">
        <v>349</v>
      </c>
      <c r="P849" s="14"/>
      <c r="Q849" s="14"/>
      <c r="R849" s="14" t="s">
        <v>5383</v>
      </c>
      <c r="S849" s="14" t="s">
        <v>439</v>
      </c>
      <c r="T849" s="35">
        <v>750</v>
      </c>
      <c r="U849" s="14" t="s">
        <v>4</v>
      </c>
      <c r="V849" s="14">
        <v>72</v>
      </c>
      <c r="W849" s="16">
        <f>+IF(datos_arg[[#This Row],[Moneda]]="ARS",datos_arg[[#This Row],[Monto]],datos_arg[[#This Row],[Monto]]*datos_arg[[#This Row],[TC]])</f>
        <v>750</v>
      </c>
      <c r="X849" s="16">
        <f>IFERROR(IF(datos_arg[[#This Row],[Moneda]]="USD",datos_arg[[#This Row],[Monto]],datos_arg[[#This Row],[Monto]]/datos_arg[[#This Row],[TC]]),0)</f>
        <v>10.416666666666666</v>
      </c>
      <c r="Y849" s="14"/>
    </row>
    <row r="850" spans="1:25" ht="15" customHeight="1" x14ac:dyDescent="0.25">
      <c r="A850" s="14">
        <f t="shared" si="13"/>
        <v>847</v>
      </c>
      <c r="B850" s="1">
        <v>43818</v>
      </c>
      <c r="C850" s="18">
        <f>+YEAR(datos_arg[[#This Row],[Fecha]])</f>
        <v>2019</v>
      </c>
      <c r="D850" s="18">
        <f>+MONTH(datos_arg[[#This Row],[Fecha]])</f>
        <v>12</v>
      </c>
      <c r="E850" s="14" t="s">
        <v>1015</v>
      </c>
      <c r="F850" s="14" t="s">
        <v>430</v>
      </c>
      <c r="G850" s="14"/>
      <c r="H850" s="14" t="s">
        <v>7132</v>
      </c>
      <c r="I850" s="14" t="s">
        <v>7132</v>
      </c>
      <c r="J850" s="14" t="s">
        <v>425</v>
      </c>
      <c r="K850" s="14"/>
      <c r="L850" s="14" t="s">
        <v>425</v>
      </c>
      <c r="M850" s="14" t="s">
        <v>60</v>
      </c>
      <c r="N850" s="14" t="s">
        <v>26</v>
      </c>
      <c r="O850" s="14"/>
      <c r="P850" s="14"/>
      <c r="Q850" s="14"/>
      <c r="R850" s="14" t="s">
        <v>430</v>
      </c>
      <c r="S850" s="14" t="s">
        <v>439</v>
      </c>
      <c r="T850" s="35">
        <v>1000</v>
      </c>
      <c r="U850" s="14" t="s">
        <v>4</v>
      </c>
      <c r="V850" s="14">
        <v>72</v>
      </c>
      <c r="W850" s="16">
        <f>+IF(datos_arg[[#This Row],[Moneda]]="ARS",datos_arg[[#This Row],[Monto]],datos_arg[[#This Row],[Monto]]*datos_arg[[#This Row],[TC]])</f>
        <v>1000</v>
      </c>
      <c r="X850" s="16">
        <f>IFERROR(IF(datos_arg[[#This Row],[Moneda]]="USD",datos_arg[[#This Row],[Monto]],datos_arg[[#This Row],[Monto]]/datos_arg[[#This Row],[TC]]),0)</f>
        <v>13.888888888888889</v>
      </c>
      <c r="Y850" s="14"/>
    </row>
    <row r="851" spans="1:25" ht="15" customHeight="1" x14ac:dyDescent="0.25">
      <c r="A851" s="14">
        <f t="shared" si="13"/>
        <v>848</v>
      </c>
      <c r="B851" s="1">
        <v>43818</v>
      </c>
      <c r="C851" s="18">
        <f>+YEAR(datos_arg[[#This Row],[Fecha]])</f>
        <v>2019</v>
      </c>
      <c r="D851" s="18">
        <f>+MONTH(datos_arg[[#This Row],[Fecha]])</f>
        <v>12</v>
      </c>
      <c r="E851" s="14" t="s">
        <v>1015</v>
      </c>
      <c r="F851" s="14" t="s">
        <v>430</v>
      </c>
      <c r="G851" s="14"/>
      <c r="H851" s="14" t="s">
        <v>7132</v>
      </c>
      <c r="I851" s="14" t="s">
        <v>7132</v>
      </c>
      <c r="J851" s="14" t="s">
        <v>425</v>
      </c>
      <c r="K851" s="14"/>
      <c r="L851" s="14" t="s">
        <v>425</v>
      </c>
      <c r="M851" s="14" t="s">
        <v>60</v>
      </c>
      <c r="N851" s="14" t="s">
        <v>26</v>
      </c>
      <c r="O851" s="14"/>
      <c r="P851" s="14"/>
      <c r="Q851" s="14"/>
      <c r="R851" s="14" t="s">
        <v>430</v>
      </c>
      <c r="S851" s="14" t="s">
        <v>439</v>
      </c>
      <c r="T851" s="35">
        <v>1500</v>
      </c>
      <c r="U851" s="14" t="s">
        <v>4</v>
      </c>
      <c r="V851" s="14">
        <v>72</v>
      </c>
      <c r="W851" s="16">
        <f>+IF(datos_arg[[#This Row],[Moneda]]="ARS",datos_arg[[#This Row],[Monto]],datos_arg[[#This Row],[Monto]]*datos_arg[[#This Row],[TC]])</f>
        <v>1500</v>
      </c>
      <c r="X851" s="16">
        <f>IFERROR(IF(datos_arg[[#This Row],[Moneda]]="USD",datos_arg[[#This Row],[Monto]],datos_arg[[#This Row],[Monto]]/datos_arg[[#This Row],[TC]]),0)</f>
        <v>20.833333333333332</v>
      </c>
      <c r="Y851" s="14"/>
    </row>
    <row r="852" spans="1:25" ht="15" customHeight="1" x14ac:dyDescent="0.25">
      <c r="A852" s="14">
        <f t="shared" si="13"/>
        <v>849</v>
      </c>
      <c r="B852" s="1">
        <v>43819</v>
      </c>
      <c r="C852" s="18">
        <f>+YEAR(datos_arg[[#This Row],[Fecha]])</f>
        <v>2019</v>
      </c>
      <c r="D852" s="18">
        <f>+MONTH(datos_arg[[#This Row],[Fecha]])</f>
        <v>12</v>
      </c>
      <c r="E852" s="14" t="s">
        <v>1015</v>
      </c>
      <c r="F852" s="14" t="s">
        <v>403</v>
      </c>
      <c r="G852" s="14" t="s">
        <v>5383</v>
      </c>
      <c r="H852" s="14" t="s">
        <v>6646</v>
      </c>
      <c r="I852" s="14" t="s">
        <v>7132</v>
      </c>
      <c r="J852" s="14" t="s">
        <v>425</v>
      </c>
      <c r="K852" s="14" t="s">
        <v>422</v>
      </c>
      <c r="L852" s="14" t="s">
        <v>422</v>
      </c>
      <c r="M852" s="14" t="s">
        <v>143</v>
      </c>
      <c r="N852" s="14" t="s">
        <v>924</v>
      </c>
      <c r="O852" s="14" t="s">
        <v>925</v>
      </c>
      <c r="P852" s="14"/>
      <c r="Q852" s="14"/>
      <c r="R852" s="14" t="s">
        <v>5383</v>
      </c>
      <c r="S852" s="14" t="s">
        <v>439</v>
      </c>
      <c r="T852" s="35">
        <v>2500</v>
      </c>
      <c r="U852" s="14" t="s">
        <v>4</v>
      </c>
      <c r="V852" s="14">
        <v>72</v>
      </c>
      <c r="W852" s="16">
        <f>+IF(datos_arg[[#This Row],[Moneda]]="ARS",datos_arg[[#This Row],[Monto]],datos_arg[[#This Row],[Monto]]*datos_arg[[#This Row],[TC]])</f>
        <v>2500</v>
      </c>
      <c r="X852" s="16">
        <f>IFERROR(IF(datos_arg[[#This Row],[Moneda]]="USD",datos_arg[[#This Row],[Monto]],datos_arg[[#This Row],[Monto]]/datos_arg[[#This Row],[TC]]),0)</f>
        <v>34.722222222222221</v>
      </c>
      <c r="Y852" s="14"/>
    </row>
    <row r="853" spans="1:25" ht="15" customHeight="1" x14ac:dyDescent="0.25">
      <c r="A853" s="14">
        <f t="shared" si="13"/>
        <v>850</v>
      </c>
      <c r="B853" s="1">
        <v>43819</v>
      </c>
      <c r="C853" s="18">
        <f>+YEAR(datos_arg[[#This Row],[Fecha]])</f>
        <v>2019</v>
      </c>
      <c r="D853" s="18">
        <f>+MONTH(datos_arg[[#This Row],[Fecha]])</f>
        <v>12</v>
      </c>
      <c r="E853" s="14" t="s">
        <v>617</v>
      </c>
      <c r="F853" s="14" t="s">
        <v>8101</v>
      </c>
      <c r="G853" s="14"/>
      <c r="H853" s="14" t="s">
        <v>8103</v>
      </c>
      <c r="I853" s="14" t="s">
        <v>8104</v>
      </c>
      <c r="J853" s="14" t="s">
        <v>422</v>
      </c>
      <c r="K853" s="14" t="s">
        <v>422</v>
      </c>
      <c r="L853" s="14" t="s">
        <v>422</v>
      </c>
      <c r="M853" s="14" t="s">
        <v>355</v>
      </c>
      <c r="N853" s="14" t="s">
        <v>356</v>
      </c>
      <c r="O853" s="14"/>
      <c r="P853" s="14"/>
      <c r="Q853" s="14">
        <v>1</v>
      </c>
      <c r="R853" s="14" t="s">
        <v>8101</v>
      </c>
      <c r="S853" s="14" t="s">
        <v>439</v>
      </c>
      <c r="T853" s="35">
        <v>1280</v>
      </c>
      <c r="U853" s="14" t="s">
        <v>4</v>
      </c>
      <c r="V853" s="14">
        <v>72</v>
      </c>
      <c r="W853" s="16">
        <f>+IF(datos_arg[[#This Row],[Moneda]]="ARS",datos_arg[[#This Row],[Monto]],datos_arg[[#This Row],[Monto]]*datos_arg[[#This Row],[TC]])</f>
        <v>1280</v>
      </c>
      <c r="X853" s="16">
        <f>IFERROR(IF(datos_arg[[#This Row],[Moneda]]="USD",datos_arg[[#This Row],[Monto]],datos_arg[[#This Row],[Monto]]/datos_arg[[#This Row],[TC]]),0)</f>
        <v>17.777777777777779</v>
      </c>
      <c r="Y853" s="14"/>
    </row>
    <row r="854" spans="1:25" ht="15" customHeight="1" x14ac:dyDescent="0.25">
      <c r="A854" s="14">
        <f t="shared" si="13"/>
        <v>851</v>
      </c>
      <c r="B854" s="1">
        <v>43820</v>
      </c>
      <c r="C854" s="18">
        <f>+YEAR(datos_arg[[#This Row],[Fecha]])</f>
        <v>2019</v>
      </c>
      <c r="D854" s="18">
        <f>+MONTH(datos_arg[[#This Row],[Fecha]])</f>
        <v>12</v>
      </c>
      <c r="E854" s="14" t="s">
        <v>5358</v>
      </c>
      <c r="F854" s="14" t="s">
        <v>4109</v>
      </c>
      <c r="G854" s="14"/>
      <c r="H854" s="14" t="s">
        <v>6646</v>
      </c>
      <c r="I854" s="14" t="s">
        <v>7132</v>
      </c>
      <c r="J854" s="14" t="s">
        <v>425</v>
      </c>
      <c r="K854" s="14" t="s">
        <v>420</v>
      </c>
      <c r="L854" s="14" t="s">
        <v>426</v>
      </c>
      <c r="M854" s="14" t="s">
        <v>2260</v>
      </c>
      <c r="N854" s="14" t="s">
        <v>363</v>
      </c>
      <c r="O854" s="14" t="s">
        <v>362</v>
      </c>
      <c r="P854" s="14"/>
      <c r="Q854" s="14">
        <v>1</v>
      </c>
      <c r="R854" s="14" t="s">
        <v>4109</v>
      </c>
      <c r="S854" s="14" t="s">
        <v>439</v>
      </c>
      <c r="T854" s="35">
        <v>835</v>
      </c>
      <c r="U854" s="14" t="s">
        <v>4</v>
      </c>
      <c r="V854" s="14">
        <v>72</v>
      </c>
      <c r="W854" s="16">
        <f>+IF(datos_arg[[#This Row],[Moneda]]="ARS",datos_arg[[#This Row],[Monto]],datos_arg[[#This Row],[Monto]]*datos_arg[[#This Row],[TC]])</f>
        <v>835</v>
      </c>
      <c r="X854" s="16">
        <f>IFERROR(IF(datos_arg[[#This Row],[Moneda]]="USD",datos_arg[[#This Row],[Monto]],datos_arg[[#This Row],[Monto]]/datos_arg[[#This Row],[TC]]),0)</f>
        <v>11.597222222222221</v>
      </c>
      <c r="Y854" s="14"/>
    </row>
    <row r="855" spans="1:25" ht="15" customHeight="1" x14ac:dyDescent="0.25">
      <c r="A855" s="14">
        <f t="shared" si="13"/>
        <v>852</v>
      </c>
      <c r="B855" s="1">
        <v>43820</v>
      </c>
      <c r="C855" s="18">
        <f>+YEAR(datos_arg[[#This Row],[Fecha]])</f>
        <v>2019</v>
      </c>
      <c r="D855" s="18">
        <f>+MONTH(datos_arg[[#This Row],[Fecha]])</f>
        <v>12</v>
      </c>
      <c r="E855" s="14" t="s">
        <v>1015</v>
      </c>
      <c r="F855" s="14" t="s">
        <v>403</v>
      </c>
      <c r="G855" s="14" t="s">
        <v>5383</v>
      </c>
      <c r="H855" s="14" t="s">
        <v>7132</v>
      </c>
      <c r="I855" s="14" t="s">
        <v>7132</v>
      </c>
      <c r="J855" s="14" t="s">
        <v>425</v>
      </c>
      <c r="K855" s="14"/>
      <c r="L855" s="14" t="s">
        <v>425</v>
      </c>
      <c r="M855" s="14" t="s">
        <v>934</v>
      </c>
      <c r="N855" s="14" t="s">
        <v>367</v>
      </c>
      <c r="O855" s="14" t="s">
        <v>935</v>
      </c>
      <c r="P855" s="14"/>
      <c r="Q855" s="14"/>
      <c r="R855" s="14" t="s">
        <v>5383</v>
      </c>
      <c r="S855" s="14" t="s">
        <v>439</v>
      </c>
      <c r="T855" s="35">
        <v>1580</v>
      </c>
      <c r="U855" s="14" t="s">
        <v>4</v>
      </c>
      <c r="V855" s="14">
        <v>72</v>
      </c>
      <c r="W855" s="16">
        <f>+IF(datos_arg[[#This Row],[Moneda]]="ARS",datos_arg[[#This Row],[Monto]],datos_arg[[#This Row],[Monto]]*datos_arg[[#This Row],[TC]])</f>
        <v>1580</v>
      </c>
      <c r="X855" s="16">
        <f>IFERROR(IF(datos_arg[[#This Row],[Moneda]]="USD",datos_arg[[#This Row],[Monto]],datos_arg[[#This Row],[Monto]]/datos_arg[[#This Row],[TC]]),0)</f>
        <v>21.944444444444443</v>
      </c>
      <c r="Y855" s="14"/>
    </row>
    <row r="856" spans="1:25" ht="15" customHeight="1" x14ac:dyDescent="0.25">
      <c r="A856" s="14">
        <f t="shared" si="13"/>
        <v>853</v>
      </c>
      <c r="B856" s="1">
        <v>43820</v>
      </c>
      <c r="C856" s="18">
        <f>+YEAR(datos_arg[[#This Row],[Fecha]])</f>
        <v>2019</v>
      </c>
      <c r="D856" s="18">
        <f>+MONTH(datos_arg[[#This Row],[Fecha]])</f>
        <v>12</v>
      </c>
      <c r="E856" s="14" t="s">
        <v>5358</v>
      </c>
      <c r="F856" s="14" t="s">
        <v>4108</v>
      </c>
      <c r="G856" s="14"/>
      <c r="H856" s="14" t="s">
        <v>8103</v>
      </c>
      <c r="I856" s="14" t="s">
        <v>8104</v>
      </c>
      <c r="J856" s="14" t="s">
        <v>422</v>
      </c>
      <c r="K856" s="14" t="s">
        <v>422</v>
      </c>
      <c r="L856" s="14" t="s">
        <v>422</v>
      </c>
      <c r="M856" s="14" t="s">
        <v>423</v>
      </c>
      <c r="N856" s="14" t="s">
        <v>332</v>
      </c>
      <c r="O856" s="14" t="s">
        <v>385</v>
      </c>
      <c r="P856" s="14"/>
      <c r="Q856" s="14"/>
      <c r="R856" s="14" t="s">
        <v>4108</v>
      </c>
      <c r="S856" s="14" t="s">
        <v>439</v>
      </c>
      <c r="T856" s="35">
        <v>20000</v>
      </c>
      <c r="U856" s="14" t="s">
        <v>4</v>
      </c>
      <c r="V856" s="14">
        <v>72</v>
      </c>
      <c r="W856" s="16">
        <f>+IF(datos_arg[[#This Row],[Moneda]]="ARS",datos_arg[[#This Row],[Monto]],datos_arg[[#This Row],[Monto]]*datos_arg[[#This Row],[TC]])</f>
        <v>20000</v>
      </c>
      <c r="X856" s="16">
        <f>IFERROR(IF(datos_arg[[#This Row],[Moneda]]="USD",datos_arg[[#This Row],[Monto]],datos_arg[[#This Row],[Monto]]/datos_arg[[#This Row],[TC]]),0)</f>
        <v>277.77777777777777</v>
      </c>
      <c r="Y856" s="14"/>
    </row>
    <row r="857" spans="1:25" ht="15" customHeight="1" x14ac:dyDescent="0.25">
      <c r="A857" s="14">
        <f t="shared" si="13"/>
        <v>854</v>
      </c>
      <c r="B857" s="1">
        <v>43820</v>
      </c>
      <c r="C857" s="18">
        <f>+YEAR(datos_arg[[#This Row],[Fecha]])</f>
        <v>2019</v>
      </c>
      <c r="D857" s="18">
        <f>+MONTH(datos_arg[[#This Row],[Fecha]])</f>
        <v>12</v>
      </c>
      <c r="E857" s="14" t="s">
        <v>1015</v>
      </c>
      <c r="F857" s="14" t="s">
        <v>403</v>
      </c>
      <c r="G857" s="14" t="s">
        <v>5383</v>
      </c>
      <c r="H857" s="14" t="s">
        <v>7132</v>
      </c>
      <c r="I857" s="14" t="s">
        <v>7132</v>
      </c>
      <c r="J857" s="14" t="s">
        <v>425</v>
      </c>
      <c r="K857" s="14"/>
      <c r="L857" s="14" t="s">
        <v>425</v>
      </c>
      <c r="M857" s="14" t="s">
        <v>932</v>
      </c>
      <c r="N857" s="14" t="s">
        <v>365</v>
      </c>
      <c r="O857" s="14" t="s">
        <v>364</v>
      </c>
      <c r="P857" s="14"/>
      <c r="Q857" s="14"/>
      <c r="R857" s="14" t="s">
        <v>5383</v>
      </c>
      <c r="S857" s="14" t="s">
        <v>439</v>
      </c>
      <c r="T857" s="35">
        <v>650</v>
      </c>
      <c r="U857" s="14" t="s">
        <v>4</v>
      </c>
      <c r="V857" s="14">
        <v>72</v>
      </c>
      <c r="W857" s="16">
        <f>+IF(datos_arg[[#This Row],[Moneda]]="ARS",datos_arg[[#This Row],[Monto]],datos_arg[[#This Row],[Monto]]*datos_arg[[#This Row],[TC]])</f>
        <v>650</v>
      </c>
      <c r="X857" s="16">
        <f>IFERROR(IF(datos_arg[[#This Row],[Moneda]]="USD",datos_arg[[#This Row],[Monto]],datos_arg[[#This Row],[Monto]]/datos_arg[[#This Row],[TC]]),0)</f>
        <v>9.0277777777777786</v>
      </c>
      <c r="Y857" s="14"/>
    </row>
    <row r="858" spans="1:25" ht="15" customHeight="1" x14ac:dyDescent="0.25">
      <c r="A858" s="14">
        <f t="shared" si="13"/>
        <v>855</v>
      </c>
      <c r="B858" s="1">
        <v>43820</v>
      </c>
      <c r="C858" s="18">
        <f>+YEAR(datos_arg[[#This Row],[Fecha]])</f>
        <v>2019</v>
      </c>
      <c r="D858" s="18">
        <f>+MONTH(datos_arg[[#This Row],[Fecha]])</f>
        <v>12</v>
      </c>
      <c r="E858" s="14" t="s">
        <v>1015</v>
      </c>
      <c r="F858" s="14" t="s">
        <v>403</v>
      </c>
      <c r="G858" s="14" t="s">
        <v>5383</v>
      </c>
      <c r="H858" s="14" t="s">
        <v>7132</v>
      </c>
      <c r="I858" s="14" t="s">
        <v>7132</v>
      </c>
      <c r="J858" s="14" t="s">
        <v>425</v>
      </c>
      <c r="K858" s="14" t="s">
        <v>422</v>
      </c>
      <c r="L858" s="14" t="s">
        <v>422</v>
      </c>
      <c r="M858" s="14" t="s">
        <v>938</v>
      </c>
      <c r="N858" s="14" t="s">
        <v>365</v>
      </c>
      <c r="O858" s="14" t="s">
        <v>377</v>
      </c>
      <c r="P858" s="14"/>
      <c r="Q858" s="14"/>
      <c r="R858" s="14" t="s">
        <v>5383</v>
      </c>
      <c r="S858" s="14" t="s">
        <v>439</v>
      </c>
      <c r="T858" s="35">
        <v>1000</v>
      </c>
      <c r="U858" s="14" t="s">
        <v>4</v>
      </c>
      <c r="V858" s="14">
        <v>72</v>
      </c>
      <c r="W858" s="16">
        <f>+IF(datos_arg[[#This Row],[Moneda]]="ARS",datos_arg[[#This Row],[Monto]],datos_arg[[#This Row],[Monto]]*datos_arg[[#This Row],[TC]])</f>
        <v>1000</v>
      </c>
      <c r="X858" s="16">
        <f>IFERROR(IF(datos_arg[[#This Row],[Moneda]]="USD",datos_arg[[#This Row],[Monto]],datos_arg[[#This Row],[Monto]]/datos_arg[[#This Row],[TC]]),0)</f>
        <v>13.888888888888889</v>
      </c>
      <c r="Y858" s="14"/>
    </row>
    <row r="859" spans="1:25" ht="15" customHeight="1" x14ac:dyDescent="0.25">
      <c r="A859" s="14">
        <f t="shared" si="13"/>
        <v>856</v>
      </c>
      <c r="B859" s="1">
        <v>43820</v>
      </c>
      <c r="C859" s="18">
        <f>+YEAR(datos_arg[[#This Row],[Fecha]])</f>
        <v>2019</v>
      </c>
      <c r="D859" s="18">
        <f>+MONTH(datos_arg[[#This Row],[Fecha]])</f>
        <v>12</v>
      </c>
      <c r="E859" s="14" t="s">
        <v>1015</v>
      </c>
      <c r="F859" s="14" t="s">
        <v>403</v>
      </c>
      <c r="G859" s="14" t="s">
        <v>5383</v>
      </c>
      <c r="H859" s="14" t="s">
        <v>8103</v>
      </c>
      <c r="I859" s="14" t="s">
        <v>8104</v>
      </c>
      <c r="J859" s="14" t="s">
        <v>422</v>
      </c>
      <c r="K859" s="14" t="s">
        <v>422</v>
      </c>
      <c r="L859" s="14" t="s">
        <v>422</v>
      </c>
      <c r="M859" s="14" t="s">
        <v>158</v>
      </c>
      <c r="N859" s="14" t="s">
        <v>365</v>
      </c>
      <c r="O859" s="14" t="s">
        <v>378</v>
      </c>
      <c r="P859" s="14"/>
      <c r="Q859" s="14"/>
      <c r="R859" s="14" t="s">
        <v>5383</v>
      </c>
      <c r="S859" s="14" t="s">
        <v>439</v>
      </c>
      <c r="T859" s="35">
        <v>650</v>
      </c>
      <c r="U859" s="14" t="s">
        <v>4</v>
      </c>
      <c r="V859" s="14">
        <v>72</v>
      </c>
      <c r="W859" s="16">
        <f>+IF(datos_arg[[#This Row],[Moneda]]="ARS",datos_arg[[#This Row],[Monto]],datos_arg[[#This Row],[Monto]]*datos_arg[[#This Row],[TC]])</f>
        <v>650</v>
      </c>
      <c r="X859" s="16">
        <f>IFERROR(IF(datos_arg[[#This Row],[Moneda]]="USD",datos_arg[[#This Row],[Monto]],datos_arg[[#This Row],[Monto]]/datos_arg[[#This Row],[TC]]),0)</f>
        <v>9.0277777777777786</v>
      </c>
      <c r="Y859" s="14"/>
    </row>
    <row r="860" spans="1:25" x14ac:dyDescent="0.25">
      <c r="A860" s="14">
        <f t="shared" si="13"/>
        <v>857</v>
      </c>
      <c r="B860" s="1">
        <v>43820</v>
      </c>
      <c r="C860" s="18">
        <f>+YEAR(datos_arg[[#This Row],[Fecha]])</f>
        <v>2019</v>
      </c>
      <c r="D860" s="18">
        <f>+MONTH(datos_arg[[#This Row],[Fecha]])</f>
        <v>12</v>
      </c>
      <c r="E860" s="14" t="s">
        <v>408</v>
      </c>
      <c r="F860" s="14" t="s">
        <v>69</v>
      </c>
      <c r="G860" s="14"/>
      <c r="H860" s="14" t="s">
        <v>7132</v>
      </c>
      <c r="I860" s="14" t="s">
        <v>7132</v>
      </c>
      <c r="J860" s="14" t="s">
        <v>425</v>
      </c>
      <c r="K860" s="14"/>
      <c r="L860" s="14" t="s">
        <v>425</v>
      </c>
      <c r="M860" s="14" t="s">
        <v>926</v>
      </c>
      <c r="N860" s="14" t="s">
        <v>926</v>
      </c>
      <c r="O860" s="14"/>
      <c r="P860" s="14"/>
      <c r="Q860" s="14"/>
      <c r="R860" s="14" t="s">
        <v>439</v>
      </c>
      <c r="S860" s="14" t="s">
        <v>440</v>
      </c>
      <c r="T860" s="35">
        <v>2000</v>
      </c>
      <c r="U860" s="14" t="s">
        <v>2</v>
      </c>
      <c r="V860" s="14">
        <v>72</v>
      </c>
      <c r="W860" s="16">
        <f>+IF(datos_arg[[#This Row],[Moneda]]="ARS",datos_arg[[#This Row],[Monto]],datos_arg[[#This Row],[Monto]]*datos_arg[[#This Row],[TC]])</f>
        <v>144000</v>
      </c>
      <c r="X860" s="16">
        <f>IFERROR(IF(datos_arg[[#This Row],[Moneda]]="USD",datos_arg[[#This Row],[Monto]],datos_arg[[#This Row],[Monto]]/datos_arg[[#This Row],[TC]]),0)</f>
        <v>2000</v>
      </c>
      <c r="Y860" s="14"/>
    </row>
    <row r="861" spans="1:25" ht="15" customHeight="1" x14ac:dyDescent="0.25">
      <c r="A861" s="14">
        <f t="shared" si="13"/>
        <v>858</v>
      </c>
      <c r="B861" s="1">
        <v>43820</v>
      </c>
      <c r="C861" s="18">
        <f>+YEAR(datos_arg[[#This Row],[Fecha]])</f>
        <v>2019</v>
      </c>
      <c r="D861" s="18">
        <f>+MONTH(datos_arg[[#This Row],[Fecha]])</f>
        <v>12</v>
      </c>
      <c r="E861" s="14" t="s">
        <v>5358</v>
      </c>
      <c r="F861" s="14" t="s">
        <v>85</v>
      </c>
      <c r="G861" s="14"/>
      <c r="H861" s="14" t="s">
        <v>6646</v>
      </c>
      <c r="I861" s="14" t="s">
        <v>7132</v>
      </c>
      <c r="J861" s="14" t="s">
        <v>425</v>
      </c>
      <c r="K861" s="14"/>
      <c r="L861" s="14" t="s">
        <v>425</v>
      </c>
      <c r="M861" s="14" t="s">
        <v>366</v>
      </c>
      <c r="N861" s="14" t="s">
        <v>933</v>
      </c>
      <c r="O861" s="14"/>
      <c r="P861" s="14"/>
      <c r="Q861" s="14">
        <v>1</v>
      </c>
      <c r="R861" s="14" t="s">
        <v>85</v>
      </c>
      <c r="S861" s="14" t="s">
        <v>439</v>
      </c>
      <c r="T861" s="35">
        <v>6000</v>
      </c>
      <c r="U861" s="14" t="s">
        <v>4</v>
      </c>
      <c r="V861" s="14">
        <v>72</v>
      </c>
      <c r="W861" s="16">
        <f>+IF(datos_arg[[#This Row],[Moneda]]="ARS",datos_arg[[#This Row],[Monto]],datos_arg[[#This Row],[Monto]]*datos_arg[[#This Row],[TC]])</f>
        <v>6000</v>
      </c>
      <c r="X861" s="16">
        <f>IFERROR(IF(datos_arg[[#This Row],[Moneda]]="USD",datos_arg[[#This Row],[Monto]],datos_arg[[#This Row],[Monto]]/datos_arg[[#This Row],[TC]]),0)</f>
        <v>83.333333333333329</v>
      </c>
      <c r="Y861" s="14"/>
    </row>
    <row r="862" spans="1:25" ht="15" customHeight="1" x14ac:dyDescent="0.25">
      <c r="A862" s="14">
        <f t="shared" si="13"/>
        <v>859</v>
      </c>
      <c r="B862" s="1">
        <v>43820</v>
      </c>
      <c r="C862" s="18">
        <f>+YEAR(datos_arg[[#This Row],[Fecha]])</f>
        <v>2019</v>
      </c>
      <c r="D862" s="18">
        <f>+MONTH(datos_arg[[#This Row],[Fecha]])</f>
        <v>12</v>
      </c>
      <c r="E862" s="14" t="s">
        <v>5358</v>
      </c>
      <c r="F862" s="14" t="s">
        <v>85</v>
      </c>
      <c r="G862" s="14"/>
      <c r="H862" s="14" t="s">
        <v>4114</v>
      </c>
      <c r="I862" s="14" t="s">
        <v>7132</v>
      </c>
      <c r="J862" s="14" t="s">
        <v>425</v>
      </c>
      <c r="K862" s="14"/>
      <c r="L862" s="14" t="s">
        <v>425</v>
      </c>
      <c r="M862" s="14" t="s">
        <v>534</v>
      </c>
      <c r="N862" s="14" t="s">
        <v>370</v>
      </c>
      <c r="O862" s="14" t="s">
        <v>329</v>
      </c>
      <c r="P862" s="14"/>
      <c r="Q862" s="14">
        <v>1</v>
      </c>
      <c r="R862" s="14" t="s">
        <v>85</v>
      </c>
      <c r="S862" s="14" t="s">
        <v>439</v>
      </c>
      <c r="T862" s="35">
        <v>3998</v>
      </c>
      <c r="U862" s="14" t="s">
        <v>4</v>
      </c>
      <c r="V862" s="14">
        <v>72</v>
      </c>
      <c r="W862" s="16">
        <f>+IF(datos_arg[[#This Row],[Moneda]]="ARS",datos_arg[[#This Row],[Monto]],datos_arg[[#This Row],[Monto]]*datos_arg[[#This Row],[TC]])</f>
        <v>3998</v>
      </c>
      <c r="X862" s="16">
        <f>IFERROR(IF(datos_arg[[#This Row],[Moneda]]="USD",datos_arg[[#This Row],[Monto]],datos_arg[[#This Row],[Monto]]/datos_arg[[#This Row],[TC]]),0)</f>
        <v>55.527777777777779</v>
      </c>
      <c r="Y862" s="14"/>
    </row>
    <row r="863" spans="1:25" ht="15" customHeight="1" x14ac:dyDescent="0.25">
      <c r="A863" s="14">
        <f t="shared" si="13"/>
        <v>860</v>
      </c>
      <c r="B863" s="1">
        <v>43820</v>
      </c>
      <c r="C863" s="18">
        <f>+YEAR(datos_arg[[#This Row],[Fecha]])</f>
        <v>2019</v>
      </c>
      <c r="D863" s="18">
        <f>+MONTH(datos_arg[[#This Row],[Fecha]])</f>
        <v>12</v>
      </c>
      <c r="E863" s="14" t="s">
        <v>617</v>
      </c>
      <c r="F863" s="14" t="s">
        <v>8101</v>
      </c>
      <c r="G863" s="14"/>
      <c r="H863" s="14" t="s">
        <v>8103</v>
      </c>
      <c r="I863" s="14" t="s">
        <v>8104</v>
      </c>
      <c r="J863" s="14" t="s">
        <v>422</v>
      </c>
      <c r="K863" s="14" t="s">
        <v>422</v>
      </c>
      <c r="L863" s="14" t="s">
        <v>422</v>
      </c>
      <c r="M863" s="14" t="s">
        <v>158</v>
      </c>
      <c r="N863" s="14" t="s">
        <v>940</v>
      </c>
      <c r="O863" s="14" t="s">
        <v>384</v>
      </c>
      <c r="P863" s="14"/>
      <c r="Q863" s="14">
        <v>1</v>
      </c>
      <c r="R863" s="14" t="s">
        <v>8101</v>
      </c>
      <c r="S863" s="14" t="s">
        <v>439</v>
      </c>
      <c r="T863" s="35">
        <v>750</v>
      </c>
      <c r="U863" s="14" t="s">
        <v>4</v>
      </c>
      <c r="V863" s="14">
        <v>72</v>
      </c>
      <c r="W863" s="16">
        <f>+IF(datos_arg[[#This Row],[Moneda]]="ARS",datos_arg[[#This Row],[Monto]],datos_arg[[#This Row],[Monto]]*datos_arg[[#This Row],[TC]])</f>
        <v>750</v>
      </c>
      <c r="X863" s="16">
        <f>IFERROR(IF(datos_arg[[#This Row],[Moneda]]="USD",datos_arg[[#This Row],[Monto]],datos_arg[[#This Row],[Monto]]/datos_arg[[#This Row],[TC]]),0)</f>
        <v>10.416666666666666</v>
      </c>
      <c r="Y863" s="14"/>
    </row>
    <row r="864" spans="1:25" ht="15" customHeight="1" x14ac:dyDescent="0.25">
      <c r="A864" s="14">
        <f t="shared" si="13"/>
        <v>861</v>
      </c>
      <c r="B864" s="1">
        <v>43820</v>
      </c>
      <c r="C864" s="18">
        <f>+YEAR(datos_arg[[#This Row],[Fecha]])</f>
        <v>2019</v>
      </c>
      <c r="D864" s="18">
        <f>+MONTH(datos_arg[[#This Row],[Fecha]])</f>
        <v>12</v>
      </c>
      <c r="E864" s="14" t="s">
        <v>1015</v>
      </c>
      <c r="F864" s="14" t="s">
        <v>403</v>
      </c>
      <c r="G864" s="14" t="s">
        <v>5383</v>
      </c>
      <c r="H864" s="14" t="s">
        <v>6646</v>
      </c>
      <c r="I864" s="14" t="s">
        <v>7132</v>
      </c>
      <c r="J864" s="14" t="s">
        <v>425</v>
      </c>
      <c r="K864" s="14"/>
      <c r="L864" s="14" t="s">
        <v>425</v>
      </c>
      <c r="M864" s="14" t="s">
        <v>158</v>
      </c>
      <c r="N864" s="14" t="s">
        <v>360</v>
      </c>
      <c r="O864" s="14" t="s">
        <v>359</v>
      </c>
      <c r="P864" s="14"/>
      <c r="Q864" s="14"/>
      <c r="R864" s="14" t="s">
        <v>5383</v>
      </c>
      <c r="S864" s="14" t="s">
        <v>439</v>
      </c>
      <c r="T864" s="35">
        <v>4684</v>
      </c>
      <c r="U864" s="14" t="s">
        <v>4</v>
      </c>
      <c r="V864" s="14">
        <v>72</v>
      </c>
      <c r="W864" s="16">
        <f>+IF(datos_arg[[#This Row],[Moneda]]="ARS",datos_arg[[#This Row],[Monto]],datos_arg[[#This Row],[Monto]]*datos_arg[[#This Row],[TC]])</f>
        <v>4684</v>
      </c>
      <c r="X864" s="16">
        <f>IFERROR(IF(datos_arg[[#This Row],[Moneda]]="USD",datos_arg[[#This Row],[Monto]],datos_arg[[#This Row],[Monto]]/datos_arg[[#This Row],[TC]]),0)</f>
        <v>65.055555555555557</v>
      </c>
      <c r="Y864" s="14"/>
    </row>
    <row r="865" spans="1:25" ht="15" customHeight="1" x14ac:dyDescent="0.25">
      <c r="A865" s="14">
        <f t="shared" si="13"/>
        <v>862</v>
      </c>
      <c r="B865" s="1">
        <v>43820</v>
      </c>
      <c r="C865" s="18">
        <f>+YEAR(datos_arg[[#This Row],[Fecha]])</f>
        <v>2019</v>
      </c>
      <c r="D865" s="18">
        <f>+MONTH(datos_arg[[#This Row],[Fecha]])</f>
        <v>12</v>
      </c>
      <c r="E865" s="14" t="s">
        <v>5358</v>
      </c>
      <c r="F865" s="14" t="s">
        <v>85</v>
      </c>
      <c r="G865" s="14"/>
      <c r="H865" s="14" t="s">
        <v>8103</v>
      </c>
      <c r="I865" s="14" t="s">
        <v>8104</v>
      </c>
      <c r="J865" s="14" t="s">
        <v>6650</v>
      </c>
      <c r="K865" s="14" t="s">
        <v>422</v>
      </c>
      <c r="L865" s="14" t="s">
        <v>425</v>
      </c>
      <c r="M865" s="14" t="s">
        <v>408</v>
      </c>
      <c r="N865" s="14" t="s">
        <v>374</v>
      </c>
      <c r="O865" s="14" t="s">
        <v>373</v>
      </c>
      <c r="P865" s="14"/>
      <c r="Q865" s="14">
        <v>1</v>
      </c>
      <c r="R865" s="14" t="s">
        <v>85</v>
      </c>
      <c r="S865" s="14" t="s">
        <v>439</v>
      </c>
      <c r="T865" s="35">
        <v>900</v>
      </c>
      <c r="U865" s="14" t="s">
        <v>4</v>
      </c>
      <c r="V865" s="14">
        <v>72</v>
      </c>
      <c r="W865" s="16">
        <f>+IF(datos_arg[[#This Row],[Moneda]]="ARS",datos_arg[[#This Row],[Monto]],datos_arg[[#This Row],[Monto]]*datos_arg[[#This Row],[TC]])</f>
        <v>900</v>
      </c>
      <c r="X865" s="16">
        <f>IFERROR(IF(datos_arg[[#This Row],[Moneda]]="USD",datos_arg[[#This Row],[Monto]],datos_arg[[#This Row],[Monto]]/datos_arg[[#This Row],[TC]]),0)</f>
        <v>12.5</v>
      </c>
      <c r="Y865" s="14"/>
    </row>
    <row r="866" spans="1:25" ht="15" customHeight="1" x14ac:dyDescent="0.25">
      <c r="A866" s="14">
        <f t="shared" si="13"/>
        <v>863</v>
      </c>
      <c r="B866" s="1">
        <v>43820</v>
      </c>
      <c r="C866" s="18">
        <f>+YEAR(datos_arg[[#This Row],[Fecha]])</f>
        <v>2019</v>
      </c>
      <c r="D866" s="18">
        <f>+MONTH(datos_arg[[#This Row],[Fecha]])</f>
        <v>12</v>
      </c>
      <c r="E866" s="14" t="s">
        <v>1015</v>
      </c>
      <c r="F866" s="14" t="s">
        <v>403</v>
      </c>
      <c r="G866" s="14" t="s">
        <v>5383</v>
      </c>
      <c r="H866" s="14" t="s">
        <v>8103</v>
      </c>
      <c r="I866" s="14" t="s">
        <v>8104</v>
      </c>
      <c r="J866" s="14" t="s">
        <v>422</v>
      </c>
      <c r="K866" s="14" t="s">
        <v>422</v>
      </c>
      <c r="L866" s="14" t="s">
        <v>422</v>
      </c>
      <c r="M866" s="14" t="s">
        <v>158</v>
      </c>
      <c r="N866" s="14" t="s">
        <v>379</v>
      </c>
      <c r="O866" s="14" t="s">
        <v>939</v>
      </c>
      <c r="P866" s="14"/>
      <c r="Q866" s="14"/>
      <c r="R866" s="14" t="s">
        <v>5383</v>
      </c>
      <c r="S866" s="14" t="s">
        <v>439</v>
      </c>
      <c r="T866" s="35">
        <v>1829</v>
      </c>
      <c r="U866" s="14" t="s">
        <v>4</v>
      </c>
      <c r="V866" s="14">
        <v>72</v>
      </c>
      <c r="W866" s="16">
        <f>+IF(datos_arg[[#This Row],[Moneda]]="ARS",datos_arg[[#This Row],[Monto]],datos_arg[[#This Row],[Monto]]*datos_arg[[#This Row],[TC]])</f>
        <v>1829</v>
      </c>
      <c r="X866" s="16">
        <f>IFERROR(IF(datos_arg[[#This Row],[Moneda]]="USD",datos_arg[[#This Row],[Monto]],datos_arg[[#This Row],[Monto]]/datos_arg[[#This Row],[TC]]),0)</f>
        <v>25.402777777777779</v>
      </c>
      <c r="Y866" s="14"/>
    </row>
    <row r="867" spans="1:25" ht="15" customHeight="1" x14ac:dyDescent="0.25">
      <c r="A867" s="14">
        <f t="shared" si="13"/>
        <v>864</v>
      </c>
      <c r="B867" s="1">
        <v>43820</v>
      </c>
      <c r="C867" s="18">
        <f>+YEAR(datos_arg[[#This Row],[Fecha]])</f>
        <v>2019</v>
      </c>
      <c r="D867" s="18">
        <f>+MONTH(datos_arg[[#This Row],[Fecha]])</f>
        <v>12</v>
      </c>
      <c r="E867" s="14" t="s">
        <v>1015</v>
      </c>
      <c r="F867" s="14" t="s">
        <v>403</v>
      </c>
      <c r="G867" s="14" t="s">
        <v>970</v>
      </c>
      <c r="H867" s="14" t="s">
        <v>8103</v>
      </c>
      <c r="I867" s="14" t="s">
        <v>8104</v>
      </c>
      <c r="J867" s="14" t="s">
        <v>425</v>
      </c>
      <c r="K867" s="14"/>
      <c r="L867" s="14" t="s">
        <v>425</v>
      </c>
      <c r="M867" s="14" t="s">
        <v>943</v>
      </c>
      <c r="N867" s="14" t="s">
        <v>310</v>
      </c>
      <c r="O867" s="14" t="s">
        <v>389</v>
      </c>
      <c r="P867" s="14"/>
      <c r="Q867" s="14"/>
      <c r="R867" s="14" t="s">
        <v>970</v>
      </c>
      <c r="S867" s="14" t="s">
        <v>439</v>
      </c>
      <c r="T867" s="35">
        <v>500</v>
      </c>
      <c r="U867" s="14" t="s">
        <v>4</v>
      </c>
      <c r="V867" s="14">
        <v>72</v>
      </c>
      <c r="W867" s="16">
        <f>+IF(datos_arg[[#This Row],[Moneda]]="ARS",datos_arg[[#This Row],[Monto]],datos_arg[[#This Row],[Monto]]*datos_arg[[#This Row],[TC]])</f>
        <v>500</v>
      </c>
      <c r="X867" s="16">
        <f>IFERROR(IF(datos_arg[[#This Row],[Moneda]]="USD",datos_arg[[#This Row],[Monto]],datos_arg[[#This Row],[Monto]]/datos_arg[[#This Row],[TC]]),0)</f>
        <v>6.9444444444444446</v>
      </c>
      <c r="Y867" s="14"/>
    </row>
    <row r="868" spans="1:25" ht="15" customHeight="1" x14ac:dyDescent="0.25">
      <c r="A868" s="14">
        <f t="shared" si="13"/>
        <v>865</v>
      </c>
      <c r="B868" s="1">
        <v>43820</v>
      </c>
      <c r="C868" s="18">
        <f>+YEAR(datos_arg[[#This Row],[Fecha]])</f>
        <v>2019</v>
      </c>
      <c r="D868" s="18">
        <f>+MONTH(datos_arg[[#This Row],[Fecha]])</f>
        <v>12</v>
      </c>
      <c r="E868" s="14" t="s">
        <v>1015</v>
      </c>
      <c r="F868" s="14" t="s">
        <v>403</v>
      </c>
      <c r="G868" s="14" t="s">
        <v>5383</v>
      </c>
      <c r="H868" s="14" t="s">
        <v>8103</v>
      </c>
      <c r="I868" s="14" t="s">
        <v>8104</v>
      </c>
      <c r="J868" s="14" t="s">
        <v>425</v>
      </c>
      <c r="K868" s="14"/>
      <c r="L868" s="14" t="s">
        <v>425</v>
      </c>
      <c r="M868" s="14" t="s">
        <v>310</v>
      </c>
      <c r="N868" s="14" t="s">
        <v>310</v>
      </c>
      <c r="O868" s="14" t="s">
        <v>358</v>
      </c>
      <c r="P868" s="14"/>
      <c r="Q868" s="14"/>
      <c r="R868" s="14" t="s">
        <v>5383</v>
      </c>
      <c r="S868" s="14" t="s">
        <v>439</v>
      </c>
      <c r="T868" s="35">
        <v>1550</v>
      </c>
      <c r="U868" s="14" t="s">
        <v>4</v>
      </c>
      <c r="V868" s="14">
        <v>72</v>
      </c>
      <c r="W868" s="16">
        <f>+IF(datos_arg[[#This Row],[Moneda]]="ARS",datos_arg[[#This Row],[Monto]],datos_arg[[#This Row],[Monto]]*datos_arg[[#This Row],[TC]])</f>
        <v>1550</v>
      </c>
      <c r="X868" s="16">
        <f>IFERROR(IF(datos_arg[[#This Row],[Moneda]]="USD",datos_arg[[#This Row],[Monto]],datos_arg[[#This Row],[Monto]]/datos_arg[[#This Row],[TC]]),0)</f>
        <v>21.527777777777779</v>
      </c>
      <c r="Y868" s="14"/>
    </row>
    <row r="869" spans="1:25" ht="15" customHeight="1" x14ac:dyDescent="0.25">
      <c r="A869" s="14">
        <f t="shared" si="13"/>
        <v>866</v>
      </c>
      <c r="B869" s="1">
        <v>43820</v>
      </c>
      <c r="C869" s="18">
        <f>+YEAR(datos_arg[[#This Row],[Fecha]])</f>
        <v>2019</v>
      </c>
      <c r="D869" s="18">
        <f>+MONTH(datos_arg[[#This Row],[Fecha]])</f>
        <v>12</v>
      </c>
      <c r="E869" s="14" t="s">
        <v>1015</v>
      </c>
      <c r="F869" s="14" t="s">
        <v>403</v>
      </c>
      <c r="G869" s="14" t="s">
        <v>5383</v>
      </c>
      <c r="H869" s="14" t="s">
        <v>8103</v>
      </c>
      <c r="I869" s="14" t="s">
        <v>8104</v>
      </c>
      <c r="J869" s="14" t="s">
        <v>472</v>
      </c>
      <c r="K869" s="14"/>
      <c r="L869" s="14" t="s">
        <v>425</v>
      </c>
      <c r="M869" s="14" t="s">
        <v>310</v>
      </c>
      <c r="N869" s="14" t="s">
        <v>310</v>
      </c>
      <c r="O869" s="14" t="s">
        <v>931</v>
      </c>
      <c r="P869" s="14"/>
      <c r="Q869" s="14"/>
      <c r="R869" s="14" t="s">
        <v>5383</v>
      </c>
      <c r="S869" s="14" t="s">
        <v>439</v>
      </c>
      <c r="T869" s="35">
        <v>3156</v>
      </c>
      <c r="U869" s="14" t="s">
        <v>4</v>
      </c>
      <c r="V869" s="14">
        <v>72</v>
      </c>
      <c r="W869" s="16">
        <f>+IF(datos_arg[[#This Row],[Moneda]]="ARS",datos_arg[[#This Row],[Monto]],datos_arg[[#This Row],[Monto]]*datos_arg[[#This Row],[TC]])</f>
        <v>3156</v>
      </c>
      <c r="X869" s="16">
        <f>IFERROR(IF(datos_arg[[#This Row],[Moneda]]="USD",datos_arg[[#This Row],[Monto]],datos_arg[[#This Row],[Monto]]/datos_arg[[#This Row],[TC]]),0)</f>
        <v>43.833333333333336</v>
      </c>
      <c r="Y869" s="14"/>
    </row>
    <row r="870" spans="1:25" ht="15" customHeight="1" x14ac:dyDescent="0.25">
      <c r="A870" s="14">
        <f t="shared" si="13"/>
        <v>867</v>
      </c>
      <c r="B870" s="1">
        <v>43820</v>
      </c>
      <c r="C870" s="18">
        <f>+YEAR(datos_arg[[#This Row],[Fecha]])</f>
        <v>2019</v>
      </c>
      <c r="D870" s="18">
        <f>+MONTH(datos_arg[[#This Row],[Fecha]])</f>
        <v>12</v>
      </c>
      <c r="E870" s="14" t="s">
        <v>1015</v>
      </c>
      <c r="F870" s="14" t="s">
        <v>403</v>
      </c>
      <c r="G870" s="14" t="s">
        <v>5383</v>
      </c>
      <c r="H870" s="14" t="s">
        <v>7132</v>
      </c>
      <c r="I870" s="14" t="s">
        <v>7132</v>
      </c>
      <c r="J870" s="14" t="s">
        <v>425</v>
      </c>
      <c r="K870" s="14"/>
      <c r="L870" s="14" t="s">
        <v>425</v>
      </c>
      <c r="M870" s="14" t="s">
        <v>310</v>
      </c>
      <c r="N870" s="14" t="s">
        <v>310</v>
      </c>
      <c r="O870" s="14" t="s">
        <v>369</v>
      </c>
      <c r="P870" s="14"/>
      <c r="Q870" s="14"/>
      <c r="R870" s="14" t="s">
        <v>5383</v>
      </c>
      <c r="S870" s="14" t="s">
        <v>439</v>
      </c>
      <c r="T870" s="35">
        <v>4430</v>
      </c>
      <c r="U870" s="14" t="s">
        <v>4</v>
      </c>
      <c r="V870" s="14">
        <v>72</v>
      </c>
      <c r="W870" s="16">
        <f>+IF(datos_arg[[#This Row],[Moneda]]="ARS",datos_arg[[#This Row],[Monto]],datos_arg[[#This Row],[Monto]]*datos_arg[[#This Row],[TC]])</f>
        <v>4430</v>
      </c>
      <c r="X870" s="16">
        <f>IFERROR(IF(datos_arg[[#This Row],[Moneda]]="USD",datos_arg[[#This Row],[Monto]],datos_arg[[#This Row],[Monto]]/datos_arg[[#This Row],[TC]]),0)</f>
        <v>61.527777777777779</v>
      </c>
      <c r="Y870" s="14"/>
    </row>
    <row r="871" spans="1:25" ht="15" customHeight="1" x14ac:dyDescent="0.25">
      <c r="A871" s="14">
        <f t="shared" si="13"/>
        <v>868</v>
      </c>
      <c r="B871" s="1">
        <v>43820</v>
      </c>
      <c r="C871" s="18">
        <f>+YEAR(datos_arg[[#This Row],[Fecha]])</f>
        <v>2019</v>
      </c>
      <c r="D871" s="18">
        <f>+MONTH(datos_arg[[#This Row],[Fecha]])</f>
        <v>12</v>
      </c>
      <c r="E871" s="14" t="s">
        <v>1015</v>
      </c>
      <c r="F871" s="14" t="s">
        <v>403</v>
      </c>
      <c r="G871" s="14" t="s">
        <v>5383</v>
      </c>
      <c r="H871" s="14" t="s">
        <v>7132</v>
      </c>
      <c r="I871" s="14" t="s">
        <v>7132</v>
      </c>
      <c r="J871" s="14" t="s">
        <v>425</v>
      </c>
      <c r="K871" s="14"/>
      <c r="L871" s="14" t="s">
        <v>425</v>
      </c>
      <c r="M871" s="14" t="s">
        <v>310</v>
      </c>
      <c r="N871" s="14" t="s">
        <v>310</v>
      </c>
      <c r="O871" s="14" t="s">
        <v>376</v>
      </c>
      <c r="P871" s="14"/>
      <c r="Q871" s="14"/>
      <c r="R871" s="14" t="s">
        <v>5383</v>
      </c>
      <c r="S871" s="14" t="s">
        <v>439</v>
      </c>
      <c r="T871" s="35">
        <v>740</v>
      </c>
      <c r="U871" s="14" t="s">
        <v>4</v>
      </c>
      <c r="V871" s="14">
        <v>72</v>
      </c>
      <c r="W871" s="16">
        <f>+IF(datos_arg[[#This Row],[Moneda]]="ARS",datos_arg[[#This Row],[Monto]],datos_arg[[#This Row],[Monto]]*datos_arg[[#This Row],[TC]])</f>
        <v>740</v>
      </c>
      <c r="X871" s="16">
        <f>IFERROR(IF(datos_arg[[#This Row],[Moneda]]="USD",datos_arg[[#This Row],[Monto]],datos_arg[[#This Row],[Monto]]/datos_arg[[#This Row],[TC]]),0)</f>
        <v>10.277777777777779</v>
      </c>
      <c r="Y871" s="14"/>
    </row>
    <row r="872" spans="1:25" ht="15" customHeight="1" x14ac:dyDescent="0.25">
      <c r="A872" s="14">
        <f t="shared" si="13"/>
        <v>869</v>
      </c>
      <c r="B872" s="1">
        <v>43820</v>
      </c>
      <c r="C872" s="18">
        <f>+YEAR(datos_arg[[#This Row],[Fecha]])</f>
        <v>2019</v>
      </c>
      <c r="D872" s="18">
        <f>+MONTH(datos_arg[[#This Row],[Fecha]])</f>
        <v>12</v>
      </c>
      <c r="E872" s="14" t="s">
        <v>5358</v>
      </c>
      <c r="F872" s="14" t="s">
        <v>85</v>
      </c>
      <c r="G872" s="14"/>
      <c r="H872" s="14" t="s">
        <v>4114</v>
      </c>
      <c r="I872" s="14" t="s">
        <v>7132</v>
      </c>
      <c r="J872" s="14" t="s">
        <v>425</v>
      </c>
      <c r="K872" s="14"/>
      <c r="L872" s="14" t="s">
        <v>425</v>
      </c>
      <c r="M872" s="14" t="s">
        <v>941</v>
      </c>
      <c r="N872" s="14" t="s">
        <v>387</v>
      </c>
      <c r="O872" s="14" t="s">
        <v>386</v>
      </c>
      <c r="P872" s="14"/>
      <c r="Q872" s="14">
        <v>1</v>
      </c>
      <c r="R872" s="14" t="s">
        <v>85</v>
      </c>
      <c r="S872" s="14" t="s">
        <v>439</v>
      </c>
      <c r="T872" s="35">
        <v>500</v>
      </c>
      <c r="U872" s="14" t="s">
        <v>4</v>
      </c>
      <c r="V872" s="14">
        <v>72</v>
      </c>
      <c r="W872" s="16">
        <f>+IF(datos_arg[[#This Row],[Moneda]]="ARS",datos_arg[[#This Row],[Monto]],datos_arg[[#This Row],[Monto]]*datos_arg[[#This Row],[TC]])</f>
        <v>500</v>
      </c>
      <c r="X872" s="16">
        <f>IFERROR(IF(datos_arg[[#This Row],[Moneda]]="USD",datos_arg[[#This Row],[Monto]],datos_arg[[#This Row],[Monto]]/datos_arg[[#This Row],[TC]]),0)</f>
        <v>6.9444444444444446</v>
      </c>
      <c r="Y872" s="14"/>
    </row>
    <row r="873" spans="1:25" ht="15" customHeight="1" x14ac:dyDescent="0.25">
      <c r="A873" s="14">
        <f t="shared" si="13"/>
        <v>870</v>
      </c>
      <c r="B873" s="1">
        <v>43820</v>
      </c>
      <c r="C873" s="18">
        <f>+YEAR(datos_arg[[#This Row],[Fecha]])</f>
        <v>2019</v>
      </c>
      <c r="D873" s="18">
        <f>+MONTH(datos_arg[[#This Row],[Fecha]])</f>
        <v>12</v>
      </c>
      <c r="E873" s="14" t="s">
        <v>1015</v>
      </c>
      <c r="F873" s="14" t="s">
        <v>403</v>
      </c>
      <c r="G873" s="14" t="s">
        <v>5383</v>
      </c>
      <c r="H873" s="14" t="s">
        <v>6646</v>
      </c>
      <c r="I873" s="14" t="s">
        <v>7132</v>
      </c>
      <c r="J873" s="14" t="s">
        <v>425</v>
      </c>
      <c r="K873" s="14" t="s">
        <v>422</v>
      </c>
      <c r="L873" s="14" t="s">
        <v>422</v>
      </c>
      <c r="M873" s="14" t="s">
        <v>942</v>
      </c>
      <c r="N873" s="14" t="s">
        <v>387</v>
      </c>
      <c r="O873" s="14" t="s">
        <v>6684</v>
      </c>
      <c r="P873" s="14"/>
      <c r="Q873" s="14"/>
      <c r="R873" s="14" t="s">
        <v>5383</v>
      </c>
      <c r="S873" s="14" t="s">
        <v>439</v>
      </c>
      <c r="T873" s="35">
        <v>300</v>
      </c>
      <c r="U873" s="14" t="s">
        <v>4</v>
      </c>
      <c r="V873" s="14">
        <v>72</v>
      </c>
      <c r="W873" s="16">
        <f>+IF(datos_arg[[#This Row],[Moneda]]="ARS",datos_arg[[#This Row],[Monto]],datos_arg[[#This Row],[Monto]]*datos_arg[[#This Row],[TC]])</f>
        <v>300</v>
      </c>
      <c r="X873" s="16">
        <f>IFERROR(IF(datos_arg[[#This Row],[Moneda]]="USD",datos_arg[[#This Row],[Monto]],datos_arg[[#This Row],[Monto]]/datos_arg[[#This Row],[TC]]),0)</f>
        <v>4.166666666666667</v>
      </c>
      <c r="Y873" s="14"/>
    </row>
    <row r="874" spans="1:25" ht="15" customHeight="1" x14ac:dyDescent="0.25">
      <c r="A874" s="14">
        <f t="shared" si="13"/>
        <v>871</v>
      </c>
      <c r="B874" s="1">
        <v>43820</v>
      </c>
      <c r="C874" s="18">
        <f>+YEAR(datos_arg[[#This Row],[Fecha]])</f>
        <v>2019</v>
      </c>
      <c r="D874" s="18">
        <f>+MONTH(datos_arg[[#This Row],[Fecha]])</f>
        <v>12</v>
      </c>
      <c r="E874" s="14" t="s">
        <v>5358</v>
      </c>
      <c r="F874" s="14" t="s">
        <v>85</v>
      </c>
      <c r="G874" s="14"/>
      <c r="H874" s="14" t="s">
        <v>4114</v>
      </c>
      <c r="I874" s="14" t="s">
        <v>7132</v>
      </c>
      <c r="J874" s="14" t="s">
        <v>425</v>
      </c>
      <c r="K874" s="14"/>
      <c r="L874" s="14" t="s">
        <v>425</v>
      </c>
      <c r="M874" s="14" t="s">
        <v>534</v>
      </c>
      <c r="N874" s="14" t="s">
        <v>381</v>
      </c>
      <c r="O874" s="14" t="s">
        <v>380</v>
      </c>
      <c r="P874" s="14"/>
      <c r="Q874" s="14">
        <v>1</v>
      </c>
      <c r="R874" s="14" t="s">
        <v>85</v>
      </c>
      <c r="S874" s="14" t="s">
        <v>439</v>
      </c>
      <c r="T874" s="35">
        <v>3000</v>
      </c>
      <c r="U874" s="14" t="s">
        <v>4</v>
      </c>
      <c r="V874" s="14">
        <v>72</v>
      </c>
      <c r="W874" s="16">
        <f>+IF(datos_arg[[#This Row],[Moneda]]="ARS",datos_arg[[#This Row],[Monto]],datos_arg[[#This Row],[Monto]]*datos_arg[[#This Row],[TC]])</f>
        <v>3000</v>
      </c>
      <c r="X874" s="16">
        <f>IFERROR(IF(datos_arg[[#This Row],[Moneda]]="USD",datos_arg[[#This Row],[Monto]],datos_arg[[#This Row],[Monto]]/datos_arg[[#This Row],[TC]]),0)</f>
        <v>41.666666666666664</v>
      </c>
      <c r="Y874" s="14"/>
    </row>
    <row r="875" spans="1:25" ht="15" customHeight="1" x14ac:dyDescent="0.25">
      <c r="A875" s="14">
        <f t="shared" si="13"/>
        <v>872</v>
      </c>
      <c r="B875" s="1">
        <v>43820</v>
      </c>
      <c r="C875" s="18">
        <f>+YEAR(datos_arg[[#This Row],[Fecha]])</f>
        <v>2019</v>
      </c>
      <c r="D875" s="18">
        <f>+MONTH(datos_arg[[#This Row],[Fecha]])</f>
        <v>12</v>
      </c>
      <c r="E875" s="14" t="s">
        <v>5358</v>
      </c>
      <c r="F875" s="14" t="s">
        <v>85</v>
      </c>
      <c r="G875" s="14"/>
      <c r="H875" s="14" t="s">
        <v>7132</v>
      </c>
      <c r="I875" s="14" t="s">
        <v>7132</v>
      </c>
      <c r="J875" s="14" t="s">
        <v>425</v>
      </c>
      <c r="K875" s="14"/>
      <c r="L875" s="14" t="s">
        <v>425</v>
      </c>
      <c r="M875" s="14" t="s">
        <v>408</v>
      </c>
      <c r="N875" s="14" t="s">
        <v>372</v>
      </c>
      <c r="O875" s="14" t="s">
        <v>371</v>
      </c>
      <c r="P875" s="14"/>
      <c r="Q875" s="14">
        <v>1</v>
      </c>
      <c r="R875" s="14" t="s">
        <v>85</v>
      </c>
      <c r="S875" s="14" t="s">
        <v>439</v>
      </c>
      <c r="T875" s="35">
        <v>440</v>
      </c>
      <c r="U875" s="14" t="s">
        <v>4</v>
      </c>
      <c r="V875" s="14">
        <v>72</v>
      </c>
      <c r="W875" s="16">
        <f>+IF(datos_arg[[#This Row],[Moneda]]="ARS",datos_arg[[#This Row],[Monto]],datos_arg[[#This Row],[Monto]]*datos_arg[[#This Row],[TC]])</f>
        <v>440</v>
      </c>
      <c r="X875" s="16">
        <f>IFERROR(IF(datos_arg[[#This Row],[Moneda]]="USD",datos_arg[[#This Row],[Monto]],datos_arg[[#This Row],[Monto]]/datos_arg[[#This Row],[TC]]),0)</f>
        <v>6.1111111111111107</v>
      </c>
      <c r="Y875" s="14"/>
    </row>
    <row r="876" spans="1:25" ht="15" customHeight="1" x14ac:dyDescent="0.25">
      <c r="A876" s="14">
        <f t="shared" si="13"/>
        <v>873</v>
      </c>
      <c r="B876" s="1">
        <v>43820</v>
      </c>
      <c r="C876" s="18">
        <f>+YEAR(datos_arg[[#This Row],[Fecha]])</f>
        <v>2019</v>
      </c>
      <c r="D876" s="18">
        <f>+MONTH(datos_arg[[#This Row],[Fecha]])</f>
        <v>12</v>
      </c>
      <c r="E876" s="14" t="s">
        <v>1015</v>
      </c>
      <c r="F876" s="14" t="s">
        <v>403</v>
      </c>
      <c r="G876" s="14" t="s">
        <v>5383</v>
      </c>
      <c r="H876" s="14" t="s">
        <v>8103</v>
      </c>
      <c r="I876" s="14" t="s">
        <v>8104</v>
      </c>
      <c r="J876" s="14" t="s">
        <v>482</v>
      </c>
      <c r="K876" s="14" t="s">
        <v>420</v>
      </c>
      <c r="L876" s="14" t="s">
        <v>426</v>
      </c>
      <c r="M876" s="14" t="s">
        <v>936</v>
      </c>
      <c r="N876" s="14" t="s">
        <v>937</v>
      </c>
      <c r="O876" s="14" t="s">
        <v>368</v>
      </c>
      <c r="P876" s="14"/>
      <c r="Q876" s="14"/>
      <c r="R876" s="14" t="s">
        <v>5383</v>
      </c>
      <c r="S876" s="14" t="s">
        <v>439</v>
      </c>
      <c r="T876" s="35">
        <v>5500</v>
      </c>
      <c r="U876" s="14" t="s">
        <v>4</v>
      </c>
      <c r="V876" s="14">
        <v>72</v>
      </c>
      <c r="W876" s="16">
        <f>+IF(datos_arg[[#This Row],[Moneda]]="ARS",datos_arg[[#This Row],[Monto]],datos_arg[[#This Row],[Monto]]*datos_arg[[#This Row],[TC]])</f>
        <v>5500</v>
      </c>
      <c r="X876" s="16">
        <f>IFERROR(IF(datos_arg[[#This Row],[Moneda]]="USD",datos_arg[[#This Row],[Monto]],datos_arg[[#This Row],[Monto]]/datos_arg[[#This Row],[TC]]),0)</f>
        <v>76.388888888888886</v>
      </c>
      <c r="Y876" s="14"/>
    </row>
    <row r="877" spans="1:25" ht="15" customHeight="1" x14ac:dyDescent="0.25">
      <c r="A877" s="14">
        <f t="shared" si="13"/>
        <v>874</v>
      </c>
      <c r="B877" s="1">
        <v>43820</v>
      </c>
      <c r="C877" s="18">
        <f>+YEAR(datos_arg[[#This Row],[Fecha]])</f>
        <v>2019</v>
      </c>
      <c r="D877" s="18">
        <f>+MONTH(datos_arg[[#This Row],[Fecha]])</f>
        <v>12</v>
      </c>
      <c r="E877" s="14" t="s">
        <v>5358</v>
      </c>
      <c r="F877" s="14" t="s">
        <v>4108</v>
      </c>
      <c r="G877" s="14"/>
      <c r="H877" s="14" t="s">
        <v>6646</v>
      </c>
      <c r="I877" s="14" t="s">
        <v>7132</v>
      </c>
      <c r="J877" s="14" t="s">
        <v>425</v>
      </c>
      <c r="K877" s="14" t="s">
        <v>421</v>
      </c>
      <c r="L877" s="14" t="s">
        <v>421</v>
      </c>
      <c r="M877" s="14" t="s">
        <v>423</v>
      </c>
      <c r="N877" s="14" t="s">
        <v>1457</v>
      </c>
      <c r="O877" s="14" t="s">
        <v>333</v>
      </c>
      <c r="P877" s="14"/>
      <c r="Q877" s="14"/>
      <c r="R877" s="14" t="s">
        <v>4108</v>
      </c>
      <c r="S877" s="14" t="s">
        <v>439</v>
      </c>
      <c r="T877" s="35">
        <v>4000</v>
      </c>
      <c r="U877" s="14" t="s">
        <v>4</v>
      </c>
      <c r="V877" s="14">
        <v>72</v>
      </c>
      <c r="W877" s="16">
        <f>+IF(datos_arg[[#This Row],[Moneda]]="ARS",datos_arg[[#This Row],[Monto]],datos_arg[[#This Row],[Monto]]*datos_arg[[#This Row],[TC]])</f>
        <v>4000</v>
      </c>
      <c r="X877" s="16">
        <f>IFERROR(IF(datos_arg[[#This Row],[Moneda]]="USD",datos_arg[[#This Row],[Monto]],datos_arg[[#This Row],[Monto]]/datos_arg[[#This Row],[TC]]),0)</f>
        <v>55.555555555555557</v>
      </c>
      <c r="Y877" s="14"/>
    </row>
    <row r="878" spans="1:25" ht="15" customHeight="1" x14ac:dyDescent="0.25">
      <c r="A878" s="14">
        <f t="shared" si="13"/>
        <v>875</v>
      </c>
      <c r="B878" s="1">
        <v>43820</v>
      </c>
      <c r="C878" s="18">
        <f>+YEAR(datos_arg[[#This Row],[Fecha]])</f>
        <v>2019</v>
      </c>
      <c r="D878" s="18">
        <f>+MONTH(datos_arg[[#This Row],[Fecha]])</f>
        <v>12</v>
      </c>
      <c r="E878" s="14" t="s">
        <v>1015</v>
      </c>
      <c r="F878" s="14" t="s">
        <v>430</v>
      </c>
      <c r="G878" s="14"/>
      <c r="H878" s="14" t="s">
        <v>7132</v>
      </c>
      <c r="I878" s="14" t="s">
        <v>7132</v>
      </c>
      <c r="J878" s="14" t="s">
        <v>425</v>
      </c>
      <c r="K878" s="14"/>
      <c r="L878" s="14" t="s">
        <v>425</v>
      </c>
      <c r="M878" s="14" t="s">
        <v>3961</v>
      </c>
      <c r="N878" s="14" t="s">
        <v>169</v>
      </c>
      <c r="O878" s="14" t="s">
        <v>375</v>
      </c>
      <c r="P878" s="14"/>
      <c r="Q878" s="14"/>
      <c r="R878" s="14" t="s">
        <v>430</v>
      </c>
      <c r="S878" s="14" t="s">
        <v>439</v>
      </c>
      <c r="T878" s="35">
        <v>2100</v>
      </c>
      <c r="U878" s="14" t="s">
        <v>4</v>
      </c>
      <c r="V878" s="14">
        <v>72</v>
      </c>
      <c r="W878" s="16">
        <f>+IF(datos_arg[[#This Row],[Moneda]]="ARS",datos_arg[[#This Row],[Monto]],datos_arg[[#This Row],[Monto]]*datos_arg[[#This Row],[TC]])</f>
        <v>2100</v>
      </c>
      <c r="X878" s="16">
        <f>IFERROR(IF(datos_arg[[#This Row],[Moneda]]="USD",datos_arg[[#This Row],[Monto]],datos_arg[[#This Row],[Monto]]/datos_arg[[#This Row],[TC]]),0)</f>
        <v>29.166666666666668</v>
      </c>
      <c r="Y878" s="14"/>
    </row>
    <row r="879" spans="1:25" ht="15" customHeight="1" x14ac:dyDescent="0.25">
      <c r="A879" s="14">
        <f t="shared" si="13"/>
        <v>876</v>
      </c>
      <c r="B879" s="1">
        <v>43820</v>
      </c>
      <c r="C879" s="18">
        <f>+YEAR(datos_arg[[#This Row],[Fecha]])</f>
        <v>2019</v>
      </c>
      <c r="D879" s="18">
        <f>+MONTH(datos_arg[[#This Row],[Fecha]])</f>
        <v>12</v>
      </c>
      <c r="E879" s="14" t="s">
        <v>1015</v>
      </c>
      <c r="F879" s="14" t="s">
        <v>430</v>
      </c>
      <c r="G879" s="14"/>
      <c r="H879" s="14" t="s">
        <v>7132</v>
      </c>
      <c r="I879" s="14" t="s">
        <v>7132</v>
      </c>
      <c r="J879" s="14" t="s">
        <v>425</v>
      </c>
      <c r="K879" s="14"/>
      <c r="L879" s="14" t="s">
        <v>425</v>
      </c>
      <c r="M879" s="14" t="s">
        <v>361</v>
      </c>
      <c r="N879" s="14" t="s">
        <v>361</v>
      </c>
      <c r="O879" s="14" t="s">
        <v>87</v>
      </c>
      <c r="P879" s="14"/>
      <c r="Q879" s="14"/>
      <c r="R879" s="14" t="s">
        <v>430</v>
      </c>
      <c r="S879" s="14" t="s">
        <v>439</v>
      </c>
      <c r="T879" s="35">
        <v>350</v>
      </c>
      <c r="U879" s="14" t="s">
        <v>4</v>
      </c>
      <c r="V879" s="14">
        <v>72</v>
      </c>
      <c r="W879" s="16">
        <f>+IF(datos_arg[[#This Row],[Moneda]]="ARS",datos_arg[[#This Row],[Monto]],datos_arg[[#This Row],[Monto]]*datos_arg[[#This Row],[TC]])</f>
        <v>350</v>
      </c>
      <c r="X879" s="16">
        <f>IFERROR(IF(datos_arg[[#This Row],[Moneda]]="USD",datos_arg[[#This Row],[Monto]],datos_arg[[#This Row],[Monto]]/datos_arg[[#This Row],[TC]]),0)</f>
        <v>4.8611111111111107</v>
      </c>
      <c r="Y879" s="14"/>
    </row>
    <row r="880" spans="1:25" ht="15" customHeight="1" x14ac:dyDescent="0.25">
      <c r="A880" s="14">
        <f t="shared" si="13"/>
        <v>877</v>
      </c>
      <c r="B880" s="1">
        <v>43820</v>
      </c>
      <c r="C880" s="18">
        <f>+YEAR(datos_arg[[#This Row],[Fecha]])</f>
        <v>2019</v>
      </c>
      <c r="D880" s="18">
        <f>+MONTH(datos_arg[[#This Row],[Fecha]])</f>
        <v>12</v>
      </c>
      <c r="E880" s="14" t="s">
        <v>1015</v>
      </c>
      <c r="F880" s="14" t="s">
        <v>430</v>
      </c>
      <c r="G880" s="14"/>
      <c r="H880" s="14" t="s">
        <v>7132</v>
      </c>
      <c r="I880" s="14" t="s">
        <v>7132</v>
      </c>
      <c r="J880" s="14" t="s">
        <v>425</v>
      </c>
      <c r="K880" s="14"/>
      <c r="L880" s="14" t="s">
        <v>425</v>
      </c>
      <c r="M880" s="14" t="s">
        <v>57</v>
      </c>
      <c r="N880" s="14" t="s">
        <v>57</v>
      </c>
      <c r="O880" s="14" t="s">
        <v>501</v>
      </c>
      <c r="P880" s="14"/>
      <c r="Q880" s="14"/>
      <c r="R880" s="14" t="s">
        <v>430</v>
      </c>
      <c r="S880" s="14" t="s">
        <v>439</v>
      </c>
      <c r="T880" s="35">
        <v>1000</v>
      </c>
      <c r="U880" s="14" t="s">
        <v>4</v>
      </c>
      <c r="V880" s="14">
        <v>72</v>
      </c>
      <c r="W880" s="16">
        <f>+IF(datos_arg[[#This Row],[Moneda]]="ARS",datos_arg[[#This Row],[Monto]],datos_arg[[#This Row],[Monto]]*datos_arg[[#This Row],[TC]])</f>
        <v>1000</v>
      </c>
      <c r="X880" s="16">
        <f>IFERROR(IF(datos_arg[[#This Row],[Moneda]]="USD",datos_arg[[#This Row],[Monto]],datos_arg[[#This Row],[Monto]]/datos_arg[[#This Row],[TC]]),0)</f>
        <v>13.888888888888889</v>
      </c>
      <c r="Y880" s="14"/>
    </row>
    <row r="881" spans="1:25" ht="15" customHeight="1" x14ac:dyDescent="0.25">
      <c r="A881" s="14">
        <f t="shared" si="13"/>
        <v>878</v>
      </c>
      <c r="B881" s="1">
        <v>43820</v>
      </c>
      <c r="C881" s="18">
        <f>+YEAR(datos_arg[[#This Row],[Fecha]])</f>
        <v>2019</v>
      </c>
      <c r="D881" s="18">
        <f>+MONTH(datos_arg[[#This Row],[Fecha]])</f>
        <v>12</v>
      </c>
      <c r="E881" s="14" t="s">
        <v>5358</v>
      </c>
      <c r="F881" s="14" t="s">
        <v>4109</v>
      </c>
      <c r="G881" s="14"/>
      <c r="H881" s="14" t="s">
        <v>8103</v>
      </c>
      <c r="I881" s="14" t="s">
        <v>8104</v>
      </c>
      <c r="J881" s="14" t="s">
        <v>482</v>
      </c>
      <c r="K881" s="14" t="s">
        <v>420</v>
      </c>
      <c r="L881" s="14" t="s">
        <v>426</v>
      </c>
      <c r="M881" s="14" t="s">
        <v>5366</v>
      </c>
      <c r="N881" s="14" t="s">
        <v>927</v>
      </c>
      <c r="O881" s="14" t="s">
        <v>357</v>
      </c>
      <c r="P881" s="14"/>
      <c r="Q881" s="14"/>
      <c r="R881" s="14" t="s">
        <v>4109</v>
      </c>
      <c r="S881" s="14" t="s">
        <v>439</v>
      </c>
      <c r="T881" s="35">
        <v>17000</v>
      </c>
      <c r="U881" s="14" t="s">
        <v>4</v>
      </c>
      <c r="V881" s="14">
        <v>72</v>
      </c>
      <c r="W881" s="16">
        <f>+IF(datos_arg[[#This Row],[Moneda]]="ARS",datos_arg[[#This Row],[Monto]],datos_arg[[#This Row],[Monto]]*datos_arg[[#This Row],[TC]])</f>
        <v>17000</v>
      </c>
      <c r="X881" s="16">
        <f>IFERROR(IF(datos_arg[[#This Row],[Moneda]]="USD",datos_arg[[#This Row],[Monto]],datos_arg[[#This Row],[Monto]]/datos_arg[[#This Row],[TC]]),0)</f>
        <v>236.11111111111111</v>
      </c>
      <c r="Y881" s="14"/>
    </row>
    <row r="882" spans="1:25" ht="15" customHeight="1" x14ac:dyDescent="0.25">
      <c r="A882" s="14">
        <f t="shared" si="13"/>
        <v>879</v>
      </c>
      <c r="B882" s="1">
        <v>43820</v>
      </c>
      <c r="C882" s="18">
        <f>+YEAR(datos_arg[[#This Row],[Fecha]])</f>
        <v>2019</v>
      </c>
      <c r="D882" s="18">
        <f>+MONTH(datos_arg[[#This Row],[Fecha]])</f>
        <v>12</v>
      </c>
      <c r="E882" s="14" t="s">
        <v>5358</v>
      </c>
      <c r="F882" s="14" t="s">
        <v>4108</v>
      </c>
      <c r="G882" s="14"/>
      <c r="H882" s="14" t="s">
        <v>8103</v>
      </c>
      <c r="I882" s="14" t="s">
        <v>8104</v>
      </c>
      <c r="J882" s="14" t="s">
        <v>482</v>
      </c>
      <c r="K882" s="14" t="s">
        <v>420</v>
      </c>
      <c r="L882" s="14" t="s">
        <v>426</v>
      </c>
      <c r="M882" s="14" t="s">
        <v>927</v>
      </c>
      <c r="N882" s="14" t="s">
        <v>927</v>
      </c>
      <c r="O882" s="14" t="s">
        <v>928</v>
      </c>
      <c r="P882" s="14"/>
      <c r="Q882" s="14"/>
      <c r="R882" s="14" t="s">
        <v>4108</v>
      </c>
      <c r="S882" s="14" t="s">
        <v>439</v>
      </c>
      <c r="T882" s="35">
        <v>10000</v>
      </c>
      <c r="U882" s="14" t="s">
        <v>4</v>
      </c>
      <c r="V882" s="14">
        <v>72</v>
      </c>
      <c r="W882" s="16">
        <f>+IF(datos_arg[[#This Row],[Moneda]]="ARS",datos_arg[[#This Row],[Monto]],datos_arg[[#This Row],[Monto]]*datos_arg[[#This Row],[TC]])</f>
        <v>10000</v>
      </c>
      <c r="X882" s="16">
        <f>IFERROR(IF(datos_arg[[#This Row],[Moneda]]="USD",datos_arg[[#This Row],[Monto]],datos_arg[[#This Row],[Monto]]/datos_arg[[#This Row],[TC]]),0)</f>
        <v>138.88888888888889</v>
      </c>
      <c r="Y882" s="14"/>
    </row>
    <row r="883" spans="1:25" ht="15" customHeight="1" x14ac:dyDescent="0.25">
      <c r="A883" s="14">
        <f t="shared" si="13"/>
        <v>880</v>
      </c>
      <c r="B883" s="1">
        <v>43820</v>
      </c>
      <c r="C883" s="18">
        <f>+YEAR(datos_arg[[#This Row],[Fecha]])</f>
        <v>2019</v>
      </c>
      <c r="D883" s="18">
        <f>+MONTH(datos_arg[[#This Row],[Fecha]])</f>
        <v>12</v>
      </c>
      <c r="E883" s="14" t="s">
        <v>617</v>
      </c>
      <c r="F883" s="14" t="s">
        <v>8101</v>
      </c>
      <c r="G883" s="14"/>
      <c r="H883" s="14" t="s">
        <v>8103</v>
      </c>
      <c r="I883" s="14" t="s">
        <v>8104</v>
      </c>
      <c r="J883" s="14" t="s">
        <v>472</v>
      </c>
      <c r="K883" s="14" t="s">
        <v>421</v>
      </c>
      <c r="L883" s="14" t="s">
        <v>421</v>
      </c>
      <c r="M883" s="14" t="s">
        <v>719</v>
      </c>
      <c r="N883" s="14" t="s">
        <v>383</v>
      </c>
      <c r="O883" s="14" t="s">
        <v>382</v>
      </c>
      <c r="P883" s="14"/>
      <c r="Q883" s="14">
        <v>1</v>
      </c>
      <c r="R883" s="14" t="s">
        <v>8101</v>
      </c>
      <c r="S883" s="14" t="s">
        <v>439</v>
      </c>
      <c r="T883" s="35">
        <v>2100</v>
      </c>
      <c r="U883" s="14" t="s">
        <v>4</v>
      </c>
      <c r="V883" s="14">
        <v>72</v>
      </c>
      <c r="W883" s="16">
        <f>+IF(datos_arg[[#This Row],[Moneda]]="ARS",datos_arg[[#This Row],[Monto]],datos_arg[[#This Row],[Monto]]*datos_arg[[#This Row],[TC]])</f>
        <v>2100</v>
      </c>
      <c r="X883" s="16">
        <f>IFERROR(IF(datos_arg[[#This Row],[Moneda]]="USD",datos_arg[[#This Row],[Monto]],datos_arg[[#This Row],[Monto]]/datos_arg[[#This Row],[TC]]),0)</f>
        <v>29.166666666666668</v>
      </c>
      <c r="Y883" s="14"/>
    </row>
    <row r="884" spans="1:25" ht="15" customHeight="1" x14ac:dyDescent="0.25">
      <c r="A884" s="14">
        <f t="shared" si="13"/>
        <v>881</v>
      </c>
      <c r="B884" s="1">
        <v>43820</v>
      </c>
      <c r="C884" s="18">
        <f>+YEAR(datos_arg[[#This Row],[Fecha]])</f>
        <v>2019</v>
      </c>
      <c r="D884" s="18">
        <f>+MONTH(datos_arg[[#This Row],[Fecha]])</f>
        <v>12</v>
      </c>
      <c r="E884" s="14" t="s">
        <v>1015</v>
      </c>
      <c r="F884" s="14" t="s">
        <v>430</v>
      </c>
      <c r="G884" s="14"/>
      <c r="H884" s="14" t="s">
        <v>7132</v>
      </c>
      <c r="I884" s="14" t="s">
        <v>7132</v>
      </c>
      <c r="J884" s="14" t="s">
        <v>425</v>
      </c>
      <c r="K884" s="14"/>
      <c r="L884" s="14" t="s">
        <v>425</v>
      </c>
      <c r="M884" s="14" t="s">
        <v>102</v>
      </c>
      <c r="N884" s="14" t="s">
        <v>102</v>
      </c>
      <c r="O884" s="14" t="s">
        <v>388</v>
      </c>
      <c r="P884" s="14"/>
      <c r="Q884" s="14"/>
      <c r="R884" s="14" t="s">
        <v>430</v>
      </c>
      <c r="S884" s="14" t="s">
        <v>439</v>
      </c>
      <c r="T884" s="35">
        <v>4800</v>
      </c>
      <c r="U884" s="14" t="s">
        <v>4</v>
      </c>
      <c r="V884" s="14">
        <v>72</v>
      </c>
      <c r="W884" s="16">
        <f>+IF(datos_arg[[#This Row],[Moneda]]="ARS",datos_arg[[#This Row],[Monto]],datos_arg[[#This Row],[Monto]]*datos_arg[[#This Row],[TC]])</f>
        <v>4800</v>
      </c>
      <c r="X884" s="16">
        <f>IFERROR(IF(datos_arg[[#This Row],[Moneda]]="USD",datos_arg[[#This Row],[Monto]],datos_arg[[#This Row],[Monto]]/datos_arg[[#This Row],[TC]]),0)</f>
        <v>66.666666666666671</v>
      </c>
      <c r="Y884" s="14"/>
    </row>
    <row r="885" spans="1:25" ht="15" customHeight="1" x14ac:dyDescent="0.25">
      <c r="A885" s="14">
        <f t="shared" si="13"/>
        <v>882</v>
      </c>
      <c r="B885" s="1">
        <v>43820</v>
      </c>
      <c r="C885" s="18">
        <f>+YEAR(datos_arg[[#This Row],[Fecha]])</f>
        <v>2019</v>
      </c>
      <c r="D885" s="18">
        <f>+MONTH(datos_arg[[#This Row],[Fecha]])</f>
        <v>12</v>
      </c>
      <c r="E885" s="14" t="s">
        <v>1015</v>
      </c>
      <c r="F885" s="14" t="s">
        <v>403</v>
      </c>
      <c r="G885" s="14" t="s">
        <v>970</v>
      </c>
      <c r="H885" s="14" t="s">
        <v>7132</v>
      </c>
      <c r="I885" s="14" t="s">
        <v>7132</v>
      </c>
      <c r="J885" s="14" t="s">
        <v>425</v>
      </c>
      <c r="K885" s="14"/>
      <c r="L885" s="14" t="s">
        <v>425</v>
      </c>
      <c r="M885" s="14" t="s">
        <v>493</v>
      </c>
      <c r="N885" s="14" t="s">
        <v>741</v>
      </c>
      <c r="O885" s="14" t="s">
        <v>929</v>
      </c>
      <c r="P885" s="14"/>
      <c r="Q885" s="14"/>
      <c r="R885" s="14" t="s">
        <v>970</v>
      </c>
      <c r="S885" s="14" t="s">
        <v>439</v>
      </c>
      <c r="T885" s="35">
        <v>1500</v>
      </c>
      <c r="U885" s="14" t="s">
        <v>4</v>
      </c>
      <c r="V885" s="14">
        <v>72</v>
      </c>
      <c r="W885" s="16">
        <f>+IF(datos_arg[[#This Row],[Moneda]]="ARS",datos_arg[[#This Row],[Monto]],datos_arg[[#This Row],[Monto]]*datos_arg[[#This Row],[TC]])</f>
        <v>1500</v>
      </c>
      <c r="X885" s="16">
        <f>IFERROR(IF(datos_arg[[#This Row],[Moneda]]="USD",datos_arg[[#This Row],[Monto]],datos_arg[[#This Row],[Monto]]/datos_arg[[#This Row],[TC]]),0)</f>
        <v>20.833333333333332</v>
      </c>
      <c r="Y885" s="14"/>
    </row>
    <row r="886" spans="1:25" ht="15" customHeight="1" x14ac:dyDescent="0.25">
      <c r="A886" s="14">
        <f t="shared" si="13"/>
        <v>883</v>
      </c>
      <c r="B886" s="1">
        <v>43820</v>
      </c>
      <c r="C886" s="18">
        <f>+YEAR(datos_arg[[#This Row],[Fecha]])</f>
        <v>2019</v>
      </c>
      <c r="D886" s="18">
        <f>+MONTH(datos_arg[[#This Row],[Fecha]])</f>
        <v>12</v>
      </c>
      <c r="E886" s="14" t="s">
        <v>1015</v>
      </c>
      <c r="F886" s="14" t="s">
        <v>430</v>
      </c>
      <c r="G886" s="14"/>
      <c r="H886" s="14" t="s">
        <v>7132</v>
      </c>
      <c r="I886" s="14" t="s">
        <v>7132</v>
      </c>
      <c r="J886" s="14" t="s">
        <v>425</v>
      </c>
      <c r="K886" s="14"/>
      <c r="L886" s="14" t="s">
        <v>425</v>
      </c>
      <c r="M886" s="14" t="s">
        <v>60</v>
      </c>
      <c r="N886" s="14" t="s">
        <v>26</v>
      </c>
      <c r="O886" s="14"/>
      <c r="P886" s="14"/>
      <c r="Q886" s="14"/>
      <c r="R886" s="14" t="s">
        <v>430</v>
      </c>
      <c r="S886" s="14" t="s">
        <v>439</v>
      </c>
      <c r="T886" s="35">
        <v>2100</v>
      </c>
      <c r="U886" s="14" t="s">
        <v>4</v>
      </c>
      <c r="V886" s="14">
        <v>72</v>
      </c>
      <c r="W886" s="16">
        <f>+IF(datos_arg[[#This Row],[Moneda]]="ARS",datos_arg[[#This Row],[Monto]],datos_arg[[#This Row],[Monto]]*datos_arg[[#This Row],[TC]])</f>
        <v>2100</v>
      </c>
      <c r="X886" s="16">
        <f>IFERROR(IF(datos_arg[[#This Row],[Moneda]]="USD",datos_arg[[#This Row],[Monto]],datos_arg[[#This Row],[Monto]]/datos_arg[[#This Row],[TC]]),0)</f>
        <v>29.166666666666668</v>
      </c>
      <c r="Y886" s="14"/>
    </row>
    <row r="887" spans="1:25" ht="15" customHeight="1" x14ac:dyDescent="0.25">
      <c r="A887" s="14">
        <f t="shared" si="13"/>
        <v>884</v>
      </c>
      <c r="B887" s="1">
        <v>43820</v>
      </c>
      <c r="C887" s="18">
        <f>+YEAR(datos_arg[[#This Row],[Fecha]])</f>
        <v>2019</v>
      </c>
      <c r="D887" s="18">
        <f>+MONTH(datos_arg[[#This Row],[Fecha]])</f>
        <v>12</v>
      </c>
      <c r="E887" s="14" t="s">
        <v>1015</v>
      </c>
      <c r="F887" s="14" t="s">
        <v>430</v>
      </c>
      <c r="G887" s="14"/>
      <c r="H887" s="14" t="s">
        <v>7132</v>
      </c>
      <c r="I887" s="14" t="s">
        <v>7132</v>
      </c>
      <c r="J887" s="14" t="s">
        <v>425</v>
      </c>
      <c r="K887" s="14"/>
      <c r="L887" s="14" t="s">
        <v>425</v>
      </c>
      <c r="M887" s="14" t="s">
        <v>60</v>
      </c>
      <c r="N887" s="14" t="s">
        <v>26</v>
      </c>
      <c r="O887" s="14" t="s">
        <v>930</v>
      </c>
      <c r="P887" s="14"/>
      <c r="Q887" s="14"/>
      <c r="R887" s="14" t="s">
        <v>430</v>
      </c>
      <c r="S887" s="14" t="s">
        <v>439</v>
      </c>
      <c r="T887" s="35">
        <v>5000</v>
      </c>
      <c r="U887" s="14" t="s">
        <v>4</v>
      </c>
      <c r="V887" s="14">
        <v>72</v>
      </c>
      <c r="W887" s="16">
        <f>+IF(datos_arg[[#This Row],[Moneda]]="ARS",datos_arg[[#This Row],[Monto]],datos_arg[[#This Row],[Monto]]*datos_arg[[#This Row],[TC]])</f>
        <v>5000</v>
      </c>
      <c r="X887" s="16">
        <f>IFERROR(IF(datos_arg[[#This Row],[Moneda]]="USD",datos_arg[[#This Row],[Monto]],datos_arg[[#This Row],[Monto]]/datos_arg[[#This Row],[TC]]),0)</f>
        <v>69.444444444444443</v>
      </c>
      <c r="Y887" s="14"/>
    </row>
    <row r="888" spans="1:25" ht="15" customHeight="1" x14ac:dyDescent="0.25">
      <c r="A888" s="14">
        <f t="shared" si="13"/>
        <v>885</v>
      </c>
      <c r="B888" s="1">
        <v>43821</v>
      </c>
      <c r="C888" s="18">
        <f>+YEAR(datos_arg[[#This Row],[Fecha]])</f>
        <v>2019</v>
      </c>
      <c r="D888" s="18">
        <f>+MONTH(datos_arg[[#This Row],[Fecha]])</f>
        <v>12</v>
      </c>
      <c r="E888" s="14" t="s">
        <v>1015</v>
      </c>
      <c r="F888" s="14" t="s">
        <v>403</v>
      </c>
      <c r="G888" s="14" t="s">
        <v>5383</v>
      </c>
      <c r="H888" s="14" t="s">
        <v>4114</v>
      </c>
      <c r="I888" s="14" t="s">
        <v>7132</v>
      </c>
      <c r="J888" s="14" t="s">
        <v>425</v>
      </c>
      <c r="K888" s="14"/>
      <c r="L888" s="14" t="s">
        <v>425</v>
      </c>
      <c r="M888" s="14" t="s">
        <v>158</v>
      </c>
      <c r="N888" s="14" t="s">
        <v>58</v>
      </c>
      <c r="O888" s="14" t="s">
        <v>390</v>
      </c>
      <c r="P888" s="14"/>
      <c r="Q888" s="14"/>
      <c r="R888" s="14" t="s">
        <v>5383</v>
      </c>
      <c r="S888" s="14" t="s">
        <v>439</v>
      </c>
      <c r="T888" s="35">
        <v>21210</v>
      </c>
      <c r="U888" s="14" t="s">
        <v>4</v>
      </c>
      <c r="V888" s="14">
        <v>72</v>
      </c>
      <c r="W888" s="16">
        <f>+IF(datos_arg[[#This Row],[Moneda]]="ARS",datos_arg[[#This Row],[Monto]],datos_arg[[#This Row],[Monto]]*datos_arg[[#This Row],[TC]])</f>
        <v>21210</v>
      </c>
      <c r="X888" s="16">
        <f>IFERROR(IF(datos_arg[[#This Row],[Moneda]]="USD",datos_arg[[#This Row],[Monto]],datos_arg[[#This Row],[Monto]]/datos_arg[[#This Row],[TC]]),0)</f>
        <v>294.58333333333331</v>
      </c>
      <c r="Y888" s="14"/>
    </row>
    <row r="889" spans="1:25" ht="15" customHeight="1" x14ac:dyDescent="0.25">
      <c r="A889" s="14">
        <f t="shared" si="13"/>
        <v>886</v>
      </c>
      <c r="B889" s="1">
        <v>43821</v>
      </c>
      <c r="C889" s="18">
        <f>+YEAR(datos_arg[[#This Row],[Fecha]])</f>
        <v>2019</v>
      </c>
      <c r="D889" s="18">
        <f>+MONTH(datos_arg[[#This Row],[Fecha]])</f>
        <v>12</v>
      </c>
      <c r="E889" s="14" t="s">
        <v>1015</v>
      </c>
      <c r="F889" s="14" t="s">
        <v>403</v>
      </c>
      <c r="G889" s="14" t="s">
        <v>5383</v>
      </c>
      <c r="H889" s="14" t="s">
        <v>6646</v>
      </c>
      <c r="I889" s="14" t="s">
        <v>7132</v>
      </c>
      <c r="J889" s="14" t="s">
        <v>425</v>
      </c>
      <c r="K889" s="14"/>
      <c r="L889" s="14" t="s">
        <v>425</v>
      </c>
      <c r="M889" s="14" t="s">
        <v>944</v>
      </c>
      <c r="N889" s="14" t="s">
        <v>58</v>
      </c>
      <c r="O889" s="14" t="s">
        <v>391</v>
      </c>
      <c r="P889" s="14"/>
      <c r="Q889" s="14"/>
      <c r="R889" s="14" t="s">
        <v>5383</v>
      </c>
      <c r="S889" s="14" t="s">
        <v>439</v>
      </c>
      <c r="T889" s="35">
        <v>1000</v>
      </c>
      <c r="U889" s="14" t="s">
        <v>4</v>
      </c>
      <c r="V889" s="14">
        <v>72</v>
      </c>
      <c r="W889" s="16">
        <f>+IF(datos_arg[[#This Row],[Moneda]]="ARS",datos_arg[[#This Row],[Monto]],datos_arg[[#This Row],[Monto]]*datos_arg[[#This Row],[TC]])</f>
        <v>1000</v>
      </c>
      <c r="X889" s="16">
        <f>IFERROR(IF(datos_arg[[#This Row],[Moneda]]="USD",datos_arg[[#This Row],[Monto]],datos_arg[[#This Row],[Monto]]/datos_arg[[#This Row],[TC]]),0)</f>
        <v>13.888888888888889</v>
      </c>
      <c r="Y889" s="14"/>
    </row>
    <row r="890" spans="1:25" ht="15" customHeight="1" x14ac:dyDescent="0.25">
      <c r="A890" s="14">
        <f t="shared" si="13"/>
        <v>887</v>
      </c>
      <c r="B890" s="1">
        <v>43821</v>
      </c>
      <c r="C890" s="18">
        <f>+YEAR(datos_arg[[#This Row],[Fecha]])</f>
        <v>2019</v>
      </c>
      <c r="D890" s="18">
        <f>+MONTH(datos_arg[[#This Row],[Fecha]])</f>
        <v>12</v>
      </c>
      <c r="E890" s="14" t="s">
        <v>1015</v>
      </c>
      <c r="F890" s="14" t="s">
        <v>403</v>
      </c>
      <c r="G890" s="14" t="s">
        <v>970</v>
      </c>
      <c r="H890" s="14" t="s">
        <v>7132</v>
      </c>
      <c r="I890" s="14" t="s">
        <v>7132</v>
      </c>
      <c r="J890" s="14" t="s">
        <v>425</v>
      </c>
      <c r="K890" s="14"/>
      <c r="L890" s="14" t="s">
        <v>425</v>
      </c>
      <c r="M890" s="14" t="s">
        <v>755</v>
      </c>
      <c r="N890" s="14" t="s">
        <v>18</v>
      </c>
      <c r="O890" s="14" t="s">
        <v>392</v>
      </c>
      <c r="P890" s="14"/>
      <c r="Q890" s="14"/>
      <c r="R890" s="14" t="s">
        <v>970</v>
      </c>
      <c r="S890" s="14" t="s">
        <v>439</v>
      </c>
      <c r="T890" s="35">
        <v>5000</v>
      </c>
      <c r="U890" s="14" t="s">
        <v>4</v>
      </c>
      <c r="V890" s="14">
        <v>72</v>
      </c>
      <c r="W890" s="16">
        <f>+IF(datos_arg[[#This Row],[Moneda]]="ARS",datos_arg[[#This Row],[Monto]],datos_arg[[#This Row],[Monto]]*datos_arg[[#This Row],[TC]])</f>
        <v>5000</v>
      </c>
      <c r="X890" s="16">
        <f>IFERROR(IF(datos_arg[[#This Row],[Moneda]]="USD",datos_arg[[#This Row],[Monto]],datos_arg[[#This Row],[Monto]]/datos_arg[[#This Row],[TC]]),0)</f>
        <v>69.444444444444443</v>
      </c>
      <c r="Y890" s="14"/>
    </row>
    <row r="891" spans="1:25" ht="15" customHeight="1" x14ac:dyDescent="0.25">
      <c r="A891" s="14">
        <f t="shared" si="13"/>
        <v>888</v>
      </c>
      <c r="B891" s="1">
        <v>43822</v>
      </c>
      <c r="C891" s="18">
        <f>+YEAR(datos_arg[[#This Row],[Fecha]])</f>
        <v>2019</v>
      </c>
      <c r="D891" s="18">
        <f>+MONTH(datos_arg[[#This Row],[Fecha]])</f>
        <v>12</v>
      </c>
      <c r="E891" s="14" t="s">
        <v>1015</v>
      </c>
      <c r="F891" s="14" t="s">
        <v>403</v>
      </c>
      <c r="G891" s="14" t="s">
        <v>970</v>
      </c>
      <c r="H891" s="14" t="s">
        <v>7132</v>
      </c>
      <c r="I891" s="14" t="s">
        <v>7132</v>
      </c>
      <c r="J891" s="14" t="s">
        <v>425</v>
      </c>
      <c r="K891" s="14"/>
      <c r="L891" s="14" t="s">
        <v>425</v>
      </c>
      <c r="M891" s="14" t="s">
        <v>493</v>
      </c>
      <c r="N891" s="14" t="s">
        <v>395</v>
      </c>
      <c r="O891" s="14"/>
      <c r="P891" s="14"/>
      <c r="Q891" s="14"/>
      <c r="R891" s="14" t="s">
        <v>970</v>
      </c>
      <c r="S891" s="14" t="s">
        <v>439</v>
      </c>
      <c r="T891" s="35">
        <v>5000</v>
      </c>
      <c r="U891" s="14" t="s">
        <v>4</v>
      </c>
      <c r="V891" s="14">
        <v>72</v>
      </c>
      <c r="W891" s="16">
        <f>+IF(datos_arg[[#This Row],[Moneda]]="ARS",datos_arg[[#This Row],[Monto]],datos_arg[[#This Row],[Monto]]*datos_arg[[#This Row],[TC]])</f>
        <v>5000</v>
      </c>
      <c r="X891" s="16">
        <f>IFERROR(IF(datos_arg[[#This Row],[Moneda]]="USD",datos_arg[[#This Row],[Monto]],datos_arg[[#This Row],[Monto]]/datos_arg[[#This Row],[TC]]),0)</f>
        <v>69.444444444444443</v>
      </c>
      <c r="Y891" s="14"/>
    </row>
    <row r="892" spans="1:25" ht="15" customHeight="1" x14ac:dyDescent="0.25">
      <c r="A892" s="14">
        <f t="shared" si="13"/>
        <v>889</v>
      </c>
      <c r="B892" s="1">
        <v>43822</v>
      </c>
      <c r="C892" s="18">
        <f>+YEAR(datos_arg[[#This Row],[Fecha]])</f>
        <v>2019</v>
      </c>
      <c r="D892" s="18">
        <f>+MONTH(datos_arg[[#This Row],[Fecha]])</f>
        <v>12</v>
      </c>
      <c r="E892" s="14" t="s">
        <v>5358</v>
      </c>
      <c r="F892" s="14" t="s">
        <v>85</v>
      </c>
      <c r="G892" s="14"/>
      <c r="H892" s="14" t="s">
        <v>6646</v>
      </c>
      <c r="I892" s="14" t="s">
        <v>7132</v>
      </c>
      <c r="J892" s="14" t="s">
        <v>425</v>
      </c>
      <c r="K892" s="14"/>
      <c r="L892" s="14" t="s">
        <v>425</v>
      </c>
      <c r="M892" s="14" t="s">
        <v>534</v>
      </c>
      <c r="N892" s="14" t="s">
        <v>58</v>
      </c>
      <c r="O892" s="14" t="s">
        <v>6647</v>
      </c>
      <c r="P892" s="14"/>
      <c r="Q892" s="14">
        <v>1</v>
      </c>
      <c r="R892" s="14" t="s">
        <v>85</v>
      </c>
      <c r="S892" s="14" t="s">
        <v>439</v>
      </c>
      <c r="T892" s="35">
        <v>5484</v>
      </c>
      <c r="U892" s="14" t="s">
        <v>4</v>
      </c>
      <c r="V892" s="14">
        <v>72</v>
      </c>
      <c r="W892" s="16">
        <f>+IF(datos_arg[[#This Row],[Moneda]]="ARS",datos_arg[[#This Row],[Monto]],datos_arg[[#This Row],[Monto]]*datos_arg[[#This Row],[TC]])</f>
        <v>5484</v>
      </c>
      <c r="X892" s="16">
        <f>IFERROR(IF(datos_arg[[#This Row],[Moneda]]="USD",datos_arg[[#This Row],[Monto]],datos_arg[[#This Row],[Monto]]/datos_arg[[#This Row],[TC]]),0)</f>
        <v>76.166666666666671</v>
      </c>
      <c r="Y892" s="14"/>
    </row>
    <row r="893" spans="1:25" ht="15" customHeight="1" x14ac:dyDescent="0.25">
      <c r="A893" s="14">
        <f t="shared" si="13"/>
        <v>890</v>
      </c>
      <c r="B893" s="1">
        <v>43822</v>
      </c>
      <c r="C893" s="18">
        <f>+YEAR(datos_arg[[#This Row],[Fecha]])</f>
        <v>2019</v>
      </c>
      <c r="D893" s="18">
        <f>+MONTH(datos_arg[[#This Row],[Fecha]])</f>
        <v>12</v>
      </c>
      <c r="E893" s="14" t="s">
        <v>1015</v>
      </c>
      <c r="F893" s="14" t="s">
        <v>403</v>
      </c>
      <c r="G893" s="14" t="s">
        <v>5383</v>
      </c>
      <c r="H893" s="14" t="s">
        <v>7132</v>
      </c>
      <c r="I893" s="14" t="s">
        <v>7132</v>
      </c>
      <c r="J893" s="14" t="s">
        <v>425</v>
      </c>
      <c r="K893" s="14"/>
      <c r="L893" s="14" t="s">
        <v>425</v>
      </c>
      <c r="M893" s="14" t="s">
        <v>158</v>
      </c>
      <c r="N893" s="14" t="s">
        <v>58</v>
      </c>
      <c r="O893" s="14" t="s">
        <v>825</v>
      </c>
      <c r="P893" s="14"/>
      <c r="Q893" s="14"/>
      <c r="R893" s="14" t="s">
        <v>5383</v>
      </c>
      <c r="S893" s="14" t="s">
        <v>439</v>
      </c>
      <c r="T893" s="35">
        <v>2727</v>
      </c>
      <c r="U893" s="14" t="s">
        <v>4</v>
      </c>
      <c r="V893" s="14">
        <v>72</v>
      </c>
      <c r="W893" s="16">
        <f>+IF(datos_arg[[#This Row],[Moneda]]="ARS",datos_arg[[#This Row],[Monto]],datos_arg[[#This Row],[Monto]]*datos_arg[[#This Row],[TC]])</f>
        <v>2727</v>
      </c>
      <c r="X893" s="16">
        <f>IFERROR(IF(datos_arg[[#This Row],[Moneda]]="USD",datos_arg[[#This Row],[Monto]],datos_arg[[#This Row],[Monto]]/datos_arg[[#This Row],[TC]]),0)</f>
        <v>37.875</v>
      </c>
      <c r="Y893" s="14"/>
    </row>
    <row r="894" spans="1:25" ht="15" customHeight="1" x14ac:dyDescent="0.25">
      <c r="A894" s="14">
        <f t="shared" si="13"/>
        <v>891</v>
      </c>
      <c r="B894" s="1">
        <v>43822</v>
      </c>
      <c r="C894" s="18">
        <f>+YEAR(datos_arg[[#This Row],[Fecha]])</f>
        <v>2019</v>
      </c>
      <c r="D894" s="18">
        <f>+MONTH(datos_arg[[#This Row],[Fecha]])</f>
        <v>12</v>
      </c>
      <c r="E894" s="14" t="s">
        <v>1015</v>
      </c>
      <c r="F894" s="14" t="s">
        <v>403</v>
      </c>
      <c r="G894" s="14" t="s">
        <v>5383</v>
      </c>
      <c r="H894" s="14" t="s">
        <v>6646</v>
      </c>
      <c r="I894" s="14" t="s">
        <v>1129</v>
      </c>
      <c r="J894" s="14" t="s">
        <v>425</v>
      </c>
      <c r="K894" s="14"/>
      <c r="L894" s="14" t="s">
        <v>425</v>
      </c>
      <c r="M894" s="14" t="s">
        <v>945</v>
      </c>
      <c r="N894" s="14" t="s">
        <v>58</v>
      </c>
      <c r="O894" s="14" t="s">
        <v>394</v>
      </c>
      <c r="P894" s="14"/>
      <c r="Q894" s="14">
        <v>1</v>
      </c>
      <c r="R894" s="14" t="s">
        <v>5383</v>
      </c>
      <c r="S894" s="14" t="s">
        <v>439</v>
      </c>
      <c r="T894" s="35">
        <v>5200</v>
      </c>
      <c r="U894" s="14" t="s">
        <v>4</v>
      </c>
      <c r="V894" s="14">
        <v>72</v>
      </c>
      <c r="W894" s="16">
        <f>+IF(datos_arg[[#This Row],[Moneda]]="ARS",datos_arg[[#This Row],[Monto]],datos_arg[[#This Row],[Monto]]*datos_arg[[#This Row],[TC]])</f>
        <v>5200</v>
      </c>
      <c r="X894" s="16">
        <f>IFERROR(IF(datos_arg[[#This Row],[Moneda]]="USD",datos_arg[[#This Row],[Monto]],datos_arg[[#This Row],[Monto]]/datos_arg[[#This Row],[TC]]),0)</f>
        <v>72.222222222222229</v>
      </c>
      <c r="Y894" s="14"/>
    </row>
    <row r="895" spans="1:25" ht="15" customHeight="1" x14ac:dyDescent="0.25">
      <c r="A895" s="14">
        <f t="shared" si="13"/>
        <v>892</v>
      </c>
      <c r="B895" s="1">
        <v>43822</v>
      </c>
      <c r="C895" s="18">
        <f>+YEAR(datos_arg[[#This Row],[Fecha]])</f>
        <v>2019</v>
      </c>
      <c r="D895" s="18">
        <f>+MONTH(datos_arg[[#This Row],[Fecha]])</f>
        <v>12</v>
      </c>
      <c r="E895" s="14" t="s">
        <v>1015</v>
      </c>
      <c r="F895" s="14" t="s">
        <v>403</v>
      </c>
      <c r="G895" s="14" t="s">
        <v>970</v>
      </c>
      <c r="H895" s="14" t="s">
        <v>7132</v>
      </c>
      <c r="I895" s="14" t="s">
        <v>7132</v>
      </c>
      <c r="J895" s="14" t="s">
        <v>425</v>
      </c>
      <c r="K895" s="14"/>
      <c r="L895" s="14" t="s">
        <v>425</v>
      </c>
      <c r="M895" s="14" t="s">
        <v>493</v>
      </c>
      <c r="N895" s="14" t="s">
        <v>396</v>
      </c>
      <c r="O895" s="14"/>
      <c r="P895" s="14"/>
      <c r="Q895" s="14"/>
      <c r="R895" s="14" t="s">
        <v>970</v>
      </c>
      <c r="S895" s="14" t="s">
        <v>439</v>
      </c>
      <c r="T895" s="35">
        <v>700</v>
      </c>
      <c r="U895" s="14" t="s">
        <v>4</v>
      </c>
      <c r="V895" s="14">
        <v>72</v>
      </c>
      <c r="W895" s="16">
        <f>+IF(datos_arg[[#This Row],[Moneda]]="ARS",datos_arg[[#This Row],[Monto]],datos_arg[[#This Row],[Monto]]*datos_arg[[#This Row],[TC]])</f>
        <v>700</v>
      </c>
      <c r="X895" s="16">
        <f>IFERROR(IF(datos_arg[[#This Row],[Moneda]]="USD",datos_arg[[#This Row],[Monto]],datos_arg[[#This Row],[Monto]]/datos_arg[[#This Row],[TC]]),0)</f>
        <v>9.7222222222222214</v>
      </c>
      <c r="Y895" s="14"/>
    </row>
    <row r="896" spans="1:25" ht="15" customHeight="1" x14ac:dyDescent="0.25">
      <c r="A896" s="14">
        <f t="shared" si="13"/>
        <v>893</v>
      </c>
      <c r="B896" s="1">
        <v>43822</v>
      </c>
      <c r="C896" s="18">
        <f>+YEAR(datos_arg[[#This Row],[Fecha]])</f>
        <v>2019</v>
      </c>
      <c r="D896" s="18">
        <f>+MONTH(datos_arg[[#This Row],[Fecha]])</f>
        <v>12</v>
      </c>
      <c r="E896" s="14" t="s">
        <v>1015</v>
      </c>
      <c r="F896" s="14" t="s">
        <v>403</v>
      </c>
      <c r="G896" s="14" t="s">
        <v>5383</v>
      </c>
      <c r="H896" s="14" t="s">
        <v>8103</v>
      </c>
      <c r="I896" s="14" t="s">
        <v>8104</v>
      </c>
      <c r="J896" s="14" t="s">
        <v>422</v>
      </c>
      <c r="K896" s="14" t="s">
        <v>422</v>
      </c>
      <c r="L896" s="14" t="s">
        <v>425</v>
      </c>
      <c r="M896" s="14" t="s">
        <v>946</v>
      </c>
      <c r="N896" s="14" t="s">
        <v>398</v>
      </c>
      <c r="O896" s="14" t="s">
        <v>397</v>
      </c>
      <c r="P896" s="14"/>
      <c r="Q896" s="14"/>
      <c r="R896" s="14" t="s">
        <v>5383</v>
      </c>
      <c r="S896" s="14" t="s">
        <v>439</v>
      </c>
      <c r="T896" s="35">
        <v>1000</v>
      </c>
      <c r="U896" s="14" t="s">
        <v>4</v>
      </c>
      <c r="V896" s="14">
        <v>72</v>
      </c>
      <c r="W896" s="16">
        <f>+IF(datos_arg[[#This Row],[Moneda]]="ARS",datos_arg[[#This Row],[Monto]],datos_arg[[#This Row],[Monto]]*datos_arg[[#This Row],[TC]])</f>
        <v>1000</v>
      </c>
      <c r="X896" s="16">
        <f>IFERROR(IF(datos_arg[[#This Row],[Moneda]]="USD",datos_arg[[#This Row],[Monto]],datos_arg[[#This Row],[Monto]]/datos_arg[[#This Row],[TC]]),0)</f>
        <v>13.888888888888889</v>
      </c>
      <c r="Y896" s="14"/>
    </row>
    <row r="897" spans="1:25" ht="15" customHeight="1" x14ac:dyDescent="0.25">
      <c r="A897" s="14">
        <f t="shared" si="13"/>
        <v>894</v>
      </c>
      <c r="B897" s="1">
        <v>43822</v>
      </c>
      <c r="C897" s="18">
        <f>+YEAR(datos_arg[[#This Row],[Fecha]])</f>
        <v>2019</v>
      </c>
      <c r="D897" s="18">
        <f>+MONTH(datos_arg[[#This Row],[Fecha]])</f>
        <v>12</v>
      </c>
      <c r="E897" s="14" t="s">
        <v>1015</v>
      </c>
      <c r="F897" s="14" t="s">
        <v>403</v>
      </c>
      <c r="G897" s="14" t="s">
        <v>970</v>
      </c>
      <c r="H897" s="14" t="s">
        <v>7132</v>
      </c>
      <c r="I897" s="14" t="s">
        <v>7132</v>
      </c>
      <c r="J897" s="14" t="s">
        <v>425</v>
      </c>
      <c r="K897" s="14"/>
      <c r="L897" s="14" t="s">
        <v>425</v>
      </c>
      <c r="M897" s="14" t="s">
        <v>493</v>
      </c>
      <c r="N897" s="14" t="s">
        <v>947</v>
      </c>
      <c r="O897" s="14"/>
      <c r="P897" s="14"/>
      <c r="Q897" s="14"/>
      <c r="R897" s="14" t="s">
        <v>970</v>
      </c>
      <c r="S897" s="14" t="s">
        <v>439</v>
      </c>
      <c r="T897" s="35">
        <v>1600</v>
      </c>
      <c r="U897" s="14" t="s">
        <v>4</v>
      </c>
      <c r="V897" s="14">
        <v>72</v>
      </c>
      <c r="W897" s="16">
        <f>+IF(datos_arg[[#This Row],[Moneda]]="ARS",datos_arg[[#This Row],[Monto]],datos_arg[[#This Row],[Monto]]*datos_arg[[#This Row],[TC]])</f>
        <v>1600</v>
      </c>
      <c r="X897" s="16">
        <f>IFERROR(IF(datos_arg[[#This Row],[Moneda]]="USD",datos_arg[[#This Row],[Monto]],datos_arg[[#This Row],[Monto]]/datos_arg[[#This Row],[TC]]),0)</f>
        <v>22.222222222222221</v>
      </c>
      <c r="Y897" s="14"/>
    </row>
    <row r="898" spans="1:25" ht="15" customHeight="1" x14ac:dyDescent="0.25">
      <c r="A898" s="14">
        <f t="shared" si="13"/>
        <v>895</v>
      </c>
      <c r="B898" s="1">
        <v>43822</v>
      </c>
      <c r="C898" s="18">
        <f>+YEAR(datos_arg[[#This Row],[Fecha]])</f>
        <v>2019</v>
      </c>
      <c r="D898" s="18">
        <f>+MONTH(datos_arg[[#This Row],[Fecha]])</f>
        <v>12</v>
      </c>
      <c r="E898" s="14" t="s">
        <v>1015</v>
      </c>
      <c r="F898" s="14" t="s">
        <v>430</v>
      </c>
      <c r="G898" s="14"/>
      <c r="H898" s="14" t="s">
        <v>7132</v>
      </c>
      <c r="I898" s="14" t="s">
        <v>7132</v>
      </c>
      <c r="J898" s="14" t="s">
        <v>425</v>
      </c>
      <c r="K898" s="14"/>
      <c r="L898" s="14" t="s">
        <v>425</v>
      </c>
      <c r="M898" s="14" t="s">
        <v>60</v>
      </c>
      <c r="N898" s="14" t="s">
        <v>26</v>
      </c>
      <c r="O898" s="14" t="s">
        <v>393</v>
      </c>
      <c r="P898" s="14"/>
      <c r="Q898" s="14"/>
      <c r="R898" s="14" t="s">
        <v>430</v>
      </c>
      <c r="S898" s="14" t="s">
        <v>439</v>
      </c>
      <c r="T898" s="35">
        <v>4500</v>
      </c>
      <c r="U898" s="14" t="s">
        <v>4</v>
      </c>
      <c r="V898" s="14">
        <v>72</v>
      </c>
      <c r="W898" s="16">
        <f>+IF(datos_arg[[#This Row],[Moneda]]="ARS",datos_arg[[#This Row],[Monto]],datos_arg[[#This Row],[Monto]]*datos_arg[[#This Row],[TC]])</f>
        <v>4500</v>
      </c>
      <c r="X898" s="16">
        <f>IFERROR(IF(datos_arg[[#This Row],[Moneda]]="USD",datos_arg[[#This Row],[Monto]],datos_arg[[#This Row],[Monto]]/datos_arg[[#This Row],[TC]]),0)</f>
        <v>62.5</v>
      </c>
      <c r="Y898" s="14"/>
    </row>
    <row r="899" spans="1:25" ht="15" customHeight="1" x14ac:dyDescent="0.25">
      <c r="A899" s="14">
        <f t="shared" si="13"/>
        <v>896</v>
      </c>
      <c r="B899" s="1">
        <v>43822</v>
      </c>
      <c r="C899" s="18">
        <f>+YEAR(datos_arg[[#This Row],[Fecha]])</f>
        <v>2019</v>
      </c>
      <c r="D899" s="18">
        <f>+MONTH(datos_arg[[#This Row],[Fecha]])</f>
        <v>12</v>
      </c>
      <c r="E899" s="14" t="s">
        <v>1015</v>
      </c>
      <c r="F899" s="14" t="s">
        <v>430</v>
      </c>
      <c r="G899" s="14"/>
      <c r="H899" s="14" t="s">
        <v>7132</v>
      </c>
      <c r="I899" s="14" t="s">
        <v>7132</v>
      </c>
      <c r="J899" s="14" t="s">
        <v>425</v>
      </c>
      <c r="K899" s="14"/>
      <c r="L899" s="14" t="s">
        <v>425</v>
      </c>
      <c r="M899" s="14" t="s">
        <v>60</v>
      </c>
      <c r="N899" s="14" t="s">
        <v>26</v>
      </c>
      <c r="O899" s="14" t="s">
        <v>399</v>
      </c>
      <c r="P899" s="14"/>
      <c r="Q899" s="14"/>
      <c r="R899" s="14" t="s">
        <v>430</v>
      </c>
      <c r="S899" s="14" t="s">
        <v>439</v>
      </c>
      <c r="T899" s="35">
        <v>1500</v>
      </c>
      <c r="U899" s="14" t="s">
        <v>4</v>
      </c>
      <c r="V899" s="14">
        <v>72</v>
      </c>
      <c r="W899" s="16">
        <f>+IF(datos_arg[[#This Row],[Moneda]]="ARS",datos_arg[[#This Row],[Monto]],datos_arg[[#This Row],[Monto]]*datos_arg[[#This Row],[TC]])</f>
        <v>1500</v>
      </c>
      <c r="X899" s="16">
        <f>IFERROR(IF(datos_arg[[#This Row],[Moneda]]="USD",datos_arg[[#This Row],[Monto]],datos_arg[[#This Row],[Monto]]/datos_arg[[#This Row],[TC]]),0)</f>
        <v>20.833333333333332</v>
      </c>
      <c r="Y899" s="14"/>
    </row>
    <row r="900" spans="1:25" ht="15" customHeight="1" x14ac:dyDescent="0.25">
      <c r="A900" s="14">
        <f t="shared" si="13"/>
        <v>897</v>
      </c>
      <c r="B900" s="1">
        <v>43823</v>
      </c>
      <c r="C900" s="18">
        <f>+YEAR(datos_arg[[#This Row],[Fecha]])</f>
        <v>2019</v>
      </c>
      <c r="D900" s="18">
        <f>+MONTH(datos_arg[[#This Row],[Fecha]])</f>
        <v>12</v>
      </c>
      <c r="E900" s="14" t="s">
        <v>1015</v>
      </c>
      <c r="F900" s="14" t="s">
        <v>403</v>
      </c>
      <c r="G900" s="14" t="s">
        <v>970</v>
      </c>
      <c r="H900" s="14" t="s">
        <v>433</v>
      </c>
      <c r="I900" s="14" t="s">
        <v>955</v>
      </c>
      <c r="J900" s="14" t="s">
        <v>425</v>
      </c>
      <c r="K900" s="14"/>
      <c r="L900" s="14" t="s">
        <v>425</v>
      </c>
      <c r="M900" s="14" t="s">
        <v>433</v>
      </c>
      <c r="N900" s="14" t="s">
        <v>948</v>
      </c>
      <c r="O900" s="14" t="s">
        <v>257</v>
      </c>
      <c r="P900" s="14"/>
      <c r="Q900" s="14"/>
      <c r="R900" s="14" t="s">
        <v>970</v>
      </c>
      <c r="S900" s="14" t="s">
        <v>439</v>
      </c>
      <c r="T900" s="35">
        <v>600</v>
      </c>
      <c r="U900" s="14" t="s">
        <v>4</v>
      </c>
      <c r="V900" s="14">
        <v>74</v>
      </c>
      <c r="W900" s="16">
        <f>+IF(datos_arg[[#This Row],[Moneda]]="ARS",datos_arg[[#This Row],[Monto]],datos_arg[[#This Row],[Monto]]*datos_arg[[#This Row],[TC]])</f>
        <v>600</v>
      </c>
      <c r="X900" s="16">
        <f>IFERROR(IF(datos_arg[[#This Row],[Moneda]]="USD",datos_arg[[#This Row],[Monto]],datos_arg[[#This Row],[Monto]]/datos_arg[[#This Row],[TC]]),0)</f>
        <v>8.1081081081081088</v>
      </c>
      <c r="Y900" s="14"/>
    </row>
    <row r="901" spans="1:25" x14ac:dyDescent="0.25">
      <c r="A901" s="14">
        <f t="shared" si="13"/>
        <v>898</v>
      </c>
      <c r="B901" s="1">
        <v>43823</v>
      </c>
      <c r="C901" s="18">
        <f>+YEAR(datos_arg[[#This Row],[Fecha]])</f>
        <v>2019</v>
      </c>
      <c r="D901" s="18">
        <f>+MONTH(datos_arg[[#This Row],[Fecha]])</f>
        <v>12</v>
      </c>
      <c r="E901" s="14" t="s">
        <v>408</v>
      </c>
      <c r="F901" s="14" t="s">
        <v>69</v>
      </c>
      <c r="G901" s="14"/>
      <c r="H901" s="14" t="s">
        <v>7132</v>
      </c>
      <c r="I901" s="14" t="s">
        <v>7132</v>
      </c>
      <c r="J901" s="14" t="s">
        <v>425</v>
      </c>
      <c r="K901" s="14"/>
      <c r="L901" s="14" t="s">
        <v>425</v>
      </c>
      <c r="M901" s="14" t="s">
        <v>926</v>
      </c>
      <c r="N901" s="14" t="s">
        <v>926</v>
      </c>
      <c r="O901" s="14"/>
      <c r="P901" s="14"/>
      <c r="Q901" s="14"/>
      <c r="R901" s="14" t="s">
        <v>439</v>
      </c>
      <c r="S901" s="14" t="s">
        <v>440</v>
      </c>
      <c r="T901" s="35">
        <v>1000</v>
      </c>
      <c r="U901" s="14" t="s">
        <v>2</v>
      </c>
      <c r="V901" s="14">
        <v>74</v>
      </c>
      <c r="W901" s="16">
        <f>+IF(datos_arg[[#This Row],[Moneda]]="ARS",datos_arg[[#This Row],[Monto]],datos_arg[[#This Row],[Monto]]*datos_arg[[#This Row],[TC]])</f>
        <v>74000</v>
      </c>
      <c r="X901" s="16">
        <f>IFERROR(IF(datos_arg[[#This Row],[Moneda]]="USD",datos_arg[[#This Row],[Monto]],datos_arg[[#This Row],[Monto]]/datos_arg[[#This Row],[TC]]),0)</f>
        <v>1000</v>
      </c>
      <c r="Y901" s="14"/>
    </row>
    <row r="902" spans="1:25" ht="15" customHeight="1" x14ac:dyDescent="0.25">
      <c r="A902" s="14">
        <f t="shared" ref="A902:A965" si="14">+A901+1</f>
        <v>899</v>
      </c>
      <c r="B902" s="1">
        <v>43823</v>
      </c>
      <c r="C902" s="18">
        <f>+YEAR(datos_arg[[#This Row],[Fecha]])</f>
        <v>2019</v>
      </c>
      <c r="D902" s="18">
        <f>+MONTH(datos_arg[[#This Row],[Fecha]])</f>
        <v>12</v>
      </c>
      <c r="E902" s="14" t="s">
        <v>408</v>
      </c>
      <c r="F902" s="14" t="s">
        <v>406</v>
      </c>
      <c r="G902" s="14"/>
      <c r="H902" s="14" t="s">
        <v>7132</v>
      </c>
      <c r="I902" s="14" t="s">
        <v>7132</v>
      </c>
      <c r="J902" s="14" t="s">
        <v>425</v>
      </c>
      <c r="K902" s="14"/>
      <c r="L902" s="14" t="s">
        <v>425</v>
      </c>
      <c r="M902" s="14" t="s">
        <v>120</v>
      </c>
      <c r="N902" s="14" t="s">
        <v>120</v>
      </c>
      <c r="O902" s="14" t="s">
        <v>527</v>
      </c>
      <c r="P902" s="14"/>
      <c r="Q902" s="14"/>
      <c r="R902" s="14" t="s">
        <v>440</v>
      </c>
      <c r="S902" s="14" t="s">
        <v>6774</v>
      </c>
      <c r="T902" s="35">
        <v>25000</v>
      </c>
      <c r="U902" s="14" t="s">
        <v>2</v>
      </c>
      <c r="V902" s="14">
        <v>74</v>
      </c>
      <c r="W902" s="16">
        <f>+IF(datos_arg[[#This Row],[Moneda]]="ARS",datos_arg[[#This Row],[Monto]],datos_arg[[#This Row],[Monto]]*datos_arg[[#This Row],[TC]])</f>
        <v>1850000</v>
      </c>
      <c r="X902" s="16">
        <f>IFERROR(IF(datos_arg[[#This Row],[Moneda]]="USD",datos_arg[[#This Row],[Monto]],datos_arg[[#This Row],[Monto]]/datos_arg[[#This Row],[TC]]),0)</f>
        <v>25000</v>
      </c>
      <c r="Y902" s="14"/>
    </row>
    <row r="903" spans="1:25" ht="15" customHeight="1" x14ac:dyDescent="0.25">
      <c r="A903" s="14">
        <f t="shared" si="14"/>
        <v>900</v>
      </c>
      <c r="B903" s="1">
        <v>43826</v>
      </c>
      <c r="C903" s="18">
        <f>+YEAR(datos_arg[[#This Row],[Fecha]])</f>
        <v>2019</v>
      </c>
      <c r="D903" s="18">
        <f>+MONTH(datos_arg[[#This Row],[Fecha]])</f>
        <v>12</v>
      </c>
      <c r="E903" s="14" t="s">
        <v>1015</v>
      </c>
      <c r="F903" s="14" t="s">
        <v>403</v>
      </c>
      <c r="G903" s="14" t="s">
        <v>5383</v>
      </c>
      <c r="H903" s="14" t="s">
        <v>8103</v>
      </c>
      <c r="I903" s="14" t="s">
        <v>8104</v>
      </c>
      <c r="J903" s="14" t="s">
        <v>425</v>
      </c>
      <c r="K903" s="14"/>
      <c r="L903" s="14" t="s">
        <v>425</v>
      </c>
      <c r="M903" s="14" t="s">
        <v>949</v>
      </c>
      <c r="N903" s="14" t="s">
        <v>367</v>
      </c>
      <c r="O903" s="14" t="s">
        <v>826</v>
      </c>
      <c r="P903" s="14"/>
      <c r="Q903" s="14"/>
      <c r="R903" s="14" t="s">
        <v>5383</v>
      </c>
      <c r="S903" s="14" t="s">
        <v>439</v>
      </c>
      <c r="T903" s="35">
        <v>10800</v>
      </c>
      <c r="U903" s="14" t="s">
        <v>4</v>
      </c>
      <c r="V903" s="14">
        <v>74</v>
      </c>
      <c r="W903" s="16">
        <f>+IF(datos_arg[[#This Row],[Moneda]]="ARS",datos_arg[[#This Row],[Monto]],datos_arg[[#This Row],[Monto]]*datos_arg[[#This Row],[TC]])</f>
        <v>10800</v>
      </c>
      <c r="X903" s="16">
        <f>IFERROR(IF(datos_arg[[#This Row],[Moneda]]="USD",datos_arg[[#This Row],[Monto]],datos_arg[[#This Row],[Monto]]/datos_arg[[#This Row],[TC]]),0)</f>
        <v>145.94594594594594</v>
      </c>
      <c r="Y903" s="14"/>
    </row>
    <row r="904" spans="1:25" ht="15" customHeight="1" x14ac:dyDescent="0.25">
      <c r="A904" s="14">
        <f t="shared" si="14"/>
        <v>901</v>
      </c>
      <c r="B904" s="1">
        <v>43826</v>
      </c>
      <c r="C904" s="18">
        <f>+YEAR(datos_arg[[#This Row],[Fecha]])</f>
        <v>2019</v>
      </c>
      <c r="D904" s="18">
        <f>+MONTH(datos_arg[[#This Row],[Fecha]])</f>
        <v>12</v>
      </c>
      <c r="E904" s="14" t="s">
        <v>407</v>
      </c>
      <c r="F904" s="14" t="s">
        <v>5360</v>
      </c>
      <c r="G904" s="14"/>
      <c r="H904" s="14" t="s">
        <v>7132</v>
      </c>
      <c r="I904" s="14" t="s">
        <v>7132</v>
      </c>
      <c r="J904" s="14" t="s">
        <v>425</v>
      </c>
      <c r="K904" s="14"/>
      <c r="L904" s="14" t="s">
        <v>425</v>
      </c>
      <c r="M904" s="14" t="s">
        <v>434</v>
      </c>
      <c r="N904" s="14" t="s">
        <v>434</v>
      </c>
      <c r="O904" s="14"/>
      <c r="P904" s="14"/>
      <c r="Q904" s="14"/>
      <c r="R904" s="14" t="s">
        <v>440</v>
      </c>
      <c r="S904" s="14" t="s">
        <v>443</v>
      </c>
      <c r="T904" s="35">
        <v>123085.95000000019</v>
      </c>
      <c r="U904" s="14" t="s">
        <v>4</v>
      </c>
      <c r="V904" s="14">
        <v>0</v>
      </c>
      <c r="W904" s="16">
        <f>+IF(datos_arg[[#This Row],[Moneda]]="ARS",datos_arg[[#This Row],[Monto]],datos_arg[[#This Row],[Monto]]*datos_arg[[#This Row],[TC]])</f>
        <v>123085.95000000019</v>
      </c>
      <c r="X904" s="16">
        <f>IFERROR(IF(datos_arg[[#This Row],[Moneda]]="USD",datos_arg[[#This Row],[Monto]],datos_arg[[#This Row],[Monto]]/datos_arg[[#This Row],[TC]]),0)</f>
        <v>0</v>
      </c>
      <c r="Y904" s="14"/>
    </row>
    <row r="905" spans="1:25" ht="15" customHeight="1" x14ac:dyDescent="0.25">
      <c r="A905" s="14">
        <f t="shared" si="14"/>
        <v>902</v>
      </c>
      <c r="B905" s="1">
        <v>43826</v>
      </c>
      <c r="C905" s="18">
        <f>+YEAR(datos_arg[[#This Row],[Fecha]])</f>
        <v>2019</v>
      </c>
      <c r="D905" s="18">
        <f>+MONTH(datos_arg[[#This Row],[Fecha]])</f>
        <v>12</v>
      </c>
      <c r="E905" s="14" t="s">
        <v>407</v>
      </c>
      <c r="F905" s="14" t="s">
        <v>5360</v>
      </c>
      <c r="G905" s="14"/>
      <c r="H905" s="14" t="s">
        <v>7132</v>
      </c>
      <c r="I905" s="14" t="s">
        <v>7132</v>
      </c>
      <c r="J905" s="14" t="s">
        <v>425</v>
      </c>
      <c r="K905" s="14"/>
      <c r="L905" s="14" t="s">
        <v>425</v>
      </c>
      <c r="M905" s="14" t="s">
        <v>434</v>
      </c>
      <c r="N905" s="14" t="s">
        <v>434</v>
      </c>
      <c r="O905" s="14"/>
      <c r="P905" s="14"/>
      <c r="Q905" s="14"/>
      <c r="R905" s="14" t="s">
        <v>439</v>
      </c>
      <c r="S905" s="14" t="s">
        <v>443</v>
      </c>
      <c r="T905" s="35">
        <v>49.658127031650501</v>
      </c>
      <c r="U905" s="14" t="s">
        <v>2</v>
      </c>
      <c r="V905" s="14">
        <v>0</v>
      </c>
      <c r="W905" s="16">
        <f>+IF(datos_arg[[#This Row],[Moneda]]="ARS",datos_arg[[#This Row],[Monto]],datos_arg[[#This Row],[Monto]]*datos_arg[[#This Row],[TC]])</f>
        <v>0</v>
      </c>
      <c r="X905" s="16">
        <f>IFERROR(IF(datos_arg[[#This Row],[Moneda]]="USD",datos_arg[[#This Row],[Monto]],datos_arg[[#This Row],[Monto]]/datos_arg[[#This Row],[TC]]),0)</f>
        <v>49.658127031650501</v>
      </c>
      <c r="Y905" s="14"/>
    </row>
    <row r="906" spans="1:25" ht="15" customHeight="1" x14ac:dyDescent="0.25">
      <c r="A906" s="14">
        <f t="shared" si="14"/>
        <v>903</v>
      </c>
      <c r="B906" s="1">
        <v>43826</v>
      </c>
      <c r="C906" s="18">
        <f>+YEAR(datos_arg[[#This Row],[Fecha]])</f>
        <v>2019</v>
      </c>
      <c r="D906" s="18">
        <f>+MONTH(datos_arg[[#This Row],[Fecha]])</f>
        <v>12</v>
      </c>
      <c r="E906" s="14" t="s">
        <v>1015</v>
      </c>
      <c r="F906" s="14" t="s">
        <v>403</v>
      </c>
      <c r="G906" s="14" t="s">
        <v>5383</v>
      </c>
      <c r="H906" s="14" t="s">
        <v>8103</v>
      </c>
      <c r="I906" s="14" t="s">
        <v>8104</v>
      </c>
      <c r="J906" s="14" t="s">
        <v>425</v>
      </c>
      <c r="K906" s="14"/>
      <c r="L906" s="14" t="s">
        <v>425</v>
      </c>
      <c r="M906" s="14" t="s">
        <v>811</v>
      </c>
      <c r="N906" s="14" t="s">
        <v>58</v>
      </c>
      <c r="O906" s="14" t="s">
        <v>827</v>
      </c>
      <c r="P906" s="14"/>
      <c r="Q906" s="14"/>
      <c r="R906" s="14" t="s">
        <v>5383</v>
      </c>
      <c r="S906" s="14" t="s">
        <v>439</v>
      </c>
      <c r="T906" s="35">
        <v>21500</v>
      </c>
      <c r="U906" s="14" t="s">
        <v>4</v>
      </c>
      <c r="V906" s="14">
        <v>74</v>
      </c>
      <c r="W906" s="16">
        <f>+IF(datos_arg[[#This Row],[Moneda]]="ARS",datos_arg[[#This Row],[Monto]],datos_arg[[#This Row],[Monto]]*datos_arg[[#This Row],[TC]])</f>
        <v>21500</v>
      </c>
      <c r="X906" s="16">
        <f>IFERROR(IF(datos_arg[[#This Row],[Moneda]]="USD",datos_arg[[#This Row],[Monto]],datos_arg[[#This Row],[Monto]]/datos_arg[[#This Row],[TC]]),0)</f>
        <v>290.54054054054052</v>
      </c>
      <c r="Y906" s="14"/>
    </row>
    <row r="907" spans="1:25" ht="15" customHeight="1" x14ac:dyDescent="0.25">
      <c r="A907" s="14">
        <f t="shared" si="14"/>
        <v>904</v>
      </c>
      <c r="B907" s="1">
        <v>43826</v>
      </c>
      <c r="C907" s="18">
        <f>+YEAR(datos_arg[[#This Row],[Fecha]])</f>
        <v>2019</v>
      </c>
      <c r="D907" s="18">
        <f>+MONTH(datos_arg[[#This Row],[Fecha]])</f>
        <v>12</v>
      </c>
      <c r="E907" s="14" t="s">
        <v>1015</v>
      </c>
      <c r="F907" s="14" t="s">
        <v>403</v>
      </c>
      <c r="G907" s="14" t="s">
        <v>6645</v>
      </c>
      <c r="H907" s="14" t="s">
        <v>8103</v>
      </c>
      <c r="I907" s="14" t="s">
        <v>8104</v>
      </c>
      <c r="J907" s="14" t="s">
        <v>425</v>
      </c>
      <c r="K907" s="14" t="s">
        <v>421</v>
      </c>
      <c r="L907" s="14" t="s">
        <v>421</v>
      </c>
      <c r="M907" s="14" t="s">
        <v>838</v>
      </c>
      <c r="N907" s="14" t="s">
        <v>58</v>
      </c>
      <c r="O907" s="14" t="s">
        <v>828</v>
      </c>
      <c r="P907" s="14"/>
      <c r="Q907" s="14"/>
      <c r="R907" s="14" t="s">
        <v>6645</v>
      </c>
      <c r="S907" s="14" t="s">
        <v>439</v>
      </c>
      <c r="T907" s="35">
        <v>10500</v>
      </c>
      <c r="U907" s="14" t="s">
        <v>4</v>
      </c>
      <c r="V907" s="14">
        <v>74</v>
      </c>
      <c r="W907" s="16">
        <f>+IF(datos_arg[[#This Row],[Moneda]]="ARS",datos_arg[[#This Row],[Monto]],datos_arg[[#This Row],[Monto]]*datos_arg[[#This Row],[TC]])</f>
        <v>10500</v>
      </c>
      <c r="X907" s="16">
        <f>IFERROR(IF(datos_arg[[#This Row],[Moneda]]="USD",datos_arg[[#This Row],[Monto]],datos_arg[[#This Row],[Monto]]/datos_arg[[#This Row],[TC]]),0)</f>
        <v>141.8918918918919</v>
      </c>
      <c r="Y907" s="14"/>
    </row>
    <row r="908" spans="1:25" x14ac:dyDescent="0.25">
      <c r="A908" s="14">
        <f t="shared" si="14"/>
        <v>905</v>
      </c>
      <c r="B908" s="1">
        <v>43831</v>
      </c>
      <c r="C908" s="18">
        <f>+YEAR(datos_arg[[#This Row],[Fecha]])</f>
        <v>2020</v>
      </c>
      <c r="D908" s="18">
        <f>+MONTH(datos_arg[[#This Row],[Fecha]])</f>
        <v>1</v>
      </c>
      <c r="E908" s="14" t="s">
        <v>1016</v>
      </c>
      <c r="F908" s="14" t="s">
        <v>5364</v>
      </c>
      <c r="G908" s="14" t="s">
        <v>6705</v>
      </c>
      <c r="H908" s="14" t="s">
        <v>7132</v>
      </c>
      <c r="I908" s="14" t="s">
        <v>7132</v>
      </c>
      <c r="J908" s="14" t="s">
        <v>425</v>
      </c>
      <c r="K908" s="14"/>
      <c r="L908" s="14" t="s">
        <v>425</v>
      </c>
      <c r="M908" s="14" t="s">
        <v>400</v>
      </c>
      <c r="N908" s="14" t="s">
        <v>400</v>
      </c>
      <c r="O908" s="14" t="s">
        <v>6654</v>
      </c>
      <c r="P908" s="14"/>
      <c r="Q908" s="14"/>
      <c r="R908" s="14" t="s">
        <v>5364</v>
      </c>
      <c r="S908" s="14" t="s">
        <v>440</v>
      </c>
      <c r="T908" s="35">
        <v>2800</v>
      </c>
      <c r="U908" s="14" t="s">
        <v>2</v>
      </c>
      <c r="V908" s="14">
        <v>77</v>
      </c>
      <c r="W908" s="16">
        <f>+IF(datos_arg[[#This Row],[Moneda]]="ARS",datos_arg[[#This Row],[Monto]],datos_arg[[#This Row],[Monto]]*datos_arg[[#This Row],[TC]])</f>
        <v>215600</v>
      </c>
      <c r="X908" s="16">
        <f>IFERROR(IF(datos_arg[[#This Row],[Moneda]]="USD",datos_arg[[#This Row],[Monto]],datos_arg[[#This Row],[Monto]]/datos_arg[[#This Row],[TC]]),0)</f>
        <v>2800</v>
      </c>
      <c r="Y908" s="14"/>
    </row>
    <row r="909" spans="1:25" x14ac:dyDescent="0.25">
      <c r="A909" s="14">
        <f t="shared" si="14"/>
        <v>906</v>
      </c>
      <c r="B909" s="1">
        <v>43831</v>
      </c>
      <c r="C909" s="18">
        <f>+YEAR(datos_arg[[#This Row],[Fecha]])</f>
        <v>2020</v>
      </c>
      <c r="D909" s="18">
        <f>+MONTH(datos_arg[[#This Row],[Fecha]])</f>
        <v>1</v>
      </c>
      <c r="E909" s="14" t="s">
        <v>1016</v>
      </c>
      <c r="F909" s="14" t="s">
        <v>5364</v>
      </c>
      <c r="G909" s="14" t="s">
        <v>6703</v>
      </c>
      <c r="H909" s="14" t="s">
        <v>7132</v>
      </c>
      <c r="I909" s="14" t="s">
        <v>7132</v>
      </c>
      <c r="J909" s="14" t="s">
        <v>425</v>
      </c>
      <c r="K909" s="14"/>
      <c r="L909" s="14" t="s">
        <v>425</v>
      </c>
      <c r="M909" s="14" t="s">
        <v>214</v>
      </c>
      <c r="N909" s="14" t="s">
        <v>214</v>
      </c>
      <c r="O909" s="14" t="s">
        <v>6654</v>
      </c>
      <c r="P909" s="14"/>
      <c r="Q909" s="14"/>
      <c r="R909" s="14" t="s">
        <v>5364</v>
      </c>
      <c r="S909" s="14" t="s">
        <v>440</v>
      </c>
      <c r="T909" s="35">
        <v>2500</v>
      </c>
      <c r="U909" s="14" t="s">
        <v>2</v>
      </c>
      <c r="V909" s="14">
        <v>77</v>
      </c>
      <c r="W909" s="16">
        <f>+IF(datos_arg[[#This Row],[Moneda]]="ARS",datos_arg[[#This Row],[Monto]],datos_arg[[#This Row],[Monto]]*datos_arg[[#This Row],[TC]])</f>
        <v>192500</v>
      </c>
      <c r="X909" s="16">
        <f>IFERROR(IF(datos_arg[[#This Row],[Moneda]]="USD",datos_arg[[#This Row],[Monto]],datos_arg[[#This Row],[Monto]]/datos_arg[[#This Row],[TC]]),0)</f>
        <v>2500</v>
      </c>
      <c r="Y909" s="14"/>
    </row>
    <row r="910" spans="1:25" x14ac:dyDescent="0.25">
      <c r="A910" s="14">
        <f t="shared" si="14"/>
        <v>907</v>
      </c>
      <c r="B910" s="1">
        <v>43831</v>
      </c>
      <c r="C910" s="18">
        <f>+YEAR(datos_arg[[#This Row],[Fecha]])</f>
        <v>2020</v>
      </c>
      <c r="D910" s="18">
        <f>+MONTH(datos_arg[[#This Row],[Fecha]])</f>
        <v>1</v>
      </c>
      <c r="E910" s="14" t="s">
        <v>1016</v>
      </c>
      <c r="F910" s="14" t="s">
        <v>5365</v>
      </c>
      <c r="G910" s="14" t="s">
        <v>6695</v>
      </c>
      <c r="H910" s="14" t="s">
        <v>7132</v>
      </c>
      <c r="I910" s="14" t="s">
        <v>7132</v>
      </c>
      <c r="J910" s="14" t="s">
        <v>425</v>
      </c>
      <c r="K910" s="14"/>
      <c r="L910" s="14" t="s">
        <v>425</v>
      </c>
      <c r="M910" s="14" t="s">
        <v>436</v>
      </c>
      <c r="N910" s="14" t="s">
        <v>436</v>
      </c>
      <c r="O910" s="14" t="s">
        <v>6654</v>
      </c>
      <c r="P910" s="14"/>
      <c r="Q910" s="14"/>
      <c r="R910" s="14" t="s">
        <v>5365</v>
      </c>
      <c r="S910" s="14" t="s">
        <v>440</v>
      </c>
      <c r="T910" s="35">
        <v>1400</v>
      </c>
      <c r="U910" s="14" t="s">
        <v>2</v>
      </c>
      <c r="V910" s="14">
        <v>77</v>
      </c>
      <c r="W910" s="16">
        <f>+IF(datos_arg[[#This Row],[Moneda]]="ARS",datos_arg[[#This Row],[Monto]],datos_arg[[#This Row],[Monto]]*datos_arg[[#This Row],[TC]])</f>
        <v>107800</v>
      </c>
      <c r="X910" s="16">
        <f>IFERROR(IF(datos_arg[[#This Row],[Moneda]]="USD",datos_arg[[#This Row],[Monto]],datos_arg[[#This Row],[Monto]]/datos_arg[[#This Row],[TC]]),0)</f>
        <v>1400</v>
      </c>
      <c r="Y910" s="14"/>
    </row>
    <row r="911" spans="1:25" x14ac:dyDescent="0.25">
      <c r="A911" s="14">
        <f t="shared" si="14"/>
        <v>908</v>
      </c>
      <c r="B911" s="1">
        <v>43831</v>
      </c>
      <c r="C911" s="18">
        <f>+YEAR(datos_arg[[#This Row],[Fecha]])</f>
        <v>2020</v>
      </c>
      <c r="D911" s="18">
        <f>+MONTH(datos_arg[[#This Row],[Fecha]])</f>
        <v>1</v>
      </c>
      <c r="E911" s="14" t="s">
        <v>1016</v>
      </c>
      <c r="F911" s="14" t="s">
        <v>5364</v>
      </c>
      <c r="G911" s="14" t="s">
        <v>6700</v>
      </c>
      <c r="H911" s="14" t="s">
        <v>7132</v>
      </c>
      <c r="I911" s="14" t="s">
        <v>7132</v>
      </c>
      <c r="J911" s="14" t="s">
        <v>425</v>
      </c>
      <c r="K911" s="14"/>
      <c r="L911" s="14" t="s">
        <v>425</v>
      </c>
      <c r="M911" s="14" t="s">
        <v>119</v>
      </c>
      <c r="N911" s="14" t="s">
        <v>119</v>
      </c>
      <c r="O911" s="14" t="s">
        <v>6654</v>
      </c>
      <c r="P911" s="14"/>
      <c r="Q911" s="14"/>
      <c r="R911" s="14" t="s">
        <v>5364</v>
      </c>
      <c r="S911" s="14" t="s">
        <v>440</v>
      </c>
      <c r="T911" s="35">
        <v>2200</v>
      </c>
      <c r="U911" s="14" t="s">
        <v>2</v>
      </c>
      <c r="V911" s="14">
        <v>77</v>
      </c>
      <c r="W911" s="16">
        <f>+IF(datos_arg[[#This Row],[Moneda]]="ARS",datos_arg[[#This Row],[Monto]],datos_arg[[#This Row],[Monto]]*datos_arg[[#This Row],[TC]])</f>
        <v>169400</v>
      </c>
      <c r="X911" s="16">
        <f>IFERROR(IF(datos_arg[[#This Row],[Moneda]]="USD",datos_arg[[#This Row],[Monto]],datos_arg[[#This Row],[Monto]]/datos_arg[[#This Row],[TC]]),0)</f>
        <v>2200</v>
      </c>
      <c r="Y911" s="14"/>
    </row>
    <row r="912" spans="1:25" x14ac:dyDescent="0.25">
      <c r="A912" s="14">
        <f t="shared" si="14"/>
        <v>909</v>
      </c>
      <c r="B912" s="1">
        <v>43831</v>
      </c>
      <c r="C912" s="18">
        <f>+YEAR(datos_arg[[#This Row],[Fecha]])</f>
        <v>2020</v>
      </c>
      <c r="D912" s="18">
        <f>+MONTH(datos_arg[[#This Row],[Fecha]])</f>
        <v>1</v>
      </c>
      <c r="E912" s="14" t="s">
        <v>1016</v>
      </c>
      <c r="F912" s="14" t="s">
        <v>5365</v>
      </c>
      <c r="G912" s="14" t="s">
        <v>6698</v>
      </c>
      <c r="H912" s="14" t="s">
        <v>7132</v>
      </c>
      <c r="I912" s="14" t="s">
        <v>7132</v>
      </c>
      <c r="J912" s="14" t="s">
        <v>425</v>
      </c>
      <c r="K912" s="14"/>
      <c r="L912" s="14" t="s">
        <v>425</v>
      </c>
      <c r="M912" s="14" t="s">
        <v>150</v>
      </c>
      <c r="N912" s="14" t="s">
        <v>150</v>
      </c>
      <c r="O912" s="14" t="s">
        <v>6654</v>
      </c>
      <c r="P912" s="14"/>
      <c r="Q912" s="14"/>
      <c r="R912" s="14" t="s">
        <v>5365</v>
      </c>
      <c r="S912" s="14" t="s">
        <v>440</v>
      </c>
      <c r="T912" s="35">
        <v>700</v>
      </c>
      <c r="U912" s="14" t="s">
        <v>2</v>
      </c>
      <c r="V912" s="14">
        <v>77</v>
      </c>
      <c r="W912" s="16">
        <f>+IF(datos_arg[[#This Row],[Moneda]]="ARS",datos_arg[[#This Row],[Monto]],datos_arg[[#This Row],[Monto]]*datos_arg[[#This Row],[TC]])</f>
        <v>53900</v>
      </c>
      <c r="X912" s="16">
        <f>IFERROR(IF(datos_arg[[#This Row],[Moneda]]="USD",datos_arg[[#This Row],[Monto]],datos_arg[[#This Row],[Monto]]/datos_arg[[#This Row],[TC]]),0)</f>
        <v>700</v>
      </c>
      <c r="Y912" s="14"/>
    </row>
    <row r="913" spans="1:25" x14ac:dyDescent="0.25">
      <c r="A913" s="14">
        <f t="shared" si="14"/>
        <v>910</v>
      </c>
      <c r="B913" s="1">
        <v>43831</v>
      </c>
      <c r="C913" s="18">
        <f>+YEAR(datos_arg[[#This Row],[Fecha]])</f>
        <v>2020</v>
      </c>
      <c r="D913" s="18">
        <f>+MONTH(datos_arg[[#This Row],[Fecha]])</f>
        <v>1</v>
      </c>
      <c r="E913" s="14" t="s">
        <v>1016</v>
      </c>
      <c r="F913" s="14" t="s">
        <v>5364</v>
      </c>
      <c r="G913" s="14" t="s">
        <v>6700</v>
      </c>
      <c r="H913" s="14" t="s">
        <v>7132</v>
      </c>
      <c r="I913" s="14" t="s">
        <v>7132</v>
      </c>
      <c r="J913" s="14" t="s">
        <v>425</v>
      </c>
      <c r="K913" s="14"/>
      <c r="L913" s="14" t="s">
        <v>425</v>
      </c>
      <c r="M913" s="14" t="s">
        <v>128</v>
      </c>
      <c r="N913" s="14" t="s">
        <v>128</v>
      </c>
      <c r="O913" s="14" t="s">
        <v>6654</v>
      </c>
      <c r="P913" s="14"/>
      <c r="Q913" s="14"/>
      <c r="R913" s="14" t="s">
        <v>5364</v>
      </c>
      <c r="S913" s="14" t="s">
        <v>440</v>
      </c>
      <c r="T913" s="35">
        <v>2800</v>
      </c>
      <c r="U913" s="14" t="s">
        <v>2</v>
      </c>
      <c r="V913" s="14">
        <v>77</v>
      </c>
      <c r="W913" s="16">
        <f>+IF(datos_arg[[#This Row],[Moneda]]="ARS",datos_arg[[#This Row],[Monto]],datos_arg[[#This Row],[Monto]]*datos_arg[[#This Row],[TC]])</f>
        <v>215600</v>
      </c>
      <c r="X913" s="16">
        <f>IFERROR(IF(datos_arg[[#This Row],[Moneda]]="USD",datos_arg[[#This Row],[Monto]],datos_arg[[#This Row],[Monto]]/datos_arg[[#This Row],[TC]]),0)</f>
        <v>2800</v>
      </c>
      <c r="Y913" s="14"/>
    </row>
    <row r="914" spans="1:25" x14ac:dyDescent="0.25">
      <c r="A914" s="14">
        <f t="shared" si="14"/>
        <v>911</v>
      </c>
      <c r="B914" s="1">
        <v>43831</v>
      </c>
      <c r="C914" s="18">
        <f>+YEAR(datos_arg[[#This Row],[Fecha]])</f>
        <v>2020</v>
      </c>
      <c r="D914" s="18">
        <f>+MONTH(datos_arg[[#This Row],[Fecha]])</f>
        <v>1</v>
      </c>
      <c r="E914" s="14" t="s">
        <v>1016</v>
      </c>
      <c r="F914" s="14" t="s">
        <v>5365</v>
      </c>
      <c r="G914" s="14" t="s">
        <v>6696</v>
      </c>
      <c r="H914" s="14" t="s">
        <v>7132</v>
      </c>
      <c r="I914" s="14" t="s">
        <v>7132</v>
      </c>
      <c r="J914" s="14" t="s">
        <v>425</v>
      </c>
      <c r="K914" s="14"/>
      <c r="L914" s="14" t="s">
        <v>425</v>
      </c>
      <c r="M914" s="14" t="s">
        <v>481</v>
      </c>
      <c r="N914" s="14" t="s">
        <v>481</v>
      </c>
      <c r="O914" s="14" t="s">
        <v>6654</v>
      </c>
      <c r="P914" s="14"/>
      <c r="Q914" s="14"/>
      <c r="R914" s="14" t="s">
        <v>5365</v>
      </c>
      <c r="S914" s="14" t="s">
        <v>440</v>
      </c>
      <c r="T914" s="35">
        <v>2000</v>
      </c>
      <c r="U914" s="14" t="s">
        <v>2</v>
      </c>
      <c r="V914" s="14">
        <v>77</v>
      </c>
      <c r="W914" s="16">
        <f>+IF(datos_arg[[#This Row],[Moneda]]="ARS",datos_arg[[#This Row],[Monto]],datos_arg[[#This Row],[Monto]]*datos_arg[[#This Row],[TC]])</f>
        <v>154000</v>
      </c>
      <c r="X914" s="16">
        <f>IFERROR(IF(datos_arg[[#This Row],[Moneda]]="USD",datos_arg[[#This Row],[Monto]],datos_arg[[#This Row],[Monto]]/datos_arg[[#This Row],[TC]]),0)</f>
        <v>2000</v>
      </c>
      <c r="Y914" s="14"/>
    </row>
    <row r="915" spans="1:25" x14ac:dyDescent="0.25">
      <c r="A915" s="14">
        <f t="shared" si="14"/>
        <v>912</v>
      </c>
      <c r="B915" s="1">
        <v>43831</v>
      </c>
      <c r="C915" s="18">
        <f>+YEAR(datos_arg[[#This Row],[Fecha]])</f>
        <v>2020</v>
      </c>
      <c r="D915" s="18">
        <f>+MONTH(datos_arg[[#This Row],[Fecha]])</f>
        <v>1</v>
      </c>
      <c r="E915" s="14" t="s">
        <v>1016</v>
      </c>
      <c r="F915" s="14" t="s">
        <v>5364</v>
      </c>
      <c r="G915" s="14" t="s">
        <v>6699</v>
      </c>
      <c r="H915" s="14" t="s">
        <v>7132</v>
      </c>
      <c r="I915" s="14" t="s">
        <v>7132</v>
      </c>
      <c r="J915" s="14" t="s">
        <v>425</v>
      </c>
      <c r="K915" s="14"/>
      <c r="L915" s="14" t="s">
        <v>425</v>
      </c>
      <c r="M915" s="14" t="s">
        <v>215</v>
      </c>
      <c r="N915" s="14" t="s">
        <v>215</v>
      </c>
      <c r="O915" s="14" t="s">
        <v>6654</v>
      </c>
      <c r="P915" s="14"/>
      <c r="Q915" s="14"/>
      <c r="R915" s="14" t="s">
        <v>5364</v>
      </c>
      <c r="S915" s="14" t="s">
        <v>440</v>
      </c>
      <c r="T915" s="35">
        <v>1700</v>
      </c>
      <c r="U915" s="14" t="s">
        <v>2</v>
      </c>
      <c r="V915" s="14">
        <v>77</v>
      </c>
      <c r="W915" s="16">
        <f>+IF(datos_arg[[#This Row],[Moneda]]="ARS",datos_arg[[#This Row],[Monto]],datos_arg[[#This Row],[Monto]]*datos_arg[[#This Row],[TC]])</f>
        <v>130900</v>
      </c>
      <c r="X915" s="16">
        <f>IFERROR(IF(datos_arg[[#This Row],[Moneda]]="USD",datos_arg[[#This Row],[Monto]],datos_arg[[#This Row],[Monto]]/datos_arg[[#This Row],[TC]]),0)</f>
        <v>1700</v>
      </c>
      <c r="Y915" s="14"/>
    </row>
    <row r="916" spans="1:25" x14ac:dyDescent="0.25">
      <c r="A916" s="14">
        <f t="shared" si="14"/>
        <v>913</v>
      </c>
      <c r="B916" s="1">
        <v>43831</v>
      </c>
      <c r="C916" s="18">
        <f>+YEAR(datos_arg[[#This Row],[Fecha]])</f>
        <v>2020</v>
      </c>
      <c r="D916" s="18">
        <f>+MONTH(datos_arg[[#This Row],[Fecha]])</f>
        <v>1</v>
      </c>
      <c r="E916" s="14" t="s">
        <v>1016</v>
      </c>
      <c r="F916" s="14" t="s">
        <v>5364</v>
      </c>
      <c r="G916" s="14" t="s">
        <v>6706</v>
      </c>
      <c r="H916" s="14" t="s">
        <v>7132</v>
      </c>
      <c r="I916" s="14" t="s">
        <v>7132</v>
      </c>
      <c r="J916" s="14" t="s">
        <v>425</v>
      </c>
      <c r="K916" s="14"/>
      <c r="L916" s="14" t="s">
        <v>425</v>
      </c>
      <c r="M916" s="14" t="s">
        <v>401</v>
      </c>
      <c r="N916" s="14" t="s">
        <v>401</v>
      </c>
      <c r="O916" s="14" t="s">
        <v>6654</v>
      </c>
      <c r="P916" s="14"/>
      <c r="Q916" s="14"/>
      <c r="R916" s="14" t="s">
        <v>5364</v>
      </c>
      <c r="S916" s="14" t="s">
        <v>440</v>
      </c>
      <c r="T916" s="35">
        <v>2800</v>
      </c>
      <c r="U916" s="14" t="s">
        <v>2</v>
      </c>
      <c r="V916" s="14">
        <v>77</v>
      </c>
      <c r="W916" s="16">
        <f>+IF(datos_arg[[#This Row],[Moneda]]="ARS",datos_arg[[#This Row],[Monto]],datos_arg[[#This Row],[Monto]]*datos_arg[[#This Row],[TC]])</f>
        <v>215600</v>
      </c>
      <c r="X916" s="16">
        <f>IFERROR(IF(datos_arg[[#This Row],[Moneda]]="USD",datos_arg[[#This Row],[Monto]],datos_arg[[#This Row],[Monto]]/datos_arg[[#This Row],[TC]]),0)</f>
        <v>2800</v>
      </c>
      <c r="Y916" s="14"/>
    </row>
    <row r="917" spans="1:25" x14ac:dyDescent="0.25">
      <c r="A917" s="14">
        <f t="shared" si="14"/>
        <v>914</v>
      </c>
      <c r="B917" s="1">
        <v>43831</v>
      </c>
      <c r="C917" s="18">
        <f>+YEAR(datos_arg[[#This Row],[Fecha]])</f>
        <v>2020</v>
      </c>
      <c r="D917" s="18">
        <f>+MONTH(datos_arg[[#This Row],[Fecha]])</f>
        <v>1</v>
      </c>
      <c r="E917" s="14" t="s">
        <v>1016</v>
      </c>
      <c r="F917" s="14" t="s">
        <v>5364</v>
      </c>
      <c r="G917" s="14" t="s">
        <v>6699</v>
      </c>
      <c r="H917" s="14" t="s">
        <v>7132</v>
      </c>
      <c r="I917" s="14" t="s">
        <v>7132</v>
      </c>
      <c r="J917" s="14" t="s">
        <v>425</v>
      </c>
      <c r="K917" s="14"/>
      <c r="L917" s="14" t="s">
        <v>425</v>
      </c>
      <c r="M917" s="14" t="s">
        <v>137</v>
      </c>
      <c r="N917" s="14" t="s">
        <v>137</v>
      </c>
      <c r="O917" s="14" t="s">
        <v>6654</v>
      </c>
      <c r="P917" s="14"/>
      <c r="Q917" s="14"/>
      <c r="R917" s="14" t="s">
        <v>5364</v>
      </c>
      <c r="S917" s="14" t="s">
        <v>440</v>
      </c>
      <c r="T917" s="35">
        <v>3000</v>
      </c>
      <c r="U917" s="14" t="s">
        <v>2</v>
      </c>
      <c r="V917" s="14">
        <v>77</v>
      </c>
      <c r="W917" s="16">
        <f>+IF(datos_arg[[#This Row],[Moneda]]="ARS",datos_arg[[#This Row],[Monto]],datos_arg[[#This Row],[Monto]]*datos_arg[[#This Row],[TC]])</f>
        <v>231000</v>
      </c>
      <c r="X917" s="16">
        <f>IFERROR(IF(datos_arg[[#This Row],[Moneda]]="USD",datos_arg[[#This Row],[Monto]],datos_arg[[#This Row],[Monto]]/datos_arg[[#This Row],[TC]]),0)</f>
        <v>3000</v>
      </c>
      <c r="Y917" s="14"/>
    </row>
    <row r="918" spans="1:25" x14ac:dyDescent="0.25">
      <c r="A918" s="14">
        <f t="shared" si="14"/>
        <v>915</v>
      </c>
      <c r="B918" s="1">
        <v>43838</v>
      </c>
      <c r="C918" s="18">
        <f>+YEAR(datos_arg[[#This Row],[Fecha]])</f>
        <v>2020</v>
      </c>
      <c r="D918" s="18">
        <f>+MONTH(datos_arg[[#This Row],[Fecha]])</f>
        <v>1</v>
      </c>
      <c r="E918" s="14" t="s">
        <v>449</v>
      </c>
      <c r="F918" s="14" t="s">
        <v>44</v>
      </c>
      <c r="G918" s="14"/>
      <c r="H918" s="14" t="s">
        <v>7132</v>
      </c>
      <c r="I918" s="14" t="s">
        <v>7132</v>
      </c>
      <c r="J918" s="14" t="s">
        <v>425</v>
      </c>
      <c r="K918" s="14"/>
      <c r="L918" s="14" t="s">
        <v>425</v>
      </c>
      <c r="M918" s="14" t="s">
        <v>829</v>
      </c>
      <c r="N918" s="14" t="s">
        <v>829</v>
      </c>
      <c r="O918" s="14" t="s">
        <v>950</v>
      </c>
      <c r="P918" s="14"/>
      <c r="Q918" s="14"/>
      <c r="R918" s="14" t="s">
        <v>44</v>
      </c>
      <c r="S918" s="14" t="s">
        <v>440</v>
      </c>
      <c r="T918" s="35">
        <v>600</v>
      </c>
      <c r="U918" s="14" t="s">
        <v>2</v>
      </c>
      <c r="V918" s="14">
        <v>74</v>
      </c>
      <c r="W918" s="16">
        <f>+IF(datos_arg[[#This Row],[Moneda]]="ARS",datos_arg[[#This Row],[Monto]],datos_arg[[#This Row],[Monto]]*datos_arg[[#This Row],[TC]])</f>
        <v>44400</v>
      </c>
      <c r="X918" s="16">
        <f>IFERROR(IF(datos_arg[[#This Row],[Moneda]]="USD",datos_arg[[#This Row],[Monto]],datos_arg[[#This Row],[Monto]]/datos_arg[[#This Row],[TC]]),0)</f>
        <v>600</v>
      </c>
      <c r="Y918" s="14"/>
    </row>
    <row r="919" spans="1:25" ht="15" customHeight="1" x14ac:dyDescent="0.25">
      <c r="A919" s="14">
        <f t="shared" si="14"/>
        <v>916</v>
      </c>
      <c r="B919" s="1">
        <v>43838</v>
      </c>
      <c r="C919" s="18">
        <f>+YEAR(datos_arg[[#This Row],[Fecha]])</f>
        <v>2020</v>
      </c>
      <c r="D919" s="18">
        <f>+MONTH(datos_arg[[#This Row],[Fecha]])</f>
        <v>1</v>
      </c>
      <c r="E919" s="14" t="s">
        <v>1015</v>
      </c>
      <c r="F919" s="14" t="s">
        <v>430</v>
      </c>
      <c r="G919" s="14"/>
      <c r="H919" s="14" t="s">
        <v>7132</v>
      </c>
      <c r="I919" s="14" t="s">
        <v>7132</v>
      </c>
      <c r="J919" s="14" t="s">
        <v>425</v>
      </c>
      <c r="K919" s="14"/>
      <c r="L919" s="14" t="s">
        <v>425</v>
      </c>
      <c r="M919" s="14" t="s">
        <v>60</v>
      </c>
      <c r="N919" s="14" t="s">
        <v>26</v>
      </c>
      <c r="O919" s="14"/>
      <c r="P919" s="14"/>
      <c r="Q919" s="14"/>
      <c r="R919" s="14" t="s">
        <v>430</v>
      </c>
      <c r="S919" s="14" t="s">
        <v>439</v>
      </c>
      <c r="T919" s="35">
        <v>1850</v>
      </c>
      <c r="U919" s="14" t="s">
        <v>4</v>
      </c>
      <c r="V919" s="14">
        <v>74</v>
      </c>
      <c r="W919" s="16">
        <f>+IF(datos_arg[[#This Row],[Moneda]]="ARS",datos_arg[[#This Row],[Monto]],datos_arg[[#This Row],[Monto]]*datos_arg[[#This Row],[TC]])</f>
        <v>1850</v>
      </c>
      <c r="X919" s="16">
        <f>IFERROR(IF(datos_arg[[#This Row],[Moneda]]="USD",datos_arg[[#This Row],[Monto]],datos_arg[[#This Row],[Monto]]/datos_arg[[#This Row],[TC]]),0)</f>
        <v>25</v>
      </c>
      <c r="Y919" s="14"/>
    </row>
    <row r="920" spans="1:25" ht="15" customHeight="1" x14ac:dyDescent="0.25">
      <c r="A920" s="14">
        <f t="shared" si="14"/>
        <v>917</v>
      </c>
      <c r="B920" s="1">
        <v>43838</v>
      </c>
      <c r="C920" s="18">
        <f>+YEAR(datos_arg[[#This Row],[Fecha]])</f>
        <v>2020</v>
      </c>
      <c r="D920" s="18">
        <f>+MONTH(datos_arg[[#This Row],[Fecha]])</f>
        <v>1</v>
      </c>
      <c r="E920" s="14" t="s">
        <v>407</v>
      </c>
      <c r="F920" s="14" t="s">
        <v>5360</v>
      </c>
      <c r="G920" s="14"/>
      <c r="H920" s="14" t="s">
        <v>7132</v>
      </c>
      <c r="I920" s="14" t="s">
        <v>7132</v>
      </c>
      <c r="J920" s="14" t="s">
        <v>425</v>
      </c>
      <c r="K920" s="14"/>
      <c r="L920" s="14" t="s">
        <v>425</v>
      </c>
      <c r="M920" s="14" t="s">
        <v>434</v>
      </c>
      <c r="N920" s="14" t="s">
        <v>434</v>
      </c>
      <c r="O920" s="14"/>
      <c r="P920" s="14"/>
      <c r="Q920" s="14"/>
      <c r="R920" s="14" t="s">
        <v>440</v>
      </c>
      <c r="S920" s="14" t="s">
        <v>443</v>
      </c>
      <c r="T920" s="35">
        <v>65699.999999999534</v>
      </c>
      <c r="U920" s="14" t="s">
        <v>4</v>
      </c>
      <c r="V920" s="14">
        <v>0</v>
      </c>
      <c r="W920" s="16">
        <f>+IF(datos_arg[[#This Row],[Moneda]]="ARS",datos_arg[[#This Row],[Monto]],datos_arg[[#This Row],[Monto]]*datos_arg[[#This Row],[TC]])</f>
        <v>65699.999999999534</v>
      </c>
      <c r="X920" s="16">
        <f>IFERROR(IF(datos_arg[[#This Row],[Moneda]]="USD",datos_arg[[#This Row],[Monto]],datos_arg[[#This Row],[Monto]]/datos_arg[[#This Row],[TC]]),0)</f>
        <v>0</v>
      </c>
      <c r="Y920" s="14"/>
    </row>
    <row r="921" spans="1:25" ht="15" customHeight="1" x14ac:dyDescent="0.25">
      <c r="A921" s="14">
        <f t="shared" si="14"/>
        <v>918</v>
      </c>
      <c r="B921" s="1">
        <v>43845</v>
      </c>
      <c r="C921" s="18">
        <f>+YEAR(datos_arg[[#This Row],[Fecha]])</f>
        <v>2020</v>
      </c>
      <c r="D921" s="18">
        <f>+MONTH(datos_arg[[#This Row],[Fecha]])</f>
        <v>1</v>
      </c>
      <c r="E921" s="14" t="s">
        <v>1016</v>
      </c>
      <c r="F921" s="14" t="s">
        <v>404</v>
      </c>
      <c r="G921" s="14"/>
      <c r="H921" s="14" t="s">
        <v>433</v>
      </c>
      <c r="I921" s="14" t="s">
        <v>955</v>
      </c>
      <c r="J921" s="14" t="s">
        <v>425</v>
      </c>
      <c r="K921" s="14"/>
      <c r="L921" s="14" t="s">
        <v>425</v>
      </c>
      <c r="M921" s="14" t="s">
        <v>954</v>
      </c>
      <c r="N921" s="14" t="s">
        <v>954</v>
      </c>
      <c r="O921" s="14" t="s">
        <v>955</v>
      </c>
      <c r="P921" s="14"/>
      <c r="Q921" s="14"/>
      <c r="R921" s="14" t="s">
        <v>404</v>
      </c>
      <c r="S921" s="14" t="s">
        <v>439</v>
      </c>
      <c r="T921" s="35">
        <v>5936.91</v>
      </c>
      <c r="U921" s="14" t="s">
        <v>4</v>
      </c>
      <c r="V921" s="14">
        <v>76</v>
      </c>
      <c r="W921" s="16">
        <f>+IF(datos_arg[[#This Row],[Moneda]]="ARS",datos_arg[[#This Row],[Monto]],datos_arg[[#This Row],[Monto]]*datos_arg[[#This Row],[TC]])</f>
        <v>5936.91</v>
      </c>
      <c r="X921" s="16">
        <f>IFERROR(IF(datos_arg[[#This Row],[Moneda]]="USD",datos_arg[[#This Row],[Monto]],datos_arg[[#This Row],[Monto]]/datos_arg[[#This Row],[TC]]),0)</f>
        <v>78.117236842105257</v>
      </c>
      <c r="Y921" s="14"/>
    </row>
    <row r="922" spans="1:25" ht="15" customHeight="1" x14ac:dyDescent="0.25">
      <c r="A922" s="14">
        <f t="shared" si="14"/>
        <v>919</v>
      </c>
      <c r="B922" s="1">
        <v>43845</v>
      </c>
      <c r="C922" s="18">
        <f>+YEAR(datos_arg[[#This Row],[Fecha]])</f>
        <v>2020</v>
      </c>
      <c r="D922" s="18">
        <f>+MONTH(datos_arg[[#This Row],[Fecha]])</f>
        <v>1</v>
      </c>
      <c r="E922" s="14" t="s">
        <v>1016</v>
      </c>
      <c r="F922" s="14" t="s">
        <v>405</v>
      </c>
      <c r="G922" s="14"/>
      <c r="H922" s="14" t="s">
        <v>433</v>
      </c>
      <c r="I922" s="14" t="s">
        <v>955</v>
      </c>
      <c r="J922" s="14" t="s">
        <v>425</v>
      </c>
      <c r="K922" s="14"/>
      <c r="L922" s="14" t="s">
        <v>425</v>
      </c>
      <c r="M922" s="14" t="s">
        <v>433</v>
      </c>
      <c r="N922" s="14" t="s">
        <v>297</v>
      </c>
      <c r="O922" s="14" t="s">
        <v>591</v>
      </c>
      <c r="P922" s="14"/>
      <c r="Q922" s="14"/>
      <c r="R922" s="14" t="s">
        <v>405</v>
      </c>
      <c r="S922" s="14" t="s">
        <v>439</v>
      </c>
      <c r="T922" s="35">
        <v>26500</v>
      </c>
      <c r="U922" s="14" t="s">
        <v>4</v>
      </c>
      <c r="V922" s="14">
        <v>76</v>
      </c>
      <c r="W922" s="16">
        <f>+IF(datos_arg[[#This Row],[Moneda]]="ARS",datos_arg[[#This Row],[Monto]],datos_arg[[#This Row],[Monto]]*datos_arg[[#This Row],[TC]])</f>
        <v>26500</v>
      </c>
      <c r="X922" s="16">
        <f>IFERROR(IF(datos_arg[[#This Row],[Moneda]]="USD",datos_arg[[#This Row],[Monto]],datos_arg[[#This Row],[Monto]]/datos_arg[[#This Row],[TC]]),0)</f>
        <v>348.68421052631578</v>
      </c>
      <c r="Y922" s="14"/>
    </row>
    <row r="923" spans="1:25" ht="15" customHeight="1" x14ac:dyDescent="0.25">
      <c r="A923" s="14">
        <f t="shared" si="14"/>
        <v>920</v>
      </c>
      <c r="B923" s="1">
        <v>43845</v>
      </c>
      <c r="C923" s="18">
        <f>+YEAR(datos_arg[[#This Row],[Fecha]])</f>
        <v>2020</v>
      </c>
      <c r="D923" s="18">
        <f>+MONTH(datos_arg[[#This Row],[Fecha]])</f>
        <v>1</v>
      </c>
      <c r="E923" s="14" t="s">
        <v>1016</v>
      </c>
      <c r="F923" s="14" t="s">
        <v>404</v>
      </c>
      <c r="G923" s="14"/>
      <c r="H923" s="14" t="s">
        <v>433</v>
      </c>
      <c r="I923" s="14" t="s">
        <v>955</v>
      </c>
      <c r="J923" s="14" t="s">
        <v>425</v>
      </c>
      <c r="K923" s="14"/>
      <c r="L923" s="14" t="s">
        <v>425</v>
      </c>
      <c r="M923" s="14" t="s">
        <v>831</v>
      </c>
      <c r="N923" s="14" t="s">
        <v>831</v>
      </c>
      <c r="O923" s="14" t="s">
        <v>955</v>
      </c>
      <c r="P923" s="14"/>
      <c r="Q923" s="14"/>
      <c r="R923" s="14" t="s">
        <v>404</v>
      </c>
      <c r="S923" s="14" t="s">
        <v>439</v>
      </c>
      <c r="T923" s="35">
        <v>2137.54</v>
      </c>
      <c r="U923" s="14" t="s">
        <v>4</v>
      </c>
      <c r="V923" s="14">
        <v>76</v>
      </c>
      <c r="W923" s="16">
        <f>+IF(datos_arg[[#This Row],[Moneda]]="ARS",datos_arg[[#This Row],[Monto]],datos_arg[[#This Row],[Monto]]*datos_arg[[#This Row],[TC]])</f>
        <v>2137.54</v>
      </c>
      <c r="X923" s="16">
        <f>IFERROR(IF(datos_arg[[#This Row],[Moneda]]="USD",datos_arg[[#This Row],[Monto]],datos_arg[[#This Row],[Monto]]/datos_arg[[#This Row],[TC]]),0)</f>
        <v>28.125526315789472</v>
      </c>
      <c r="Y923" s="14"/>
    </row>
    <row r="924" spans="1:25" x14ac:dyDescent="0.25">
      <c r="A924" s="14">
        <f t="shared" si="14"/>
        <v>921</v>
      </c>
      <c r="B924" s="1">
        <v>43845</v>
      </c>
      <c r="C924" s="18">
        <f>+YEAR(datos_arg[[#This Row],[Fecha]])</f>
        <v>2020</v>
      </c>
      <c r="D924" s="18">
        <f>+MONTH(datos_arg[[#This Row],[Fecha]])</f>
        <v>1</v>
      </c>
      <c r="E924" s="14" t="s">
        <v>5358</v>
      </c>
      <c r="F924" s="14" t="s">
        <v>969</v>
      </c>
      <c r="G924" s="14"/>
      <c r="H924" s="14" t="s">
        <v>7132</v>
      </c>
      <c r="I924" s="14" t="s">
        <v>7132</v>
      </c>
      <c r="J924" s="14" t="s">
        <v>425</v>
      </c>
      <c r="K924" s="14"/>
      <c r="L924" s="14" t="s">
        <v>425</v>
      </c>
      <c r="M924" s="14" t="s">
        <v>616</v>
      </c>
      <c r="N924" s="14" t="s">
        <v>830</v>
      </c>
      <c r="O924" s="14" t="s">
        <v>951</v>
      </c>
      <c r="P924" s="14"/>
      <c r="Q924" s="14">
        <v>1</v>
      </c>
      <c r="R924" s="14" t="s">
        <v>969</v>
      </c>
      <c r="S924" s="14" t="s">
        <v>440</v>
      </c>
      <c r="T924" s="35">
        <v>2200</v>
      </c>
      <c r="U924" s="14" t="s">
        <v>2</v>
      </c>
      <c r="V924" s="14">
        <v>74</v>
      </c>
      <c r="W924" s="16">
        <f>+IF(datos_arg[[#This Row],[Moneda]]="ARS",datos_arg[[#This Row],[Monto]],datos_arg[[#This Row],[Monto]]*datos_arg[[#This Row],[TC]])</f>
        <v>162800</v>
      </c>
      <c r="X924" s="16">
        <f>IFERROR(IF(datos_arg[[#This Row],[Moneda]]="USD",datos_arg[[#This Row],[Monto]],datos_arg[[#This Row],[Monto]]/datos_arg[[#This Row],[TC]]),0)</f>
        <v>2200</v>
      </c>
      <c r="Y924" s="14"/>
    </row>
    <row r="925" spans="1:25" ht="15" customHeight="1" x14ac:dyDescent="0.25">
      <c r="A925" s="14">
        <f t="shared" si="14"/>
        <v>922</v>
      </c>
      <c r="B925" s="1">
        <v>43845</v>
      </c>
      <c r="C925" s="18">
        <f>+YEAR(datos_arg[[#This Row],[Fecha]])</f>
        <v>2020</v>
      </c>
      <c r="D925" s="18">
        <f>+MONTH(datos_arg[[#This Row],[Fecha]])</f>
        <v>1</v>
      </c>
      <c r="E925" s="14" t="s">
        <v>1016</v>
      </c>
      <c r="F925" s="14" t="s">
        <v>404</v>
      </c>
      <c r="G925" s="14"/>
      <c r="H925" s="14" t="s">
        <v>433</v>
      </c>
      <c r="I925" s="14" t="s">
        <v>955</v>
      </c>
      <c r="J925" s="14" t="s">
        <v>425</v>
      </c>
      <c r="K925" s="14"/>
      <c r="L925" s="14" t="s">
        <v>425</v>
      </c>
      <c r="M925" s="14" t="s">
        <v>854</v>
      </c>
      <c r="N925" s="14" t="s">
        <v>854</v>
      </c>
      <c r="O925" s="14" t="s">
        <v>955</v>
      </c>
      <c r="P925" s="14"/>
      <c r="Q925" s="14"/>
      <c r="R925" s="14" t="s">
        <v>404</v>
      </c>
      <c r="S925" s="14" t="s">
        <v>439</v>
      </c>
      <c r="T925" s="35">
        <v>4207.5</v>
      </c>
      <c r="U925" s="14" t="s">
        <v>4</v>
      </c>
      <c r="V925" s="14">
        <v>76</v>
      </c>
      <c r="W925" s="16">
        <f>+IF(datos_arg[[#This Row],[Moneda]]="ARS",datos_arg[[#This Row],[Monto]],datos_arg[[#This Row],[Monto]]*datos_arg[[#This Row],[TC]])</f>
        <v>4207.5</v>
      </c>
      <c r="X925" s="16">
        <f>IFERROR(IF(datos_arg[[#This Row],[Moneda]]="USD",datos_arg[[#This Row],[Monto]],datos_arg[[#This Row],[Monto]]/datos_arg[[#This Row],[TC]]),0)</f>
        <v>55.361842105263158</v>
      </c>
      <c r="Y925" s="14"/>
    </row>
    <row r="926" spans="1:25" x14ac:dyDescent="0.25">
      <c r="A926" s="14">
        <f t="shared" si="14"/>
        <v>923</v>
      </c>
      <c r="B926" s="1">
        <v>43845</v>
      </c>
      <c r="C926" s="18">
        <f>+YEAR(datos_arg[[#This Row],[Fecha]])</f>
        <v>2020</v>
      </c>
      <c r="D926" s="18">
        <f>+MONTH(datos_arg[[#This Row],[Fecha]])</f>
        <v>1</v>
      </c>
      <c r="E926" s="14" t="s">
        <v>5358</v>
      </c>
      <c r="F926" s="14" t="s">
        <v>4108</v>
      </c>
      <c r="G926" s="14"/>
      <c r="H926" s="14" t="s">
        <v>8103</v>
      </c>
      <c r="I926" s="14" t="s">
        <v>8104</v>
      </c>
      <c r="J926" s="14" t="s">
        <v>733</v>
      </c>
      <c r="K926" s="14" t="s">
        <v>422</v>
      </c>
      <c r="L926" s="14" t="s">
        <v>422</v>
      </c>
      <c r="M926" s="14" t="s">
        <v>5380</v>
      </c>
      <c r="N926" s="14" t="s">
        <v>167</v>
      </c>
      <c r="O926" s="14" t="s">
        <v>952</v>
      </c>
      <c r="P926" s="14"/>
      <c r="Q926" s="14"/>
      <c r="R926" s="14" t="s">
        <v>4108</v>
      </c>
      <c r="S926" s="14" t="s">
        <v>440</v>
      </c>
      <c r="T926" s="35">
        <v>1000</v>
      </c>
      <c r="U926" s="14" t="s">
        <v>2</v>
      </c>
      <c r="V926" s="14">
        <v>76</v>
      </c>
      <c r="W926" s="16">
        <f>+IF(datos_arg[[#This Row],[Moneda]]="ARS",datos_arg[[#This Row],[Monto]],datos_arg[[#This Row],[Monto]]*datos_arg[[#This Row],[TC]])</f>
        <v>76000</v>
      </c>
      <c r="X926" s="16">
        <f>IFERROR(IF(datos_arg[[#This Row],[Moneda]]="USD",datos_arg[[#This Row],[Monto]],datos_arg[[#This Row],[Monto]]/datos_arg[[#This Row],[TC]]),0)</f>
        <v>1000</v>
      </c>
      <c r="Y926" s="14"/>
    </row>
    <row r="927" spans="1:25" ht="15" customHeight="1" x14ac:dyDescent="0.25">
      <c r="A927" s="14">
        <f t="shared" si="14"/>
        <v>924</v>
      </c>
      <c r="B927" s="1">
        <v>43845</v>
      </c>
      <c r="C927" s="18">
        <f>+YEAR(datos_arg[[#This Row],[Fecha]])</f>
        <v>2020</v>
      </c>
      <c r="D927" s="18">
        <f>+MONTH(datos_arg[[#This Row],[Fecha]])</f>
        <v>1</v>
      </c>
      <c r="E927" s="14" t="s">
        <v>1015</v>
      </c>
      <c r="F927" s="14" t="s">
        <v>403</v>
      </c>
      <c r="G927" s="14" t="s">
        <v>5383</v>
      </c>
      <c r="H927" s="14" t="s">
        <v>8103</v>
      </c>
      <c r="I927" s="14" t="s">
        <v>8104</v>
      </c>
      <c r="J927" s="14" t="s">
        <v>733</v>
      </c>
      <c r="K927" s="14" t="s">
        <v>422</v>
      </c>
      <c r="L927" s="14" t="s">
        <v>422</v>
      </c>
      <c r="M927" s="14" t="s">
        <v>158</v>
      </c>
      <c r="N927" s="14" t="s">
        <v>167</v>
      </c>
      <c r="O927" s="14" t="s">
        <v>953</v>
      </c>
      <c r="P927" s="14"/>
      <c r="Q927" s="14"/>
      <c r="R927" s="14" t="s">
        <v>5383</v>
      </c>
      <c r="S927" s="14" t="s">
        <v>439</v>
      </c>
      <c r="T927" s="35">
        <v>21000</v>
      </c>
      <c r="U927" s="14" t="s">
        <v>4</v>
      </c>
      <c r="V927" s="14">
        <v>76</v>
      </c>
      <c r="W927" s="16">
        <f>+IF(datos_arg[[#This Row],[Moneda]]="ARS",datos_arg[[#This Row],[Monto]],datos_arg[[#This Row],[Monto]]*datos_arg[[#This Row],[TC]])</f>
        <v>21000</v>
      </c>
      <c r="X927" s="16">
        <f>IFERROR(IF(datos_arg[[#This Row],[Moneda]]="USD",datos_arg[[#This Row],[Monto]],datos_arg[[#This Row],[Monto]]/datos_arg[[#This Row],[TC]]),0)</f>
        <v>276.31578947368422</v>
      </c>
      <c r="Y927" s="14"/>
    </row>
    <row r="928" spans="1:25" x14ac:dyDescent="0.25">
      <c r="A928" s="14">
        <f t="shared" si="14"/>
        <v>925</v>
      </c>
      <c r="B928" s="1">
        <v>43845</v>
      </c>
      <c r="C928" s="18">
        <f>+YEAR(datos_arg[[#This Row],[Fecha]])</f>
        <v>2020</v>
      </c>
      <c r="D928" s="18">
        <f>+MONTH(datos_arg[[#This Row],[Fecha]])</f>
        <v>1</v>
      </c>
      <c r="E928" s="14" t="s">
        <v>408</v>
      </c>
      <c r="F928" s="14" t="s">
        <v>69</v>
      </c>
      <c r="G928" s="14"/>
      <c r="H928" s="14" t="s">
        <v>7132</v>
      </c>
      <c r="I928" s="14" t="s">
        <v>7132</v>
      </c>
      <c r="J928" s="14" t="s">
        <v>425</v>
      </c>
      <c r="K928" s="14"/>
      <c r="L928" s="14" t="s">
        <v>425</v>
      </c>
      <c r="M928" s="14" t="s">
        <v>556</v>
      </c>
      <c r="N928" s="14" t="s">
        <v>556</v>
      </c>
      <c r="O928" s="14"/>
      <c r="P928" s="14"/>
      <c r="Q928" s="14"/>
      <c r="R928" s="14" t="s">
        <v>439</v>
      </c>
      <c r="S928" s="14" t="s">
        <v>440</v>
      </c>
      <c r="T928" s="35">
        <v>3000</v>
      </c>
      <c r="U928" s="14" t="s">
        <v>2</v>
      </c>
      <c r="V928" s="14">
        <v>76</v>
      </c>
      <c r="W928" s="16">
        <f>+IF(datos_arg[[#This Row],[Moneda]]="ARS",datos_arg[[#This Row],[Monto]],datos_arg[[#This Row],[Monto]]*datos_arg[[#This Row],[TC]])</f>
        <v>228000</v>
      </c>
      <c r="X928" s="16">
        <f>IFERROR(IF(datos_arg[[#This Row],[Moneda]]="USD",datos_arg[[#This Row],[Monto]],datos_arg[[#This Row],[Monto]]/datos_arg[[#This Row],[TC]]),0)</f>
        <v>3000</v>
      </c>
      <c r="Y928" s="14"/>
    </row>
    <row r="929" spans="1:25" ht="15" customHeight="1" x14ac:dyDescent="0.25">
      <c r="A929" s="14">
        <f t="shared" si="14"/>
        <v>926</v>
      </c>
      <c r="B929" s="1">
        <v>43845</v>
      </c>
      <c r="C929" s="18">
        <f>+YEAR(datos_arg[[#This Row],[Fecha]])</f>
        <v>2020</v>
      </c>
      <c r="D929" s="18">
        <f>+MONTH(datos_arg[[#This Row],[Fecha]])</f>
        <v>1</v>
      </c>
      <c r="E929" s="14" t="s">
        <v>1016</v>
      </c>
      <c r="F929" s="14" t="s">
        <v>404</v>
      </c>
      <c r="G929" s="14"/>
      <c r="H929" s="14" t="s">
        <v>433</v>
      </c>
      <c r="I929" s="14" t="s">
        <v>955</v>
      </c>
      <c r="J929" s="14" t="s">
        <v>425</v>
      </c>
      <c r="K929" s="14"/>
      <c r="L929" s="14" t="s">
        <v>425</v>
      </c>
      <c r="M929" s="14" t="s">
        <v>832</v>
      </c>
      <c r="N929" s="14" t="s">
        <v>832</v>
      </c>
      <c r="O929" s="14" t="s">
        <v>955</v>
      </c>
      <c r="P929" s="14"/>
      <c r="Q929" s="14"/>
      <c r="R929" s="14" t="s">
        <v>404</v>
      </c>
      <c r="S929" s="14" t="s">
        <v>439</v>
      </c>
      <c r="T929" s="35">
        <v>678.13</v>
      </c>
      <c r="U929" s="14" t="s">
        <v>4</v>
      </c>
      <c r="V929" s="14">
        <v>76</v>
      </c>
      <c r="W929" s="16">
        <f>+IF(datos_arg[[#This Row],[Moneda]]="ARS",datos_arg[[#This Row],[Monto]],datos_arg[[#This Row],[Monto]]*datos_arg[[#This Row],[TC]])</f>
        <v>678.13</v>
      </c>
      <c r="X929" s="16">
        <f>IFERROR(IF(datos_arg[[#This Row],[Moneda]]="USD",datos_arg[[#This Row],[Monto]],datos_arg[[#This Row],[Monto]]/datos_arg[[#This Row],[TC]]),0)</f>
        <v>8.9227631578947371</v>
      </c>
      <c r="Y929" s="14"/>
    </row>
    <row r="930" spans="1:25" ht="15" customHeight="1" x14ac:dyDescent="0.25">
      <c r="A930" s="14">
        <f t="shared" si="14"/>
        <v>927</v>
      </c>
      <c r="B930" s="1">
        <v>43845</v>
      </c>
      <c r="C930" s="18">
        <f>+YEAR(datos_arg[[#This Row],[Fecha]])</f>
        <v>2020</v>
      </c>
      <c r="D930" s="18">
        <f>+MONTH(datos_arg[[#This Row],[Fecha]])</f>
        <v>1</v>
      </c>
      <c r="E930" s="14" t="s">
        <v>1016</v>
      </c>
      <c r="F930" s="14" t="s">
        <v>404</v>
      </c>
      <c r="G930" s="14"/>
      <c r="H930" s="14" t="s">
        <v>4114</v>
      </c>
      <c r="I930" s="14" t="s">
        <v>7132</v>
      </c>
      <c r="J930" s="14" t="s">
        <v>425</v>
      </c>
      <c r="K930" s="14"/>
      <c r="L930" s="14" t="s">
        <v>425</v>
      </c>
      <c r="M930" s="14" t="s">
        <v>129</v>
      </c>
      <c r="N930" s="14" t="s">
        <v>129</v>
      </c>
      <c r="O930" s="14" t="s">
        <v>149</v>
      </c>
      <c r="P930" s="14"/>
      <c r="Q930" s="14"/>
      <c r="R930" s="14" t="s">
        <v>404</v>
      </c>
      <c r="S930" s="14" t="s">
        <v>439</v>
      </c>
      <c r="T930" s="35">
        <v>6496.66</v>
      </c>
      <c r="U930" s="14" t="s">
        <v>4</v>
      </c>
      <c r="V930" s="14">
        <v>76</v>
      </c>
      <c r="W930" s="16">
        <f>+IF(datos_arg[[#This Row],[Moneda]]="ARS",datos_arg[[#This Row],[Monto]],datos_arg[[#This Row],[Monto]]*datos_arg[[#This Row],[TC]])</f>
        <v>6496.66</v>
      </c>
      <c r="X930" s="16">
        <f>IFERROR(IF(datos_arg[[#This Row],[Moneda]]="USD",datos_arg[[#This Row],[Monto]],datos_arg[[#This Row],[Monto]]/datos_arg[[#This Row],[TC]]),0)</f>
        <v>85.482368421052627</v>
      </c>
      <c r="Y930" s="14"/>
    </row>
    <row r="931" spans="1:25" ht="15" customHeight="1" x14ac:dyDescent="0.25">
      <c r="A931" s="14">
        <f t="shared" si="14"/>
        <v>928</v>
      </c>
      <c r="B931" s="1">
        <v>43845</v>
      </c>
      <c r="C931" s="18">
        <f>+YEAR(datos_arg[[#This Row],[Fecha]])</f>
        <v>2020</v>
      </c>
      <c r="D931" s="18">
        <f>+MONTH(datos_arg[[#This Row],[Fecha]])</f>
        <v>1</v>
      </c>
      <c r="E931" s="14" t="s">
        <v>1016</v>
      </c>
      <c r="F931" s="14" t="s">
        <v>404</v>
      </c>
      <c r="G931" s="14"/>
      <c r="H931" s="14" t="s">
        <v>7132</v>
      </c>
      <c r="I931" s="14" t="s">
        <v>7132</v>
      </c>
      <c r="J931" s="14" t="s">
        <v>425</v>
      </c>
      <c r="K931" s="14"/>
      <c r="L931" s="14" t="s">
        <v>425</v>
      </c>
      <c r="M931" s="14" t="s">
        <v>156</v>
      </c>
      <c r="N931" s="14" t="s">
        <v>156</v>
      </c>
      <c r="O931" s="14" t="s">
        <v>227</v>
      </c>
      <c r="P931" s="14"/>
      <c r="Q931" s="14"/>
      <c r="R931" s="14" t="s">
        <v>404</v>
      </c>
      <c r="S931" s="14" t="s">
        <v>439</v>
      </c>
      <c r="T931" s="35">
        <v>3410.66</v>
      </c>
      <c r="U931" s="14" t="s">
        <v>4</v>
      </c>
      <c r="V931" s="14">
        <v>76</v>
      </c>
      <c r="W931" s="16">
        <f>+IF(datos_arg[[#This Row],[Moneda]]="ARS",datos_arg[[#This Row],[Monto]],datos_arg[[#This Row],[Monto]]*datos_arg[[#This Row],[TC]])</f>
        <v>3410.66</v>
      </c>
      <c r="X931" s="16">
        <f>IFERROR(IF(datos_arg[[#This Row],[Moneda]]="USD",datos_arg[[#This Row],[Monto]],datos_arg[[#This Row],[Monto]]/datos_arg[[#This Row],[TC]]),0)</f>
        <v>44.877105263157894</v>
      </c>
      <c r="Y931" s="14"/>
    </row>
    <row r="932" spans="1:25" ht="15" customHeight="1" x14ac:dyDescent="0.25">
      <c r="A932" s="14">
        <f t="shared" si="14"/>
        <v>929</v>
      </c>
      <c r="B932" s="1">
        <v>43846</v>
      </c>
      <c r="C932" s="18">
        <f>+YEAR(datos_arg[[#This Row],[Fecha]])</f>
        <v>2020</v>
      </c>
      <c r="D932" s="18">
        <f>+MONTH(datos_arg[[#This Row],[Fecha]])</f>
        <v>1</v>
      </c>
      <c r="E932" s="14" t="s">
        <v>1016</v>
      </c>
      <c r="F932" s="14" t="s">
        <v>5364</v>
      </c>
      <c r="G932" s="14" t="s">
        <v>6703</v>
      </c>
      <c r="H932" s="14" t="s">
        <v>532</v>
      </c>
      <c r="I932" s="14" t="s">
        <v>7132</v>
      </c>
      <c r="J932" s="14" t="s">
        <v>425</v>
      </c>
      <c r="K932" s="14"/>
      <c r="L932" s="14" t="s">
        <v>425</v>
      </c>
      <c r="M932" s="14" t="s">
        <v>198</v>
      </c>
      <c r="N932" s="14" t="s">
        <v>198</v>
      </c>
      <c r="O932" s="14" t="s">
        <v>834</v>
      </c>
      <c r="P932" s="14"/>
      <c r="Q932" s="14"/>
      <c r="R932" s="14" t="s">
        <v>5364</v>
      </c>
      <c r="S932" s="14" t="s">
        <v>439</v>
      </c>
      <c r="T932" s="35">
        <v>70000</v>
      </c>
      <c r="U932" s="14" t="s">
        <v>4</v>
      </c>
      <c r="V932" s="14">
        <v>76</v>
      </c>
      <c r="W932" s="16">
        <f>+IF(datos_arg[[#This Row],[Moneda]]="ARS",datos_arg[[#This Row],[Monto]],datos_arg[[#This Row],[Monto]]*datos_arg[[#This Row],[TC]])</f>
        <v>70000</v>
      </c>
      <c r="X932" s="16">
        <f>IFERROR(IF(datos_arg[[#This Row],[Moneda]]="USD",datos_arg[[#This Row],[Monto]],datos_arg[[#This Row],[Monto]]/datos_arg[[#This Row],[TC]]),0)</f>
        <v>921.0526315789474</v>
      </c>
      <c r="Y932" s="14"/>
    </row>
    <row r="933" spans="1:25" ht="15" customHeight="1" x14ac:dyDescent="0.25">
      <c r="A933" s="14">
        <f t="shared" si="14"/>
        <v>930</v>
      </c>
      <c r="B933" s="1">
        <v>43846</v>
      </c>
      <c r="C933" s="18">
        <f>+YEAR(datos_arg[[#This Row],[Fecha]])</f>
        <v>2020</v>
      </c>
      <c r="D933" s="18">
        <f>+MONTH(datos_arg[[#This Row],[Fecha]])</f>
        <v>1</v>
      </c>
      <c r="E933" s="14" t="s">
        <v>5358</v>
      </c>
      <c r="F933" s="14" t="s">
        <v>969</v>
      </c>
      <c r="G933" s="14"/>
      <c r="H933" s="14" t="s">
        <v>433</v>
      </c>
      <c r="I933" s="14" t="s">
        <v>955</v>
      </c>
      <c r="J933" s="14" t="s">
        <v>425</v>
      </c>
      <c r="K933" s="14"/>
      <c r="L933" s="14" t="s">
        <v>425</v>
      </c>
      <c r="M933" s="14" t="s">
        <v>616</v>
      </c>
      <c r="N933" s="14" t="s">
        <v>830</v>
      </c>
      <c r="O933" s="14" t="s">
        <v>835</v>
      </c>
      <c r="P933" s="14"/>
      <c r="Q933" s="14">
        <v>1</v>
      </c>
      <c r="R933" s="14" t="s">
        <v>969</v>
      </c>
      <c r="S933" s="14" t="s">
        <v>439</v>
      </c>
      <c r="T933" s="35">
        <v>66350</v>
      </c>
      <c r="U933" s="14" t="s">
        <v>4</v>
      </c>
      <c r="V933" s="14">
        <v>76</v>
      </c>
      <c r="W933" s="16">
        <f>+IF(datos_arg[[#This Row],[Moneda]]="ARS",datos_arg[[#This Row],[Monto]],datos_arg[[#This Row],[Monto]]*datos_arg[[#This Row],[TC]])</f>
        <v>66350</v>
      </c>
      <c r="X933" s="16">
        <f>IFERROR(IF(datos_arg[[#This Row],[Moneda]]="USD",datos_arg[[#This Row],[Monto]],datos_arg[[#This Row],[Monto]]/datos_arg[[#This Row],[TC]]),0)</f>
        <v>873.02631578947364</v>
      </c>
      <c r="Y933" s="14"/>
    </row>
    <row r="934" spans="1:25" x14ac:dyDescent="0.25">
      <c r="A934" s="14">
        <f t="shared" si="14"/>
        <v>931</v>
      </c>
      <c r="B934" s="1">
        <v>43846</v>
      </c>
      <c r="C934" s="18">
        <f>+YEAR(datos_arg[[#This Row],[Fecha]])</f>
        <v>2020</v>
      </c>
      <c r="D934" s="18">
        <f>+MONTH(datos_arg[[#This Row],[Fecha]])</f>
        <v>1</v>
      </c>
      <c r="E934" s="14" t="s">
        <v>1016</v>
      </c>
      <c r="F934" s="14" t="s">
        <v>405</v>
      </c>
      <c r="G934" s="14"/>
      <c r="H934" s="14" t="s">
        <v>433</v>
      </c>
      <c r="I934" s="14" t="s">
        <v>955</v>
      </c>
      <c r="J934" s="14" t="s">
        <v>425</v>
      </c>
      <c r="K934" s="14"/>
      <c r="L934" s="14" t="s">
        <v>425</v>
      </c>
      <c r="M934" s="14" t="s">
        <v>433</v>
      </c>
      <c r="N934" s="14" t="s">
        <v>155</v>
      </c>
      <c r="O934" s="14" t="s">
        <v>833</v>
      </c>
      <c r="P934" s="14"/>
      <c r="Q934" s="14"/>
      <c r="R934" s="14" t="s">
        <v>405</v>
      </c>
      <c r="S934" s="14" t="s">
        <v>440</v>
      </c>
      <c r="T934" s="35">
        <v>1500</v>
      </c>
      <c r="U934" s="14" t="s">
        <v>2</v>
      </c>
      <c r="V934" s="14">
        <v>76</v>
      </c>
      <c r="W934" s="16">
        <f>+IF(datos_arg[[#This Row],[Moneda]]="ARS",datos_arg[[#This Row],[Monto]],datos_arg[[#This Row],[Monto]]*datos_arg[[#This Row],[TC]])</f>
        <v>114000</v>
      </c>
      <c r="X934" s="16">
        <f>IFERROR(IF(datos_arg[[#This Row],[Moneda]]="USD",datos_arg[[#This Row],[Monto]],datos_arg[[#This Row],[Monto]]/datos_arg[[#This Row],[TC]]),0)</f>
        <v>1500</v>
      </c>
      <c r="Y934" s="14"/>
    </row>
    <row r="935" spans="1:25" ht="15" customHeight="1" x14ac:dyDescent="0.25">
      <c r="A935" s="14">
        <f t="shared" si="14"/>
        <v>932</v>
      </c>
      <c r="B935" s="1">
        <v>43847</v>
      </c>
      <c r="C935" s="18">
        <f>+YEAR(datos_arg[[#This Row],[Fecha]])</f>
        <v>2020</v>
      </c>
      <c r="D935" s="18">
        <f>+MONTH(datos_arg[[#This Row],[Fecha]])</f>
        <v>1</v>
      </c>
      <c r="E935" s="14" t="s">
        <v>1015</v>
      </c>
      <c r="F935" s="14" t="s">
        <v>403</v>
      </c>
      <c r="G935" s="14" t="s">
        <v>5383</v>
      </c>
      <c r="H935" s="14" t="s">
        <v>7</v>
      </c>
      <c r="I935" s="14" t="s">
        <v>6691</v>
      </c>
      <c r="J935" s="14" t="s">
        <v>425</v>
      </c>
      <c r="K935" s="14"/>
      <c r="L935" s="14" t="s">
        <v>425</v>
      </c>
      <c r="M935" s="14" t="s">
        <v>799</v>
      </c>
      <c r="N935" s="14" t="s">
        <v>605</v>
      </c>
      <c r="O935" s="14" t="s">
        <v>958</v>
      </c>
      <c r="P935" s="14"/>
      <c r="Q935" s="14"/>
      <c r="R935" s="14" t="s">
        <v>5383</v>
      </c>
      <c r="S935" s="14" t="s">
        <v>439</v>
      </c>
      <c r="T935" s="35">
        <v>3700</v>
      </c>
      <c r="U935" s="14" t="s">
        <v>4</v>
      </c>
      <c r="V935" s="14">
        <v>76</v>
      </c>
      <c r="W935" s="16">
        <f>+IF(datos_arg[[#This Row],[Moneda]]="ARS",datos_arg[[#This Row],[Monto]],datos_arg[[#This Row],[Monto]]*datos_arg[[#This Row],[TC]])</f>
        <v>3700</v>
      </c>
      <c r="X935" s="16">
        <f>IFERROR(IF(datos_arg[[#This Row],[Moneda]]="USD",datos_arg[[#This Row],[Monto]],datos_arg[[#This Row],[Monto]]/datos_arg[[#This Row],[TC]]),0)</f>
        <v>48.684210526315788</v>
      </c>
      <c r="Y935" s="14"/>
    </row>
    <row r="936" spans="1:25" ht="15" customHeight="1" x14ac:dyDescent="0.25">
      <c r="A936" s="14">
        <f t="shared" si="14"/>
        <v>933</v>
      </c>
      <c r="B936" s="1">
        <v>43847</v>
      </c>
      <c r="C936" s="18">
        <f>+YEAR(datos_arg[[#This Row],[Fecha]])</f>
        <v>2020</v>
      </c>
      <c r="D936" s="18">
        <f>+MONTH(datos_arg[[#This Row],[Fecha]])</f>
        <v>1</v>
      </c>
      <c r="E936" s="14" t="s">
        <v>1016</v>
      </c>
      <c r="F936" s="14" t="s">
        <v>405</v>
      </c>
      <c r="G936" s="14"/>
      <c r="H936" s="14" t="s">
        <v>532</v>
      </c>
      <c r="I936" s="14" t="s">
        <v>1129</v>
      </c>
      <c r="J936" s="14" t="s">
        <v>425</v>
      </c>
      <c r="K936" s="14" t="s">
        <v>420</v>
      </c>
      <c r="L936" s="14" t="s">
        <v>426</v>
      </c>
      <c r="M936" s="14" t="s">
        <v>901</v>
      </c>
      <c r="N936" s="14" t="s">
        <v>247</v>
      </c>
      <c r="O936" s="14" t="s">
        <v>839</v>
      </c>
      <c r="P936" s="14"/>
      <c r="Q936" s="14">
        <v>1</v>
      </c>
      <c r="R936" s="14" t="s">
        <v>405</v>
      </c>
      <c r="S936" s="14" t="s">
        <v>439</v>
      </c>
      <c r="T936" s="35">
        <v>6050</v>
      </c>
      <c r="U936" s="14" t="s">
        <v>4</v>
      </c>
      <c r="V936" s="14">
        <v>76</v>
      </c>
      <c r="W936" s="16">
        <f>+IF(datos_arg[[#This Row],[Moneda]]="ARS",datos_arg[[#This Row],[Monto]],datos_arg[[#This Row],[Monto]]*datos_arg[[#This Row],[TC]])</f>
        <v>6050</v>
      </c>
      <c r="X936" s="16">
        <f>IFERROR(IF(datos_arg[[#This Row],[Moneda]]="USD",datos_arg[[#This Row],[Monto]],datos_arg[[#This Row],[Monto]]/datos_arg[[#This Row],[TC]]),0)</f>
        <v>79.60526315789474</v>
      </c>
      <c r="Y936" s="14"/>
    </row>
    <row r="937" spans="1:25" ht="15" customHeight="1" x14ac:dyDescent="0.25">
      <c r="A937" s="14">
        <f t="shared" si="14"/>
        <v>934</v>
      </c>
      <c r="B937" s="1">
        <v>43847</v>
      </c>
      <c r="C937" s="18">
        <f>+YEAR(datos_arg[[#This Row],[Fecha]])</f>
        <v>2020</v>
      </c>
      <c r="D937" s="18">
        <f>+MONTH(datos_arg[[#This Row],[Fecha]])</f>
        <v>1</v>
      </c>
      <c r="E937" s="14" t="s">
        <v>1015</v>
      </c>
      <c r="F937" s="14" t="s">
        <v>403</v>
      </c>
      <c r="G937" s="14" t="s">
        <v>5382</v>
      </c>
      <c r="H937" s="14" t="s">
        <v>6646</v>
      </c>
      <c r="I937" s="14" t="s">
        <v>7132</v>
      </c>
      <c r="J937" s="14" t="s">
        <v>425</v>
      </c>
      <c r="K937" s="14" t="s">
        <v>421</v>
      </c>
      <c r="L937" s="14" t="s">
        <v>421</v>
      </c>
      <c r="M937" s="14" t="s">
        <v>838</v>
      </c>
      <c r="N937" s="14" t="s">
        <v>58</v>
      </c>
      <c r="O937" s="14"/>
      <c r="P937" s="14"/>
      <c r="Q937" s="14"/>
      <c r="R937" s="14" t="s">
        <v>5382</v>
      </c>
      <c r="S937" s="14" t="s">
        <v>439</v>
      </c>
      <c r="T937" s="35">
        <v>5120</v>
      </c>
      <c r="U937" s="14" t="s">
        <v>4</v>
      </c>
      <c r="V937" s="14">
        <v>76</v>
      </c>
      <c r="W937" s="16">
        <f>+IF(datos_arg[[#This Row],[Moneda]]="ARS",datos_arg[[#This Row],[Monto]],datos_arg[[#This Row],[Monto]]*datos_arg[[#This Row],[TC]])</f>
        <v>5120</v>
      </c>
      <c r="X937" s="16">
        <f>IFERROR(IF(datos_arg[[#This Row],[Moneda]]="USD",datos_arg[[#This Row],[Monto]],datos_arg[[#This Row],[Monto]]/datos_arg[[#This Row],[TC]]),0)</f>
        <v>67.368421052631575</v>
      </c>
      <c r="Y937" s="14"/>
    </row>
    <row r="938" spans="1:25" ht="15" customHeight="1" x14ac:dyDescent="0.25">
      <c r="A938" s="14">
        <f t="shared" si="14"/>
        <v>935</v>
      </c>
      <c r="B938" s="1">
        <v>43847</v>
      </c>
      <c r="C938" s="18">
        <f>+YEAR(datos_arg[[#This Row],[Fecha]])</f>
        <v>2020</v>
      </c>
      <c r="D938" s="18">
        <f>+MONTH(datos_arg[[#This Row],[Fecha]])</f>
        <v>1</v>
      </c>
      <c r="E938" s="14" t="s">
        <v>1015</v>
      </c>
      <c r="F938" s="14" t="s">
        <v>430</v>
      </c>
      <c r="G938" s="14"/>
      <c r="H938" s="14" t="s">
        <v>7132</v>
      </c>
      <c r="I938" s="14" t="s">
        <v>7132</v>
      </c>
      <c r="J938" s="14" t="s">
        <v>425</v>
      </c>
      <c r="K938" s="14"/>
      <c r="L938" s="14" t="s">
        <v>425</v>
      </c>
      <c r="M938" s="14" t="s">
        <v>3960</v>
      </c>
      <c r="N938" s="14" t="s">
        <v>837</v>
      </c>
      <c r="O938" s="14" t="s">
        <v>836</v>
      </c>
      <c r="P938" s="14"/>
      <c r="Q938" s="14"/>
      <c r="R938" s="14" t="s">
        <v>430</v>
      </c>
      <c r="S938" s="14" t="s">
        <v>439</v>
      </c>
      <c r="T938" s="35">
        <v>8820</v>
      </c>
      <c r="U938" s="14" t="s">
        <v>4</v>
      </c>
      <c r="V938" s="14">
        <v>76</v>
      </c>
      <c r="W938" s="16">
        <f>+IF(datos_arg[[#This Row],[Moneda]]="ARS",datos_arg[[#This Row],[Monto]],datos_arg[[#This Row],[Monto]]*datos_arg[[#This Row],[TC]])</f>
        <v>8820</v>
      </c>
      <c r="X938" s="16">
        <f>IFERROR(IF(datos_arg[[#This Row],[Moneda]]="USD",datos_arg[[#This Row],[Monto]],datos_arg[[#This Row],[Monto]]/datos_arg[[#This Row],[TC]]),0)</f>
        <v>116.05263157894737</v>
      </c>
      <c r="Y938" s="14"/>
    </row>
    <row r="939" spans="1:25" ht="15" customHeight="1" x14ac:dyDescent="0.25">
      <c r="A939" s="14">
        <f t="shared" si="14"/>
        <v>936</v>
      </c>
      <c r="B939" s="1">
        <v>43847</v>
      </c>
      <c r="C939" s="18">
        <f>+YEAR(datos_arg[[#This Row],[Fecha]])</f>
        <v>2020</v>
      </c>
      <c r="D939" s="18">
        <f>+MONTH(datos_arg[[#This Row],[Fecha]])</f>
        <v>1</v>
      </c>
      <c r="E939" s="14" t="s">
        <v>1015</v>
      </c>
      <c r="F939" s="14" t="s">
        <v>403</v>
      </c>
      <c r="G939" s="14" t="s">
        <v>5383</v>
      </c>
      <c r="H939" s="14" t="s">
        <v>6646</v>
      </c>
      <c r="I939" s="14" t="s">
        <v>7132</v>
      </c>
      <c r="J939" s="14" t="s">
        <v>425</v>
      </c>
      <c r="K939" s="14"/>
      <c r="L939" s="14" t="s">
        <v>425</v>
      </c>
      <c r="M939" s="14" t="s">
        <v>956</v>
      </c>
      <c r="N939" s="14" t="s">
        <v>26</v>
      </c>
      <c r="O939" s="14" t="s">
        <v>957</v>
      </c>
      <c r="P939" s="14"/>
      <c r="Q939" s="14"/>
      <c r="R939" s="14" t="s">
        <v>5383</v>
      </c>
      <c r="S939" s="14" t="s">
        <v>439</v>
      </c>
      <c r="T939" s="35">
        <v>1435.11</v>
      </c>
      <c r="U939" s="14" t="s">
        <v>4</v>
      </c>
      <c r="V939" s="14">
        <v>76</v>
      </c>
      <c r="W939" s="16">
        <f>+IF(datos_arg[[#This Row],[Moneda]]="ARS",datos_arg[[#This Row],[Monto]],datos_arg[[#This Row],[Monto]]*datos_arg[[#This Row],[TC]])</f>
        <v>1435.11</v>
      </c>
      <c r="X939" s="16">
        <f>IFERROR(IF(datos_arg[[#This Row],[Moneda]]="USD",datos_arg[[#This Row],[Monto]],datos_arg[[#This Row],[Monto]]/datos_arg[[#This Row],[TC]]),0)</f>
        <v>18.883026315789472</v>
      </c>
      <c r="Y939" s="14"/>
    </row>
    <row r="940" spans="1:25" ht="15" customHeight="1" x14ac:dyDescent="0.25">
      <c r="A940" s="14">
        <f t="shared" si="14"/>
        <v>937</v>
      </c>
      <c r="B940" s="1">
        <v>43848</v>
      </c>
      <c r="C940" s="18">
        <f>+YEAR(datos_arg[[#This Row],[Fecha]])</f>
        <v>2020</v>
      </c>
      <c r="D940" s="18">
        <f>+MONTH(datos_arg[[#This Row],[Fecha]])</f>
        <v>1</v>
      </c>
      <c r="E940" s="14" t="s">
        <v>1015</v>
      </c>
      <c r="F940" s="14" t="s">
        <v>403</v>
      </c>
      <c r="G940" s="14" t="s">
        <v>970</v>
      </c>
      <c r="H940" s="14" t="s">
        <v>7132</v>
      </c>
      <c r="I940" s="14" t="s">
        <v>7132</v>
      </c>
      <c r="J940" s="14" t="s">
        <v>425</v>
      </c>
      <c r="K940" s="14"/>
      <c r="L940" s="14" t="s">
        <v>425</v>
      </c>
      <c r="M940" s="14" t="s">
        <v>493</v>
      </c>
      <c r="N940" s="14" t="s">
        <v>844</v>
      </c>
      <c r="O940" s="14"/>
      <c r="P940" s="14"/>
      <c r="Q940" s="14"/>
      <c r="R940" s="14" t="s">
        <v>970</v>
      </c>
      <c r="S940" s="14" t="s">
        <v>439</v>
      </c>
      <c r="T940" s="35">
        <v>1000</v>
      </c>
      <c r="U940" s="14" t="s">
        <v>4</v>
      </c>
      <c r="V940" s="14">
        <v>76</v>
      </c>
      <c r="W940" s="16">
        <f>+IF(datos_arg[[#This Row],[Moneda]]="ARS",datos_arg[[#This Row],[Monto]],datos_arg[[#This Row],[Monto]]*datos_arg[[#This Row],[TC]])</f>
        <v>1000</v>
      </c>
      <c r="X940" s="16">
        <f>IFERROR(IF(datos_arg[[#This Row],[Moneda]]="USD",datos_arg[[#This Row],[Monto]],datos_arg[[#This Row],[Monto]]/datos_arg[[#This Row],[TC]]),0)</f>
        <v>13.157894736842104</v>
      </c>
      <c r="Y940" s="14"/>
    </row>
    <row r="941" spans="1:25" ht="15" customHeight="1" x14ac:dyDescent="0.25">
      <c r="A941" s="14">
        <f t="shared" si="14"/>
        <v>938</v>
      </c>
      <c r="B941" s="1">
        <v>43848</v>
      </c>
      <c r="C941" s="18">
        <f>+YEAR(datos_arg[[#This Row],[Fecha]])</f>
        <v>2020</v>
      </c>
      <c r="D941" s="18">
        <f>+MONTH(datos_arg[[#This Row],[Fecha]])</f>
        <v>1</v>
      </c>
      <c r="E941" s="14" t="s">
        <v>1015</v>
      </c>
      <c r="F941" s="14" t="s">
        <v>403</v>
      </c>
      <c r="G941" s="14" t="s">
        <v>5383</v>
      </c>
      <c r="H941" s="14" t="s">
        <v>6646</v>
      </c>
      <c r="I941" s="14" t="s">
        <v>7132</v>
      </c>
      <c r="J941" s="14" t="s">
        <v>425</v>
      </c>
      <c r="K941" s="14" t="s">
        <v>422</v>
      </c>
      <c r="L941" s="14" t="s">
        <v>422</v>
      </c>
      <c r="M941" s="14" t="s">
        <v>158</v>
      </c>
      <c r="N941" s="14" t="s">
        <v>58</v>
      </c>
      <c r="O941" s="14" t="s">
        <v>960</v>
      </c>
      <c r="P941" s="14"/>
      <c r="Q941" s="14"/>
      <c r="R941" s="14" t="s">
        <v>5383</v>
      </c>
      <c r="S941" s="14" t="s">
        <v>439</v>
      </c>
      <c r="T941" s="35">
        <v>8192</v>
      </c>
      <c r="U941" s="14" t="s">
        <v>4</v>
      </c>
      <c r="V941" s="14">
        <v>76</v>
      </c>
      <c r="W941" s="16">
        <f>+IF(datos_arg[[#This Row],[Moneda]]="ARS",datos_arg[[#This Row],[Monto]],datos_arg[[#This Row],[Monto]]*datos_arg[[#This Row],[TC]])</f>
        <v>8192</v>
      </c>
      <c r="X941" s="16">
        <f>IFERROR(IF(datos_arg[[#This Row],[Moneda]]="USD",datos_arg[[#This Row],[Monto]],datos_arg[[#This Row],[Monto]]/datos_arg[[#This Row],[TC]]),0)</f>
        <v>107.78947368421052</v>
      </c>
      <c r="Y941" s="14"/>
    </row>
    <row r="942" spans="1:25" ht="15" customHeight="1" x14ac:dyDescent="0.25">
      <c r="A942" s="14">
        <f t="shared" si="14"/>
        <v>939</v>
      </c>
      <c r="B942" s="1">
        <v>43848</v>
      </c>
      <c r="C942" s="18">
        <f>+YEAR(datos_arg[[#This Row],[Fecha]])</f>
        <v>2020</v>
      </c>
      <c r="D942" s="18">
        <f>+MONTH(datos_arg[[#This Row],[Fecha]])</f>
        <v>1</v>
      </c>
      <c r="E942" s="14" t="s">
        <v>449</v>
      </c>
      <c r="F942" s="14" t="s">
        <v>523</v>
      </c>
      <c r="G942" s="14"/>
      <c r="H942" s="14" t="s">
        <v>7132</v>
      </c>
      <c r="I942" s="14" t="s">
        <v>7132</v>
      </c>
      <c r="J942" s="14" t="s">
        <v>425</v>
      </c>
      <c r="K942" s="14"/>
      <c r="L942" s="14" t="s">
        <v>425</v>
      </c>
      <c r="M942" s="14" t="s">
        <v>524</v>
      </c>
      <c r="N942" s="14" t="s">
        <v>524</v>
      </c>
      <c r="O942" s="14" t="s">
        <v>961</v>
      </c>
      <c r="P942" s="14"/>
      <c r="Q942" s="14"/>
      <c r="R942" s="14" t="s">
        <v>523</v>
      </c>
      <c r="S942" s="14" t="s">
        <v>439</v>
      </c>
      <c r="T942" s="35">
        <v>2055</v>
      </c>
      <c r="U942" s="14" t="s">
        <v>4</v>
      </c>
      <c r="V942" s="14">
        <v>76</v>
      </c>
      <c r="W942" s="16">
        <f>+IF(datos_arg[[#This Row],[Moneda]]="ARS",datos_arg[[#This Row],[Monto]],datos_arg[[#This Row],[Monto]]*datos_arg[[#This Row],[TC]])</f>
        <v>2055</v>
      </c>
      <c r="X942" s="16">
        <f>IFERROR(IF(datos_arg[[#This Row],[Moneda]]="USD",datos_arg[[#This Row],[Monto]],datos_arg[[#This Row],[Monto]]/datos_arg[[#This Row],[TC]]),0)</f>
        <v>27.039473684210527</v>
      </c>
      <c r="Y942" s="14"/>
    </row>
    <row r="943" spans="1:25" ht="15" customHeight="1" x14ac:dyDescent="0.25">
      <c r="A943" s="14">
        <f t="shared" si="14"/>
        <v>940</v>
      </c>
      <c r="B943" s="1">
        <v>43848</v>
      </c>
      <c r="C943" s="18">
        <f>+YEAR(datos_arg[[#This Row],[Fecha]])</f>
        <v>2020</v>
      </c>
      <c r="D943" s="18">
        <f>+MONTH(datos_arg[[#This Row],[Fecha]])</f>
        <v>1</v>
      </c>
      <c r="E943" s="14" t="s">
        <v>1015</v>
      </c>
      <c r="F943" s="14" t="s">
        <v>403</v>
      </c>
      <c r="G943" s="14" t="s">
        <v>5382</v>
      </c>
      <c r="H943" s="14" t="s">
        <v>6646</v>
      </c>
      <c r="I943" s="14" t="s">
        <v>7132</v>
      </c>
      <c r="J943" s="14" t="s">
        <v>425</v>
      </c>
      <c r="K943" s="14" t="s">
        <v>421</v>
      </c>
      <c r="L943" s="14" t="s">
        <v>421</v>
      </c>
      <c r="M943" s="14" t="s">
        <v>989</v>
      </c>
      <c r="N943" s="14" t="s">
        <v>841</v>
      </c>
      <c r="O943" s="14" t="s">
        <v>840</v>
      </c>
      <c r="P943" s="14"/>
      <c r="Q943" s="14"/>
      <c r="R943" s="14" t="s">
        <v>5382</v>
      </c>
      <c r="S943" s="14" t="s">
        <v>439</v>
      </c>
      <c r="T943" s="35">
        <v>1900</v>
      </c>
      <c r="U943" s="14" t="s">
        <v>4</v>
      </c>
      <c r="V943" s="14">
        <v>76</v>
      </c>
      <c r="W943" s="16">
        <f>+IF(datos_arg[[#This Row],[Moneda]]="ARS",datos_arg[[#This Row],[Monto]],datos_arg[[#This Row],[Monto]]*datos_arg[[#This Row],[TC]])</f>
        <v>1900</v>
      </c>
      <c r="X943" s="16">
        <f>IFERROR(IF(datos_arg[[#This Row],[Moneda]]="USD",datos_arg[[#This Row],[Monto]],datos_arg[[#This Row],[Monto]]/datos_arg[[#This Row],[TC]]),0)</f>
        <v>25</v>
      </c>
      <c r="Y943" s="14"/>
    </row>
    <row r="944" spans="1:25" ht="15" customHeight="1" x14ac:dyDescent="0.25">
      <c r="A944" s="14">
        <f t="shared" si="14"/>
        <v>941</v>
      </c>
      <c r="B944" s="1">
        <v>43848</v>
      </c>
      <c r="C944" s="18">
        <f>+YEAR(datos_arg[[#This Row],[Fecha]])</f>
        <v>2020</v>
      </c>
      <c r="D944" s="18">
        <f>+MONTH(datos_arg[[#This Row],[Fecha]])</f>
        <v>1</v>
      </c>
      <c r="E944" s="14" t="s">
        <v>1015</v>
      </c>
      <c r="F944" s="14" t="s">
        <v>403</v>
      </c>
      <c r="G944" s="14" t="s">
        <v>970</v>
      </c>
      <c r="H944" s="14" t="s">
        <v>7132</v>
      </c>
      <c r="I944" s="14" t="s">
        <v>7132</v>
      </c>
      <c r="J944" s="14" t="s">
        <v>425</v>
      </c>
      <c r="K944" s="14"/>
      <c r="L944" s="14" t="s">
        <v>425</v>
      </c>
      <c r="M944" s="14" t="s">
        <v>493</v>
      </c>
      <c r="N944" s="14" t="s">
        <v>741</v>
      </c>
      <c r="O944" s="14"/>
      <c r="P944" s="14"/>
      <c r="Q944" s="14"/>
      <c r="R944" s="14" t="s">
        <v>970</v>
      </c>
      <c r="S944" s="14" t="s">
        <v>439</v>
      </c>
      <c r="T944" s="35">
        <v>1600</v>
      </c>
      <c r="U944" s="14" t="s">
        <v>4</v>
      </c>
      <c r="V944" s="14">
        <v>76</v>
      </c>
      <c r="W944" s="16">
        <f>+IF(datos_arg[[#This Row],[Moneda]]="ARS",datos_arg[[#This Row],[Monto]],datos_arg[[#This Row],[Monto]]*datos_arg[[#This Row],[TC]])</f>
        <v>1600</v>
      </c>
      <c r="X944" s="16">
        <f>IFERROR(IF(datos_arg[[#This Row],[Moneda]]="USD",datos_arg[[#This Row],[Monto]],datos_arg[[#This Row],[Monto]]/datos_arg[[#This Row],[TC]]),0)</f>
        <v>21.05263157894737</v>
      </c>
      <c r="Y944" s="14"/>
    </row>
    <row r="945" spans="1:25" ht="15" customHeight="1" x14ac:dyDescent="0.25">
      <c r="A945" s="14">
        <f t="shared" si="14"/>
        <v>942</v>
      </c>
      <c r="B945" s="1">
        <v>43848</v>
      </c>
      <c r="C945" s="18">
        <f>+YEAR(datos_arg[[#This Row],[Fecha]])</f>
        <v>2020</v>
      </c>
      <c r="D945" s="18">
        <f>+MONTH(datos_arg[[#This Row],[Fecha]])</f>
        <v>1</v>
      </c>
      <c r="E945" s="14" t="s">
        <v>1015</v>
      </c>
      <c r="F945" s="14" t="s">
        <v>403</v>
      </c>
      <c r="G945" s="14" t="s">
        <v>5383</v>
      </c>
      <c r="H945" s="14" t="s">
        <v>6646</v>
      </c>
      <c r="I945" s="14" t="s">
        <v>7132</v>
      </c>
      <c r="J945" s="14" t="s">
        <v>425</v>
      </c>
      <c r="K945" s="14"/>
      <c r="L945" s="14" t="s">
        <v>425</v>
      </c>
      <c r="M945" s="14" t="s">
        <v>956</v>
      </c>
      <c r="N945" s="14" t="s">
        <v>26</v>
      </c>
      <c r="O945" s="14" t="s">
        <v>957</v>
      </c>
      <c r="P945" s="14"/>
      <c r="Q945" s="14"/>
      <c r="R945" s="14" t="s">
        <v>5383</v>
      </c>
      <c r="S945" s="14" t="s">
        <v>439</v>
      </c>
      <c r="T945" s="35">
        <v>1100</v>
      </c>
      <c r="U945" s="14" t="s">
        <v>4</v>
      </c>
      <c r="V945" s="14">
        <v>76</v>
      </c>
      <c r="W945" s="16">
        <f>+IF(datos_arg[[#This Row],[Moneda]]="ARS",datos_arg[[#This Row],[Monto]],datos_arg[[#This Row],[Monto]]*datos_arg[[#This Row],[TC]])</f>
        <v>1100</v>
      </c>
      <c r="X945" s="16">
        <f>IFERROR(IF(datos_arg[[#This Row],[Moneda]]="USD",datos_arg[[#This Row],[Monto]],datos_arg[[#This Row],[Monto]]/datos_arg[[#This Row],[TC]]),0)</f>
        <v>14.473684210526315</v>
      </c>
      <c r="Y945" s="14"/>
    </row>
    <row r="946" spans="1:25" ht="15" customHeight="1" x14ac:dyDescent="0.25">
      <c r="A946" s="14">
        <f t="shared" si="14"/>
        <v>943</v>
      </c>
      <c r="B946" s="1">
        <v>43848</v>
      </c>
      <c r="C946" s="18">
        <f>+YEAR(datos_arg[[#This Row],[Fecha]])</f>
        <v>2020</v>
      </c>
      <c r="D946" s="18">
        <f>+MONTH(datos_arg[[#This Row],[Fecha]])</f>
        <v>1</v>
      </c>
      <c r="E946" s="14" t="s">
        <v>1015</v>
      </c>
      <c r="F946" s="14" t="s">
        <v>430</v>
      </c>
      <c r="G946" s="14"/>
      <c r="H946" s="14" t="s">
        <v>7132</v>
      </c>
      <c r="I946" s="14" t="s">
        <v>7132</v>
      </c>
      <c r="J946" s="14" t="s">
        <v>425</v>
      </c>
      <c r="K946" s="14"/>
      <c r="L946" s="14" t="s">
        <v>425</v>
      </c>
      <c r="M946" s="14" t="s">
        <v>60</v>
      </c>
      <c r="N946" s="14" t="s">
        <v>26</v>
      </c>
      <c r="O946" s="14" t="s">
        <v>843</v>
      </c>
      <c r="P946" s="14"/>
      <c r="Q946" s="14"/>
      <c r="R946" s="14" t="s">
        <v>430</v>
      </c>
      <c r="S946" s="14" t="s">
        <v>439</v>
      </c>
      <c r="T946" s="35">
        <v>1800</v>
      </c>
      <c r="U946" s="14" t="s">
        <v>4</v>
      </c>
      <c r="V946" s="14">
        <v>76</v>
      </c>
      <c r="W946" s="16">
        <f>+IF(datos_arg[[#This Row],[Moneda]]="ARS",datos_arg[[#This Row],[Monto]],datos_arg[[#This Row],[Monto]]*datos_arg[[#This Row],[TC]])</f>
        <v>1800</v>
      </c>
      <c r="X946" s="16">
        <f>IFERROR(IF(datos_arg[[#This Row],[Moneda]]="USD",datos_arg[[#This Row],[Monto]],datos_arg[[#This Row],[Monto]]/datos_arg[[#This Row],[TC]]),0)</f>
        <v>23.684210526315791</v>
      </c>
      <c r="Y946" s="14"/>
    </row>
    <row r="947" spans="1:25" x14ac:dyDescent="0.25">
      <c r="A947" s="14">
        <f t="shared" si="14"/>
        <v>944</v>
      </c>
      <c r="B947" s="1">
        <v>43848</v>
      </c>
      <c r="C947" s="18">
        <f>+YEAR(datos_arg[[#This Row],[Fecha]])</f>
        <v>2020</v>
      </c>
      <c r="D947" s="18">
        <f>+MONTH(datos_arg[[#This Row],[Fecha]])</f>
        <v>1</v>
      </c>
      <c r="E947" s="14" t="s">
        <v>1016</v>
      </c>
      <c r="F947" s="14" t="s">
        <v>405</v>
      </c>
      <c r="G947" s="14"/>
      <c r="H947" s="14" t="s">
        <v>6646</v>
      </c>
      <c r="I947" s="14" t="s">
        <v>7132</v>
      </c>
      <c r="J947" s="14" t="s">
        <v>425</v>
      </c>
      <c r="K947" s="14"/>
      <c r="L947" s="14" t="s">
        <v>425</v>
      </c>
      <c r="M947" s="14" t="s">
        <v>959</v>
      </c>
      <c r="N947" s="14" t="s">
        <v>304</v>
      </c>
      <c r="O947" s="14" t="s">
        <v>842</v>
      </c>
      <c r="P947" s="14"/>
      <c r="Q947" s="14"/>
      <c r="R947" s="14" t="s">
        <v>405</v>
      </c>
      <c r="S947" s="14" t="s">
        <v>440</v>
      </c>
      <c r="T947" s="35">
        <v>1500</v>
      </c>
      <c r="U947" s="14" t="s">
        <v>2</v>
      </c>
      <c r="V947" s="14">
        <v>76</v>
      </c>
      <c r="W947" s="16">
        <f>+IF(datos_arg[[#This Row],[Moneda]]="ARS",datos_arg[[#This Row],[Monto]],datos_arg[[#This Row],[Monto]]*datos_arg[[#This Row],[TC]])</f>
        <v>114000</v>
      </c>
      <c r="X947" s="16">
        <f>IFERROR(IF(datos_arg[[#This Row],[Moneda]]="USD",datos_arg[[#This Row],[Monto]],datos_arg[[#This Row],[Monto]]/datos_arg[[#This Row],[TC]]),0)</f>
        <v>1500</v>
      </c>
      <c r="Y947" s="14"/>
    </row>
    <row r="948" spans="1:25" ht="15" customHeight="1" x14ac:dyDescent="0.25">
      <c r="A948" s="14">
        <f t="shared" si="14"/>
        <v>945</v>
      </c>
      <c r="B948" s="1">
        <v>43850</v>
      </c>
      <c r="C948" s="18">
        <f>+YEAR(datos_arg[[#This Row],[Fecha]])</f>
        <v>2020</v>
      </c>
      <c r="D948" s="18">
        <f>+MONTH(datos_arg[[#This Row],[Fecha]])</f>
        <v>1</v>
      </c>
      <c r="E948" s="14" t="s">
        <v>5358</v>
      </c>
      <c r="F948" s="14" t="s">
        <v>85</v>
      </c>
      <c r="G948" s="14"/>
      <c r="H948" s="14" t="s">
        <v>6646</v>
      </c>
      <c r="I948" s="14" t="s">
        <v>7132</v>
      </c>
      <c r="J948" s="14" t="s">
        <v>425</v>
      </c>
      <c r="K948" s="14"/>
      <c r="L948" s="14" t="s">
        <v>425</v>
      </c>
      <c r="M948" s="14" t="s">
        <v>964</v>
      </c>
      <c r="N948" s="14" t="s">
        <v>962</v>
      </c>
      <c r="O948" s="14" t="s">
        <v>845</v>
      </c>
      <c r="P948" s="14"/>
      <c r="Q948" s="14">
        <v>1</v>
      </c>
      <c r="R948" s="14" t="s">
        <v>85</v>
      </c>
      <c r="S948" s="14" t="s">
        <v>439</v>
      </c>
      <c r="T948" s="35">
        <v>5100</v>
      </c>
      <c r="U948" s="14" t="s">
        <v>4</v>
      </c>
      <c r="V948" s="14">
        <v>76</v>
      </c>
      <c r="W948" s="16">
        <f>+IF(datos_arg[[#This Row],[Moneda]]="ARS",datos_arg[[#This Row],[Monto]],datos_arg[[#This Row],[Monto]]*datos_arg[[#This Row],[TC]])</f>
        <v>5100</v>
      </c>
      <c r="X948" s="16">
        <f>IFERROR(IF(datos_arg[[#This Row],[Moneda]]="USD",datos_arg[[#This Row],[Monto]],datos_arg[[#This Row],[Monto]]/datos_arg[[#This Row],[TC]]),0)</f>
        <v>67.10526315789474</v>
      </c>
      <c r="Y948" s="14"/>
    </row>
    <row r="949" spans="1:25" ht="15" customHeight="1" x14ac:dyDescent="0.25">
      <c r="A949" s="14">
        <f t="shared" si="14"/>
        <v>946</v>
      </c>
      <c r="B949" s="1">
        <v>43850</v>
      </c>
      <c r="C949" s="18">
        <f>+YEAR(datos_arg[[#This Row],[Fecha]])</f>
        <v>2020</v>
      </c>
      <c r="D949" s="18">
        <f>+MONTH(datos_arg[[#This Row],[Fecha]])</f>
        <v>1</v>
      </c>
      <c r="E949" s="14" t="s">
        <v>1015</v>
      </c>
      <c r="F949" s="14" t="s">
        <v>403</v>
      </c>
      <c r="G949" s="14" t="s">
        <v>970</v>
      </c>
      <c r="H949" s="14" t="s">
        <v>7132</v>
      </c>
      <c r="I949" s="14" t="s">
        <v>7132</v>
      </c>
      <c r="J949" s="14" t="s">
        <v>425</v>
      </c>
      <c r="K949" s="14"/>
      <c r="L949" s="14" t="s">
        <v>425</v>
      </c>
      <c r="M949" s="14" t="s">
        <v>493</v>
      </c>
      <c r="N949" s="14" t="s">
        <v>962</v>
      </c>
      <c r="O949" s="14" t="s">
        <v>963</v>
      </c>
      <c r="P949" s="14"/>
      <c r="Q949" s="14"/>
      <c r="R949" s="14" t="s">
        <v>970</v>
      </c>
      <c r="S949" s="14" t="s">
        <v>439</v>
      </c>
      <c r="T949" s="35">
        <v>500</v>
      </c>
      <c r="U949" s="14" t="s">
        <v>4</v>
      </c>
      <c r="V949" s="14">
        <v>76</v>
      </c>
      <c r="W949" s="16">
        <f>+IF(datos_arg[[#This Row],[Moneda]]="ARS",datos_arg[[#This Row],[Monto]],datos_arg[[#This Row],[Monto]]*datos_arg[[#This Row],[TC]])</f>
        <v>500</v>
      </c>
      <c r="X949" s="16">
        <f>IFERROR(IF(datos_arg[[#This Row],[Moneda]]="USD",datos_arg[[#This Row],[Monto]],datos_arg[[#This Row],[Monto]]/datos_arg[[#This Row],[TC]]),0)</f>
        <v>6.5789473684210522</v>
      </c>
      <c r="Y949" s="14"/>
    </row>
    <row r="950" spans="1:25" ht="15" customHeight="1" x14ac:dyDescent="0.25">
      <c r="A950" s="14">
        <f t="shared" si="14"/>
        <v>947</v>
      </c>
      <c r="B950" s="1">
        <v>43850</v>
      </c>
      <c r="C950" s="18">
        <f>+YEAR(datos_arg[[#This Row],[Fecha]])</f>
        <v>2020</v>
      </c>
      <c r="D950" s="18">
        <f>+MONTH(datos_arg[[#This Row],[Fecha]])</f>
        <v>1</v>
      </c>
      <c r="E950" s="14" t="s">
        <v>1015</v>
      </c>
      <c r="F950" s="14" t="s">
        <v>403</v>
      </c>
      <c r="G950" s="14" t="s">
        <v>5383</v>
      </c>
      <c r="H950" s="14" t="s">
        <v>7132</v>
      </c>
      <c r="I950" s="14" t="s">
        <v>7132</v>
      </c>
      <c r="J950" s="14" t="s">
        <v>425</v>
      </c>
      <c r="K950" s="14"/>
      <c r="L950" s="14" t="s">
        <v>425</v>
      </c>
      <c r="M950" s="14" t="s">
        <v>310</v>
      </c>
      <c r="N950" s="14" t="s">
        <v>310</v>
      </c>
      <c r="O950" s="14" t="s">
        <v>846</v>
      </c>
      <c r="P950" s="14"/>
      <c r="Q950" s="14"/>
      <c r="R950" s="14" t="s">
        <v>5383</v>
      </c>
      <c r="S950" s="14" t="s">
        <v>439</v>
      </c>
      <c r="T950" s="35">
        <v>350</v>
      </c>
      <c r="U950" s="14" t="s">
        <v>4</v>
      </c>
      <c r="V950" s="14">
        <v>76</v>
      </c>
      <c r="W950" s="16">
        <f>+IF(datos_arg[[#This Row],[Moneda]]="ARS",datos_arg[[#This Row],[Monto]],datos_arg[[#This Row],[Monto]]*datos_arg[[#This Row],[TC]])</f>
        <v>350</v>
      </c>
      <c r="X950" s="16">
        <f>IFERROR(IF(datos_arg[[#This Row],[Moneda]]="USD",datos_arg[[#This Row],[Monto]],datos_arg[[#This Row],[Monto]]/datos_arg[[#This Row],[TC]]),0)</f>
        <v>4.6052631578947372</v>
      </c>
      <c r="Y950" s="14"/>
    </row>
    <row r="951" spans="1:25" ht="15" customHeight="1" x14ac:dyDescent="0.25">
      <c r="A951" s="14">
        <f t="shared" si="14"/>
        <v>948</v>
      </c>
      <c r="B951" s="1">
        <v>43850</v>
      </c>
      <c r="C951" s="18">
        <f>+YEAR(datos_arg[[#This Row],[Fecha]])</f>
        <v>2020</v>
      </c>
      <c r="D951" s="18">
        <f>+MONTH(datos_arg[[#This Row],[Fecha]])</f>
        <v>1</v>
      </c>
      <c r="E951" s="14" t="s">
        <v>617</v>
      </c>
      <c r="F951" s="14" t="s">
        <v>8101</v>
      </c>
      <c r="G951" s="14"/>
      <c r="H951" s="14" t="s">
        <v>8103</v>
      </c>
      <c r="I951" s="14" t="s">
        <v>8104</v>
      </c>
      <c r="J951" s="14" t="s">
        <v>472</v>
      </c>
      <c r="K951" s="14"/>
      <c r="L951" s="14" t="s">
        <v>425</v>
      </c>
      <c r="M951" s="14" t="s">
        <v>966</v>
      </c>
      <c r="N951" s="14" t="s">
        <v>25</v>
      </c>
      <c r="O951" s="14" t="s">
        <v>847</v>
      </c>
      <c r="P951" s="14"/>
      <c r="Q951" s="14">
        <v>20</v>
      </c>
      <c r="R951" s="14" t="s">
        <v>8101</v>
      </c>
      <c r="S951" s="14" t="s">
        <v>439</v>
      </c>
      <c r="T951" s="35">
        <v>3500</v>
      </c>
      <c r="U951" s="14" t="s">
        <v>4</v>
      </c>
      <c r="V951" s="14">
        <v>76</v>
      </c>
      <c r="W951" s="16">
        <f>+IF(datos_arg[[#This Row],[Moneda]]="ARS",datos_arg[[#This Row],[Monto]],datos_arg[[#This Row],[Monto]]*datos_arg[[#This Row],[TC]])</f>
        <v>3500</v>
      </c>
      <c r="X951" s="16">
        <f>IFERROR(IF(datos_arg[[#This Row],[Moneda]]="USD",datos_arg[[#This Row],[Monto]],datos_arg[[#This Row],[Monto]]/datos_arg[[#This Row],[TC]]),0)</f>
        <v>46.05263157894737</v>
      </c>
      <c r="Y951" s="14"/>
    </row>
    <row r="952" spans="1:25" ht="15" customHeight="1" x14ac:dyDescent="0.25">
      <c r="A952" s="14">
        <f t="shared" si="14"/>
        <v>949</v>
      </c>
      <c r="B952" s="1">
        <v>43850</v>
      </c>
      <c r="C952" s="18">
        <f>+YEAR(datos_arg[[#This Row],[Fecha]])</f>
        <v>2020</v>
      </c>
      <c r="D952" s="18">
        <f>+MONTH(datos_arg[[#This Row],[Fecha]])</f>
        <v>1</v>
      </c>
      <c r="E952" s="14" t="s">
        <v>1015</v>
      </c>
      <c r="F952" s="14" t="s">
        <v>403</v>
      </c>
      <c r="G952" s="14" t="s">
        <v>970</v>
      </c>
      <c r="H952" s="14" t="s">
        <v>7132</v>
      </c>
      <c r="I952" s="14" t="s">
        <v>7132</v>
      </c>
      <c r="J952" s="14" t="s">
        <v>425</v>
      </c>
      <c r="K952" s="14"/>
      <c r="L952" s="14" t="s">
        <v>425</v>
      </c>
      <c r="M952" s="14" t="s">
        <v>493</v>
      </c>
      <c r="N952" s="14" t="s">
        <v>26</v>
      </c>
      <c r="O952" s="14" t="s">
        <v>965</v>
      </c>
      <c r="P952" s="14"/>
      <c r="Q952" s="14"/>
      <c r="R952" s="14" t="s">
        <v>970</v>
      </c>
      <c r="S952" s="14" t="s">
        <v>439</v>
      </c>
      <c r="T952" s="35">
        <v>650</v>
      </c>
      <c r="U952" s="14" t="s">
        <v>4</v>
      </c>
      <c r="V952" s="14">
        <v>76</v>
      </c>
      <c r="W952" s="16">
        <f>+IF(datos_arg[[#This Row],[Moneda]]="ARS",datos_arg[[#This Row],[Monto]],datos_arg[[#This Row],[Monto]]*datos_arg[[#This Row],[TC]])</f>
        <v>650</v>
      </c>
      <c r="X952" s="16">
        <f>IFERROR(IF(datos_arg[[#This Row],[Moneda]]="USD",datos_arg[[#This Row],[Monto]],datos_arg[[#This Row],[Monto]]/datos_arg[[#This Row],[TC]]),0)</f>
        <v>8.5526315789473681</v>
      </c>
      <c r="Y952" s="14"/>
    </row>
    <row r="953" spans="1:25" ht="15" customHeight="1" x14ac:dyDescent="0.25">
      <c r="A953" s="14">
        <f t="shared" si="14"/>
        <v>950</v>
      </c>
      <c r="B953" s="1">
        <v>43850</v>
      </c>
      <c r="C953" s="18">
        <f>+YEAR(datos_arg[[#This Row],[Fecha]])</f>
        <v>2020</v>
      </c>
      <c r="D953" s="18">
        <f>+MONTH(datos_arg[[#This Row],[Fecha]])</f>
        <v>1</v>
      </c>
      <c r="E953" s="14" t="s">
        <v>1015</v>
      </c>
      <c r="F953" s="14" t="s">
        <v>403</v>
      </c>
      <c r="G953" s="14" t="s">
        <v>6645</v>
      </c>
      <c r="H953" s="14" t="s">
        <v>532</v>
      </c>
      <c r="I953" s="14" t="s">
        <v>7132</v>
      </c>
      <c r="J953" s="14" t="s">
        <v>425</v>
      </c>
      <c r="K953" s="14" t="s">
        <v>421</v>
      </c>
      <c r="L953" s="14" t="s">
        <v>421</v>
      </c>
      <c r="M953" s="14" t="s">
        <v>804</v>
      </c>
      <c r="N953" s="14" t="s">
        <v>26</v>
      </c>
      <c r="O953" s="14" t="s">
        <v>1793</v>
      </c>
      <c r="P953" s="14"/>
      <c r="Q953" s="14"/>
      <c r="R953" s="14" t="s">
        <v>6645</v>
      </c>
      <c r="S953" s="14" t="s">
        <v>439</v>
      </c>
      <c r="T953" s="35">
        <v>1080</v>
      </c>
      <c r="U953" s="14" t="s">
        <v>4</v>
      </c>
      <c r="V953" s="14">
        <v>76</v>
      </c>
      <c r="W953" s="16">
        <f>+IF(datos_arg[[#This Row],[Moneda]]="ARS",datos_arg[[#This Row],[Monto]],datos_arg[[#This Row],[Monto]]*datos_arg[[#This Row],[TC]])</f>
        <v>1080</v>
      </c>
      <c r="X953" s="16">
        <f>IFERROR(IF(datos_arg[[#This Row],[Moneda]]="USD",datos_arg[[#This Row],[Monto]],datos_arg[[#This Row],[Monto]]/datos_arg[[#This Row],[TC]]),0)</f>
        <v>14.210526315789474</v>
      </c>
      <c r="Y953" s="14"/>
    </row>
    <row r="954" spans="1:25" ht="15" customHeight="1" x14ac:dyDescent="0.25">
      <c r="A954" s="14">
        <f t="shared" si="14"/>
        <v>951</v>
      </c>
      <c r="B954" s="1">
        <v>43850</v>
      </c>
      <c r="C954" s="18">
        <f>+YEAR(datos_arg[[#This Row],[Fecha]])</f>
        <v>2020</v>
      </c>
      <c r="D954" s="18">
        <f>+MONTH(datos_arg[[#This Row],[Fecha]])</f>
        <v>1</v>
      </c>
      <c r="E954" s="14" t="s">
        <v>1015</v>
      </c>
      <c r="F954" s="14" t="s">
        <v>430</v>
      </c>
      <c r="G954" s="14"/>
      <c r="H954" s="14" t="s">
        <v>7132</v>
      </c>
      <c r="I954" s="14" t="s">
        <v>7132</v>
      </c>
      <c r="J954" s="14" t="s">
        <v>425</v>
      </c>
      <c r="K954" s="14"/>
      <c r="L954" s="14" t="s">
        <v>425</v>
      </c>
      <c r="M954" s="14" t="s">
        <v>60</v>
      </c>
      <c r="N954" s="14" t="s">
        <v>26</v>
      </c>
      <c r="O954" s="14"/>
      <c r="P954" s="14"/>
      <c r="Q954" s="14"/>
      <c r="R954" s="14" t="s">
        <v>430</v>
      </c>
      <c r="S954" s="14" t="s">
        <v>439</v>
      </c>
      <c r="T954" s="35">
        <v>3000</v>
      </c>
      <c r="U954" s="14" t="s">
        <v>4</v>
      </c>
      <c r="V954" s="14">
        <v>76</v>
      </c>
      <c r="W954" s="16">
        <f>+IF(datos_arg[[#This Row],[Moneda]]="ARS",datos_arg[[#This Row],[Monto]],datos_arg[[#This Row],[Monto]]*datos_arg[[#This Row],[TC]])</f>
        <v>3000</v>
      </c>
      <c r="X954" s="16">
        <f>IFERROR(IF(datos_arg[[#This Row],[Moneda]]="USD",datos_arg[[#This Row],[Monto]],datos_arg[[#This Row],[Monto]]/datos_arg[[#This Row],[TC]]),0)</f>
        <v>39.473684210526315</v>
      </c>
      <c r="Y954" s="14"/>
    </row>
    <row r="955" spans="1:25" ht="15" customHeight="1" x14ac:dyDescent="0.25">
      <c r="A955" s="14">
        <f t="shared" si="14"/>
        <v>952</v>
      </c>
      <c r="B955" s="1">
        <v>43850</v>
      </c>
      <c r="C955" s="18">
        <f>+YEAR(datos_arg[[#This Row],[Fecha]])</f>
        <v>2020</v>
      </c>
      <c r="D955" s="18">
        <f>+MONTH(datos_arg[[#This Row],[Fecha]])</f>
        <v>1</v>
      </c>
      <c r="E955" s="14" t="s">
        <v>1015</v>
      </c>
      <c r="F955" s="14" t="s">
        <v>430</v>
      </c>
      <c r="G955" s="14"/>
      <c r="H955" s="14" t="s">
        <v>6646</v>
      </c>
      <c r="I955" s="14" t="s">
        <v>7132</v>
      </c>
      <c r="J955" s="14" t="s">
        <v>425</v>
      </c>
      <c r="K955" s="14"/>
      <c r="L955" s="14" t="s">
        <v>425</v>
      </c>
      <c r="M955" s="14" t="s">
        <v>102</v>
      </c>
      <c r="N955" s="14" t="s">
        <v>480</v>
      </c>
      <c r="O955" s="14" t="s">
        <v>848</v>
      </c>
      <c r="P955" s="14"/>
      <c r="Q955" s="14"/>
      <c r="R955" s="14" t="s">
        <v>430</v>
      </c>
      <c r="S955" s="14" t="s">
        <v>439</v>
      </c>
      <c r="T955" s="35">
        <v>1800</v>
      </c>
      <c r="U955" s="14" t="s">
        <v>4</v>
      </c>
      <c r="V955" s="14">
        <v>76</v>
      </c>
      <c r="W955" s="16">
        <f>+IF(datos_arg[[#This Row],[Moneda]]="ARS",datos_arg[[#This Row],[Monto]],datos_arg[[#This Row],[Monto]]*datos_arg[[#This Row],[TC]])</f>
        <v>1800</v>
      </c>
      <c r="X955" s="16">
        <f>IFERROR(IF(datos_arg[[#This Row],[Moneda]]="USD",datos_arg[[#This Row],[Monto]],datos_arg[[#This Row],[Monto]]/datos_arg[[#This Row],[TC]]),0)</f>
        <v>23.684210526315791</v>
      </c>
      <c r="Y955" s="14"/>
    </row>
    <row r="956" spans="1:25" ht="15" customHeight="1" x14ac:dyDescent="0.25">
      <c r="A956" s="14">
        <f t="shared" si="14"/>
        <v>953</v>
      </c>
      <c r="B956" s="1">
        <v>43851</v>
      </c>
      <c r="C956" s="18">
        <f>+YEAR(datos_arg[[#This Row],[Fecha]])</f>
        <v>2020</v>
      </c>
      <c r="D956" s="18">
        <f>+MONTH(datos_arg[[#This Row],[Fecha]])</f>
        <v>1</v>
      </c>
      <c r="E956" s="14" t="s">
        <v>407</v>
      </c>
      <c r="F956" s="14" t="s">
        <v>5360</v>
      </c>
      <c r="G956" s="14"/>
      <c r="H956" s="14" t="s">
        <v>7132</v>
      </c>
      <c r="I956" s="14" t="s">
        <v>7132</v>
      </c>
      <c r="J956" s="14" t="s">
        <v>425</v>
      </c>
      <c r="K956" s="14"/>
      <c r="L956" s="14" t="s">
        <v>425</v>
      </c>
      <c r="M956" s="14" t="s">
        <v>434</v>
      </c>
      <c r="N956" s="14" t="s">
        <v>434</v>
      </c>
      <c r="O956" s="14"/>
      <c r="P956" s="14"/>
      <c r="Q956" s="14"/>
      <c r="R956" s="14" t="s">
        <v>440</v>
      </c>
      <c r="S956" s="14" t="s">
        <v>443</v>
      </c>
      <c r="T956" s="35">
        <v>19240.849999999278</v>
      </c>
      <c r="U956" s="14" t="s">
        <v>4</v>
      </c>
      <c r="V956" s="14">
        <v>0</v>
      </c>
      <c r="W956" s="16">
        <f>+IF(datos_arg[[#This Row],[Moneda]]="ARS",datos_arg[[#This Row],[Monto]],datos_arg[[#This Row],[Monto]]*datos_arg[[#This Row],[TC]])</f>
        <v>19240.849999999278</v>
      </c>
      <c r="X956" s="16">
        <f>IFERROR(IF(datos_arg[[#This Row],[Moneda]]="USD",datos_arg[[#This Row],[Monto]],datos_arg[[#This Row],[Monto]]/datos_arg[[#This Row],[TC]]),0)</f>
        <v>0</v>
      </c>
      <c r="Y956" s="14"/>
    </row>
    <row r="957" spans="1:25" ht="15" customHeight="1" x14ac:dyDescent="0.25">
      <c r="A957" s="14">
        <f t="shared" si="14"/>
        <v>954</v>
      </c>
      <c r="B957" s="1">
        <v>43851</v>
      </c>
      <c r="C957" s="18">
        <f>+YEAR(datos_arg[[#This Row],[Fecha]])</f>
        <v>2020</v>
      </c>
      <c r="D957" s="18">
        <f>+MONTH(datos_arg[[#This Row],[Fecha]])</f>
        <v>1</v>
      </c>
      <c r="E957" s="14" t="s">
        <v>407</v>
      </c>
      <c r="F957" s="14" t="s">
        <v>5360</v>
      </c>
      <c r="G957" s="14"/>
      <c r="H957" s="14" t="s">
        <v>7132</v>
      </c>
      <c r="I957" s="14" t="s">
        <v>7132</v>
      </c>
      <c r="J957" s="14" t="s">
        <v>425</v>
      </c>
      <c r="K957" s="14"/>
      <c r="L957" s="14" t="s">
        <v>425</v>
      </c>
      <c r="M957" s="14" t="s">
        <v>434</v>
      </c>
      <c r="N957" s="14" t="s">
        <v>434</v>
      </c>
      <c r="O957" s="14"/>
      <c r="P957" s="14"/>
      <c r="Q957" s="14"/>
      <c r="R957" s="14" t="s">
        <v>441</v>
      </c>
      <c r="S957" s="14" t="s">
        <v>439</v>
      </c>
      <c r="T957" s="35">
        <v>6.5282847321007003</v>
      </c>
      <c r="U957" s="14" t="s">
        <v>2</v>
      </c>
      <c r="V957" s="14">
        <v>0</v>
      </c>
      <c r="W957" s="16">
        <f>+IF(datos_arg[[#This Row],[Moneda]]="ARS",datos_arg[[#This Row],[Monto]],datos_arg[[#This Row],[Monto]]*datos_arg[[#This Row],[TC]])</f>
        <v>0</v>
      </c>
      <c r="X957" s="16">
        <f>IFERROR(IF(datos_arg[[#This Row],[Moneda]]="USD",datos_arg[[#This Row],[Monto]],datos_arg[[#This Row],[Monto]]/datos_arg[[#This Row],[TC]]),0)</f>
        <v>6.5282847321007003</v>
      </c>
      <c r="Y957" s="14"/>
    </row>
    <row r="958" spans="1:25" x14ac:dyDescent="0.25">
      <c r="A958" s="14">
        <f t="shared" si="14"/>
        <v>955</v>
      </c>
      <c r="B958" s="1">
        <v>43851</v>
      </c>
      <c r="C958" s="18">
        <f>+YEAR(datos_arg[[#This Row],[Fecha]])</f>
        <v>2020</v>
      </c>
      <c r="D958" s="18">
        <f>+MONTH(datos_arg[[#This Row],[Fecha]])</f>
        <v>1</v>
      </c>
      <c r="E958" s="14" t="s">
        <v>408</v>
      </c>
      <c r="F958" s="14" t="s">
        <v>69</v>
      </c>
      <c r="G958" s="14"/>
      <c r="H958" s="14" t="s">
        <v>7132</v>
      </c>
      <c r="I958" s="14" t="s">
        <v>7132</v>
      </c>
      <c r="J958" s="14" t="s">
        <v>425</v>
      </c>
      <c r="K958" s="14"/>
      <c r="L958" s="14" t="s">
        <v>425</v>
      </c>
      <c r="M958" s="14" t="s">
        <v>556</v>
      </c>
      <c r="N958" s="14" t="s">
        <v>556</v>
      </c>
      <c r="O958" s="14"/>
      <c r="P958" s="14"/>
      <c r="Q958" s="14"/>
      <c r="R958" s="14" t="s">
        <v>439</v>
      </c>
      <c r="S958" s="14" t="s">
        <v>440</v>
      </c>
      <c r="T958" s="35">
        <v>800</v>
      </c>
      <c r="U958" s="14" t="s">
        <v>2</v>
      </c>
      <c r="V958" s="14">
        <v>75</v>
      </c>
      <c r="W958" s="16">
        <f>+IF(datos_arg[[#This Row],[Moneda]]="ARS",datos_arg[[#This Row],[Monto]],datos_arg[[#This Row],[Monto]]*datos_arg[[#This Row],[TC]])</f>
        <v>60000</v>
      </c>
      <c r="X958" s="16">
        <f>IFERROR(IF(datos_arg[[#This Row],[Moneda]]="USD",datos_arg[[#This Row],[Monto]],datos_arg[[#This Row],[Monto]]/datos_arg[[#This Row],[TC]]),0)</f>
        <v>800</v>
      </c>
      <c r="Y958" s="14"/>
    </row>
    <row r="959" spans="1:25" ht="15" customHeight="1" x14ac:dyDescent="0.25">
      <c r="A959" s="14">
        <f t="shared" si="14"/>
        <v>956</v>
      </c>
      <c r="B959" s="1">
        <v>43851</v>
      </c>
      <c r="C959" s="18">
        <f>+YEAR(datos_arg[[#This Row],[Fecha]])</f>
        <v>2020</v>
      </c>
      <c r="D959" s="18">
        <f>+MONTH(datos_arg[[#This Row],[Fecha]])</f>
        <v>1</v>
      </c>
      <c r="E959" s="14" t="s">
        <v>449</v>
      </c>
      <c r="F959" s="14" t="s">
        <v>44</v>
      </c>
      <c r="G959" s="14"/>
      <c r="H959" s="14" t="s">
        <v>7132</v>
      </c>
      <c r="I959" s="14" t="s">
        <v>7132</v>
      </c>
      <c r="J959" s="14" t="s">
        <v>425</v>
      </c>
      <c r="K959" s="14"/>
      <c r="L959" s="14" t="s">
        <v>425</v>
      </c>
      <c r="M959" s="14" t="s">
        <v>967</v>
      </c>
      <c r="N959" s="14" t="s">
        <v>967</v>
      </c>
      <c r="O959" s="14" t="s">
        <v>849</v>
      </c>
      <c r="P959" s="14"/>
      <c r="Q959" s="14"/>
      <c r="R959" s="14" t="s">
        <v>44</v>
      </c>
      <c r="S959" s="14" t="s">
        <v>439</v>
      </c>
      <c r="T959" s="35">
        <v>1750</v>
      </c>
      <c r="U959" s="14" t="s">
        <v>4</v>
      </c>
      <c r="V959" s="14">
        <v>76</v>
      </c>
      <c r="W959" s="16">
        <f>+IF(datos_arg[[#This Row],[Moneda]]="ARS",datos_arg[[#This Row],[Monto]],datos_arg[[#This Row],[Monto]]*datos_arg[[#This Row],[TC]])</f>
        <v>1750</v>
      </c>
      <c r="X959" s="16">
        <f>IFERROR(IF(datos_arg[[#This Row],[Moneda]]="USD",datos_arg[[#This Row],[Monto]],datos_arg[[#This Row],[Monto]]/datos_arg[[#This Row],[TC]]),0)</f>
        <v>23.026315789473685</v>
      </c>
      <c r="Y959" s="14"/>
    </row>
    <row r="960" spans="1:25" ht="15" customHeight="1" x14ac:dyDescent="0.25">
      <c r="A960" s="14">
        <f t="shared" si="14"/>
        <v>957</v>
      </c>
      <c r="B960" s="1">
        <v>43851</v>
      </c>
      <c r="C960" s="18">
        <f>+YEAR(datos_arg[[#This Row],[Fecha]])</f>
        <v>2020</v>
      </c>
      <c r="D960" s="18">
        <f>+MONTH(datos_arg[[#This Row],[Fecha]])</f>
        <v>1</v>
      </c>
      <c r="E960" s="14" t="s">
        <v>1015</v>
      </c>
      <c r="F960" s="14" t="s">
        <v>403</v>
      </c>
      <c r="G960" s="14" t="s">
        <v>970</v>
      </c>
      <c r="H960" s="14" t="s">
        <v>7132</v>
      </c>
      <c r="I960" s="14" t="s">
        <v>7132</v>
      </c>
      <c r="J960" s="14" t="s">
        <v>425</v>
      </c>
      <c r="K960" s="14"/>
      <c r="L960" s="14" t="s">
        <v>425</v>
      </c>
      <c r="M960" s="14" t="s">
        <v>493</v>
      </c>
      <c r="N960" s="14" t="s">
        <v>741</v>
      </c>
      <c r="O960" s="14"/>
      <c r="P960" s="14"/>
      <c r="Q960" s="14"/>
      <c r="R960" s="14" t="s">
        <v>970</v>
      </c>
      <c r="S960" s="14" t="s">
        <v>439</v>
      </c>
      <c r="T960" s="35">
        <v>3000</v>
      </c>
      <c r="U960" s="14" t="s">
        <v>4</v>
      </c>
      <c r="V960" s="14">
        <v>76</v>
      </c>
      <c r="W960" s="16">
        <f>+IF(datos_arg[[#This Row],[Moneda]]="ARS",datos_arg[[#This Row],[Monto]],datos_arg[[#This Row],[Monto]]*datos_arg[[#This Row],[TC]])</f>
        <v>3000</v>
      </c>
      <c r="X960" s="16">
        <f>IFERROR(IF(datos_arg[[#This Row],[Moneda]]="USD",datos_arg[[#This Row],[Monto]],datos_arg[[#This Row],[Monto]]/datos_arg[[#This Row],[TC]]),0)</f>
        <v>39.473684210526315</v>
      </c>
      <c r="Y960" s="14"/>
    </row>
    <row r="961" spans="1:25" ht="15" customHeight="1" x14ac:dyDescent="0.25">
      <c r="A961" s="14">
        <f t="shared" si="14"/>
        <v>958</v>
      </c>
      <c r="B961" s="1">
        <v>43851</v>
      </c>
      <c r="C961" s="18">
        <f>+YEAR(datos_arg[[#This Row],[Fecha]])</f>
        <v>2020</v>
      </c>
      <c r="D961" s="18">
        <f>+MONTH(datos_arg[[#This Row],[Fecha]])</f>
        <v>1</v>
      </c>
      <c r="E961" s="14" t="s">
        <v>449</v>
      </c>
      <c r="F961" s="14" t="s">
        <v>523</v>
      </c>
      <c r="G961" s="14"/>
      <c r="H961" s="14" t="s">
        <v>7132</v>
      </c>
      <c r="I961" s="14" t="s">
        <v>7132</v>
      </c>
      <c r="J961" s="14" t="s">
        <v>425</v>
      </c>
      <c r="K961" s="14"/>
      <c r="L961" s="14" t="s">
        <v>425</v>
      </c>
      <c r="M961" s="14" t="s">
        <v>37</v>
      </c>
      <c r="N961" s="14" t="s">
        <v>37</v>
      </c>
      <c r="O961" s="14" t="s">
        <v>609</v>
      </c>
      <c r="P961" s="14"/>
      <c r="Q961" s="14"/>
      <c r="R961" s="14" t="s">
        <v>523</v>
      </c>
      <c r="S961" s="14" t="s">
        <v>439</v>
      </c>
      <c r="T961" s="35">
        <v>11500</v>
      </c>
      <c r="U961" s="14" t="s">
        <v>4</v>
      </c>
      <c r="V961" s="14">
        <v>75</v>
      </c>
      <c r="W961" s="16">
        <f>+IF(datos_arg[[#This Row],[Moneda]]="ARS",datos_arg[[#This Row],[Monto]],datos_arg[[#This Row],[Monto]]*datos_arg[[#This Row],[TC]])</f>
        <v>11500</v>
      </c>
      <c r="X961" s="16">
        <f>IFERROR(IF(datos_arg[[#This Row],[Moneda]]="USD",datos_arg[[#This Row],[Monto]],datos_arg[[#This Row],[Monto]]/datos_arg[[#This Row],[TC]]),0)</f>
        <v>153.33333333333334</v>
      </c>
      <c r="Y961" s="14"/>
    </row>
    <row r="962" spans="1:25" ht="15" customHeight="1" x14ac:dyDescent="0.25">
      <c r="A962" s="14">
        <f t="shared" si="14"/>
        <v>959</v>
      </c>
      <c r="B962" s="1">
        <v>43852</v>
      </c>
      <c r="C962" s="18">
        <f>+YEAR(datos_arg[[#This Row],[Fecha]])</f>
        <v>2020</v>
      </c>
      <c r="D962" s="18">
        <f>+MONTH(datos_arg[[#This Row],[Fecha]])</f>
        <v>1</v>
      </c>
      <c r="E962" s="14" t="s">
        <v>5358</v>
      </c>
      <c r="F962" s="14" t="s">
        <v>969</v>
      </c>
      <c r="G962" s="14"/>
      <c r="H962" s="14" t="s">
        <v>4114</v>
      </c>
      <c r="I962" s="14" t="s">
        <v>7132</v>
      </c>
      <c r="J962" s="14" t="s">
        <v>425</v>
      </c>
      <c r="K962" s="14"/>
      <c r="L962" s="14" t="s">
        <v>425</v>
      </c>
      <c r="M962" s="14" t="s">
        <v>968</v>
      </c>
      <c r="N962" s="14" t="s">
        <v>850</v>
      </c>
      <c r="O962" s="14" t="s">
        <v>8133</v>
      </c>
      <c r="P962" s="14"/>
      <c r="Q962" s="14">
        <v>1</v>
      </c>
      <c r="R962" s="14" t="s">
        <v>969</v>
      </c>
      <c r="S962" s="14" t="s">
        <v>439</v>
      </c>
      <c r="T962" s="35">
        <v>3761</v>
      </c>
      <c r="U962" s="14" t="s">
        <v>4</v>
      </c>
      <c r="V962" s="14">
        <v>75</v>
      </c>
      <c r="W962" s="16">
        <f>+IF(datos_arg[[#This Row],[Moneda]]="ARS",datos_arg[[#This Row],[Monto]],datos_arg[[#This Row],[Monto]]*datos_arg[[#This Row],[TC]])</f>
        <v>3761</v>
      </c>
      <c r="X962" s="16">
        <f>IFERROR(IF(datos_arg[[#This Row],[Moneda]]="USD",datos_arg[[#This Row],[Monto]],datos_arg[[#This Row],[Monto]]/datos_arg[[#This Row],[TC]]),0)</f>
        <v>50.146666666666668</v>
      </c>
      <c r="Y962" s="14"/>
    </row>
    <row r="963" spans="1:25" ht="15" customHeight="1" x14ac:dyDescent="0.25">
      <c r="A963" s="14">
        <f t="shared" si="14"/>
        <v>960</v>
      </c>
      <c r="B963" s="1">
        <v>43852</v>
      </c>
      <c r="C963" s="18">
        <f>+YEAR(datos_arg[[#This Row],[Fecha]])</f>
        <v>2020</v>
      </c>
      <c r="D963" s="18">
        <f>+MONTH(datos_arg[[#This Row],[Fecha]])</f>
        <v>1</v>
      </c>
      <c r="E963" s="14" t="s">
        <v>5358</v>
      </c>
      <c r="F963" s="14" t="s">
        <v>969</v>
      </c>
      <c r="G963" s="14"/>
      <c r="H963" s="14" t="s">
        <v>433</v>
      </c>
      <c r="I963" s="14" t="s">
        <v>955</v>
      </c>
      <c r="J963" s="14" t="s">
        <v>425</v>
      </c>
      <c r="K963" s="14"/>
      <c r="L963" s="14" t="s">
        <v>425</v>
      </c>
      <c r="M963" s="14" t="s">
        <v>753</v>
      </c>
      <c r="N963" s="14" t="s">
        <v>100</v>
      </c>
      <c r="O963" s="14" t="s">
        <v>983</v>
      </c>
      <c r="P963" s="14"/>
      <c r="Q963" s="14">
        <v>1</v>
      </c>
      <c r="R963" s="14" t="s">
        <v>969</v>
      </c>
      <c r="S963" s="14" t="s">
        <v>439</v>
      </c>
      <c r="T963" s="35">
        <v>2699</v>
      </c>
      <c r="U963" s="14" t="s">
        <v>4</v>
      </c>
      <c r="V963" s="14">
        <v>75</v>
      </c>
      <c r="W963" s="16">
        <f>+IF(datos_arg[[#This Row],[Moneda]]="ARS",datos_arg[[#This Row],[Monto]],datos_arg[[#This Row],[Monto]]*datos_arg[[#This Row],[TC]])</f>
        <v>2699</v>
      </c>
      <c r="X963" s="16">
        <f>IFERROR(IF(datos_arg[[#This Row],[Moneda]]="USD",datos_arg[[#This Row],[Monto]],datos_arg[[#This Row],[Monto]]/datos_arg[[#This Row],[TC]]),0)</f>
        <v>35.986666666666665</v>
      </c>
      <c r="Y963" s="14"/>
    </row>
    <row r="964" spans="1:25" ht="15" customHeight="1" x14ac:dyDescent="0.25">
      <c r="A964" s="14">
        <f t="shared" si="14"/>
        <v>961</v>
      </c>
      <c r="B964" s="1">
        <v>43852</v>
      </c>
      <c r="C964" s="18">
        <f>+YEAR(datos_arg[[#This Row],[Fecha]])</f>
        <v>2020</v>
      </c>
      <c r="D964" s="18">
        <f>+MONTH(datos_arg[[#This Row],[Fecha]])</f>
        <v>1</v>
      </c>
      <c r="E964" s="14" t="s">
        <v>5358</v>
      </c>
      <c r="F964" s="14" t="s">
        <v>969</v>
      </c>
      <c r="G964" s="14"/>
      <c r="H964" s="14" t="s">
        <v>7132</v>
      </c>
      <c r="I964" s="14" t="s">
        <v>7132</v>
      </c>
      <c r="J964" s="14" t="s">
        <v>425</v>
      </c>
      <c r="K964" s="14"/>
      <c r="L964" s="14" t="s">
        <v>425</v>
      </c>
      <c r="M964" s="14" t="s">
        <v>693</v>
      </c>
      <c r="N964" s="14" t="s">
        <v>972</v>
      </c>
      <c r="O964" s="14" t="s">
        <v>971</v>
      </c>
      <c r="P964" s="14"/>
      <c r="Q964" s="14">
        <v>1</v>
      </c>
      <c r="R964" s="14" t="s">
        <v>969</v>
      </c>
      <c r="S964" s="14" t="s">
        <v>439</v>
      </c>
      <c r="T964" s="35">
        <v>26599</v>
      </c>
      <c r="U964" s="14" t="s">
        <v>4</v>
      </c>
      <c r="V964" s="14">
        <v>75</v>
      </c>
      <c r="W964" s="16">
        <f>+IF(datos_arg[[#This Row],[Moneda]]="ARS",datos_arg[[#This Row],[Monto]],datos_arg[[#This Row],[Monto]]*datos_arg[[#This Row],[TC]])</f>
        <v>26599</v>
      </c>
      <c r="X964" s="16">
        <f>IFERROR(IF(datos_arg[[#This Row],[Moneda]]="USD",datos_arg[[#This Row],[Monto]],datos_arg[[#This Row],[Monto]]/datos_arg[[#This Row],[TC]]),0)</f>
        <v>354.65333333333331</v>
      </c>
      <c r="Y964" s="14"/>
    </row>
    <row r="965" spans="1:25" ht="15" customHeight="1" x14ac:dyDescent="0.25">
      <c r="A965" s="14">
        <f t="shared" si="14"/>
        <v>962</v>
      </c>
      <c r="B965" s="1">
        <v>43852</v>
      </c>
      <c r="C965" s="18">
        <f>+YEAR(datos_arg[[#This Row],[Fecha]])</f>
        <v>2020</v>
      </c>
      <c r="D965" s="18">
        <f>+MONTH(datos_arg[[#This Row],[Fecha]])</f>
        <v>1</v>
      </c>
      <c r="E965" s="14" t="s">
        <v>5358</v>
      </c>
      <c r="F965" s="14" t="s">
        <v>969</v>
      </c>
      <c r="G965" s="14"/>
      <c r="H965" s="14" t="s">
        <v>7132</v>
      </c>
      <c r="I965" s="14" t="s">
        <v>7132</v>
      </c>
      <c r="J965" s="14" t="s">
        <v>425</v>
      </c>
      <c r="K965" s="14"/>
      <c r="L965" s="14" t="s">
        <v>425</v>
      </c>
      <c r="M965" s="14" t="s">
        <v>693</v>
      </c>
      <c r="N965" s="14" t="s">
        <v>984</v>
      </c>
      <c r="O965" s="14" t="s">
        <v>973</v>
      </c>
      <c r="P965" s="14"/>
      <c r="Q965" s="14">
        <v>1</v>
      </c>
      <c r="R965" s="14" t="s">
        <v>969</v>
      </c>
      <c r="S965" s="14" t="s">
        <v>439</v>
      </c>
      <c r="T965" s="35">
        <v>13719</v>
      </c>
      <c r="U965" s="14" t="s">
        <v>4</v>
      </c>
      <c r="V965" s="14">
        <v>75</v>
      </c>
      <c r="W965" s="16">
        <f>+IF(datos_arg[[#This Row],[Moneda]]="ARS",datos_arg[[#This Row],[Monto]],datos_arg[[#This Row],[Monto]]*datos_arg[[#This Row],[TC]])</f>
        <v>13719</v>
      </c>
      <c r="X965" s="16">
        <f>IFERROR(IF(datos_arg[[#This Row],[Moneda]]="USD",datos_arg[[#This Row],[Monto]],datos_arg[[#This Row],[Monto]]/datos_arg[[#This Row],[TC]]),0)</f>
        <v>182.92</v>
      </c>
      <c r="Y965" s="14"/>
    </row>
    <row r="966" spans="1:25" ht="15" customHeight="1" x14ac:dyDescent="0.25">
      <c r="A966" s="14">
        <f t="shared" ref="A966:A1029" si="15">+A965+1</f>
        <v>963</v>
      </c>
      <c r="B966" s="1">
        <v>43852</v>
      </c>
      <c r="C966" s="18">
        <f>+YEAR(datos_arg[[#This Row],[Fecha]])</f>
        <v>2020</v>
      </c>
      <c r="D966" s="18">
        <f>+MONTH(datos_arg[[#This Row],[Fecha]])</f>
        <v>1</v>
      </c>
      <c r="E966" s="14" t="s">
        <v>1016</v>
      </c>
      <c r="F966" s="14" t="s">
        <v>404</v>
      </c>
      <c r="G966" s="14"/>
      <c r="H966" s="14" t="s">
        <v>7132</v>
      </c>
      <c r="I966" s="14" t="s">
        <v>7132</v>
      </c>
      <c r="J966" s="14" t="s">
        <v>425</v>
      </c>
      <c r="K966" s="14"/>
      <c r="L966" s="14" t="s">
        <v>425</v>
      </c>
      <c r="M966" s="14" t="s">
        <v>284</v>
      </c>
      <c r="N966" s="14" t="s">
        <v>284</v>
      </c>
      <c r="O966" s="14" t="s">
        <v>227</v>
      </c>
      <c r="P966" s="14"/>
      <c r="Q966" s="14"/>
      <c r="R966" s="14" t="s">
        <v>404</v>
      </c>
      <c r="S966" s="14" t="s">
        <v>439</v>
      </c>
      <c r="T966" s="35">
        <v>1000</v>
      </c>
      <c r="U966" s="14" t="s">
        <v>4</v>
      </c>
      <c r="V966" s="14">
        <v>75</v>
      </c>
      <c r="W966" s="16">
        <f>+IF(datos_arg[[#This Row],[Moneda]]="ARS",datos_arg[[#This Row],[Monto]],datos_arg[[#This Row],[Monto]]*datos_arg[[#This Row],[TC]])</f>
        <v>1000</v>
      </c>
      <c r="X966" s="16">
        <f>IFERROR(IF(datos_arg[[#This Row],[Moneda]]="USD",datos_arg[[#This Row],[Monto]],datos_arg[[#This Row],[Monto]]/datos_arg[[#This Row],[TC]]),0)</f>
        <v>13.333333333333334</v>
      </c>
      <c r="Y966" s="14"/>
    </row>
    <row r="967" spans="1:25" ht="15" customHeight="1" x14ac:dyDescent="0.25">
      <c r="A967" s="14">
        <f t="shared" si="15"/>
        <v>964</v>
      </c>
      <c r="B967" s="1">
        <v>43852</v>
      </c>
      <c r="C967" s="18">
        <f>+YEAR(datos_arg[[#This Row],[Fecha]])</f>
        <v>2020</v>
      </c>
      <c r="D967" s="18">
        <f>+MONTH(datos_arg[[#This Row],[Fecha]])</f>
        <v>1</v>
      </c>
      <c r="E967" s="14" t="s">
        <v>1015</v>
      </c>
      <c r="F967" s="14" t="s">
        <v>403</v>
      </c>
      <c r="G967" s="14" t="s">
        <v>970</v>
      </c>
      <c r="H967" s="14" t="s">
        <v>433</v>
      </c>
      <c r="I967" s="14" t="s">
        <v>955</v>
      </c>
      <c r="J967" s="14" t="s">
        <v>425</v>
      </c>
      <c r="K967" s="14"/>
      <c r="L967" s="14" t="s">
        <v>425</v>
      </c>
      <c r="M967" s="14" t="s">
        <v>493</v>
      </c>
      <c r="N967" s="14" t="s">
        <v>962</v>
      </c>
      <c r="O967" s="14" t="s">
        <v>974</v>
      </c>
      <c r="P967" s="14"/>
      <c r="Q967" s="14"/>
      <c r="R967" s="14" t="s">
        <v>970</v>
      </c>
      <c r="S967" s="14" t="s">
        <v>439</v>
      </c>
      <c r="T967" s="35">
        <v>1478.65</v>
      </c>
      <c r="U967" s="14" t="s">
        <v>4</v>
      </c>
      <c r="V967" s="14">
        <v>75</v>
      </c>
      <c r="W967" s="16">
        <f>+IF(datos_arg[[#This Row],[Moneda]]="ARS",datos_arg[[#This Row],[Monto]],datos_arg[[#This Row],[Monto]]*datos_arg[[#This Row],[TC]])</f>
        <v>1478.65</v>
      </c>
      <c r="X967" s="16">
        <f>IFERROR(IF(datos_arg[[#This Row],[Moneda]]="USD",datos_arg[[#This Row],[Monto]],datos_arg[[#This Row],[Monto]]/datos_arg[[#This Row],[TC]]),0)</f>
        <v>19.715333333333334</v>
      </c>
      <c r="Y967" s="14"/>
    </row>
    <row r="968" spans="1:25" x14ac:dyDescent="0.25">
      <c r="A968" s="14">
        <f t="shared" si="15"/>
        <v>965</v>
      </c>
      <c r="B968" s="1">
        <v>43852</v>
      </c>
      <c r="C968" s="18">
        <f>+YEAR(datos_arg[[#This Row],[Fecha]])</f>
        <v>2020</v>
      </c>
      <c r="D968" s="18">
        <f>+MONTH(datos_arg[[#This Row],[Fecha]])</f>
        <v>1</v>
      </c>
      <c r="E968" s="14" t="s">
        <v>408</v>
      </c>
      <c r="F968" s="14" t="s">
        <v>69</v>
      </c>
      <c r="G968" s="14"/>
      <c r="H968" s="14" t="s">
        <v>7132</v>
      </c>
      <c r="I968" s="14" t="s">
        <v>7132</v>
      </c>
      <c r="J968" s="14" t="s">
        <v>425</v>
      </c>
      <c r="K968" s="14"/>
      <c r="L968" s="14" t="s">
        <v>425</v>
      </c>
      <c r="M968" s="14" t="s">
        <v>709</v>
      </c>
      <c r="N968" s="14" t="s">
        <v>709</v>
      </c>
      <c r="O968" s="14"/>
      <c r="P968" s="14"/>
      <c r="Q968" s="14"/>
      <c r="R968" s="14" t="s">
        <v>439</v>
      </c>
      <c r="S968" s="14" t="s">
        <v>440</v>
      </c>
      <c r="T968" s="35">
        <v>2500</v>
      </c>
      <c r="U968" s="14" t="s">
        <v>2</v>
      </c>
      <c r="V968" s="14">
        <v>75</v>
      </c>
      <c r="W968" s="16">
        <f>+IF(datos_arg[[#This Row],[Moneda]]="ARS",datos_arg[[#This Row],[Monto]],datos_arg[[#This Row],[Monto]]*datos_arg[[#This Row],[TC]])</f>
        <v>187500</v>
      </c>
      <c r="X968" s="16">
        <f>IFERROR(IF(datos_arg[[#This Row],[Moneda]]="USD",datos_arg[[#This Row],[Monto]],datos_arg[[#This Row],[Monto]]/datos_arg[[#This Row],[TC]]),0)</f>
        <v>2500</v>
      </c>
      <c r="Y968" s="14"/>
    </row>
    <row r="969" spans="1:25" ht="15" customHeight="1" x14ac:dyDescent="0.25">
      <c r="A969" s="14">
        <f t="shared" si="15"/>
        <v>966</v>
      </c>
      <c r="B969" s="1">
        <v>43854</v>
      </c>
      <c r="C969" s="18">
        <f>+YEAR(datos_arg[[#This Row],[Fecha]])</f>
        <v>2020</v>
      </c>
      <c r="D969" s="18">
        <f>+MONTH(datos_arg[[#This Row],[Fecha]])</f>
        <v>1</v>
      </c>
      <c r="E969" s="14" t="s">
        <v>408</v>
      </c>
      <c r="F969" s="14" t="s">
        <v>406</v>
      </c>
      <c r="G969" s="14"/>
      <c r="H969" s="14" t="s">
        <v>7132</v>
      </c>
      <c r="I969" s="14" t="s">
        <v>7132</v>
      </c>
      <c r="J969" s="14" t="s">
        <v>425</v>
      </c>
      <c r="K969" s="14"/>
      <c r="L969" s="14" t="s">
        <v>425</v>
      </c>
      <c r="M969" s="14" t="s">
        <v>120</v>
      </c>
      <c r="N969" s="14" t="s">
        <v>120</v>
      </c>
      <c r="O969" s="14" t="s">
        <v>527</v>
      </c>
      <c r="P969" s="14"/>
      <c r="Q969" s="14"/>
      <c r="R969" s="14" t="s">
        <v>440</v>
      </c>
      <c r="S969" s="14" t="s">
        <v>6774</v>
      </c>
      <c r="T969" s="35">
        <v>25000</v>
      </c>
      <c r="U969" s="14" t="s">
        <v>2</v>
      </c>
      <c r="V969" s="14">
        <v>75</v>
      </c>
      <c r="W969" s="16">
        <f>+IF(datos_arg[[#This Row],[Moneda]]="ARS",datos_arg[[#This Row],[Monto]],datos_arg[[#This Row],[Monto]]*datos_arg[[#This Row],[TC]])</f>
        <v>1875000</v>
      </c>
      <c r="X969" s="16">
        <f>IFERROR(IF(datos_arg[[#This Row],[Moneda]]="USD",datos_arg[[#This Row],[Monto]],datos_arg[[#This Row],[Monto]]/datos_arg[[#This Row],[TC]]),0)</f>
        <v>25000</v>
      </c>
      <c r="Y969" s="14"/>
    </row>
    <row r="970" spans="1:25" x14ac:dyDescent="0.25">
      <c r="A970" s="14">
        <f t="shared" si="15"/>
        <v>967</v>
      </c>
      <c r="B970" s="1">
        <v>43854</v>
      </c>
      <c r="C970" s="18">
        <f>+YEAR(datos_arg[[#This Row],[Fecha]])</f>
        <v>2020</v>
      </c>
      <c r="D970" s="18">
        <f>+MONTH(datos_arg[[#This Row],[Fecha]])</f>
        <v>1</v>
      </c>
      <c r="E970" s="14" t="s">
        <v>449</v>
      </c>
      <c r="F970" s="14" t="s">
        <v>523</v>
      </c>
      <c r="G970" s="14"/>
      <c r="H970" s="14" t="s">
        <v>7132</v>
      </c>
      <c r="I970" s="14" t="s">
        <v>7132</v>
      </c>
      <c r="J970" s="14" t="s">
        <v>425</v>
      </c>
      <c r="K970" s="14"/>
      <c r="L970" s="14" t="s">
        <v>425</v>
      </c>
      <c r="M970" s="14" t="s">
        <v>524</v>
      </c>
      <c r="N970" s="14" t="s">
        <v>524</v>
      </c>
      <c r="O970" s="14" t="s">
        <v>975</v>
      </c>
      <c r="P970" s="14"/>
      <c r="Q970" s="14"/>
      <c r="R970" s="14" t="s">
        <v>523</v>
      </c>
      <c r="S970" s="14" t="s">
        <v>440</v>
      </c>
      <c r="T970" s="35">
        <v>266.54000000000002</v>
      </c>
      <c r="U970" s="14" t="s">
        <v>2</v>
      </c>
      <c r="V970" s="14">
        <v>75</v>
      </c>
      <c r="W970" s="16">
        <f>+IF(datos_arg[[#This Row],[Moneda]]="ARS",datos_arg[[#This Row],[Monto]],datos_arg[[#This Row],[Monto]]*datos_arg[[#This Row],[TC]])</f>
        <v>19990.5</v>
      </c>
      <c r="X970" s="16">
        <f>IFERROR(IF(datos_arg[[#This Row],[Moneda]]="USD",datos_arg[[#This Row],[Monto]],datos_arg[[#This Row],[Monto]]/datos_arg[[#This Row],[TC]]),0)</f>
        <v>266.54000000000002</v>
      </c>
      <c r="Y970" s="14"/>
    </row>
    <row r="971" spans="1:25" x14ac:dyDescent="0.25">
      <c r="A971" s="14">
        <f t="shared" si="15"/>
        <v>968</v>
      </c>
      <c r="B971" s="1">
        <v>43854</v>
      </c>
      <c r="C971" s="18">
        <f>+YEAR(datos_arg[[#This Row],[Fecha]])</f>
        <v>2020</v>
      </c>
      <c r="D971" s="18">
        <f>+MONTH(datos_arg[[#This Row],[Fecha]])</f>
        <v>1</v>
      </c>
      <c r="E971" s="14" t="s">
        <v>5358</v>
      </c>
      <c r="F971" s="14" t="s">
        <v>969</v>
      </c>
      <c r="G971" s="14"/>
      <c r="H971" s="14" t="s">
        <v>7132</v>
      </c>
      <c r="I971" s="14" t="s">
        <v>7132</v>
      </c>
      <c r="J971" s="14" t="s">
        <v>425</v>
      </c>
      <c r="K971" s="14"/>
      <c r="L971" s="14" t="s">
        <v>425</v>
      </c>
      <c r="M971" s="14" t="s">
        <v>616</v>
      </c>
      <c r="N971" s="14" t="s">
        <v>830</v>
      </c>
      <c r="O971" s="14" t="s">
        <v>976</v>
      </c>
      <c r="P971" s="14"/>
      <c r="Q971" s="14">
        <v>1</v>
      </c>
      <c r="R971" s="14" t="s">
        <v>969</v>
      </c>
      <c r="S971" s="14" t="s">
        <v>440</v>
      </c>
      <c r="T971" s="35">
        <v>800</v>
      </c>
      <c r="U971" s="14" t="s">
        <v>2</v>
      </c>
      <c r="V971" s="14">
        <v>75</v>
      </c>
      <c r="W971" s="16">
        <f>+IF(datos_arg[[#This Row],[Moneda]]="ARS",datos_arg[[#This Row],[Monto]],datos_arg[[#This Row],[Monto]]*datos_arg[[#This Row],[TC]])</f>
        <v>60000</v>
      </c>
      <c r="X971" s="16">
        <f>IFERROR(IF(datos_arg[[#This Row],[Moneda]]="USD",datos_arg[[#This Row],[Monto]],datos_arg[[#This Row],[Monto]]/datos_arg[[#This Row],[TC]]),0)</f>
        <v>800</v>
      </c>
      <c r="Y971" s="14"/>
    </row>
    <row r="972" spans="1:25" ht="15" customHeight="1" x14ac:dyDescent="0.25">
      <c r="A972" s="14">
        <f t="shared" si="15"/>
        <v>969</v>
      </c>
      <c r="B972" s="1">
        <v>43854</v>
      </c>
      <c r="C972" s="18">
        <f>+YEAR(datos_arg[[#This Row],[Fecha]])</f>
        <v>2020</v>
      </c>
      <c r="D972" s="18">
        <f>+MONTH(datos_arg[[#This Row],[Fecha]])</f>
        <v>1</v>
      </c>
      <c r="E972" s="14" t="s">
        <v>5358</v>
      </c>
      <c r="F972" s="14" t="s">
        <v>969</v>
      </c>
      <c r="G972" s="14"/>
      <c r="H972" s="14" t="s">
        <v>7132</v>
      </c>
      <c r="I972" s="14" t="s">
        <v>7132</v>
      </c>
      <c r="J972" s="14" t="s">
        <v>425</v>
      </c>
      <c r="K972" s="14"/>
      <c r="L972" s="14" t="s">
        <v>425</v>
      </c>
      <c r="M972" s="14" t="s">
        <v>616</v>
      </c>
      <c r="N972" s="14" t="s">
        <v>985</v>
      </c>
      <c r="O972" s="14" t="s">
        <v>986</v>
      </c>
      <c r="P972" s="14"/>
      <c r="Q972" s="14">
        <v>1</v>
      </c>
      <c r="R972" s="14" t="s">
        <v>969</v>
      </c>
      <c r="S972" s="14" t="s">
        <v>439</v>
      </c>
      <c r="T972" s="35">
        <v>48450</v>
      </c>
      <c r="U972" s="14" t="s">
        <v>4</v>
      </c>
      <c r="V972" s="14">
        <v>75</v>
      </c>
      <c r="W972" s="16">
        <f>+IF(datos_arg[[#This Row],[Moneda]]="ARS",datos_arg[[#This Row],[Monto]],datos_arg[[#This Row],[Monto]]*datos_arg[[#This Row],[TC]])</f>
        <v>48450</v>
      </c>
      <c r="X972" s="16">
        <f>IFERROR(IF(datos_arg[[#This Row],[Moneda]]="USD",datos_arg[[#This Row],[Monto]],datos_arg[[#This Row],[Monto]]/datos_arg[[#This Row],[TC]]),0)</f>
        <v>646</v>
      </c>
      <c r="Y972" s="14"/>
    </row>
    <row r="973" spans="1:25" x14ac:dyDescent="0.25">
      <c r="A973" s="14">
        <f t="shared" si="15"/>
        <v>970</v>
      </c>
      <c r="B973" s="1">
        <v>43854</v>
      </c>
      <c r="C973" s="18">
        <f>+YEAR(datos_arg[[#This Row],[Fecha]])</f>
        <v>2020</v>
      </c>
      <c r="D973" s="18">
        <f>+MONTH(datos_arg[[#This Row],[Fecha]])</f>
        <v>1</v>
      </c>
      <c r="E973" s="14" t="s">
        <v>1016</v>
      </c>
      <c r="F973" s="14" t="s">
        <v>5364</v>
      </c>
      <c r="G973" s="14" t="s">
        <v>6702</v>
      </c>
      <c r="H973" s="14" t="s">
        <v>6646</v>
      </c>
      <c r="I973" s="14" t="s">
        <v>7132</v>
      </c>
      <c r="J973" s="14" t="s">
        <v>425</v>
      </c>
      <c r="K973" s="14"/>
      <c r="L973" s="14" t="s">
        <v>425</v>
      </c>
      <c r="M973" s="14" t="s">
        <v>978</v>
      </c>
      <c r="N973" s="14" t="s">
        <v>978</v>
      </c>
      <c r="O973" s="14" t="s">
        <v>977</v>
      </c>
      <c r="P973" s="14"/>
      <c r="Q973" s="14"/>
      <c r="R973" s="14" t="s">
        <v>5364</v>
      </c>
      <c r="S973" s="14" t="s">
        <v>440</v>
      </c>
      <c r="T973" s="35">
        <v>500</v>
      </c>
      <c r="U973" s="14" t="s">
        <v>2</v>
      </c>
      <c r="V973" s="14">
        <v>75</v>
      </c>
      <c r="W973" s="16">
        <f>+IF(datos_arg[[#This Row],[Moneda]]="ARS",datos_arg[[#This Row],[Monto]],datos_arg[[#This Row],[Monto]]*datos_arg[[#This Row],[TC]])</f>
        <v>37500</v>
      </c>
      <c r="X973" s="16">
        <f>IFERROR(IF(datos_arg[[#This Row],[Moneda]]="USD",datos_arg[[#This Row],[Monto]],datos_arg[[#This Row],[Monto]]/datos_arg[[#This Row],[TC]]),0)</f>
        <v>500</v>
      </c>
      <c r="Y973" s="14"/>
    </row>
    <row r="974" spans="1:25" ht="15" customHeight="1" x14ac:dyDescent="0.25">
      <c r="A974" s="14">
        <f t="shared" si="15"/>
        <v>971</v>
      </c>
      <c r="B974" s="1">
        <v>43857</v>
      </c>
      <c r="C974" s="18">
        <f>+YEAR(datos_arg[[#This Row],[Fecha]])</f>
        <v>2020</v>
      </c>
      <c r="D974" s="18">
        <f>+MONTH(datos_arg[[#This Row],[Fecha]])</f>
        <v>1</v>
      </c>
      <c r="E974" s="14" t="s">
        <v>1015</v>
      </c>
      <c r="F974" s="14" t="s">
        <v>403</v>
      </c>
      <c r="G974" s="14" t="s">
        <v>970</v>
      </c>
      <c r="H974" s="14" t="s">
        <v>6646</v>
      </c>
      <c r="I974" s="14" t="s">
        <v>7132</v>
      </c>
      <c r="J974" s="14" t="s">
        <v>425</v>
      </c>
      <c r="K974" s="14"/>
      <c r="L974" s="14" t="s">
        <v>425</v>
      </c>
      <c r="M974" s="14" t="s">
        <v>988</v>
      </c>
      <c r="N974" s="14" t="s">
        <v>987</v>
      </c>
      <c r="O974" s="14"/>
      <c r="P974" s="14"/>
      <c r="Q974" s="14"/>
      <c r="R974" s="14" t="s">
        <v>970</v>
      </c>
      <c r="S974" s="14" t="s">
        <v>439</v>
      </c>
      <c r="T974" s="35">
        <v>500</v>
      </c>
      <c r="U974" s="14" t="s">
        <v>4</v>
      </c>
      <c r="V974" s="14">
        <v>75</v>
      </c>
      <c r="W974" s="16">
        <f>+IF(datos_arg[[#This Row],[Moneda]]="ARS",datos_arg[[#This Row],[Monto]],datos_arg[[#This Row],[Monto]]*datos_arg[[#This Row],[TC]])</f>
        <v>500</v>
      </c>
      <c r="X974" s="16">
        <f>IFERROR(IF(datos_arg[[#This Row],[Moneda]]="USD",datos_arg[[#This Row],[Monto]],datos_arg[[#This Row],[Monto]]/datos_arg[[#This Row],[TC]]),0)</f>
        <v>6.666666666666667</v>
      </c>
      <c r="Y974" s="14"/>
    </row>
    <row r="975" spans="1:25" ht="15" customHeight="1" x14ac:dyDescent="0.25">
      <c r="A975" s="14">
        <f t="shared" si="15"/>
        <v>972</v>
      </c>
      <c r="B975" s="1">
        <v>43857</v>
      </c>
      <c r="C975" s="18">
        <f>+YEAR(datos_arg[[#This Row],[Fecha]])</f>
        <v>2020</v>
      </c>
      <c r="D975" s="18">
        <f>+MONTH(datos_arg[[#This Row],[Fecha]])</f>
        <v>1</v>
      </c>
      <c r="E975" s="14" t="s">
        <v>1015</v>
      </c>
      <c r="F975" s="14" t="s">
        <v>403</v>
      </c>
      <c r="G975" s="14" t="s">
        <v>970</v>
      </c>
      <c r="H975" s="14" t="s">
        <v>7132</v>
      </c>
      <c r="I975" s="14" t="s">
        <v>7132</v>
      </c>
      <c r="J975" s="14" t="s">
        <v>425</v>
      </c>
      <c r="K975" s="14"/>
      <c r="L975" s="14" t="s">
        <v>425</v>
      </c>
      <c r="M975" s="14" t="s">
        <v>493</v>
      </c>
      <c r="N975" s="14" t="s">
        <v>396</v>
      </c>
      <c r="O975" s="14"/>
      <c r="P975" s="14"/>
      <c r="Q975" s="14"/>
      <c r="R975" s="14" t="s">
        <v>970</v>
      </c>
      <c r="S975" s="14" t="s">
        <v>439</v>
      </c>
      <c r="T975" s="35">
        <v>600</v>
      </c>
      <c r="U975" s="14" t="s">
        <v>4</v>
      </c>
      <c r="V975" s="14">
        <v>75</v>
      </c>
      <c r="W975" s="16">
        <f>+IF(datos_arg[[#This Row],[Moneda]]="ARS",datos_arg[[#This Row],[Monto]],datos_arg[[#This Row],[Monto]]*datos_arg[[#This Row],[TC]])</f>
        <v>600</v>
      </c>
      <c r="X975" s="16">
        <f>IFERROR(IF(datos_arg[[#This Row],[Moneda]]="USD",datos_arg[[#This Row],[Monto]],datos_arg[[#This Row],[Monto]]/datos_arg[[#This Row],[TC]]),0)</f>
        <v>8</v>
      </c>
      <c r="Y975" s="14"/>
    </row>
    <row r="976" spans="1:25" ht="15" customHeight="1" x14ac:dyDescent="0.25">
      <c r="A976" s="14">
        <f t="shared" si="15"/>
        <v>973</v>
      </c>
      <c r="B976" s="1">
        <v>43857</v>
      </c>
      <c r="C976" s="18">
        <f>+YEAR(datos_arg[[#This Row],[Fecha]])</f>
        <v>2020</v>
      </c>
      <c r="D976" s="18">
        <f>+MONTH(datos_arg[[#This Row],[Fecha]])</f>
        <v>1</v>
      </c>
      <c r="E976" s="14" t="s">
        <v>617</v>
      </c>
      <c r="F976" s="14" t="s">
        <v>8101</v>
      </c>
      <c r="G976" s="14"/>
      <c r="H976" s="14" t="s">
        <v>8103</v>
      </c>
      <c r="I976" s="14" t="s">
        <v>8104</v>
      </c>
      <c r="J976" s="14" t="s">
        <v>472</v>
      </c>
      <c r="K976" s="14"/>
      <c r="L976" s="14" t="s">
        <v>425</v>
      </c>
      <c r="M976" s="14" t="s">
        <v>795</v>
      </c>
      <c r="N976" s="14" t="s">
        <v>317</v>
      </c>
      <c r="O976" s="14" t="s">
        <v>1198</v>
      </c>
      <c r="P976" s="14" t="s">
        <v>5387</v>
      </c>
      <c r="Q976" s="14">
        <v>2</v>
      </c>
      <c r="R976" s="14" t="s">
        <v>8101</v>
      </c>
      <c r="S976" s="14" t="s">
        <v>439</v>
      </c>
      <c r="T976" s="35">
        <v>31438</v>
      </c>
      <c r="U976" s="14" t="s">
        <v>4</v>
      </c>
      <c r="V976" s="14">
        <v>75</v>
      </c>
      <c r="W976" s="16">
        <f>+IF(datos_arg[[#This Row],[Moneda]]="ARS",datos_arg[[#This Row],[Monto]],datos_arg[[#This Row],[Monto]]*datos_arg[[#This Row],[TC]])</f>
        <v>31438</v>
      </c>
      <c r="X976" s="16">
        <f>IFERROR(IF(datos_arg[[#This Row],[Moneda]]="USD",datos_arg[[#This Row],[Monto]],datos_arg[[#This Row],[Monto]]/datos_arg[[#This Row],[TC]]),0)</f>
        <v>419.17333333333335</v>
      </c>
      <c r="Y976" s="14"/>
    </row>
    <row r="977" spans="1:25" ht="15" customHeight="1" x14ac:dyDescent="0.25">
      <c r="A977" s="14">
        <f t="shared" si="15"/>
        <v>974</v>
      </c>
      <c r="B977" s="1">
        <v>43857</v>
      </c>
      <c r="C977" s="18">
        <f>+YEAR(datos_arg[[#This Row],[Fecha]])</f>
        <v>2020</v>
      </c>
      <c r="D977" s="18">
        <f>+MONTH(datos_arg[[#This Row],[Fecha]])</f>
        <v>1</v>
      </c>
      <c r="E977" s="14" t="s">
        <v>617</v>
      </c>
      <c r="F977" s="14" t="s">
        <v>8101</v>
      </c>
      <c r="G977" s="14"/>
      <c r="H977" s="14" t="s">
        <v>8103</v>
      </c>
      <c r="I977" s="14" t="s">
        <v>8104</v>
      </c>
      <c r="J977" s="14" t="s">
        <v>482</v>
      </c>
      <c r="K977" s="14" t="s">
        <v>420</v>
      </c>
      <c r="L977" s="14" t="s">
        <v>426</v>
      </c>
      <c r="M977" s="14" t="s">
        <v>468</v>
      </c>
      <c r="N977" s="14" t="s">
        <v>979</v>
      </c>
      <c r="O977" s="14" t="s">
        <v>8269</v>
      </c>
      <c r="P977" s="14" t="s">
        <v>5388</v>
      </c>
      <c r="Q977" s="14">
        <v>0</v>
      </c>
      <c r="R977" s="14" t="s">
        <v>8101</v>
      </c>
      <c r="S977" s="14" t="s">
        <v>439</v>
      </c>
      <c r="T977" s="35">
        <v>0</v>
      </c>
      <c r="U977" s="14" t="s">
        <v>4</v>
      </c>
      <c r="V977" s="14">
        <v>75</v>
      </c>
      <c r="W977" s="16">
        <f>+IF(datos_arg[[#This Row],[Moneda]]="ARS",datos_arg[[#This Row],[Monto]],datos_arg[[#This Row],[Monto]]*datos_arg[[#This Row],[TC]])</f>
        <v>0</v>
      </c>
      <c r="X977" s="16">
        <f>IFERROR(IF(datos_arg[[#This Row],[Moneda]]="USD",datos_arg[[#This Row],[Monto]],datos_arg[[#This Row],[Monto]]/datos_arg[[#This Row],[TC]]),0)</f>
        <v>0</v>
      </c>
      <c r="Y977" s="14"/>
    </row>
    <row r="978" spans="1:25" ht="15" customHeight="1" x14ac:dyDescent="0.25">
      <c r="A978" s="14">
        <f t="shared" si="15"/>
        <v>975</v>
      </c>
      <c r="B978" s="1">
        <v>43857</v>
      </c>
      <c r="C978" s="18">
        <f>+YEAR(datos_arg[[#This Row],[Fecha]])</f>
        <v>2020</v>
      </c>
      <c r="D978" s="18">
        <f>+MONTH(datos_arg[[#This Row],[Fecha]])</f>
        <v>1</v>
      </c>
      <c r="E978" s="14" t="s">
        <v>1015</v>
      </c>
      <c r="F978" s="14" t="s">
        <v>403</v>
      </c>
      <c r="G978" s="14" t="s">
        <v>5383</v>
      </c>
      <c r="H978" s="14" t="s">
        <v>8103</v>
      </c>
      <c r="I978" s="14" t="s">
        <v>8104</v>
      </c>
      <c r="J978" s="14" t="s">
        <v>425</v>
      </c>
      <c r="K978" s="14"/>
      <c r="L978" s="14" t="s">
        <v>425</v>
      </c>
      <c r="M978" s="14" t="s">
        <v>949</v>
      </c>
      <c r="N978" s="14" t="s">
        <v>367</v>
      </c>
      <c r="O978" s="14" t="s">
        <v>980</v>
      </c>
      <c r="P978" s="14"/>
      <c r="Q978" s="14"/>
      <c r="R978" s="14" t="s">
        <v>5383</v>
      </c>
      <c r="S978" s="14" t="s">
        <v>439</v>
      </c>
      <c r="T978" s="35">
        <v>13135</v>
      </c>
      <c r="U978" s="14" t="s">
        <v>4</v>
      </c>
      <c r="V978" s="14">
        <v>75</v>
      </c>
      <c r="W978" s="16">
        <f>+IF(datos_arg[[#This Row],[Moneda]]="ARS",datos_arg[[#This Row],[Monto]],datos_arg[[#This Row],[Monto]]*datos_arg[[#This Row],[TC]])</f>
        <v>13135</v>
      </c>
      <c r="X978" s="16">
        <f>IFERROR(IF(datos_arg[[#This Row],[Moneda]]="USD",datos_arg[[#This Row],[Monto]],datos_arg[[#This Row],[Monto]]/datos_arg[[#This Row],[TC]]),0)</f>
        <v>175.13333333333333</v>
      </c>
      <c r="Y978" s="14"/>
    </row>
    <row r="979" spans="1:25" ht="15" customHeight="1" x14ac:dyDescent="0.25">
      <c r="A979" s="14">
        <f t="shared" si="15"/>
        <v>976</v>
      </c>
      <c r="B979" s="1">
        <v>43857</v>
      </c>
      <c r="C979" s="18">
        <f>+YEAR(datos_arg[[#This Row],[Fecha]])</f>
        <v>2020</v>
      </c>
      <c r="D979" s="18">
        <f>+MONTH(datos_arg[[#This Row],[Fecha]])</f>
        <v>1</v>
      </c>
      <c r="E979" s="14" t="s">
        <v>1015</v>
      </c>
      <c r="F979" s="14" t="s">
        <v>403</v>
      </c>
      <c r="G979" s="14" t="s">
        <v>5382</v>
      </c>
      <c r="H979" s="14" t="s">
        <v>6646</v>
      </c>
      <c r="I979" s="14" t="s">
        <v>7132</v>
      </c>
      <c r="J979" s="14" t="s">
        <v>425</v>
      </c>
      <c r="K979" s="14" t="s">
        <v>421</v>
      </c>
      <c r="L979" s="14" t="s">
        <v>421</v>
      </c>
      <c r="M979" s="14" t="s">
        <v>989</v>
      </c>
      <c r="N979" s="14" t="s">
        <v>327</v>
      </c>
      <c r="O979" s="14" t="s">
        <v>981</v>
      </c>
      <c r="P979" s="14"/>
      <c r="Q979" s="14"/>
      <c r="R979" s="14" t="s">
        <v>5382</v>
      </c>
      <c r="S979" s="14" t="s">
        <v>439</v>
      </c>
      <c r="T979" s="35">
        <v>2904</v>
      </c>
      <c r="U979" s="14" t="s">
        <v>4</v>
      </c>
      <c r="V979" s="14">
        <v>75</v>
      </c>
      <c r="W979" s="16">
        <f>+IF(datos_arg[[#This Row],[Moneda]]="ARS",datos_arg[[#This Row],[Monto]],datos_arg[[#This Row],[Monto]]*datos_arg[[#This Row],[TC]])</f>
        <v>2904</v>
      </c>
      <c r="X979" s="16">
        <f>IFERROR(IF(datos_arg[[#This Row],[Moneda]]="USD",datos_arg[[#This Row],[Monto]],datos_arg[[#This Row],[Monto]]/datos_arg[[#This Row],[TC]]),0)</f>
        <v>38.72</v>
      </c>
      <c r="Y979" s="14"/>
    </row>
    <row r="980" spans="1:25" ht="15" customHeight="1" x14ac:dyDescent="0.25">
      <c r="A980" s="14">
        <f t="shared" si="15"/>
        <v>977</v>
      </c>
      <c r="B980" s="1">
        <v>43857</v>
      </c>
      <c r="C980" s="18">
        <f>+YEAR(datos_arg[[#This Row],[Fecha]])</f>
        <v>2020</v>
      </c>
      <c r="D980" s="18">
        <f>+MONTH(datos_arg[[#This Row],[Fecha]])</f>
        <v>1</v>
      </c>
      <c r="E980" s="14" t="s">
        <v>617</v>
      </c>
      <c r="F980" s="14" t="s">
        <v>8101</v>
      </c>
      <c r="G980" s="14"/>
      <c r="H980" s="14" t="s">
        <v>8103</v>
      </c>
      <c r="I980" s="14" t="s">
        <v>8104</v>
      </c>
      <c r="J980" s="14" t="s">
        <v>422</v>
      </c>
      <c r="K980" s="14" t="s">
        <v>420</v>
      </c>
      <c r="L980" s="14" t="s">
        <v>426</v>
      </c>
      <c r="M980" s="14" t="s">
        <v>990</v>
      </c>
      <c r="N980" s="14" t="s">
        <v>289</v>
      </c>
      <c r="O980" s="14" t="s">
        <v>982</v>
      </c>
      <c r="P980" s="14" t="s">
        <v>5389</v>
      </c>
      <c r="Q980" s="14">
        <v>1</v>
      </c>
      <c r="R980" s="14" t="s">
        <v>8101</v>
      </c>
      <c r="S980" s="14" t="s">
        <v>439</v>
      </c>
      <c r="T980" s="35">
        <v>1392</v>
      </c>
      <c r="U980" s="14" t="s">
        <v>4</v>
      </c>
      <c r="V980" s="14">
        <v>75</v>
      </c>
      <c r="W980" s="16">
        <f>+IF(datos_arg[[#This Row],[Moneda]]="ARS",datos_arg[[#This Row],[Monto]],datos_arg[[#This Row],[Monto]]*datos_arg[[#This Row],[TC]])</f>
        <v>1392</v>
      </c>
      <c r="X980" s="16">
        <f>IFERROR(IF(datos_arg[[#This Row],[Moneda]]="USD",datos_arg[[#This Row],[Monto]],datos_arg[[#This Row],[Monto]]/datos_arg[[#This Row],[TC]]),0)</f>
        <v>18.559999999999999</v>
      </c>
      <c r="Y980" s="14"/>
    </row>
    <row r="981" spans="1:25" ht="15" customHeight="1" x14ac:dyDescent="0.25">
      <c r="A981" s="14">
        <f t="shared" si="15"/>
        <v>978</v>
      </c>
      <c r="B981" s="1">
        <v>43857</v>
      </c>
      <c r="C981" s="18">
        <f>+YEAR(datos_arg[[#This Row],[Fecha]])</f>
        <v>2020</v>
      </c>
      <c r="D981" s="18">
        <f>+MONTH(datos_arg[[#This Row],[Fecha]])</f>
        <v>1</v>
      </c>
      <c r="E981" s="14" t="s">
        <v>1015</v>
      </c>
      <c r="F981" s="14" t="s">
        <v>403</v>
      </c>
      <c r="G981" s="14" t="s">
        <v>970</v>
      </c>
      <c r="H981" s="14" t="s">
        <v>7132</v>
      </c>
      <c r="I981" s="14" t="s">
        <v>7132</v>
      </c>
      <c r="J981" s="14" t="s">
        <v>425</v>
      </c>
      <c r="K981" s="14"/>
      <c r="L981" s="14" t="s">
        <v>425</v>
      </c>
      <c r="M981" s="14" t="s">
        <v>433</v>
      </c>
      <c r="N981" s="14" t="s">
        <v>856</v>
      </c>
      <c r="O981" s="14" t="s">
        <v>991</v>
      </c>
      <c r="P981" s="14"/>
      <c r="Q981" s="14"/>
      <c r="R981" s="14" t="s">
        <v>970</v>
      </c>
      <c r="S981" s="14" t="s">
        <v>439</v>
      </c>
      <c r="T981" s="35">
        <v>600</v>
      </c>
      <c r="U981" s="14" t="s">
        <v>4</v>
      </c>
      <c r="V981" s="14">
        <v>75</v>
      </c>
      <c r="W981" s="16">
        <f>+IF(datos_arg[[#This Row],[Moneda]]="ARS",datos_arg[[#This Row],[Monto]],datos_arg[[#This Row],[Monto]]*datos_arg[[#This Row],[TC]])</f>
        <v>600</v>
      </c>
      <c r="X981" s="16">
        <f>IFERROR(IF(datos_arg[[#This Row],[Moneda]]="USD",datos_arg[[#This Row],[Monto]],datos_arg[[#This Row],[Monto]]/datos_arg[[#This Row],[TC]]),0)</f>
        <v>8</v>
      </c>
      <c r="Y981" s="14"/>
    </row>
    <row r="982" spans="1:25" ht="15" customHeight="1" x14ac:dyDescent="0.25">
      <c r="A982" s="14">
        <f t="shared" si="15"/>
        <v>979</v>
      </c>
      <c r="B982" s="1">
        <v>43858</v>
      </c>
      <c r="C982" s="18">
        <f>+YEAR(datos_arg[[#This Row],[Fecha]])</f>
        <v>2020</v>
      </c>
      <c r="D982" s="18">
        <f>+MONTH(datos_arg[[#This Row],[Fecha]])</f>
        <v>1</v>
      </c>
      <c r="E982" s="14" t="s">
        <v>5358</v>
      </c>
      <c r="F982" s="14" t="s">
        <v>85</v>
      </c>
      <c r="G982" s="14"/>
      <c r="H982" s="14" t="s">
        <v>7132</v>
      </c>
      <c r="I982" s="14" t="s">
        <v>7132</v>
      </c>
      <c r="J982" s="14" t="s">
        <v>425</v>
      </c>
      <c r="K982" s="14"/>
      <c r="L982" s="14" t="s">
        <v>425</v>
      </c>
      <c r="M982" s="14" t="s">
        <v>995</v>
      </c>
      <c r="N982" s="14" t="s">
        <v>992</v>
      </c>
      <c r="O982" s="14" t="s">
        <v>993</v>
      </c>
      <c r="P982" s="14" t="s">
        <v>5390</v>
      </c>
      <c r="Q982" s="14">
        <v>1</v>
      </c>
      <c r="R982" s="14" t="s">
        <v>85</v>
      </c>
      <c r="S982" s="14" t="s">
        <v>439</v>
      </c>
      <c r="T982" s="35">
        <v>6920</v>
      </c>
      <c r="U982" s="14" t="s">
        <v>4</v>
      </c>
      <c r="V982" s="14">
        <v>75</v>
      </c>
      <c r="W982" s="16">
        <f>+IF(datos_arg[[#This Row],[Moneda]]="ARS",datos_arg[[#This Row],[Monto]],datos_arg[[#This Row],[Monto]]*datos_arg[[#This Row],[TC]])</f>
        <v>6920</v>
      </c>
      <c r="X982" s="16">
        <f>IFERROR(IF(datos_arg[[#This Row],[Moneda]]="USD",datos_arg[[#This Row],[Monto]],datos_arg[[#This Row],[Monto]]/datos_arg[[#This Row],[TC]]),0)</f>
        <v>92.266666666666666</v>
      </c>
      <c r="Y982" s="14"/>
    </row>
    <row r="983" spans="1:25" ht="15" customHeight="1" x14ac:dyDescent="0.25">
      <c r="A983" s="14">
        <f t="shared" si="15"/>
        <v>980</v>
      </c>
      <c r="B983" s="1">
        <v>43858</v>
      </c>
      <c r="C983" s="18">
        <f>+YEAR(datos_arg[[#This Row],[Fecha]])</f>
        <v>2020</v>
      </c>
      <c r="D983" s="18">
        <f>+MONTH(datos_arg[[#This Row],[Fecha]])</f>
        <v>1</v>
      </c>
      <c r="E983" s="14" t="s">
        <v>617</v>
      </c>
      <c r="F983" s="14" t="s">
        <v>8101</v>
      </c>
      <c r="G983" s="14"/>
      <c r="H983" s="14" t="s">
        <v>8103</v>
      </c>
      <c r="I983" s="14" t="s">
        <v>8104</v>
      </c>
      <c r="J983" s="14" t="s">
        <v>425</v>
      </c>
      <c r="K983" s="14" t="s">
        <v>421</v>
      </c>
      <c r="L983" s="14" t="s">
        <v>421</v>
      </c>
      <c r="M983" s="14" t="s">
        <v>994</v>
      </c>
      <c r="N983" s="14" t="s">
        <v>996</v>
      </c>
      <c r="O983" s="14" t="s">
        <v>997</v>
      </c>
      <c r="P983" s="14"/>
      <c r="Q983" s="14">
        <v>1</v>
      </c>
      <c r="R983" s="14" t="s">
        <v>8101</v>
      </c>
      <c r="S983" s="14" t="s">
        <v>439</v>
      </c>
      <c r="T983" s="35">
        <v>2650</v>
      </c>
      <c r="U983" s="14" t="s">
        <v>4</v>
      </c>
      <c r="V983" s="14">
        <v>75</v>
      </c>
      <c r="W983" s="16">
        <f>+IF(datos_arg[[#This Row],[Moneda]]="ARS",datos_arg[[#This Row],[Monto]],datos_arg[[#This Row],[Monto]]*datos_arg[[#This Row],[TC]])</f>
        <v>2650</v>
      </c>
      <c r="X983" s="16">
        <f>IFERROR(IF(datos_arg[[#This Row],[Moneda]]="USD",datos_arg[[#This Row],[Monto]],datos_arg[[#This Row],[Monto]]/datos_arg[[#This Row],[TC]]),0)</f>
        <v>35.333333333333336</v>
      </c>
      <c r="Y983" s="14"/>
    </row>
    <row r="984" spans="1:25" ht="15" customHeight="1" x14ac:dyDescent="0.25">
      <c r="A984" s="14">
        <f t="shared" si="15"/>
        <v>981</v>
      </c>
      <c r="B984" s="1">
        <v>43858</v>
      </c>
      <c r="C984" s="18">
        <f>+YEAR(datos_arg[[#This Row],[Fecha]])</f>
        <v>2020</v>
      </c>
      <c r="D984" s="18">
        <f>+MONTH(datos_arg[[#This Row],[Fecha]])</f>
        <v>1</v>
      </c>
      <c r="E984" s="14" t="s">
        <v>1015</v>
      </c>
      <c r="F984" s="14" t="s">
        <v>430</v>
      </c>
      <c r="G984" s="14"/>
      <c r="H984" s="14" t="s">
        <v>7132</v>
      </c>
      <c r="I984" s="14" t="s">
        <v>7132</v>
      </c>
      <c r="J984" s="14" t="s">
        <v>425</v>
      </c>
      <c r="K984" s="14"/>
      <c r="L984" s="14" t="s">
        <v>425</v>
      </c>
      <c r="M984" s="14" t="s">
        <v>60</v>
      </c>
      <c r="N984" s="14" t="s">
        <v>26</v>
      </c>
      <c r="O984" s="14" t="s">
        <v>60</v>
      </c>
      <c r="P984" s="14"/>
      <c r="Q984" s="14"/>
      <c r="R984" s="14" t="s">
        <v>430</v>
      </c>
      <c r="S984" s="14" t="s">
        <v>439</v>
      </c>
      <c r="T984" s="35">
        <v>2000</v>
      </c>
      <c r="U984" s="14" t="s">
        <v>4</v>
      </c>
      <c r="V984" s="14">
        <v>75</v>
      </c>
      <c r="W984" s="16">
        <f>+IF(datos_arg[[#This Row],[Moneda]]="ARS",datos_arg[[#This Row],[Monto]],datos_arg[[#This Row],[Monto]]*datos_arg[[#This Row],[TC]])</f>
        <v>2000</v>
      </c>
      <c r="X984" s="16">
        <f>IFERROR(IF(datos_arg[[#This Row],[Moneda]]="USD",datos_arg[[#This Row],[Monto]],datos_arg[[#This Row],[Monto]]/datos_arg[[#This Row],[TC]]),0)</f>
        <v>26.666666666666668</v>
      </c>
      <c r="Y984" s="14"/>
    </row>
    <row r="985" spans="1:25" ht="15" customHeight="1" x14ac:dyDescent="0.25">
      <c r="A985" s="14">
        <f t="shared" si="15"/>
        <v>982</v>
      </c>
      <c r="B985" s="1">
        <v>43858</v>
      </c>
      <c r="C985" s="18">
        <f>+YEAR(datos_arg[[#This Row],[Fecha]])</f>
        <v>2020</v>
      </c>
      <c r="D985" s="18">
        <f>+MONTH(datos_arg[[#This Row],[Fecha]])</f>
        <v>1</v>
      </c>
      <c r="E985" s="14" t="s">
        <v>1015</v>
      </c>
      <c r="F985" s="14" t="s">
        <v>403</v>
      </c>
      <c r="G985" s="14" t="s">
        <v>970</v>
      </c>
      <c r="H985" s="14" t="s">
        <v>7132</v>
      </c>
      <c r="I985" s="14" t="s">
        <v>7132</v>
      </c>
      <c r="J985" s="14" t="s">
        <v>425</v>
      </c>
      <c r="K985" s="14"/>
      <c r="L985" s="14" t="s">
        <v>425</v>
      </c>
      <c r="M985" s="14" t="s">
        <v>493</v>
      </c>
      <c r="N985" s="14" t="s">
        <v>396</v>
      </c>
      <c r="O985" s="14"/>
      <c r="P985" s="14"/>
      <c r="Q985" s="14"/>
      <c r="R985" s="14" t="s">
        <v>970</v>
      </c>
      <c r="S985" s="14" t="s">
        <v>439</v>
      </c>
      <c r="T985" s="35">
        <v>400</v>
      </c>
      <c r="U985" s="14" t="s">
        <v>4</v>
      </c>
      <c r="V985" s="14">
        <v>75</v>
      </c>
      <c r="W985" s="16">
        <f>+IF(datos_arg[[#This Row],[Moneda]]="ARS",datos_arg[[#This Row],[Monto]],datos_arg[[#This Row],[Monto]]*datos_arg[[#This Row],[TC]])</f>
        <v>400</v>
      </c>
      <c r="X985" s="16">
        <f>IFERROR(IF(datos_arg[[#This Row],[Moneda]]="USD",datos_arg[[#This Row],[Monto]],datos_arg[[#This Row],[Monto]]/datos_arg[[#This Row],[TC]]),0)</f>
        <v>5.333333333333333</v>
      </c>
      <c r="Y985" s="14"/>
    </row>
    <row r="986" spans="1:25" x14ac:dyDescent="0.25">
      <c r="A986" s="14">
        <f t="shared" si="15"/>
        <v>983</v>
      </c>
      <c r="B986" s="1">
        <v>43858</v>
      </c>
      <c r="C986" s="18">
        <f>+YEAR(datos_arg[[#This Row],[Fecha]])</f>
        <v>2020</v>
      </c>
      <c r="D986" s="18">
        <f>+MONTH(datos_arg[[#This Row],[Fecha]])</f>
        <v>1</v>
      </c>
      <c r="E986" s="14" t="s">
        <v>408</v>
      </c>
      <c r="F986" s="14" t="s">
        <v>69</v>
      </c>
      <c r="G986" s="14"/>
      <c r="H986" s="14" t="s">
        <v>7132</v>
      </c>
      <c r="I986" s="14" t="s">
        <v>7132</v>
      </c>
      <c r="J986" s="14" t="s">
        <v>425</v>
      </c>
      <c r="K986" s="14"/>
      <c r="L986" s="14" t="s">
        <v>425</v>
      </c>
      <c r="M986" s="14" t="s">
        <v>556</v>
      </c>
      <c r="N986" s="14" t="s">
        <v>556</v>
      </c>
      <c r="O986" s="14"/>
      <c r="P986" s="14"/>
      <c r="Q986" s="14"/>
      <c r="R986" s="14" t="s">
        <v>439</v>
      </c>
      <c r="S986" s="14" t="s">
        <v>440</v>
      </c>
      <c r="T986" s="35">
        <v>500</v>
      </c>
      <c r="U986" s="14" t="s">
        <v>2</v>
      </c>
      <c r="V986" s="14">
        <v>77</v>
      </c>
      <c r="W986" s="16">
        <f>+IF(datos_arg[[#This Row],[Moneda]]="ARS",datos_arg[[#This Row],[Monto]],datos_arg[[#This Row],[Monto]]*datos_arg[[#This Row],[TC]])</f>
        <v>38500</v>
      </c>
      <c r="X986" s="16">
        <f>IFERROR(IF(datos_arg[[#This Row],[Moneda]]="USD",datos_arg[[#This Row],[Monto]],datos_arg[[#This Row],[Monto]]/datos_arg[[#This Row],[TC]]),0)</f>
        <v>500</v>
      </c>
      <c r="Y986" s="14"/>
    </row>
    <row r="987" spans="1:25" ht="15" customHeight="1" x14ac:dyDescent="0.25">
      <c r="A987" s="14">
        <f t="shared" si="15"/>
        <v>984</v>
      </c>
      <c r="B987" s="1">
        <v>43858</v>
      </c>
      <c r="C987" s="18">
        <f>+YEAR(datos_arg[[#This Row],[Fecha]])</f>
        <v>2020</v>
      </c>
      <c r="D987" s="18">
        <f>+MONTH(datos_arg[[#This Row],[Fecha]])</f>
        <v>1</v>
      </c>
      <c r="E987" s="14" t="s">
        <v>617</v>
      </c>
      <c r="F987" s="14" t="s">
        <v>5384</v>
      </c>
      <c r="G987" s="14"/>
      <c r="H987" s="14" t="s">
        <v>7</v>
      </c>
      <c r="I987" s="14" t="s">
        <v>7132</v>
      </c>
      <c r="J987" s="14" t="s">
        <v>488</v>
      </c>
      <c r="K987" s="14" t="s">
        <v>420</v>
      </c>
      <c r="L987" s="14" t="s">
        <v>421</v>
      </c>
      <c r="M987" s="14" t="s">
        <v>488</v>
      </c>
      <c r="N987" s="14" t="s">
        <v>1002</v>
      </c>
      <c r="O987" s="14" t="s">
        <v>1003</v>
      </c>
      <c r="P987" s="14"/>
      <c r="Q987" s="14">
        <v>0</v>
      </c>
      <c r="R987" s="14" t="s">
        <v>5384</v>
      </c>
      <c r="S987" s="14" t="s">
        <v>439</v>
      </c>
      <c r="T987" s="35">
        <v>12000</v>
      </c>
      <c r="U987" s="14" t="s">
        <v>4</v>
      </c>
      <c r="V987" s="14">
        <v>77</v>
      </c>
      <c r="W987" s="16">
        <f>+IF(datos_arg[[#This Row],[Moneda]]="ARS",datos_arg[[#This Row],[Monto]],datos_arg[[#This Row],[Monto]]*datos_arg[[#This Row],[TC]])</f>
        <v>12000</v>
      </c>
      <c r="X987" s="16">
        <f>IFERROR(IF(datos_arg[[#This Row],[Moneda]]="USD",datos_arg[[#This Row],[Monto]],datos_arg[[#This Row],[Monto]]/datos_arg[[#This Row],[TC]]),0)</f>
        <v>155.84415584415584</v>
      </c>
      <c r="Y987" s="14"/>
    </row>
    <row r="988" spans="1:25" x14ac:dyDescent="0.25">
      <c r="A988" s="14">
        <f t="shared" si="15"/>
        <v>985</v>
      </c>
      <c r="B988" s="1">
        <v>43859</v>
      </c>
      <c r="C988" s="18">
        <f>+YEAR(datos_arg[[#This Row],[Fecha]])</f>
        <v>2020</v>
      </c>
      <c r="D988" s="18">
        <f>+MONTH(datos_arg[[#This Row],[Fecha]])</f>
        <v>1</v>
      </c>
      <c r="E988" s="14" t="s">
        <v>408</v>
      </c>
      <c r="F988" s="14" t="s">
        <v>69</v>
      </c>
      <c r="G988" s="14"/>
      <c r="H988" s="14" t="s">
        <v>7132</v>
      </c>
      <c r="I988" s="14" t="s">
        <v>7132</v>
      </c>
      <c r="J988" s="14" t="s">
        <v>425</v>
      </c>
      <c r="K988" s="14"/>
      <c r="L988" s="14" t="s">
        <v>425</v>
      </c>
      <c r="M988" s="14" t="s">
        <v>56</v>
      </c>
      <c r="N988" s="14" t="s">
        <v>56</v>
      </c>
      <c r="O988" s="14"/>
      <c r="P988" s="14"/>
      <c r="Q988" s="14"/>
      <c r="R988" s="14" t="s">
        <v>439</v>
      </c>
      <c r="S988" s="14" t="s">
        <v>440</v>
      </c>
      <c r="T988" s="35">
        <v>3000</v>
      </c>
      <c r="U988" s="14" t="s">
        <v>2</v>
      </c>
      <c r="V988" s="14">
        <v>76.5</v>
      </c>
      <c r="W988" s="16">
        <f>+IF(datos_arg[[#This Row],[Moneda]]="ARS",datos_arg[[#This Row],[Monto]],datos_arg[[#This Row],[Monto]]*datos_arg[[#This Row],[TC]])</f>
        <v>229500</v>
      </c>
      <c r="X988" s="16">
        <f>IFERROR(IF(datos_arg[[#This Row],[Moneda]]="USD",datos_arg[[#This Row],[Monto]],datos_arg[[#This Row],[Monto]]/datos_arg[[#This Row],[TC]]),0)</f>
        <v>3000</v>
      </c>
      <c r="Y988" s="14"/>
    </row>
    <row r="989" spans="1:25" ht="15" customHeight="1" x14ac:dyDescent="0.25">
      <c r="A989" s="14">
        <f t="shared" si="15"/>
        <v>986</v>
      </c>
      <c r="B989" s="1">
        <v>43859</v>
      </c>
      <c r="C989" s="18">
        <f>+YEAR(datos_arg[[#This Row],[Fecha]])</f>
        <v>2020</v>
      </c>
      <c r="D989" s="18">
        <f>+MONTH(datos_arg[[#This Row],[Fecha]])</f>
        <v>1</v>
      </c>
      <c r="E989" s="14" t="s">
        <v>1015</v>
      </c>
      <c r="F989" s="14" t="s">
        <v>403</v>
      </c>
      <c r="G989" s="14" t="s">
        <v>970</v>
      </c>
      <c r="H989" s="14" t="s">
        <v>7132</v>
      </c>
      <c r="I989" s="14" t="s">
        <v>7132</v>
      </c>
      <c r="J989" s="14" t="s">
        <v>425</v>
      </c>
      <c r="K989" s="14"/>
      <c r="L989" s="14" t="s">
        <v>425</v>
      </c>
      <c r="M989" s="14" t="s">
        <v>755</v>
      </c>
      <c r="N989" s="14" t="s">
        <v>1018</v>
      </c>
      <c r="O989" s="14" t="s">
        <v>1017</v>
      </c>
      <c r="P989" s="14"/>
      <c r="Q989" s="14"/>
      <c r="R989" s="14" t="s">
        <v>970</v>
      </c>
      <c r="S989" s="14" t="s">
        <v>439</v>
      </c>
      <c r="T989" s="35">
        <v>7500</v>
      </c>
      <c r="U989" s="14" t="s">
        <v>4</v>
      </c>
      <c r="V989" s="14">
        <v>76.5</v>
      </c>
      <c r="W989" s="16">
        <f>+IF(datos_arg[[#This Row],[Moneda]]="ARS",datos_arg[[#This Row],[Monto]],datos_arg[[#This Row],[Monto]]*datos_arg[[#This Row],[TC]])</f>
        <v>7500</v>
      </c>
      <c r="X989" s="16">
        <f>IFERROR(IF(datos_arg[[#This Row],[Moneda]]="USD",datos_arg[[#This Row],[Monto]],datos_arg[[#This Row],[Monto]]/datos_arg[[#This Row],[TC]]),0)</f>
        <v>98.039215686274517</v>
      </c>
      <c r="Y989" s="14"/>
    </row>
    <row r="990" spans="1:25" ht="15" customHeight="1" x14ac:dyDescent="0.25">
      <c r="A990" s="14">
        <f t="shared" si="15"/>
        <v>987</v>
      </c>
      <c r="B990" s="1">
        <v>43859</v>
      </c>
      <c r="C990" s="18">
        <f>+YEAR(datos_arg[[#This Row],[Fecha]])</f>
        <v>2020</v>
      </c>
      <c r="D990" s="18">
        <f>+MONTH(datos_arg[[#This Row],[Fecha]])</f>
        <v>1</v>
      </c>
      <c r="E990" s="14" t="s">
        <v>1015</v>
      </c>
      <c r="F990" s="14" t="s">
        <v>403</v>
      </c>
      <c r="G990" s="14" t="s">
        <v>5383</v>
      </c>
      <c r="H990" s="14" t="s">
        <v>6646</v>
      </c>
      <c r="I990" s="14" t="s">
        <v>7132</v>
      </c>
      <c r="J990" s="14" t="s">
        <v>425</v>
      </c>
      <c r="K990" s="14" t="s">
        <v>421</v>
      </c>
      <c r="L990" s="14" t="s">
        <v>426</v>
      </c>
      <c r="M990" s="14" t="s">
        <v>3391</v>
      </c>
      <c r="N990" s="14" t="s">
        <v>1004</v>
      </c>
      <c r="O990" s="14" t="s">
        <v>1005</v>
      </c>
      <c r="P990" s="14" t="s">
        <v>5391</v>
      </c>
      <c r="Q990" s="14">
        <v>6</v>
      </c>
      <c r="R990" s="14" t="s">
        <v>5383</v>
      </c>
      <c r="S990" s="14" t="s">
        <v>439</v>
      </c>
      <c r="T990" s="35">
        <v>1780</v>
      </c>
      <c r="U990" s="14" t="s">
        <v>4</v>
      </c>
      <c r="V990" s="14">
        <v>76.5</v>
      </c>
      <c r="W990" s="16">
        <f>+IF(datos_arg[[#This Row],[Moneda]]="ARS",datos_arg[[#This Row],[Monto]],datos_arg[[#This Row],[Monto]]*datos_arg[[#This Row],[TC]])</f>
        <v>1780</v>
      </c>
      <c r="X990" s="16">
        <f>IFERROR(IF(datos_arg[[#This Row],[Moneda]]="USD",datos_arg[[#This Row],[Monto]],datos_arg[[#This Row],[Monto]]/datos_arg[[#This Row],[TC]]),0)</f>
        <v>23.267973856209149</v>
      </c>
      <c r="Y990" s="14"/>
    </row>
    <row r="991" spans="1:25" ht="15" customHeight="1" x14ac:dyDescent="0.25">
      <c r="A991" s="14">
        <f t="shared" si="15"/>
        <v>988</v>
      </c>
      <c r="B991" s="1">
        <v>43859</v>
      </c>
      <c r="C991" s="18">
        <f>+YEAR(datos_arg[[#This Row],[Fecha]])</f>
        <v>2020</v>
      </c>
      <c r="D991" s="18">
        <f>+MONTH(datos_arg[[#This Row],[Fecha]])</f>
        <v>1</v>
      </c>
      <c r="E991" s="14" t="s">
        <v>5358</v>
      </c>
      <c r="F991" s="14" t="s">
        <v>969</v>
      </c>
      <c r="G991" s="14"/>
      <c r="H991" s="14" t="s">
        <v>7132</v>
      </c>
      <c r="I991" s="14" t="s">
        <v>7132</v>
      </c>
      <c r="J991" s="14" t="s">
        <v>425</v>
      </c>
      <c r="K991" s="14"/>
      <c r="L991" s="14" t="s">
        <v>425</v>
      </c>
      <c r="M991" s="14" t="s">
        <v>998</v>
      </c>
      <c r="N991" s="14" t="s">
        <v>999</v>
      </c>
      <c r="O991" s="14" t="s">
        <v>1006</v>
      </c>
      <c r="P991" s="14" t="s">
        <v>5392</v>
      </c>
      <c r="Q991" s="14">
        <v>1</v>
      </c>
      <c r="R991" s="14" t="s">
        <v>969</v>
      </c>
      <c r="S991" s="14" t="s">
        <v>439</v>
      </c>
      <c r="T991" s="35">
        <v>7000</v>
      </c>
      <c r="U991" s="14" t="s">
        <v>4</v>
      </c>
      <c r="V991" s="14">
        <v>76.5</v>
      </c>
      <c r="W991" s="16">
        <f>+IF(datos_arg[[#This Row],[Moneda]]="ARS",datos_arg[[#This Row],[Monto]],datos_arg[[#This Row],[Monto]]*datos_arg[[#This Row],[TC]])</f>
        <v>7000</v>
      </c>
      <c r="X991" s="16">
        <f>IFERROR(IF(datos_arg[[#This Row],[Moneda]]="USD",datos_arg[[#This Row],[Monto]],datos_arg[[#This Row],[Monto]]/datos_arg[[#This Row],[TC]]),0)</f>
        <v>91.503267973856211</v>
      </c>
      <c r="Y991" s="14"/>
    </row>
    <row r="992" spans="1:25" ht="15" customHeight="1" x14ac:dyDescent="0.25">
      <c r="A992" s="14">
        <f t="shared" si="15"/>
        <v>989</v>
      </c>
      <c r="B992" s="1">
        <v>43859</v>
      </c>
      <c r="C992" s="18">
        <f>+YEAR(datos_arg[[#This Row],[Fecha]])</f>
        <v>2020</v>
      </c>
      <c r="D992" s="18">
        <f>+MONTH(datos_arg[[#This Row],[Fecha]])</f>
        <v>1</v>
      </c>
      <c r="E992" s="14" t="s">
        <v>5358</v>
      </c>
      <c r="F992" s="14" t="s">
        <v>85</v>
      </c>
      <c r="G992" s="14"/>
      <c r="H992" s="14" t="s">
        <v>6646</v>
      </c>
      <c r="I992" s="14" t="s">
        <v>7132</v>
      </c>
      <c r="J992" s="14" t="s">
        <v>425</v>
      </c>
      <c r="K992" s="14" t="s">
        <v>421</v>
      </c>
      <c r="L992" s="14" t="s">
        <v>421</v>
      </c>
      <c r="M992" s="14" t="s">
        <v>1007</v>
      </c>
      <c r="N992" s="14" t="s">
        <v>1008</v>
      </c>
      <c r="O992" s="14" t="s">
        <v>1009</v>
      </c>
      <c r="P992" s="14" t="s">
        <v>5393</v>
      </c>
      <c r="Q992" s="14">
        <v>1</v>
      </c>
      <c r="R992" s="14" t="s">
        <v>85</v>
      </c>
      <c r="S992" s="14" t="s">
        <v>439</v>
      </c>
      <c r="T992" s="35">
        <v>3059</v>
      </c>
      <c r="U992" s="14" t="s">
        <v>4</v>
      </c>
      <c r="V992" s="14">
        <v>76.5</v>
      </c>
      <c r="W992" s="16">
        <f>+IF(datos_arg[[#This Row],[Moneda]]="ARS",datos_arg[[#This Row],[Monto]],datos_arg[[#This Row],[Monto]]*datos_arg[[#This Row],[TC]])</f>
        <v>3059</v>
      </c>
      <c r="X992" s="16">
        <f>IFERROR(IF(datos_arg[[#This Row],[Moneda]]="USD",datos_arg[[#This Row],[Monto]],datos_arg[[#This Row],[Monto]]/datos_arg[[#This Row],[TC]]),0)</f>
        <v>39.986928104575163</v>
      </c>
      <c r="Y992" s="14"/>
    </row>
    <row r="993" spans="1:25" ht="15" customHeight="1" x14ac:dyDescent="0.25">
      <c r="A993" s="14">
        <f t="shared" si="15"/>
        <v>990</v>
      </c>
      <c r="B993" s="1">
        <v>43859</v>
      </c>
      <c r="C993" s="18">
        <f>+YEAR(datos_arg[[#This Row],[Fecha]])</f>
        <v>2020</v>
      </c>
      <c r="D993" s="18">
        <f>+MONTH(datos_arg[[#This Row],[Fecha]])</f>
        <v>1</v>
      </c>
      <c r="E993" s="14" t="s">
        <v>5358</v>
      </c>
      <c r="F993" s="14" t="s">
        <v>4109</v>
      </c>
      <c r="G993" s="14"/>
      <c r="H993" s="14" t="s">
        <v>4114</v>
      </c>
      <c r="I993" s="14" t="s">
        <v>7132</v>
      </c>
      <c r="J993" s="14" t="s">
        <v>425</v>
      </c>
      <c r="K993" s="14"/>
      <c r="L993" s="14" t="s">
        <v>425</v>
      </c>
      <c r="M993" s="14" t="s">
        <v>5369</v>
      </c>
      <c r="N993" s="14" t="s">
        <v>1010</v>
      </c>
      <c r="O993" s="14" t="s">
        <v>4004</v>
      </c>
      <c r="P993" s="14" t="s">
        <v>5394</v>
      </c>
      <c r="Q993" s="14"/>
      <c r="R993" s="14" t="s">
        <v>4109</v>
      </c>
      <c r="S993" s="14" t="s">
        <v>439</v>
      </c>
      <c r="T993" s="35">
        <v>4600</v>
      </c>
      <c r="U993" s="14" t="s">
        <v>4</v>
      </c>
      <c r="V993" s="14">
        <v>76.5</v>
      </c>
      <c r="W993" s="16">
        <f>+IF(datos_arg[[#This Row],[Moneda]]="ARS",datos_arg[[#This Row],[Monto]],datos_arg[[#This Row],[Monto]]*datos_arg[[#This Row],[TC]])</f>
        <v>4600</v>
      </c>
      <c r="X993" s="16">
        <f>IFERROR(IF(datos_arg[[#This Row],[Moneda]]="USD",datos_arg[[#This Row],[Monto]],datos_arg[[#This Row],[Monto]]/datos_arg[[#This Row],[TC]]),0)</f>
        <v>60.130718954248366</v>
      </c>
      <c r="Y993" s="14"/>
    </row>
    <row r="994" spans="1:25" ht="15" customHeight="1" x14ac:dyDescent="0.25">
      <c r="A994" s="14">
        <f t="shared" si="15"/>
        <v>991</v>
      </c>
      <c r="B994" s="1">
        <v>43859</v>
      </c>
      <c r="C994" s="18">
        <f>+YEAR(datos_arg[[#This Row],[Fecha]])</f>
        <v>2020</v>
      </c>
      <c r="D994" s="18">
        <f>+MONTH(datos_arg[[#This Row],[Fecha]])</f>
        <v>1</v>
      </c>
      <c r="E994" s="14" t="s">
        <v>5358</v>
      </c>
      <c r="F994" s="14" t="s">
        <v>969</v>
      </c>
      <c r="G994" s="14"/>
      <c r="H994" s="14" t="s">
        <v>7132</v>
      </c>
      <c r="I994" s="14" t="s">
        <v>7132</v>
      </c>
      <c r="J994" s="14" t="s">
        <v>425</v>
      </c>
      <c r="K994" s="14"/>
      <c r="L994" s="14" t="s">
        <v>425</v>
      </c>
      <c r="M994" s="14" t="s">
        <v>1000</v>
      </c>
      <c r="N994" s="14" t="s">
        <v>792</v>
      </c>
      <c r="O994" s="14" t="s">
        <v>793</v>
      </c>
      <c r="P994" s="14" t="s">
        <v>5395</v>
      </c>
      <c r="Q994" s="14">
        <v>4</v>
      </c>
      <c r="R994" s="14" t="s">
        <v>969</v>
      </c>
      <c r="S994" s="14" t="s">
        <v>439</v>
      </c>
      <c r="T994" s="35">
        <v>7512</v>
      </c>
      <c r="U994" s="14" t="s">
        <v>4</v>
      </c>
      <c r="V994" s="14">
        <v>76.5</v>
      </c>
      <c r="W994" s="16">
        <f>+IF(datos_arg[[#This Row],[Moneda]]="ARS",datos_arg[[#This Row],[Monto]],datos_arg[[#This Row],[Monto]]*datos_arg[[#This Row],[TC]])</f>
        <v>7512</v>
      </c>
      <c r="X994" s="16">
        <f>IFERROR(IF(datos_arg[[#This Row],[Moneda]]="USD",datos_arg[[#This Row],[Monto]],datos_arg[[#This Row],[Monto]]/datos_arg[[#This Row],[TC]]),0)</f>
        <v>98.196078431372555</v>
      </c>
      <c r="Y994" s="14"/>
    </row>
    <row r="995" spans="1:25" ht="15" customHeight="1" x14ac:dyDescent="0.25">
      <c r="A995" s="14">
        <f t="shared" si="15"/>
        <v>992</v>
      </c>
      <c r="B995" s="1">
        <v>43859</v>
      </c>
      <c r="C995" s="18">
        <f>+YEAR(datos_arg[[#This Row],[Fecha]])</f>
        <v>2020</v>
      </c>
      <c r="D995" s="18">
        <f>+MONTH(datos_arg[[#This Row],[Fecha]])</f>
        <v>1</v>
      </c>
      <c r="E995" s="14" t="s">
        <v>617</v>
      </c>
      <c r="F995" s="14" t="s">
        <v>8101</v>
      </c>
      <c r="G995" s="14"/>
      <c r="H995" s="14" t="s">
        <v>6646</v>
      </c>
      <c r="I995" s="14" t="s">
        <v>6685</v>
      </c>
      <c r="J995" s="14" t="s">
        <v>425</v>
      </c>
      <c r="K995" s="14" t="s">
        <v>421</v>
      </c>
      <c r="L995" s="14" t="s">
        <v>421</v>
      </c>
      <c r="M995" s="14" t="s">
        <v>1011</v>
      </c>
      <c r="N995" s="14" t="s">
        <v>1012</v>
      </c>
      <c r="O995" s="14" t="s">
        <v>1013</v>
      </c>
      <c r="P995" s="14" t="s">
        <v>5396</v>
      </c>
      <c r="Q995" s="14">
        <v>1</v>
      </c>
      <c r="R995" s="14" t="s">
        <v>8101</v>
      </c>
      <c r="S995" s="14" t="s">
        <v>439</v>
      </c>
      <c r="T995" s="35">
        <v>281.67</v>
      </c>
      <c r="U995" s="14" t="s">
        <v>4</v>
      </c>
      <c r="V995" s="14">
        <v>76.5</v>
      </c>
      <c r="W995" s="16">
        <f>+IF(datos_arg[[#This Row],[Moneda]]="ARS",datos_arg[[#This Row],[Monto]],datos_arg[[#This Row],[Monto]]*datos_arg[[#This Row],[TC]])</f>
        <v>281.67</v>
      </c>
      <c r="X995" s="16">
        <f>IFERROR(IF(datos_arg[[#This Row],[Moneda]]="USD",datos_arg[[#This Row],[Monto]],datos_arg[[#This Row],[Monto]]/datos_arg[[#This Row],[TC]]),0)</f>
        <v>3.6819607843137256</v>
      </c>
      <c r="Y995" s="14"/>
    </row>
    <row r="996" spans="1:25" ht="15" customHeight="1" x14ac:dyDescent="0.25">
      <c r="A996" s="14">
        <f t="shared" si="15"/>
        <v>993</v>
      </c>
      <c r="B996" s="1">
        <v>43859</v>
      </c>
      <c r="C996" s="18">
        <f>+YEAR(datos_arg[[#This Row],[Fecha]])</f>
        <v>2020</v>
      </c>
      <c r="D996" s="18">
        <f>+MONTH(datos_arg[[#This Row],[Fecha]])</f>
        <v>1</v>
      </c>
      <c r="E996" s="14" t="s">
        <v>5358</v>
      </c>
      <c r="F996" s="14" t="s">
        <v>4110</v>
      </c>
      <c r="G996" s="14"/>
      <c r="H996" s="14" t="s">
        <v>433</v>
      </c>
      <c r="I996" s="14" t="s">
        <v>955</v>
      </c>
      <c r="J996" s="14" t="s">
        <v>425</v>
      </c>
      <c r="K996" s="14"/>
      <c r="L996" s="14" t="s">
        <v>425</v>
      </c>
      <c r="M996" s="14" t="s">
        <v>5371</v>
      </c>
      <c r="N996" s="14" t="s">
        <v>1019</v>
      </c>
      <c r="O996" s="14" t="s">
        <v>4005</v>
      </c>
      <c r="P996" s="14"/>
      <c r="Q996" s="14"/>
      <c r="R996" s="14" t="s">
        <v>4110</v>
      </c>
      <c r="S996" s="14" t="s">
        <v>439</v>
      </c>
      <c r="T996" s="35">
        <v>3000</v>
      </c>
      <c r="U996" s="14" t="s">
        <v>4</v>
      </c>
      <c r="V996" s="14">
        <v>76.5</v>
      </c>
      <c r="W996" s="16">
        <f>+IF(datos_arg[[#This Row],[Moneda]]="ARS",datos_arg[[#This Row],[Monto]],datos_arg[[#This Row],[Monto]]*datos_arg[[#This Row],[TC]])</f>
        <v>3000</v>
      </c>
      <c r="X996" s="16">
        <f>IFERROR(IF(datos_arg[[#This Row],[Moneda]]="USD",datos_arg[[#This Row],[Monto]],datos_arg[[#This Row],[Monto]]/datos_arg[[#This Row],[TC]]),0)</f>
        <v>39.215686274509807</v>
      </c>
      <c r="Y996" s="14"/>
    </row>
    <row r="997" spans="1:25" ht="15" customHeight="1" x14ac:dyDescent="0.25">
      <c r="A997" s="14">
        <f t="shared" si="15"/>
        <v>994</v>
      </c>
      <c r="B997" s="1">
        <v>43859</v>
      </c>
      <c r="C997" s="18">
        <f>+YEAR(datos_arg[[#This Row],[Fecha]])</f>
        <v>2020</v>
      </c>
      <c r="D997" s="18">
        <f>+MONTH(datos_arg[[#This Row],[Fecha]])</f>
        <v>1</v>
      </c>
      <c r="E997" s="14" t="s">
        <v>1015</v>
      </c>
      <c r="F997" s="14" t="s">
        <v>403</v>
      </c>
      <c r="G997" s="14" t="s">
        <v>970</v>
      </c>
      <c r="H997" s="14" t="s">
        <v>7132</v>
      </c>
      <c r="I997" s="14" t="s">
        <v>7132</v>
      </c>
      <c r="J997" s="14" t="s">
        <v>425</v>
      </c>
      <c r="K997" s="14"/>
      <c r="L997" s="14" t="s">
        <v>425</v>
      </c>
      <c r="M997" s="14" t="s">
        <v>493</v>
      </c>
      <c r="N997" s="14" t="s">
        <v>645</v>
      </c>
      <c r="O997" s="14" t="s">
        <v>1014</v>
      </c>
      <c r="P997" s="14" t="s">
        <v>5397</v>
      </c>
      <c r="Q997" s="14"/>
      <c r="R997" s="14" t="s">
        <v>970</v>
      </c>
      <c r="S997" s="14" t="s">
        <v>439</v>
      </c>
      <c r="T997" s="35">
        <v>1165.8499999999999</v>
      </c>
      <c r="U997" s="14" t="s">
        <v>4</v>
      </c>
      <c r="V997" s="14">
        <v>76.5</v>
      </c>
      <c r="W997" s="16">
        <f>+IF(datos_arg[[#This Row],[Moneda]]="ARS",datos_arg[[#This Row],[Monto]],datos_arg[[#This Row],[Monto]]*datos_arg[[#This Row],[TC]])</f>
        <v>1165.8499999999999</v>
      </c>
      <c r="X997" s="16">
        <f>IFERROR(IF(datos_arg[[#This Row],[Moneda]]="USD",datos_arg[[#This Row],[Monto]],datos_arg[[#This Row],[Monto]]/datos_arg[[#This Row],[TC]]),0)</f>
        <v>15.239869281045751</v>
      </c>
      <c r="Y997" s="14"/>
    </row>
    <row r="998" spans="1:25" ht="15" customHeight="1" x14ac:dyDescent="0.25">
      <c r="A998" s="14">
        <f t="shared" si="15"/>
        <v>995</v>
      </c>
      <c r="B998" s="1">
        <v>43859</v>
      </c>
      <c r="C998" s="18">
        <f>+YEAR(datos_arg[[#This Row],[Fecha]])</f>
        <v>2020</v>
      </c>
      <c r="D998" s="18">
        <f>+MONTH(datos_arg[[#This Row],[Fecha]])</f>
        <v>1</v>
      </c>
      <c r="E998" s="14" t="s">
        <v>449</v>
      </c>
      <c r="F998" s="14" t="s">
        <v>523</v>
      </c>
      <c r="G998" s="14"/>
      <c r="H998" s="14" t="s">
        <v>4114</v>
      </c>
      <c r="I998" s="14" t="s">
        <v>7132</v>
      </c>
      <c r="J998" s="14" t="s">
        <v>425</v>
      </c>
      <c r="K998" s="14"/>
      <c r="L998" s="14" t="s">
        <v>425</v>
      </c>
      <c r="M998" s="14" t="s">
        <v>515</v>
      </c>
      <c r="N998" s="14" t="s">
        <v>515</v>
      </c>
      <c r="O998" s="14" t="s">
        <v>1020</v>
      </c>
      <c r="P998" s="14"/>
      <c r="Q998" s="14"/>
      <c r="R998" s="14" t="s">
        <v>523</v>
      </c>
      <c r="S998" s="14" t="s">
        <v>439</v>
      </c>
      <c r="T998" s="35">
        <v>3000</v>
      </c>
      <c r="U998" s="14" t="s">
        <v>4</v>
      </c>
      <c r="V998" s="14">
        <v>76.5</v>
      </c>
      <c r="W998" s="16">
        <f>+IF(datos_arg[[#This Row],[Moneda]]="ARS",datos_arg[[#This Row],[Monto]],datos_arg[[#This Row],[Monto]]*datos_arg[[#This Row],[TC]])</f>
        <v>3000</v>
      </c>
      <c r="X998" s="16">
        <f>IFERROR(IF(datos_arg[[#This Row],[Moneda]]="USD",datos_arg[[#This Row],[Monto]],datos_arg[[#This Row],[Monto]]/datos_arg[[#This Row],[TC]]),0)</f>
        <v>39.215686274509807</v>
      </c>
      <c r="Y998" s="14"/>
    </row>
    <row r="999" spans="1:25" ht="15" customHeight="1" x14ac:dyDescent="0.25">
      <c r="A999" s="14">
        <f t="shared" si="15"/>
        <v>996</v>
      </c>
      <c r="B999" s="1">
        <v>43859</v>
      </c>
      <c r="C999" s="18">
        <f>+YEAR(datos_arg[[#This Row],[Fecha]])</f>
        <v>2020</v>
      </c>
      <c r="D999" s="18">
        <f>+MONTH(datos_arg[[#This Row],[Fecha]])</f>
        <v>1</v>
      </c>
      <c r="E999" s="14" t="s">
        <v>408</v>
      </c>
      <c r="F999" s="14" t="s">
        <v>406</v>
      </c>
      <c r="G999" s="14"/>
      <c r="H999" s="14" t="s">
        <v>7132</v>
      </c>
      <c r="I999" s="14" t="s">
        <v>7132</v>
      </c>
      <c r="J999" s="14" t="s">
        <v>425</v>
      </c>
      <c r="K999" s="14"/>
      <c r="L999" s="14" t="s">
        <v>425</v>
      </c>
      <c r="M999" s="14" t="s">
        <v>120</v>
      </c>
      <c r="N999" s="14" t="s">
        <v>120</v>
      </c>
      <c r="O999" s="14" t="s">
        <v>527</v>
      </c>
      <c r="P999" s="14"/>
      <c r="Q999" s="14"/>
      <c r="R999" s="14" t="s">
        <v>440</v>
      </c>
      <c r="S999" s="14" t="s">
        <v>6774</v>
      </c>
      <c r="T999" s="35">
        <v>25000</v>
      </c>
      <c r="U999" s="14" t="s">
        <v>2</v>
      </c>
      <c r="V999" s="14">
        <v>76.5</v>
      </c>
      <c r="W999" s="16">
        <f>+IF(datos_arg[[#This Row],[Moneda]]="ARS",datos_arg[[#This Row],[Monto]],datos_arg[[#This Row],[Monto]]*datos_arg[[#This Row],[TC]])</f>
        <v>1912500</v>
      </c>
      <c r="X999" s="16">
        <f>IFERROR(IF(datos_arg[[#This Row],[Moneda]]="USD",datos_arg[[#This Row],[Monto]],datos_arg[[#This Row],[Monto]]/datos_arg[[#This Row],[TC]]),0)</f>
        <v>25000</v>
      </c>
      <c r="Y999" s="14"/>
    </row>
    <row r="1000" spans="1:25" x14ac:dyDescent="0.25">
      <c r="A1000" s="14">
        <f t="shared" si="15"/>
        <v>997</v>
      </c>
      <c r="B1000" s="1">
        <v>43859</v>
      </c>
      <c r="C1000" s="18">
        <f>+YEAR(datos_arg[[#This Row],[Fecha]])</f>
        <v>2020</v>
      </c>
      <c r="D1000" s="18">
        <f>+MONTH(datos_arg[[#This Row],[Fecha]])</f>
        <v>1</v>
      </c>
      <c r="E1000" s="14" t="s">
        <v>449</v>
      </c>
      <c r="F1000" s="14" t="s">
        <v>523</v>
      </c>
      <c r="G1000" s="14"/>
      <c r="H1000" s="14" t="s">
        <v>7132</v>
      </c>
      <c r="I1000" s="14" t="s">
        <v>7132</v>
      </c>
      <c r="J1000" s="14" t="s">
        <v>425</v>
      </c>
      <c r="K1000" s="14"/>
      <c r="L1000" s="14" t="s">
        <v>425</v>
      </c>
      <c r="M1000" s="14" t="s">
        <v>524</v>
      </c>
      <c r="N1000" s="14" t="s">
        <v>524</v>
      </c>
      <c r="O1000" s="14" t="s">
        <v>1191</v>
      </c>
      <c r="P1000" s="14"/>
      <c r="Q1000" s="14"/>
      <c r="R1000" s="14" t="s">
        <v>523</v>
      </c>
      <c r="S1000" s="14" t="s">
        <v>440</v>
      </c>
      <c r="T1000" s="35">
        <v>292</v>
      </c>
      <c r="U1000" s="14" t="s">
        <v>2</v>
      </c>
      <c r="V1000" s="14">
        <v>76.5</v>
      </c>
      <c r="W1000" s="16">
        <f>+IF(datos_arg[[#This Row],[Moneda]]="ARS",datos_arg[[#This Row],[Monto]],datos_arg[[#This Row],[Monto]]*datos_arg[[#This Row],[TC]])</f>
        <v>22338</v>
      </c>
      <c r="X1000" s="16">
        <f>IFERROR(IF(datos_arg[[#This Row],[Moneda]]="USD",datos_arg[[#This Row],[Monto]],datos_arg[[#This Row],[Monto]]/datos_arg[[#This Row],[TC]]),0)</f>
        <v>292</v>
      </c>
      <c r="Y1000" s="14"/>
    </row>
    <row r="1001" spans="1:25" ht="15" customHeight="1" x14ac:dyDescent="0.25">
      <c r="A1001" s="14">
        <f t="shared" si="15"/>
        <v>998</v>
      </c>
      <c r="B1001" s="1">
        <v>43860</v>
      </c>
      <c r="C1001" s="18">
        <f>+YEAR(datos_arg[[#This Row],[Fecha]])</f>
        <v>2020</v>
      </c>
      <c r="D1001" s="18">
        <f>+MONTH(datos_arg[[#This Row],[Fecha]])</f>
        <v>1</v>
      </c>
      <c r="E1001" s="14" t="s">
        <v>449</v>
      </c>
      <c r="F1001" s="14" t="s">
        <v>523</v>
      </c>
      <c r="G1001" s="14"/>
      <c r="H1001" s="14" t="s">
        <v>7132</v>
      </c>
      <c r="I1001" s="14" t="s">
        <v>7132</v>
      </c>
      <c r="J1001" s="14" t="s">
        <v>425</v>
      </c>
      <c r="K1001" s="14"/>
      <c r="L1001" s="14" t="s">
        <v>425</v>
      </c>
      <c r="M1001" s="14" t="s">
        <v>515</v>
      </c>
      <c r="N1001" s="14" t="s">
        <v>515</v>
      </c>
      <c r="O1001" s="14" t="s">
        <v>1022</v>
      </c>
      <c r="P1001" s="14" t="s">
        <v>5398</v>
      </c>
      <c r="Q1001" s="14">
        <v>1</v>
      </c>
      <c r="R1001" s="14" t="s">
        <v>523</v>
      </c>
      <c r="S1001" s="14" t="s">
        <v>439</v>
      </c>
      <c r="T1001" s="35">
        <v>750</v>
      </c>
      <c r="U1001" s="14" t="s">
        <v>4</v>
      </c>
      <c r="V1001" s="14">
        <v>76.5</v>
      </c>
      <c r="W1001" s="16">
        <f>+IF(datos_arg[[#This Row],[Moneda]]="ARS",datos_arg[[#This Row],[Monto]],datos_arg[[#This Row],[Monto]]*datos_arg[[#This Row],[TC]])</f>
        <v>750</v>
      </c>
      <c r="X1001" s="16">
        <f>IFERROR(IF(datos_arg[[#This Row],[Moneda]]="USD",datos_arg[[#This Row],[Monto]],datos_arg[[#This Row],[Monto]]/datos_arg[[#This Row],[TC]]),0)</f>
        <v>9.8039215686274517</v>
      </c>
      <c r="Y1001" s="14"/>
    </row>
    <row r="1002" spans="1:25" ht="15" customHeight="1" x14ac:dyDescent="0.25">
      <c r="A1002" s="14">
        <f t="shared" si="15"/>
        <v>999</v>
      </c>
      <c r="B1002" s="1">
        <v>43860</v>
      </c>
      <c r="C1002" s="18">
        <f>+YEAR(datos_arg[[#This Row],[Fecha]])</f>
        <v>2020</v>
      </c>
      <c r="D1002" s="18">
        <f>+MONTH(datos_arg[[#This Row],[Fecha]])</f>
        <v>1</v>
      </c>
      <c r="E1002" s="14" t="s">
        <v>5358</v>
      </c>
      <c r="F1002" s="14" t="s">
        <v>969</v>
      </c>
      <c r="G1002" s="14"/>
      <c r="H1002" s="14" t="s">
        <v>7132</v>
      </c>
      <c r="I1002" s="14" t="s">
        <v>7132</v>
      </c>
      <c r="J1002" s="14" t="s">
        <v>425</v>
      </c>
      <c r="K1002" s="14"/>
      <c r="L1002" s="14" t="s">
        <v>425</v>
      </c>
      <c r="M1002" s="14" t="s">
        <v>1021</v>
      </c>
      <c r="N1002" s="14" t="s">
        <v>1023</v>
      </c>
      <c r="O1002" s="14" t="s">
        <v>1574</v>
      </c>
      <c r="P1002" s="14" t="s">
        <v>5399</v>
      </c>
      <c r="Q1002" s="14">
        <v>0</v>
      </c>
      <c r="R1002" s="14" t="s">
        <v>969</v>
      </c>
      <c r="S1002" s="14" t="s">
        <v>439</v>
      </c>
      <c r="T1002" s="35">
        <v>0</v>
      </c>
      <c r="U1002" s="14" t="s">
        <v>4</v>
      </c>
      <c r="V1002" s="14">
        <v>76.5</v>
      </c>
      <c r="W1002" s="16">
        <f>+IF(datos_arg[[#This Row],[Moneda]]="ARS",datos_arg[[#This Row],[Monto]],datos_arg[[#This Row],[Monto]]*datos_arg[[#This Row],[TC]])</f>
        <v>0</v>
      </c>
      <c r="X1002" s="16">
        <f>IFERROR(IF(datos_arg[[#This Row],[Moneda]]="USD",datos_arg[[#This Row],[Monto]],datos_arg[[#This Row],[Monto]]/datos_arg[[#This Row],[TC]]),0)</f>
        <v>0</v>
      </c>
      <c r="Y1002" s="14"/>
    </row>
    <row r="1003" spans="1:25" ht="15" customHeight="1" x14ac:dyDescent="0.25">
      <c r="A1003" s="14">
        <f t="shared" si="15"/>
        <v>1000</v>
      </c>
      <c r="B1003" s="1">
        <v>43860</v>
      </c>
      <c r="C1003" s="18">
        <f>+YEAR(datos_arg[[#This Row],[Fecha]])</f>
        <v>2020</v>
      </c>
      <c r="D1003" s="18">
        <f>+MONTH(datos_arg[[#This Row],[Fecha]])</f>
        <v>1</v>
      </c>
      <c r="E1003" s="14" t="s">
        <v>1015</v>
      </c>
      <c r="F1003" s="14" t="s">
        <v>430</v>
      </c>
      <c r="G1003" s="14"/>
      <c r="H1003" s="14" t="s">
        <v>7132</v>
      </c>
      <c r="I1003" s="14" t="s">
        <v>7132</v>
      </c>
      <c r="J1003" s="14" t="s">
        <v>425</v>
      </c>
      <c r="K1003" s="14"/>
      <c r="L1003" s="14" t="s">
        <v>425</v>
      </c>
      <c r="M1003" s="14" t="s">
        <v>60</v>
      </c>
      <c r="N1003" s="14" t="s">
        <v>26</v>
      </c>
      <c r="O1003" s="14" t="s">
        <v>60</v>
      </c>
      <c r="P1003" s="14"/>
      <c r="Q1003" s="14"/>
      <c r="R1003" s="14" t="s">
        <v>430</v>
      </c>
      <c r="S1003" s="14" t="s">
        <v>439</v>
      </c>
      <c r="T1003" s="35">
        <v>2000</v>
      </c>
      <c r="U1003" s="14" t="s">
        <v>4</v>
      </c>
      <c r="V1003" s="14">
        <v>76.5</v>
      </c>
      <c r="W1003" s="16">
        <f>+IF(datos_arg[[#This Row],[Moneda]]="ARS",datos_arg[[#This Row],[Monto]],datos_arg[[#This Row],[Monto]]*datos_arg[[#This Row],[TC]])</f>
        <v>2000</v>
      </c>
      <c r="X1003" s="16">
        <f>IFERROR(IF(datos_arg[[#This Row],[Moneda]]="USD",datos_arg[[#This Row],[Monto]],datos_arg[[#This Row],[Monto]]/datos_arg[[#This Row],[TC]]),0)</f>
        <v>26.143790849673202</v>
      </c>
      <c r="Y1003" s="14"/>
    </row>
    <row r="1004" spans="1:25" ht="15" customHeight="1" x14ac:dyDescent="0.25">
      <c r="A1004" s="14">
        <f t="shared" si="15"/>
        <v>1001</v>
      </c>
      <c r="B1004" s="1">
        <v>43861</v>
      </c>
      <c r="C1004" s="18">
        <f>+YEAR(datos_arg[[#This Row],[Fecha]])</f>
        <v>2020</v>
      </c>
      <c r="D1004" s="18">
        <f>+MONTH(datos_arg[[#This Row],[Fecha]])</f>
        <v>1</v>
      </c>
      <c r="E1004" s="14" t="s">
        <v>5358</v>
      </c>
      <c r="F1004" s="14" t="s">
        <v>903</v>
      </c>
      <c r="G1004" s="14"/>
      <c r="H1004" s="14" t="s">
        <v>4114</v>
      </c>
      <c r="I1004" s="14" t="s">
        <v>7132</v>
      </c>
      <c r="J1004" s="14" t="s">
        <v>425</v>
      </c>
      <c r="K1004" s="14"/>
      <c r="L1004" s="14" t="s">
        <v>425</v>
      </c>
      <c r="M1004" s="14" t="s">
        <v>502</v>
      </c>
      <c r="N1004" s="14" t="s">
        <v>502</v>
      </c>
      <c r="O1004" s="14" t="s">
        <v>4006</v>
      </c>
      <c r="P1004" s="14"/>
      <c r="Q1004" s="14"/>
      <c r="R1004" s="14" t="s">
        <v>903</v>
      </c>
      <c r="S1004" s="14" t="s">
        <v>439</v>
      </c>
      <c r="T1004" s="35">
        <v>1800</v>
      </c>
      <c r="U1004" s="14" t="s">
        <v>4</v>
      </c>
      <c r="V1004" s="14">
        <v>76.5</v>
      </c>
      <c r="W1004" s="16">
        <f>+IF(datos_arg[[#This Row],[Moneda]]="ARS",datos_arg[[#This Row],[Monto]],datos_arg[[#This Row],[Monto]]*datos_arg[[#This Row],[TC]])</f>
        <v>1800</v>
      </c>
      <c r="X1004" s="16">
        <f>IFERROR(IF(datos_arg[[#This Row],[Moneda]]="USD",datos_arg[[#This Row],[Monto]],datos_arg[[#This Row],[Monto]]/datos_arg[[#This Row],[TC]]),0)</f>
        <v>23.529411764705884</v>
      </c>
      <c r="Y1004" s="14"/>
    </row>
    <row r="1005" spans="1:25" ht="15" customHeight="1" x14ac:dyDescent="0.25">
      <c r="A1005" s="14">
        <f t="shared" si="15"/>
        <v>1002</v>
      </c>
      <c r="B1005" s="1">
        <v>43861</v>
      </c>
      <c r="C1005" s="18">
        <f>+YEAR(datos_arg[[#This Row],[Fecha]])</f>
        <v>2020</v>
      </c>
      <c r="D1005" s="18">
        <f>+MONTH(datos_arg[[#This Row],[Fecha]])</f>
        <v>1</v>
      </c>
      <c r="E1005" s="14" t="s">
        <v>5358</v>
      </c>
      <c r="F1005" s="14" t="s">
        <v>85</v>
      </c>
      <c r="G1005" s="14"/>
      <c r="H1005" s="14" t="s">
        <v>1024</v>
      </c>
      <c r="I1005" s="14" t="s">
        <v>7132</v>
      </c>
      <c r="J1005" s="14" t="s">
        <v>425</v>
      </c>
      <c r="K1005" s="14" t="s">
        <v>422</v>
      </c>
      <c r="L1005" s="14" t="s">
        <v>422</v>
      </c>
      <c r="M1005" s="14" t="s">
        <v>1082</v>
      </c>
      <c r="N1005" s="14" t="s">
        <v>1081</v>
      </c>
      <c r="O1005" s="14" t="s">
        <v>1121</v>
      </c>
      <c r="P1005" s="14" t="s">
        <v>5400</v>
      </c>
      <c r="Q1005" s="14">
        <v>1</v>
      </c>
      <c r="R1005" s="14" t="s">
        <v>85</v>
      </c>
      <c r="S1005" s="14" t="s">
        <v>439</v>
      </c>
      <c r="T1005" s="35">
        <v>8561.0398194457848</v>
      </c>
      <c r="U1005" s="14" t="s">
        <v>4</v>
      </c>
      <c r="V1005" s="14">
        <v>76.5</v>
      </c>
      <c r="W1005" s="16">
        <f>+IF(datos_arg[[#This Row],[Moneda]]="ARS",datos_arg[[#This Row],[Monto]],datos_arg[[#This Row],[Monto]]*datos_arg[[#This Row],[TC]])</f>
        <v>8561.0398194457848</v>
      </c>
      <c r="X1005" s="16">
        <f>IFERROR(IF(datos_arg[[#This Row],[Moneda]]="USD",datos_arg[[#This Row],[Monto]],datos_arg[[#This Row],[Monto]]/datos_arg[[#This Row],[TC]]),0)</f>
        <v>111.90901724765732</v>
      </c>
      <c r="Y1005" s="14"/>
    </row>
    <row r="1006" spans="1:25" ht="15" customHeight="1" x14ac:dyDescent="0.25">
      <c r="A1006" s="14">
        <f t="shared" si="15"/>
        <v>1003</v>
      </c>
      <c r="B1006" s="1">
        <v>43861</v>
      </c>
      <c r="C1006" s="18">
        <f>+YEAR(datos_arg[[#This Row],[Fecha]])</f>
        <v>2020</v>
      </c>
      <c r="D1006" s="18">
        <f>+MONTH(datos_arg[[#This Row],[Fecha]])</f>
        <v>1</v>
      </c>
      <c r="E1006" s="14" t="s">
        <v>617</v>
      </c>
      <c r="F1006" s="14" t="s">
        <v>6652</v>
      </c>
      <c r="G1006" s="14" t="s">
        <v>6672</v>
      </c>
      <c r="H1006" s="14" t="s">
        <v>1024</v>
      </c>
      <c r="I1006" s="14" t="s">
        <v>7132</v>
      </c>
      <c r="J1006" s="14" t="s">
        <v>425</v>
      </c>
      <c r="K1006" s="14" t="s">
        <v>422</v>
      </c>
      <c r="L1006" s="14" t="s">
        <v>422</v>
      </c>
      <c r="M1006" s="14" t="s">
        <v>1083</v>
      </c>
      <c r="N1006" s="14" t="s">
        <v>1081</v>
      </c>
      <c r="O1006" s="14" t="s">
        <v>1025</v>
      </c>
      <c r="P1006" s="14" t="s">
        <v>5400</v>
      </c>
      <c r="Q1006" s="14">
        <v>2</v>
      </c>
      <c r="R1006" s="14" t="s">
        <v>6672</v>
      </c>
      <c r="S1006" s="14" t="s">
        <v>439</v>
      </c>
      <c r="T1006" s="35">
        <v>1493.3684121135786</v>
      </c>
      <c r="U1006" s="14" t="s">
        <v>4</v>
      </c>
      <c r="V1006" s="14">
        <v>76.5</v>
      </c>
      <c r="W1006" s="16">
        <f>+IF(datos_arg[[#This Row],[Moneda]]="ARS",datos_arg[[#This Row],[Monto]],datos_arg[[#This Row],[Monto]]*datos_arg[[#This Row],[TC]])</f>
        <v>1493.3684121135786</v>
      </c>
      <c r="X1006" s="16">
        <f>IFERROR(IF(datos_arg[[#This Row],[Moneda]]="USD",datos_arg[[#This Row],[Monto]],datos_arg[[#This Row],[Monto]]/datos_arg[[#This Row],[TC]]),0)</f>
        <v>19.521155713902989</v>
      </c>
      <c r="Y1006" s="14"/>
    </row>
    <row r="1007" spans="1:25" ht="15" customHeight="1" x14ac:dyDescent="0.25">
      <c r="A1007" s="14">
        <f t="shared" si="15"/>
        <v>1004</v>
      </c>
      <c r="B1007" s="1">
        <v>43861</v>
      </c>
      <c r="C1007" s="18">
        <f>+YEAR(datos_arg[[#This Row],[Fecha]])</f>
        <v>2020</v>
      </c>
      <c r="D1007" s="18">
        <f>+MONTH(datos_arg[[#This Row],[Fecha]])</f>
        <v>1</v>
      </c>
      <c r="E1007" s="14" t="s">
        <v>5358</v>
      </c>
      <c r="F1007" s="14" t="s">
        <v>85</v>
      </c>
      <c r="G1007" s="14"/>
      <c r="H1007" s="14" t="s">
        <v>1024</v>
      </c>
      <c r="I1007" s="14" t="s">
        <v>7132</v>
      </c>
      <c r="J1007" s="14" t="s">
        <v>425</v>
      </c>
      <c r="K1007" s="14" t="s">
        <v>422</v>
      </c>
      <c r="L1007" s="14" t="s">
        <v>422</v>
      </c>
      <c r="M1007" s="14" t="s">
        <v>1084</v>
      </c>
      <c r="N1007" s="14" t="s">
        <v>1081</v>
      </c>
      <c r="O1007" s="14" t="s">
        <v>1026</v>
      </c>
      <c r="P1007" s="14" t="s">
        <v>5400</v>
      </c>
      <c r="Q1007" s="14">
        <v>2</v>
      </c>
      <c r="R1007" s="14" t="s">
        <v>85</v>
      </c>
      <c r="S1007" s="14" t="s">
        <v>439</v>
      </c>
      <c r="T1007" s="35">
        <v>922.36375614360873</v>
      </c>
      <c r="U1007" s="14" t="s">
        <v>4</v>
      </c>
      <c r="V1007" s="14">
        <v>76.5</v>
      </c>
      <c r="W1007" s="16">
        <f>+IF(datos_arg[[#This Row],[Moneda]]="ARS",datos_arg[[#This Row],[Monto]],datos_arg[[#This Row],[Monto]]*datos_arg[[#This Row],[TC]])</f>
        <v>922.36375614360873</v>
      </c>
      <c r="X1007" s="16">
        <f>IFERROR(IF(datos_arg[[#This Row],[Moneda]]="USD",datos_arg[[#This Row],[Monto]],datos_arg[[#This Row],[Monto]]/datos_arg[[#This Row],[TC]]),0)</f>
        <v>12.057042563968741</v>
      </c>
      <c r="Y1007" s="14"/>
    </row>
    <row r="1008" spans="1:25" ht="15" customHeight="1" x14ac:dyDescent="0.25">
      <c r="A1008" s="14">
        <f t="shared" si="15"/>
        <v>1005</v>
      </c>
      <c r="B1008" s="1">
        <v>43861</v>
      </c>
      <c r="C1008" s="18">
        <f>+YEAR(datos_arg[[#This Row],[Fecha]])</f>
        <v>2020</v>
      </c>
      <c r="D1008" s="18">
        <f>+MONTH(datos_arg[[#This Row],[Fecha]])</f>
        <v>1</v>
      </c>
      <c r="E1008" s="14" t="s">
        <v>1015</v>
      </c>
      <c r="F1008" s="14" t="s">
        <v>403</v>
      </c>
      <c r="G1008" s="14" t="s">
        <v>5383</v>
      </c>
      <c r="H1008" s="14" t="s">
        <v>1024</v>
      </c>
      <c r="I1008" s="14" t="s">
        <v>7132</v>
      </c>
      <c r="J1008" s="14" t="s">
        <v>425</v>
      </c>
      <c r="K1008" s="14" t="s">
        <v>422</v>
      </c>
      <c r="L1008" s="14" t="s">
        <v>422</v>
      </c>
      <c r="M1008" s="14" t="s">
        <v>1085</v>
      </c>
      <c r="N1008" s="14" t="s">
        <v>1081</v>
      </c>
      <c r="O1008" s="14" t="s">
        <v>1122</v>
      </c>
      <c r="P1008" s="14" t="s">
        <v>5400</v>
      </c>
      <c r="Q1008" s="14">
        <v>2</v>
      </c>
      <c r="R1008" s="14" t="s">
        <v>5383</v>
      </c>
      <c r="S1008" s="14" t="s">
        <v>439</v>
      </c>
      <c r="T1008" s="35">
        <v>1932.5892483724401</v>
      </c>
      <c r="U1008" s="14" t="s">
        <v>4</v>
      </c>
      <c r="V1008" s="14">
        <v>76.5</v>
      </c>
      <c r="W1008" s="16">
        <f>+IF(datos_arg[[#This Row],[Moneda]]="ARS",datos_arg[[#This Row],[Monto]],datos_arg[[#This Row],[Monto]]*datos_arg[[#This Row],[TC]])</f>
        <v>1932.5892483724401</v>
      </c>
      <c r="X1008" s="16">
        <f>IFERROR(IF(datos_arg[[#This Row],[Moneda]]="USD",datos_arg[[#This Row],[Monto]],datos_arg[[#This Row],[Monto]]/datos_arg[[#This Row],[TC]]),0)</f>
        <v>25.262604553888107</v>
      </c>
      <c r="Y1008" s="14"/>
    </row>
    <row r="1009" spans="1:25" ht="15" customHeight="1" x14ac:dyDescent="0.25">
      <c r="A1009" s="14">
        <f t="shared" si="15"/>
        <v>1006</v>
      </c>
      <c r="B1009" s="1">
        <v>43861</v>
      </c>
      <c r="C1009" s="18">
        <f>+YEAR(datos_arg[[#This Row],[Fecha]])</f>
        <v>2020</v>
      </c>
      <c r="D1009" s="18">
        <f>+MONTH(datos_arg[[#This Row],[Fecha]])</f>
        <v>1</v>
      </c>
      <c r="E1009" s="14" t="s">
        <v>5358</v>
      </c>
      <c r="F1009" s="14" t="s">
        <v>85</v>
      </c>
      <c r="G1009" s="14"/>
      <c r="H1009" s="14" t="s">
        <v>1024</v>
      </c>
      <c r="I1009" s="14" t="s">
        <v>7132</v>
      </c>
      <c r="J1009" s="14" t="s">
        <v>425</v>
      </c>
      <c r="K1009" s="14" t="s">
        <v>422</v>
      </c>
      <c r="L1009" s="14" t="s">
        <v>422</v>
      </c>
      <c r="M1009" s="14" t="s">
        <v>1086</v>
      </c>
      <c r="N1009" s="14" t="s">
        <v>1081</v>
      </c>
      <c r="O1009" s="14" t="s">
        <v>1027</v>
      </c>
      <c r="P1009" s="14" t="s">
        <v>5400</v>
      </c>
      <c r="Q1009" s="14">
        <v>1</v>
      </c>
      <c r="R1009" s="14" t="s">
        <v>85</v>
      </c>
      <c r="S1009" s="14" t="s">
        <v>439</v>
      </c>
      <c r="T1009" s="35">
        <v>263.54128617204196</v>
      </c>
      <c r="U1009" s="14" t="s">
        <v>4</v>
      </c>
      <c r="V1009" s="14">
        <v>76.5</v>
      </c>
      <c r="W1009" s="16">
        <f>+IF(datos_arg[[#This Row],[Moneda]]="ARS",datos_arg[[#This Row],[Monto]],datos_arg[[#This Row],[Monto]]*datos_arg[[#This Row],[TC]])</f>
        <v>263.54128617204196</v>
      </c>
      <c r="X1009" s="16">
        <f>IFERROR(IF(datos_arg[[#This Row],[Moneda]]="USD",datos_arg[[#This Row],[Monto]],datos_arg[[#This Row],[Monto]]/datos_arg[[#This Row],[TC]]),0)</f>
        <v>3.444984132967869</v>
      </c>
      <c r="Y1009" s="14"/>
    </row>
    <row r="1010" spans="1:25" ht="15" customHeight="1" x14ac:dyDescent="0.25">
      <c r="A1010" s="14">
        <f t="shared" si="15"/>
        <v>1007</v>
      </c>
      <c r="B1010" s="1">
        <v>43861</v>
      </c>
      <c r="C1010" s="18">
        <f>+YEAR(datos_arg[[#This Row],[Fecha]])</f>
        <v>2020</v>
      </c>
      <c r="D1010" s="18">
        <f>+MONTH(datos_arg[[#This Row],[Fecha]])</f>
        <v>1</v>
      </c>
      <c r="E1010" s="14" t="s">
        <v>5358</v>
      </c>
      <c r="F1010" s="14" t="s">
        <v>85</v>
      </c>
      <c r="G1010" s="14"/>
      <c r="H1010" s="14" t="s">
        <v>1024</v>
      </c>
      <c r="I1010" s="14" t="s">
        <v>7132</v>
      </c>
      <c r="J1010" s="14" t="s">
        <v>425</v>
      </c>
      <c r="K1010" s="14" t="s">
        <v>422</v>
      </c>
      <c r="L1010" s="14" t="s">
        <v>422</v>
      </c>
      <c r="M1010" s="14" t="s">
        <v>1087</v>
      </c>
      <c r="N1010" s="14" t="s">
        <v>1081</v>
      </c>
      <c r="O1010" s="14" t="s">
        <v>1088</v>
      </c>
      <c r="P1010" s="14" t="s">
        <v>5400</v>
      </c>
      <c r="Q1010" s="14">
        <v>3</v>
      </c>
      <c r="R1010" s="14" t="s">
        <v>85</v>
      </c>
      <c r="S1010" s="14" t="s">
        <v>439</v>
      </c>
      <c r="T1010" s="35">
        <v>856.5069839549551</v>
      </c>
      <c r="U1010" s="14" t="s">
        <v>4</v>
      </c>
      <c r="V1010" s="14">
        <v>76.5</v>
      </c>
      <c r="W1010" s="16">
        <f>+IF(datos_arg[[#This Row],[Moneda]]="ARS",datos_arg[[#This Row],[Monto]],datos_arg[[#This Row],[Monto]]*datos_arg[[#This Row],[TC]])</f>
        <v>856.5069839549551</v>
      </c>
      <c r="X1010" s="16">
        <f>IFERROR(IF(datos_arg[[#This Row],[Moneda]]="USD",datos_arg[[#This Row],[Monto]],datos_arg[[#This Row],[Monto]]/datos_arg[[#This Row],[TC]]),0)</f>
        <v>11.196169724901374</v>
      </c>
      <c r="Y1010" s="14"/>
    </row>
    <row r="1011" spans="1:25" ht="15" customHeight="1" x14ac:dyDescent="0.25">
      <c r="A1011" s="14">
        <f t="shared" si="15"/>
        <v>1008</v>
      </c>
      <c r="B1011" s="1">
        <v>43861</v>
      </c>
      <c r="C1011" s="18">
        <f>+YEAR(datos_arg[[#This Row],[Fecha]])</f>
        <v>2020</v>
      </c>
      <c r="D1011" s="18">
        <f>+MONTH(datos_arg[[#This Row],[Fecha]])</f>
        <v>1</v>
      </c>
      <c r="E1011" s="14" t="s">
        <v>5358</v>
      </c>
      <c r="F1011" s="14" t="s">
        <v>85</v>
      </c>
      <c r="G1011" s="14"/>
      <c r="H1011" s="14" t="s">
        <v>1024</v>
      </c>
      <c r="I1011" s="14" t="s">
        <v>7132</v>
      </c>
      <c r="J1011" s="14" t="s">
        <v>425</v>
      </c>
      <c r="K1011" s="14" t="s">
        <v>422</v>
      </c>
      <c r="L1011" s="14" t="s">
        <v>422</v>
      </c>
      <c r="M1011" s="14" t="s">
        <v>1089</v>
      </c>
      <c r="N1011" s="14" t="s">
        <v>1081</v>
      </c>
      <c r="O1011" s="14" t="s">
        <v>1028</v>
      </c>
      <c r="P1011" s="14" t="s">
        <v>5400</v>
      </c>
      <c r="Q1011" s="14">
        <v>1</v>
      </c>
      <c r="R1011" s="14" t="s">
        <v>85</v>
      </c>
      <c r="S1011" s="14" t="s">
        <v>439</v>
      </c>
      <c r="T1011" s="35">
        <v>966.29462418622006</v>
      </c>
      <c r="U1011" s="14" t="s">
        <v>4</v>
      </c>
      <c r="V1011" s="14">
        <v>76.5</v>
      </c>
      <c r="W1011" s="16">
        <f>+IF(datos_arg[[#This Row],[Moneda]]="ARS",datos_arg[[#This Row],[Monto]],datos_arg[[#This Row],[Monto]]*datos_arg[[#This Row],[TC]])</f>
        <v>966.29462418622006</v>
      </c>
      <c r="X1011" s="16">
        <f>IFERROR(IF(datos_arg[[#This Row],[Moneda]]="USD",datos_arg[[#This Row],[Monto]],datos_arg[[#This Row],[Monto]]/datos_arg[[#This Row],[TC]]),0)</f>
        <v>12.631302276944053</v>
      </c>
      <c r="Y1011" s="14"/>
    </row>
    <row r="1012" spans="1:25" ht="15" customHeight="1" x14ac:dyDescent="0.25">
      <c r="A1012" s="14">
        <f t="shared" si="15"/>
        <v>1009</v>
      </c>
      <c r="B1012" s="1">
        <v>43861</v>
      </c>
      <c r="C1012" s="18">
        <f>+YEAR(datos_arg[[#This Row],[Fecha]])</f>
        <v>2020</v>
      </c>
      <c r="D1012" s="18">
        <f>+MONTH(datos_arg[[#This Row],[Fecha]])</f>
        <v>1</v>
      </c>
      <c r="E1012" s="14" t="s">
        <v>5358</v>
      </c>
      <c r="F1012" s="14" t="s">
        <v>85</v>
      </c>
      <c r="G1012" s="14"/>
      <c r="H1012" s="14" t="s">
        <v>1024</v>
      </c>
      <c r="I1012" s="14" t="s">
        <v>7132</v>
      </c>
      <c r="J1012" s="14" t="s">
        <v>425</v>
      </c>
      <c r="K1012" s="14" t="s">
        <v>422</v>
      </c>
      <c r="L1012" s="14" t="s">
        <v>422</v>
      </c>
      <c r="M1012" s="14" t="s">
        <v>1494</v>
      </c>
      <c r="N1012" s="14" t="s">
        <v>1081</v>
      </c>
      <c r="O1012" s="14" t="s">
        <v>1029</v>
      </c>
      <c r="P1012" s="14" t="s">
        <v>5400</v>
      </c>
      <c r="Q1012" s="14">
        <v>1</v>
      </c>
      <c r="R1012" s="14" t="s">
        <v>85</v>
      </c>
      <c r="S1012" s="14" t="s">
        <v>439</v>
      </c>
      <c r="T1012" s="35">
        <v>2108.2687984592594</v>
      </c>
      <c r="U1012" s="14" t="s">
        <v>4</v>
      </c>
      <c r="V1012" s="14">
        <v>76.5</v>
      </c>
      <c r="W1012" s="16">
        <f>+IF(datos_arg[[#This Row],[Moneda]]="ARS",datos_arg[[#This Row],[Monto]],datos_arg[[#This Row],[Monto]]*datos_arg[[#This Row],[TC]])</f>
        <v>2108.2687984592594</v>
      </c>
      <c r="X1012" s="16">
        <f>IFERROR(IF(datos_arg[[#This Row],[Moneda]]="USD",datos_arg[[#This Row],[Monto]],datos_arg[[#This Row],[Monto]]/datos_arg[[#This Row],[TC]]),0)</f>
        <v>27.559069260905353</v>
      </c>
      <c r="Y1012" s="14"/>
    </row>
    <row r="1013" spans="1:25" ht="15" customHeight="1" x14ac:dyDescent="0.25">
      <c r="A1013" s="14">
        <f t="shared" si="15"/>
        <v>1010</v>
      </c>
      <c r="B1013" s="1">
        <v>43861</v>
      </c>
      <c r="C1013" s="18">
        <f>+YEAR(datos_arg[[#This Row],[Fecha]])</f>
        <v>2020</v>
      </c>
      <c r="D1013" s="18">
        <f>+MONTH(datos_arg[[#This Row],[Fecha]])</f>
        <v>1</v>
      </c>
      <c r="E1013" s="14" t="s">
        <v>5358</v>
      </c>
      <c r="F1013" s="14" t="s">
        <v>85</v>
      </c>
      <c r="G1013" s="14"/>
      <c r="H1013" s="14" t="s">
        <v>1024</v>
      </c>
      <c r="I1013" s="14" t="s">
        <v>7132</v>
      </c>
      <c r="J1013" s="14" t="s">
        <v>425</v>
      </c>
      <c r="K1013" s="14" t="s">
        <v>422</v>
      </c>
      <c r="L1013" s="14" t="s">
        <v>425</v>
      </c>
      <c r="M1013" s="14" t="s">
        <v>1091</v>
      </c>
      <c r="N1013" s="14" t="s">
        <v>1081</v>
      </c>
      <c r="O1013" s="14" t="s">
        <v>1030</v>
      </c>
      <c r="P1013" s="14" t="s">
        <v>5400</v>
      </c>
      <c r="Q1013" s="14">
        <v>1</v>
      </c>
      <c r="R1013" s="14" t="s">
        <v>85</v>
      </c>
      <c r="S1013" s="14" t="s">
        <v>439</v>
      </c>
      <c r="T1013" s="35">
        <v>790.60628968267554</v>
      </c>
      <c r="U1013" s="14" t="s">
        <v>4</v>
      </c>
      <c r="V1013" s="14">
        <v>76.5</v>
      </c>
      <c r="W1013" s="16">
        <f>+IF(datos_arg[[#This Row],[Moneda]]="ARS",datos_arg[[#This Row],[Monto]],datos_arg[[#This Row],[Monto]]*datos_arg[[#This Row],[TC]])</f>
        <v>790.60628968267554</v>
      </c>
      <c r="X1013" s="16">
        <f>IFERROR(IF(datos_arg[[#This Row],[Moneda]]="USD",datos_arg[[#This Row],[Monto]],datos_arg[[#This Row],[Monto]]/datos_arg[[#This Row],[TC]]),0)</f>
        <v>10.334722740950006</v>
      </c>
      <c r="Y1013" s="14"/>
    </row>
    <row r="1014" spans="1:25" ht="15" customHeight="1" x14ac:dyDescent="0.25">
      <c r="A1014" s="14">
        <f t="shared" si="15"/>
        <v>1011</v>
      </c>
      <c r="B1014" s="1">
        <v>43861</v>
      </c>
      <c r="C1014" s="18">
        <f>+YEAR(datos_arg[[#This Row],[Fecha]])</f>
        <v>2020</v>
      </c>
      <c r="D1014" s="18">
        <f>+MONTH(datos_arg[[#This Row],[Fecha]])</f>
        <v>1</v>
      </c>
      <c r="E1014" s="14" t="s">
        <v>5358</v>
      </c>
      <c r="F1014" s="14" t="s">
        <v>85</v>
      </c>
      <c r="G1014" s="14"/>
      <c r="H1014" s="14" t="s">
        <v>1024</v>
      </c>
      <c r="I1014" s="14" t="s">
        <v>7132</v>
      </c>
      <c r="J1014" s="14" t="s">
        <v>425</v>
      </c>
      <c r="K1014" s="14" t="s">
        <v>422</v>
      </c>
      <c r="L1014" s="14" t="s">
        <v>422</v>
      </c>
      <c r="M1014" s="14" t="s">
        <v>1092</v>
      </c>
      <c r="N1014" s="14" t="s">
        <v>1081</v>
      </c>
      <c r="O1014" s="14" t="s">
        <v>1031</v>
      </c>
      <c r="P1014" s="14" t="s">
        <v>5400</v>
      </c>
      <c r="Q1014" s="14">
        <v>2</v>
      </c>
      <c r="R1014" s="14" t="s">
        <v>85</v>
      </c>
      <c r="S1014" s="14" t="s">
        <v>439</v>
      </c>
      <c r="T1014" s="35">
        <v>1282.5424107093252</v>
      </c>
      <c r="U1014" s="14" t="s">
        <v>4</v>
      </c>
      <c r="V1014" s="14">
        <v>76.5</v>
      </c>
      <c r="W1014" s="16">
        <f>+IF(datos_arg[[#This Row],[Moneda]]="ARS",datos_arg[[#This Row],[Monto]],datos_arg[[#This Row],[Monto]]*datos_arg[[#This Row],[TC]])</f>
        <v>1282.5424107093252</v>
      </c>
      <c r="X1014" s="16">
        <f>IFERROR(IF(datos_arg[[#This Row],[Moneda]]="USD",datos_arg[[#This Row],[Monto]],datos_arg[[#This Row],[Monto]]/datos_arg[[#This Row],[TC]]),0)</f>
        <v>16.765260270710133</v>
      </c>
      <c r="Y1014" s="14"/>
    </row>
    <row r="1015" spans="1:25" ht="15" customHeight="1" x14ac:dyDescent="0.25">
      <c r="A1015" s="14">
        <f t="shared" si="15"/>
        <v>1012</v>
      </c>
      <c r="B1015" s="1">
        <v>43861</v>
      </c>
      <c r="C1015" s="18">
        <f>+YEAR(datos_arg[[#This Row],[Fecha]])</f>
        <v>2020</v>
      </c>
      <c r="D1015" s="18">
        <f>+MONTH(datos_arg[[#This Row],[Fecha]])</f>
        <v>1</v>
      </c>
      <c r="E1015" s="14" t="s">
        <v>5358</v>
      </c>
      <c r="F1015" s="14" t="s">
        <v>85</v>
      </c>
      <c r="G1015" s="14"/>
      <c r="H1015" s="14" t="s">
        <v>1024</v>
      </c>
      <c r="I1015" s="14" t="s">
        <v>7132</v>
      </c>
      <c r="J1015" s="14" t="s">
        <v>425</v>
      </c>
      <c r="K1015" s="14" t="s">
        <v>422</v>
      </c>
      <c r="L1015" s="14" t="s">
        <v>422</v>
      </c>
      <c r="M1015" s="14" t="s">
        <v>1094</v>
      </c>
      <c r="N1015" s="14" t="s">
        <v>1081</v>
      </c>
      <c r="O1015" s="14" t="s">
        <v>1032</v>
      </c>
      <c r="P1015" s="14" t="s">
        <v>5400</v>
      </c>
      <c r="Q1015" s="14">
        <v>1</v>
      </c>
      <c r="R1015" s="14" t="s">
        <v>85</v>
      </c>
      <c r="S1015" s="14" t="s">
        <v>439</v>
      </c>
      <c r="T1015" s="35">
        <v>658.831254388292</v>
      </c>
      <c r="U1015" s="14" t="s">
        <v>4</v>
      </c>
      <c r="V1015" s="14">
        <v>76.5</v>
      </c>
      <c r="W1015" s="16">
        <f>+IF(datos_arg[[#This Row],[Moneda]]="ARS",datos_arg[[#This Row],[Monto]],datos_arg[[#This Row],[Monto]]*datos_arg[[#This Row],[TC]])</f>
        <v>658.831254388292</v>
      </c>
      <c r="X1015" s="16">
        <f>IFERROR(IF(datos_arg[[#This Row],[Moneda]]="USD",datos_arg[[#This Row],[Monto]],datos_arg[[#This Row],[Monto]]/datos_arg[[#This Row],[TC]]),0)</f>
        <v>8.6121732599776735</v>
      </c>
      <c r="Y1015" s="14"/>
    </row>
    <row r="1016" spans="1:25" ht="15" customHeight="1" x14ac:dyDescent="0.25">
      <c r="A1016" s="14">
        <f t="shared" si="15"/>
        <v>1013</v>
      </c>
      <c r="B1016" s="1">
        <v>43861</v>
      </c>
      <c r="C1016" s="18">
        <f>+YEAR(datos_arg[[#This Row],[Fecha]])</f>
        <v>2020</v>
      </c>
      <c r="D1016" s="18">
        <f>+MONTH(datos_arg[[#This Row],[Fecha]])</f>
        <v>1</v>
      </c>
      <c r="E1016" s="14" t="s">
        <v>1015</v>
      </c>
      <c r="F1016" s="14" t="s">
        <v>403</v>
      </c>
      <c r="G1016" s="14" t="s">
        <v>5383</v>
      </c>
      <c r="H1016" s="14" t="s">
        <v>1024</v>
      </c>
      <c r="I1016" s="14" t="s">
        <v>7132</v>
      </c>
      <c r="J1016" s="14" t="s">
        <v>425</v>
      </c>
      <c r="K1016" s="14" t="s">
        <v>422</v>
      </c>
      <c r="L1016" s="14" t="s">
        <v>422</v>
      </c>
      <c r="M1016" s="14" t="s">
        <v>1095</v>
      </c>
      <c r="N1016" s="14" t="s">
        <v>1081</v>
      </c>
      <c r="O1016" s="14" t="s">
        <v>1033</v>
      </c>
      <c r="P1016" s="14" t="s">
        <v>5400</v>
      </c>
      <c r="Q1016" s="14">
        <v>2</v>
      </c>
      <c r="R1016" s="14" t="s">
        <v>5383</v>
      </c>
      <c r="S1016" s="14" t="s">
        <v>439</v>
      </c>
      <c r="T1016" s="35">
        <v>237.19682041323543</v>
      </c>
      <c r="U1016" s="14" t="s">
        <v>4</v>
      </c>
      <c r="V1016" s="14">
        <v>76.5</v>
      </c>
      <c r="W1016" s="16">
        <f>+IF(datos_arg[[#This Row],[Moneda]]="ARS",datos_arg[[#This Row],[Monto]],datos_arg[[#This Row],[Monto]]*datos_arg[[#This Row],[TC]])</f>
        <v>237.19682041323543</v>
      </c>
      <c r="X1016" s="16">
        <f>IFERROR(IF(datos_arg[[#This Row],[Moneda]]="USD",datos_arg[[#This Row],[Monto]],datos_arg[[#This Row],[Monto]]/datos_arg[[#This Row],[TC]]),0)</f>
        <v>3.1006120315455612</v>
      </c>
      <c r="Y1016" s="14"/>
    </row>
    <row r="1017" spans="1:25" ht="15" customHeight="1" x14ac:dyDescent="0.25">
      <c r="A1017" s="14">
        <f t="shared" si="15"/>
        <v>1014</v>
      </c>
      <c r="B1017" s="1">
        <v>43861</v>
      </c>
      <c r="C1017" s="18">
        <f>+YEAR(datos_arg[[#This Row],[Fecha]])</f>
        <v>2020</v>
      </c>
      <c r="D1017" s="18">
        <f>+MONTH(datos_arg[[#This Row],[Fecha]])</f>
        <v>1</v>
      </c>
      <c r="E1017" s="14" t="s">
        <v>1015</v>
      </c>
      <c r="F1017" s="14" t="s">
        <v>403</v>
      </c>
      <c r="G1017" s="14" t="s">
        <v>5383</v>
      </c>
      <c r="H1017" s="14" t="s">
        <v>1024</v>
      </c>
      <c r="I1017" s="14" t="s">
        <v>7132</v>
      </c>
      <c r="J1017" s="14" t="s">
        <v>425</v>
      </c>
      <c r="K1017" s="14" t="s">
        <v>422</v>
      </c>
      <c r="L1017" s="14" t="s">
        <v>425</v>
      </c>
      <c r="M1017" s="14" t="s">
        <v>1096</v>
      </c>
      <c r="N1017" s="14" t="s">
        <v>1081</v>
      </c>
      <c r="O1017" s="14" t="s">
        <v>1034</v>
      </c>
      <c r="P1017" s="14" t="s">
        <v>5400</v>
      </c>
      <c r="Q1017" s="14">
        <v>5</v>
      </c>
      <c r="R1017" s="14" t="s">
        <v>5383</v>
      </c>
      <c r="S1017" s="14" t="s">
        <v>439</v>
      </c>
      <c r="T1017" s="35">
        <v>834.56351097546224</v>
      </c>
      <c r="U1017" s="14" t="s">
        <v>4</v>
      </c>
      <c r="V1017" s="14">
        <v>76.5</v>
      </c>
      <c r="W1017" s="16">
        <f>+IF(datos_arg[[#This Row],[Moneda]]="ARS",datos_arg[[#This Row],[Monto]],datos_arg[[#This Row],[Monto]]*datos_arg[[#This Row],[TC]])</f>
        <v>834.56351097546224</v>
      </c>
      <c r="X1017" s="16">
        <f>IFERROR(IF(datos_arg[[#This Row],[Moneda]]="USD",datos_arg[[#This Row],[Monto]],datos_arg[[#This Row],[Monto]]/datos_arg[[#This Row],[TC]]),0)</f>
        <v>10.909326940855715</v>
      </c>
      <c r="Y1017" s="14"/>
    </row>
    <row r="1018" spans="1:25" ht="15" customHeight="1" x14ac:dyDescent="0.25">
      <c r="A1018" s="14">
        <f t="shared" si="15"/>
        <v>1015</v>
      </c>
      <c r="B1018" s="1">
        <v>43861</v>
      </c>
      <c r="C1018" s="18">
        <f>+YEAR(datos_arg[[#This Row],[Fecha]])</f>
        <v>2020</v>
      </c>
      <c r="D1018" s="18">
        <f>+MONTH(datos_arg[[#This Row],[Fecha]])</f>
        <v>1</v>
      </c>
      <c r="E1018" s="14" t="s">
        <v>1015</v>
      </c>
      <c r="F1018" s="14" t="s">
        <v>403</v>
      </c>
      <c r="G1018" s="14" t="s">
        <v>5383</v>
      </c>
      <c r="H1018" s="14" t="s">
        <v>1024</v>
      </c>
      <c r="I1018" s="14" t="s">
        <v>7132</v>
      </c>
      <c r="J1018" s="14" t="s">
        <v>425</v>
      </c>
      <c r="K1018" s="14" t="s">
        <v>422</v>
      </c>
      <c r="L1018" s="14" t="s">
        <v>422</v>
      </c>
      <c r="M1018" s="14" t="s">
        <v>1097</v>
      </c>
      <c r="N1018" s="14" t="s">
        <v>1081</v>
      </c>
      <c r="O1018" s="14" t="s">
        <v>1098</v>
      </c>
      <c r="P1018" s="14" t="s">
        <v>5400</v>
      </c>
      <c r="Q1018" s="14">
        <v>10</v>
      </c>
      <c r="R1018" s="14" t="s">
        <v>5383</v>
      </c>
      <c r="S1018" s="14" t="s">
        <v>439</v>
      </c>
      <c r="T1018" s="35">
        <v>593.03597311671456</v>
      </c>
      <c r="U1018" s="14" t="s">
        <v>4</v>
      </c>
      <c r="V1018" s="14">
        <v>76.5</v>
      </c>
      <c r="W1018" s="16">
        <f>+IF(datos_arg[[#This Row],[Moneda]]="ARS",datos_arg[[#This Row],[Monto]],datos_arg[[#This Row],[Monto]]*datos_arg[[#This Row],[TC]])</f>
        <v>593.03597311671456</v>
      </c>
      <c r="X1018" s="16">
        <f>IFERROR(IF(datos_arg[[#This Row],[Moneda]]="USD",datos_arg[[#This Row],[Monto]],datos_arg[[#This Row],[Monto]]/datos_arg[[#This Row],[TC]]),0)</f>
        <v>7.752104223747903</v>
      </c>
      <c r="Y1018" s="14"/>
    </row>
    <row r="1019" spans="1:25" ht="15" customHeight="1" x14ac:dyDescent="0.25">
      <c r="A1019" s="14">
        <f t="shared" si="15"/>
        <v>1016</v>
      </c>
      <c r="B1019" s="1">
        <v>43861</v>
      </c>
      <c r="C1019" s="18">
        <f>+YEAR(datos_arg[[#This Row],[Fecha]])</f>
        <v>2020</v>
      </c>
      <c r="D1019" s="18">
        <f>+MONTH(datos_arg[[#This Row],[Fecha]])</f>
        <v>1</v>
      </c>
      <c r="E1019" s="14" t="s">
        <v>1015</v>
      </c>
      <c r="F1019" s="14" t="s">
        <v>403</v>
      </c>
      <c r="G1019" s="14" t="s">
        <v>5383</v>
      </c>
      <c r="H1019" s="14" t="s">
        <v>1024</v>
      </c>
      <c r="I1019" s="14" t="s">
        <v>7132</v>
      </c>
      <c r="J1019" s="14" t="s">
        <v>425</v>
      </c>
      <c r="K1019" s="14" t="s">
        <v>422</v>
      </c>
      <c r="L1019" s="14" t="s">
        <v>425</v>
      </c>
      <c r="M1019" s="14" t="s">
        <v>815</v>
      </c>
      <c r="N1019" s="14" t="s">
        <v>1081</v>
      </c>
      <c r="O1019" s="14" t="s">
        <v>1035</v>
      </c>
      <c r="P1019" s="14" t="s">
        <v>5400</v>
      </c>
      <c r="Q1019" s="14">
        <v>1</v>
      </c>
      <c r="R1019" s="14" t="s">
        <v>5383</v>
      </c>
      <c r="S1019" s="14" t="s">
        <v>439</v>
      </c>
      <c r="T1019" s="35">
        <v>1141.9829586897645</v>
      </c>
      <c r="U1019" s="14" t="s">
        <v>4</v>
      </c>
      <c r="V1019" s="14">
        <v>76.5</v>
      </c>
      <c r="W1019" s="16">
        <f>+IF(datos_arg[[#This Row],[Moneda]]="ARS",datos_arg[[#This Row],[Monto]],datos_arg[[#This Row],[Monto]]*datos_arg[[#This Row],[TC]])</f>
        <v>1141.9829586897645</v>
      </c>
      <c r="X1019" s="16">
        <f>IFERROR(IF(datos_arg[[#This Row],[Moneda]]="USD",datos_arg[[#This Row],[Monto]],datos_arg[[#This Row],[Monto]]/datos_arg[[#This Row],[TC]]),0)</f>
        <v>14.927881812938098</v>
      </c>
      <c r="Y1019" s="14"/>
    </row>
    <row r="1020" spans="1:25" ht="15" customHeight="1" x14ac:dyDescent="0.25">
      <c r="A1020" s="14">
        <f t="shared" si="15"/>
        <v>1017</v>
      </c>
      <c r="B1020" s="1">
        <v>43861</v>
      </c>
      <c r="C1020" s="18">
        <f>+YEAR(datos_arg[[#This Row],[Fecha]])</f>
        <v>2020</v>
      </c>
      <c r="D1020" s="18">
        <f>+MONTH(datos_arg[[#This Row],[Fecha]])</f>
        <v>1</v>
      </c>
      <c r="E1020" s="14" t="s">
        <v>5358</v>
      </c>
      <c r="F1020" s="14" t="s">
        <v>85</v>
      </c>
      <c r="G1020" s="14"/>
      <c r="H1020" s="14" t="s">
        <v>1024</v>
      </c>
      <c r="I1020" s="14" t="s">
        <v>7132</v>
      </c>
      <c r="J1020" s="14" t="s">
        <v>425</v>
      </c>
      <c r="K1020" s="14" t="s">
        <v>422</v>
      </c>
      <c r="L1020" s="14" t="s">
        <v>425</v>
      </c>
      <c r="M1020" s="14" t="s">
        <v>1100</v>
      </c>
      <c r="N1020" s="14" t="s">
        <v>1081</v>
      </c>
      <c r="O1020" s="14" t="s">
        <v>1036</v>
      </c>
      <c r="P1020" s="14" t="s">
        <v>5400</v>
      </c>
      <c r="Q1020" s="14">
        <v>2</v>
      </c>
      <c r="R1020" s="14" t="s">
        <v>85</v>
      </c>
      <c r="S1020" s="14" t="s">
        <v>439</v>
      </c>
      <c r="T1020" s="35">
        <v>7466.7717852340929</v>
      </c>
      <c r="U1020" s="14" t="s">
        <v>4</v>
      </c>
      <c r="V1020" s="14">
        <v>76.5</v>
      </c>
      <c r="W1020" s="16">
        <f>+IF(datos_arg[[#This Row],[Moneda]]="ARS",datos_arg[[#This Row],[Monto]],datos_arg[[#This Row],[Monto]]*datos_arg[[#This Row],[TC]])</f>
        <v>7466.7717852340929</v>
      </c>
      <c r="X1020" s="16">
        <f>IFERROR(IF(datos_arg[[#This Row],[Moneda]]="USD",datos_arg[[#This Row],[Monto]],datos_arg[[#This Row],[Monto]]/datos_arg[[#This Row],[TC]]),0)</f>
        <v>97.604859937700567</v>
      </c>
      <c r="Y1020" s="14"/>
    </row>
    <row r="1021" spans="1:25" ht="15" customHeight="1" x14ac:dyDescent="0.25">
      <c r="A1021" s="14">
        <f t="shared" si="15"/>
        <v>1018</v>
      </c>
      <c r="B1021" s="1">
        <v>43861</v>
      </c>
      <c r="C1021" s="18">
        <f>+YEAR(datos_arg[[#This Row],[Fecha]])</f>
        <v>2020</v>
      </c>
      <c r="D1021" s="18">
        <f>+MONTH(datos_arg[[#This Row],[Fecha]])</f>
        <v>1</v>
      </c>
      <c r="E1021" s="14" t="s">
        <v>5358</v>
      </c>
      <c r="F1021" s="14" t="s">
        <v>85</v>
      </c>
      <c r="G1021" s="14"/>
      <c r="H1021" s="14" t="s">
        <v>1024</v>
      </c>
      <c r="I1021" s="14" t="s">
        <v>7132</v>
      </c>
      <c r="J1021" s="14" t="s">
        <v>425</v>
      </c>
      <c r="K1021" s="14" t="s">
        <v>422</v>
      </c>
      <c r="L1021" s="14" t="s">
        <v>422</v>
      </c>
      <c r="M1021" s="14" t="s">
        <v>1101</v>
      </c>
      <c r="N1021" s="14" t="s">
        <v>1081</v>
      </c>
      <c r="O1021" s="14" t="s">
        <v>1037</v>
      </c>
      <c r="P1021" s="14" t="s">
        <v>5400</v>
      </c>
      <c r="Q1021" s="14">
        <v>1</v>
      </c>
      <c r="R1021" s="14" t="s">
        <v>85</v>
      </c>
      <c r="S1021" s="14" t="s">
        <v>439</v>
      </c>
      <c r="T1021" s="35">
        <v>2789.5587855284402</v>
      </c>
      <c r="U1021" s="14" t="s">
        <v>4</v>
      </c>
      <c r="V1021" s="14">
        <v>76.5</v>
      </c>
      <c r="W1021" s="16">
        <f>+IF(datos_arg[[#This Row],[Moneda]]="ARS",datos_arg[[#This Row],[Monto]],datos_arg[[#This Row],[Monto]]*datos_arg[[#This Row],[TC]])</f>
        <v>2789.5587855284402</v>
      </c>
      <c r="X1021" s="16">
        <f>IFERROR(IF(datos_arg[[#This Row],[Moneda]]="USD",datos_arg[[#This Row],[Monto]],datos_arg[[#This Row],[Monto]]/datos_arg[[#This Row],[TC]]),0)</f>
        <v>36.464820725861962</v>
      </c>
      <c r="Y1021" s="14"/>
    </row>
    <row r="1022" spans="1:25" ht="15" customHeight="1" x14ac:dyDescent="0.25">
      <c r="A1022" s="14">
        <f t="shared" si="15"/>
        <v>1019</v>
      </c>
      <c r="B1022" s="1">
        <v>43861</v>
      </c>
      <c r="C1022" s="18">
        <f>+YEAR(datos_arg[[#This Row],[Fecha]])</f>
        <v>2020</v>
      </c>
      <c r="D1022" s="18">
        <f>+MONTH(datos_arg[[#This Row],[Fecha]])</f>
        <v>1</v>
      </c>
      <c r="E1022" s="14" t="s">
        <v>1015</v>
      </c>
      <c r="F1022" s="14" t="s">
        <v>403</v>
      </c>
      <c r="G1022" s="14" t="s">
        <v>5383</v>
      </c>
      <c r="H1022" s="14" t="s">
        <v>1024</v>
      </c>
      <c r="I1022" s="14" t="s">
        <v>7132</v>
      </c>
      <c r="J1022" s="14" t="s">
        <v>425</v>
      </c>
      <c r="K1022" s="14" t="s">
        <v>422</v>
      </c>
      <c r="L1022" s="14" t="s">
        <v>425</v>
      </c>
      <c r="M1022" s="14" t="s">
        <v>943</v>
      </c>
      <c r="N1022" s="14" t="s">
        <v>1081</v>
      </c>
      <c r="O1022" s="14" t="s">
        <v>1038</v>
      </c>
      <c r="P1022" s="14" t="s">
        <v>5400</v>
      </c>
      <c r="Q1022" s="14">
        <v>1</v>
      </c>
      <c r="R1022" s="14" t="s">
        <v>5383</v>
      </c>
      <c r="S1022" s="14" t="s">
        <v>439</v>
      </c>
      <c r="T1022" s="35">
        <v>193.26595237062415</v>
      </c>
      <c r="U1022" s="14" t="s">
        <v>4</v>
      </c>
      <c r="V1022" s="14">
        <v>76.5</v>
      </c>
      <c r="W1022" s="16">
        <f>+IF(datos_arg[[#This Row],[Moneda]]="ARS",datos_arg[[#This Row],[Monto]],datos_arg[[#This Row],[Monto]]*datos_arg[[#This Row],[TC]])</f>
        <v>193.26595237062415</v>
      </c>
      <c r="X1022" s="16">
        <f>IFERROR(IF(datos_arg[[#This Row],[Moneda]]="USD",datos_arg[[#This Row],[Monto]],datos_arg[[#This Row],[Monto]]/datos_arg[[#This Row],[TC]]),0)</f>
        <v>2.5263523185702503</v>
      </c>
      <c r="Y1022" s="14"/>
    </row>
    <row r="1023" spans="1:25" ht="15" customHeight="1" x14ac:dyDescent="0.25">
      <c r="A1023" s="14">
        <f t="shared" si="15"/>
        <v>1020</v>
      </c>
      <c r="B1023" s="1">
        <v>43861</v>
      </c>
      <c r="C1023" s="18">
        <f>+YEAR(datos_arg[[#This Row],[Fecha]])</f>
        <v>2020</v>
      </c>
      <c r="D1023" s="18">
        <f>+MONTH(datos_arg[[#This Row],[Fecha]])</f>
        <v>1</v>
      </c>
      <c r="E1023" s="14" t="s">
        <v>5358</v>
      </c>
      <c r="F1023" s="14" t="s">
        <v>85</v>
      </c>
      <c r="G1023" s="14"/>
      <c r="H1023" s="14" t="s">
        <v>1024</v>
      </c>
      <c r="I1023" s="14" t="s">
        <v>7132</v>
      </c>
      <c r="J1023" s="14" t="s">
        <v>425</v>
      </c>
      <c r="K1023" s="14" t="s">
        <v>422</v>
      </c>
      <c r="L1023" s="14" t="s">
        <v>425</v>
      </c>
      <c r="M1023" s="14" t="s">
        <v>688</v>
      </c>
      <c r="N1023" s="14" t="s">
        <v>1081</v>
      </c>
      <c r="O1023" s="14" t="s">
        <v>1102</v>
      </c>
      <c r="P1023" s="14" t="s">
        <v>5400</v>
      </c>
      <c r="Q1023" s="14">
        <v>2</v>
      </c>
      <c r="R1023" s="14" t="s">
        <v>85</v>
      </c>
      <c r="S1023" s="14" t="s">
        <v>439</v>
      </c>
      <c r="T1023" s="35">
        <v>1976.5113319983261</v>
      </c>
      <c r="U1023" s="14" t="s">
        <v>4</v>
      </c>
      <c r="V1023" s="14">
        <v>76.5</v>
      </c>
      <c r="W1023" s="16">
        <f>+IF(datos_arg[[#This Row],[Moneda]]="ARS",datos_arg[[#This Row],[Monto]],datos_arg[[#This Row],[Monto]]*datos_arg[[#This Row],[TC]])</f>
        <v>1976.5113319983261</v>
      </c>
      <c r="X1023" s="16">
        <f>IFERROR(IF(datos_arg[[#This Row],[Moneda]]="USD",datos_arg[[#This Row],[Monto]],datos_arg[[#This Row],[Monto]]/datos_arg[[#This Row],[TC]]),0)</f>
        <v>25.836749437886617</v>
      </c>
      <c r="Y1023" s="14"/>
    </row>
    <row r="1024" spans="1:25" ht="15" customHeight="1" x14ac:dyDescent="0.25">
      <c r="A1024" s="14">
        <f t="shared" si="15"/>
        <v>1021</v>
      </c>
      <c r="B1024" s="1">
        <v>43861</v>
      </c>
      <c r="C1024" s="18">
        <f>+YEAR(datos_arg[[#This Row],[Fecha]])</f>
        <v>2020</v>
      </c>
      <c r="D1024" s="18">
        <f>+MONTH(datos_arg[[#This Row],[Fecha]])</f>
        <v>1</v>
      </c>
      <c r="E1024" s="14" t="s">
        <v>5358</v>
      </c>
      <c r="F1024" s="14" t="s">
        <v>85</v>
      </c>
      <c r="G1024" s="14"/>
      <c r="H1024" s="14" t="s">
        <v>1024</v>
      </c>
      <c r="I1024" s="14" t="s">
        <v>7132</v>
      </c>
      <c r="J1024" s="14" t="s">
        <v>425</v>
      </c>
      <c r="K1024" s="14" t="s">
        <v>422</v>
      </c>
      <c r="L1024" s="14" t="s">
        <v>422</v>
      </c>
      <c r="M1024" s="14" t="s">
        <v>1103</v>
      </c>
      <c r="N1024" s="14" t="s">
        <v>1081</v>
      </c>
      <c r="O1024" s="14" t="s">
        <v>1039</v>
      </c>
      <c r="P1024" s="14" t="s">
        <v>5400</v>
      </c>
      <c r="Q1024" s="14">
        <v>1</v>
      </c>
      <c r="R1024" s="14" t="s">
        <v>85</v>
      </c>
      <c r="S1024" s="14" t="s">
        <v>439</v>
      </c>
      <c r="T1024" s="35">
        <v>808.17512313302996</v>
      </c>
      <c r="U1024" s="14" t="s">
        <v>4</v>
      </c>
      <c r="V1024" s="14">
        <v>76.5</v>
      </c>
      <c r="W1024" s="16">
        <f>+IF(datos_arg[[#This Row],[Moneda]]="ARS",datos_arg[[#This Row],[Monto]],datos_arg[[#This Row],[Monto]]*datos_arg[[#This Row],[TC]])</f>
        <v>808.17512313302996</v>
      </c>
      <c r="X1024" s="16">
        <f>IFERROR(IF(datos_arg[[#This Row],[Moneda]]="USD",datos_arg[[#This Row],[Monto]],datos_arg[[#This Row],[Monto]]/datos_arg[[#This Row],[TC]]),0)</f>
        <v>10.564380694549412</v>
      </c>
      <c r="Y1024" s="14"/>
    </row>
    <row r="1025" spans="1:25" ht="15" customHeight="1" x14ac:dyDescent="0.25">
      <c r="A1025" s="14">
        <f t="shared" si="15"/>
        <v>1022</v>
      </c>
      <c r="B1025" s="1">
        <v>43861</v>
      </c>
      <c r="C1025" s="18">
        <f>+YEAR(datos_arg[[#This Row],[Fecha]])</f>
        <v>2020</v>
      </c>
      <c r="D1025" s="18">
        <f>+MONTH(datos_arg[[#This Row],[Fecha]])</f>
        <v>1</v>
      </c>
      <c r="E1025" s="14" t="s">
        <v>5358</v>
      </c>
      <c r="F1025" s="14" t="s">
        <v>85</v>
      </c>
      <c r="G1025" s="14"/>
      <c r="H1025" s="14" t="s">
        <v>1024</v>
      </c>
      <c r="I1025" s="14" t="s">
        <v>7132</v>
      </c>
      <c r="J1025" s="14" t="s">
        <v>425</v>
      </c>
      <c r="K1025" s="14" t="s">
        <v>422</v>
      </c>
      <c r="L1025" s="14" t="s">
        <v>422</v>
      </c>
      <c r="M1025" s="14" t="s">
        <v>1103</v>
      </c>
      <c r="N1025" s="14" t="s">
        <v>1081</v>
      </c>
      <c r="O1025" s="14" t="s">
        <v>1040</v>
      </c>
      <c r="P1025" s="14" t="s">
        <v>5400</v>
      </c>
      <c r="Q1025" s="14">
        <v>2</v>
      </c>
      <c r="R1025" s="14" t="s">
        <v>85</v>
      </c>
      <c r="S1025" s="14" t="s">
        <v>439</v>
      </c>
      <c r="T1025" s="35">
        <v>685.20207339727403</v>
      </c>
      <c r="U1025" s="14" t="s">
        <v>4</v>
      </c>
      <c r="V1025" s="14">
        <v>76.5</v>
      </c>
      <c r="W1025" s="16">
        <f>+IF(datos_arg[[#This Row],[Moneda]]="ARS",datos_arg[[#This Row],[Monto]],datos_arg[[#This Row],[Monto]]*datos_arg[[#This Row],[TC]])</f>
        <v>685.20207339727403</v>
      </c>
      <c r="X1025" s="16">
        <f>IFERROR(IF(datos_arg[[#This Row],[Moneda]]="USD",datos_arg[[#This Row],[Monto]],datos_arg[[#This Row],[Monto]]/datos_arg[[#This Row],[TC]]),0)</f>
        <v>8.9568898483303787</v>
      </c>
      <c r="Y1025" s="14"/>
    </row>
    <row r="1026" spans="1:25" ht="15" customHeight="1" x14ac:dyDescent="0.25">
      <c r="A1026" s="14">
        <f t="shared" si="15"/>
        <v>1023</v>
      </c>
      <c r="B1026" s="1">
        <v>43861</v>
      </c>
      <c r="C1026" s="18">
        <f>+YEAR(datos_arg[[#This Row],[Fecha]])</f>
        <v>2020</v>
      </c>
      <c r="D1026" s="18">
        <f>+MONTH(datos_arg[[#This Row],[Fecha]])</f>
        <v>1</v>
      </c>
      <c r="E1026" s="14" t="s">
        <v>5358</v>
      </c>
      <c r="F1026" s="14" t="s">
        <v>85</v>
      </c>
      <c r="G1026" s="14"/>
      <c r="H1026" s="14" t="s">
        <v>1024</v>
      </c>
      <c r="I1026" s="14" t="s">
        <v>7132</v>
      </c>
      <c r="J1026" s="14" t="s">
        <v>425</v>
      </c>
      <c r="K1026" s="14" t="s">
        <v>422</v>
      </c>
      <c r="L1026" s="14" t="s">
        <v>422</v>
      </c>
      <c r="M1026" s="14" t="s">
        <v>1103</v>
      </c>
      <c r="N1026" s="14" t="s">
        <v>1081</v>
      </c>
      <c r="O1026" s="14" t="s">
        <v>1041</v>
      </c>
      <c r="P1026" s="14" t="s">
        <v>5400</v>
      </c>
      <c r="Q1026" s="14">
        <v>1</v>
      </c>
      <c r="R1026" s="14" t="s">
        <v>85</v>
      </c>
      <c r="S1026" s="14" t="s">
        <v>439</v>
      </c>
      <c r="T1026" s="35">
        <v>465.58287085111817</v>
      </c>
      <c r="U1026" s="14" t="s">
        <v>4</v>
      </c>
      <c r="V1026" s="14">
        <v>76.5</v>
      </c>
      <c r="W1026" s="16">
        <f>+IF(datos_arg[[#This Row],[Moneda]]="ARS",datos_arg[[#This Row],[Monto]],datos_arg[[#This Row],[Monto]]*datos_arg[[#This Row],[TC]])</f>
        <v>465.58287085111817</v>
      </c>
      <c r="X1026" s="16">
        <f>IFERROR(IF(datos_arg[[#This Row],[Moneda]]="USD",datos_arg[[#This Row],[Monto]],datos_arg[[#This Row],[Monto]]/datos_arg[[#This Row],[TC]]),0)</f>
        <v>6.0860505993610214</v>
      </c>
      <c r="Y1026" s="14"/>
    </row>
    <row r="1027" spans="1:25" ht="15" customHeight="1" x14ac:dyDescent="0.25">
      <c r="A1027" s="14">
        <f t="shared" si="15"/>
        <v>1024</v>
      </c>
      <c r="B1027" s="1">
        <v>43861</v>
      </c>
      <c r="C1027" s="18">
        <f>+YEAR(datos_arg[[#This Row],[Fecha]])</f>
        <v>2020</v>
      </c>
      <c r="D1027" s="18">
        <f>+MONTH(datos_arg[[#This Row],[Fecha]])</f>
        <v>1</v>
      </c>
      <c r="E1027" s="14" t="s">
        <v>5358</v>
      </c>
      <c r="F1027" s="14" t="s">
        <v>85</v>
      </c>
      <c r="G1027" s="14"/>
      <c r="H1027" s="14" t="s">
        <v>1024</v>
      </c>
      <c r="I1027" s="14" t="s">
        <v>7132</v>
      </c>
      <c r="J1027" s="14" t="s">
        <v>425</v>
      </c>
      <c r="K1027" s="14" t="s">
        <v>422</v>
      </c>
      <c r="L1027" s="14" t="s">
        <v>422</v>
      </c>
      <c r="M1027" s="14" t="s">
        <v>1084</v>
      </c>
      <c r="N1027" s="14" t="s">
        <v>1081</v>
      </c>
      <c r="O1027" s="14" t="s">
        <v>1042</v>
      </c>
      <c r="P1027" s="14" t="s">
        <v>5400</v>
      </c>
      <c r="Q1027" s="14">
        <v>2</v>
      </c>
      <c r="R1027" s="14" t="s">
        <v>85</v>
      </c>
      <c r="S1027" s="14" t="s">
        <v>439</v>
      </c>
      <c r="T1027" s="35">
        <v>834.51958889183641</v>
      </c>
      <c r="U1027" s="14" t="s">
        <v>4</v>
      </c>
      <c r="V1027" s="14">
        <v>76.5</v>
      </c>
      <c r="W1027" s="16">
        <f>+IF(datos_arg[[#This Row],[Moneda]]="ARS",datos_arg[[#This Row],[Monto]],datos_arg[[#This Row],[Monto]]*datos_arg[[#This Row],[TC]])</f>
        <v>834.51958889183641</v>
      </c>
      <c r="X1027" s="16">
        <f>IFERROR(IF(datos_arg[[#This Row],[Moneda]]="USD",datos_arg[[#This Row],[Monto]],datos_arg[[#This Row],[Monto]]/datos_arg[[#This Row],[TC]]),0)</f>
        <v>10.908752795971719</v>
      </c>
      <c r="Y1027" s="14"/>
    </row>
    <row r="1028" spans="1:25" ht="15" customHeight="1" x14ac:dyDescent="0.25">
      <c r="A1028" s="14">
        <f t="shared" si="15"/>
        <v>1025</v>
      </c>
      <c r="B1028" s="1">
        <v>43861</v>
      </c>
      <c r="C1028" s="18">
        <f>+YEAR(datos_arg[[#This Row],[Fecha]])</f>
        <v>2020</v>
      </c>
      <c r="D1028" s="18">
        <f>+MONTH(datos_arg[[#This Row],[Fecha]])</f>
        <v>1</v>
      </c>
      <c r="E1028" s="14" t="s">
        <v>5358</v>
      </c>
      <c r="F1028" s="14" t="s">
        <v>85</v>
      </c>
      <c r="G1028" s="14"/>
      <c r="H1028" s="14" t="s">
        <v>1024</v>
      </c>
      <c r="I1028" s="14" t="s">
        <v>7132</v>
      </c>
      <c r="J1028" s="14" t="s">
        <v>425</v>
      </c>
      <c r="K1028" s="14" t="s">
        <v>422</v>
      </c>
      <c r="L1028" s="14" t="s">
        <v>422</v>
      </c>
      <c r="M1028" s="14" t="s">
        <v>1103</v>
      </c>
      <c r="N1028" s="14" t="s">
        <v>1081</v>
      </c>
      <c r="O1028" s="14" t="s">
        <v>1043</v>
      </c>
      <c r="P1028" s="14" t="s">
        <v>5400</v>
      </c>
      <c r="Q1028" s="14">
        <v>1</v>
      </c>
      <c r="R1028" s="14" t="s">
        <v>85</v>
      </c>
      <c r="S1028" s="14" t="s">
        <v>439</v>
      </c>
      <c r="T1028" s="35">
        <v>1098.0608750638785</v>
      </c>
      <c r="U1028" s="14" t="s">
        <v>4</v>
      </c>
      <c r="V1028" s="14">
        <v>76.5</v>
      </c>
      <c r="W1028" s="16">
        <f>+IF(datos_arg[[#This Row],[Moneda]]="ARS",datos_arg[[#This Row],[Monto]],datos_arg[[#This Row],[Monto]]*datos_arg[[#This Row],[TC]])</f>
        <v>1098.0608750638785</v>
      </c>
      <c r="X1028" s="16">
        <f>IFERROR(IF(datos_arg[[#This Row],[Moneda]]="USD",datos_arg[[#This Row],[Monto]],datos_arg[[#This Row],[Monto]]/datos_arg[[#This Row],[TC]]),0)</f>
        <v>14.353736928939588</v>
      </c>
      <c r="Y1028" s="14"/>
    </row>
    <row r="1029" spans="1:25" ht="15" customHeight="1" x14ac:dyDescent="0.25">
      <c r="A1029" s="14">
        <f t="shared" si="15"/>
        <v>1026</v>
      </c>
      <c r="B1029" s="1">
        <v>43861</v>
      </c>
      <c r="C1029" s="18">
        <f>+YEAR(datos_arg[[#This Row],[Fecha]])</f>
        <v>2020</v>
      </c>
      <c r="D1029" s="18">
        <f>+MONTH(datos_arg[[#This Row],[Fecha]])</f>
        <v>1</v>
      </c>
      <c r="E1029" s="14" t="s">
        <v>5358</v>
      </c>
      <c r="F1029" s="14" t="s">
        <v>85</v>
      </c>
      <c r="G1029" s="14"/>
      <c r="H1029" s="14" t="s">
        <v>1024</v>
      </c>
      <c r="I1029" s="14" t="s">
        <v>7132</v>
      </c>
      <c r="J1029" s="14" t="s">
        <v>425</v>
      </c>
      <c r="K1029" s="14" t="s">
        <v>422</v>
      </c>
      <c r="L1029" s="14" t="s">
        <v>422</v>
      </c>
      <c r="M1029" s="14" t="s">
        <v>1104</v>
      </c>
      <c r="N1029" s="14" t="s">
        <v>1081</v>
      </c>
      <c r="O1029" s="14" t="s">
        <v>1044</v>
      </c>
      <c r="P1029" s="14" t="s">
        <v>5400</v>
      </c>
      <c r="Q1029" s="14">
        <v>1</v>
      </c>
      <c r="R1029" s="14" t="s">
        <v>85</v>
      </c>
      <c r="S1029" s="14" t="s">
        <v>439</v>
      </c>
      <c r="T1029" s="35">
        <v>3689.4550245744349</v>
      </c>
      <c r="U1029" s="14" t="s">
        <v>4</v>
      </c>
      <c r="V1029" s="14">
        <v>76.5</v>
      </c>
      <c r="W1029" s="16">
        <f>+IF(datos_arg[[#This Row],[Moneda]]="ARS",datos_arg[[#This Row],[Monto]],datos_arg[[#This Row],[Monto]]*datos_arg[[#This Row],[TC]])</f>
        <v>3689.4550245744349</v>
      </c>
      <c r="X1029" s="16">
        <f>IFERROR(IF(datos_arg[[#This Row],[Moneda]]="USD",datos_arg[[#This Row],[Monto]],datos_arg[[#This Row],[Monto]]/datos_arg[[#This Row],[TC]]),0)</f>
        <v>48.228170255874964</v>
      </c>
      <c r="Y1029" s="14"/>
    </row>
    <row r="1030" spans="1:25" ht="15" customHeight="1" x14ac:dyDescent="0.25">
      <c r="A1030" s="14">
        <f t="shared" ref="A1030:A1093" si="16">+A1029+1</f>
        <v>1027</v>
      </c>
      <c r="B1030" s="1">
        <v>43861</v>
      </c>
      <c r="C1030" s="18">
        <f>+YEAR(datos_arg[[#This Row],[Fecha]])</f>
        <v>2020</v>
      </c>
      <c r="D1030" s="18">
        <f>+MONTH(datos_arg[[#This Row],[Fecha]])</f>
        <v>1</v>
      </c>
      <c r="E1030" s="14" t="s">
        <v>1015</v>
      </c>
      <c r="F1030" s="14" t="s">
        <v>403</v>
      </c>
      <c r="G1030" s="14" t="s">
        <v>5383</v>
      </c>
      <c r="H1030" s="14" t="s">
        <v>1024</v>
      </c>
      <c r="I1030" s="14" t="s">
        <v>7132</v>
      </c>
      <c r="J1030" s="14" t="s">
        <v>425</v>
      </c>
      <c r="K1030" s="14" t="s">
        <v>422</v>
      </c>
      <c r="L1030" s="14" t="s">
        <v>422</v>
      </c>
      <c r="M1030" s="14" t="s">
        <v>1105</v>
      </c>
      <c r="N1030" s="14" t="s">
        <v>1081</v>
      </c>
      <c r="O1030" s="14" t="s">
        <v>1045</v>
      </c>
      <c r="P1030" s="14" t="s">
        <v>5400</v>
      </c>
      <c r="Q1030" s="14">
        <v>1</v>
      </c>
      <c r="R1030" s="14" t="s">
        <v>5383</v>
      </c>
      <c r="S1030" s="14" t="s">
        <v>439</v>
      </c>
      <c r="T1030" s="35">
        <v>417.26857886264338</v>
      </c>
      <c r="U1030" s="14" t="s">
        <v>4</v>
      </c>
      <c r="V1030" s="14">
        <v>76.5</v>
      </c>
      <c r="W1030" s="16">
        <f>+IF(datos_arg[[#This Row],[Moneda]]="ARS",datos_arg[[#This Row],[Monto]],datos_arg[[#This Row],[Monto]]*datos_arg[[#This Row],[TC]])</f>
        <v>417.26857886264338</v>
      </c>
      <c r="X1030" s="16">
        <f>IFERROR(IF(datos_arg[[#This Row],[Moneda]]="USD",datos_arg[[#This Row],[Monto]],datos_arg[[#This Row],[Monto]]/datos_arg[[#This Row],[TC]]),0)</f>
        <v>5.4544912269626584</v>
      </c>
      <c r="Y1030" s="14"/>
    </row>
    <row r="1031" spans="1:25" ht="15" customHeight="1" x14ac:dyDescent="0.25">
      <c r="A1031" s="14">
        <f t="shared" si="16"/>
        <v>1028</v>
      </c>
      <c r="B1031" s="1">
        <v>43861</v>
      </c>
      <c r="C1031" s="18">
        <f>+YEAR(datos_arg[[#This Row],[Fecha]])</f>
        <v>2020</v>
      </c>
      <c r="D1031" s="18">
        <f>+MONTH(datos_arg[[#This Row],[Fecha]])</f>
        <v>1</v>
      </c>
      <c r="E1031" s="14" t="s">
        <v>5358</v>
      </c>
      <c r="F1031" s="14" t="s">
        <v>85</v>
      </c>
      <c r="G1031" s="14"/>
      <c r="H1031" s="14" t="s">
        <v>1024</v>
      </c>
      <c r="I1031" s="14" t="s">
        <v>7132</v>
      </c>
      <c r="J1031" s="14" t="s">
        <v>425</v>
      </c>
      <c r="K1031" s="14" t="s">
        <v>422</v>
      </c>
      <c r="L1031" s="14" t="s">
        <v>425</v>
      </c>
      <c r="M1031" s="14" t="s">
        <v>1106</v>
      </c>
      <c r="N1031" s="14" t="s">
        <v>1081</v>
      </c>
      <c r="O1031" s="14" t="s">
        <v>1046</v>
      </c>
      <c r="P1031" s="14" t="s">
        <v>5400</v>
      </c>
      <c r="Q1031" s="14">
        <v>2</v>
      </c>
      <c r="R1031" s="14" t="s">
        <v>85</v>
      </c>
      <c r="S1031" s="14" t="s">
        <v>439</v>
      </c>
      <c r="T1031" s="35">
        <v>4480.0700986738357</v>
      </c>
      <c r="U1031" s="14" t="s">
        <v>4</v>
      </c>
      <c r="V1031" s="14">
        <v>76.5</v>
      </c>
      <c r="W1031" s="16">
        <f>+IF(datos_arg[[#This Row],[Moneda]]="ARS",datos_arg[[#This Row],[Monto]],datos_arg[[#This Row],[Monto]]*datos_arg[[#This Row],[TC]])</f>
        <v>4480.0700986738357</v>
      </c>
      <c r="X1031" s="16">
        <f>IFERROR(IF(datos_arg[[#This Row],[Moneda]]="USD",datos_arg[[#This Row],[Monto]],datos_arg[[#This Row],[Monto]]/datos_arg[[#This Row],[TC]]),0)</f>
        <v>58.563007825801776</v>
      </c>
      <c r="Y1031" s="14"/>
    </row>
    <row r="1032" spans="1:25" ht="15" customHeight="1" x14ac:dyDescent="0.25">
      <c r="A1032" s="14">
        <f t="shared" si="16"/>
        <v>1029</v>
      </c>
      <c r="B1032" s="1">
        <v>43861</v>
      </c>
      <c r="C1032" s="18">
        <f>+YEAR(datos_arg[[#This Row],[Fecha]])</f>
        <v>2020</v>
      </c>
      <c r="D1032" s="18">
        <f>+MONTH(datos_arg[[#This Row],[Fecha]])</f>
        <v>1</v>
      </c>
      <c r="E1032" s="14" t="s">
        <v>5358</v>
      </c>
      <c r="F1032" s="14" t="s">
        <v>85</v>
      </c>
      <c r="G1032" s="14"/>
      <c r="H1032" s="14" t="s">
        <v>1024</v>
      </c>
      <c r="I1032" s="14" t="s">
        <v>7132</v>
      </c>
      <c r="J1032" s="14" t="s">
        <v>425</v>
      </c>
      <c r="K1032" s="14" t="s">
        <v>422</v>
      </c>
      <c r="L1032" s="14" t="s">
        <v>422</v>
      </c>
      <c r="M1032" s="14" t="s">
        <v>1103</v>
      </c>
      <c r="N1032" s="14" t="s">
        <v>1081</v>
      </c>
      <c r="O1032" s="14" t="s">
        <v>1047</v>
      </c>
      <c r="P1032" s="14" t="s">
        <v>5400</v>
      </c>
      <c r="Q1032" s="14">
        <v>1</v>
      </c>
      <c r="R1032" s="14" t="s">
        <v>85</v>
      </c>
      <c r="S1032" s="14" t="s">
        <v>439</v>
      </c>
      <c r="T1032" s="35">
        <v>1093.6686667012898</v>
      </c>
      <c r="U1032" s="14" t="s">
        <v>4</v>
      </c>
      <c r="V1032" s="14">
        <v>76.5</v>
      </c>
      <c r="W1032" s="16">
        <f>+IF(datos_arg[[#This Row],[Moneda]]="ARS",datos_arg[[#This Row],[Monto]],datos_arg[[#This Row],[Monto]]*datos_arg[[#This Row],[TC]])</f>
        <v>1093.6686667012898</v>
      </c>
      <c r="X1032" s="16">
        <f>IFERROR(IF(datos_arg[[#This Row],[Moneda]]="USD",datos_arg[[#This Row],[Monto]],datos_arg[[#This Row],[Monto]]/datos_arg[[#This Row],[TC]]),0)</f>
        <v>14.296322440539736</v>
      </c>
      <c r="Y1032" s="14"/>
    </row>
    <row r="1033" spans="1:25" ht="15" customHeight="1" x14ac:dyDescent="0.25">
      <c r="A1033" s="14">
        <f t="shared" si="16"/>
        <v>1030</v>
      </c>
      <c r="B1033" s="1">
        <v>43861</v>
      </c>
      <c r="C1033" s="18">
        <f>+YEAR(datos_arg[[#This Row],[Fecha]])</f>
        <v>2020</v>
      </c>
      <c r="D1033" s="18">
        <f>+MONTH(datos_arg[[#This Row],[Fecha]])</f>
        <v>1</v>
      </c>
      <c r="E1033" s="14" t="s">
        <v>5358</v>
      </c>
      <c r="F1033" s="14" t="s">
        <v>85</v>
      </c>
      <c r="G1033" s="14"/>
      <c r="H1033" s="14" t="s">
        <v>1024</v>
      </c>
      <c r="I1033" s="14" t="s">
        <v>7132</v>
      </c>
      <c r="J1033" s="14" t="s">
        <v>425</v>
      </c>
      <c r="K1033" s="14" t="s">
        <v>422</v>
      </c>
      <c r="L1033" s="14" t="s">
        <v>425</v>
      </c>
      <c r="M1033" s="14" t="s">
        <v>1106</v>
      </c>
      <c r="N1033" s="14" t="s">
        <v>1081</v>
      </c>
      <c r="O1033" s="14" t="s">
        <v>1048</v>
      </c>
      <c r="P1033" s="14" t="s">
        <v>5400</v>
      </c>
      <c r="Q1033" s="14">
        <v>2</v>
      </c>
      <c r="R1033" s="14" t="s">
        <v>85</v>
      </c>
      <c r="S1033" s="14" t="s">
        <v>439</v>
      </c>
      <c r="T1033" s="35">
        <v>3074.5634226454795</v>
      </c>
      <c r="U1033" s="14" t="s">
        <v>4</v>
      </c>
      <c r="V1033" s="14">
        <v>76.5</v>
      </c>
      <c r="W1033" s="16">
        <f>+IF(datos_arg[[#This Row],[Moneda]]="ARS",datos_arg[[#This Row],[Monto]],datos_arg[[#This Row],[Monto]]*datos_arg[[#This Row],[TC]])</f>
        <v>3074.5634226454795</v>
      </c>
      <c r="X1033" s="16">
        <f>IFERROR(IF(datos_arg[[#This Row],[Moneda]]="USD",datos_arg[[#This Row],[Monto]],datos_arg[[#This Row],[Monto]]/datos_arg[[#This Row],[TC]]),0)</f>
        <v>40.190371537849408</v>
      </c>
      <c r="Y1033" s="14"/>
    </row>
    <row r="1034" spans="1:25" ht="15" customHeight="1" x14ac:dyDescent="0.25">
      <c r="A1034" s="14">
        <f t="shared" si="16"/>
        <v>1031</v>
      </c>
      <c r="B1034" s="1">
        <v>43861</v>
      </c>
      <c r="C1034" s="18">
        <f>+YEAR(datos_arg[[#This Row],[Fecha]])</f>
        <v>2020</v>
      </c>
      <c r="D1034" s="18">
        <f>+MONTH(datos_arg[[#This Row],[Fecha]])</f>
        <v>1</v>
      </c>
      <c r="E1034" s="14" t="s">
        <v>1015</v>
      </c>
      <c r="F1034" s="14" t="s">
        <v>403</v>
      </c>
      <c r="G1034" s="14" t="s">
        <v>5383</v>
      </c>
      <c r="H1034" s="14" t="s">
        <v>1024</v>
      </c>
      <c r="I1034" s="14" t="s">
        <v>7132</v>
      </c>
      <c r="J1034" s="14" t="s">
        <v>425</v>
      </c>
      <c r="K1034" s="14" t="s">
        <v>422</v>
      </c>
      <c r="L1034" s="14" t="s">
        <v>422</v>
      </c>
      <c r="M1034" s="14" t="s">
        <v>1107</v>
      </c>
      <c r="N1034" s="14" t="s">
        <v>1081</v>
      </c>
      <c r="O1034" s="14" t="s">
        <v>1049</v>
      </c>
      <c r="P1034" s="14" t="s">
        <v>5400</v>
      </c>
      <c r="Q1034" s="14">
        <v>1</v>
      </c>
      <c r="R1034" s="14" t="s">
        <v>5383</v>
      </c>
      <c r="S1034" s="14" t="s">
        <v>439</v>
      </c>
      <c r="T1034" s="35">
        <v>263.54128617204196</v>
      </c>
      <c r="U1034" s="14" t="s">
        <v>4</v>
      </c>
      <c r="V1034" s="14">
        <v>76.5</v>
      </c>
      <c r="W1034" s="16">
        <f>+IF(datos_arg[[#This Row],[Moneda]]="ARS",datos_arg[[#This Row],[Monto]],datos_arg[[#This Row],[Monto]]*datos_arg[[#This Row],[TC]])</f>
        <v>263.54128617204196</v>
      </c>
      <c r="X1034" s="16">
        <f>IFERROR(IF(datos_arg[[#This Row],[Moneda]]="USD",datos_arg[[#This Row],[Monto]],datos_arg[[#This Row],[Monto]]/datos_arg[[#This Row],[TC]]),0)</f>
        <v>3.444984132967869</v>
      </c>
      <c r="Y1034" s="14"/>
    </row>
    <row r="1035" spans="1:25" ht="15" customHeight="1" x14ac:dyDescent="0.25">
      <c r="A1035" s="14">
        <f t="shared" si="16"/>
        <v>1032</v>
      </c>
      <c r="B1035" s="1">
        <v>43861</v>
      </c>
      <c r="C1035" s="18">
        <f>+YEAR(datos_arg[[#This Row],[Fecha]])</f>
        <v>2020</v>
      </c>
      <c r="D1035" s="18">
        <f>+MONTH(datos_arg[[#This Row],[Fecha]])</f>
        <v>1</v>
      </c>
      <c r="E1035" s="14" t="s">
        <v>1015</v>
      </c>
      <c r="F1035" s="14" t="s">
        <v>403</v>
      </c>
      <c r="G1035" s="14" t="s">
        <v>5383</v>
      </c>
      <c r="H1035" s="14" t="s">
        <v>1024</v>
      </c>
      <c r="I1035" s="14" t="s">
        <v>7132</v>
      </c>
      <c r="J1035" s="14" t="s">
        <v>425</v>
      </c>
      <c r="K1035" s="14" t="s">
        <v>422</v>
      </c>
      <c r="L1035" s="14" t="s">
        <v>422</v>
      </c>
      <c r="M1035" s="14" t="s">
        <v>1822</v>
      </c>
      <c r="N1035" s="14" t="s">
        <v>1081</v>
      </c>
      <c r="O1035" s="14" t="s">
        <v>1050</v>
      </c>
      <c r="P1035" s="14" t="s">
        <v>5400</v>
      </c>
      <c r="Q1035" s="14">
        <v>2</v>
      </c>
      <c r="R1035" s="14" t="s">
        <v>5383</v>
      </c>
      <c r="S1035" s="14" t="s">
        <v>439</v>
      </c>
      <c r="T1035" s="35">
        <v>210.84357023770377</v>
      </c>
      <c r="U1035" s="14" t="s">
        <v>4</v>
      </c>
      <c r="V1035" s="14">
        <v>76.5</v>
      </c>
      <c r="W1035" s="16">
        <f>+IF(datos_arg[[#This Row],[Moneda]]="ARS",datos_arg[[#This Row],[Monto]],datos_arg[[#This Row],[Monto]]*datos_arg[[#This Row],[TC]])</f>
        <v>210.84357023770377</v>
      </c>
      <c r="X1035" s="16">
        <f>IFERROR(IF(datos_arg[[#This Row],[Moneda]]="USD",datos_arg[[#This Row],[Monto]],datos_arg[[#This Row],[Monto]]/datos_arg[[#This Row],[TC]]),0)</f>
        <v>2.7561251011464547</v>
      </c>
      <c r="Y1035" s="14"/>
    </row>
    <row r="1036" spans="1:25" ht="15" customHeight="1" x14ac:dyDescent="0.25">
      <c r="A1036" s="14">
        <f t="shared" si="16"/>
        <v>1033</v>
      </c>
      <c r="B1036" s="1">
        <v>43861</v>
      </c>
      <c r="C1036" s="18">
        <f>+YEAR(datos_arg[[#This Row],[Fecha]])</f>
        <v>2020</v>
      </c>
      <c r="D1036" s="18">
        <f>+MONTH(datos_arg[[#This Row],[Fecha]])</f>
        <v>1</v>
      </c>
      <c r="E1036" s="14" t="s">
        <v>5358</v>
      </c>
      <c r="F1036" s="14" t="s">
        <v>85</v>
      </c>
      <c r="G1036" s="14"/>
      <c r="H1036" s="14" t="s">
        <v>1024</v>
      </c>
      <c r="I1036" s="14" t="s">
        <v>7132</v>
      </c>
      <c r="J1036" s="14" t="s">
        <v>425</v>
      </c>
      <c r="K1036" s="14" t="s">
        <v>422</v>
      </c>
      <c r="L1036" s="14" t="s">
        <v>425</v>
      </c>
      <c r="M1036" s="14" t="s">
        <v>941</v>
      </c>
      <c r="N1036" s="14" t="s">
        <v>1081</v>
      </c>
      <c r="O1036" s="14" t="s">
        <v>1051</v>
      </c>
      <c r="P1036" s="14" t="s">
        <v>5400</v>
      </c>
      <c r="Q1036" s="14">
        <v>1</v>
      </c>
      <c r="R1036" s="14" t="s">
        <v>85</v>
      </c>
      <c r="S1036" s="14" t="s">
        <v>439</v>
      </c>
      <c r="T1036" s="35">
        <v>966.29462418622006</v>
      </c>
      <c r="U1036" s="14" t="s">
        <v>4</v>
      </c>
      <c r="V1036" s="14">
        <v>76.5</v>
      </c>
      <c r="W1036" s="16">
        <f>+IF(datos_arg[[#This Row],[Moneda]]="ARS",datos_arg[[#This Row],[Monto]],datos_arg[[#This Row],[Monto]]*datos_arg[[#This Row],[TC]])</f>
        <v>966.29462418622006</v>
      </c>
      <c r="X1036" s="16">
        <f>IFERROR(IF(datos_arg[[#This Row],[Moneda]]="USD",datos_arg[[#This Row],[Monto]],datos_arg[[#This Row],[Monto]]/datos_arg[[#This Row],[TC]]),0)</f>
        <v>12.631302276944053</v>
      </c>
      <c r="Y1036" s="14"/>
    </row>
    <row r="1037" spans="1:25" ht="15" customHeight="1" x14ac:dyDescent="0.25">
      <c r="A1037" s="14">
        <f t="shared" si="16"/>
        <v>1034</v>
      </c>
      <c r="B1037" s="1">
        <v>43861</v>
      </c>
      <c r="C1037" s="18">
        <f>+YEAR(datos_arg[[#This Row],[Fecha]])</f>
        <v>2020</v>
      </c>
      <c r="D1037" s="18">
        <f>+MONTH(datos_arg[[#This Row],[Fecha]])</f>
        <v>1</v>
      </c>
      <c r="E1037" s="14" t="s">
        <v>5358</v>
      </c>
      <c r="F1037" s="14" t="s">
        <v>85</v>
      </c>
      <c r="G1037" s="14"/>
      <c r="H1037" s="14" t="s">
        <v>1024</v>
      </c>
      <c r="I1037" s="14" t="s">
        <v>7132</v>
      </c>
      <c r="J1037" s="14" t="s">
        <v>425</v>
      </c>
      <c r="K1037" s="14" t="s">
        <v>422</v>
      </c>
      <c r="L1037" s="14" t="s">
        <v>425</v>
      </c>
      <c r="M1037" s="14" t="s">
        <v>1108</v>
      </c>
      <c r="N1037" s="14" t="s">
        <v>1081</v>
      </c>
      <c r="O1037" s="14" t="s">
        <v>1052</v>
      </c>
      <c r="P1037" s="14" t="s">
        <v>5400</v>
      </c>
      <c r="Q1037" s="14">
        <v>1</v>
      </c>
      <c r="R1037" s="14" t="s">
        <v>85</v>
      </c>
      <c r="S1037" s="14" t="s">
        <v>439</v>
      </c>
      <c r="T1037" s="35">
        <v>562.21145482806764</v>
      </c>
      <c r="U1037" s="14" t="s">
        <v>4</v>
      </c>
      <c r="V1037" s="14">
        <v>76.5</v>
      </c>
      <c r="W1037" s="16">
        <f>+IF(datos_arg[[#This Row],[Moneda]]="ARS",datos_arg[[#This Row],[Monto]],datos_arg[[#This Row],[Monto]]*datos_arg[[#This Row],[TC]])</f>
        <v>562.21145482806764</v>
      </c>
      <c r="X1037" s="16">
        <f>IFERROR(IF(datos_arg[[#This Row],[Moneda]]="USD",datos_arg[[#This Row],[Monto]],datos_arg[[#This Row],[Monto]]/datos_arg[[#This Row],[TC]]),0)</f>
        <v>7.3491693441577466</v>
      </c>
      <c r="Y1037" s="14"/>
    </row>
    <row r="1038" spans="1:25" ht="15" customHeight="1" x14ac:dyDescent="0.25">
      <c r="A1038" s="14">
        <f t="shared" si="16"/>
        <v>1035</v>
      </c>
      <c r="B1038" s="1">
        <v>43861</v>
      </c>
      <c r="C1038" s="18">
        <f>+YEAR(datos_arg[[#This Row],[Fecha]])</f>
        <v>2020</v>
      </c>
      <c r="D1038" s="18">
        <f>+MONTH(datos_arg[[#This Row],[Fecha]])</f>
        <v>1</v>
      </c>
      <c r="E1038" s="14" t="s">
        <v>5358</v>
      </c>
      <c r="F1038" s="14" t="s">
        <v>85</v>
      </c>
      <c r="G1038" s="14"/>
      <c r="H1038" s="14" t="s">
        <v>1024</v>
      </c>
      <c r="I1038" s="14" t="s">
        <v>7132</v>
      </c>
      <c r="J1038" s="14" t="s">
        <v>425</v>
      </c>
      <c r="K1038" s="14" t="s">
        <v>422</v>
      </c>
      <c r="L1038" s="14" t="s">
        <v>425</v>
      </c>
      <c r="M1038" s="14" t="s">
        <v>1109</v>
      </c>
      <c r="N1038" s="14" t="s">
        <v>1081</v>
      </c>
      <c r="O1038" s="14" t="s">
        <v>1053</v>
      </c>
      <c r="P1038" s="14" t="s">
        <v>5400</v>
      </c>
      <c r="Q1038" s="14">
        <v>1</v>
      </c>
      <c r="R1038" s="14" t="s">
        <v>85</v>
      </c>
      <c r="S1038" s="14" t="s">
        <v>439</v>
      </c>
      <c r="T1038" s="35">
        <v>922.36375614360873</v>
      </c>
      <c r="U1038" s="14" t="s">
        <v>4</v>
      </c>
      <c r="V1038" s="14">
        <v>76.5</v>
      </c>
      <c r="W1038" s="16">
        <f>+IF(datos_arg[[#This Row],[Moneda]]="ARS",datos_arg[[#This Row],[Monto]],datos_arg[[#This Row],[Monto]]*datos_arg[[#This Row],[TC]])</f>
        <v>922.36375614360873</v>
      </c>
      <c r="X1038" s="16">
        <f>IFERROR(IF(datos_arg[[#This Row],[Moneda]]="USD",datos_arg[[#This Row],[Monto]],datos_arg[[#This Row],[Monto]]/datos_arg[[#This Row],[TC]]),0)</f>
        <v>12.057042563968741</v>
      </c>
      <c r="Y1038" s="14"/>
    </row>
    <row r="1039" spans="1:25" ht="15" customHeight="1" x14ac:dyDescent="0.25">
      <c r="A1039" s="14">
        <f t="shared" si="16"/>
        <v>1036</v>
      </c>
      <c r="B1039" s="1">
        <v>43861</v>
      </c>
      <c r="C1039" s="18">
        <f>+YEAR(datos_arg[[#This Row],[Fecha]])</f>
        <v>2020</v>
      </c>
      <c r="D1039" s="18">
        <f>+MONTH(datos_arg[[#This Row],[Fecha]])</f>
        <v>1</v>
      </c>
      <c r="E1039" s="14" t="s">
        <v>1015</v>
      </c>
      <c r="F1039" s="14" t="s">
        <v>403</v>
      </c>
      <c r="G1039" s="14" t="s">
        <v>5383</v>
      </c>
      <c r="H1039" s="14" t="s">
        <v>1024</v>
      </c>
      <c r="I1039" s="14" t="s">
        <v>7132</v>
      </c>
      <c r="J1039" s="14" t="s">
        <v>425</v>
      </c>
      <c r="K1039" s="14" t="s">
        <v>422</v>
      </c>
      <c r="L1039" s="14" t="s">
        <v>422</v>
      </c>
      <c r="M1039" s="14" t="s">
        <v>1110</v>
      </c>
      <c r="N1039" s="14" t="s">
        <v>1081</v>
      </c>
      <c r="O1039" s="14" t="s">
        <v>1054</v>
      </c>
      <c r="P1039" s="14" t="s">
        <v>5400</v>
      </c>
      <c r="Q1039" s="14">
        <v>1</v>
      </c>
      <c r="R1039" s="14" t="s">
        <v>5383</v>
      </c>
      <c r="S1039" s="14" t="s">
        <v>439</v>
      </c>
      <c r="T1039" s="35">
        <v>351.38545342381423</v>
      </c>
      <c r="U1039" s="14" t="s">
        <v>4</v>
      </c>
      <c r="V1039" s="14">
        <v>76.5</v>
      </c>
      <c r="W1039" s="16">
        <f>+IF(datos_arg[[#This Row],[Moneda]]="ARS",datos_arg[[#This Row],[Monto]],datos_arg[[#This Row],[Monto]]*datos_arg[[#This Row],[TC]])</f>
        <v>351.38545342381423</v>
      </c>
      <c r="X1039" s="16">
        <f>IFERROR(IF(datos_arg[[#This Row],[Moneda]]="USD",datos_arg[[#This Row],[Monto]],datos_arg[[#This Row],[Monto]]/datos_arg[[#This Row],[TC]]),0)</f>
        <v>4.593273900964892</v>
      </c>
      <c r="Y1039" s="14"/>
    </row>
    <row r="1040" spans="1:25" ht="15" customHeight="1" x14ac:dyDescent="0.25">
      <c r="A1040" s="14">
        <f t="shared" si="16"/>
        <v>1037</v>
      </c>
      <c r="B1040" s="1">
        <v>43861</v>
      </c>
      <c r="C1040" s="18">
        <f>+YEAR(datos_arg[[#This Row],[Fecha]])</f>
        <v>2020</v>
      </c>
      <c r="D1040" s="18">
        <f>+MONTH(datos_arg[[#This Row],[Fecha]])</f>
        <v>1</v>
      </c>
      <c r="E1040" s="14" t="s">
        <v>1015</v>
      </c>
      <c r="F1040" s="14" t="s">
        <v>403</v>
      </c>
      <c r="G1040" s="14" t="s">
        <v>5383</v>
      </c>
      <c r="H1040" s="14" t="s">
        <v>1024</v>
      </c>
      <c r="I1040" s="14" t="s">
        <v>7132</v>
      </c>
      <c r="J1040" s="14" t="s">
        <v>425</v>
      </c>
      <c r="K1040" s="14" t="s">
        <v>422</v>
      </c>
      <c r="L1040" s="14" t="s">
        <v>425</v>
      </c>
      <c r="M1040" s="14" t="s">
        <v>943</v>
      </c>
      <c r="N1040" s="14" t="s">
        <v>1081</v>
      </c>
      <c r="O1040" s="14" t="s">
        <v>1055</v>
      </c>
      <c r="P1040" s="14" t="s">
        <v>5400</v>
      </c>
      <c r="Q1040" s="14">
        <v>1</v>
      </c>
      <c r="R1040" s="14" t="s">
        <v>5383</v>
      </c>
      <c r="S1040" s="14" t="s">
        <v>439</v>
      </c>
      <c r="T1040" s="35">
        <v>175.69711892026967</v>
      </c>
      <c r="U1040" s="14" t="s">
        <v>4</v>
      </c>
      <c r="V1040" s="14">
        <v>76.5</v>
      </c>
      <c r="W1040" s="16">
        <f>+IF(datos_arg[[#This Row],[Moneda]]="ARS",datos_arg[[#This Row],[Monto]],datos_arg[[#This Row],[Monto]]*datos_arg[[#This Row],[TC]])</f>
        <v>175.69711892026967</v>
      </c>
      <c r="X1040" s="16">
        <f>IFERROR(IF(datos_arg[[#This Row],[Moneda]]="USD",datos_arg[[#This Row],[Monto]],datos_arg[[#This Row],[Monto]]/datos_arg[[#This Row],[TC]]),0)</f>
        <v>2.2966943649708456</v>
      </c>
      <c r="Y1040" s="14"/>
    </row>
    <row r="1041" spans="1:25" ht="15" customHeight="1" x14ac:dyDescent="0.25">
      <c r="A1041" s="14">
        <f t="shared" si="16"/>
        <v>1038</v>
      </c>
      <c r="B1041" s="1">
        <v>43861</v>
      </c>
      <c r="C1041" s="18">
        <f>+YEAR(datos_arg[[#This Row],[Fecha]])</f>
        <v>2020</v>
      </c>
      <c r="D1041" s="18">
        <f>+MONTH(datos_arg[[#This Row],[Fecha]])</f>
        <v>1</v>
      </c>
      <c r="E1041" s="14" t="s">
        <v>5358</v>
      </c>
      <c r="F1041" s="14" t="s">
        <v>85</v>
      </c>
      <c r="G1041" s="14"/>
      <c r="H1041" s="14" t="s">
        <v>1024</v>
      </c>
      <c r="I1041" s="14" t="s">
        <v>7132</v>
      </c>
      <c r="J1041" s="14" t="s">
        <v>425</v>
      </c>
      <c r="K1041" s="14" t="s">
        <v>422</v>
      </c>
      <c r="L1041" s="14" t="s">
        <v>425</v>
      </c>
      <c r="M1041" s="14" t="s">
        <v>1111</v>
      </c>
      <c r="N1041" s="14" t="s">
        <v>1081</v>
      </c>
      <c r="O1041" s="14" t="s">
        <v>1056</v>
      </c>
      <c r="P1041" s="14" t="s">
        <v>5400</v>
      </c>
      <c r="Q1041" s="14">
        <v>1</v>
      </c>
      <c r="R1041" s="14" t="s">
        <v>85</v>
      </c>
      <c r="S1041" s="14" t="s">
        <v>439</v>
      </c>
      <c r="T1041" s="35">
        <v>500.71175333510183</v>
      </c>
      <c r="U1041" s="14" t="s">
        <v>4</v>
      </c>
      <c r="V1041" s="14">
        <v>76.5</v>
      </c>
      <c r="W1041" s="16">
        <f>+IF(datos_arg[[#This Row],[Moneda]]="ARS",datos_arg[[#This Row],[Monto]],datos_arg[[#This Row],[Monto]]*datos_arg[[#This Row],[TC]])</f>
        <v>500.71175333510183</v>
      </c>
      <c r="X1041" s="16">
        <f>IFERROR(IF(datos_arg[[#This Row],[Moneda]]="USD",datos_arg[[#This Row],[Monto]],datos_arg[[#This Row],[Monto]]/datos_arg[[#This Row],[TC]]),0)</f>
        <v>6.5452516775830301</v>
      </c>
      <c r="Y1041" s="14"/>
    </row>
    <row r="1042" spans="1:25" ht="15" customHeight="1" x14ac:dyDescent="0.25">
      <c r="A1042" s="14">
        <f t="shared" si="16"/>
        <v>1039</v>
      </c>
      <c r="B1042" s="1">
        <v>43861</v>
      </c>
      <c r="C1042" s="18">
        <f>+YEAR(datos_arg[[#This Row],[Fecha]])</f>
        <v>2020</v>
      </c>
      <c r="D1042" s="18">
        <f>+MONTH(datos_arg[[#This Row],[Fecha]])</f>
        <v>1</v>
      </c>
      <c r="E1042" s="14" t="s">
        <v>5358</v>
      </c>
      <c r="F1042" s="14" t="s">
        <v>85</v>
      </c>
      <c r="G1042" s="14"/>
      <c r="H1042" s="14" t="s">
        <v>1024</v>
      </c>
      <c r="I1042" s="14" t="s">
        <v>7132</v>
      </c>
      <c r="J1042" s="14" t="s">
        <v>425</v>
      </c>
      <c r="K1042" s="14" t="s">
        <v>422</v>
      </c>
      <c r="L1042" s="14" t="s">
        <v>425</v>
      </c>
      <c r="M1042" s="14" t="s">
        <v>1111</v>
      </c>
      <c r="N1042" s="14" t="s">
        <v>1081</v>
      </c>
      <c r="O1042" s="14" t="s">
        <v>1057</v>
      </c>
      <c r="P1042" s="14" t="s">
        <v>5400</v>
      </c>
      <c r="Q1042" s="14">
        <v>1</v>
      </c>
      <c r="R1042" s="14" t="s">
        <v>85</v>
      </c>
      <c r="S1042" s="14" t="s">
        <v>439</v>
      </c>
      <c r="T1042" s="35">
        <v>439.22962067558643</v>
      </c>
      <c r="U1042" s="14" t="s">
        <v>4</v>
      </c>
      <c r="V1042" s="14">
        <v>76.5</v>
      </c>
      <c r="W1042" s="16">
        <f>+IF(datos_arg[[#This Row],[Moneda]]="ARS",datos_arg[[#This Row],[Monto]],datos_arg[[#This Row],[Monto]]*datos_arg[[#This Row],[TC]])</f>
        <v>439.22962067558643</v>
      </c>
      <c r="X1042" s="16">
        <f>IFERROR(IF(datos_arg[[#This Row],[Moneda]]="USD",datos_arg[[#This Row],[Monto]],datos_arg[[#This Row],[Monto]]/datos_arg[[#This Row],[TC]]),0)</f>
        <v>5.7415636689619145</v>
      </c>
      <c r="Y1042" s="14"/>
    </row>
    <row r="1043" spans="1:25" ht="15" customHeight="1" x14ac:dyDescent="0.25">
      <c r="A1043" s="14">
        <f t="shared" si="16"/>
        <v>1040</v>
      </c>
      <c r="B1043" s="1">
        <v>43861</v>
      </c>
      <c r="C1043" s="18">
        <f>+YEAR(datos_arg[[#This Row],[Fecha]])</f>
        <v>2020</v>
      </c>
      <c r="D1043" s="18">
        <f>+MONTH(datos_arg[[#This Row],[Fecha]])</f>
        <v>1</v>
      </c>
      <c r="E1043" s="14" t="s">
        <v>1015</v>
      </c>
      <c r="F1043" s="14" t="s">
        <v>403</v>
      </c>
      <c r="G1043" s="14" t="s">
        <v>5383</v>
      </c>
      <c r="H1043" s="14" t="s">
        <v>1024</v>
      </c>
      <c r="I1043" s="14" t="s">
        <v>7132</v>
      </c>
      <c r="J1043" s="14" t="s">
        <v>425</v>
      </c>
      <c r="K1043" s="14" t="s">
        <v>422</v>
      </c>
      <c r="L1043" s="14" t="s">
        <v>425</v>
      </c>
      <c r="M1043" s="14" t="s">
        <v>1112</v>
      </c>
      <c r="N1043" s="14" t="s">
        <v>1081</v>
      </c>
      <c r="O1043" s="14" t="s">
        <v>1058</v>
      </c>
      <c r="P1043" s="14" t="s">
        <v>5400</v>
      </c>
      <c r="Q1043" s="14">
        <v>1</v>
      </c>
      <c r="R1043" s="14" t="s">
        <v>5383</v>
      </c>
      <c r="S1043" s="14" t="s">
        <v>439</v>
      </c>
      <c r="T1043" s="35">
        <v>96.637368393674677</v>
      </c>
      <c r="U1043" s="14" t="s">
        <v>4</v>
      </c>
      <c r="V1043" s="14">
        <v>76.5</v>
      </c>
      <c r="W1043" s="16">
        <f>+IF(datos_arg[[#This Row],[Moneda]]="ARS",datos_arg[[#This Row],[Monto]],datos_arg[[#This Row],[Monto]]*datos_arg[[#This Row],[TC]])</f>
        <v>96.637368393674677</v>
      </c>
      <c r="X1043" s="16">
        <f>IFERROR(IF(datos_arg[[#This Row],[Moneda]]="USD",datos_arg[[#This Row],[Monto]],datos_arg[[#This Row],[Monto]]/datos_arg[[#This Row],[TC]]),0)</f>
        <v>1.2632335737735252</v>
      </c>
      <c r="Y1043" s="14"/>
    </row>
    <row r="1044" spans="1:25" ht="15" customHeight="1" x14ac:dyDescent="0.25">
      <c r="A1044" s="14">
        <f t="shared" si="16"/>
        <v>1041</v>
      </c>
      <c r="B1044" s="1">
        <v>43861</v>
      </c>
      <c r="C1044" s="18">
        <f>+YEAR(datos_arg[[#This Row],[Fecha]])</f>
        <v>2020</v>
      </c>
      <c r="D1044" s="18">
        <f>+MONTH(datos_arg[[#This Row],[Fecha]])</f>
        <v>1</v>
      </c>
      <c r="E1044" s="14" t="s">
        <v>5358</v>
      </c>
      <c r="F1044" s="14" t="s">
        <v>4109</v>
      </c>
      <c r="G1044" s="14"/>
      <c r="H1044" s="14" t="s">
        <v>1024</v>
      </c>
      <c r="I1044" s="14" t="s">
        <v>7132</v>
      </c>
      <c r="J1044" s="14" t="s">
        <v>425</v>
      </c>
      <c r="K1044" s="14" t="s">
        <v>422</v>
      </c>
      <c r="L1044" s="14" t="s">
        <v>422</v>
      </c>
      <c r="M1044" s="14" t="s">
        <v>1113</v>
      </c>
      <c r="N1044" s="14" t="s">
        <v>1081</v>
      </c>
      <c r="O1044" s="14" t="s">
        <v>1059</v>
      </c>
      <c r="P1044" s="14" t="s">
        <v>5400</v>
      </c>
      <c r="Q1044" s="14">
        <v>1</v>
      </c>
      <c r="R1044" s="14" t="s">
        <v>4109</v>
      </c>
      <c r="S1044" s="14" t="s">
        <v>439</v>
      </c>
      <c r="T1044" s="35">
        <v>184.48153564544691</v>
      </c>
      <c r="U1044" s="14" t="s">
        <v>4</v>
      </c>
      <c r="V1044" s="14">
        <v>76.5</v>
      </c>
      <c r="W1044" s="16">
        <f>+IF(datos_arg[[#This Row],[Moneda]]="ARS",datos_arg[[#This Row],[Monto]],datos_arg[[#This Row],[Monto]]*datos_arg[[#This Row],[TC]])</f>
        <v>184.48153564544691</v>
      </c>
      <c r="X1044" s="16">
        <f>IFERROR(IF(datos_arg[[#This Row],[Moneda]]="USD",datos_arg[[#This Row],[Monto]],datos_arg[[#This Row],[Monto]]/datos_arg[[#This Row],[TC]]),0)</f>
        <v>2.4115233417705477</v>
      </c>
      <c r="Y1044" s="14"/>
    </row>
    <row r="1045" spans="1:25" ht="15" customHeight="1" x14ac:dyDescent="0.25">
      <c r="A1045" s="14">
        <f t="shared" si="16"/>
        <v>1042</v>
      </c>
      <c r="B1045" s="1">
        <v>43861</v>
      </c>
      <c r="C1045" s="18">
        <f>+YEAR(datos_arg[[#This Row],[Fecha]])</f>
        <v>2020</v>
      </c>
      <c r="D1045" s="18">
        <f>+MONTH(datos_arg[[#This Row],[Fecha]])</f>
        <v>1</v>
      </c>
      <c r="E1045" s="14" t="s">
        <v>5358</v>
      </c>
      <c r="F1045" s="14" t="s">
        <v>85</v>
      </c>
      <c r="G1045" s="14"/>
      <c r="H1045" s="14" t="s">
        <v>1024</v>
      </c>
      <c r="I1045" s="14" t="s">
        <v>7132</v>
      </c>
      <c r="J1045" s="14" t="s">
        <v>425</v>
      </c>
      <c r="K1045" s="14" t="s">
        <v>422</v>
      </c>
      <c r="L1045" s="14" t="s">
        <v>425</v>
      </c>
      <c r="M1045" s="14" t="s">
        <v>1109</v>
      </c>
      <c r="N1045" s="14" t="s">
        <v>1081</v>
      </c>
      <c r="O1045" s="14" t="s">
        <v>1060</v>
      </c>
      <c r="P1045" s="14" t="s">
        <v>5400</v>
      </c>
      <c r="Q1045" s="14">
        <v>1</v>
      </c>
      <c r="R1045" s="14" t="s">
        <v>85</v>
      </c>
      <c r="S1045" s="14" t="s">
        <v>439</v>
      </c>
      <c r="T1045" s="35">
        <v>471.34723690497299</v>
      </c>
      <c r="U1045" s="14" t="s">
        <v>4</v>
      </c>
      <c r="V1045" s="14">
        <v>76.5</v>
      </c>
      <c r="W1045" s="16">
        <f>+IF(datos_arg[[#This Row],[Moneda]]="ARS",datos_arg[[#This Row],[Monto]],datos_arg[[#This Row],[Monto]]*datos_arg[[#This Row],[TC]])</f>
        <v>471.34723690497299</v>
      </c>
      <c r="X1045" s="16">
        <f>IFERROR(IF(datos_arg[[#This Row],[Moneda]]="USD",datos_arg[[#This Row],[Monto]],datos_arg[[#This Row],[Monto]]/datos_arg[[#This Row],[TC]]),0)</f>
        <v>6.1614017896074902</v>
      </c>
      <c r="Y1045" s="14"/>
    </row>
    <row r="1046" spans="1:25" ht="15" customHeight="1" x14ac:dyDescent="0.25">
      <c r="A1046" s="14">
        <f t="shared" si="16"/>
        <v>1043</v>
      </c>
      <c r="B1046" s="1">
        <v>43861</v>
      </c>
      <c r="C1046" s="18">
        <f>+YEAR(datos_arg[[#This Row],[Fecha]])</f>
        <v>2020</v>
      </c>
      <c r="D1046" s="18">
        <f>+MONTH(datos_arg[[#This Row],[Fecha]])</f>
        <v>1</v>
      </c>
      <c r="E1046" s="14" t="s">
        <v>5358</v>
      </c>
      <c r="F1046" s="14" t="s">
        <v>85</v>
      </c>
      <c r="G1046" s="14"/>
      <c r="H1046" s="14" t="s">
        <v>1024</v>
      </c>
      <c r="I1046" s="14" t="s">
        <v>7132</v>
      </c>
      <c r="J1046" s="14" t="s">
        <v>425</v>
      </c>
      <c r="K1046" s="14" t="s">
        <v>422</v>
      </c>
      <c r="L1046" s="14" t="s">
        <v>425</v>
      </c>
      <c r="M1046" s="14" t="s">
        <v>1109</v>
      </c>
      <c r="N1046" s="14" t="s">
        <v>1081</v>
      </c>
      <c r="O1046" s="14" t="s">
        <v>1061</v>
      </c>
      <c r="P1046" s="14" t="s">
        <v>5400</v>
      </c>
      <c r="Q1046" s="14">
        <v>1</v>
      </c>
      <c r="R1046" s="14" t="s">
        <v>85</v>
      </c>
      <c r="S1046" s="14" t="s">
        <v>439</v>
      </c>
      <c r="T1046" s="35">
        <v>461.18187807180436</v>
      </c>
      <c r="U1046" s="14" t="s">
        <v>4</v>
      </c>
      <c r="V1046" s="14">
        <v>76.5</v>
      </c>
      <c r="W1046" s="16">
        <f>+IF(datos_arg[[#This Row],[Moneda]]="ARS",datos_arg[[#This Row],[Monto]],datos_arg[[#This Row],[Monto]]*datos_arg[[#This Row],[TC]])</f>
        <v>461.18187807180436</v>
      </c>
      <c r="X1046" s="16">
        <f>IFERROR(IF(datos_arg[[#This Row],[Moneda]]="USD",datos_arg[[#This Row],[Monto]],datos_arg[[#This Row],[Monto]]/datos_arg[[#This Row],[TC]]),0)</f>
        <v>6.0285212819843705</v>
      </c>
      <c r="Y1046" s="14"/>
    </row>
    <row r="1047" spans="1:25" ht="15" customHeight="1" x14ac:dyDescent="0.25">
      <c r="A1047" s="14">
        <f t="shared" si="16"/>
        <v>1044</v>
      </c>
      <c r="B1047" s="1">
        <v>43861</v>
      </c>
      <c r="C1047" s="18">
        <f>+YEAR(datos_arg[[#This Row],[Fecha]])</f>
        <v>2020</v>
      </c>
      <c r="D1047" s="18">
        <f>+MONTH(datos_arg[[#This Row],[Fecha]])</f>
        <v>1</v>
      </c>
      <c r="E1047" s="14" t="s">
        <v>5358</v>
      </c>
      <c r="F1047" s="14" t="s">
        <v>85</v>
      </c>
      <c r="G1047" s="14"/>
      <c r="H1047" s="14" t="s">
        <v>1024</v>
      </c>
      <c r="I1047" s="14" t="s">
        <v>7132</v>
      </c>
      <c r="J1047" s="14" t="s">
        <v>425</v>
      </c>
      <c r="K1047" s="14" t="s">
        <v>422</v>
      </c>
      <c r="L1047" s="14" t="s">
        <v>425</v>
      </c>
      <c r="M1047" s="14" t="s">
        <v>1109</v>
      </c>
      <c r="N1047" s="14" t="s">
        <v>1081</v>
      </c>
      <c r="O1047" s="14" t="s">
        <v>1062</v>
      </c>
      <c r="P1047" s="14" t="s">
        <v>5400</v>
      </c>
      <c r="Q1047" s="14">
        <v>1</v>
      </c>
      <c r="R1047" s="14" t="s">
        <v>85</v>
      </c>
      <c r="S1047" s="14" t="s">
        <v>439</v>
      </c>
      <c r="T1047" s="35">
        <v>505.00459046776763</v>
      </c>
      <c r="U1047" s="14" t="s">
        <v>4</v>
      </c>
      <c r="V1047" s="14">
        <v>76.5</v>
      </c>
      <c r="W1047" s="16">
        <f>+IF(datos_arg[[#This Row],[Moneda]]="ARS",datos_arg[[#This Row],[Monto]],datos_arg[[#This Row],[Monto]]*datos_arg[[#This Row],[TC]])</f>
        <v>505.00459046776763</v>
      </c>
      <c r="X1047" s="16">
        <f>IFERROR(IF(datos_arg[[#This Row],[Moneda]]="USD",datos_arg[[#This Row],[Monto]],datos_arg[[#This Row],[Monto]]/datos_arg[[#This Row],[TC]]),0)</f>
        <v>6.601367195657093</v>
      </c>
      <c r="Y1047" s="14"/>
    </row>
    <row r="1048" spans="1:25" ht="15" customHeight="1" x14ac:dyDescent="0.25">
      <c r="A1048" s="14">
        <f t="shared" si="16"/>
        <v>1045</v>
      </c>
      <c r="B1048" s="1">
        <v>43861</v>
      </c>
      <c r="C1048" s="18">
        <f>+YEAR(datos_arg[[#This Row],[Fecha]])</f>
        <v>2020</v>
      </c>
      <c r="D1048" s="18">
        <f>+MONTH(datos_arg[[#This Row],[Fecha]])</f>
        <v>1</v>
      </c>
      <c r="E1048" s="14" t="s">
        <v>5358</v>
      </c>
      <c r="F1048" s="14" t="s">
        <v>85</v>
      </c>
      <c r="G1048" s="14"/>
      <c r="H1048" s="14" t="s">
        <v>1024</v>
      </c>
      <c r="I1048" s="14" t="s">
        <v>7132</v>
      </c>
      <c r="J1048" s="14" t="s">
        <v>425</v>
      </c>
      <c r="K1048" s="14" t="s">
        <v>422</v>
      </c>
      <c r="L1048" s="14" t="s">
        <v>425</v>
      </c>
      <c r="M1048" s="14" t="s">
        <v>1109</v>
      </c>
      <c r="N1048" s="14" t="s">
        <v>1081</v>
      </c>
      <c r="O1048" s="14" t="s">
        <v>1063</v>
      </c>
      <c r="P1048" s="14" t="s">
        <v>5400</v>
      </c>
      <c r="Q1048" s="14">
        <v>1</v>
      </c>
      <c r="R1048" s="14" t="s">
        <v>85</v>
      </c>
      <c r="S1048" s="14" t="s">
        <v>439</v>
      </c>
      <c r="T1048" s="35">
        <v>461.18187807180436</v>
      </c>
      <c r="U1048" s="14" t="s">
        <v>4</v>
      </c>
      <c r="V1048" s="14">
        <v>76.5</v>
      </c>
      <c r="W1048" s="16">
        <f>+IF(datos_arg[[#This Row],[Moneda]]="ARS",datos_arg[[#This Row],[Monto]],datos_arg[[#This Row],[Monto]]*datos_arg[[#This Row],[TC]])</f>
        <v>461.18187807180436</v>
      </c>
      <c r="X1048" s="16">
        <f>IFERROR(IF(datos_arg[[#This Row],[Moneda]]="USD",datos_arg[[#This Row],[Monto]],datos_arg[[#This Row],[Monto]]/datos_arg[[#This Row],[TC]]),0)</f>
        <v>6.0285212819843705</v>
      </c>
      <c r="Y1048" s="14"/>
    </row>
    <row r="1049" spans="1:25" ht="15" customHeight="1" x14ac:dyDescent="0.25">
      <c r="A1049" s="14">
        <f t="shared" si="16"/>
        <v>1046</v>
      </c>
      <c r="B1049" s="1">
        <v>43861</v>
      </c>
      <c r="C1049" s="18">
        <f>+YEAR(datos_arg[[#This Row],[Fecha]])</f>
        <v>2020</v>
      </c>
      <c r="D1049" s="18">
        <f>+MONTH(datos_arg[[#This Row],[Fecha]])</f>
        <v>1</v>
      </c>
      <c r="E1049" s="14" t="s">
        <v>5358</v>
      </c>
      <c r="F1049" s="14" t="s">
        <v>85</v>
      </c>
      <c r="G1049" s="14"/>
      <c r="H1049" s="14" t="s">
        <v>1024</v>
      </c>
      <c r="I1049" s="14" t="s">
        <v>7132</v>
      </c>
      <c r="J1049" s="14" t="s">
        <v>425</v>
      </c>
      <c r="K1049" s="14" t="s">
        <v>422</v>
      </c>
      <c r="L1049" s="14" t="s">
        <v>425</v>
      </c>
      <c r="M1049" s="14" t="s">
        <v>1109</v>
      </c>
      <c r="N1049" s="14" t="s">
        <v>1081</v>
      </c>
      <c r="O1049" s="14" t="s">
        <v>1062</v>
      </c>
      <c r="P1049" s="14" t="s">
        <v>5400</v>
      </c>
      <c r="Q1049" s="14">
        <v>1</v>
      </c>
      <c r="R1049" s="14" t="s">
        <v>85</v>
      </c>
      <c r="S1049" s="14" t="s">
        <v>439</v>
      </c>
      <c r="T1049" s="35">
        <v>505.00459046776763</v>
      </c>
      <c r="U1049" s="14" t="s">
        <v>4</v>
      </c>
      <c r="V1049" s="14">
        <v>76.5</v>
      </c>
      <c r="W1049" s="16">
        <f>+IF(datos_arg[[#This Row],[Moneda]]="ARS",datos_arg[[#This Row],[Monto]],datos_arg[[#This Row],[Monto]]*datos_arg[[#This Row],[TC]])</f>
        <v>505.00459046776763</v>
      </c>
      <c r="X1049" s="16">
        <f>IFERROR(IF(datos_arg[[#This Row],[Moneda]]="USD",datos_arg[[#This Row],[Monto]],datos_arg[[#This Row],[Monto]]/datos_arg[[#This Row],[TC]]),0)</f>
        <v>6.601367195657093</v>
      </c>
      <c r="Y1049" s="14"/>
    </row>
    <row r="1050" spans="1:25" ht="15" customHeight="1" x14ac:dyDescent="0.25">
      <c r="A1050" s="14">
        <f t="shared" si="16"/>
        <v>1047</v>
      </c>
      <c r="B1050" s="1">
        <v>43861</v>
      </c>
      <c r="C1050" s="18">
        <f>+YEAR(datos_arg[[#This Row],[Fecha]])</f>
        <v>2020</v>
      </c>
      <c r="D1050" s="18">
        <f>+MONTH(datos_arg[[#This Row],[Fecha]])</f>
        <v>1</v>
      </c>
      <c r="E1050" s="14" t="s">
        <v>1015</v>
      </c>
      <c r="F1050" s="14" t="s">
        <v>403</v>
      </c>
      <c r="G1050" s="14" t="s">
        <v>5383</v>
      </c>
      <c r="H1050" s="14" t="s">
        <v>1024</v>
      </c>
      <c r="I1050" s="14" t="s">
        <v>7132</v>
      </c>
      <c r="J1050" s="14" t="s">
        <v>425</v>
      </c>
      <c r="K1050" s="14" t="s">
        <v>422</v>
      </c>
      <c r="L1050" s="14" t="s">
        <v>425</v>
      </c>
      <c r="M1050" s="14" t="s">
        <v>1114</v>
      </c>
      <c r="N1050" s="14" t="s">
        <v>1081</v>
      </c>
      <c r="O1050" s="14" t="s">
        <v>1064</v>
      </c>
      <c r="P1050" s="14" t="s">
        <v>5400</v>
      </c>
      <c r="Q1050" s="14">
        <v>1</v>
      </c>
      <c r="R1050" s="14" t="s">
        <v>5383</v>
      </c>
      <c r="S1050" s="14" t="s">
        <v>439</v>
      </c>
      <c r="T1050" s="35">
        <v>1537.2729269060146</v>
      </c>
      <c r="U1050" s="14" t="s">
        <v>4</v>
      </c>
      <c r="V1050" s="14">
        <v>76.5</v>
      </c>
      <c r="W1050" s="16">
        <f>+IF(datos_arg[[#This Row],[Moneda]]="ARS",datos_arg[[#This Row],[Monto]],datos_arg[[#This Row],[Monto]]*datos_arg[[#This Row],[TC]])</f>
        <v>1537.2729269060146</v>
      </c>
      <c r="X1050" s="16">
        <f>IFERROR(IF(datos_arg[[#This Row],[Moneda]]="USD",datos_arg[[#This Row],[Monto]],datos_arg[[#This Row],[Monto]]/datos_arg[[#This Row],[TC]]),0)</f>
        <v>20.095070939947902</v>
      </c>
      <c r="Y1050" s="14"/>
    </row>
    <row r="1051" spans="1:25" ht="15" customHeight="1" x14ac:dyDescent="0.25">
      <c r="A1051" s="14">
        <f t="shared" si="16"/>
        <v>1048</v>
      </c>
      <c r="B1051" s="1">
        <v>43861</v>
      </c>
      <c r="C1051" s="18">
        <f>+YEAR(datos_arg[[#This Row],[Fecha]])</f>
        <v>2020</v>
      </c>
      <c r="D1051" s="18">
        <f>+MONTH(datos_arg[[#This Row],[Fecha]])</f>
        <v>1</v>
      </c>
      <c r="E1051" s="14" t="s">
        <v>5358</v>
      </c>
      <c r="F1051" s="14" t="s">
        <v>85</v>
      </c>
      <c r="G1051" s="14"/>
      <c r="H1051" s="14" t="s">
        <v>1024</v>
      </c>
      <c r="I1051" s="14" t="s">
        <v>7132</v>
      </c>
      <c r="J1051" s="14" t="s">
        <v>425</v>
      </c>
      <c r="K1051" s="14" t="s">
        <v>422</v>
      </c>
      <c r="L1051" s="14" t="s">
        <v>425</v>
      </c>
      <c r="M1051" s="14" t="s">
        <v>1115</v>
      </c>
      <c r="N1051" s="14" t="s">
        <v>1081</v>
      </c>
      <c r="O1051" s="14" t="s">
        <v>1065</v>
      </c>
      <c r="P1051" s="14" t="s">
        <v>5400</v>
      </c>
      <c r="Q1051" s="14">
        <v>1</v>
      </c>
      <c r="R1051" s="14" t="s">
        <v>85</v>
      </c>
      <c r="S1051" s="14" t="s">
        <v>439</v>
      </c>
      <c r="T1051" s="35">
        <v>307.45458538120289</v>
      </c>
      <c r="U1051" s="14" t="s">
        <v>4</v>
      </c>
      <c r="V1051" s="14">
        <v>76.5</v>
      </c>
      <c r="W1051" s="16">
        <f>+IF(datos_arg[[#This Row],[Moneda]]="ARS",datos_arg[[#This Row],[Monto]],datos_arg[[#This Row],[Monto]]*datos_arg[[#This Row],[TC]])</f>
        <v>307.45458538120289</v>
      </c>
      <c r="X1051" s="16">
        <f>IFERROR(IF(datos_arg[[#This Row],[Moneda]]="USD",datos_arg[[#This Row],[Monto]],datos_arg[[#This Row],[Monto]]/datos_arg[[#This Row],[TC]]),0)</f>
        <v>4.0190141879895807</v>
      </c>
      <c r="Y1051" s="14"/>
    </row>
    <row r="1052" spans="1:25" ht="15" customHeight="1" x14ac:dyDescent="0.25">
      <c r="A1052" s="14">
        <f t="shared" si="16"/>
        <v>1049</v>
      </c>
      <c r="B1052" s="1">
        <v>43861</v>
      </c>
      <c r="C1052" s="18">
        <f>+YEAR(datos_arg[[#This Row],[Fecha]])</f>
        <v>2020</v>
      </c>
      <c r="D1052" s="18">
        <f>+MONTH(datos_arg[[#This Row],[Fecha]])</f>
        <v>1</v>
      </c>
      <c r="E1052" s="14" t="s">
        <v>5358</v>
      </c>
      <c r="F1052" s="14" t="s">
        <v>85</v>
      </c>
      <c r="G1052" s="14"/>
      <c r="H1052" s="14" t="s">
        <v>1024</v>
      </c>
      <c r="I1052" s="14" t="s">
        <v>7132</v>
      </c>
      <c r="J1052" s="14" t="s">
        <v>425</v>
      </c>
      <c r="K1052" s="14" t="s">
        <v>422</v>
      </c>
      <c r="L1052" s="14" t="s">
        <v>425</v>
      </c>
      <c r="M1052" s="14" t="s">
        <v>1116</v>
      </c>
      <c r="N1052" s="14" t="s">
        <v>1081</v>
      </c>
      <c r="O1052" s="14" t="s">
        <v>1066</v>
      </c>
      <c r="P1052" s="14" t="s">
        <v>5400</v>
      </c>
      <c r="Q1052" s="14">
        <v>1</v>
      </c>
      <c r="R1052" s="14" t="s">
        <v>85</v>
      </c>
      <c r="S1052" s="14" t="s">
        <v>439</v>
      </c>
      <c r="T1052" s="35">
        <v>544.64262137771311</v>
      </c>
      <c r="U1052" s="14" t="s">
        <v>4</v>
      </c>
      <c r="V1052" s="14">
        <v>76.5</v>
      </c>
      <c r="W1052" s="16">
        <f>+IF(datos_arg[[#This Row],[Moneda]]="ARS",datos_arg[[#This Row],[Monto]],datos_arg[[#This Row],[Monto]]*datos_arg[[#This Row],[TC]])</f>
        <v>544.64262137771311</v>
      </c>
      <c r="X1052" s="16">
        <f>IFERROR(IF(datos_arg[[#This Row],[Moneda]]="USD",datos_arg[[#This Row],[Monto]],datos_arg[[#This Row],[Monto]]/datos_arg[[#This Row],[TC]]),0)</f>
        <v>7.1195113905583414</v>
      </c>
      <c r="Y1052" s="14"/>
    </row>
    <row r="1053" spans="1:25" ht="15" customHeight="1" x14ac:dyDescent="0.25">
      <c r="A1053" s="14">
        <f t="shared" si="16"/>
        <v>1050</v>
      </c>
      <c r="B1053" s="1">
        <v>43861</v>
      </c>
      <c r="C1053" s="18">
        <f>+YEAR(datos_arg[[#This Row],[Fecha]])</f>
        <v>2020</v>
      </c>
      <c r="D1053" s="18">
        <f>+MONTH(datos_arg[[#This Row],[Fecha]])</f>
        <v>1</v>
      </c>
      <c r="E1053" s="14" t="s">
        <v>5358</v>
      </c>
      <c r="F1053" s="14" t="s">
        <v>85</v>
      </c>
      <c r="G1053" s="14"/>
      <c r="H1053" s="14" t="s">
        <v>1024</v>
      </c>
      <c r="I1053" s="14" t="s">
        <v>7132</v>
      </c>
      <c r="J1053" s="14" t="s">
        <v>425</v>
      </c>
      <c r="K1053" s="14" t="s">
        <v>422</v>
      </c>
      <c r="L1053" s="14" t="s">
        <v>425</v>
      </c>
      <c r="M1053" s="14" t="s">
        <v>1116</v>
      </c>
      <c r="N1053" s="14" t="s">
        <v>1081</v>
      </c>
      <c r="O1053" s="14" t="s">
        <v>1067</v>
      </c>
      <c r="P1053" s="14" t="s">
        <v>5400</v>
      </c>
      <c r="Q1053" s="14">
        <v>1</v>
      </c>
      <c r="R1053" s="14" t="s">
        <v>85</v>
      </c>
      <c r="S1053" s="14" t="s">
        <v>439</v>
      </c>
      <c r="T1053" s="35">
        <v>544.64262137771311</v>
      </c>
      <c r="U1053" s="14" t="s">
        <v>4</v>
      </c>
      <c r="V1053" s="14">
        <v>76.5</v>
      </c>
      <c r="W1053" s="16">
        <f>+IF(datos_arg[[#This Row],[Moneda]]="ARS",datos_arg[[#This Row],[Monto]],datos_arg[[#This Row],[Monto]]*datos_arg[[#This Row],[TC]])</f>
        <v>544.64262137771311</v>
      </c>
      <c r="X1053" s="16">
        <f>IFERROR(IF(datos_arg[[#This Row],[Moneda]]="USD",datos_arg[[#This Row],[Monto]],datos_arg[[#This Row],[Monto]]/datos_arg[[#This Row],[TC]]),0)</f>
        <v>7.1195113905583414</v>
      </c>
      <c r="Y1053" s="14"/>
    </row>
    <row r="1054" spans="1:25" ht="15" customHeight="1" x14ac:dyDescent="0.25">
      <c r="A1054" s="14">
        <f t="shared" si="16"/>
        <v>1051</v>
      </c>
      <c r="B1054" s="1">
        <v>43861</v>
      </c>
      <c r="C1054" s="18">
        <f>+YEAR(datos_arg[[#This Row],[Fecha]])</f>
        <v>2020</v>
      </c>
      <c r="D1054" s="18">
        <f>+MONTH(datos_arg[[#This Row],[Fecha]])</f>
        <v>1</v>
      </c>
      <c r="E1054" s="14" t="s">
        <v>5358</v>
      </c>
      <c r="F1054" s="14" t="s">
        <v>85</v>
      </c>
      <c r="G1054" s="14"/>
      <c r="H1054" s="14" t="s">
        <v>1024</v>
      </c>
      <c r="I1054" s="14" t="s">
        <v>7132</v>
      </c>
      <c r="J1054" s="14" t="s">
        <v>425</v>
      </c>
      <c r="K1054" s="14" t="s">
        <v>422</v>
      </c>
      <c r="L1054" s="14" t="s">
        <v>425</v>
      </c>
      <c r="M1054" s="14" t="s">
        <v>1117</v>
      </c>
      <c r="N1054" s="14" t="s">
        <v>1081</v>
      </c>
      <c r="O1054" s="14" t="s">
        <v>1068</v>
      </c>
      <c r="P1054" s="14" t="s">
        <v>5400</v>
      </c>
      <c r="Q1054" s="14">
        <v>2</v>
      </c>
      <c r="R1054" s="14" t="s">
        <v>85</v>
      </c>
      <c r="S1054" s="14" t="s">
        <v>439</v>
      </c>
      <c r="T1054" s="35">
        <v>966.30340860294518</v>
      </c>
      <c r="U1054" s="14" t="s">
        <v>4</v>
      </c>
      <c r="V1054" s="14">
        <v>76.5</v>
      </c>
      <c r="W1054" s="16">
        <f>+IF(datos_arg[[#This Row],[Moneda]]="ARS",datos_arg[[#This Row],[Monto]],datos_arg[[#This Row],[Monto]]*datos_arg[[#This Row],[TC]])</f>
        <v>966.30340860294518</v>
      </c>
      <c r="X1054" s="16">
        <f>IFERROR(IF(datos_arg[[#This Row],[Moneda]]="USD",datos_arg[[#This Row],[Monto]],datos_arg[[#This Row],[Monto]]/datos_arg[[#This Row],[TC]]),0)</f>
        <v>12.631417105920852</v>
      </c>
      <c r="Y1054" s="14"/>
    </row>
    <row r="1055" spans="1:25" ht="15" customHeight="1" x14ac:dyDescent="0.25">
      <c r="A1055" s="14">
        <f t="shared" si="16"/>
        <v>1052</v>
      </c>
      <c r="B1055" s="1">
        <v>43861</v>
      </c>
      <c r="C1055" s="18">
        <f>+YEAR(datos_arg[[#This Row],[Fecha]])</f>
        <v>2020</v>
      </c>
      <c r="D1055" s="18">
        <f>+MONTH(datos_arg[[#This Row],[Fecha]])</f>
        <v>1</v>
      </c>
      <c r="E1055" s="14" t="s">
        <v>5358</v>
      </c>
      <c r="F1055" s="14" t="s">
        <v>85</v>
      </c>
      <c r="G1055" s="14"/>
      <c r="H1055" s="14" t="s">
        <v>1024</v>
      </c>
      <c r="I1055" s="14" t="s">
        <v>7132</v>
      </c>
      <c r="J1055" s="14" t="s">
        <v>425</v>
      </c>
      <c r="K1055" s="14" t="s">
        <v>422</v>
      </c>
      <c r="L1055" s="14" t="s">
        <v>425</v>
      </c>
      <c r="M1055" s="14" t="s">
        <v>1116</v>
      </c>
      <c r="N1055" s="14" t="s">
        <v>1081</v>
      </c>
      <c r="O1055" s="14" t="s">
        <v>1069</v>
      </c>
      <c r="P1055" s="14" t="s">
        <v>5400</v>
      </c>
      <c r="Q1055" s="14">
        <v>1</v>
      </c>
      <c r="R1055" s="14" t="s">
        <v>85</v>
      </c>
      <c r="S1055" s="14" t="s">
        <v>439</v>
      </c>
      <c r="T1055" s="35">
        <v>544.63383696098799</v>
      </c>
      <c r="U1055" s="14" t="s">
        <v>4</v>
      </c>
      <c r="V1055" s="14">
        <v>76.5</v>
      </c>
      <c r="W1055" s="16">
        <f>+IF(datos_arg[[#This Row],[Moneda]]="ARS",datos_arg[[#This Row],[Monto]],datos_arg[[#This Row],[Monto]]*datos_arg[[#This Row],[TC]])</f>
        <v>544.63383696098799</v>
      </c>
      <c r="X1055" s="16">
        <f>IFERROR(IF(datos_arg[[#This Row],[Moneda]]="USD",datos_arg[[#This Row],[Monto]],datos_arg[[#This Row],[Monto]]/datos_arg[[#This Row],[TC]]),0)</f>
        <v>7.1193965615815422</v>
      </c>
      <c r="Y1055" s="14"/>
    </row>
    <row r="1056" spans="1:25" ht="15" customHeight="1" x14ac:dyDescent="0.25">
      <c r="A1056" s="14">
        <f t="shared" si="16"/>
        <v>1053</v>
      </c>
      <c r="B1056" s="1">
        <v>43861</v>
      </c>
      <c r="C1056" s="18">
        <f>+YEAR(datos_arg[[#This Row],[Fecha]])</f>
        <v>2020</v>
      </c>
      <c r="D1056" s="18">
        <f>+MONTH(datos_arg[[#This Row],[Fecha]])</f>
        <v>1</v>
      </c>
      <c r="E1056" s="14" t="s">
        <v>5358</v>
      </c>
      <c r="F1056" s="14" t="s">
        <v>85</v>
      </c>
      <c r="G1056" s="14"/>
      <c r="H1056" s="14" t="s">
        <v>1024</v>
      </c>
      <c r="I1056" s="14" t="s">
        <v>7132</v>
      </c>
      <c r="J1056" s="14" t="s">
        <v>425</v>
      </c>
      <c r="K1056" s="14" t="s">
        <v>422</v>
      </c>
      <c r="L1056" s="14" t="s">
        <v>425</v>
      </c>
      <c r="M1056" s="14" t="s">
        <v>1116</v>
      </c>
      <c r="N1056" s="14" t="s">
        <v>1081</v>
      </c>
      <c r="O1056" s="14" t="s">
        <v>1070</v>
      </c>
      <c r="P1056" s="14" t="s">
        <v>5400</v>
      </c>
      <c r="Q1056" s="14">
        <v>1</v>
      </c>
      <c r="R1056" s="14" t="s">
        <v>85</v>
      </c>
      <c r="S1056" s="14" t="s">
        <v>439</v>
      </c>
      <c r="T1056" s="35">
        <v>544.63383696098799</v>
      </c>
      <c r="U1056" s="14" t="s">
        <v>4</v>
      </c>
      <c r="V1056" s="14">
        <v>76.5</v>
      </c>
      <c r="W1056" s="16">
        <f>+IF(datos_arg[[#This Row],[Moneda]]="ARS",datos_arg[[#This Row],[Monto]],datos_arg[[#This Row],[Monto]]*datos_arg[[#This Row],[TC]])</f>
        <v>544.63383696098799</v>
      </c>
      <c r="X1056" s="16">
        <f>IFERROR(IF(datos_arg[[#This Row],[Moneda]]="USD",datos_arg[[#This Row],[Monto]],datos_arg[[#This Row],[Monto]]/datos_arg[[#This Row],[TC]]),0)</f>
        <v>7.1193965615815422</v>
      </c>
      <c r="Y1056" s="14"/>
    </row>
    <row r="1057" spans="1:25" ht="15" customHeight="1" x14ac:dyDescent="0.25">
      <c r="A1057" s="14">
        <f t="shared" si="16"/>
        <v>1054</v>
      </c>
      <c r="B1057" s="1">
        <v>43861</v>
      </c>
      <c r="C1057" s="18">
        <f>+YEAR(datos_arg[[#This Row],[Fecha]])</f>
        <v>2020</v>
      </c>
      <c r="D1057" s="18">
        <f>+MONTH(datos_arg[[#This Row],[Fecha]])</f>
        <v>1</v>
      </c>
      <c r="E1057" s="14" t="s">
        <v>5358</v>
      </c>
      <c r="F1057" s="14" t="s">
        <v>85</v>
      </c>
      <c r="G1057" s="14"/>
      <c r="H1057" s="14" t="s">
        <v>1024</v>
      </c>
      <c r="I1057" s="14" t="s">
        <v>7132</v>
      </c>
      <c r="J1057" s="14" t="s">
        <v>425</v>
      </c>
      <c r="K1057" s="14" t="s">
        <v>422</v>
      </c>
      <c r="L1057" s="14" t="s">
        <v>425</v>
      </c>
      <c r="M1057" s="14" t="s">
        <v>1116</v>
      </c>
      <c r="N1057" s="14" t="s">
        <v>1081</v>
      </c>
      <c r="O1057" s="14" t="s">
        <v>1071</v>
      </c>
      <c r="P1057" s="14" t="s">
        <v>5400</v>
      </c>
      <c r="Q1057" s="14">
        <v>1</v>
      </c>
      <c r="R1057" s="14" t="s">
        <v>85</v>
      </c>
      <c r="S1057" s="14" t="s">
        <v>439</v>
      </c>
      <c r="T1057" s="35">
        <v>553.41825368616526</v>
      </c>
      <c r="U1057" s="14" t="s">
        <v>4</v>
      </c>
      <c r="V1057" s="14">
        <v>76.5</v>
      </c>
      <c r="W1057" s="16">
        <f>+IF(datos_arg[[#This Row],[Moneda]]="ARS",datos_arg[[#This Row],[Monto]],datos_arg[[#This Row],[Monto]]*datos_arg[[#This Row],[TC]])</f>
        <v>553.41825368616526</v>
      </c>
      <c r="X1057" s="16">
        <f>IFERROR(IF(datos_arg[[#This Row],[Moneda]]="USD",datos_arg[[#This Row],[Monto]],datos_arg[[#This Row],[Monto]]/datos_arg[[#This Row],[TC]]),0)</f>
        <v>7.2342255383812448</v>
      </c>
      <c r="Y1057" s="14"/>
    </row>
    <row r="1058" spans="1:25" ht="15" customHeight="1" x14ac:dyDescent="0.25">
      <c r="A1058" s="14">
        <f t="shared" si="16"/>
        <v>1055</v>
      </c>
      <c r="B1058" s="1">
        <v>43861</v>
      </c>
      <c r="C1058" s="18">
        <f>+YEAR(datos_arg[[#This Row],[Fecha]])</f>
        <v>2020</v>
      </c>
      <c r="D1058" s="18">
        <f>+MONTH(datos_arg[[#This Row],[Fecha]])</f>
        <v>1</v>
      </c>
      <c r="E1058" s="14" t="s">
        <v>5358</v>
      </c>
      <c r="F1058" s="14" t="s">
        <v>85</v>
      </c>
      <c r="G1058" s="14"/>
      <c r="H1058" s="14" t="s">
        <v>1024</v>
      </c>
      <c r="I1058" s="14" t="s">
        <v>7132</v>
      </c>
      <c r="J1058" s="14" t="s">
        <v>425</v>
      </c>
      <c r="K1058" s="14" t="s">
        <v>422</v>
      </c>
      <c r="L1058" s="14" t="s">
        <v>422</v>
      </c>
      <c r="M1058" s="14" t="s">
        <v>1103</v>
      </c>
      <c r="N1058" s="14" t="s">
        <v>1081</v>
      </c>
      <c r="O1058" s="14" t="s">
        <v>1072</v>
      </c>
      <c r="P1058" s="14" t="s">
        <v>5400</v>
      </c>
      <c r="Q1058" s="14">
        <v>1</v>
      </c>
      <c r="R1058" s="14" t="s">
        <v>85</v>
      </c>
      <c r="S1058" s="14" t="s">
        <v>439</v>
      </c>
      <c r="T1058" s="35">
        <v>1273.7404251506978</v>
      </c>
      <c r="U1058" s="14" t="s">
        <v>4</v>
      </c>
      <c r="V1058" s="14">
        <v>76.5</v>
      </c>
      <c r="W1058" s="16">
        <f>+IF(datos_arg[[#This Row],[Moneda]]="ARS",datos_arg[[#This Row],[Monto]],datos_arg[[#This Row],[Monto]]*datos_arg[[#This Row],[TC]])</f>
        <v>1273.7404251506978</v>
      </c>
      <c r="X1058" s="16">
        <f>IFERROR(IF(datos_arg[[#This Row],[Moneda]]="USD",datos_arg[[#This Row],[Monto]],datos_arg[[#This Row],[Monto]]/datos_arg[[#This Row],[TC]]),0)</f>
        <v>16.650201635956833</v>
      </c>
      <c r="Y1058" s="14"/>
    </row>
    <row r="1059" spans="1:25" ht="15" customHeight="1" x14ac:dyDescent="0.25">
      <c r="A1059" s="14">
        <f t="shared" si="16"/>
        <v>1056</v>
      </c>
      <c r="B1059" s="1">
        <v>43861</v>
      </c>
      <c r="C1059" s="18">
        <f>+YEAR(datos_arg[[#This Row],[Fecha]])</f>
        <v>2020</v>
      </c>
      <c r="D1059" s="18">
        <f>+MONTH(datos_arg[[#This Row],[Fecha]])</f>
        <v>1</v>
      </c>
      <c r="E1059" s="14" t="s">
        <v>5358</v>
      </c>
      <c r="F1059" s="14" t="s">
        <v>85</v>
      </c>
      <c r="G1059" s="14"/>
      <c r="H1059" s="14" t="s">
        <v>1024</v>
      </c>
      <c r="I1059" s="14" t="s">
        <v>7132</v>
      </c>
      <c r="J1059" s="14" t="s">
        <v>425</v>
      </c>
      <c r="K1059" s="14" t="s">
        <v>422</v>
      </c>
      <c r="L1059" s="14" t="s">
        <v>425</v>
      </c>
      <c r="M1059" s="14" t="s">
        <v>1117</v>
      </c>
      <c r="N1059" s="14" t="s">
        <v>1081</v>
      </c>
      <c r="O1059" s="14" t="s">
        <v>1073</v>
      </c>
      <c r="P1059" s="14" t="s">
        <v>5400</v>
      </c>
      <c r="Q1059" s="14">
        <v>1</v>
      </c>
      <c r="R1059" s="14" t="s">
        <v>85</v>
      </c>
      <c r="S1059" s="14" t="s">
        <v>439</v>
      </c>
      <c r="T1059" s="35">
        <v>570.99587155324491</v>
      </c>
      <c r="U1059" s="14" t="s">
        <v>4</v>
      </c>
      <c r="V1059" s="14">
        <v>76.5</v>
      </c>
      <c r="W1059" s="16">
        <f>+IF(datos_arg[[#This Row],[Moneda]]="ARS",datos_arg[[#This Row],[Monto]],datos_arg[[#This Row],[Monto]]*datos_arg[[#This Row],[TC]])</f>
        <v>570.99587155324491</v>
      </c>
      <c r="X1059" s="16">
        <f>IFERROR(IF(datos_arg[[#This Row],[Moneda]]="USD",datos_arg[[#This Row],[Monto]],datos_arg[[#This Row],[Monto]]/datos_arg[[#This Row],[TC]]),0)</f>
        <v>7.4639983209574501</v>
      </c>
      <c r="Y1059" s="14"/>
    </row>
    <row r="1060" spans="1:25" ht="15" customHeight="1" x14ac:dyDescent="0.25">
      <c r="A1060" s="14">
        <f t="shared" si="16"/>
        <v>1057</v>
      </c>
      <c r="B1060" s="1">
        <v>43861</v>
      </c>
      <c r="C1060" s="18">
        <f>+YEAR(datos_arg[[#This Row],[Fecha]])</f>
        <v>2020</v>
      </c>
      <c r="D1060" s="18">
        <f>+MONTH(datos_arg[[#This Row],[Fecha]])</f>
        <v>1</v>
      </c>
      <c r="E1060" s="14" t="s">
        <v>5358</v>
      </c>
      <c r="F1060" s="14" t="s">
        <v>85</v>
      </c>
      <c r="G1060" s="14"/>
      <c r="H1060" s="14" t="s">
        <v>1024</v>
      </c>
      <c r="I1060" s="14" t="s">
        <v>7132</v>
      </c>
      <c r="J1060" s="14" t="s">
        <v>425</v>
      </c>
      <c r="K1060" s="14" t="s">
        <v>422</v>
      </c>
      <c r="L1060" s="14" t="s">
        <v>425</v>
      </c>
      <c r="M1060" s="14" t="s">
        <v>1116</v>
      </c>
      <c r="N1060" s="14" t="s">
        <v>1081</v>
      </c>
      <c r="O1060" s="14" t="s">
        <v>1074</v>
      </c>
      <c r="P1060" s="14" t="s">
        <v>5400</v>
      </c>
      <c r="Q1060" s="14">
        <v>1</v>
      </c>
      <c r="R1060" s="14" t="s">
        <v>85</v>
      </c>
      <c r="S1060" s="14" t="s">
        <v>439</v>
      </c>
      <c r="T1060" s="35">
        <v>570.99587155324491</v>
      </c>
      <c r="U1060" s="14" t="s">
        <v>4</v>
      </c>
      <c r="V1060" s="14">
        <v>76.5</v>
      </c>
      <c r="W1060" s="16">
        <f>+IF(datos_arg[[#This Row],[Moneda]]="ARS",datos_arg[[#This Row],[Monto]],datos_arg[[#This Row],[Monto]]*datos_arg[[#This Row],[TC]])</f>
        <v>570.99587155324491</v>
      </c>
      <c r="X1060" s="16">
        <f>IFERROR(IF(datos_arg[[#This Row],[Moneda]]="USD",datos_arg[[#This Row],[Monto]],datos_arg[[#This Row],[Monto]]/datos_arg[[#This Row],[TC]]),0)</f>
        <v>7.4639983209574501</v>
      </c>
      <c r="Y1060" s="14"/>
    </row>
    <row r="1061" spans="1:25" ht="15" customHeight="1" x14ac:dyDescent="0.25">
      <c r="A1061" s="14">
        <f t="shared" si="16"/>
        <v>1058</v>
      </c>
      <c r="B1061" s="1">
        <v>43861</v>
      </c>
      <c r="C1061" s="18">
        <f>+YEAR(datos_arg[[#This Row],[Fecha]])</f>
        <v>2020</v>
      </c>
      <c r="D1061" s="18">
        <f>+MONTH(datos_arg[[#This Row],[Fecha]])</f>
        <v>1</v>
      </c>
      <c r="E1061" s="14" t="s">
        <v>5358</v>
      </c>
      <c r="F1061" s="14" t="s">
        <v>85</v>
      </c>
      <c r="G1061" s="14"/>
      <c r="H1061" s="14" t="s">
        <v>1024</v>
      </c>
      <c r="I1061" s="14" t="s">
        <v>7132</v>
      </c>
      <c r="J1061" s="14" t="s">
        <v>425</v>
      </c>
      <c r="K1061" s="14" t="s">
        <v>422</v>
      </c>
      <c r="L1061" s="14" t="s">
        <v>425</v>
      </c>
      <c r="M1061" s="14" t="s">
        <v>1116</v>
      </c>
      <c r="N1061" s="14" t="s">
        <v>1081</v>
      </c>
      <c r="O1061" s="14" t="s">
        <v>1075</v>
      </c>
      <c r="P1061" s="14" t="s">
        <v>5400</v>
      </c>
      <c r="Q1061" s="14">
        <v>1</v>
      </c>
      <c r="R1061" s="14" t="s">
        <v>85</v>
      </c>
      <c r="S1061" s="14" t="s">
        <v>439</v>
      </c>
      <c r="T1061" s="35">
        <v>570.99587155324491</v>
      </c>
      <c r="U1061" s="14" t="s">
        <v>4</v>
      </c>
      <c r="V1061" s="14">
        <v>76.5</v>
      </c>
      <c r="W1061" s="16">
        <f>+IF(datos_arg[[#This Row],[Moneda]]="ARS",datos_arg[[#This Row],[Monto]],datos_arg[[#This Row],[Monto]]*datos_arg[[#This Row],[TC]])</f>
        <v>570.99587155324491</v>
      </c>
      <c r="X1061" s="16">
        <f>IFERROR(IF(datos_arg[[#This Row],[Moneda]]="USD",datos_arg[[#This Row],[Monto]],datos_arg[[#This Row],[Monto]]/datos_arg[[#This Row],[TC]]),0)</f>
        <v>7.4639983209574501</v>
      </c>
      <c r="Y1061" s="14"/>
    </row>
    <row r="1062" spans="1:25" ht="15" customHeight="1" x14ac:dyDescent="0.25">
      <c r="A1062" s="14">
        <f t="shared" si="16"/>
        <v>1059</v>
      </c>
      <c r="B1062" s="1">
        <v>43861</v>
      </c>
      <c r="C1062" s="18">
        <f>+YEAR(datos_arg[[#This Row],[Fecha]])</f>
        <v>2020</v>
      </c>
      <c r="D1062" s="18">
        <f>+MONTH(datos_arg[[#This Row],[Fecha]])</f>
        <v>1</v>
      </c>
      <c r="E1062" s="14" t="s">
        <v>5358</v>
      </c>
      <c r="F1062" s="14" t="s">
        <v>85</v>
      </c>
      <c r="G1062" s="14"/>
      <c r="H1062" s="14" t="s">
        <v>1024</v>
      </c>
      <c r="I1062" s="14" t="s">
        <v>7132</v>
      </c>
      <c r="J1062" s="14" t="s">
        <v>425</v>
      </c>
      <c r="K1062" s="14" t="s">
        <v>422</v>
      </c>
      <c r="L1062" s="14" t="s">
        <v>425</v>
      </c>
      <c r="M1062" s="14" t="s">
        <v>1118</v>
      </c>
      <c r="N1062" s="14" t="s">
        <v>1081</v>
      </c>
      <c r="O1062" s="14" t="s">
        <v>1076</v>
      </c>
      <c r="P1062" s="14" t="s">
        <v>5400</v>
      </c>
      <c r="Q1062" s="14">
        <v>1</v>
      </c>
      <c r="R1062" s="14" t="s">
        <v>85</v>
      </c>
      <c r="S1062" s="14" t="s">
        <v>439</v>
      </c>
      <c r="T1062" s="35">
        <v>342.60103669863702</v>
      </c>
      <c r="U1062" s="14" t="s">
        <v>4</v>
      </c>
      <c r="V1062" s="14">
        <v>76.5</v>
      </c>
      <c r="W1062" s="16">
        <f>+IF(datos_arg[[#This Row],[Moneda]]="ARS",datos_arg[[#This Row],[Monto]],datos_arg[[#This Row],[Monto]]*datos_arg[[#This Row],[TC]])</f>
        <v>342.60103669863702</v>
      </c>
      <c r="X1062" s="16">
        <f>IFERROR(IF(datos_arg[[#This Row],[Moneda]]="USD",datos_arg[[#This Row],[Monto]],datos_arg[[#This Row],[Monto]]/datos_arg[[#This Row],[TC]]),0)</f>
        <v>4.4784449241651894</v>
      </c>
      <c r="Y1062" s="14"/>
    </row>
    <row r="1063" spans="1:25" ht="15" customHeight="1" x14ac:dyDescent="0.25">
      <c r="A1063" s="14">
        <f t="shared" si="16"/>
        <v>1060</v>
      </c>
      <c r="B1063" s="1">
        <v>43861</v>
      </c>
      <c r="C1063" s="18">
        <f>+YEAR(datos_arg[[#This Row],[Fecha]])</f>
        <v>2020</v>
      </c>
      <c r="D1063" s="18">
        <f>+MONTH(datos_arg[[#This Row],[Fecha]])</f>
        <v>1</v>
      </c>
      <c r="E1063" s="14" t="s">
        <v>5358</v>
      </c>
      <c r="F1063" s="14" t="s">
        <v>85</v>
      </c>
      <c r="G1063" s="14"/>
      <c r="H1063" s="14" t="s">
        <v>1024</v>
      </c>
      <c r="I1063" s="14" t="s">
        <v>7132</v>
      </c>
      <c r="J1063" s="14" t="s">
        <v>425</v>
      </c>
      <c r="K1063" s="14" t="s">
        <v>422</v>
      </c>
      <c r="L1063" s="14" t="s">
        <v>422</v>
      </c>
      <c r="M1063" s="14" t="s">
        <v>1119</v>
      </c>
      <c r="N1063" s="14" t="s">
        <v>1081</v>
      </c>
      <c r="O1063" s="14" t="s">
        <v>1077</v>
      </c>
      <c r="P1063" s="14" t="s">
        <v>5400</v>
      </c>
      <c r="Q1063" s="14">
        <v>1</v>
      </c>
      <c r="R1063" s="14" t="s">
        <v>85</v>
      </c>
      <c r="S1063" s="14" t="s">
        <v>439</v>
      </c>
      <c r="T1063" s="35">
        <v>505.11274611441564</v>
      </c>
      <c r="U1063" s="14" t="s">
        <v>4</v>
      </c>
      <c r="V1063" s="14">
        <v>76.5</v>
      </c>
      <c r="W1063" s="16">
        <f>+IF(datos_arg[[#This Row],[Moneda]]="ARS",datos_arg[[#This Row],[Monto]],datos_arg[[#This Row],[Monto]]*datos_arg[[#This Row],[TC]])</f>
        <v>505.11274611441564</v>
      </c>
      <c r="X1063" s="16">
        <f>IFERROR(IF(datos_arg[[#This Row],[Moneda]]="USD",datos_arg[[#This Row],[Monto]],datos_arg[[#This Row],[Monto]]/datos_arg[[#This Row],[TC]]),0)</f>
        <v>6.6027809949596818</v>
      </c>
      <c r="Y1063" s="14"/>
    </row>
    <row r="1064" spans="1:25" ht="15" customHeight="1" x14ac:dyDescent="0.25">
      <c r="A1064" s="14">
        <f t="shared" si="16"/>
        <v>1061</v>
      </c>
      <c r="B1064" s="1">
        <v>43861</v>
      </c>
      <c r="C1064" s="18">
        <f>+YEAR(datos_arg[[#This Row],[Fecha]])</f>
        <v>2020</v>
      </c>
      <c r="D1064" s="18">
        <f>+MONTH(datos_arg[[#This Row],[Fecha]])</f>
        <v>1</v>
      </c>
      <c r="E1064" s="14" t="s">
        <v>5358</v>
      </c>
      <c r="F1064" s="14" t="s">
        <v>85</v>
      </c>
      <c r="G1064" s="14"/>
      <c r="H1064" s="14" t="s">
        <v>1024</v>
      </c>
      <c r="I1064" s="14" t="s">
        <v>7132</v>
      </c>
      <c r="J1064" s="14" t="s">
        <v>425</v>
      </c>
      <c r="K1064" s="14" t="s">
        <v>422</v>
      </c>
      <c r="L1064" s="14" t="s">
        <v>422</v>
      </c>
      <c r="M1064" s="14" t="s">
        <v>1120</v>
      </c>
      <c r="N1064" s="14" t="s">
        <v>1081</v>
      </c>
      <c r="O1064" s="14" t="s">
        <v>1078</v>
      </c>
      <c r="P1064" s="14" t="s">
        <v>5400</v>
      </c>
      <c r="Q1064" s="14">
        <v>1</v>
      </c>
      <c r="R1064" s="14" t="s">
        <v>85</v>
      </c>
      <c r="S1064" s="14" t="s">
        <v>439</v>
      </c>
      <c r="T1064" s="35">
        <v>790.60628968267554</v>
      </c>
      <c r="U1064" s="14" t="s">
        <v>4</v>
      </c>
      <c r="V1064" s="14">
        <v>76.5</v>
      </c>
      <c r="W1064" s="16">
        <f>+IF(datos_arg[[#This Row],[Moneda]]="ARS",datos_arg[[#This Row],[Monto]],datos_arg[[#This Row],[Monto]]*datos_arg[[#This Row],[TC]])</f>
        <v>790.60628968267554</v>
      </c>
      <c r="X1064" s="16">
        <f>IFERROR(IF(datos_arg[[#This Row],[Moneda]]="USD",datos_arg[[#This Row],[Monto]],datos_arg[[#This Row],[Monto]]/datos_arg[[#This Row],[TC]]),0)</f>
        <v>10.334722740950006</v>
      </c>
      <c r="Y1064" s="14"/>
    </row>
    <row r="1065" spans="1:25" ht="15" customHeight="1" x14ac:dyDescent="0.25">
      <c r="A1065" s="14">
        <f t="shared" si="16"/>
        <v>1062</v>
      </c>
      <c r="B1065" s="1">
        <v>43861</v>
      </c>
      <c r="C1065" s="18">
        <f>+YEAR(datos_arg[[#This Row],[Fecha]])</f>
        <v>2020</v>
      </c>
      <c r="D1065" s="18">
        <f>+MONTH(datos_arg[[#This Row],[Fecha]])</f>
        <v>1</v>
      </c>
      <c r="E1065" s="14" t="s">
        <v>5358</v>
      </c>
      <c r="F1065" s="14" t="s">
        <v>85</v>
      </c>
      <c r="G1065" s="14"/>
      <c r="H1065" s="14" t="s">
        <v>1024</v>
      </c>
      <c r="I1065" s="14" t="s">
        <v>7132</v>
      </c>
      <c r="J1065" s="14" t="s">
        <v>425</v>
      </c>
      <c r="K1065" s="14" t="s">
        <v>422</v>
      </c>
      <c r="L1065" s="14" t="s">
        <v>425</v>
      </c>
      <c r="M1065" s="14" t="s">
        <v>1111</v>
      </c>
      <c r="N1065" s="14" t="s">
        <v>1081</v>
      </c>
      <c r="O1065" s="14" t="s">
        <v>1079</v>
      </c>
      <c r="P1065" s="14" t="s">
        <v>5400</v>
      </c>
      <c r="Q1065" s="14">
        <v>2</v>
      </c>
      <c r="R1065" s="14" t="s">
        <v>85</v>
      </c>
      <c r="S1065" s="14" t="s">
        <v>439</v>
      </c>
      <c r="T1065" s="35">
        <v>2283.9659173795289</v>
      </c>
      <c r="U1065" s="14" t="s">
        <v>4</v>
      </c>
      <c r="V1065" s="14">
        <v>76.5</v>
      </c>
      <c r="W1065" s="16">
        <f>+IF(datos_arg[[#This Row],[Moneda]]="ARS",datos_arg[[#This Row],[Monto]],datos_arg[[#This Row],[Monto]]*datos_arg[[#This Row],[TC]])</f>
        <v>2283.9659173795289</v>
      </c>
      <c r="X1065" s="16">
        <f>IFERROR(IF(datos_arg[[#This Row],[Moneda]]="USD",datos_arg[[#This Row],[Monto]],datos_arg[[#This Row],[Monto]]/datos_arg[[#This Row],[TC]]),0)</f>
        <v>29.855763625876197</v>
      </c>
      <c r="Y1065" s="14"/>
    </row>
    <row r="1066" spans="1:25" ht="15" customHeight="1" x14ac:dyDescent="0.25">
      <c r="A1066" s="14">
        <f t="shared" si="16"/>
        <v>1063</v>
      </c>
      <c r="B1066" s="1">
        <v>43861</v>
      </c>
      <c r="C1066" s="18">
        <f>+YEAR(datos_arg[[#This Row],[Fecha]])</f>
        <v>2020</v>
      </c>
      <c r="D1066" s="18">
        <f>+MONTH(datos_arg[[#This Row],[Fecha]])</f>
        <v>1</v>
      </c>
      <c r="E1066" s="14" t="s">
        <v>1015</v>
      </c>
      <c r="F1066" s="14" t="s">
        <v>403</v>
      </c>
      <c r="G1066" s="14" t="s">
        <v>5383</v>
      </c>
      <c r="H1066" s="14" t="s">
        <v>1024</v>
      </c>
      <c r="I1066" s="14" t="s">
        <v>7132</v>
      </c>
      <c r="J1066" s="14" t="s">
        <v>425</v>
      </c>
      <c r="K1066" s="14" t="s">
        <v>422</v>
      </c>
      <c r="L1066" s="14" t="s">
        <v>425</v>
      </c>
      <c r="M1066" s="14" t="s">
        <v>815</v>
      </c>
      <c r="N1066" s="14" t="s">
        <v>1081</v>
      </c>
      <c r="O1066" s="14" t="s">
        <v>1080</v>
      </c>
      <c r="P1066" s="14" t="s">
        <v>5400</v>
      </c>
      <c r="Q1066" s="14">
        <v>1</v>
      </c>
      <c r="R1066" s="14" t="s">
        <v>5383</v>
      </c>
      <c r="S1066" s="14" t="s">
        <v>439</v>
      </c>
      <c r="T1066" s="35">
        <v>755.45983836524135</v>
      </c>
      <c r="U1066" s="14" t="s">
        <v>4</v>
      </c>
      <c r="V1066" s="14">
        <v>76.5</v>
      </c>
      <c r="W1066" s="16">
        <f>+IF(datos_arg[[#This Row],[Moneda]]="ARS",datos_arg[[#This Row],[Monto]],datos_arg[[#This Row],[Monto]]*datos_arg[[#This Row],[TC]])</f>
        <v>755.45983836524135</v>
      </c>
      <c r="X1066" s="16">
        <f>IFERROR(IF(datos_arg[[#This Row],[Moneda]]="USD",datos_arg[[#This Row],[Monto]],datos_arg[[#This Row],[Monto]]/datos_arg[[#This Row],[TC]]),0)</f>
        <v>9.8752920047743959</v>
      </c>
      <c r="Y1066" s="14"/>
    </row>
    <row r="1067" spans="1:25" ht="15" customHeight="1" x14ac:dyDescent="0.25">
      <c r="A1067" s="14">
        <f t="shared" si="16"/>
        <v>1064</v>
      </c>
      <c r="B1067" s="1">
        <v>43861</v>
      </c>
      <c r="C1067" s="18">
        <f>+YEAR(datos_arg[[#This Row],[Fecha]])</f>
        <v>2020</v>
      </c>
      <c r="D1067" s="18">
        <f>+MONTH(datos_arg[[#This Row],[Fecha]])</f>
        <v>1</v>
      </c>
      <c r="E1067" s="14" t="s">
        <v>449</v>
      </c>
      <c r="F1067" s="14" t="s">
        <v>523</v>
      </c>
      <c r="G1067" s="14"/>
      <c r="H1067" s="14" t="s">
        <v>4114</v>
      </c>
      <c r="I1067" s="14" t="s">
        <v>7132</v>
      </c>
      <c r="J1067" s="14" t="s">
        <v>425</v>
      </c>
      <c r="K1067" s="14"/>
      <c r="L1067" s="14" t="s">
        <v>425</v>
      </c>
      <c r="M1067" s="14" t="s">
        <v>515</v>
      </c>
      <c r="N1067" s="14" t="s">
        <v>515</v>
      </c>
      <c r="O1067" s="14" t="s">
        <v>432</v>
      </c>
      <c r="P1067" s="14" t="s">
        <v>5401</v>
      </c>
      <c r="Q1067" s="14"/>
      <c r="R1067" s="14" t="s">
        <v>523</v>
      </c>
      <c r="S1067" s="14" t="s">
        <v>439</v>
      </c>
      <c r="T1067" s="35">
        <v>620</v>
      </c>
      <c r="U1067" s="14" t="s">
        <v>4</v>
      </c>
      <c r="V1067" s="14">
        <v>76.5</v>
      </c>
      <c r="W1067" s="16">
        <f>+IF(datos_arg[[#This Row],[Moneda]]="ARS",datos_arg[[#This Row],[Monto]],datos_arg[[#This Row],[Monto]]*datos_arg[[#This Row],[TC]])</f>
        <v>620</v>
      </c>
      <c r="X1067" s="16">
        <f>IFERROR(IF(datos_arg[[#This Row],[Moneda]]="USD",datos_arg[[#This Row],[Monto]],datos_arg[[#This Row],[Monto]]/datos_arg[[#This Row],[TC]]),0)</f>
        <v>8.1045751633986924</v>
      </c>
      <c r="Y1067" s="14"/>
    </row>
    <row r="1068" spans="1:25" x14ac:dyDescent="0.25">
      <c r="A1068" s="14">
        <f t="shared" si="16"/>
        <v>1065</v>
      </c>
      <c r="B1068" s="1">
        <v>43861</v>
      </c>
      <c r="C1068" s="18">
        <f>+YEAR(datos_arg[[#This Row],[Fecha]])</f>
        <v>2020</v>
      </c>
      <c r="D1068" s="18">
        <f>+MONTH(datos_arg[[#This Row],[Fecha]])</f>
        <v>1</v>
      </c>
      <c r="E1068" s="14" t="s">
        <v>5358</v>
      </c>
      <c r="F1068" s="14" t="s">
        <v>4110</v>
      </c>
      <c r="G1068" s="14"/>
      <c r="H1068" s="14" t="s">
        <v>6646</v>
      </c>
      <c r="I1068" s="14" t="s">
        <v>1129</v>
      </c>
      <c r="J1068" s="14" t="s">
        <v>1129</v>
      </c>
      <c r="K1068" s="14" t="s">
        <v>420</v>
      </c>
      <c r="L1068" s="14" t="s">
        <v>426</v>
      </c>
      <c r="M1068" s="14" t="s">
        <v>1129</v>
      </c>
      <c r="N1068" s="14" t="s">
        <v>1130</v>
      </c>
      <c r="O1068" s="14" t="s">
        <v>1131</v>
      </c>
      <c r="P1068" s="14"/>
      <c r="Q1068" s="14">
        <v>1</v>
      </c>
      <c r="R1068" s="14" t="s">
        <v>4110</v>
      </c>
      <c r="S1068" s="14" t="s">
        <v>440</v>
      </c>
      <c r="T1068" s="35">
        <v>2900</v>
      </c>
      <c r="U1068" s="14" t="s">
        <v>2</v>
      </c>
      <c r="V1068" s="14">
        <v>76.5</v>
      </c>
      <c r="W1068" s="16">
        <f>+IF(datos_arg[[#This Row],[Moneda]]="ARS",datos_arg[[#This Row],[Monto]],datos_arg[[#This Row],[Monto]]*datos_arg[[#This Row],[TC]])</f>
        <v>221850</v>
      </c>
      <c r="X1068" s="16">
        <f>IFERROR(IF(datos_arg[[#This Row],[Moneda]]="USD",datos_arg[[#This Row],[Monto]],datos_arg[[#This Row],[Monto]]/datos_arg[[#This Row],[TC]]),0)</f>
        <v>2900</v>
      </c>
      <c r="Y1068" s="14"/>
    </row>
    <row r="1069" spans="1:25" ht="15" customHeight="1" x14ac:dyDescent="0.25">
      <c r="A1069" s="14">
        <f t="shared" si="16"/>
        <v>1066</v>
      </c>
      <c r="B1069" s="1">
        <v>43861</v>
      </c>
      <c r="C1069" s="18">
        <f>+YEAR(datos_arg[[#This Row],[Fecha]])</f>
        <v>2020</v>
      </c>
      <c r="D1069" s="18">
        <f>+MONTH(datos_arg[[#This Row],[Fecha]])</f>
        <v>1</v>
      </c>
      <c r="E1069" s="14" t="s">
        <v>617</v>
      </c>
      <c r="F1069" s="14" t="s">
        <v>5384</v>
      </c>
      <c r="G1069" s="14"/>
      <c r="H1069" s="14" t="s">
        <v>6649</v>
      </c>
      <c r="I1069" s="14" t="s">
        <v>7132</v>
      </c>
      <c r="J1069" s="14" t="s">
        <v>422</v>
      </c>
      <c r="K1069" s="14" t="s">
        <v>422</v>
      </c>
      <c r="L1069" s="14" t="s">
        <v>422</v>
      </c>
      <c r="M1069" s="14" t="s">
        <v>1123</v>
      </c>
      <c r="N1069" s="14" t="s">
        <v>1133</v>
      </c>
      <c r="O1069" s="14" t="s">
        <v>1135</v>
      </c>
      <c r="P1069" s="14" t="s">
        <v>5402</v>
      </c>
      <c r="Q1069" s="14">
        <v>35</v>
      </c>
      <c r="R1069" s="14" t="s">
        <v>5384</v>
      </c>
      <c r="S1069" s="14" t="s">
        <v>439</v>
      </c>
      <c r="T1069" s="35">
        <v>3063.2296022981054</v>
      </c>
      <c r="U1069" s="14" t="s">
        <v>4</v>
      </c>
      <c r="V1069" s="14">
        <v>76.5</v>
      </c>
      <c r="W1069" s="16">
        <f>+IF(datos_arg[[#This Row],[Moneda]]="ARS",datos_arg[[#This Row],[Monto]],datos_arg[[#This Row],[Monto]]*datos_arg[[#This Row],[TC]])</f>
        <v>3063.2296022981054</v>
      </c>
      <c r="X1069" s="16">
        <f>IFERROR(IF(datos_arg[[#This Row],[Moneda]]="USD",datos_arg[[#This Row],[Monto]],datos_arg[[#This Row],[Monto]]/datos_arg[[#This Row],[TC]]),0)</f>
        <v>40.042217023504648</v>
      </c>
      <c r="Y1069" s="14"/>
    </row>
    <row r="1070" spans="1:25" ht="15" customHeight="1" x14ac:dyDescent="0.25">
      <c r="A1070" s="14">
        <f t="shared" si="16"/>
        <v>1067</v>
      </c>
      <c r="B1070" s="1">
        <v>43861</v>
      </c>
      <c r="C1070" s="18">
        <f>+YEAR(datos_arg[[#This Row],[Fecha]])</f>
        <v>2020</v>
      </c>
      <c r="D1070" s="18">
        <f>+MONTH(datos_arg[[#This Row],[Fecha]])</f>
        <v>1</v>
      </c>
      <c r="E1070" s="14" t="s">
        <v>617</v>
      </c>
      <c r="F1070" s="14" t="s">
        <v>5384</v>
      </c>
      <c r="G1070" s="14"/>
      <c r="H1070" s="14" t="s">
        <v>6649</v>
      </c>
      <c r="I1070" s="14" t="s">
        <v>7132</v>
      </c>
      <c r="J1070" s="14" t="s">
        <v>422</v>
      </c>
      <c r="K1070" s="14" t="s">
        <v>422</v>
      </c>
      <c r="L1070" s="14" t="s">
        <v>422</v>
      </c>
      <c r="M1070" s="14" t="s">
        <v>578</v>
      </c>
      <c r="N1070" s="14" t="s">
        <v>1133</v>
      </c>
      <c r="O1070" s="14" t="s">
        <v>1136</v>
      </c>
      <c r="P1070" s="14" t="s">
        <v>5402</v>
      </c>
      <c r="Q1070" s="14">
        <v>12</v>
      </c>
      <c r="R1070" s="14" t="s">
        <v>5384</v>
      </c>
      <c r="S1070" s="14" t="s">
        <v>439</v>
      </c>
      <c r="T1070" s="35">
        <v>6176.2154318494313</v>
      </c>
      <c r="U1070" s="14" t="s">
        <v>4</v>
      </c>
      <c r="V1070" s="14">
        <v>76.5</v>
      </c>
      <c r="W1070" s="16">
        <f>+IF(datos_arg[[#This Row],[Moneda]]="ARS",datos_arg[[#This Row],[Monto]],datos_arg[[#This Row],[Monto]]*datos_arg[[#This Row],[TC]])</f>
        <v>6176.2154318494313</v>
      </c>
      <c r="X1070" s="16">
        <f>IFERROR(IF(datos_arg[[#This Row],[Moneda]]="USD",datos_arg[[#This Row],[Monto]],datos_arg[[#This Row],[Monto]]/datos_arg[[#This Row],[TC]]),0)</f>
        <v>80.73484224639779</v>
      </c>
      <c r="Y1070" s="14"/>
    </row>
    <row r="1071" spans="1:25" ht="15" customHeight="1" x14ac:dyDescent="0.25">
      <c r="A1071" s="14">
        <f t="shared" si="16"/>
        <v>1068</v>
      </c>
      <c r="B1071" s="1">
        <v>43861</v>
      </c>
      <c r="C1071" s="18">
        <f>+YEAR(datos_arg[[#This Row],[Fecha]])</f>
        <v>2020</v>
      </c>
      <c r="D1071" s="18">
        <f>+MONTH(datos_arg[[#This Row],[Fecha]])</f>
        <v>1</v>
      </c>
      <c r="E1071" s="14" t="s">
        <v>617</v>
      </c>
      <c r="F1071" s="14" t="s">
        <v>5384</v>
      </c>
      <c r="G1071" s="14"/>
      <c r="H1071" s="14" t="s">
        <v>6649</v>
      </c>
      <c r="I1071" s="14" t="s">
        <v>7132</v>
      </c>
      <c r="J1071" s="14" t="s">
        <v>422</v>
      </c>
      <c r="K1071" s="14" t="s">
        <v>422</v>
      </c>
      <c r="L1071" s="14" t="s">
        <v>422</v>
      </c>
      <c r="M1071" s="14" t="s">
        <v>578</v>
      </c>
      <c r="N1071" s="14" t="s">
        <v>1133</v>
      </c>
      <c r="O1071" s="14" t="s">
        <v>1137</v>
      </c>
      <c r="P1071" s="14" t="s">
        <v>5402</v>
      </c>
      <c r="Q1071" s="14">
        <v>50</v>
      </c>
      <c r="R1071" s="14" t="s">
        <v>5384</v>
      </c>
      <c r="S1071" s="14" t="s">
        <v>439</v>
      </c>
      <c r="T1071" s="35">
        <v>1026.4459111410831</v>
      </c>
      <c r="U1071" s="14" t="s">
        <v>4</v>
      </c>
      <c r="V1071" s="14">
        <v>76.5</v>
      </c>
      <c r="W1071" s="16">
        <f>+IF(datos_arg[[#This Row],[Moneda]]="ARS",datos_arg[[#This Row],[Monto]],datos_arg[[#This Row],[Monto]]*datos_arg[[#This Row],[TC]])</f>
        <v>1026.4459111410831</v>
      </c>
      <c r="X1071" s="16">
        <f>IFERROR(IF(datos_arg[[#This Row],[Moneda]]="USD",datos_arg[[#This Row],[Monto]],datos_arg[[#This Row],[Monto]]/datos_arg[[#This Row],[TC]]),0)</f>
        <v>13.41759360968736</v>
      </c>
      <c r="Y1071" s="14"/>
    </row>
    <row r="1072" spans="1:25" ht="15" customHeight="1" x14ac:dyDescent="0.25">
      <c r="A1072" s="14">
        <f t="shared" si="16"/>
        <v>1069</v>
      </c>
      <c r="B1072" s="1">
        <v>43861</v>
      </c>
      <c r="C1072" s="18">
        <f>+YEAR(datos_arg[[#This Row],[Fecha]])</f>
        <v>2020</v>
      </c>
      <c r="D1072" s="18">
        <f>+MONTH(datos_arg[[#This Row],[Fecha]])</f>
        <v>1</v>
      </c>
      <c r="E1072" s="14" t="s">
        <v>617</v>
      </c>
      <c r="F1072" s="14" t="s">
        <v>5384</v>
      </c>
      <c r="G1072" s="14"/>
      <c r="H1072" s="14" t="s">
        <v>6649</v>
      </c>
      <c r="I1072" s="14" t="s">
        <v>7132</v>
      </c>
      <c r="J1072" s="14" t="s">
        <v>422</v>
      </c>
      <c r="K1072" s="14" t="s">
        <v>422</v>
      </c>
      <c r="L1072" s="14" t="s">
        <v>422</v>
      </c>
      <c r="M1072" s="14" t="s">
        <v>1244</v>
      </c>
      <c r="N1072" s="14" t="s">
        <v>1133</v>
      </c>
      <c r="O1072" s="14" t="s">
        <v>1138</v>
      </c>
      <c r="P1072" s="14" t="s">
        <v>5402</v>
      </c>
      <c r="Q1072" s="14">
        <v>30</v>
      </c>
      <c r="R1072" s="14" t="s">
        <v>5384</v>
      </c>
      <c r="S1072" s="14" t="s">
        <v>439</v>
      </c>
      <c r="T1072" s="35">
        <v>732.38302848985381</v>
      </c>
      <c r="U1072" s="14" t="s">
        <v>4</v>
      </c>
      <c r="V1072" s="14">
        <v>76.5</v>
      </c>
      <c r="W1072" s="16">
        <f>+IF(datos_arg[[#This Row],[Moneda]]="ARS",datos_arg[[#This Row],[Monto]],datos_arg[[#This Row],[Monto]]*datos_arg[[#This Row],[TC]])</f>
        <v>732.38302848985381</v>
      </c>
      <c r="X1072" s="16">
        <f>IFERROR(IF(datos_arg[[#This Row],[Moneda]]="USD",datos_arg[[#This Row],[Monto]],datos_arg[[#This Row],[Monto]]/datos_arg[[#This Row],[TC]]),0)</f>
        <v>9.5736343593444939</v>
      </c>
      <c r="Y1072" s="14"/>
    </row>
    <row r="1073" spans="1:25" ht="15" customHeight="1" x14ac:dyDescent="0.25">
      <c r="A1073" s="14">
        <f t="shared" si="16"/>
        <v>1070</v>
      </c>
      <c r="B1073" s="1">
        <v>43861</v>
      </c>
      <c r="C1073" s="18">
        <f>+YEAR(datos_arg[[#This Row],[Fecha]])</f>
        <v>2020</v>
      </c>
      <c r="D1073" s="18">
        <f>+MONTH(datos_arg[[#This Row],[Fecha]])</f>
        <v>1</v>
      </c>
      <c r="E1073" s="14" t="s">
        <v>617</v>
      </c>
      <c r="F1073" s="14" t="s">
        <v>5384</v>
      </c>
      <c r="G1073" s="14"/>
      <c r="H1073" s="14" t="s">
        <v>6649</v>
      </c>
      <c r="I1073" s="14" t="s">
        <v>7132</v>
      </c>
      <c r="J1073" s="14" t="s">
        <v>422</v>
      </c>
      <c r="K1073" s="14" t="s">
        <v>422</v>
      </c>
      <c r="L1073" s="14" t="s">
        <v>422</v>
      </c>
      <c r="M1073" s="14" t="s">
        <v>1244</v>
      </c>
      <c r="N1073" s="14" t="s">
        <v>1133</v>
      </c>
      <c r="O1073" s="14" t="s">
        <v>1139</v>
      </c>
      <c r="P1073" s="14" t="s">
        <v>5402</v>
      </c>
      <c r="Q1073" s="14">
        <v>15</v>
      </c>
      <c r="R1073" s="14" t="s">
        <v>5384</v>
      </c>
      <c r="S1073" s="14" t="s">
        <v>439</v>
      </c>
      <c r="T1073" s="35">
        <v>406.28286282306158</v>
      </c>
      <c r="U1073" s="14" t="s">
        <v>4</v>
      </c>
      <c r="V1073" s="14">
        <v>76.5</v>
      </c>
      <c r="W1073" s="16">
        <f>+IF(datos_arg[[#This Row],[Moneda]]="ARS",datos_arg[[#This Row],[Monto]],datos_arg[[#This Row],[Monto]]*datos_arg[[#This Row],[TC]])</f>
        <v>406.28286282306158</v>
      </c>
      <c r="X1073" s="16">
        <f>IFERROR(IF(datos_arg[[#This Row],[Moneda]]="USD",datos_arg[[#This Row],[Monto]],datos_arg[[#This Row],[Monto]]/datos_arg[[#This Row],[TC]]),0)</f>
        <v>5.3108870957262955</v>
      </c>
      <c r="Y1073" s="14"/>
    </row>
    <row r="1074" spans="1:25" ht="15" customHeight="1" x14ac:dyDescent="0.25">
      <c r="A1074" s="14">
        <f t="shared" si="16"/>
        <v>1071</v>
      </c>
      <c r="B1074" s="1">
        <v>43861</v>
      </c>
      <c r="C1074" s="18">
        <f>+YEAR(datos_arg[[#This Row],[Fecha]])</f>
        <v>2020</v>
      </c>
      <c r="D1074" s="18">
        <f>+MONTH(datos_arg[[#This Row],[Fecha]])</f>
        <v>1</v>
      </c>
      <c r="E1074" s="14" t="s">
        <v>617</v>
      </c>
      <c r="F1074" s="14" t="s">
        <v>5384</v>
      </c>
      <c r="G1074" s="14"/>
      <c r="H1074" s="14" t="s">
        <v>6649</v>
      </c>
      <c r="I1074" s="14" t="s">
        <v>7132</v>
      </c>
      <c r="J1074" s="14" t="s">
        <v>422</v>
      </c>
      <c r="K1074" s="14" t="s">
        <v>422</v>
      </c>
      <c r="L1074" s="14" t="s">
        <v>422</v>
      </c>
      <c r="M1074" s="14" t="s">
        <v>1124</v>
      </c>
      <c r="N1074" s="14" t="s">
        <v>1133</v>
      </c>
      <c r="O1074" s="14" t="s">
        <v>1140</v>
      </c>
      <c r="P1074" s="14" t="s">
        <v>5402</v>
      </c>
      <c r="Q1074" s="14">
        <v>15</v>
      </c>
      <c r="R1074" s="14" t="s">
        <v>5384</v>
      </c>
      <c r="S1074" s="14" t="s">
        <v>439</v>
      </c>
      <c r="T1074" s="35">
        <v>284.57698321086696</v>
      </c>
      <c r="U1074" s="14" t="s">
        <v>4</v>
      </c>
      <c r="V1074" s="14">
        <v>76.5</v>
      </c>
      <c r="W1074" s="16">
        <f>+IF(datos_arg[[#This Row],[Moneda]]="ARS",datos_arg[[#This Row],[Monto]],datos_arg[[#This Row],[Monto]]*datos_arg[[#This Row],[TC]])</f>
        <v>284.57698321086696</v>
      </c>
      <c r="X1074" s="16">
        <f>IFERROR(IF(datos_arg[[#This Row],[Moneda]]="USD",datos_arg[[#This Row],[Monto]],datos_arg[[#This Row],[Monto]]/datos_arg[[#This Row],[TC]]),0)</f>
        <v>3.7199605648479341</v>
      </c>
      <c r="Y1074" s="14"/>
    </row>
    <row r="1075" spans="1:25" ht="15" customHeight="1" x14ac:dyDescent="0.25">
      <c r="A1075" s="14">
        <f t="shared" si="16"/>
        <v>1072</v>
      </c>
      <c r="B1075" s="1">
        <v>43861</v>
      </c>
      <c r="C1075" s="18">
        <f>+YEAR(datos_arg[[#This Row],[Fecha]])</f>
        <v>2020</v>
      </c>
      <c r="D1075" s="18">
        <f>+MONTH(datos_arg[[#This Row],[Fecha]])</f>
        <v>1</v>
      </c>
      <c r="E1075" s="14" t="s">
        <v>617</v>
      </c>
      <c r="F1075" s="14" t="s">
        <v>5384</v>
      </c>
      <c r="G1075" s="14"/>
      <c r="H1075" s="14" t="s">
        <v>6649</v>
      </c>
      <c r="I1075" s="14" t="s">
        <v>7132</v>
      </c>
      <c r="J1075" s="14" t="s">
        <v>422</v>
      </c>
      <c r="K1075" s="14" t="s">
        <v>422</v>
      </c>
      <c r="L1075" s="14" t="s">
        <v>422</v>
      </c>
      <c r="M1075" s="14" t="s">
        <v>1134</v>
      </c>
      <c r="N1075" s="14" t="s">
        <v>1133</v>
      </c>
      <c r="O1075" s="14" t="s">
        <v>1141</v>
      </c>
      <c r="P1075" s="14" t="s">
        <v>5402</v>
      </c>
      <c r="Q1075" s="14">
        <v>15</v>
      </c>
      <c r="R1075" s="14" t="s">
        <v>5384</v>
      </c>
      <c r="S1075" s="14" t="s">
        <v>439</v>
      </c>
      <c r="T1075" s="35">
        <v>676.54150725602324</v>
      </c>
      <c r="U1075" s="14" t="s">
        <v>4</v>
      </c>
      <c r="V1075" s="14">
        <v>76.5</v>
      </c>
      <c r="W1075" s="16">
        <f>+IF(datos_arg[[#This Row],[Moneda]]="ARS",datos_arg[[#This Row],[Monto]],datos_arg[[#This Row],[Monto]]*datos_arg[[#This Row],[TC]])</f>
        <v>676.54150725602324</v>
      </c>
      <c r="X1075" s="16">
        <f>IFERROR(IF(datos_arg[[#This Row],[Moneda]]="USD",datos_arg[[#This Row],[Monto]],datos_arg[[#This Row],[Monto]]/datos_arg[[#This Row],[TC]]),0)</f>
        <v>8.8436798334120681</v>
      </c>
      <c r="Y1075" s="14"/>
    </row>
    <row r="1076" spans="1:25" ht="15" customHeight="1" x14ac:dyDescent="0.25">
      <c r="A1076" s="14">
        <f t="shared" si="16"/>
        <v>1073</v>
      </c>
      <c r="B1076" s="1">
        <v>43861</v>
      </c>
      <c r="C1076" s="18">
        <f>+YEAR(datos_arg[[#This Row],[Fecha]])</f>
        <v>2020</v>
      </c>
      <c r="D1076" s="18">
        <f>+MONTH(datos_arg[[#This Row],[Fecha]])</f>
        <v>1</v>
      </c>
      <c r="E1076" s="14" t="s">
        <v>617</v>
      </c>
      <c r="F1076" s="14" t="s">
        <v>5384</v>
      </c>
      <c r="G1076" s="14"/>
      <c r="H1076" s="14" t="s">
        <v>6649</v>
      </c>
      <c r="I1076" s="14" t="s">
        <v>7132</v>
      </c>
      <c r="J1076" s="14" t="s">
        <v>422</v>
      </c>
      <c r="K1076" s="14" t="s">
        <v>422</v>
      </c>
      <c r="L1076" s="14" t="s">
        <v>422</v>
      </c>
      <c r="M1076" s="14" t="s">
        <v>1244</v>
      </c>
      <c r="N1076" s="14" t="s">
        <v>1133</v>
      </c>
      <c r="O1076" s="14" t="s">
        <v>1142</v>
      </c>
      <c r="P1076" s="14" t="s">
        <v>5402</v>
      </c>
      <c r="Q1076" s="14">
        <v>10</v>
      </c>
      <c r="R1076" s="14" t="s">
        <v>5384</v>
      </c>
      <c r="S1076" s="14" t="s">
        <v>439</v>
      </c>
      <c r="T1076" s="35">
        <v>244.12767616328458</v>
      </c>
      <c r="U1076" s="14" t="s">
        <v>4</v>
      </c>
      <c r="V1076" s="14">
        <v>76.5</v>
      </c>
      <c r="W1076" s="16">
        <f>+IF(datos_arg[[#This Row],[Moneda]]="ARS",datos_arg[[#This Row],[Monto]],datos_arg[[#This Row],[Monto]]*datos_arg[[#This Row],[TC]])</f>
        <v>244.12767616328458</v>
      </c>
      <c r="X1076" s="16">
        <f>IFERROR(IF(datos_arg[[#This Row],[Moneda]]="USD",datos_arg[[#This Row],[Monto]],datos_arg[[#This Row],[Monto]]/datos_arg[[#This Row],[TC]]),0)</f>
        <v>3.191211453114831</v>
      </c>
      <c r="Y1076" s="14"/>
    </row>
    <row r="1077" spans="1:25" ht="15" customHeight="1" x14ac:dyDescent="0.25">
      <c r="A1077" s="14">
        <f t="shared" si="16"/>
        <v>1074</v>
      </c>
      <c r="B1077" s="1">
        <v>43861</v>
      </c>
      <c r="C1077" s="18">
        <f>+YEAR(datos_arg[[#This Row],[Fecha]])</f>
        <v>2020</v>
      </c>
      <c r="D1077" s="18">
        <f>+MONTH(datos_arg[[#This Row],[Fecha]])</f>
        <v>1</v>
      </c>
      <c r="E1077" s="14" t="s">
        <v>617</v>
      </c>
      <c r="F1077" s="14" t="s">
        <v>5384</v>
      </c>
      <c r="G1077" s="14"/>
      <c r="H1077" s="14" t="s">
        <v>6649</v>
      </c>
      <c r="I1077" s="14" t="s">
        <v>7132</v>
      </c>
      <c r="J1077" s="14" t="s">
        <v>422</v>
      </c>
      <c r="K1077" s="14" t="s">
        <v>422</v>
      </c>
      <c r="L1077" s="14" t="s">
        <v>422</v>
      </c>
      <c r="M1077" s="14" t="s">
        <v>1123</v>
      </c>
      <c r="N1077" s="14" t="s">
        <v>1133</v>
      </c>
      <c r="O1077" s="14" t="s">
        <v>1143</v>
      </c>
      <c r="P1077" s="14" t="s">
        <v>5402</v>
      </c>
      <c r="Q1077" s="14">
        <v>100</v>
      </c>
      <c r="R1077" s="14" t="s">
        <v>5384</v>
      </c>
      <c r="S1077" s="14" t="s">
        <v>439</v>
      </c>
      <c r="T1077" s="35">
        <v>1731.8030751876406</v>
      </c>
      <c r="U1077" s="14" t="s">
        <v>4</v>
      </c>
      <c r="V1077" s="14">
        <v>76.5</v>
      </c>
      <c r="W1077" s="16">
        <f>+IF(datos_arg[[#This Row],[Moneda]]="ARS",datos_arg[[#This Row],[Monto]],datos_arg[[#This Row],[Monto]]*datos_arg[[#This Row],[TC]])</f>
        <v>1731.8030751876406</v>
      </c>
      <c r="X1077" s="16">
        <f>IFERROR(IF(datos_arg[[#This Row],[Moneda]]="USD",datos_arg[[#This Row],[Monto]],datos_arg[[#This Row],[Monto]]/datos_arg[[#This Row],[TC]]),0)</f>
        <v>22.637948695263276</v>
      </c>
      <c r="Y1077" s="14"/>
    </row>
    <row r="1078" spans="1:25" ht="15" customHeight="1" x14ac:dyDescent="0.25">
      <c r="A1078" s="14">
        <f t="shared" si="16"/>
        <v>1075</v>
      </c>
      <c r="B1078" s="1">
        <v>43861</v>
      </c>
      <c r="C1078" s="18">
        <f>+YEAR(datos_arg[[#This Row],[Fecha]])</f>
        <v>2020</v>
      </c>
      <c r="D1078" s="18">
        <f>+MONTH(datos_arg[[#This Row],[Fecha]])</f>
        <v>1</v>
      </c>
      <c r="E1078" s="14" t="s">
        <v>617</v>
      </c>
      <c r="F1078" s="14" t="s">
        <v>5384</v>
      </c>
      <c r="G1078" s="14"/>
      <c r="H1078" s="14" t="s">
        <v>6649</v>
      </c>
      <c r="I1078" s="14" t="s">
        <v>7132</v>
      </c>
      <c r="J1078" s="14" t="s">
        <v>422</v>
      </c>
      <c r="K1078" s="14" t="s">
        <v>422</v>
      </c>
      <c r="L1078" s="14" t="s">
        <v>422</v>
      </c>
      <c r="M1078" s="14" t="s">
        <v>1125</v>
      </c>
      <c r="N1078" s="14" t="s">
        <v>1133</v>
      </c>
      <c r="O1078" s="14" t="s">
        <v>1144</v>
      </c>
      <c r="P1078" s="14" t="s">
        <v>5402</v>
      </c>
      <c r="Q1078" s="14">
        <v>100</v>
      </c>
      <c r="R1078" s="14" t="s">
        <v>5384</v>
      </c>
      <c r="S1078" s="14" t="s">
        <v>439</v>
      </c>
      <c r="T1078" s="35">
        <v>894.89617361907835</v>
      </c>
      <c r="U1078" s="14" t="s">
        <v>4</v>
      </c>
      <c r="V1078" s="14">
        <v>76.5</v>
      </c>
      <c r="W1078" s="16">
        <f>+IF(datos_arg[[#This Row],[Moneda]]="ARS",datos_arg[[#This Row],[Monto]],datos_arg[[#This Row],[Monto]]*datos_arg[[#This Row],[TC]])</f>
        <v>894.89617361907835</v>
      </c>
      <c r="X1078" s="16">
        <f>IFERROR(IF(datos_arg[[#This Row],[Moneda]]="USD",datos_arg[[#This Row],[Monto]],datos_arg[[#This Row],[Monto]]/datos_arg[[#This Row],[TC]]),0)</f>
        <v>11.69798919763501</v>
      </c>
      <c r="Y1078" s="14"/>
    </row>
    <row r="1079" spans="1:25" ht="15" customHeight="1" x14ac:dyDescent="0.25">
      <c r="A1079" s="14">
        <f t="shared" si="16"/>
        <v>1076</v>
      </c>
      <c r="B1079" s="1">
        <v>43861</v>
      </c>
      <c r="C1079" s="18">
        <f>+YEAR(datos_arg[[#This Row],[Fecha]])</f>
        <v>2020</v>
      </c>
      <c r="D1079" s="18">
        <f>+MONTH(datos_arg[[#This Row],[Fecha]])</f>
        <v>1</v>
      </c>
      <c r="E1079" s="14" t="s">
        <v>617</v>
      </c>
      <c r="F1079" s="14" t="s">
        <v>5384</v>
      </c>
      <c r="G1079" s="14"/>
      <c r="H1079" s="14" t="s">
        <v>6649</v>
      </c>
      <c r="I1079" s="14" t="s">
        <v>7132</v>
      </c>
      <c r="J1079" s="14" t="s">
        <v>422</v>
      </c>
      <c r="K1079" s="14" t="s">
        <v>422</v>
      </c>
      <c r="L1079" s="14" t="s">
        <v>422</v>
      </c>
      <c r="M1079" s="14" t="s">
        <v>1125</v>
      </c>
      <c r="N1079" s="14" t="s">
        <v>1133</v>
      </c>
      <c r="O1079" s="14" t="s">
        <v>1145</v>
      </c>
      <c r="P1079" s="14" t="s">
        <v>5402</v>
      </c>
      <c r="Q1079" s="14">
        <v>100</v>
      </c>
      <c r="R1079" s="14" t="s">
        <v>5384</v>
      </c>
      <c r="S1079" s="14" t="s">
        <v>439</v>
      </c>
      <c r="T1079" s="35">
        <v>1354.6938276245608</v>
      </c>
      <c r="U1079" s="14" t="s">
        <v>4</v>
      </c>
      <c r="V1079" s="14">
        <v>76.5</v>
      </c>
      <c r="W1079" s="16">
        <f>+IF(datos_arg[[#This Row],[Moneda]]="ARS",datos_arg[[#This Row],[Monto]],datos_arg[[#This Row],[Monto]]*datos_arg[[#This Row],[TC]])</f>
        <v>1354.6938276245608</v>
      </c>
      <c r="X1079" s="16">
        <f>IFERROR(IF(datos_arg[[#This Row],[Moneda]]="USD",datos_arg[[#This Row],[Monto]],datos_arg[[#This Row],[Monto]]/datos_arg[[#This Row],[TC]]),0)</f>
        <v>17.708416047379878</v>
      </c>
      <c r="Y1079" s="14"/>
    </row>
    <row r="1080" spans="1:25" ht="15" customHeight="1" x14ac:dyDescent="0.25">
      <c r="A1080" s="14">
        <f t="shared" si="16"/>
        <v>1077</v>
      </c>
      <c r="B1080" s="1">
        <v>43861</v>
      </c>
      <c r="C1080" s="18">
        <f>+YEAR(datos_arg[[#This Row],[Fecha]])</f>
        <v>2020</v>
      </c>
      <c r="D1080" s="18">
        <f>+MONTH(datos_arg[[#This Row],[Fecha]])</f>
        <v>1</v>
      </c>
      <c r="E1080" s="14" t="s">
        <v>617</v>
      </c>
      <c r="F1080" s="14" t="s">
        <v>8101</v>
      </c>
      <c r="G1080" s="14"/>
      <c r="H1080" s="14" t="s">
        <v>8103</v>
      </c>
      <c r="I1080" s="14" t="s">
        <v>8104</v>
      </c>
      <c r="J1080" s="14" t="s">
        <v>422</v>
      </c>
      <c r="K1080" s="14" t="s">
        <v>422</v>
      </c>
      <c r="L1080" s="14" t="s">
        <v>422</v>
      </c>
      <c r="M1080" s="14" t="s">
        <v>1126</v>
      </c>
      <c r="N1080" s="14" t="s">
        <v>1133</v>
      </c>
      <c r="O1080" s="14" t="s">
        <v>1146</v>
      </c>
      <c r="P1080" s="14" t="s">
        <v>5402</v>
      </c>
      <c r="Q1080" s="14">
        <v>2</v>
      </c>
      <c r="R1080" s="14" t="s">
        <v>8101</v>
      </c>
      <c r="S1080" s="14" t="s">
        <v>439</v>
      </c>
      <c r="T1080" s="35">
        <v>6840.2283926747878</v>
      </c>
      <c r="U1080" s="14" t="s">
        <v>4</v>
      </c>
      <c r="V1080" s="14">
        <v>76.5</v>
      </c>
      <c r="W1080" s="16">
        <f>+IF(datos_arg[[#This Row],[Moneda]]="ARS",datos_arg[[#This Row],[Monto]],datos_arg[[#This Row],[Monto]]*datos_arg[[#This Row],[TC]])</f>
        <v>6840.2283926747878</v>
      </c>
      <c r="X1080" s="16">
        <f>IFERROR(IF(datos_arg[[#This Row],[Moneda]]="USD",datos_arg[[#This Row],[Monto]],datos_arg[[#This Row],[Monto]]/datos_arg[[#This Row],[TC]]),0)</f>
        <v>89.414750231042973</v>
      </c>
      <c r="Y1080" s="14"/>
    </row>
    <row r="1081" spans="1:25" ht="15" customHeight="1" x14ac:dyDescent="0.25">
      <c r="A1081" s="14">
        <f t="shared" si="16"/>
        <v>1078</v>
      </c>
      <c r="B1081" s="1">
        <v>43861</v>
      </c>
      <c r="C1081" s="18">
        <f>+YEAR(datos_arg[[#This Row],[Fecha]])</f>
        <v>2020</v>
      </c>
      <c r="D1081" s="18">
        <f>+MONTH(datos_arg[[#This Row],[Fecha]])</f>
        <v>1</v>
      </c>
      <c r="E1081" s="14" t="s">
        <v>617</v>
      </c>
      <c r="F1081" s="14" t="s">
        <v>8101</v>
      </c>
      <c r="G1081" s="14"/>
      <c r="H1081" s="14" t="s">
        <v>8103</v>
      </c>
      <c r="I1081" s="14" t="s">
        <v>8104</v>
      </c>
      <c r="J1081" s="14" t="s">
        <v>422</v>
      </c>
      <c r="K1081" s="14" t="s">
        <v>422</v>
      </c>
      <c r="L1081" s="14" t="s">
        <v>422</v>
      </c>
      <c r="M1081" s="14" t="s">
        <v>1126</v>
      </c>
      <c r="N1081" s="14" t="s">
        <v>1133</v>
      </c>
      <c r="O1081" s="14" t="s">
        <v>1147</v>
      </c>
      <c r="P1081" s="14" t="s">
        <v>5402</v>
      </c>
      <c r="Q1081" s="14">
        <v>1</v>
      </c>
      <c r="R1081" s="14" t="s">
        <v>8101</v>
      </c>
      <c r="S1081" s="14" t="s">
        <v>439</v>
      </c>
      <c r="T1081" s="35">
        <v>3420.1141963373939</v>
      </c>
      <c r="U1081" s="14" t="s">
        <v>4</v>
      </c>
      <c r="V1081" s="14">
        <v>76.5</v>
      </c>
      <c r="W1081" s="16">
        <f>+IF(datos_arg[[#This Row],[Moneda]]="ARS",datos_arg[[#This Row],[Monto]],datos_arg[[#This Row],[Monto]]*datos_arg[[#This Row],[TC]])</f>
        <v>3420.1141963373939</v>
      </c>
      <c r="X1081" s="16">
        <f>IFERROR(IF(datos_arg[[#This Row],[Moneda]]="USD",datos_arg[[#This Row],[Monto]],datos_arg[[#This Row],[Monto]]/datos_arg[[#This Row],[TC]]),0)</f>
        <v>44.707375115521486</v>
      </c>
      <c r="Y1081" s="14"/>
    </row>
    <row r="1082" spans="1:25" ht="15" customHeight="1" x14ac:dyDescent="0.25">
      <c r="A1082" s="14">
        <f t="shared" si="16"/>
        <v>1079</v>
      </c>
      <c r="B1082" s="1">
        <v>43861</v>
      </c>
      <c r="C1082" s="18">
        <f>+YEAR(datos_arg[[#This Row],[Fecha]])</f>
        <v>2020</v>
      </c>
      <c r="D1082" s="18">
        <f>+MONTH(datos_arg[[#This Row],[Fecha]])</f>
        <v>1</v>
      </c>
      <c r="E1082" s="14" t="s">
        <v>617</v>
      </c>
      <c r="F1082" s="14" t="s">
        <v>8101</v>
      </c>
      <c r="G1082" s="14"/>
      <c r="H1082" s="14" t="s">
        <v>8103</v>
      </c>
      <c r="I1082" s="14" t="s">
        <v>8104</v>
      </c>
      <c r="J1082" s="14" t="s">
        <v>422</v>
      </c>
      <c r="K1082" s="14" t="s">
        <v>422</v>
      </c>
      <c r="L1082" s="14" t="s">
        <v>422</v>
      </c>
      <c r="M1082" s="14" t="s">
        <v>1126</v>
      </c>
      <c r="N1082" s="14" t="s">
        <v>1133</v>
      </c>
      <c r="O1082" s="14" t="s">
        <v>1148</v>
      </c>
      <c r="P1082" s="14" t="s">
        <v>5402</v>
      </c>
      <c r="Q1082" s="14">
        <v>1</v>
      </c>
      <c r="R1082" s="14" t="s">
        <v>8101</v>
      </c>
      <c r="S1082" s="14" t="s">
        <v>439</v>
      </c>
      <c r="T1082" s="35">
        <v>3420.1141963373939</v>
      </c>
      <c r="U1082" s="14" t="s">
        <v>4</v>
      </c>
      <c r="V1082" s="14">
        <v>76.5</v>
      </c>
      <c r="W1082" s="16">
        <f>+IF(datos_arg[[#This Row],[Moneda]]="ARS",datos_arg[[#This Row],[Monto]],datos_arg[[#This Row],[Monto]]*datos_arg[[#This Row],[TC]])</f>
        <v>3420.1141963373939</v>
      </c>
      <c r="X1082" s="16">
        <f>IFERROR(IF(datos_arg[[#This Row],[Moneda]]="USD",datos_arg[[#This Row],[Monto]],datos_arg[[#This Row],[Monto]]/datos_arg[[#This Row],[TC]]),0)</f>
        <v>44.707375115521486</v>
      </c>
      <c r="Y1082" s="14"/>
    </row>
    <row r="1083" spans="1:25" ht="15" customHeight="1" x14ac:dyDescent="0.25">
      <c r="A1083" s="14">
        <f t="shared" si="16"/>
        <v>1080</v>
      </c>
      <c r="B1083" s="1">
        <v>43861</v>
      </c>
      <c r="C1083" s="18">
        <f>+YEAR(datos_arg[[#This Row],[Fecha]])</f>
        <v>2020</v>
      </c>
      <c r="D1083" s="18">
        <f>+MONTH(datos_arg[[#This Row],[Fecha]])</f>
        <v>1</v>
      </c>
      <c r="E1083" s="14" t="s">
        <v>617</v>
      </c>
      <c r="F1083" s="14" t="s">
        <v>8101</v>
      </c>
      <c r="G1083" s="14"/>
      <c r="H1083" s="14" t="s">
        <v>8103</v>
      </c>
      <c r="I1083" s="14" t="s">
        <v>8104</v>
      </c>
      <c r="J1083" s="14" t="s">
        <v>422</v>
      </c>
      <c r="K1083" s="14" t="s">
        <v>422</v>
      </c>
      <c r="L1083" s="14" t="s">
        <v>422</v>
      </c>
      <c r="M1083" s="14" t="s">
        <v>1126</v>
      </c>
      <c r="N1083" s="14" t="s">
        <v>1133</v>
      </c>
      <c r="O1083" s="14" t="s">
        <v>1149</v>
      </c>
      <c r="P1083" s="14" t="s">
        <v>5402</v>
      </c>
      <c r="Q1083" s="14">
        <v>1</v>
      </c>
      <c r="R1083" s="14" t="s">
        <v>8101</v>
      </c>
      <c r="S1083" s="14" t="s">
        <v>439</v>
      </c>
      <c r="T1083" s="35">
        <v>3420.1141963373939</v>
      </c>
      <c r="U1083" s="14" t="s">
        <v>4</v>
      </c>
      <c r="V1083" s="14">
        <v>76.5</v>
      </c>
      <c r="W1083" s="16">
        <f>+IF(datos_arg[[#This Row],[Moneda]]="ARS",datos_arg[[#This Row],[Monto]],datos_arg[[#This Row],[Monto]]*datos_arg[[#This Row],[TC]])</f>
        <v>3420.1141963373939</v>
      </c>
      <c r="X1083" s="16">
        <f>IFERROR(IF(datos_arg[[#This Row],[Moneda]]="USD",datos_arg[[#This Row],[Monto]],datos_arg[[#This Row],[Monto]]/datos_arg[[#This Row],[TC]]),0)</f>
        <v>44.707375115521486</v>
      </c>
      <c r="Y1083" s="14"/>
    </row>
    <row r="1084" spans="1:25" ht="15" customHeight="1" x14ac:dyDescent="0.25">
      <c r="A1084" s="14">
        <f t="shared" si="16"/>
        <v>1081</v>
      </c>
      <c r="B1084" s="1">
        <v>43861</v>
      </c>
      <c r="C1084" s="18">
        <f>+YEAR(datos_arg[[#This Row],[Fecha]])</f>
        <v>2020</v>
      </c>
      <c r="D1084" s="18">
        <f>+MONTH(datos_arg[[#This Row],[Fecha]])</f>
        <v>1</v>
      </c>
      <c r="E1084" s="14" t="s">
        <v>617</v>
      </c>
      <c r="F1084" s="14" t="s">
        <v>8101</v>
      </c>
      <c r="G1084" s="14"/>
      <c r="H1084" s="14" t="s">
        <v>8103</v>
      </c>
      <c r="I1084" s="14" t="s">
        <v>8104</v>
      </c>
      <c r="J1084" s="14" t="s">
        <v>422</v>
      </c>
      <c r="K1084" s="14" t="s">
        <v>422</v>
      </c>
      <c r="L1084" s="14" t="s">
        <v>422</v>
      </c>
      <c r="M1084" s="14" t="s">
        <v>1126</v>
      </c>
      <c r="N1084" s="14" t="s">
        <v>1133</v>
      </c>
      <c r="O1084" s="14" t="s">
        <v>1150</v>
      </c>
      <c r="P1084" s="14" t="s">
        <v>5402</v>
      </c>
      <c r="Q1084" s="14">
        <v>1</v>
      </c>
      <c r="R1084" s="14" t="s">
        <v>8101</v>
      </c>
      <c r="S1084" s="14" t="s">
        <v>439</v>
      </c>
      <c r="T1084" s="35">
        <v>3420.1141963373939</v>
      </c>
      <c r="U1084" s="14" t="s">
        <v>4</v>
      </c>
      <c r="V1084" s="14">
        <v>76.5</v>
      </c>
      <c r="W1084" s="16">
        <f>+IF(datos_arg[[#This Row],[Moneda]]="ARS",datos_arg[[#This Row],[Monto]],datos_arg[[#This Row],[Monto]]*datos_arg[[#This Row],[TC]])</f>
        <v>3420.1141963373939</v>
      </c>
      <c r="X1084" s="16">
        <f>IFERROR(IF(datos_arg[[#This Row],[Moneda]]="USD",datos_arg[[#This Row],[Monto]],datos_arg[[#This Row],[Monto]]/datos_arg[[#This Row],[TC]]),0)</f>
        <v>44.707375115521486</v>
      </c>
      <c r="Y1084" s="14"/>
    </row>
    <row r="1085" spans="1:25" ht="15" customHeight="1" x14ac:dyDescent="0.25">
      <c r="A1085" s="14">
        <f t="shared" si="16"/>
        <v>1082</v>
      </c>
      <c r="B1085" s="1">
        <v>43861</v>
      </c>
      <c r="C1085" s="18">
        <f>+YEAR(datos_arg[[#This Row],[Fecha]])</f>
        <v>2020</v>
      </c>
      <c r="D1085" s="18">
        <f>+MONTH(datos_arg[[#This Row],[Fecha]])</f>
        <v>1</v>
      </c>
      <c r="E1085" s="14" t="s">
        <v>617</v>
      </c>
      <c r="F1085" s="14" t="s">
        <v>8101</v>
      </c>
      <c r="G1085" s="14"/>
      <c r="H1085" s="14" t="s">
        <v>8103</v>
      </c>
      <c r="I1085" s="14" t="s">
        <v>8104</v>
      </c>
      <c r="J1085" s="14" t="s">
        <v>422</v>
      </c>
      <c r="K1085" s="14" t="s">
        <v>422</v>
      </c>
      <c r="L1085" s="14" t="s">
        <v>422</v>
      </c>
      <c r="M1085" s="14" t="s">
        <v>1126</v>
      </c>
      <c r="N1085" s="14" t="s">
        <v>1133</v>
      </c>
      <c r="O1085" s="14" t="s">
        <v>1151</v>
      </c>
      <c r="P1085" s="14" t="s">
        <v>5402</v>
      </c>
      <c r="Q1085" s="14">
        <v>1</v>
      </c>
      <c r="R1085" s="14" t="s">
        <v>8101</v>
      </c>
      <c r="S1085" s="14" t="s">
        <v>439</v>
      </c>
      <c r="T1085" s="35">
        <v>3420.1141963373939</v>
      </c>
      <c r="U1085" s="14" t="s">
        <v>4</v>
      </c>
      <c r="V1085" s="14">
        <v>76.5</v>
      </c>
      <c r="W1085" s="16">
        <f>+IF(datos_arg[[#This Row],[Moneda]]="ARS",datos_arg[[#This Row],[Monto]],datos_arg[[#This Row],[Monto]]*datos_arg[[#This Row],[TC]])</f>
        <v>3420.1141963373939</v>
      </c>
      <c r="X1085" s="16">
        <f>IFERROR(IF(datos_arg[[#This Row],[Moneda]]="USD",datos_arg[[#This Row],[Monto]],datos_arg[[#This Row],[Monto]]/datos_arg[[#This Row],[TC]]),0)</f>
        <v>44.707375115521486</v>
      </c>
      <c r="Y1085" s="14"/>
    </row>
    <row r="1086" spans="1:25" ht="15" customHeight="1" x14ac:dyDescent="0.25">
      <c r="A1086" s="14">
        <f t="shared" si="16"/>
        <v>1083</v>
      </c>
      <c r="B1086" s="1">
        <v>43861</v>
      </c>
      <c r="C1086" s="18">
        <f>+YEAR(datos_arg[[#This Row],[Fecha]])</f>
        <v>2020</v>
      </c>
      <c r="D1086" s="18">
        <f>+MONTH(datos_arg[[#This Row],[Fecha]])</f>
        <v>1</v>
      </c>
      <c r="E1086" s="14" t="s">
        <v>617</v>
      </c>
      <c r="F1086" s="14" t="s">
        <v>8101</v>
      </c>
      <c r="G1086" s="14"/>
      <c r="H1086" s="14" t="s">
        <v>8103</v>
      </c>
      <c r="I1086" s="14" t="s">
        <v>8104</v>
      </c>
      <c r="J1086" s="14" t="s">
        <v>422</v>
      </c>
      <c r="K1086" s="14" t="s">
        <v>422</v>
      </c>
      <c r="L1086" s="14" t="s">
        <v>422</v>
      </c>
      <c r="M1086" s="14" t="s">
        <v>1126</v>
      </c>
      <c r="N1086" s="14" t="s">
        <v>1133</v>
      </c>
      <c r="O1086" s="14" t="s">
        <v>1152</v>
      </c>
      <c r="P1086" s="14" t="s">
        <v>5402</v>
      </c>
      <c r="Q1086" s="14">
        <v>1</v>
      </c>
      <c r="R1086" s="14" t="s">
        <v>8101</v>
      </c>
      <c r="S1086" s="14" t="s">
        <v>439</v>
      </c>
      <c r="T1086" s="35">
        <v>3420.1141963373939</v>
      </c>
      <c r="U1086" s="14" t="s">
        <v>4</v>
      </c>
      <c r="V1086" s="14">
        <v>76.5</v>
      </c>
      <c r="W1086" s="16">
        <f>+IF(datos_arg[[#This Row],[Moneda]]="ARS",datos_arg[[#This Row],[Monto]],datos_arg[[#This Row],[Monto]]*datos_arg[[#This Row],[TC]])</f>
        <v>3420.1141963373939</v>
      </c>
      <c r="X1086" s="16">
        <f>IFERROR(IF(datos_arg[[#This Row],[Moneda]]="USD",datos_arg[[#This Row],[Monto]],datos_arg[[#This Row],[Monto]]/datos_arg[[#This Row],[TC]]),0)</f>
        <v>44.707375115521486</v>
      </c>
      <c r="Y1086" s="14"/>
    </row>
    <row r="1087" spans="1:25" ht="15" customHeight="1" x14ac:dyDescent="0.25">
      <c r="A1087" s="14">
        <f t="shared" si="16"/>
        <v>1084</v>
      </c>
      <c r="B1087" s="1">
        <v>43861</v>
      </c>
      <c r="C1087" s="18">
        <f>+YEAR(datos_arg[[#This Row],[Fecha]])</f>
        <v>2020</v>
      </c>
      <c r="D1087" s="18">
        <f>+MONTH(datos_arg[[#This Row],[Fecha]])</f>
        <v>1</v>
      </c>
      <c r="E1087" s="14" t="s">
        <v>617</v>
      </c>
      <c r="F1087" s="14" t="s">
        <v>8101</v>
      </c>
      <c r="G1087" s="14"/>
      <c r="H1087" s="14" t="s">
        <v>8103</v>
      </c>
      <c r="I1087" s="14" t="s">
        <v>8104</v>
      </c>
      <c r="J1087" s="14" t="s">
        <v>422</v>
      </c>
      <c r="K1087" s="14" t="s">
        <v>422</v>
      </c>
      <c r="L1087" s="14" t="s">
        <v>422</v>
      </c>
      <c r="M1087" s="14" t="s">
        <v>1127</v>
      </c>
      <c r="N1087" s="14" t="s">
        <v>1133</v>
      </c>
      <c r="O1087" s="14" t="s">
        <v>1153</v>
      </c>
      <c r="P1087" s="14" t="s">
        <v>5402</v>
      </c>
      <c r="Q1087" s="14">
        <v>2</v>
      </c>
      <c r="R1087" s="14" t="s">
        <v>8101</v>
      </c>
      <c r="S1087" s="14" t="s">
        <v>439</v>
      </c>
      <c r="T1087" s="35">
        <v>3467.1857350697574</v>
      </c>
      <c r="U1087" s="14" t="s">
        <v>4</v>
      </c>
      <c r="V1087" s="14">
        <v>76.5</v>
      </c>
      <c r="W1087" s="16">
        <f>+IF(datos_arg[[#This Row],[Moneda]]="ARS",datos_arg[[#This Row],[Monto]],datos_arg[[#This Row],[Monto]]*datos_arg[[#This Row],[TC]])</f>
        <v>3467.1857350697574</v>
      </c>
      <c r="X1087" s="16">
        <f>IFERROR(IF(datos_arg[[#This Row],[Moneda]]="USD",datos_arg[[#This Row],[Monto]],datos_arg[[#This Row],[Monto]]/datos_arg[[#This Row],[TC]]),0)</f>
        <v>45.322689347317088</v>
      </c>
      <c r="Y1087" s="14"/>
    </row>
    <row r="1088" spans="1:25" ht="15" customHeight="1" x14ac:dyDescent="0.25">
      <c r="A1088" s="14">
        <f t="shared" si="16"/>
        <v>1085</v>
      </c>
      <c r="B1088" s="1">
        <v>43861</v>
      </c>
      <c r="C1088" s="18">
        <f>+YEAR(datos_arg[[#This Row],[Fecha]])</f>
        <v>2020</v>
      </c>
      <c r="D1088" s="18">
        <f>+MONTH(datos_arg[[#This Row],[Fecha]])</f>
        <v>1</v>
      </c>
      <c r="E1088" s="14" t="s">
        <v>617</v>
      </c>
      <c r="F1088" s="14" t="s">
        <v>8101</v>
      </c>
      <c r="G1088" s="14"/>
      <c r="H1088" s="14" t="s">
        <v>8103</v>
      </c>
      <c r="I1088" s="14" t="s">
        <v>8104</v>
      </c>
      <c r="J1088" s="14" t="s">
        <v>422</v>
      </c>
      <c r="K1088" s="14" t="s">
        <v>422</v>
      </c>
      <c r="L1088" s="14" t="s">
        <v>422</v>
      </c>
      <c r="M1088" s="14" t="s">
        <v>1127</v>
      </c>
      <c r="N1088" s="14" t="s">
        <v>1133</v>
      </c>
      <c r="O1088" s="14" t="s">
        <v>1154</v>
      </c>
      <c r="P1088" s="14" t="s">
        <v>5402</v>
      </c>
      <c r="Q1088" s="14">
        <v>1</v>
      </c>
      <c r="R1088" s="14" t="s">
        <v>8101</v>
      </c>
      <c r="S1088" s="14" t="s">
        <v>439</v>
      </c>
      <c r="T1088" s="35">
        <v>2288.2495159439832</v>
      </c>
      <c r="U1088" s="14" t="s">
        <v>4</v>
      </c>
      <c r="V1088" s="14">
        <v>76.5</v>
      </c>
      <c r="W1088" s="16">
        <f>+IF(datos_arg[[#This Row],[Moneda]]="ARS",datos_arg[[#This Row],[Monto]],datos_arg[[#This Row],[Monto]]*datos_arg[[#This Row],[TC]])</f>
        <v>2288.2495159439832</v>
      </c>
      <c r="X1088" s="16">
        <f>IFERROR(IF(datos_arg[[#This Row],[Moneda]]="USD",datos_arg[[#This Row],[Monto]],datos_arg[[#This Row],[Monto]]/datos_arg[[#This Row],[TC]]),0)</f>
        <v>29.911758378352722</v>
      </c>
      <c r="Y1088" s="14"/>
    </row>
    <row r="1089" spans="1:25" ht="15" customHeight="1" x14ac:dyDescent="0.25">
      <c r="A1089" s="14">
        <f t="shared" si="16"/>
        <v>1086</v>
      </c>
      <c r="B1089" s="1">
        <v>43861</v>
      </c>
      <c r="C1089" s="18">
        <f>+YEAR(datos_arg[[#This Row],[Fecha]])</f>
        <v>2020</v>
      </c>
      <c r="D1089" s="18">
        <f>+MONTH(datos_arg[[#This Row],[Fecha]])</f>
        <v>1</v>
      </c>
      <c r="E1089" s="14" t="s">
        <v>1015</v>
      </c>
      <c r="F1089" s="14" t="s">
        <v>403</v>
      </c>
      <c r="G1089" s="14" t="s">
        <v>5383</v>
      </c>
      <c r="H1089" s="14" t="s">
        <v>8103</v>
      </c>
      <c r="I1089" s="14" t="s">
        <v>8104</v>
      </c>
      <c r="J1089" s="14" t="s">
        <v>422</v>
      </c>
      <c r="K1089" s="14" t="s">
        <v>422</v>
      </c>
      <c r="L1089" s="14" t="s">
        <v>422</v>
      </c>
      <c r="M1089" s="14" t="s">
        <v>1128</v>
      </c>
      <c r="N1089" s="14" t="s">
        <v>1133</v>
      </c>
      <c r="O1089" s="14" t="s">
        <v>1155</v>
      </c>
      <c r="P1089" s="14" t="s">
        <v>5402</v>
      </c>
      <c r="Q1089" s="14">
        <v>50</v>
      </c>
      <c r="R1089" s="14" t="s">
        <v>5383</v>
      </c>
      <c r="S1089" s="14" t="s">
        <v>439</v>
      </c>
      <c r="T1089" s="35">
        <v>1532.2412284705861</v>
      </c>
      <c r="U1089" s="14" t="s">
        <v>4</v>
      </c>
      <c r="V1089" s="14">
        <v>76.5</v>
      </c>
      <c r="W1089" s="16">
        <f>+IF(datos_arg[[#This Row],[Moneda]]="ARS",datos_arg[[#This Row],[Monto]],datos_arg[[#This Row],[Monto]]*datos_arg[[#This Row],[TC]])</f>
        <v>1532.2412284705861</v>
      </c>
      <c r="X1089" s="16">
        <f>IFERROR(IF(datos_arg[[#This Row],[Moneda]]="USD",datos_arg[[#This Row],[Monto]],datos_arg[[#This Row],[Monto]]/datos_arg[[#This Row],[TC]]),0)</f>
        <v>20.029297104190668</v>
      </c>
      <c r="Y1089" s="14"/>
    </row>
    <row r="1090" spans="1:25" ht="15" customHeight="1" x14ac:dyDescent="0.25">
      <c r="A1090" s="14">
        <f t="shared" si="16"/>
        <v>1087</v>
      </c>
      <c r="B1090" s="1">
        <v>43861</v>
      </c>
      <c r="C1090" s="18">
        <f>+YEAR(datos_arg[[#This Row],[Fecha]])</f>
        <v>2020</v>
      </c>
      <c r="D1090" s="18">
        <f>+MONTH(datos_arg[[#This Row],[Fecha]])</f>
        <v>1</v>
      </c>
      <c r="E1090" s="14" t="s">
        <v>617</v>
      </c>
      <c r="F1090" s="14" t="s">
        <v>8101</v>
      </c>
      <c r="G1090" s="14"/>
      <c r="H1090" s="14" t="s">
        <v>8103</v>
      </c>
      <c r="I1090" s="14" t="s">
        <v>8104</v>
      </c>
      <c r="J1090" s="14" t="s">
        <v>422</v>
      </c>
      <c r="K1090" s="14" t="s">
        <v>422</v>
      </c>
      <c r="L1090" s="14" t="s">
        <v>422</v>
      </c>
      <c r="M1090" s="14" t="s">
        <v>578</v>
      </c>
      <c r="N1090" s="14" t="s">
        <v>1133</v>
      </c>
      <c r="O1090" s="14" t="s">
        <v>1156</v>
      </c>
      <c r="P1090" s="14" t="s">
        <v>5402</v>
      </c>
      <c r="Q1090" s="14">
        <v>10</v>
      </c>
      <c r="R1090" s="14" t="s">
        <v>8101</v>
      </c>
      <c r="S1090" s="14" t="s">
        <v>439</v>
      </c>
      <c r="T1090" s="35">
        <v>1329.6367347632267</v>
      </c>
      <c r="U1090" s="14" t="s">
        <v>4</v>
      </c>
      <c r="V1090" s="14">
        <v>76.5</v>
      </c>
      <c r="W1090" s="16">
        <f>+IF(datos_arg[[#This Row],[Moneda]]="ARS",datos_arg[[#This Row],[Monto]],datos_arg[[#This Row],[Monto]]*datos_arg[[#This Row],[TC]])</f>
        <v>1329.6367347632267</v>
      </c>
      <c r="X1090" s="16">
        <f>IFERROR(IF(datos_arg[[#This Row],[Moneda]]="USD",datos_arg[[#This Row],[Monto]],datos_arg[[#This Row],[Monto]]/datos_arg[[#This Row],[TC]]),0)</f>
        <v>17.380872349846101</v>
      </c>
      <c r="Y1090" s="14"/>
    </row>
    <row r="1091" spans="1:25" ht="15" customHeight="1" x14ac:dyDescent="0.25">
      <c r="A1091" s="14">
        <f t="shared" si="16"/>
        <v>1088</v>
      </c>
      <c r="B1091" s="1">
        <v>43861</v>
      </c>
      <c r="C1091" s="18">
        <f>+YEAR(datos_arg[[#This Row],[Fecha]])</f>
        <v>2020</v>
      </c>
      <c r="D1091" s="18">
        <f>+MONTH(datos_arg[[#This Row],[Fecha]])</f>
        <v>1</v>
      </c>
      <c r="E1091" s="14" t="s">
        <v>617</v>
      </c>
      <c r="F1091" s="14" t="s">
        <v>8101</v>
      </c>
      <c r="G1091" s="14"/>
      <c r="H1091" s="14" t="s">
        <v>8103</v>
      </c>
      <c r="I1091" s="14" t="s">
        <v>8104</v>
      </c>
      <c r="J1091" s="14" t="s">
        <v>422</v>
      </c>
      <c r="K1091" s="14" t="s">
        <v>422</v>
      </c>
      <c r="L1091" s="14" t="s">
        <v>422</v>
      </c>
      <c r="M1091" s="14" t="s">
        <v>578</v>
      </c>
      <c r="N1091" s="14" t="s">
        <v>1133</v>
      </c>
      <c r="O1091" s="14" t="s">
        <v>1157</v>
      </c>
      <c r="P1091" s="14" t="s">
        <v>5402</v>
      </c>
      <c r="Q1091" s="14">
        <v>50</v>
      </c>
      <c r="R1091" s="14" t="s">
        <v>8101</v>
      </c>
      <c r="S1091" s="14" t="s">
        <v>439</v>
      </c>
      <c r="T1091" s="35">
        <v>6085.2939806097329</v>
      </c>
      <c r="U1091" s="14" t="s">
        <v>4</v>
      </c>
      <c r="V1091" s="14">
        <v>76.5</v>
      </c>
      <c r="W1091" s="16">
        <f>+IF(datos_arg[[#This Row],[Moneda]]="ARS",datos_arg[[#This Row],[Monto]],datos_arg[[#This Row],[Monto]]*datos_arg[[#This Row],[TC]])</f>
        <v>6085.2939806097329</v>
      </c>
      <c r="X1091" s="16">
        <f>IFERROR(IF(datos_arg[[#This Row],[Moneda]]="USD",datos_arg[[#This Row],[Monto]],datos_arg[[#This Row],[Monto]]/datos_arg[[#This Row],[TC]]),0)</f>
        <v>79.54632654391807</v>
      </c>
      <c r="Y1091" s="14"/>
    </row>
    <row r="1092" spans="1:25" ht="15" customHeight="1" x14ac:dyDescent="0.25">
      <c r="A1092" s="14">
        <f t="shared" si="16"/>
        <v>1089</v>
      </c>
      <c r="B1092" s="1">
        <v>43861</v>
      </c>
      <c r="C1092" s="18">
        <f>+YEAR(datos_arg[[#This Row],[Fecha]])</f>
        <v>2020</v>
      </c>
      <c r="D1092" s="18">
        <f>+MONTH(datos_arg[[#This Row],[Fecha]])</f>
        <v>1</v>
      </c>
      <c r="E1092" s="14" t="s">
        <v>617</v>
      </c>
      <c r="F1092" s="14" t="s">
        <v>8101</v>
      </c>
      <c r="G1092" s="14"/>
      <c r="H1092" s="14" t="s">
        <v>8103</v>
      </c>
      <c r="I1092" s="14" t="s">
        <v>8104</v>
      </c>
      <c r="J1092" s="14" t="s">
        <v>422</v>
      </c>
      <c r="K1092" s="14" t="s">
        <v>422</v>
      </c>
      <c r="L1092" s="14" t="s">
        <v>422</v>
      </c>
      <c r="M1092" s="14" t="s">
        <v>578</v>
      </c>
      <c r="N1092" s="14" t="s">
        <v>1133</v>
      </c>
      <c r="O1092" s="14" t="s">
        <v>1158</v>
      </c>
      <c r="P1092" s="14" t="s">
        <v>5402</v>
      </c>
      <c r="Q1092" s="14">
        <v>25</v>
      </c>
      <c r="R1092" s="14" t="s">
        <v>8101</v>
      </c>
      <c r="S1092" s="14" t="s">
        <v>439</v>
      </c>
      <c r="T1092" s="35">
        <v>5051.8678793144209</v>
      </c>
      <c r="U1092" s="14" t="s">
        <v>4</v>
      </c>
      <c r="V1092" s="14">
        <v>76.5</v>
      </c>
      <c r="W1092" s="16">
        <f>+IF(datos_arg[[#This Row],[Moneda]]="ARS",datos_arg[[#This Row],[Monto]],datos_arg[[#This Row],[Monto]]*datos_arg[[#This Row],[TC]])</f>
        <v>5051.8678793144209</v>
      </c>
      <c r="X1092" s="16">
        <f>IFERROR(IF(datos_arg[[#This Row],[Moneda]]="USD",datos_arg[[#This Row],[Monto]],datos_arg[[#This Row],[Monto]]/datos_arg[[#This Row],[TC]]),0)</f>
        <v>66.037488618489164</v>
      </c>
      <c r="Y1092" s="14"/>
    </row>
    <row r="1093" spans="1:25" ht="15" customHeight="1" x14ac:dyDescent="0.25">
      <c r="A1093" s="14">
        <f t="shared" si="16"/>
        <v>1090</v>
      </c>
      <c r="B1093" s="1">
        <v>43861</v>
      </c>
      <c r="C1093" s="18">
        <f>+YEAR(datos_arg[[#This Row],[Fecha]])</f>
        <v>2020</v>
      </c>
      <c r="D1093" s="18">
        <f>+MONTH(datos_arg[[#This Row],[Fecha]])</f>
        <v>1</v>
      </c>
      <c r="E1093" s="14" t="s">
        <v>617</v>
      </c>
      <c r="F1093" s="14" t="s">
        <v>8101</v>
      </c>
      <c r="G1093" s="14"/>
      <c r="H1093" s="14" t="s">
        <v>8103</v>
      </c>
      <c r="I1093" s="14" t="s">
        <v>8104</v>
      </c>
      <c r="J1093" s="14" t="s">
        <v>422</v>
      </c>
      <c r="K1093" s="14" t="s">
        <v>422</v>
      </c>
      <c r="L1093" s="14" t="s">
        <v>422</v>
      </c>
      <c r="M1093" s="14" t="s">
        <v>578</v>
      </c>
      <c r="N1093" s="14" t="s">
        <v>1133</v>
      </c>
      <c r="O1093" s="14" t="s">
        <v>1159</v>
      </c>
      <c r="P1093" s="14" t="s">
        <v>5402</v>
      </c>
      <c r="Q1093" s="14">
        <v>10</v>
      </c>
      <c r="R1093" s="14" t="s">
        <v>8101</v>
      </c>
      <c r="S1093" s="14" t="s">
        <v>439</v>
      </c>
      <c r="T1093" s="35">
        <v>1677.3933878316004</v>
      </c>
      <c r="U1093" s="14" t="s">
        <v>4</v>
      </c>
      <c r="V1093" s="14">
        <v>76.5</v>
      </c>
      <c r="W1093" s="16">
        <f>+IF(datos_arg[[#This Row],[Moneda]]="ARS",datos_arg[[#This Row],[Monto]],datos_arg[[#This Row],[Monto]]*datos_arg[[#This Row],[TC]])</f>
        <v>1677.3933878316004</v>
      </c>
      <c r="X1093" s="16">
        <f>IFERROR(IF(datos_arg[[#This Row],[Moneda]]="USD",datos_arg[[#This Row],[Monto]],datos_arg[[#This Row],[Monto]]/datos_arg[[#This Row],[TC]]),0)</f>
        <v>21.926710952047063</v>
      </c>
      <c r="Y1093" s="14"/>
    </row>
    <row r="1094" spans="1:25" ht="15" customHeight="1" x14ac:dyDescent="0.25">
      <c r="A1094" s="14">
        <f t="shared" ref="A1094:A1157" si="17">+A1093+1</f>
        <v>1091</v>
      </c>
      <c r="B1094" s="1">
        <v>43861</v>
      </c>
      <c r="C1094" s="18">
        <f>+YEAR(datos_arg[[#This Row],[Fecha]])</f>
        <v>2020</v>
      </c>
      <c r="D1094" s="18">
        <f>+MONTH(datos_arg[[#This Row],[Fecha]])</f>
        <v>1</v>
      </c>
      <c r="E1094" s="14" t="s">
        <v>617</v>
      </c>
      <c r="F1094" s="14" t="s">
        <v>5384</v>
      </c>
      <c r="G1094" s="14"/>
      <c r="H1094" s="14" t="s">
        <v>6649</v>
      </c>
      <c r="I1094" s="14" t="s">
        <v>7132</v>
      </c>
      <c r="J1094" s="14" t="s">
        <v>422</v>
      </c>
      <c r="K1094" s="14" t="s">
        <v>422</v>
      </c>
      <c r="L1094" s="14" t="s">
        <v>422</v>
      </c>
      <c r="M1094" s="14" t="s">
        <v>1126</v>
      </c>
      <c r="N1094" s="14" t="s">
        <v>1133</v>
      </c>
      <c r="O1094" s="14" t="s">
        <v>1160</v>
      </c>
      <c r="P1094" s="14" t="s">
        <v>5402</v>
      </c>
      <c r="Q1094" s="14">
        <v>1</v>
      </c>
      <c r="R1094" s="14" t="s">
        <v>5384</v>
      </c>
      <c r="S1094" s="14" t="s">
        <v>439</v>
      </c>
      <c r="T1094" s="35">
        <v>5360.070121508832</v>
      </c>
      <c r="U1094" s="14" t="s">
        <v>4</v>
      </c>
      <c r="V1094" s="14">
        <v>76.5</v>
      </c>
      <c r="W1094" s="16">
        <f>+IF(datos_arg[[#This Row],[Moneda]]="ARS",datos_arg[[#This Row],[Monto]],datos_arg[[#This Row],[Monto]]*datos_arg[[#This Row],[TC]])</f>
        <v>5360.070121508832</v>
      </c>
      <c r="X1094" s="16">
        <f>IFERROR(IF(datos_arg[[#This Row],[Moneda]]="USD",datos_arg[[#This Row],[Monto]],datos_arg[[#This Row],[Monto]]/datos_arg[[#This Row],[TC]]),0)</f>
        <v>70.066276098154674</v>
      </c>
      <c r="Y1094" s="14"/>
    </row>
    <row r="1095" spans="1:25" ht="15" customHeight="1" x14ac:dyDescent="0.25">
      <c r="A1095" s="14">
        <f t="shared" si="17"/>
        <v>1092</v>
      </c>
      <c r="B1095" s="1">
        <v>43861</v>
      </c>
      <c r="C1095" s="18">
        <f>+YEAR(datos_arg[[#This Row],[Fecha]])</f>
        <v>2020</v>
      </c>
      <c r="D1095" s="18">
        <f>+MONTH(datos_arg[[#This Row],[Fecha]])</f>
        <v>1</v>
      </c>
      <c r="E1095" s="14" t="s">
        <v>617</v>
      </c>
      <c r="F1095" s="14" t="s">
        <v>5384</v>
      </c>
      <c r="G1095" s="14"/>
      <c r="H1095" s="14" t="s">
        <v>6649</v>
      </c>
      <c r="I1095" s="14" t="s">
        <v>7132</v>
      </c>
      <c r="J1095" s="14" t="s">
        <v>422</v>
      </c>
      <c r="K1095" s="14" t="s">
        <v>422</v>
      </c>
      <c r="L1095" s="14" t="s">
        <v>422</v>
      </c>
      <c r="M1095" s="14" t="s">
        <v>1126</v>
      </c>
      <c r="N1095" s="14" t="s">
        <v>1133</v>
      </c>
      <c r="O1095" s="14" t="s">
        <v>1161</v>
      </c>
      <c r="P1095" s="14" t="s">
        <v>5402</v>
      </c>
      <c r="Q1095" s="14">
        <v>1</v>
      </c>
      <c r="R1095" s="14" t="s">
        <v>5384</v>
      </c>
      <c r="S1095" s="14" t="s">
        <v>439</v>
      </c>
      <c r="T1095" s="35">
        <v>5367.9452078366803</v>
      </c>
      <c r="U1095" s="14" t="s">
        <v>4</v>
      </c>
      <c r="V1095" s="14">
        <v>76.5</v>
      </c>
      <c r="W1095" s="16">
        <f>+IF(datos_arg[[#This Row],[Moneda]]="ARS",datos_arg[[#This Row],[Monto]],datos_arg[[#This Row],[Monto]]*datos_arg[[#This Row],[TC]])</f>
        <v>5367.9452078366803</v>
      </c>
      <c r="X1095" s="16">
        <f>IFERROR(IF(datos_arg[[#This Row],[Moneda]]="USD",datos_arg[[#This Row],[Monto]],datos_arg[[#This Row],[Monto]]/datos_arg[[#This Row],[TC]]),0)</f>
        <v>70.169218403093865</v>
      </c>
      <c r="Y1095" s="14"/>
    </row>
    <row r="1096" spans="1:25" ht="15" customHeight="1" x14ac:dyDescent="0.25">
      <c r="A1096" s="14">
        <f t="shared" si="17"/>
        <v>1093</v>
      </c>
      <c r="B1096" s="1">
        <v>43861</v>
      </c>
      <c r="C1096" s="18">
        <f>+YEAR(datos_arg[[#This Row],[Fecha]])</f>
        <v>2020</v>
      </c>
      <c r="D1096" s="18">
        <f>+MONTH(datos_arg[[#This Row],[Fecha]])</f>
        <v>1</v>
      </c>
      <c r="E1096" s="14" t="s">
        <v>617</v>
      </c>
      <c r="F1096" s="14" t="s">
        <v>5384</v>
      </c>
      <c r="G1096" s="14"/>
      <c r="H1096" s="14" t="s">
        <v>6649</v>
      </c>
      <c r="I1096" s="14" t="s">
        <v>7132</v>
      </c>
      <c r="J1096" s="14" t="s">
        <v>422</v>
      </c>
      <c r="K1096" s="14" t="s">
        <v>422</v>
      </c>
      <c r="L1096" s="14" t="s">
        <v>422</v>
      </c>
      <c r="M1096" s="14" t="s">
        <v>1126</v>
      </c>
      <c r="N1096" s="14" t="s">
        <v>1133</v>
      </c>
      <c r="O1096" s="14" t="s">
        <v>1162</v>
      </c>
      <c r="P1096" s="14" t="s">
        <v>5402</v>
      </c>
      <c r="Q1096" s="14">
        <v>1</v>
      </c>
      <c r="R1096" s="14" t="s">
        <v>5384</v>
      </c>
      <c r="S1096" s="14" t="s">
        <v>439</v>
      </c>
      <c r="T1096" s="35">
        <v>5367.9452078366803</v>
      </c>
      <c r="U1096" s="14" t="s">
        <v>4</v>
      </c>
      <c r="V1096" s="14">
        <v>76.5</v>
      </c>
      <c r="W1096" s="16">
        <f>+IF(datos_arg[[#This Row],[Moneda]]="ARS",datos_arg[[#This Row],[Monto]],datos_arg[[#This Row],[Monto]]*datos_arg[[#This Row],[TC]])</f>
        <v>5367.9452078366803</v>
      </c>
      <c r="X1096" s="16">
        <f>IFERROR(IF(datos_arg[[#This Row],[Moneda]]="USD",datos_arg[[#This Row],[Monto]],datos_arg[[#This Row],[Monto]]/datos_arg[[#This Row],[TC]]),0)</f>
        <v>70.169218403093865</v>
      </c>
      <c r="Y1096" s="14"/>
    </row>
    <row r="1097" spans="1:25" ht="15" customHeight="1" x14ac:dyDescent="0.25">
      <c r="A1097" s="14">
        <f t="shared" si="17"/>
        <v>1094</v>
      </c>
      <c r="B1097" s="1">
        <v>43861</v>
      </c>
      <c r="C1097" s="18">
        <f>+YEAR(datos_arg[[#This Row],[Fecha]])</f>
        <v>2020</v>
      </c>
      <c r="D1097" s="18">
        <f>+MONTH(datos_arg[[#This Row],[Fecha]])</f>
        <v>1</v>
      </c>
      <c r="E1097" s="14" t="s">
        <v>617</v>
      </c>
      <c r="F1097" s="14" t="s">
        <v>5384</v>
      </c>
      <c r="G1097" s="14"/>
      <c r="H1097" s="14" t="s">
        <v>6649</v>
      </c>
      <c r="I1097" s="14" t="s">
        <v>7132</v>
      </c>
      <c r="J1097" s="14" t="s">
        <v>422</v>
      </c>
      <c r="K1097" s="14" t="s">
        <v>422</v>
      </c>
      <c r="L1097" s="14" t="s">
        <v>422</v>
      </c>
      <c r="M1097" s="14" t="s">
        <v>1126</v>
      </c>
      <c r="N1097" s="14" t="s">
        <v>1133</v>
      </c>
      <c r="O1097" s="14" t="s">
        <v>1163</v>
      </c>
      <c r="P1097" s="14" t="s">
        <v>5402</v>
      </c>
      <c r="Q1097" s="14">
        <v>1</v>
      </c>
      <c r="R1097" s="14" t="s">
        <v>5384</v>
      </c>
      <c r="S1097" s="14" t="s">
        <v>439</v>
      </c>
      <c r="T1097" s="35">
        <v>5367.9452078366803</v>
      </c>
      <c r="U1097" s="14" t="s">
        <v>4</v>
      </c>
      <c r="V1097" s="14">
        <v>76.5</v>
      </c>
      <c r="W1097" s="16">
        <f>+IF(datos_arg[[#This Row],[Moneda]]="ARS",datos_arg[[#This Row],[Monto]],datos_arg[[#This Row],[Monto]]*datos_arg[[#This Row],[TC]])</f>
        <v>5367.9452078366803</v>
      </c>
      <c r="X1097" s="16">
        <f>IFERROR(IF(datos_arg[[#This Row],[Moneda]]="USD",datos_arg[[#This Row],[Monto]],datos_arg[[#This Row],[Monto]]/datos_arg[[#This Row],[TC]]),0)</f>
        <v>70.169218403093865</v>
      </c>
      <c r="Y1097" s="14"/>
    </row>
    <row r="1098" spans="1:25" ht="15" customHeight="1" x14ac:dyDescent="0.25">
      <c r="A1098" s="14">
        <f t="shared" si="17"/>
        <v>1095</v>
      </c>
      <c r="B1098" s="1">
        <v>43861</v>
      </c>
      <c r="C1098" s="18">
        <f>+YEAR(datos_arg[[#This Row],[Fecha]])</f>
        <v>2020</v>
      </c>
      <c r="D1098" s="18">
        <f>+MONTH(datos_arg[[#This Row],[Fecha]])</f>
        <v>1</v>
      </c>
      <c r="E1098" s="14" t="s">
        <v>617</v>
      </c>
      <c r="F1098" s="14" t="s">
        <v>8101</v>
      </c>
      <c r="G1098" s="14"/>
      <c r="H1098" s="14" t="s">
        <v>8103</v>
      </c>
      <c r="I1098" s="14" t="s">
        <v>8104</v>
      </c>
      <c r="J1098" s="14" t="s">
        <v>422</v>
      </c>
      <c r="K1098" s="14" t="s">
        <v>422</v>
      </c>
      <c r="L1098" s="14" t="s">
        <v>422</v>
      </c>
      <c r="M1098" s="14" t="s">
        <v>1132</v>
      </c>
      <c r="N1098" s="14" t="s">
        <v>1133</v>
      </c>
      <c r="O1098" s="14" t="s">
        <v>1164</v>
      </c>
      <c r="P1098" s="14" t="s">
        <v>5402</v>
      </c>
      <c r="Q1098" s="14">
        <v>10</v>
      </c>
      <c r="R1098" s="14" t="s">
        <v>8101</v>
      </c>
      <c r="S1098" s="14" t="s">
        <v>439</v>
      </c>
      <c r="T1098" s="35">
        <v>970.78336914197632</v>
      </c>
      <c r="U1098" s="14" t="s">
        <v>4</v>
      </c>
      <c r="V1098" s="14">
        <v>76.5</v>
      </c>
      <c r="W1098" s="16">
        <f>+IF(datos_arg[[#This Row],[Moneda]]="ARS",datos_arg[[#This Row],[Monto]],datos_arg[[#This Row],[Monto]]*datos_arg[[#This Row],[TC]])</f>
        <v>970.78336914197632</v>
      </c>
      <c r="X1098" s="16">
        <f>IFERROR(IF(datos_arg[[#This Row],[Moneda]]="USD",datos_arg[[#This Row],[Monto]],datos_arg[[#This Row],[Monto]]/datos_arg[[#This Row],[TC]]),0)</f>
        <v>12.689978681594461</v>
      </c>
      <c r="Y1098" s="14"/>
    </row>
    <row r="1099" spans="1:25" ht="15" customHeight="1" x14ac:dyDescent="0.25">
      <c r="A1099" s="14">
        <f t="shared" si="17"/>
        <v>1096</v>
      </c>
      <c r="B1099" s="1">
        <v>43861</v>
      </c>
      <c r="C1099" s="18">
        <f>+YEAR(datos_arg[[#This Row],[Fecha]])</f>
        <v>2020</v>
      </c>
      <c r="D1099" s="18">
        <f>+MONTH(datos_arg[[#This Row],[Fecha]])</f>
        <v>1</v>
      </c>
      <c r="E1099" s="14" t="s">
        <v>617</v>
      </c>
      <c r="F1099" s="14" t="s">
        <v>8101</v>
      </c>
      <c r="G1099" s="14"/>
      <c r="H1099" s="14" t="s">
        <v>8103</v>
      </c>
      <c r="I1099" s="14" t="s">
        <v>8104</v>
      </c>
      <c r="J1099" s="14" t="s">
        <v>422</v>
      </c>
      <c r="K1099" s="14" t="s">
        <v>422</v>
      </c>
      <c r="L1099" s="14" t="s">
        <v>422</v>
      </c>
      <c r="M1099" s="14" t="s">
        <v>1132</v>
      </c>
      <c r="N1099" s="14" t="s">
        <v>1133</v>
      </c>
      <c r="O1099" s="14" t="s">
        <v>1165</v>
      </c>
      <c r="P1099" s="14" t="s">
        <v>5402</v>
      </c>
      <c r="Q1099" s="14">
        <v>10</v>
      </c>
      <c r="R1099" s="14" t="s">
        <v>8101</v>
      </c>
      <c r="S1099" s="14" t="s">
        <v>439</v>
      </c>
      <c r="T1099" s="35">
        <v>1120.9469470752576</v>
      </c>
      <c r="U1099" s="14" t="s">
        <v>4</v>
      </c>
      <c r="V1099" s="14">
        <v>76.5</v>
      </c>
      <c r="W1099" s="16">
        <f>+IF(datos_arg[[#This Row],[Moneda]]="ARS",datos_arg[[#This Row],[Monto]],datos_arg[[#This Row],[Monto]]*datos_arg[[#This Row],[TC]])</f>
        <v>1120.9469470752576</v>
      </c>
      <c r="X1099" s="16">
        <f>IFERROR(IF(datos_arg[[#This Row],[Moneda]]="USD",datos_arg[[#This Row],[Monto]],datos_arg[[#This Row],[Monto]]/datos_arg[[#This Row],[TC]]),0)</f>
        <v>14.652901268957617</v>
      </c>
      <c r="Y1099" s="14"/>
    </row>
    <row r="1100" spans="1:25" ht="15" customHeight="1" x14ac:dyDescent="0.25">
      <c r="A1100" s="14">
        <f t="shared" si="17"/>
        <v>1097</v>
      </c>
      <c r="B1100" s="1">
        <v>43861</v>
      </c>
      <c r="C1100" s="18">
        <f>+YEAR(datos_arg[[#This Row],[Fecha]])</f>
        <v>2020</v>
      </c>
      <c r="D1100" s="18">
        <f>+MONTH(datos_arg[[#This Row],[Fecha]])</f>
        <v>1</v>
      </c>
      <c r="E1100" s="14" t="s">
        <v>617</v>
      </c>
      <c r="F1100" s="14" t="s">
        <v>8101</v>
      </c>
      <c r="G1100" s="14"/>
      <c r="H1100" s="14" t="s">
        <v>8103</v>
      </c>
      <c r="I1100" s="14" t="s">
        <v>8104</v>
      </c>
      <c r="J1100" s="14" t="s">
        <v>422</v>
      </c>
      <c r="K1100" s="14" t="s">
        <v>422</v>
      </c>
      <c r="L1100" s="14" t="s">
        <v>422</v>
      </c>
      <c r="M1100" s="14" t="s">
        <v>578</v>
      </c>
      <c r="N1100" s="14" t="s">
        <v>1133</v>
      </c>
      <c r="O1100" s="14" t="s">
        <v>1166</v>
      </c>
      <c r="P1100" s="14" t="s">
        <v>5402</v>
      </c>
      <c r="Q1100" s="14">
        <v>50</v>
      </c>
      <c r="R1100" s="14" t="s">
        <v>8101</v>
      </c>
      <c r="S1100" s="14" t="s">
        <v>439</v>
      </c>
      <c r="T1100" s="35">
        <v>4796.6434905982605</v>
      </c>
      <c r="U1100" s="14" t="s">
        <v>4</v>
      </c>
      <c r="V1100" s="14">
        <v>76.5</v>
      </c>
      <c r="W1100" s="16">
        <f>+IF(datos_arg[[#This Row],[Moneda]]="ARS",datos_arg[[#This Row],[Monto]],datos_arg[[#This Row],[Monto]]*datos_arg[[#This Row],[TC]])</f>
        <v>4796.6434905982605</v>
      </c>
      <c r="X1100" s="16">
        <f>IFERROR(IF(datos_arg[[#This Row],[Moneda]]="USD",datos_arg[[#This Row],[Monto]],datos_arg[[#This Row],[Monto]]/datos_arg[[#This Row],[TC]]),0)</f>
        <v>62.701222099323665</v>
      </c>
      <c r="Y1100" s="14"/>
    </row>
    <row r="1101" spans="1:25" ht="15" customHeight="1" x14ac:dyDescent="0.25">
      <c r="A1101" s="14">
        <f t="shared" si="17"/>
        <v>1098</v>
      </c>
      <c r="B1101" s="1">
        <v>43861</v>
      </c>
      <c r="C1101" s="18">
        <f>+YEAR(datos_arg[[#This Row],[Fecha]])</f>
        <v>2020</v>
      </c>
      <c r="D1101" s="18">
        <f>+MONTH(datos_arg[[#This Row],[Fecha]])</f>
        <v>1</v>
      </c>
      <c r="E1101" s="14" t="s">
        <v>617</v>
      </c>
      <c r="F1101" s="14" t="s">
        <v>8101</v>
      </c>
      <c r="G1101" s="14"/>
      <c r="H1101" s="14" t="s">
        <v>8103</v>
      </c>
      <c r="I1101" s="14" t="s">
        <v>8104</v>
      </c>
      <c r="J1101" s="14" t="s">
        <v>422</v>
      </c>
      <c r="K1101" s="14" t="s">
        <v>422</v>
      </c>
      <c r="L1101" s="14" t="s">
        <v>422</v>
      </c>
      <c r="M1101" s="14" t="s">
        <v>578</v>
      </c>
      <c r="N1101" s="14" t="s">
        <v>1133</v>
      </c>
      <c r="O1101" s="14" t="s">
        <v>1167</v>
      </c>
      <c r="P1101" s="14" t="s">
        <v>5402</v>
      </c>
      <c r="Q1101" s="14">
        <v>50</v>
      </c>
      <c r="R1101" s="14" t="s">
        <v>8101</v>
      </c>
      <c r="S1101" s="14" t="s">
        <v>439</v>
      </c>
      <c r="T1101" s="35">
        <v>3767.5128909363198</v>
      </c>
      <c r="U1101" s="14" t="s">
        <v>4</v>
      </c>
      <c r="V1101" s="14">
        <v>76.5</v>
      </c>
      <c r="W1101" s="16">
        <f>+IF(datos_arg[[#This Row],[Moneda]]="ARS",datos_arg[[#This Row],[Monto]],datos_arg[[#This Row],[Monto]]*datos_arg[[#This Row],[TC]])</f>
        <v>3767.5128909363198</v>
      </c>
      <c r="X1101" s="16">
        <f>IFERROR(IF(datos_arg[[#This Row],[Moneda]]="USD",datos_arg[[#This Row],[Monto]],datos_arg[[#This Row],[Monto]]/datos_arg[[#This Row],[TC]]),0)</f>
        <v>49.248534522043393</v>
      </c>
      <c r="Y1101" s="14"/>
    </row>
    <row r="1102" spans="1:25" ht="15" customHeight="1" x14ac:dyDescent="0.25">
      <c r="A1102" s="14">
        <f t="shared" si="17"/>
        <v>1099</v>
      </c>
      <c r="B1102" s="1">
        <v>43861</v>
      </c>
      <c r="C1102" s="18">
        <f>+YEAR(datos_arg[[#This Row],[Fecha]])</f>
        <v>2020</v>
      </c>
      <c r="D1102" s="18">
        <f>+MONTH(datos_arg[[#This Row],[Fecha]])</f>
        <v>1</v>
      </c>
      <c r="E1102" s="14" t="s">
        <v>617</v>
      </c>
      <c r="F1102" s="14" t="s">
        <v>8101</v>
      </c>
      <c r="G1102" s="14"/>
      <c r="H1102" s="14" t="s">
        <v>8103</v>
      </c>
      <c r="I1102" s="14" t="s">
        <v>8104</v>
      </c>
      <c r="J1102" s="14" t="s">
        <v>422</v>
      </c>
      <c r="K1102" s="14" t="s">
        <v>422</v>
      </c>
      <c r="L1102" s="14" t="s">
        <v>422</v>
      </c>
      <c r="M1102" s="14" t="s">
        <v>355</v>
      </c>
      <c r="N1102" s="14" t="s">
        <v>1133</v>
      </c>
      <c r="O1102" s="14" t="s">
        <v>1168</v>
      </c>
      <c r="P1102" s="14" t="s">
        <v>5402</v>
      </c>
      <c r="Q1102" s="14">
        <v>50</v>
      </c>
      <c r="R1102" s="14" t="s">
        <v>8101</v>
      </c>
      <c r="S1102" s="14" t="s">
        <v>439</v>
      </c>
      <c r="T1102" s="35">
        <v>2618.1082455399755</v>
      </c>
      <c r="U1102" s="14" t="s">
        <v>4</v>
      </c>
      <c r="V1102" s="14">
        <v>76.5</v>
      </c>
      <c r="W1102" s="16">
        <f>+IF(datos_arg[[#This Row],[Moneda]]="ARS",datos_arg[[#This Row],[Monto]],datos_arg[[#This Row],[Monto]]*datos_arg[[#This Row],[TC]])</f>
        <v>2618.1082455399755</v>
      </c>
      <c r="X1102" s="16">
        <f>IFERROR(IF(datos_arg[[#This Row],[Moneda]]="USD",datos_arg[[#This Row],[Monto]],datos_arg[[#This Row],[Monto]]/datos_arg[[#This Row],[TC]]),0)</f>
        <v>34.22363719660099</v>
      </c>
      <c r="Y1102" s="14"/>
    </row>
    <row r="1103" spans="1:25" ht="15" customHeight="1" x14ac:dyDescent="0.25">
      <c r="A1103" s="14">
        <f t="shared" si="17"/>
        <v>1100</v>
      </c>
      <c r="B1103" s="1">
        <v>43861</v>
      </c>
      <c r="C1103" s="18">
        <f>+YEAR(datos_arg[[#This Row],[Fecha]])</f>
        <v>2020</v>
      </c>
      <c r="D1103" s="18">
        <f>+MONTH(datos_arg[[#This Row],[Fecha]])</f>
        <v>1</v>
      </c>
      <c r="E1103" s="14" t="s">
        <v>617</v>
      </c>
      <c r="F1103" s="14" t="s">
        <v>8101</v>
      </c>
      <c r="G1103" s="14"/>
      <c r="H1103" s="14" t="s">
        <v>8103</v>
      </c>
      <c r="I1103" s="14" t="s">
        <v>8104</v>
      </c>
      <c r="J1103" s="14" t="s">
        <v>422</v>
      </c>
      <c r="K1103" s="14" t="s">
        <v>422</v>
      </c>
      <c r="L1103" s="14" t="s">
        <v>422</v>
      </c>
      <c r="M1103" s="14" t="s">
        <v>355</v>
      </c>
      <c r="N1103" s="14" t="s">
        <v>1133</v>
      </c>
      <c r="O1103" s="14" t="s">
        <v>1169</v>
      </c>
      <c r="P1103" s="14" t="s">
        <v>5402</v>
      </c>
      <c r="Q1103" s="14">
        <v>50</v>
      </c>
      <c r="R1103" s="14" t="s">
        <v>8101</v>
      </c>
      <c r="S1103" s="14" t="s">
        <v>439</v>
      </c>
      <c r="T1103" s="35">
        <v>2058.2611993238802</v>
      </c>
      <c r="U1103" s="14" t="s">
        <v>4</v>
      </c>
      <c r="V1103" s="14">
        <v>76.5</v>
      </c>
      <c r="W1103" s="16">
        <f>+IF(datos_arg[[#This Row],[Moneda]]="ARS",datos_arg[[#This Row],[Monto]],datos_arg[[#This Row],[Monto]]*datos_arg[[#This Row],[TC]])</f>
        <v>2058.2611993238802</v>
      </c>
      <c r="X1103" s="16">
        <f>IFERROR(IF(datos_arg[[#This Row],[Moneda]]="USD",datos_arg[[#This Row],[Monto]],datos_arg[[#This Row],[Monto]]/datos_arg[[#This Row],[TC]]),0)</f>
        <v>26.905375154560524</v>
      </c>
      <c r="Y1103" s="14"/>
    </row>
    <row r="1104" spans="1:25" x14ac:dyDescent="0.25">
      <c r="A1104" s="14">
        <f t="shared" si="17"/>
        <v>1101</v>
      </c>
      <c r="B1104" s="1">
        <v>43862</v>
      </c>
      <c r="C1104" s="18">
        <f>+YEAR(datos_arg[[#This Row],[Fecha]])</f>
        <v>2020</v>
      </c>
      <c r="D1104" s="18">
        <f>+MONTH(datos_arg[[#This Row],[Fecha]])</f>
        <v>2</v>
      </c>
      <c r="E1104" s="14" t="s">
        <v>1016</v>
      </c>
      <c r="F1104" s="14" t="s">
        <v>5364</v>
      </c>
      <c r="G1104" s="14" t="s">
        <v>6699</v>
      </c>
      <c r="H1104" s="14" t="s">
        <v>7132</v>
      </c>
      <c r="I1104" s="14" t="s">
        <v>7132</v>
      </c>
      <c r="J1104" s="14" t="s">
        <v>425</v>
      </c>
      <c r="K1104" s="14"/>
      <c r="L1104" s="14" t="s">
        <v>425</v>
      </c>
      <c r="M1104" s="14" t="s">
        <v>137</v>
      </c>
      <c r="N1104" s="14" t="s">
        <v>137</v>
      </c>
      <c r="O1104" s="14" t="s">
        <v>1950</v>
      </c>
      <c r="P1104" s="14"/>
      <c r="Q1104" s="14"/>
      <c r="R1104" s="14" t="s">
        <v>5364</v>
      </c>
      <c r="S1104" s="14" t="s">
        <v>440</v>
      </c>
      <c r="T1104" s="35">
        <v>3000</v>
      </c>
      <c r="U1104" s="14" t="s">
        <v>2</v>
      </c>
      <c r="V1104" s="14">
        <v>76.5</v>
      </c>
      <c r="W1104" s="16">
        <f>+IF(datos_arg[[#This Row],[Moneda]]="ARS",datos_arg[[#This Row],[Monto]],datos_arg[[#This Row],[Monto]]*datos_arg[[#This Row],[TC]])</f>
        <v>229500</v>
      </c>
      <c r="X1104" s="16">
        <f>IFERROR(IF(datos_arg[[#This Row],[Moneda]]="USD",datos_arg[[#This Row],[Monto]],datos_arg[[#This Row],[Monto]]/datos_arg[[#This Row],[TC]]),0)</f>
        <v>3000</v>
      </c>
      <c r="Y1104" s="14"/>
    </row>
    <row r="1105" spans="1:25" x14ac:dyDescent="0.25">
      <c r="A1105" s="14">
        <f t="shared" si="17"/>
        <v>1102</v>
      </c>
      <c r="B1105" s="1">
        <v>43862</v>
      </c>
      <c r="C1105" s="18">
        <f>+YEAR(datos_arg[[#This Row],[Fecha]])</f>
        <v>2020</v>
      </c>
      <c r="D1105" s="18">
        <f>+MONTH(datos_arg[[#This Row],[Fecha]])</f>
        <v>2</v>
      </c>
      <c r="E1105" s="14" t="s">
        <v>1016</v>
      </c>
      <c r="F1105" s="14" t="s">
        <v>5364</v>
      </c>
      <c r="G1105" s="14" t="s">
        <v>6700</v>
      </c>
      <c r="H1105" s="14" t="s">
        <v>7132</v>
      </c>
      <c r="I1105" s="14" t="s">
        <v>7132</v>
      </c>
      <c r="J1105" s="14" t="s">
        <v>425</v>
      </c>
      <c r="K1105" s="14"/>
      <c r="L1105" s="14" t="s">
        <v>425</v>
      </c>
      <c r="M1105" s="14" t="s">
        <v>119</v>
      </c>
      <c r="N1105" s="14" t="s">
        <v>119</v>
      </c>
      <c r="O1105" s="14" t="s">
        <v>1950</v>
      </c>
      <c r="P1105" s="14"/>
      <c r="Q1105" s="14"/>
      <c r="R1105" s="14" t="s">
        <v>5364</v>
      </c>
      <c r="S1105" s="14" t="s">
        <v>440</v>
      </c>
      <c r="T1105" s="35">
        <v>2500</v>
      </c>
      <c r="U1105" s="14" t="s">
        <v>2</v>
      </c>
      <c r="V1105" s="14">
        <v>76.5</v>
      </c>
      <c r="W1105" s="16">
        <f>+IF(datos_arg[[#This Row],[Moneda]]="ARS",datos_arg[[#This Row],[Monto]],datos_arg[[#This Row],[Monto]]*datos_arg[[#This Row],[TC]])</f>
        <v>191250</v>
      </c>
      <c r="X1105" s="16">
        <f>IFERROR(IF(datos_arg[[#This Row],[Moneda]]="USD",datos_arg[[#This Row],[Monto]],datos_arg[[#This Row],[Monto]]/datos_arg[[#This Row],[TC]]),0)</f>
        <v>2500</v>
      </c>
      <c r="Y1105" s="14"/>
    </row>
    <row r="1106" spans="1:25" x14ac:dyDescent="0.25">
      <c r="A1106" s="14">
        <f t="shared" si="17"/>
        <v>1103</v>
      </c>
      <c r="B1106" s="1">
        <v>43862</v>
      </c>
      <c r="C1106" s="18">
        <f>+YEAR(datos_arg[[#This Row],[Fecha]])</f>
        <v>2020</v>
      </c>
      <c r="D1106" s="18">
        <f>+MONTH(datos_arg[[#This Row],[Fecha]])</f>
        <v>2</v>
      </c>
      <c r="E1106" s="14" t="s">
        <v>1016</v>
      </c>
      <c r="F1106" s="14" t="s">
        <v>5364</v>
      </c>
      <c r="G1106" s="14" t="s">
        <v>6700</v>
      </c>
      <c r="H1106" s="14" t="s">
        <v>7132</v>
      </c>
      <c r="I1106" s="14" t="s">
        <v>7132</v>
      </c>
      <c r="J1106" s="14" t="s">
        <v>425</v>
      </c>
      <c r="K1106" s="14"/>
      <c r="L1106" s="14" t="s">
        <v>425</v>
      </c>
      <c r="M1106" s="14" t="s">
        <v>128</v>
      </c>
      <c r="N1106" s="14" t="s">
        <v>128</v>
      </c>
      <c r="O1106" s="14" t="s">
        <v>1950</v>
      </c>
      <c r="P1106" s="14"/>
      <c r="Q1106" s="14"/>
      <c r="R1106" s="14" t="s">
        <v>5364</v>
      </c>
      <c r="S1106" s="14" t="s">
        <v>440</v>
      </c>
      <c r="T1106" s="35">
        <v>2800</v>
      </c>
      <c r="U1106" s="14" t="s">
        <v>2</v>
      </c>
      <c r="V1106" s="14">
        <v>76.5</v>
      </c>
      <c r="W1106" s="16">
        <f>+IF(datos_arg[[#This Row],[Moneda]]="ARS",datos_arg[[#This Row],[Monto]],datos_arg[[#This Row],[Monto]]*datos_arg[[#This Row],[TC]])</f>
        <v>214200</v>
      </c>
      <c r="X1106" s="16">
        <f>IFERROR(IF(datos_arg[[#This Row],[Moneda]]="USD",datos_arg[[#This Row],[Monto]],datos_arg[[#This Row],[Monto]]/datos_arg[[#This Row],[TC]]),0)</f>
        <v>2800</v>
      </c>
      <c r="Y1106" s="14"/>
    </row>
    <row r="1107" spans="1:25" x14ac:dyDescent="0.25">
      <c r="A1107" s="14">
        <f t="shared" si="17"/>
        <v>1104</v>
      </c>
      <c r="B1107" s="1">
        <v>43862</v>
      </c>
      <c r="C1107" s="18">
        <f>+YEAR(datos_arg[[#This Row],[Fecha]])</f>
        <v>2020</v>
      </c>
      <c r="D1107" s="18">
        <f>+MONTH(datos_arg[[#This Row],[Fecha]])</f>
        <v>2</v>
      </c>
      <c r="E1107" s="14" t="s">
        <v>1016</v>
      </c>
      <c r="F1107" s="14" t="s">
        <v>5364</v>
      </c>
      <c r="G1107" s="14" t="s">
        <v>6699</v>
      </c>
      <c r="H1107" s="14" t="s">
        <v>7132</v>
      </c>
      <c r="I1107" s="14" t="s">
        <v>7132</v>
      </c>
      <c r="J1107" s="14" t="s">
        <v>425</v>
      </c>
      <c r="K1107" s="14"/>
      <c r="L1107" s="14" t="s">
        <v>425</v>
      </c>
      <c r="M1107" s="14" t="s">
        <v>215</v>
      </c>
      <c r="N1107" s="14" t="s">
        <v>215</v>
      </c>
      <c r="O1107" s="14" t="s">
        <v>1950</v>
      </c>
      <c r="P1107" s="14"/>
      <c r="Q1107" s="14"/>
      <c r="R1107" s="14" t="s">
        <v>5364</v>
      </c>
      <c r="S1107" s="14" t="s">
        <v>440</v>
      </c>
      <c r="T1107" s="35">
        <v>1700</v>
      </c>
      <c r="U1107" s="14" t="s">
        <v>2</v>
      </c>
      <c r="V1107" s="14">
        <v>76.5</v>
      </c>
      <c r="W1107" s="16">
        <f>+IF(datos_arg[[#This Row],[Moneda]]="ARS",datos_arg[[#This Row],[Monto]],datos_arg[[#This Row],[Monto]]*datos_arg[[#This Row],[TC]])</f>
        <v>130050</v>
      </c>
      <c r="X1107" s="16">
        <f>IFERROR(IF(datos_arg[[#This Row],[Moneda]]="USD",datos_arg[[#This Row],[Monto]],datos_arg[[#This Row],[Monto]]/datos_arg[[#This Row],[TC]]),0)</f>
        <v>1700</v>
      </c>
      <c r="Y1107" s="14"/>
    </row>
    <row r="1108" spans="1:25" x14ac:dyDescent="0.25">
      <c r="A1108" s="14">
        <f t="shared" si="17"/>
        <v>1105</v>
      </c>
      <c r="B1108" s="1">
        <v>43862</v>
      </c>
      <c r="C1108" s="18">
        <f>+YEAR(datos_arg[[#This Row],[Fecha]])</f>
        <v>2020</v>
      </c>
      <c r="D1108" s="18">
        <f>+MONTH(datos_arg[[#This Row],[Fecha]])</f>
        <v>2</v>
      </c>
      <c r="E1108" s="14" t="s">
        <v>1016</v>
      </c>
      <c r="F1108" s="14" t="s">
        <v>5365</v>
      </c>
      <c r="G1108" s="14" t="s">
        <v>6696</v>
      </c>
      <c r="H1108" s="14" t="s">
        <v>7132</v>
      </c>
      <c r="I1108" s="14" t="s">
        <v>7132</v>
      </c>
      <c r="J1108" s="14" t="s">
        <v>425</v>
      </c>
      <c r="K1108" s="14"/>
      <c r="L1108" s="14" t="s">
        <v>425</v>
      </c>
      <c r="M1108" s="14" t="s">
        <v>481</v>
      </c>
      <c r="N1108" s="14" t="s">
        <v>481</v>
      </c>
      <c r="O1108" s="14" t="s">
        <v>1950</v>
      </c>
      <c r="P1108" s="14"/>
      <c r="Q1108" s="14"/>
      <c r="R1108" s="14" t="s">
        <v>5365</v>
      </c>
      <c r="S1108" s="14" t="s">
        <v>440</v>
      </c>
      <c r="T1108" s="35">
        <v>2000</v>
      </c>
      <c r="U1108" s="14" t="s">
        <v>2</v>
      </c>
      <c r="V1108" s="14">
        <v>76.5</v>
      </c>
      <c r="W1108" s="16">
        <f>+IF(datos_arg[[#This Row],[Moneda]]="ARS",datos_arg[[#This Row],[Monto]],datos_arg[[#This Row],[Monto]]*datos_arg[[#This Row],[TC]])</f>
        <v>153000</v>
      </c>
      <c r="X1108" s="16">
        <f>IFERROR(IF(datos_arg[[#This Row],[Moneda]]="USD",datos_arg[[#This Row],[Monto]],datos_arg[[#This Row],[Monto]]/datos_arg[[#This Row],[TC]]),0)</f>
        <v>2000</v>
      </c>
      <c r="Y1108" s="14"/>
    </row>
    <row r="1109" spans="1:25" x14ac:dyDescent="0.25">
      <c r="A1109" s="14">
        <f t="shared" si="17"/>
        <v>1106</v>
      </c>
      <c r="B1109" s="1">
        <v>43862</v>
      </c>
      <c r="C1109" s="18">
        <f>+YEAR(datos_arg[[#This Row],[Fecha]])</f>
        <v>2020</v>
      </c>
      <c r="D1109" s="18">
        <f>+MONTH(datos_arg[[#This Row],[Fecha]])</f>
        <v>2</v>
      </c>
      <c r="E1109" s="14" t="s">
        <v>1016</v>
      </c>
      <c r="F1109" s="14" t="s">
        <v>5365</v>
      </c>
      <c r="G1109" s="14" t="s">
        <v>6695</v>
      </c>
      <c r="H1109" s="14" t="s">
        <v>7132</v>
      </c>
      <c r="I1109" s="14" t="s">
        <v>7132</v>
      </c>
      <c r="J1109" s="14" t="s">
        <v>425</v>
      </c>
      <c r="K1109" s="14"/>
      <c r="L1109" s="14" t="s">
        <v>425</v>
      </c>
      <c r="M1109" s="14" t="s">
        <v>436</v>
      </c>
      <c r="N1109" s="14" t="s">
        <v>436</v>
      </c>
      <c r="O1109" s="14" t="s">
        <v>1950</v>
      </c>
      <c r="P1109" s="14"/>
      <c r="Q1109" s="14"/>
      <c r="R1109" s="14" t="s">
        <v>5365</v>
      </c>
      <c r="S1109" s="14" t="s">
        <v>440</v>
      </c>
      <c r="T1109" s="35">
        <v>2000</v>
      </c>
      <c r="U1109" s="14" t="s">
        <v>2</v>
      </c>
      <c r="V1109" s="14">
        <v>76.5</v>
      </c>
      <c r="W1109" s="16">
        <f>+IF(datos_arg[[#This Row],[Moneda]]="ARS",datos_arg[[#This Row],[Monto]],datos_arg[[#This Row],[Monto]]*datos_arg[[#This Row],[TC]])</f>
        <v>153000</v>
      </c>
      <c r="X1109" s="16">
        <f>IFERROR(IF(datos_arg[[#This Row],[Moneda]]="USD",datos_arg[[#This Row],[Monto]],datos_arg[[#This Row],[Monto]]/datos_arg[[#This Row],[TC]]),0)</f>
        <v>2000</v>
      </c>
      <c r="Y1109" s="14"/>
    </row>
    <row r="1110" spans="1:25" x14ac:dyDescent="0.25">
      <c r="A1110" s="14">
        <f t="shared" si="17"/>
        <v>1107</v>
      </c>
      <c r="B1110" s="1">
        <v>43862</v>
      </c>
      <c r="C1110" s="18">
        <f>+YEAR(datos_arg[[#This Row],[Fecha]])</f>
        <v>2020</v>
      </c>
      <c r="D1110" s="18">
        <f>+MONTH(datos_arg[[#This Row],[Fecha]])</f>
        <v>2</v>
      </c>
      <c r="E1110" s="14" t="s">
        <v>1016</v>
      </c>
      <c r="F1110" s="14" t="s">
        <v>5365</v>
      </c>
      <c r="G1110" s="14" t="s">
        <v>6698</v>
      </c>
      <c r="H1110" s="14" t="s">
        <v>7132</v>
      </c>
      <c r="I1110" s="14" t="s">
        <v>7132</v>
      </c>
      <c r="J1110" s="14" t="s">
        <v>425</v>
      </c>
      <c r="K1110" s="14"/>
      <c r="L1110" s="14" t="s">
        <v>425</v>
      </c>
      <c r="M1110" s="14" t="s">
        <v>150</v>
      </c>
      <c r="N1110" s="14" t="s">
        <v>150</v>
      </c>
      <c r="O1110" s="14" t="s">
        <v>1950</v>
      </c>
      <c r="P1110" s="14"/>
      <c r="Q1110" s="14"/>
      <c r="R1110" s="14" t="s">
        <v>5365</v>
      </c>
      <c r="S1110" s="14" t="s">
        <v>440</v>
      </c>
      <c r="T1110" s="35">
        <v>700</v>
      </c>
      <c r="U1110" s="14" t="s">
        <v>2</v>
      </c>
      <c r="V1110" s="14">
        <v>76.5</v>
      </c>
      <c r="W1110" s="16">
        <f>+IF(datos_arg[[#This Row],[Moneda]]="ARS",datos_arg[[#This Row],[Monto]],datos_arg[[#This Row],[Monto]]*datos_arg[[#This Row],[TC]])</f>
        <v>53550</v>
      </c>
      <c r="X1110" s="16">
        <f>IFERROR(IF(datos_arg[[#This Row],[Moneda]]="USD",datos_arg[[#This Row],[Monto]],datos_arg[[#This Row],[Monto]]/datos_arg[[#This Row],[TC]]),0)</f>
        <v>700</v>
      </c>
      <c r="Y1110" s="14"/>
    </row>
    <row r="1111" spans="1:25" x14ac:dyDescent="0.25">
      <c r="A1111" s="14">
        <f t="shared" si="17"/>
        <v>1108</v>
      </c>
      <c r="B1111" s="1">
        <v>43862</v>
      </c>
      <c r="C1111" s="18">
        <f>+YEAR(datos_arg[[#This Row],[Fecha]])</f>
        <v>2020</v>
      </c>
      <c r="D1111" s="18">
        <f>+MONTH(datos_arg[[#This Row],[Fecha]])</f>
        <v>2</v>
      </c>
      <c r="E1111" s="14" t="s">
        <v>1016</v>
      </c>
      <c r="F1111" s="14" t="s">
        <v>5364</v>
      </c>
      <c r="G1111" s="14" t="s">
        <v>6705</v>
      </c>
      <c r="H1111" s="14" t="s">
        <v>7132</v>
      </c>
      <c r="I1111" s="14" t="s">
        <v>7132</v>
      </c>
      <c r="J1111" s="14" t="s">
        <v>425</v>
      </c>
      <c r="K1111" s="14"/>
      <c r="L1111" s="14" t="s">
        <v>425</v>
      </c>
      <c r="M1111" s="14" t="s">
        <v>400</v>
      </c>
      <c r="N1111" s="14" t="s">
        <v>400</v>
      </c>
      <c r="O1111" s="14" t="s">
        <v>1950</v>
      </c>
      <c r="P1111" s="14"/>
      <c r="Q1111" s="14"/>
      <c r="R1111" s="14" t="s">
        <v>5364</v>
      </c>
      <c r="S1111" s="14" t="s">
        <v>440</v>
      </c>
      <c r="T1111" s="35">
        <v>2800</v>
      </c>
      <c r="U1111" s="14" t="s">
        <v>2</v>
      </c>
      <c r="V1111" s="14">
        <v>76.5</v>
      </c>
      <c r="W1111" s="16">
        <f>+IF(datos_arg[[#This Row],[Moneda]]="ARS",datos_arg[[#This Row],[Monto]],datos_arg[[#This Row],[Monto]]*datos_arg[[#This Row],[TC]])</f>
        <v>214200</v>
      </c>
      <c r="X1111" s="16">
        <f>IFERROR(IF(datos_arg[[#This Row],[Moneda]]="USD",datos_arg[[#This Row],[Monto]],datos_arg[[#This Row],[Monto]]/datos_arg[[#This Row],[TC]]),0)</f>
        <v>2800</v>
      </c>
      <c r="Y1111" s="14"/>
    </row>
    <row r="1112" spans="1:25" x14ac:dyDescent="0.25">
      <c r="A1112" s="14">
        <f t="shared" si="17"/>
        <v>1109</v>
      </c>
      <c r="B1112" s="1">
        <v>43862</v>
      </c>
      <c r="C1112" s="18">
        <f>+YEAR(datos_arg[[#This Row],[Fecha]])</f>
        <v>2020</v>
      </c>
      <c r="D1112" s="18">
        <f>+MONTH(datos_arg[[#This Row],[Fecha]])</f>
        <v>2</v>
      </c>
      <c r="E1112" s="14" t="s">
        <v>1016</v>
      </c>
      <c r="F1112" s="14" t="s">
        <v>5364</v>
      </c>
      <c r="G1112" s="14" t="s">
        <v>6706</v>
      </c>
      <c r="H1112" s="14" t="s">
        <v>7132</v>
      </c>
      <c r="I1112" s="14" t="s">
        <v>7132</v>
      </c>
      <c r="J1112" s="14" t="s">
        <v>425</v>
      </c>
      <c r="K1112" s="14"/>
      <c r="L1112" s="14" t="s">
        <v>425</v>
      </c>
      <c r="M1112" s="14" t="s">
        <v>401</v>
      </c>
      <c r="N1112" s="14" t="s">
        <v>401</v>
      </c>
      <c r="O1112" s="14" t="s">
        <v>1950</v>
      </c>
      <c r="P1112" s="14"/>
      <c r="Q1112" s="14"/>
      <c r="R1112" s="14" t="s">
        <v>5364</v>
      </c>
      <c r="S1112" s="14" t="s">
        <v>440</v>
      </c>
      <c r="T1112" s="35">
        <v>1400</v>
      </c>
      <c r="U1112" s="14" t="s">
        <v>2</v>
      </c>
      <c r="V1112" s="14">
        <v>76.5</v>
      </c>
      <c r="W1112" s="16">
        <f>+IF(datos_arg[[#This Row],[Moneda]]="ARS",datos_arg[[#This Row],[Monto]],datos_arg[[#This Row],[Monto]]*datos_arg[[#This Row],[TC]])</f>
        <v>107100</v>
      </c>
      <c r="X1112" s="16">
        <f>IFERROR(IF(datos_arg[[#This Row],[Moneda]]="USD",datos_arg[[#This Row],[Monto]],datos_arg[[#This Row],[Monto]]/datos_arg[[#This Row],[TC]]),0)</f>
        <v>1400</v>
      </c>
      <c r="Y1112" s="14"/>
    </row>
    <row r="1113" spans="1:25" x14ac:dyDescent="0.25">
      <c r="A1113" s="14">
        <f t="shared" si="17"/>
        <v>1110</v>
      </c>
      <c r="B1113" s="1">
        <v>43862</v>
      </c>
      <c r="C1113" s="18">
        <f>+YEAR(datos_arg[[#This Row],[Fecha]])</f>
        <v>2020</v>
      </c>
      <c r="D1113" s="18">
        <f>+MONTH(datos_arg[[#This Row],[Fecha]])</f>
        <v>2</v>
      </c>
      <c r="E1113" s="14" t="s">
        <v>1016</v>
      </c>
      <c r="F1113" s="14" t="s">
        <v>5364</v>
      </c>
      <c r="G1113" s="14" t="s">
        <v>6701</v>
      </c>
      <c r="H1113" s="14" t="s">
        <v>7132</v>
      </c>
      <c r="I1113" s="14" t="s">
        <v>7132</v>
      </c>
      <c r="J1113" s="14" t="s">
        <v>425</v>
      </c>
      <c r="K1113" s="14"/>
      <c r="L1113" s="14" t="s">
        <v>425</v>
      </c>
      <c r="M1113" s="14" t="s">
        <v>169</v>
      </c>
      <c r="N1113" s="14" t="s">
        <v>169</v>
      </c>
      <c r="O1113" s="14" t="s">
        <v>1950</v>
      </c>
      <c r="P1113" s="14"/>
      <c r="Q1113" s="14"/>
      <c r="R1113" s="14" t="s">
        <v>5364</v>
      </c>
      <c r="S1113" s="14" t="s">
        <v>440</v>
      </c>
      <c r="T1113" s="35">
        <v>3000</v>
      </c>
      <c r="U1113" s="14" t="s">
        <v>2</v>
      </c>
      <c r="V1113" s="14">
        <v>76.5</v>
      </c>
      <c r="W1113" s="16">
        <f>+IF(datos_arg[[#This Row],[Moneda]]="ARS",datos_arg[[#This Row],[Monto]],datos_arg[[#This Row],[Monto]]*datos_arg[[#This Row],[TC]])</f>
        <v>229500</v>
      </c>
      <c r="X1113" s="16">
        <f>IFERROR(IF(datos_arg[[#This Row],[Moneda]]="USD",datos_arg[[#This Row],[Monto]],datos_arg[[#This Row],[Monto]]/datos_arg[[#This Row],[TC]]),0)</f>
        <v>3000</v>
      </c>
      <c r="Y1113" s="14"/>
    </row>
    <row r="1114" spans="1:25" x14ac:dyDescent="0.25">
      <c r="A1114" s="14">
        <f t="shared" si="17"/>
        <v>1111</v>
      </c>
      <c r="B1114" s="1">
        <v>43862</v>
      </c>
      <c r="C1114" s="18">
        <f>+YEAR(datos_arg[[#This Row],[Fecha]])</f>
        <v>2020</v>
      </c>
      <c r="D1114" s="18">
        <f>+MONTH(datos_arg[[#This Row],[Fecha]])</f>
        <v>2</v>
      </c>
      <c r="E1114" s="14" t="s">
        <v>1016</v>
      </c>
      <c r="F1114" s="14" t="s">
        <v>5365</v>
      </c>
      <c r="G1114" s="14" t="s">
        <v>6697</v>
      </c>
      <c r="H1114" s="14" t="s">
        <v>7132</v>
      </c>
      <c r="I1114" s="14" t="s">
        <v>7132</v>
      </c>
      <c r="J1114" s="14" t="s">
        <v>425</v>
      </c>
      <c r="K1114" s="14"/>
      <c r="L1114" s="14" t="s">
        <v>425</v>
      </c>
      <c r="M1114" s="14" t="s">
        <v>1170</v>
      </c>
      <c r="N1114" s="14" t="s">
        <v>1170</v>
      </c>
      <c r="O1114" s="14" t="s">
        <v>1950</v>
      </c>
      <c r="P1114" s="14"/>
      <c r="Q1114" s="14"/>
      <c r="R1114" s="14" t="s">
        <v>5365</v>
      </c>
      <c r="S1114" s="14" t="s">
        <v>440</v>
      </c>
      <c r="T1114" s="35">
        <v>1500</v>
      </c>
      <c r="U1114" s="14" t="s">
        <v>2</v>
      </c>
      <c r="V1114" s="14">
        <v>76.5</v>
      </c>
      <c r="W1114" s="16">
        <f>+IF(datos_arg[[#This Row],[Moneda]]="ARS",datos_arg[[#This Row],[Monto]],datos_arg[[#This Row],[Monto]]*datos_arg[[#This Row],[TC]])</f>
        <v>114750</v>
      </c>
      <c r="X1114" s="16">
        <f>IFERROR(IF(datos_arg[[#This Row],[Moneda]]="USD",datos_arg[[#This Row],[Monto]],datos_arg[[#This Row],[Monto]]/datos_arg[[#This Row],[TC]]),0)</f>
        <v>1500</v>
      </c>
      <c r="Y1114" s="14"/>
    </row>
    <row r="1115" spans="1:25" x14ac:dyDescent="0.25">
      <c r="A1115" s="14">
        <f t="shared" si="17"/>
        <v>1112</v>
      </c>
      <c r="B1115" s="1">
        <v>43864</v>
      </c>
      <c r="C1115" s="18">
        <f>+YEAR(datos_arg[[#This Row],[Fecha]])</f>
        <v>2020</v>
      </c>
      <c r="D1115" s="18">
        <f>+MONTH(datos_arg[[#This Row],[Fecha]])</f>
        <v>2</v>
      </c>
      <c r="E1115" s="14" t="s">
        <v>1016</v>
      </c>
      <c r="F1115" s="14" t="s">
        <v>405</v>
      </c>
      <c r="G1115" s="14"/>
      <c r="H1115" s="14" t="s">
        <v>433</v>
      </c>
      <c r="I1115" s="14" t="s">
        <v>955</v>
      </c>
      <c r="J1115" s="14" t="s">
        <v>425</v>
      </c>
      <c r="K1115" s="14"/>
      <c r="L1115" s="14" t="s">
        <v>425</v>
      </c>
      <c r="M1115" s="14" t="s">
        <v>433</v>
      </c>
      <c r="N1115" s="14" t="s">
        <v>174</v>
      </c>
      <c r="O1115" s="14" t="s">
        <v>1950</v>
      </c>
      <c r="P1115" s="14"/>
      <c r="Q1115" s="14"/>
      <c r="R1115" s="14" t="s">
        <v>405</v>
      </c>
      <c r="S1115" s="14" t="s">
        <v>440</v>
      </c>
      <c r="T1115" s="35">
        <v>1600</v>
      </c>
      <c r="U1115" s="14" t="s">
        <v>2</v>
      </c>
      <c r="V1115" s="14">
        <v>76.5</v>
      </c>
      <c r="W1115" s="16">
        <f>+IF(datos_arg[[#This Row],[Moneda]]="ARS",datos_arg[[#This Row],[Monto]],datos_arg[[#This Row],[Monto]]*datos_arg[[#This Row],[TC]])</f>
        <v>122400</v>
      </c>
      <c r="X1115" s="16">
        <f>IFERROR(IF(datos_arg[[#This Row],[Moneda]]="USD",datos_arg[[#This Row],[Monto]],datos_arg[[#This Row],[Monto]]/datos_arg[[#This Row],[TC]]),0)</f>
        <v>1600</v>
      </c>
      <c r="Y1115" s="14"/>
    </row>
    <row r="1116" spans="1:25" ht="15" customHeight="1" x14ac:dyDescent="0.25">
      <c r="A1116" s="14">
        <f t="shared" si="17"/>
        <v>1113</v>
      </c>
      <c r="B1116" s="1">
        <v>43864</v>
      </c>
      <c r="C1116" s="18">
        <f>+YEAR(datos_arg[[#This Row],[Fecha]])</f>
        <v>2020</v>
      </c>
      <c r="D1116" s="18">
        <f>+MONTH(datos_arg[[#This Row],[Fecha]])</f>
        <v>2</v>
      </c>
      <c r="E1116" s="14" t="s">
        <v>617</v>
      </c>
      <c r="F1116" s="14" t="s">
        <v>6652</v>
      </c>
      <c r="G1116" s="14" t="s">
        <v>6653</v>
      </c>
      <c r="H1116" s="14" t="s">
        <v>6648</v>
      </c>
      <c r="I1116" s="14" t="s">
        <v>3955</v>
      </c>
      <c r="J1116" s="14" t="s">
        <v>482</v>
      </c>
      <c r="K1116" s="14" t="s">
        <v>420</v>
      </c>
      <c r="L1116" s="14" t="s">
        <v>426</v>
      </c>
      <c r="M1116" s="14" t="s">
        <v>482</v>
      </c>
      <c r="N1116" s="14" t="s">
        <v>14</v>
      </c>
      <c r="O1116" s="14" t="s">
        <v>1196</v>
      </c>
      <c r="P1116" s="14" t="s">
        <v>5403</v>
      </c>
      <c r="Q1116" s="14">
        <v>1</v>
      </c>
      <c r="R1116" s="14" t="s">
        <v>6653</v>
      </c>
      <c r="S1116" s="14" t="s">
        <v>439</v>
      </c>
      <c r="T1116" s="35">
        <v>22500</v>
      </c>
      <c r="U1116" s="14" t="s">
        <v>4</v>
      </c>
      <c r="V1116" s="14">
        <v>76.5</v>
      </c>
      <c r="W1116" s="16">
        <f>+IF(datos_arg[[#This Row],[Moneda]]="ARS",datos_arg[[#This Row],[Monto]],datos_arg[[#This Row],[Monto]]*datos_arg[[#This Row],[TC]])</f>
        <v>22500</v>
      </c>
      <c r="X1116" s="16">
        <f>IFERROR(IF(datos_arg[[#This Row],[Moneda]]="USD",datos_arg[[#This Row],[Monto]],datos_arg[[#This Row],[Monto]]/datos_arg[[#This Row],[TC]]),0)</f>
        <v>294.11764705882354</v>
      </c>
      <c r="Y1116" s="14"/>
    </row>
    <row r="1117" spans="1:25" ht="15" customHeight="1" x14ac:dyDescent="0.25">
      <c r="A1117" s="14">
        <f t="shared" si="17"/>
        <v>1114</v>
      </c>
      <c r="B1117" s="1">
        <v>43864</v>
      </c>
      <c r="C1117" s="18">
        <f>+YEAR(datos_arg[[#This Row],[Fecha]])</f>
        <v>2020</v>
      </c>
      <c r="D1117" s="18">
        <f>+MONTH(datos_arg[[#This Row],[Fecha]])</f>
        <v>2</v>
      </c>
      <c r="E1117" s="14" t="s">
        <v>1015</v>
      </c>
      <c r="F1117" s="14" t="s">
        <v>403</v>
      </c>
      <c r="G1117" s="14" t="s">
        <v>5383</v>
      </c>
      <c r="H1117" s="14" t="s">
        <v>7132</v>
      </c>
      <c r="I1117" s="14" t="s">
        <v>7132</v>
      </c>
      <c r="J1117" s="14" t="s">
        <v>425</v>
      </c>
      <c r="K1117" s="14"/>
      <c r="L1117" s="14" t="s">
        <v>425</v>
      </c>
      <c r="M1117" s="14" t="s">
        <v>815</v>
      </c>
      <c r="N1117" s="14" t="s">
        <v>1199</v>
      </c>
      <c r="O1117" s="14" t="s">
        <v>1171</v>
      </c>
      <c r="P1117" s="14" t="s">
        <v>5404</v>
      </c>
      <c r="Q1117" s="14">
        <v>4</v>
      </c>
      <c r="R1117" s="14" t="s">
        <v>5383</v>
      </c>
      <c r="S1117" s="14" t="s">
        <v>439</v>
      </c>
      <c r="T1117" s="35">
        <v>13756</v>
      </c>
      <c r="U1117" s="14" t="s">
        <v>4</v>
      </c>
      <c r="V1117" s="14">
        <v>76.5</v>
      </c>
      <c r="W1117" s="16">
        <f>+IF(datos_arg[[#This Row],[Moneda]]="ARS",datos_arg[[#This Row],[Monto]],datos_arg[[#This Row],[Monto]]*datos_arg[[#This Row],[TC]])</f>
        <v>13756</v>
      </c>
      <c r="X1117" s="16">
        <f>IFERROR(IF(datos_arg[[#This Row],[Moneda]]="USD",datos_arg[[#This Row],[Monto]],datos_arg[[#This Row],[Monto]]/datos_arg[[#This Row],[TC]]),0)</f>
        <v>179.81699346405227</v>
      </c>
      <c r="Y1117" s="14"/>
    </row>
    <row r="1118" spans="1:25" ht="15" customHeight="1" x14ac:dyDescent="0.25">
      <c r="A1118" s="14">
        <f t="shared" si="17"/>
        <v>1115</v>
      </c>
      <c r="B1118" s="1">
        <v>43864</v>
      </c>
      <c r="C1118" s="18">
        <f>+YEAR(datos_arg[[#This Row],[Fecha]])</f>
        <v>2020</v>
      </c>
      <c r="D1118" s="18">
        <f>+MONTH(datos_arg[[#This Row],[Fecha]])</f>
        <v>2</v>
      </c>
      <c r="E1118" s="14" t="s">
        <v>5358</v>
      </c>
      <c r="F1118" s="14" t="s">
        <v>85</v>
      </c>
      <c r="G1118" s="14"/>
      <c r="H1118" s="14" t="s">
        <v>6646</v>
      </c>
      <c r="I1118" s="14" t="s">
        <v>7132</v>
      </c>
      <c r="J1118" s="14" t="s">
        <v>425</v>
      </c>
      <c r="K1118" s="14" t="s">
        <v>420</v>
      </c>
      <c r="L1118" s="14" t="s">
        <v>425</v>
      </c>
      <c r="M1118" s="14" t="s">
        <v>941</v>
      </c>
      <c r="N1118" s="14" t="s">
        <v>1172</v>
      </c>
      <c r="O1118" s="14" t="s">
        <v>1194</v>
      </c>
      <c r="P1118" s="14" t="s">
        <v>5405</v>
      </c>
      <c r="Q1118" s="14">
        <v>1</v>
      </c>
      <c r="R1118" s="14" t="s">
        <v>85</v>
      </c>
      <c r="S1118" s="14" t="s">
        <v>439</v>
      </c>
      <c r="T1118" s="35">
        <v>1042</v>
      </c>
      <c r="U1118" s="14" t="s">
        <v>4</v>
      </c>
      <c r="V1118" s="14">
        <v>76.5</v>
      </c>
      <c r="W1118" s="16">
        <f>+IF(datos_arg[[#This Row],[Moneda]]="ARS",datos_arg[[#This Row],[Monto]],datos_arg[[#This Row],[Monto]]*datos_arg[[#This Row],[TC]])</f>
        <v>1042</v>
      </c>
      <c r="X1118" s="16">
        <f>IFERROR(IF(datos_arg[[#This Row],[Moneda]]="USD",datos_arg[[#This Row],[Monto]],datos_arg[[#This Row],[Monto]]/datos_arg[[#This Row],[TC]]),0)</f>
        <v>13.620915032679738</v>
      </c>
      <c r="Y1118" s="14"/>
    </row>
    <row r="1119" spans="1:25" ht="15" customHeight="1" x14ac:dyDescent="0.25">
      <c r="A1119" s="14">
        <f t="shared" si="17"/>
        <v>1116</v>
      </c>
      <c r="B1119" s="1">
        <v>43864</v>
      </c>
      <c r="C1119" s="18">
        <f>+YEAR(datos_arg[[#This Row],[Fecha]])</f>
        <v>2020</v>
      </c>
      <c r="D1119" s="18">
        <f>+MONTH(datos_arg[[#This Row],[Fecha]])</f>
        <v>2</v>
      </c>
      <c r="E1119" s="14" t="s">
        <v>5358</v>
      </c>
      <c r="F1119" s="14" t="s">
        <v>85</v>
      </c>
      <c r="G1119" s="14"/>
      <c r="H1119" s="14" t="s">
        <v>7132</v>
      </c>
      <c r="I1119" s="14" t="s">
        <v>7132</v>
      </c>
      <c r="J1119" s="14" t="s">
        <v>425</v>
      </c>
      <c r="K1119" s="14" t="s">
        <v>420</v>
      </c>
      <c r="L1119" s="14" t="s">
        <v>425</v>
      </c>
      <c r="M1119" s="14" t="s">
        <v>2595</v>
      </c>
      <c r="N1119" s="14" t="s">
        <v>1173</v>
      </c>
      <c r="O1119" s="14" t="s">
        <v>2596</v>
      </c>
      <c r="P1119" s="14" t="s">
        <v>5406</v>
      </c>
      <c r="Q1119" s="14">
        <v>1</v>
      </c>
      <c r="R1119" s="14" t="s">
        <v>85</v>
      </c>
      <c r="S1119" s="14" t="s">
        <v>439</v>
      </c>
      <c r="T1119" s="35">
        <v>15183</v>
      </c>
      <c r="U1119" s="14" t="s">
        <v>4</v>
      </c>
      <c r="V1119" s="14">
        <v>76.5</v>
      </c>
      <c r="W1119" s="16">
        <f>+IF(datos_arg[[#This Row],[Moneda]]="ARS",datos_arg[[#This Row],[Monto]],datos_arg[[#This Row],[Monto]]*datos_arg[[#This Row],[TC]])</f>
        <v>15183</v>
      </c>
      <c r="X1119" s="16">
        <f>IFERROR(IF(datos_arg[[#This Row],[Moneda]]="USD",datos_arg[[#This Row],[Monto]],datos_arg[[#This Row],[Monto]]/datos_arg[[#This Row],[TC]]),0)</f>
        <v>198.47058823529412</v>
      </c>
      <c r="Y1119" s="14"/>
    </row>
    <row r="1120" spans="1:25" ht="15" customHeight="1" x14ac:dyDescent="0.25">
      <c r="A1120" s="14">
        <f t="shared" si="17"/>
        <v>1117</v>
      </c>
      <c r="B1120" s="1">
        <v>43864</v>
      </c>
      <c r="C1120" s="18">
        <f>+YEAR(datos_arg[[#This Row],[Fecha]])</f>
        <v>2020</v>
      </c>
      <c r="D1120" s="18">
        <f>+MONTH(datos_arg[[#This Row],[Fecha]])</f>
        <v>2</v>
      </c>
      <c r="E1120" s="14" t="s">
        <v>1015</v>
      </c>
      <c r="F1120" s="14" t="s">
        <v>430</v>
      </c>
      <c r="G1120" s="14"/>
      <c r="H1120" s="14" t="s">
        <v>7132</v>
      </c>
      <c r="I1120" s="14" t="s">
        <v>7132</v>
      </c>
      <c r="J1120" s="14" t="s">
        <v>425</v>
      </c>
      <c r="K1120" s="14"/>
      <c r="L1120" s="14" t="s">
        <v>425</v>
      </c>
      <c r="M1120" s="14" t="s">
        <v>60</v>
      </c>
      <c r="N1120" s="14" t="s">
        <v>26</v>
      </c>
      <c r="O1120" s="14" t="s">
        <v>60</v>
      </c>
      <c r="P1120" s="14"/>
      <c r="Q1120" s="14"/>
      <c r="R1120" s="14" t="s">
        <v>430</v>
      </c>
      <c r="S1120" s="14" t="s">
        <v>439</v>
      </c>
      <c r="T1120" s="35">
        <v>1085</v>
      </c>
      <c r="U1120" s="14" t="s">
        <v>4</v>
      </c>
      <c r="V1120" s="14">
        <v>76.5</v>
      </c>
      <c r="W1120" s="16">
        <f>+IF(datos_arg[[#This Row],[Moneda]]="ARS",datos_arg[[#This Row],[Monto]],datos_arg[[#This Row],[Monto]]*datos_arg[[#This Row],[TC]])</f>
        <v>1085</v>
      </c>
      <c r="X1120" s="16">
        <f>IFERROR(IF(datos_arg[[#This Row],[Moneda]]="USD",datos_arg[[#This Row],[Monto]],datos_arg[[#This Row],[Monto]]/datos_arg[[#This Row],[TC]]),0)</f>
        <v>14.183006535947712</v>
      </c>
      <c r="Y1120" s="14"/>
    </row>
    <row r="1121" spans="1:25" ht="15" customHeight="1" x14ac:dyDescent="0.25">
      <c r="A1121" s="14">
        <f t="shared" si="17"/>
        <v>1118</v>
      </c>
      <c r="B1121" s="1">
        <v>43864</v>
      </c>
      <c r="C1121" s="18">
        <f>+YEAR(datos_arg[[#This Row],[Fecha]])</f>
        <v>2020</v>
      </c>
      <c r="D1121" s="18">
        <f>+MONTH(datos_arg[[#This Row],[Fecha]])</f>
        <v>2</v>
      </c>
      <c r="E1121" s="14" t="s">
        <v>449</v>
      </c>
      <c r="F1121" s="14" t="s">
        <v>44</v>
      </c>
      <c r="G1121" s="14"/>
      <c r="H1121" s="14" t="s">
        <v>7132</v>
      </c>
      <c r="I1121" s="14" t="s">
        <v>7132</v>
      </c>
      <c r="J1121" s="14" t="s">
        <v>425</v>
      </c>
      <c r="K1121" s="14"/>
      <c r="L1121" s="14" t="s">
        <v>425</v>
      </c>
      <c r="M1121" s="14" t="s">
        <v>205</v>
      </c>
      <c r="N1121" s="14" t="s">
        <v>205</v>
      </c>
      <c r="O1121" s="14" t="s">
        <v>1174</v>
      </c>
      <c r="P1121" s="14"/>
      <c r="Q1121" s="14"/>
      <c r="R1121" s="14" t="s">
        <v>44</v>
      </c>
      <c r="S1121" s="14" t="s">
        <v>439</v>
      </c>
      <c r="T1121" s="35">
        <v>2050</v>
      </c>
      <c r="U1121" s="14" t="s">
        <v>4</v>
      </c>
      <c r="V1121" s="14">
        <v>76.5</v>
      </c>
      <c r="W1121" s="16">
        <f>+IF(datos_arg[[#This Row],[Moneda]]="ARS",datos_arg[[#This Row],[Monto]],datos_arg[[#This Row],[Monto]]*datos_arg[[#This Row],[TC]])</f>
        <v>2050</v>
      </c>
      <c r="X1121" s="16">
        <f>IFERROR(IF(datos_arg[[#This Row],[Moneda]]="USD",datos_arg[[#This Row],[Monto]],datos_arg[[#This Row],[Monto]]/datos_arg[[#This Row],[TC]]),0)</f>
        <v>26.797385620915033</v>
      </c>
      <c r="Y1121" s="14"/>
    </row>
    <row r="1122" spans="1:25" ht="15" customHeight="1" x14ac:dyDescent="0.25">
      <c r="A1122" s="14">
        <f t="shared" si="17"/>
        <v>1119</v>
      </c>
      <c r="B1122" s="1">
        <v>43864</v>
      </c>
      <c r="C1122" s="18">
        <f>+YEAR(datos_arg[[#This Row],[Fecha]])</f>
        <v>2020</v>
      </c>
      <c r="D1122" s="18">
        <f>+MONTH(datos_arg[[#This Row],[Fecha]])</f>
        <v>2</v>
      </c>
      <c r="E1122" s="14" t="s">
        <v>1015</v>
      </c>
      <c r="F1122" s="14" t="s">
        <v>403</v>
      </c>
      <c r="G1122" s="14" t="s">
        <v>970</v>
      </c>
      <c r="H1122" s="14" t="s">
        <v>7132</v>
      </c>
      <c r="I1122" s="14" t="s">
        <v>7132</v>
      </c>
      <c r="J1122" s="14" t="s">
        <v>425</v>
      </c>
      <c r="K1122" s="14"/>
      <c r="L1122" s="14" t="s">
        <v>425</v>
      </c>
      <c r="M1122" s="14" t="s">
        <v>493</v>
      </c>
      <c r="N1122" s="14" t="s">
        <v>741</v>
      </c>
      <c r="O1122" s="14" t="s">
        <v>1175</v>
      </c>
      <c r="P1122" s="14"/>
      <c r="Q1122" s="14"/>
      <c r="R1122" s="14" t="s">
        <v>970</v>
      </c>
      <c r="S1122" s="14" t="s">
        <v>439</v>
      </c>
      <c r="T1122" s="35">
        <v>1800</v>
      </c>
      <c r="U1122" s="14" t="s">
        <v>4</v>
      </c>
      <c r="V1122" s="14">
        <v>76.5</v>
      </c>
      <c r="W1122" s="16">
        <f>+IF(datos_arg[[#This Row],[Moneda]]="ARS",datos_arg[[#This Row],[Monto]],datos_arg[[#This Row],[Monto]]*datos_arg[[#This Row],[TC]])</f>
        <v>1800</v>
      </c>
      <c r="X1122" s="16">
        <f>IFERROR(IF(datos_arg[[#This Row],[Moneda]]="USD",datos_arg[[#This Row],[Monto]],datos_arg[[#This Row],[Monto]]/datos_arg[[#This Row],[TC]]),0)</f>
        <v>23.529411764705884</v>
      </c>
      <c r="Y1122" s="14"/>
    </row>
    <row r="1123" spans="1:25" x14ac:dyDescent="0.25">
      <c r="A1123" s="14">
        <f t="shared" si="17"/>
        <v>1120</v>
      </c>
      <c r="B1123" s="1">
        <v>43864</v>
      </c>
      <c r="C1123" s="18">
        <f>+YEAR(datos_arg[[#This Row],[Fecha]])</f>
        <v>2020</v>
      </c>
      <c r="D1123" s="18">
        <f>+MONTH(datos_arg[[#This Row],[Fecha]])</f>
        <v>2</v>
      </c>
      <c r="E1123" s="14" t="s">
        <v>408</v>
      </c>
      <c r="F1123" s="14" t="s">
        <v>69</v>
      </c>
      <c r="G1123" s="14"/>
      <c r="H1123" s="14" t="s">
        <v>7132</v>
      </c>
      <c r="I1123" s="14" t="s">
        <v>7132</v>
      </c>
      <c r="J1123" s="14" t="s">
        <v>425</v>
      </c>
      <c r="K1123" s="14"/>
      <c r="L1123" s="14" t="s">
        <v>425</v>
      </c>
      <c r="M1123" s="14" t="s">
        <v>556</v>
      </c>
      <c r="N1123" s="14" t="s">
        <v>556</v>
      </c>
      <c r="O1123" s="14"/>
      <c r="P1123" s="14"/>
      <c r="Q1123" s="14"/>
      <c r="R1123" s="14" t="s">
        <v>439</v>
      </c>
      <c r="S1123" s="14" t="s">
        <v>440</v>
      </c>
      <c r="T1123" s="35">
        <v>800</v>
      </c>
      <c r="U1123" s="14" t="s">
        <v>2</v>
      </c>
      <c r="V1123" s="14">
        <v>75.5</v>
      </c>
      <c r="W1123" s="16">
        <f>+IF(datos_arg[[#This Row],[Moneda]]="ARS",datos_arg[[#This Row],[Monto]],datos_arg[[#This Row],[Monto]]*datos_arg[[#This Row],[TC]])</f>
        <v>60400</v>
      </c>
      <c r="X1123" s="16">
        <f>IFERROR(IF(datos_arg[[#This Row],[Moneda]]="USD",datos_arg[[#This Row],[Monto]],datos_arg[[#This Row],[Monto]]/datos_arg[[#This Row],[TC]]),0)</f>
        <v>800</v>
      </c>
      <c r="Y1123" s="14"/>
    </row>
    <row r="1124" spans="1:25" ht="15" customHeight="1" x14ac:dyDescent="0.25">
      <c r="A1124" s="14">
        <f t="shared" si="17"/>
        <v>1121</v>
      </c>
      <c r="B1124" s="1">
        <v>43865</v>
      </c>
      <c r="C1124" s="18">
        <f>+YEAR(datos_arg[[#This Row],[Fecha]])</f>
        <v>2020</v>
      </c>
      <c r="D1124" s="18">
        <f>+MONTH(datos_arg[[#This Row],[Fecha]])</f>
        <v>2</v>
      </c>
      <c r="E1124" s="14" t="s">
        <v>617</v>
      </c>
      <c r="F1124" s="14" t="s">
        <v>6652</v>
      </c>
      <c r="G1124" s="14" t="s">
        <v>6653</v>
      </c>
      <c r="H1124" s="14" t="s">
        <v>6648</v>
      </c>
      <c r="I1124" s="14" t="s">
        <v>3955</v>
      </c>
      <c r="J1124" s="14" t="s">
        <v>425</v>
      </c>
      <c r="K1124" s="14" t="s">
        <v>421</v>
      </c>
      <c r="L1124" s="14" t="s">
        <v>421</v>
      </c>
      <c r="M1124" s="14" t="s">
        <v>468</v>
      </c>
      <c r="N1124" s="14" t="s">
        <v>16</v>
      </c>
      <c r="O1124" s="14" t="s">
        <v>1195</v>
      </c>
      <c r="P1124" s="14" t="s">
        <v>5407</v>
      </c>
      <c r="Q1124" s="14">
        <v>4</v>
      </c>
      <c r="R1124" s="14" t="s">
        <v>6653</v>
      </c>
      <c r="S1124" s="14" t="s">
        <v>439</v>
      </c>
      <c r="T1124" s="35">
        <v>1610</v>
      </c>
      <c r="U1124" s="14" t="s">
        <v>4</v>
      </c>
      <c r="V1124" s="14">
        <v>75.5</v>
      </c>
      <c r="W1124" s="16">
        <f>+IF(datos_arg[[#This Row],[Moneda]]="ARS",datos_arg[[#This Row],[Monto]],datos_arg[[#This Row],[Monto]]*datos_arg[[#This Row],[TC]])</f>
        <v>1610</v>
      </c>
      <c r="X1124" s="16">
        <f>IFERROR(IF(datos_arg[[#This Row],[Moneda]]="USD",datos_arg[[#This Row],[Monto]],datos_arg[[#This Row],[Monto]]/datos_arg[[#This Row],[TC]]),0)</f>
        <v>21.32450331125828</v>
      </c>
      <c r="Y1124" s="14"/>
    </row>
    <row r="1125" spans="1:25" ht="15" customHeight="1" x14ac:dyDescent="0.25">
      <c r="A1125" s="14">
        <f t="shared" si="17"/>
        <v>1122</v>
      </c>
      <c r="B1125" s="1">
        <v>43865</v>
      </c>
      <c r="C1125" s="18">
        <f>+YEAR(datos_arg[[#This Row],[Fecha]])</f>
        <v>2020</v>
      </c>
      <c r="D1125" s="18">
        <f>+MONTH(datos_arg[[#This Row],[Fecha]])</f>
        <v>2</v>
      </c>
      <c r="E1125" s="14" t="s">
        <v>617</v>
      </c>
      <c r="F1125" s="14" t="s">
        <v>6652</v>
      </c>
      <c r="G1125" s="14" t="s">
        <v>6653</v>
      </c>
      <c r="H1125" s="14" t="s">
        <v>6648</v>
      </c>
      <c r="I1125" s="14" t="s">
        <v>3955</v>
      </c>
      <c r="J1125" s="14" t="s">
        <v>538</v>
      </c>
      <c r="K1125" s="14"/>
      <c r="L1125" s="14" t="s">
        <v>426</v>
      </c>
      <c r="M1125" s="14" t="s">
        <v>468</v>
      </c>
      <c r="N1125" s="14" t="s">
        <v>16</v>
      </c>
      <c r="O1125" s="14" t="s">
        <v>1197</v>
      </c>
      <c r="P1125" s="14" t="s">
        <v>5408</v>
      </c>
      <c r="Q1125" s="14">
        <v>3</v>
      </c>
      <c r="R1125" s="14" t="s">
        <v>6653</v>
      </c>
      <c r="S1125" s="14" t="s">
        <v>439</v>
      </c>
      <c r="T1125" s="35">
        <v>830</v>
      </c>
      <c r="U1125" s="14" t="s">
        <v>4</v>
      </c>
      <c r="V1125" s="14">
        <v>75.5</v>
      </c>
      <c r="W1125" s="16">
        <f>+IF(datos_arg[[#This Row],[Moneda]]="ARS",datos_arg[[#This Row],[Monto]],datos_arg[[#This Row],[Monto]]*datos_arg[[#This Row],[TC]])</f>
        <v>830</v>
      </c>
      <c r="X1125" s="16">
        <f>IFERROR(IF(datos_arg[[#This Row],[Moneda]]="USD",datos_arg[[#This Row],[Monto]],datos_arg[[#This Row],[Monto]]/datos_arg[[#This Row],[TC]]),0)</f>
        <v>10.993377483443709</v>
      </c>
      <c r="Y1125" s="14"/>
    </row>
    <row r="1126" spans="1:25" x14ac:dyDescent="0.25">
      <c r="A1126" s="14">
        <f t="shared" si="17"/>
        <v>1123</v>
      </c>
      <c r="B1126" s="1">
        <v>43865</v>
      </c>
      <c r="C1126" s="18">
        <f>+YEAR(datos_arg[[#This Row],[Fecha]])</f>
        <v>2020</v>
      </c>
      <c r="D1126" s="18">
        <f>+MONTH(datos_arg[[#This Row],[Fecha]])</f>
        <v>2</v>
      </c>
      <c r="E1126" s="14" t="s">
        <v>617</v>
      </c>
      <c r="F1126" s="14" t="s">
        <v>6652</v>
      </c>
      <c r="G1126" s="14" t="s">
        <v>6653</v>
      </c>
      <c r="H1126" s="14" t="s">
        <v>6648</v>
      </c>
      <c r="I1126" s="14" t="s">
        <v>3955</v>
      </c>
      <c r="J1126" s="14" t="s">
        <v>868</v>
      </c>
      <c r="K1126" s="14" t="s">
        <v>421</v>
      </c>
      <c r="L1126" s="14" t="s">
        <v>421</v>
      </c>
      <c r="M1126" s="14" t="s">
        <v>731</v>
      </c>
      <c r="N1126" s="14" t="s">
        <v>258</v>
      </c>
      <c r="O1126" s="14" t="s">
        <v>1200</v>
      </c>
      <c r="P1126" s="14"/>
      <c r="Q1126" s="14">
        <v>1</v>
      </c>
      <c r="R1126" s="14" t="s">
        <v>6653</v>
      </c>
      <c r="S1126" s="14" t="s">
        <v>440</v>
      </c>
      <c r="T1126" s="35">
        <v>1500</v>
      </c>
      <c r="U1126" s="14" t="s">
        <v>2</v>
      </c>
      <c r="V1126" s="14">
        <v>75.5</v>
      </c>
      <c r="W1126" s="16">
        <f>+IF(datos_arg[[#This Row],[Moneda]]="ARS",datos_arg[[#This Row],[Monto]],datos_arg[[#This Row],[Monto]]*datos_arg[[#This Row],[TC]])</f>
        <v>113250</v>
      </c>
      <c r="X1126" s="16">
        <f>IFERROR(IF(datos_arg[[#This Row],[Moneda]]="USD",datos_arg[[#This Row],[Monto]],datos_arg[[#This Row],[Monto]]/datos_arg[[#This Row],[TC]]),0)</f>
        <v>1500</v>
      </c>
      <c r="Y1126" s="14"/>
    </row>
    <row r="1127" spans="1:25" x14ac:dyDescent="0.25">
      <c r="A1127" s="14">
        <f t="shared" si="17"/>
        <v>1124</v>
      </c>
      <c r="B1127" s="1">
        <v>43865</v>
      </c>
      <c r="C1127" s="18">
        <f>+YEAR(datos_arg[[#This Row],[Fecha]])</f>
        <v>2020</v>
      </c>
      <c r="D1127" s="18">
        <f>+MONTH(datos_arg[[#This Row],[Fecha]])</f>
        <v>2</v>
      </c>
      <c r="E1127" s="14" t="s">
        <v>1016</v>
      </c>
      <c r="F1127" s="14" t="s">
        <v>5364</v>
      </c>
      <c r="G1127" s="14" t="s">
        <v>6701</v>
      </c>
      <c r="H1127" s="14" t="s">
        <v>8103</v>
      </c>
      <c r="I1127" s="14" t="s">
        <v>8104</v>
      </c>
      <c r="J1127" s="14" t="s">
        <v>6650</v>
      </c>
      <c r="K1127" s="14" t="s">
        <v>422</v>
      </c>
      <c r="L1127" s="14" t="s">
        <v>425</v>
      </c>
      <c r="M1127" s="14" t="s">
        <v>169</v>
      </c>
      <c r="N1127" s="14" t="s">
        <v>169</v>
      </c>
      <c r="O1127" s="14" t="s">
        <v>1201</v>
      </c>
      <c r="P1127" s="14"/>
      <c r="Q1127" s="14"/>
      <c r="R1127" s="14" t="s">
        <v>5364</v>
      </c>
      <c r="S1127" s="14" t="s">
        <v>440</v>
      </c>
      <c r="T1127" s="35">
        <v>3100</v>
      </c>
      <c r="U1127" s="14" t="s">
        <v>2</v>
      </c>
      <c r="V1127" s="14">
        <v>75.5</v>
      </c>
      <c r="W1127" s="16">
        <f>+IF(datos_arg[[#This Row],[Moneda]]="ARS",datos_arg[[#This Row],[Monto]],datos_arg[[#This Row],[Monto]]*datos_arg[[#This Row],[TC]])</f>
        <v>234050</v>
      </c>
      <c r="X1127" s="16">
        <f>IFERROR(IF(datos_arg[[#This Row],[Moneda]]="USD",datos_arg[[#This Row],[Monto]],datos_arg[[#This Row],[Monto]]/datos_arg[[#This Row],[TC]]),0)</f>
        <v>3100</v>
      </c>
      <c r="Y1127" s="14"/>
    </row>
    <row r="1128" spans="1:25" x14ac:dyDescent="0.25">
      <c r="A1128" s="14">
        <f t="shared" si="17"/>
        <v>1125</v>
      </c>
      <c r="B1128" s="1">
        <v>43865</v>
      </c>
      <c r="C1128" s="18">
        <f>+YEAR(datos_arg[[#This Row],[Fecha]])</f>
        <v>2020</v>
      </c>
      <c r="D1128" s="18">
        <f>+MONTH(datos_arg[[#This Row],[Fecha]])</f>
        <v>2</v>
      </c>
      <c r="E1128" s="14" t="s">
        <v>408</v>
      </c>
      <c r="F1128" s="14" t="s">
        <v>69</v>
      </c>
      <c r="G1128" s="14"/>
      <c r="H1128" s="14" t="s">
        <v>7132</v>
      </c>
      <c r="I1128" s="14" t="s">
        <v>7132</v>
      </c>
      <c r="J1128" s="14" t="s">
        <v>425</v>
      </c>
      <c r="K1128" s="14"/>
      <c r="L1128" s="14" t="s">
        <v>425</v>
      </c>
      <c r="M1128" s="14" t="s">
        <v>556</v>
      </c>
      <c r="N1128" s="14" t="s">
        <v>556</v>
      </c>
      <c r="O1128" s="14"/>
      <c r="P1128" s="14"/>
      <c r="Q1128" s="14"/>
      <c r="R1128" s="14" t="s">
        <v>439</v>
      </c>
      <c r="S1128" s="14" t="s">
        <v>440</v>
      </c>
      <c r="T1128" s="35">
        <v>1500</v>
      </c>
      <c r="U1128" s="14" t="s">
        <v>2</v>
      </c>
      <c r="V1128" s="14">
        <v>75.5</v>
      </c>
      <c r="W1128" s="16">
        <f>+IF(datos_arg[[#This Row],[Moneda]]="ARS",datos_arg[[#This Row],[Monto]],datos_arg[[#This Row],[Monto]]*datos_arg[[#This Row],[TC]])</f>
        <v>113250</v>
      </c>
      <c r="X1128" s="16">
        <f>IFERROR(IF(datos_arg[[#This Row],[Moneda]]="USD",datos_arg[[#This Row],[Monto]],datos_arg[[#This Row],[Monto]]/datos_arg[[#This Row],[TC]]),0)</f>
        <v>1500</v>
      </c>
      <c r="Y1128" s="14"/>
    </row>
    <row r="1129" spans="1:25" ht="15" customHeight="1" x14ac:dyDescent="0.25">
      <c r="A1129" s="14">
        <f t="shared" si="17"/>
        <v>1126</v>
      </c>
      <c r="B1129" s="1">
        <v>43865</v>
      </c>
      <c r="C1129" s="18">
        <f>+YEAR(datos_arg[[#This Row],[Fecha]])</f>
        <v>2020</v>
      </c>
      <c r="D1129" s="18">
        <f>+MONTH(datos_arg[[#This Row],[Fecha]])</f>
        <v>2</v>
      </c>
      <c r="E1129" s="14" t="s">
        <v>1016</v>
      </c>
      <c r="F1129" s="14" t="s">
        <v>5365</v>
      </c>
      <c r="G1129" s="14" t="s">
        <v>6695</v>
      </c>
      <c r="H1129" s="14" t="s">
        <v>7132</v>
      </c>
      <c r="I1129" s="14" t="s">
        <v>7132</v>
      </c>
      <c r="J1129" s="14" t="s">
        <v>425</v>
      </c>
      <c r="K1129" s="14"/>
      <c r="L1129" s="14" t="s">
        <v>425</v>
      </c>
      <c r="M1129" s="14" t="s">
        <v>436</v>
      </c>
      <c r="N1129" s="14" t="s">
        <v>436</v>
      </c>
      <c r="O1129" s="14"/>
      <c r="P1129" s="14"/>
      <c r="Q1129" s="14"/>
      <c r="R1129" s="14" t="s">
        <v>5365</v>
      </c>
      <c r="S1129" s="14" t="s">
        <v>439</v>
      </c>
      <c r="T1129" s="35">
        <v>20000</v>
      </c>
      <c r="U1129" s="14" t="s">
        <v>4</v>
      </c>
      <c r="V1129" s="14">
        <v>75.5</v>
      </c>
      <c r="W1129" s="16">
        <f>+IF(datos_arg[[#This Row],[Moneda]]="ARS",datos_arg[[#This Row],[Monto]],datos_arg[[#This Row],[Monto]]*datos_arg[[#This Row],[TC]])</f>
        <v>20000</v>
      </c>
      <c r="X1129" s="16">
        <f>IFERROR(IF(datos_arg[[#This Row],[Moneda]]="USD",datos_arg[[#This Row],[Monto]],datos_arg[[#This Row],[Monto]]/datos_arg[[#This Row],[TC]]),0)</f>
        <v>264.9006622516556</v>
      </c>
      <c r="Y1129" s="14"/>
    </row>
    <row r="1130" spans="1:25" ht="15" customHeight="1" x14ac:dyDescent="0.25">
      <c r="A1130" s="14">
        <f t="shared" si="17"/>
        <v>1127</v>
      </c>
      <c r="B1130" s="1">
        <v>43865</v>
      </c>
      <c r="C1130" s="18">
        <f>+YEAR(datos_arg[[#This Row],[Fecha]])</f>
        <v>2020</v>
      </c>
      <c r="D1130" s="18">
        <f>+MONTH(datos_arg[[#This Row],[Fecha]])</f>
        <v>2</v>
      </c>
      <c r="E1130" s="14" t="s">
        <v>1016</v>
      </c>
      <c r="F1130" s="14" t="s">
        <v>404</v>
      </c>
      <c r="G1130" s="14"/>
      <c r="H1130" s="14" t="s">
        <v>433</v>
      </c>
      <c r="I1130" s="14" t="s">
        <v>955</v>
      </c>
      <c r="J1130" s="14" t="s">
        <v>425</v>
      </c>
      <c r="K1130" s="14"/>
      <c r="L1130" s="14" t="s">
        <v>425</v>
      </c>
      <c r="M1130" s="14" t="s">
        <v>854</v>
      </c>
      <c r="N1130" s="14" t="s">
        <v>854</v>
      </c>
      <c r="O1130" s="14" t="s">
        <v>1204</v>
      </c>
      <c r="P1130" s="14" t="s">
        <v>5409</v>
      </c>
      <c r="Q1130" s="14"/>
      <c r="R1130" s="14" t="s">
        <v>404</v>
      </c>
      <c r="S1130" s="14" t="s">
        <v>439</v>
      </c>
      <c r="T1130" s="35">
        <v>4943.58</v>
      </c>
      <c r="U1130" s="14" t="s">
        <v>4</v>
      </c>
      <c r="V1130" s="14">
        <v>75.5</v>
      </c>
      <c r="W1130" s="16">
        <f>+IF(datos_arg[[#This Row],[Moneda]]="ARS",datos_arg[[#This Row],[Monto]],datos_arg[[#This Row],[Monto]]*datos_arg[[#This Row],[TC]])</f>
        <v>4943.58</v>
      </c>
      <c r="X1130" s="16">
        <f>IFERROR(IF(datos_arg[[#This Row],[Moneda]]="USD",datos_arg[[#This Row],[Monto]],datos_arg[[#This Row],[Monto]]/datos_arg[[#This Row],[TC]]),0)</f>
        <v>65.477880794701989</v>
      </c>
      <c r="Y1130" s="14"/>
    </row>
    <row r="1131" spans="1:25" ht="15" customHeight="1" x14ac:dyDescent="0.25">
      <c r="A1131" s="14">
        <f t="shared" si="17"/>
        <v>1128</v>
      </c>
      <c r="B1131" s="1">
        <v>43865</v>
      </c>
      <c r="C1131" s="18">
        <f>+YEAR(datos_arg[[#This Row],[Fecha]])</f>
        <v>2020</v>
      </c>
      <c r="D1131" s="18">
        <f>+MONTH(datos_arg[[#This Row],[Fecha]])</f>
        <v>2</v>
      </c>
      <c r="E1131" s="14" t="s">
        <v>1016</v>
      </c>
      <c r="F1131" s="14" t="s">
        <v>404</v>
      </c>
      <c r="G1131" s="14"/>
      <c r="H1131" s="14" t="s">
        <v>433</v>
      </c>
      <c r="I1131" s="14" t="s">
        <v>955</v>
      </c>
      <c r="J1131" s="14" t="s">
        <v>425</v>
      </c>
      <c r="K1131" s="14"/>
      <c r="L1131" s="14" t="s">
        <v>425</v>
      </c>
      <c r="M1131" s="14" t="s">
        <v>954</v>
      </c>
      <c r="N1131" s="14" t="s">
        <v>954</v>
      </c>
      <c r="O1131" s="14" t="s">
        <v>955</v>
      </c>
      <c r="P1131" s="14" t="s">
        <v>5409</v>
      </c>
      <c r="Q1131" s="14"/>
      <c r="R1131" s="14" t="s">
        <v>404</v>
      </c>
      <c r="S1131" s="14" t="s">
        <v>439</v>
      </c>
      <c r="T1131" s="35">
        <v>3743.35</v>
      </c>
      <c r="U1131" s="14" t="s">
        <v>4</v>
      </c>
      <c r="V1131" s="14">
        <v>75.5</v>
      </c>
      <c r="W1131" s="16">
        <f>+IF(datos_arg[[#This Row],[Moneda]]="ARS",datos_arg[[#This Row],[Monto]],datos_arg[[#This Row],[Monto]]*datos_arg[[#This Row],[TC]])</f>
        <v>3743.35</v>
      </c>
      <c r="X1131" s="16">
        <f>IFERROR(IF(datos_arg[[#This Row],[Moneda]]="USD",datos_arg[[#This Row],[Monto]],datos_arg[[#This Row],[Monto]]/datos_arg[[#This Row],[TC]]),0)</f>
        <v>49.580794701986754</v>
      </c>
      <c r="Y1131" s="14"/>
    </row>
    <row r="1132" spans="1:25" ht="15" customHeight="1" x14ac:dyDescent="0.25">
      <c r="A1132" s="14">
        <f t="shared" si="17"/>
        <v>1129</v>
      </c>
      <c r="B1132" s="1">
        <v>43865</v>
      </c>
      <c r="C1132" s="18">
        <f>+YEAR(datos_arg[[#This Row],[Fecha]])</f>
        <v>2020</v>
      </c>
      <c r="D1132" s="18">
        <f>+MONTH(datos_arg[[#This Row],[Fecha]])</f>
        <v>2</v>
      </c>
      <c r="E1132" s="14" t="s">
        <v>5358</v>
      </c>
      <c r="F1132" s="14" t="s">
        <v>85</v>
      </c>
      <c r="G1132" s="14"/>
      <c r="H1132" s="14" t="s">
        <v>1024</v>
      </c>
      <c r="I1132" s="14" t="s">
        <v>7132</v>
      </c>
      <c r="J1132" s="14" t="s">
        <v>425</v>
      </c>
      <c r="K1132" s="14" t="s">
        <v>422</v>
      </c>
      <c r="L1132" s="14" t="s">
        <v>425</v>
      </c>
      <c r="M1132" s="14" t="s">
        <v>1205</v>
      </c>
      <c r="N1132" s="14" t="s">
        <v>1206</v>
      </c>
      <c r="O1132" s="14" t="s">
        <v>1264</v>
      </c>
      <c r="P1132" s="14" t="s">
        <v>5410</v>
      </c>
      <c r="Q1132" s="14">
        <v>1</v>
      </c>
      <c r="R1132" s="14" t="s">
        <v>85</v>
      </c>
      <c r="S1132" s="14" t="s">
        <v>439</v>
      </c>
      <c r="T1132" s="35">
        <v>14310</v>
      </c>
      <c r="U1132" s="14" t="s">
        <v>4</v>
      </c>
      <c r="V1132" s="14">
        <v>75.5</v>
      </c>
      <c r="W1132" s="16">
        <f>+IF(datos_arg[[#This Row],[Moneda]]="ARS",datos_arg[[#This Row],[Monto]],datos_arg[[#This Row],[Monto]]*datos_arg[[#This Row],[TC]])</f>
        <v>14310</v>
      </c>
      <c r="X1132" s="16">
        <f>IFERROR(IF(datos_arg[[#This Row],[Moneda]]="USD",datos_arg[[#This Row],[Monto]],datos_arg[[#This Row],[Monto]]/datos_arg[[#This Row],[TC]]),0)</f>
        <v>189.53642384105962</v>
      </c>
      <c r="Y1132" s="14"/>
    </row>
    <row r="1133" spans="1:25" ht="15" customHeight="1" x14ac:dyDescent="0.25">
      <c r="A1133" s="14">
        <f t="shared" si="17"/>
        <v>1130</v>
      </c>
      <c r="B1133" s="1">
        <v>43865</v>
      </c>
      <c r="C1133" s="18">
        <f>+YEAR(datos_arg[[#This Row],[Fecha]])</f>
        <v>2020</v>
      </c>
      <c r="D1133" s="18">
        <f>+MONTH(datos_arg[[#This Row],[Fecha]])</f>
        <v>2</v>
      </c>
      <c r="E1133" s="14" t="s">
        <v>5358</v>
      </c>
      <c r="F1133" s="14" t="s">
        <v>85</v>
      </c>
      <c r="G1133" s="14"/>
      <c r="H1133" s="14" t="s">
        <v>1024</v>
      </c>
      <c r="I1133" s="14" t="s">
        <v>7132</v>
      </c>
      <c r="J1133" s="14" t="s">
        <v>425</v>
      </c>
      <c r="K1133" s="14" t="s">
        <v>422</v>
      </c>
      <c r="L1133" s="14" t="s">
        <v>425</v>
      </c>
      <c r="M1133" s="14" t="s">
        <v>1205</v>
      </c>
      <c r="N1133" s="14" t="s">
        <v>1206</v>
      </c>
      <c r="O1133" s="14" t="s">
        <v>1264</v>
      </c>
      <c r="P1133" s="14" t="s">
        <v>5410</v>
      </c>
      <c r="Q1133" s="14">
        <v>0</v>
      </c>
      <c r="R1133" s="14" t="s">
        <v>85</v>
      </c>
      <c r="S1133" s="14" t="s">
        <v>445</v>
      </c>
      <c r="T1133" s="35">
        <v>1480</v>
      </c>
      <c r="U1133" s="14" t="s">
        <v>4</v>
      </c>
      <c r="V1133" s="14">
        <v>75.5</v>
      </c>
      <c r="W1133" s="16">
        <f>+IF(datos_arg[[#This Row],[Moneda]]="ARS",datos_arg[[#This Row],[Monto]],datos_arg[[#This Row],[Monto]]*datos_arg[[#This Row],[TC]])</f>
        <v>1480</v>
      </c>
      <c r="X1133" s="16">
        <f>IFERROR(IF(datos_arg[[#This Row],[Moneda]]="USD",datos_arg[[#This Row],[Monto]],datos_arg[[#This Row],[Monto]]/datos_arg[[#This Row],[TC]]),0)</f>
        <v>19.602649006622517</v>
      </c>
      <c r="Y1133" s="14"/>
    </row>
    <row r="1134" spans="1:25" ht="15" customHeight="1" x14ac:dyDescent="0.25">
      <c r="A1134" s="14">
        <f t="shared" si="17"/>
        <v>1131</v>
      </c>
      <c r="B1134" s="1">
        <v>43865</v>
      </c>
      <c r="C1134" s="18">
        <f>+YEAR(datos_arg[[#This Row],[Fecha]])</f>
        <v>2020</v>
      </c>
      <c r="D1134" s="18">
        <f>+MONTH(datos_arg[[#This Row],[Fecha]])</f>
        <v>2</v>
      </c>
      <c r="E1134" s="14" t="s">
        <v>5358</v>
      </c>
      <c r="F1134" s="14" t="s">
        <v>85</v>
      </c>
      <c r="G1134" s="14"/>
      <c r="H1134" s="14" t="s">
        <v>6646</v>
      </c>
      <c r="I1134" s="14" t="s">
        <v>7132</v>
      </c>
      <c r="J1134" s="14" t="s">
        <v>425</v>
      </c>
      <c r="K1134" s="14" t="s">
        <v>420</v>
      </c>
      <c r="L1134" s="14" t="s">
        <v>425</v>
      </c>
      <c r="M1134" s="14" t="s">
        <v>1205</v>
      </c>
      <c r="N1134" s="14" t="s">
        <v>1206</v>
      </c>
      <c r="O1134" s="14" t="s">
        <v>1264</v>
      </c>
      <c r="P1134" s="14" t="s">
        <v>5410</v>
      </c>
      <c r="Q1134" s="14">
        <v>2</v>
      </c>
      <c r="R1134" s="14" t="s">
        <v>85</v>
      </c>
      <c r="S1134" s="14" t="s">
        <v>439</v>
      </c>
      <c r="T1134" s="35">
        <v>28620</v>
      </c>
      <c r="U1134" s="14" t="s">
        <v>4</v>
      </c>
      <c r="V1134" s="14">
        <v>75.5</v>
      </c>
      <c r="W1134" s="16">
        <f>+IF(datos_arg[[#This Row],[Moneda]]="ARS",datos_arg[[#This Row],[Monto]],datos_arg[[#This Row],[Monto]]*datos_arg[[#This Row],[TC]])</f>
        <v>28620</v>
      </c>
      <c r="X1134" s="16">
        <f>IFERROR(IF(datos_arg[[#This Row],[Moneda]]="USD",datos_arg[[#This Row],[Monto]],datos_arg[[#This Row],[Monto]]/datos_arg[[#This Row],[TC]]),0)</f>
        <v>379.07284768211923</v>
      </c>
      <c r="Y1134" s="14"/>
    </row>
    <row r="1135" spans="1:25" ht="15" customHeight="1" x14ac:dyDescent="0.25">
      <c r="A1135" s="14">
        <f t="shared" si="17"/>
        <v>1132</v>
      </c>
      <c r="B1135" s="1">
        <v>43865</v>
      </c>
      <c r="C1135" s="18">
        <f>+YEAR(datos_arg[[#This Row],[Fecha]])</f>
        <v>2020</v>
      </c>
      <c r="D1135" s="18">
        <f>+MONTH(datos_arg[[#This Row],[Fecha]])</f>
        <v>2</v>
      </c>
      <c r="E1135" s="14" t="s">
        <v>5358</v>
      </c>
      <c r="F1135" s="14" t="s">
        <v>85</v>
      </c>
      <c r="G1135" s="14"/>
      <c r="H1135" s="14" t="s">
        <v>6646</v>
      </c>
      <c r="I1135" s="14" t="s">
        <v>7132</v>
      </c>
      <c r="J1135" s="14" t="s">
        <v>425</v>
      </c>
      <c r="K1135" s="14" t="s">
        <v>420</v>
      </c>
      <c r="L1135" s="14" t="s">
        <v>425</v>
      </c>
      <c r="M1135" s="14" t="s">
        <v>1205</v>
      </c>
      <c r="N1135" s="14" t="s">
        <v>1206</v>
      </c>
      <c r="O1135" s="14" t="s">
        <v>1264</v>
      </c>
      <c r="P1135" s="14" t="s">
        <v>5410</v>
      </c>
      <c r="Q1135" s="14">
        <v>0</v>
      </c>
      <c r="R1135" s="14" t="s">
        <v>85</v>
      </c>
      <c r="S1135" s="14" t="s">
        <v>445</v>
      </c>
      <c r="T1135" s="35">
        <v>2960</v>
      </c>
      <c r="U1135" s="14" t="s">
        <v>4</v>
      </c>
      <c r="V1135" s="14">
        <v>75.5</v>
      </c>
      <c r="W1135" s="16">
        <f>+IF(datos_arg[[#This Row],[Moneda]]="ARS",datos_arg[[#This Row],[Monto]],datos_arg[[#This Row],[Monto]]*datos_arg[[#This Row],[TC]])</f>
        <v>2960</v>
      </c>
      <c r="X1135" s="16">
        <f>IFERROR(IF(datos_arg[[#This Row],[Moneda]]="USD",datos_arg[[#This Row],[Monto]],datos_arg[[#This Row],[Monto]]/datos_arg[[#This Row],[TC]]),0)</f>
        <v>39.205298013245034</v>
      </c>
      <c r="Y1135" s="14"/>
    </row>
    <row r="1136" spans="1:25" ht="15" customHeight="1" x14ac:dyDescent="0.25">
      <c r="A1136" s="14">
        <f t="shared" si="17"/>
        <v>1133</v>
      </c>
      <c r="B1136" s="1">
        <v>43865</v>
      </c>
      <c r="C1136" s="18">
        <f>+YEAR(datos_arg[[#This Row],[Fecha]])</f>
        <v>2020</v>
      </c>
      <c r="D1136" s="18">
        <f>+MONTH(datos_arg[[#This Row],[Fecha]])</f>
        <v>2</v>
      </c>
      <c r="E1136" s="14" t="s">
        <v>449</v>
      </c>
      <c r="F1136" s="14" t="s">
        <v>523</v>
      </c>
      <c r="G1136" s="14"/>
      <c r="H1136" s="14" t="s">
        <v>7132</v>
      </c>
      <c r="I1136" s="14" t="s">
        <v>7132</v>
      </c>
      <c r="J1136" s="14" t="s">
        <v>425</v>
      </c>
      <c r="K1136" s="14"/>
      <c r="L1136" s="14" t="s">
        <v>425</v>
      </c>
      <c r="M1136" s="14" t="s">
        <v>524</v>
      </c>
      <c r="N1136" s="14" t="s">
        <v>524</v>
      </c>
      <c r="O1136" s="14" t="s">
        <v>1207</v>
      </c>
      <c r="P1136" s="14" t="s">
        <v>5411</v>
      </c>
      <c r="Q1136" s="14"/>
      <c r="R1136" s="14" t="s">
        <v>523</v>
      </c>
      <c r="S1136" s="14" t="s">
        <v>439</v>
      </c>
      <c r="T1136" s="35">
        <v>4489.2700000000004</v>
      </c>
      <c r="U1136" s="14" t="s">
        <v>4</v>
      </c>
      <c r="V1136" s="14">
        <v>75.5</v>
      </c>
      <c r="W1136" s="16">
        <f>+IF(datos_arg[[#This Row],[Moneda]]="ARS",datos_arg[[#This Row],[Monto]],datos_arg[[#This Row],[Monto]]*datos_arg[[#This Row],[TC]])</f>
        <v>4489.2700000000004</v>
      </c>
      <c r="X1136" s="16">
        <f>IFERROR(IF(datos_arg[[#This Row],[Moneda]]="USD",datos_arg[[#This Row],[Monto]],datos_arg[[#This Row],[Monto]]/datos_arg[[#This Row],[TC]]),0)</f>
        <v>59.460529801324512</v>
      </c>
      <c r="Y1136" s="14"/>
    </row>
    <row r="1137" spans="1:25" x14ac:dyDescent="0.25">
      <c r="A1137" s="14">
        <f t="shared" si="17"/>
        <v>1134</v>
      </c>
      <c r="B1137" s="1">
        <v>43866</v>
      </c>
      <c r="C1137" s="18">
        <f>+YEAR(datos_arg[[#This Row],[Fecha]])</f>
        <v>2020</v>
      </c>
      <c r="D1137" s="18">
        <f>+MONTH(datos_arg[[#This Row],[Fecha]])</f>
        <v>2</v>
      </c>
      <c r="E1137" s="14" t="s">
        <v>408</v>
      </c>
      <c r="F1137" s="14" t="s">
        <v>69</v>
      </c>
      <c r="G1137" s="14"/>
      <c r="H1137" s="14" t="s">
        <v>7132</v>
      </c>
      <c r="I1137" s="14" t="s">
        <v>7132</v>
      </c>
      <c r="J1137" s="14" t="s">
        <v>425</v>
      </c>
      <c r="K1137" s="14"/>
      <c r="L1137" s="14" t="s">
        <v>425</v>
      </c>
      <c r="M1137" s="14" t="s">
        <v>56</v>
      </c>
      <c r="N1137" s="14" t="s">
        <v>56</v>
      </c>
      <c r="O1137" s="14"/>
      <c r="P1137" s="14"/>
      <c r="Q1137" s="14"/>
      <c r="R1137" s="14" t="s">
        <v>439</v>
      </c>
      <c r="S1137" s="14" t="s">
        <v>440</v>
      </c>
      <c r="T1137" s="35">
        <v>2000</v>
      </c>
      <c r="U1137" s="14" t="s">
        <v>2</v>
      </c>
      <c r="V1137" s="14">
        <v>75.5</v>
      </c>
      <c r="W1137" s="16">
        <f>+IF(datos_arg[[#This Row],[Moneda]]="ARS",datos_arg[[#This Row],[Monto]],datos_arg[[#This Row],[Monto]]*datos_arg[[#This Row],[TC]])</f>
        <v>151000</v>
      </c>
      <c r="X1137" s="16">
        <f>IFERROR(IF(datos_arg[[#This Row],[Moneda]]="USD",datos_arg[[#This Row],[Monto]],datos_arg[[#This Row],[Monto]]/datos_arg[[#This Row],[TC]]),0)</f>
        <v>2000</v>
      </c>
      <c r="Y1137" s="14"/>
    </row>
    <row r="1138" spans="1:25" ht="15" customHeight="1" x14ac:dyDescent="0.25">
      <c r="A1138" s="14">
        <f t="shared" si="17"/>
        <v>1135</v>
      </c>
      <c r="B1138" s="1">
        <v>43866</v>
      </c>
      <c r="C1138" s="18">
        <f>+YEAR(datos_arg[[#This Row],[Fecha]])</f>
        <v>2020</v>
      </c>
      <c r="D1138" s="18">
        <f>+MONTH(datos_arg[[#This Row],[Fecha]])</f>
        <v>2</v>
      </c>
      <c r="E1138" s="14" t="s">
        <v>5358</v>
      </c>
      <c r="F1138" s="14" t="s">
        <v>85</v>
      </c>
      <c r="G1138" s="14"/>
      <c r="H1138" s="14" t="s">
        <v>6646</v>
      </c>
      <c r="I1138" s="14" t="s">
        <v>7132</v>
      </c>
      <c r="J1138" s="14" t="s">
        <v>425</v>
      </c>
      <c r="K1138" s="14"/>
      <c r="L1138" s="14" t="s">
        <v>425</v>
      </c>
      <c r="M1138" s="14" t="s">
        <v>1209</v>
      </c>
      <c r="N1138" s="14" t="s">
        <v>1210</v>
      </c>
      <c r="O1138" s="14" t="s">
        <v>1211</v>
      </c>
      <c r="P1138" s="14" t="s">
        <v>5412</v>
      </c>
      <c r="Q1138" s="14">
        <v>1</v>
      </c>
      <c r="R1138" s="14" t="s">
        <v>85</v>
      </c>
      <c r="S1138" s="14" t="s">
        <v>439</v>
      </c>
      <c r="T1138" s="35">
        <v>125000</v>
      </c>
      <c r="U1138" s="14" t="s">
        <v>4</v>
      </c>
      <c r="V1138" s="14">
        <v>75.5</v>
      </c>
      <c r="W1138" s="16">
        <f>+IF(datos_arg[[#This Row],[Moneda]]="ARS",datos_arg[[#This Row],[Monto]],datos_arg[[#This Row],[Monto]]*datos_arg[[#This Row],[TC]])</f>
        <v>125000</v>
      </c>
      <c r="X1138" s="16">
        <f>IFERROR(IF(datos_arg[[#This Row],[Moneda]]="USD",datos_arg[[#This Row],[Monto]],datos_arg[[#This Row],[Monto]]/datos_arg[[#This Row],[TC]]),0)</f>
        <v>1655.6291390728477</v>
      </c>
      <c r="Y1138" s="14"/>
    </row>
    <row r="1139" spans="1:25" ht="15" customHeight="1" x14ac:dyDescent="0.25">
      <c r="A1139" s="14">
        <f t="shared" si="17"/>
        <v>1136</v>
      </c>
      <c r="B1139" s="1">
        <v>43866</v>
      </c>
      <c r="C1139" s="18">
        <f>+YEAR(datos_arg[[#This Row],[Fecha]])</f>
        <v>2020</v>
      </c>
      <c r="D1139" s="18">
        <f>+MONTH(datos_arg[[#This Row],[Fecha]])</f>
        <v>2</v>
      </c>
      <c r="E1139" s="14" t="s">
        <v>5358</v>
      </c>
      <c r="F1139" s="14" t="s">
        <v>85</v>
      </c>
      <c r="G1139" s="14"/>
      <c r="H1139" s="14" t="s">
        <v>7132</v>
      </c>
      <c r="I1139" s="14" t="s">
        <v>7132</v>
      </c>
      <c r="J1139" s="14" t="s">
        <v>425</v>
      </c>
      <c r="K1139" s="14"/>
      <c r="L1139" s="14" t="s">
        <v>425</v>
      </c>
      <c r="M1139" s="14" t="s">
        <v>1111</v>
      </c>
      <c r="N1139" s="14" t="s">
        <v>535</v>
      </c>
      <c r="O1139" s="14" t="s">
        <v>1212</v>
      </c>
      <c r="P1139" s="14" t="s">
        <v>5413</v>
      </c>
      <c r="Q1139" s="14">
        <v>1</v>
      </c>
      <c r="R1139" s="14" t="s">
        <v>85</v>
      </c>
      <c r="S1139" s="14" t="s">
        <v>439</v>
      </c>
      <c r="T1139" s="35">
        <v>1398.527865404837</v>
      </c>
      <c r="U1139" s="14" t="s">
        <v>4</v>
      </c>
      <c r="V1139" s="14">
        <v>75.5</v>
      </c>
      <c r="W1139" s="16">
        <f>+IF(datos_arg[[#This Row],[Moneda]]="ARS",datos_arg[[#This Row],[Monto]],datos_arg[[#This Row],[Monto]]*datos_arg[[#This Row],[TC]])</f>
        <v>1398.527865404837</v>
      </c>
      <c r="X1139" s="16">
        <f>IFERROR(IF(datos_arg[[#This Row],[Moneda]]="USD",datos_arg[[#This Row],[Monto]],datos_arg[[#This Row],[Monto]]/datos_arg[[#This Row],[TC]]),0)</f>
        <v>18.523547886156781</v>
      </c>
      <c r="Y1139" s="14"/>
    </row>
    <row r="1140" spans="1:25" ht="15" customHeight="1" x14ac:dyDescent="0.25">
      <c r="A1140" s="14">
        <f t="shared" si="17"/>
        <v>1137</v>
      </c>
      <c r="B1140" s="1">
        <v>43866</v>
      </c>
      <c r="C1140" s="18">
        <f>+YEAR(datos_arg[[#This Row],[Fecha]])</f>
        <v>2020</v>
      </c>
      <c r="D1140" s="18">
        <f>+MONTH(datos_arg[[#This Row],[Fecha]])</f>
        <v>2</v>
      </c>
      <c r="E1140" s="14" t="s">
        <v>5358</v>
      </c>
      <c r="F1140" s="14" t="s">
        <v>85</v>
      </c>
      <c r="G1140" s="14"/>
      <c r="H1140" s="14" t="s">
        <v>7132</v>
      </c>
      <c r="I1140" s="14" t="s">
        <v>7132</v>
      </c>
      <c r="J1140" s="14" t="s">
        <v>425</v>
      </c>
      <c r="K1140" s="14"/>
      <c r="L1140" s="14" t="s">
        <v>425</v>
      </c>
      <c r="M1140" s="14" t="s">
        <v>1116</v>
      </c>
      <c r="N1140" s="14" t="s">
        <v>535</v>
      </c>
      <c r="O1140" s="14" t="s">
        <v>1213</v>
      </c>
      <c r="P1140" s="14" t="s">
        <v>5413</v>
      </c>
      <c r="Q1140" s="14">
        <v>1</v>
      </c>
      <c r="R1140" s="14" t="s">
        <v>85</v>
      </c>
      <c r="S1140" s="14" t="s">
        <v>439</v>
      </c>
      <c r="T1140" s="35">
        <v>599.36908517350162</v>
      </c>
      <c r="U1140" s="14" t="s">
        <v>4</v>
      </c>
      <c r="V1140" s="14">
        <v>75.5</v>
      </c>
      <c r="W1140" s="16">
        <f>+IF(datos_arg[[#This Row],[Moneda]]="ARS",datos_arg[[#This Row],[Monto]],datos_arg[[#This Row],[Monto]]*datos_arg[[#This Row],[TC]])</f>
        <v>599.36908517350162</v>
      </c>
      <c r="X1140" s="16">
        <f>IFERROR(IF(datos_arg[[#This Row],[Moneda]]="USD",datos_arg[[#This Row],[Monto]],datos_arg[[#This Row],[Monto]]/datos_arg[[#This Row],[TC]]),0)</f>
        <v>7.9386633797814783</v>
      </c>
      <c r="Y1140" s="14"/>
    </row>
    <row r="1141" spans="1:25" ht="15" customHeight="1" x14ac:dyDescent="0.25">
      <c r="A1141" s="14">
        <f t="shared" si="17"/>
        <v>1138</v>
      </c>
      <c r="B1141" s="1">
        <v>43866</v>
      </c>
      <c r="C1141" s="18">
        <f>+YEAR(datos_arg[[#This Row],[Fecha]])</f>
        <v>2020</v>
      </c>
      <c r="D1141" s="18">
        <f>+MONTH(datos_arg[[#This Row],[Fecha]])</f>
        <v>2</v>
      </c>
      <c r="E1141" s="14" t="s">
        <v>5358</v>
      </c>
      <c r="F1141" s="14" t="s">
        <v>85</v>
      </c>
      <c r="G1141" s="14"/>
      <c r="H1141" s="14" t="s">
        <v>7132</v>
      </c>
      <c r="I1141" s="14" t="s">
        <v>7132</v>
      </c>
      <c r="J1141" s="14" t="s">
        <v>425</v>
      </c>
      <c r="K1141" s="14"/>
      <c r="L1141" s="14" t="s">
        <v>425</v>
      </c>
      <c r="M1141" s="14" t="s">
        <v>1116</v>
      </c>
      <c r="N1141" s="14" t="s">
        <v>535</v>
      </c>
      <c r="O1141" s="14" t="s">
        <v>1214</v>
      </c>
      <c r="P1141" s="14" t="s">
        <v>5413</v>
      </c>
      <c r="Q1141" s="14">
        <v>1</v>
      </c>
      <c r="R1141" s="14" t="s">
        <v>85</v>
      </c>
      <c r="S1141" s="14" t="s">
        <v>439</v>
      </c>
      <c r="T1141" s="35">
        <v>599.36908517350162</v>
      </c>
      <c r="U1141" s="14" t="s">
        <v>4</v>
      </c>
      <c r="V1141" s="14">
        <v>75.5</v>
      </c>
      <c r="W1141" s="16">
        <f>+IF(datos_arg[[#This Row],[Moneda]]="ARS",datos_arg[[#This Row],[Monto]],datos_arg[[#This Row],[Monto]]*datos_arg[[#This Row],[TC]])</f>
        <v>599.36908517350162</v>
      </c>
      <c r="X1141" s="16">
        <f>IFERROR(IF(datos_arg[[#This Row],[Moneda]]="USD",datos_arg[[#This Row],[Monto]],datos_arg[[#This Row],[Monto]]/datos_arg[[#This Row],[TC]]),0)</f>
        <v>7.9386633797814783</v>
      </c>
      <c r="Y1141" s="14"/>
    </row>
    <row r="1142" spans="1:25" ht="15" customHeight="1" x14ac:dyDescent="0.25">
      <c r="A1142" s="14">
        <f t="shared" si="17"/>
        <v>1139</v>
      </c>
      <c r="B1142" s="1">
        <v>43866</v>
      </c>
      <c r="C1142" s="18">
        <f>+YEAR(datos_arg[[#This Row],[Fecha]])</f>
        <v>2020</v>
      </c>
      <c r="D1142" s="18">
        <f>+MONTH(datos_arg[[#This Row],[Fecha]])</f>
        <v>2</v>
      </c>
      <c r="E1142" s="14" t="s">
        <v>5358</v>
      </c>
      <c r="F1142" s="14" t="s">
        <v>85</v>
      </c>
      <c r="G1142" s="14"/>
      <c r="H1142" s="14" t="s">
        <v>7132</v>
      </c>
      <c r="I1142" s="14" t="s">
        <v>7132</v>
      </c>
      <c r="J1142" s="14" t="s">
        <v>425</v>
      </c>
      <c r="K1142" s="14"/>
      <c r="L1142" s="14" t="s">
        <v>425</v>
      </c>
      <c r="M1142" s="14" t="s">
        <v>1117</v>
      </c>
      <c r="N1142" s="14" t="s">
        <v>535</v>
      </c>
      <c r="O1142" s="14" t="s">
        <v>1215</v>
      </c>
      <c r="P1142" s="14" t="s">
        <v>5413</v>
      </c>
      <c r="Q1142" s="14">
        <v>1</v>
      </c>
      <c r="R1142" s="14" t="s">
        <v>85</v>
      </c>
      <c r="S1142" s="14" t="s">
        <v>439</v>
      </c>
      <c r="T1142" s="35">
        <v>599.36908517350162</v>
      </c>
      <c r="U1142" s="14" t="s">
        <v>4</v>
      </c>
      <c r="V1142" s="14">
        <v>75.5</v>
      </c>
      <c r="W1142" s="16">
        <f>+IF(datos_arg[[#This Row],[Moneda]]="ARS",datos_arg[[#This Row],[Monto]],datos_arg[[#This Row],[Monto]]*datos_arg[[#This Row],[TC]])</f>
        <v>599.36908517350162</v>
      </c>
      <c r="X1142" s="16">
        <f>IFERROR(IF(datos_arg[[#This Row],[Moneda]]="USD",datos_arg[[#This Row],[Monto]],datos_arg[[#This Row],[Monto]]/datos_arg[[#This Row],[TC]]),0)</f>
        <v>7.9386633797814783</v>
      </c>
      <c r="Y1142" s="14"/>
    </row>
    <row r="1143" spans="1:25" ht="15" customHeight="1" x14ac:dyDescent="0.25">
      <c r="A1143" s="14">
        <f t="shared" si="17"/>
        <v>1140</v>
      </c>
      <c r="B1143" s="1">
        <v>43866</v>
      </c>
      <c r="C1143" s="18">
        <f>+YEAR(datos_arg[[#This Row],[Fecha]])</f>
        <v>2020</v>
      </c>
      <c r="D1143" s="18">
        <f>+MONTH(datos_arg[[#This Row],[Fecha]])</f>
        <v>2</v>
      </c>
      <c r="E1143" s="14" t="s">
        <v>5358</v>
      </c>
      <c r="F1143" s="14" t="s">
        <v>85</v>
      </c>
      <c r="G1143" s="14"/>
      <c r="H1143" s="14" t="s">
        <v>7132</v>
      </c>
      <c r="I1143" s="14" t="s">
        <v>7132</v>
      </c>
      <c r="J1143" s="14" t="s">
        <v>425</v>
      </c>
      <c r="K1143" s="14"/>
      <c r="L1143" s="14" t="s">
        <v>425</v>
      </c>
      <c r="M1143" s="14" t="s">
        <v>1216</v>
      </c>
      <c r="N1143" s="14" t="s">
        <v>535</v>
      </c>
      <c r="O1143" s="14" t="s">
        <v>1217</v>
      </c>
      <c r="P1143" s="14" t="s">
        <v>5413</v>
      </c>
      <c r="Q1143" s="14">
        <v>1</v>
      </c>
      <c r="R1143" s="14" t="s">
        <v>85</v>
      </c>
      <c r="S1143" s="14" t="s">
        <v>439</v>
      </c>
      <c r="T1143" s="35">
        <v>1498.4227129337539</v>
      </c>
      <c r="U1143" s="14" t="s">
        <v>4</v>
      </c>
      <c r="V1143" s="14">
        <v>75.5</v>
      </c>
      <c r="W1143" s="16">
        <f>+IF(datos_arg[[#This Row],[Moneda]]="ARS",datos_arg[[#This Row],[Monto]],datos_arg[[#This Row],[Monto]]*datos_arg[[#This Row],[TC]])</f>
        <v>1498.4227129337539</v>
      </c>
      <c r="X1143" s="16">
        <f>IFERROR(IF(datos_arg[[#This Row],[Moneda]]="USD",datos_arg[[#This Row],[Monto]],datos_arg[[#This Row],[Monto]]/datos_arg[[#This Row],[TC]]),0)</f>
        <v>19.846658449453695</v>
      </c>
      <c r="Y1143" s="14"/>
    </row>
    <row r="1144" spans="1:25" ht="15" customHeight="1" x14ac:dyDescent="0.25">
      <c r="A1144" s="14">
        <f t="shared" si="17"/>
        <v>1141</v>
      </c>
      <c r="B1144" s="1">
        <v>43866</v>
      </c>
      <c r="C1144" s="18">
        <f>+YEAR(datos_arg[[#This Row],[Fecha]])</f>
        <v>2020</v>
      </c>
      <c r="D1144" s="18">
        <f>+MONTH(datos_arg[[#This Row],[Fecha]])</f>
        <v>2</v>
      </c>
      <c r="E1144" s="14" t="s">
        <v>5358</v>
      </c>
      <c r="F1144" s="14" t="s">
        <v>85</v>
      </c>
      <c r="G1144" s="14"/>
      <c r="H1144" s="14" t="s">
        <v>7132</v>
      </c>
      <c r="I1144" s="14" t="s">
        <v>7132</v>
      </c>
      <c r="J1144" s="14" t="s">
        <v>425</v>
      </c>
      <c r="K1144" s="14"/>
      <c r="L1144" s="14" t="s">
        <v>425</v>
      </c>
      <c r="M1144" s="14" t="s">
        <v>1216</v>
      </c>
      <c r="N1144" s="14" t="s">
        <v>535</v>
      </c>
      <c r="O1144" s="14" t="s">
        <v>1218</v>
      </c>
      <c r="P1144" s="14" t="s">
        <v>5413</v>
      </c>
      <c r="Q1144" s="14">
        <v>1</v>
      </c>
      <c r="R1144" s="14" t="s">
        <v>85</v>
      </c>
      <c r="S1144" s="14" t="s">
        <v>439</v>
      </c>
      <c r="T1144" s="35">
        <v>4274.5005257623552</v>
      </c>
      <c r="U1144" s="14" t="s">
        <v>4</v>
      </c>
      <c r="V1144" s="14">
        <v>75.5</v>
      </c>
      <c r="W1144" s="16">
        <f>+IF(datos_arg[[#This Row],[Moneda]]="ARS",datos_arg[[#This Row],[Monto]],datos_arg[[#This Row],[Monto]]*datos_arg[[#This Row],[TC]])</f>
        <v>4274.5005257623552</v>
      </c>
      <c r="X1144" s="16">
        <f>IFERROR(IF(datos_arg[[#This Row],[Moneda]]="USD",datos_arg[[#This Row],[Monto]],datos_arg[[#This Row],[Monto]]/datos_arg[[#This Row],[TC]]),0)</f>
        <v>56.615901003474903</v>
      </c>
      <c r="Y1144" s="14"/>
    </row>
    <row r="1145" spans="1:25" ht="15" customHeight="1" x14ac:dyDescent="0.25">
      <c r="A1145" s="14">
        <f t="shared" si="17"/>
        <v>1142</v>
      </c>
      <c r="B1145" s="1">
        <v>43866</v>
      </c>
      <c r="C1145" s="18">
        <f>+YEAR(datos_arg[[#This Row],[Fecha]])</f>
        <v>2020</v>
      </c>
      <c r="D1145" s="18">
        <f>+MONTH(datos_arg[[#This Row],[Fecha]])</f>
        <v>2</v>
      </c>
      <c r="E1145" s="14" t="s">
        <v>5358</v>
      </c>
      <c r="F1145" s="14" t="s">
        <v>85</v>
      </c>
      <c r="G1145" s="14"/>
      <c r="H1145" s="14" t="s">
        <v>7132</v>
      </c>
      <c r="I1145" s="14" t="s">
        <v>7132</v>
      </c>
      <c r="J1145" s="14" t="s">
        <v>425</v>
      </c>
      <c r="K1145" s="14"/>
      <c r="L1145" s="14" t="s">
        <v>425</v>
      </c>
      <c r="M1145" s="14" t="s">
        <v>1219</v>
      </c>
      <c r="N1145" s="14" t="s">
        <v>535</v>
      </c>
      <c r="O1145" s="14" t="s">
        <v>1220</v>
      </c>
      <c r="P1145" s="14" t="s">
        <v>5413</v>
      </c>
      <c r="Q1145" s="14">
        <v>1</v>
      </c>
      <c r="R1145" s="14" t="s">
        <v>85</v>
      </c>
      <c r="S1145" s="14" t="s">
        <v>439</v>
      </c>
      <c r="T1145" s="35">
        <v>199.78969505783385</v>
      </c>
      <c r="U1145" s="14" t="s">
        <v>4</v>
      </c>
      <c r="V1145" s="14">
        <v>75.5</v>
      </c>
      <c r="W1145" s="16">
        <f>+IF(datos_arg[[#This Row],[Moneda]]="ARS",datos_arg[[#This Row],[Monto]],datos_arg[[#This Row],[Monto]]*datos_arg[[#This Row],[TC]])</f>
        <v>199.78969505783385</v>
      </c>
      <c r="X1145" s="16">
        <f>IFERROR(IF(datos_arg[[#This Row],[Moneda]]="USD",datos_arg[[#This Row],[Monto]],datos_arg[[#This Row],[Monto]]/datos_arg[[#This Row],[TC]]),0)</f>
        <v>2.6462211265938258</v>
      </c>
      <c r="Y1145" s="14"/>
    </row>
    <row r="1146" spans="1:25" ht="15" customHeight="1" x14ac:dyDescent="0.25">
      <c r="A1146" s="14">
        <f t="shared" si="17"/>
        <v>1143</v>
      </c>
      <c r="B1146" s="1">
        <v>43866</v>
      </c>
      <c r="C1146" s="18">
        <f>+YEAR(datos_arg[[#This Row],[Fecha]])</f>
        <v>2020</v>
      </c>
      <c r="D1146" s="18">
        <f>+MONTH(datos_arg[[#This Row],[Fecha]])</f>
        <v>2</v>
      </c>
      <c r="E1146" s="14" t="s">
        <v>5358</v>
      </c>
      <c r="F1146" s="14" t="s">
        <v>85</v>
      </c>
      <c r="G1146" s="14"/>
      <c r="H1146" s="14" t="s">
        <v>7132</v>
      </c>
      <c r="I1146" s="14" t="s">
        <v>7132</v>
      </c>
      <c r="J1146" s="14" t="s">
        <v>425</v>
      </c>
      <c r="K1146" s="14"/>
      <c r="L1146" s="14" t="s">
        <v>425</v>
      </c>
      <c r="M1146" s="14" t="s">
        <v>1221</v>
      </c>
      <c r="N1146" s="14" t="s">
        <v>535</v>
      </c>
      <c r="O1146" s="14" t="s">
        <v>1222</v>
      </c>
      <c r="P1146" s="14" t="s">
        <v>5413</v>
      </c>
      <c r="Q1146" s="14">
        <v>1</v>
      </c>
      <c r="R1146" s="14" t="s">
        <v>85</v>
      </c>
      <c r="S1146" s="14" t="s">
        <v>439</v>
      </c>
      <c r="T1146" s="35">
        <v>549.42166140904317</v>
      </c>
      <c r="U1146" s="14" t="s">
        <v>4</v>
      </c>
      <c r="V1146" s="14">
        <v>75.5</v>
      </c>
      <c r="W1146" s="16">
        <f>+IF(datos_arg[[#This Row],[Moneda]]="ARS",datos_arg[[#This Row],[Monto]],datos_arg[[#This Row],[Monto]]*datos_arg[[#This Row],[TC]])</f>
        <v>549.42166140904317</v>
      </c>
      <c r="X1146" s="16">
        <f>IFERROR(IF(datos_arg[[#This Row],[Moneda]]="USD",datos_arg[[#This Row],[Monto]],datos_arg[[#This Row],[Monto]]/datos_arg[[#This Row],[TC]]),0)</f>
        <v>7.2771080981330218</v>
      </c>
      <c r="Y1146" s="14"/>
    </row>
    <row r="1147" spans="1:25" ht="15" customHeight="1" x14ac:dyDescent="0.25">
      <c r="A1147" s="14">
        <f t="shared" si="17"/>
        <v>1144</v>
      </c>
      <c r="B1147" s="1">
        <v>43866</v>
      </c>
      <c r="C1147" s="18">
        <f>+YEAR(datos_arg[[#This Row],[Fecha]])</f>
        <v>2020</v>
      </c>
      <c r="D1147" s="18">
        <f>+MONTH(datos_arg[[#This Row],[Fecha]])</f>
        <v>2</v>
      </c>
      <c r="E1147" s="14" t="s">
        <v>5358</v>
      </c>
      <c r="F1147" s="14" t="s">
        <v>85</v>
      </c>
      <c r="G1147" s="14"/>
      <c r="H1147" s="14" t="s">
        <v>7132</v>
      </c>
      <c r="I1147" s="14" t="s">
        <v>7132</v>
      </c>
      <c r="J1147" s="14" t="s">
        <v>425</v>
      </c>
      <c r="K1147" s="14"/>
      <c r="L1147" s="14" t="s">
        <v>425</v>
      </c>
      <c r="M1147" s="14" t="s">
        <v>1119</v>
      </c>
      <c r="N1147" s="14" t="s">
        <v>535</v>
      </c>
      <c r="O1147" s="14" t="s">
        <v>1223</v>
      </c>
      <c r="P1147" s="14" t="s">
        <v>5413</v>
      </c>
      <c r="Q1147" s="14">
        <v>1</v>
      </c>
      <c r="R1147" s="14" t="s">
        <v>85</v>
      </c>
      <c r="S1147" s="14" t="s">
        <v>439</v>
      </c>
      <c r="T1147" s="35">
        <v>699.26393270241851</v>
      </c>
      <c r="U1147" s="14" t="s">
        <v>4</v>
      </c>
      <c r="V1147" s="14">
        <v>75.5</v>
      </c>
      <c r="W1147" s="16">
        <f>+IF(datos_arg[[#This Row],[Moneda]]="ARS",datos_arg[[#This Row],[Monto]],datos_arg[[#This Row],[Monto]]*datos_arg[[#This Row],[TC]])</f>
        <v>699.26393270241851</v>
      </c>
      <c r="X1147" s="16">
        <f>IFERROR(IF(datos_arg[[#This Row],[Moneda]]="USD",datos_arg[[#This Row],[Monto]],datos_arg[[#This Row],[Monto]]/datos_arg[[#This Row],[TC]]),0)</f>
        <v>9.2617739430783903</v>
      </c>
      <c r="Y1147" s="14"/>
    </row>
    <row r="1148" spans="1:25" ht="15" customHeight="1" x14ac:dyDescent="0.25">
      <c r="A1148" s="14">
        <f t="shared" si="17"/>
        <v>1145</v>
      </c>
      <c r="B1148" s="1">
        <v>43866</v>
      </c>
      <c r="C1148" s="18">
        <f>+YEAR(datos_arg[[#This Row],[Fecha]])</f>
        <v>2020</v>
      </c>
      <c r="D1148" s="18">
        <f>+MONTH(datos_arg[[#This Row],[Fecha]])</f>
        <v>2</v>
      </c>
      <c r="E1148" s="14" t="s">
        <v>5358</v>
      </c>
      <c r="F1148" s="14" t="s">
        <v>85</v>
      </c>
      <c r="G1148" s="14"/>
      <c r="H1148" s="14" t="s">
        <v>7132</v>
      </c>
      <c r="I1148" s="14" t="s">
        <v>7132</v>
      </c>
      <c r="J1148" s="14" t="s">
        <v>425</v>
      </c>
      <c r="K1148" s="14"/>
      <c r="L1148" s="14" t="s">
        <v>425</v>
      </c>
      <c r="M1148" s="14" t="s">
        <v>1119</v>
      </c>
      <c r="N1148" s="14" t="s">
        <v>535</v>
      </c>
      <c r="O1148" s="14" t="s">
        <v>1224</v>
      </c>
      <c r="P1148" s="14" t="s">
        <v>5413</v>
      </c>
      <c r="Q1148" s="14">
        <v>1</v>
      </c>
      <c r="R1148" s="14" t="s">
        <v>85</v>
      </c>
      <c r="S1148" s="14" t="s">
        <v>439</v>
      </c>
      <c r="T1148" s="35">
        <v>434.54258675078864</v>
      </c>
      <c r="U1148" s="14" t="s">
        <v>4</v>
      </c>
      <c r="V1148" s="14">
        <v>75.5</v>
      </c>
      <c r="W1148" s="16">
        <f>+IF(datos_arg[[#This Row],[Moneda]]="ARS",datos_arg[[#This Row],[Monto]],datos_arg[[#This Row],[Monto]]*datos_arg[[#This Row],[TC]])</f>
        <v>434.54258675078864</v>
      </c>
      <c r="X1148" s="16">
        <f>IFERROR(IF(datos_arg[[#This Row],[Moneda]]="USD",datos_arg[[#This Row],[Monto]],datos_arg[[#This Row],[Monto]]/datos_arg[[#This Row],[TC]]),0)</f>
        <v>5.755530950341571</v>
      </c>
      <c r="Y1148" s="14"/>
    </row>
    <row r="1149" spans="1:25" ht="15" customHeight="1" x14ac:dyDescent="0.25">
      <c r="A1149" s="14">
        <f t="shared" si="17"/>
        <v>1146</v>
      </c>
      <c r="B1149" s="1">
        <v>43866</v>
      </c>
      <c r="C1149" s="18">
        <f>+YEAR(datos_arg[[#This Row],[Fecha]])</f>
        <v>2020</v>
      </c>
      <c r="D1149" s="18">
        <f>+MONTH(datos_arg[[#This Row],[Fecha]])</f>
        <v>2</v>
      </c>
      <c r="E1149" s="14" t="s">
        <v>5358</v>
      </c>
      <c r="F1149" s="14" t="s">
        <v>85</v>
      </c>
      <c r="G1149" s="14"/>
      <c r="H1149" s="14" t="s">
        <v>7132</v>
      </c>
      <c r="I1149" s="14" t="s">
        <v>7132</v>
      </c>
      <c r="J1149" s="14" t="s">
        <v>425</v>
      </c>
      <c r="K1149" s="14"/>
      <c r="L1149" s="14" t="s">
        <v>425</v>
      </c>
      <c r="M1149" s="14" t="s">
        <v>1111</v>
      </c>
      <c r="N1149" s="14" t="s">
        <v>535</v>
      </c>
      <c r="O1149" s="14" t="s">
        <v>1225</v>
      </c>
      <c r="P1149" s="14" t="s">
        <v>5413</v>
      </c>
      <c r="Q1149" s="14">
        <v>1</v>
      </c>
      <c r="R1149" s="14" t="s">
        <v>85</v>
      </c>
      <c r="S1149" s="14" t="s">
        <v>439</v>
      </c>
      <c r="T1149" s="35">
        <v>2447.4237644584646</v>
      </c>
      <c r="U1149" s="14" t="s">
        <v>4</v>
      </c>
      <c r="V1149" s="14">
        <v>75.5</v>
      </c>
      <c r="W1149" s="16">
        <f>+IF(datos_arg[[#This Row],[Moneda]]="ARS",datos_arg[[#This Row],[Monto]],datos_arg[[#This Row],[Monto]]*datos_arg[[#This Row],[TC]])</f>
        <v>2447.4237644584646</v>
      </c>
      <c r="X1149" s="16">
        <f>IFERROR(IF(datos_arg[[#This Row],[Moneda]]="USD",datos_arg[[#This Row],[Monto]],datos_arg[[#This Row],[Monto]]/datos_arg[[#This Row],[TC]]),0)</f>
        <v>32.416208800774363</v>
      </c>
      <c r="Y1149" s="14"/>
    </row>
    <row r="1150" spans="1:25" ht="15" customHeight="1" x14ac:dyDescent="0.25">
      <c r="A1150" s="14">
        <f t="shared" si="17"/>
        <v>1147</v>
      </c>
      <c r="B1150" s="1">
        <v>43866</v>
      </c>
      <c r="C1150" s="18">
        <f>+YEAR(datos_arg[[#This Row],[Fecha]])</f>
        <v>2020</v>
      </c>
      <c r="D1150" s="18">
        <f>+MONTH(datos_arg[[#This Row],[Fecha]])</f>
        <v>2</v>
      </c>
      <c r="E1150" s="14" t="s">
        <v>1015</v>
      </c>
      <c r="F1150" s="14" t="s">
        <v>430</v>
      </c>
      <c r="G1150" s="14"/>
      <c r="H1150" s="14" t="s">
        <v>7132</v>
      </c>
      <c r="I1150" s="14" t="s">
        <v>7132</v>
      </c>
      <c r="J1150" s="14" t="s">
        <v>425</v>
      </c>
      <c r="K1150" s="14"/>
      <c r="L1150" s="14" t="s">
        <v>425</v>
      </c>
      <c r="M1150" s="14" t="s">
        <v>60</v>
      </c>
      <c r="N1150" s="14" t="s">
        <v>26</v>
      </c>
      <c r="O1150" s="14" t="s">
        <v>60</v>
      </c>
      <c r="P1150" s="14"/>
      <c r="Q1150" s="14"/>
      <c r="R1150" s="14" t="s">
        <v>430</v>
      </c>
      <c r="S1150" s="14" t="s">
        <v>439</v>
      </c>
      <c r="T1150" s="35">
        <v>2600</v>
      </c>
      <c r="U1150" s="14" t="s">
        <v>4</v>
      </c>
      <c r="V1150" s="14">
        <v>75.5</v>
      </c>
      <c r="W1150" s="16">
        <f>+IF(datos_arg[[#This Row],[Moneda]]="ARS",datos_arg[[#This Row],[Monto]],datos_arg[[#This Row],[Monto]]*datos_arg[[#This Row],[TC]])</f>
        <v>2600</v>
      </c>
      <c r="X1150" s="16">
        <f>IFERROR(IF(datos_arg[[#This Row],[Moneda]]="USD",datos_arg[[#This Row],[Monto]],datos_arg[[#This Row],[Monto]]/datos_arg[[#This Row],[TC]]),0)</f>
        <v>34.437086092715234</v>
      </c>
      <c r="Y1150" s="14"/>
    </row>
    <row r="1151" spans="1:25" ht="15" customHeight="1" x14ac:dyDescent="0.25">
      <c r="A1151" s="14">
        <f t="shared" si="17"/>
        <v>1148</v>
      </c>
      <c r="B1151" s="1">
        <v>43866</v>
      </c>
      <c r="C1151" s="18">
        <f>+YEAR(datos_arg[[#This Row],[Fecha]])</f>
        <v>2020</v>
      </c>
      <c r="D1151" s="18">
        <f>+MONTH(datos_arg[[#This Row],[Fecha]])</f>
        <v>2</v>
      </c>
      <c r="E1151" s="14" t="s">
        <v>1015</v>
      </c>
      <c r="F1151" s="14" t="s">
        <v>403</v>
      </c>
      <c r="G1151" s="14" t="s">
        <v>970</v>
      </c>
      <c r="H1151" s="14" t="s">
        <v>7132</v>
      </c>
      <c r="I1151" s="14" t="s">
        <v>7132</v>
      </c>
      <c r="J1151" s="14" t="s">
        <v>425</v>
      </c>
      <c r="K1151" s="14"/>
      <c r="L1151" s="14" t="s">
        <v>425</v>
      </c>
      <c r="M1151" s="14" t="s">
        <v>493</v>
      </c>
      <c r="N1151" s="14" t="s">
        <v>741</v>
      </c>
      <c r="O1151" s="14" t="s">
        <v>493</v>
      </c>
      <c r="P1151" s="14"/>
      <c r="Q1151" s="14"/>
      <c r="R1151" s="14" t="s">
        <v>970</v>
      </c>
      <c r="S1151" s="14" t="s">
        <v>439</v>
      </c>
      <c r="T1151" s="35">
        <v>810.96999999999935</v>
      </c>
      <c r="U1151" s="14" t="s">
        <v>4</v>
      </c>
      <c r="V1151" s="14">
        <v>75.5</v>
      </c>
      <c r="W1151" s="16">
        <f>+IF(datos_arg[[#This Row],[Moneda]]="ARS",datos_arg[[#This Row],[Monto]],datos_arg[[#This Row],[Monto]]*datos_arg[[#This Row],[TC]])</f>
        <v>810.96999999999935</v>
      </c>
      <c r="X1151" s="16">
        <f>IFERROR(IF(datos_arg[[#This Row],[Moneda]]="USD",datos_arg[[#This Row],[Monto]],datos_arg[[#This Row],[Monto]]/datos_arg[[#This Row],[TC]]),0)</f>
        <v>10.741324503311249</v>
      </c>
      <c r="Y1151" s="14"/>
    </row>
    <row r="1152" spans="1:25" ht="15" customHeight="1" x14ac:dyDescent="0.25">
      <c r="A1152" s="14">
        <f t="shared" si="17"/>
        <v>1149</v>
      </c>
      <c r="B1152" s="1">
        <v>43866</v>
      </c>
      <c r="C1152" s="18">
        <f>+YEAR(datos_arg[[#This Row],[Fecha]])</f>
        <v>2020</v>
      </c>
      <c r="D1152" s="18">
        <f>+MONTH(datos_arg[[#This Row],[Fecha]])</f>
        <v>2</v>
      </c>
      <c r="E1152" s="14" t="s">
        <v>5358</v>
      </c>
      <c r="F1152" s="14" t="s">
        <v>4110</v>
      </c>
      <c r="G1152" s="14"/>
      <c r="H1152" s="14" t="s">
        <v>6646</v>
      </c>
      <c r="I1152" s="14" t="s">
        <v>1129</v>
      </c>
      <c r="J1152" s="14" t="s">
        <v>1129</v>
      </c>
      <c r="K1152" s="14" t="s">
        <v>420</v>
      </c>
      <c r="L1152" s="14" t="s">
        <v>426</v>
      </c>
      <c r="M1152" s="14" t="s">
        <v>1129</v>
      </c>
      <c r="N1152" s="14" t="s">
        <v>1130</v>
      </c>
      <c r="O1152" s="14" t="s">
        <v>1226</v>
      </c>
      <c r="P1152" s="14" t="s">
        <v>5414</v>
      </c>
      <c r="Q1152" s="14">
        <v>0</v>
      </c>
      <c r="R1152" s="14" t="s">
        <v>4110</v>
      </c>
      <c r="S1152" s="14" t="s">
        <v>439</v>
      </c>
      <c r="T1152" s="35">
        <v>25000</v>
      </c>
      <c r="U1152" s="14" t="s">
        <v>4</v>
      </c>
      <c r="V1152" s="14">
        <v>75.5</v>
      </c>
      <c r="W1152" s="16">
        <f>+IF(datos_arg[[#This Row],[Moneda]]="ARS",datos_arg[[#This Row],[Monto]],datos_arg[[#This Row],[Monto]]*datos_arg[[#This Row],[TC]])</f>
        <v>25000</v>
      </c>
      <c r="X1152" s="16">
        <f>IFERROR(IF(datos_arg[[#This Row],[Moneda]]="USD",datos_arg[[#This Row],[Monto]],datos_arg[[#This Row],[Monto]]/datos_arg[[#This Row],[TC]]),0)</f>
        <v>331.12582781456956</v>
      </c>
      <c r="Y1152" s="14"/>
    </row>
    <row r="1153" spans="1:25" ht="15" customHeight="1" x14ac:dyDescent="0.25">
      <c r="A1153" s="14">
        <f t="shared" si="17"/>
        <v>1150</v>
      </c>
      <c r="B1153" s="1">
        <v>43866</v>
      </c>
      <c r="C1153" s="18">
        <f>+YEAR(datos_arg[[#This Row],[Fecha]])</f>
        <v>2020</v>
      </c>
      <c r="D1153" s="18">
        <f>+MONTH(datos_arg[[#This Row],[Fecha]])</f>
        <v>2</v>
      </c>
      <c r="E1153" s="14" t="s">
        <v>1015</v>
      </c>
      <c r="F1153" s="14" t="s">
        <v>403</v>
      </c>
      <c r="G1153" s="14" t="s">
        <v>5383</v>
      </c>
      <c r="H1153" s="14" t="s">
        <v>6646</v>
      </c>
      <c r="I1153" s="14" t="s">
        <v>7132</v>
      </c>
      <c r="J1153" s="14" t="s">
        <v>425</v>
      </c>
      <c r="K1153" s="14" t="s">
        <v>420</v>
      </c>
      <c r="L1153" s="14" t="s">
        <v>425</v>
      </c>
      <c r="M1153" s="14" t="s">
        <v>1227</v>
      </c>
      <c r="N1153" s="14" t="s">
        <v>370</v>
      </c>
      <c r="O1153" s="14" t="s">
        <v>1228</v>
      </c>
      <c r="P1153" s="14" t="s">
        <v>5415</v>
      </c>
      <c r="Q1153" s="14">
        <v>1</v>
      </c>
      <c r="R1153" s="14" t="s">
        <v>5383</v>
      </c>
      <c r="S1153" s="14" t="s">
        <v>439</v>
      </c>
      <c r="T1153" s="35">
        <v>333.05311286212617</v>
      </c>
      <c r="U1153" s="14" t="s">
        <v>4</v>
      </c>
      <c r="V1153" s="14">
        <v>75.5</v>
      </c>
      <c r="W1153" s="16">
        <f>+IF(datos_arg[[#This Row],[Moneda]]="ARS",datos_arg[[#This Row],[Monto]],datos_arg[[#This Row],[Monto]]*datos_arg[[#This Row],[TC]])</f>
        <v>333.05311286212617</v>
      </c>
      <c r="X1153" s="16">
        <f>IFERROR(IF(datos_arg[[#This Row],[Moneda]]="USD",datos_arg[[#This Row],[Monto]],datos_arg[[#This Row],[Monto]]/datos_arg[[#This Row],[TC]]),0)</f>
        <v>4.4112995081076312</v>
      </c>
      <c r="Y1153" s="14"/>
    </row>
    <row r="1154" spans="1:25" ht="15" customHeight="1" x14ac:dyDescent="0.25">
      <c r="A1154" s="14">
        <f t="shared" si="17"/>
        <v>1151</v>
      </c>
      <c r="B1154" s="1">
        <v>43866</v>
      </c>
      <c r="C1154" s="18">
        <f>+YEAR(datos_arg[[#This Row],[Fecha]])</f>
        <v>2020</v>
      </c>
      <c r="D1154" s="18">
        <f>+MONTH(datos_arg[[#This Row],[Fecha]])</f>
        <v>2</v>
      </c>
      <c r="E1154" s="14" t="s">
        <v>1015</v>
      </c>
      <c r="F1154" s="14" t="s">
        <v>403</v>
      </c>
      <c r="G1154" s="14" t="s">
        <v>5383</v>
      </c>
      <c r="H1154" s="14" t="s">
        <v>6646</v>
      </c>
      <c r="I1154" s="14" t="s">
        <v>7132</v>
      </c>
      <c r="J1154" s="14" t="s">
        <v>425</v>
      </c>
      <c r="K1154" s="14" t="s">
        <v>420</v>
      </c>
      <c r="L1154" s="14" t="s">
        <v>425</v>
      </c>
      <c r="M1154" s="14" t="s">
        <v>1229</v>
      </c>
      <c r="N1154" s="14" t="s">
        <v>370</v>
      </c>
      <c r="O1154" s="14" t="s">
        <v>1230</v>
      </c>
      <c r="P1154" s="14" t="s">
        <v>5415</v>
      </c>
      <c r="Q1154" s="14">
        <v>1</v>
      </c>
      <c r="R1154" s="14" t="s">
        <v>5383</v>
      </c>
      <c r="S1154" s="14" t="s">
        <v>439</v>
      </c>
      <c r="T1154" s="35">
        <v>139.08975594369267</v>
      </c>
      <c r="U1154" s="14" t="s">
        <v>4</v>
      </c>
      <c r="V1154" s="14">
        <v>75.5</v>
      </c>
      <c r="W1154" s="16">
        <f>+IF(datos_arg[[#This Row],[Moneda]]="ARS",datos_arg[[#This Row],[Monto]],datos_arg[[#This Row],[Monto]]*datos_arg[[#This Row],[TC]])</f>
        <v>139.08975594369267</v>
      </c>
      <c r="X1154" s="16">
        <f>IFERROR(IF(datos_arg[[#This Row],[Moneda]]="USD",datos_arg[[#This Row],[Monto]],datos_arg[[#This Row],[Monto]]/datos_arg[[#This Row],[TC]]),0)</f>
        <v>1.8422484230952672</v>
      </c>
      <c r="Y1154" s="14"/>
    </row>
    <row r="1155" spans="1:25" ht="15" customHeight="1" x14ac:dyDescent="0.25">
      <c r="A1155" s="14">
        <f t="shared" si="17"/>
        <v>1152</v>
      </c>
      <c r="B1155" s="1">
        <v>43866</v>
      </c>
      <c r="C1155" s="18">
        <f>+YEAR(datos_arg[[#This Row],[Fecha]])</f>
        <v>2020</v>
      </c>
      <c r="D1155" s="18">
        <f>+MONTH(datos_arg[[#This Row],[Fecha]])</f>
        <v>2</v>
      </c>
      <c r="E1155" s="14" t="s">
        <v>617</v>
      </c>
      <c r="F1155" s="14" t="s">
        <v>8101</v>
      </c>
      <c r="G1155" s="14"/>
      <c r="H1155" s="14" t="s">
        <v>8103</v>
      </c>
      <c r="I1155" s="14" t="s">
        <v>8104</v>
      </c>
      <c r="J1155" s="14" t="s">
        <v>472</v>
      </c>
      <c r="K1155" s="14" t="s">
        <v>420</v>
      </c>
      <c r="L1155" s="14" t="s">
        <v>425</v>
      </c>
      <c r="M1155" s="14" t="s">
        <v>540</v>
      </c>
      <c r="N1155" s="14" t="s">
        <v>370</v>
      </c>
      <c r="O1155" s="14" t="s">
        <v>1231</v>
      </c>
      <c r="P1155" s="14" t="s">
        <v>5415</v>
      </c>
      <c r="Q1155" s="14">
        <v>15</v>
      </c>
      <c r="R1155" s="14" t="s">
        <v>8101</v>
      </c>
      <c r="S1155" s="14" t="s">
        <v>439</v>
      </c>
      <c r="T1155" s="35">
        <v>469.35986368471839</v>
      </c>
      <c r="U1155" s="14" t="s">
        <v>4</v>
      </c>
      <c r="V1155" s="14">
        <v>75.5</v>
      </c>
      <c r="W1155" s="16">
        <f>+IF(datos_arg[[#This Row],[Moneda]]="ARS",datos_arg[[#This Row],[Monto]],datos_arg[[#This Row],[Monto]]*datos_arg[[#This Row],[TC]])</f>
        <v>469.35986368471839</v>
      </c>
      <c r="X1155" s="16">
        <f>IFERROR(IF(datos_arg[[#This Row],[Moneda]]="USD",datos_arg[[#This Row],[Monto]],datos_arg[[#This Row],[Monto]]/datos_arg[[#This Row],[TC]]),0)</f>
        <v>6.2166869362214356</v>
      </c>
      <c r="Y1155" s="14"/>
    </row>
    <row r="1156" spans="1:25" ht="15" customHeight="1" x14ac:dyDescent="0.25">
      <c r="A1156" s="14">
        <f t="shared" si="17"/>
        <v>1153</v>
      </c>
      <c r="B1156" s="1">
        <v>43866</v>
      </c>
      <c r="C1156" s="18">
        <f>+YEAR(datos_arg[[#This Row],[Fecha]])</f>
        <v>2020</v>
      </c>
      <c r="D1156" s="18">
        <f>+MONTH(datos_arg[[#This Row],[Fecha]])</f>
        <v>2</v>
      </c>
      <c r="E1156" s="14" t="s">
        <v>617</v>
      </c>
      <c r="F1156" s="14" t="s">
        <v>8101</v>
      </c>
      <c r="G1156" s="14"/>
      <c r="H1156" s="14" t="s">
        <v>8103</v>
      </c>
      <c r="I1156" s="14" t="s">
        <v>8104</v>
      </c>
      <c r="J1156" s="14" t="s">
        <v>472</v>
      </c>
      <c r="K1156" s="14" t="s">
        <v>420</v>
      </c>
      <c r="L1156" s="14" t="s">
        <v>425</v>
      </c>
      <c r="M1156" s="14" t="s">
        <v>540</v>
      </c>
      <c r="N1156" s="14" t="s">
        <v>370</v>
      </c>
      <c r="O1156" s="14" t="s">
        <v>1232</v>
      </c>
      <c r="P1156" s="14" t="s">
        <v>5415</v>
      </c>
      <c r="Q1156" s="14">
        <v>2</v>
      </c>
      <c r="R1156" s="14" t="s">
        <v>8101</v>
      </c>
      <c r="S1156" s="14" t="s">
        <v>439</v>
      </c>
      <c r="T1156" s="35">
        <v>36.687267509462906</v>
      </c>
      <c r="U1156" s="14" t="s">
        <v>4</v>
      </c>
      <c r="V1156" s="14">
        <v>75.5</v>
      </c>
      <c r="W1156" s="16">
        <f>+IF(datos_arg[[#This Row],[Moneda]]="ARS",datos_arg[[#This Row],[Monto]],datos_arg[[#This Row],[Monto]]*datos_arg[[#This Row],[TC]])</f>
        <v>36.687267509462906</v>
      </c>
      <c r="X1156" s="16">
        <f>IFERROR(IF(datos_arg[[#This Row],[Moneda]]="USD",datos_arg[[#This Row],[Monto]],datos_arg[[#This Row],[Monto]]/datos_arg[[#This Row],[TC]]),0)</f>
        <v>0.48592407297301859</v>
      </c>
      <c r="Y1156" s="14"/>
    </row>
    <row r="1157" spans="1:25" ht="15" customHeight="1" x14ac:dyDescent="0.25">
      <c r="A1157" s="14">
        <f t="shared" si="17"/>
        <v>1154</v>
      </c>
      <c r="B1157" s="1">
        <v>43866</v>
      </c>
      <c r="C1157" s="18">
        <f>+YEAR(datos_arg[[#This Row],[Fecha]])</f>
        <v>2020</v>
      </c>
      <c r="D1157" s="18">
        <f>+MONTH(datos_arg[[#This Row],[Fecha]])</f>
        <v>2</v>
      </c>
      <c r="E1157" s="14" t="s">
        <v>1015</v>
      </c>
      <c r="F1157" s="14" t="s">
        <v>403</v>
      </c>
      <c r="G1157" s="14" t="s">
        <v>970</v>
      </c>
      <c r="H1157" s="14" t="s">
        <v>7132</v>
      </c>
      <c r="I1157" s="14" t="s">
        <v>7132</v>
      </c>
      <c r="J1157" s="14" t="s">
        <v>425</v>
      </c>
      <c r="K1157" s="14"/>
      <c r="L1157" s="14" t="s">
        <v>425</v>
      </c>
      <c r="M1157" s="14" t="s">
        <v>943</v>
      </c>
      <c r="N1157" s="14" t="s">
        <v>645</v>
      </c>
      <c r="O1157" s="14" t="s">
        <v>1233</v>
      </c>
      <c r="P1157" s="14" t="s">
        <v>5416</v>
      </c>
      <c r="Q1157" s="14">
        <v>4</v>
      </c>
      <c r="R1157" s="14" t="s">
        <v>970</v>
      </c>
      <c r="S1157" s="14" t="s">
        <v>439</v>
      </c>
      <c r="T1157" s="35">
        <v>280</v>
      </c>
      <c r="U1157" s="14" t="s">
        <v>4</v>
      </c>
      <c r="V1157" s="14">
        <v>75.5</v>
      </c>
      <c r="W1157" s="16">
        <f>+IF(datos_arg[[#This Row],[Moneda]]="ARS",datos_arg[[#This Row],[Monto]],datos_arg[[#This Row],[Monto]]*datos_arg[[#This Row],[TC]])</f>
        <v>280</v>
      </c>
      <c r="X1157" s="16">
        <f>IFERROR(IF(datos_arg[[#This Row],[Moneda]]="USD",datos_arg[[#This Row],[Monto]],datos_arg[[#This Row],[Monto]]/datos_arg[[#This Row],[TC]]),0)</f>
        <v>3.7086092715231787</v>
      </c>
      <c r="Y1157" s="14"/>
    </row>
    <row r="1158" spans="1:25" ht="15" customHeight="1" x14ac:dyDescent="0.25">
      <c r="A1158" s="14">
        <f t="shared" ref="A1158:A1221" si="18">+A1157+1</f>
        <v>1155</v>
      </c>
      <c r="B1158" s="1">
        <v>43866</v>
      </c>
      <c r="C1158" s="18">
        <f>+YEAR(datos_arg[[#This Row],[Fecha]])</f>
        <v>2020</v>
      </c>
      <c r="D1158" s="18">
        <f>+MONTH(datos_arg[[#This Row],[Fecha]])</f>
        <v>2</v>
      </c>
      <c r="E1158" s="14" t="s">
        <v>5358</v>
      </c>
      <c r="F1158" s="14" t="s">
        <v>4109</v>
      </c>
      <c r="G1158" s="14"/>
      <c r="H1158" s="14" t="s">
        <v>6646</v>
      </c>
      <c r="I1158" s="14" t="s">
        <v>7132</v>
      </c>
      <c r="J1158" s="14" t="s">
        <v>482</v>
      </c>
      <c r="K1158" s="14" t="s">
        <v>420</v>
      </c>
      <c r="L1158" s="14" t="s">
        <v>426</v>
      </c>
      <c r="M1158" s="14" t="s">
        <v>1234</v>
      </c>
      <c r="N1158" s="14" t="s">
        <v>1235</v>
      </c>
      <c r="O1158" s="14" t="s">
        <v>1263</v>
      </c>
      <c r="P1158" s="14" t="s">
        <v>5417</v>
      </c>
      <c r="Q1158" s="14">
        <v>4</v>
      </c>
      <c r="R1158" s="14" t="s">
        <v>4109</v>
      </c>
      <c r="S1158" s="14" t="s">
        <v>445</v>
      </c>
      <c r="T1158" s="35">
        <v>2000</v>
      </c>
      <c r="U1158" s="14" t="s">
        <v>4</v>
      </c>
      <c r="V1158" s="14">
        <v>75.5</v>
      </c>
      <c r="W1158" s="16">
        <f>+IF(datos_arg[[#This Row],[Moneda]]="ARS",datos_arg[[#This Row],[Monto]],datos_arg[[#This Row],[Monto]]*datos_arg[[#This Row],[TC]])</f>
        <v>2000</v>
      </c>
      <c r="X1158" s="16">
        <f>IFERROR(IF(datos_arg[[#This Row],[Moneda]]="USD",datos_arg[[#This Row],[Monto]],datos_arg[[#This Row],[Monto]]/datos_arg[[#This Row],[TC]]),0)</f>
        <v>26.490066225165563</v>
      </c>
      <c r="Y1158" s="14"/>
    </row>
    <row r="1159" spans="1:25" ht="15" customHeight="1" x14ac:dyDescent="0.25">
      <c r="A1159" s="14">
        <f t="shared" si="18"/>
        <v>1156</v>
      </c>
      <c r="B1159" s="1">
        <v>43866</v>
      </c>
      <c r="C1159" s="18">
        <f>+YEAR(datos_arg[[#This Row],[Fecha]])</f>
        <v>2020</v>
      </c>
      <c r="D1159" s="18">
        <f>+MONTH(datos_arg[[#This Row],[Fecha]])</f>
        <v>2</v>
      </c>
      <c r="E1159" s="14" t="s">
        <v>5358</v>
      </c>
      <c r="F1159" s="14" t="s">
        <v>4110</v>
      </c>
      <c r="G1159" s="14"/>
      <c r="H1159" s="14" t="s">
        <v>6646</v>
      </c>
      <c r="I1159" s="14" t="s">
        <v>2030</v>
      </c>
      <c r="J1159" s="14" t="s">
        <v>2030</v>
      </c>
      <c r="K1159" s="14" t="s">
        <v>420</v>
      </c>
      <c r="L1159" s="14" t="s">
        <v>426</v>
      </c>
      <c r="M1159" s="14" t="s">
        <v>1236</v>
      </c>
      <c r="N1159" s="14" t="s">
        <v>1237</v>
      </c>
      <c r="O1159" s="14" t="s">
        <v>1238</v>
      </c>
      <c r="P1159" s="14" t="s">
        <v>5418</v>
      </c>
      <c r="Q1159" s="14">
        <v>1</v>
      </c>
      <c r="R1159" s="14" t="s">
        <v>4110</v>
      </c>
      <c r="S1159" s="14" t="s">
        <v>439</v>
      </c>
      <c r="T1159" s="35">
        <v>8710.84</v>
      </c>
      <c r="U1159" s="14" t="s">
        <v>4</v>
      </c>
      <c r="V1159" s="14">
        <v>75.5</v>
      </c>
      <c r="W1159" s="16">
        <f>+IF(datos_arg[[#This Row],[Moneda]]="ARS",datos_arg[[#This Row],[Monto]],datos_arg[[#This Row],[Monto]]*datos_arg[[#This Row],[TC]])</f>
        <v>8710.84</v>
      </c>
      <c r="X1159" s="16">
        <f>IFERROR(IF(datos_arg[[#This Row],[Moneda]]="USD",datos_arg[[#This Row],[Monto]],datos_arg[[#This Row],[Monto]]/datos_arg[[#This Row],[TC]]),0)</f>
        <v>115.3753642384106</v>
      </c>
      <c r="Y1159" s="14"/>
    </row>
    <row r="1160" spans="1:25" ht="15" customHeight="1" x14ac:dyDescent="0.25">
      <c r="A1160" s="14">
        <f t="shared" si="18"/>
        <v>1157</v>
      </c>
      <c r="B1160" s="1">
        <v>43866</v>
      </c>
      <c r="C1160" s="18">
        <f>+YEAR(datos_arg[[#This Row],[Fecha]])</f>
        <v>2020</v>
      </c>
      <c r="D1160" s="18">
        <f>+MONTH(datos_arg[[#This Row],[Fecha]])</f>
        <v>2</v>
      </c>
      <c r="E1160" s="14" t="s">
        <v>1015</v>
      </c>
      <c r="F1160" s="14" t="s">
        <v>403</v>
      </c>
      <c r="G1160" s="14" t="s">
        <v>5383</v>
      </c>
      <c r="H1160" s="14" t="s">
        <v>6646</v>
      </c>
      <c r="I1160" s="14" t="s">
        <v>7132</v>
      </c>
      <c r="J1160" s="14" t="s">
        <v>425</v>
      </c>
      <c r="K1160" s="14"/>
      <c r="L1160" s="14" t="s">
        <v>425</v>
      </c>
      <c r="M1160" s="14" t="s">
        <v>956</v>
      </c>
      <c r="N1160" s="14" t="s">
        <v>26</v>
      </c>
      <c r="O1160" s="14" t="s">
        <v>1239</v>
      </c>
      <c r="P1160" s="14" t="s">
        <v>5419</v>
      </c>
      <c r="Q1160" s="14"/>
      <c r="R1160" s="14" t="s">
        <v>5383</v>
      </c>
      <c r="S1160" s="14" t="s">
        <v>439</v>
      </c>
      <c r="T1160" s="35">
        <v>500</v>
      </c>
      <c r="U1160" s="14" t="s">
        <v>4</v>
      </c>
      <c r="V1160" s="14">
        <v>75.5</v>
      </c>
      <c r="W1160" s="16">
        <f>+IF(datos_arg[[#This Row],[Moneda]]="ARS",datos_arg[[#This Row],[Monto]],datos_arg[[#This Row],[Monto]]*datos_arg[[#This Row],[TC]])</f>
        <v>500</v>
      </c>
      <c r="X1160" s="16">
        <f>IFERROR(IF(datos_arg[[#This Row],[Moneda]]="USD",datos_arg[[#This Row],[Monto]],datos_arg[[#This Row],[Monto]]/datos_arg[[#This Row],[TC]]),0)</f>
        <v>6.6225165562913908</v>
      </c>
      <c r="Y1160" s="14"/>
    </row>
    <row r="1161" spans="1:25" ht="15" customHeight="1" x14ac:dyDescent="0.25">
      <c r="A1161" s="14">
        <f t="shared" si="18"/>
        <v>1158</v>
      </c>
      <c r="B1161" s="1">
        <v>43866</v>
      </c>
      <c r="C1161" s="18">
        <f>+YEAR(datos_arg[[#This Row],[Fecha]])</f>
        <v>2020</v>
      </c>
      <c r="D1161" s="18">
        <f>+MONTH(datos_arg[[#This Row],[Fecha]])</f>
        <v>2</v>
      </c>
      <c r="E1161" s="14" t="s">
        <v>449</v>
      </c>
      <c r="F1161" s="14" t="s">
        <v>523</v>
      </c>
      <c r="G1161" s="14"/>
      <c r="H1161" s="14" t="s">
        <v>7132</v>
      </c>
      <c r="I1161" s="14" t="s">
        <v>7132</v>
      </c>
      <c r="J1161" s="14" t="s">
        <v>425</v>
      </c>
      <c r="K1161" s="14"/>
      <c r="L1161" s="14" t="s">
        <v>425</v>
      </c>
      <c r="M1161" s="14" t="s">
        <v>524</v>
      </c>
      <c r="N1161" s="14" t="s">
        <v>524</v>
      </c>
      <c r="O1161" s="14" t="s">
        <v>1240</v>
      </c>
      <c r="P1161" s="14"/>
      <c r="Q1161" s="14"/>
      <c r="R1161" s="14" t="s">
        <v>523</v>
      </c>
      <c r="S1161" s="14" t="s">
        <v>439</v>
      </c>
      <c r="T1161" s="35">
        <v>70</v>
      </c>
      <c r="U1161" s="14" t="s">
        <v>4</v>
      </c>
      <c r="V1161" s="14">
        <v>75.5</v>
      </c>
      <c r="W1161" s="16">
        <f>+IF(datos_arg[[#This Row],[Moneda]]="ARS",datos_arg[[#This Row],[Monto]],datos_arg[[#This Row],[Monto]]*datos_arg[[#This Row],[TC]])</f>
        <v>70</v>
      </c>
      <c r="X1161" s="16">
        <f>IFERROR(IF(datos_arg[[#This Row],[Moneda]]="USD",datos_arg[[#This Row],[Monto]],datos_arg[[#This Row],[Monto]]/datos_arg[[#This Row],[TC]]),0)</f>
        <v>0.92715231788079466</v>
      </c>
      <c r="Y1161" s="14"/>
    </row>
    <row r="1162" spans="1:25" ht="15" customHeight="1" x14ac:dyDescent="0.25">
      <c r="A1162" s="14">
        <f t="shared" si="18"/>
        <v>1159</v>
      </c>
      <c r="B1162" s="1">
        <v>43867</v>
      </c>
      <c r="C1162" s="18">
        <f>+YEAR(datos_arg[[#This Row],[Fecha]])</f>
        <v>2020</v>
      </c>
      <c r="D1162" s="18">
        <f>+MONTH(datos_arg[[#This Row],[Fecha]])</f>
        <v>2</v>
      </c>
      <c r="E1162" s="14" t="s">
        <v>5358</v>
      </c>
      <c r="F1162" s="14" t="s">
        <v>85</v>
      </c>
      <c r="G1162" s="14"/>
      <c r="H1162" s="14" t="s">
        <v>1024</v>
      </c>
      <c r="I1162" s="14" t="s">
        <v>7132</v>
      </c>
      <c r="J1162" s="14" t="s">
        <v>425</v>
      </c>
      <c r="K1162" s="14" t="s">
        <v>422</v>
      </c>
      <c r="L1162" s="14" t="s">
        <v>425</v>
      </c>
      <c r="M1162" s="14" t="s">
        <v>613</v>
      </c>
      <c r="N1162" s="14" t="s">
        <v>1241</v>
      </c>
      <c r="O1162" s="14" t="s">
        <v>1242</v>
      </c>
      <c r="P1162" s="14" t="s">
        <v>5420</v>
      </c>
      <c r="Q1162" s="14">
        <v>1</v>
      </c>
      <c r="R1162" s="14" t="s">
        <v>85</v>
      </c>
      <c r="S1162" s="14" t="s">
        <v>439</v>
      </c>
      <c r="T1162" s="35">
        <v>18100</v>
      </c>
      <c r="U1162" s="14" t="s">
        <v>4</v>
      </c>
      <c r="V1162" s="14">
        <v>75.5</v>
      </c>
      <c r="W1162" s="16">
        <f>+IF(datos_arg[[#This Row],[Moneda]]="ARS",datos_arg[[#This Row],[Monto]],datos_arg[[#This Row],[Monto]]*datos_arg[[#This Row],[TC]])</f>
        <v>18100</v>
      </c>
      <c r="X1162" s="16">
        <f>IFERROR(IF(datos_arg[[#This Row],[Moneda]]="USD",datos_arg[[#This Row],[Monto]],datos_arg[[#This Row],[Monto]]/datos_arg[[#This Row],[TC]]),0)</f>
        <v>239.73509933774835</v>
      </c>
      <c r="Y1162" s="14"/>
    </row>
    <row r="1163" spans="1:25" ht="15" customHeight="1" x14ac:dyDescent="0.25">
      <c r="A1163" s="14">
        <f t="shared" si="18"/>
        <v>1160</v>
      </c>
      <c r="B1163" s="1">
        <v>43867</v>
      </c>
      <c r="C1163" s="18">
        <f>+YEAR(datos_arg[[#This Row],[Fecha]])</f>
        <v>2020</v>
      </c>
      <c r="D1163" s="18">
        <f>+MONTH(datos_arg[[#This Row],[Fecha]])</f>
        <v>2</v>
      </c>
      <c r="E1163" s="14" t="s">
        <v>617</v>
      </c>
      <c r="F1163" s="14" t="s">
        <v>8101</v>
      </c>
      <c r="G1163" s="14"/>
      <c r="H1163" s="14" t="s">
        <v>8103</v>
      </c>
      <c r="I1163" s="14" t="s">
        <v>8104</v>
      </c>
      <c r="J1163" s="14" t="s">
        <v>472</v>
      </c>
      <c r="K1163" s="14" t="s">
        <v>420</v>
      </c>
      <c r="L1163" s="14" t="s">
        <v>426</v>
      </c>
      <c r="M1163" s="14" t="s">
        <v>467</v>
      </c>
      <c r="N1163" s="14" t="s">
        <v>979</v>
      </c>
      <c r="O1163" s="14" t="s">
        <v>1243</v>
      </c>
      <c r="P1163" s="14" t="s">
        <v>5421</v>
      </c>
      <c r="Q1163" s="14">
        <v>2</v>
      </c>
      <c r="R1163" s="14" t="s">
        <v>8101</v>
      </c>
      <c r="S1163" s="14" t="s">
        <v>439</v>
      </c>
      <c r="T1163" s="35">
        <v>1500</v>
      </c>
      <c r="U1163" s="14" t="s">
        <v>4</v>
      </c>
      <c r="V1163" s="14">
        <v>75.5</v>
      </c>
      <c r="W1163" s="16">
        <f>+IF(datos_arg[[#This Row],[Moneda]]="ARS",datos_arg[[#This Row],[Monto]],datos_arg[[#This Row],[Monto]]*datos_arg[[#This Row],[TC]])</f>
        <v>1500</v>
      </c>
      <c r="X1163" s="16">
        <f>IFERROR(IF(datos_arg[[#This Row],[Moneda]]="USD",datos_arg[[#This Row],[Monto]],datos_arg[[#This Row],[Monto]]/datos_arg[[#This Row],[TC]]),0)</f>
        <v>19.867549668874172</v>
      </c>
      <c r="Y1163" s="14"/>
    </row>
    <row r="1164" spans="1:25" ht="15" customHeight="1" x14ac:dyDescent="0.25">
      <c r="A1164" s="14">
        <f t="shared" si="18"/>
        <v>1161</v>
      </c>
      <c r="B1164" s="1">
        <v>43867</v>
      </c>
      <c r="C1164" s="18">
        <f>+YEAR(datos_arg[[#This Row],[Fecha]])</f>
        <v>2020</v>
      </c>
      <c r="D1164" s="18">
        <f>+MONTH(datos_arg[[#This Row],[Fecha]])</f>
        <v>2</v>
      </c>
      <c r="E1164" s="14" t="s">
        <v>5358</v>
      </c>
      <c r="F1164" s="14" t="s">
        <v>4110</v>
      </c>
      <c r="G1164" s="14"/>
      <c r="H1164" s="14" t="s">
        <v>1024</v>
      </c>
      <c r="I1164" s="14" t="s">
        <v>7132</v>
      </c>
      <c r="J1164" s="14" t="s">
        <v>425</v>
      </c>
      <c r="K1164" s="14" t="s">
        <v>422</v>
      </c>
      <c r="L1164" s="14" t="s">
        <v>422</v>
      </c>
      <c r="M1164" s="14" t="s">
        <v>6670</v>
      </c>
      <c r="N1164" s="14" t="s">
        <v>1133</v>
      </c>
      <c r="O1164" s="14" t="s">
        <v>6671</v>
      </c>
      <c r="P1164" s="14" t="s">
        <v>5422</v>
      </c>
      <c r="Q1164" s="14">
        <v>2</v>
      </c>
      <c r="R1164" s="14" t="s">
        <v>4110</v>
      </c>
      <c r="S1164" s="14" t="s">
        <v>439</v>
      </c>
      <c r="T1164" s="35">
        <v>6367.980992374848</v>
      </c>
      <c r="U1164" s="14" t="s">
        <v>4</v>
      </c>
      <c r="V1164" s="14">
        <v>75.5</v>
      </c>
      <c r="W1164" s="16">
        <f>+IF(datos_arg[[#This Row],[Moneda]]="ARS",datos_arg[[#This Row],[Monto]],datos_arg[[#This Row],[Monto]]*datos_arg[[#This Row],[TC]])</f>
        <v>6367.980992374848</v>
      </c>
      <c r="X1164" s="16">
        <f>IFERROR(IF(datos_arg[[#This Row],[Moneda]]="USD",datos_arg[[#This Row],[Monto]],datos_arg[[#This Row],[Monto]]/datos_arg[[#This Row],[TC]]),0)</f>
        <v>84.344119104302621</v>
      </c>
      <c r="Y1164" s="14"/>
    </row>
    <row r="1165" spans="1:25" ht="15" customHeight="1" x14ac:dyDescent="0.25">
      <c r="A1165" s="14">
        <f t="shared" si="18"/>
        <v>1162</v>
      </c>
      <c r="B1165" s="1">
        <v>43867</v>
      </c>
      <c r="C1165" s="18">
        <f>+YEAR(datos_arg[[#This Row],[Fecha]])</f>
        <v>2020</v>
      </c>
      <c r="D1165" s="18">
        <f>+MONTH(datos_arg[[#This Row],[Fecha]])</f>
        <v>2</v>
      </c>
      <c r="E1165" s="14" t="s">
        <v>1015</v>
      </c>
      <c r="F1165" s="14" t="s">
        <v>403</v>
      </c>
      <c r="G1165" s="14" t="s">
        <v>5383</v>
      </c>
      <c r="H1165" s="14" t="s">
        <v>1024</v>
      </c>
      <c r="I1165" s="14" t="s">
        <v>7132</v>
      </c>
      <c r="J1165" s="14" t="s">
        <v>425</v>
      </c>
      <c r="K1165" s="14" t="s">
        <v>422</v>
      </c>
      <c r="L1165" s="14" t="s">
        <v>425</v>
      </c>
      <c r="M1165" s="14" t="s">
        <v>1384</v>
      </c>
      <c r="N1165" s="14" t="s">
        <v>1133</v>
      </c>
      <c r="O1165" s="14" t="s">
        <v>1247</v>
      </c>
      <c r="P1165" s="14" t="s">
        <v>5422</v>
      </c>
      <c r="Q1165" s="14">
        <v>1</v>
      </c>
      <c r="R1165" s="14" t="s">
        <v>5383</v>
      </c>
      <c r="S1165" s="14" t="s">
        <v>439</v>
      </c>
      <c r="T1165" s="35">
        <v>1192.4432699745828</v>
      </c>
      <c r="U1165" s="14" t="s">
        <v>4</v>
      </c>
      <c r="V1165" s="14">
        <v>75.5</v>
      </c>
      <c r="W1165" s="16">
        <f>+IF(datos_arg[[#This Row],[Moneda]]="ARS",datos_arg[[#This Row],[Monto]],datos_arg[[#This Row],[Monto]]*datos_arg[[#This Row],[TC]])</f>
        <v>1192.4432699745828</v>
      </c>
      <c r="X1165" s="16">
        <f>IFERROR(IF(datos_arg[[#This Row],[Moneda]]="USD",datos_arg[[#This Row],[Monto]],datos_arg[[#This Row],[Monto]]/datos_arg[[#This Row],[TC]]),0)</f>
        <v>15.793950595689838</v>
      </c>
      <c r="Y1165" s="14"/>
    </row>
    <row r="1166" spans="1:25" ht="15" customHeight="1" x14ac:dyDescent="0.25">
      <c r="A1166" s="14">
        <f t="shared" si="18"/>
        <v>1163</v>
      </c>
      <c r="B1166" s="1">
        <v>43867</v>
      </c>
      <c r="C1166" s="18">
        <f>+YEAR(datos_arg[[#This Row],[Fecha]])</f>
        <v>2020</v>
      </c>
      <c r="D1166" s="18">
        <f>+MONTH(datos_arg[[#This Row],[Fecha]])</f>
        <v>2</v>
      </c>
      <c r="E1166" s="14" t="s">
        <v>617</v>
      </c>
      <c r="F1166" s="14" t="s">
        <v>6652</v>
      </c>
      <c r="G1166" s="14" t="s">
        <v>6672</v>
      </c>
      <c r="H1166" s="14" t="s">
        <v>1024</v>
      </c>
      <c r="I1166" s="14" t="s">
        <v>7132</v>
      </c>
      <c r="J1166" s="14" t="s">
        <v>425</v>
      </c>
      <c r="K1166" s="14" t="s">
        <v>422</v>
      </c>
      <c r="L1166" s="14" t="s">
        <v>422</v>
      </c>
      <c r="M1166" s="14" t="s">
        <v>1245</v>
      </c>
      <c r="N1166" s="14" t="s">
        <v>1133</v>
      </c>
      <c r="O1166" s="14" t="s">
        <v>1248</v>
      </c>
      <c r="P1166" s="14" t="s">
        <v>5422</v>
      </c>
      <c r="Q1166" s="14">
        <v>2</v>
      </c>
      <c r="R1166" s="14" t="s">
        <v>6672</v>
      </c>
      <c r="S1166" s="14" t="s">
        <v>439</v>
      </c>
      <c r="T1166" s="35">
        <v>4890.9200353630231</v>
      </c>
      <c r="U1166" s="14" t="s">
        <v>4</v>
      </c>
      <c r="V1166" s="14">
        <v>75.5</v>
      </c>
      <c r="W1166" s="16">
        <f>+IF(datos_arg[[#This Row],[Moneda]]="ARS",datos_arg[[#This Row],[Monto]],datos_arg[[#This Row],[Monto]]*datos_arg[[#This Row],[TC]])</f>
        <v>4890.9200353630231</v>
      </c>
      <c r="X1166" s="16">
        <f>IFERROR(IF(datos_arg[[#This Row],[Moneda]]="USD",datos_arg[[#This Row],[Monto]],datos_arg[[#This Row],[Monto]]/datos_arg[[#This Row],[TC]]),0)</f>
        <v>64.780397819377782</v>
      </c>
      <c r="Y1166" s="14"/>
    </row>
    <row r="1167" spans="1:25" ht="15" customHeight="1" x14ac:dyDescent="0.25">
      <c r="A1167" s="14">
        <f t="shared" si="18"/>
        <v>1164</v>
      </c>
      <c r="B1167" s="1">
        <v>43867</v>
      </c>
      <c r="C1167" s="18">
        <f>+YEAR(datos_arg[[#This Row],[Fecha]])</f>
        <v>2020</v>
      </c>
      <c r="D1167" s="18">
        <f>+MONTH(datos_arg[[#This Row],[Fecha]])</f>
        <v>2</v>
      </c>
      <c r="E1167" s="14" t="s">
        <v>617</v>
      </c>
      <c r="F1167" s="14" t="s">
        <v>6652</v>
      </c>
      <c r="G1167" s="14" t="s">
        <v>6672</v>
      </c>
      <c r="H1167" s="14" t="s">
        <v>1024</v>
      </c>
      <c r="I1167" s="14" t="s">
        <v>7132</v>
      </c>
      <c r="J1167" s="14" t="s">
        <v>425</v>
      </c>
      <c r="K1167" s="14" t="s">
        <v>422</v>
      </c>
      <c r="L1167" s="14" t="s">
        <v>422</v>
      </c>
      <c r="M1167" s="14" t="s">
        <v>1245</v>
      </c>
      <c r="N1167" s="14" t="s">
        <v>1133</v>
      </c>
      <c r="O1167" s="14" t="s">
        <v>1249</v>
      </c>
      <c r="P1167" s="14" t="s">
        <v>5422</v>
      </c>
      <c r="Q1167" s="14">
        <v>1</v>
      </c>
      <c r="R1167" s="14" t="s">
        <v>6672</v>
      </c>
      <c r="S1167" s="14" t="s">
        <v>439</v>
      </c>
      <c r="T1167" s="35">
        <v>2445.4600176815115</v>
      </c>
      <c r="U1167" s="14" t="s">
        <v>4</v>
      </c>
      <c r="V1167" s="14">
        <v>75.5</v>
      </c>
      <c r="W1167" s="16">
        <f>+IF(datos_arg[[#This Row],[Moneda]]="ARS",datos_arg[[#This Row],[Monto]],datos_arg[[#This Row],[Monto]]*datos_arg[[#This Row],[TC]])</f>
        <v>2445.4600176815115</v>
      </c>
      <c r="X1167" s="16">
        <f>IFERROR(IF(datos_arg[[#This Row],[Moneda]]="USD",datos_arg[[#This Row],[Monto]],datos_arg[[#This Row],[Monto]]/datos_arg[[#This Row],[TC]]),0)</f>
        <v>32.390198909688891</v>
      </c>
      <c r="Y1167" s="14"/>
    </row>
    <row r="1168" spans="1:25" ht="15" customHeight="1" x14ac:dyDescent="0.25">
      <c r="A1168" s="14">
        <f t="shared" si="18"/>
        <v>1165</v>
      </c>
      <c r="B1168" s="1">
        <v>43867</v>
      </c>
      <c r="C1168" s="18">
        <f>+YEAR(datos_arg[[#This Row],[Fecha]])</f>
        <v>2020</v>
      </c>
      <c r="D1168" s="18">
        <f>+MONTH(datos_arg[[#This Row],[Fecha]])</f>
        <v>2</v>
      </c>
      <c r="E1168" s="14" t="s">
        <v>617</v>
      </c>
      <c r="F1168" s="14" t="s">
        <v>6652</v>
      </c>
      <c r="G1168" s="14" t="s">
        <v>6672</v>
      </c>
      <c r="H1168" s="14" t="s">
        <v>1024</v>
      </c>
      <c r="I1168" s="14" t="s">
        <v>7132</v>
      </c>
      <c r="J1168" s="14" t="s">
        <v>425</v>
      </c>
      <c r="K1168" s="14" t="s">
        <v>422</v>
      </c>
      <c r="L1168" s="14" t="s">
        <v>422</v>
      </c>
      <c r="M1168" s="14" t="s">
        <v>1245</v>
      </c>
      <c r="N1168" s="14" t="s">
        <v>1133</v>
      </c>
      <c r="O1168" s="14" t="s">
        <v>1250</v>
      </c>
      <c r="P1168" s="14" t="s">
        <v>5422</v>
      </c>
      <c r="Q1168" s="14">
        <v>2</v>
      </c>
      <c r="R1168" s="14" t="s">
        <v>6672</v>
      </c>
      <c r="S1168" s="14" t="s">
        <v>439</v>
      </c>
      <c r="T1168" s="35">
        <v>2155.4062493093156</v>
      </c>
      <c r="U1168" s="14" t="s">
        <v>4</v>
      </c>
      <c r="V1168" s="14">
        <v>75.5</v>
      </c>
      <c r="W1168" s="16">
        <f>+IF(datos_arg[[#This Row],[Moneda]]="ARS",datos_arg[[#This Row],[Monto]],datos_arg[[#This Row],[Monto]]*datos_arg[[#This Row],[TC]])</f>
        <v>2155.4062493093156</v>
      </c>
      <c r="X1168" s="16">
        <f>IFERROR(IF(datos_arg[[#This Row],[Moneda]]="USD",datos_arg[[#This Row],[Monto]],datos_arg[[#This Row],[Monto]]/datos_arg[[#This Row],[TC]]),0)</f>
        <v>28.548427143169743</v>
      </c>
      <c r="Y1168" s="14"/>
    </row>
    <row r="1169" spans="1:25" ht="15" customHeight="1" x14ac:dyDescent="0.25">
      <c r="A1169" s="14">
        <f t="shared" si="18"/>
        <v>1166</v>
      </c>
      <c r="B1169" s="1">
        <v>43867</v>
      </c>
      <c r="C1169" s="18">
        <f>+YEAR(datos_arg[[#This Row],[Fecha]])</f>
        <v>2020</v>
      </c>
      <c r="D1169" s="18">
        <f>+MONTH(datos_arg[[#This Row],[Fecha]])</f>
        <v>2</v>
      </c>
      <c r="E1169" s="14" t="s">
        <v>617</v>
      </c>
      <c r="F1169" s="14" t="s">
        <v>6652</v>
      </c>
      <c r="G1169" s="14" t="s">
        <v>6672</v>
      </c>
      <c r="H1169" s="14" t="s">
        <v>1024</v>
      </c>
      <c r="I1169" s="14" t="s">
        <v>7132</v>
      </c>
      <c r="J1169" s="14" t="s">
        <v>425</v>
      </c>
      <c r="K1169" s="14" t="s">
        <v>422</v>
      </c>
      <c r="L1169" s="14" t="s">
        <v>422</v>
      </c>
      <c r="M1169" s="14" t="s">
        <v>1245</v>
      </c>
      <c r="N1169" s="14" t="s">
        <v>1133</v>
      </c>
      <c r="O1169" s="14" t="s">
        <v>1251</v>
      </c>
      <c r="P1169" s="14" t="s">
        <v>5422</v>
      </c>
      <c r="Q1169" s="14">
        <v>1</v>
      </c>
      <c r="R1169" s="14" t="s">
        <v>6672</v>
      </c>
      <c r="S1169" s="14" t="s">
        <v>439</v>
      </c>
      <c r="T1169" s="35">
        <v>1723.237783180462</v>
      </c>
      <c r="U1169" s="14" t="s">
        <v>4</v>
      </c>
      <c r="V1169" s="14">
        <v>75.5</v>
      </c>
      <c r="W1169" s="16">
        <f>+IF(datos_arg[[#This Row],[Moneda]]="ARS",datos_arg[[#This Row],[Monto]],datos_arg[[#This Row],[Monto]]*datos_arg[[#This Row],[TC]])</f>
        <v>1723.237783180462</v>
      </c>
      <c r="X1169" s="16">
        <f>IFERROR(IF(datos_arg[[#This Row],[Moneda]]="USD",datos_arg[[#This Row],[Monto]],datos_arg[[#This Row],[Monto]]/datos_arg[[#This Row],[TC]]),0)</f>
        <v>22.824341499078965</v>
      </c>
      <c r="Y1169" s="14"/>
    </row>
    <row r="1170" spans="1:25" ht="15" customHeight="1" x14ac:dyDescent="0.25">
      <c r="A1170" s="14">
        <f t="shared" si="18"/>
        <v>1167</v>
      </c>
      <c r="B1170" s="1">
        <v>43867</v>
      </c>
      <c r="C1170" s="18">
        <f>+YEAR(datos_arg[[#This Row],[Fecha]])</f>
        <v>2020</v>
      </c>
      <c r="D1170" s="18">
        <f>+MONTH(datos_arg[[#This Row],[Fecha]])</f>
        <v>2</v>
      </c>
      <c r="E1170" s="14" t="s">
        <v>617</v>
      </c>
      <c r="F1170" s="14" t="s">
        <v>6652</v>
      </c>
      <c r="G1170" s="14" t="s">
        <v>6672</v>
      </c>
      <c r="H1170" s="14" t="s">
        <v>1024</v>
      </c>
      <c r="I1170" s="14" t="s">
        <v>7132</v>
      </c>
      <c r="J1170" s="14" t="s">
        <v>425</v>
      </c>
      <c r="K1170" s="14" t="s">
        <v>422</v>
      </c>
      <c r="L1170" s="14" t="s">
        <v>422</v>
      </c>
      <c r="M1170" s="14" t="s">
        <v>1245</v>
      </c>
      <c r="N1170" s="14" t="s">
        <v>1133</v>
      </c>
      <c r="O1170" s="14" t="s">
        <v>1252</v>
      </c>
      <c r="P1170" s="14" t="s">
        <v>5422</v>
      </c>
      <c r="Q1170" s="14">
        <v>2</v>
      </c>
      <c r="R1170" s="14" t="s">
        <v>6672</v>
      </c>
      <c r="S1170" s="14" t="s">
        <v>439</v>
      </c>
      <c r="T1170" s="35">
        <v>470.6093269974582</v>
      </c>
      <c r="U1170" s="14" t="s">
        <v>4</v>
      </c>
      <c r="V1170" s="14">
        <v>75.5</v>
      </c>
      <c r="W1170" s="16">
        <f>+IF(datos_arg[[#This Row],[Moneda]]="ARS",datos_arg[[#This Row],[Monto]],datos_arg[[#This Row],[Monto]]*datos_arg[[#This Row],[TC]])</f>
        <v>470.6093269974582</v>
      </c>
      <c r="X1170" s="16">
        <f>IFERROR(IF(datos_arg[[#This Row],[Moneda]]="USD",datos_arg[[#This Row],[Monto]],datos_arg[[#This Row],[Monto]]/datos_arg[[#This Row],[TC]]),0)</f>
        <v>6.2332361191716315</v>
      </c>
      <c r="Y1170" s="14"/>
    </row>
    <row r="1171" spans="1:25" ht="15" customHeight="1" x14ac:dyDescent="0.25">
      <c r="A1171" s="14">
        <f t="shared" si="18"/>
        <v>1168</v>
      </c>
      <c r="B1171" s="1">
        <v>43867</v>
      </c>
      <c r="C1171" s="18">
        <f>+YEAR(datos_arg[[#This Row],[Fecha]])</f>
        <v>2020</v>
      </c>
      <c r="D1171" s="18">
        <f>+MONTH(datos_arg[[#This Row],[Fecha]])</f>
        <v>2</v>
      </c>
      <c r="E1171" s="14" t="s">
        <v>617</v>
      </c>
      <c r="F1171" s="14" t="s">
        <v>6652</v>
      </c>
      <c r="G1171" s="14" t="s">
        <v>6672</v>
      </c>
      <c r="H1171" s="14" t="s">
        <v>1024</v>
      </c>
      <c r="I1171" s="14" t="s">
        <v>7132</v>
      </c>
      <c r="J1171" s="14" t="s">
        <v>425</v>
      </c>
      <c r="K1171" s="14" t="s">
        <v>422</v>
      </c>
      <c r="L1171" s="14" t="s">
        <v>422</v>
      </c>
      <c r="M1171" s="14" t="s">
        <v>1245</v>
      </c>
      <c r="N1171" s="14" t="s">
        <v>1133</v>
      </c>
      <c r="O1171" s="14" t="s">
        <v>1253</v>
      </c>
      <c r="P1171" s="14" t="s">
        <v>5422</v>
      </c>
      <c r="Q1171" s="14">
        <v>1</v>
      </c>
      <c r="R1171" s="14" t="s">
        <v>6672</v>
      </c>
      <c r="S1171" s="14" t="s">
        <v>439</v>
      </c>
      <c r="T1171" s="35">
        <v>2380.6153331859873</v>
      </c>
      <c r="U1171" s="14" t="s">
        <v>4</v>
      </c>
      <c r="V1171" s="14">
        <v>75.5</v>
      </c>
      <c r="W1171" s="16">
        <f>+IF(datos_arg[[#This Row],[Moneda]]="ARS",datos_arg[[#This Row],[Monto]],datos_arg[[#This Row],[Monto]]*datos_arg[[#This Row],[TC]])</f>
        <v>2380.6153331859873</v>
      </c>
      <c r="X1171" s="16">
        <f>IFERROR(IF(datos_arg[[#This Row],[Moneda]]="USD",datos_arg[[#This Row],[Monto]],datos_arg[[#This Row],[Monto]]/datos_arg[[#This Row],[TC]]),0)</f>
        <v>31.531328916370693</v>
      </c>
      <c r="Y1171" s="14"/>
    </row>
    <row r="1172" spans="1:25" ht="15" customHeight="1" x14ac:dyDescent="0.25">
      <c r="A1172" s="14">
        <f t="shared" si="18"/>
        <v>1169</v>
      </c>
      <c r="B1172" s="1">
        <v>43867</v>
      </c>
      <c r="C1172" s="18">
        <f>+YEAR(datos_arg[[#This Row],[Fecha]])</f>
        <v>2020</v>
      </c>
      <c r="D1172" s="18">
        <f>+MONTH(datos_arg[[#This Row],[Fecha]])</f>
        <v>2</v>
      </c>
      <c r="E1172" s="14" t="s">
        <v>617</v>
      </c>
      <c r="F1172" s="14" t="s">
        <v>6652</v>
      </c>
      <c r="G1172" s="14" t="s">
        <v>6672</v>
      </c>
      <c r="H1172" s="14" t="s">
        <v>1024</v>
      </c>
      <c r="I1172" s="14" t="s">
        <v>7132</v>
      </c>
      <c r="J1172" s="14" t="s">
        <v>425</v>
      </c>
      <c r="K1172" s="14" t="s">
        <v>422</v>
      </c>
      <c r="L1172" s="14" t="s">
        <v>422</v>
      </c>
      <c r="M1172" s="14" t="s">
        <v>1245</v>
      </c>
      <c r="N1172" s="14" t="s">
        <v>1133</v>
      </c>
      <c r="O1172" s="14" t="s">
        <v>1254</v>
      </c>
      <c r="P1172" s="14" t="s">
        <v>5422</v>
      </c>
      <c r="Q1172" s="14">
        <v>1</v>
      </c>
      <c r="R1172" s="14" t="s">
        <v>6672</v>
      </c>
      <c r="S1172" s="14" t="s">
        <v>439</v>
      </c>
      <c r="T1172" s="35">
        <v>1828.0764946402915</v>
      </c>
      <c r="U1172" s="14" t="s">
        <v>4</v>
      </c>
      <c r="V1172" s="14">
        <v>75.5</v>
      </c>
      <c r="W1172" s="16">
        <f>+IF(datos_arg[[#This Row],[Moneda]]="ARS",datos_arg[[#This Row],[Monto]],datos_arg[[#This Row],[Monto]]*datos_arg[[#This Row],[TC]])</f>
        <v>1828.0764946402915</v>
      </c>
      <c r="X1172" s="16">
        <f>IFERROR(IF(datos_arg[[#This Row],[Moneda]]="USD",datos_arg[[#This Row],[Monto]],datos_arg[[#This Row],[Monto]]/datos_arg[[#This Row],[TC]]),0)</f>
        <v>24.212933703844921</v>
      </c>
      <c r="Y1172" s="14"/>
    </row>
    <row r="1173" spans="1:25" ht="15" customHeight="1" x14ac:dyDescent="0.25">
      <c r="A1173" s="14">
        <f t="shared" si="18"/>
        <v>1170</v>
      </c>
      <c r="B1173" s="1">
        <v>43867</v>
      </c>
      <c r="C1173" s="18">
        <f>+YEAR(datos_arg[[#This Row],[Fecha]])</f>
        <v>2020</v>
      </c>
      <c r="D1173" s="18">
        <f>+MONTH(datos_arg[[#This Row],[Fecha]])</f>
        <v>2</v>
      </c>
      <c r="E1173" s="14" t="s">
        <v>617</v>
      </c>
      <c r="F1173" s="14" t="s">
        <v>6652</v>
      </c>
      <c r="G1173" s="14" t="s">
        <v>6672</v>
      </c>
      <c r="H1173" s="14" t="s">
        <v>1024</v>
      </c>
      <c r="I1173" s="14" t="s">
        <v>7132</v>
      </c>
      <c r="J1173" s="14" t="s">
        <v>425</v>
      </c>
      <c r="K1173" s="14" t="s">
        <v>422</v>
      </c>
      <c r="L1173" s="14" t="s">
        <v>422</v>
      </c>
      <c r="M1173" s="14" t="s">
        <v>1245</v>
      </c>
      <c r="N1173" s="14" t="s">
        <v>1133</v>
      </c>
      <c r="O1173" s="14" t="s">
        <v>1255</v>
      </c>
      <c r="P1173" s="14" t="s">
        <v>5422</v>
      </c>
      <c r="Q1173" s="14">
        <v>1</v>
      </c>
      <c r="R1173" s="14" t="s">
        <v>6672</v>
      </c>
      <c r="S1173" s="14" t="s">
        <v>439</v>
      </c>
      <c r="T1173" s="35">
        <v>1954.2712399160125</v>
      </c>
      <c r="U1173" s="14" t="s">
        <v>4</v>
      </c>
      <c r="V1173" s="14">
        <v>75.5</v>
      </c>
      <c r="W1173" s="16">
        <f>+IF(datos_arg[[#This Row],[Moneda]]="ARS",datos_arg[[#This Row],[Monto]],datos_arg[[#This Row],[Monto]]*datos_arg[[#This Row],[TC]])</f>
        <v>1954.2712399160125</v>
      </c>
      <c r="X1173" s="16">
        <f>IFERROR(IF(datos_arg[[#This Row],[Moneda]]="USD",datos_arg[[#This Row],[Monto]],datos_arg[[#This Row],[Monto]]/datos_arg[[#This Row],[TC]]),0)</f>
        <v>25.884387283655794</v>
      </c>
      <c r="Y1173" s="14"/>
    </row>
    <row r="1174" spans="1:25" ht="15" customHeight="1" x14ac:dyDescent="0.25">
      <c r="A1174" s="14">
        <f t="shared" si="18"/>
        <v>1171</v>
      </c>
      <c r="B1174" s="1">
        <v>43867</v>
      </c>
      <c r="C1174" s="18">
        <f>+YEAR(datos_arg[[#This Row],[Fecha]])</f>
        <v>2020</v>
      </c>
      <c r="D1174" s="18">
        <f>+MONTH(datos_arg[[#This Row],[Fecha]])</f>
        <v>2</v>
      </c>
      <c r="E1174" s="14" t="s">
        <v>617</v>
      </c>
      <c r="F1174" s="14" t="s">
        <v>6652</v>
      </c>
      <c r="G1174" s="14" t="s">
        <v>6672</v>
      </c>
      <c r="H1174" s="14" t="s">
        <v>1024</v>
      </c>
      <c r="I1174" s="14" t="s">
        <v>7132</v>
      </c>
      <c r="J1174" s="14" t="s">
        <v>425</v>
      </c>
      <c r="K1174" s="14" t="s">
        <v>422</v>
      </c>
      <c r="L1174" s="14" t="s">
        <v>422</v>
      </c>
      <c r="M1174" s="14" t="s">
        <v>1244</v>
      </c>
      <c r="N1174" s="14" t="s">
        <v>1133</v>
      </c>
      <c r="O1174" s="14" t="s">
        <v>1256</v>
      </c>
      <c r="P1174" s="14" t="s">
        <v>5422</v>
      </c>
      <c r="Q1174" s="14">
        <v>1</v>
      </c>
      <c r="R1174" s="14" t="s">
        <v>6672</v>
      </c>
      <c r="S1174" s="14" t="s">
        <v>439</v>
      </c>
      <c r="T1174" s="35">
        <v>450.02987622941754</v>
      </c>
      <c r="U1174" s="14" t="s">
        <v>4</v>
      </c>
      <c r="V1174" s="14">
        <v>75.5</v>
      </c>
      <c r="W1174" s="16">
        <f>+IF(datos_arg[[#This Row],[Moneda]]="ARS",datos_arg[[#This Row],[Monto]],datos_arg[[#This Row],[Monto]]*datos_arg[[#This Row],[TC]])</f>
        <v>450.02987622941754</v>
      </c>
      <c r="X1174" s="16">
        <f>IFERROR(IF(datos_arg[[#This Row],[Moneda]]="USD",datos_arg[[#This Row],[Monto]],datos_arg[[#This Row],[Monto]]/datos_arg[[#This Row],[TC]]),0)</f>
        <v>5.960660612310166</v>
      </c>
      <c r="Y1174" s="14"/>
    </row>
    <row r="1175" spans="1:25" ht="15" customHeight="1" x14ac:dyDescent="0.25">
      <c r="A1175" s="14">
        <f t="shared" si="18"/>
        <v>1172</v>
      </c>
      <c r="B1175" s="1">
        <v>43867</v>
      </c>
      <c r="C1175" s="18">
        <f>+YEAR(datos_arg[[#This Row],[Fecha]])</f>
        <v>2020</v>
      </c>
      <c r="D1175" s="18">
        <f>+MONTH(datos_arg[[#This Row],[Fecha]])</f>
        <v>2</v>
      </c>
      <c r="E1175" s="14" t="s">
        <v>617</v>
      </c>
      <c r="F1175" s="14" t="s">
        <v>6652</v>
      </c>
      <c r="G1175" s="14" t="s">
        <v>6672</v>
      </c>
      <c r="H1175" s="14" t="s">
        <v>1024</v>
      </c>
      <c r="I1175" s="14" t="s">
        <v>7132</v>
      </c>
      <c r="J1175" s="14" t="s">
        <v>425</v>
      </c>
      <c r="K1175" s="14" t="s">
        <v>422</v>
      </c>
      <c r="L1175" s="14" t="s">
        <v>422</v>
      </c>
      <c r="M1175" s="14" t="s">
        <v>1244</v>
      </c>
      <c r="N1175" s="14" t="s">
        <v>1133</v>
      </c>
      <c r="O1175" s="14" t="s">
        <v>1257</v>
      </c>
      <c r="P1175" s="14" t="s">
        <v>5422</v>
      </c>
      <c r="Q1175" s="14">
        <v>1</v>
      </c>
      <c r="R1175" s="14" t="s">
        <v>6672</v>
      </c>
      <c r="S1175" s="14" t="s">
        <v>439</v>
      </c>
      <c r="T1175" s="35">
        <v>450.02987622941754</v>
      </c>
      <c r="U1175" s="14" t="s">
        <v>4</v>
      </c>
      <c r="V1175" s="14">
        <v>75.5</v>
      </c>
      <c r="W1175" s="16">
        <f>+IF(datos_arg[[#This Row],[Moneda]]="ARS",datos_arg[[#This Row],[Monto]],datos_arg[[#This Row],[Monto]]*datos_arg[[#This Row],[TC]])</f>
        <v>450.02987622941754</v>
      </c>
      <c r="X1175" s="16">
        <f>IFERROR(IF(datos_arg[[#This Row],[Moneda]]="USD",datos_arg[[#This Row],[Monto]],datos_arg[[#This Row],[Monto]]/datos_arg[[#This Row],[TC]]),0)</f>
        <v>5.960660612310166</v>
      </c>
      <c r="Y1175" s="14"/>
    </row>
    <row r="1176" spans="1:25" ht="15" customHeight="1" x14ac:dyDescent="0.25">
      <c r="A1176" s="14">
        <f t="shared" si="18"/>
        <v>1173</v>
      </c>
      <c r="B1176" s="1">
        <v>43867</v>
      </c>
      <c r="C1176" s="18">
        <f>+YEAR(datos_arg[[#This Row],[Fecha]])</f>
        <v>2020</v>
      </c>
      <c r="D1176" s="18">
        <f>+MONTH(datos_arg[[#This Row],[Fecha]])</f>
        <v>2</v>
      </c>
      <c r="E1176" s="14" t="s">
        <v>617</v>
      </c>
      <c r="F1176" s="14" t="s">
        <v>6652</v>
      </c>
      <c r="G1176" s="14" t="s">
        <v>6672</v>
      </c>
      <c r="H1176" s="14" t="s">
        <v>1024</v>
      </c>
      <c r="I1176" s="14" t="s">
        <v>7132</v>
      </c>
      <c r="J1176" s="14" t="s">
        <v>425</v>
      </c>
      <c r="K1176" s="14" t="s">
        <v>422</v>
      </c>
      <c r="L1176" s="14" t="s">
        <v>422</v>
      </c>
      <c r="M1176" s="14" t="s">
        <v>1244</v>
      </c>
      <c r="N1176" s="14" t="s">
        <v>1133</v>
      </c>
      <c r="O1176" s="14" t="s">
        <v>1258</v>
      </c>
      <c r="P1176" s="14" t="s">
        <v>5422</v>
      </c>
      <c r="Q1176" s="14">
        <v>1</v>
      </c>
      <c r="R1176" s="14" t="s">
        <v>6672</v>
      </c>
      <c r="S1176" s="14" t="s">
        <v>439</v>
      </c>
      <c r="T1176" s="35">
        <v>450.02987622941754</v>
      </c>
      <c r="U1176" s="14" t="s">
        <v>4</v>
      </c>
      <c r="V1176" s="14">
        <v>75.5</v>
      </c>
      <c r="W1176" s="16">
        <f>+IF(datos_arg[[#This Row],[Moneda]]="ARS",datos_arg[[#This Row],[Monto]],datos_arg[[#This Row],[Monto]]*datos_arg[[#This Row],[TC]])</f>
        <v>450.02987622941754</v>
      </c>
      <c r="X1176" s="16">
        <f>IFERROR(IF(datos_arg[[#This Row],[Moneda]]="USD",datos_arg[[#This Row],[Monto]],datos_arg[[#This Row],[Monto]]/datos_arg[[#This Row],[TC]]),0)</f>
        <v>5.960660612310166</v>
      </c>
      <c r="Y1176" s="14"/>
    </row>
    <row r="1177" spans="1:25" ht="15" customHeight="1" x14ac:dyDescent="0.25">
      <c r="A1177" s="14">
        <f t="shared" si="18"/>
        <v>1174</v>
      </c>
      <c r="B1177" s="1">
        <v>43867</v>
      </c>
      <c r="C1177" s="18">
        <f>+YEAR(datos_arg[[#This Row],[Fecha]])</f>
        <v>2020</v>
      </c>
      <c r="D1177" s="18">
        <f>+MONTH(datos_arg[[#This Row],[Fecha]])</f>
        <v>2</v>
      </c>
      <c r="E1177" s="14" t="s">
        <v>617</v>
      </c>
      <c r="F1177" s="14" t="s">
        <v>6652</v>
      </c>
      <c r="G1177" s="14" t="s">
        <v>6672</v>
      </c>
      <c r="H1177" s="14" t="s">
        <v>1024</v>
      </c>
      <c r="I1177" s="14" t="s">
        <v>7132</v>
      </c>
      <c r="J1177" s="14" t="s">
        <v>425</v>
      </c>
      <c r="K1177" s="14" t="s">
        <v>422</v>
      </c>
      <c r="L1177" s="14" t="s">
        <v>422</v>
      </c>
      <c r="M1177" s="14" t="s">
        <v>1244</v>
      </c>
      <c r="N1177" s="14" t="s">
        <v>1133</v>
      </c>
      <c r="O1177" s="14" t="s">
        <v>1259</v>
      </c>
      <c r="P1177" s="14" t="s">
        <v>5422</v>
      </c>
      <c r="Q1177" s="14">
        <v>1</v>
      </c>
      <c r="R1177" s="14" t="s">
        <v>6672</v>
      </c>
      <c r="S1177" s="14" t="s">
        <v>439</v>
      </c>
      <c r="T1177" s="35">
        <v>450.02987622941754</v>
      </c>
      <c r="U1177" s="14" t="s">
        <v>4</v>
      </c>
      <c r="V1177" s="14">
        <v>75.5</v>
      </c>
      <c r="W1177" s="16">
        <f>+IF(datos_arg[[#This Row],[Moneda]]="ARS",datos_arg[[#This Row],[Monto]],datos_arg[[#This Row],[Monto]]*datos_arg[[#This Row],[TC]])</f>
        <v>450.02987622941754</v>
      </c>
      <c r="X1177" s="16">
        <f>IFERROR(IF(datos_arg[[#This Row],[Moneda]]="USD",datos_arg[[#This Row],[Monto]],datos_arg[[#This Row],[Monto]]/datos_arg[[#This Row],[TC]]),0)</f>
        <v>5.960660612310166</v>
      </c>
      <c r="Y1177" s="14"/>
    </row>
    <row r="1178" spans="1:25" ht="15" customHeight="1" x14ac:dyDescent="0.25">
      <c r="A1178" s="14">
        <f t="shared" si="18"/>
        <v>1175</v>
      </c>
      <c r="B1178" s="1">
        <v>43867</v>
      </c>
      <c r="C1178" s="18">
        <f>+YEAR(datos_arg[[#This Row],[Fecha]])</f>
        <v>2020</v>
      </c>
      <c r="D1178" s="18">
        <f>+MONTH(datos_arg[[#This Row],[Fecha]])</f>
        <v>2</v>
      </c>
      <c r="E1178" s="14" t="s">
        <v>617</v>
      </c>
      <c r="F1178" s="14" t="s">
        <v>6652</v>
      </c>
      <c r="G1178" s="14" t="s">
        <v>6672</v>
      </c>
      <c r="H1178" s="14" t="s">
        <v>1024</v>
      </c>
      <c r="I1178" s="14" t="s">
        <v>7132</v>
      </c>
      <c r="J1178" s="14" t="s">
        <v>425</v>
      </c>
      <c r="K1178" s="14" t="s">
        <v>422</v>
      </c>
      <c r="L1178" s="14" t="s">
        <v>422</v>
      </c>
      <c r="M1178" s="14" t="s">
        <v>1244</v>
      </c>
      <c r="N1178" s="14" t="s">
        <v>1133</v>
      </c>
      <c r="O1178" s="14" t="s">
        <v>1260</v>
      </c>
      <c r="P1178" s="14" t="s">
        <v>5422</v>
      </c>
      <c r="Q1178" s="14">
        <v>2</v>
      </c>
      <c r="R1178" s="14" t="s">
        <v>6672</v>
      </c>
      <c r="S1178" s="14" t="s">
        <v>439</v>
      </c>
      <c r="T1178" s="35">
        <v>900.05975245883508</v>
      </c>
      <c r="U1178" s="14" t="s">
        <v>4</v>
      </c>
      <c r="V1178" s="14">
        <v>75.5</v>
      </c>
      <c r="W1178" s="16">
        <f>+IF(datos_arg[[#This Row],[Moneda]]="ARS",datos_arg[[#This Row],[Monto]],datos_arg[[#This Row],[Monto]]*datos_arg[[#This Row],[TC]])</f>
        <v>900.05975245883508</v>
      </c>
      <c r="X1178" s="16">
        <f>IFERROR(IF(datos_arg[[#This Row],[Moneda]]="USD",datos_arg[[#This Row],[Monto]],datos_arg[[#This Row],[Monto]]/datos_arg[[#This Row],[TC]]),0)</f>
        <v>11.921321224620332</v>
      </c>
      <c r="Y1178" s="14"/>
    </row>
    <row r="1179" spans="1:25" x14ac:dyDescent="0.25">
      <c r="A1179" s="14">
        <f t="shared" si="18"/>
        <v>1176</v>
      </c>
      <c r="B1179" s="1">
        <v>43867</v>
      </c>
      <c r="C1179" s="18">
        <f>+YEAR(datos_arg[[#This Row],[Fecha]])</f>
        <v>2020</v>
      </c>
      <c r="D1179" s="18">
        <f>+MONTH(datos_arg[[#This Row],[Fecha]])</f>
        <v>2</v>
      </c>
      <c r="E1179" s="14" t="s">
        <v>1016</v>
      </c>
      <c r="F1179" s="14" t="s">
        <v>5364</v>
      </c>
      <c r="G1179" s="14" t="s">
        <v>6703</v>
      </c>
      <c r="H1179" s="14" t="s">
        <v>7132</v>
      </c>
      <c r="I1179" s="14" t="s">
        <v>7132</v>
      </c>
      <c r="J1179" s="14" t="s">
        <v>425</v>
      </c>
      <c r="K1179" s="14"/>
      <c r="L1179" s="14" t="s">
        <v>425</v>
      </c>
      <c r="M1179" s="14" t="s">
        <v>214</v>
      </c>
      <c r="N1179" s="14" t="s">
        <v>214</v>
      </c>
      <c r="O1179" s="14" t="s">
        <v>1261</v>
      </c>
      <c r="P1179" s="14"/>
      <c r="Q1179" s="14"/>
      <c r="R1179" s="14" t="s">
        <v>5364</v>
      </c>
      <c r="S1179" s="14" t="s">
        <v>440</v>
      </c>
      <c r="T1179" s="35">
        <v>5000</v>
      </c>
      <c r="U1179" s="14" t="s">
        <v>2</v>
      </c>
      <c r="V1179" s="14">
        <v>75.5</v>
      </c>
      <c r="W1179" s="16">
        <f>+IF(datos_arg[[#This Row],[Moneda]]="ARS",datos_arg[[#This Row],[Monto]],datos_arg[[#This Row],[Monto]]*datos_arg[[#This Row],[TC]])</f>
        <v>377500</v>
      </c>
      <c r="X1179" s="16">
        <f>IFERROR(IF(datos_arg[[#This Row],[Moneda]]="USD",datos_arg[[#This Row],[Monto]],datos_arg[[#This Row],[Monto]]/datos_arg[[#This Row],[TC]]),0)</f>
        <v>5000</v>
      </c>
      <c r="Y1179" s="14"/>
    </row>
    <row r="1180" spans="1:25" ht="15" customHeight="1" x14ac:dyDescent="0.25">
      <c r="A1180" s="14">
        <f t="shared" si="18"/>
        <v>1177</v>
      </c>
      <c r="B1180" s="1">
        <v>43867</v>
      </c>
      <c r="C1180" s="18">
        <f>+YEAR(datos_arg[[#This Row],[Fecha]])</f>
        <v>2020</v>
      </c>
      <c r="D1180" s="18">
        <f>+MONTH(datos_arg[[#This Row],[Fecha]])</f>
        <v>2</v>
      </c>
      <c r="E1180" s="14" t="s">
        <v>1015</v>
      </c>
      <c r="F1180" s="14" t="s">
        <v>430</v>
      </c>
      <c r="G1180" s="14"/>
      <c r="H1180" s="14" t="s">
        <v>7132</v>
      </c>
      <c r="I1180" s="14" t="s">
        <v>7132</v>
      </c>
      <c r="J1180" s="14" t="s">
        <v>425</v>
      </c>
      <c r="K1180" s="14"/>
      <c r="L1180" s="14" t="s">
        <v>425</v>
      </c>
      <c r="M1180" s="14" t="s">
        <v>60</v>
      </c>
      <c r="N1180" s="14" t="s">
        <v>26</v>
      </c>
      <c r="O1180" s="14" t="s">
        <v>1268</v>
      </c>
      <c r="P1180" s="14"/>
      <c r="Q1180" s="14"/>
      <c r="R1180" s="14" t="s">
        <v>430</v>
      </c>
      <c r="S1180" s="14" t="s">
        <v>439</v>
      </c>
      <c r="T1180" s="35">
        <v>3000</v>
      </c>
      <c r="U1180" s="14" t="s">
        <v>4</v>
      </c>
      <c r="V1180" s="14">
        <v>75.5</v>
      </c>
      <c r="W1180" s="16">
        <f>+IF(datos_arg[[#This Row],[Moneda]]="ARS",datos_arg[[#This Row],[Monto]],datos_arg[[#This Row],[Monto]]*datos_arg[[#This Row],[TC]])</f>
        <v>3000</v>
      </c>
      <c r="X1180" s="16">
        <f>IFERROR(IF(datos_arg[[#This Row],[Moneda]]="USD",datos_arg[[#This Row],[Monto]],datos_arg[[#This Row],[Monto]]/datos_arg[[#This Row],[TC]]),0)</f>
        <v>39.735099337748345</v>
      </c>
      <c r="Y1180" s="14"/>
    </row>
    <row r="1181" spans="1:25" ht="15" customHeight="1" x14ac:dyDescent="0.25">
      <c r="A1181" s="14">
        <f t="shared" si="18"/>
        <v>1178</v>
      </c>
      <c r="B1181" s="1">
        <v>43867</v>
      </c>
      <c r="C1181" s="18">
        <f>+YEAR(datos_arg[[#This Row],[Fecha]])</f>
        <v>2020</v>
      </c>
      <c r="D1181" s="18">
        <f>+MONTH(datos_arg[[#This Row],[Fecha]])</f>
        <v>2</v>
      </c>
      <c r="E1181" s="14" t="s">
        <v>1015</v>
      </c>
      <c r="F1181" s="14" t="s">
        <v>430</v>
      </c>
      <c r="G1181" s="14"/>
      <c r="H1181" s="14" t="s">
        <v>7132</v>
      </c>
      <c r="I1181" s="14" t="s">
        <v>7132</v>
      </c>
      <c r="J1181" s="14" t="s">
        <v>425</v>
      </c>
      <c r="K1181" s="14"/>
      <c r="L1181" s="14" t="s">
        <v>425</v>
      </c>
      <c r="M1181" s="14" t="s">
        <v>102</v>
      </c>
      <c r="N1181" s="14" t="s">
        <v>480</v>
      </c>
      <c r="O1181" s="14" t="s">
        <v>480</v>
      </c>
      <c r="P1181" s="14" t="s">
        <v>5423</v>
      </c>
      <c r="Q1181" s="14"/>
      <c r="R1181" s="14" t="s">
        <v>430</v>
      </c>
      <c r="S1181" s="14" t="s">
        <v>439</v>
      </c>
      <c r="T1181" s="35">
        <v>1500</v>
      </c>
      <c r="U1181" s="14" t="s">
        <v>4</v>
      </c>
      <c r="V1181" s="14">
        <v>75.5</v>
      </c>
      <c r="W1181" s="16">
        <f>+IF(datos_arg[[#This Row],[Moneda]]="ARS",datos_arg[[#This Row],[Monto]],datos_arg[[#This Row],[Monto]]*datos_arg[[#This Row],[TC]])</f>
        <v>1500</v>
      </c>
      <c r="X1181" s="16">
        <f>IFERROR(IF(datos_arg[[#This Row],[Moneda]]="USD",datos_arg[[#This Row],[Monto]],datos_arg[[#This Row],[Monto]]/datos_arg[[#This Row],[TC]]),0)</f>
        <v>19.867549668874172</v>
      </c>
      <c r="Y1181" s="14"/>
    </row>
    <row r="1182" spans="1:25" ht="15" customHeight="1" x14ac:dyDescent="0.25">
      <c r="A1182" s="14">
        <f t="shared" si="18"/>
        <v>1179</v>
      </c>
      <c r="B1182" s="1">
        <v>43867</v>
      </c>
      <c r="C1182" s="18">
        <f>+YEAR(datos_arg[[#This Row],[Fecha]])</f>
        <v>2020</v>
      </c>
      <c r="D1182" s="18">
        <f>+MONTH(datos_arg[[#This Row],[Fecha]])</f>
        <v>2</v>
      </c>
      <c r="E1182" s="14" t="s">
        <v>408</v>
      </c>
      <c r="F1182" s="14" t="s">
        <v>5359</v>
      </c>
      <c r="G1182" s="14"/>
      <c r="H1182" s="14" t="s">
        <v>1024</v>
      </c>
      <c r="I1182" s="14" t="s">
        <v>7132</v>
      </c>
      <c r="J1182" s="14" t="s">
        <v>425</v>
      </c>
      <c r="K1182" s="14"/>
      <c r="L1182" s="14" t="s">
        <v>425</v>
      </c>
      <c r="M1182" s="14" t="s">
        <v>596</v>
      </c>
      <c r="N1182" s="14" t="s">
        <v>596</v>
      </c>
      <c r="O1182" s="14" t="s">
        <v>1264</v>
      </c>
      <c r="P1182" s="14"/>
      <c r="Q1182" s="14"/>
      <c r="R1182" s="14" t="s">
        <v>445</v>
      </c>
      <c r="S1182" s="14" t="s">
        <v>439</v>
      </c>
      <c r="T1182" s="35">
        <v>1480</v>
      </c>
      <c r="U1182" s="14" t="s">
        <v>4</v>
      </c>
      <c r="V1182" s="14">
        <v>75.5</v>
      </c>
      <c r="W1182" s="16">
        <f>+IF(datos_arg[[#This Row],[Moneda]]="ARS",datos_arg[[#This Row],[Monto]],datos_arg[[#This Row],[Monto]]*datos_arg[[#This Row],[TC]])</f>
        <v>1480</v>
      </c>
      <c r="X1182" s="16">
        <f>IFERROR(IF(datos_arg[[#This Row],[Moneda]]="USD",datos_arg[[#This Row],[Monto]],datos_arg[[#This Row],[Monto]]/datos_arg[[#This Row],[TC]]),0)</f>
        <v>19.602649006622517</v>
      </c>
      <c r="Y1182" s="14"/>
    </row>
    <row r="1183" spans="1:25" ht="15" customHeight="1" x14ac:dyDescent="0.25">
      <c r="A1183" s="14">
        <f t="shared" si="18"/>
        <v>1180</v>
      </c>
      <c r="B1183" s="1">
        <v>43867</v>
      </c>
      <c r="C1183" s="18">
        <f>+YEAR(datos_arg[[#This Row],[Fecha]])</f>
        <v>2020</v>
      </c>
      <c r="D1183" s="18">
        <f>+MONTH(datos_arg[[#This Row],[Fecha]])</f>
        <v>2</v>
      </c>
      <c r="E1183" s="14" t="s">
        <v>408</v>
      </c>
      <c r="F1183" s="14" t="s">
        <v>5359</v>
      </c>
      <c r="G1183" s="14"/>
      <c r="H1183" s="14" t="s">
        <v>6646</v>
      </c>
      <c r="I1183" s="14" t="s">
        <v>7132</v>
      </c>
      <c r="J1183" s="14" t="s">
        <v>425</v>
      </c>
      <c r="K1183" s="14"/>
      <c r="L1183" s="14" t="s">
        <v>425</v>
      </c>
      <c r="M1183" s="14" t="s">
        <v>596</v>
      </c>
      <c r="N1183" s="14" t="s">
        <v>596</v>
      </c>
      <c r="O1183" s="14" t="s">
        <v>1264</v>
      </c>
      <c r="P1183" s="14"/>
      <c r="Q1183" s="14"/>
      <c r="R1183" s="14" t="s">
        <v>445</v>
      </c>
      <c r="S1183" s="14" t="s">
        <v>439</v>
      </c>
      <c r="T1183" s="35">
        <v>2960</v>
      </c>
      <c r="U1183" s="14" t="s">
        <v>4</v>
      </c>
      <c r="V1183" s="14">
        <v>75.5</v>
      </c>
      <c r="W1183" s="16">
        <f>+IF(datos_arg[[#This Row],[Moneda]]="ARS",datos_arg[[#This Row],[Monto]],datos_arg[[#This Row],[Monto]]*datos_arg[[#This Row],[TC]])</f>
        <v>2960</v>
      </c>
      <c r="X1183" s="16">
        <f>IFERROR(IF(datos_arg[[#This Row],[Moneda]]="USD",datos_arg[[#This Row],[Monto]],datos_arg[[#This Row],[Monto]]/datos_arg[[#This Row],[TC]]),0)</f>
        <v>39.205298013245034</v>
      </c>
      <c r="Y1183" s="14"/>
    </row>
    <row r="1184" spans="1:25" ht="15" customHeight="1" x14ac:dyDescent="0.25">
      <c r="A1184" s="14">
        <f t="shared" si="18"/>
        <v>1181</v>
      </c>
      <c r="B1184" s="1">
        <v>43867</v>
      </c>
      <c r="C1184" s="18">
        <f>+YEAR(datos_arg[[#This Row],[Fecha]])</f>
        <v>2020</v>
      </c>
      <c r="D1184" s="18">
        <f>+MONTH(datos_arg[[#This Row],[Fecha]])</f>
        <v>2</v>
      </c>
      <c r="E1184" s="14" t="s">
        <v>5358</v>
      </c>
      <c r="F1184" s="14" t="s">
        <v>4109</v>
      </c>
      <c r="G1184" s="14"/>
      <c r="H1184" s="14" t="s">
        <v>6646</v>
      </c>
      <c r="I1184" s="14" t="s">
        <v>7132</v>
      </c>
      <c r="J1184" s="14" t="s">
        <v>482</v>
      </c>
      <c r="K1184" s="14" t="s">
        <v>420</v>
      </c>
      <c r="L1184" s="14" t="s">
        <v>426</v>
      </c>
      <c r="M1184" s="14" t="s">
        <v>1234</v>
      </c>
      <c r="N1184" s="14" t="s">
        <v>1235</v>
      </c>
      <c r="O1184" s="14" t="s">
        <v>1263</v>
      </c>
      <c r="P1184" s="14" t="s">
        <v>5417</v>
      </c>
      <c r="Q1184" s="14">
        <v>0</v>
      </c>
      <c r="R1184" s="14" t="s">
        <v>4109</v>
      </c>
      <c r="S1184" s="14" t="s">
        <v>439</v>
      </c>
      <c r="T1184" s="35">
        <v>1200</v>
      </c>
      <c r="U1184" s="14" t="s">
        <v>4</v>
      </c>
      <c r="V1184" s="14">
        <v>75.5</v>
      </c>
      <c r="W1184" s="16">
        <f>+IF(datos_arg[[#This Row],[Moneda]]="ARS",datos_arg[[#This Row],[Monto]],datos_arg[[#This Row],[Monto]]*datos_arg[[#This Row],[TC]])</f>
        <v>1200</v>
      </c>
      <c r="X1184" s="16">
        <f>IFERROR(IF(datos_arg[[#This Row],[Moneda]]="USD",datos_arg[[#This Row],[Monto]],datos_arg[[#This Row],[Monto]]/datos_arg[[#This Row],[TC]]),0)</f>
        <v>15.894039735099337</v>
      </c>
      <c r="Y1184" s="14"/>
    </row>
    <row r="1185" spans="1:25" ht="15" customHeight="1" x14ac:dyDescent="0.25">
      <c r="A1185" s="14">
        <f t="shared" si="18"/>
        <v>1182</v>
      </c>
      <c r="B1185" s="1">
        <v>43867</v>
      </c>
      <c r="C1185" s="18">
        <f>+YEAR(datos_arg[[#This Row],[Fecha]])</f>
        <v>2020</v>
      </c>
      <c r="D1185" s="18">
        <f>+MONTH(datos_arg[[#This Row],[Fecha]])</f>
        <v>2</v>
      </c>
      <c r="E1185" s="14" t="s">
        <v>408</v>
      </c>
      <c r="F1185" s="14" t="s">
        <v>5359</v>
      </c>
      <c r="G1185" s="14"/>
      <c r="H1185" s="14" t="s">
        <v>6646</v>
      </c>
      <c r="I1185" s="14" t="s">
        <v>7132</v>
      </c>
      <c r="J1185" s="14" t="s">
        <v>425</v>
      </c>
      <c r="K1185" s="14"/>
      <c r="L1185" s="14" t="s">
        <v>425</v>
      </c>
      <c r="M1185" s="14" t="s">
        <v>1265</v>
      </c>
      <c r="N1185" s="14" t="s">
        <v>1265</v>
      </c>
      <c r="O1185" s="14" t="s">
        <v>1263</v>
      </c>
      <c r="P1185" s="14" t="s">
        <v>5417</v>
      </c>
      <c r="Q1185" s="14"/>
      <c r="R1185" s="14" t="s">
        <v>445</v>
      </c>
      <c r="S1185" s="14" t="s">
        <v>439</v>
      </c>
      <c r="T1185" s="35">
        <v>2000</v>
      </c>
      <c r="U1185" s="14" t="s">
        <v>4</v>
      </c>
      <c r="V1185" s="14">
        <v>75.5</v>
      </c>
      <c r="W1185" s="16">
        <f>+IF(datos_arg[[#This Row],[Moneda]]="ARS",datos_arg[[#This Row],[Monto]],datos_arg[[#This Row],[Monto]]*datos_arg[[#This Row],[TC]])</f>
        <v>2000</v>
      </c>
      <c r="X1185" s="16">
        <f>IFERROR(IF(datos_arg[[#This Row],[Moneda]]="USD",datos_arg[[#This Row],[Monto]],datos_arg[[#This Row],[Monto]]/datos_arg[[#This Row],[TC]]),0)</f>
        <v>26.490066225165563</v>
      </c>
      <c r="Y1185" s="14"/>
    </row>
    <row r="1186" spans="1:25" x14ac:dyDescent="0.25">
      <c r="A1186" s="14">
        <f t="shared" si="18"/>
        <v>1183</v>
      </c>
      <c r="B1186" s="1">
        <v>43867</v>
      </c>
      <c r="C1186" s="18">
        <f>+YEAR(datos_arg[[#This Row],[Fecha]])</f>
        <v>2020</v>
      </c>
      <c r="D1186" s="18">
        <f>+MONTH(datos_arg[[#This Row],[Fecha]])</f>
        <v>2</v>
      </c>
      <c r="E1186" s="14" t="s">
        <v>1016</v>
      </c>
      <c r="F1186" s="14" t="s">
        <v>405</v>
      </c>
      <c r="G1186" s="14"/>
      <c r="H1186" s="14" t="s">
        <v>6646</v>
      </c>
      <c r="I1186" s="14" t="s">
        <v>7132</v>
      </c>
      <c r="J1186" s="14" t="s">
        <v>425</v>
      </c>
      <c r="K1186" s="14"/>
      <c r="L1186" s="14" t="s">
        <v>425</v>
      </c>
      <c r="M1186" s="14" t="s">
        <v>959</v>
      </c>
      <c r="N1186" s="14" t="s">
        <v>304</v>
      </c>
      <c r="O1186" s="14" t="s">
        <v>1267</v>
      </c>
      <c r="P1186" s="14" t="s">
        <v>5424</v>
      </c>
      <c r="Q1186" s="14"/>
      <c r="R1186" s="14" t="s">
        <v>405</v>
      </c>
      <c r="S1186" s="14" t="s">
        <v>440</v>
      </c>
      <c r="T1186" s="35">
        <v>1500</v>
      </c>
      <c r="U1186" s="14" t="s">
        <v>2</v>
      </c>
      <c r="V1186" s="14">
        <v>75.5</v>
      </c>
      <c r="W1186" s="16">
        <f>+IF(datos_arg[[#This Row],[Moneda]]="ARS",datos_arg[[#This Row],[Monto]],datos_arg[[#This Row],[Monto]]*datos_arg[[#This Row],[TC]])</f>
        <v>113250</v>
      </c>
      <c r="X1186" s="16">
        <f>IFERROR(IF(datos_arg[[#This Row],[Moneda]]="USD",datos_arg[[#This Row],[Monto]],datos_arg[[#This Row],[Monto]]/datos_arg[[#This Row],[TC]]),0)</f>
        <v>1500</v>
      </c>
      <c r="Y1186" s="14"/>
    </row>
    <row r="1187" spans="1:25" ht="15" customHeight="1" x14ac:dyDescent="0.25">
      <c r="A1187" s="14">
        <f t="shared" si="18"/>
        <v>1184</v>
      </c>
      <c r="B1187" s="1">
        <v>43868</v>
      </c>
      <c r="C1187" s="18">
        <f>+YEAR(datos_arg[[#This Row],[Fecha]])</f>
        <v>2020</v>
      </c>
      <c r="D1187" s="18">
        <f>+MONTH(datos_arg[[#This Row],[Fecha]])</f>
        <v>2</v>
      </c>
      <c r="E1187" s="14" t="s">
        <v>5358</v>
      </c>
      <c r="F1187" s="14" t="s">
        <v>85</v>
      </c>
      <c r="G1187" s="14"/>
      <c r="H1187" s="14" t="s">
        <v>1024</v>
      </c>
      <c r="I1187" s="14" t="s">
        <v>7132</v>
      </c>
      <c r="J1187" s="14" t="s">
        <v>425</v>
      </c>
      <c r="K1187" s="14" t="s">
        <v>422</v>
      </c>
      <c r="L1187" s="14" t="s">
        <v>425</v>
      </c>
      <c r="M1187" s="14" t="s">
        <v>1269</v>
      </c>
      <c r="N1187" s="14" t="s">
        <v>372</v>
      </c>
      <c r="O1187" s="14" t="s">
        <v>1269</v>
      </c>
      <c r="P1187" s="14" t="s">
        <v>5425</v>
      </c>
      <c r="Q1187" s="14">
        <v>2</v>
      </c>
      <c r="R1187" s="14" t="s">
        <v>85</v>
      </c>
      <c r="S1187" s="14" t="s">
        <v>439</v>
      </c>
      <c r="T1187" s="35">
        <v>210</v>
      </c>
      <c r="U1187" s="14" t="s">
        <v>4</v>
      </c>
      <c r="V1187" s="14">
        <v>75.5</v>
      </c>
      <c r="W1187" s="16">
        <f>+IF(datos_arg[[#This Row],[Moneda]]="ARS",datos_arg[[#This Row],[Monto]],datos_arg[[#This Row],[Monto]]*datos_arg[[#This Row],[TC]])</f>
        <v>210</v>
      </c>
      <c r="X1187" s="16">
        <f>IFERROR(IF(datos_arg[[#This Row],[Moneda]]="USD",datos_arg[[#This Row],[Monto]],datos_arg[[#This Row],[Monto]]/datos_arg[[#This Row],[TC]]),0)</f>
        <v>2.7814569536423841</v>
      </c>
      <c r="Y1187" s="14"/>
    </row>
    <row r="1188" spans="1:25" ht="15" customHeight="1" x14ac:dyDescent="0.25">
      <c r="A1188" s="14">
        <f t="shared" si="18"/>
        <v>1185</v>
      </c>
      <c r="B1188" s="1">
        <v>43868</v>
      </c>
      <c r="C1188" s="18">
        <f>+YEAR(datos_arg[[#This Row],[Fecha]])</f>
        <v>2020</v>
      </c>
      <c r="D1188" s="18">
        <f>+MONTH(datos_arg[[#This Row],[Fecha]])</f>
        <v>2</v>
      </c>
      <c r="E1188" s="14" t="s">
        <v>5358</v>
      </c>
      <c r="F1188" s="14" t="s">
        <v>85</v>
      </c>
      <c r="G1188" s="14"/>
      <c r="H1188" s="14" t="s">
        <v>1024</v>
      </c>
      <c r="I1188" s="14" t="s">
        <v>7132</v>
      </c>
      <c r="J1188" s="14" t="s">
        <v>425</v>
      </c>
      <c r="K1188" s="14" t="s">
        <v>422</v>
      </c>
      <c r="L1188" s="14" t="s">
        <v>425</v>
      </c>
      <c r="M1188" s="14" t="s">
        <v>1270</v>
      </c>
      <c r="N1188" s="14" t="s">
        <v>372</v>
      </c>
      <c r="O1188" s="14" t="s">
        <v>1271</v>
      </c>
      <c r="P1188" s="14" t="s">
        <v>5425</v>
      </c>
      <c r="Q1188" s="14">
        <v>4</v>
      </c>
      <c r="R1188" s="14" t="s">
        <v>85</v>
      </c>
      <c r="S1188" s="14" t="s">
        <v>439</v>
      </c>
      <c r="T1188" s="35">
        <v>1570</v>
      </c>
      <c r="U1188" s="14" t="s">
        <v>4</v>
      </c>
      <c r="V1188" s="14">
        <v>75.5</v>
      </c>
      <c r="W1188" s="16">
        <f>+IF(datos_arg[[#This Row],[Moneda]]="ARS",datos_arg[[#This Row],[Monto]],datos_arg[[#This Row],[Monto]]*datos_arg[[#This Row],[TC]])</f>
        <v>1570</v>
      </c>
      <c r="X1188" s="16">
        <f>IFERROR(IF(datos_arg[[#This Row],[Moneda]]="USD",datos_arg[[#This Row],[Monto]],datos_arg[[#This Row],[Monto]]/datos_arg[[#This Row],[TC]]),0)</f>
        <v>20.794701986754966</v>
      </c>
      <c r="Y1188" s="14"/>
    </row>
    <row r="1189" spans="1:25" ht="15" customHeight="1" x14ac:dyDescent="0.25">
      <c r="A1189" s="14">
        <f t="shared" si="18"/>
        <v>1186</v>
      </c>
      <c r="B1189" s="1">
        <v>43868</v>
      </c>
      <c r="C1189" s="18">
        <f>+YEAR(datos_arg[[#This Row],[Fecha]])</f>
        <v>2020</v>
      </c>
      <c r="D1189" s="18">
        <f>+MONTH(datos_arg[[#This Row],[Fecha]])</f>
        <v>2</v>
      </c>
      <c r="E1189" s="14" t="s">
        <v>617</v>
      </c>
      <c r="F1189" s="14" t="s">
        <v>6652</v>
      </c>
      <c r="G1189" s="14" t="s">
        <v>6672</v>
      </c>
      <c r="H1189" s="14" t="s">
        <v>1024</v>
      </c>
      <c r="I1189" s="14" t="s">
        <v>7132</v>
      </c>
      <c r="J1189" s="14" t="s">
        <v>425</v>
      </c>
      <c r="K1189" s="14" t="s">
        <v>422</v>
      </c>
      <c r="L1189" s="14" t="s">
        <v>422</v>
      </c>
      <c r="M1189" s="14" t="s">
        <v>1273</v>
      </c>
      <c r="N1189" s="14" t="s">
        <v>1272</v>
      </c>
      <c r="O1189" s="14" t="s">
        <v>1274</v>
      </c>
      <c r="P1189" s="14" t="s">
        <v>5425</v>
      </c>
      <c r="Q1189" s="14">
        <v>2</v>
      </c>
      <c r="R1189" s="14" t="s">
        <v>6672</v>
      </c>
      <c r="S1189" s="14" t="s">
        <v>439</v>
      </c>
      <c r="T1189" s="35">
        <v>2700</v>
      </c>
      <c r="U1189" s="14" t="s">
        <v>4</v>
      </c>
      <c r="V1189" s="14">
        <v>75.5</v>
      </c>
      <c r="W1189" s="16">
        <f>+IF(datos_arg[[#This Row],[Moneda]]="ARS",datos_arg[[#This Row],[Monto]],datos_arg[[#This Row],[Monto]]*datos_arg[[#This Row],[TC]])</f>
        <v>2700</v>
      </c>
      <c r="X1189" s="16">
        <f>IFERROR(IF(datos_arg[[#This Row],[Moneda]]="USD",datos_arg[[#This Row],[Monto]],datos_arg[[#This Row],[Monto]]/datos_arg[[#This Row],[TC]]),0)</f>
        <v>35.76158940397351</v>
      </c>
      <c r="Y1189" s="14"/>
    </row>
    <row r="1190" spans="1:25" ht="15" customHeight="1" x14ac:dyDescent="0.25">
      <c r="A1190" s="14">
        <f t="shared" si="18"/>
        <v>1187</v>
      </c>
      <c r="B1190" s="1">
        <v>43868</v>
      </c>
      <c r="C1190" s="18">
        <f>+YEAR(datos_arg[[#This Row],[Fecha]])</f>
        <v>2020</v>
      </c>
      <c r="D1190" s="18">
        <f>+MONTH(datos_arg[[#This Row],[Fecha]])</f>
        <v>2</v>
      </c>
      <c r="E1190" s="14" t="s">
        <v>617</v>
      </c>
      <c r="F1190" s="14" t="s">
        <v>6652</v>
      </c>
      <c r="G1190" s="14" t="s">
        <v>6672</v>
      </c>
      <c r="H1190" s="14" t="s">
        <v>1024</v>
      </c>
      <c r="I1190" s="14" t="s">
        <v>7132</v>
      </c>
      <c r="J1190" s="14" t="s">
        <v>425</v>
      </c>
      <c r="K1190" s="14" t="s">
        <v>422</v>
      </c>
      <c r="L1190" s="14" t="s">
        <v>425</v>
      </c>
      <c r="M1190" s="14" t="s">
        <v>1275</v>
      </c>
      <c r="N1190" s="14" t="s">
        <v>1272</v>
      </c>
      <c r="O1190" s="14" t="s">
        <v>1275</v>
      </c>
      <c r="P1190" s="14" t="s">
        <v>5425</v>
      </c>
      <c r="Q1190" s="14">
        <v>8</v>
      </c>
      <c r="R1190" s="14" t="s">
        <v>6672</v>
      </c>
      <c r="S1190" s="14" t="s">
        <v>439</v>
      </c>
      <c r="T1190" s="35">
        <v>480</v>
      </c>
      <c r="U1190" s="14" t="s">
        <v>4</v>
      </c>
      <c r="V1190" s="14">
        <v>75.5</v>
      </c>
      <c r="W1190" s="16">
        <f>+IF(datos_arg[[#This Row],[Moneda]]="ARS",datos_arg[[#This Row],[Monto]],datos_arg[[#This Row],[Monto]]*datos_arg[[#This Row],[TC]])</f>
        <v>480</v>
      </c>
      <c r="X1190" s="16">
        <f>IFERROR(IF(datos_arg[[#This Row],[Moneda]]="USD",datos_arg[[#This Row],[Monto]],datos_arg[[#This Row],[Monto]]/datos_arg[[#This Row],[TC]]),0)</f>
        <v>6.3576158940397347</v>
      </c>
      <c r="Y1190" s="14"/>
    </row>
    <row r="1191" spans="1:25" x14ac:dyDescent="0.25">
      <c r="A1191" s="14">
        <f t="shared" si="18"/>
        <v>1188</v>
      </c>
      <c r="B1191" s="1">
        <v>43868</v>
      </c>
      <c r="C1191" s="18">
        <f>+YEAR(datos_arg[[#This Row],[Fecha]])</f>
        <v>2020</v>
      </c>
      <c r="D1191" s="18">
        <f>+MONTH(datos_arg[[#This Row],[Fecha]])</f>
        <v>2</v>
      </c>
      <c r="E1191" s="14" t="s">
        <v>408</v>
      </c>
      <c r="F1191" s="14" t="s">
        <v>69</v>
      </c>
      <c r="G1191" s="14"/>
      <c r="H1191" s="14" t="s">
        <v>7132</v>
      </c>
      <c r="I1191" s="14" t="s">
        <v>7132</v>
      </c>
      <c r="J1191" s="14" t="s">
        <v>425</v>
      </c>
      <c r="K1191" s="14"/>
      <c r="L1191" s="14" t="s">
        <v>425</v>
      </c>
      <c r="M1191" s="14" t="s">
        <v>556</v>
      </c>
      <c r="N1191" s="14" t="s">
        <v>556</v>
      </c>
      <c r="O1191" s="14"/>
      <c r="P1191" s="14"/>
      <c r="Q1191" s="14"/>
      <c r="R1191" s="14" t="s">
        <v>439</v>
      </c>
      <c r="S1191" s="14" t="s">
        <v>440</v>
      </c>
      <c r="T1191" s="35">
        <v>2000</v>
      </c>
      <c r="U1191" s="14" t="s">
        <v>2</v>
      </c>
      <c r="V1191" s="14">
        <v>74.75</v>
      </c>
      <c r="W1191" s="16">
        <f>+IF(datos_arg[[#This Row],[Moneda]]="ARS",datos_arg[[#This Row],[Monto]],datos_arg[[#This Row],[Monto]]*datos_arg[[#This Row],[TC]])</f>
        <v>149500</v>
      </c>
      <c r="X1191" s="16">
        <f>IFERROR(IF(datos_arg[[#This Row],[Moneda]]="USD",datos_arg[[#This Row],[Monto]],datos_arg[[#This Row],[Monto]]/datos_arg[[#This Row],[TC]]),0)</f>
        <v>2000</v>
      </c>
      <c r="Y1191" s="14"/>
    </row>
    <row r="1192" spans="1:25" ht="15" customHeight="1" x14ac:dyDescent="0.25">
      <c r="A1192" s="14">
        <f t="shared" si="18"/>
        <v>1189</v>
      </c>
      <c r="B1192" s="1">
        <v>43868</v>
      </c>
      <c r="C1192" s="18">
        <f>+YEAR(datos_arg[[#This Row],[Fecha]])</f>
        <v>2020</v>
      </c>
      <c r="D1192" s="18">
        <f>+MONTH(datos_arg[[#This Row],[Fecha]])</f>
        <v>2</v>
      </c>
      <c r="E1192" s="14" t="s">
        <v>1015</v>
      </c>
      <c r="F1192" s="14" t="s">
        <v>403</v>
      </c>
      <c r="G1192" s="14" t="s">
        <v>5383</v>
      </c>
      <c r="H1192" s="14" t="s">
        <v>7132</v>
      </c>
      <c r="I1192" s="14" t="s">
        <v>7132</v>
      </c>
      <c r="J1192" s="14" t="s">
        <v>425</v>
      </c>
      <c r="K1192" s="14"/>
      <c r="L1192" s="14" t="s">
        <v>425</v>
      </c>
      <c r="M1192" s="14" t="s">
        <v>158</v>
      </c>
      <c r="N1192" s="14" t="s">
        <v>524</v>
      </c>
      <c r="O1192" s="14" t="s">
        <v>1276</v>
      </c>
      <c r="P1192" s="14"/>
      <c r="Q1192" s="14"/>
      <c r="R1192" s="14" t="s">
        <v>5383</v>
      </c>
      <c r="S1192" s="14" t="s">
        <v>439</v>
      </c>
      <c r="T1192" s="35">
        <v>40000</v>
      </c>
      <c r="U1192" s="14" t="s">
        <v>4</v>
      </c>
      <c r="V1192" s="14">
        <v>74.75</v>
      </c>
      <c r="W1192" s="16">
        <f>+IF(datos_arg[[#This Row],[Moneda]]="ARS",datos_arg[[#This Row],[Monto]],datos_arg[[#This Row],[Monto]]*datos_arg[[#This Row],[TC]])</f>
        <v>40000</v>
      </c>
      <c r="X1192" s="16">
        <f>IFERROR(IF(datos_arg[[#This Row],[Moneda]]="USD",datos_arg[[#This Row],[Monto]],datos_arg[[#This Row],[Monto]]/datos_arg[[#This Row],[TC]]),0)</f>
        <v>535.11705685618733</v>
      </c>
      <c r="Y1192" s="14"/>
    </row>
    <row r="1193" spans="1:25" ht="15" customHeight="1" x14ac:dyDescent="0.25">
      <c r="A1193" s="14">
        <f t="shared" si="18"/>
        <v>1190</v>
      </c>
      <c r="B1193" s="1">
        <v>43868</v>
      </c>
      <c r="C1193" s="18">
        <f>+YEAR(datos_arg[[#This Row],[Fecha]])</f>
        <v>2020</v>
      </c>
      <c r="D1193" s="18">
        <f>+MONTH(datos_arg[[#This Row],[Fecha]])</f>
        <v>2</v>
      </c>
      <c r="E1193" s="14" t="s">
        <v>5358</v>
      </c>
      <c r="F1193" s="14" t="s">
        <v>85</v>
      </c>
      <c r="G1193" s="14"/>
      <c r="H1193" s="14" t="s">
        <v>7132</v>
      </c>
      <c r="I1193" s="14" t="s">
        <v>7132</v>
      </c>
      <c r="J1193" s="14" t="s">
        <v>425</v>
      </c>
      <c r="K1193" s="14"/>
      <c r="L1193" s="14" t="s">
        <v>425</v>
      </c>
      <c r="M1193" s="14" t="s">
        <v>1330</v>
      </c>
      <c r="N1193" s="14" t="s">
        <v>49</v>
      </c>
      <c r="O1193" s="14" t="s">
        <v>1331</v>
      </c>
      <c r="P1193" s="14" t="s">
        <v>5426</v>
      </c>
      <c r="Q1193" s="14">
        <v>2</v>
      </c>
      <c r="R1193" s="14" t="s">
        <v>85</v>
      </c>
      <c r="S1193" s="14" t="s">
        <v>439</v>
      </c>
      <c r="T1193" s="35">
        <v>4170.96</v>
      </c>
      <c r="U1193" s="14" t="s">
        <v>4</v>
      </c>
      <c r="V1193" s="14">
        <v>74.75</v>
      </c>
      <c r="W1193" s="16">
        <f>+IF(datos_arg[[#This Row],[Moneda]]="ARS",datos_arg[[#This Row],[Monto]],datos_arg[[#This Row],[Monto]]*datos_arg[[#This Row],[TC]])</f>
        <v>4170.96</v>
      </c>
      <c r="X1193" s="16">
        <f>IFERROR(IF(datos_arg[[#This Row],[Moneda]]="USD",datos_arg[[#This Row],[Monto]],datos_arg[[#This Row],[Monto]]/datos_arg[[#This Row],[TC]]),0)</f>
        <v>55.798795986622075</v>
      </c>
      <c r="Y1193" s="14"/>
    </row>
    <row r="1194" spans="1:25" ht="15" customHeight="1" x14ac:dyDescent="0.25">
      <c r="A1194" s="14">
        <f t="shared" si="18"/>
        <v>1191</v>
      </c>
      <c r="B1194" s="1">
        <v>43868</v>
      </c>
      <c r="C1194" s="18">
        <f>+YEAR(datos_arg[[#This Row],[Fecha]])</f>
        <v>2020</v>
      </c>
      <c r="D1194" s="18">
        <f>+MONTH(datos_arg[[#This Row],[Fecha]])</f>
        <v>2</v>
      </c>
      <c r="E1194" s="14" t="s">
        <v>1015</v>
      </c>
      <c r="F1194" s="14" t="s">
        <v>403</v>
      </c>
      <c r="G1194" s="14" t="s">
        <v>970</v>
      </c>
      <c r="H1194" s="14" t="s">
        <v>7132</v>
      </c>
      <c r="I1194" s="14" t="s">
        <v>7132</v>
      </c>
      <c r="J1194" s="14" t="s">
        <v>425</v>
      </c>
      <c r="K1194" s="14"/>
      <c r="L1194" s="14" t="s">
        <v>425</v>
      </c>
      <c r="M1194" s="14" t="s">
        <v>493</v>
      </c>
      <c r="N1194" s="14" t="s">
        <v>741</v>
      </c>
      <c r="O1194" s="14" t="s">
        <v>741</v>
      </c>
      <c r="P1194" s="14" t="s">
        <v>5427</v>
      </c>
      <c r="Q1194" s="14"/>
      <c r="R1194" s="14" t="s">
        <v>970</v>
      </c>
      <c r="S1194" s="14" t="s">
        <v>439</v>
      </c>
      <c r="T1194" s="35">
        <v>1520</v>
      </c>
      <c r="U1194" s="14" t="s">
        <v>4</v>
      </c>
      <c r="V1194" s="14">
        <v>74.75</v>
      </c>
      <c r="W1194" s="16">
        <f>+IF(datos_arg[[#This Row],[Moneda]]="ARS",datos_arg[[#This Row],[Monto]],datos_arg[[#This Row],[Monto]]*datos_arg[[#This Row],[TC]])</f>
        <v>1520</v>
      </c>
      <c r="X1194" s="16">
        <f>IFERROR(IF(datos_arg[[#This Row],[Moneda]]="USD",datos_arg[[#This Row],[Monto]],datos_arg[[#This Row],[Monto]]/datos_arg[[#This Row],[TC]]),0)</f>
        <v>20.334448160535118</v>
      </c>
      <c r="Y1194" s="14"/>
    </row>
    <row r="1195" spans="1:25" ht="15" customHeight="1" x14ac:dyDescent="0.25">
      <c r="A1195" s="14">
        <f t="shared" si="18"/>
        <v>1192</v>
      </c>
      <c r="B1195" s="1">
        <v>43868</v>
      </c>
      <c r="C1195" s="18">
        <f>+YEAR(datos_arg[[#This Row],[Fecha]])</f>
        <v>2020</v>
      </c>
      <c r="D1195" s="18">
        <f>+MONTH(datos_arg[[#This Row],[Fecha]])</f>
        <v>2</v>
      </c>
      <c r="E1195" s="14" t="s">
        <v>617</v>
      </c>
      <c r="F1195" s="14" t="s">
        <v>6651</v>
      </c>
      <c r="G1195" s="14"/>
      <c r="H1195" s="14" t="s">
        <v>532</v>
      </c>
      <c r="I1195" s="14" t="s">
        <v>7132</v>
      </c>
      <c r="J1195" s="14" t="s">
        <v>425</v>
      </c>
      <c r="K1195" s="14" t="s">
        <v>421</v>
      </c>
      <c r="L1195" s="14" t="s">
        <v>421</v>
      </c>
      <c r="M1195" s="14" t="s">
        <v>769</v>
      </c>
      <c r="N1195" s="14" t="s">
        <v>545</v>
      </c>
      <c r="O1195" s="14" t="s">
        <v>3307</v>
      </c>
      <c r="P1195" s="14" t="s">
        <v>5428</v>
      </c>
      <c r="Q1195" s="14">
        <v>1</v>
      </c>
      <c r="R1195" s="14" t="s">
        <v>6651</v>
      </c>
      <c r="S1195" s="14" t="s">
        <v>439</v>
      </c>
      <c r="T1195" s="35">
        <v>43500</v>
      </c>
      <c r="U1195" s="14" t="s">
        <v>4</v>
      </c>
      <c r="V1195" s="14">
        <v>74.75</v>
      </c>
      <c r="W1195" s="16">
        <f>+IF(datos_arg[[#This Row],[Moneda]]="ARS",datos_arg[[#This Row],[Monto]],datos_arg[[#This Row],[Monto]]*datos_arg[[#This Row],[TC]])</f>
        <v>43500</v>
      </c>
      <c r="X1195" s="16">
        <f>IFERROR(IF(datos_arg[[#This Row],[Moneda]]="USD",datos_arg[[#This Row],[Monto]],datos_arg[[#This Row],[Monto]]/datos_arg[[#This Row],[TC]]),0)</f>
        <v>581.9397993311037</v>
      </c>
      <c r="Y1195" s="14"/>
    </row>
    <row r="1196" spans="1:25" ht="15" customHeight="1" x14ac:dyDescent="0.25">
      <c r="A1196" s="14">
        <f t="shared" si="18"/>
        <v>1193</v>
      </c>
      <c r="B1196" s="1">
        <v>43868</v>
      </c>
      <c r="C1196" s="18">
        <f>+YEAR(datos_arg[[#This Row],[Fecha]])</f>
        <v>2020</v>
      </c>
      <c r="D1196" s="18">
        <f>+MONTH(datos_arg[[#This Row],[Fecha]])</f>
        <v>2</v>
      </c>
      <c r="E1196" s="14" t="s">
        <v>407</v>
      </c>
      <c r="F1196" s="14" t="s">
        <v>5360</v>
      </c>
      <c r="G1196" s="14"/>
      <c r="H1196" s="14" t="s">
        <v>7132</v>
      </c>
      <c r="I1196" s="14" t="s">
        <v>7132</v>
      </c>
      <c r="J1196" s="14" t="s">
        <v>425</v>
      </c>
      <c r="K1196" s="14"/>
      <c r="L1196" s="14" t="s">
        <v>425</v>
      </c>
      <c r="M1196" s="14" t="s">
        <v>434</v>
      </c>
      <c r="N1196" s="14" t="s">
        <v>434</v>
      </c>
      <c r="O1196" s="14"/>
      <c r="P1196" s="14"/>
      <c r="Q1196" s="14"/>
      <c r="R1196" s="14" t="s">
        <v>440</v>
      </c>
      <c r="S1196" s="14" t="s">
        <v>443</v>
      </c>
      <c r="T1196" s="35">
        <v>17167.422500000292</v>
      </c>
      <c r="U1196" s="14" t="s">
        <v>4</v>
      </c>
      <c r="V1196" s="14">
        <v>0</v>
      </c>
      <c r="W1196" s="16">
        <f>+IF(datos_arg[[#This Row],[Moneda]]="ARS",datos_arg[[#This Row],[Monto]],datos_arg[[#This Row],[Monto]]*datos_arg[[#This Row],[TC]])</f>
        <v>17167.422500000292</v>
      </c>
      <c r="X1196" s="16">
        <f>IFERROR(IF(datos_arg[[#This Row],[Moneda]]="USD",datos_arg[[#This Row],[Monto]],datos_arg[[#This Row],[Monto]]/datos_arg[[#This Row],[TC]]),0)</f>
        <v>0</v>
      </c>
      <c r="Y1196" s="14"/>
    </row>
    <row r="1197" spans="1:25" ht="15" customHeight="1" x14ac:dyDescent="0.25">
      <c r="A1197" s="14">
        <f t="shared" si="18"/>
        <v>1194</v>
      </c>
      <c r="B1197" s="1">
        <v>43868</v>
      </c>
      <c r="C1197" s="18">
        <f>+YEAR(datos_arg[[#This Row],[Fecha]])</f>
        <v>2020</v>
      </c>
      <c r="D1197" s="18">
        <f>+MONTH(datos_arg[[#This Row],[Fecha]])</f>
        <v>2</v>
      </c>
      <c r="E1197" s="14" t="s">
        <v>407</v>
      </c>
      <c r="F1197" s="14" t="s">
        <v>5360</v>
      </c>
      <c r="G1197" s="14"/>
      <c r="H1197" s="14" t="s">
        <v>7132</v>
      </c>
      <c r="I1197" s="14" t="s">
        <v>7132</v>
      </c>
      <c r="J1197" s="14" t="s">
        <v>425</v>
      </c>
      <c r="K1197" s="14"/>
      <c r="L1197" s="14" t="s">
        <v>425</v>
      </c>
      <c r="M1197" s="14" t="s">
        <v>434</v>
      </c>
      <c r="N1197" s="14" t="s">
        <v>434</v>
      </c>
      <c r="O1197" s="14"/>
      <c r="P1197" s="14"/>
      <c r="Q1197" s="14"/>
      <c r="R1197" s="14" t="s">
        <v>441</v>
      </c>
      <c r="S1197" s="14" t="s">
        <v>439</v>
      </c>
      <c r="T1197" s="35">
        <v>2.1153102944144848</v>
      </c>
      <c r="U1197" s="14" t="s">
        <v>2</v>
      </c>
      <c r="V1197" s="14">
        <v>0</v>
      </c>
      <c r="W1197" s="16">
        <f>+IF(datos_arg[[#This Row],[Moneda]]="ARS",datos_arg[[#This Row],[Monto]],datos_arg[[#This Row],[Monto]]*datos_arg[[#This Row],[TC]])</f>
        <v>0</v>
      </c>
      <c r="X1197" s="16">
        <f>IFERROR(IF(datos_arg[[#This Row],[Moneda]]="USD",datos_arg[[#This Row],[Monto]],datos_arg[[#This Row],[Monto]]/datos_arg[[#This Row],[TC]]),0)</f>
        <v>2.1153102944144848</v>
      </c>
      <c r="Y1197" s="14"/>
    </row>
    <row r="1198" spans="1:25" ht="15" customHeight="1" x14ac:dyDescent="0.25">
      <c r="A1198" s="14">
        <f t="shared" si="18"/>
        <v>1195</v>
      </c>
      <c r="B1198" s="1">
        <v>43871</v>
      </c>
      <c r="C1198" s="18">
        <f>+YEAR(datos_arg[[#This Row],[Fecha]])</f>
        <v>2020</v>
      </c>
      <c r="D1198" s="18">
        <f>+MONTH(datos_arg[[#This Row],[Fecha]])</f>
        <v>2</v>
      </c>
      <c r="E1198" s="14" t="s">
        <v>1016</v>
      </c>
      <c r="F1198" s="14" t="s">
        <v>5364</v>
      </c>
      <c r="G1198" s="14" t="s">
        <v>6703</v>
      </c>
      <c r="H1198" s="14" t="s">
        <v>7132</v>
      </c>
      <c r="I1198" s="14" t="s">
        <v>7132</v>
      </c>
      <c r="J1198" s="14" t="s">
        <v>425</v>
      </c>
      <c r="K1198" s="14"/>
      <c r="L1198" s="14" t="s">
        <v>425</v>
      </c>
      <c r="M1198" s="14" t="s">
        <v>198</v>
      </c>
      <c r="N1198" s="14" t="s">
        <v>198</v>
      </c>
      <c r="O1198" s="14" t="s">
        <v>1341</v>
      </c>
      <c r="P1198" s="14" t="s">
        <v>5429</v>
      </c>
      <c r="Q1198" s="14"/>
      <c r="R1198" s="14" t="s">
        <v>5364</v>
      </c>
      <c r="S1198" s="14" t="s">
        <v>439</v>
      </c>
      <c r="T1198" s="35">
        <v>12000</v>
      </c>
      <c r="U1198" s="14" t="s">
        <v>4</v>
      </c>
      <c r="V1198" s="14">
        <v>74.75</v>
      </c>
      <c r="W1198" s="16">
        <f>+IF(datos_arg[[#This Row],[Moneda]]="ARS",datos_arg[[#This Row],[Monto]],datos_arg[[#This Row],[Monto]]*datos_arg[[#This Row],[TC]])</f>
        <v>12000</v>
      </c>
      <c r="X1198" s="16">
        <f>IFERROR(IF(datos_arg[[#This Row],[Moneda]]="USD",datos_arg[[#This Row],[Monto]],datos_arg[[#This Row],[Monto]]/datos_arg[[#This Row],[TC]]),0)</f>
        <v>160.53511705685619</v>
      </c>
      <c r="Y1198" s="14"/>
    </row>
    <row r="1199" spans="1:25" ht="15" customHeight="1" x14ac:dyDescent="0.25">
      <c r="A1199" s="14">
        <f t="shared" si="18"/>
        <v>1196</v>
      </c>
      <c r="B1199" s="1">
        <v>43871</v>
      </c>
      <c r="C1199" s="18">
        <f>+YEAR(datos_arg[[#This Row],[Fecha]])</f>
        <v>2020</v>
      </c>
      <c r="D1199" s="18">
        <f>+MONTH(datos_arg[[#This Row],[Fecha]])</f>
        <v>2</v>
      </c>
      <c r="E1199" s="14" t="s">
        <v>1016</v>
      </c>
      <c r="F1199" s="14" t="s">
        <v>404</v>
      </c>
      <c r="G1199" s="14"/>
      <c r="H1199" s="14" t="s">
        <v>433</v>
      </c>
      <c r="I1199" s="14" t="s">
        <v>955</v>
      </c>
      <c r="J1199" s="14" t="s">
        <v>425</v>
      </c>
      <c r="K1199" s="14"/>
      <c r="L1199" s="14" t="s">
        <v>425</v>
      </c>
      <c r="M1199" s="14" t="s">
        <v>831</v>
      </c>
      <c r="N1199" s="14" t="s">
        <v>831</v>
      </c>
      <c r="O1199" s="14" t="s">
        <v>955</v>
      </c>
      <c r="P1199" s="14" t="s">
        <v>5430</v>
      </c>
      <c r="Q1199" s="14"/>
      <c r="R1199" s="14" t="s">
        <v>404</v>
      </c>
      <c r="S1199" s="14" t="s">
        <v>439</v>
      </c>
      <c r="T1199" s="35">
        <v>7476.43</v>
      </c>
      <c r="U1199" s="14" t="s">
        <v>4</v>
      </c>
      <c r="V1199" s="14">
        <v>74.75</v>
      </c>
      <c r="W1199" s="16">
        <f>+IF(datos_arg[[#This Row],[Moneda]]="ARS",datos_arg[[#This Row],[Monto]],datos_arg[[#This Row],[Monto]]*datos_arg[[#This Row],[TC]])</f>
        <v>7476.43</v>
      </c>
      <c r="X1199" s="16">
        <f>IFERROR(IF(datos_arg[[#This Row],[Moneda]]="USD",datos_arg[[#This Row],[Monto]],datos_arg[[#This Row],[Monto]]/datos_arg[[#This Row],[TC]]),0)</f>
        <v>100.01913043478261</v>
      </c>
      <c r="Y1199" s="14"/>
    </row>
    <row r="1200" spans="1:25" ht="15" customHeight="1" x14ac:dyDescent="0.25">
      <c r="A1200" s="14">
        <f t="shared" si="18"/>
        <v>1197</v>
      </c>
      <c r="B1200" s="1">
        <v>43871</v>
      </c>
      <c r="C1200" s="18">
        <f>+YEAR(datos_arg[[#This Row],[Fecha]])</f>
        <v>2020</v>
      </c>
      <c r="D1200" s="18">
        <f>+MONTH(datos_arg[[#This Row],[Fecha]])</f>
        <v>2</v>
      </c>
      <c r="E1200" s="14" t="s">
        <v>1016</v>
      </c>
      <c r="F1200" s="14" t="s">
        <v>404</v>
      </c>
      <c r="G1200" s="14"/>
      <c r="H1200" s="14" t="s">
        <v>4114</v>
      </c>
      <c r="I1200" s="14" t="s">
        <v>7132</v>
      </c>
      <c r="J1200" s="14" t="s">
        <v>425</v>
      </c>
      <c r="K1200" s="14"/>
      <c r="L1200" s="14" t="s">
        <v>425</v>
      </c>
      <c r="M1200" s="14" t="s">
        <v>129</v>
      </c>
      <c r="N1200" s="14" t="s">
        <v>129</v>
      </c>
      <c r="O1200" s="14" t="s">
        <v>149</v>
      </c>
      <c r="P1200" s="14" t="s">
        <v>5431</v>
      </c>
      <c r="Q1200" s="14"/>
      <c r="R1200" s="14" t="s">
        <v>404</v>
      </c>
      <c r="S1200" s="14" t="s">
        <v>439</v>
      </c>
      <c r="T1200" s="35">
        <v>6496.66</v>
      </c>
      <c r="U1200" s="14" t="s">
        <v>4</v>
      </c>
      <c r="V1200" s="14">
        <v>74.75</v>
      </c>
      <c r="W1200" s="16">
        <f>+IF(datos_arg[[#This Row],[Moneda]]="ARS",datos_arg[[#This Row],[Monto]],datos_arg[[#This Row],[Monto]]*datos_arg[[#This Row],[TC]])</f>
        <v>6496.66</v>
      </c>
      <c r="X1200" s="16">
        <f>IFERROR(IF(datos_arg[[#This Row],[Moneda]]="USD",datos_arg[[#This Row],[Monto]],datos_arg[[#This Row],[Monto]]/datos_arg[[#This Row],[TC]]),0)</f>
        <v>86.911839464882945</v>
      </c>
      <c r="Y1200" s="14"/>
    </row>
    <row r="1201" spans="1:25" ht="15" customHeight="1" x14ac:dyDescent="0.25">
      <c r="A1201" s="14">
        <f t="shared" si="18"/>
        <v>1198</v>
      </c>
      <c r="B1201" s="1">
        <v>43871</v>
      </c>
      <c r="C1201" s="18">
        <f>+YEAR(datos_arg[[#This Row],[Fecha]])</f>
        <v>2020</v>
      </c>
      <c r="D1201" s="18">
        <f>+MONTH(datos_arg[[#This Row],[Fecha]])</f>
        <v>2</v>
      </c>
      <c r="E1201" s="14" t="s">
        <v>1016</v>
      </c>
      <c r="F1201" s="14" t="s">
        <v>404</v>
      </c>
      <c r="G1201" s="14"/>
      <c r="H1201" s="14" t="s">
        <v>433</v>
      </c>
      <c r="I1201" s="14" t="s">
        <v>955</v>
      </c>
      <c r="J1201" s="14" t="s">
        <v>425</v>
      </c>
      <c r="K1201" s="14"/>
      <c r="L1201" s="14" t="s">
        <v>425</v>
      </c>
      <c r="M1201" s="14" t="s">
        <v>832</v>
      </c>
      <c r="N1201" s="14" t="s">
        <v>832</v>
      </c>
      <c r="O1201" s="14" t="s">
        <v>955</v>
      </c>
      <c r="P1201" s="14" t="s">
        <v>5432</v>
      </c>
      <c r="Q1201" s="14"/>
      <c r="R1201" s="14" t="s">
        <v>404</v>
      </c>
      <c r="S1201" s="14" t="s">
        <v>439</v>
      </c>
      <c r="T1201" s="35">
        <v>796.41</v>
      </c>
      <c r="U1201" s="14" t="s">
        <v>4</v>
      </c>
      <c r="V1201" s="14">
        <v>74.75</v>
      </c>
      <c r="W1201" s="16">
        <f>+IF(datos_arg[[#This Row],[Moneda]]="ARS",datos_arg[[#This Row],[Monto]],datos_arg[[#This Row],[Monto]]*datos_arg[[#This Row],[TC]])</f>
        <v>796.41</v>
      </c>
      <c r="X1201" s="16">
        <f>IFERROR(IF(datos_arg[[#This Row],[Moneda]]="USD",datos_arg[[#This Row],[Monto]],datos_arg[[#This Row],[Monto]]/datos_arg[[#This Row],[TC]]),0)</f>
        <v>10.654314381270902</v>
      </c>
      <c r="Y1201" s="14"/>
    </row>
    <row r="1202" spans="1:25" ht="15" customHeight="1" x14ac:dyDescent="0.25">
      <c r="A1202" s="14">
        <f t="shared" si="18"/>
        <v>1199</v>
      </c>
      <c r="B1202" s="1">
        <v>43871</v>
      </c>
      <c r="C1202" s="18">
        <f>+YEAR(datos_arg[[#This Row],[Fecha]])</f>
        <v>2020</v>
      </c>
      <c r="D1202" s="18">
        <f>+MONTH(datos_arg[[#This Row],[Fecha]])</f>
        <v>2</v>
      </c>
      <c r="E1202" s="14" t="s">
        <v>5358</v>
      </c>
      <c r="F1202" s="14" t="s">
        <v>85</v>
      </c>
      <c r="G1202" s="14"/>
      <c r="H1202" s="14" t="s">
        <v>7132</v>
      </c>
      <c r="I1202" s="14" t="s">
        <v>7132</v>
      </c>
      <c r="J1202" s="14" t="s">
        <v>425</v>
      </c>
      <c r="K1202" s="14"/>
      <c r="L1202" s="14" t="s">
        <v>425</v>
      </c>
      <c r="M1202" s="14" t="s">
        <v>1106</v>
      </c>
      <c r="N1202" s="14" t="s">
        <v>535</v>
      </c>
      <c r="O1202" s="14" t="s">
        <v>1348</v>
      </c>
      <c r="P1202" s="14" t="s">
        <v>5433</v>
      </c>
      <c r="Q1202" s="14">
        <v>2</v>
      </c>
      <c r="R1202" s="14" t="s">
        <v>85</v>
      </c>
      <c r="S1202" s="14" t="s">
        <v>439</v>
      </c>
      <c r="T1202" s="35">
        <v>2300</v>
      </c>
      <c r="U1202" s="14" t="s">
        <v>4</v>
      </c>
      <c r="V1202" s="14">
        <v>74.75</v>
      </c>
      <c r="W1202" s="16">
        <f>+IF(datos_arg[[#This Row],[Moneda]]="ARS",datos_arg[[#This Row],[Monto]],datos_arg[[#This Row],[Monto]]*datos_arg[[#This Row],[TC]])</f>
        <v>2300</v>
      </c>
      <c r="X1202" s="16">
        <f>IFERROR(IF(datos_arg[[#This Row],[Moneda]]="USD",datos_arg[[#This Row],[Monto]],datos_arg[[#This Row],[Monto]]/datos_arg[[#This Row],[TC]]),0)</f>
        <v>30.76923076923077</v>
      </c>
      <c r="Y1202" s="14"/>
    </row>
    <row r="1203" spans="1:25" ht="15" customHeight="1" x14ac:dyDescent="0.25">
      <c r="A1203" s="14">
        <f t="shared" si="18"/>
        <v>1200</v>
      </c>
      <c r="B1203" s="1">
        <v>43871</v>
      </c>
      <c r="C1203" s="18">
        <f>+YEAR(datos_arg[[#This Row],[Fecha]])</f>
        <v>2020</v>
      </c>
      <c r="D1203" s="18">
        <f>+MONTH(datos_arg[[#This Row],[Fecha]])</f>
        <v>2</v>
      </c>
      <c r="E1203" s="14" t="s">
        <v>1015</v>
      </c>
      <c r="F1203" s="14" t="s">
        <v>430</v>
      </c>
      <c r="G1203" s="14"/>
      <c r="H1203" s="14" t="s">
        <v>7132</v>
      </c>
      <c r="I1203" s="14" t="s">
        <v>7132</v>
      </c>
      <c r="J1203" s="14" t="s">
        <v>425</v>
      </c>
      <c r="K1203" s="14"/>
      <c r="L1203" s="14" t="s">
        <v>425</v>
      </c>
      <c r="M1203" s="14" t="s">
        <v>60</v>
      </c>
      <c r="N1203" s="14" t="s">
        <v>26</v>
      </c>
      <c r="O1203" s="14" t="s">
        <v>60</v>
      </c>
      <c r="P1203" s="14"/>
      <c r="Q1203" s="14"/>
      <c r="R1203" s="14" t="s">
        <v>430</v>
      </c>
      <c r="S1203" s="14" t="s">
        <v>439</v>
      </c>
      <c r="T1203" s="35">
        <v>1800</v>
      </c>
      <c r="U1203" s="14" t="s">
        <v>4</v>
      </c>
      <c r="V1203" s="14">
        <v>74.75</v>
      </c>
      <c r="W1203" s="16">
        <f>+IF(datos_arg[[#This Row],[Moneda]]="ARS",datos_arg[[#This Row],[Monto]],datos_arg[[#This Row],[Monto]]*datos_arg[[#This Row],[TC]])</f>
        <v>1800</v>
      </c>
      <c r="X1203" s="16">
        <f>IFERROR(IF(datos_arg[[#This Row],[Moneda]]="USD",datos_arg[[#This Row],[Monto]],datos_arg[[#This Row],[Monto]]/datos_arg[[#This Row],[TC]]),0)</f>
        <v>24.08026755852843</v>
      </c>
      <c r="Y1203" s="14"/>
    </row>
    <row r="1204" spans="1:25" ht="15" customHeight="1" x14ac:dyDescent="0.25">
      <c r="A1204" s="14">
        <f t="shared" si="18"/>
        <v>1201</v>
      </c>
      <c r="B1204" s="1">
        <v>43871</v>
      </c>
      <c r="C1204" s="18">
        <f>+YEAR(datos_arg[[#This Row],[Fecha]])</f>
        <v>2020</v>
      </c>
      <c r="D1204" s="18">
        <f>+MONTH(datos_arg[[#This Row],[Fecha]])</f>
        <v>2</v>
      </c>
      <c r="E1204" s="14" t="s">
        <v>1015</v>
      </c>
      <c r="F1204" s="14" t="s">
        <v>403</v>
      </c>
      <c r="G1204" s="14" t="s">
        <v>5382</v>
      </c>
      <c r="H1204" s="14" t="s">
        <v>532</v>
      </c>
      <c r="I1204" s="14" t="s">
        <v>7132</v>
      </c>
      <c r="J1204" s="14" t="s">
        <v>425</v>
      </c>
      <c r="K1204" s="14" t="s">
        <v>421</v>
      </c>
      <c r="L1204" s="14" t="s">
        <v>421</v>
      </c>
      <c r="M1204" s="14" t="s">
        <v>838</v>
      </c>
      <c r="N1204" s="14" t="s">
        <v>58</v>
      </c>
      <c r="O1204" s="14" t="s">
        <v>1344</v>
      </c>
      <c r="P1204" s="14"/>
      <c r="Q1204" s="14"/>
      <c r="R1204" s="14" t="s">
        <v>5382</v>
      </c>
      <c r="S1204" s="14" t="s">
        <v>439</v>
      </c>
      <c r="T1204" s="35">
        <v>4320</v>
      </c>
      <c r="U1204" s="14" t="s">
        <v>4</v>
      </c>
      <c r="V1204" s="14">
        <v>74.75</v>
      </c>
      <c r="W1204" s="16">
        <f>+IF(datos_arg[[#This Row],[Moneda]]="ARS",datos_arg[[#This Row],[Monto]],datos_arg[[#This Row],[Monto]]*datos_arg[[#This Row],[TC]])</f>
        <v>4320</v>
      </c>
      <c r="X1204" s="16">
        <f>IFERROR(IF(datos_arg[[#This Row],[Moneda]]="USD",datos_arg[[#This Row],[Monto]],datos_arg[[#This Row],[Monto]]/datos_arg[[#This Row],[TC]]),0)</f>
        <v>57.792642140468224</v>
      </c>
      <c r="Y1204" s="14"/>
    </row>
    <row r="1205" spans="1:25" ht="15" customHeight="1" x14ac:dyDescent="0.25">
      <c r="A1205" s="14">
        <f t="shared" si="18"/>
        <v>1202</v>
      </c>
      <c r="B1205" s="1">
        <v>43871</v>
      </c>
      <c r="C1205" s="18">
        <f>+YEAR(datos_arg[[#This Row],[Fecha]])</f>
        <v>2020</v>
      </c>
      <c r="D1205" s="18">
        <f>+MONTH(datos_arg[[#This Row],[Fecha]])</f>
        <v>2</v>
      </c>
      <c r="E1205" s="14" t="s">
        <v>617</v>
      </c>
      <c r="F1205" s="14" t="s">
        <v>6651</v>
      </c>
      <c r="G1205" s="14"/>
      <c r="H1205" s="14" t="s">
        <v>532</v>
      </c>
      <c r="I1205" s="14" t="s">
        <v>7132</v>
      </c>
      <c r="J1205" s="14" t="s">
        <v>425</v>
      </c>
      <c r="K1205" s="14" t="s">
        <v>421</v>
      </c>
      <c r="L1205" s="14" t="s">
        <v>421</v>
      </c>
      <c r="M1205" s="14" t="s">
        <v>1345</v>
      </c>
      <c r="N1205" s="14" t="s">
        <v>58</v>
      </c>
      <c r="O1205" s="14" t="s">
        <v>531</v>
      </c>
      <c r="P1205" s="14"/>
      <c r="Q1205" s="14">
        <v>1</v>
      </c>
      <c r="R1205" s="14" t="s">
        <v>6651</v>
      </c>
      <c r="S1205" s="14" t="s">
        <v>439</v>
      </c>
      <c r="T1205" s="35">
        <v>250</v>
      </c>
      <c r="U1205" s="14" t="s">
        <v>4</v>
      </c>
      <c r="V1205" s="14">
        <v>74.75</v>
      </c>
      <c r="W1205" s="16">
        <f>+IF(datos_arg[[#This Row],[Moneda]]="ARS",datos_arg[[#This Row],[Monto]],datos_arg[[#This Row],[Monto]]*datos_arg[[#This Row],[TC]])</f>
        <v>250</v>
      </c>
      <c r="X1205" s="16">
        <f>IFERROR(IF(datos_arg[[#This Row],[Moneda]]="USD",datos_arg[[#This Row],[Monto]],datos_arg[[#This Row],[Monto]]/datos_arg[[#This Row],[TC]]),0)</f>
        <v>3.3444816053511706</v>
      </c>
      <c r="Y1205" s="14"/>
    </row>
    <row r="1206" spans="1:25" ht="15" customHeight="1" x14ac:dyDescent="0.25">
      <c r="A1206" s="14">
        <f t="shared" si="18"/>
        <v>1203</v>
      </c>
      <c r="B1206" s="1">
        <v>43871</v>
      </c>
      <c r="C1206" s="18">
        <f>+YEAR(datos_arg[[#This Row],[Fecha]])</f>
        <v>2020</v>
      </c>
      <c r="D1206" s="18">
        <f>+MONTH(datos_arg[[#This Row],[Fecha]])</f>
        <v>2</v>
      </c>
      <c r="E1206" s="14" t="s">
        <v>1015</v>
      </c>
      <c r="F1206" s="14" t="s">
        <v>403</v>
      </c>
      <c r="G1206" s="14" t="s">
        <v>5383</v>
      </c>
      <c r="H1206" s="14" t="s">
        <v>532</v>
      </c>
      <c r="I1206" s="14" t="s">
        <v>7132</v>
      </c>
      <c r="J1206" s="14" t="s">
        <v>425</v>
      </c>
      <c r="K1206" s="14" t="s">
        <v>421</v>
      </c>
      <c r="L1206" s="14" t="s">
        <v>425</v>
      </c>
      <c r="M1206" s="14" t="s">
        <v>158</v>
      </c>
      <c r="N1206" s="14" t="s">
        <v>58</v>
      </c>
      <c r="O1206" s="14" t="s">
        <v>531</v>
      </c>
      <c r="P1206" s="14" t="s">
        <v>5434</v>
      </c>
      <c r="Q1206" s="14"/>
      <c r="R1206" s="14" t="s">
        <v>5383</v>
      </c>
      <c r="S1206" s="14" t="s">
        <v>439</v>
      </c>
      <c r="T1206" s="35">
        <v>6901</v>
      </c>
      <c r="U1206" s="14" t="s">
        <v>4</v>
      </c>
      <c r="V1206" s="14">
        <v>74.75</v>
      </c>
      <c r="W1206" s="16">
        <f>+IF(datos_arg[[#This Row],[Moneda]]="ARS",datos_arg[[#This Row],[Monto]],datos_arg[[#This Row],[Monto]]*datos_arg[[#This Row],[TC]])</f>
        <v>6901</v>
      </c>
      <c r="X1206" s="16">
        <f>IFERROR(IF(datos_arg[[#This Row],[Moneda]]="USD",datos_arg[[#This Row],[Monto]],datos_arg[[#This Row],[Monto]]/datos_arg[[#This Row],[TC]]),0)</f>
        <v>92.321070234113719</v>
      </c>
      <c r="Y1206" s="14"/>
    </row>
    <row r="1207" spans="1:25" x14ac:dyDescent="0.25">
      <c r="A1207" s="14">
        <f t="shared" si="18"/>
        <v>1204</v>
      </c>
      <c r="B1207" s="1">
        <v>43871</v>
      </c>
      <c r="C1207" s="18">
        <f>+YEAR(datos_arg[[#This Row],[Fecha]])</f>
        <v>2020</v>
      </c>
      <c r="D1207" s="18">
        <f>+MONTH(datos_arg[[#This Row],[Fecha]])</f>
        <v>2</v>
      </c>
      <c r="E1207" s="14" t="s">
        <v>408</v>
      </c>
      <c r="F1207" s="14" t="s">
        <v>69</v>
      </c>
      <c r="G1207" s="14"/>
      <c r="H1207" s="14" t="s">
        <v>7132</v>
      </c>
      <c r="I1207" s="14" t="s">
        <v>7132</v>
      </c>
      <c r="J1207" s="14" t="s">
        <v>425</v>
      </c>
      <c r="K1207" s="14"/>
      <c r="L1207" s="14" t="s">
        <v>425</v>
      </c>
      <c r="M1207" s="14" t="s">
        <v>56</v>
      </c>
      <c r="N1207" s="14" t="s">
        <v>56</v>
      </c>
      <c r="O1207" s="14"/>
      <c r="P1207" s="14"/>
      <c r="Q1207" s="14"/>
      <c r="R1207" s="14" t="s">
        <v>439</v>
      </c>
      <c r="S1207" s="14" t="s">
        <v>440</v>
      </c>
      <c r="T1207" s="35">
        <v>1500</v>
      </c>
      <c r="U1207" s="14" t="s">
        <v>2</v>
      </c>
      <c r="V1207" s="14">
        <v>75</v>
      </c>
      <c r="W1207" s="16">
        <f>+IF(datos_arg[[#This Row],[Moneda]]="ARS",datos_arg[[#This Row],[Monto]],datos_arg[[#This Row],[Monto]]*datos_arg[[#This Row],[TC]])</f>
        <v>112500</v>
      </c>
      <c r="X1207" s="16">
        <f>IFERROR(IF(datos_arg[[#This Row],[Moneda]]="USD",datos_arg[[#This Row],[Monto]],datos_arg[[#This Row],[Monto]]/datos_arg[[#This Row],[TC]]),0)</f>
        <v>1500</v>
      </c>
      <c r="Y1207" s="14"/>
    </row>
    <row r="1208" spans="1:25" ht="15" customHeight="1" x14ac:dyDescent="0.25">
      <c r="A1208" s="14">
        <f t="shared" si="18"/>
        <v>1205</v>
      </c>
      <c r="B1208" s="1">
        <v>43871</v>
      </c>
      <c r="C1208" s="18">
        <f>+YEAR(datos_arg[[#This Row],[Fecha]])</f>
        <v>2020</v>
      </c>
      <c r="D1208" s="18">
        <f>+MONTH(datos_arg[[#This Row],[Fecha]])</f>
        <v>2</v>
      </c>
      <c r="E1208" s="14" t="s">
        <v>617</v>
      </c>
      <c r="F1208" s="14" t="s">
        <v>8101</v>
      </c>
      <c r="G1208" s="14"/>
      <c r="H1208" s="14" t="s">
        <v>8103</v>
      </c>
      <c r="I1208" s="14" t="s">
        <v>8104</v>
      </c>
      <c r="J1208" s="14" t="s">
        <v>422</v>
      </c>
      <c r="K1208" s="14" t="s">
        <v>422</v>
      </c>
      <c r="L1208" s="14" t="s">
        <v>422</v>
      </c>
      <c r="M1208" s="14" t="s">
        <v>1346</v>
      </c>
      <c r="N1208" s="14" t="s">
        <v>1133</v>
      </c>
      <c r="O1208" s="14" t="s">
        <v>1350</v>
      </c>
      <c r="P1208" s="14" t="s">
        <v>5435</v>
      </c>
      <c r="Q1208" s="14">
        <v>100</v>
      </c>
      <c r="R1208" s="14" t="s">
        <v>8101</v>
      </c>
      <c r="S1208" s="14" t="s">
        <v>439</v>
      </c>
      <c r="T1208" s="35">
        <v>3259.7245391163005</v>
      </c>
      <c r="U1208" s="14" t="s">
        <v>4</v>
      </c>
      <c r="V1208" s="14">
        <v>75</v>
      </c>
      <c r="W1208" s="16">
        <f>+IF(datos_arg[[#This Row],[Moneda]]="ARS",datos_arg[[#This Row],[Monto]],datos_arg[[#This Row],[Monto]]*datos_arg[[#This Row],[TC]])</f>
        <v>3259.7245391163005</v>
      </c>
      <c r="X1208" s="16">
        <f>IFERROR(IF(datos_arg[[#This Row],[Moneda]]="USD",datos_arg[[#This Row],[Monto]],datos_arg[[#This Row],[Monto]]/datos_arg[[#This Row],[TC]]),0)</f>
        <v>43.462993854884004</v>
      </c>
      <c r="Y1208" s="14"/>
    </row>
    <row r="1209" spans="1:25" ht="15" customHeight="1" x14ac:dyDescent="0.25">
      <c r="A1209" s="14">
        <f t="shared" si="18"/>
        <v>1206</v>
      </c>
      <c r="B1209" s="1">
        <v>43871</v>
      </c>
      <c r="C1209" s="18">
        <f>+YEAR(datos_arg[[#This Row],[Fecha]])</f>
        <v>2020</v>
      </c>
      <c r="D1209" s="18">
        <f>+MONTH(datos_arg[[#This Row],[Fecha]])</f>
        <v>2</v>
      </c>
      <c r="E1209" s="14" t="s">
        <v>617</v>
      </c>
      <c r="F1209" s="14" t="s">
        <v>8101</v>
      </c>
      <c r="G1209" s="14"/>
      <c r="H1209" s="14" t="s">
        <v>8103</v>
      </c>
      <c r="I1209" s="14" t="s">
        <v>8104</v>
      </c>
      <c r="J1209" s="14" t="s">
        <v>422</v>
      </c>
      <c r="K1209" s="14" t="s">
        <v>422</v>
      </c>
      <c r="L1209" s="14" t="s">
        <v>422</v>
      </c>
      <c r="M1209" s="14" t="s">
        <v>1346</v>
      </c>
      <c r="N1209" s="14" t="s">
        <v>1133</v>
      </c>
      <c r="O1209" s="14" t="s">
        <v>1350</v>
      </c>
      <c r="P1209" s="14" t="s">
        <v>5435</v>
      </c>
      <c r="Q1209" s="14">
        <v>50</v>
      </c>
      <c r="R1209" s="14" t="s">
        <v>8101</v>
      </c>
      <c r="S1209" s="14" t="s">
        <v>439</v>
      </c>
      <c r="T1209" s="35">
        <v>2567.0330745540869</v>
      </c>
      <c r="U1209" s="14" t="s">
        <v>4</v>
      </c>
      <c r="V1209" s="14">
        <v>75</v>
      </c>
      <c r="W1209" s="16">
        <f>+IF(datos_arg[[#This Row],[Moneda]]="ARS",datos_arg[[#This Row],[Monto]],datos_arg[[#This Row],[Monto]]*datos_arg[[#This Row],[TC]])</f>
        <v>2567.0330745540869</v>
      </c>
      <c r="X1209" s="16">
        <f>IFERROR(IF(datos_arg[[#This Row],[Moneda]]="USD",datos_arg[[#This Row],[Monto]],datos_arg[[#This Row],[Monto]]/datos_arg[[#This Row],[TC]]),0)</f>
        <v>34.22710766072116</v>
      </c>
      <c r="Y1209" s="14"/>
    </row>
    <row r="1210" spans="1:25" ht="15" customHeight="1" x14ac:dyDescent="0.25">
      <c r="A1210" s="14">
        <f t="shared" si="18"/>
        <v>1207</v>
      </c>
      <c r="B1210" s="1">
        <v>43871</v>
      </c>
      <c r="C1210" s="18">
        <f>+YEAR(datos_arg[[#This Row],[Fecha]])</f>
        <v>2020</v>
      </c>
      <c r="D1210" s="18">
        <f>+MONTH(datos_arg[[#This Row],[Fecha]])</f>
        <v>2</v>
      </c>
      <c r="E1210" s="14" t="s">
        <v>617</v>
      </c>
      <c r="F1210" s="14" t="s">
        <v>8101</v>
      </c>
      <c r="G1210" s="14"/>
      <c r="H1210" s="14" t="s">
        <v>8103</v>
      </c>
      <c r="I1210" s="14" t="s">
        <v>8104</v>
      </c>
      <c r="J1210" s="14" t="s">
        <v>422</v>
      </c>
      <c r="K1210" s="14" t="s">
        <v>422</v>
      </c>
      <c r="L1210" s="14" t="s">
        <v>422</v>
      </c>
      <c r="M1210" s="14" t="s">
        <v>1349</v>
      </c>
      <c r="N1210" s="14" t="s">
        <v>1133</v>
      </c>
      <c r="O1210" s="14" t="s">
        <v>1351</v>
      </c>
      <c r="P1210" s="14" t="s">
        <v>5435</v>
      </c>
      <c r="Q1210" s="14">
        <v>100</v>
      </c>
      <c r="R1210" s="14" t="s">
        <v>8101</v>
      </c>
      <c r="S1210" s="14" t="s">
        <v>439</v>
      </c>
      <c r="T1210" s="35">
        <v>3830.1763334616535</v>
      </c>
      <c r="U1210" s="14" t="s">
        <v>4</v>
      </c>
      <c r="V1210" s="14">
        <v>75</v>
      </c>
      <c r="W1210" s="16">
        <f>+IF(datos_arg[[#This Row],[Moneda]]="ARS",datos_arg[[#This Row],[Monto]],datos_arg[[#This Row],[Monto]]*datos_arg[[#This Row],[TC]])</f>
        <v>3830.1763334616535</v>
      </c>
      <c r="X1210" s="16">
        <f>IFERROR(IF(datos_arg[[#This Row],[Moneda]]="USD",datos_arg[[#This Row],[Monto]],datos_arg[[#This Row],[Monto]]/datos_arg[[#This Row],[TC]]),0)</f>
        <v>51.069017779488711</v>
      </c>
      <c r="Y1210" s="14"/>
    </row>
    <row r="1211" spans="1:25" ht="15" customHeight="1" x14ac:dyDescent="0.25">
      <c r="A1211" s="14">
        <f t="shared" si="18"/>
        <v>1208</v>
      </c>
      <c r="B1211" s="1">
        <v>43871</v>
      </c>
      <c r="C1211" s="18">
        <f>+YEAR(datos_arg[[#This Row],[Fecha]])</f>
        <v>2020</v>
      </c>
      <c r="D1211" s="18">
        <f>+MONTH(datos_arg[[#This Row],[Fecha]])</f>
        <v>2</v>
      </c>
      <c r="E1211" s="14" t="s">
        <v>617</v>
      </c>
      <c r="F1211" s="14" t="s">
        <v>6652</v>
      </c>
      <c r="G1211" s="14" t="s">
        <v>6672</v>
      </c>
      <c r="H1211" s="14" t="s">
        <v>1024</v>
      </c>
      <c r="I1211" s="14" t="s">
        <v>7132</v>
      </c>
      <c r="J1211" s="14" t="s">
        <v>425</v>
      </c>
      <c r="K1211" s="14" t="s">
        <v>422</v>
      </c>
      <c r="L1211" s="14" t="s">
        <v>422</v>
      </c>
      <c r="M1211" s="14" t="s">
        <v>1347</v>
      </c>
      <c r="N1211" s="14" t="s">
        <v>1133</v>
      </c>
      <c r="O1211" s="14" t="s">
        <v>1352</v>
      </c>
      <c r="P1211" s="14" t="s">
        <v>5435</v>
      </c>
      <c r="Q1211" s="14">
        <v>2</v>
      </c>
      <c r="R1211" s="14" t="s">
        <v>6672</v>
      </c>
      <c r="S1211" s="14" t="s">
        <v>439</v>
      </c>
      <c r="T1211" s="35">
        <v>6574.2717182086471</v>
      </c>
      <c r="U1211" s="14" t="s">
        <v>4</v>
      </c>
      <c r="V1211" s="14">
        <v>75</v>
      </c>
      <c r="W1211" s="16">
        <f>+IF(datos_arg[[#This Row],[Moneda]]="ARS",datos_arg[[#This Row],[Monto]],datos_arg[[#This Row],[Monto]]*datos_arg[[#This Row],[TC]])</f>
        <v>6574.2717182086471</v>
      </c>
      <c r="X1211" s="16">
        <f>IFERROR(IF(datos_arg[[#This Row],[Moneda]]="USD",datos_arg[[#This Row],[Monto]],datos_arg[[#This Row],[Monto]]/datos_arg[[#This Row],[TC]]),0)</f>
        <v>87.656956242781959</v>
      </c>
      <c r="Y1211" s="14"/>
    </row>
    <row r="1212" spans="1:25" ht="15" customHeight="1" x14ac:dyDescent="0.25">
      <c r="A1212" s="14">
        <f t="shared" si="18"/>
        <v>1209</v>
      </c>
      <c r="B1212" s="1">
        <v>43871</v>
      </c>
      <c r="C1212" s="18">
        <f>+YEAR(datos_arg[[#This Row],[Fecha]])</f>
        <v>2020</v>
      </c>
      <c r="D1212" s="18">
        <f>+MONTH(datos_arg[[#This Row],[Fecha]])</f>
        <v>2</v>
      </c>
      <c r="E1212" s="14" t="s">
        <v>617</v>
      </c>
      <c r="F1212" s="14" t="s">
        <v>8101</v>
      </c>
      <c r="G1212" s="14"/>
      <c r="H1212" s="14" t="s">
        <v>8103</v>
      </c>
      <c r="I1212" s="14" t="s">
        <v>8104</v>
      </c>
      <c r="J1212" s="14" t="s">
        <v>422</v>
      </c>
      <c r="K1212" s="14" t="s">
        <v>422</v>
      </c>
      <c r="L1212" s="14" t="s">
        <v>422</v>
      </c>
      <c r="M1212" s="14" t="s">
        <v>1346</v>
      </c>
      <c r="N1212" s="14" t="s">
        <v>1133</v>
      </c>
      <c r="O1212" s="14" t="s">
        <v>1350</v>
      </c>
      <c r="P1212" s="14" t="s">
        <v>5435</v>
      </c>
      <c r="Q1212" s="14">
        <v>25</v>
      </c>
      <c r="R1212" s="14" t="s">
        <v>8101</v>
      </c>
      <c r="S1212" s="14" t="s">
        <v>439</v>
      </c>
      <c r="T1212" s="35">
        <v>1089.0443346593095</v>
      </c>
      <c r="U1212" s="14" t="s">
        <v>4</v>
      </c>
      <c r="V1212" s="14">
        <v>75</v>
      </c>
      <c r="W1212" s="16">
        <f>+IF(datos_arg[[#This Row],[Moneda]]="ARS",datos_arg[[#This Row],[Monto]],datos_arg[[#This Row],[Monto]]*datos_arg[[#This Row],[TC]])</f>
        <v>1089.0443346593095</v>
      </c>
      <c r="X1212" s="16">
        <f>IFERROR(IF(datos_arg[[#This Row],[Moneda]]="USD",datos_arg[[#This Row],[Monto]],datos_arg[[#This Row],[Monto]]/datos_arg[[#This Row],[TC]]),0)</f>
        <v>14.520591128790793</v>
      </c>
      <c r="Y1212" s="14"/>
    </row>
    <row r="1213" spans="1:25" ht="15" customHeight="1" x14ac:dyDescent="0.25">
      <c r="A1213" s="14">
        <f t="shared" si="18"/>
        <v>1210</v>
      </c>
      <c r="B1213" s="1">
        <v>43871</v>
      </c>
      <c r="C1213" s="18">
        <f>+YEAR(datos_arg[[#This Row],[Fecha]])</f>
        <v>2020</v>
      </c>
      <c r="D1213" s="18">
        <f>+MONTH(datos_arg[[#This Row],[Fecha]])</f>
        <v>2</v>
      </c>
      <c r="E1213" s="14" t="s">
        <v>1016</v>
      </c>
      <c r="F1213" s="14" t="s">
        <v>405</v>
      </c>
      <c r="G1213" s="14"/>
      <c r="H1213" s="14" t="s">
        <v>433</v>
      </c>
      <c r="I1213" s="14" t="s">
        <v>955</v>
      </c>
      <c r="J1213" s="14" t="s">
        <v>425</v>
      </c>
      <c r="K1213" s="14"/>
      <c r="L1213" s="14" t="s">
        <v>425</v>
      </c>
      <c r="M1213" s="14" t="s">
        <v>433</v>
      </c>
      <c r="N1213" s="14" t="s">
        <v>297</v>
      </c>
      <c r="O1213" s="14" t="s">
        <v>2298</v>
      </c>
      <c r="P1213" s="14" t="s">
        <v>5436</v>
      </c>
      <c r="Q1213" s="14"/>
      <c r="R1213" s="14" t="s">
        <v>405</v>
      </c>
      <c r="S1213" s="14" t="s">
        <v>439</v>
      </c>
      <c r="T1213" s="35">
        <v>29000</v>
      </c>
      <c r="U1213" s="14" t="s">
        <v>4</v>
      </c>
      <c r="V1213" s="14">
        <v>75</v>
      </c>
      <c r="W1213" s="16">
        <f>+IF(datos_arg[[#This Row],[Moneda]]="ARS",datos_arg[[#This Row],[Monto]],datos_arg[[#This Row],[Monto]]*datos_arg[[#This Row],[TC]])</f>
        <v>29000</v>
      </c>
      <c r="X1213" s="16">
        <f>IFERROR(IF(datos_arg[[#This Row],[Moneda]]="USD",datos_arg[[#This Row],[Monto]],datos_arg[[#This Row],[Monto]]/datos_arg[[#This Row],[TC]]),0)</f>
        <v>386.66666666666669</v>
      </c>
      <c r="Y1213" s="14"/>
    </row>
    <row r="1214" spans="1:25" ht="15" customHeight="1" x14ac:dyDescent="0.25">
      <c r="A1214" s="14">
        <f t="shared" si="18"/>
        <v>1211</v>
      </c>
      <c r="B1214" s="1">
        <v>43871</v>
      </c>
      <c r="C1214" s="18">
        <f>+YEAR(datos_arg[[#This Row],[Fecha]])</f>
        <v>2020</v>
      </c>
      <c r="D1214" s="18">
        <f>+MONTH(datos_arg[[#This Row],[Fecha]])</f>
        <v>2</v>
      </c>
      <c r="E1214" s="14" t="s">
        <v>5358</v>
      </c>
      <c r="F1214" s="14" t="s">
        <v>969</v>
      </c>
      <c r="G1214" s="14"/>
      <c r="H1214" s="14" t="s">
        <v>1024</v>
      </c>
      <c r="I1214" s="14" t="s">
        <v>7132</v>
      </c>
      <c r="J1214" s="14" t="s">
        <v>425</v>
      </c>
      <c r="K1214" s="14" t="s">
        <v>422</v>
      </c>
      <c r="L1214" s="14" t="s">
        <v>425</v>
      </c>
      <c r="M1214" s="14" t="s">
        <v>1359</v>
      </c>
      <c r="N1214" s="14" t="s">
        <v>774</v>
      </c>
      <c r="O1214" s="14" t="s">
        <v>1360</v>
      </c>
      <c r="P1214" s="14" t="s">
        <v>5437</v>
      </c>
      <c r="Q1214" s="14">
        <v>1</v>
      </c>
      <c r="R1214" s="14" t="s">
        <v>969</v>
      </c>
      <c r="S1214" s="14" t="s">
        <v>439</v>
      </c>
      <c r="T1214" s="35">
        <v>479.78</v>
      </c>
      <c r="U1214" s="14" t="s">
        <v>4</v>
      </c>
      <c r="V1214" s="14">
        <v>75</v>
      </c>
      <c r="W1214" s="16">
        <f>+IF(datos_arg[[#This Row],[Moneda]]="ARS",datos_arg[[#This Row],[Monto]],datos_arg[[#This Row],[Monto]]*datos_arg[[#This Row],[TC]])</f>
        <v>479.78</v>
      </c>
      <c r="X1214" s="16">
        <f>IFERROR(IF(datos_arg[[#This Row],[Moneda]]="USD",datos_arg[[#This Row],[Monto]],datos_arg[[#This Row],[Monto]]/datos_arg[[#This Row],[TC]]),0)</f>
        <v>6.3970666666666665</v>
      </c>
      <c r="Y1214" s="14"/>
    </row>
    <row r="1215" spans="1:25" ht="15" customHeight="1" x14ac:dyDescent="0.25">
      <c r="A1215" s="14">
        <f t="shared" si="18"/>
        <v>1212</v>
      </c>
      <c r="B1215" s="1">
        <v>43871</v>
      </c>
      <c r="C1215" s="18">
        <f>+YEAR(datos_arg[[#This Row],[Fecha]])</f>
        <v>2020</v>
      </c>
      <c r="D1215" s="18">
        <f>+MONTH(datos_arg[[#This Row],[Fecha]])</f>
        <v>2</v>
      </c>
      <c r="E1215" s="14" t="s">
        <v>1015</v>
      </c>
      <c r="F1215" s="14" t="s">
        <v>403</v>
      </c>
      <c r="G1215" s="14" t="s">
        <v>970</v>
      </c>
      <c r="H1215" s="14" t="s">
        <v>7132</v>
      </c>
      <c r="I1215" s="14" t="s">
        <v>7132</v>
      </c>
      <c r="J1215" s="14" t="s">
        <v>425</v>
      </c>
      <c r="K1215" s="14"/>
      <c r="L1215" s="14" t="s">
        <v>425</v>
      </c>
      <c r="M1215" s="14" t="s">
        <v>653</v>
      </c>
      <c r="N1215" s="14" t="s">
        <v>1361</v>
      </c>
      <c r="O1215" s="14" t="s">
        <v>1362</v>
      </c>
      <c r="P1215" s="14" t="s">
        <v>5438</v>
      </c>
      <c r="Q1215" s="14"/>
      <c r="R1215" s="14" t="s">
        <v>970</v>
      </c>
      <c r="S1215" s="14" t="s">
        <v>439</v>
      </c>
      <c r="T1215" s="35">
        <v>180</v>
      </c>
      <c r="U1215" s="14" t="s">
        <v>4</v>
      </c>
      <c r="V1215" s="14">
        <v>75</v>
      </c>
      <c r="W1215" s="16">
        <f>+IF(datos_arg[[#This Row],[Moneda]]="ARS",datos_arg[[#This Row],[Monto]],datos_arg[[#This Row],[Monto]]*datos_arg[[#This Row],[TC]])</f>
        <v>180</v>
      </c>
      <c r="X1215" s="16">
        <f>IFERROR(IF(datos_arg[[#This Row],[Moneda]]="USD",datos_arg[[#This Row],[Monto]],datos_arg[[#This Row],[Monto]]/datos_arg[[#This Row],[TC]]),0)</f>
        <v>2.4</v>
      </c>
      <c r="Y1215" s="14"/>
    </row>
    <row r="1216" spans="1:25" ht="15" customHeight="1" x14ac:dyDescent="0.25">
      <c r="A1216" s="14">
        <f t="shared" si="18"/>
        <v>1213</v>
      </c>
      <c r="B1216" s="1">
        <v>43871</v>
      </c>
      <c r="C1216" s="18">
        <f>+YEAR(datos_arg[[#This Row],[Fecha]])</f>
        <v>2020</v>
      </c>
      <c r="D1216" s="18">
        <f>+MONTH(datos_arg[[#This Row],[Fecha]])</f>
        <v>2</v>
      </c>
      <c r="E1216" s="14" t="s">
        <v>1015</v>
      </c>
      <c r="F1216" s="14" t="s">
        <v>403</v>
      </c>
      <c r="G1216" s="14" t="s">
        <v>970</v>
      </c>
      <c r="H1216" s="14" t="s">
        <v>7132</v>
      </c>
      <c r="I1216" s="14" t="s">
        <v>7132</v>
      </c>
      <c r="J1216" s="14" t="s">
        <v>425</v>
      </c>
      <c r="K1216" s="14"/>
      <c r="L1216" s="14" t="s">
        <v>425</v>
      </c>
      <c r="M1216" s="14" t="s">
        <v>433</v>
      </c>
      <c r="N1216" s="14" t="s">
        <v>310</v>
      </c>
      <c r="O1216" s="14" t="s">
        <v>1363</v>
      </c>
      <c r="P1216" s="14" t="s">
        <v>5439</v>
      </c>
      <c r="Q1216" s="14"/>
      <c r="R1216" s="14" t="s">
        <v>970</v>
      </c>
      <c r="S1216" s="14" t="s">
        <v>439</v>
      </c>
      <c r="T1216" s="35">
        <v>377</v>
      </c>
      <c r="U1216" s="14" t="s">
        <v>4</v>
      </c>
      <c r="V1216" s="14">
        <v>75</v>
      </c>
      <c r="W1216" s="16">
        <f>+IF(datos_arg[[#This Row],[Moneda]]="ARS",datos_arg[[#This Row],[Monto]],datos_arg[[#This Row],[Monto]]*datos_arg[[#This Row],[TC]])</f>
        <v>377</v>
      </c>
      <c r="X1216" s="16">
        <f>IFERROR(IF(datos_arg[[#This Row],[Moneda]]="USD",datos_arg[[#This Row],[Monto]],datos_arg[[#This Row],[Monto]]/datos_arg[[#This Row],[TC]]),0)</f>
        <v>5.0266666666666664</v>
      </c>
      <c r="Y1216" s="14"/>
    </row>
    <row r="1217" spans="1:25" ht="15" customHeight="1" x14ac:dyDescent="0.25">
      <c r="A1217" s="14">
        <f t="shared" si="18"/>
        <v>1214</v>
      </c>
      <c r="B1217" s="1">
        <v>43871</v>
      </c>
      <c r="C1217" s="18">
        <f>+YEAR(datos_arg[[#This Row],[Fecha]])</f>
        <v>2020</v>
      </c>
      <c r="D1217" s="18">
        <f>+MONTH(datos_arg[[#This Row],[Fecha]])</f>
        <v>2</v>
      </c>
      <c r="E1217" s="14" t="s">
        <v>449</v>
      </c>
      <c r="F1217" s="14" t="s">
        <v>523</v>
      </c>
      <c r="G1217" s="14"/>
      <c r="H1217" s="14" t="s">
        <v>7132</v>
      </c>
      <c r="I1217" s="14" t="s">
        <v>7132</v>
      </c>
      <c r="J1217" s="14" t="s">
        <v>425</v>
      </c>
      <c r="K1217" s="14"/>
      <c r="L1217" s="14" t="s">
        <v>425</v>
      </c>
      <c r="M1217" s="14" t="s">
        <v>524</v>
      </c>
      <c r="N1217" s="14" t="s">
        <v>524</v>
      </c>
      <c r="O1217" s="14" t="s">
        <v>1364</v>
      </c>
      <c r="P1217" s="14"/>
      <c r="Q1217" s="14"/>
      <c r="R1217" s="14" t="s">
        <v>523</v>
      </c>
      <c r="S1217" s="14" t="s">
        <v>439</v>
      </c>
      <c r="T1217" s="35">
        <v>6500</v>
      </c>
      <c r="U1217" s="14" t="s">
        <v>4</v>
      </c>
      <c r="V1217" s="14">
        <v>75</v>
      </c>
      <c r="W1217" s="16">
        <f>+IF(datos_arg[[#This Row],[Moneda]]="ARS",datos_arg[[#This Row],[Monto]],datos_arg[[#This Row],[Monto]]*datos_arg[[#This Row],[TC]])</f>
        <v>6500</v>
      </c>
      <c r="X1217" s="16">
        <f>IFERROR(IF(datos_arg[[#This Row],[Moneda]]="USD",datos_arg[[#This Row],[Monto]],datos_arg[[#This Row],[Monto]]/datos_arg[[#This Row],[TC]]),0)</f>
        <v>86.666666666666671</v>
      </c>
      <c r="Y1217" s="14"/>
    </row>
    <row r="1218" spans="1:25" ht="15" customHeight="1" x14ac:dyDescent="0.25">
      <c r="A1218" s="14">
        <f t="shared" si="18"/>
        <v>1215</v>
      </c>
      <c r="B1218" s="1">
        <v>43871</v>
      </c>
      <c r="C1218" s="18">
        <f>+YEAR(datos_arg[[#This Row],[Fecha]])</f>
        <v>2020</v>
      </c>
      <c r="D1218" s="18">
        <f>+MONTH(datos_arg[[#This Row],[Fecha]])</f>
        <v>2</v>
      </c>
      <c r="E1218" s="14" t="s">
        <v>1015</v>
      </c>
      <c r="F1218" s="14" t="s">
        <v>403</v>
      </c>
      <c r="G1218" s="14" t="s">
        <v>970</v>
      </c>
      <c r="H1218" s="14" t="s">
        <v>7132</v>
      </c>
      <c r="I1218" s="14" t="s">
        <v>7132</v>
      </c>
      <c r="J1218" s="14" t="s">
        <v>425</v>
      </c>
      <c r="K1218" s="14"/>
      <c r="L1218" s="14" t="s">
        <v>425</v>
      </c>
      <c r="M1218" s="14" t="s">
        <v>515</v>
      </c>
      <c r="N1218" s="14" t="s">
        <v>43</v>
      </c>
      <c r="O1218" s="14" t="s">
        <v>1365</v>
      </c>
      <c r="P1218" s="14" t="s">
        <v>5440</v>
      </c>
      <c r="Q1218" s="14"/>
      <c r="R1218" s="14" t="s">
        <v>970</v>
      </c>
      <c r="S1218" s="14" t="s">
        <v>439</v>
      </c>
      <c r="T1218" s="35">
        <v>3434.69</v>
      </c>
      <c r="U1218" s="14" t="s">
        <v>4</v>
      </c>
      <c r="V1218" s="14">
        <v>75</v>
      </c>
      <c r="W1218" s="16">
        <f>+IF(datos_arg[[#This Row],[Moneda]]="ARS",datos_arg[[#This Row],[Monto]],datos_arg[[#This Row],[Monto]]*datos_arg[[#This Row],[TC]])</f>
        <v>3434.69</v>
      </c>
      <c r="X1218" s="16">
        <f>IFERROR(IF(datos_arg[[#This Row],[Moneda]]="USD",datos_arg[[#This Row],[Monto]],datos_arg[[#This Row],[Monto]]/datos_arg[[#This Row],[TC]]),0)</f>
        <v>45.795866666666669</v>
      </c>
      <c r="Y1218" s="14"/>
    </row>
    <row r="1219" spans="1:25" ht="15" customHeight="1" x14ac:dyDescent="0.25">
      <c r="A1219" s="14">
        <f t="shared" si="18"/>
        <v>1216</v>
      </c>
      <c r="B1219" s="1">
        <v>43871</v>
      </c>
      <c r="C1219" s="18">
        <f>+YEAR(datos_arg[[#This Row],[Fecha]])</f>
        <v>2020</v>
      </c>
      <c r="D1219" s="18">
        <f>+MONTH(datos_arg[[#This Row],[Fecha]])</f>
        <v>2</v>
      </c>
      <c r="E1219" s="14" t="s">
        <v>5358</v>
      </c>
      <c r="F1219" s="14" t="s">
        <v>85</v>
      </c>
      <c r="G1219" s="14"/>
      <c r="H1219" s="14" t="s">
        <v>7132</v>
      </c>
      <c r="I1219" s="14" t="s">
        <v>7132</v>
      </c>
      <c r="J1219" s="14" t="s">
        <v>425</v>
      </c>
      <c r="K1219" s="14"/>
      <c r="L1219" s="14" t="s">
        <v>425</v>
      </c>
      <c r="M1219" s="14" t="s">
        <v>1366</v>
      </c>
      <c r="N1219" s="14" t="s">
        <v>1210</v>
      </c>
      <c r="O1219" s="14" t="s">
        <v>1367</v>
      </c>
      <c r="P1219" s="14" t="s">
        <v>5441</v>
      </c>
      <c r="Q1219" s="14">
        <v>1</v>
      </c>
      <c r="R1219" s="14" t="s">
        <v>85</v>
      </c>
      <c r="S1219" s="14" t="s">
        <v>439</v>
      </c>
      <c r="T1219" s="35">
        <v>1353.24</v>
      </c>
      <c r="U1219" s="14" t="s">
        <v>4</v>
      </c>
      <c r="V1219" s="14">
        <v>75</v>
      </c>
      <c r="W1219" s="16">
        <f>+IF(datos_arg[[#This Row],[Moneda]]="ARS",datos_arg[[#This Row],[Monto]],datos_arg[[#This Row],[Monto]]*datos_arg[[#This Row],[TC]])</f>
        <v>1353.24</v>
      </c>
      <c r="X1219" s="16">
        <f>IFERROR(IF(datos_arg[[#This Row],[Moneda]]="USD",datos_arg[[#This Row],[Monto]],datos_arg[[#This Row],[Monto]]/datos_arg[[#This Row],[TC]]),0)</f>
        <v>18.043199999999999</v>
      </c>
      <c r="Y1219" s="14"/>
    </row>
    <row r="1220" spans="1:25" ht="15" customHeight="1" x14ac:dyDescent="0.25">
      <c r="A1220" s="14">
        <f t="shared" si="18"/>
        <v>1217</v>
      </c>
      <c r="B1220" s="1">
        <v>43871</v>
      </c>
      <c r="C1220" s="18">
        <f>+YEAR(datos_arg[[#This Row],[Fecha]])</f>
        <v>2020</v>
      </c>
      <c r="D1220" s="18">
        <f>+MONTH(datos_arg[[#This Row],[Fecha]])</f>
        <v>2</v>
      </c>
      <c r="E1220" s="14" t="s">
        <v>617</v>
      </c>
      <c r="F1220" s="14" t="s">
        <v>6651</v>
      </c>
      <c r="G1220" s="14"/>
      <c r="H1220" s="14" t="s">
        <v>532</v>
      </c>
      <c r="I1220" s="14" t="s">
        <v>7132</v>
      </c>
      <c r="J1220" s="14" t="s">
        <v>425</v>
      </c>
      <c r="K1220" s="14"/>
      <c r="L1220" s="14" t="s">
        <v>425</v>
      </c>
      <c r="M1220" s="14" t="s">
        <v>769</v>
      </c>
      <c r="N1220" s="14" t="s">
        <v>1368</v>
      </c>
      <c r="O1220" s="14" t="s">
        <v>1369</v>
      </c>
      <c r="P1220" s="14" t="s">
        <v>5442</v>
      </c>
      <c r="Q1220" s="14">
        <v>1</v>
      </c>
      <c r="R1220" s="14" t="s">
        <v>6651</v>
      </c>
      <c r="S1220" s="14" t="s">
        <v>439</v>
      </c>
      <c r="T1220" s="35">
        <v>22569</v>
      </c>
      <c r="U1220" s="14" t="s">
        <v>4</v>
      </c>
      <c r="V1220" s="14">
        <v>75</v>
      </c>
      <c r="W1220" s="16">
        <f>+IF(datos_arg[[#This Row],[Moneda]]="ARS",datos_arg[[#This Row],[Monto]],datos_arg[[#This Row],[Monto]]*datos_arg[[#This Row],[TC]])</f>
        <v>22569</v>
      </c>
      <c r="X1220" s="16">
        <f>IFERROR(IF(datos_arg[[#This Row],[Moneda]]="USD",datos_arg[[#This Row],[Monto]],datos_arg[[#This Row],[Monto]]/datos_arg[[#This Row],[TC]]),0)</f>
        <v>300.92</v>
      </c>
      <c r="Y1220" s="14"/>
    </row>
    <row r="1221" spans="1:25" ht="15" customHeight="1" x14ac:dyDescent="0.25">
      <c r="A1221" s="14">
        <f t="shared" si="18"/>
        <v>1218</v>
      </c>
      <c r="B1221" s="1">
        <v>43871</v>
      </c>
      <c r="C1221" s="18">
        <f>+YEAR(datos_arg[[#This Row],[Fecha]])</f>
        <v>2020</v>
      </c>
      <c r="D1221" s="18">
        <f>+MONTH(datos_arg[[#This Row],[Fecha]])</f>
        <v>2</v>
      </c>
      <c r="E1221" s="14" t="s">
        <v>1015</v>
      </c>
      <c r="F1221" s="14" t="s">
        <v>403</v>
      </c>
      <c r="G1221" s="14" t="s">
        <v>5383</v>
      </c>
      <c r="H1221" s="14" t="s">
        <v>6646</v>
      </c>
      <c r="I1221" s="14" t="s">
        <v>7132</v>
      </c>
      <c r="J1221" s="14" t="s">
        <v>425</v>
      </c>
      <c r="K1221" s="14"/>
      <c r="L1221" s="14" t="s">
        <v>425</v>
      </c>
      <c r="M1221" s="14" t="s">
        <v>1370</v>
      </c>
      <c r="N1221" s="14" t="s">
        <v>1371</v>
      </c>
      <c r="O1221" s="14" t="s">
        <v>1372</v>
      </c>
      <c r="P1221" s="14" t="s">
        <v>5443</v>
      </c>
      <c r="Q1221" s="14"/>
      <c r="R1221" s="14" t="s">
        <v>5383</v>
      </c>
      <c r="S1221" s="14" t="s">
        <v>439</v>
      </c>
      <c r="T1221" s="35">
        <v>810</v>
      </c>
      <c r="U1221" s="14" t="s">
        <v>4</v>
      </c>
      <c r="V1221" s="14">
        <v>75</v>
      </c>
      <c r="W1221" s="16">
        <f>+IF(datos_arg[[#This Row],[Moneda]]="ARS",datos_arg[[#This Row],[Monto]],datos_arg[[#This Row],[Monto]]*datos_arg[[#This Row],[TC]])</f>
        <v>810</v>
      </c>
      <c r="X1221" s="16">
        <f>IFERROR(IF(datos_arg[[#This Row],[Moneda]]="USD",datos_arg[[#This Row],[Monto]],datos_arg[[#This Row],[Monto]]/datos_arg[[#This Row],[TC]]),0)</f>
        <v>10.8</v>
      </c>
      <c r="Y1221" s="14"/>
    </row>
    <row r="1222" spans="1:25" ht="15" customHeight="1" x14ac:dyDescent="0.25">
      <c r="A1222" s="14">
        <f t="shared" ref="A1222:A1285" si="19">+A1221+1</f>
        <v>1219</v>
      </c>
      <c r="B1222" s="1">
        <v>43872</v>
      </c>
      <c r="C1222" s="18">
        <f>+YEAR(datos_arg[[#This Row],[Fecha]])</f>
        <v>2020</v>
      </c>
      <c r="D1222" s="18">
        <f>+MONTH(datos_arg[[#This Row],[Fecha]])</f>
        <v>2</v>
      </c>
      <c r="E1222" s="14" t="s">
        <v>5358</v>
      </c>
      <c r="F1222" s="14" t="s">
        <v>85</v>
      </c>
      <c r="G1222" s="14"/>
      <c r="H1222" s="14" t="s">
        <v>6646</v>
      </c>
      <c r="I1222" s="14" t="s">
        <v>7132</v>
      </c>
      <c r="J1222" s="14" t="s">
        <v>425</v>
      </c>
      <c r="K1222" s="14" t="s">
        <v>421</v>
      </c>
      <c r="L1222" s="14" t="s">
        <v>425</v>
      </c>
      <c r="M1222" s="14" t="s">
        <v>1373</v>
      </c>
      <c r="N1222" s="14" t="s">
        <v>524</v>
      </c>
      <c r="O1222" s="14" t="s">
        <v>1374</v>
      </c>
      <c r="P1222" s="14" t="s">
        <v>5444</v>
      </c>
      <c r="Q1222" s="14">
        <v>1</v>
      </c>
      <c r="R1222" s="14" t="s">
        <v>85</v>
      </c>
      <c r="S1222" s="14" t="s">
        <v>439</v>
      </c>
      <c r="T1222" s="35">
        <v>1235.49</v>
      </c>
      <c r="U1222" s="14" t="s">
        <v>4</v>
      </c>
      <c r="V1222" s="14">
        <v>75</v>
      </c>
      <c r="W1222" s="16">
        <f>+IF(datos_arg[[#This Row],[Moneda]]="ARS",datos_arg[[#This Row],[Monto]],datos_arg[[#This Row],[Monto]]*datos_arg[[#This Row],[TC]])</f>
        <v>1235.49</v>
      </c>
      <c r="X1222" s="16">
        <f>IFERROR(IF(datos_arg[[#This Row],[Moneda]]="USD",datos_arg[[#This Row],[Monto]],datos_arg[[#This Row],[Monto]]/datos_arg[[#This Row],[TC]]),0)</f>
        <v>16.473199999999999</v>
      </c>
      <c r="Y1222" s="14"/>
    </row>
    <row r="1223" spans="1:25" ht="15" customHeight="1" x14ac:dyDescent="0.25">
      <c r="A1223" s="14">
        <f t="shared" si="19"/>
        <v>1220</v>
      </c>
      <c r="B1223" s="1">
        <v>43872</v>
      </c>
      <c r="C1223" s="18">
        <f>+YEAR(datos_arg[[#This Row],[Fecha]])</f>
        <v>2020</v>
      </c>
      <c r="D1223" s="18">
        <f>+MONTH(datos_arg[[#This Row],[Fecha]])</f>
        <v>2</v>
      </c>
      <c r="E1223" s="14" t="s">
        <v>5358</v>
      </c>
      <c r="F1223" s="14" t="s">
        <v>85</v>
      </c>
      <c r="G1223" s="14"/>
      <c r="H1223" s="14" t="s">
        <v>6646</v>
      </c>
      <c r="I1223" s="14" t="s">
        <v>7132</v>
      </c>
      <c r="J1223" s="14" t="s">
        <v>425</v>
      </c>
      <c r="K1223" s="14" t="s">
        <v>421</v>
      </c>
      <c r="L1223" s="14" t="s">
        <v>425</v>
      </c>
      <c r="M1223" s="14" t="s">
        <v>1375</v>
      </c>
      <c r="N1223" s="14" t="s">
        <v>1376</v>
      </c>
      <c r="O1223" s="14" t="s">
        <v>1377</v>
      </c>
      <c r="P1223" s="14" t="s">
        <v>5444</v>
      </c>
      <c r="Q1223" s="14">
        <v>2</v>
      </c>
      <c r="R1223" s="14" t="s">
        <v>85</v>
      </c>
      <c r="S1223" s="14" t="s">
        <v>439</v>
      </c>
      <c r="T1223" s="35">
        <v>1226.49</v>
      </c>
      <c r="U1223" s="14" t="s">
        <v>4</v>
      </c>
      <c r="V1223" s="14">
        <v>75</v>
      </c>
      <c r="W1223" s="16">
        <f>+IF(datos_arg[[#This Row],[Moneda]]="ARS",datos_arg[[#This Row],[Monto]],datos_arg[[#This Row],[Monto]]*datos_arg[[#This Row],[TC]])</f>
        <v>1226.49</v>
      </c>
      <c r="X1223" s="16">
        <f>IFERROR(IF(datos_arg[[#This Row],[Moneda]]="USD",datos_arg[[#This Row],[Monto]],datos_arg[[#This Row],[Monto]]/datos_arg[[#This Row],[TC]]),0)</f>
        <v>16.353200000000001</v>
      </c>
      <c r="Y1223" s="14"/>
    </row>
    <row r="1224" spans="1:25" ht="15" customHeight="1" x14ac:dyDescent="0.25">
      <c r="A1224" s="14">
        <f t="shared" si="19"/>
        <v>1221</v>
      </c>
      <c r="B1224" s="1">
        <v>43872</v>
      </c>
      <c r="C1224" s="18">
        <f>+YEAR(datos_arg[[#This Row],[Fecha]])</f>
        <v>2020</v>
      </c>
      <c r="D1224" s="18">
        <f>+MONTH(datos_arg[[#This Row],[Fecha]])</f>
        <v>2</v>
      </c>
      <c r="E1224" s="14" t="s">
        <v>1015</v>
      </c>
      <c r="F1224" s="14" t="s">
        <v>403</v>
      </c>
      <c r="G1224" s="14" t="s">
        <v>5383</v>
      </c>
      <c r="H1224" s="14" t="s">
        <v>6646</v>
      </c>
      <c r="I1224" s="14" t="s">
        <v>7132</v>
      </c>
      <c r="J1224" s="14" t="s">
        <v>425</v>
      </c>
      <c r="K1224" s="14" t="s">
        <v>421</v>
      </c>
      <c r="L1224" s="14" t="s">
        <v>425</v>
      </c>
      <c r="M1224" s="14" t="s">
        <v>1378</v>
      </c>
      <c r="N1224" s="14" t="s">
        <v>1379</v>
      </c>
      <c r="O1224" s="14" t="s">
        <v>1380</v>
      </c>
      <c r="P1224" s="14" t="s">
        <v>5444</v>
      </c>
      <c r="Q1224" s="14">
        <v>50</v>
      </c>
      <c r="R1224" s="14" t="s">
        <v>5383</v>
      </c>
      <c r="S1224" s="14" t="s">
        <v>439</v>
      </c>
      <c r="T1224" s="35">
        <v>133.54</v>
      </c>
      <c r="U1224" s="14" t="s">
        <v>4</v>
      </c>
      <c r="V1224" s="14">
        <v>75</v>
      </c>
      <c r="W1224" s="16">
        <f>+IF(datos_arg[[#This Row],[Moneda]]="ARS",datos_arg[[#This Row],[Monto]],datos_arg[[#This Row],[Monto]]*datos_arg[[#This Row],[TC]])</f>
        <v>133.54</v>
      </c>
      <c r="X1224" s="16">
        <f>IFERROR(IF(datos_arg[[#This Row],[Moneda]]="USD",datos_arg[[#This Row],[Monto]],datos_arg[[#This Row],[Monto]]/datos_arg[[#This Row],[TC]]),0)</f>
        <v>1.7805333333333333</v>
      </c>
      <c r="Y1224" s="14"/>
    </row>
    <row r="1225" spans="1:25" ht="15" customHeight="1" x14ac:dyDescent="0.25">
      <c r="A1225" s="14">
        <f t="shared" si="19"/>
        <v>1222</v>
      </c>
      <c r="B1225" s="1">
        <v>43872</v>
      </c>
      <c r="C1225" s="18">
        <f>+YEAR(datos_arg[[#This Row],[Fecha]])</f>
        <v>2020</v>
      </c>
      <c r="D1225" s="18">
        <f>+MONTH(datos_arg[[#This Row],[Fecha]])</f>
        <v>2</v>
      </c>
      <c r="E1225" s="14" t="s">
        <v>5358</v>
      </c>
      <c r="F1225" s="14" t="s">
        <v>85</v>
      </c>
      <c r="G1225" s="14"/>
      <c r="H1225" s="14" t="s">
        <v>6646</v>
      </c>
      <c r="I1225" s="14" t="s">
        <v>7132</v>
      </c>
      <c r="J1225" s="14" t="s">
        <v>425</v>
      </c>
      <c r="K1225" s="14" t="s">
        <v>421</v>
      </c>
      <c r="L1225" s="14" t="s">
        <v>425</v>
      </c>
      <c r="M1225" s="14" t="s">
        <v>1381</v>
      </c>
      <c r="N1225" s="14" t="s">
        <v>1382</v>
      </c>
      <c r="O1225" s="14" t="s">
        <v>1383</v>
      </c>
      <c r="P1225" s="14" t="s">
        <v>5444</v>
      </c>
      <c r="Q1225" s="14">
        <v>6</v>
      </c>
      <c r="R1225" s="14" t="s">
        <v>85</v>
      </c>
      <c r="S1225" s="14" t="s">
        <v>439</v>
      </c>
      <c r="T1225" s="35">
        <v>953.99</v>
      </c>
      <c r="U1225" s="14" t="s">
        <v>4</v>
      </c>
      <c r="V1225" s="14">
        <v>75</v>
      </c>
      <c r="W1225" s="16">
        <f>+IF(datos_arg[[#This Row],[Moneda]]="ARS",datos_arg[[#This Row],[Monto]],datos_arg[[#This Row],[Monto]]*datos_arg[[#This Row],[TC]])</f>
        <v>953.99</v>
      </c>
      <c r="X1225" s="16">
        <f>IFERROR(IF(datos_arg[[#This Row],[Moneda]]="USD",datos_arg[[#This Row],[Monto]],datos_arg[[#This Row],[Monto]]/datos_arg[[#This Row],[TC]]),0)</f>
        <v>12.719866666666666</v>
      </c>
      <c r="Y1225" s="14"/>
    </row>
    <row r="1226" spans="1:25" ht="15" customHeight="1" x14ac:dyDescent="0.25">
      <c r="A1226" s="14">
        <f t="shared" si="19"/>
        <v>1223</v>
      </c>
      <c r="B1226" s="1">
        <v>43872</v>
      </c>
      <c r="C1226" s="18">
        <f>+YEAR(datos_arg[[#This Row],[Fecha]])</f>
        <v>2020</v>
      </c>
      <c r="D1226" s="18">
        <f>+MONTH(datos_arg[[#This Row],[Fecha]])</f>
        <v>2</v>
      </c>
      <c r="E1226" s="14" t="s">
        <v>1015</v>
      </c>
      <c r="F1226" s="14" t="s">
        <v>403</v>
      </c>
      <c r="G1226" s="14" t="s">
        <v>5383</v>
      </c>
      <c r="H1226" s="14" t="s">
        <v>6646</v>
      </c>
      <c r="I1226" s="14" t="s">
        <v>7132</v>
      </c>
      <c r="J1226" s="14" t="s">
        <v>425</v>
      </c>
      <c r="K1226" s="14" t="s">
        <v>421</v>
      </c>
      <c r="L1226" s="14" t="s">
        <v>425</v>
      </c>
      <c r="M1226" s="14" t="s">
        <v>815</v>
      </c>
      <c r="N1226" s="14" t="s">
        <v>260</v>
      </c>
      <c r="O1226" s="14" t="s">
        <v>1387</v>
      </c>
      <c r="P1226" s="14" t="s">
        <v>5444</v>
      </c>
      <c r="Q1226" s="14">
        <v>1</v>
      </c>
      <c r="R1226" s="14" t="s">
        <v>5383</v>
      </c>
      <c r="S1226" s="14" t="s">
        <v>439</v>
      </c>
      <c r="T1226" s="35">
        <v>2423.6999999999998</v>
      </c>
      <c r="U1226" s="14" t="s">
        <v>4</v>
      </c>
      <c r="V1226" s="14">
        <v>75</v>
      </c>
      <c r="W1226" s="16">
        <f>+IF(datos_arg[[#This Row],[Moneda]]="ARS",datos_arg[[#This Row],[Monto]],datos_arg[[#This Row],[Monto]]*datos_arg[[#This Row],[TC]])</f>
        <v>2423.6999999999998</v>
      </c>
      <c r="X1226" s="16">
        <f>IFERROR(IF(datos_arg[[#This Row],[Moneda]]="USD",datos_arg[[#This Row],[Monto]],datos_arg[[#This Row],[Monto]]/datos_arg[[#This Row],[TC]]),0)</f>
        <v>32.315999999999995</v>
      </c>
      <c r="Y1226" s="14"/>
    </row>
    <row r="1227" spans="1:25" ht="15" customHeight="1" x14ac:dyDescent="0.25">
      <c r="A1227" s="14">
        <f t="shared" si="19"/>
        <v>1224</v>
      </c>
      <c r="B1227" s="1">
        <v>43872</v>
      </c>
      <c r="C1227" s="18">
        <f>+YEAR(datos_arg[[#This Row],[Fecha]])</f>
        <v>2020</v>
      </c>
      <c r="D1227" s="18">
        <f>+MONTH(datos_arg[[#This Row],[Fecha]])</f>
        <v>2</v>
      </c>
      <c r="E1227" s="14" t="s">
        <v>1015</v>
      </c>
      <c r="F1227" s="14" t="s">
        <v>403</v>
      </c>
      <c r="G1227" s="14" t="s">
        <v>5383</v>
      </c>
      <c r="H1227" s="14" t="s">
        <v>6646</v>
      </c>
      <c r="I1227" s="14" t="s">
        <v>7132</v>
      </c>
      <c r="J1227" s="14" t="s">
        <v>425</v>
      </c>
      <c r="K1227" s="14" t="s">
        <v>421</v>
      </c>
      <c r="L1227" s="14" t="s">
        <v>425</v>
      </c>
      <c r="M1227" s="14" t="s">
        <v>815</v>
      </c>
      <c r="N1227" s="14" t="s">
        <v>1385</v>
      </c>
      <c r="O1227" s="14" t="s">
        <v>1386</v>
      </c>
      <c r="P1227" s="14" t="s">
        <v>5444</v>
      </c>
      <c r="Q1227" s="14">
        <v>1</v>
      </c>
      <c r="R1227" s="14" t="s">
        <v>5383</v>
      </c>
      <c r="S1227" s="14" t="s">
        <v>439</v>
      </c>
      <c r="T1227" s="35">
        <v>11500</v>
      </c>
      <c r="U1227" s="14" t="s">
        <v>4</v>
      </c>
      <c r="V1227" s="14">
        <v>75</v>
      </c>
      <c r="W1227" s="16">
        <f>+IF(datos_arg[[#This Row],[Moneda]]="ARS",datos_arg[[#This Row],[Monto]],datos_arg[[#This Row],[Monto]]*datos_arg[[#This Row],[TC]])</f>
        <v>11500</v>
      </c>
      <c r="X1227" s="16">
        <f>IFERROR(IF(datos_arg[[#This Row],[Moneda]]="USD",datos_arg[[#This Row],[Monto]],datos_arg[[#This Row],[Monto]]/datos_arg[[#This Row],[TC]]),0)</f>
        <v>153.33333333333334</v>
      </c>
      <c r="Y1227" s="14"/>
    </row>
    <row r="1228" spans="1:25" ht="15" customHeight="1" x14ac:dyDescent="0.25">
      <c r="A1228" s="14">
        <f t="shared" si="19"/>
        <v>1225</v>
      </c>
      <c r="B1228" s="1">
        <v>43872</v>
      </c>
      <c r="C1228" s="18">
        <f>+YEAR(datos_arg[[#This Row],[Fecha]])</f>
        <v>2020</v>
      </c>
      <c r="D1228" s="18">
        <f>+MONTH(datos_arg[[#This Row],[Fecha]])</f>
        <v>2</v>
      </c>
      <c r="E1228" s="14" t="s">
        <v>1015</v>
      </c>
      <c r="F1228" s="14" t="s">
        <v>403</v>
      </c>
      <c r="G1228" s="14" t="s">
        <v>5383</v>
      </c>
      <c r="H1228" s="14" t="s">
        <v>6646</v>
      </c>
      <c r="I1228" s="14" t="s">
        <v>7132</v>
      </c>
      <c r="J1228" s="14" t="s">
        <v>425</v>
      </c>
      <c r="K1228" s="14" t="s">
        <v>421</v>
      </c>
      <c r="L1228" s="14" t="s">
        <v>425</v>
      </c>
      <c r="M1228" s="14" t="s">
        <v>815</v>
      </c>
      <c r="N1228" s="14" t="s">
        <v>524</v>
      </c>
      <c r="O1228" s="14" t="s">
        <v>1388</v>
      </c>
      <c r="P1228" s="14" t="s">
        <v>5444</v>
      </c>
      <c r="Q1228" s="14"/>
      <c r="R1228" s="14" t="s">
        <v>5383</v>
      </c>
      <c r="S1228" s="14" t="s">
        <v>439</v>
      </c>
      <c r="T1228" s="35">
        <v>4895.13</v>
      </c>
      <c r="U1228" s="14" t="s">
        <v>4</v>
      </c>
      <c r="V1228" s="14">
        <v>75</v>
      </c>
      <c r="W1228" s="16">
        <f>+IF(datos_arg[[#This Row],[Moneda]]="ARS",datos_arg[[#This Row],[Monto]],datos_arg[[#This Row],[Monto]]*datos_arg[[#This Row],[TC]])</f>
        <v>4895.13</v>
      </c>
      <c r="X1228" s="16">
        <f>IFERROR(IF(datos_arg[[#This Row],[Moneda]]="USD",datos_arg[[#This Row],[Monto]],datos_arg[[#This Row],[Monto]]/datos_arg[[#This Row],[TC]]),0)</f>
        <v>65.2684</v>
      </c>
      <c r="Y1228" s="14"/>
    </row>
    <row r="1229" spans="1:25" ht="15" customHeight="1" x14ac:dyDescent="0.25">
      <c r="A1229" s="14">
        <f t="shared" si="19"/>
        <v>1226</v>
      </c>
      <c r="B1229" s="1">
        <v>43872</v>
      </c>
      <c r="C1229" s="18">
        <f>+YEAR(datos_arg[[#This Row],[Fecha]])</f>
        <v>2020</v>
      </c>
      <c r="D1229" s="18">
        <f>+MONTH(datos_arg[[#This Row],[Fecha]])</f>
        <v>2</v>
      </c>
      <c r="E1229" s="14" t="s">
        <v>5358</v>
      </c>
      <c r="F1229" s="14" t="s">
        <v>85</v>
      </c>
      <c r="G1229" s="14"/>
      <c r="H1229" s="14" t="s">
        <v>6646</v>
      </c>
      <c r="I1229" s="14" t="s">
        <v>7132</v>
      </c>
      <c r="J1229" s="14" t="s">
        <v>425</v>
      </c>
      <c r="K1229" s="14" t="s">
        <v>421</v>
      </c>
      <c r="L1229" s="14" t="s">
        <v>425</v>
      </c>
      <c r="M1229" s="14" t="s">
        <v>1389</v>
      </c>
      <c r="N1229" s="14" t="s">
        <v>524</v>
      </c>
      <c r="O1229" s="14" t="s">
        <v>1390</v>
      </c>
      <c r="P1229" s="14" t="s">
        <v>5444</v>
      </c>
      <c r="Q1229" s="14">
        <v>1</v>
      </c>
      <c r="R1229" s="14" t="s">
        <v>85</v>
      </c>
      <c r="S1229" s="14" t="s">
        <v>439</v>
      </c>
      <c r="T1229" s="35">
        <v>3631.8</v>
      </c>
      <c r="U1229" s="14" t="s">
        <v>4</v>
      </c>
      <c r="V1229" s="14">
        <v>75</v>
      </c>
      <c r="W1229" s="16">
        <f>+IF(datos_arg[[#This Row],[Moneda]]="ARS",datos_arg[[#This Row],[Monto]],datos_arg[[#This Row],[Monto]]*datos_arg[[#This Row],[TC]])</f>
        <v>3631.8</v>
      </c>
      <c r="X1229" s="16">
        <f>IFERROR(IF(datos_arg[[#This Row],[Moneda]]="USD",datos_arg[[#This Row],[Monto]],datos_arg[[#This Row],[Monto]]/datos_arg[[#This Row],[TC]]),0)</f>
        <v>48.423999999999999</v>
      </c>
      <c r="Y1229" s="14"/>
    </row>
    <row r="1230" spans="1:25" ht="15" customHeight="1" x14ac:dyDescent="0.25">
      <c r="A1230" s="14">
        <f t="shared" si="19"/>
        <v>1227</v>
      </c>
      <c r="B1230" s="1">
        <v>43872</v>
      </c>
      <c r="C1230" s="18">
        <f>+YEAR(datos_arg[[#This Row],[Fecha]])</f>
        <v>2020</v>
      </c>
      <c r="D1230" s="18">
        <f>+MONTH(datos_arg[[#This Row],[Fecha]])</f>
        <v>2</v>
      </c>
      <c r="E1230" s="14" t="s">
        <v>5358</v>
      </c>
      <c r="F1230" s="14" t="s">
        <v>85</v>
      </c>
      <c r="G1230" s="14"/>
      <c r="H1230" s="14" t="s">
        <v>6646</v>
      </c>
      <c r="I1230" s="14" t="s">
        <v>7132</v>
      </c>
      <c r="J1230" s="14" t="s">
        <v>425</v>
      </c>
      <c r="K1230" s="14" t="s">
        <v>421</v>
      </c>
      <c r="L1230" s="14" t="s">
        <v>425</v>
      </c>
      <c r="M1230" s="14" t="s">
        <v>1391</v>
      </c>
      <c r="N1230" s="14" t="s">
        <v>524</v>
      </c>
      <c r="O1230" s="14" t="s">
        <v>1392</v>
      </c>
      <c r="P1230" s="14" t="s">
        <v>5444</v>
      </c>
      <c r="Q1230" s="14">
        <v>2</v>
      </c>
      <c r="R1230" s="14" t="s">
        <v>85</v>
      </c>
      <c r="S1230" s="14" t="s">
        <v>439</v>
      </c>
      <c r="T1230" s="35">
        <v>3198</v>
      </c>
      <c r="U1230" s="14" t="s">
        <v>4</v>
      </c>
      <c r="V1230" s="14">
        <v>75</v>
      </c>
      <c r="W1230" s="16">
        <f>+IF(datos_arg[[#This Row],[Moneda]]="ARS",datos_arg[[#This Row],[Monto]],datos_arg[[#This Row],[Monto]]*datos_arg[[#This Row],[TC]])</f>
        <v>3198</v>
      </c>
      <c r="X1230" s="16">
        <f>IFERROR(IF(datos_arg[[#This Row],[Moneda]]="USD",datos_arg[[#This Row],[Monto]],datos_arg[[#This Row],[Monto]]/datos_arg[[#This Row],[TC]]),0)</f>
        <v>42.64</v>
      </c>
      <c r="Y1230" s="14"/>
    </row>
    <row r="1231" spans="1:25" ht="15" customHeight="1" x14ac:dyDescent="0.25">
      <c r="A1231" s="14">
        <f t="shared" si="19"/>
        <v>1228</v>
      </c>
      <c r="B1231" s="1">
        <v>43872</v>
      </c>
      <c r="C1231" s="18">
        <f>+YEAR(datos_arg[[#This Row],[Fecha]])</f>
        <v>2020</v>
      </c>
      <c r="D1231" s="18">
        <f>+MONTH(datos_arg[[#This Row],[Fecha]])</f>
        <v>2</v>
      </c>
      <c r="E1231" s="14" t="s">
        <v>1015</v>
      </c>
      <c r="F1231" s="14" t="s">
        <v>403</v>
      </c>
      <c r="G1231" s="14" t="s">
        <v>5382</v>
      </c>
      <c r="H1231" s="14" t="s">
        <v>6646</v>
      </c>
      <c r="I1231" s="14" t="s">
        <v>7132</v>
      </c>
      <c r="J1231" s="14" t="s">
        <v>425</v>
      </c>
      <c r="K1231" s="14" t="s">
        <v>421</v>
      </c>
      <c r="L1231" s="14" t="s">
        <v>421</v>
      </c>
      <c r="M1231" s="14" t="s">
        <v>1393</v>
      </c>
      <c r="N1231" s="14" t="s">
        <v>1394</v>
      </c>
      <c r="O1231" s="14" t="s">
        <v>1395</v>
      </c>
      <c r="P1231" s="14" t="s">
        <v>5444</v>
      </c>
      <c r="Q1231" s="14"/>
      <c r="R1231" s="14" t="s">
        <v>5382</v>
      </c>
      <c r="S1231" s="14" t="s">
        <v>439</v>
      </c>
      <c r="T1231" s="35">
        <v>674.14433624233357</v>
      </c>
      <c r="U1231" s="14" t="s">
        <v>4</v>
      </c>
      <c r="V1231" s="14">
        <v>75</v>
      </c>
      <c r="W1231" s="16">
        <f>+IF(datos_arg[[#This Row],[Moneda]]="ARS",datos_arg[[#This Row],[Monto]],datos_arg[[#This Row],[Monto]]*datos_arg[[#This Row],[TC]])</f>
        <v>674.14433624233357</v>
      </c>
      <c r="X1231" s="16">
        <f>IFERROR(IF(datos_arg[[#This Row],[Moneda]]="USD",datos_arg[[#This Row],[Monto]],datos_arg[[#This Row],[Monto]]/datos_arg[[#This Row],[TC]]),0)</f>
        <v>8.9885911498977809</v>
      </c>
      <c r="Y1231" s="14"/>
    </row>
    <row r="1232" spans="1:25" ht="15" customHeight="1" x14ac:dyDescent="0.25">
      <c r="A1232" s="14">
        <f t="shared" si="19"/>
        <v>1229</v>
      </c>
      <c r="B1232" s="1">
        <v>43872</v>
      </c>
      <c r="C1232" s="18">
        <f>+YEAR(datos_arg[[#This Row],[Fecha]])</f>
        <v>2020</v>
      </c>
      <c r="D1232" s="18">
        <f>+MONTH(datos_arg[[#This Row],[Fecha]])</f>
        <v>2</v>
      </c>
      <c r="E1232" s="14" t="s">
        <v>1015</v>
      </c>
      <c r="F1232" s="14" t="s">
        <v>403</v>
      </c>
      <c r="G1232" s="14" t="s">
        <v>5382</v>
      </c>
      <c r="H1232" s="14" t="s">
        <v>6646</v>
      </c>
      <c r="I1232" s="14" t="s">
        <v>7132</v>
      </c>
      <c r="J1232" s="14" t="s">
        <v>425</v>
      </c>
      <c r="K1232" s="14" t="s">
        <v>421</v>
      </c>
      <c r="L1232" s="14" t="s">
        <v>421</v>
      </c>
      <c r="M1232" s="14" t="s">
        <v>1396</v>
      </c>
      <c r="N1232" s="14" t="s">
        <v>1394</v>
      </c>
      <c r="O1232" s="14" t="s">
        <v>1397</v>
      </c>
      <c r="P1232" s="14" t="s">
        <v>5444</v>
      </c>
      <c r="Q1232" s="14"/>
      <c r="R1232" s="14" t="s">
        <v>5382</v>
      </c>
      <c r="S1232" s="14" t="s">
        <v>439</v>
      </c>
      <c r="T1232" s="35">
        <v>3825.8556637576658</v>
      </c>
      <c r="U1232" s="14" t="s">
        <v>4</v>
      </c>
      <c r="V1232" s="14">
        <v>75</v>
      </c>
      <c r="W1232" s="16">
        <f>+IF(datos_arg[[#This Row],[Moneda]]="ARS",datos_arg[[#This Row],[Monto]],datos_arg[[#This Row],[Monto]]*datos_arg[[#This Row],[TC]])</f>
        <v>3825.8556637576658</v>
      </c>
      <c r="X1232" s="16">
        <f>IFERROR(IF(datos_arg[[#This Row],[Moneda]]="USD",datos_arg[[#This Row],[Monto]],datos_arg[[#This Row],[Monto]]/datos_arg[[#This Row],[TC]]),0)</f>
        <v>51.011408850102207</v>
      </c>
      <c r="Y1232" s="14"/>
    </row>
    <row r="1233" spans="1:25" ht="15" customHeight="1" x14ac:dyDescent="0.25">
      <c r="A1233" s="14">
        <f t="shared" si="19"/>
        <v>1230</v>
      </c>
      <c r="B1233" s="1">
        <v>43873</v>
      </c>
      <c r="C1233" s="18">
        <f>+YEAR(datos_arg[[#This Row],[Fecha]])</f>
        <v>2020</v>
      </c>
      <c r="D1233" s="18">
        <f>+MONTH(datos_arg[[#This Row],[Fecha]])</f>
        <v>2</v>
      </c>
      <c r="E1233" s="14" t="s">
        <v>1015</v>
      </c>
      <c r="F1233" s="14" t="s">
        <v>403</v>
      </c>
      <c r="G1233" s="14" t="s">
        <v>970</v>
      </c>
      <c r="H1233" s="14" t="s">
        <v>7132</v>
      </c>
      <c r="I1233" s="14" t="s">
        <v>7132</v>
      </c>
      <c r="J1233" s="14" t="s">
        <v>425</v>
      </c>
      <c r="K1233" s="14"/>
      <c r="L1233" s="14" t="s">
        <v>425</v>
      </c>
      <c r="M1233" s="14" t="s">
        <v>755</v>
      </c>
      <c r="N1233" s="14" t="s">
        <v>1398</v>
      </c>
      <c r="O1233" s="14" t="s">
        <v>1399</v>
      </c>
      <c r="P1233" s="14" t="s">
        <v>5445</v>
      </c>
      <c r="Q1233" s="14">
        <v>1</v>
      </c>
      <c r="R1233" s="14" t="s">
        <v>970</v>
      </c>
      <c r="S1233" s="14" t="s">
        <v>439</v>
      </c>
      <c r="T1233" s="35">
        <v>350</v>
      </c>
      <c r="U1233" s="14" t="s">
        <v>4</v>
      </c>
      <c r="V1233" s="14">
        <v>75</v>
      </c>
      <c r="W1233" s="16">
        <f>+IF(datos_arg[[#This Row],[Moneda]]="ARS",datos_arg[[#This Row],[Monto]],datos_arg[[#This Row],[Monto]]*datos_arg[[#This Row],[TC]])</f>
        <v>350</v>
      </c>
      <c r="X1233" s="16">
        <f>IFERROR(IF(datos_arg[[#This Row],[Moneda]]="USD",datos_arg[[#This Row],[Monto]],datos_arg[[#This Row],[Monto]]/datos_arg[[#This Row],[TC]]),0)</f>
        <v>4.666666666666667</v>
      </c>
      <c r="Y1233" s="14"/>
    </row>
    <row r="1234" spans="1:25" ht="15" customHeight="1" x14ac:dyDescent="0.25">
      <c r="A1234" s="14">
        <f t="shared" si="19"/>
        <v>1231</v>
      </c>
      <c r="B1234" s="1">
        <v>43873</v>
      </c>
      <c r="C1234" s="18">
        <f>+YEAR(datos_arg[[#This Row],[Fecha]])</f>
        <v>2020</v>
      </c>
      <c r="D1234" s="18">
        <f>+MONTH(datos_arg[[#This Row],[Fecha]])</f>
        <v>2</v>
      </c>
      <c r="E1234" s="14" t="s">
        <v>1015</v>
      </c>
      <c r="F1234" s="14" t="s">
        <v>403</v>
      </c>
      <c r="G1234" s="14" t="s">
        <v>5383</v>
      </c>
      <c r="H1234" s="14" t="s">
        <v>6646</v>
      </c>
      <c r="I1234" s="14" t="s">
        <v>7132</v>
      </c>
      <c r="J1234" s="14" t="s">
        <v>425</v>
      </c>
      <c r="K1234" s="14" t="s">
        <v>420</v>
      </c>
      <c r="L1234" s="14" t="s">
        <v>425</v>
      </c>
      <c r="M1234" s="14" t="s">
        <v>310</v>
      </c>
      <c r="N1234" s="14" t="s">
        <v>524</v>
      </c>
      <c r="O1234" s="14" t="s">
        <v>1408</v>
      </c>
      <c r="P1234" s="14" t="s">
        <v>5446</v>
      </c>
      <c r="Q1234" s="14">
        <v>1</v>
      </c>
      <c r="R1234" s="14" t="s">
        <v>5383</v>
      </c>
      <c r="S1234" s="14" t="s">
        <v>439</v>
      </c>
      <c r="T1234" s="35">
        <v>1780</v>
      </c>
      <c r="U1234" s="14" t="s">
        <v>4</v>
      </c>
      <c r="V1234" s="14">
        <v>75</v>
      </c>
      <c r="W1234" s="16">
        <f>+IF(datos_arg[[#This Row],[Moneda]]="ARS",datos_arg[[#This Row],[Monto]],datos_arg[[#This Row],[Monto]]*datos_arg[[#This Row],[TC]])</f>
        <v>1780</v>
      </c>
      <c r="X1234" s="16">
        <f>IFERROR(IF(datos_arg[[#This Row],[Moneda]]="USD",datos_arg[[#This Row],[Monto]],datos_arg[[#This Row],[Monto]]/datos_arg[[#This Row],[TC]]),0)</f>
        <v>23.733333333333334</v>
      </c>
      <c r="Y1234" s="14"/>
    </row>
    <row r="1235" spans="1:25" ht="15" customHeight="1" x14ac:dyDescent="0.25">
      <c r="A1235" s="14">
        <f t="shared" si="19"/>
        <v>1232</v>
      </c>
      <c r="B1235" s="1">
        <v>43873</v>
      </c>
      <c r="C1235" s="18">
        <f>+YEAR(datos_arg[[#This Row],[Fecha]])</f>
        <v>2020</v>
      </c>
      <c r="D1235" s="18">
        <f>+MONTH(datos_arg[[#This Row],[Fecha]])</f>
        <v>2</v>
      </c>
      <c r="E1235" s="14" t="s">
        <v>1015</v>
      </c>
      <c r="F1235" s="14" t="s">
        <v>403</v>
      </c>
      <c r="G1235" s="14" t="s">
        <v>5383</v>
      </c>
      <c r="H1235" s="14" t="s">
        <v>6646</v>
      </c>
      <c r="I1235" s="14" t="s">
        <v>7132</v>
      </c>
      <c r="J1235" s="14" t="s">
        <v>425</v>
      </c>
      <c r="K1235" s="14" t="s">
        <v>420</v>
      </c>
      <c r="L1235" s="14" t="s">
        <v>425</v>
      </c>
      <c r="M1235" s="14" t="s">
        <v>1409</v>
      </c>
      <c r="N1235" s="14" t="s">
        <v>370</v>
      </c>
      <c r="O1235" s="14" t="s">
        <v>1410</v>
      </c>
      <c r="P1235" s="14" t="s">
        <v>5447</v>
      </c>
      <c r="Q1235" s="14">
        <v>4</v>
      </c>
      <c r="R1235" s="14" t="s">
        <v>5383</v>
      </c>
      <c r="S1235" s="14" t="s">
        <v>439</v>
      </c>
      <c r="T1235" s="35">
        <v>364.83862590065036</v>
      </c>
      <c r="U1235" s="14" t="s">
        <v>4</v>
      </c>
      <c r="V1235" s="14">
        <v>75</v>
      </c>
      <c r="W1235" s="16">
        <f>+IF(datos_arg[[#This Row],[Moneda]]="ARS",datos_arg[[#This Row],[Monto]],datos_arg[[#This Row],[Monto]]*datos_arg[[#This Row],[TC]])</f>
        <v>364.83862590065036</v>
      </c>
      <c r="X1235" s="16">
        <f>IFERROR(IF(datos_arg[[#This Row],[Moneda]]="USD",datos_arg[[#This Row],[Monto]],datos_arg[[#This Row],[Monto]]/datos_arg[[#This Row],[TC]]),0)</f>
        <v>4.8645150120086713</v>
      </c>
      <c r="Y1235" s="14"/>
    </row>
    <row r="1236" spans="1:25" ht="15" customHeight="1" x14ac:dyDescent="0.25">
      <c r="A1236" s="14">
        <f t="shared" si="19"/>
        <v>1233</v>
      </c>
      <c r="B1236" s="1">
        <v>43873</v>
      </c>
      <c r="C1236" s="18">
        <f>+YEAR(datos_arg[[#This Row],[Fecha]])</f>
        <v>2020</v>
      </c>
      <c r="D1236" s="18">
        <f>+MONTH(datos_arg[[#This Row],[Fecha]])</f>
        <v>2</v>
      </c>
      <c r="E1236" s="14" t="s">
        <v>1015</v>
      </c>
      <c r="F1236" s="14" t="s">
        <v>403</v>
      </c>
      <c r="G1236" s="14" t="s">
        <v>5383</v>
      </c>
      <c r="H1236" s="14" t="s">
        <v>6646</v>
      </c>
      <c r="I1236" s="14" t="s">
        <v>7132</v>
      </c>
      <c r="J1236" s="14" t="s">
        <v>425</v>
      </c>
      <c r="K1236" s="14" t="s">
        <v>420</v>
      </c>
      <c r="L1236" s="14" t="s">
        <v>425</v>
      </c>
      <c r="M1236" s="14" t="s">
        <v>1411</v>
      </c>
      <c r="N1236" s="14" t="s">
        <v>370</v>
      </c>
      <c r="O1236" s="14" t="s">
        <v>6727</v>
      </c>
      <c r="P1236" s="14" t="s">
        <v>5447</v>
      </c>
      <c r="Q1236" s="14">
        <v>5</v>
      </c>
      <c r="R1236" s="14" t="s">
        <v>5383</v>
      </c>
      <c r="S1236" s="14" t="s">
        <v>439</v>
      </c>
      <c r="T1236" s="35">
        <v>357.13093802924169</v>
      </c>
      <c r="U1236" s="14" t="s">
        <v>4</v>
      </c>
      <c r="V1236" s="14">
        <v>75</v>
      </c>
      <c r="W1236" s="16">
        <f>+IF(datos_arg[[#This Row],[Moneda]]="ARS",datos_arg[[#This Row],[Monto]],datos_arg[[#This Row],[Monto]]*datos_arg[[#This Row],[TC]])</f>
        <v>357.13093802924169</v>
      </c>
      <c r="X1236" s="16">
        <f>IFERROR(IF(datos_arg[[#This Row],[Moneda]]="USD",datos_arg[[#This Row],[Monto]],datos_arg[[#This Row],[Monto]]/datos_arg[[#This Row],[TC]]),0)</f>
        <v>4.7617458403898896</v>
      </c>
      <c r="Y1236" s="14"/>
    </row>
    <row r="1237" spans="1:25" ht="15" customHeight="1" x14ac:dyDescent="0.25">
      <c r="A1237" s="14">
        <f t="shared" si="19"/>
        <v>1234</v>
      </c>
      <c r="B1237" s="1">
        <v>43873</v>
      </c>
      <c r="C1237" s="18">
        <f>+YEAR(datos_arg[[#This Row],[Fecha]])</f>
        <v>2020</v>
      </c>
      <c r="D1237" s="18">
        <f>+MONTH(datos_arg[[#This Row],[Fecha]])</f>
        <v>2</v>
      </c>
      <c r="E1237" s="14" t="s">
        <v>5358</v>
      </c>
      <c r="F1237" s="14" t="s">
        <v>85</v>
      </c>
      <c r="G1237" s="14"/>
      <c r="H1237" s="14" t="s">
        <v>6646</v>
      </c>
      <c r="I1237" s="14" t="s">
        <v>7132</v>
      </c>
      <c r="J1237" s="14" t="s">
        <v>425</v>
      </c>
      <c r="K1237" s="14" t="s">
        <v>420</v>
      </c>
      <c r="L1237" s="14" t="s">
        <v>425</v>
      </c>
      <c r="M1237" s="14" t="s">
        <v>1412</v>
      </c>
      <c r="N1237" s="14" t="s">
        <v>370</v>
      </c>
      <c r="O1237" s="14" t="s">
        <v>1413</v>
      </c>
      <c r="P1237" s="14" t="s">
        <v>5447</v>
      </c>
      <c r="Q1237" s="14">
        <v>1</v>
      </c>
      <c r="R1237" s="14" t="s">
        <v>85</v>
      </c>
      <c r="S1237" s="14" t="s">
        <v>439</v>
      </c>
      <c r="T1237" s="35">
        <v>927.19734098948777</v>
      </c>
      <c r="U1237" s="14" t="s">
        <v>4</v>
      </c>
      <c r="V1237" s="14">
        <v>75</v>
      </c>
      <c r="W1237" s="16">
        <f>+IF(datos_arg[[#This Row],[Moneda]]="ARS",datos_arg[[#This Row],[Monto]],datos_arg[[#This Row],[Monto]]*datos_arg[[#This Row],[TC]])</f>
        <v>927.19734098948777</v>
      </c>
      <c r="X1237" s="16">
        <f>IFERROR(IF(datos_arg[[#This Row],[Moneda]]="USD",datos_arg[[#This Row],[Monto]],datos_arg[[#This Row],[Monto]]/datos_arg[[#This Row],[TC]]),0)</f>
        <v>12.36263121319317</v>
      </c>
      <c r="Y1237" s="14"/>
    </row>
    <row r="1238" spans="1:25" ht="15" customHeight="1" x14ac:dyDescent="0.25">
      <c r="A1238" s="14">
        <f t="shared" si="19"/>
        <v>1235</v>
      </c>
      <c r="B1238" s="1">
        <v>43873</v>
      </c>
      <c r="C1238" s="18">
        <f>+YEAR(datos_arg[[#This Row],[Fecha]])</f>
        <v>2020</v>
      </c>
      <c r="D1238" s="18">
        <f>+MONTH(datos_arg[[#This Row],[Fecha]])</f>
        <v>2</v>
      </c>
      <c r="E1238" s="14" t="s">
        <v>5358</v>
      </c>
      <c r="F1238" s="14" t="s">
        <v>85</v>
      </c>
      <c r="G1238" s="14"/>
      <c r="H1238" s="14" t="s">
        <v>6646</v>
      </c>
      <c r="I1238" s="14" t="s">
        <v>7132</v>
      </c>
      <c r="J1238" s="14" t="s">
        <v>425</v>
      </c>
      <c r="K1238" s="14" t="s">
        <v>420</v>
      </c>
      <c r="L1238" s="14" t="s">
        <v>425</v>
      </c>
      <c r="M1238" s="14" t="s">
        <v>1414</v>
      </c>
      <c r="N1238" s="14" t="s">
        <v>370</v>
      </c>
      <c r="O1238" s="14" t="s">
        <v>1415</v>
      </c>
      <c r="P1238" s="14" t="s">
        <v>5447</v>
      </c>
      <c r="Q1238" s="14">
        <v>1</v>
      </c>
      <c r="R1238" s="14" t="s">
        <v>85</v>
      </c>
      <c r="S1238" s="14" t="s">
        <v>439</v>
      </c>
      <c r="T1238" s="35">
        <v>145.85317048973334</v>
      </c>
      <c r="U1238" s="14" t="s">
        <v>4</v>
      </c>
      <c r="V1238" s="14">
        <v>75</v>
      </c>
      <c r="W1238" s="16">
        <f>+IF(datos_arg[[#This Row],[Moneda]]="ARS",datos_arg[[#This Row],[Monto]],datos_arg[[#This Row],[Monto]]*datos_arg[[#This Row],[TC]])</f>
        <v>145.85317048973334</v>
      </c>
      <c r="X1238" s="16">
        <f>IFERROR(IF(datos_arg[[#This Row],[Moneda]]="USD",datos_arg[[#This Row],[Monto]],datos_arg[[#This Row],[Monto]]/datos_arg[[#This Row],[TC]]),0)</f>
        <v>1.9447089398631112</v>
      </c>
      <c r="Y1238" s="14"/>
    </row>
    <row r="1239" spans="1:25" ht="15" customHeight="1" x14ac:dyDescent="0.25">
      <c r="A1239" s="14">
        <f t="shared" si="19"/>
        <v>1236</v>
      </c>
      <c r="B1239" s="1">
        <v>43873</v>
      </c>
      <c r="C1239" s="18">
        <f>+YEAR(datos_arg[[#This Row],[Fecha]])</f>
        <v>2020</v>
      </c>
      <c r="D1239" s="18">
        <f>+MONTH(datos_arg[[#This Row],[Fecha]])</f>
        <v>2</v>
      </c>
      <c r="E1239" s="14" t="s">
        <v>5358</v>
      </c>
      <c r="F1239" s="14" t="s">
        <v>85</v>
      </c>
      <c r="G1239" s="14"/>
      <c r="H1239" s="14" t="s">
        <v>6646</v>
      </c>
      <c r="I1239" s="14" t="s">
        <v>7132</v>
      </c>
      <c r="J1239" s="14" t="s">
        <v>425</v>
      </c>
      <c r="K1239" s="14" t="s">
        <v>420</v>
      </c>
      <c r="L1239" s="14" t="s">
        <v>425</v>
      </c>
      <c r="M1239" s="14" t="s">
        <v>1416</v>
      </c>
      <c r="N1239" s="14" t="s">
        <v>370</v>
      </c>
      <c r="O1239" s="14" t="s">
        <v>1417</v>
      </c>
      <c r="P1239" s="14" t="s">
        <v>5447</v>
      </c>
      <c r="Q1239" s="14">
        <v>1</v>
      </c>
      <c r="R1239" s="14" t="s">
        <v>85</v>
      </c>
      <c r="S1239" s="14" t="s">
        <v>439</v>
      </c>
      <c r="T1239" s="35">
        <v>469.21306166010282</v>
      </c>
      <c r="U1239" s="14" t="s">
        <v>4</v>
      </c>
      <c r="V1239" s="14">
        <v>75</v>
      </c>
      <c r="W1239" s="16">
        <f>+IF(datos_arg[[#This Row],[Moneda]]="ARS",datos_arg[[#This Row],[Monto]],datos_arg[[#This Row],[Monto]]*datos_arg[[#This Row],[TC]])</f>
        <v>469.21306166010282</v>
      </c>
      <c r="X1239" s="16">
        <f>IFERROR(IF(datos_arg[[#This Row],[Moneda]]="USD",datos_arg[[#This Row],[Monto]],datos_arg[[#This Row],[Monto]]/datos_arg[[#This Row],[TC]]),0)</f>
        <v>6.2561741554680372</v>
      </c>
      <c r="Y1239" s="14"/>
    </row>
    <row r="1240" spans="1:25" ht="15" customHeight="1" x14ac:dyDescent="0.25">
      <c r="A1240" s="14">
        <f t="shared" si="19"/>
        <v>1237</v>
      </c>
      <c r="B1240" s="1">
        <v>43873</v>
      </c>
      <c r="C1240" s="18">
        <f>+YEAR(datos_arg[[#This Row],[Fecha]])</f>
        <v>2020</v>
      </c>
      <c r="D1240" s="18">
        <f>+MONTH(datos_arg[[#This Row],[Fecha]])</f>
        <v>2</v>
      </c>
      <c r="E1240" s="14" t="s">
        <v>5358</v>
      </c>
      <c r="F1240" s="14" t="s">
        <v>85</v>
      </c>
      <c r="G1240" s="14"/>
      <c r="H1240" s="14" t="s">
        <v>6646</v>
      </c>
      <c r="I1240" s="14" t="s">
        <v>7132</v>
      </c>
      <c r="J1240" s="14" t="s">
        <v>425</v>
      </c>
      <c r="K1240" s="14" t="s">
        <v>420</v>
      </c>
      <c r="L1240" s="14" t="s">
        <v>425</v>
      </c>
      <c r="M1240" s="14" t="s">
        <v>1416</v>
      </c>
      <c r="N1240" s="14" t="s">
        <v>370</v>
      </c>
      <c r="O1240" s="14" t="s">
        <v>1418</v>
      </c>
      <c r="P1240" s="14" t="s">
        <v>5447</v>
      </c>
      <c r="Q1240" s="14">
        <v>1</v>
      </c>
      <c r="R1240" s="14" t="s">
        <v>85</v>
      </c>
      <c r="S1240" s="14" t="s">
        <v>439</v>
      </c>
      <c r="T1240" s="35">
        <v>79.03707562957841</v>
      </c>
      <c r="U1240" s="14" t="s">
        <v>4</v>
      </c>
      <c r="V1240" s="14">
        <v>75</v>
      </c>
      <c r="W1240" s="16">
        <f>+IF(datos_arg[[#This Row],[Moneda]]="ARS",datos_arg[[#This Row],[Monto]],datos_arg[[#This Row],[Monto]]*datos_arg[[#This Row],[TC]])</f>
        <v>79.03707562957841</v>
      </c>
      <c r="X1240" s="16">
        <f>IFERROR(IF(datos_arg[[#This Row],[Moneda]]="USD",datos_arg[[#This Row],[Monto]],datos_arg[[#This Row],[Monto]]/datos_arg[[#This Row],[TC]]),0)</f>
        <v>1.0538276750610456</v>
      </c>
      <c r="Y1240" s="14"/>
    </row>
    <row r="1241" spans="1:25" ht="15" customHeight="1" x14ac:dyDescent="0.25">
      <c r="A1241" s="14">
        <f t="shared" si="19"/>
        <v>1238</v>
      </c>
      <c r="B1241" s="1">
        <v>43873</v>
      </c>
      <c r="C1241" s="18">
        <f>+YEAR(datos_arg[[#This Row],[Fecha]])</f>
        <v>2020</v>
      </c>
      <c r="D1241" s="18">
        <f>+MONTH(datos_arg[[#This Row],[Fecha]])</f>
        <v>2</v>
      </c>
      <c r="E1241" s="14" t="s">
        <v>1015</v>
      </c>
      <c r="F1241" s="14" t="s">
        <v>403</v>
      </c>
      <c r="G1241" s="14" t="s">
        <v>5383</v>
      </c>
      <c r="H1241" s="14" t="s">
        <v>6646</v>
      </c>
      <c r="I1241" s="14" t="s">
        <v>7132</v>
      </c>
      <c r="J1241" s="14" t="s">
        <v>425</v>
      </c>
      <c r="K1241" s="14" t="s">
        <v>420</v>
      </c>
      <c r="L1241" s="14" t="s">
        <v>425</v>
      </c>
      <c r="M1241" s="14" t="s">
        <v>1419</v>
      </c>
      <c r="N1241" s="14" t="s">
        <v>370</v>
      </c>
      <c r="O1241" s="14" t="s">
        <v>1420</v>
      </c>
      <c r="P1241" s="14" t="s">
        <v>5447</v>
      </c>
      <c r="Q1241" s="14">
        <v>3</v>
      </c>
      <c r="R1241" s="14" t="s">
        <v>5383</v>
      </c>
      <c r="S1241" s="14" t="s">
        <v>439</v>
      </c>
      <c r="T1241" s="35">
        <v>25.990759101704597</v>
      </c>
      <c r="U1241" s="14" t="s">
        <v>4</v>
      </c>
      <c r="V1241" s="14">
        <v>75</v>
      </c>
      <c r="W1241" s="16">
        <f>+IF(datos_arg[[#This Row],[Moneda]]="ARS",datos_arg[[#This Row],[Monto]],datos_arg[[#This Row],[Monto]]*datos_arg[[#This Row],[TC]])</f>
        <v>25.990759101704597</v>
      </c>
      <c r="X1241" s="16">
        <f>IFERROR(IF(datos_arg[[#This Row],[Moneda]]="USD",datos_arg[[#This Row],[Monto]],datos_arg[[#This Row],[Monto]]/datos_arg[[#This Row],[TC]]),0)</f>
        <v>0.34654345468939463</v>
      </c>
      <c r="Y1241" s="14"/>
    </row>
    <row r="1242" spans="1:25" ht="15" customHeight="1" x14ac:dyDescent="0.25">
      <c r="A1242" s="14">
        <f t="shared" si="19"/>
        <v>1239</v>
      </c>
      <c r="B1242" s="1">
        <v>43873</v>
      </c>
      <c r="C1242" s="18">
        <f>+YEAR(datos_arg[[#This Row],[Fecha]])</f>
        <v>2020</v>
      </c>
      <c r="D1242" s="18">
        <f>+MONTH(datos_arg[[#This Row],[Fecha]])</f>
        <v>2</v>
      </c>
      <c r="E1242" s="14" t="s">
        <v>1015</v>
      </c>
      <c r="F1242" s="14" t="s">
        <v>403</v>
      </c>
      <c r="G1242" s="14" t="s">
        <v>5383</v>
      </c>
      <c r="H1242" s="14" t="s">
        <v>6646</v>
      </c>
      <c r="I1242" s="14" t="s">
        <v>7132</v>
      </c>
      <c r="J1242" s="14" t="s">
        <v>425</v>
      </c>
      <c r="K1242" s="14" t="s">
        <v>420</v>
      </c>
      <c r="L1242" s="14" t="s">
        <v>425</v>
      </c>
      <c r="M1242" s="14" t="s">
        <v>1421</v>
      </c>
      <c r="N1242" s="14" t="s">
        <v>370</v>
      </c>
      <c r="O1242" s="14" t="s">
        <v>1422</v>
      </c>
      <c r="P1242" s="14" t="s">
        <v>5447</v>
      </c>
      <c r="Q1242" s="14">
        <v>3</v>
      </c>
      <c r="R1242" s="14" t="s">
        <v>5383</v>
      </c>
      <c r="S1242" s="14" t="s">
        <v>439</v>
      </c>
      <c r="T1242" s="35">
        <v>45.629028199500951</v>
      </c>
      <c r="U1242" s="14" t="s">
        <v>4</v>
      </c>
      <c r="V1242" s="14">
        <v>75</v>
      </c>
      <c r="W1242" s="16">
        <f>+IF(datos_arg[[#This Row],[Moneda]]="ARS",datos_arg[[#This Row],[Monto]],datos_arg[[#This Row],[Monto]]*datos_arg[[#This Row],[TC]])</f>
        <v>45.629028199500951</v>
      </c>
      <c r="X1242" s="16">
        <f>IFERROR(IF(datos_arg[[#This Row],[Moneda]]="USD",datos_arg[[#This Row],[Monto]],datos_arg[[#This Row],[Monto]]/datos_arg[[#This Row],[TC]]),0)</f>
        <v>0.60838704266001264</v>
      </c>
      <c r="Y1242" s="14"/>
    </row>
    <row r="1243" spans="1:25" ht="15" customHeight="1" x14ac:dyDescent="0.25">
      <c r="A1243" s="14">
        <f t="shared" si="19"/>
        <v>1240</v>
      </c>
      <c r="B1243" s="1">
        <v>43873</v>
      </c>
      <c r="C1243" s="18">
        <f>+YEAR(datos_arg[[#This Row],[Fecha]])</f>
        <v>2020</v>
      </c>
      <c r="D1243" s="18">
        <f>+MONTH(datos_arg[[#This Row],[Fecha]])</f>
        <v>2</v>
      </c>
      <c r="E1243" s="14" t="s">
        <v>1015</v>
      </c>
      <c r="F1243" s="14" t="s">
        <v>403</v>
      </c>
      <c r="G1243" s="14" t="s">
        <v>970</v>
      </c>
      <c r="H1243" s="14" t="s">
        <v>4114</v>
      </c>
      <c r="I1243" s="14" t="s">
        <v>7132</v>
      </c>
      <c r="J1243" s="14" t="s">
        <v>425</v>
      </c>
      <c r="K1243" s="14"/>
      <c r="L1243" s="14" t="s">
        <v>425</v>
      </c>
      <c r="M1243" s="14" t="s">
        <v>493</v>
      </c>
      <c r="N1243" s="14" t="s">
        <v>741</v>
      </c>
      <c r="O1243" s="14" t="s">
        <v>692</v>
      </c>
      <c r="P1243" s="14" t="s">
        <v>5448</v>
      </c>
      <c r="Q1243" s="14"/>
      <c r="R1243" s="14" t="s">
        <v>970</v>
      </c>
      <c r="S1243" s="14" t="s">
        <v>439</v>
      </c>
      <c r="T1243" s="35">
        <v>2060</v>
      </c>
      <c r="U1243" s="14" t="s">
        <v>4</v>
      </c>
      <c r="V1243" s="14">
        <v>75</v>
      </c>
      <c r="W1243" s="16">
        <f>+IF(datos_arg[[#This Row],[Moneda]]="ARS",datos_arg[[#This Row],[Monto]],datos_arg[[#This Row],[Monto]]*datos_arg[[#This Row],[TC]])</f>
        <v>2060</v>
      </c>
      <c r="X1243" s="16">
        <f>IFERROR(IF(datos_arg[[#This Row],[Moneda]]="USD",datos_arg[[#This Row],[Monto]],datos_arg[[#This Row],[Monto]]/datos_arg[[#This Row],[TC]]),0)</f>
        <v>27.466666666666665</v>
      </c>
      <c r="Y1243" s="14"/>
    </row>
    <row r="1244" spans="1:25" ht="15" customHeight="1" x14ac:dyDescent="0.25">
      <c r="A1244" s="14">
        <f t="shared" si="19"/>
        <v>1241</v>
      </c>
      <c r="B1244" s="1">
        <v>43873</v>
      </c>
      <c r="C1244" s="18">
        <f>+YEAR(datos_arg[[#This Row],[Fecha]])</f>
        <v>2020</v>
      </c>
      <c r="D1244" s="18">
        <f>+MONTH(datos_arg[[#This Row],[Fecha]])</f>
        <v>2</v>
      </c>
      <c r="E1244" s="14" t="s">
        <v>5358</v>
      </c>
      <c r="F1244" s="14" t="s">
        <v>4109</v>
      </c>
      <c r="G1244" s="14"/>
      <c r="H1244" s="14" t="s">
        <v>6646</v>
      </c>
      <c r="I1244" s="14" t="s">
        <v>7132</v>
      </c>
      <c r="J1244" s="14" t="s">
        <v>425</v>
      </c>
      <c r="K1244" s="14" t="s">
        <v>420</v>
      </c>
      <c r="L1244" s="14" t="s">
        <v>426</v>
      </c>
      <c r="M1244" s="14" t="s">
        <v>607</v>
      </c>
      <c r="N1244" s="14" t="s">
        <v>363</v>
      </c>
      <c r="O1244" s="14" t="s">
        <v>1423</v>
      </c>
      <c r="P1244" s="14" t="s">
        <v>5449</v>
      </c>
      <c r="Q1244" s="14">
        <v>3</v>
      </c>
      <c r="R1244" s="14" t="s">
        <v>4109</v>
      </c>
      <c r="S1244" s="14" t="s">
        <v>439</v>
      </c>
      <c r="T1244" s="35">
        <v>6015</v>
      </c>
      <c r="U1244" s="14" t="s">
        <v>4</v>
      </c>
      <c r="V1244" s="14">
        <v>75</v>
      </c>
      <c r="W1244" s="16">
        <f>+IF(datos_arg[[#This Row],[Moneda]]="ARS",datos_arg[[#This Row],[Monto]],datos_arg[[#This Row],[Monto]]*datos_arg[[#This Row],[TC]])</f>
        <v>6015</v>
      </c>
      <c r="X1244" s="16">
        <f>IFERROR(IF(datos_arg[[#This Row],[Moneda]]="USD",datos_arg[[#This Row],[Monto]],datos_arg[[#This Row],[Monto]]/datos_arg[[#This Row],[TC]]),0)</f>
        <v>80.2</v>
      </c>
      <c r="Y1244" s="14"/>
    </row>
    <row r="1245" spans="1:25" ht="15" customHeight="1" x14ac:dyDescent="0.25">
      <c r="A1245" s="14">
        <f t="shared" si="19"/>
        <v>1242</v>
      </c>
      <c r="B1245" s="1">
        <v>43873</v>
      </c>
      <c r="C1245" s="18">
        <f>+YEAR(datos_arg[[#This Row],[Fecha]])</f>
        <v>2020</v>
      </c>
      <c r="D1245" s="18">
        <f>+MONTH(datos_arg[[#This Row],[Fecha]])</f>
        <v>2</v>
      </c>
      <c r="E1245" s="14" t="s">
        <v>1015</v>
      </c>
      <c r="F1245" s="14" t="s">
        <v>430</v>
      </c>
      <c r="G1245" s="14"/>
      <c r="H1245" s="14" t="s">
        <v>7132</v>
      </c>
      <c r="I1245" s="14" t="s">
        <v>7132</v>
      </c>
      <c r="J1245" s="14" t="s">
        <v>425</v>
      </c>
      <c r="K1245" s="14"/>
      <c r="L1245" s="14" t="s">
        <v>425</v>
      </c>
      <c r="M1245" s="14" t="s">
        <v>57</v>
      </c>
      <c r="N1245" s="14" t="s">
        <v>57</v>
      </c>
      <c r="O1245" s="14" t="s">
        <v>1424</v>
      </c>
      <c r="P1245" s="14"/>
      <c r="Q1245" s="14"/>
      <c r="R1245" s="14" t="s">
        <v>430</v>
      </c>
      <c r="S1245" s="14" t="s">
        <v>439</v>
      </c>
      <c r="T1245" s="35">
        <v>1600</v>
      </c>
      <c r="U1245" s="14" t="s">
        <v>4</v>
      </c>
      <c r="V1245" s="14">
        <v>75</v>
      </c>
      <c r="W1245" s="16">
        <f>+IF(datos_arg[[#This Row],[Moneda]]="ARS",datos_arg[[#This Row],[Monto]],datos_arg[[#This Row],[Monto]]*datos_arg[[#This Row],[TC]])</f>
        <v>1600</v>
      </c>
      <c r="X1245" s="16">
        <f>IFERROR(IF(datos_arg[[#This Row],[Moneda]]="USD",datos_arg[[#This Row],[Monto]],datos_arg[[#This Row],[Monto]]/datos_arg[[#This Row],[TC]]),0)</f>
        <v>21.333333333333332</v>
      </c>
      <c r="Y1245" s="14"/>
    </row>
    <row r="1246" spans="1:25" ht="15" customHeight="1" x14ac:dyDescent="0.25">
      <c r="A1246" s="14">
        <f t="shared" si="19"/>
        <v>1243</v>
      </c>
      <c r="B1246" s="1">
        <v>43874</v>
      </c>
      <c r="C1246" s="18">
        <f>+YEAR(datos_arg[[#This Row],[Fecha]])</f>
        <v>2020</v>
      </c>
      <c r="D1246" s="18">
        <f>+MONTH(datos_arg[[#This Row],[Fecha]])</f>
        <v>2</v>
      </c>
      <c r="E1246" s="14" t="s">
        <v>617</v>
      </c>
      <c r="F1246" s="14" t="s">
        <v>8101</v>
      </c>
      <c r="G1246" s="14"/>
      <c r="H1246" s="14" t="s">
        <v>8103</v>
      </c>
      <c r="I1246" s="14" t="s">
        <v>8104</v>
      </c>
      <c r="J1246" s="14" t="s">
        <v>422</v>
      </c>
      <c r="K1246" s="14" t="s">
        <v>422</v>
      </c>
      <c r="L1246" s="14" t="s">
        <v>422</v>
      </c>
      <c r="M1246" s="14" t="s">
        <v>1429</v>
      </c>
      <c r="N1246" s="14" t="s">
        <v>190</v>
      </c>
      <c r="O1246" s="14" t="s">
        <v>1430</v>
      </c>
      <c r="P1246" s="14" t="s">
        <v>5450</v>
      </c>
      <c r="Q1246" s="14">
        <v>10</v>
      </c>
      <c r="R1246" s="14" t="s">
        <v>8101</v>
      </c>
      <c r="S1246" s="14" t="s">
        <v>439</v>
      </c>
      <c r="T1246" s="35">
        <v>551.05961255332591</v>
      </c>
      <c r="U1246" s="14" t="s">
        <v>4</v>
      </c>
      <c r="V1246" s="14">
        <v>75</v>
      </c>
      <c r="W1246" s="16">
        <f>+IF(datos_arg[[#This Row],[Moneda]]="ARS",datos_arg[[#This Row],[Monto]],datos_arg[[#This Row],[Monto]]*datos_arg[[#This Row],[TC]])</f>
        <v>551.05961255332591</v>
      </c>
      <c r="X1246" s="16">
        <f>IFERROR(IF(datos_arg[[#This Row],[Moneda]]="USD",datos_arg[[#This Row],[Monto]],datos_arg[[#This Row],[Monto]]/datos_arg[[#This Row],[TC]]),0)</f>
        <v>7.3474615007110122</v>
      </c>
      <c r="Y1246" s="14"/>
    </row>
    <row r="1247" spans="1:25" ht="15" customHeight="1" x14ac:dyDescent="0.25">
      <c r="A1247" s="14">
        <f t="shared" si="19"/>
        <v>1244</v>
      </c>
      <c r="B1247" s="1">
        <v>43874</v>
      </c>
      <c r="C1247" s="18">
        <f>+YEAR(datos_arg[[#This Row],[Fecha]])</f>
        <v>2020</v>
      </c>
      <c r="D1247" s="18">
        <f>+MONTH(datos_arg[[#This Row],[Fecha]])</f>
        <v>2</v>
      </c>
      <c r="E1247" s="14" t="s">
        <v>617</v>
      </c>
      <c r="F1247" s="14" t="s">
        <v>8101</v>
      </c>
      <c r="G1247" s="14"/>
      <c r="H1247" s="14" t="s">
        <v>8103</v>
      </c>
      <c r="I1247" s="14" t="s">
        <v>8104</v>
      </c>
      <c r="J1247" s="14" t="s">
        <v>422</v>
      </c>
      <c r="K1247" s="14" t="s">
        <v>422</v>
      </c>
      <c r="L1247" s="14" t="s">
        <v>422</v>
      </c>
      <c r="M1247" s="14" t="s">
        <v>665</v>
      </c>
      <c r="N1247" s="14" t="s">
        <v>190</v>
      </c>
      <c r="O1247" s="14" t="s">
        <v>1431</v>
      </c>
      <c r="P1247" s="14" t="s">
        <v>5450</v>
      </c>
      <c r="Q1247" s="14">
        <v>1</v>
      </c>
      <c r="R1247" s="14" t="s">
        <v>8101</v>
      </c>
      <c r="S1247" s="14" t="s">
        <v>439</v>
      </c>
      <c r="T1247" s="35">
        <v>208.94038744667407</v>
      </c>
      <c r="U1247" s="14" t="s">
        <v>4</v>
      </c>
      <c r="V1247" s="14">
        <v>75</v>
      </c>
      <c r="W1247" s="16">
        <f>+IF(datos_arg[[#This Row],[Moneda]]="ARS",datos_arg[[#This Row],[Monto]],datos_arg[[#This Row],[Monto]]*datos_arg[[#This Row],[TC]])</f>
        <v>208.94038744667407</v>
      </c>
      <c r="X1247" s="16">
        <f>IFERROR(IF(datos_arg[[#This Row],[Moneda]]="USD",datos_arg[[#This Row],[Monto]],datos_arg[[#This Row],[Monto]]/datos_arg[[#This Row],[TC]]),0)</f>
        <v>2.7858718326223211</v>
      </c>
      <c r="Y1247" s="14"/>
    </row>
    <row r="1248" spans="1:25" ht="15" customHeight="1" x14ac:dyDescent="0.25">
      <c r="A1248" s="14">
        <f t="shared" si="19"/>
        <v>1245</v>
      </c>
      <c r="B1248" s="1">
        <v>43874</v>
      </c>
      <c r="C1248" s="18">
        <f>+YEAR(datos_arg[[#This Row],[Fecha]])</f>
        <v>2020</v>
      </c>
      <c r="D1248" s="18">
        <f>+MONTH(datos_arg[[#This Row],[Fecha]])</f>
        <v>2</v>
      </c>
      <c r="E1248" s="14" t="s">
        <v>617</v>
      </c>
      <c r="F1248" s="14" t="s">
        <v>8101</v>
      </c>
      <c r="G1248" s="14"/>
      <c r="H1248" s="14" t="s">
        <v>8103</v>
      </c>
      <c r="I1248" s="14" t="s">
        <v>8104</v>
      </c>
      <c r="J1248" s="14" t="s">
        <v>422</v>
      </c>
      <c r="K1248" s="14" t="s">
        <v>422</v>
      </c>
      <c r="L1248" s="14" t="s">
        <v>422</v>
      </c>
      <c r="M1248" s="14" t="s">
        <v>1433</v>
      </c>
      <c r="N1248" s="14" t="s">
        <v>190</v>
      </c>
      <c r="O1248" s="14" t="s">
        <v>1432</v>
      </c>
      <c r="P1248" s="14" t="s">
        <v>5450</v>
      </c>
      <c r="Q1248" s="14">
        <v>25</v>
      </c>
      <c r="R1248" s="14" t="s">
        <v>8101</v>
      </c>
      <c r="S1248" s="14" t="s">
        <v>439</v>
      </c>
      <c r="T1248" s="35">
        <v>483.66350627632693</v>
      </c>
      <c r="U1248" s="14" t="s">
        <v>4</v>
      </c>
      <c r="V1248" s="14">
        <v>75</v>
      </c>
      <c r="W1248" s="16">
        <f>+IF(datos_arg[[#This Row],[Moneda]]="ARS",datos_arg[[#This Row],[Monto]],datos_arg[[#This Row],[Monto]]*datos_arg[[#This Row],[TC]])</f>
        <v>483.66350627632693</v>
      </c>
      <c r="X1248" s="16">
        <f>IFERROR(IF(datos_arg[[#This Row],[Moneda]]="USD",datos_arg[[#This Row],[Monto]],datos_arg[[#This Row],[Monto]]/datos_arg[[#This Row],[TC]]),0)</f>
        <v>6.4488467503510254</v>
      </c>
      <c r="Y1248" s="14"/>
    </row>
    <row r="1249" spans="1:25" ht="15" customHeight="1" x14ac:dyDescent="0.25">
      <c r="A1249" s="14">
        <f t="shared" si="19"/>
        <v>1246</v>
      </c>
      <c r="B1249" s="1">
        <v>43874</v>
      </c>
      <c r="C1249" s="18">
        <f>+YEAR(datos_arg[[#This Row],[Fecha]])</f>
        <v>2020</v>
      </c>
      <c r="D1249" s="18">
        <f>+MONTH(datos_arg[[#This Row],[Fecha]])</f>
        <v>2</v>
      </c>
      <c r="E1249" s="14" t="s">
        <v>617</v>
      </c>
      <c r="F1249" s="14" t="s">
        <v>8101</v>
      </c>
      <c r="G1249" s="14"/>
      <c r="H1249" s="14" t="s">
        <v>8103</v>
      </c>
      <c r="I1249" s="14" t="s">
        <v>8104</v>
      </c>
      <c r="J1249" s="14" t="s">
        <v>422</v>
      </c>
      <c r="K1249" s="14" t="s">
        <v>422</v>
      </c>
      <c r="L1249" s="14" t="s">
        <v>422</v>
      </c>
      <c r="M1249" s="14" t="s">
        <v>1433</v>
      </c>
      <c r="N1249" s="14" t="s">
        <v>190</v>
      </c>
      <c r="O1249" s="14" t="s">
        <v>1434</v>
      </c>
      <c r="P1249" s="14" t="s">
        <v>5450</v>
      </c>
      <c r="Q1249" s="14">
        <v>25</v>
      </c>
      <c r="R1249" s="14" t="s">
        <v>8101</v>
      </c>
      <c r="S1249" s="14" t="s">
        <v>439</v>
      </c>
      <c r="T1249" s="35">
        <v>352.70656927127214</v>
      </c>
      <c r="U1249" s="14" t="s">
        <v>4</v>
      </c>
      <c r="V1249" s="14">
        <v>75</v>
      </c>
      <c r="W1249" s="16">
        <f>+IF(datos_arg[[#This Row],[Moneda]]="ARS",datos_arg[[#This Row],[Monto]],datos_arg[[#This Row],[Monto]]*datos_arg[[#This Row],[TC]])</f>
        <v>352.70656927127214</v>
      </c>
      <c r="X1249" s="16">
        <f>IFERROR(IF(datos_arg[[#This Row],[Moneda]]="USD",datos_arg[[#This Row],[Monto]],datos_arg[[#This Row],[Monto]]/datos_arg[[#This Row],[TC]]),0)</f>
        <v>4.7027542569502954</v>
      </c>
      <c r="Y1249" s="14"/>
    </row>
    <row r="1250" spans="1:25" ht="15" customHeight="1" x14ac:dyDescent="0.25">
      <c r="A1250" s="14">
        <f t="shared" si="19"/>
        <v>1247</v>
      </c>
      <c r="B1250" s="1">
        <v>43874</v>
      </c>
      <c r="C1250" s="18">
        <f>+YEAR(datos_arg[[#This Row],[Fecha]])</f>
        <v>2020</v>
      </c>
      <c r="D1250" s="18">
        <f>+MONTH(datos_arg[[#This Row],[Fecha]])</f>
        <v>2</v>
      </c>
      <c r="E1250" s="14" t="s">
        <v>617</v>
      </c>
      <c r="F1250" s="14" t="s">
        <v>8101</v>
      </c>
      <c r="G1250" s="14"/>
      <c r="H1250" s="14" t="s">
        <v>8103</v>
      </c>
      <c r="I1250" s="14" t="s">
        <v>8104</v>
      </c>
      <c r="J1250" s="14" t="s">
        <v>422</v>
      </c>
      <c r="K1250" s="14" t="s">
        <v>422</v>
      </c>
      <c r="L1250" s="14" t="s">
        <v>422</v>
      </c>
      <c r="M1250" s="14" t="s">
        <v>1433</v>
      </c>
      <c r="N1250" s="14" t="s">
        <v>190</v>
      </c>
      <c r="O1250" s="14" t="s">
        <v>1435</v>
      </c>
      <c r="P1250" s="14" t="s">
        <v>5450</v>
      </c>
      <c r="Q1250" s="14">
        <v>25</v>
      </c>
      <c r="R1250" s="14" t="s">
        <v>8101</v>
      </c>
      <c r="S1250" s="14" t="s">
        <v>439</v>
      </c>
      <c r="T1250" s="35">
        <v>553.11837525273813</v>
      </c>
      <c r="U1250" s="14" t="s">
        <v>4</v>
      </c>
      <c r="V1250" s="14">
        <v>75</v>
      </c>
      <c r="W1250" s="16">
        <f>+IF(datos_arg[[#This Row],[Moneda]]="ARS",datos_arg[[#This Row],[Monto]],datos_arg[[#This Row],[Monto]]*datos_arg[[#This Row],[TC]])</f>
        <v>553.11837525273813</v>
      </c>
      <c r="X1250" s="16">
        <f>IFERROR(IF(datos_arg[[#This Row],[Moneda]]="USD",datos_arg[[#This Row],[Monto]],datos_arg[[#This Row],[Monto]]/datos_arg[[#This Row],[TC]]),0)</f>
        <v>7.374911670036508</v>
      </c>
      <c r="Y1250" s="14"/>
    </row>
    <row r="1251" spans="1:25" ht="15" customHeight="1" x14ac:dyDescent="0.25">
      <c r="A1251" s="14">
        <f t="shared" si="19"/>
        <v>1248</v>
      </c>
      <c r="B1251" s="1">
        <v>43874</v>
      </c>
      <c r="C1251" s="18">
        <f>+YEAR(datos_arg[[#This Row],[Fecha]])</f>
        <v>2020</v>
      </c>
      <c r="D1251" s="18">
        <f>+MONTH(datos_arg[[#This Row],[Fecha]])</f>
        <v>2</v>
      </c>
      <c r="E1251" s="14" t="s">
        <v>617</v>
      </c>
      <c r="F1251" s="14" t="s">
        <v>8101</v>
      </c>
      <c r="G1251" s="14"/>
      <c r="H1251" s="14" t="s">
        <v>8103</v>
      </c>
      <c r="I1251" s="14" t="s">
        <v>8104</v>
      </c>
      <c r="J1251" s="14" t="s">
        <v>422</v>
      </c>
      <c r="K1251" s="14" t="s">
        <v>422</v>
      </c>
      <c r="L1251" s="14" t="s">
        <v>422</v>
      </c>
      <c r="M1251" s="14" t="s">
        <v>1437</v>
      </c>
      <c r="N1251" s="14" t="s">
        <v>190</v>
      </c>
      <c r="O1251" s="14" t="s">
        <v>1436</v>
      </c>
      <c r="P1251" s="14" t="s">
        <v>5450</v>
      </c>
      <c r="Q1251" s="14">
        <v>300</v>
      </c>
      <c r="R1251" s="14" t="s">
        <v>8101</v>
      </c>
      <c r="S1251" s="14" t="s">
        <v>439</v>
      </c>
      <c r="T1251" s="35">
        <v>998.77158702611632</v>
      </c>
      <c r="U1251" s="14" t="s">
        <v>4</v>
      </c>
      <c r="V1251" s="14">
        <v>75</v>
      </c>
      <c r="W1251" s="16">
        <f>+IF(datos_arg[[#This Row],[Moneda]]="ARS",datos_arg[[#This Row],[Monto]],datos_arg[[#This Row],[Monto]]*datos_arg[[#This Row],[TC]])</f>
        <v>998.77158702611632</v>
      </c>
      <c r="X1251" s="16">
        <f>IFERROR(IF(datos_arg[[#This Row],[Moneda]]="USD",datos_arg[[#This Row],[Monto]],datos_arg[[#This Row],[Monto]]/datos_arg[[#This Row],[TC]]),0)</f>
        <v>13.316954493681552</v>
      </c>
      <c r="Y1251" s="14"/>
    </row>
    <row r="1252" spans="1:25" ht="15" customHeight="1" x14ac:dyDescent="0.25">
      <c r="A1252" s="14">
        <f t="shared" si="19"/>
        <v>1249</v>
      </c>
      <c r="B1252" s="1">
        <v>43874</v>
      </c>
      <c r="C1252" s="18">
        <f>+YEAR(datos_arg[[#This Row],[Fecha]])</f>
        <v>2020</v>
      </c>
      <c r="D1252" s="18">
        <f>+MONTH(datos_arg[[#This Row],[Fecha]])</f>
        <v>2</v>
      </c>
      <c r="E1252" s="14" t="s">
        <v>617</v>
      </c>
      <c r="F1252" s="14" t="s">
        <v>8101</v>
      </c>
      <c r="G1252" s="14"/>
      <c r="H1252" s="14" t="s">
        <v>8103</v>
      </c>
      <c r="I1252" s="14" t="s">
        <v>8104</v>
      </c>
      <c r="J1252" s="14" t="s">
        <v>422</v>
      </c>
      <c r="K1252" s="14" t="s">
        <v>422</v>
      </c>
      <c r="L1252" s="14" t="s">
        <v>422</v>
      </c>
      <c r="M1252" s="14" t="s">
        <v>1437</v>
      </c>
      <c r="N1252" s="14" t="s">
        <v>190</v>
      </c>
      <c r="O1252" s="14" t="s">
        <v>1438</v>
      </c>
      <c r="P1252" s="14" t="s">
        <v>5450</v>
      </c>
      <c r="Q1252" s="14">
        <v>300</v>
      </c>
      <c r="R1252" s="14" t="s">
        <v>8101</v>
      </c>
      <c r="S1252" s="14" t="s">
        <v>439</v>
      </c>
      <c r="T1252" s="35">
        <v>863.74200935130591</v>
      </c>
      <c r="U1252" s="14" t="s">
        <v>4</v>
      </c>
      <c r="V1252" s="14">
        <v>75</v>
      </c>
      <c r="W1252" s="16">
        <f>+IF(datos_arg[[#This Row],[Moneda]]="ARS",datos_arg[[#This Row],[Monto]],datos_arg[[#This Row],[Monto]]*datos_arg[[#This Row],[TC]])</f>
        <v>863.74200935130591</v>
      </c>
      <c r="X1252" s="16">
        <f>IFERROR(IF(datos_arg[[#This Row],[Moneda]]="USD",datos_arg[[#This Row],[Monto]],datos_arg[[#This Row],[Monto]]/datos_arg[[#This Row],[TC]]),0)</f>
        <v>11.516560124684078</v>
      </c>
      <c r="Y1252" s="14"/>
    </row>
    <row r="1253" spans="1:25" ht="15" customHeight="1" x14ac:dyDescent="0.25">
      <c r="A1253" s="14">
        <f t="shared" si="19"/>
        <v>1250</v>
      </c>
      <c r="B1253" s="1">
        <v>43874</v>
      </c>
      <c r="C1253" s="18">
        <f>+YEAR(datos_arg[[#This Row],[Fecha]])</f>
        <v>2020</v>
      </c>
      <c r="D1253" s="18">
        <f>+MONTH(datos_arg[[#This Row],[Fecha]])</f>
        <v>2</v>
      </c>
      <c r="E1253" s="14" t="s">
        <v>617</v>
      </c>
      <c r="F1253" s="14" t="s">
        <v>8101</v>
      </c>
      <c r="G1253" s="14"/>
      <c r="H1253" s="14" t="s">
        <v>8103</v>
      </c>
      <c r="I1253" s="14" t="s">
        <v>8104</v>
      </c>
      <c r="J1253" s="14" t="s">
        <v>422</v>
      </c>
      <c r="K1253" s="14" t="s">
        <v>422</v>
      </c>
      <c r="L1253" s="14" t="s">
        <v>422</v>
      </c>
      <c r="M1253" s="14" t="s">
        <v>1439</v>
      </c>
      <c r="N1253" s="14" t="s">
        <v>190</v>
      </c>
      <c r="O1253" s="14" t="s">
        <v>1440</v>
      </c>
      <c r="P1253" s="14" t="s">
        <v>5450</v>
      </c>
      <c r="Q1253" s="14">
        <v>6</v>
      </c>
      <c r="R1253" s="14" t="s">
        <v>8101</v>
      </c>
      <c r="S1253" s="14" t="s">
        <v>439</v>
      </c>
      <c r="T1253" s="35">
        <v>1099.887952822241</v>
      </c>
      <c r="U1253" s="14" t="s">
        <v>4</v>
      </c>
      <c r="V1253" s="14">
        <v>75</v>
      </c>
      <c r="W1253" s="16">
        <f>+IF(datos_arg[[#This Row],[Moneda]]="ARS",datos_arg[[#This Row],[Monto]],datos_arg[[#This Row],[Monto]]*datos_arg[[#This Row],[TC]])</f>
        <v>1099.887952822241</v>
      </c>
      <c r="X1253" s="16">
        <f>IFERROR(IF(datos_arg[[#This Row],[Moneda]]="USD",datos_arg[[#This Row],[Monto]],datos_arg[[#This Row],[Monto]]/datos_arg[[#This Row],[TC]]),0)</f>
        <v>14.665172704296547</v>
      </c>
      <c r="Y1253" s="14"/>
    </row>
    <row r="1254" spans="1:25" ht="15" customHeight="1" x14ac:dyDescent="0.25">
      <c r="A1254" s="14">
        <f t="shared" si="19"/>
        <v>1251</v>
      </c>
      <c r="B1254" s="1">
        <v>43874</v>
      </c>
      <c r="C1254" s="18">
        <f>+YEAR(datos_arg[[#This Row],[Fecha]])</f>
        <v>2020</v>
      </c>
      <c r="D1254" s="18">
        <f>+MONTH(datos_arg[[#This Row],[Fecha]])</f>
        <v>2</v>
      </c>
      <c r="E1254" s="14" t="s">
        <v>1015</v>
      </c>
      <c r="F1254" s="14" t="s">
        <v>430</v>
      </c>
      <c r="G1254" s="14"/>
      <c r="H1254" s="14" t="s">
        <v>7132</v>
      </c>
      <c r="I1254" s="14" t="s">
        <v>7132</v>
      </c>
      <c r="J1254" s="14" t="s">
        <v>425</v>
      </c>
      <c r="K1254" s="14"/>
      <c r="L1254" s="14" t="s">
        <v>425</v>
      </c>
      <c r="M1254" s="14" t="s">
        <v>60</v>
      </c>
      <c r="N1254" s="14" t="s">
        <v>26</v>
      </c>
      <c r="O1254" s="14" t="s">
        <v>1448</v>
      </c>
      <c r="P1254" s="14" t="s">
        <v>5451</v>
      </c>
      <c r="Q1254" s="14"/>
      <c r="R1254" s="14" t="s">
        <v>430</v>
      </c>
      <c r="S1254" s="14" t="s">
        <v>439</v>
      </c>
      <c r="T1254" s="35">
        <v>1500</v>
      </c>
      <c r="U1254" s="14" t="s">
        <v>4</v>
      </c>
      <c r="V1254" s="14">
        <v>75</v>
      </c>
      <c r="W1254" s="16">
        <f>+IF(datos_arg[[#This Row],[Moneda]]="ARS",datos_arg[[#This Row],[Monto]],datos_arg[[#This Row],[Monto]]*datos_arg[[#This Row],[TC]])</f>
        <v>1500</v>
      </c>
      <c r="X1254" s="16">
        <f>IFERROR(IF(datos_arg[[#This Row],[Moneda]]="USD",datos_arg[[#This Row],[Monto]],datos_arg[[#This Row],[Monto]]/datos_arg[[#This Row],[TC]]),0)</f>
        <v>20</v>
      </c>
      <c r="Y1254" s="14"/>
    </row>
    <row r="1255" spans="1:25" ht="15" customHeight="1" x14ac:dyDescent="0.25">
      <c r="A1255" s="14">
        <f t="shared" si="19"/>
        <v>1252</v>
      </c>
      <c r="B1255" s="1">
        <v>43874</v>
      </c>
      <c r="C1255" s="18">
        <f>+YEAR(datos_arg[[#This Row],[Fecha]])</f>
        <v>2020</v>
      </c>
      <c r="D1255" s="18">
        <f>+MONTH(datos_arg[[#This Row],[Fecha]])</f>
        <v>2</v>
      </c>
      <c r="E1255" s="14" t="s">
        <v>1015</v>
      </c>
      <c r="F1255" s="14" t="s">
        <v>403</v>
      </c>
      <c r="G1255" s="14" t="s">
        <v>5383</v>
      </c>
      <c r="H1255" s="14" t="s">
        <v>7132</v>
      </c>
      <c r="I1255" s="14" t="s">
        <v>7132</v>
      </c>
      <c r="J1255" s="14" t="s">
        <v>425</v>
      </c>
      <c r="K1255" s="14" t="s">
        <v>421</v>
      </c>
      <c r="L1255" s="14" t="s">
        <v>425</v>
      </c>
      <c r="M1255" s="14" t="s">
        <v>1447</v>
      </c>
      <c r="N1255" s="14" t="s">
        <v>1449</v>
      </c>
      <c r="O1255" s="14" t="s">
        <v>1450</v>
      </c>
      <c r="P1255" s="14" t="s">
        <v>5452</v>
      </c>
      <c r="Q1255" s="14">
        <v>2</v>
      </c>
      <c r="R1255" s="14" t="s">
        <v>5383</v>
      </c>
      <c r="S1255" s="14" t="s">
        <v>439</v>
      </c>
      <c r="T1255" s="35">
        <v>87.360000000000014</v>
      </c>
      <c r="U1255" s="14" t="s">
        <v>4</v>
      </c>
      <c r="V1255" s="14">
        <v>75</v>
      </c>
      <c r="W1255" s="16">
        <f>+IF(datos_arg[[#This Row],[Moneda]]="ARS",datos_arg[[#This Row],[Monto]],datos_arg[[#This Row],[Monto]]*datos_arg[[#This Row],[TC]])</f>
        <v>87.360000000000014</v>
      </c>
      <c r="X1255" s="16">
        <f>IFERROR(IF(datos_arg[[#This Row],[Moneda]]="USD",datos_arg[[#This Row],[Monto]],datos_arg[[#This Row],[Monto]]/datos_arg[[#This Row],[TC]]),0)</f>
        <v>1.1648000000000003</v>
      </c>
      <c r="Y1255" s="14"/>
    </row>
    <row r="1256" spans="1:25" ht="15" customHeight="1" x14ac:dyDescent="0.25">
      <c r="A1256" s="14">
        <f t="shared" si="19"/>
        <v>1253</v>
      </c>
      <c r="B1256" s="1">
        <v>43874</v>
      </c>
      <c r="C1256" s="18">
        <f>+YEAR(datos_arg[[#This Row],[Fecha]])</f>
        <v>2020</v>
      </c>
      <c r="D1256" s="18">
        <f>+MONTH(datos_arg[[#This Row],[Fecha]])</f>
        <v>2</v>
      </c>
      <c r="E1256" s="14" t="s">
        <v>1015</v>
      </c>
      <c r="F1256" s="14" t="s">
        <v>403</v>
      </c>
      <c r="G1256" s="14" t="s">
        <v>5383</v>
      </c>
      <c r="H1256" s="14" t="s">
        <v>7132</v>
      </c>
      <c r="I1256" s="14" t="s">
        <v>7132</v>
      </c>
      <c r="J1256" s="14" t="s">
        <v>425</v>
      </c>
      <c r="K1256" s="14" t="s">
        <v>421</v>
      </c>
      <c r="L1256" s="14" t="s">
        <v>425</v>
      </c>
      <c r="M1256" s="14" t="s">
        <v>1447</v>
      </c>
      <c r="N1256" s="14" t="s">
        <v>1449</v>
      </c>
      <c r="O1256" s="14" t="s">
        <v>1451</v>
      </c>
      <c r="P1256" s="14" t="s">
        <v>5452</v>
      </c>
      <c r="Q1256" s="14">
        <v>2</v>
      </c>
      <c r="R1256" s="14" t="s">
        <v>5383</v>
      </c>
      <c r="S1256" s="14" t="s">
        <v>439</v>
      </c>
      <c r="T1256" s="35">
        <v>78.400000000000006</v>
      </c>
      <c r="U1256" s="14" t="s">
        <v>4</v>
      </c>
      <c r="V1256" s="14">
        <v>75</v>
      </c>
      <c r="W1256" s="16">
        <f>+IF(datos_arg[[#This Row],[Moneda]]="ARS",datos_arg[[#This Row],[Monto]],datos_arg[[#This Row],[Monto]]*datos_arg[[#This Row],[TC]])</f>
        <v>78.400000000000006</v>
      </c>
      <c r="X1256" s="16">
        <f>IFERROR(IF(datos_arg[[#This Row],[Moneda]]="USD",datos_arg[[#This Row],[Monto]],datos_arg[[#This Row],[Monto]]/datos_arg[[#This Row],[TC]]),0)</f>
        <v>1.0453333333333334</v>
      </c>
      <c r="Y1256" s="14"/>
    </row>
    <row r="1257" spans="1:25" ht="15" customHeight="1" x14ac:dyDescent="0.25">
      <c r="A1257" s="14">
        <f t="shared" si="19"/>
        <v>1254</v>
      </c>
      <c r="B1257" s="1">
        <v>43874</v>
      </c>
      <c r="C1257" s="18">
        <f>+YEAR(datos_arg[[#This Row],[Fecha]])</f>
        <v>2020</v>
      </c>
      <c r="D1257" s="18">
        <f>+MONTH(datos_arg[[#This Row],[Fecha]])</f>
        <v>2</v>
      </c>
      <c r="E1257" s="14" t="s">
        <v>1015</v>
      </c>
      <c r="F1257" s="14" t="s">
        <v>403</v>
      </c>
      <c r="G1257" s="14" t="s">
        <v>5382</v>
      </c>
      <c r="H1257" s="14" t="s">
        <v>8103</v>
      </c>
      <c r="I1257" s="14" t="s">
        <v>8104</v>
      </c>
      <c r="J1257" s="14" t="s">
        <v>472</v>
      </c>
      <c r="K1257" s="14" t="s">
        <v>421</v>
      </c>
      <c r="L1257" s="14" t="s">
        <v>421</v>
      </c>
      <c r="M1257" s="14" t="s">
        <v>558</v>
      </c>
      <c r="N1257" s="14" t="s">
        <v>226</v>
      </c>
      <c r="O1257" s="14" t="s">
        <v>1452</v>
      </c>
      <c r="P1257" s="14" t="s">
        <v>5453</v>
      </c>
      <c r="Q1257" s="14">
        <v>20</v>
      </c>
      <c r="R1257" s="14" t="s">
        <v>5382</v>
      </c>
      <c r="S1257" s="14" t="s">
        <v>439</v>
      </c>
      <c r="T1257" s="35">
        <v>1085.5999999999999</v>
      </c>
      <c r="U1257" s="14" t="s">
        <v>4</v>
      </c>
      <c r="V1257" s="14">
        <v>75</v>
      </c>
      <c r="W1257" s="16">
        <f>+IF(datos_arg[[#This Row],[Moneda]]="ARS",datos_arg[[#This Row],[Monto]],datos_arg[[#This Row],[Monto]]*datos_arg[[#This Row],[TC]])</f>
        <v>1085.5999999999999</v>
      </c>
      <c r="X1257" s="16">
        <f>IFERROR(IF(datos_arg[[#This Row],[Moneda]]="USD",datos_arg[[#This Row],[Monto]],datos_arg[[#This Row],[Monto]]/datos_arg[[#This Row],[TC]]),0)</f>
        <v>14.474666666666666</v>
      </c>
      <c r="Y1257" s="14"/>
    </row>
    <row r="1258" spans="1:25" ht="15" customHeight="1" x14ac:dyDescent="0.25">
      <c r="A1258" s="14">
        <f t="shared" si="19"/>
        <v>1255</v>
      </c>
      <c r="B1258" s="1">
        <v>43874</v>
      </c>
      <c r="C1258" s="18">
        <f>+YEAR(datos_arg[[#This Row],[Fecha]])</f>
        <v>2020</v>
      </c>
      <c r="D1258" s="18">
        <f>+MONTH(datos_arg[[#This Row],[Fecha]])</f>
        <v>2</v>
      </c>
      <c r="E1258" s="14" t="s">
        <v>1015</v>
      </c>
      <c r="F1258" s="14" t="s">
        <v>403</v>
      </c>
      <c r="G1258" s="14" t="s">
        <v>5382</v>
      </c>
      <c r="H1258" s="14" t="s">
        <v>8103</v>
      </c>
      <c r="I1258" s="14" t="s">
        <v>8104</v>
      </c>
      <c r="J1258" s="14" t="s">
        <v>472</v>
      </c>
      <c r="K1258" s="14" t="s">
        <v>421</v>
      </c>
      <c r="L1258" s="14" t="s">
        <v>425</v>
      </c>
      <c r="M1258" s="14" t="s">
        <v>932</v>
      </c>
      <c r="N1258" s="14" t="s">
        <v>226</v>
      </c>
      <c r="O1258" s="14" t="s">
        <v>1453</v>
      </c>
      <c r="P1258" s="14" t="s">
        <v>5453</v>
      </c>
      <c r="Q1258" s="14">
        <v>1</v>
      </c>
      <c r="R1258" s="14" t="s">
        <v>5382</v>
      </c>
      <c r="S1258" s="14" t="s">
        <v>439</v>
      </c>
      <c r="T1258" s="35">
        <v>315.62</v>
      </c>
      <c r="U1258" s="14" t="s">
        <v>4</v>
      </c>
      <c r="V1258" s="14">
        <v>75</v>
      </c>
      <c r="W1258" s="16">
        <f>+IF(datos_arg[[#This Row],[Moneda]]="ARS",datos_arg[[#This Row],[Monto]],datos_arg[[#This Row],[Monto]]*datos_arg[[#This Row],[TC]])</f>
        <v>315.62</v>
      </c>
      <c r="X1258" s="16">
        <f>IFERROR(IF(datos_arg[[#This Row],[Moneda]]="USD",datos_arg[[#This Row],[Monto]],datos_arg[[#This Row],[Monto]]/datos_arg[[#This Row],[TC]]),0)</f>
        <v>4.2082666666666668</v>
      </c>
      <c r="Y1258" s="14"/>
    </row>
    <row r="1259" spans="1:25" ht="15" customHeight="1" x14ac:dyDescent="0.25">
      <c r="A1259" s="14">
        <f t="shared" si="19"/>
        <v>1256</v>
      </c>
      <c r="B1259" s="1">
        <v>43874</v>
      </c>
      <c r="C1259" s="18">
        <f>+YEAR(datos_arg[[#This Row],[Fecha]])</f>
        <v>2020</v>
      </c>
      <c r="D1259" s="18">
        <f>+MONTH(datos_arg[[#This Row],[Fecha]])</f>
        <v>2</v>
      </c>
      <c r="E1259" s="14" t="s">
        <v>1015</v>
      </c>
      <c r="F1259" s="14" t="s">
        <v>430</v>
      </c>
      <c r="G1259" s="14"/>
      <c r="H1259" s="14" t="s">
        <v>7132</v>
      </c>
      <c r="I1259" s="14" t="s">
        <v>7132</v>
      </c>
      <c r="J1259" s="14" t="s">
        <v>425</v>
      </c>
      <c r="K1259" s="14"/>
      <c r="L1259" s="14" t="s">
        <v>425</v>
      </c>
      <c r="M1259" s="14" t="s">
        <v>57</v>
      </c>
      <c r="N1259" s="14" t="s">
        <v>57</v>
      </c>
      <c r="O1259" s="14"/>
      <c r="P1259" s="14"/>
      <c r="Q1259" s="14"/>
      <c r="R1259" s="14" t="s">
        <v>430</v>
      </c>
      <c r="S1259" s="14" t="s">
        <v>439</v>
      </c>
      <c r="T1259" s="35">
        <v>319.45000000000073</v>
      </c>
      <c r="U1259" s="14" t="s">
        <v>4</v>
      </c>
      <c r="V1259" s="14">
        <v>75</v>
      </c>
      <c r="W1259" s="16">
        <f>+IF(datos_arg[[#This Row],[Moneda]]="ARS",datos_arg[[#This Row],[Monto]],datos_arg[[#This Row],[Monto]]*datos_arg[[#This Row],[TC]])</f>
        <v>319.45000000000073</v>
      </c>
      <c r="X1259" s="16">
        <f>IFERROR(IF(datos_arg[[#This Row],[Moneda]]="USD",datos_arg[[#This Row],[Monto]],datos_arg[[#This Row],[Monto]]/datos_arg[[#This Row],[TC]]),0)</f>
        <v>4.259333333333343</v>
      </c>
      <c r="Y1259" s="14"/>
    </row>
    <row r="1260" spans="1:25" ht="15" customHeight="1" x14ac:dyDescent="0.25">
      <c r="A1260" s="14">
        <f t="shared" si="19"/>
        <v>1257</v>
      </c>
      <c r="B1260" s="1">
        <v>43875</v>
      </c>
      <c r="C1260" s="18">
        <f>+YEAR(datos_arg[[#This Row],[Fecha]])</f>
        <v>2020</v>
      </c>
      <c r="D1260" s="18">
        <f>+MONTH(datos_arg[[#This Row],[Fecha]])</f>
        <v>2</v>
      </c>
      <c r="E1260" s="14" t="s">
        <v>408</v>
      </c>
      <c r="F1260" s="14" t="s">
        <v>406</v>
      </c>
      <c r="G1260" s="14"/>
      <c r="H1260" s="14" t="s">
        <v>7132</v>
      </c>
      <c r="I1260" s="14" t="s">
        <v>7132</v>
      </c>
      <c r="J1260" s="14" t="s">
        <v>425</v>
      </c>
      <c r="K1260" s="14"/>
      <c r="L1260" s="14" t="s">
        <v>425</v>
      </c>
      <c r="M1260" s="14" t="s">
        <v>120</v>
      </c>
      <c r="N1260" s="14" t="s">
        <v>120</v>
      </c>
      <c r="O1260" s="14" t="s">
        <v>3286</v>
      </c>
      <c r="P1260" s="14"/>
      <c r="Q1260" s="14"/>
      <c r="R1260" s="14" t="s">
        <v>440</v>
      </c>
      <c r="S1260" s="14" t="s">
        <v>6774</v>
      </c>
      <c r="T1260" s="35">
        <v>25000</v>
      </c>
      <c r="U1260" s="14" t="s">
        <v>2</v>
      </c>
      <c r="V1260" s="14">
        <v>76.5</v>
      </c>
      <c r="W1260" s="16">
        <f>+IF(datos_arg[[#This Row],[Moneda]]="ARS",datos_arg[[#This Row],[Monto]],datos_arg[[#This Row],[Monto]]*datos_arg[[#This Row],[TC]])</f>
        <v>1912500</v>
      </c>
      <c r="X1260" s="16">
        <f>IFERROR(IF(datos_arg[[#This Row],[Moneda]]="USD",datos_arg[[#This Row],[Monto]],datos_arg[[#This Row],[Monto]]/datos_arg[[#This Row],[TC]]),0)</f>
        <v>25000</v>
      </c>
      <c r="Y1260" s="14"/>
    </row>
    <row r="1261" spans="1:25" x14ac:dyDescent="0.25">
      <c r="A1261" s="14">
        <f t="shared" si="19"/>
        <v>1258</v>
      </c>
      <c r="B1261" s="1">
        <v>43875</v>
      </c>
      <c r="C1261" s="18">
        <f>+YEAR(datos_arg[[#This Row],[Fecha]])</f>
        <v>2020</v>
      </c>
      <c r="D1261" s="18">
        <f>+MONTH(datos_arg[[#This Row],[Fecha]])</f>
        <v>2</v>
      </c>
      <c r="E1261" s="14" t="s">
        <v>449</v>
      </c>
      <c r="F1261" s="14" t="s">
        <v>523</v>
      </c>
      <c r="G1261" s="14"/>
      <c r="H1261" s="14" t="s">
        <v>7132</v>
      </c>
      <c r="I1261" s="14" t="s">
        <v>7132</v>
      </c>
      <c r="J1261" s="14" t="s">
        <v>425</v>
      </c>
      <c r="K1261" s="14"/>
      <c r="L1261" s="14" t="s">
        <v>425</v>
      </c>
      <c r="M1261" s="14" t="s">
        <v>524</v>
      </c>
      <c r="N1261" s="14" t="s">
        <v>524</v>
      </c>
      <c r="O1261" s="14" t="s">
        <v>1460</v>
      </c>
      <c r="P1261" s="14"/>
      <c r="Q1261" s="14"/>
      <c r="R1261" s="14" t="s">
        <v>523</v>
      </c>
      <c r="S1261" s="14" t="s">
        <v>440</v>
      </c>
      <c r="T1261" s="35">
        <v>300</v>
      </c>
      <c r="U1261" s="14" t="s">
        <v>2</v>
      </c>
      <c r="V1261" s="14">
        <v>76.5</v>
      </c>
      <c r="W1261" s="16">
        <f>+IF(datos_arg[[#This Row],[Moneda]]="ARS",datos_arg[[#This Row],[Monto]],datos_arg[[#This Row],[Monto]]*datos_arg[[#This Row],[TC]])</f>
        <v>22950</v>
      </c>
      <c r="X1261" s="16">
        <f>IFERROR(IF(datos_arg[[#This Row],[Moneda]]="USD",datos_arg[[#This Row],[Monto]],datos_arg[[#This Row],[Monto]]/datos_arg[[#This Row],[TC]]),0)</f>
        <v>300</v>
      </c>
      <c r="Y1261" s="14"/>
    </row>
    <row r="1262" spans="1:25" x14ac:dyDescent="0.25">
      <c r="A1262" s="14">
        <f t="shared" si="19"/>
        <v>1259</v>
      </c>
      <c r="B1262" s="1">
        <v>43875</v>
      </c>
      <c r="C1262" s="18">
        <f>+YEAR(datos_arg[[#This Row],[Fecha]])</f>
        <v>2020</v>
      </c>
      <c r="D1262" s="18">
        <f>+MONTH(datos_arg[[#This Row],[Fecha]])</f>
        <v>2</v>
      </c>
      <c r="E1262" s="14" t="s">
        <v>408</v>
      </c>
      <c r="F1262" s="14" t="s">
        <v>69</v>
      </c>
      <c r="G1262" s="14"/>
      <c r="H1262" s="14" t="s">
        <v>7132</v>
      </c>
      <c r="I1262" s="14" t="s">
        <v>7132</v>
      </c>
      <c r="J1262" s="14" t="s">
        <v>425</v>
      </c>
      <c r="K1262" s="14"/>
      <c r="L1262" s="14" t="s">
        <v>425</v>
      </c>
      <c r="M1262" s="14" t="s">
        <v>56</v>
      </c>
      <c r="N1262" s="14" t="s">
        <v>56</v>
      </c>
      <c r="O1262" s="14"/>
      <c r="P1262" s="14"/>
      <c r="Q1262" s="14"/>
      <c r="R1262" s="14" t="s">
        <v>439</v>
      </c>
      <c r="S1262" s="14" t="s">
        <v>440</v>
      </c>
      <c r="T1262" s="35">
        <v>2000</v>
      </c>
      <c r="U1262" s="14" t="s">
        <v>2</v>
      </c>
      <c r="V1262" s="14">
        <v>76.5</v>
      </c>
      <c r="W1262" s="16">
        <f>+IF(datos_arg[[#This Row],[Moneda]]="ARS",datos_arg[[#This Row],[Monto]],datos_arg[[#This Row],[Monto]]*datos_arg[[#This Row],[TC]])</f>
        <v>153000</v>
      </c>
      <c r="X1262" s="16">
        <f>IFERROR(IF(datos_arg[[#This Row],[Moneda]]="USD",datos_arg[[#This Row],[Monto]],datos_arg[[#This Row],[Monto]]/datos_arg[[#This Row],[TC]]),0)</f>
        <v>2000</v>
      </c>
      <c r="Y1262" s="14"/>
    </row>
    <row r="1263" spans="1:25" ht="15" customHeight="1" x14ac:dyDescent="0.25">
      <c r="A1263" s="14">
        <f t="shared" si="19"/>
        <v>1260</v>
      </c>
      <c r="B1263" s="1">
        <v>43875</v>
      </c>
      <c r="C1263" s="18">
        <f>+YEAR(datos_arg[[#This Row],[Fecha]])</f>
        <v>2020</v>
      </c>
      <c r="D1263" s="18">
        <f>+MONTH(datos_arg[[#This Row],[Fecha]])</f>
        <v>2</v>
      </c>
      <c r="E1263" s="14" t="s">
        <v>1015</v>
      </c>
      <c r="F1263" s="14" t="s">
        <v>430</v>
      </c>
      <c r="G1263" s="14"/>
      <c r="H1263" s="14" t="s">
        <v>7132</v>
      </c>
      <c r="I1263" s="14" t="s">
        <v>7132</v>
      </c>
      <c r="J1263" s="14" t="s">
        <v>425</v>
      </c>
      <c r="K1263" s="14"/>
      <c r="L1263" s="14" t="s">
        <v>425</v>
      </c>
      <c r="M1263" s="14" t="s">
        <v>102</v>
      </c>
      <c r="N1263" s="14" t="s">
        <v>480</v>
      </c>
      <c r="O1263" s="14" t="s">
        <v>1330</v>
      </c>
      <c r="P1263" s="14"/>
      <c r="Q1263" s="14"/>
      <c r="R1263" s="14" t="s">
        <v>430</v>
      </c>
      <c r="S1263" s="14" t="s">
        <v>439</v>
      </c>
      <c r="T1263" s="35">
        <v>1292</v>
      </c>
      <c r="U1263" s="14" t="s">
        <v>4</v>
      </c>
      <c r="V1263" s="14">
        <v>76.5</v>
      </c>
      <c r="W1263" s="16">
        <f>+IF(datos_arg[[#This Row],[Moneda]]="ARS",datos_arg[[#This Row],[Monto]],datos_arg[[#This Row],[Monto]]*datos_arg[[#This Row],[TC]])</f>
        <v>1292</v>
      </c>
      <c r="X1263" s="16">
        <f>IFERROR(IF(datos_arg[[#This Row],[Moneda]]="USD",datos_arg[[#This Row],[Monto]],datos_arg[[#This Row],[Monto]]/datos_arg[[#This Row],[TC]]),0)</f>
        <v>16.888888888888889</v>
      </c>
      <c r="Y1263" s="14"/>
    </row>
    <row r="1264" spans="1:25" ht="15" customHeight="1" x14ac:dyDescent="0.25">
      <c r="A1264" s="14">
        <f t="shared" si="19"/>
        <v>1261</v>
      </c>
      <c r="B1264" s="1">
        <v>43875</v>
      </c>
      <c r="C1264" s="18">
        <f>+YEAR(datos_arg[[#This Row],[Fecha]])</f>
        <v>2020</v>
      </c>
      <c r="D1264" s="18">
        <f>+MONTH(datos_arg[[#This Row],[Fecha]])</f>
        <v>2</v>
      </c>
      <c r="E1264" s="14" t="s">
        <v>1015</v>
      </c>
      <c r="F1264" s="14" t="s">
        <v>403</v>
      </c>
      <c r="G1264" s="14" t="s">
        <v>5383</v>
      </c>
      <c r="H1264" s="14" t="s">
        <v>8103</v>
      </c>
      <c r="I1264" s="14" t="s">
        <v>8104</v>
      </c>
      <c r="J1264" s="14" t="s">
        <v>425</v>
      </c>
      <c r="K1264" s="14"/>
      <c r="L1264" s="14" t="s">
        <v>425</v>
      </c>
      <c r="M1264" s="14" t="s">
        <v>158</v>
      </c>
      <c r="N1264" s="14" t="s">
        <v>1457</v>
      </c>
      <c r="O1264" s="14" t="s">
        <v>1458</v>
      </c>
      <c r="P1264" s="14" t="s">
        <v>5454</v>
      </c>
      <c r="Q1264" s="14"/>
      <c r="R1264" s="14" t="s">
        <v>5383</v>
      </c>
      <c r="S1264" s="14" t="s">
        <v>439</v>
      </c>
      <c r="T1264" s="35">
        <v>8000</v>
      </c>
      <c r="U1264" s="14" t="s">
        <v>4</v>
      </c>
      <c r="V1264" s="14">
        <v>76.5</v>
      </c>
      <c r="W1264" s="16">
        <f>+IF(datos_arg[[#This Row],[Moneda]]="ARS",datos_arg[[#This Row],[Monto]],datos_arg[[#This Row],[Monto]]*datos_arg[[#This Row],[TC]])</f>
        <v>8000</v>
      </c>
      <c r="X1264" s="16">
        <f>IFERROR(IF(datos_arg[[#This Row],[Moneda]]="USD",datos_arg[[#This Row],[Monto]],datos_arg[[#This Row],[Monto]]/datos_arg[[#This Row],[TC]]),0)</f>
        <v>104.57516339869281</v>
      </c>
      <c r="Y1264" s="14"/>
    </row>
    <row r="1265" spans="1:25" ht="15" customHeight="1" x14ac:dyDescent="0.25">
      <c r="A1265" s="14">
        <f t="shared" si="19"/>
        <v>1262</v>
      </c>
      <c r="B1265" s="1">
        <v>43875</v>
      </c>
      <c r="C1265" s="18">
        <f>+YEAR(datos_arg[[#This Row],[Fecha]])</f>
        <v>2020</v>
      </c>
      <c r="D1265" s="18">
        <f>+MONTH(datos_arg[[#This Row],[Fecha]])</f>
        <v>2</v>
      </c>
      <c r="E1265" s="14" t="s">
        <v>1015</v>
      </c>
      <c r="F1265" s="14" t="s">
        <v>430</v>
      </c>
      <c r="G1265" s="14"/>
      <c r="H1265" s="14" t="s">
        <v>7132</v>
      </c>
      <c r="I1265" s="14" t="s">
        <v>7132</v>
      </c>
      <c r="J1265" s="14" t="s">
        <v>425</v>
      </c>
      <c r="K1265" s="14"/>
      <c r="L1265" s="14" t="s">
        <v>425</v>
      </c>
      <c r="M1265" s="14" t="s">
        <v>60</v>
      </c>
      <c r="N1265" s="14" t="s">
        <v>26</v>
      </c>
      <c r="O1265" s="14"/>
      <c r="P1265" s="14"/>
      <c r="Q1265" s="14"/>
      <c r="R1265" s="14" t="s">
        <v>430</v>
      </c>
      <c r="S1265" s="14" t="s">
        <v>439</v>
      </c>
      <c r="T1265" s="35">
        <v>1700</v>
      </c>
      <c r="U1265" s="14" t="s">
        <v>4</v>
      </c>
      <c r="V1265" s="14">
        <v>76.5</v>
      </c>
      <c r="W1265" s="16">
        <f>+IF(datos_arg[[#This Row],[Moneda]]="ARS",datos_arg[[#This Row],[Monto]],datos_arg[[#This Row],[Monto]]*datos_arg[[#This Row],[TC]])</f>
        <v>1700</v>
      </c>
      <c r="X1265" s="16">
        <f>IFERROR(IF(datos_arg[[#This Row],[Moneda]]="USD",datos_arg[[#This Row],[Monto]],datos_arg[[#This Row],[Monto]]/datos_arg[[#This Row],[TC]]),0)</f>
        <v>22.222222222222221</v>
      </c>
      <c r="Y1265" s="14"/>
    </row>
    <row r="1266" spans="1:25" ht="15" customHeight="1" x14ac:dyDescent="0.25">
      <c r="A1266" s="14">
        <f t="shared" si="19"/>
        <v>1263</v>
      </c>
      <c r="B1266" s="1">
        <v>43875</v>
      </c>
      <c r="C1266" s="18">
        <f>+YEAR(datos_arg[[#This Row],[Fecha]])</f>
        <v>2020</v>
      </c>
      <c r="D1266" s="18">
        <f>+MONTH(datos_arg[[#This Row],[Fecha]])</f>
        <v>2</v>
      </c>
      <c r="E1266" s="14" t="s">
        <v>449</v>
      </c>
      <c r="F1266" s="14" t="s">
        <v>523</v>
      </c>
      <c r="G1266" s="14"/>
      <c r="H1266" s="14" t="s">
        <v>7132</v>
      </c>
      <c r="I1266" s="14" t="s">
        <v>7132</v>
      </c>
      <c r="J1266" s="14" t="s">
        <v>425</v>
      </c>
      <c r="K1266" s="14"/>
      <c r="L1266" s="14" t="s">
        <v>425</v>
      </c>
      <c r="M1266" s="14" t="s">
        <v>515</v>
      </c>
      <c r="N1266" s="14" t="s">
        <v>515</v>
      </c>
      <c r="O1266" s="14" t="s">
        <v>1459</v>
      </c>
      <c r="P1266" s="14"/>
      <c r="Q1266" s="14"/>
      <c r="R1266" s="14" t="s">
        <v>523</v>
      </c>
      <c r="S1266" s="14" t="s">
        <v>439</v>
      </c>
      <c r="T1266" s="35">
        <v>330</v>
      </c>
      <c r="U1266" s="14" t="s">
        <v>4</v>
      </c>
      <c r="V1266" s="14">
        <v>76.5</v>
      </c>
      <c r="W1266" s="16">
        <f>+IF(datos_arg[[#This Row],[Moneda]]="ARS",datos_arg[[#This Row],[Monto]],datos_arg[[#This Row],[Monto]]*datos_arg[[#This Row],[TC]])</f>
        <v>330</v>
      </c>
      <c r="X1266" s="16">
        <f>IFERROR(IF(datos_arg[[#This Row],[Moneda]]="USD",datos_arg[[#This Row],[Monto]],datos_arg[[#This Row],[Monto]]/datos_arg[[#This Row],[TC]]),0)</f>
        <v>4.3137254901960782</v>
      </c>
      <c r="Y1266" s="14"/>
    </row>
    <row r="1267" spans="1:25" ht="15" customHeight="1" x14ac:dyDescent="0.25">
      <c r="A1267" s="14">
        <f t="shared" si="19"/>
        <v>1264</v>
      </c>
      <c r="B1267" s="1">
        <v>43875</v>
      </c>
      <c r="C1267" s="18">
        <f>+YEAR(datos_arg[[#This Row],[Fecha]])</f>
        <v>2020</v>
      </c>
      <c r="D1267" s="18">
        <f>+MONTH(datos_arg[[#This Row],[Fecha]])</f>
        <v>2</v>
      </c>
      <c r="E1267" s="14" t="s">
        <v>1015</v>
      </c>
      <c r="F1267" s="14" t="s">
        <v>430</v>
      </c>
      <c r="G1267" s="14"/>
      <c r="H1267" s="14" t="s">
        <v>7132</v>
      </c>
      <c r="I1267" s="14" t="s">
        <v>7132</v>
      </c>
      <c r="J1267" s="14" t="s">
        <v>425</v>
      </c>
      <c r="K1267" s="14"/>
      <c r="L1267" s="14" t="s">
        <v>425</v>
      </c>
      <c r="M1267" s="14" t="s">
        <v>57</v>
      </c>
      <c r="N1267" s="14" t="s">
        <v>57</v>
      </c>
      <c r="O1267" s="14" t="s">
        <v>57</v>
      </c>
      <c r="P1267" s="14"/>
      <c r="Q1267" s="14"/>
      <c r="R1267" s="14" t="s">
        <v>430</v>
      </c>
      <c r="S1267" s="14" t="s">
        <v>439</v>
      </c>
      <c r="T1267" s="35">
        <v>300</v>
      </c>
      <c r="U1267" s="14" t="s">
        <v>4</v>
      </c>
      <c r="V1267" s="14">
        <v>76.5</v>
      </c>
      <c r="W1267" s="16">
        <f>+IF(datos_arg[[#This Row],[Moneda]]="ARS",datos_arg[[#This Row],[Monto]],datos_arg[[#This Row],[Monto]]*datos_arg[[#This Row],[TC]])</f>
        <v>300</v>
      </c>
      <c r="X1267" s="16">
        <f>IFERROR(IF(datos_arg[[#This Row],[Moneda]]="USD",datos_arg[[#This Row],[Monto]],datos_arg[[#This Row],[Monto]]/datos_arg[[#This Row],[TC]]),0)</f>
        <v>3.9215686274509802</v>
      </c>
      <c r="Y1267" s="14"/>
    </row>
    <row r="1268" spans="1:25" ht="15" customHeight="1" x14ac:dyDescent="0.25">
      <c r="A1268" s="14">
        <f t="shared" si="19"/>
        <v>1265</v>
      </c>
      <c r="B1268" s="1">
        <v>43875</v>
      </c>
      <c r="C1268" s="18">
        <f>+YEAR(datos_arg[[#This Row],[Fecha]])</f>
        <v>2020</v>
      </c>
      <c r="D1268" s="18">
        <f>+MONTH(datos_arg[[#This Row],[Fecha]])</f>
        <v>2</v>
      </c>
      <c r="E1268" s="14" t="s">
        <v>1016</v>
      </c>
      <c r="F1268" s="14" t="s">
        <v>404</v>
      </c>
      <c r="G1268" s="14"/>
      <c r="H1268" s="14" t="s">
        <v>7132</v>
      </c>
      <c r="I1268" s="14" t="s">
        <v>7132</v>
      </c>
      <c r="J1268" s="14" t="s">
        <v>425</v>
      </c>
      <c r="K1268" s="14"/>
      <c r="L1268" s="14" t="s">
        <v>425</v>
      </c>
      <c r="M1268" s="14" t="s">
        <v>284</v>
      </c>
      <c r="N1268" s="14" t="s">
        <v>284</v>
      </c>
      <c r="O1268" s="14" t="s">
        <v>227</v>
      </c>
      <c r="P1268" s="14"/>
      <c r="Q1268" s="14"/>
      <c r="R1268" s="14" t="s">
        <v>404</v>
      </c>
      <c r="S1268" s="14" t="s">
        <v>439</v>
      </c>
      <c r="T1268" s="35">
        <v>800</v>
      </c>
      <c r="U1268" s="14" t="s">
        <v>4</v>
      </c>
      <c r="V1268" s="14">
        <v>76.5</v>
      </c>
      <c r="W1268" s="16">
        <f>+IF(datos_arg[[#This Row],[Moneda]]="ARS",datos_arg[[#This Row],[Monto]],datos_arg[[#This Row],[Monto]]*datos_arg[[#This Row],[TC]])</f>
        <v>800</v>
      </c>
      <c r="X1268" s="16">
        <f>IFERROR(IF(datos_arg[[#This Row],[Moneda]]="USD",datos_arg[[#This Row],[Monto]],datos_arg[[#This Row],[Monto]]/datos_arg[[#This Row],[TC]]),0)</f>
        <v>10.457516339869281</v>
      </c>
      <c r="Y1268" s="14"/>
    </row>
    <row r="1269" spans="1:25" ht="15" customHeight="1" x14ac:dyDescent="0.25">
      <c r="A1269" s="14">
        <f t="shared" si="19"/>
        <v>1266</v>
      </c>
      <c r="B1269" s="1">
        <v>43875</v>
      </c>
      <c r="C1269" s="18">
        <f>+YEAR(datos_arg[[#This Row],[Fecha]])</f>
        <v>2020</v>
      </c>
      <c r="D1269" s="18">
        <f>+MONTH(datos_arg[[#This Row],[Fecha]])</f>
        <v>2</v>
      </c>
      <c r="E1269" s="14" t="s">
        <v>1015</v>
      </c>
      <c r="F1269" s="14" t="s">
        <v>403</v>
      </c>
      <c r="G1269" s="14" t="s">
        <v>5383</v>
      </c>
      <c r="H1269" s="14" t="s">
        <v>8103</v>
      </c>
      <c r="I1269" s="14" t="s">
        <v>8104</v>
      </c>
      <c r="J1269" s="14" t="s">
        <v>425</v>
      </c>
      <c r="K1269" s="14" t="s">
        <v>420</v>
      </c>
      <c r="L1269" s="14" t="s">
        <v>425</v>
      </c>
      <c r="M1269" s="14" t="s">
        <v>158</v>
      </c>
      <c r="N1269" s="14" t="s">
        <v>1461</v>
      </c>
      <c r="O1269" s="14" t="s">
        <v>1462</v>
      </c>
      <c r="P1269" s="14" t="s">
        <v>5455</v>
      </c>
      <c r="Q1269" s="14"/>
      <c r="R1269" s="14" t="s">
        <v>5383</v>
      </c>
      <c r="S1269" s="14" t="s">
        <v>439</v>
      </c>
      <c r="T1269" s="35">
        <v>8935</v>
      </c>
      <c r="U1269" s="14" t="s">
        <v>4</v>
      </c>
      <c r="V1269" s="14">
        <v>76.5</v>
      </c>
      <c r="W1269" s="16">
        <f>+IF(datos_arg[[#This Row],[Moneda]]="ARS",datos_arg[[#This Row],[Monto]],datos_arg[[#This Row],[Monto]]*datos_arg[[#This Row],[TC]])</f>
        <v>8935</v>
      </c>
      <c r="X1269" s="16">
        <f>IFERROR(IF(datos_arg[[#This Row],[Moneda]]="USD",datos_arg[[#This Row],[Monto]],datos_arg[[#This Row],[Monto]]/datos_arg[[#This Row],[TC]]),0)</f>
        <v>116.79738562091504</v>
      </c>
      <c r="Y1269" s="14"/>
    </row>
    <row r="1270" spans="1:25" ht="15" customHeight="1" x14ac:dyDescent="0.25">
      <c r="A1270" s="14">
        <f t="shared" si="19"/>
        <v>1267</v>
      </c>
      <c r="B1270" s="1">
        <v>43875</v>
      </c>
      <c r="C1270" s="18">
        <f>+YEAR(datos_arg[[#This Row],[Fecha]])</f>
        <v>2020</v>
      </c>
      <c r="D1270" s="18">
        <f>+MONTH(datos_arg[[#This Row],[Fecha]])</f>
        <v>2</v>
      </c>
      <c r="E1270" s="14" t="s">
        <v>617</v>
      </c>
      <c r="F1270" s="14" t="s">
        <v>8101</v>
      </c>
      <c r="G1270" s="14"/>
      <c r="H1270" s="14" t="s">
        <v>8103</v>
      </c>
      <c r="I1270" s="14" t="s">
        <v>8104</v>
      </c>
      <c r="J1270" s="14" t="s">
        <v>422</v>
      </c>
      <c r="K1270" s="14" t="s">
        <v>422</v>
      </c>
      <c r="L1270" s="14" t="s">
        <v>422</v>
      </c>
      <c r="M1270" s="14" t="s">
        <v>578</v>
      </c>
      <c r="N1270" s="14" t="s">
        <v>299</v>
      </c>
      <c r="O1270" s="14" t="s">
        <v>4964</v>
      </c>
      <c r="P1270" s="14" t="s">
        <v>5456</v>
      </c>
      <c r="Q1270" s="14">
        <v>5</v>
      </c>
      <c r="R1270" s="14" t="s">
        <v>8101</v>
      </c>
      <c r="S1270" s="14" t="s">
        <v>439</v>
      </c>
      <c r="T1270" s="35">
        <v>963.46</v>
      </c>
      <c r="U1270" s="14" t="s">
        <v>4</v>
      </c>
      <c r="V1270" s="14">
        <v>76.5</v>
      </c>
      <c r="W1270" s="16">
        <f>+IF(datos_arg[[#This Row],[Moneda]]="ARS",datos_arg[[#This Row],[Monto]],datos_arg[[#This Row],[Monto]]*datos_arg[[#This Row],[TC]])</f>
        <v>963.46</v>
      </c>
      <c r="X1270" s="16">
        <f>IFERROR(IF(datos_arg[[#This Row],[Moneda]]="USD",datos_arg[[#This Row],[Monto]],datos_arg[[#This Row],[Monto]]/datos_arg[[#This Row],[TC]]),0)</f>
        <v>12.594248366013073</v>
      </c>
      <c r="Y1270" s="14"/>
    </row>
    <row r="1271" spans="1:25" ht="15" customHeight="1" x14ac:dyDescent="0.25">
      <c r="A1271" s="14">
        <f t="shared" si="19"/>
        <v>1268</v>
      </c>
      <c r="B1271" s="1">
        <v>43875</v>
      </c>
      <c r="C1271" s="18">
        <f>+YEAR(datos_arg[[#This Row],[Fecha]])</f>
        <v>2020</v>
      </c>
      <c r="D1271" s="18">
        <f>+MONTH(datos_arg[[#This Row],[Fecha]])</f>
        <v>2</v>
      </c>
      <c r="E1271" s="14" t="s">
        <v>5358</v>
      </c>
      <c r="F1271" s="14" t="s">
        <v>85</v>
      </c>
      <c r="G1271" s="14"/>
      <c r="H1271" s="14" t="s">
        <v>1024</v>
      </c>
      <c r="I1271" s="14" t="s">
        <v>7132</v>
      </c>
      <c r="J1271" s="14" t="s">
        <v>425</v>
      </c>
      <c r="K1271" s="14" t="s">
        <v>422</v>
      </c>
      <c r="L1271" s="14" t="s">
        <v>425</v>
      </c>
      <c r="M1271" s="14" t="s">
        <v>1494</v>
      </c>
      <c r="N1271" s="14" t="s">
        <v>299</v>
      </c>
      <c r="O1271" s="14" t="s">
        <v>1495</v>
      </c>
      <c r="P1271" s="14" t="s">
        <v>5456</v>
      </c>
      <c r="Q1271" s="14">
        <v>1</v>
      </c>
      <c r="R1271" s="14" t="s">
        <v>85</v>
      </c>
      <c r="S1271" s="14" t="s">
        <v>439</v>
      </c>
      <c r="T1271" s="35">
        <v>3853.85</v>
      </c>
      <c r="U1271" s="14" t="s">
        <v>4</v>
      </c>
      <c r="V1271" s="14">
        <v>76.5</v>
      </c>
      <c r="W1271" s="16">
        <f>+IF(datos_arg[[#This Row],[Moneda]]="ARS",datos_arg[[#This Row],[Monto]],datos_arg[[#This Row],[Monto]]*datos_arg[[#This Row],[TC]])</f>
        <v>3853.85</v>
      </c>
      <c r="X1271" s="16">
        <f>IFERROR(IF(datos_arg[[#This Row],[Moneda]]="USD",datos_arg[[#This Row],[Monto]],datos_arg[[#This Row],[Monto]]/datos_arg[[#This Row],[TC]]),0)</f>
        <v>50.377124183006536</v>
      </c>
      <c r="Y1271" s="14"/>
    </row>
    <row r="1272" spans="1:25" ht="15" customHeight="1" x14ac:dyDescent="0.25">
      <c r="A1272" s="14">
        <f t="shared" si="19"/>
        <v>1269</v>
      </c>
      <c r="B1272" s="1">
        <v>43875</v>
      </c>
      <c r="C1272" s="18">
        <f>+YEAR(datos_arg[[#This Row],[Fecha]])</f>
        <v>2020</v>
      </c>
      <c r="D1272" s="18">
        <f>+MONTH(datos_arg[[#This Row],[Fecha]])</f>
        <v>2</v>
      </c>
      <c r="E1272" s="14" t="s">
        <v>617</v>
      </c>
      <c r="F1272" s="14" t="s">
        <v>8101</v>
      </c>
      <c r="G1272" s="14"/>
      <c r="H1272" s="14" t="s">
        <v>8103</v>
      </c>
      <c r="I1272" s="14" t="s">
        <v>8104</v>
      </c>
      <c r="J1272" s="14" t="s">
        <v>422</v>
      </c>
      <c r="K1272" s="14" t="s">
        <v>422</v>
      </c>
      <c r="L1272" s="14" t="s">
        <v>422</v>
      </c>
      <c r="M1272" s="14" t="s">
        <v>578</v>
      </c>
      <c r="N1272" s="14" t="s">
        <v>299</v>
      </c>
      <c r="O1272" s="14" t="s">
        <v>1496</v>
      </c>
      <c r="P1272" s="14" t="s">
        <v>5457</v>
      </c>
      <c r="Q1272" s="14">
        <v>10</v>
      </c>
      <c r="R1272" s="14" t="s">
        <v>8101</v>
      </c>
      <c r="S1272" s="14" t="s">
        <v>439</v>
      </c>
      <c r="T1272" s="35">
        <v>138.72999999999999</v>
      </c>
      <c r="U1272" s="14" t="s">
        <v>4</v>
      </c>
      <c r="V1272" s="14">
        <v>76.5</v>
      </c>
      <c r="W1272" s="16">
        <f>+IF(datos_arg[[#This Row],[Moneda]]="ARS",datos_arg[[#This Row],[Monto]],datos_arg[[#This Row],[Monto]]*datos_arg[[#This Row],[TC]])</f>
        <v>138.72999999999999</v>
      </c>
      <c r="X1272" s="16">
        <f>IFERROR(IF(datos_arg[[#This Row],[Moneda]]="USD",datos_arg[[#This Row],[Monto]],datos_arg[[#This Row],[Monto]]/datos_arg[[#This Row],[TC]]),0)</f>
        <v>1.8134640522875816</v>
      </c>
      <c r="Y1272" s="14"/>
    </row>
    <row r="1273" spans="1:25" ht="15" customHeight="1" x14ac:dyDescent="0.25">
      <c r="A1273" s="14">
        <f t="shared" si="19"/>
        <v>1270</v>
      </c>
      <c r="B1273" s="1">
        <v>43875</v>
      </c>
      <c r="C1273" s="18">
        <f>+YEAR(datos_arg[[#This Row],[Fecha]])</f>
        <v>2020</v>
      </c>
      <c r="D1273" s="18">
        <f>+MONTH(datos_arg[[#This Row],[Fecha]])</f>
        <v>2</v>
      </c>
      <c r="E1273" s="14" t="s">
        <v>617</v>
      </c>
      <c r="F1273" s="14" t="s">
        <v>8101</v>
      </c>
      <c r="G1273" s="14"/>
      <c r="H1273" s="14" t="s">
        <v>8103</v>
      </c>
      <c r="I1273" s="14" t="s">
        <v>8104</v>
      </c>
      <c r="J1273" s="14" t="s">
        <v>422</v>
      </c>
      <c r="K1273" s="14" t="s">
        <v>422</v>
      </c>
      <c r="L1273" s="14" t="s">
        <v>422</v>
      </c>
      <c r="M1273" s="14" t="s">
        <v>578</v>
      </c>
      <c r="N1273" s="14" t="s">
        <v>299</v>
      </c>
      <c r="O1273" s="14" t="s">
        <v>1497</v>
      </c>
      <c r="P1273" s="14" t="s">
        <v>5457</v>
      </c>
      <c r="Q1273" s="14">
        <v>10</v>
      </c>
      <c r="R1273" s="14" t="s">
        <v>8101</v>
      </c>
      <c r="S1273" s="14" t="s">
        <v>439</v>
      </c>
      <c r="T1273" s="35">
        <v>269.77</v>
      </c>
      <c r="U1273" s="14" t="s">
        <v>4</v>
      </c>
      <c r="V1273" s="14">
        <v>76.5</v>
      </c>
      <c r="W1273" s="16">
        <f>+IF(datos_arg[[#This Row],[Moneda]]="ARS",datos_arg[[#This Row],[Monto]],datos_arg[[#This Row],[Monto]]*datos_arg[[#This Row],[TC]])</f>
        <v>269.77</v>
      </c>
      <c r="X1273" s="16">
        <f>IFERROR(IF(datos_arg[[#This Row],[Moneda]]="USD",datos_arg[[#This Row],[Monto]],datos_arg[[#This Row],[Monto]]/datos_arg[[#This Row],[TC]]),0)</f>
        <v>3.5264052287581698</v>
      </c>
      <c r="Y1273" s="14"/>
    </row>
    <row r="1274" spans="1:25" ht="15" customHeight="1" x14ac:dyDescent="0.25">
      <c r="A1274" s="14">
        <f t="shared" si="19"/>
        <v>1271</v>
      </c>
      <c r="B1274" s="1">
        <v>43875</v>
      </c>
      <c r="C1274" s="18">
        <f>+YEAR(datos_arg[[#This Row],[Fecha]])</f>
        <v>2020</v>
      </c>
      <c r="D1274" s="18">
        <f>+MONTH(datos_arg[[#This Row],[Fecha]])</f>
        <v>2</v>
      </c>
      <c r="E1274" s="14" t="s">
        <v>617</v>
      </c>
      <c r="F1274" s="14" t="s">
        <v>8101</v>
      </c>
      <c r="G1274" s="14"/>
      <c r="H1274" s="14" t="s">
        <v>8103</v>
      </c>
      <c r="I1274" s="14" t="s">
        <v>8104</v>
      </c>
      <c r="J1274" s="14" t="s">
        <v>422</v>
      </c>
      <c r="K1274" s="14" t="s">
        <v>422</v>
      </c>
      <c r="L1274" s="14" t="s">
        <v>422</v>
      </c>
      <c r="M1274" s="14" t="s">
        <v>578</v>
      </c>
      <c r="N1274" s="14" t="s">
        <v>299</v>
      </c>
      <c r="O1274" s="14" t="s">
        <v>1498</v>
      </c>
      <c r="P1274" s="14" t="s">
        <v>5457</v>
      </c>
      <c r="Q1274" s="14">
        <v>10</v>
      </c>
      <c r="R1274" s="14" t="s">
        <v>8101</v>
      </c>
      <c r="S1274" s="14" t="s">
        <v>439</v>
      </c>
      <c r="T1274" s="35">
        <v>154.15</v>
      </c>
      <c r="U1274" s="14" t="s">
        <v>4</v>
      </c>
      <c r="V1274" s="14">
        <v>76.5</v>
      </c>
      <c r="W1274" s="16">
        <f>+IF(datos_arg[[#This Row],[Moneda]]="ARS",datos_arg[[#This Row],[Monto]],datos_arg[[#This Row],[Monto]]*datos_arg[[#This Row],[TC]])</f>
        <v>154.15</v>
      </c>
      <c r="X1274" s="16">
        <f>IFERROR(IF(datos_arg[[#This Row],[Moneda]]="USD",datos_arg[[#This Row],[Monto]],datos_arg[[#This Row],[Monto]]/datos_arg[[#This Row],[TC]]),0)</f>
        <v>2.015032679738562</v>
      </c>
      <c r="Y1274" s="14"/>
    </row>
    <row r="1275" spans="1:25" ht="15" customHeight="1" x14ac:dyDescent="0.25">
      <c r="A1275" s="14">
        <f t="shared" si="19"/>
        <v>1272</v>
      </c>
      <c r="B1275" s="1">
        <v>43875</v>
      </c>
      <c r="C1275" s="18">
        <f>+YEAR(datos_arg[[#This Row],[Fecha]])</f>
        <v>2020</v>
      </c>
      <c r="D1275" s="18">
        <f>+MONTH(datos_arg[[#This Row],[Fecha]])</f>
        <v>2</v>
      </c>
      <c r="E1275" s="14" t="s">
        <v>617</v>
      </c>
      <c r="F1275" s="14" t="s">
        <v>8101</v>
      </c>
      <c r="G1275" s="14"/>
      <c r="H1275" s="14" t="s">
        <v>8103</v>
      </c>
      <c r="I1275" s="14" t="s">
        <v>8104</v>
      </c>
      <c r="J1275" s="14" t="s">
        <v>422</v>
      </c>
      <c r="K1275" s="14" t="s">
        <v>422</v>
      </c>
      <c r="L1275" s="14" t="s">
        <v>422</v>
      </c>
      <c r="M1275" s="14" t="s">
        <v>578</v>
      </c>
      <c r="N1275" s="14" t="s">
        <v>299</v>
      </c>
      <c r="O1275" s="14" t="s">
        <v>1499</v>
      </c>
      <c r="P1275" s="14" t="s">
        <v>5457</v>
      </c>
      <c r="Q1275" s="14">
        <v>10</v>
      </c>
      <c r="R1275" s="14" t="s">
        <v>8101</v>
      </c>
      <c r="S1275" s="14" t="s">
        <v>439</v>
      </c>
      <c r="T1275" s="35">
        <v>292.89</v>
      </c>
      <c r="U1275" s="14" t="s">
        <v>4</v>
      </c>
      <c r="V1275" s="14">
        <v>76.5</v>
      </c>
      <c r="W1275" s="16">
        <f>+IF(datos_arg[[#This Row],[Moneda]]="ARS",datos_arg[[#This Row],[Monto]],datos_arg[[#This Row],[Monto]]*datos_arg[[#This Row],[TC]])</f>
        <v>292.89</v>
      </c>
      <c r="X1275" s="16">
        <f>IFERROR(IF(datos_arg[[#This Row],[Moneda]]="USD",datos_arg[[#This Row],[Monto]],datos_arg[[#This Row],[Monto]]/datos_arg[[#This Row],[TC]]),0)</f>
        <v>3.8286274509803921</v>
      </c>
      <c r="Y1275" s="14"/>
    </row>
    <row r="1276" spans="1:25" ht="15" customHeight="1" x14ac:dyDescent="0.25">
      <c r="A1276" s="14">
        <f t="shared" si="19"/>
        <v>1273</v>
      </c>
      <c r="B1276" s="1">
        <v>43875</v>
      </c>
      <c r="C1276" s="18">
        <f>+YEAR(datos_arg[[#This Row],[Fecha]])</f>
        <v>2020</v>
      </c>
      <c r="D1276" s="18">
        <f>+MONTH(datos_arg[[#This Row],[Fecha]])</f>
        <v>2</v>
      </c>
      <c r="E1276" s="14" t="s">
        <v>617</v>
      </c>
      <c r="F1276" s="14" t="s">
        <v>8101</v>
      </c>
      <c r="G1276" s="14"/>
      <c r="H1276" s="14" t="s">
        <v>8103</v>
      </c>
      <c r="I1276" s="14" t="s">
        <v>8104</v>
      </c>
      <c r="J1276" s="14" t="s">
        <v>422</v>
      </c>
      <c r="K1276" s="14" t="s">
        <v>422</v>
      </c>
      <c r="L1276" s="14" t="s">
        <v>422</v>
      </c>
      <c r="M1276" s="14" t="s">
        <v>578</v>
      </c>
      <c r="N1276" s="14" t="s">
        <v>299</v>
      </c>
      <c r="O1276" s="14" t="s">
        <v>1500</v>
      </c>
      <c r="P1276" s="14" t="s">
        <v>5457</v>
      </c>
      <c r="Q1276" s="14">
        <v>10</v>
      </c>
      <c r="R1276" s="14" t="s">
        <v>8101</v>
      </c>
      <c r="S1276" s="14" t="s">
        <v>439</v>
      </c>
      <c r="T1276" s="35">
        <v>169.56</v>
      </c>
      <c r="U1276" s="14" t="s">
        <v>4</v>
      </c>
      <c r="V1276" s="14">
        <v>76.5</v>
      </c>
      <c r="W1276" s="16">
        <f>+IF(datos_arg[[#This Row],[Moneda]]="ARS",datos_arg[[#This Row],[Monto]],datos_arg[[#This Row],[Monto]]*datos_arg[[#This Row],[TC]])</f>
        <v>169.56</v>
      </c>
      <c r="X1276" s="16">
        <f>IFERROR(IF(datos_arg[[#This Row],[Moneda]]="USD",datos_arg[[#This Row],[Monto]],datos_arg[[#This Row],[Monto]]/datos_arg[[#This Row],[TC]]),0)</f>
        <v>2.216470588235294</v>
      </c>
      <c r="Y1276" s="14"/>
    </row>
    <row r="1277" spans="1:25" ht="15" customHeight="1" x14ac:dyDescent="0.25">
      <c r="A1277" s="14">
        <f t="shared" si="19"/>
        <v>1274</v>
      </c>
      <c r="B1277" s="1">
        <v>43875</v>
      </c>
      <c r="C1277" s="18">
        <f>+YEAR(datos_arg[[#This Row],[Fecha]])</f>
        <v>2020</v>
      </c>
      <c r="D1277" s="18">
        <f>+MONTH(datos_arg[[#This Row],[Fecha]])</f>
        <v>2</v>
      </c>
      <c r="E1277" s="14" t="s">
        <v>617</v>
      </c>
      <c r="F1277" s="14" t="s">
        <v>8101</v>
      </c>
      <c r="G1277" s="14"/>
      <c r="H1277" s="14" t="s">
        <v>8103</v>
      </c>
      <c r="I1277" s="14" t="s">
        <v>8104</v>
      </c>
      <c r="J1277" s="14" t="s">
        <v>422</v>
      </c>
      <c r="K1277" s="14" t="s">
        <v>422</v>
      </c>
      <c r="L1277" s="14" t="s">
        <v>422</v>
      </c>
      <c r="M1277" s="14" t="s">
        <v>578</v>
      </c>
      <c r="N1277" s="14" t="s">
        <v>299</v>
      </c>
      <c r="O1277" s="14" t="s">
        <v>1501</v>
      </c>
      <c r="P1277" s="14" t="s">
        <v>5457</v>
      </c>
      <c r="Q1277" s="14">
        <v>10</v>
      </c>
      <c r="R1277" s="14" t="s">
        <v>8101</v>
      </c>
      <c r="S1277" s="14" t="s">
        <v>439</v>
      </c>
      <c r="T1277" s="35">
        <v>308.3</v>
      </c>
      <c r="U1277" s="14" t="s">
        <v>4</v>
      </c>
      <c r="V1277" s="14">
        <v>76.5</v>
      </c>
      <c r="W1277" s="16">
        <f>+IF(datos_arg[[#This Row],[Moneda]]="ARS",datos_arg[[#This Row],[Monto]],datos_arg[[#This Row],[Monto]]*datos_arg[[#This Row],[TC]])</f>
        <v>308.3</v>
      </c>
      <c r="X1277" s="16">
        <f>IFERROR(IF(datos_arg[[#This Row],[Moneda]]="USD",datos_arg[[#This Row],[Monto]],datos_arg[[#This Row],[Monto]]/datos_arg[[#This Row],[TC]]),0)</f>
        <v>4.0300653594771241</v>
      </c>
      <c r="Y1277" s="14"/>
    </row>
    <row r="1278" spans="1:25" ht="15" customHeight="1" x14ac:dyDescent="0.25">
      <c r="A1278" s="14">
        <f t="shared" si="19"/>
        <v>1275</v>
      </c>
      <c r="B1278" s="1">
        <v>43875</v>
      </c>
      <c r="C1278" s="18">
        <f>+YEAR(datos_arg[[#This Row],[Fecha]])</f>
        <v>2020</v>
      </c>
      <c r="D1278" s="18">
        <f>+MONTH(datos_arg[[#This Row],[Fecha]])</f>
        <v>2</v>
      </c>
      <c r="E1278" s="14" t="s">
        <v>617</v>
      </c>
      <c r="F1278" s="14" t="s">
        <v>8101</v>
      </c>
      <c r="G1278" s="14"/>
      <c r="H1278" s="14" t="s">
        <v>8103</v>
      </c>
      <c r="I1278" s="14" t="s">
        <v>8104</v>
      </c>
      <c r="J1278" s="14" t="s">
        <v>422</v>
      </c>
      <c r="K1278" s="14" t="s">
        <v>422</v>
      </c>
      <c r="L1278" s="14" t="s">
        <v>422</v>
      </c>
      <c r="M1278" s="14" t="s">
        <v>578</v>
      </c>
      <c r="N1278" s="14" t="s">
        <v>299</v>
      </c>
      <c r="O1278" s="14" t="s">
        <v>1502</v>
      </c>
      <c r="P1278" s="14" t="s">
        <v>5457</v>
      </c>
      <c r="Q1278" s="14">
        <v>5</v>
      </c>
      <c r="R1278" s="14" t="s">
        <v>8101</v>
      </c>
      <c r="S1278" s="14" t="s">
        <v>439</v>
      </c>
      <c r="T1278" s="35">
        <v>963.46</v>
      </c>
      <c r="U1278" s="14" t="s">
        <v>4</v>
      </c>
      <c r="V1278" s="14">
        <v>76.5</v>
      </c>
      <c r="W1278" s="16">
        <f>+IF(datos_arg[[#This Row],[Moneda]]="ARS",datos_arg[[#This Row],[Monto]],datos_arg[[#This Row],[Monto]]*datos_arg[[#This Row],[TC]])</f>
        <v>963.46</v>
      </c>
      <c r="X1278" s="16">
        <f>IFERROR(IF(datos_arg[[#This Row],[Moneda]]="USD",datos_arg[[#This Row],[Monto]],datos_arg[[#This Row],[Monto]]/datos_arg[[#This Row],[TC]]),0)</f>
        <v>12.594248366013073</v>
      </c>
      <c r="Y1278" s="14"/>
    </row>
    <row r="1279" spans="1:25" ht="15" customHeight="1" x14ac:dyDescent="0.25">
      <c r="A1279" s="14">
        <f t="shared" si="19"/>
        <v>1276</v>
      </c>
      <c r="B1279" s="1">
        <v>43875</v>
      </c>
      <c r="C1279" s="18">
        <f>+YEAR(datos_arg[[#This Row],[Fecha]])</f>
        <v>2020</v>
      </c>
      <c r="D1279" s="18">
        <f>+MONTH(datos_arg[[#This Row],[Fecha]])</f>
        <v>2</v>
      </c>
      <c r="E1279" s="14" t="s">
        <v>617</v>
      </c>
      <c r="F1279" s="14" t="s">
        <v>8101</v>
      </c>
      <c r="G1279" s="14"/>
      <c r="H1279" s="14" t="s">
        <v>8103</v>
      </c>
      <c r="I1279" s="14" t="s">
        <v>8104</v>
      </c>
      <c r="J1279" s="14" t="s">
        <v>422</v>
      </c>
      <c r="K1279" s="14" t="s">
        <v>422</v>
      </c>
      <c r="L1279" s="14" t="s">
        <v>422</v>
      </c>
      <c r="M1279" s="14" t="s">
        <v>578</v>
      </c>
      <c r="N1279" s="14" t="s">
        <v>299</v>
      </c>
      <c r="O1279" s="14" t="s">
        <v>1503</v>
      </c>
      <c r="P1279" s="14" t="s">
        <v>5457</v>
      </c>
      <c r="Q1279" s="14">
        <v>12</v>
      </c>
      <c r="R1279" s="14" t="s">
        <v>8101</v>
      </c>
      <c r="S1279" s="14" t="s">
        <v>439</v>
      </c>
      <c r="T1279" s="35">
        <v>231.23</v>
      </c>
      <c r="U1279" s="14" t="s">
        <v>4</v>
      </c>
      <c r="V1279" s="14">
        <v>76.5</v>
      </c>
      <c r="W1279" s="16">
        <f>+IF(datos_arg[[#This Row],[Moneda]]="ARS",datos_arg[[#This Row],[Monto]],datos_arg[[#This Row],[Monto]]*datos_arg[[#This Row],[TC]])</f>
        <v>231.23</v>
      </c>
      <c r="X1279" s="16">
        <f>IFERROR(IF(datos_arg[[#This Row],[Moneda]]="USD",datos_arg[[#This Row],[Monto]],datos_arg[[#This Row],[Monto]]/datos_arg[[#This Row],[TC]]),0)</f>
        <v>3.0226143790849673</v>
      </c>
      <c r="Y1279" s="14"/>
    </row>
    <row r="1280" spans="1:25" ht="15" customHeight="1" x14ac:dyDescent="0.25">
      <c r="A1280" s="14">
        <f t="shared" si="19"/>
        <v>1277</v>
      </c>
      <c r="B1280" s="1">
        <v>43875</v>
      </c>
      <c r="C1280" s="18">
        <f>+YEAR(datos_arg[[#This Row],[Fecha]])</f>
        <v>2020</v>
      </c>
      <c r="D1280" s="18">
        <f>+MONTH(datos_arg[[#This Row],[Fecha]])</f>
        <v>2</v>
      </c>
      <c r="E1280" s="14" t="s">
        <v>617</v>
      </c>
      <c r="F1280" s="14" t="s">
        <v>8101</v>
      </c>
      <c r="G1280" s="14"/>
      <c r="H1280" s="14" t="s">
        <v>8103</v>
      </c>
      <c r="I1280" s="14" t="s">
        <v>8104</v>
      </c>
      <c r="J1280" s="14" t="s">
        <v>422</v>
      </c>
      <c r="K1280" s="14" t="s">
        <v>422</v>
      </c>
      <c r="L1280" s="14" t="s">
        <v>422</v>
      </c>
      <c r="M1280" s="14" t="s">
        <v>578</v>
      </c>
      <c r="N1280" s="14" t="s">
        <v>299</v>
      </c>
      <c r="O1280" s="14" t="s">
        <v>1504</v>
      </c>
      <c r="P1280" s="14" t="s">
        <v>5457</v>
      </c>
      <c r="Q1280" s="14">
        <v>12</v>
      </c>
      <c r="R1280" s="14" t="s">
        <v>8101</v>
      </c>
      <c r="S1280" s="14" t="s">
        <v>439</v>
      </c>
      <c r="T1280" s="35">
        <v>231.23</v>
      </c>
      <c r="U1280" s="14" t="s">
        <v>4</v>
      </c>
      <c r="V1280" s="14">
        <v>76.5</v>
      </c>
      <c r="W1280" s="16">
        <f>+IF(datos_arg[[#This Row],[Moneda]]="ARS",datos_arg[[#This Row],[Monto]],datos_arg[[#This Row],[Monto]]*datos_arg[[#This Row],[TC]])</f>
        <v>231.23</v>
      </c>
      <c r="X1280" s="16">
        <f>IFERROR(IF(datos_arg[[#This Row],[Moneda]]="USD",datos_arg[[#This Row],[Monto]],datos_arg[[#This Row],[Monto]]/datos_arg[[#This Row],[TC]]),0)</f>
        <v>3.0226143790849673</v>
      </c>
      <c r="Y1280" s="14"/>
    </row>
    <row r="1281" spans="1:25" ht="15" customHeight="1" x14ac:dyDescent="0.25">
      <c r="A1281" s="14">
        <f t="shared" si="19"/>
        <v>1278</v>
      </c>
      <c r="B1281" s="1">
        <v>43875</v>
      </c>
      <c r="C1281" s="18">
        <f>+YEAR(datos_arg[[#This Row],[Fecha]])</f>
        <v>2020</v>
      </c>
      <c r="D1281" s="18">
        <f>+MONTH(datos_arg[[#This Row],[Fecha]])</f>
        <v>2</v>
      </c>
      <c r="E1281" s="14" t="s">
        <v>617</v>
      </c>
      <c r="F1281" s="14" t="s">
        <v>8101</v>
      </c>
      <c r="G1281" s="14"/>
      <c r="H1281" s="14" t="s">
        <v>8103</v>
      </c>
      <c r="I1281" s="14" t="s">
        <v>8104</v>
      </c>
      <c r="J1281" s="14" t="s">
        <v>422</v>
      </c>
      <c r="K1281" s="14" t="s">
        <v>422</v>
      </c>
      <c r="L1281" s="14" t="s">
        <v>422</v>
      </c>
      <c r="M1281" s="14" t="s">
        <v>578</v>
      </c>
      <c r="N1281" s="14" t="s">
        <v>299</v>
      </c>
      <c r="O1281" s="14" t="s">
        <v>1505</v>
      </c>
      <c r="P1281" s="14" t="s">
        <v>5457</v>
      </c>
      <c r="Q1281" s="14">
        <v>2</v>
      </c>
      <c r="R1281" s="14" t="s">
        <v>8101</v>
      </c>
      <c r="S1281" s="14" t="s">
        <v>439</v>
      </c>
      <c r="T1281" s="35">
        <v>38.54</v>
      </c>
      <c r="U1281" s="14" t="s">
        <v>4</v>
      </c>
      <c r="V1281" s="14">
        <v>76.5</v>
      </c>
      <c r="W1281" s="16">
        <f>+IF(datos_arg[[#This Row],[Moneda]]="ARS",datos_arg[[#This Row],[Monto]],datos_arg[[#This Row],[Monto]]*datos_arg[[#This Row],[TC]])</f>
        <v>38.54</v>
      </c>
      <c r="X1281" s="16">
        <f>IFERROR(IF(datos_arg[[#This Row],[Moneda]]="USD",datos_arg[[#This Row],[Monto]],datos_arg[[#This Row],[Monto]]/datos_arg[[#This Row],[TC]]),0)</f>
        <v>0.50379084967320265</v>
      </c>
      <c r="Y1281" s="14"/>
    </row>
    <row r="1282" spans="1:25" ht="15" customHeight="1" x14ac:dyDescent="0.25">
      <c r="A1282" s="14">
        <f t="shared" si="19"/>
        <v>1279</v>
      </c>
      <c r="B1282" s="1">
        <v>43875</v>
      </c>
      <c r="C1282" s="18">
        <f>+YEAR(datos_arg[[#This Row],[Fecha]])</f>
        <v>2020</v>
      </c>
      <c r="D1282" s="18">
        <f>+MONTH(datos_arg[[#This Row],[Fecha]])</f>
        <v>2</v>
      </c>
      <c r="E1282" s="14" t="s">
        <v>617</v>
      </c>
      <c r="F1282" s="14" t="s">
        <v>8101</v>
      </c>
      <c r="G1282" s="14"/>
      <c r="H1282" s="14" t="s">
        <v>8103</v>
      </c>
      <c r="I1282" s="14" t="s">
        <v>8104</v>
      </c>
      <c r="J1282" s="14" t="s">
        <v>422</v>
      </c>
      <c r="K1282" s="14" t="s">
        <v>422</v>
      </c>
      <c r="L1282" s="14" t="s">
        <v>422</v>
      </c>
      <c r="M1282" s="14" t="s">
        <v>578</v>
      </c>
      <c r="N1282" s="14" t="s">
        <v>299</v>
      </c>
      <c r="O1282" s="14" t="s">
        <v>1506</v>
      </c>
      <c r="P1282" s="14" t="s">
        <v>5457</v>
      </c>
      <c r="Q1282" s="14">
        <v>1</v>
      </c>
      <c r="R1282" s="14" t="s">
        <v>8101</v>
      </c>
      <c r="S1282" s="14" t="s">
        <v>439</v>
      </c>
      <c r="T1282" s="35">
        <v>19.27</v>
      </c>
      <c r="U1282" s="14" t="s">
        <v>4</v>
      </c>
      <c r="V1282" s="14">
        <v>76.5</v>
      </c>
      <c r="W1282" s="16">
        <f>+IF(datos_arg[[#This Row],[Moneda]]="ARS",datos_arg[[#This Row],[Monto]],datos_arg[[#This Row],[Monto]]*datos_arg[[#This Row],[TC]])</f>
        <v>19.27</v>
      </c>
      <c r="X1282" s="16">
        <f>IFERROR(IF(datos_arg[[#This Row],[Moneda]]="USD",datos_arg[[#This Row],[Monto]],datos_arg[[#This Row],[Monto]]/datos_arg[[#This Row],[TC]]),0)</f>
        <v>0.25189542483660132</v>
      </c>
      <c r="Y1282" s="14"/>
    </row>
    <row r="1283" spans="1:25" ht="15" customHeight="1" x14ac:dyDescent="0.25">
      <c r="A1283" s="14">
        <f t="shared" si="19"/>
        <v>1280</v>
      </c>
      <c r="B1283" s="1">
        <v>43875</v>
      </c>
      <c r="C1283" s="18">
        <f>+YEAR(datos_arg[[#This Row],[Fecha]])</f>
        <v>2020</v>
      </c>
      <c r="D1283" s="18">
        <f>+MONTH(datos_arg[[#This Row],[Fecha]])</f>
        <v>2</v>
      </c>
      <c r="E1283" s="14" t="s">
        <v>617</v>
      </c>
      <c r="F1283" s="14" t="s">
        <v>8101</v>
      </c>
      <c r="G1283" s="14"/>
      <c r="H1283" s="14" t="s">
        <v>8103</v>
      </c>
      <c r="I1283" s="14" t="s">
        <v>8104</v>
      </c>
      <c r="J1283" s="14" t="s">
        <v>422</v>
      </c>
      <c r="K1283" s="14" t="s">
        <v>422</v>
      </c>
      <c r="L1283" s="14" t="s">
        <v>422</v>
      </c>
      <c r="M1283" s="14" t="s">
        <v>578</v>
      </c>
      <c r="N1283" s="14" t="s">
        <v>299</v>
      </c>
      <c r="O1283" s="14" t="s">
        <v>1503</v>
      </c>
      <c r="P1283" s="14" t="s">
        <v>5457</v>
      </c>
      <c r="Q1283" s="14">
        <v>1</v>
      </c>
      <c r="R1283" s="14" t="s">
        <v>8101</v>
      </c>
      <c r="S1283" s="14" t="s">
        <v>439</v>
      </c>
      <c r="T1283" s="35">
        <v>19.27</v>
      </c>
      <c r="U1283" s="14" t="s">
        <v>4</v>
      </c>
      <c r="V1283" s="14">
        <v>76.5</v>
      </c>
      <c r="W1283" s="16">
        <f>+IF(datos_arg[[#This Row],[Moneda]]="ARS",datos_arg[[#This Row],[Monto]],datos_arg[[#This Row],[Monto]]*datos_arg[[#This Row],[TC]])</f>
        <v>19.27</v>
      </c>
      <c r="X1283" s="16">
        <f>IFERROR(IF(datos_arg[[#This Row],[Moneda]]="USD",datos_arg[[#This Row],[Monto]],datos_arg[[#This Row],[Monto]]/datos_arg[[#This Row],[TC]]),0)</f>
        <v>0.25189542483660132</v>
      </c>
      <c r="Y1283" s="14"/>
    </row>
    <row r="1284" spans="1:25" ht="15" customHeight="1" x14ac:dyDescent="0.25">
      <c r="A1284" s="14">
        <f t="shared" si="19"/>
        <v>1281</v>
      </c>
      <c r="B1284" s="1">
        <v>43875</v>
      </c>
      <c r="C1284" s="18">
        <f>+YEAR(datos_arg[[#This Row],[Fecha]])</f>
        <v>2020</v>
      </c>
      <c r="D1284" s="18">
        <f>+MONTH(datos_arg[[#This Row],[Fecha]])</f>
        <v>2</v>
      </c>
      <c r="E1284" s="14" t="s">
        <v>617</v>
      </c>
      <c r="F1284" s="14" t="s">
        <v>8101</v>
      </c>
      <c r="G1284" s="14"/>
      <c r="H1284" s="14" t="s">
        <v>8103</v>
      </c>
      <c r="I1284" s="14" t="s">
        <v>8104</v>
      </c>
      <c r="J1284" s="14" t="s">
        <v>422</v>
      </c>
      <c r="K1284" s="14" t="s">
        <v>422</v>
      </c>
      <c r="L1284" s="14" t="s">
        <v>422</v>
      </c>
      <c r="M1284" s="14" t="s">
        <v>1437</v>
      </c>
      <c r="N1284" s="14" t="s">
        <v>299</v>
      </c>
      <c r="O1284" s="14" t="s">
        <v>1507</v>
      </c>
      <c r="P1284" s="14" t="s">
        <v>5457</v>
      </c>
      <c r="Q1284" s="14">
        <v>50</v>
      </c>
      <c r="R1284" s="14" t="s">
        <v>8101</v>
      </c>
      <c r="S1284" s="14" t="s">
        <v>439</v>
      </c>
      <c r="T1284" s="35">
        <v>269.75</v>
      </c>
      <c r="U1284" s="14" t="s">
        <v>4</v>
      </c>
      <c r="V1284" s="14">
        <v>76.5</v>
      </c>
      <c r="W1284" s="16">
        <f>+IF(datos_arg[[#This Row],[Moneda]]="ARS",datos_arg[[#This Row],[Monto]],datos_arg[[#This Row],[Monto]]*datos_arg[[#This Row],[TC]])</f>
        <v>269.75</v>
      </c>
      <c r="X1284" s="16">
        <f>IFERROR(IF(datos_arg[[#This Row],[Moneda]]="USD",datos_arg[[#This Row],[Monto]],datos_arg[[#This Row],[Monto]]/datos_arg[[#This Row],[TC]]),0)</f>
        <v>3.5261437908496731</v>
      </c>
      <c r="Y1284" s="14"/>
    </row>
    <row r="1285" spans="1:25" ht="15" customHeight="1" x14ac:dyDescent="0.25">
      <c r="A1285" s="14">
        <f t="shared" si="19"/>
        <v>1282</v>
      </c>
      <c r="B1285" s="1">
        <v>43875</v>
      </c>
      <c r="C1285" s="18">
        <f>+YEAR(datos_arg[[#This Row],[Fecha]])</f>
        <v>2020</v>
      </c>
      <c r="D1285" s="18">
        <f>+MONTH(datos_arg[[#This Row],[Fecha]])</f>
        <v>2</v>
      </c>
      <c r="E1285" s="14" t="s">
        <v>617</v>
      </c>
      <c r="F1285" s="14" t="s">
        <v>8101</v>
      </c>
      <c r="G1285" s="14"/>
      <c r="H1285" s="14" t="s">
        <v>8103</v>
      </c>
      <c r="I1285" s="14" t="s">
        <v>8104</v>
      </c>
      <c r="J1285" s="14" t="s">
        <v>422</v>
      </c>
      <c r="K1285" s="14" t="s">
        <v>422</v>
      </c>
      <c r="L1285" s="14" t="s">
        <v>422</v>
      </c>
      <c r="M1285" s="14" t="s">
        <v>1437</v>
      </c>
      <c r="N1285" s="14" t="s">
        <v>299</v>
      </c>
      <c r="O1285" s="14" t="s">
        <v>1508</v>
      </c>
      <c r="P1285" s="14" t="s">
        <v>5457</v>
      </c>
      <c r="Q1285" s="14">
        <v>50</v>
      </c>
      <c r="R1285" s="14" t="s">
        <v>8101</v>
      </c>
      <c r="S1285" s="14" t="s">
        <v>439</v>
      </c>
      <c r="T1285" s="35">
        <v>192.65</v>
      </c>
      <c r="U1285" s="14" t="s">
        <v>4</v>
      </c>
      <c r="V1285" s="14">
        <v>76.5</v>
      </c>
      <c r="W1285" s="16">
        <f>+IF(datos_arg[[#This Row],[Moneda]]="ARS",datos_arg[[#This Row],[Monto]],datos_arg[[#This Row],[Monto]]*datos_arg[[#This Row],[TC]])</f>
        <v>192.65</v>
      </c>
      <c r="X1285" s="16">
        <f>IFERROR(IF(datos_arg[[#This Row],[Moneda]]="USD",datos_arg[[#This Row],[Monto]],datos_arg[[#This Row],[Monto]]/datos_arg[[#This Row],[TC]]),0)</f>
        <v>2.5183006535947712</v>
      </c>
      <c r="Y1285" s="14"/>
    </row>
    <row r="1286" spans="1:25" ht="15" customHeight="1" x14ac:dyDescent="0.25">
      <c r="A1286" s="14">
        <f t="shared" ref="A1286:A1349" si="20">+A1285+1</f>
        <v>1283</v>
      </c>
      <c r="B1286" s="1">
        <v>43875</v>
      </c>
      <c r="C1286" s="18">
        <f>+YEAR(datos_arg[[#This Row],[Fecha]])</f>
        <v>2020</v>
      </c>
      <c r="D1286" s="18">
        <f>+MONTH(datos_arg[[#This Row],[Fecha]])</f>
        <v>2</v>
      </c>
      <c r="E1286" s="14" t="s">
        <v>1015</v>
      </c>
      <c r="F1286" s="14" t="s">
        <v>403</v>
      </c>
      <c r="G1286" s="14" t="s">
        <v>5383</v>
      </c>
      <c r="H1286" s="14" t="s">
        <v>1024</v>
      </c>
      <c r="I1286" s="14" t="s">
        <v>7132</v>
      </c>
      <c r="J1286" s="14" t="s">
        <v>425</v>
      </c>
      <c r="K1286" s="14" t="s">
        <v>422</v>
      </c>
      <c r="L1286" s="14" t="s">
        <v>422</v>
      </c>
      <c r="M1286" s="14" t="s">
        <v>1509</v>
      </c>
      <c r="N1286" s="14" t="s">
        <v>299</v>
      </c>
      <c r="O1286" s="14" t="s">
        <v>1510</v>
      </c>
      <c r="P1286" s="14" t="s">
        <v>5457</v>
      </c>
      <c r="Q1286" s="14">
        <v>1</v>
      </c>
      <c r="R1286" s="14" t="s">
        <v>5383</v>
      </c>
      <c r="S1286" s="14" t="s">
        <v>439</v>
      </c>
      <c r="T1286" s="35">
        <v>133.74</v>
      </c>
      <c r="U1286" s="14" t="s">
        <v>4</v>
      </c>
      <c r="V1286" s="14">
        <v>76.5</v>
      </c>
      <c r="W1286" s="16">
        <f>+IF(datos_arg[[#This Row],[Moneda]]="ARS",datos_arg[[#This Row],[Monto]],datos_arg[[#This Row],[Monto]]*datos_arg[[#This Row],[TC]])</f>
        <v>133.74</v>
      </c>
      <c r="X1286" s="16">
        <f>IFERROR(IF(datos_arg[[#This Row],[Moneda]]="USD",datos_arg[[#This Row],[Monto]],datos_arg[[#This Row],[Monto]]/datos_arg[[#This Row],[TC]]),0)</f>
        <v>1.7482352941176471</v>
      </c>
      <c r="Y1286" s="14"/>
    </row>
    <row r="1287" spans="1:25" ht="15" customHeight="1" x14ac:dyDescent="0.25">
      <c r="A1287" s="14">
        <f t="shared" si="20"/>
        <v>1284</v>
      </c>
      <c r="B1287" s="1">
        <v>43875</v>
      </c>
      <c r="C1287" s="18">
        <f>+YEAR(datos_arg[[#This Row],[Fecha]])</f>
        <v>2020</v>
      </c>
      <c r="D1287" s="18">
        <f>+MONTH(datos_arg[[#This Row],[Fecha]])</f>
        <v>2</v>
      </c>
      <c r="E1287" s="14" t="s">
        <v>1015</v>
      </c>
      <c r="F1287" s="14" t="s">
        <v>403</v>
      </c>
      <c r="G1287" s="14" t="s">
        <v>5383</v>
      </c>
      <c r="H1287" s="14" t="s">
        <v>1024</v>
      </c>
      <c r="I1287" s="14" t="s">
        <v>7132</v>
      </c>
      <c r="J1287" s="14" t="s">
        <v>425</v>
      </c>
      <c r="K1287" s="14" t="s">
        <v>422</v>
      </c>
      <c r="L1287" s="14" t="s">
        <v>422</v>
      </c>
      <c r="M1287" s="14" t="s">
        <v>1509</v>
      </c>
      <c r="N1287" s="14" t="s">
        <v>299</v>
      </c>
      <c r="O1287" s="14" t="s">
        <v>1512</v>
      </c>
      <c r="P1287" s="14" t="s">
        <v>5457</v>
      </c>
      <c r="Q1287" s="14">
        <v>1</v>
      </c>
      <c r="R1287" s="14" t="s">
        <v>5383</v>
      </c>
      <c r="S1287" s="14" t="s">
        <v>439</v>
      </c>
      <c r="T1287" s="35">
        <v>133.74</v>
      </c>
      <c r="U1287" s="14" t="s">
        <v>4</v>
      </c>
      <c r="V1287" s="14">
        <v>76.5</v>
      </c>
      <c r="W1287" s="16">
        <f>+IF(datos_arg[[#This Row],[Moneda]]="ARS",datos_arg[[#This Row],[Monto]],datos_arg[[#This Row],[Monto]]*datos_arg[[#This Row],[TC]])</f>
        <v>133.74</v>
      </c>
      <c r="X1287" s="16">
        <f>IFERROR(IF(datos_arg[[#This Row],[Moneda]]="USD",datos_arg[[#This Row],[Monto]],datos_arg[[#This Row],[Monto]]/datos_arg[[#This Row],[TC]]),0)</f>
        <v>1.7482352941176471</v>
      </c>
      <c r="Y1287" s="14"/>
    </row>
    <row r="1288" spans="1:25" ht="15" customHeight="1" x14ac:dyDescent="0.25">
      <c r="A1288" s="14">
        <f t="shared" si="20"/>
        <v>1285</v>
      </c>
      <c r="B1288" s="1">
        <v>43875</v>
      </c>
      <c r="C1288" s="18">
        <f>+YEAR(datos_arg[[#This Row],[Fecha]])</f>
        <v>2020</v>
      </c>
      <c r="D1288" s="18">
        <f>+MONTH(datos_arg[[#This Row],[Fecha]])</f>
        <v>2</v>
      </c>
      <c r="E1288" s="14" t="s">
        <v>1015</v>
      </c>
      <c r="F1288" s="14" t="s">
        <v>403</v>
      </c>
      <c r="G1288" s="14" t="s">
        <v>5383</v>
      </c>
      <c r="H1288" s="14" t="s">
        <v>1024</v>
      </c>
      <c r="I1288" s="14" t="s">
        <v>7132</v>
      </c>
      <c r="J1288" s="14" t="s">
        <v>425</v>
      </c>
      <c r="K1288" s="14" t="s">
        <v>422</v>
      </c>
      <c r="L1288" s="14" t="s">
        <v>422</v>
      </c>
      <c r="M1288" s="14" t="s">
        <v>1509</v>
      </c>
      <c r="N1288" s="14" t="s">
        <v>299</v>
      </c>
      <c r="O1288" s="14" t="s">
        <v>1511</v>
      </c>
      <c r="P1288" s="14" t="s">
        <v>5457</v>
      </c>
      <c r="Q1288" s="14">
        <v>1</v>
      </c>
      <c r="R1288" s="14" t="s">
        <v>5383</v>
      </c>
      <c r="S1288" s="14" t="s">
        <v>439</v>
      </c>
      <c r="T1288" s="35">
        <v>133.74</v>
      </c>
      <c r="U1288" s="14" t="s">
        <v>4</v>
      </c>
      <c r="V1288" s="14">
        <v>76.5</v>
      </c>
      <c r="W1288" s="16">
        <f>+IF(datos_arg[[#This Row],[Moneda]]="ARS",datos_arg[[#This Row],[Monto]],datos_arg[[#This Row],[Monto]]*datos_arg[[#This Row],[TC]])</f>
        <v>133.74</v>
      </c>
      <c r="X1288" s="16">
        <f>IFERROR(IF(datos_arg[[#This Row],[Moneda]]="USD",datos_arg[[#This Row],[Monto]],datos_arg[[#This Row],[Monto]]/datos_arg[[#This Row],[TC]]),0)</f>
        <v>1.7482352941176471</v>
      </c>
      <c r="Y1288" s="14"/>
    </row>
    <row r="1289" spans="1:25" ht="15" customHeight="1" x14ac:dyDescent="0.25">
      <c r="A1289" s="14">
        <f t="shared" si="20"/>
        <v>1286</v>
      </c>
      <c r="B1289" s="1">
        <v>43875</v>
      </c>
      <c r="C1289" s="18">
        <f>+YEAR(datos_arg[[#This Row],[Fecha]])</f>
        <v>2020</v>
      </c>
      <c r="D1289" s="18">
        <f>+MONTH(datos_arg[[#This Row],[Fecha]])</f>
        <v>2</v>
      </c>
      <c r="E1289" s="14" t="s">
        <v>1015</v>
      </c>
      <c r="F1289" s="14" t="s">
        <v>403</v>
      </c>
      <c r="G1289" s="14" t="s">
        <v>5383</v>
      </c>
      <c r="H1289" s="14" t="s">
        <v>8103</v>
      </c>
      <c r="I1289" s="14" t="s">
        <v>8104</v>
      </c>
      <c r="J1289" s="14" t="s">
        <v>422</v>
      </c>
      <c r="K1289" s="14" t="s">
        <v>422</v>
      </c>
      <c r="L1289" s="14" t="s">
        <v>422</v>
      </c>
      <c r="M1289" s="14" t="s">
        <v>765</v>
      </c>
      <c r="N1289" s="14" t="s">
        <v>299</v>
      </c>
      <c r="O1289" s="14" t="s">
        <v>1514</v>
      </c>
      <c r="P1289" s="14" t="s">
        <v>5457</v>
      </c>
      <c r="Q1289" s="14">
        <v>12</v>
      </c>
      <c r="R1289" s="14" t="s">
        <v>5383</v>
      </c>
      <c r="S1289" s="14" t="s">
        <v>439</v>
      </c>
      <c r="T1289" s="35">
        <v>591.26</v>
      </c>
      <c r="U1289" s="14" t="s">
        <v>4</v>
      </c>
      <c r="V1289" s="14">
        <v>76.5</v>
      </c>
      <c r="W1289" s="16">
        <f>+IF(datos_arg[[#This Row],[Moneda]]="ARS",datos_arg[[#This Row],[Monto]],datos_arg[[#This Row],[Monto]]*datos_arg[[#This Row],[TC]])</f>
        <v>591.26</v>
      </c>
      <c r="X1289" s="16">
        <f>IFERROR(IF(datos_arg[[#This Row],[Moneda]]="USD",datos_arg[[#This Row],[Monto]],datos_arg[[#This Row],[Monto]]/datos_arg[[#This Row],[TC]]),0)</f>
        <v>7.7288888888888891</v>
      </c>
      <c r="Y1289" s="14"/>
    </row>
    <row r="1290" spans="1:25" ht="15" customHeight="1" x14ac:dyDescent="0.25">
      <c r="A1290" s="14">
        <f t="shared" si="20"/>
        <v>1287</v>
      </c>
      <c r="B1290" s="1">
        <v>43875</v>
      </c>
      <c r="C1290" s="18">
        <f>+YEAR(datos_arg[[#This Row],[Fecha]])</f>
        <v>2020</v>
      </c>
      <c r="D1290" s="18">
        <f>+MONTH(datos_arg[[#This Row],[Fecha]])</f>
        <v>2</v>
      </c>
      <c r="E1290" s="14" t="s">
        <v>1015</v>
      </c>
      <c r="F1290" s="14" t="s">
        <v>403</v>
      </c>
      <c r="G1290" s="14" t="s">
        <v>5383</v>
      </c>
      <c r="H1290" s="14" t="s">
        <v>8103</v>
      </c>
      <c r="I1290" s="14" t="s">
        <v>8104</v>
      </c>
      <c r="J1290" s="14" t="s">
        <v>422</v>
      </c>
      <c r="K1290" s="14" t="s">
        <v>422</v>
      </c>
      <c r="L1290" s="14" t="s">
        <v>422</v>
      </c>
      <c r="M1290" s="14" t="s">
        <v>765</v>
      </c>
      <c r="N1290" s="14" t="s">
        <v>299</v>
      </c>
      <c r="O1290" s="14" t="s">
        <v>1513</v>
      </c>
      <c r="P1290" s="14" t="s">
        <v>5457</v>
      </c>
      <c r="Q1290" s="14">
        <v>12</v>
      </c>
      <c r="R1290" s="14" t="s">
        <v>5383</v>
      </c>
      <c r="S1290" s="14" t="s">
        <v>439</v>
      </c>
      <c r="T1290" s="35">
        <v>591.26</v>
      </c>
      <c r="U1290" s="14" t="s">
        <v>4</v>
      </c>
      <c r="V1290" s="14">
        <v>76.5</v>
      </c>
      <c r="W1290" s="16">
        <f>+IF(datos_arg[[#This Row],[Moneda]]="ARS",datos_arg[[#This Row],[Monto]],datos_arg[[#This Row],[Monto]]*datos_arg[[#This Row],[TC]])</f>
        <v>591.26</v>
      </c>
      <c r="X1290" s="16">
        <f>IFERROR(IF(datos_arg[[#This Row],[Moneda]]="USD",datos_arg[[#This Row],[Monto]],datos_arg[[#This Row],[Monto]]/datos_arg[[#This Row],[TC]]),0)</f>
        <v>7.7288888888888891</v>
      </c>
      <c r="Y1290" s="14"/>
    </row>
    <row r="1291" spans="1:25" ht="15" customHeight="1" x14ac:dyDescent="0.25">
      <c r="A1291" s="14">
        <f t="shared" si="20"/>
        <v>1288</v>
      </c>
      <c r="B1291" s="1">
        <v>43875</v>
      </c>
      <c r="C1291" s="18">
        <f>+YEAR(datos_arg[[#This Row],[Fecha]])</f>
        <v>2020</v>
      </c>
      <c r="D1291" s="18">
        <f>+MONTH(datos_arg[[#This Row],[Fecha]])</f>
        <v>2</v>
      </c>
      <c r="E1291" s="14" t="s">
        <v>1015</v>
      </c>
      <c r="F1291" s="14" t="s">
        <v>403</v>
      </c>
      <c r="G1291" s="14" t="s">
        <v>5383</v>
      </c>
      <c r="H1291" s="14" t="s">
        <v>1024</v>
      </c>
      <c r="I1291" s="14" t="s">
        <v>7132</v>
      </c>
      <c r="J1291" s="14" t="s">
        <v>425</v>
      </c>
      <c r="K1291" s="14" t="s">
        <v>422</v>
      </c>
      <c r="L1291" s="14" t="s">
        <v>425</v>
      </c>
      <c r="M1291" s="14" t="s">
        <v>1515</v>
      </c>
      <c r="N1291" s="14" t="s">
        <v>299</v>
      </c>
      <c r="O1291" s="14" t="s">
        <v>1516</v>
      </c>
      <c r="P1291" s="14" t="s">
        <v>5457</v>
      </c>
      <c r="Q1291" s="14">
        <v>1</v>
      </c>
      <c r="R1291" s="14" t="s">
        <v>5383</v>
      </c>
      <c r="S1291" s="14" t="s">
        <v>439</v>
      </c>
      <c r="T1291" s="35">
        <v>50.1</v>
      </c>
      <c r="U1291" s="14" t="s">
        <v>4</v>
      </c>
      <c r="V1291" s="14">
        <v>76.5</v>
      </c>
      <c r="W1291" s="16">
        <f>+IF(datos_arg[[#This Row],[Moneda]]="ARS",datos_arg[[#This Row],[Monto]],datos_arg[[#This Row],[Monto]]*datos_arg[[#This Row],[TC]])</f>
        <v>50.1</v>
      </c>
      <c r="X1291" s="16">
        <f>IFERROR(IF(datos_arg[[#This Row],[Moneda]]="USD",datos_arg[[#This Row],[Monto]],datos_arg[[#This Row],[Monto]]/datos_arg[[#This Row],[TC]]),0)</f>
        <v>0.65490196078431373</v>
      </c>
      <c r="Y1291" s="14"/>
    </row>
    <row r="1292" spans="1:25" ht="15" customHeight="1" x14ac:dyDescent="0.25">
      <c r="A1292" s="14">
        <f t="shared" si="20"/>
        <v>1289</v>
      </c>
      <c r="B1292" s="1">
        <v>43875</v>
      </c>
      <c r="C1292" s="18">
        <f>+YEAR(datos_arg[[#This Row],[Fecha]])</f>
        <v>2020</v>
      </c>
      <c r="D1292" s="18">
        <f>+MONTH(datos_arg[[#This Row],[Fecha]])</f>
        <v>2</v>
      </c>
      <c r="E1292" s="14" t="s">
        <v>1015</v>
      </c>
      <c r="F1292" s="14" t="s">
        <v>430</v>
      </c>
      <c r="G1292" s="14"/>
      <c r="H1292" s="14" t="s">
        <v>7132</v>
      </c>
      <c r="I1292" s="14" t="s">
        <v>7132</v>
      </c>
      <c r="J1292" s="14" t="s">
        <v>425</v>
      </c>
      <c r="K1292" s="14"/>
      <c r="L1292" s="14" t="s">
        <v>425</v>
      </c>
      <c r="M1292" s="14" t="s">
        <v>102</v>
      </c>
      <c r="N1292" s="14" t="s">
        <v>463</v>
      </c>
      <c r="O1292" s="14" t="s">
        <v>1517</v>
      </c>
      <c r="P1292" s="14" t="s">
        <v>5458</v>
      </c>
      <c r="Q1292" s="14"/>
      <c r="R1292" s="14" t="s">
        <v>430</v>
      </c>
      <c r="S1292" s="14" t="s">
        <v>439</v>
      </c>
      <c r="T1292" s="35">
        <v>238.16</v>
      </c>
      <c r="U1292" s="14" t="s">
        <v>4</v>
      </c>
      <c r="V1292" s="14">
        <v>76.5</v>
      </c>
      <c r="W1292" s="16">
        <f>+IF(datos_arg[[#This Row],[Moneda]]="ARS",datos_arg[[#This Row],[Monto]],datos_arg[[#This Row],[Monto]]*datos_arg[[#This Row],[TC]])</f>
        <v>238.16</v>
      </c>
      <c r="X1292" s="16">
        <f>IFERROR(IF(datos_arg[[#This Row],[Moneda]]="USD",datos_arg[[#This Row],[Monto]],datos_arg[[#This Row],[Monto]]/datos_arg[[#This Row],[TC]]),0)</f>
        <v>3.1132026143790847</v>
      </c>
      <c r="Y1292" s="14"/>
    </row>
    <row r="1293" spans="1:25" ht="15" customHeight="1" x14ac:dyDescent="0.25">
      <c r="A1293" s="14">
        <f t="shared" si="20"/>
        <v>1290</v>
      </c>
      <c r="B1293" s="1">
        <v>43875</v>
      </c>
      <c r="C1293" s="18">
        <f>+YEAR(datos_arg[[#This Row],[Fecha]])</f>
        <v>2020</v>
      </c>
      <c r="D1293" s="18">
        <f>+MONTH(datos_arg[[#This Row],[Fecha]])</f>
        <v>2</v>
      </c>
      <c r="E1293" s="14" t="s">
        <v>617</v>
      </c>
      <c r="F1293" s="14" t="s">
        <v>8101</v>
      </c>
      <c r="G1293" s="14"/>
      <c r="H1293" s="14" t="s">
        <v>8103</v>
      </c>
      <c r="I1293" s="14" t="s">
        <v>8104</v>
      </c>
      <c r="J1293" s="14" t="s">
        <v>422</v>
      </c>
      <c r="K1293" s="14" t="s">
        <v>422</v>
      </c>
      <c r="L1293" s="14" t="s">
        <v>422</v>
      </c>
      <c r="M1293" s="14" t="s">
        <v>1518</v>
      </c>
      <c r="N1293" s="14" t="s">
        <v>1520</v>
      </c>
      <c r="O1293" s="14" t="s">
        <v>1519</v>
      </c>
      <c r="P1293" s="14" t="s">
        <v>5459</v>
      </c>
      <c r="Q1293" s="14">
        <v>1</v>
      </c>
      <c r="R1293" s="14" t="s">
        <v>8101</v>
      </c>
      <c r="S1293" s="14" t="s">
        <v>439</v>
      </c>
      <c r="T1293" s="35">
        <v>1062.5643856841898</v>
      </c>
      <c r="U1293" s="14" t="s">
        <v>4</v>
      </c>
      <c r="V1293" s="14">
        <v>76.5</v>
      </c>
      <c r="W1293" s="16">
        <f>+IF(datos_arg[[#This Row],[Moneda]]="ARS",datos_arg[[#This Row],[Monto]],datos_arg[[#This Row],[Monto]]*datos_arg[[#This Row],[TC]])</f>
        <v>1062.5643856841898</v>
      </c>
      <c r="X1293" s="16">
        <f>IFERROR(IF(datos_arg[[#This Row],[Moneda]]="USD",datos_arg[[#This Row],[Monto]],datos_arg[[#This Row],[Monto]]/datos_arg[[#This Row],[TC]]),0)</f>
        <v>13.889730531819474</v>
      </c>
      <c r="Y1293" s="14"/>
    </row>
    <row r="1294" spans="1:25" ht="15" customHeight="1" x14ac:dyDescent="0.25">
      <c r="A1294" s="14">
        <f t="shared" si="20"/>
        <v>1291</v>
      </c>
      <c r="B1294" s="1">
        <v>43875</v>
      </c>
      <c r="C1294" s="18">
        <f>+YEAR(datos_arg[[#This Row],[Fecha]])</f>
        <v>2020</v>
      </c>
      <c r="D1294" s="18">
        <f>+MONTH(datos_arg[[#This Row],[Fecha]])</f>
        <v>2</v>
      </c>
      <c r="E1294" s="14" t="s">
        <v>5358</v>
      </c>
      <c r="F1294" s="14" t="s">
        <v>85</v>
      </c>
      <c r="G1294" s="14"/>
      <c r="H1294" s="14" t="s">
        <v>1024</v>
      </c>
      <c r="I1294" s="14" t="s">
        <v>7132</v>
      </c>
      <c r="J1294" s="14" t="s">
        <v>425</v>
      </c>
      <c r="K1294" s="14" t="s">
        <v>422</v>
      </c>
      <c r="L1294" s="14" t="s">
        <v>425</v>
      </c>
      <c r="M1294" s="14" t="s">
        <v>920</v>
      </c>
      <c r="N1294" s="14" t="s">
        <v>1520</v>
      </c>
      <c r="O1294" s="14" t="s">
        <v>1521</v>
      </c>
      <c r="P1294" s="14" t="s">
        <v>5459</v>
      </c>
      <c r="Q1294" s="14">
        <v>1</v>
      </c>
      <c r="R1294" s="14" t="s">
        <v>85</v>
      </c>
      <c r="S1294" s="14" t="s">
        <v>439</v>
      </c>
      <c r="T1294" s="35">
        <v>4080.0706226488815</v>
      </c>
      <c r="U1294" s="14" t="s">
        <v>4</v>
      </c>
      <c r="V1294" s="14">
        <v>76.5</v>
      </c>
      <c r="W1294" s="16">
        <f>+IF(datos_arg[[#This Row],[Moneda]]="ARS",datos_arg[[#This Row],[Monto]],datos_arg[[#This Row],[Monto]]*datos_arg[[#This Row],[TC]])</f>
        <v>4080.0706226488815</v>
      </c>
      <c r="X1294" s="16">
        <f>IFERROR(IF(datos_arg[[#This Row],[Moneda]]="USD",datos_arg[[#This Row],[Monto]],datos_arg[[#This Row],[Monto]]/datos_arg[[#This Row],[TC]]),0)</f>
        <v>53.334256505214135</v>
      </c>
      <c r="Y1294" s="14"/>
    </row>
    <row r="1295" spans="1:25" ht="15" customHeight="1" x14ac:dyDescent="0.25">
      <c r="A1295" s="14">
        <f t="shared" si="20"/>
        <v>1292</v>
      </c>
      <c r="B1295" s="1">
        <v>43875</v>
      </c>
      <c r="C1295" s="18">
        <f>+YEAR(datos_arg[[#This Row],[Fecha]])</f>
        <v>2020</v>
      </c>
      <c r="D1295" s="18">
        <f>+MONTH(datos_arg[[#This Row],[Fecha]])</f>
        <v>2</v>
      </c>
      <c r="E1295" s="14" t="s">
        <v>1015</v>
      </c>
      <c r="F1295" s="14" t="s">
        <v>403</v>
      </c>
      <c r="G1295" s="14" t="s">
        <v>5383</v>
      </c>
      <c r="H1295" s="14" t="s">
        <v>1024</v>
      </c>
      <c r="I1295" s="14" t="s">
        <v>7132</v>
      </c>
      <c r="J1295" s="14" t="s">
        <v>425</v>
      </c>
      <c r="K1295" s="14" t="s">
        <v>422</v>
      </c>
      <c r="L1295" s="14" t="s">
        <v>425</v>
      </c>
      <c r="M1295" s="14" t="s">
        <v>1493</v>
      </c>
      <c r="N1295" s="14" t="s">
        <v>1520</v>
      </c>
      <c r="O1295" s="14" t="s">
        <v>1522</v>
      </c>
      <c r="P1295" s="14" t="s">
        <v>5459</v>
      </c>
      <c r="Q1295" s="14">
        <v>1</v>
      </c>
      <c r="R1295" s="14" t="s">
        <v>5383</v>
      </c>
      <c r="S1295" s="14" t="s">
        <v>439</v>
      </c>
      <c r="T1295" s="35">
        <v>82.404878289476869</v>
      </c>
      <c r="U1295" s="14" t="s">
        <v>4</v>
      </c>
      <c r="V1295" s="14">
        <v>76.5</v>
      </c>
      <c r="W1295" s="16">
        <f>+IF(datos_arg[[#This Row],[Moneda]]="ARS",datos_arg[[#This Row],[Monto]],datos_arg[[#This Row],[Monto]]*datos_arg[[#This Row],[TC]])</f>
        <v>82.404878289476869</v>
      </c>
      <c r="X1295" s="16">
        <f>IFERROR(IF(datos_arg[[#This Row],[Moneda]]="USD",datos_arg[[#This Row],[Monto]],datos_arg[[#This Row],[Monto]]/datos_arg[[#This Row],[TC]]),0)</f>
        <v>1.0771879514964298</v>
      </c>
      <c r="Y1295" s="14"/>
    </row>
    <row r="1296" spans="1:25" ht="15" customHeight="1" x14ac:dyDescent="0.25">
      <c r="A1296" s="14">
        <f t="shared" si="20"/>
        <v>1293</v>
      </c>
      <c r="B1296" s="1">
        <v>43875</v>
      </c>
      <c r="C1296" s="18">
        <f>+YEAR(datos_arg[[#This Row],[Fecha]])</f>
        <v>2020</v>
      </c>
      <c r="D1296" s="18">
        <f>+MONTH(datos_arg[[#This Row],[Fecha]])</f>
        <v>2</v>
      </c>
      <c r="E1296" s="14" t="s">
        <v>1015</v>
      </c>
      <c r="F1296" s="14" t="s">
        <v>403</v>
      </c>
      <c r="G1296" s="14" t="s">
        <v>5383</v>
      </c>
      <c r="H1296" s="14" t="s">
        <v>1024</v>
      </c>
      <c r="I1296" s="14" t="s">
        <v>7132</v>
      </c>
      <c r="J1296" s="14" t="s">
        <v>425</v>
      </c>
      <c r="K1296" s="14" t="s">
        <v>422</v>
      </c>
      <c r="L1296" s="14" t="s">
        <v>425</v>
      </c>
      <c r="M1296" s="14" t="s">
        <v>1493</v>
      </c>
      <c r="N1296" s="14" t="s">
        <v>1520</v>
      </c>
      <c r="O1296" s="14" t="s">
        <v>1523</v>
      </c>
      <c r="P1296" s="14" t="s">
        <v>5459</v>
      </c>
      <c r="Q1296" s="14">
        <v>1</v>
      </c>
      <c r="R1296" s="14" t="s">
        <v>5383</v>
      </c>
      <c r="S1296" s="14" t="s">
        <v>439</v>
      </c>
      <c r="T1296" s="35">
        <v>49.980113377452504</v>
      </c>
      <c r="U1296" s="14" t="s">
        <v>4</v>
      </c>
      <c r="V1296" s="14">
        <v>76.5</v>
      </c>
      <c r="W1296" s="16">
        <f>+IF(datos_arg[[#This Row],[Moneda]]="ARS",datos_arg[[#This Row],[Monto]],datos_arg[[#This Row],[Monto]]*datos_arg[[#This Row],[TC]])</f>
        <v>49.980113377452504</v>
      </c>
      <c r="X1296" s="16">
        <f>IFERROR(IF(datos_arg[[#This Row],[Moneda]]="USD",datos_arg[[#This Row],[Monto]],datos_arg[[#This Row],[Monto]]/datos_arg[[#This Row],[TC]]),0)</f>
        <v>0.65333481539153604</v>
      </c>
      <c r="Y1296" s="14"/>
    </row>
    <row r="1297" spans="1:25" ht="15" customHeight="1" x14ac:dyDescent="0.25">
      <c r="A1297" s="14">
        <f t="shared" si="20"/>
        <v>1294</v>
      </c>
      <c r="B1297" s="1">
        <v>43875</v>
      </c>
      <c r="C1297" s="18">
        <f>+YEAR(datos_arg[[#This Row],[Fecha]])</f>
        <v>2020</v>
      </c>
      <c r="D1297" s="18">
        <f>+MONTH(datos_arg[[#This Row],[Fecha]])</f>
        <v>2</v>
      </c>
      <c r="E1297" s="14" t="s">
        <v>1015</v>
      </c>
      <c r="F1297" s="14" t="s">
        <v>403</v>
      </c>
      <c r="G1297" s="14" t="s">
        <v>5383</v>
      </c>
      <c r="H1297" s="14" t="s">
        <v>1024</v>
      </c>
      <c r="I1297" s="14" t="s">
        <v>7132</v>
      </c>
      <c r="J1297" s="14" t="s">
        <v>425</v>
      </c>
      <c r="K1297" s="14" t="s">
        <v>422</v>
      </c>
      <c r="L1297" s="14" t="s">
        <v>425</v>
      </c>
      <c r="M1297" s="14" t="s">
        <v>943</v>
      </c>
      <c r="N1297" s="14" t="s">
        <v>1520</v>
      </c>
      <c r="O1297" s="14" t="s">
        <v>1524</v>
      </c>
      <c r="P1297" s="14" t="s">
        <v>5460</v>
      </c>
      <c r="Q1297" s="14">
        <v>6</v>
      </c>
      <c r="R1297" s="14" t="s">
        <v>5383</v>
      </c>
      <c r="S1297" s="14" t="s">
        <v>439</v>
      </c>
      <c r="T1297" s="35">
        <v>251.27</v>
      </c>
      <c r="U1297" s="14" t="s">
        <v>4</v>
      </c>
      <c r="V1297" s="14">
        <v>76.5</v>
      </c>
      <c r="W1297" s="16">
        <f>+IF(datos_arg[[#This Row],[Moneda]]="ARS",datos_arg[[#This Row],[Monto]],datos_arg[[#This Row],[Monto]]*datos_arg[[#This Row],[TC]])</f>
        <v>251.27</v>
      </c>
      <c r="X1297" s="16">
        <f>IFERROR(IF(datos_arg[[#This Row],[Moneda]]="USD",datos_arg[[#This Row],[Monto]],datos_arg[[#This Row],[Monto]]/datos_arg[[#This Row],[TC]]),0)</f>
        <v>3.284575163398693</v>
      </c>
      <c r="Y1297" s="14"/>
    </row>
    <row r="1298" spans="1:25" ht="15" customHeight="1" x14ac:dyDescent="0.25">
      <c r="A1298" s="14">
        <f t="shared" si="20"/>
        <v>1295</v>
      </c>
      <c r="B1298" s="1">
        <v>43875</v>
      </c>
      <c r="C1298" s="18">
        <f>+YEAR(datos_arg[[#This Row],[Fecha]])</f>
        <v>2020</v>
      </c>
      <c r="D1298" s="18">
        <f>+MONTH(datos_arg[[#This Row],[Fecha]])</f>
        <v>2</v>
      </c>
      <c r="E1298" s="14" t="s">
        <v>617</v>
      </c>
      <c r="F1298" s="14" t="s">
        <v>6652</v>
      </c>
      <c r="G1298" s="14" t="s">
        <v>6672</v>
      </c>
      <c r="H1298" s="14" t="s">
        <v>1024</v>
      </c>
      <c r="I1298" s="14" t="s">
        <v>7132</v>
      </c>
      <c r="J1298" s="14" t="s">
        <v>425</v>
      </c>
      <c r="K1298" s="14" t="s">
        <v>422</v>
      </c>
      <c r="L1298" s="14" t="s">
        <v>422</v>
      </c>
      <c r="M1298" s="14" t="s">
        <v>533</v>
      </c>
      <c r="N1298" s="14" t="s">
        <v>351</v>
      </c>
      <c r="O1298" s="14" t="s">
        <v>1525</v>
      </c>
      <c r="P1298" s="14" t="s">
        <v>5461</v>
      </c>
      <c r="Q1298" s="14">
        <v>1</v>
      </c>
      <c r="R1298" s="14" t="s">
        <v>6672</v>
      </c>
      <c r="S1298" s="14" t="s">
        <v>439</v>
      </c>
      <c r="T1298" s="35">
        <v>9183.1686194194481</v>
      </c>
      <c r="U1298" s="14" t="s">
        <v>4</v>
      </c>
      <c r="V1298" s="14">
        <v>76.5</v>
      </c>
      <c r="W1298" s="16">
        <f>+IF(datos_arg[[#This Row],[Moneda]]="ARS",datos_arg[[#This Row],[Monto]],datos_arg[[#This Row],[Monto]]*datos_arg[[#This Row],[TC]])</f>
        <v>9183.1686194194481</v>
      </c>
      <c r="X1298" s="16">
        <f>IFERROR(IF(datos_arg[[#This Row],[Moneda]]="USD",datos_arg[[#This Row],[Monto]],datos_arg[[#This Row],[Monto]]/datos_arg[[#This Row],[TC]]),0)</f>
        <v>120.04141986169213</v>
      </c>
      <c r="Y1298" s="14"/>
    </row>
    <row r="1299" spans="1:25" ht="15" customHeight="1" x14ac:dyDescent="0.25">
      <c r="A1299" s="14">
        <f t="shared" si="20"/>
        <v>1296</v>
      </c>
      <c r="B1299" s="1">
        <v>43875</v>
      </c>
      <c r="C1299" s="18">
        <f>+YEAR(datos_arg[[#This Row],[Fecha]])</f>
        <v>2020</v>
      </c>
      <c r="D1299" s="18">
        <f>+MONTH(datos_arg[[#This Row],[Fecha]])</f>
        <v>2</v>
      </c>
      <c r="E1299" s="14" t="s">
        <v>1015</v>
      </c>
      <c r="F1299" s="14" t="s">
        <v>403</v>
      </c>
      <c r="G1299" s="14" t="s">
        <v>5383</v>
      </c>
      <c r="H1299" s="14" t="s">
        <v>1024</v>
      </c>
      <c r="I1299" s="14" t="s">
        <v>7132</v>
      </c>
      <c r="J1299" s="14" t="s">
        <v>425</v>
      </c>
      <c r="K1299" s="14" t="s">
        <v>422</v>
      </c>
      <c r="L1299" s="14" t="s">
        <v>422</v>
      </c>
      <c r="M1299" s="14" t="s">
        <v>1526</v>
      </c>
      <c r="N1299" s="14" t="s">
        <v>351</v>
      </c>
      <c r="O1299" s="14" t="s">
        <v>1527</v>
      </c>
      <c r="P1299" s="14" t="s">
        <v>5461</v>
      </c>
      <c r="Q1299" s="14">
        <v>1</v>
      </c>
      <c r="R1299" s="14" t="s">
        <v>5383</v>
      </c>
      <c r="S1299" s="14" t="s">
        <v>439</v>
      </c>
      <c r="T1299" s="35">
        <v>633.52138058055277</v>
      </c>
      <c r="U1299" s="14" t="s">
        <v>4</v>
      </c>
      <c r="V1299" s="14">
        <v>76.5</v>
      </c>
      <c r="W1299" s="16">
        <f>+IF(datos_arg[[#This Row],[Moneda]]="ARS",datos_arg[[#This Row],[Monto]],datos_arg[[#This Row],[Monto]]*datos_arg[[#This Row],[TC]])</f>
        <v>633.52138058055277</v>
      </c>
      <c r="X1299" s="16">
        <f>IFERROR(IF(datos_arg[[#This Row],[Moneda]]="USD",datos_arg[[#This Row],[Monto]],datos_arg[[#This Row],[Monto]]/datos_arg[[#This Row],[TC]]),0)</f>
        <v>8.2813252363470955</v>
      </c>
      <c r="Y1299" s="14"/>
    </row>
    <row r="1300" spans="1:25" ht="15" customHeight="1" x14ac:dyDescent="0.25">
      <c r="A1300" s="14">
        <f t="shared" si="20"/>
        <v>1297</v>
      </c>
      <c r="B1300" s="1">
        <v>43878</v>
      </c>
      <c r="C1300" s="18">
        <f>+YEAR(datos_arg[[#This Row],[Fecha]])</f>
        <v>2020</v>
      </c>
      <c r="D1300" s="18">
        <f>+MONTH(datos_arg[[#This Row],[Fecha]])</f>
        <v>2</v>
      </c>
      <c r="E1300" s="14" t="s">
        <v>5358</v>
      </c>
      <c r="F1300" s="14" t="s">
        <v>85</v>
      </c>
      <c r="G1300" s="14"/>
      <c r="H1300" s="14" t="s">
        <v>6646</v>
      </c>
      <c r="I1300" s="14" t="s">
        <v>7132</v>
      </c>
      <c r="J1300" s="14" t="s">
        <v>425</v>
      </c>
      <c r="K1300" s="14"/>
      <c r="L1300" s="14" t="s">
        <v>425</v>
      </c>
      <c r="M1300" s="14" t="s">
        <v>1528</v>
      </c>
      <c r="N1300" s="14" t="s">
        <v>1210</v>
      </c>
      <c r="O1300" s="14" t="s">
        <v>1529</v>
      </c>
      <c r="P1300" s="14" t="s">
        <v>5462</v>
      </c>
      <c r="Q1300" s="14">
        <v>1</v>
      </c>
      <c r="R1300" s="14" t="s">
        <v>85</v>
      </c>
      <c r="S1300" s="14" t="s">
        <v>439</v>
      </c>
      <c r="T1300" s="35">
        <v>10395</v>
      </c>
      <c r="U1300" s="14" t="s">
        <v>4</v>
      </c>
      <c r="V1300" s="14">
        <v>76.5</v>
      </c>
      <c r="W1300" s="16">
        <f>+IF(datos_arg[[#This Row],[Moneda]]="ARS",datos_arg[[#This Row],[Monto]],datos_arg[[#This Row],[Monto]]*datos_arg[[#This Row],[TC]])</f>
        <v>10395</v>
      </c>
      <c r="X1300" s="16">
        <f>IFERROR(IF(datos_arg[[#This Row],[Moneda]]="USD",datos_arg[[#This Row],[Monto]],datos_arg[[#This Row],[Monto]]/datos_arg[[#This Row],[TC]]),0)</f>
        <v>135.88235294117646</v>
      </c>
      <c r="Y1300" s="14"/>
    </row>
    <row r="1301" spans="1:25" ht="15" customHeight="1" x14ac:dyDescent="0.25">
      <c r="A1301" s="14">
        <f t="shared" si="20"/>
        <v>1298</v>
      </c>
      <c r="B1301" s="1">
        <v>43878</v>
      </c>
      <c r="C1301" s="18">
        <f>+YEAR(datos_arg[[#This Row],[Fecha]])</f>
        <v>2020</v>
      </c>
      <c r="D1301" s="18">
        <f>+MONTH(datos_arg[[#This Row],[Fecha]])</f>
        <v>2</v>
      </c>
      <c r="E1301" s="14" t="s">
        <v>5358</v>
      </c>
      <c r="F1301" s="14" t="s">
        <v>85</v>
      </c>
      <c r="G1301" s="14"/>
      <c r="H1301" s="14" t="s">
        <v>8103</v>
      </c>
      <c r="I1301" s="14" t="s">
        <v>8104</v>
      </c>
      <c r="J1301" s="14" t="s">
        <v>425</v>
      </c>
      <c r="K1301" s="14"/>
      <c r="L1301" s="14" t="s">
        <v>425</v>
      </c>
      <c r="M1301" s="14" t="s">
        <v>1532</v>
      </c>
      <c r="N1301" s="14" t="s">
        <v>1530</v>
      </c>
      <c r="O1301" s="14" t="s">
        <v>1531</v>
      </c>
      <c r="P1301" s="14" t="s">
        <v>5463</v>
      </c>
      <c r="Q1301" s="14">
        <v>1</v>
      </c>
      <c r="R1301" s="14" t="s">
        <v>85</v>
      </c>
      <c r="S1301" s="14" t="s">
        <v>439</v>
      </c>
      <c r="T1301" s="35">
        <v>16990</v>
      </c>
      <c r="U1301" s="14" t="s">
        <v>4</v>
      </c>
      <c r="V1301" s="14">
        <v>76.5</v>
      </c>
      <c r="W1301" s="16">
        <f>+IF(datos_arg[[#This Row],[Moneda]]="ARS",datos_arg[[#This Row],[Monto]],datos_arg[[#This Row],[Monto]]*datos_arg[[#This Row],[TC]])</f>
        <v>16990</v>
      </c>
      <c r="X1301" s="16">
        <f>IFERROR(IF(datos_arg[[#This Row],[Moneda]]="USD",datos_arg[[#This Row],[Monto]],datos_arg[[#This Row],[Monto]]/datos_arg[[#This Row],[TC]]),0)</f>
        <v>222.09150326797385</v>
      </c>
      <c r="Y1301" s="14"/>
    </row>
    <row r="1302" spans="1:25" ht="15" customHeight="1" x14ac:dyDescent="0.25">
      <c r="A1302" s="14">
        <f t="shared" si="20"/>
        <v>1299</v>
      </c>
      <c r="B1302" s="1">
        <v>43878</v>
      </c>
      <c r="C1302" s="18">
        <f>+YEAR(datos_arg[[#This Row],[Fecha]])</f>
        <v>2020</v>
      </c>
      <c r="D1302" s="18">
        <f>+MONTH(datos_arg[[#This Row],[Fecha]])</f>
        <v>2</v>
      </c>
      <c r="E1302" s="14" t="s">
        <v>5358</v>
      </c>
      <c r="F1302" s="14" t="s">
        <v>85</v>
      </c>
      <c r="G1302" s="14"/>
      <c r="H1302" s="14" t="s">
        <v>6646</v>
      </c>
      <c r="I1302" s="14" t="s">
        <v>7132</v>
      </c>
      <c r="J1302" s="14" t="s">
        <v>425</v>
      </c>
      <c r="K1302" s="14"/>
      <c r="L1302" s="14" t="s">
        <v>425</v>
      </c>
      <c r="M1302" s="14" t="s">
        <v>733</v>
      </c>
      <c r="N1302" s="14" t="s">
        <v>1533</v>
      </c>
      <c r="O1302" s="14" t="s">
        <v>1575</v>
      </c>
      <c r="P1302" s="14" t="s">
        <v>5464</v>
      </c>
      <c r="Q1302" s="14">
        <v>0</v>
      </c>
      <c r="R1302" s="14" t="s">
        <v>85</v>
      </c>
      <c r="S1302" s="14" t="s">
        <v>439</v>
      </c>
      <c r="T1302" s="35">
        <v>0</v>
      </c>
      <c r="U1302" s="14" t="s">
        <v>4</v>
      </c>
      <c r="V1302" s="14">
        <v>76.5</v>
      </c>
      <c r="W1302" s="16">
        <f>+IF(datos_arg[[#This Row],[Moneda]]="ARS",datos_arg[[#This Row],[Monto]],datos_arg[[#This Row],[Monto]]*datos_arg[[#This Row],[TC]])</f>
        <v>0</v>
      </c>
      <c r="X1302" s="16">
        <f>IFERROR(IF(datos_arg[[#This Row],[Moneda]]="USD",datos_arg[[#This Row],[Monto]],datos_arg[[#This Row],[Monto]]/datos_arg[[#This Row],[TC]]),0)</f>
        <v>0</v>
      </c>
      <c r="Y1302" s="14"/>
    </row>
    <row r="1303" spans="1:25" ht="15" customHeight="1" x14ac:dyDescent="0.25">
      <c r="A1303" s="14">
        <f t="shared" si="20"/>
        <v>1300</v>
      </c>
      <c r="B1303" s="1">
        <v>43878</v>
      </c>
      <c r="C1303" s="18">
        <f>+YEAR(datos_arg[[#This Row],[Fecha]])</f>
        <v>2020</v>
      </c>
      <c r="D1303" s="18">
        <f>+MONTH(datos_arg[[#This Row],[Fecha]])</f>
        <v>2</v>
      </c>
      <c r="E1303" s="14" t="s">
        <v>5358</v>
      </c>
      <c r="F1303" s="14" t="s">
        <v>85</v>
      </c>
      <c r="G1303" s="14"/>
      <c r="H1303" s="14" t="s">
        <v>6646</v>
      </c>
      <c r="I1303" s="14" t="s">
        <v>7132</v>
      </c>
      <c r="J1303" s="14" t="s">
        <v>425</v>
      </c>
      <c r="K1303" s="14" t="s">
        <v>421</v>
      </c>
      <c r="L1303" s="14" t="s">
        <v>425</v>
      </c>
      <c r="M1303" s="14" t="s">
        <v>1534</v>
      </c>
      <c r="N1303" s="14" t="s">
        <v>1535</v>
      </c>
      <c r="O1303" s="14" t="s">
        <v>1536</v>
      </c>
      <c r="P1303" s="14" t="s">
        <v>5444</v>
      </c>
      <c r="Q1303" s="14">
        <v>1</v>
      </c>
      <c r="R1303" s="14" t="s">
        <v>85</v>
      </c>
      <c r="S1303" s="14" t="s">
        <v>439</v>
      </c>
      <c r="T1303" s="35">
        <v>198.32</v>
      </c>
      <c r="U1303" s="14" t="s">
        <v>4</v>
      </c>
      <c r="V1303" s="14">
        <v>76.5</v>
      </c>
      <c r="W1303" s="16">
        <f>+IF(datos_arg[[#This Row],[Moneda]]="ARS",datos_arg[[#This Row],[Monto]],datos_arg[[#This Row],[Monto]]*datos_arg[[#This Row],[TC]])</f>
        <v>198.32</v>
      </c>
      <c r="X1303" s="16">
        <f>IFERROR(IF(datos_arg[[#This Row],[Moneda]]="USD",datos_arg[[#This Row],[Monto]],datos_arg[[#This Row],[Monto]]/datos_arg[[#This Row],[TC]]),0)</f>
        <v>2.5924183006535948</v>
      </c>
      <c r="Y1303" s="14"/>
    </row>
    <row r="1304" spans="1:25" ht="15" customHeight="1" x14ac:dyDescent="0.25">
      <c r="A1304" s="14">
        <f t="shared" si="20"/>
        <v>1301</v>
      </c>
      <c r="B1304" s="1">
        <v>43878</v>
      </c>
      <c r="C1304" s="18">
        <f>+YEAR(datos_arg[[#This Row],[Fecha]])</f>
        <v>2020</v>
      </c>
      <c r="D1304" s="18">
        <f>+MONTH(datos_arg[[#This Row],[Fecha]])</f>
        <v>2</v>
      </c>
      <c r="E1304" s="14" t="s">
        <v>5358</v>
      </c>
      <c r="F1304" s="14" t="s">
        <v>85</v>
      </c>
      <c r="G1304" s="14"/>
      <c r="H1304" s="14" t="s">
        <v>6646</v>
      </c>
      <c r="I1304" s="14" t="s">
        <v>7132</v>
      </c>
      <c r="J1304" s="14" t="s">
        <v>425</v>
      </c>
      <c r="K1304" s="14" t="s">
        <v>421</v>
      </c>
      <c r="L1304" s="14" t="s">
        <v>425</v>
      </c>
      <c r="M1304" s="14" t="s">
        <v>1534</v>
      </c>
      <c r="N1304" s="14" t="s">
        <v>1535</v>
      </c>
      <c r="O1304" s="14" t="s">
        <v>1537</v>
      </c>
      <c r="P1304" s="14" t="s">
        <v>5444</v>
      </c>
      <c r="Q1304" s="14">
        <v>1</v>
      </c>
      <c r="R1304" s="14" t="s">
        <v>85</v>
      </c>
      <c r="S1304" s="14" t="s">
        <v>439</v>
      </c>
      <c r="T1304" s="35">
        <v>119.9</v>
      </c>
      <c r="U1304" s="14" t="s">
        <v>4</v>
      </c>
      <c r="V1304" s="14">
        <v>76.5</v>
      </c>
      <c r="W1304" s="16">
        <f>+IF(datos_arg[[#This Row],[Moneda]]="ARS",datos_arg[[#This Row],[Monto]],datos_arg[[#This Row],[Monto]]*datos_arg[[#This Row],[TC]])</f>
        <v>119.9</v>
      </c>
      <c r="X1304" s="16">
        <f>IFERROR(IF(datos_arg[[#This Row],[Moneda]]="USD",datos_arg[[#This Row],[Monto]],datos_arg[[#This Row],[Monto]]/datos_arg[[#This Row],[TC]]),0)</f>
        <v>1.5673202614379085</v>
      </c>
      <c r="Y1304" s="14"/>
    </row>
    <row r="1305" spans="1:25" ht="15" customHeight="1" x14ac:dyDescent="0.25">
      <c r="A1305" s="14">
        <f t="shared" si="20"/>
        <v>1302</v>
      </c>
      <c r="B1305" s="1">
        <v>43878</v>
      </c>
      <c r="C1305" s="18">
        <f>+YEAR(datos_arg[[#This Row],[Fecha]])</f>
        <v>2020</v>
      </c>
      <c r="D1305" s="18">
        <f>+MONTH(datos_arg[[#This Row],[Fecha]])</f>
        <v>2</v>
      </c>
      <c r="E1305" s="14" t="s">
        <v>5358</v>
      </c>
      <c r="F1305" s="14" t="s">
        <v>85</v>
      </c>
      <c r="G1305" s="14"/>
      <c r="H1305" s="14" t="s">
        <v>6646</v>
      </c>
      <c r="I1305" s="14" t="s">
        <v>7132</v>
      </c>
      <c r="J1305" s="14" t="s">
        <v>425</v>
      </c>
      <c r="K1305" s="14" t="s">
        <v>421</v>
      </c>
      <c r="L1305" s="14" t="s">
        <v>425</v>
      </c>
      <c r="M1305" s="14" t="s">
        <v>1538</v>
      </c>
      <c r="N1305" s="14" t="s">
        <v>1539</v>
      </c>
      <c r="O1305" s="14" t="s">
        <v>1540</v>
      </c>
      <c r="P1305" s="14" t="s">
        <v>5444</v>
      </c>
      <c r="Q1305" s="14">
        <v>1</v>
      </c>
      <c r="R1305" s="14" t="s">
        <v>85</v>
      </c>
      <c r="S1305" s="14" t="s">
        <v>439</v>
      </c>
      <c r="T1305" s="35">
        <v>500</v>
      </c>
      <c r="U1305" s="14" t="s">
        <v>4</v>
      </c>
      <c r="V1305" s="14">
        <v>76.5</v>
      </c>
      <c r="W1305" s="16">
        <f>+IF(datos_arg[[#This Row],[Moneda]]="ARS",datos_arg[[#This Row],[Monto]],datos_arg[[#This Row],[Monto]]*datos_arg[[#This Row],[TC]])</f>
        <v>500</v>
      </c>
      <c r="X1305" s="16">
        <f>IFERROR(IF(datos_arg[[#This Row],[Moneda]]="USD",datos_arg[[#This Row],[Monto]],datos_arg[[#This Row],[Monto]]/datos_arg[[#This Row],[TC]]),0)</f>
        <v>6.5359477124183005</v>
      </c>
      <c r="Y1305" s="14"/>
    </row>
    <row r="1306" spans="1:25" ht="15" customHeight="1" x14ac:dyDescent="0.25">
      <c r="A1306" s="14">
        <f t="shared" si="20"/>
        <v>1303</v>
      </c>
      <c r="B1306" s="1">
        <v>43878</v>
      </c>
      <c r="C1306" s="18">
        <f>+YEAR(datos_arg[[#This Row],[Fecha]])</f>
        <v>2020</v>
      </c>
      <c r="D1306" s="18">
        <f>+MONTH(datos_arg[[#This Row],[Fecha]])</f>
        <v>2</v>
      </c>
      <c r="E1306" s="14" t="s">
        <v>1015</v>
      </c>
      <c r="F1306" s="14" t="s">
        <v>403</v>
      </c>
      <c r="G1306" s="14" t="s">
        <v>5382</v>
      </c>
      <c r="H1306" s="14" t="s">
        <v>6646</v>
      </c>
      <c r="I1306" s="14" t="s">
        <v>7132</v>
      </c>
      <c r="J1306" s="14" t="s">
        <v>425</v>
      </c>
      <c r="K1306" s="14" t="s">
        <v>421</v>
      </c>
      <c r="L1306" s="14" t="s">
        <v>421</v>
      </c>
      <c r="M1306" s="14" t="s">
        <v>1541</v>
      </c>
      <c r="N1306" s="14" t="s">
        <v>1542</v>
      </c>
      <c r="O1306" s="14" t="s">
        <v>1543</v>
      </c>
      <c r="P1306" s="14" t="s">
        <v>5444</v>
      </c>
      <c r="Q1306" s="14"/>
      <c r="R1306" s="14" t="s">
        <v>5382</v>
      </c>
      <c r="S1306" s="14" t="s">
        <v>439</v>
      </c>
      <c r="T1306" s="35">
        <v>815.05</v>
      </c>
      <c r="U1306" s="14" t="s">
        <v>4</v>
      </c>
      <c r="V1306" s="14">
        <v>76.5</v>
      </c>
      <c r="W1306" s="16">
        <f>+IF(datos_arg[[#This Row],[Moneda]]="ARS",datos_arg[[#This Row],[Monto]],datos_arg[[#This Row],[Monto]]*datos_arg[[#This Row],[TC]])</f>
        <v>815.05</v>
      </c>
      <c r="X1306" s="16">
        <f>IFERROR(IF(datos_arg[[#This Row],[Moneda]]="USD",datos_arg[[#This Row],[Monto]],datos_arg[[#This Row],[Monto]]/datos_arg[[#This Row],[TC]]),0)</f>
        <v>10.654248366013071</v>
      </c>
      <c r="Y1306" s="14"/>
    </row>
    <row r="1307" spans="1:25" ht="15" customHeight="1" x14ac:dyDescent="0.25">
      <c r="A1307" s="14">
        <f t="shared" si="20"/>
        <v>1304</v>
      </c>
      <c r="B1307" s="1">
        <v>43878</v>
      </c>
      <c r="C1307" s="18">
        <f>+YEAR(datos_arg[[#This Row],[Fecha]])</f>
        <v>2020</v>
      </c>
      <c r="D1307" s="18">
        <f>+MONTH(datos_arg[[#This Row],[Fecha]])</f>
        <v>2</v>
      </c>
      <c r="E1307" s="14" t="s">
        <v>5358</v>
      </c>
      <c r="F1307" s="14" t="s">
        <v>85</v>
      </c>
      <c r="G1307" s="14"/>
      <c r="H1307" s="14" t="s">
        <v>1024</v>
      </c>
      <c r="I1307" s="14" t="s">
        <v>7132</v>
      </c>
      <c r="J1307" s="14" t="s">
        <v>425</v>
      </c>
      <c r="K1307" s="14" t="s">
        <v>422</v>
      </c>
      <c r="L1307" s="14" t="s">
        <v>425</v>
      </c>
      <c r="M1307" s="14" t="s">
        <v>1091</v>
      </c>
      <c r="N1307" s="14" t="s">
        <v>1081</v>
      </c>
      <c r="O1307" s="14" t="s">
        <v>1551</v>
      </c>
      <c r="P1307" s="14" t="s">
        <v>5465</v>
      </c>
      <c r="Q1307" s="14">
        <v>2</v>
      </c>
      <c r="R1307" s="14" t="s">
        <v>85</v>
      </c>
      <c r="S1307" s="14" t="s">
        <v>439</v>
      </c>
      <c r="T1307" s="35">
        <v>2295.3188469582365</v>
      </c>
      <c r="U1307" s="14" t="s">
        <v>4</v>
      </c>
      <c r="V1307" s="14">
        <v>76.5</v>
      </c>
      <c r="W1307" s="16">
        <f>+IF(datos_arg[[#This Row],[Moneda]]="ARS",datos_arg[[#This Row],[Monto]],datos_arg[[#This Row],[Monto]]*datos_arg[[#This Row],[TC]])</f>
        <v>2295.3188469582365</v>
      </c>
      <c r="X1307" s="16">
        <f>IFERROR(IF(datos_arg[[#This Row],[Moneda]]="USD",datos_arg[[#This Row],[Monto]],datos_arg[[#This Row],[Monto]]/datos_arg[[#This Row],[TC]]),0)</f>
        <v>30.004167934094593</v>
      </c>
      <c r="Y1307" s="14"/>
    </row>
    <row r="1308" spans="1:25" ht="15" customHeight="1" x14ac:dyDescent="0.25">
      <c r="A1308" s="14">
        <f t="shared" si="20"/>
        <v>1305</v>
      </c>
      <c r="B1308" s="1">
        <v>43878</v>
      </c>
      <c r="C1308" s="18">
        <f>+YEAR(datos_arg[[#This Row],[Fecha]])</f>
        <v>2020</v>
      </c>
      <c r="D1308" s="18">
        <f>+MONTH(datos_arg[[#This Row],[Fecha]])</f>
        <v>2</v>
      </c>
      <c r="E1308" s="14" t="s">
        <v>1015</v>
      </c>
      <c r="F1308" s="14" t="s">
        <v>403</v>
      </c>
      <c r="G1308" s="14" t="s">
        <v>5383</v>
      </c>
      <c r="H1308" s="14" t="s">
        <v>1024</v>
      </c>
      <c r="I1308" s="14" t="s">
        <v>7132</v>
      </c>
      <c r="J1308" s="14" t="s">
        <v>425</v>
      </c>
      <c r="K1308" s="14" t="s">
        <v>422</v>
      </c>
      <c r="L1308" s="14" t="s">
        <v>422</v>
      </c>
      <c r="M1308" s="14" t="s">
        <v>1097</v>
      </c>
      <c r="N1308" s="14" t="s">
        <v>1081</v>
      </c>
      <c r="O1308" s="14" t="s">
        <v>1544</v>
      </c>
      <c r="P1308" s="14" t="s">
        <v>5465</v>
      </c>
      <c r="Q1308" s="14">
        <v>10</v>
      </c>
      <c r="R1308" s="14" t="s">
        <v>5383</v>
      </c>
      <c r="S1308" s="14" t="s">
        <v>439</v>
      </c>
      <c r="T1308" s="35">
        <v>536.75397385901886</v>
      </c>
      <c r="U1308" s="14" t="s">
        <v>4</v>
      </c>
      <c r="V1308" s="14">
        <v>76.5</v>
      </c>
      <c r="W1308" s="16">
        <f>+IF(datos_arg[[#This Row],[Moneda]]="ARS",datos_arg[[#This Row],[Monto]],datos_arg[[#This Row],[Monto]]*datos_arg[[#This Row],[TC]])</f>
        <v>536.75397385901886</v>
      </c>
      <c r="X1308" s="16">
        <f>IFERROR(IF(datos_arg[[#This Row],[Moneda]]="USD",datos_arg[[#This Row],[Monto]],datos_arg[[#This Row],[Monto]]/datos_arg[[#This Row],[TC]]),0)</f>
        <v>7.0163918151505733</v>
      </c>
      <c r="Y1308" s="14"/>
    </row>
    <row r="1309" spans="1:25" ht="15" customHeight="1" x14ac:dyDescent="0.25">
      <c r="A1309" s="14">
        <f t="shared" si="20"/>
        <v>1306</v>
      </c>
      <c r="B1309" s="1">
        <v>43878</v>
      </c>
      <c r="C1309" s="18">
        <f>+YEAR(datos_arg[[#This Row],[Fecha]])</f>
        <v>2020</v>
      </c>
      <c r="D1309" s="18">
        <f>+MONTH(datos_arg[[#This Row],[Fecha]])</f>
        <v>2</v>
      </c>
      <c r="E1309" s="14" t="s">
        <v>1015</v>
      </c>
      <c r="F1309" s="14" t="s">
        <v>403</v>
      </c>
      <c r="G1309" s="14" t="s">
        <v>5383</v>
      </c>
      <c r="H1309" s="14" t="s">
        <v>6646</v>
      </c>
      <c r="I1309" s="14" t="s">
        <v>7132</v>
      </c>
      <c r="J1309" s="14" t="s">
        <v>425</v>
      </c>
      <c r="K1309" s="14" t="s">
        <v>422</v>
      </c>
      <c r="L1309" s="14" t="s">
        <v>425</v>
      </c>
      <c r="M1309" s="14" t="s">
        <v>1545</v>
      </c>
      <c r="N1309" s="14" t="s">
        <v>1081</v>
      </c>
      <c r="O1309" s="14" t="s">
        <v>1546</v>
      </c>
      <c r="P1309" s="14" t="s">
        <v>5465</v>
      </c>
      <c r="Q1309" s="14">
        <v>2</v>
      </c>
      <c r="R1309" s="14" t="s">
        <v>5383</v>
      </c>
      <c r="S1309" s="14" t="s">
        <v>439</v>
      </c>
      <c r="T1309" s="35">
        <v>718.3140397744138</v>
      </c>
      <c r="U1309" s="14" t="s">
        <v>4</v>
      </c>
      <c r="V1309" s="14">
        <v>76.5</v>
      </c>
      <c r="W1309" s="16">
        <f>+IF(datos_arg[[#This Row],[Moneda]]="ARS",datos_arg[[#This Row],[Monto]],datos_arg[[#This Row],[Monto]]*datos_arg[[#This Row],[TC]])</f>
        <v>718.3140397744138</v>
      </c>
      <c r="X1309" s="16">
        <f>IFERROR(IF(datos_arg[[#This Row],[Moneda]]="USD",datos_arg[[#This Row],[Monto]],datos_arg[[#This Row],[Monto]]/datos_arg[[#This Row],[TC]]),0)</f>
        <v>9.3897260101230557</v>
      </c>
      <c r="Y1309" s="14"/>
    </row>
    <row r="1310" spans="1:25" ht="15" customHeight="1" x14ac:dyDescent="0.25">
      <c r="A1310" s="14">
        <f t="shared" si="20"/>
        <v>1307</v>
      </c>
      <c r="B1310" s="1">
        <v>43878</v>
      </c>
      <c r="C1310" s="18">
        <f>+YEAR(datos_arg[[#This Row],[Fecha]])</f>
        <v>2020</v>
      </c>
      <c r="D1310" s="18">
        <f>+MONTH(datos_arg[[#This Row],[Fecha]])</f>
        <v>2</v>
      </c>
      <c r="E1310" s="14" t="s">
        <v>5358</v>
      </c>
      <c r="F1310" s="14" t="s">
        <v>85</v>
      </c>
      <c r="G1310" s="14"/>
      <c r="H1310" s="14" t="s">
        <v>1024</v>
      </c>
      <c r="I1310" s="14" t="s">
        <v>7132</v>
      </c>
      <c r="J1310" s="14" t="s">
        <v>425</v>
      </c>
      <c r="K1310" s="14" t="s">
        <v>422</v>
      </c>
      <c r="L1310" s="14" t="s">
        <v>425</v>
      </c>
      <c r="M1310" s="14" t="s">
        <v>1547</v>
      </c>
      <c r="N1310" s="14" t="s">
        <v>1081</v>
      </c>
      <c r="O1310" s="14" t="s">
        <v>1548</v>
      </c>
      <c r="P1310" s="14" t="s">
        <v>5465</v>
      </c>
      <c r="Q1310" s="14">
        <v>1</v>
      </c>
      <c r="R1310" s="14" t="s">
        <v>85</v>
      </c>
      <c r="S1310" s="14" t="s">
        <v>439</v>
      </c>
      <c r="T1310" s="35">
        <v>383.92646953460047</v>
      </c>
      <c r="U1310" s="14" t="s">
        <v>4</v>
      </c>
      <c r="V1310" s="14">
        <v>76.5</v>
      </c>
      <c r="W1310" s="16">
        <f>+IF(datos_arg[[#This Row],[Moneda]]="ARS",datos_arg[[#This Row],[Monto]],datos_arg[[#This Row],[Monto]]*datos_arg[[#This Row],[TC]])</f>
        <v>383.92646953460047</v>
      </c>
      <c r="X1310" s="16">
        <f>IFERROR(IF(datos_arg[[#This Row],[Moneda]]="USD",datos_arg[[#This Row],[Monto]],datos_arg[[#This Row],[Monto]]/datos_arg[[#This Row],[TC]]),0)</f>
        <v>5.0186466605830127</v>
      </c>
      <c r="Y1310" s="14"/>
    </row>
    <row r="1311" spans="1:25" ht="15" customHeight="1" x14ac:dyDescent="0.25">
      <c r="A1311" s="14">
        <f t="shared" si="20"/>
        <v>1308</v>
      </c>
      <c r="B1311" s="1">
        <v>43878</v>
      </c>
      <c r="C1311" s="18">
        <f>+YEAR(datos_arg[[#This Row],[Fecha]])</f>
        <v>2020</v>
      </c>
      <c r="D1311" s="18">
        <f>+MONTH(datos_arg[[#This Row],[Fecha]])</f>
        <v>2</v>
      </c>
      <c r="E1311" s="14" t="s">
        <v>617</v>
      </c>
      <c r="F1311" s="14" t="s">
        <v>6652</v>
      </c>
      <c r="G1311" s="14" t="s">
        <v>6672</v>
      </c>
      <c r="H1311" s="14" t="s">
        <v>1024</v>
      </c>
      <c r="I1311" s="14" t="s">
        <v>7132</v>
      </c>
      <c r="J1311" s="14" t="s">
        <v>425</v>
      </c>
      <c r="K1311" s="14" t="s">
        <v>422</v>
      </c>
      <c r="L1311" s="14" t="s">
        <v>426</v>
      </c>
      <c r="M1311" s="14" t="s">
        <v>423</v>
      </c>
      <c r="N1311" s="14" t="s">
        <v>1081</v>
      </c>
      <c r="O1311" s="14" t="s">
        <v>1549</v>
      </c>
      <c r="P1311" s="14" t="s">
        <v>5465</v>
      </c>
      <c r="Q1311" s="14">
        <v>2</v>
      </c>
      <c r="R1311" s="14" t="s">
        <v>6672</v>
      </c>
      <c r="S1311" s="14" t="s">
        <v>439</v>
      </c>
      <c r="T1311" s="35">
        <v>1981.5724847579179</v>
      </c>
      <c r="U1311" s="14" t="s">
        <v>4</v>
      </c>
      <c r="V1311" s="14">
        <v>76.5</v>
      </c>
      <c r="W1311" s="16">
        <f>+IF(datos_arg[[#This Row],[Moneda]]="ARS",datos_arg[[#This Row],[Monto]],datos_arg[[#This Row],[Monto]]*datos_arg[[#This Row],[TC]])</f>
        <v>1981.5724847579179</v>
      </c>
      <c r="X1311" s="16">
        <f>IFERROR(IF(datos_arg[[#This Row],[Moneda]]="USD",datos_arg[[#This Row],[Monto]],datos_arg[[#This Row],[Monto]]/datos_arg[[#This Row],[TC]]),0)</f>
        <v>25.902908297489123</v>
      </c>
      <c r="Y1311" s="14"/>
    </row>
    <row r="1312" spans="1:25" ht="15" customHeight="1" x14ac:dyDescent="0.25">
      <c r="A1312" s="14">
        <f t="shared" si="20"/>
        <v>1309</v>
      </c>
      <c r="B1312" s="1">
        <v>43878</v>
      </c>
      <c r="C1312" s="18">
        <f>+YEAR(datos_arg[[#This Row],[Fecha]])</f>
        <v>2020</v>
      </c>
      <c r="D1312" s="18">
        <f>+MONTH(datos_arg[[#This Row],[Fecha]])</f>
        <v>2</v>
      </c>
      <c r="E1312" s="14" t="s">
        <v>5358</v>
      </c>
      <c r="F1312" s="14" t="s">
        <v>85</v>
      </c>
      <c r="G1312" s="14"/>
      <c r="H1312" s="14" t="s">
        <v>1024</v>
      </c>
      <c r="I1312" s="14" t="s">
        <v>7132</v>
      </c>
      <c r="J1312" s="14" t="s">
        <v>425</v>
      </c>
      <c r="K1312" s="14" t="s">
        <v>422</v>
      </c>
      <c r="L1312" s="14" t="s">
        <v>425</v>
      </c>
      <c r="M1312" s="14" t="s">
        <v>1091</v>
      </c>
      <c r="N1312" s="14" t="s">
        <v>1081</v>
      </c>
      <c r="O1312" s="14" t="s">
        <v>1550</v>
      </c>
      <c r="P1312" s="14" t="s">
        <v>5465</v>
      </c>
      <c r="Q1312" s="14">
        <v>1</v>
      </c>
      <c r="R1312" s="14" t="s">
        <v>85</v>
      </c>
      <c r="S1312" s="14" t="s">
        <v>439</v>
      </c>
      <c r="T1312" s="35">
        <v>6184.1141851158127</v>
      </c>
      <c r="U1312" s="14" t="s">
        <v>4</v>
      </c>
      <c r="V1312" s="14">
        <v>76.5</v>
      </c>
      <c r="W1312" s="16">
        <f>+IF(datos_arg[[#This Row],[Moneda]]="ARS",datos_arg[[#This Row],[Monto]],datos_arg[[#This Row],[Monto]]*datos_arg[[#This Row],[TC]])</f>
        <v>6184.1141851158127</v>
      </c>
      <c r="X1312" s="16">
        <f>IFERROR(IF(datos_arg[[#This Row],[Moneda]]="USD",datos_arg[[#This Row],[Monto]],datos_arg[[#This Row],[Monto]]/datos_arg[[#This Row],[TC]]),0)</f>
        <v>80.838093923082525</v>
      </c>
      <c r="Y1312" s="14"/>
    </row>
    <row r="1313" spans="1:25" x14ac:dyDescent="0.25">
      <c r="A1313" s="14">
        <f t="shared" si="20"/>
        <v>1310</v>
      </c>
      <c r="B1313" s="1">
        <v>43878</v>
      </c>
      <c r="C1313" s="18">
        <f>+YEAR(datos_arg[[#This Row],[Fecha]])</f>
        <v>2020</v>
      </c>
      <c r="D1313" s="18">
        <f>+MONTH(datos_arg[[#This Row],[Fecha]])</f>
        <v>2</v>
      </c>
      <c r="E1313" s="14" t="s">
        <v>408</v>
      </c>
      <c r="F1313" s="14" t="s">
        <v>69</v>
      </c>
      <c r="G1313" s="14"/>
      <c r="H1313" s="14" t="s">
        <v>7132</v>
      </c>
      <c r="I1313" s="14" t="s">
        <v>7132</v>
      </c>
      <c r="J1313" s="14" t="s">
        <v>425</v>
      </c>
      <c r="K1313" s="14"/>
      <c r="L1313" s="14" t="s">
        <v>425</v>
      </c>
      <c r="M1313" s="14" t="s">
        <v>556</v>
      </c>
      <c r="N1313" s="14" t="s">
        <v>556</v>
      </c>
      <c r="O1313" s="14"/>
      <c r="P1313" s="14"/>
      <c r="Q1313" s="14"/>
      <c r="R1313" s="14" t="s">
        <v>439</v>
      </c>
      <c r="S1313" s="14" t="s">
        <v>440</v>
      </c>
      <c r="T1313" s="35">
        <v>1800</v>
      </c>
      <c r="U1313" s="14" t="s">
        <v>2</v>
      </c>
      <c r="V1313" s="14">
        <v>76</v>
      </c>
      <c r="W1313" s="16">
        <f>+IF(datos_arg[[#This Row],[Moneda]]="ARS",datos_arg[[#This Row],[Monto]],datos_arg[[#This Row],[Monto]]*datos_arg[[#This Row],[TC]])</f>
        <v>136800</v>
      </c>
      <c r="X1313" s="16">
        <f>IFERROR(IF(datos_arg[[#This Row],[Moneda]]="USD",datos_arg[[#This Row],[Monto]],datos_arg[[#This Row],[Monto]]/datos_arg[[#This Row],[TC]]),0)</f>
        <v>1800</v>
      </c>
      <c r="Y1313" s="14"/>
    </row>
    <row r="1314" spans="1:25" ht="15" customHeight="1" x14ac:dyDescent="0.25">
      <c r="A1314" s="14">
        <f t="shared" si="20"/>
        <v>1311</v>
      </c>
      <c r="B1314" s="1">
        <v>43878</v>
      </c>
      <c r="C1314" s="18">
        <f>+YEAR(datos_arg[[#This Row],[Fecha]])</f>
        <v>2020</v>
      </c>
      <c r="D1314" s="18">
        <f>+MONTH(datos_arg[[#This Row],[Fecha]])</f>
        <v>2</v>
      </c>
      <c r="E1314" s="14" t="s">
        <v>617</v>
      </c>
      <c r="F1314" s="14" t="s">
        <v>8101</v>
      </c>
      <c r="G1314" s="14"/>
      <c r="H1314" s="14" t="s">
        <v>8103</v>
      </c>
      <c r="I1314" s="14" t="s">
        <v>8104</v>
      </c>
      <c r="J1314" s="14" t="s">
        <v>472</v>
      </c>
      <c r="K1314" s="14" t="s">
        <v>420</v>
      </c>
      <c r="L1314" s="14" t="s">
        <v>426</v>
      </c>
      <c r="M1314" s="14" t="s">
        <v>473</v>
      </c>
      <c r="N1314" s="14" t="s">
        <v>1552</v>
      </c>
      <c r="O1314" s="14" t="s">
        <v>1553</v>
      </c>
      <c r="P1314" s="14" t="s">
        <v>5466</v>
      </c>
      <c r="Q1314" s="14">
        <v>1</v>
      </c>
      <c r="R1314" s="14" t="s">
        <v>8101</v>
      </c>
      <c r="S1314" s="14" t="s">
        <v>439</v>
      </c>
      <c r="T1314" s="35">
        <v>2490</v>
      </c>
      <c r="U1314" s="14" t="s">
        <v>4</v>
      </c>
      <c r="V1314" s="14">
        <v>76</v>
      </c>
      <c r="W1314" s="16">
        <f>+IF(datos_arg[[#This Row],[Moneda]]="ARS",datos_arg[[#This Row],[Monto]],datos_arg[[#This Row],[Monto]]*datos_arg[[#This Row],[TC]])</f>
        <v>2490</v>
      </c>
      <c r="X1314" s="16">
        <f>IFERROR(IF(datos_arg[[#This Row],[Moneda]]="USD",datos_arg[[#This Row],[Monto]],datos_arg[[#This Row],[Monto]]/datos_arg[[#This Row],[TC]]),0)</f>
        <v>32.763157894736842</v>
      </c>
      <c r="Y1314" s="14"/>
    </row>
    <row r="1315" spans="1:25" ht="15" customHeight="1" x14ac:dyDescent="0.25">
      <c r="A1315" s="14">
        <f t="shared" si="20"/>
        <v>1312</v>
      </c>
      <c r="B1315" s="1">
        <v>43878</v>
      </c>
      <c r="C1315" s="18">
        <f>+YEAR(datos_arg[[#This Row],[Fecha]])</f>
        <v>2020</v>
      </c>
      <c r="D1315" s="18">
        <f>+MONTH(datos_arg[[#This Row],[Fecha]])</f>
        <v>2</v>
      </c>
      <c r="E1315" s="14" t="s">
        <v>5358</v>
      </c>
      <c r="F1315" s="14" t="s">
        <v>85</v>
      </c>
      <c r="G1315" s="14"/>
      <c r="H1315" s="14" t="s">
        <v>7132</v>
      </c>
      <c r="I1315" s="14" t="s">
        <v>7132</v>
      </c>
      <c r="J1315" s="14" t="s">
        <v>425</v>
      </c>
      <c r="K1315" s="14" t="s">
        <v>420</v>
      </c>
      <c r="L1315" s="14" t="s">
        <v>425</v>
      </c>
      <c r="M1315" s="14" t="s">
        <v>934</v>
      </c>
      <c r="N1315" s="14" t="s">
        <v>1530</v>
      </c>
      <c r="O1315" s="14" t="s">
        <v>1554</v>
      </c>
      <c r="P1315" s="14" t="s">
        <v>5467</v>
      </c>
      <c r="Q1315" s="14">
        <v>1</v>
      </c>
      <c r="R1315" s="14" t="s">
        <v>85</v>
      </c>
      <c r="S1315" s="14" t="s">
        <v>439</v>
      </c>
      <c r="T1315" s="35">
        <v>7199</v>
      </c>
      <c r="U1315" s="14" t="s">
        <v>4</v>
      </c>
      <c r="V1315" s="14">
        <v>76</v>
      </c>
      <c r="W1315" s="16">
        <f>+IF(datos_arg[[#This Row],[Moneda]]="ARS",datos_arg[[#This Row],[Monto]],datos_arg[[#This Row],[Monto]]*datos_arg[[#This Row],[TC]])</f>
        <v>7199</v>
      </c>
      <c r="X1315" s="16">
        <f>IFERROR(IF(datos_arg[[#This Row],[Moneda]]="USD",datos_arg[[#This Row],[Monto]],datos_arg[[#This Row],[Monto]]/datos_arg[[#This Row],[TC]]),0)</f>
        <v>94.723684210526315</v>
      </c>
      <c r="Y1315" s="14"/>
    </row>
    <row r="1316" spans="1:25" ht="15" customHeight="1" x14ac:dyDescent="0.25">
      <c r="A1316" s="14">
        <f t="shared" si="20"/>
        <v>1313</v>
      </c>
      <c r="B1316" s="1">
        <v>43878</v>
      </c>
      <c r="C1316" s="18">
        <f>+YEAR(datos_arg[[#This Row],[Fecha]])</f>
        <v>2020</v>
      </c>
      <c r="D1316" s="18">
        <f>+MONTH(datos_arg[[#This Row],[Fecha]])</f>
        <v>2</v>
      </c>
      <c r="E1316" s="14" t="s">
        <v>5358</v>
      </c>
      <c r="F1316" s="14" t="s">
        <v>85</v>
      </c>
      <c r="G1316" s="14"/>
      <c r="H1316" s="14" t="s">
        <v>7132</v>
      </c>
      <c r="I1316" s="14" t="s">
        <v>7132</v>
      </c>
      <c r="J1316" s="14" t="s">
        <v>425</v>
      </c>
      <c r="K1316" s="14" t="s">
        <v>420</v>
      </c>
      <c r="L1316" s="14" t="s">
        <v>425</v>
      </c>
      <c r="M1316" s="14" t="s">
        <v>679</v>
      </c>
      <c r="N1316" s="14" t="s">
        <v>1555</v>
      </c>
      <c r="O1316" s="14" t="s">
        <v>1556</v>
      </c>
      <c r="P1316" s="14" t="s">
        <v>5468</v>
      </c>
      <c r="Q1316" s="14">
        <v>1</v>
      </c>
      <c r="R1316" s="14" t="s">
        <v>85</v>
      </c>
      <c r="S1316" s="14" t="s">
        <v>439</v>
      </c>
      <c r="T1316" s="35">
        <v>13790</v>
      </c>
      <c r="U1316" s="14" t="s">
        <v>4</v>
      </c>
      <c r="V1316" s="14">
        <v>76</v>
      </c>
      <c r="W1316" s="16">
        <f>+IF(datos_arg[[#This Row],[Moneda]]="ARS",datos_arg[[#This Row],[Monto]],datos_arg[[#This Row],[Monto]]*datos_arg[[#This Row],[TC]])</f>
        <v>13790</v>
      </c>
      <c r="X1316" s="16">
        <f>IFERROR(IF(datos_arg[[#This Row],[Moneda]]="USD",datos_arg[[#This Row],[Monto]],datos_arg[[#This Row],[Monto]]/datos_arg[[#This Row],[TC]]),0)</f>
        <v>181.44736842105263</v>
      </c>
      <c r="Y1316" s="14"/>
    </row>
    <row r="1317" spans="1:25" ht="15" customHeight="1" x14ac:dyDescent="0.25">
      <c r="A1317" s="14">
        <f t="shared" si="20"/>
        <v>1314</v>
      </c>
      <c r="B1317" s="1">
        <v>43878</v>
      </c>
      <c r="C1317" s="18">
        <f>+YEAR(datos_arg[[#This Row],[Fecha]])</f>
        <v>2020</v>
      </c>
      <c r="D1317" s="18">
        <f>+MONTH(datos_arg[[#This Row],[Fecha]])</f>
        <v>2</v>
      </c>
      <c r="E1317" s="14" t="s">
        <v>617</v>
      </c>
      <c r="F1317" s="14" t="s">
        <v>6652</v>
      </c>
      <c r="G1317" s="14" t="s">
        <v>6672</v>
      </c>
      <c r="H1317" s="14" t="s">
        <v>1024</v>
      </c>
      <c r="I1317" s="14" t="s">
        <v>7132</v>
      </c>
      <c r="J1317" s="14" t="s">
        <v>425</v>
      </c>
      <c r="K1317" s="14" t="s">
        <v>422</v>
      </c>
      <c r="L1317" s="14" t="s">
        <v>422</v>
      </c>
      <c r="M1317" s="14" t="s">
        <v>1132</v>
      </c>
      <c r="N1317" s="14" t="s">
        <v>1133</v>
      </c>
      <c r="O1317" s="14" t="s">
        <v>1569</v>
      </c>
      <c r="P1317" s="14" t="s">
        <v>5469</v>
      </c>
      <c r="Q1317" s="14">
        <v>100</v>
      </c>
      <c r="R1317" s="14" t="s">
        <v>6672</v>
      </c>
      <c r="S1317" s="14" t="s">
        <v>439</v>
      </c>
      <c r="T1317" s="35">
        <v>17280</v>
      </c>
      <c r="U1317" s="14" t="s">
        <v>4</v>
      </c>
      <c r="V1317" s="14">
        <v>76</v>
      </c>
      <c r="W1317" s="16">
        <f>+IF(datos_arg[[#This Row],[Moneda]]="ARS",datos_arg[[#This Row],[Monto]],datos_arg[[#This Row],[Monto]]*datos_arg[[#This Row],[TC]])</f>
        <v>17280</v>
      </c>
      <c r="X1317" s="16">
        <f>IFERROR(IF(datos_arg[[#This Row],[Moneda]]="USD",datos_arg[[#This Row],[Monto]],datos_arg[[#This Row],[Monto]]/datos_arg[[#This Row],[TC]]),0)</f>
        <v>227.36842105263159</v>
      </c>
      <c r="Y1317" s="14"/>
    </row>
    <row r="1318" spans="1:25" ht="15" customHeight="1" x14ac:dyDescent="0.25">
      <c r="A1318" s="14">
        <f t="shared" si="20"/>
        <v>1315</v>
      </c>
      <c r="B1318" s="1">
        <v>43878</v>
      </c>
      <c r="C1318" s="18">
        <f>+YEAR(datos_arg[[#This Row],[Fecha]])</f>
        <v>2020</v>
      </c>
      <c r="D1318" s="18">
        <f>+MONTH(datos_arg[[#This Row],[Fecha]])</f>
        <v>2</v>
      </c>
      <c r="E1318" s="14" t="s">
        <v>1015</v>
      </c>
      <c r="F1318" s="14" t="s">
        <v>430</v>
      </c>
      <c r="G1318" s="14"/>
      <c r="H1318" s="14" t="s">
        <v>7132</v>
      </c>
      <c r="I1318" s="14" t="s">
        <v>7132</v>
      </c>
      <c r="J1318" s="14" t="s">
        <v>425</v>
      </c>
      <c r="K1318" s="14"/>
      <c r="L1318" s="14" t="s">
        <v>425</v>
      </c>
      <c r="M1318" s="14" t="s">
        <v>60</v>
      </c>
      <c r="N1318" s="14" t="s">
        <v>26</v>
      </c>
      <c r="O1318" s="14" t="s">
        <v>481</v>
      </c>
      <c r="P1318" s="14"/>
      <c r="Q1318" s="14"/>
      <c r="R1318" s="14" t="s">
        <v>430</v>
      </c>
      <c r="S1318" s="14" t="s">
        <v>439</v>
      </c>
      <c r="T1318" s="35">
        <v>2000</v>
      </c>
      <c r="U1318" s="14" t="s">
        <v>4</v>
      </c>
      <c r="V1318" s="14">
        <v>76</v>
      </c>
      <c r="W1318" s="16">
        <f>+IF(datos_arg[[#This Row],[Moneda]]="ARS",datos_arg[[#This Row],[Monto]],datos_arg[[#This Row],[Monto]]*datos_arg[[#This Row],[TC]])</f>
        <v>2000</v>
      </c>
      <c r="X1318" s="16">
        <f>IFERROR(IF(datos_arg[[#This Row],[Moneda]]="USD",datos_arg[[#This Row],[Monto]],datos_arg[[#This Row],[Monto]]/datos_arg[[#This Row],[TC]]),0)</f>
        <v>26.315789473684209</v>
      </c>
      <c r="Y1318" s="14"/>
    </row>
    <row r="1319" spans="1:25" ht="15" customHeight="1" x14ac:dyDescent="0.25">
      <c r="A1319" s="14">
        <f t="shared" si="20"/>
        <v>1316</v>
      </c>
      <c r="B1319" s="1">
        <v>43878</v>
      </c>
      <c r="C1319" s="18">
        <f>+YEAR(datos_arg[[#This Row],[Fecha]])</f>
        <v>2020</v>
      </c>
      <c r="D1319" s="18">
        <f>+MONTH(datos_arg[[#This Row],[Fecha]])</f>
        <v>2</v>
      </c>
      <c r="E1319" s="14" t="s">
        <v>1015</v>
      </c>
      <c r="F1319" s="14" t="s">
        <v>430</v>
      </c>
      <c r="G1319" s="14"/>
      <c r="H1319" s="14" t="s">
        <v>7132</v>
      </c>
      <c r="I1319" s="14" t="s">
        <v>7132</v>
      </c>
      <c r="J1319" s="14" t="s">
        <v>425</v>
      </c>
      <c r="K1319" s="14"/>
      <c r="L1319" s="14" t="s">
        <v>425</v>
      </c>
      <c r="M1319" s="14" t="s">
        <v>57</v>
      </c>
      <c r="N1319" s="14" t="s">
        <v>57</v>
      </c>
      <c r="O1319" s="14" t="s">
        <v>1572</v>
      </c>
      <c r="P1319" s="14"/>
      <c r="Q1319" s="14"/>
      <c r="R1319" s="14" t="s">
        <v>430</v>
      </c>
      <c r="S1319" s="14" t="s">
        <v>439</v>
      </c>
      <c r="T1319" s="35">
        <v>1000</v>
      </c>
      <c r="U1319" s="14" t="s">
        <v>4</v>
      </c>
      <c r="V1319" s="14">
        <v>76</v>
      </c>
      <c r="W1319" s="16">
        <f>+IF(datos_arg[[#This Row],[Moneda]]="ARS",datos_arg[[#This Row],[Monto]],datos_arg[[#This Row],[Monto]]*datos_arg[[#This Row],[TC]])</f>
        <v>1000</v>
      </c>
      <c r="X1319" s="16">
        <f>IFERROR(IF(datos_arg[[#This Row],[Moneda]]="USD",datos_arg[[#This Row],[Monto]],datos_arg[[#This Row],[Monto]]/datos_arg[[#This Row],[TC]]),0)</f>
        <v>13.157894736842104</v>
      </c>
      <c r="Y1319" s="14"/>
    </row>
    <row r="1320" spans="1:25" ht="15" customHeight="1" x14ac:dyDescent="0.25">
      <c r="A1320" s="14">
        <f t="shared" si="20"/>
        <v>1317</v>
      </c>
      <c r="B1320" s="1">
        <v>43878</v>
      </c>
      <c r="C1320" s="18">
        <f>+YEAR(datos_arg[[#This Row],[Fecha]])</f>
        <v>2020</v>
      </c>
      <c r="D1320" s="18">
        <f>+MONTH(datos_arg[[#This Row],[Fecha]])</f>
        <v>2</v>
      </c>
      <c r="E1320" s="14" t="s">
        <v>1015</v>
      </c>
      <c r="F1320" s="14" t="s">
        <v>403</v>
      </c>
      <c r="G1320" s="14" t="s">
        <v>5383</v>
      </c>
      <c r="H1320" s="14" t="s">
        <v>6646</v>
      </c>
      <c r="I1320" s="14" t="s">
        <v>7132</v>
      </c>
      <c r="J1320" s="14" t="s">
        <v>425</v>
      </c>
      <c r="K1320" s="14"/>
      <c r="L1320" s="14" t="s">
        <v>425</v>
      </c>
      <c r="M1320" s="14" t="s">
        <v>956</v>
      </c>
      <c r="N1320" s="14" t="s">
        <v>26</v>
      </c>
      <c r="O1320" s="14" t="s">
        <v>1571</v>
      </c>
      <c r="P1320" s="14"/>
      <c r="Q1320" s="14"/>
      <c r="R1320" s="14" t="s">
        <v>5383</v>
      </c>
      <c r="S1320" s="14" t="s">
        <v>439</v>
      </c>
      <c r="T1320" s="35">
        <v>400</v>
      </c>
      <c r="U1320" s="14" t="s">
        <v>4</v>
      </c>
      <c r="V1320" s="14">
        <v>76</v>
      </c>
      <c r="W1320" s="16">
        <f>+IF(datos_arg[[#This Row],[Moneda]]="ARS",datos_arg[[#This Row],[Monto]],datos_arg[[#This Row],[Monto]]*datos_arg[[#This Row],[TC]])</f>
        <v>400</v>
      </c>
      <c r="X1320" s="16">
        <f>IFERROR(IF(datos_arg[[#This Row],[Moneda]]="USD",datos_arg[[#This Row],[Monto]],datos_arg[[#This Row],[Monto]]/datos_arg[[#This Row],[TC]]),0)</f>
        <v>5.2631578947368425</v>
      </c>
      <c r="Y1320" s="14"/>
    </row>
    <row r="1321" spans="1:25" ht="15" customHeight="1" x14ac:dyDescent="0.25">
      <c r="A1321" s="14">
        <f t="shared" si="20"/>
        <v>1318</v>
      </c>
      <c r="B1321" s="1">
        <v>43879</v>
      </c>
      <c r="C1321" s="18">
        <f>+YEAR(datos_arg[[#This Row],[Fecha]])</f>
        <v>2020</v>
      </c>
      <c r="D1321" s="18">
        <f>+MONTH(datos_arg[[#This Row],[Fecha]])</f>
        <v>2</v>
      </c>
      <c r="E1321" s="14" t="s">
        <v>1016</v>
      </c>
      <c r="F1321" s="14" t="s">
        <v>405</v>
      </c>
      <c r="G1321" s="14"/>
      <c r="H1321" s="14" t="s">
        <v>6646</v>
      </c>
      <c r="I1321" s="14" t="s">
        <v>1129</v>
      </c>
      <c r="J1321" s="14" t="s">
        <v>1129</v>
      </c>
      <c r="K1321" s="14" t="s">
        <v>420</v>
      </c>
      <c r="L1321" s="14" t="s">
        <v>426</v>
      </c>
      <c r="M1321" s="14" t="s">
        <v>901</v>
      </c>
      <c r="N1321" s="14" t="s">
        <v>247</v>
      </c>
      <c r="O1321" s="14" t="s">
        <v>1573</v>
      </c>
      <c r="P1321" s="14" t="s">
        <v>5470</v>
      </c>
      <c r="Q1321" s="14">
        <v>1</v>
      </c>
      <c r="R1321" s="14" t="s">
        <v>405</v>
      </c>
      <c r="S1321" s="14" t="s">
        <v>439</v>
      </c>
      <c r="T1321" s="35">
        <v>6050</v>
      </c>
      <c r="U1321" s="14" t="s">
        <v>4</v>
      </c>
      <c r="V1321" s="14">
        <v>76</v>
      </c>
      <c r="W1321" s="16">
        <f>+IF(datos_arg[[#This Row],[Moneda]]="ARS",datos_arg[[#This Row],[Monto]],datos_arg[[#This Row],[Monto]]*datos_arg[[#This Row],[TC]])</f>
        <v>6050</v>
      </c>
      <c r="X1321" s="16">
        <f>IFERROR(IF(datos_arg[[#This Row],[Moneda]]="USD",datos_arg[[#This Row],[Monto]],datos_arg[[#This Row],[Monto]]/datos_arg[[#This Row],[TC]]),0)</f>
        <v>79.60526315789474</v>
      </c>
      <c r="Y1321" s="14"/>
    </row>
    <row r="1322" spans="1:25" ht="15" customHeight="1" x14ac:dyDescent="0.25">
      <c r="A1322" s="14">
        <f t="shared" si="20"/>
        <v>1319</v>
      </c>
      <c r="B1322" s="1">
        <v>43879</v>
      </c>
      <c r="C1322" s="18">
        <f>+YEAR(datos_arg[[#This Row],[Fecha]])</f>
        <v>2020</v>
      </c>
      <c r="D1322" s="18">
        <f>+MONTH(datos_arg[[#This Row],[Fecha]])</f>
        <v>2</v>
      </c>
      <c r="E1322" s="14" t="s">
        <v>1016</v>
      </c>
      <c r="F1322" s="14" t="s">
        <v>405</v>
      </c>
      <c r="G1322" s="14"/>
      <c r="H1322" s="14" t="s">
        <v>6646</v>
      </c>
      <c r="I1322" s="14" t="s">
        <v>1129</v>
      </c>
      <c r="J1322" s="14" t="s">
        <v>1129</v>
      </c>
      <c r="K1322" s="14" t="s">
        <v>420</v>
      </c>
      <c r="L1322" s="14" t="s">
        <v>426</v>
      </c>
      <c r="M1322" s="14" t="s">
        <v>901</v>
      </c>
      <c r="N1322" s="14" t="s">
        <v>247</v>
      </c>
      <c r="O1322" s="14" t="s">
        <v>1573</v>
      </c>
      <c r="P1322" s="14" t="s">
        <v>5470</v>
      </c>
      <c r="Q1322" s="14">
        <v>1</v>
      </c>
      <c r="R1322" s="14" t="s">
        <v>405</v>
      </c>
      <c r="S1322" s="14" t="s">
        <v>439</v>
      </c>
      <c r="T1322" s="35">
        <v>6050</v>
      </c>
      <c r="U1322" s="14" t="s">
        <v>4</v>
      </c>
      <c r="V1322" s="14">
        <v>76</v>
      </c>
      <c r="W1322" s="16">
        <f>+IF(datos_arg[[#This Row],[Moneda]]="ARS",datos_arg[[#This Row],[Monto]],datos_arg[[#This Row],[Monto]]*datos_arg[[#This Row],[TC]])</f>
        <v>6050</v>
      </c>
      <c r="X1322" s="16">
        <f>IFERROR(IF(datos_arg[[#This Row],[Moneda]]="USD",datos_arg[[#This Row],[Monto]],datos_arg[[#This Row],[Monto]]/datos_arg[[#This Row],[TC]]),0)</f>
        <v>79.60526315789474</v>
      </c>
      <c r="Y1322" s="14"/>
    </row>
    <row r="1323" spans="1:25" ht="15" customHeight="1" x14ac:dyDescent="0.25">
      <c r="A1323" s="14">
        <f t="shared" si="20"/>
        <v>1320</v>
      </c>
      <c r="B1323" s="1">
        <v>43879</v>
      </c>
      <c r="C1323" s="18">
        <f>+YEAR(datos_arg[[#This Row],[Fecha]])</f>
        <v>2020</v>
      </c>
      <c r="D1323" s="18">
        <f>+MONTH(datos_arg[[#This Row],[Fecha]])</f>
        <v>2</v>
      </c>
      <c r="E1323" s="14" t="s">
        <v>1016</v>
      </c>
      <c r="F1323" s="14" t="s">
        <v>405</v>
      </c>
      <c r="G1323" s="14"/>
      <c r="H1323" s="14" t="s">
        <v>532</v>
      </c>
      <c r="I1323" s="14" t="s">
        <v>1129</v>
      </c>
      <c r="J1323" s="14" t="s">
        <v>425</v>
      </c>
      <c r="K1323" s="14" t="s">
        <v>420</v>
      </c>
      <c r="L1323" s="14" t="s">
        <v>426</v>
      </c>
      <c r="M1323" s="14" t="s">
        <v>901</v>
      </c>
      <c r="N1323" s="14" t="s">
        <v>247</v>
      </c>
      <c r="O1323" s="14" t="s">
        <v>1996</v>
      </c>
      <c r="P1323" s="14" t="s">
        <v>5471</v>
      </c>
      <c r="Q1323" s="14">
        <v>1</v>
      </c>
      <c r="R1323" s="14" t="s">
        <v>405</v>
      </c>
      <c r="S1323" s="14" t="s">
        <v>439</v>
      </c>
      <c r="T1323" s="35">
        <v>6050</v>
      </c>
      <c r="U1323" s="14" t="s">
        <v>4</v>
      </c>
      <c r="V1323" s="14">
        <v>76</v>
      </c>
      <c r="W1323" s="16">
        <f>+IF(datos_arg[[#This Row],[Moneda]]="ARS",datos_arg[[#This Row],[Monto]],datos_arg[[#This Row],[Monto]]*datos_arg[[#This Row],[TC]])</f>
        <v>6050</v>
      </c>
      <c r="X1323" s="16">
        <f>IFERROR(IF(datos_arg[[#This Row],[Moneda]]="USD",datos_arg[[#This Row],[Monto]],datos_arg[[#This Row],[Monto]]/datos_arg[[#This Row],[TC]]),0)</f>
        <v>79.60526315789474</v>
      </c>
      <c r="Y1323" s="14"/>
    </row>
    <row r="1324" spans="1:25" ht="15" customHeight="1" x14ac:dyDescent="0.25">
      <c r="A1324" s="14">
        <f t="shared" si="20"/>
        <v>1321</v>
      </c>
      <c r="B1324" s="1">
        <v>43879</v>
      </c>
      <c r="C1324" s="18">
        <f>+YEAR(datos_arg[[#This Row],[Fecha]])</f>
        <v>2020</v>
      </c>
      <c r="D1324" s="18">
        <f>+MONTH(datos_arg[[#This Row],[Fecha]])</f>
        <v>2</v>
      </c>
      <c r="E1324" s="14" t="s">
        <v>1015</v>
      </c>
      <c r="F1324" s="14" t="s">
        <v>403</v>
      </c>
      <c r="G1324" s="14" t="s">
        <v>5383</v>
      </c>
      <c r="H1324" s="14" t="s">
        <v>8103</v>
      </c>
      <c r="I1324" s="14" t="s">
        <v>8104</v>
      </c>
      <c r="J1324" s="14" t="s">
        <v>422</v>
      </c>
      <c r="K1324" s="14" t="s">
        <v>422</v>
      </c>
      <c r="L1324" s="14" t="s">
        <v>422</v>
      </c>
      <c r="M1324" s="14" t="s">
        <v>1112</v>
      </c>
      <c r="N1324" s="14" t="s">
        <v>1576</v>
      </c>
      <c r="O1324" s="14" t="s">
        <v>1577</v>
      </c>
      <c r="P1324" s="14" t="s">
        <v>5472</v>
      </c>
      <c r="Q1324" s="14"/>
      <c r="R1324" s="14" t="s">
        <v>5383</v>
      </c>
      <c r="S1324" s="14" t="s">
        <v>439</v>
      </c>
      <c r="T1324" s="35">
        <v>756.34</v>
      </c>
      <c r="U1324" s="14" t="s">
        <v>4</v>
      </c>
      <c r="V1324" s="14">
        <v>76</v>
      </c>
      <c r="W1324" s="16">
        <f>+IF(datos_arg[[#This Row],[Moneda]]="ARS",datos_arg[[#This Row],[Monto]],datos_arg[[#This Row],[Monto]]*datos_arg[[#This Row],[TC]])</f>
        <v>756.34</v>
      </c>
      <c r="X1324" s="16">
        <f>IFERROR(IF(datos_arg[[#This Row],[Moneda]]="USD",datos_arg[[#This Row],[Monto]],datos_arg[[#This Row],[Monto]]/datos_arg[[#This Row],[TC]]),0)</f>
        <v>9.9518421052631592</v>
      </c>
      <c r="Y1324" s="14"/>
    </row>
    <row r="1325" spans="1:25" ht="15" customHeight="1" x14ac:dyDescent="0.25">
      <c r="A1325" s="14">
        <f t="shared" si="20"/>
        <v>1322</v>
      </c>
      <c r="B1325" s="1">
        <v>43879</v>
      </c>
      <c r="C1325" s="18">
        <f>+YEAR(datos_arg[[#This Row],[Fecha]])</f>
        <v>2020</v>
      </c>
      <c r="D1325" s="18">
        <f>+MONTH(datos_arg[[#This Row],[Fecha]])</f>
        <v>2</v>
      </c>
      <c r="E1325" s="14" t="s">
        <v>1015</v>
      </c>
      <c r="F1325" s="14" t="s">
        <v>430</v>
      </c>
      <c r="G1325" s="14"/>
      <c r="H1325" s="14" t="s">
        <v>7132</v>
      </c>
      <c r="I1325" s="14" t="s">
        <v>7132</v>
      </c>
      <c r="J1325" s="14" t="s">
        <v>425</v>
      </c>
      <c r="K1325" s="14"/>
      <c r="L1325" s="14" t="s">
        <v>425</v>
      </c>
      <c r="M1325" s="14" t="s">
        <v>102</v>
      </c>
      <c r="N1325" s="14" t="s">
        <v>480</v>
      </c>
      <c r="O1325" s="14" t="s">
        <v>1578</v>
      </c>
      <c r="P1325" s="14"/>
      <c r="Q1325" s="14"/>
      <c r="R1325" s="14" t="s">
        <v>430</v>
      </c>
      <c r="S1325" s="14" t="s">
        <v>439</v>
      </c>
      <c r="T1325" s="35">
        <v>500</v>
      </c>
      <c r="U1325" s="14" t="s">
        <v>4</v>
      </c>
      <c r="V1325" s="14">
        <v>76</v>
      </c>
      <c r="W1325" s="16">
        <f>+IF(datos_arg[[#This Row],[Moneda]]="ARS",datos_arg[[#This Row],[Monto]],datos_arg[[#This Row],[Monto]]*datos_arg[[#This Row],[TC]])</f>
        <v>500</v>
      </c>
      <c r="X1325" s="16">
        <f>IFERROR(IF(datos_arg[[#This Row],[Moneda]]="USD",datos_arg[[#This Row],[Monto]],datos_arg[[#This Row],[Monto]]/datos_arg[[#This Row],[TC]]),0)</f>
        <v>6.5789473684210522</v>
      </c>
      <c r="Y1325" s="14"/>
    </row>
    <row r="1326" spans="1:25" ht="15" customHeight="1" x14ac:dyDescent="0.25">
      <c r="A1326" s="14">
        <f t="shared" si="20"/>
        <v>1323</v>
      </c>
      <c r="B1326" s="1">
        <v>43879</v>
      </c>
      <c r="C1326" s="18">
        <f>+YEAR(datos_arg[[#This Row],[Fecha]])</f>
        <v>2020</v>
      </c>
      <c r="D1326" s="18">
        <f>+MONTH(datos_arg[[#This Row],[Fecha]])</f>
        <v>2</v>
      </c>
      <c r="E1326" s="14" t="s">
        <v>1015</v>
      </c>
      <c r="F1326" s="14" t="s">
        <v>403</v>
      </c>
      <c r="G1326" s="14" t="s">
        <v>5383</v>
      </c>
      <c r="H1326" s="14" t="s">
        <v>8103</v>
      </c>
      <c r="I1326" s="14" t="s">
        <v>8104</v>
      </c>
      <c r="J1326" s="14" t="s">
        <v>425</v>
      </c>
      <c r="K1326" s="14"/>
      <c r="L1326" s="14" t="s">
        <v>425</v>
      </c>
      <c r="M1326" s="14" t="s">
        <v>749</v>
      </c>
      <c r="N1326" s="14" t="s">
        <v>1579</v>
      </c>
      <c r="O1326" s="14" t="s">
        <v>1580</v>
      </c>
      <c r="P1326" s="14" t="s">
        <v>5473</v>
      </c>
      <c r="Q1326" s="14"/>
      <c r="R1326" s="14" t="s">
        <v>5383</v>
      </c>
      <c r="S1326" s="14" t="s">
        <v>439</v>
      </c>
      <c r="T1326" s="35">
        <v>637</v>
      </c>
      <c r="U1326" s="14" t="s">
        <v>4</v>
      </c>
      <c r="V1326" s="14">
        <v>76</v>
      </c>
      <c r="W1326" s="16">
        <f>+IF(datos_arg[[#This Row],[Moneda]]="ARS",datos_arg[[#This Row],[Monto]],datos_arg[[#This Row],[Monto]]*datos_arg[[#This Row],[TC]])</f>
        <v>637</v>
      </c>
      <c r="X1326" s="16">
        <f>IFERROR(IF(datos_arg[[#This Row],[Moneda]]="USD",datos_arg[[#This Row],[Monto]],datos_arg[[#This Row],[Monto]]/datos_arg[[#This Row],[TC]]),0)</f>
        <v>8.3815789473684212</v>
      </c>
      <c r="Y1326" s="14"/>
    </row>
    <row r="1327" spans="1:25" ht="15" customHeight="1" x14ac:dyDescent="0.25">
      <c r="A1327" s="14">
        <f t="shared" si="20"/>
        <v>1324</v>
      </c>
      <c r="B1327" s="1">
        <v>43879</v>
      </c>
      <c r="C1327" s="18">
        <f>+YEAR(datos_arg[[#This Row],[Fecha]])</f>
        <v>2020</v>
      </c>
      <c r="D1327" s="18">
        <f>+MONTH(datos_arg[[#This Row],[Fecha]])</f>
        <v>2</v>
      </c>
      <c r="E1327" s="14" t="s">
        <v>1015</v>
      </c>
      <c r="F1327" s="14" t="s">
        <v>403</v>
      </c>
      <c r="G1327" s="14" t="s">
        <v>5383</v>
      </c>
      <c r="H1327" s="14" t="s">
        <v>6646</v>
      </c>
      <c r="I1327" s="14" t="s">
        <v>7132</v>
      </c>
      <c r="J1327" s="14" t="s">
        <v>425</v>
      </c>
      <c r="K1327" s="14" t="s">
        <v>420</v>
      </c>
      <c r="L1327" s="14" t="s">
        <v>425</v>
      </c>
      <c r="M1327" s="14" t="s">
        <v>1411</v>
      </c>
      <c r="N1327" s="14" t="s">
        <v>49</v>
      </c>
      <c r="O1327" s="14" t="s">
        <v>1581</v>
      </c>
      <c r="P1327" s="14" t="s">
        <v>5474</v>
      </c>
      <c r="Q1327" s="14">
        <v>1</v>
      </c>
      <c r="R1327" s="14" t="s">
        <v>5383</v>
      </c>
      <c r="S1327" s="14" t="s">
        <v>439</v>
      </c>
      <c r="T1327" s="35">
        <v>567.67999999999995</v>
      </c>
      <c r="U1327" s="14" t="s">
        <v>4</v>
      </c>
      <c r="V1327" s="14">
        <v>76</v>
      </c>
      <c r="W1327" s="16">
        <f>+IF(datos_arg[[#This Row],[Moneda]]="ARS",datos_arg[[#This Row],[Monto]],datos_arg[[#This Row],[Monto]]*datos_arg[[#This Row],[TC]])</f>
        <v>567.67999999999995</v>
      </c>
      <c r="X1327" s="16">
        <f>IFERROR(IF(datos_arg[[#This Row],[Moneda]]="USD",datos_arg[[#This Row],[Monto]],datos_arg[[#This Row],[Monto]]/datos_arg[[#This Row],[TC]]),0)</f>
        <v>7.4694736842105254</v>
      </c>
      <c r="Y1327" s="14"/>
    </row>
    <row r="1328" spans="1:25" ht="15" customHeight="1" x14ac:dyDescent="0.25">
      <c r="A1328" s="14">
        <f t="shared" si="20"/>
        <v>1325</v>
      </c>
      <c r="B1328" s="1">
        <v>43879</v>
      </c>
      <c r="C1328" s="18">
        <f>+YEAR(datos_arg[[#This Row],[Fecha]])</f>
        <v>2020</v>
      </c>
      <c r="D1328" s="18">
        <f>+MONTH(datos_arg[[#This Row],[Fecha]])</f>
        <v>2</v>
      </c>
      <c r="E1328" s="14" t="s">
        <v>5358</v>
      </c>
      <c r="F1328" s="14" t="s">
        <v>4109</v>
      </c>
      <c r="G1328" s="14"/>
      <c r="H1328" s="14" t="s">
        <v>6646</v>
      </c>
      <c r="I1328" s="14" t="s">
        <v>7132</v>
      </c>
      <c r="J1328" s="14" t="s">
        <v>425</v>
      </c>
      <c r="K1328" s="14" t="s">
        <v>420</v>
      </c>
      <c r="L1328" s="14" t="s">
        <v>426</v>
      </c>
      <c r="M1328" s="14" t="s">
        <v>1582</v>
      </c>
      <c r="N1328" s="14" t="s">
        <v>49</v>
      </c>
      <c r="O1328" s="14" t="s">
        <v>1582</v>
      </c>
      <c r="P1328" s="14" t="s">
        <v>5474</v>
      </c>
      <c r="Q1328" s="14">
        <v>1</v>
      </c>
      <c r="R1328" s="14" t="s">
        <v>4109</v>
      </c>
      <c r="S1328" s="14" t="s">
        <v>439</v>
      </c>
      <c r="T1328" s="35">
        <v>451.8</v>
      </c>
      <c r="U1328" s="14" t="s">
        <v>4</v>
      </c>
      <c r="V1328" s="14">
        <v>76</v>
      </c>
      <c r="W1328" s="16">
        <f>+IF(datos_arg[[#This Row],[Moneda]]="ARS",datos_arg[[#This Row],[Monto]],datos_arg[[#This Row],[Monto]]*datos_arg[[#This Row],[TC]])</f>
        <v>451.8</v>
      </c>
      <c r="X1328" s="16">
        <f>IFERROR(IF(datos_arg[[#This Row],[Moneda]]="USD",datos_arg[[#This Row],[Monto]],datos_arg[[#This Row],[Monto]]/datos_arg[[#This Row],[TC]]),0)</f>
        <v>5.9447368421052635</v>
      </c>
      <c r="Y1328" s="14"/>
    </row>
    <row r="1329" spans="1:25" ht="15" customHeight="1" x14ac:dyDescent="0.25">
      <c r="A1329" s="14">
        <f t="shared" si="20"/>
        <v>1326</v>
      </c>
      <c r="B1329" s="1">
        <v>43879</v>
      </c>
      <c r="C1329" s="18">
        <f>+YEAR(datos_arg[[#This Row],[Fecha]])</f>
        <v>2020</v>
      </c>
      <c r="D1329" s="18">
        <f>+MONTH(datos_arg[[#This Row],[Fecha]])</f>
        <v>2</v>
      </c>
      <c r="E1329" s="14" t="s">
        <v>5358</v>
      </c>
      <c r="F1329" s="14" t="s">
        <v>85</v>
      </c>
      <c r="G1329" s="14"/>
      <c r="H1329" s="14" t="s">
        <v>6646</v>
      </c>
      <c r="I1329" s="14" t="s">
        <v>7132</v>
      </c>
      <c r="J1329" s="14" t="s">
        <v>425</v>
      </c>
      <c r="K1329" s="14" t="s">
        <v>420</v>
      </c>
      <c r="L1329" s="14" t="s">
        <v>425</v>
      </c>
      <c r="M1329" s="14" t="s">
        <v>1583</v>
      </c>
      <c r="N1329" s="14" t="s">
        <v>49</v>
      </c>
      <c r="O1329" s="14" t="s">
        <v>1584</v>
      </c>
      <c r="P1329" s="14" t="s">
        <v>5474</v>
      </c>
      <c r="Q1329" s="14">
        <v>1</v>
      </c>
      <c r="R1329" s="14" t="s">
        <v>85</v>
      </c>
      <c r="S1329" s="14" t="s">
        <v>439</v>
      </c>
      <c r="T1329" s="35">
        <v>450</v>
      </c>
      <c r="U1329" s="14" t="s">
        <v>4</v>
      </c>
      <c r="V1329" s="14">
        <v>76</v>
      </c>
      <c r="W1329" s="16">
        <f>+IF(datos_arg[[#This Row],[Moneda]]="ARS",datos_arg[[#This Row],[Monto]],datos_arg[[#This Row],[Monto]]*datos_arg[[#This Row],[TC]])</f>
        <v>450</v>
      </c>
      <c r="X1329" s="16">
        <f>IFERROR(IF(datos_arg[[#This Row],[Moneda]]="USD",datos_arg[[#This Row],[Monto]],datos_arg[[#This Row],[Monto]]/datos_arg[[#This Row],[TC]]),0)</f>
        <v>5.9210526315789478</v>
      </c>
      <c r="Y1329" s="14"/>
    </row>
    <row r="1330" spans="1:25" ht="15" customHeight="1" x14ac:dyDescent="0.25">
      <c r="A1330" s="14">
        <f t="shared" si="20"/>
        <v>1327</v>
      </c>
      <c r="B1330" s="1">
        <v>43879</v>
      </c>
      <c r="C1330" s="18">
        <f>+YEAR(datos_arg[[#This Row],[Fecha]])</f>
        <v>2020</v>
      </c>
      <c r="D1330" s="18">
        <f>+MONTH(datos_arg[[#This Row],[Fecha]])</f>
        <v>2</v>
      </c>
      <c r="E1330" s="14" t="s">
        <v>1015</v>
      </c>
      <c r="F1330" s="14" t="s">
        <v>403</v>
      </c>
      <c r="G1330" s="14" t="s">
        <v>5383</v>
      </c>
      <c r="H1330" s="14" t="s">
        <v>6646</v>
      </c>
      <c r="I1330" s="14" t="s">
        <v>7132</v>
      </c>
      <c r="J1330" s="14" t="s">
        <v>425</v>
      </c>
      <c r="K1330" s="14" t="s">
        <v>420</v>
      </c>
      <c r="L1330" s="14" t="s">
        <v>425</v>
      </c>
      <c r="M1330" s="14" t="s">
        <v>1493</v>
      </c>
      <c r="N1330" s="14" t="s">
        <v>49</v>
      </c>
      <c r="O1330" s="14" t="s">
        <v>1585</v>
      </c>
      <c r="P1330" s="14" t="s">
        <v>5474</v>
      </c>
      <c r="Q1330" s="14">
        <v>1</v>
      </c>
      <c r="R1330" s="14" t="s">
        <v>5383</v>
      </c>
      <c r="S1330" s="14" t="s">
        <v>439</v>
      </c>
      <c r="T1330" s="35">
        <v>222.25</v>
      </c>
      <c r="U1330" s="14" t="s">
        <v>4</v>
      </c>
      <c r="V1330" s="14">
        <v>76</v>
      </c>
      <c r="W1330" s="16">
        <f>+IF(datos_arg[[#This Row],[Moneda]]="ARS",datos_arg[[#This Row],[Monto]],datos_arg[[#This Row],[Monto]]*datos_arg[[#This Row],[TC]])</f>
        <v>222.25</v>
      </c>
      <c r="X1330" s="16">
        <f>IFERROR(IF(datos_arg[[#This Row],[Moneda]]="USD",datos_arg[[#This Row],[Monto]],datos_arg[[#This Row],[Monto]]/datos_arg[[#This Row],[TC]]),0)</f>
        <v>2.924342105263158</v>
      </c>
      <c r="Y1330" s="14"/>
    </row>
    <row r="1331" spans="1:25" ht="15" customHeight="1" x14ac:dyDescent="0.25">
      <c r="A1331" s="14">
        <f t="shared" si="20"/>
        <v>1328</v>
      </c>
      <c r="B1331" s="1">
        <v>43879</v>
      </c>
      <c r="C1331" s="18">
        <f>+YEAR(datos_arg[[#This Row],[Fecha]])</f>
        <v>2020</v>
      </c>
      <c r="D1331" s="18">
        <f>+MONTH(datos_arg[[#This Row],[Fecha]])</f>
        <v>2</v>
      </c>
      <c r="E1331" s="14" t="s">
        <v>1015</v>
      </c>
      <c r="F1331" s="14" t="s">
        <v>403</v>
      </c>
      <c r="G1331" s="14" t="s">
        <v>5383</v>
      </c>
      <c r="H1331" s="14" t="s">
        <v>6646</v>
      </c>
      <c r="I1331" s="14" t="s">
        <v>7132</v>
      </c>
      <c r="J1331" s="14" t="s">
        <v>425</v>
      </c>
      <c r="K1331" s="14" t="s">
        <v>420</v>
      </c>
      <c r="L1331" s="14" t="s">
        <v>425</v>
      </c>
      <c r="M1331" s="14" t="s">
        <v>1493</v>
      </c>
      <c r="N1331" s="14" t="s">
        <v>49</v>
      </c>
      <c r="O1331" s="14" t="s">
        <v>1586</v>
      </c>
      <c r="P1331" s="14" t="s">
        <v>5474</v>
      </c>
      <c r="Q1331" s="14">
        <v>1</v>
      </c>
      <c r="R1331" s="14" t="s">
        <v>5383</v>
      </c>
      <c r="S1331" s="14" t="s">
        <v>439</v>
      </c>
      <c r="T1331" s="35">
        <v>190.5</v>
      </c>
      <c r="U1331" s="14" t="s">
        <v>4</v>
      </c>
      <c r="V1331" s="14">
        <v>76</v>
      </c>
      <c r="W1331" s="16">
        <f>+IF(datos_arg[[#This Row],[Moneda]]="ARS",datos_arg[[#This Row],[Monto]],datos_arg[[#This Row],[Monto]]*datos_arg[[#This Row],[TC]])</f>
        <v>190.5</v>
      </c>
      <c r="X1331" s="16">
        <f>IFERROR(IF(datos_arg[[#This Row],[Moneda]]="USD",datos_arg[[#This Row],[Monto]],datos_arg[[#This Row],[Monto]]/datos_arg[[#This Row],[TC]]),0)</f>
        <v>2.5065789473684212</v>
      </c>
      <c r="Y1331" s="14"/>
    </row>
    <row r="1332" spans="1:25" ht="15" customHeight="1" x14ac:dyDescent="0.25">
      <c r="A1332" s="14">
        <f t="shared" si="20"/>
        <v>1329</v>
      </c>
      <c r="B1332" s="1">
        <v>43879</v>
      </c>
      <c r="C1332" s="18">
        <f>+YEAR(datos_arg[[#This Row],[Fecha]])</f>
        <v>2020</v>
      </c>
      <c r="D1332" s="18">
        <f>+MONTH(datos_arg[[#This Row],[Fecha]])</f>
        <v>2</v>
      </c>
      <c r="E1332" s="14" t="s">
        <v>1015</v>
      </c>
      <c r="F1332" s="14" t="s">
        <v>403</v>
      </c>
      <c r="G1332" s="14" t="s">
        <v>5383</v>
      </c>
      <c r="H1332" s="14" t="s">
        <v>6646</v>
      </c>
      <c r="I1332" s="14" t="s">
        <v>7132</v>
      </c>
      <c r="J1332" s="14" t="s">
        <v>425</v>
      </c>
      <c r="K1332" s="14" t="s">
        <v>420</v>
      </c>
      <c r="L1332" s="14" t="s">
        <v>425</v>
      </c>
      <c r="M1332" s="14" t="s">
        <v>1493</v>
      </c>
      <c r="N1332" s="14" t="s">
        <v>49</v>
      </c>
      <c r="O1332" s="14" t="s">
        <v>1587</v>
      </c>
      <c r="P1332" s="14" t="s">
        <v>5474</v>
      </c>
      <c r="Q1332" s="14">
        <v>1</v>
      </c>
      <c r="R1332" s="14" t="s">
        <v>5383</v>
      </c>
      <c r="S1332" s="14" t="s">
        <v>439</v>
      </c>
      <c r="T1332" s="35">
        <v>596.9</v>
      </c>
      <c r="U1332" s="14" t="s">
        <v>4</v>
      </c>
      <c r="V1332" s="14">
        <v>76</v>
      </c>
      <c r="W1332" s="16">
        <f>+IF(datos_arg[[#This Row],[Moneda]]="ARS",datos_arg[[#This Row],[Monto]],datos_arg[[#This Row],[Monto]]*datos_arg[[#This Row],[TC]])</f>
        <v>596.9</v>
      </c>
      <c r="X1332" s="16">
        <f>IFERROR(IF(datos_arg[[#This Row],[Moneda]]="USD",datos_arg[[#This Row],[Monto]],datos_arg[[#This Row],[Monto]]/datos_arg[[#This Row],[TC]]),0)</f>
        <v>7.8539473684210526</v>
      </c>
      <c r="Y1332" s="14"/>
    </row>
    <row r="1333" spans="1:25" ht="15" customHeight="1" x14ac:dyDescent="0.25">
      <c r="A1333" s="14">
        <f t="shared" si="20"/>
        <v>1330</v>
      </c>
      <c r="B1333" s="1">
        <v>43879</v>
      </c>
      <c r="C1333" s="18">
        <f>+YEAR(datos_arg[[#This Row],[Fecha]])</f>
        <v>2020</v>
      </c>
      <c r="D1333" s="18">
        <f>+MONTH(datos_arg[[#This Row],[Fecha]])</f>
        <v>2</v>
      </c>
      <c r="E1333" s="14" t="s">
        <v>617</v>
      </c>
      <c r="F1333" s="14" t="s">
        <v>8101</v>
      </c>
      <c r="G1333" s="14"/>
      <c r="H1333" s="14" t="s">
        <v>8103</v>
      </c>
      <c r="I1333" s="14" t="s">
        <v>8104</v>
      </c>
      <c r="J1333" s="14" t="s">
        <v>472</v>
      </c>
      <c r="K1333" s="14" t="s">
        <v>421</v>
      </c>
      <c r="L1333" s="14" t="s">
        <v>421</v>
      </c>
      <c r="M1333" s="14" t="s">
        <v>625</v>
      </c>
      <c r="N1333" s="14" t="s">
        <v>1588</v>
      </c>
      <c r="O1333" s="14" t="s">
        <v>1589</v>
      </c>
      <c r="P1333" s="14" t="s">
        <v>5475</v>
      </c>
      <c r="Q1333" s="14">
        <v>1</v>
      </c>
      <c r="R1333" s="14" t="s">
        <v>8101</v>
      </c>
      <c r="S1333" s="14" t="s">
        <v>439</v>
      </c>
      <c r="T1333" s="35">
        <v>3590</v>
      </c>
      <c r="U1333" s="14" t="s">
        <v>4</v>
      </c>
      <c r="V1333" s="14">
        <v>76</v>
      </c>
      <c r="W1333" s="16">
        <f>+IF(datos_arg[[#This Row],[Moneda]]="ARS",datos_arg[[#This Row],[Monto]],datos_arg[[#This Row],[Monto]]*datos_arg[[#This Row],[TC]])</f>
        <v>3590</v>
      </c>
      <c r="X1333" s="16">
        <f>IFERROR(IF(datos_arg[[#This Row],[Moneda]]="USD",datos_arg[[#This Row],[Monto]],datos_arg[[#This Row],[Monto]]/datos_arg[[#This Row],[TC]]),0)</f>
        <v>47.236842105263158</v>
      </c>
      <c r="Y1333" s="14"/>
    </row>
    <row r="1334" spans="1:25" ht="15" customHeight="1" x14ac:dyDescent="0.25">
      <c r="A1334" s="14">
        <f t="shared" si="20"/>
        <v>1331</v>
      </c>
      <c r="B1334" s="1">
        <v>43879</v>
      </c>
      <c r="C1334" s="18">
        <f>+YEAR(datos_arg[[#This Row],[Fecha]])</f>
        <v>2020</v>
      </c>
      <c r="D1334" s="18">
        <f>+MONTH(datos_arg[[#This Row],[Fecha]])</f>
        <v>2</v>
      </c>
      <c r="E1334" s="14" t="s">
        <v>5358</v>
      </c>
      <c r="F1334" s="14" t="s">
        <v>4109</v>
      </c>
      <c r="G1334" s="14"/>
      <c r="H1334" s="14" t="s">
        <v>6646</v>
      </c>
      <c r="I1334" s="14" t="s">
        <v>7132</v>
      </c>
      <c r="J1334" s="14" t="s">
        <v>425</v>
      </c>
      <c r="K1334" s="14" t="s">
        <v>420</v>
      </c>
      <c r="L1334" s="14" t="s">
        <v>426</v>
      </c>
      <c r="M1334" s="14" t="s">
        <v>719</v>
      </c>
      <c r="N1334" s="14" t="s">
        <v>49</v>
      </c>
      <c r="O1334" s="14" t="s">
        <v>1752</v>
      </c>
      <c r="P1334" s="14" t="s">
        <v>5476</v>
      </c>
      <c r="Q1334" s="14">
        <v>0</v>
      </c>
      <c r="R1334" s="14" t="s">
        <v>4109</v>
      </c>
      <c r="S1334" s="14" t="s">
        <v>439</v>
      </c>
      <c r="T1334" s="35">
        <v>0</v>
      </c>
      <c r="U1334" s="14" t="s">
        <v>4</v>
      </c>
      <c r="V1334" s="14">
        <v>76</v>
      </c>
      <c r="W1334" s="16">
        <f>+IF(datos_arg[[#This Row],[Moneda]]="ARS",datos_arg[[#This Row],[Monto]],datos_arg[[#This Row],[Monto]]*datos_arg[[#This Row],[TC]])</f>
        <v>0</v>
      </c>
      <c r="X1334" s="16">
        <f>IFERROR(IF(datos_arg[[#This Row],[Moneda]]="USD",datos_arg[[#This Row],[Monto]],datos_arg[[#This Row],[Monto]]/datos_arg[[#This Row],[TC]]),0)</f>
        <v>0</v>
      </c>
      <c r="Y1334" s="14"/>
    </row>
    <row r="1335" spans="1:25" ht="15" customHeight="1" x14ac:dyDescent="0.25">
      <c r="A1335" s="14">
        <f t="shared" si="20"/>
        <v>1332</v>
      </c>
      <c r="B1335" s="1">
        <v>43879</v>
      </c>
      <c r="C1335" s="18">
        <f>+YEAR(datos_arg[[#This Row],[Fecha]])</f>
        <v>2020</v>
      </c>
      <c r="D1335" s="18">
        <f>+MONTH(datos_arg[[#This Row],[Fecha]])</f>
        <v>2</v>
      </c>
      <c r="E1335" s="14" t="s">
        <v>5358</v>
      </c>
      <c r="F1335" s="14" t="s">
        <v>4109</v>
      </c>
      <c r="G1335" s="14"/>
      <c r="H1335" s="14" t="s">
        <v>6646</v>
      </c>
      <c r="I1335" s="14" t="s">
        <v>7132</v>
      </c>
      <c r="J1335" s="14" t="s">
        <v>425</v>
      </c>
      <c r="K1335" s="14" t="s">
        <v>420</v>
      </c>
      <c r="L1335" s="14" t="s">
        <v>426</v>
      </c>
      <c r="M1335" s="14" t="s">
        <v>1590</v>
      </c>
      <c r="N1335" s="14" t="s">
        <v>49</v>
      </c>
      <c r="O1335" s="14" t="s">
        <v>1753</v>
      </c>
      <c r="P1335" s="14" t="s">
        <v>5476</v>
      </c>
      <c r="Q1335" s="14">
        <v>0</v>
      </c>
      <c r="R1335" s="14" t="s">
        <v>4109</v>
      </c>
      <c r="S1335" s="14" t="s">
        <v>439</v>
      </c>
      <c r="T1335" s="35">
        <v>0</v>
      </c>
      <c r="U1335" s="14" t="s">
        <v>4</v>
      </c>
      <c r="V1335" s="14">
        <v>76</v>
      </c>
      <c r="W1335" s="16">
        <f>+IF(datos_arg[[#This Row],[Moneda]]="ARS",datos_arg[[#This Row],[Monto]],datos_arg[[#This Row],[Monto]]*datos_arg[[#This Row],[TC]])</f>
        <v>0</v>
      </c>
      <c r="X1335" s="16">
        <f>IFERROR(IF(datos_arg[[#This Row],[Moneda]]="USD",datos_arg[[#This Row],[Monto]],datos_arg[[#This Row],[Monto]]/datos_arg[[#This Row],[TC]]),0)</f>
        <v>0</v>
      </c>
      <c r="Y1335" s="14"/>
    </row>
    <row r="1336" spans="1:25" ht="15" customHeight="1" x14ac:dyDescent="0.25">
      <c r="A1336" s="14">
        <f t="shared" si="20"/>
        <v>1333</v>
      </c>
      <c r="B1336" s="1">
        <v>43879</v>
      </c>
      <c r="C1336" s="18">
        <f>+YEAR(datos_arg[[#This Row],[Fecha]])</f>
        <v>2020</v>
      </c>
      <c r="D1336" s="18">
        <f>+MONTH(datos_arg[[#This Row],[Fecha]])</f>
        <v>2</v>
      </c>
      <c r="E1336" s="14" t="s">
        <v>5358</v>
      </c>
      <c r="F1336" s="14" t="s">
        <v>4109</v>
      </c>
      <c r="G1336" s="14"/>
      <c r="H1336" s="14" t="s">
        <v>6646</v>
      </c>
      <c r="I1336" s="14" t="s">
        <v>7132</v>
      </c>
      <c r="J1336" s="14" t="s">
        <v>425</v>
      </c>
      <c r="K1336" s="14" t="s">
        <v>420</v>
      </c>
      <c r="L1336" s="14" t="s">
        <v>426</v>
      </c>
      <c r="M1336" s="14" t="s">
        <v>1591</v>
      </c>
      <c r="N1336" s="14" t="s">
        <v>49</v>
      </c>
      <c r="O1336" s="14" t="s">
        <v>1754</v>
      </c>
      <c r="P1336" s="14" t="s">
        <v>5476</v>
      </c>
      <c r="Q1336" s="14">
        <v>0</v>
      </c>
      <c r="R1336" s="14" t="s">
        <v>4109</v>
      </c>
      <c r="S1336" s="14" t="s">
        <v>439</v>
      </c>
      <c r="T1336" s="35">
        <v>0</v>
      </c>
      <c r="U1336" s="14" t="s">
        <v>4</v>
      </c>
      <c r="V1336" s="14">
        <v>76</v>
      </c>
      <c r="W1336" s="16">
        <f>+IF(datos_arg[[#This Row],[Moneda]]="ARS",datos_arg[[#This Row],[Monto]],datos_arg[[#This Row],[Monto]]*datos_arg[[#This Row],[TC]])</f>
        <v>0</v>
      </c>
      <c r="X1336" s="16">
        <f>IFERROR(IF(datos_arg[[#This Row],[Moneda]]="USD",datos_arg[[#This Row],[Monto]],datos_arg[[#This Row],[Monto]]/datos_arg[[#This Row],[TC]]),0)</f>
        <v>0</v>
      </c>
      <c r="Y1336" s="14"/>
    </row>
    <row r="1337" spans="1:25" ht="15" customHeight="1" x14ac:dyDescent="0.25">
      <c r="A1337" s="14">
        <f t="shared" si="20"/>
        <v>1334</v>
      </c>
      <c r="B1337" s="1">
        <v>43879</v>
      </c>
      <c r="C1337" s="18">
        <f>+YEAR(datos_arg[[#This Row],[Fecha]])</f>
        <v>2020</v>
      </c>
      <c r="D1337" s="18">
        <f>+MONTH(datos_arg[[#This Row],[Fecha]])</f>
        <v>2</v>
      </c>
      <c r="E1337" s="14" t="s">
        <v>5358</v>
      </c>
      <c r="F1337" s="14" t="s">
        <v>4109</v>
      </c>
      <c r="G1337" s="14"/>
      <c r="H1337" s="14" t="s">
        <v>6646</v>
      </c>
      <c r="I1337" s="14" t="s">
        <v>7132</v>
      </c>
      <c r="J1337" s="14" t="s">
        <v>425</v>
      </c>
      <c r="K1337" s="14" t="s">
        <v>420</v>
      </c>
      <c r="L1337" s="14" t="s">
        <v>426</v>
      </c>
      <c r="M1337" s="14" t="s">
        <v>1592</v>
      </c>
      <c r="N1337" s="14" t="s">
        <v>49</v>
      </c>
      <c r="O1337" s="14" t="s">
        <v>1755</v>
      </c>
      <c r="P1337" s="14" t="s">
        <v>5476</v>
      </c>
      <c r="Q1337" s="14">
        <v>0</v>
      </c>
      <c r="R1337" s="14" t="s">
        <v>4109</v>
      </c>
      <c r="S1337" s="14" t="s">
        <v>439</v>
      </c>
      <c r="T1337" s="35">
        <v>0</v>
      </c>
      <c r="U1337" s="14" t="s">
        <v>4</v>
      </c>
      <c r="V1337" s="14">
        <v>76</v>
      </c>
      <c r="W1337" s="16">
        <f>+IF(datos_arg[[#This Row],[Moneda]]="ARS",datos_arg[[#This Row],[Monto]],datos_arg[[#This Row],[Monto]]*datos_arg[[#This Row],[TC]])</f>
        <v>0</v>
      </c>
      <c r="X1337" s="16">
        <f>IFERROR(IF(datos_arg[[#This Row],[Moneda]]="USD",datos_arg[[#This Row],[Monto]],datos_arg[[#This Row],[Monto]]/datos_arg[[#This Row],[TC]]),0)</f>
        <v>0</v>
      </c>
      <c r="Y1337" s="14"/>
    </row>
    <row r="1338" spans="1:25" ht="15" customHeight="1" x14ac:dyDescent="0.25">
      <c r="A1338" s="14">
        <f t="shared" si="20"/>
        <v>1335</v>
      </c>
      <c r="B1338" s="1">
        <v>43879</v>
      </c>
      <c r="C1338" s="18">
        <f>+YEAR(datos_arg[[#This Row],[Fecha]])</f>
        <v>2020</v>
      </c>
      <c r="D1338" s="18">
        <f>+MONTH(datos_arg[[#This Row],[Fecha]])</f>
        <v>2</v>
      </c>
      <c r="E1338" s="14" t="s">
        <v>1015</v>
      </c>
      <c r="F1338" s="14" t="s">
        <v>403</v>
      </c>
      <c r="G1338" s="14" t="s">
        <v>5383</v>
      </c>
      <c r="H1338" s="14" t="s">
        <v>1024</v>
      </c>
      <c r="I1338" s="14" t="s">
        <v>7132</v>
      </c>
      <c r="J1338" s="14" t="s">
        <v>425</v>
      </c>
      <c r="K1338" s="14" t="s">
        <v>422</v>
      </c>
      <c r="L1338" s="14" t="s">
        <v>425</v>
      </c>
      <c r="M1338" s="14" t="s">
        <v>517</v>
      </c>
      <c r="N1338" s="14" t="s">
        <v>1594</v>
      </c>
      <c r="O1338" s="14" t="s">
        <v>517</v>
      </c>
      <c r="P1338" s="14" t="s">
        <v>5477</v>
      </c>
      <c r="Q1338" s="14">
        <v>2</v>
      </c>
      <c r="R1338" s="14" t="s">
        <v>5383</v>
      </c>
      <c r="S1338" s="14" t="s">
        <v>439</v>
      </c>
      <c r="T1338" s="35">
        <v>650</v>
      </c>
      <c r="U1338" s="14" t="s">
        <v>4</v>
      </c>
      <c r="V1338" s="14">
        <v>76</v>
      </c>
      <c r="W1338" s="16">
        <f>+IF(datos_arg[[#This Row],[Moneda]]="ARS",datos_arg[[#This Row],[Monto]],datos_arg[[#This Row],[Monto]]*datos_arg[[#This Row],[TC]])</f>
        <v>650</v>
      </c>
      <c r="X1338" s="16">
        <f>IFERROR(IF(datos_arg[[#This Row],[Moneda]]="USD",datos_arg[[#This Row],[Monto]],datos_arg[[#This Row],[Monto]]/datos_arg[[#This Row],[TC]]),0)</f>
        <v>8.5526315789473681</v>
      </c>
      <c r="Y1338" s="14"/>
    </row>
    <row r="1339" spans="1:25" ht="15" customHeight="1" x14ac:dyDescent="0.25">
      <c r="A1339" s="14">
        <f t="shared" si="20"/>
        <v>1336</v>
      </c>
      <c r="B1339" s="1">
        <v>43879</v>
      </c>
      <c r="C1339" s="18">
        <f>+YEAR(datos_arg[[#This Row],[Fecha]])</f>
        <v>2020</v>
      </c>
      <c r="D1339" s="18">
        <f>+MONTH(datos_arg[[#This Row],[Fecha]])</f>
        <v>2</v>
      </c>
      <c r="E1339" s="14" t="s">
        <v>5358</v>
      </c>
      <c r="F1339" s="14" t="s">
        <v>4109</v>
      </c>
      <c r="G1339" s="14"/>
      <c r="H1339" s="14" t="s">
        <v>6648</v>
      </c>
      <c r="I1339" s="14" t="s">
        <v>3955</v>
      </c>
      <c r="J1339" s="14" t="s">
        <v>425</v>
      </c>
      <c r="K1339" s="14" t="s">
        <v>421</v>
      </c>
      <c r="L1339" s="14" t="s">
        <v>425</v>
      </c>
      <c r="M1339" s="14" t="s">
        <v>1608</v>
      </c>
      <c r="N1339" s="14" t="s">
        <v>1609</v>
      </c>
      <c r="O1339" s="14" t="s">
        <v>1610</v>
      </c>
      <c r="P1339" s="14" t="s">
        <v>5478</v>
      </c>
      <c r="Q1339" s="14">
        <v>3</v>
      </c>
      <c r="R1339" s="14" t="s">
        <v>4109</v>
      </c>
      <c r="S1339" s="14" t="s">
        <v>439</v>
      </c>
      <c r="T1339" s="35">
        <v>444</v>
      </c>
      <c r="U1339" s="14" t="s">
        <v>4</v>
      </c>
      <c r="V1339" s="14">
        <v>76</v>
      </c>
      <c r="W1339" s="16">
        <f>+IF(datos_arg[[#This Row],[Moneda]]="ARS",datos_arg[[#This Row],[Monto]],datos_arg[[#This Row],[Monto]]*datos_arg[[#This Row],[TC]])</f>
        <v>444</v>
      </c>
      <c r="X1339" s="16">
        <f>IFERROR(IF(datos_arg[[#This Row],[Moneda]]="USD",datos_arg[[#This Row],[Monto]],datos_arg[[#This Row],[Monto]]/datos_arg[[#This Row],[TC]]),0)</f>
        <v>5.8421052631578947</v>
      </c>
      <c r="Y1339" s="14"/>
    </row>
    <row r="1340" spans="1:25" ht="15" customHeight="1" x14ac:dyDescent="0.25">
      <c r="A1340" s="14">
        <f t="shared" si="20"/>
        <v>1337</v>
      </c>
      <c r="B1340" s="1">
        <v>43879</v>
      </c>
      <c r="C1340" s="18">
        <f>+YEAR(datos_arg[[#This Row],[Fecha]])</f>
        <v>2020</v>
      </c>
      <c r="D1340" s="18">
        <f>+MONTH(datos_arg[[#This Row],[Fecha]])</f>
        <v>2</v>
      </c>
      <c r="E1340" s="14" t="s">
        <v>5358</v>
      </c>
      <c r="F1340" s="14" t="s">
        <v>4109</v>
      </c>
      <c r="G1340" s="14"/>
      <c r="H1340" s="14" t="s">
        <v>6646</v>
      </c>
      <c r="I1340" s="14" t="s">
        <v>6679</v>
      </c>
      <c r="J1340" s="14" t="s">
        <v>425</v>
      </c>
      <c r="K1340" s="14" t="s">
        <v>421</v>
      </c>
      <c r="L1340" s="14" t="s">
        <v>425</v>
      </c>
      <c r="M1340" s="14" t="s">
        <v>1611</v>
      </c>
      <c r="N1340" s="14" t="s">
        <v>1612</v>
      </c>
      <c r="O1340" s="14" t="s">
        <v>1613</v>
      </c>
      <c r="P1340" s="14" t="s">
        <v>5479</v>
      </c>
      <c r="Q1340" s="14">
        <v>1</v>
      </c>
      <c r="R1340" s="14" t="s">
        <v>4109</v>
      </c>
      <c r="S1340" s="14" t="s">
        <v>439</v>
      </c>
      <c r="T1340" s="35">
        <v>2300</v>
      </c>
      <c r="U1340" s="14" t="s">
        <v>4</v>
      </c>
      <c r="V1340" s="14">
        <v>76</v>
      </c>
      <c r="W1340" s="16">
        <f>+IF(datos_arg[[#This Row],[Moneda]]="ARS",datos_arg[[#This Row],[Monto]],datos_arg[[#This Row],[Monto]]*datos_arg[[#This Row],[TC]])</f>
        <v>2300</v>
      </c>
      <c r="X1340" s="16">
        <f>IFERROR(IF(datos_arg[[#This Row],[Moneda]]="USD",datos_arg[[#This Row],[Monto]],datos_arg[[#This Row],[Monto]]/datos_arg[[#This Row],[TC]]),0)</f>
        <v>30.263157894736842</v>
      </c>
      <c r="Y1340" s="14"/>
    </row>
    <row r="1341" spans="1:25" ht="15" customHeight="1" x14ac:dyDescent="0.25">
      <c r="A1341" s="14">
        <f t="shared" si="20"/>
        <v>1338</v>
      </c>
      <c r="B1341" s="1">
        <v>43879</v>
      </c>
      <c r="C1341" s="18">
        <f>+YEAR(datos_arg[[#This Row],[Fecha]])</f>
        <v>2020</v>
      </c>
      <c r="D1341" s="18">
        <f>+MONTH(datos_arg[[#This Row],[Fecha]])</f>
        <v>2</v>
      </c>
      <c r="E1341" s="14" t="s">
        <v>1015</v>
      </c>
      <c r="F1341" s="14" t="s">
        <v>403</v>
      </c>
      <c r="G1341" s="14" t="s">
        <v>970</v>
      </c>
      <c r="H1341" s="14" t="s">
        <v>7132</v>
      </c>
      <c r="I1341" s="14" t="s">
        <v>7132</v>
      </c>
      <c r="J1341" s="14" t="s">
        <v>425</v>
      </c>
      <c r="K1341" s="14"/>
      <c r="L1341" s="14" t="s">
        <v>425</v>
      </c>
      <c r="M1341" s="14" t="s">
        <v>493</v>
      </c>
      <c r="N1341" s="14" t="s">
        <v>741</v>
      </c>
      <c r="O1341" s="14" t="s">
        <v>1614</v>
      </c>
      <c r="P1341" s="14"/>
      <c r="Q1341" s="14"/>
      <c r="R1341" s="14" t="s">
        <v>970</v>
      </c>
      <c r="S1341" s="14" t="s">
        <v>439</v>
      </c>
      <c r="T1341" s="35">
        <v>930</v>
      </c>
      <c r="U1341" s="14" t="s">
        <v>4</v>
      </c>
      <c r="V1341" s="14">
        <v>76</v>
      </c>
      <c r="W1341" s="16">
        <f>+IF(datos_arg[[#This Row],[Moneda]]="ARS",datos_arg[[#This Row],[Monto]],datos_arg[[#This Row],[Monto]]*datos_arg[[#This Row],[TC]])</f>
        <v>930</v>
      </c>
      <c r="X1341" s="16">
        <f>IFERROR(IF(datos_arg[[#This Row],[Moneda]]="USD",datos_arg[[#This Row],[Monto]],datos_arg[[#This Row],[Monto]]/datos_arg[[#This Row],[TC]]),0)</f>
        <v>12.236842105263158</v>
      </c>
      <c r="Y1341" s="14"/>
    </row>
    <row r="1342" spans="1:25" ht="15" customHeight="1" x14ac:dyDescent="0.25">
      <c r="A1342" s="14">
        <f t="shared" si="20"/>
        <v>1339</v>
      </c>
      <c r="B1342" s="1">
        <v>43879</v>
      </c>
      <c r="C1342" s="18">
        <f>+YEAR(datos_arg[[#This Row],[Fecha]])</f>
        <v>2020</v>
      </c>
      <c r="D1342" s="18">
        <f>+MONTH(datos_arg[[#This Row],[Fecha]])</f>
        <v>2</v>
      </c>
      <c r="E1342" s="14" t="s">
        <v>1015</v>
      </c>
      <c r="F1342" s="14" t="s">
        <v>430</v>
      </c>
      <c r="G1342" s="14"/>
      <c r="H1342" s="14" t="s">
        <v>7132</v>
      </c>
      <c r="I1342" s="14" t="s">
        <v>7132</v>
      </c>
      <c r="J1342" s="14" t="s">
        <v>425</v>
      </c>
      <c r="K1342" s="14"/>
      <c r="L1342" s="14" t="s">
        <v>425</v>
      </c>
      <c r="M1342" s="14" t="s">
        <v>60</v>
      </c>
      <c r="N1342" s="14" t="s">
        <v>26</v>
      </c>
      <c r="O1342" s="14" t="s">
        <v>60</v>
      </c>
      <c r="P1342" s="14"/>
      <c r="Q1342" s="14"/>
      <c r="R1342" s="14" t="s">
        <v>430</v>
      </c>
      <c r="S1342" s="14" t="s">
        <v>439</v>
      </c>
      <c r="T1342" s="35">
        <v>1500</v>
      </c>
      <c r="U1342" s="14" t="s">
        <v>4</v>
      </c>
      <c r="V1342" s="14">
        <v>76</v>
      </c>
      <c r="W1342" s="16">
        <f>+IF(datos_arg[[#This Row],[Moneda]]="ARS",datos_arg[[#This Row],[Monto]],datos_arg[[#This Row],[Monto]]*datos_arg[[#This Row],[TC]])</f>
        <v>1500</v>
      </c>
      <c r="X1342" s="16">
        <f>IFERROR(IF(datos_arg[[#This Row],[Moneda]]="USD",datos_arg[[#This Row],[Monto]],datos_arg[[#This Row],[Monto]]/datos_arg[[#This Row],[TC]]),0)</f>
        <v>19.736842105263158</v>
      </c>
      <c r="Y1342" s="14"/>
    </row>
    <row r="1343" spans="1:25" ht="15" customHeight="1" x14ac:dyDescent="0.25">
      <c r="A1343" s="14">
        <f t="shared" si="20"/>
        <v>1340</v>
      </c>
      <c r="B1343" s="1">
        <v>43879</v>
      </c>
      <c r="C1343" s="18">
        <f>+YEAR(datos_arg[[#This Row],[Fecha]])</f>
        <v>2020</v>
      </c>
      <c r="D1343" s="18">
        <f>+MONTH(datos_arg[[#This Row],[Fecha]])</f>
        <v>2</v>
      </c>
      <c r="E1343" s="14" t="s">
        <v>1015</v>
      </c>
      <c r="F1343" s="14" t="s">
        <v>430</v>
      </c>
      <c r="G1343" s="14"/>
      <c r="H1343" s="14" t="s">
        <v>7132</v>
      </c>
      <c r="I1343" s="14" t="s">
        <v>7132</v>
      </c>
      <c r="J1343" s="14" t="s">
        <v>425</v>
      </c>
      <c r="K1343" s="14"/>
      <c r="L1343" s="14" t="s">
        <v>425</v>
      </c>
      <c r="M1343" s="14" t="s">
        <v>57</v>
      </c>
      <c r="N1343" s="14" t="s">
        <v>57</v>
      </c>
      <c r="O1343" s="14" t="s">
        <v>112</v>
      </c>
      <c r="P1343" s="14"/>
      <c r="Q1343" s="14"/>
      <c r="R1343" s="14" t="s">
        <v>430</v>
      </c>
      <c r="S1343" s="14" t="s">
        <v>439</v>
      </c>
      <c r="T1343" s="35">
        <v>400</v>
      </c>
      <c r="U1343" s="14" t="s">
        <v>4</v>
      </c>
      <c r="V1343" s="14">
        <v>76</v>
      </c>
      <c r="W1343" s="16">
        <f>+IF(datos_arg[[#This Row],[Moneda]]="ARS",datos_arg[[#This Row],[Monto]],datos_arg[[#This Row],[Monto]]*datos_arg[[#This Row],[TC]])</f>
        <v>400</v>
      </c>
      <c r="X1343" s="16">
        <f>IFERROR(IF(datos_arg[[#This Row],[Moneda]]="USD",datos_arg[[#This Row],[Monto]],datos_arg[[#This Row],[Monto]]/datos_arg[[#This Row],[TC]]),0)</f>
        <v>5.2631578947368425</v>
      </c>
      <c r="Y1343" s="14"/>
    </row>
    <row r="1344" spans="1:25" ht="15" customHeight="1" x14ac:dyDescent="0.25">
      <c r="A1344" s="14">
        <f t="shared" si="20"/>
        <v>1341</v>
      </c>
      <c r="B1344" s="1">
        <v>43879</v>
      </c>
      <c r="C1344" s="18">
        <f>+YEAR(datos_arg[[#This Row],[Fecha]])</f>
        <v>2020</v>
      </c>
      <c r="D1344" s="18">
        <f>+MONTH(datos_arg[[#This Row],[Fecha]])</f>
        <v>2</v>
      </c>
      <c r="E1344" s="14" t="s">
        <v>449</v>
      </c>
      <c r="F1344" s="14" t="s">
        <v>523</v>
      </c>
      <c r="G1344" s="14"/>
      <c r="H1344" s="14" t="s">
        <v>7132</v>
      </c>
      <c r="I1344" s="14" t="s">
        <v>7132</v>
      </c>
      <c r="J1344" s="14" t="s">
        <v>425</v>
      </c>
      <c r="K1344" s="14"/>
      <c r="L1344" s="14" t="s">
        <v>425</v>
      </c>
      <c r="M1344" s="14" t="s">
        <v>515</v>
      </c>
      <c r="N1344" s="14" t="s">
        <v>515</v>
      </c>
      <c r="O1344" s="14"/>
      <c r="P1344" s="14"/>
      <c r="Q1344" s="14"/>
      <c r="R1344" s="14" t="s">
        <v>523</v>
      </c>
      <c r="S1344" s="14" t="s">
        <v>439</v>
      </c>
      <c r="T1344" s="35">
        <v>10000</v>
      </c>
      <c r="U1344" s="14" t="s">
        <v>4</v>
      </c>
      <c r="V1344" s="14">
        <v>76</v>
      </c>
      <c r="W1344" s="16">
        <f>+IF(datos_arg[[#This Row],[Moneda]]="ARS",datos_arg[[#This Row],[Monto]],datos_arg[[#This Row],[Monto]]*datos_arg[[#This Row],[TC]])</f>
        <v>10000</v>
      </c>
      <c r="X1344" s="16">
        <f>IFERROR(IF(datos_arg[[#This Row],[Moneda]]="USD",datos_arg[[#This Row],[Monto]],datos_arg[[#This Row],[Monto]]/datos_arg[[#This Row],[TC]]),0)</f>
        <v>131.57894736842104</v>
      </c>
      <c r="Y1344" s="14"/>
    </row>
    <row r="1345" spans="1:25" ht="15" customHeight="1" x14ac:dyDescent="0.25">
      <c r="A1345" s="14">
        <f t="shared" si="20"/>
        <v>1342</v>
      </c>
      <c r="B1345" s="1">
        <v>43879</v>
      </c>
      <c r="C1345" s="18">
        <f>+YEAR(datos_arg[[#This Row],[Fecha]])</f>
        <v>2020</v>
      </c>
      <c r="D1345" s="18">
        <f>+MONTH(datos_arg[[#This Row],[Fecha]])</f>
        <v>2</v>
      </c>
      <c r="E1345" s="14" t="s">
        <v>5358</v>
      </c>
      <c r="F1345" s="14" t="s">
        <v>85</v>
      </c>
      <c r="G1345" s="14"/>
      <c r="H1345" s="14" t="s">
        <v>6646</v>
      </c>
      <c r="I1345" s="14" t="s">
        <v>7132</v>
      </c>
      <c r="J1345" s="14" t="s">
        <v>425</v>
      </c>
      <c r="K1345" s="14"/>
      <c r="L1345" s="14" t="s">
        <v>425</v>
      </c>
      <c r="M1345" s="14" t="s">
        <v>1615</v>
      </c>
      <c r="N1345" s="14" t="s">
        <v>1081</v>
      </c>
      <c r="O1345" s="14" t="s">
        <v>1607</v>
      </c>
      <c r="P1345" s="14" t="s">
        <v>5480</v>
      </c>
      <c r="Q1345" s="14">
        <v>1</v>
      </c>
      <c r="R1345" s="14" t="s">
        <v>85</v>
      </c>
      <c r="S1345" s="14" t="s">
        <v>439</v>
      </c>
      <c r="T1345" s="35">
        <v>622.69039168122492</v>
      </c>
      <c r="U1345" s="14" t="s">
        <v>4</v>
      </c>
      <c r="V1345" s="14">
        <v>76</v>
      </c>
      <c r="W1345" s="16">
        <f>+IF(datos_arg[[#This Row],[Moneda]]="ARS",datos_arg[[#This Row],[Monto]],datos_arg[[#This Row],[Monto]]*datos_arg[[#This Row],[TC]])</f>
        <v>622.69039168122492</v>
      </c>
      <c r="X1345" s="16">
        <f>IFERROR(IF(datos_arg[[#This Row],[Moneda]]="USD",datos_arg[[#This Row],[Monto]],datos_arg[[#This Row],[Monto]]/datos_arg[[#This Row],[TC]]),0)</f>
        <v>8.1932946273845388</v>
      </c>
      <c r="Y1345" s="14"/>
    </row>
    <row r="1346" spans="1:25" ht="15" customHeight="1" x14ac:dyDescent="0.25">
      <c r="A1346" s="14">
        <f t="shared" si="20"/>
        <v>1343</v>
      </c>
      <c r="B1346" s="1">
        <v>43879</v>
      </c>
      <c r="C1346" s="18">
        <f>+YEAR(datos_arg[[#This Row],[Fecha]])</f>
        <v>2020</v>
      </c>
      <c r="D1346" s="18">
        <f>+MONTH(datos_arg[[#This Row],[Fecha]])</f>
        <v>2</v>
      </c>
      <c r="E1346" s="14" t="s">
        <v>5358</v>
      </c>
      <c r="F1346" s="14" t="s">
        <v>85</v>
      </c>
      <c r="G1346" s="14"/>
      <c r="H1346" s="14" t="s">
        <v>6646</v>
      </c>
      <c r="I1346" s="14" t="s">
        <v>7132</v>
      </c>
      <c r="J1346" s="14" t="s">
        <v>425</v>
      </c>
      <c r="K1346" s="14"/>
      <c r="L1346" s="14" t="s">
        <v>425</v>
      </c>
      <c r="M1346" s="14" t="s">
        <v>1617</v>
      </c>
      <c r="N1346" s="14" t="s">
        <v>1081</v>
      </c>
      <c r="O1346" s="14" t="s">
        <v>1616</v>
      </c>
      <c r="P1346" s="14" t="s">
        <v>5480</v>
      </c>
      <c r="Q1346" s="14">
        <v>1</v>
      </c>
      <c r="R1346" s="14" t="s">
        <v>85</v>
      </c>
      <c r="S1346" s="14" t="s">
        <v>439</v>
      </c>
      <c r="T1346" s="35">
        <v>1315.5245525018486</v>
      </c>
      <c r="U1346" s="14" t="s">
        <v>4</v>
      </c>
      <c r="V1346" s="14">
        <v>76</v>
      </c>
      <c r="W1346" s="16">
        <f>+IF(datos_arg[[#This Row],[Moneda]]="ARS",datos_arg[[#This Row],[Monto]],datos_arg[[#This Row],[Monto]]*datos_arg[[#This Row],[TC]])</f>
        <v>1315.5245525018486</v>
      </c>
      <c r="X1346" s="16">
        <f>IFERROR(IF(datos_arg[[#This Row],[Moneda]]="USD",datos_arg[[#This Row],[Monto]],datos_arg[[#This Row],[Monto]]/datos_arg[[#This Row],[TC]]),0)</f>
        <v>17.309533585550639</v>
      </c>
      <c r="Y1346" s="14"/>
    </row>
    <row r="1347" spans="1:25" ht="15" customHeight="1" x14ac:dyDescent="0.25">
      <c r="A1347" s="14">
        <f t="shared" si="20"/>
        <v>1344</v>
      </c>
      <c r="B1347" s="1">
        <v>43879</v>
      </c>
      <c r="C1347" s="18">
        <f>+YEAR(datos_arg[[#This Row],[Fecha]])</f>
        <v>2020</v>
      </c>
      <c r="D1347" s="18">
        <f>+MONTH(datos_arg[[#This Row],[Fecha]])</f>
        <v>2</v>
      </c>
      <c r="E1347" s="14" t="s">
        <v>5358</v>
      </c>
      <c r="F1347" s="14" t="s">
        <v>85</v>
      </c>
      <c r="G1347" s="14"/>
      <c r="H1347" s="14" t="s">
        <v>6646</v>
      </c>
      <c r="I1347" s="14" t="s">
        <v>7132</v>
      </c>
      <c r="J1347" s="14" t="s">
        <v>425</v>
      </c>
      <c r="K1347" s="14"/>
      <c r="L1347" s="14" t="s">
        <v>425</v>
      </c>
      <c r="M1347" s="14" t="s">
        <v>1111</v>
      </c>
      <c r="N1347" s="14" t="s">
        <v>1081</v>
      </c>
      <c r="O1347" s="14" t="s">
        <v>1606</v>
      </c>
      <c r="P1347" s="14" t="s">
        <v>5480</v>
      </c>
      <c r="Q1347" s="14">
        <v>1</v>
      </c>
      <c r="R1347" s="14" t="s">
        <v>85</v>
      </c>
      <c r="S1347" s="14" t="s">
        <v>439</v>
      </c>
      <c r="T1347" s="35">
        <v>3376.5130180880778</v>
      </c>
      <c r="U1347" s="14" t="s">
        <v>4</v>
      </c>
      <c r="V1347" s="14">
        <v>76</v>
      </c>
      <c r="W1347" s="16">
        <f>+IF(datos_arg[[#This Row],[Moneda]]="ARS",datos_arg[[#This Row],[Monto]],datos_arg[[#This Row],[Monto]]*datos_arg[[#This Row],[TC]])</f>
        <v>3376.5130180880778</v>
      </c>
      <c r="X1347" s="16">
        <f>IFERROR(IF(datos_arg[[#This Row],[Moneda]]="USD",datos_arg[[#This Row],[Monto]],datos_arg[[#This Row],[Monto]]/datos_arg[[#This Row],[TC]]),0)</f>
        <v>44.42780286957997</v>
      </c>
      <c r="Y1347" s="14"/>
    </row>
    <row r="1348" spans="1:25" ht="15" customHeight="1" x14ac:dyDescent="0.25">
      <c r="A1348" s="14">
        <f t="shared" si="20"/>
        <v>1345</v>
      </c>
      <c r="B1348" s="1">
        <v>43879</v>
      </c>
      <c r="C1348" s="18">
        <f>+YEAR(datos_arg[[#This Row],[Fecha]])</f>
        <v>2020</v>
      </c>
      <c r="D1348" s="18">
        <f>+MONTH(datos_arg[[#This Row],[Fecha]])</f>
        <v>2</v>
      </c>
      <c r="E1348" s="14" t="s">
        <v>5358</v>
      </c>
      <c r="F1348" s="14" t="s">
        <v>85</v>
      </c>
      <c r="G1348" s="14"/>
      <c r="H1348" s="14" t="s">
        <v>6646</v>
      </c>
      <c r="I1348" s="14" t="s">
        <v>7132</v>
      </c>
      <c r="J1348" s="14" t="s">
        <v>425</v>
      </c>
      <c r="K1348" s="14"/>
      <c r="L1348" s="14" t="s">
        <v>425</v>
      </c>
      <c r="M1348" s="14" t="s">
        <v>1111</v>
      </c>
      <c r="N1348" s="14" t="s">
        <v>1081</v>
      </c>
      <c r="O1348" s="14" t="s">
        <v>1595</v>
      </c>
      <c r="P1348" s="14" t="s">
        <v>5480</v>
      </c>
      <c r="Q1348" s="14">
        <v>1</v>
      </c>
      <c r="R1348" s="14" t="s">
        <v>85</v>
      </c>
      <c r="S1348" s="14" t="s">
        <v>439</v>
      </c>
      <c r="T1348" s="35">
        <v>1885.5939620829997</v>
      </c>
      <c r="U1348" s="14" t="s">
        <v>4</v>
      </c>
      <c r="V1348" s="14">
        <v>76</v>
      </c>
      <c r="W1348" s="16">
        <f>+IF(datos_arg[[#This Row],[Moneda]]="ARS",datos_arg[[#This Row],[Monto]],datos_arg[[#This Row],[Monto]]*datos_arg[[#This Row],[TC]])</f>
        <v>1885.5939620829997</v>
      </c>
      <c r="X1348" s="16">
        <f>IFERROR(IF(datos_arg[[#This Row],[Moneda]]="USD",datos_arg[[#This Row],[Monto]],datos_arg[[#This Row],[Monto]]/datos_arg[[#This Row],[TC]]),0)</f>
        <v>24.810446869513154</v>
      </c>
      <c r="Y1348" s="14"/>
    </row>
    <row r="1349" spans="1:25" ht="15" customHeight="1" x14ac:dyDescent="0.25">
      <c r="A1349" s="14">
        <f t="shared" si="20"/>
        <v>1346</v>
      </c>
      <c r="B1349" s="1">
        <v>43879</v>
      </c>
      <c r="C1349" s="18">
        <f>+YEAR(datos_arg[[#This Row],[Fecha]])</f>
        <v>2020</v>
      </c>
      <c r="D1349" s="18">
        <f>+MONTH(datos_arg[[#This Row],[Fecha]])</f>
        <v>2</v>
      </c>
      <c r="E1349" s="14" t="s">
        <v>5358</v>
      </c>
      <c r="F1349" s="14" t="s">
        <v>85</v>
      </c>
      <c r="G1349" s="14"/>
      <c r="H1349" s="14" t="s">
        <v>6646</v>
      </c>
      <c r="I1349" s="14" t="s">
        <v>7132</v>
      </c>
      <c r="J1349" s="14" t="s">
        <v>425</v>
      </c>
      <c r="K1349" s="14"/>
      <c r="L1349" s="14" t="s">
        <v>425</v>
      </c>
      <c r="M1349" s="14" t="s">
        <v>661</v>
      </c>
      <c r="N1349" s="14" t="s">
        <v>1081</v>
      </c>
      <c r="O1349" s="14" t="s">
        <v>1596</v>
      </c>
      <c r="P1349" s="14" t="s">
        <v>5480</v>
      </c>
      <c r="Q1349" s="14">
        <v>1</v>
      </c>
      <c r="R1349" s="14" t="s">
        <v>85</v>
      </c>
      <c r="S1349" s="14" t="s">
        <v>439</v>
      </c>
      <c r="T1349" s="35">
        <v>2455.6458313367839</v>
      </c>
      <c r="U1349" s="14" t="s">
        <v>4</v>
      </c>
      <c r="V1349" s="14">
        <v>76</v>
      </c>
      <c r="W1349" s="16">
        <f>+IF(datos_arg[[#This Row],[Moneda]]="ARS",datos_arg[[#This Row],[Monto]],datos_arg[[#This Row],[Monto]]*datos_arg[[#This Row],[TC]])</f>
        <v>2455.6458313367839</v>
      </c>
      <c r="X1349" s="16">
        <f>IFERROR(IF(datos_arg[[#This Row],[Moneda]]="USD",datos_arg[[#This Row],[Monto]],datos_arg[[#This Row],[Monto]]/datos_arg[[#This Row],[TC]]),0)</f>
        <v>32.311129359694526</v>
      </c>
      <c r="Y1349" s="14"/>
    </row>
    <row r="1350" spans="1:25" ht="15" customHeight="1" x14ac:dyDescent="0.25">
      <c r="A1350" s="14">
        <f t="shared" ref="A1350:A1413" si="21">+A1349+1</f>
        <v>1347</v>
      </c>
      <c r="B1350" s="1">
        <v>43879</v>
      </c>
      <c r="C1350" s="18">
        <f>+YEAR(datos_arg[[#This Row],[Fecha]])</f>
        <v>2020</v>
      </c>
      <c r="D1350" s="18">
        <f>+MONTH(datos_arg[[#This Row],[Fecha]])</f>
        <v>2</v>
      </c>
      <c r="E1350" s="14" t="s">
        <v>1015</v>
      </c>
      <c r="F1350" s="14" t="s">
        <v>403</v>
      </c>
      <c r="G1350" s="14" t="s">
        <v>5383</v>
      </c>
      <c r="H1350" s="14" t="s">
        <v>8103</v>
      </c>
      <c r="I1350" s="14" t="s">
        <v>8104</v>
      </c>
      <c r="J1350" s="14" t="s">
        <v>425</v>
      </c>
      <c r="K1350" s="14"/>
      <c r="L1350" s="14" t="s">
        <v>425</v>
      </c>
      <c r="M1350" s="14" t="s">
        <v>1619</v>
      </c>
      <c r="N1350" s="14" t="s">
        <v>1081</v>
      </c>
      <c r="O1350" s="14" t="s">
        <v>1618</v>
      </c>
      <c r="P1350" s="14" t="s">
        <v>5480</v>
      </c>
      <c r="Q1350" s="14">
        <v>1</v>
      </c>
      <c r="R1350" s="14" t="s">
        <v>5383</v>
      </c>
      <c r="S1350" s="14" t="s">
        <v>439</v>
      </c>
      <c r="T1350" s="35">
        <v>263.11368066405305</v>
      </c>
      <c r="U1350" s="14" t="s">
        <v>4</v>
      </c>
      <c r="V1350" s="14">
        <v>76</v>
      </c>
      <c r="W1350" s="16">
        <f>+IF(datos_arg[[#This Row],[Moneda]]="ARS",datos_arg[[#This Row],[Monto]],datos_arg[[#This Row],[Monto]]*datos_arg[[#This Row],[TC]])</f>
        <v>263.11368066405305</v>
      </c>
      <c r="X1350" s="16">
        <f>IFERROR(IF(datos_arg[[#This Row],[Moneda]]="USD",datos_arg[[#This Row],[Monto]],datos_arg[[#This Row],[Monto]]/datos_arg[[#This Row],[TC]]),0)</f>
        <v>3.4620221140006979</v>
      </c>
      <c r="Y1350" s="14"/>
    </row>
    <row r="1351" spans="1:25" ht="15" customHeight="1" x14ac:dyDescent="0.25">
      <c r="A1351" s="14">
        <f t="shared" si="21"/>
        <v>1348</v>
      </c>
      <c r="B1351" s="1">
        <v>43879</v>
      </c>
      <c r="C1351" s="18">
        <f>+YEAR(datos_arg[[#This Row],[Fecha]])</f>
        <v>2020</v>
      </c>
      <c r="D1351" s="18">
        <f>+MONTH(datos_arg[[#This Row],[Fecha]])</f>
        <v>2</v>
      </c>
      <c r="E1351" s="14" t="s">
        <v>5358</v>
      </c>
      <c r="F1351" s="14" t="s">
        <v>85</v>
      </c>
      <c r="G1351" s="14"/>
      <c r="H1351" s="14" t="s">
        <v>6646</v>
      </c>
      <c r="I1351" s="14" t="s">
        <v>7132</v>
      </c>
      <c r="J1351" s="14" t="s">
        <v>425</v>
      </c>
      <c r="K1351" s="14"/>
      <c r="L1351" s="14" t="s">
        <v>425</v>
      </c>
      <c r="M1351" s="14" t="s">
        <v>1620</v>
      </c>
      <c r="N1351" s="14" t="s">
        <v>1081</v>
      </c>
      <c r="O1351" s="14" t="s">
        <v>1605</v>
      </c>
      <c r="P1351" s="14" t="s">
        <v>5480</v>
      </c>
      <c r="Q1351" s="14">
        <v>1</v>
      </c>
      <c r="R1351" s="14" t="s">
        <v>85</v>
      </c>
      <c r="S1351" s="14" t="s">
        <v>439</v>
      </c>
      <c r="T1351" s="35">
        <v>499.90810011438577</v>
      </c>
      <c r="U1351" s="14" t="s">
        <v>4</v>
      </c>
      <c r="V1351" s="14">
        <v>76</v>
      </c>
      <c r="W1351" s="16">
        <f>+IF(datos_arg[[#This Row],[Moneda]]="ARS",datos_arg[[#This Row],[Monto]],datos_arg[[#This Row],[Monto]]*datos_arg[[#This Row],[TC]])</f>
        <v>499.90810011438577</v>
      </c>
      <c r="X1351" s="16">
        <f>IFERROR(IF(datos_arg[[#This Row],[Moneda]]="USD",datos_arg[[#This Row],[Monto]],datos_arg[[#This Row],[Monto]]/datos_arg[[#This Row],[TC]]),0)</f>
        <v>6.5777381593998125</v>
      </c>
      <c r="Y1351" s="14"/>
    </row>
    <row r="1352" spans="1:25" ht="15" customHeight="1" x14ac:dyDescent="0.25">
      <c r="A1352" s="14">
        <f t="shared" si="21"/>
        <v>1349</v>
      </c>
      <c r="B1352" s="1">
        <v>43879</v>
      </c>
      <c r="C1352" s="18">
        <f>+YEAR(datos_arg[[#This Row],[Fecha]])</f>
        <v>2020</v>
      </c>
      <c r="D1352" s="18">
        <f>+MONTH(datos_arg[[#This Row],[Fecha]])</f>
        <v>2</v>
      </c>
      <c r="E1352" s="14" t="s">
        <v>5358</v>
      </c>
      <c r="F1352" s="14" t="s">
        <v>85</v>
      </c>
      <c r="G1352" s="14"/>
      <c r="H1352" s="14" t="s">
        <v>6646</v>
      </c>
      <c r="I1352" s="14" t="s">
        <v>7132</v>
      </c>
      <c r="J1352" s="14" t="s">
        <v>425</v>
      </c>
      <c r="K1352" s="14"/>
      <c r="L1352" s="14" t="s">
        <v>425</v>
      </c>
      <c r="M1352" s="14" t="s">
        <v>1620</v>
      </c>
      <c r="N1352" s="14" t="s">
        <v>1081</v>
      </c>
      <c r="O1352" s="14" t="s">
        <v>1603</v>
      </c>
      <c r="P1352" s="14" t="s">
        <v>5480</v>
      </c>
      <c r="Q1352" s="14">
        <v>1</v>
      </c>
      <c r="R1352" s="14" t="s">
        <v>85</v>
      </c>
      <c r="S1352" s="14" t="s">
        <v>439</v>
      </c>
      <c r="T1352" s="35">
        <v>526.21859116442272</v>
      </c>
      <c r="U1352" s="14" t="s">
        <v>4</v>
      </c>
      <c r="V1352" s="14">
        <v>76</v>
      </c>
      <c r="W1352" s="16">
        <f>+IF(datos_arg[[#This Row],[Moneda]]="ARS",datos_arg[[#This Row],[Monto]],datos_arg[[#This Row],[Monto]]*datos_arg[[#This Row],[TC]])</f>
        <v>526.21859116442272</v>
      </c>
      <c r="X1352" s="16">
        <f>IFERROR(IF(datos_arg[[#This Row],[Moneda]]="USD",datos_arg[[#This Row],[Monto]],datos_arg[[#This Row],[Monto]]/datos_arg[[#This Row],[TC]]),0)</f>
        <v>6.9239288311108256</v>
      </c>
      <c r="Y1352" s="14"/>
    </row>
    <row r="1353" spans="1:25" ht="15" customHeight="1" x14ac:dyDescent="0.25">
      <c r="A1353" s="14">
        <f t="shared" si="21"/>
        <v>1350</v>
      </c>
      <c r="B1353" s="1">
        <v>43879</v>
      </c>
      <c r="C1353" s="18">
        <f>+YEAR(datos_arg[[#This Row],[Fecha]])</f>
        <v>2020</v>
      </c>
      <c r="D1353" s="18">
        <f>+MONTH(datos_arg[[#This Row],[Fecha]])</f>
        <v>2</v>
      </c>
      <c r="E1353" s="14" t="s">
        <v>5358</v>
      </c>
      <c r="F1353" s="14" t="s">
        <v>85</v>
      </c>
      <c r="G1353" s="14"/>
      <c r="H1353" s="14" t="s">
        <v>6646</v>
      </c>
      <c r="I1353" s="14" t="s">
        <v>7132</v>
      </c>
      <c r="J1353" s="14" t="s">
        <v>425</v>
      </c>
      <c r="K1353" s="14"/>
      <c r="L1353" s="14" t="s">
        <v>425</v>
      </c>
      <c r="M1353" s="14" t="s">
        <v>1620</v>
      </c>
      <c r="N1353" s="14" t="s">
        <v>1081</v>
      </c>
      <c r="O1353" s="14" t="s">
        <v>1604</v>
      </c>
      <c r="P1353" s="14" t="s">
        <v>5480</v>
      </c>
      <c r="Q1353" s="14">
        <v>1</v>
      </c>
      <c r="R1353" s="14" t="s">
        <v>85</v>
      </c>
      <c r="S1353" s="14" t="s">
        <v>439</v>
      </c>
      <c r="T1353" s="35">
        <v>877.02513849824902</v>
      </c>
      <c r="U1353" s="14" t="s">
        <v>4</v>
      </c>
      <c r="V1353" s="14">
        <v>76</v>
      </c>
      <c r="W1353" s="16">
        <f>+IF(datos_arg[[#This Row],[Moneda]]="ARS",datos_arg[[#This Row],[Monto]],datos_arg[[#This Row],[Monto]]*datos_arg[[#This Row],[TC]])</f>
        <v>877.02513849824902</v>
      </c>
      <c r="X1353" s="16">
        <f>IFERROR(IF(datos_arg[[#This Row],[Moneda]]="USD",datos_arg[[#This Row],[Monto]],datos_arg[[#This Row],[Monto]]/datos_arg[[#This Row],[TC]]),0)</f>
        <v>11.539804453924329</v>
      </c>
      <c r="Y1353" s="14"/>
    </row>
    <row r="1354" spans="1:25" ht="15" customHeight="1" x14ac:dyDescent="0.25">
      <c r="A1354" s="14">
        <f t="shared" si="21"/>
        <v>1351</v>
      </c>
      <c r="B1354" s="1">
        <v>43879</v>
      </c>
      <c r="C1354" s="18">
        <f>+YEAR(datos_arg[[#This Row],[Fecha]])</f>
        <v>2020</v>
      </c>
      <c r="D1354" s="18">
        <f>+MONTH(datos_arg[[#This Row],[Fecha]])</f>
        <v>2</v>
      </c>
      <c r="E1354" s="14" t="s">
        <v>5358</v>
      </c>
      <c r="F1354" s="14" t="s">
        <v>85</v>
      </c>
      <c r="G1354" s="14"/>
      <c r="H1354" s="14" t="s">
        <v>6646</v>
      </c>
      <c r="I1354" s="14" t="s">
        <v>7132</v>
      </c>
      <c r="J1354" s="14" t="s">
        <v>425</v>
      </c>
      <c r="K1354" s="14"/>
      <c r="L1354" s="14" t="s">
        <v>425</v>
      </c>
      <c r="M1354" s="14" t="s">
        <v>1089</v>
      </c>
      <c r="N1354" s="14" t="s">
        <v>1081</v>
      </c>
      <c r="O1354" s="14" t="s">
        <v>1028</v>
      </c>
      <c r="P1354" s="14" t="s">
        <v>5480</v>
      </c>
      <c r="Q1354" s="14">
        <v>1</v>
      </c>
      <c r="R1354" s="14" t="s">
        <v>85</v>
      </c>
      <c r="S1354" s="14" t="s">
        <v>439</v>
      </c>
      <c r="T1354" s="35">
        <v>964.72677533170554</v>
      </c>
      <c r="U1354" s="14" t="s">
        <v>4</v>
      </c>
      <c r="V1354" s="14">
        <v>76</v>
      </c>
      <c r="W1354" s="16">
        <f>+IF(datos_arg[[#This Row],[Moneda]]="ARS",datos_arg[[#This Row],[Monto]],datos_arg[[#This Row],[Monto]]*datos_arg[[#This Row],[TC]])</f>
        <v>964.72677533170554</v>
      </c>
      <c r="X1354" s="16">
        <f>IFERROR(IF(datos_arg[[#This Row],[Moneda]]="USD",datos_arg[[#This Row],[Monto]],datos_arg[[#This Row],[Monto]]/datos_arg[[#This Row],[TC]]),0)</f>
        <v>12.693773359627704</v>
      </c>
      <c r="Y1354" s="14"/>
    </row>
    <row r="1355" spans="1:25" ht="15" customHeight="1" x14ac:dyDescent="0.25">
      <c r="A1355" s="14">
        <f t="shared" si="21"/>
        <v>1352</v>
      </c>
      <c r="B1355" s="1">
        <v>43879</v>
      </c>
      <c r="C1355" s="18">
        <f>+YEAR(datos_arg[[#This Row],[Fecha]])</f>
        <v>2020</v>
      </c>
      <c r="D1355" s="18">
        <f>+MONTH(datos_arg[[#This Row],[Fecha]])</f>
        <v>2</v>
      </c>
      <c r="E1355" s="14" t="s">
        <v>5358</v>
      </c>
      <c r="F1355" s="14" t="s">
        <v>85</v>
      </c>
      <c r="G1355" s="14"/>
      <c r="H1355" s="14" t="s">
        <v>6646</v>
      </c>
      <c r="I1355" s="14" t="s">
        <v>7132</v>
      </c>
      <c r="J1355" s="14" t="s">
        <v>425</v>
      </c>
      <c r="K1355" s="14"/>
      <c r="L1355" s="14" t="s">
        <v>425</v>
      </c>
      <c r="M1355" s="14" t="s">
        <v>1632</v>
      </c>
      <c r="N1355" s="14" t="s">
        <v>1081</v>
      </c>
      <c r="O1355" s="14" t="s">
        <v>1599</v>
      </c>
      <c r="P1355" s="14" t="s">
        <v>5480</v>
      </c>
      <c r="Q1355" s="14">
        <v>1</v>
      </c>
      <c r="R1355" s="14" t="s">
        <v>85</v>
      </c>
      <c r="S1355" s="14" t="s">
        <v>439</v>
      </c>
      <c r="T1355" s="35">
        <v>416.59154512260204</v>
      </c>
      <c r="U1355" s="14" t="s">
        <v>4</v>
      </c>
      <c r="V1355" s="14">
        <v>76</v>
      </c>
      <c r="W1355" s="16">
        <f>+IF(datos_arg[[#This Row],[Moneda]]="ARS",datos_arg[[#This Row],[Monto]],datos_arg[[#This Row],[Monto]]*datos_arg[[#This Row],[TC]])</f>
        <v>416.59154512260204</v>
      </c>
      <c r="X1355" s="16">
        <f>IFERROR(IF(datos_arg[[#This Row],[Moneda]]="USD",datos_arg[[#This Row],[Monto]],datos_arg[[#This Row],[Monto]]/datos_arg[[#This Row],[TC]]),0)</f>
        <v>5.4814676989816062</v>
      </c>
      <c r="Y1355" s="14"/>
    </row>
    <row r="1356" spans="1:25" ht="15" customHeight="1" x14ac:dyDescent="0.25">
      <c r="A1356" s="14">
        <f t="shared" si="21"/>
        <v>1353</v>
      </c>
      <c r="B1356" s="1">
        <v>43879</v>
      </c>
      <c r="C1356" s="18">
        <f>+YEAR(datos_arg[[#This Row],[Fecha]])</f>
        <v>2020</v>
      </c>
      <c r="D1356" s="18">
        <f>+MONTH(datos_arg[[#This Row],[Fecha]])</f>
        <v>2</v>
      </c>
      <c r="E1356" s="14" t="s">
        <v>5358</v>
      </c>
      <c r="F1356" s="14" t="s">
        <v>85</v>
      </c>
      <c r="G1356" s="14"/>
      <c r="H1356" s="14" t="s">
        <v>6646</v>
      </c>
      <c r="I1356" s="14" t="s">
        <v>7132</v>
      </c>
      <c r="J1356" s="14" t="s">
        <v>425</v>
      </c>
      <c r="K1356" s="14"/>
      <c r="L1356" s="14" t="s">
        <v>425</v>
      </c>
      <c r="M1356" s="14" t="s">
        <v>1089</v>
      </c>
      <c r="N1356" s="14" t="s">
        <v>1081</v>
      </c>
      <c r="O1356" s="14" t="s">
        <v>1598</v>
      </c>
      <c r="P1356" s="14" t="s">
        <v>5480</v>
      </c>
      <c r="Q1356" s="14">
        <v>1</v>
      </c>
      <c r="R1356" s="14" t="s">
        <v>85</v>
      </c>
      <c r="S1356" s="14" t="s">
        <v>439</v>
      </c>
      <c r="T1356" s="35">
        <v>429.74679064762051</v>
      </c>
      <c r="U1356" s="14" t="s">
        <v>4</v>
      </c>
      <c r="V1356" s="14">
        <v>76</v>
      </c>
      <c r="W1356" s="16">
        <f>+IF(datos_arg[[#This Row],[Moneda]]="ARS",datos_arg[[#This Row],[Monto]],datos_arg[[#This Row],[Monto]]*datos_arg[[#This Row],[TC]])</f>
        <v>429.74679064762051</v>
      </c>
      <c r="X1356" s="16">
        <f>IFERROR(IF(datos_arg[[#This Row],[Moneda]]="USD",datos_arg[[#This Row],[Monto]],datos_arg[[#This Row],[Monto]]/datos_arg[[#This Row],[TC]]),0)</f>
        <v>5.6545630348371123</v>
      </c>
      <c r="Y1356" s="14"/>
    </row>
    <row r="1357" spans="1:25" ht="15" customHeight="1" x14ac:dyDescent="0.25">
      <c r="A1357" s="14">
        <f t="shared" si="21"/>
        <v>1354</v>
      </c>
      <c r="B1357" s="1">
        <v>43879</v>
      </c>
      <c r="C1357" s="18">
        <f>+YEAR(datos_arg[[#This Row],[Fecha]])</f>
        <v>2020</v>
      </c>
      <c r="D1357" s="18">
        <f>+MONTH(datos_arg[[#This Row],[Fecha]])</f>
        <v>2</v>
      </c>
      <c r="E1357" s="14" t="s">
        <v>5358</v>
      </c>
      <c r="F1357" s="14" t="s">
        <v>85</v>
      </c>
      <c r="G1357" s="14"/>
      <c r="H1357" s="14" t="s">
        <v>6646</v>
      </c>
      <c r="I1357" s="14" t="s">
        <v>7132</v>
      </c>
      <c r="J1357" s="14" t="s">
        <v>425</v>
      </c>
      <c r="K1357" s="14"/>
      <c r="L1357" s="14" t="s">
        <v>425</v>
      </c>
      <c r="M1357" s="14" t="s">
        <v>941</v>
      </c>
      <c r="N1357" s="14" t="s">
        <v>1081</v>
      </c>
      <c r="O1357" s="14" t="s">
        <v>1621</v>
      </c>
      <c r="P1357" s="14" t="s">
        <v>5480</v>
      </c>
      <c r="Q1357" s="14">
        <v>1</v>
      </c>
      <c r="R1357" s="14" t="s">
        <v>85</v>
      </c>
      <c r="S1357" s="14" t="s">
        <v>439</v>
      </c>
      <c r="T1357" s="35">
        <v>1534.7786445854899</v>
      </c>
      <c r="U1357" s="14" t="s">
        <v>4</v>
      </c>
      <c r="V1357" s="14">
        <v>76</v>
      </c>
      <c r="W1357" s="16">
        <f>+IF(datos_arg[[#This Row],[Moneda]]="ARS",datos_arg[[#This Row],[Monto]],datos_arg[[#This Row],[Monto]]*datos_arg[[#This Row],[TC]])</f>
        <v>1534.7786445854899</v>
      </c>
      <c r="X1357" s="16">
        <f>IFERROR(IF(datos_arg[[#This Row],[Moneda]]="USD",datos_arg[[#This Row],[Monto]],datos_arg[[#This Row],[Monto]]/datos_arg[[#This Row],[TC]]),0)</f>
        <v>20.194455849809078</v>
      </c>
      <c r="Y1357" s="14"/>
    </row>
    <row r="1358" spans="1:25" ht="15" customHeight="1" x14ac:dyDescent="0.25">
      <c r="A1358" s="14">
        <f t="shared" si="21"/>
        <v>1355</v>
      </c>
      <c r="B1358" s="1">
        <v>43879</v>
      </c>
      <c r="C1358" s="18">
        <f>+YEAR(datos_arg[[#This Row],[Fecha]])</f>
        <v>2020</v>
      </c>
      <c r="D1358" s="18">
        <f>+MONTH(datos_arg[[#This Row],[Fecha]])</f>
        <v>2</v>
      </c>
      <c r="E1358" s="14" t="s">
        <v>5358</v>
      </c>
      <c r="F1358" s="14" t="s">
        <v>85</v>
      </c>
      <c r="G1358" s="14"/>
      <c r="H1358" s="14" t="s">
        <v>6646</v>
      </c>
      <c r="I1358" s="14" t="s">
        <v>7132</v>
      </c>
      <c r="J1358" s="14" t="s">
        <v>425</v>
      </c>
      <c r="K1358" s="14"/>
      <c r="L1358" s="14" t="s">
        <v>425</v>
      </c>
      <c r="M1358" s="14" t="s">
        <v>688</v>
      </c>
      <c r="N1358" s="14" t="s">
        <v>1081</v>
      </c>
      <c r="O1358" s="14" t="s">
        <v>1622</v>
      </c>
      <c r="P1358" s="14" t="s">
        <v>5480</v>
      </c>
      <c r="Q1358" s="14">
        <v>1</v>
      </c>
      <c r="R1358" s="14" t="s">
        <v>85</v>
      </c>
      <c r="S1358" s="14" t="s">
        <v>439</v>
      </c>
      <c r="T1358" s="35">
        <v>605.14129415085029</v>
      </c>
      <c r="U1358" s="14" t="s">
        <v>4</v>
      </c>
      <c r="V1358" s="14">
        <v>76</v>
      </c>
      <c r="W1358" s="16">
        <f>+IF(datos_arg[[#This Row],[Moneda]]="ARS",datos_arg[[#This Row],[Monto]],datos_arg[[#This Row],[Monto]]*datos_arg[[#This Row],[TC]])</f>
        <v>605.14129415085029</v>
      </c>
      <c r="X1358" s="16">
        <f>IFERROR(IF(datos_arg[[#This Row],[Moneda]]="USD",datos_arg[[#This Row],[Monto]],datos_arg[[#This Row],[Monto]]/datos_arg[[#This Row],[TC]]),0)</f>
        <v>7.9623854493532935</v>
      </c>
      <c r="Y1358" s="14"/>
    </row>
    <row r="1359" spans="1:25" ht="15" customHeight="1" x14ac:dyDescent="0.25">
      <c r="A1359" s="14">
        <f t="shared" si="21"/>
        <v>1356</v>
      </c>
      <c r="B1359" s="1">
        <v>43879</v>
      </c>
      <c r="C1359" s="18">
        <f>+YEAR(datos_arg[[#This Row],[Fecha]])</f>
        <v>2020</v>
      </c>
      <c r="D1359" s="18">
        <f>+MONTH(datos_arg[[#This Row],[Fecha]])</f>
        <v>2</v>
      </c>
      <c r="E1359" s="14" t="s">
        <v>1015</v>
      </c>
      <c r="F1359" s="14" t="s">
        <v>403</v>
      </c>
      <c r="G1359" s="14" t="s">
        <v>5383</v>
      </c>
      <c r="H1359" s="14" t="s">
        <v>6646</v>
      </c>
      <c r="I1359" s="14" t="s">
        <v>7132</v>
      </c>
      <c r="J1359" s="14" t="s">
        <v>425</v>
      </c>
      <c r="K1359" s="14"/>
      <c r="L1359" s="14" t="s">
        <v>425</v>
      </c>
      <c r="M1359" s="14" t="s">
        <v>943</v>
      </c>
      <c r="N1359" s="14" t="s">
        <v>1081</v>
      </c>
      <c r="O1359" s="14" t="s">
        <v>1055</v>
      </c>
      <c r="P1359" s="14" t="s">
        <v>5480</v>
      </c>
      <c r="Q1359" s="14">
        <v>1</v>
      </c>
      <c r="R1359" s="14" t="s">
        <v>5383</v>
      </c>
      <c r="S1359" s="14" t="s">
        <v>439</v>
      </c>
      <c r="T1359" s="35">
        <v>175.41204383059647</v>
      </c>
      <c r="U1359" s="14" t="s">
        <v>4</v>
      </c>
      <c r="V1359" s="14">
        <v>76</v>
      </c>
      <c r="W1359" s="16">
        <f>+IF(datos_arg[[#This Row],[Moneda]]="ARS",datos_arg[[#This Row],[Monto]],datos_arg[[#This Row],[Monto]]*datos_arg[[#This Row],[TC]])</f>
        <v>175.41204383059647</v>
      </c>
      <c r="X1359" s="16">
        <f>IFERROR(IF(datos_arg[[#This Row],[Moneda]]="USD",datos_arg[[#This Row],[Monto]],datos_arg[[#This Row],[Monto]]/datos_arg[[#This Row],[TC]]),0)</f>
        <v>2.3080532082973222</v>
      </c>
      <c r="Y1359" s="14"/>
    </row>
    <row r="1360" spans="1:25" ht="15" customHeight="1" x14ac:dyDescent="0.25">
      <c r="A1360" s="14">
        <f t="shared" si="21"/>
        <v>1357</v>
      </c>
      <c r="B1360" s="1">
        <v>43879</v>
      </c>
      <c r="C1360" s="18">
        <f>+YEAR(datos_arg[[#This Row],[Fecha]])</f>
        <v>2020</v>
      </c>
      <c r="D1360" s="18">
        <f>+MONTH(datos_arg[[#This Row],[Fecha]])</f>
        <v>2</v>
      </c>
      <c r="E1360" s="14" t="s">
        <v>5358</v>
      </c>
      <c r="F1360" s="14" t="s">
        <v>85</v>
      </c>
      <c r="G1360" s="14"/>
      <c r="H1360" s="14" t="s">
        <v>6646</v>
      </c>
      <c r="I1360" s="14" t="s">
        <v>7132</v>
      </c>
      <c r="J1360" s="14" t="s">
        <v>425</v>
      </c>
      <c r="K1360" s="14"/>
      <c r="L1360" s="14" t="s">
        <v>425</v>
      </c>
      <c r="M1360" s="14" t="s">
        <v>1109</v>
      </c>
      <c r="N1360" s="14" t="s">
        <v>1081</v>
      </c>
      <c r="O1360" s="14" t="s">
        <v>1623</v>
      </c>
      <c r="P1360" s="14" t="s">
        <v>5480</v>
      </c>
      <c r="Q1360" s="14">
        <v>2</v>
      </c>
      <c r="R1360" s="14" t="s">
        <v>85</v>
      </c>
      <c r="S1360" s="14" t="s">
        <v>439</v>
      </c>
      <c r="T1360" s="35">
        <v>1841.7343735025879</v>
      </c>
      <c r="U1360" s="14" t="s">
        <v>4</v>
      </c>
      <c r="V1360" s="14">
        <v>76</v>
      </c>
      <c r="W1360" s="16">
        <f>+IF(datos_arg[[#This Row],[Moneda]]="ARS",datos_arg[[#This Row],[Monto]],datos_arg[[#This Row],[Monto]]*datos_arg[[#This Row],[TC]])</f>
        <v>1841.7343735025879</v>
      </c>
      <c r="X1360" s="16">
        <f>IFERROR(IF(datos_arg[[#This Row],[Moneda]]="USD",datos_arg[[#This Row],[Monto]],datos_arg[[#This Row],[Monto]]/datos_arg[[#This Row],[TC]]),0)</f>
        <v>24.233347019770893</v>
      </c>
      <c r="Y1360" s="14"/>
    </row>
    <row r="1361" spans="1:25" ht="15" customHeight="1" x14ac:dyDescent="0.25">
      <c r="A1361" s="14">
        <f t="shared" si="21"/>
        <v>1358</v>
      </c>
      <c r="B1361" s="1">
        <v>43879</v>
      </c>
      <c r="C1361" s="18">
        <f>+YEAR(datos_arg[[#This Row],[Fecha]])</f>
        <v>2020</v>
      </c>
      <c r="D1361" s="18">
        <f>+MONTH(datos_arg[[#This Row],[Fecha]])</f>
        <v>2</v>
      </c>
      <c r="E1361" s="14" t="s">
        <v>5358</v>
      </c>
      <c r="F1361" s="14" t="s">
        <v>85</v>
      </c>
      <c r="G1361" s="14"/>
      <c r="H1361" s="14" t="s">
        <v>6646</v>
      </c>
      <c r="I1361" s="14" t="s">
        <v>7132</v>
      </c>
      <c r="J1361" s="14" t="s">
        <v>425</v>
      </c>
      <c r="K1361" s="14"/>
      <c r="L1361" s="14" t="s">
        <v>425</v>
      </c>
      <c r="M1361" s="14" t="s">
        <v>1633</v>
      </c>
      <c r="N1361" s="14" t="s">
        <v>1081</v>
      </c>
      <c r="O1361" s="14" t="s">
        <v>1624</v>
      </c>
      <c r="P1361" s="14" t="s">
        <v>5480</v>
      </c>
      <c r="Q1361" s="14">
        <v>1</v>
      </c>
      <c r="R1361" s="14" t="s">
        <v>85</v>
      </c>
      <c r="S1361" s="14" t="s">
        <v>439</v>
      </c>
      <c r="T1361" s="35">
        <v>482.36777274769446</v>
      </c>
      <c r="U1361" s="14" t="s">
        <v>4</v>
      </c>
      <c r="V1361" s="14">
        <v>76</v>
      </c>
      <c r="W1361" s="16">
        <f>+IF(datos_arg[[#This Row],[Moneda]]="ARS",datos_arg[[#This Row],[Monto]],datos_arg[[#This Row],[Monto]]*datos_arg[[#This Row],[TC]])</f>
        <v>482.36777274769446</v>
      </c>
      <c r="X1361" s="16">
        <f>IFERROR(IF(datos_arg[[#This Row],[Moneda]]="USD",datos_arg[[#This Row],[Monto]],datos_arg[[#This Row],[Monto]]/datos_arg[[#This Row],[TC]]),0)</f>
        <v>6.3469443782591375</v>
      </c>
      <c r="Y1361" s="14"/>
    </row>
    <row r="1362" spans="1:25" ht="15" customHeight="1" x14ac:dyDescent="0.25">
      <c r="A1362" s="14">
        <f t="shared" si="21"/>
        <v>1359</v>
      </c>
      <c r="B1362" s="1">
        <v>43879</v>
      </c>
      <c r="C1362" s="18">
        <f>+YEAR(datos_arg[[#This Row],[Fecha]])</f>
        <v>2020</v>
      </c>
      <c r="D1362" s="18">
        <f>+MONTH(datos_arg[[#This Row],[Fecha]])</f>
        <v>2</v>
      </c>
      <c r="E1362" s="14" t="s">
        <v>5358</v>
      </c>
      <c r="F1362" s="14" t="s">
        <v>85</v>
      </c>
      <c r="G1362" s="14"/>
      <c r="H1362" s="14" t="s">
        <v>6646</v>
      </c>
      <c r="I1362" s="14" t="s">
        <v>7132</v>
      </c>
      <c r="J1362" s="14" t="s">
        <v>425</v>
      </c>
      <c r="K1362" s="14"/>
      <c r="L1362" s="14" t="s">
        <v>425</v>
      </c>
      <c r="M1362" s="14" t="s">
        <v>1625</v>
      </c>
      <c r="N1362" s="14" t="s">
        <v>1081</v>
      </c>
      <c r="O1362" s="14" t="s">
        <v>1597</v>
      </c>
      <c r="P1362" s="14" t="s">
        <v>5480</v>
      </c>
      <c r="Q1362" s="14">
        <v>1</v>
      </c>
      <c r="R1362" s="14" t="s">
        <v>85</v>
      </c>
      <c r="S1362" s="14" t="s">
        <v>439</v>
      </c>
      <c r="T1362" s="35">
        <v>920.87595691497722</v>
      </c>
      <c r="U1362" s="14" t="s">
        <v>4</v>
      </c>
      <c r="V1362" s="14">
        <v>76</v>
      </c>
      <c r="W1362" s="16">
        <f>+IF(datos_arg[[#This Row],[Moneda]]="ARS",datos_arg[[#This Row],[Monto]],datos_arg[[#This Row],[Monto]]*datos_arg[[#This Row],[TC]])</f>
        <v>920.87595691497722</v>
      </c>
      <c r="X1362" s="16">
        <f>IFERROR(IF(datos_arg[[#This Row],[Moneda]]="USD",datos_arg[[#This Row],[Monto]],datos_arg[[#This Row],[Monto]]/datos_arg[[#This Row],[TC]]),0)</f>
        <v>12.116788906776016</v>
      </c>
      <c r="Y1362" s="14"/>
    </row>
    <row r="1363" spans="1:25" ht="15" customHeight="1" x14ac:dyDescent="0.25">
      <c r="A1363" s="14">
        <f t="shared" si="21"/>
        <v>1360</v>
      </c>
      <c r="B1363" s="1">
        <v>43879</v>
      </c>
      <c r="C1363" s="18">
        <f>+YEAR(datos_arg[[#This Row],[Fecha]])</f>
        <v>2020</v>
      </c>
      <c r="D1363" s="18">
        <f>+MONTH(datos_arg[[#This Row],[Fecha]])</f>
        <v>2</v>
      </c>
      <c r="E1363" s="14" t="s">
        <v>5358</v>
      </c>
      <c r="F1363" s="14" t="s">
        <v>85</v>
      </c>
      <c r="G1363" s="14"/>
      <c r="H1363" s="14" t="s">
        <v>6646</v>
      </c>
      <c r="I1363" s="14" t="s">
        <v>7132</v>
      </c>
      <c r="J1363" s="14" t="s">
        <v>425</v>
      </c>
      <c r="K1363" s="14"/>
      <c r="L1363" s="14" t="s">
        <v>425</v>
      </c>
      <c r="M1363" s="14" t="s">
        <v>1627</v>
      </c>
      <c r="N1363" s="14" t="s">
        <v>1081</v>
      </c>
      <c r="O1363" s="14" t="s">
        <v>1626</v>
      </c>
      <c r="P1363" s="14" t="s">
        <v>5480</v>
      </c>
      <c r="Q1363" s="14">
        <v>1</v>
      </c>
      <c r="R1363" s="14" t="s">
        <v>85</v>
      </c>
      <c r="S1363" s="14" t="s">
        <v>439</v>
      </c>
      <c r="T1363" s="35">
        <v>280.64523786706098</v>
      </c>
      <c r="U1363" s="14" t="s">
        <v>4</v>
      </c>
      <c r="V1363" s="14">
        <v>76</v>
      </c>
      <c r="W1363" s="16">
        <f>+IF(datos_arg[[#This Row],[Moneda]]="ARS",datos_arg[[#This Row],[Monto]],datos_arg[[#This Row],[Monto]]*datos_arg[[#This Row],[TC]])</f>
        <v>280.64523786706098</v>
      </c>
      <c r="X1363" s="16">
        <f>IFERROR(IF(datos_arg[[#This Row],[Moneda]]="USD",datos_arg[[#This Row],[Monto]],datos_arg[[#This Row],[Monto]]/datos_arg[[#This Row],[TC]]),0)</f>
        <v>3.6927004982508023</v>
      </c>
      <c r="Y1363" s="14"/>
    </row>
    <row r="1364" spans="1:25" ht="15" customHeight="1" x14ac:dyDescent="0.25">
      <c r="A1364" s="14">
        <f t="shared" si="21"/>
        <v>1361</v>
      </c>
      <c r="B1364" s="1">
        <v>43879</v>
      </c>
      <c r="C1364" s="18">
        <f>+YEAR(datos_arg[[#This Row],[Fecha]])</f>
        <v>2020</v>
      </c>
      <c r="D1364" s="18">
        <f>+MONTH(datos_arg[[#This Row],[Fecha]])</f>
        <v>2</v>
      </c>
      <c r="E1364" s="14" t="s">
        <v>5358</v>
      </c>
      <c r="F1364" s="14" t="s">
        <v>85</v>
      </c>
      <c r="G1364" s="14"/>
      <c r="H1364" s="14" t="s">
        <v>6646</v>
      </c>
      <c r="I1364" s="14" t="s">
        <v>7132</v>
      </c>
      <c r="J1364" s="14" t="s">
        <v>425</v>
      </c>
      <c r="K1364" s="14"/>
      <c r="L1364" s="14" t="s">
        <v>425</v>
      </c>
      <c r="M1364" s="14" t="s">
        <v>1627</v>
      </c>
      <c r="N1364" s="14" t="s">
        <v>1081</v>
      </c>
      <c r="O1364" s="14" t="s">
        <v>1628</v>
      </c>
      <c r="P1364" s="14" t="s">
        <v>5480</v>
      </c>
      <c r="Q1364" s="14">
        <v>1</v>
      </c>
      <c r="R1364" s="14" t="s">
        <v>85</v>
      </c>
      <c r="S1364" s="14" t="s">
        <v>439</v>
      </c>
      <c r="T1364" s="35">
        <v>552.5203120507764</v>
      </c>
      <c r="U1364" s="14" t="s">
        <v>4</v>
      </c>
      <c r="V1364" s="14">
        <v>76</v>
      </c>
      <c r="W1364" s="16">
        <f>+IF(datos_arg[[#This Row],[Moneda]]="ARS",datos_arg[[#This Row],[Monto]],datos_arg[[#This Row],[Monto]]*datos_arg[[#This Row],[TC]])</f>
        <v>552.5203120507764</v>
      </c>
      <c r="X1364" s="16">
        <f>IFERROR(IF(datos_arg[[#This Row],[Moneda]]="USD",datos_arg[[#This Row],[Monto]],datos_arg[[#This Row],[Monto]]/datos_arg[[#This Row],[TC]]),0)</f>
        <v>7.2700041059312683</v>
      </c>
      <c r="Y1364" s="14"/>
    </row>
    <row r="1365" spans="1:25" ht="15" customHeight="1" x14ac:dyDescent="0.25">
      <c r="A1365" s="14">
        <f t="shared" si="21"/>
        <v>1362</v>
      </c>
      <c r="B1365" s="1">
        <v>43879</v>
      </c>
      <c r="C1365" s="18">
        <f>+YEAR(datos_arg[[#This Row],[Fecha]])</f>
        <v>2020</v>
      </c>
      <c r="D1365" s="18">
        <f>+MONTH(datos_arg[[#This Row],[Fecha]])</f>
        <v>2</v>
      </c>
      <c r="E1365" s="14" t="s">
        <v>5358</v>
      </c>
      <c r="F1365" s="14" t="s">
        <v>85</v>
      </c>
      <c r="G1365" s="14"/>
      <c r="H1365" s="14" t="s">
        <v>6646</v>
      </c>
      <c r="I1365" s="14" t="s">
        <v>7132</v>
      </c>
      <c r="J1365" s="14" t="s">
        <v>425</v>
      </c>
      <c r="K1365" s="14"/>
      <c r="L1365" s="14" t="s">
        <v>425</v>
      </c>
      <c r="M1365" s="14" t="s">
        <v>1270</v>
      </c>
      <c r="N1365" s="14" t="s">
        <v>1081</v>
      </c>
      <c r="O1365" s="14" t="s">
        <v>1602</v>
      </c>
      <c r="P1365" s="14" t="s">
        <v>5480</v>
      </c>
      <c r="Q1365" s="14">
        <v>10</v>
      </c>
      <c r="R1365" s="14" t="s">
        <v>85</v>
      </c>
      <c r="S1365" s="14" t="s">
        <v>439</v>
      </c>
      <c r="T1365" s="35">
        <v>1754.0327366691313</v>
      </c>
      <c r="U1365" s="14" t="s">
        <v>4</v>
      </c>
      <c r="V1365" s="14">
        <v>76</v>
      </c>
      <c r="W1365" s="16">
        <f>+IF(datos_arg[[#This Row],[Moneda]]="ARS",datos_arg[[#This Row],[Monto]],datos_arg[[#This Row],[Monto]]*datos_arg[[#This Row],[TC]])</f>
        <v>1754.0327366691313</v>
      </c>
      <c r="X1365" s="16">
        <f>IFERROR(IF(datos_arg[[#This Row],[Moneda]]="USD",datos_arg[[#This Row],[Monto]],datos_arg[[#This Row],[Monto]]/datos_arg[[#This Row],[TC]]),0)</f>
        <v>23.079378114067516</v>
      </c>
      <c r="Y1365" s="14"/>
    </row>
    <row r="1366" spans="1:25" ht="15" customHeight="1" x14ac:dyDescent="0.25">
      <c r="A1366" s="14">
        <f t="shared" si="21"/>
        <v>1363</v>
      </c>
      <c r="B1366" s="1">
        <v>43879</v>
      </c>
      <c r="C1366" s="18">
        <f>+YEAR(datos_arg[[#This Row],[Fecha]])</f>
        <v>2020</v>
      </c>
      <c r="D1366" s="18">
        <f>+MONTH(datos_arg[[#This Row],[Fecha]])</f>
        <v>2</v>
      </c>
      <c r="E1366" s="14" t="s">
        <v>5358</v>
      </c>
      <c r="F1366" s="14" t="s">
        <v>85</v>
      </c>
      <c r="G1366" s="14"/>
      <c r="H1366" s="14" t="s">
        <v>6646</v>
      </c>
      <c r="I1366" s="14" t="s">
        <v>7132</v>
      </c>
      <c r="J1366" s="14" t="s">
        <v>425</v>
      </c>
      <c r="K1366" s="14"/>
      <c r="L1366" s="14" t="s">
        <v>425</v>
      </c>
      <c r="M1366" s="14" t="s">
        <v>1629</v>
      </c>
      <c r="N1366" s="14" t="s">
        <v>1081</v>
      </c>
      <c r="O1366" s="14" t="s">
        <v>1600</v>
      </c>
      <c r="P1366" s="14" t="s">
        <v>5480</v>
      </c>
      <c r="Q1366" s="14">
        <v>1</v>
      </c>
      <c r="R1366" s="14" t="s">
        <v>85</v>
      </c>
      <c r="S1366" s="14" t="s">
        <v>439</v>
      </c>
      <c r="T1366" s="35">
        <v>3201.1185145848481</v>
      </c>
      <c r="U1366" s="14" t="s">
        <v>4</v>
      </c>
      <c r="V1366" s="14">
        <v>76</v>
      </c>
      <c r="W1366" s="16">
        <f>+IF(datos_arg[[#This Row],[Moneda]]="ARS",datos_arg[[#This Row],[Monto]],datos_arg[[#This Row],[Monto]]*datos_arg[[#This Row],[TC]])</f>
        <v>3201.1185145848481</v>
      </c>
      <c r="X1366" s="16">
        <f>IFERROR(IF(datos_arg[[#This Row],[Moneda]]="USD",datos_arg[[#This Row],[Monto]],datos_arg[[#This Row],[Monto]]/datos_arg[[#This Row],[TC]]),0)</f>
        <v>42.119980455063789</v>
      </c>
      <c r="Y1366" s="14"/>
    </row>
    <row r="1367" spans="1:25" ht="15" customHeight="1" x14ac:dyDescent="0.25">
      <c r="A1367" s="14">
        <f t="shared" si="21"/>
        <v>1364</v>
      </c>
      <c r="B1367" s="1">
        <v>43879</v>
      </c>
      <c r="C1367" s="18">
        <f>+YEAR(datos_arg[[#This Row],[Fecha]])</f>
        <v>2020</v>
      </c>
      <c r="D1367" s="18">
        <f>+MONTH(datos_arg[[#This Row],[Fecha]])</f>
        <v>2</v>
      </c>
      <c r="E1367" s="14" t="s">
        <v>5358</v>
      </c>
      <c r="F1367" s="14" t="s">
        <v>85</v>
      </c>
      <c r="G1367" s="14"/>
      <c r="H1367" s="14" t="s">
        <v>6646</v>
      </c>
      <c r="I1367" s="14" t="s">
        <v>7132</v>
      </c>
      <c r="J1367" s="14" t="s">
        <v>425</v>
      </c>
      <c r="K1367" s="14"/>
      <c r="L1367" s="14" t="s">
        <v>425</v>
      </c>
      <c r="M1367" s="14" t="s">
        <v>1629</v>
      </c>
      <c r="N1367" s="14" t="s">
        <v>1081</v>
      </c>
      <c r="O1367" s="14" t="s">
        <v>1601</v>
      </c>
      <c r="P1367" s="14" t="s">
        <v>5480</v>
      </c>
      <c r="Q1367" s="14">
        <v>1</v>
      </c>
      <c r="R1367" s="14" t="s">
        <v>85</v>
      </c>
      <c r="S1367" s="14" t="s">
        <v>439</v>
      </c>
      <c r="T1367" s="35">
        <v>3771.179154002316</v>
      </c>
      <c r="U1367" s="14" t="s">
        <v>4</v>
      </c>
      <c r="V1367" s="14">
        <v>76</v>
      </c>
      <c r="W1367" s="16">
        <f>+IF(datos_arg[[#This Row],[Moneda]]="ARS",datos_arg[[#This Row],[Monto]],datos_arg[[#This Row],[Monto]]*datos_arg[[#This Row],[TC]])</f>
        <v>3771.179154002316</v>
      </c>
      <c r="X1367" s="16">
        <f>IFERROR(IF(datos_arg[[#This Row],[Moneda]]="USD",datos_arg[[#This Row],[Monto]],datos_arg[[#This Row],[Monto]]/datos_arg[[#This Row],[TC]]),0)</f>
        <v>49.620778342135736</v>
      </c>
      <c r="Y1367" s="14"/>
    </row>
    <row r="1368" spans="1:25" ht="15" customHeight="1" x14ac:dyDescent="0.25">
      <c r="A1368" s="14">
        <f t="shared" si="21"/>
        <v>1365</v>
      </c>
      <c r="B1368" s="1">
        <v>43879</v>
      </c>
      <c r="C1368" s="18">
        <f>+YEAR(datos_arg[[#This Row],[Fecha]])</f>
        <v>2020</v>
      </c>
      <c r="D1368" s="18">
        <f>+MONTH(datos_arg[[#This Row],[Fecha]])</f>
        <v>2</v>
      </c>
      <c r="E1368" s="14" t="s">
        <v>5358</v>
      </c>
      <c r="F1368" s="14" t="s">
        <v>85</v>
      </c>
      <c r="G1368" s="14"/>
      <c r="H1368" s="14" t="s">
        <v>6646</v>
      </c>
      <c r="I1368" s="14" t="s">
        <v>7132</v>
      </c>
      <c r="J1368" s="14" t="s">
        <v>425</v>
      </c>
      <c r="K1368" s="14"/>
      <c r="L1368" s="14" t="s">
        <v>425</v>
      </c>
      <c r="M1368" s="14" t="s">
        <v>1111</v>
      </c>
      <c r="N1368" s="14" t="s">
        <v>1081</v>
      </c>
      <c r="O1368" s="14" t="s">
        <v>8266</v>
      </c>
      <c r="P1368" s="14" t="s">
        <v>5480</v>
      </c>
      <c r="Q1368" s="14">
        <v>1</v>
      </c>
      <c r="R1368" s="14" t="s">
        <v>85</v>
      </c>
      <c r="S1368" s="14" t="s">
        <v>439</v>
      </c>
      <c r="T1368" s="35">
        <v>0</v>
      </c>
      <c r="U1368" s="14" t="s">
        <v>4</v>
      </c>
      <c r="V1368" s="14">
        <v>76</v>
      </c>
      <c r="W1368" s="16">
        <f>+IF(datos_arg[[#This Row],[Moneda]]="ARS",datos_arg[[#This Row],[Monto]],datos_arg[[#This Row],[Monto]]*datos_arg[[#This Row],[TC]])</f>
        <v>0</v>
      </c>
      <c r="X1368" s="16">
        <f>IFERROR(IF(datos_arg[[#This Row],[Moneda]]="USD",datos_arg[[#This Row],[Monto]],datos_arg[[#This Row],[Monto]]/datos_arg[[#This Row],[TC]]),0)</f>
        <v>0</v>
      </c>
      <c r="Y1368" s="14"/>
    </row>
    <row r="1369" spans="1:25" ht="15" customHeight="1" x14ac:dyDescent="0.25">
      <c r="A1369" s="14">
        <f t="shared" si="21"/>
        <v>1366</v>
      </c>
      <c r="B1369" s="1">
        <v>43879</v>
      </c>
      <c r="C1369" s="18">
        <f>+YEAR(datos_arg[[#This Row],[Fecha]])</f>
        <v>2020</v>
      </c>
      <c r="D1369" s="18">
        <f>+MONTH(datos_arg[[#This Row],[Fecha]])</f>
        <v>2</v>
      </c>
      <c r="E1369" s="14" t="s">
        <v>5358</v>
      </c>
      <c r="F1369" s="14" t="s">
        <v>85</v>
      </c>
      <c r="G1369" s="14"/>
      <c r="H1369" s="14" t="s">
        <v>6646</v>
      </c>
      <c r="I1369" s="14" t="s">
        <v>7132</v>
      </c>
      <c r="J1369" s="14" t="s">
        <v>425</v>
      </c>
      <c r="K1369" s="14"/>
      <c r="L1369" s="14" t="s">
        <v>425</v>
      </c>
      <c r="M1369" s="14" t="s">
        <v>1634</v>
      </c>
      <c r="N1369" s="14" t="s">
        <v>1081</v>
      </c>
      <c r="O1369" s="14" t="s">
        <v>8265</v>
      </c>
      <c r="P1369" s="14" t="s">
        <v>5480</v>
      </c>
      <c r="Q1369" s="14">
        <v>1</v>
      </c>
      <c r="R1369" s="14" t="s">
        <v>85</v>
      </c>
      <c r="S1369" s="14" t="s">
        <v>439</v>
      </c>
      <c r="T1369" s="35">
        <v>0</v>
      </c>
      <c r="U1369" s="14" t="s">
        <v>4</v>
      </c>
      <c r="V1369" s="14">
        <v>76</v>
      </c>
      <c r="W1369" s="16">
        <f>+IF(datos_arg[[#This Row],[Moneda]]="ARS",datos_arg[[#This Row],[Monto]],datos_arg[[#This Row],[Monto]]*datos_arg[[#This Row],[TC]])</f>
        <v>0</v>
      </c>
      <c r="X1369" s="16">
        <f>IFERROR(IF(datos_arg[[#This Row],[Moneda]]="USD",datos_arg[[#This Row],[Monto]],datos_arg[[#This Row],[Monto]]/datos_arg[[#This Row],[TC]]),0)</f>
        <v>0</v>
      </c>
      <c r="Y1369" s="14"/>
    </row>
    <row r="1370" spans="1:25" ht="15" customHeight="1" x14ac:dyDescent="0.25">
      <c r="A1370" s="14">
        <f t="shared" si="21"/>
        <v>1367</v>
      </c>
      <c r="B1370" s="1">
        <v>43879</v>
      </c>
      <c r="C1370" s="18">
        <f>+YEAR(datos_arg[[#This Row],[Fecha]])</f>
        <v>2020</v>
      </c>
      <c r="D1370" s="18">
        <f>+MONTH(datos_arg[[#This Row],[Fecha]])</f>
        <v>2</v>
      </c>
      <c r="E1370" s="14" t="s">
        <v>5358</v>
      </c>
      <c r="F1370" s="14" t="s">
        <v>85</v>
      </c>
      <c r="G1370" s="14"/>
      <c r="H1370" s="14" t="s">
        <v>6646</v>
      </c>
      <c r="I1370" s="14" t="s">
        <v>7132</v>
      </c>
      <c r="J1370" s="14" t="s">
        <v>425</v>
      </c>
      <c r="K1370" s="14"/>
      <c r="L1370" s="14" t="s">
        <v>425</v>
      </c>
      <c r="M1370" s="14" t="s">
        <v>1111</v>
      </c>
      <c r="N1370" s="14" t="s">
        <v>1081</v>
      </c>
      <c r="O1370" s="14" t="s">
        <v>1630</v>
      </c>
      <c r="P1370" s="14" t="s">
        <v>5480</v>
      </c>
      <c r="Q1370" s="14">
        <v>1</v>
      </c>
      <c r="R1370" s="14" t="s">
        <v>85</v>
      </c>
      <c r="S1370" s="14" t="s">
        <v>439</v>
      </c>
      <c r="T1370" s="35">
        <v>7007.3607829931798</v>
      </c>
      <c r="U1370" s="14" t="s">
        <v>4</v>
      </c>
      <c r="V1370" s="14">
        <v>76</v>
      </c>
      <c r="W1370" s="16">
        <f>+IF(datos_arg[[#This Row],[Moneda]]="ARS",datos_arg[[#This Row],[Monto]],datos_arg[[#This Row],[Monto]]*datos_arg[[#This Row],[TC]])</f>
        <v>7007.3607829931798</v>
      </c>
      <c r="X1370" s="16">
        <f>IFERROR(IF(datos_arg[[#This Row],[Moneda]]="USD",datos_arg[[#This Row],[Monto]],datos_arg[[#This Row],[Monto]]/datos_arg[[#This Row],[TC]]),0)</f>
        <v>92.202115565699728</v>
      </c>
      <c r="Y1370" s="14"/>
    </row>
    <row r="1371" spans="1:25" ht="15" customHeight="1" x14ac:dyDescent="0.25">
      <c r="A1371" s="14">
        <f t="shared" si="21"/>
        <v>1368</v>
      </c>
      <c r="B1371" s="1">
        <v>43880</v>
      </c>
      <c r="C1371" s="18">
        <f>+YEAR(datos_arg[[#This Row],[Fecha]])</f>
        <v>2020</v>
      </c>
      <c r="D1371" s="18">
        <f>+MONTH(datos_arg[[#This Row],[Fecha]])</f>
        <v>2</v>
      </c>
      <c r="E1371" s="14" t="s">
        <v>617</v>
      </c>
      <c r="F1371" s="14" t="s">
        <v>8101</v>
      </c>
      <c r="G1371" s="14"/>
      <c r="H1371" s="14" t="s">
        <v>8103</v>
      </c>
      <c r="I1371" s="14" t="s">
        <v>8104</v>
      </c>
      <c r="J1371" s="14" t="s">
        <v>472</v>
      </c>
      <c r="K1371" s="14" t="s">
        <v>420</v>
      </c>
      <c r="L1371" s="14" t="s">
        <v>426</v>
      </c>
      <c r="M1371" s="14" t="s">
        <v>467</v>
      </c>
      <c r="N1371" s="14" t="s">
        <v>979</v>
      </c>
      <c r="O1371" s="14" t="s">
        <v>1243</v>
      </c>
      <c r="P1371" s="14" t="s">
        <v>5421</v>
      </c>
      <c r="Q1371" s="14">
        <v>0</v>
      </c>
      <c r="R1371" s="14" t="s">
        <v>8101</v>
      </c>
      <c r="S1371" s="14" t="s">
        <v>439</v>
      </c>
      <c r="T1371" s="35">
        <v>5961.9</v>
      </c>
      <c r="U1371" s="14" t="s">
        <v>4</v>
      </c>
      <c r="V1371" s="14">
        <v>76</v>
      </c>
      <c r="W1371" s="16">
        <f>+IF(datos_arg[[#This Row],[Moneda]]="ARS",datos_arg[[#This Row],[Monto]],datos_arg[[#This Row],[Monto]]*datos_arg[[#This Row],[TC]])</f>
        <v>5961.9</v>
      </c>
      <c r="X1371" s="16">
        <f>IFERROR(IF(datos_arg[[#This Row],[Moneda]]="USD",datos_arg[[#This Row],[Monto]],datos_arg[[#This Row],[Monto]]/datos_arg[[#This Row],[TC]]),0)</f>
        <v>78.446052631578937</v>
      </c>
      <c r="Y1371" s="14"/>
    </row>
    <row r="1372" spans="1:25" ht="15" customHeight="1" x14ac:dyDescent="0.25">
      <c r="A1372" s="14">
        <f t="shared" si="21"/>
        <v>1369</v>
      </c>
      <c r="B1372" s="1">
        <v>43880</v>
      </c>
      <c r="C1372" s="18">
        <f>+YEAR(datos_arg[[#This Row],[Fecha]])</f>
        <v>2020</v>
      </c>
      <c r="D1372" s="18">
        <f>+MONTH(datos_arg[[#This Row],[Fecha]])</f>
        <v>2</v>
      </c>
      <c r="E1372" s="14" t="s">
        <v>1015</v>
      </c>
      <c r="F1372" s="14" t="s">
        <v>430</v>
      </c>
      <c r="G1372" s="14"/>
      <c r="H1372" s="14" t="s">
        <v>7132</v>
      </c>
      <c r="I1372" s="14" t="s">
        <v>7132</v>
      </c>
      <c r="J1372" s="14" t="s">
        <v>425</v>
      </c>
      <c r="K1372" s="14"/>
      <c r="L1372" s="14" t="s">
        <v>425</v>
      </c>
      <c r="M1372" s="14" t="s">
        <v>60</v>
      </c>
      <c r="N1372" s="14" t="s">
        <v>26</v>
      </c>
      <c r="O1372" s="14" t="s">
        <v>61</v>
      </c>
      <c r="P1372" s="14"/>
      <c r="Q1372" s="14"/>
      <c r="R1372" s="14" t="s">
        <v>430</v>
      </c>
      <c r="S1372" s="14" t="s">
        <v>439</v>
      </c>
      <c r="T1372" s="35">
        <v>2600</v>
      </c>
      <c r="U1372" s="14" t="s">
        <v>4</v>
      </c>
      <c r="V1372" s="14">
        <v>76</v>
      </c>
      <c r="W1372" s="16">
        <f>+IF(datos_arg[[#This Row],[Moneda]]="ARS",datos_arg[[#This Row],[Monto]],datos_arg[[#This Row],[Monto]]*datos_arg[[#This Row],[TC]])</f>
        <v>2600</v>
      </c>
      <c r="X1372" s="16">
        <f>IFERROR(IF(datos_arg[[#This Row],[Moneda]]="USD",datos_arg[[#This Row],[Monto]],datos_arg[[#This Row],[Monto]]/datos_arg[[#This Row],[TC]]),0)</f>
        <v>34.210526315789473</v>
      </c>
      <c r="Y1372" s="14"/>
    </row>
    <row r="1373" spans="1:25" ht="15" customHeight="1" x14ac:dyDescent="0.25">
      <c r="A1373" s="14">
        <f t="shared" si="21"/>
        <v>1370</v>
      </c>
      <c r="B1373" s="1">
        <v>43880</v>
      </c>
      <c r="C1373" s="18">
        <f>+YEAR(datos_arg[[#This Row],[Fecha]])</f>
        <v>2020</v>
      </c>
      <c r="D1373" s="18">
        <f>+MONTH(datos_arg[[#This Row],[Fecha]])</f>
        <v>2</v>
      </c>
      <c r="E1373" s="14" t="s">
        <v>1015</v>
      </c>
      <c r="F1373" s="14" t="s">
        <v>403</v>
      </c>
      <c r="G1373" s="14" t="s">
        <v>970</v>
      </c>
      <c r="H1373" s="14" t="s">
        <v>7132</v>
      </c>
      <c r="I1373" s="14" t="s">
        <v>7132</v>
      </c>
      <c r="J1373" s="14" t="s">
        <v>425</v>
      </c>
      <c r="K1373" s="14"/>
      <c r="L1373" s="14" t="s">
        <v>425</v>
      </c>
      <c r="M1373" s="14" t="s">
        <v>1635</v>
      </c>
      <c r="N1373" s="14" t="s">
        <v>1636</v>
      </c>
      <c r="O1373" s="14" t="s">
        <v>1637</v>
      </c>
      <c r="P1373" s="14" t="s">
        <v>5481</v>
      </c>
      <c r="Q1373" s="14">
        <v>1</v>
      </c>
      <c r="R1373" s="14" t="s">
        <v>970</v>
      </c>
      <c r="S1373" s="14" t="s">
        <v>439</v>
      </c>
      <c r="T1373" s="35">
        <v>300</v>
      </c>
      <c r="U1373" s="14" t="s">
        <v>4</v>
      </c>
      <c r="V1373" s="14">
        <v>76</v>
      </c>
      <c r="W1373" s="16">
        <f>+IF(datos_arg[[#This Row],[Moneda]]="ARS",datos_arg[[#This Row],[Monto]],datos_arg[[#This Row],[Monto]]*datos_arg[[#This Row],[TC]])</f>
        <v>300</v>
      </c>
      <c r="X1373" s="16">
        <f>IFERROR(IF(datos_arg[[#This Row],[Moneda]]="USD",datos_arg[[#This Row],[Monto]],datos_arg[[#This Row],[Monto]]/datos_arg[[#This Row],[TC]]),0)</f>
        <v>3.9473684210526314</v>
      </c>
      <c r="Y1373" s="14"/>
    </row>
    <row r="1374" spans="1:25" x14ac:dyDescent="0.25">
      <c r="A1374" s="14">
        <f t="shared" si="21"/>
        <v>1371</v>
      </c>
      <c r="B1374" s="1">
        <v>43881</v>
      </c>
      <c r="C1374" s="18">
        <f>+YEAR(datos_arg[[#This Row],[Fecha]])</f>
        <v>2020</v>
      </c>
      <c r="D1374" s="18">
        <f>+MONTH(datos_arg[[#This Row],[Fecha]])</f>
        <v>2</v>
      </c>
      <c r="E1374" s="14" t="s">
        <v>408</v>
      </c>
      <c r="F1374" s="14" t="s">
        <v>69</v>
      </c>
      <c r="G1374" s="14"/>
      <c r="H1374" s="14" t="s">
        <v>7132</v>
      </c>
      <c r="I1374" s="14" t="s">
        <v>7132</v>
      </c>
      <c r="J1374" s="14" t="s">
        <v>425</v>
      </c>
      <c r="K1374" s="14"/>
      <c r="L1374" s="14" t="s">
        <v>425</v>
      </c>
      <c r="M1374" s="14" t="s">
        <v>556</v>
      </c>
      <c r="N1374" s="14" t="s">
        <v>556</v>
      </c>
      <c r="O1374" s="14"/>
      <c r="P1374" s="14"/>
      <c r="Q1374" s="14"/>
      <c r="R1374" s="14" t="s">
        <v>439</v>
      </c>
      <c r="S1374" s="14" t="s">
        <v>440</v>
      </c>
      <c r="T1374" s="35">
        <v>800</v>
      </c>
      <c r="U1374" s="14" t="s">
        <v>2</v>
      </c>
      <c r="V1374" s="14">
        <v>77</v>
      </c>
      <c r="W1374" s="16">
        <f>+IF(datos_arg[[#This Row],[Moneda]]="ARS",datos_arg[[#This Row],[Monto]],datos_arg[[#This Row],[Monto]]*datos_arg[[#This Row],[TC]])</f>
        <v>61600</v>
      </c>
      <c r="X1374" s="16">
        <f>IFERROR(IF(datos_arg[[#This Row],[Moneda]]="USD",datos_arg[[#This Row],[Monto]],datos_arg[[#This Row],[Monto]]/datos_arg[[#This Row],[TC]]),0)</f>
        <v>800</v>
      </c>
      <c r="Y1374" s="14"/>
    </row>
    <row r="1375" spans="1:25" ht="15" customHeight="1" x14ac:dyDescent="0.25">
      <c r="A1375" s="14">
        <f t="shared" si="21"/>
        <v>1372</v>
      </c>
      <c r="B1375" s="1">
        <v>43881</v>
      </c>
      <c r="C1375" s="18">
        <f>+YEAR(datos_arg[[#This Row],[Fecha]])</f>
        <v>2020</v>
      </c>
      <c r="D1375" s="18">
        <f>+MONTH(datos_arg[[#This Row],[Fecha]])</f>
        <v>2</v>
      </c>
      <c r="E1375" s="14" t="s">
        <v>1015</v>
      </c>
      <c r="F1375" s="14" t="s">
        <v>430</v>
      </c>
      <c r="G1375" s="14"/>
      <c r="H1375" s="14" t="s">
        <v>7132</v>
      </c>
      <c r="I1375" s="14" t="s">
        <v>7132</v>
      </c>
      <c r="J1375" s="14" t="s">
        <v>425</v>
      </c>
      <c r="K1375" s="14"/>
      <c r="L1375" s="14" t="s">
        <v>425</v>
      </c>
      <c r="M1375" s="14" t="s">
        <v>60</v>
      </c>
      <c r="N1375" s="14" t="s">
        <v>26</v>
      </c>
      <c r="O1375" s="14" t="s">
        <v>60</v>
      </c>
      <c r="P1375" s="14" t="s">
        <v>5482</v>
      </c>
      <c r="Q1375" s="14"/>
      <c r="R1375" s="14" t="s">
        <v>430</v>
      </c>
      <c r="S1375" s="14" t="s">
        <v>439</v>
      </c>
      <c r="T1375" s="35">
        <v>1249.8900000000001</v>
      </c>
      <c r="U1375" s="14" t="s">
        <v>4</v>
      </c>
      <c r="V1375" s="14">
        <v>77</v>
      </c>
      <c r="W1375" s="16">
        <f>+IF(datos_arg[[#This Row],[Moneda]]="ARS",datos_arg[[#This Row],[Monto]],datos_arg[[#This Row],[Monto]]*datos_arg[[#This Row],[TC]])</f>
        <v>1249.8900000000001</v>
      </c>
      <c r="X1375" s="16">
        <f>IFERROR(IF(datos_arg[[#This Row],[Moneda]]="USD",datos_arg[[#This Row],[Monto]],datos_arg[[#This Row],[Monto]]/datos_arg[[#This Row],[TC]]),0)</f>
        <v>16.232337662337663</v>
      </c>
      <c r="Y1375" s="14"/>
    </row>
    <row r="1376" spans="1:25" ht="15" customHeight="1" x14ac:dyDescent="0.25">
      <c r="A1376" s="14">
        <f t="shared" si="21"/>
        <v>1373</v>
      </c>
      <c r="B1376" s="1">
        <v>43881</v>
      </c>
      <c r="C1376" s="18">
        <f>+YEAR(datos_arg[[#This Row],[Fecha]])</f>
        <v>2020</v>
      </c>
      <c r="D1376" s="18">
        <f>+MONTH(datos_arg[[#This Row],[Fecha]])</f>
        <v>2</v>
      </c>
      <c r="E1376" s="14" t="s">
        <v>5358</v>
      </c>
      <c r="F1376" s="14" t="s">
        <v>4109</v>
      </c>
      <c r="G1376" s="14"/>
      <c r="H1376" s="14" t="s">
        <v>8103</v>
      </c>
      <c r="I1376" s="14" t="s">
        <v>8104</v>
      </c>
      <c r="J1376" s="14" t="s">
        <v>482</v>
      </c>
      <c r="K1376" s="14" t="s">
        <v>420</v>
      </c>
      <c r="L1376" s="14" t="s">
        <v>426</v>
      </c>
      <c r="M1376" s="14" t="s">
        <v>1638</v>
      </c>
      <c r="N1376" s="14" t="s">
        <v>1639</v>
      </c>
      <c r="O1376" s="14" t="s">
        <v>1640</v>
      </c>
      <c r="P1376" s="14"/>
      <c r="Q1376" s="14">
        <v>3</v>
      </c>
      <c r="R1376" s="14" t="s">
        <v>4109</v>
      </c>
      <c r="S1376" s="14" t="s">
        <v>439</v>
      </c>
      <c r="T1376" s="35">
        <v>36500</v>
      </c>
      <c r="U1376" s="14" t="s">
        <v>4</v>
      </c>
      <c r="V1376" s="14">
        <v>77</v>
      </c>
      <c r="W1376" s="16">
        <f>+IF(datos_arg[[#This Row],[Moneda]]="ARS",datos_arg[[#This Row],[Monto]],datos_arg[[#This Row],[Monto]]*datos_arg[[#This Row],[TC]])</f>
        <v>36500</v>
      </c>
      <c r="X1376" s="16">
        <f>IFERROR(IF(datos_arg[[#This Row],[Moneda]]="USD",datos_arg[[#This Row],[Monto]],datos_arg[[#This Row],[Monto]]/datos_arg[[#This Row],[TC]]),0)</f>
        <v>474.02597402597405</v>
      </c>
      <c r="Y1376" s="14"/>
    </row>
    <row r="1377" spans="1:25" ht="15" customHeight="1" x14ac:dyDescent="0.25">
      <c r="A1377" s="14">
        <f t="shared" si="21"/>
        <v>1374</v>
      </c>
      <c r="B1377" s="1">
        <v>43881</v>
      </c>
      <c r="C1377" s="18">
        <f>+YEAR(datos_arg[[#This Row],[Fecha]])</f>
        <v>2020</v>
      </c>
      <c r="D1377" s="18">
        <f>+MONTH(datos_arg[[#This Row],[Fecha]])</f>
        <v>2</v>
      </c>
      <c r="E1377" s="14" t="s">
        <v>1015</v>
      </c>
      <c r="F1377" s="14" t="s">
        <v>403</v>
      </c>
      <c r="G1377" s="14" t="s">
        <v>5382</v>
      </c>
      <c r="H1377" s="14" t="s">
        <v>6646</v>
      </c>
      <c r="I1377" s="14" t="s">
        <v>7132</v>
      </c>
      <c r="J1377" s="14" t="s">
        <v>425</v>
      </c>
      <c r="K1377" s="14" t="s">
        <v>421</v>
      </c>
      <c r="L1377" s="14" t="s">
        <v>421</v>
      </c>
      <c r="M1377" s="14" t="s">
        <v>989</v>
      </c>
      <c r="N1377" s="14" t="s">
        <v>327</v>
      </c>
      <c r="O1377" s="14" t="s">
        <v>1641</v>
      </c>
      <c r="P1377" s="14" t="s">
        <v>5483</v>
      </c>
      <c r="Q1377" s="14">
        <v>2</v>
      </c>
      <c r="R1377" s="14" t="s">
        <v>5382</v>
      </c>
      <c r="S1377" s="14" t="s">
        <v>439</v>
      </c>
      <c r="T1377" s="35">
        <v>3630</v>
      </c>
      <c r="U1377" s="14" t="s">
        <v>4</v>
      </c>
      <c r="V1377" s="14">
        <v>77</v>
      </c>
      <c r="W1377" s="16">
        <f>+IF(datos_arg[[#This Row],[Moneda]]="ARS",datos_arg[[#This Row],[Monto]],datos_arg[[#This Row],[Monto]]*datos_arg[[#This Row],[TC]])</f>
        <v>3630</v>
      </c>
      <c r="X1377" s="16">
        <f>IFERROR(IF(datos_arg[[#This Row],[Moneda]]="USD",datos_arg[[#This Row],[Monto]],datos_arg[[#This Row],[Monto]]/datos_arg[[#This Row],[TC]]),0)</f>
        <v>47.142857142857146</v>
      </c>
      <c r="Y1377" s="14"/>
    </row>
    <row r="1378" spans="1:25" ht="15" customHeight="1" x14ac:dyDescent="0.25">
      <c r="A1378" s="14">
        <f t="shared" si="21"/>
        <v>1375</v>
      </c>
      <c r="B1378" s="1">
        <v>43881</v>
      </c>
      <c r="C1378" s="18">
        <f>+YEAR(datos_arg[[#This Row],[Fecha]])</f>
        <v>2020</v>
      </c>
      <c r="D1378" s="18">
        <f>+MONTH(datos_arg[[#This Row],[Fecha]])</f>
        <v>2</v>
      </c>
      <c r="E1378" s="14" t="s">
        <v>617</v>
      </c>
      <c r="F1378" s="14" t="s">
        <v>8101</v>
      </c>
      <c r="G1378" s="14"/>
      <c r="H1378" s="14" t="s">
        <v>8103</v>
      </c>
      <c r="I1378" s="14" t="s">
        <v>8104</v>
      </c>
      <c r="J1378" s="14" t="s">
        <v>472</v>
      </c>
      <c r="K1378" s="14" t="s">
        <v>421</v>
      </c>
      <c r="L1378" s="14" t="s">
        <v>421</v>
      </c>
      <c r="M1378" s="14" t="s">
        <v>472</v>
      </c>
      <c r="N1378" s="14" t="s">
        <v>383</v>
      </c>
      <c r="O1378" s="14" t="s">
        <v>1642</v>
      </c>
      <c r="P1378" s="14" t="s">
        <v>5484</v>
      </c>
      <c r="Q1378" s="14">
        <v>1</v>
      </c>
      <c r="R1378" s="14" t="s">
        <v>8101</v>
      </c>
      <c r="S1378" s="14" t="s">
        <v>439</v>
      </c>
      <c r="T1378" s="35">
        <v>1240</v>
      </c>
      <c r="U1378" s="14" t="s">
        <v>4</v>
      </c>
      <c r="V1378" s="14">
        <v>77</v>
      </c>
      <c r="W1378" s="16">
        <f>+IF(datos_arg[[#This Row],[Moneda]]="ARS",datos_arg[[#This Row],[Monto]],datos_arg[[#This Row],[Monto]]*datos_arg[[#This Row],[TC]])</f>
        <v>1240</v>
      </c>
      <c r="X1378" s="16">
        <f>IFERROR(IF(datos_arg[[#This Row],[Moneda]]="USD",datos_arg[[#This Row],[Monto]],datos_arg[[#This Row],[Monto]]/datos_arg[[#This Row],[TC]]),0)</f>
        <v>16.103896103896105</v>
      </c>
      <c r="Y1378" s="14"/>
    </row>
    <row r="1379" spans="1:25" ht="15" customHeight="1" x14ac:dyDescent="0.25">
      <c r="A1379" s="14">
        <f t="shared" si="21"/>
        <v>1376</v>
      </c>
      <c r="B1379" s="1">
        <v>43881</v>
      </c>
      <c r="C1379" s="18">
        <f>+YEAR(datos_arg[[#This Row],[Fecha]])</f>
        <v>2020</v>
      </c>
      <c r="D1379" s="18">
        <f>+MONTH(datos_arg[[#This Row],[Fecha]])</f>
        <v>2</v>
      </c>
      <c r="E1379" s="14" t="s">
        <v>5358</v>
      </c>
      <c r="F1379" s="14" t="s">
        <v>85</v>
      </c>
      <c r="G1379" s="14"/>
      <c r="H1379" s="14" t="s">
        <v>6646</v>
      </c>
      <c r="I1379" s="14" t="s">
        <v>7132</v>
      </c>
      <c r="J1379" s="14" t="s">
        <v>425</v>
      </c>
      <c r="K1379" s="14"/>
      <c r="L1379" s="14" t="s">
        <v>425</v>
      </c>
      <c r="M1379" s="14" t="s">
        <v>733</v>
      </c>
      <c r="N1379" s="14" t="s">
        <v>1533</v>
      </c>
      <c r="O1379" s="14" t="s">
        <v>1643</v>
      </c>
      <c r="P1379" s="14" t="s">
        <v>5464</v>
      </c>
      <c r="Q1379" s="14">
        <v>1</v>
      </c>
      <c r="R1379" s="14" t="s">
        <v>85</v>
      </c>
      <c r="S1379" s="14" t="s">
        <v>439</v>
      </c>
      <c r="T1379" s="35">
        <v>5600</v>
      </c>
      <c r="U1379" s="14" t="s">
        <v>4</v>
      </c>
      <c r="V1379" s="14">
        <v>77</v>
      </c>
      <c r="W1379" s="16">
        <f>+IF(datos_arg[[#This Row],[Moneda]]="ARS",datos_arg[[#This Row],[Monto]],datos_arg[[#This Row],[Monto]]*datos_arg[[#This Row],[TC]])</f>
        <v>5600</v>
      </c>
      <c r="X1379" s="16">
        <f>IFERROR(IF(datos_arg[[#This Row],[Moneda]]="USD",datos_arg[[#This Row],[Monto]],datos_arg[[#This Row],[Monto]]/datos_arg[[#This Row],[TC]]),0)</f>
        <v>72.727272727272734</v>
      </c>
      <c r="Y1379" s="14"/>
    </row>
    <row r="1380" spans="1:25" ht="15" customHeight="1" x14ac:dyDescent="0.25">
      <c r="A1380" s="14">
        <f t="shared" si="21"/>
        <v>1377</v>
      </c>
      <c r="B1380" s="1">
        <v>43881</v>
      </c>
      <c r="C1380" s="18">
        <f>+YEAR(datos_arg[[#This Row],[Fecha]])</f>
        <v>2020</v>
      </c>
      <c r="D1380" s="18">
        <f>+MONTH(datos_arg[[#This Row],[Fecha]])</f>
        <v>2</v>
      </c>
      <c r="E1380" s="14" t="s">
        <v>1015</v>
      </c>
      <c r="F1380" s="14" t="s">
        <v>430</v>
      </c>
      <c r="G1380" s="14"/>
      <c r="H1380" s="14" t="s">
        <v>7132</v>
      </c>
      <c r="I1380" s="14" t="s">
        <v>7132</v>
      </c>
      <c r="J1380" s="14" t="s">
        <v>425</v>
      </c>
      <c r="K1380" s="14"/>
      <c r="L1380" s="14" t="s">
        <v>425</v>
      </c>
      <c r="M1380" s="14" t="s">
        <v>60</v>
      </c>
      <c r="N1380" s="14" t="s">
        <v>26</v>
      </c>
      <c r="O1380" s="14" t="s">
        <v>60</v>
      </c>
      <c r="P1380" s="14"/>
      <c r="Q1380" s="14"/>
      <c r="R1380" s="14" t="s">
        <v>430</v>
      </c>
      <c r="S1380" s="14" t="s">
        <v>439</v>
      </c>
      <c r="T1380" s="35">
        <v>1000</v>
      </c>
      <c r="U1380" s="14" t="s">
        <v>4</v>
      </c>
      <c r="V1380" s="14">
        <v>77</v>
      </c>
      <c r="W1380" s="16">
        <f>+IF(datos_arg[[#This Row],[Moneda]]="ARS",datos_arg[[#This Row],[Monto]],datos_arg[[#This Row],[Monto]]*datos_arg[[#This Row],[TC]])</f>
        <v>1000</v>
      </c>
      <c r="X1380" s="16">
        <f>IFERROR(IF(datos_arg[[#This Row],[Moneda]]="USD",datos_arg[[#This Row],[Monto]],datos_arg[[#This Row],[Monto]]/datos_arg[[#This Row],[TC]]),0)</f>
        <v>12.987012987012987</v>
      </c>
      <c r="Y1380" s="14"/>
    </row>
    <row r="1381" spans="1:25" ht="15" customHeight="1" x14ac:dyDescent="0.25">
      <c r="A1381" s="14">
        <f t="shared" si="21"/>
        <v>1378</v>
      </c>
      <c r="B1381" s="1">
        <v>43881</v>
      </c>
      <c r="C1381" s="18">
        <f>+YEAR(datos_arg[[#This Row],[Fecha]])</f>
        <v>2020</v>
      </c>
      <c r="D1381" s="18">
        <f>+MONTH(datos_arg[[#This Row],[Fecha]])</f>
        <v>2</v>
      </c>
      <c r="E1381" s="14" t="s">
        <v>1015</v>
      </c>
      <c r="F1381" s="14" t="s">
        <v>430</v>
      </c>
      <c r="G1381" s="14"/>
      <c r="H1381" s="14" t="s">
        <v>7132</v>
      </c>
      <c r="I1381" s="14" t="s">
        <v>7132</v>
      </c>
      <c r="J1381" s="14" t="s">
        <v>425</v>
      </c>
      <c r="K1381" s="14"/>
      <c r="L1381" s="14" t="s">
        <v>425</v>
      </c>
      <c r="M1381" s="14" t="s">
        <v>57</v>
      </c>
      <c r="N1381" s="14" t="s">
        <v>57</v>
      </c>
      <c r="O1381" s="14" t="s">
        <v>112</v>
      </c>
      <c r="P1381" s="14"/>
      <c r="Q1381" s="14"/>
      <c r="R1381" s="14" t="s">
        <v>430</v>
      </c>
      <c r="S1381" s="14" t="s">
        <v>439</v>
      </c>
      <c r="T1381" s="35">
        <v>600</v>
      </c>
      <c r="U1381" s="14" t="s">
        <v>4</v>
      </c>
      <c r="V1381" s="14">
        <v>77</v>
      </c>
      <c r="W1381" s="16">
        <f>+IF(datos_arg[[#This Row],[Moneda]]="ARS",datos_arg[[#This Row],[Monto]],datos_arg[[#This Row],[Monto]]*datos_arg[[#This Row],[TC]])</f>
        <v>600</v>
      </c>
      <c r="X1381" s="16">
        <f>IFERROR(IF(datos_arg[[#This Row],[Moneda]]="USD",datos_arg[[#This Row],[Monto]],datos_arg[[#This Row],[Monto]]/datos_arg[[#This Row],[TC]]),0)</f>
        <v>7.7922077922077921</v>
      </c>
      <c r="Y1381" s="14"/>
    </row>
    <row r="1382" spans="1:25" ht="15" customHeight="1" x14ac:dyDescent="0.25">
      <c r="A1382" s="14">
        <f t="shared" si="21"/>
        <v>1379</v>
      </c>
      <c r="B1382" s="1">
        <v>43882</v>
      </c>
      <c r="C1382" s="18">
        <f>+YEAR(datos_arg[[#This Row],[Fecha]])</f>
        <v>2020</v>
      </c>
      <c r="D1382" s="18">
        <f>+MONTH(datos_arg[[#This Row],[Fecha]])</f>
        <v>2</v>
      </c>
      <c r="E1382" s="14" t="s">
        <v>617</v>
      </c>
      <c r="F1382" s="14" t="s">
        <v>8101</v>
      </c>
      <c r="G1382" s="14"/>
      <c r="H1382" s="14" t="s">
        <v>8103</v>
      </c>
      <c r="I1382" s="14" t="s">
        <v>8104</v>
      </c>
      <c r="J1382" s="14" t="s">
        <v>472</v>
      </c>
      <c r="K1382" s="14" t="s">
        <v>421</v>
      </c>
      <c r="L1382" s="14" t="s">
        <v>421</v>
      </c>
      <c r="M1382" s="14" t="s">
        <v>578</v>
      </c>
      <c r="N1382" s="14" t="s">
        <v>226</v>
      </c>
      <c r="O1382" s="14" t="s">
        <v>1756</v>
      </c>
      <c r="P1382" s="14" t="s">
        <v>5485</v>
      </c>
      <c r="Q1382" s="14">
        <v>2</v>
      </c>
      <c r="R1382" s="14" t="s">
        <v>8101</v>
      </c>
      <c r="S1382" s="14" t="s">
        <v>439</v>
      </c>
      <c r="T1382" s="35">
        <v>4866.0029460272699</v>
      </c>
      <c r="U1382" s="14" t="s">
        <v>4</v>
      </c>
      <c r="V1382" s="14">
        <v>77</v>
      </c>
      <c r="W1382" s="16">
        <f>+IF(datos_arg[[#This Row],[Moneda]]="ARS",datos_arg[[#This Row],[Monto]],datos_arg[[#This Row],[Monto]]*datos_arg[[#This Row],[TC]])</f>
        <v>4866.0029460272699</v>
      </c>
      <c r="X1382" s="16">
        <f>IFERROR(IF(datos_arg[[#This Row],[Moneda]]="USD",datos_arg[[#This Row],[Monto]],datos_arg[[#This Row],[Monto]]/datos_arg[[#This Row],[TC]]),0)</f>
        <v>63.194843454899612</v>
      </c>
      <c r="Y1382" s="14"/>
    </row>
    <row r="1383" spans="1:25" ht="15" customHeight="1" x14ac:dyDescent="0.25">
      <c r="A1383" s="14">
        <f t="shared" si="21"/>
        <v>1380</v>
      </c>
      <c r="B1383" s="1">
        <v>43882</v>
      </c>
      <c r="C1383" s="18">
        <f>+YEAR(datos_arg[[#This Row],[Fecha]])</f>
        <v>2020</v>
      </c>
      <c r="D1383" s="18">
        <f>+MONTH(datos_arg[[#This Row],[Fecha]])</f>
        <v>2</v>
      </c>
      <c r="E1383" s="14" t="s">
        <v>617</v>
      </c>
      <c r="F1383" s="14" t="s">
        <v>8101</v>
      </c>
      <c r="G1383" s="14"/>
      <c r="H1383" s="14" t="s">
        <v>8103</v>
      </c>
      <c r="I1383" s="14" t="s">
        <v>8104</v>
      </c>
      <c r="J1383" s="14" t="s">
        <v>472</v>
      </c>
      <c r="K1383" s="14" t="s">
        <v>421</v>
      </c>
      <c r="L1383" s="14" t="s">
        <v>421</v>
      </c>
      <c r="M1383" s="14" t="s">
        <v>578</v>
      </c>
      <c r="N1383" s="14" t="s">
        <v>226</v>
      </c>
      <c r="O1383" s="14" t="s">
        <v>1757</v>
      </c>
      <c r="P1383" s="14" t="s">
        <v>5485</v>
      </c>
      <c r="Q1383" s="14">
        <v>2</v>
      </c>
      <c r="R1383" s="14" t="s">
        <v>8101</v>
      </c>
      <c r="S1383" s="14" t="s">
        <v>439</v>
      </c>
      <c r="T1383" s="35">
        <v>5705.997053972731</v>
      </c>
      <c r="U1383" s="14" t="s">
        <v>4</v>
      </c>
      <c r="V1383" s="14">
        <v>77</v>
      </c>
      <c r="W1383" s="16">
        <f>+IF(datos_arg[[#This Row],[Moneda]]="ARS",datos_arg[[#This Row],[Monto]],datos_arg[[#This Row],[Monto]]*datos_arg[[#This Row],[TC]])</f>
        <v>5705.997053972731</v>
      </c>
      <c r="X1383" s="16">
        <f>IFERROR(IF(datos_arg[[#This Row],[Moneda]]="USD",datos_arg[[#This Row],[Monto]],datos_arg[[#This Row],[Monto]]/datos_arg[[#This Row],[TC]]),0)</f>
        <v>74.103857843801705</v>
      </c>
      <c r="Y1383" s="14"/>
    </row>
    <row r="1384" spans="1:25" ht="15" customHeight="1" x14ac:dyDescent="0.25">
      <c r="A1384" s="14">
        <f t="shared" si="21"/>
        <v>1381</v>
      </c>
      <c r="B1384" s="1">
        <v>43882</v>
      </c>
      <c r="C1384" s="18">
        <f>+YEAR(datos_arg[[#This Row],[Fecha]])</f>
        <v>2020</v>
      </c>
      <c r="D1384" s="18">
        <f>+MONTH(datos_arg[[#This Row],[Fecha]])</f>
        <v>2</v>
      </c>
      <c r="E1384" s="14" t="s">
        <v>5358</v>
      </c>
      <c r="F1384" s="14" t="s">
        <v>4110</v>
      </c>
      <c r="G1384" s="14"/>
      <c r="H1384" s="14" t="s">
        <v>6646</v>
      </c>
      <c r="I1384" s="14" t="s">
        <v>6679</v>
      </c>
      <c r="J1384" s="14" t="s">
        <v>425</v>
      </c>
      <c r="K1384" s="14" t="s">
        <v>421</v>
      </c>
      <c r="L1384" s="14" t="s">
        <v>425</v>
      </c>
      <c r="M1384" s="14" t="s">
        <v>5373</v>
      </c>
      <c r="N1384" s="14" t="s">
        <v>1647</v>
      </c>
      <c r="O1384" s="14" t="s">
        <v>1648</v>
      </c>
      <c r="P1384" s="14" t="s">
        <v>5478</v>
      </c>
      <c r="Q1384" s="14">
        <v>3</v>
      </c>
      <c r="R1384" s="14" t="s">
        <v>4110</v>
      </c>
      <c r="S1384" s="14" t="s">
        <v>439</v>
      </c>
      <c r="T1384" s="35">
        <v>375</v>
      </c>
      <c r="U1384" s="14" t="s">
        <v>4</v>
      </c>
      <c r="V1384" s="14">
        <v>77</v>
      </c>
      <c r="W1384" s="16">
        <f>+IF(datos_arg[[#This Row],[Moneda]]="ARS",datos_arg[[#This Row],[Monto]],datos_arg[[#This Row],[Monto]]*datos_arg[[#This Row],[TC]])</f>
        <v>375</v>
      </c>
      <c r="X1384" s="16">
        <f>IFERROR(IF(datos_arg[[#This Row],[Moneda]]="USD",datos_arg[[#This Row],[Monto]],datos_arg[[#This Row],[Monto]]/datos_arg[[#This Row],[TC]]),0)</f>
        <v>4.8701298701298699</v>
      </c>
      <c r="Y1384" s="14"/>
    </row>
    <row r="1385" spans="1:25" ht="15" customHeight="1" x14ac:dyDescent="0.25">
      <c r="A1385" s="14">
        <f t="shared" si="21"/>
        <v>1382</v>
      </c>
      <c r="B1385" s="1">
        <v>43882</v>
      </c>
      <c r="C1385" s="18">
        <f>+YEAR(datos_arg[[#This Row],[Fecha]])</f>
        <v>2020</v>
      </c>
      <c r="D1385" s="18">
        <f>+MONTH(datos_arg[[#This Row],[Fecha]])</f>
        <v>2</v>
      </c>
      <c r="E1385" s="14" t="s">
        <v>5358</v>
      </c>
      <c r="F1385" s="14" t="s">
        <v>4110</v>
      </c>
      <c r="G1385" s="14"/>
      <c r="H1385" s="14" t="s">
        <v>6646</v>
      </c>
      <c r="I1385" s="14" t="s">
        <v>6679</v>
      </c>
      <c r="J1385" s="14" t="s">
        <v>425</v>
      </c>
      <c r="K1385" s="14" t="s">
        <v>421</v>
      </c>
      <c r="L1385" s="14" t="s">
        <v>425</v>
      </c>
      <c r="M1385" s="14" t="s">
        <v>5373</v>
      </c>
      <c r="N1385" s="14" t="s">
        <v>1649</v>
      </c>
      <c r="O1385" s="14" t="s">
        <v>1650</v>
      </c>
      <c r="P1385" s="14" t="s">
        <v>5478</v>
      </c>
      <c r="Q1385" s="14">
        <v>3</v>
      </c>
      <c r="R1385" s="14" t="s">
        <v>4110</v>
      </c>
      <c r="S1385" s="14" t="s">
        <v>439</v>
      </c>
      <c r="T1385" s="35">
        <v>350.15</v>
      </c>
      <c r="U1385" s="14" t="s">
        <v>4</v>
      </c>
      <c r="V1385" s="14">
        <v>77</v>
      </c>
      <c r="W1385" s="16">
        <f>+IF(datos_arg[[#This Row],[Moneda]]="ARS",datos_arg[[#This Row],[Monto]],datos_arg[[#This Row],[Monto]]*datos_arg[[#This Row],[TC]])</f>
        <v>350.15</v>
      </c>
      <c r="X1385" s="16">
        <f>IFERROR(IF(datos_arg[[#This Row],[Moneda]]="USD",datos_arg[[#This Row],[Monto]],datos_arg[[#This Row],[Monto]]/datos_arg[[#This Row],[TC]]),0)</f>
        <v>4.5474025974025967</v>
      </c>
      <c r="Y1385" s="14"/>
    </row>
    <row r="1386" spans="1:25" ht="15" customHeight="1" x14ac:dyDescent="0.25">
      <c r="A1386" s="14">
        <f t="shared" si="21"/>
        <v>1383</v>
      </c>
      <c r="B1386" s="1">
        <v>43882</v>
      </c>
      <c r="C1386" s="18">
        <f>+YEAR(datos_arg[[#This Row],[Fecha]])</f>
        <v>2020</v>
      </c>
      <c r="D1386" s="18">
        <f>+MONTH(datos_arg[[#This Row],[Fecha]])</f>
        <v>2</v>
      </c>
      <c r="E1386" s="14" t="s">
        <v>5358</v>
      </c>
      <c r="F1386" s="14" t="s">
        <v>4109</v>
      </c>
      <c r="G1386" s="14"/>
      <c r="H1386" s="14" t="s">
        <v>6646</v>
      </c>
      <c r="I1386" s="14" t="s">
        <v>6679</v>
      </c>
      <c r="J1386" s="14" t="s">
        <v>425</v>
      </c>
      <c r="K1386" s="14" t="s">
        <v>421</v>
      </c>
      <c r="L1386" s="14" t="s">
        <v>425</v>
      </c>
      <c r="M1386" s="14" t="s">
        <v>1651</v>
      </c>
      <c r="N1386" s="14" t="s">
        <v>1649</v>
      </c>
      <c r="O1386" s="14" t="s">
        <v>1652</v>
      </c>
      <c r="P1386" s="14" t="s">
        <v>5478</v>
      </c>
      <c r="Q1386" s="14">
        <v>4</v>
      </c>
      <c r="R1386" s="14" t="s">
        <v>4109</v>
      </c>
      <c r="S1386" s="14" t="s">
        <v>439</v>
      </c>
      <c r="T1386" s="35">
        <v>325.93</v>
      </c>
      <c r="U1386" s="14" t="s">
        <v>4</v>
      </c>
      <c r="V1386" s="14">
        <v>77</v>
      </c>
      <c r="W1386" s="16">
        <f>+IF(datos_arg[[#This Row],[Moneda]]="ARS",datos_arg[[#This Row],[Monto]],datos_arg[[#This Row],[Monto]]*datos_arg[[#This Row],[TC]])</f>
        <v>325.93</v>
      </c>
      <c r="X1386" s="16">
        <f>IFERROR(IF(datos_arg[[#This Row],[Moneda]]="USD",datos_arg[[#This Row],[Monto]],datos_arg[[#This Row],[Monto]]/datos_arg[[#This Row],[TC]]),0)</f>
        <v>4.2328571428571431</v>
      </c>
      <c r="Y1386" s="14"/>
    </row>
    <row r="1387" spans="1:25" ht="15" customHeight="1" x14ac:dyDescent="0.25">
      <c r="A1387" s="14">
        <f t="shared" si="21"/>
        <v>1384</v>
      </c>
      <c r="B1387" s="1">
        <v>43882</v>
      </c>
      <c r="C1387" s="18">
        <f>+YEAR(datos_arg[[#This Row],[Fecha]])</f>
        <v>2020</v>
      </c>
      <c r="D1387" s="18">
        <f>+MONTH(datos_arg[[#This Row],[Fecha]])</f>
        <v>2</v>
      </c>
      <c r="E1387" s="14" t="s">
        <v>1015</v>
      </c>
      <c r="F1387" s="14" t="s">
        <v>403</v>
      </c>
      <c r="G1387" s="14" t="s">
        <v>5383</v>
      </c>
      <c r="H1387" s="14" t="s">
        <v>6646</v>
      </c>
      <c r="I1387" s="14" t="s">
        <v>6679</v>
      </c>
      <c r="J1387" s="14" t="s">
        <v>425</v>
      </c>
      <c r="K1387" s="14" t="s">
        <v>421</v>
      </c>
      <c r="L1387" s="14" t="s">
        <v>425</v>
      </c>
      <c r="M1387" s="14" t="s">
        <v>1653</v>
      </c>
      <c r="N1387" s="14" t="s">
        <v>1649</v>
      </c>
      <c r="O1387" s="14" t="s">
        <v>1654</v>
      </c>
      <c r="P1387" s="14" t="s">
        <v>5478</v>
      </c>
      <c r="Q1387" s="14">
        <v>1</v>
      </c>
      <c r="R1387" s="14" t="s">
        <v>5383</v>
      </c>
      <c r="S1387" s="14" t="s">
        <v>439</v>
      </c>
      <c r="T1387" s="35">
        <v>117.95</v>
      </c>
      <c r="U1387" s="14" t="s">
        <v>4</v>
      </c>
      <c r="V1387" s="14">
        <v>77</v>
      </c>
      <c r="W1387" s="16">
        <f>+IF(datos_arg[[#This Row],[Moneda]]="ARS",datos_arg[[#This Row],[Monto]],datos_arg[[#This Row],[Monto]]*datos_arg[[#This Row],[TC]])</f>
        <v>117.95</v>
      </c>
      <c r="X1387" s="16">
        <f>IFERROR(IF(datos_arg[[#This Row],[Moneda]]="USD",datos_arg[[#This Row],[Monto]],datos_arg[[#This Row],[Monto]]/datos_arg[[#This Row],[TC]]),0)</f>
        <v>1.5318181818181817</v>
      </c>
      <c r="Y1387" s="14"/>
    </row>
    <row r="1388" spans="1:25" ht="15" customHeight="1" x14ac:dyDescent="0.25">
      <c r="A1388" s="14">
        <f t="shared" si="21"/>
        <v>1385</v>
      </c>
      <c r="B1388" s="1">
        <v>43882</v>
      </c>
      <c r="C1388" s="18">
        <f>+YEAR(datos_arg[[#This Row],[Fecha]])</f>
        <v>2020</v>
      </c>
      <c r="D1388" s="18">
        <f>+MONTH(datos_arg[[#This Row],[Fecha]])</f>
        <v>2</v>
      </c>
      <c r="E1388" s="14" t="s">
        <v>1015</v>
      </c>
      <c r="F1388" s="14" t="s">
        <v>403</v>
      </c>
      <c r="G1388" s="14" t="s">
        <v>5383</v>
      </c>
      <c r="H1388" s="14" t="s">
        <v>6646</v>
      </c>
      <c r="I1388" s="14" t="s">
        <v>6679</v>
      </c>
      <c r="J1388" s="14" t="s">
        <v>425</v>
      </c>
      <c r="K1388" s="14" t="s">
        <v>421</v>
      </c>
      <c r="L1388" s="14" t="s">
        <v>425</v>
      </c>
      <c r="M1388" s="14" t="s">
        <v>1658</v>
      </c>
      <c r="N1388" s="14" t="s">
        <v>1649</v>
      </c>
      <c r="O1388" s="14" t="s">
        <v>1655</v>
      </c>
      <c r="P1388" s="14" t="s">
        <v>5478</v>
      </c>
      <c r="Q1388" s="14">
        <v>2</v>
      </c>
      <c r="R1388" s="14" t="s">
        <v>5383</v>
      </c>
      <c r="S1388" s="14" t="s">
        <v>439</v>
      </c>
      <c r="T1388" s="35">
        <v>788.1</v>
      </c>
      <c r="U1388" s="14" t="s">
        <v>4</v>
      </c>
      <c r="V1388" s="14">
        <v>77</v>
      </c>
      <c r="W1388" s="16">
        <f>+IF(datos_arg[[#This Row],[Moneda]]="ARS",datos_arg[[#This Row],[Monto]],datos_arg[[#This Row],[Monto]]*datos_arg[[#This Row],[TC]])</f>
        <v>788.1</v>
      </c>
      <c r="X1388" s="16">
        <f>IFERROR(IF(datos_arg[[#This Row],[Moneda]]="USD",datos_arg[[#This Row],[Monto]],datos_arg[[#This Row],[Monto]]/datos_arg[[#This Row],[TC]]),0)</f>
        <v>10.235064935064935</v>
      </c>
      <c r="Y1388" s="14"/>
    </row>
    <row r="1389" spans="1:25" ht="15" customHeight="1" x14ac:dyDescent="0.25">
      <c r="A1389" s="14">
        <f t="shared" si="21"/>
        <v>1386</v>
      </c>
      <c r="B1389" s="1">
        <v>43882</v>
      </c>
      <c r="C1389" s="18">
        <f>+YEAR(datos_arg[[#This Row],[Fecha]])</f>
        <v>2020</v>
      </c>
      <c r="D1389" s="18">
        <f>+MONTH(datos_arg[[#This Row],[Fecha]])</f>
        <v>2</v>
      </c>
      <c r="E1389" s="14" t="s">
        <v>5358</v>
      </c>
      <c r="F1389" s="14" t="s">
        <v>4109</v>
      </c>
      <c r="G1389" s="14"/>
      <c r="H1389" s="14" t="s">
        <v>6646</v>
      </c>
      <c r="I1389" s="14" t="s">
        <v>6679</v>
      </c>
      <c r="J1389" s="14" t="s">
        <v>425</v>
      </c>
      <c r="K1389" s="14" t="s">
        <v>421</v>
      </c>
      <c r="L1389" s="14" t="s">
        <v>425</v>
      </c>
      <c r="M1389" s="14" t="s">
        <v>1651</v>
      </c>
      <c r="N1389" s="14" t="s">
        <v>1656</v>
      </c>
      <c r="O1389" s="14" t="s">
        <v>1657</v>
      </c>
      <c r="P1389" s="14" t="s">
        <v>5478</v>
      </c>
      <c r="Q1389" s="14">
        <v>1</v>
      </c>
      <c r="R1389" s="14" t="s">
        <v>4109</v>
      </c>
      <c r="S1389" s="14" t="s">
        <v>439</v>
      </c>
      <c r="T1389" s="35">
        <v>82.09</v>
      </c>
      <c r="U1389" s="14" t="s">
        <v>4</v>
      </c>
      <c r="V1389" s="14">
        <v>77</v>
      </c>
      <c r="W1389" s="16">
        <f>+IF(datos_arg[[#This Row],[Moneda]]="ARS",datos_arg[[#This Row],[Monto]],datos_arg[[#This Row],[Monto]]*datos_arg[[#This Row],[TC]])</f>
        <v>82.09</v>
      </c>
      <c r="X1389" s="16">
        <f>IFERROR(IF(datos_arg[[#This Row],[Moneda]]="USD",datos_arg[[#This Row],[Monto]],datos_arg[[#This Row],[Monto]]/datos_arg[[#This Row],[TC]]),0)</f>
        <v>1.0661038961038962</v>
      </c>
      <c r="Y1389" s="14"/>
    </row>
    <row r="1390" spans="1:25" ht="15" customHeight="1" x14ac:dyDescent="0.25">
      <c r="A1390" s="14">
        <f t="shared" si="21"/>
        <v>1387</v>
      </c>
      <c r="B1390" s="1">
        <v>43882</v>
      </c>
      <c r="C1390" s="18">
        <f>+YEAR(datos_arg[[#This Row],[Fecha]])</f>
        <v>2020</v>
      </c>
      <c r="D1390" s="18">
        <f>+MONTH(datos_arg[[#This Row],[Fecha]])</f>
        <v>2</v>
      </c>
      <c r="E1390" s="14" t="s">
        <v>5358</v>
      </c>
      <c r="F1390" s="14" t="s">
        <v>4109</v>
      </c>
      <c r="G1390" s="14"/>
      <c r="H1390" s="14" t="s">
        <v>6646</v>
      </c>
      <c r="I1390" s="14" t="s">
        <v>6679</v>
      </c>
      <c r="J1390" s="14" t="s">
        <v>425</v>
      </c>
      <c r="K1390" s="14" t="s">
        <v>421</v>
      </c>
      <c r="L1390" s="14" t="s">
        <v>426</v>
      </c>
      <c r="M1390" s="14" t="s">
        <v>1659</v>
      </c>
      <c r="N1390" s="14" t="s">
        <v>1660</v>
      </c>
      <c r="O1390" s="14" t="s">
        <v>1661</v>
      </c>
      <c r="P1390" s="14" t="s">
        <v>5478</v>
      </c>
      <c r="Q1390" s="14">
        <v>1</v>
      </c>
      <c r="R1390" s="14" t="s">
        <v>4109</v>
      </c>
      <c r="S1390" s="14" t="s">
        <v>439</v>
      </c>
      <c r="T1390" s="35">
        <v>1455</v>
      </c>
      <c r="U1390" s="14" t="s">
        <v>4</v>
      </c>
      <c r="V1390" s="14">
        <v>77</v>
      </c>
      <c r="W1390" s="16">
        <f>+IF(datos_arg[[#This Row],[Moneda]]="ARS",datos_arg[[#This Row],[Monto]],datos_arg[[#This Row],[Monto]]*datos_arg[[#This Row],[TC]])</f>
        <v>1455</v>
      </c>
      <c r="X1390" s="16">
        <f>IFERROR(IF(datos_arg[[#This Row],[Moneda]]="USD",datos_arg[[#This Row],[Monto]],datos_arg[[#This Row],[Monto]]/datos_arg[[#This Row],[TC]]),0)</f>
        <v>18.896103896103895</v>
      </c>
      <c r="Y1390" s="14"/>
    </row>
    <row r="1391" spans="1:25" ht="15" customHeight="1" x14ac:dyDescent="0.25">
      <c r="A1391" s="14">
        <f t="shared" si="21"/>
        <v>1388</v>
      </c>
      <c r="B1391" s="1">
        <v>43882</v>
      </c>
      <c r="C1391" s="18">
        <f>+YEAR(datos_arg[[#This Row],[Fecha]])</f>
        <v>2020</v>
      </c>
      <c r="D1391" s="18">
        <f>+MONTH(datos_arg[[#This Row],[Fecha]])</f>
        <v>2</v>
      </c>
      <c r="E1391" s="14" t="s">
        <v>5358</v>
      </c>
      <c r="F1391" s="14" t="s">
        <v>4109</v>
      </c>
      <c r="G1391" s="14"/>
      <c r="H1391" s="14" t="s">
        <v>6646</v>
      </c>
      <c r="I1391" s="14" t="s">
        <v>6679</v>
      </c>
      <c r="J1391" s="14" t="s">
        <v>425</v>
      </c>
      <c r="K1391" s="14" t="s">
        <v>421</v>
      </c>
      <c r="L1391" s="14" t="s">
        <v>425</v>
      </c>
      <c r="M1391" s="14" t="s">
        <v>1662</v>
      </c>
      <c r="N1391" s="14" t="s">
        <v>1663</v>
      </c>
      <c r="O1391" s="14" t="s">
        <v>1664</v>
      </c>
      <c r="P1391" s="14" t="s">
        <v>5478</v>
      </c>
      <c r="Q1391" s="14">
        <v>1</v>
      </c>
      <c r="R1391" s="14" t="s">
        <v>4109</v>
      </c>
      <c r="S1391" s="14" t="s">
        <v>439</v>
      </c>
      <c r="T1391" s="35">
        <v>70</v>
      </c>
      <c r="U1391" s="14" t="s">
        <v>4</v>
      </c>
      <c r="V1391" s="14">
        <v>77</v>
      </c>
      <c r="W1391" s="16">
        <f>+IF(datos_arg[[#This Row],[Moneda]]="ARS",datos_arg[[#This Row],[Monto]],datos_arg[[#This Row],[Monto]]*datos_arg[[#This Row],[TC]])</f>
        <v>70</v>
      </c>
      <c r="X1391" s="16">
        <f>IFERROR(IF(datos_arg[[#This Row],[Moneda]]="USD",datos_arg[[#This Row],[Monto]],datos_arg[[#This Row],[Monto]]/datos_arg[[#This Row],[TC]]),0)</f>
        <v>0.90909090909090906</v>
      </c>
      <c r="Y1391" s="14"/>
    </row>
    <row r="1392" spans="1:25" ht="15" customHeight="1" x14ac:dyDescent="0.25">
      <c r="A1392" s="14">
        <f t="shared" si="21"/>
        <v>1389</v>
      </c>
      <c r="B1392" s="1">
        <v>43882</v>
      </c>
      <c r="C1392" s="18">
        <f>+YEAR(datos_arg[[#This Row],[Fecha]])</f>
        <v>2020</v>
      </c>
      <c r="D1392" s="18">
        <f>+MONTH(datos_arg[[#This Row],[Fecha]])</f>
        <v>2</v>
      </c>
      <c r="E1392" s="14" t="s">
        <v>617</v>
      </c>
      <c r="F1392" s="14" t="s">
        <v>5384</v>
      </c>
      <c r="G1392" s="14"/>
      <c r="H1392" s="14" t="s">
        <v>6649</v>
      </c>
      <c r="I1392" s="14" t="s">
        <v>7132</v>
      </c>
      <c r="J1392" s="14" t="s">
        <v>6650</v>
      </c>
      <c r="K1392" s="14" t="s">
        <v>422</v>
      </c>
      <c r="L1392" s="14" t="s">
        <v>422</v>
      </c>
      <c r="M1392" s="14" t="s">
        <v>902</v>
      </c>
      <c r="N1392" s="14" t="s">
        <v>1665</v>
      </c>
      <c r="O1392" s="14" t="s">
        <v>1669</v>
      </c>
      <c r="P1392" s="14" t="s">
        <v>5486</v>
      </c>
      <c r="Q1392" s="14">
        <v>3</v>
      </c>
      <c r="R1392" s="14" t="s">
        <v>5384</v>
      </c>
      <c r="S1392" s="14" t="s">
        <v>439</v>
      </c>
      <c r="T1392" s="35">
        <v>2300</v>
      </c>
      <c r="U1392" s="14" t="s">
        <v>4</v>
      </c>
      <c r="V1392" s="14">
        <v>77</v>
      </c>
      <c r="W1392" s="16">
        <f>+IF(datos_arg[[#This Row],[Moneda]]="ARS",datos_arg[[#This Row],[Monto]],datos_arg[[#This Row],[Monto]]*datos_arg[[#This Row],[TC]])</f>
        <v>2300</v>
      </c>
      <c r="X1392" s="16">
        <f>IFERROR(IF(datos_arg[[#This Row],[Moneda]]="USD",datos_arg[[#This Row],[Monto]],datos_arg[[#This Row],[Monto]]/datos_arg[[#This Row],[TC]]),0)</f>
        <v>29.870129870129869</v>
      </c>
      <c r="Y1392" s="14"/>
    </row>
    <row r="1393" spans="1:25" x14ac:dyDescent="0.25">
      <c r="A1393" s="14">
        <f t="shared" si="21"/>
        <v>1390</v>
      </c>
      <c r="B1393" s="1">
        <v>43882</v>
      </c>
      <c r="C1393" s="18">
        <f>+YEAR(datos_arg[[#This Row],[Fecha]])</f>
        <v>2020</v>
      </c>
      <c r="D1393" s="18">
        <f>+MONTH(datos_arg[[#This Row],[Fecha]])</f>
        <v>2</v>
      </c>
      <c r="E1393" s="14" t="s">
        <v>408</v>
      </c>
      <c r="F1393" s="14" t="s">
        <v>69</v>
      </c>
      <c r="G1393" s="14"/>
      <c r="H1393" s="14" t="s">
        <v>7132</v>
      </c>
      <c r="I1393" s="14" t="s">
        <v>7132</v>
      </c>
      <c r="J1393" s="14" t="s">
        <v>425</v>
      </c>
      <c r="K1393" s="14"/>
      <c r="L1393" s="14" t="s">
        <v>425</v>
      </c>
      <c r="M1393" s="14" t="s">
        <v>556</v>
      </c>
      <c r="N1393" s="14" t="s">
        <v>556</v>
      </c>
      <c r="O1393" s="14"/>
      <c r="P1393" s="14"/>
      <c r="Q1393" s="14"/>
      <c r="R1393" s="14" t="s">
        <v>439</v>
      </c>
      <c r="S1393" s="14" t="s">
        <v>440</v>
      </c>
      <c r="T1393" s="35">
        <v>1500</v>
      </c>
      <c r="U1393" s="14" t="s">
        <v>2</v>
      </c>
      <c r="V1393" s="14">
        <v>77</v>
      </c>
      <c r="W1393" s="16">
        <f>+IF(datos_arg[[#This Row],[Moneda]]="ARS",datos_arg[[#This Row],[Monto]],datos_arg[[#This Row],[Monto]]*datos_arg[[#This Row],[TC]])</f>
        <v>115500</v>
      </c>
      <c r="X1393" s="16">
        <f>IFERROR(IF(datos_arg[[#This Row],[Moneda]]="USD",datos_arg[[#This Row],[Monto]],datos_arg[[#This Row],[Monto]]/datos_arg[[#This Row],[TC]]),0)</f>
        <v>1500</v>
      </c>
      <c r="Y1393" s="14"/>
    </row>
    <row r="1394" spans="1:25" ht="15" customHeight="1" x14ac:dyDescent="0.25">
      <c r="A1394" s="14">
        <f t="shared" si="21"/>
        <v>1391</v>
      </c>
      <c r="B1394" s="1">
        <v>43882</v>
      </c>
      <c r="C1394" s="18">
        <f>+YEAR(datos_arg[[#This Row],[Fecha]])</f>
        <v>2020</v>
      </c>
      <c r="D1394" s="18">
        <f>+MONTH(datos_arg[[#This Row],[Fecha]])</f>
        <v>2</v>
      </c>
      <c r="E1394" s="14" t="s">
        <v>1015</v>
      </c>
      <c r="F1394" s="14" t="s">
        <v>403</v>
      </c>
      <c r="G1394" s="14" t="s">
        <v>5383</v>
      </c>
      <c r="H1394" s="14" t="s">
        <v>6646</v>
      </c>
      <c r="I1394" s="14" t="s">
        <v>7132</v>
      </c>
      <c r="J1394" s="14" t="s">
        <v>425</v>
      </c>
      <c r="K1394" s="14"/>
      <c r="L1394" s="14" t="s">
        <v>425</v>
      </c>
      <c r="M1394" s="14" t="s">
        <v>1670</v>
      </c>
      <c r="N1394" s="14" t="s">
        <v>623</v>
      </c>
      <c r="O1394" s="14" t="s">
        <v>1671</v>
      </c>
      <c r="P1394" s="14" t="s">
        <v>5487</v>
      </c>
      <c r="Q1394" s="14">
        <v>1</v>
      </c>
      <c r="R1394" s="14" t="s">
        <v>5383</v>
      </c>
      <c r="S1394" s="14" t="s">
        <v>439</v>
      </c>
      <c r="T1394" s="35">
        <v>140.01</v>
      </c>
      <c r="U1394" s="14" t="s">
        <v>4</v>
      </c>
      <c r="V1394" s="14">
        <v>77</v>
      </c>
      <c r="W1394" s="16">
        <f>+IF(datos_arg[[#This Row],[Moneda]]="ARS",datos_arg[[#This Row],[Monto]],datos_arg[[#This Row],[Monto]]*datos_arg[[#This Row],[TC]])</f>
        <v>140.01</v>
      </c>
      <c r="X1394" s="16">
        <f>IFERROR(IF(datos_arg[[#This Row],[Moneda]]="USD",datos_arg[[#This Row],[Monto]],datos_arg[[#This Row],[Monto]]/datos_arg[[#This Row],[TC]]),0)</f>
        <v>1.8183116883116881</v>
      </c>
      <c r="Y1394" s="14"/>
    </row>
    <row r="1395" spans="1:25" ht="15" customHeight="1" x14ac:dyDescent="0.25">
      <c r="A1395" s="14">
        <f t="shared" si="21"/>
        <v>1392</v>
      </c>
      <c r="B1395" s="1">
        <v>43882</v>
      </c>
      <c r="C1395" s="18">
        <f>+YEAR(datos_arg[[#This Row],[Fecha]])</f>
        <v>2020</v>
      </c>
      <c r="D1395" s="18">
        <f>+MONTH(datos_arg[[#This Row],[Fecha]])</f>
        <v>2</v>
      </c>
      <c r="E1395" s="14" t="s">
        <v>5358</v>
      </c>
      <c r="F1395" s="14" t="s">
        <v>85</v>
      </c>
      <c r="G1395" s="14"/>
      <c r="H1395" s="14" t="s">
        <v>6646</v>
      </c>
      <c r="I1395" s="14" t="s">
        <v>7132</v>
      </c>
      <c r="J1395" s="14" t="s">
        <v>425</v>
      </c>
      <c r="K1395" s="14"/>
      <c r="L1395" s="14" t="s">
        <v>425</v>
      </c>
      <c r="M1395" s="14" t="s">
        <v>534</v>
      </c>
      <c r="N1395" s="14" t="s">
        <v>623</v>
      </c>
      <c r="O1395" s="14" t="s">
        <v>1672</v>
      </c>
      <c r="P1395" s="14" t="s">
        <v>5487</v>
      </c>
      <c r="Q1395" s="14">
        <v>1</v>
      </c>
      <c r="R1395" s="14" t="s">
        <v>85</v>
      </c>
      <c r="S1395" s="14" t="s">
        <v>439</v>
      </c>
      <c r="T1395" s="35">
        <v>3100.01</v>
      </c>
      <c r="U1395" s="14" t="s">
        <v>4</v>
      </c>
      <c r="V1395" s="14">
        <v>77</v>
      </c>
      <c r="W1395" s="16">
        <f>+IF(datos_arg[[#This Row],[Moneda]]="ARS",datos_arg[[#This Row],[Monto]],datos_arg[[#This Row],[Monto]]*datos_arg[[#This Row],[TC]])</f>
        <v>3100.01</v>
      </c>
      <c r="X1395" s="16">
        <f>IFERROR(IF(datos_arg[[#This Row],[Moneda]]="USD",datos_arg[[#This Row],[Monto]],datos_arg[[#This Row],[Monto]]/datos_arg[[#This Row],[TC]]),0)</f>
        <v>40.25987012987013</v>
      </c>
      <c r="Y1395" s="14"/>
    </row>
    <row r="1396" spans="1:25" ht="15" customHeight="1" x14ac:dyDescent="0.25">
      <c r="A1396" s="14">
        <f t="shared" si="21"/>
        <v>1393</v>
      </c>
      <c r="B1396" s="1">
        <v>43882</v>
      </c>
      <c r="C1396" s="18">
        <f>+YEAR(datos_arg[[#This Row],[Fecha]])</f>
        <v>2020</v>
      </c>
      <c r="D1396" s="18">
        <f>+MONTH(datos_arg[[#This Row],[Fecha]])</f>
        <v>2</v>
      </c>
      <c r="E1396" s="14" t="s">
        <v>5358</v>
      </c>
      <c r="F1396" s="14" t="s">
        <v>4109</v>
      </c>
      <c r="G1396" s="14"/>
      <c r="H1396" s="14" t="s">
        <v>6646</v>
      </c>
      <c r="I1396" s="14" t="s">
        <v>7132</v>
      </c>
      <c r="J1396" s="14" t="s">
        <v>425</v>
      </c>
      <c r="K1396" s="14" t="s">
        <v>420</v>
      </c>
      <c r="L1396" s="14" t="s">
        <v>426</v>
      </c>
      <c r="M1396" s="14" t="s">
        <v>719</v>
      </c>
      <c r="N1396" s="14" t="s">
        <v>49</v>
      </c>
      <c r="O1396" s="14" t="s">
        <v>1673</v>
      </c>
      <c r="P1396" s="14" t="s">
        <v>5488</v>
      </c>
      <c r="Q1396" s="14">
        <v>10</v>
      </c>
      <c r="R1396" s="14" t="s">
        <v>4109</v>
      </c>
      <c r="S1396" s="14" t="s">
        <v>439</v>
      </c>
      <c r="T1396" s="35">
        <v>9274.0971558271958</v>
      </c>
      <c r="U1396" s="14" t="s">
        <v>4</v>
      </c>
      <c r="V1396" s="14">
        <v>77</v>
      </c>
      <c r="W1396" s="16">
        <f>+IF(datos_arg[[#This Row],[Moneda]]="ARS",datos_arg[[#This Row],[Monto]],datos_arg[[#This Row],[Monto]]*datos_arg[[#This Row],[TC]])</f>
        <v>9274.0971558271958</v>
      </c>
      <c r="X1396" s="16">
        <f>IFERROR(IF(datos_arg[[#This Row],[Moneda]]="USD",datos_arg[[#This Row],[Monto]],datos_arg[[#This Row],[Monto]]/datos_arg[[#This Row],[TC]]),0)</f>
        <v>120.442820205548</v>
      </c>
      <c r="Y1396" s="14"/>
    </row>
    <row r="1397" spans="1:25" ht="15" customHeight="1" x14ac:dyDescent="0.25">
      <c r="A1397" s="14">
        <f t="shared" si="21"/>
        <v>1394</v>
      </c>
      <c r="B1397" s="1">
        <v>43882</v>
      </c>
      <c r="C1397" s="18">
        <f>+YEAR(datos_arg[[#This Row],[Fecha]])</f>
        <v>2020</v>
      </c>
      <c r="D1397" s="18">
        <f>+MONTH(datos_arg[[#This Row],[Fecha]])</f>
        <v>2</v>
      </c>
      <c r="E1397" s="14" t="s">
        <v>5358</v>
      </c>
      <c r="F1397" s="14" t="s">
        <v>4109</v>
      </c>
      <c r="G1397" s="14"/>
      <c r="H1397" s="14" t="s">
        <v>6646</v>
      </c>
      <c r="I1397" s="14" t="s">
        <v>7132</v>
      </c>
      <c r="J1397" s="14" t="s">
        <v>425</v>
      </c>
      <c r="K1397" s="14" t="s">
        <v>420</v>
      </c>
      <c r="L1397" s="14" t="s">
        <v>426</v>
      </c>
      <c r="M1397" s="14" t="s">
        <v>1591</v>
      </c>
      <c r="N1397" s="14" t="s">
        <v>49</v>
      </c>
      <c r="O1397" s="14" t="s">
        <v>1674</v>
      </c>
      <c r="P1397" s="14" t="s">
        <v>5488</v>
      </c>
      <c r="Q1397" s="14">
        <v>8</v>
      </c>
      <c r="R1397" s="14" t="s">
        <v>4109</v>
      </c>
      <c r="S1397" s="14" t="s">
        <v>439</v>
      </c>
      <c r="T1397" s="35">
        <v>2474.6413734937532</v>
      </c>
      <c r="U1397" s="14" t="s">
        <v>4</v>
      </c>
      <c r="V1397" s="14">
        <v>77</v>
      </c>
      <c r="W1397" s="16">
        <f>+IF(datos_arg[[#This Row],[Moneda]]="ARS",datos_arg[[#This Row],[Monto]],datos_arg[[#This Row],[Monto]]*datos_arg[[#This Row],[TC]])</f>
        <v>2474.6413734937532</v>
      </c>
      <c r="X1397" s="16">
        <f>IFERROR(IF(datos_arg[[#This Row],[Moneda]]="USD",datos_arg[[#This Row],[Monto]],datos_arg[[#This Row],[Monto]]/datos_arg[[#This Row],[TC]]),0)</f>
        <v>32.138199655763032</v>
      </c>
      <c r="Y1397" s="14"/>
    </row>
    <row r="1398" spans="1:25" ht="15" customHeight="1" x14ac:dyDescent="0.25">
      <c r="A1398" s="14">
        <f t="shared" si="21"/>
        <v>1395</v>
      </c>
      <c r="B1398" s="1">
        <v>43882</v>
      </c>
      <c r="C1398" s="18">
        <f>+YEAR(datos_arg[[#This Row],[Fecha]])</f>
        <v>2020</v>
      </c>
      <c r="D1398" s="18">
        <f>+MONTH(datos_arg[[#This Row],[Fecha]])</f>
        <v>2</v>
      </c>
      <c r="E1398" s="14" t="s">
        <v>5358</v>
      </c>
      <c r="F1398" s="14" t="s">
        <v>4109</v>
      </c>
      <c r="G1398" s="14"/>
      <c r="H1398" s="14" t="s">
        <v>6646</v>
      </c>
      <c r="I1398" s="14" t="s">
        <v>7132</v>
      </c>
      <c r="J1398" s="14" t="s">
        <v>425</v>
      </c>
      <c r="K1398" s="14" t="s">
        <v>420</v>
      </c>
      <c r="L1398" s="14" t="s">
        <v>426</v>
      </c>
      <c r="M1398" s="14" t="s">
        <v>719</v>
      </c>
      <c r="N1398" s="14" t="s">
        <v>49</v>
      </c>
      <c r="O1398" s="14" t="s">
        <v>1681</v>
      </c>
      <c r="P1398" s="14" t="s">
        <v>5488</v>
      </c>
      <c r="Q1398" s="14">
        <v>100</v>
      </c>
      <c r="R1398" s="14" t="s">
        <v>4109</v>
      </c>
      <c r="S1398" s="14" t="s">
        <v>439</v>
      </c>
      <c r="T1398" s="35">
        <v>2420.9658217871961</v>
      </c>
      <c r="U1398" s="14" t="s">
        <v>4</v>
      </c>
      <c r="V1398" s="14">
        <v>77</v>
      </c>
      <c r="W1398" s="16">
        <f>+IF(datos_arg[[#This Row],[Moneda]]="ARS",datos_arg[[#This Row],[Monto]],datos_arg[[#This Row],[Monto]]*datos_arg[[#This Row],[TC]])</f>
        <v>2420.9658217871961</v>
      </c>
      <c r="X1398" s="16">
        <f>IFERROR(IF(datos_arg[[#This Row],[Moneda]]="USD",datos_arg[[#This Row],[Monto]],datos_arg[[#This Row],[Monto]]/datos_arg[[#This Row],[TC]]),0)</f>
        <v>31.441114568664883</v>
      </c>
      <c r="Y1398" s="14"/>
    </row>
    <row r="1399" spans="1:25" ht="15" customHeight="1" x14ac:dyDescent="0.25">
      <c r="A1399" s="14">
        <f t="shared" si="21"/>
        <v>1396</v>
      </c>
      <c r="B1399" s="1">
        <v>43882</v>
      </c>
      <c r="C1399" s="18">
        <f>+YEAR(datos_arg[[#This Row],[Fecha]])</f>
        <v>2020</v>
      </c>
      <c r="D1399" s="18">
        <f>+MONTH(datos_arg[[#This Row],[Fecha]])</f>
        <v>2</v>
      </c>
      <c r="E1399" s="14" t="s">
        <v>5358</v>
      </c>
      <c r="F1399" s="14" t="s">
        <v>4109</v>
      </c>
      <c r="G1399" s="14"/>
      <c r="H1399" s="14" t="s">
        <v>6646</v>
      </c>
      <c r="I1399" s="14" t="s">
        <v>7132</v>
      </c>
      <c r="J1399" s="14" t="s">
        <v>425</v>
      </c>
      <c r="K1399" s="14" t="s">
        <v>420</v>
      </c>
      <c r="L1399" s="14" t="s">
        <v>426</v>
      </c>
      <c r="M1399" s="14" t="s">
        <v>719</v>
      </c>
      <c r="N1399" s="14" t="s">
        <v>49</v>
      </c>
      <c r="O1399" s="14" t="s">
        <v>1675</v>
      </c>
      <c r="P1399" s="14" t="s">
        <v>5488</v>
      </c>
      <c r="Q1399" s="14">
        <v>4</v>
      </c>
      <c r="R1399" s="14" t="s">
        <v>4109</v>
      </c>
      <c r="S1399" s="14" t="s">
        <v>439</v>
      </c>
      <c r="T1399" s="35">
        <v>2824.9166983409364</v>
      </c>
      <c r="U1399" s="14" t="s">
        <v>4</v>
      </c>
      <c r="V1399" s="14">
        <v>77</v>
      </c>
      <c r="W1399" s="16">
        <f>+IF(datos_arg[[#This Row],[Moneda]]="ARS",datos_arg[[#This Row],[Monto]],datos_arg[[#This Row],[Monto]]*datos_arg[[#This Row],[TC]])</f>
        <v>2824.9166983409364</v>
      </c>
      <c r="X1399" s="16">
        <f>IFERROR(IF(datos_arg[[#This Row],[Moneda]]="USD",datos_arg[[#This Row],[Monto]],datos_arg[[#This Row],[Monto]]/datos_arg[[#This Row],[TC]]),0)</f>
        <v>36.687229848583591</v>
      </c>
      <c r="Y1399" s="14"/>
    </row>
    <row r="1400" spans="1:25" ht="15" customHeight="1" x14ac:dyDescent="0.25">
      <c r="A1400" s="14">
        <f t="shared" si="21"/>
        <v>1397</v>
      </c>
      <c r="B1400" s="1">
        <v>43882</v>
      </c>
      <c r="C1400" s="18">
        <f>+YEAR(datos_arg[[#This Row],[Fecha]])</f>
        <v>2020</v>
      </c>
      <c r="D1400" s="18">
        <f>+MONTH(datos_arg[[#This Row],[Fecha]])</f>
        <v>2</v>
      </c>
      <c r="E1400" s="14" t="s">
        <v>5358</v>
      </c>
      <c r="F1400" s="14" t="s">
        <v>4109</v>
      </c>
      <c r="G1400" s="14"/>
      <c r="H1400" s="14" t="s">
        <v>6646</v>
      </c>
      <c r="I1400" s="14" t="s">
        <v>7132</v>
      </c>
      <c r="J1400" s="14" t="s">
        <v>425</v>
      </c>
      <c r="K1400" s="14" t="s">
        <v>420</v>
      </c>
      <c r="L1400" s="14" t="s">
        <v>426</v>
      </c>
      <c r="M1400" s="14" t="s">
        <v>719</v>
      </c>
      <c r="N1400" s="14" t="s">
        <v>49</v>
      </c>
      <c r="O1400" s="14" t="s">
        <v>1682</v>
      </c>
      <c r="P1400" s="14" t="s">
        <v>5488</v>
      </c>
      <c r="Q1400" s="14">
        <v>1</v>
      </c>
      <c r="R1400" s="14" t="s">
        <v>4109</v>
      </c>
      <c r="S1400" s="14" t="s">
        <v>439</v>
      </c>
      <c r="T1400" s="35">
        <v>344.99972959378874</v>
      </c>
      <c r="U1400" s="14" t="s">
        <v>4</v>
      </c>
      <c r="V1400" s="14">
        <v>77</v>
      </c>
      <c r="W1400" s="16">
        <f>+IF(datos_arg[[#This Row],[Moneda]]="ARS",datos_arg[[#This Row],[Monto]],datos_arg[[#This Row],[Monto]]*datos_arg[[#This Row],[TC]])</f>
        <v>344.99972959378874</v>
      </c>
      <c r="X1400" s="16">
        <f>IFERROR(IF(datos_arg[[#This Row],[Moneda]]="USD",datos_arg[[#This Row],[Monto]],datos_arg[[#This Row],[Monto]]/datos_arg[[#This Row],[TC]]),0)</f>
        <v>4.4805159687505034</v>
      </c>
      <c r="Y1400" s="14"/>
    </row>
    <row r="1401" spans="1:25" ht="15" customHeight="1" x14ac:dyDescent="0.25">
      <c r="A1401" s="14">
        <f t="shared" si="21"/>
        <v>1398</v>
      </c>
      <c r="B1401" s="1">
        <v>43882</v>
      </c>
      <c r="C1401" s="18">
        <f>+YEAR(datos_arg[[#This Row],[Fecha]])</f>
        <v>2020</v>
      </c>
      <c r="D1401" s="18">
        <f>+MONTH(datos_arg[[#This Row],[Fecha]])</f>
        <v>2</v>
      </c>
      <c r="E1401" s="14" t="s">
        <v>5358</v>
      </c>
      <c r="F1401" s="14" t="s">
        <v>4109</v>
      </c>
      <c r="G1401" s="14"/>
      <c r="H1401" s="14" t="s">
        <v>6646</v>
      </c>
      <c r="I1401" s="14" t="s">
        <v>7132</v>
      </c>
      <c r="J1401" s="14" t="s">
        <v>482</v>
      </c>
      <c r="K1401" s="14" t="s">
        <v>420</v>
      </c>
      <c r="L1401" s="14" t="s">
        <v>426</v>
      </c>
      <c r="M1401" s="14" t="s">
        <v>1592</v>
      </c>
      <c r="N1401" s="14" t="s">
        <v>49</v>
      </c>
      <c r="O1401" s="14" t="s">
        <v>1593</v>
      </c>
      <c r="P1401" s="6" t="s">
        <v>5488</v>
      </c>
      <c r="Q1401" s="14">
        <v>1</v>
      </c>
      <c r="R1401" s="14" t="s">
        <v>4109</v>
      </c>
      <c r="S1401" s="14" t="s">
        <v>439</v>
      </c>
      <c r="T1401" s="35">
        <v>480.11909802299425</v>
      </c>
      <c r="U1401" s="14" t="s">
        <v>4</v>
      </c>
      <c r="V1401" s="14">
        <v>77</v>
      </c>
      <c r="W1401" s="16">
        <f>+IF(datos_arg[[#This Row],[Moneda]]="ARS",datos_arg[[#This Row],[Monto]],datos_arg[[#This Row],[Monto]]*datos_arg[[#This Row],[TC]])</f>
        <v>480.11909802299425</v>
      </c>
      <c r="X1401" s="16">
        <f>IFERROR(IF(datos_arg[[#This Row],[Moneda]]="USD",datos_arg[[#This Row],[Monto]],datos_arg[[#This Row],[Monto]]/datos_arg[[#This Row],[TC]]),0)</f>
        <v>6.2353129613375877</v>
      </c>
      <c r="Y1401" s="14"/>
    </row>
    <row r="1402" spans="1:25" ht="15" customHeight="1" x14ac:dyDescent="0.25">
      <c r="A1402" s="14">
        <f t="shared" si="21"/>
        <v>1399</v>
      </c>
      <c r="B1402" s="1">
        <v>43882</v>
      </c>
      <c r="C1402" s="18">
        <f>+YEAR(datos_arg[[#This Row],[Fecha]])</f>
        <v>2020</v>
      </c>
      <c r="D1402" s="18">
        <f>+MONTH(datos_arg[[#This Row],[Fecha]])</f>
        <v>2</v>
      </c>
      <c r="E1402" s="14" t="s">
        <v>5358</v>
      </c>
      <c r="F1402" s="14" t="s">
        <v>4109</v>
      </c>
      <c r="G1402" s="14"/>
      <c r="H1402" s="14" t="s">
        <v>6646</v>
      </c>
      <c r="I1402" s="14" t="s">
        <v>7132</v>
      </c>
      <c r="J1402" s="14" t="s">
        <v>425</v>
      </c>
      <c r="K1402" s="14" t="s">
        <v>420</v>
      </c>
      <c r="L1402" s="14" t="s">
        <v>426</v>
      </c>
      <c r="M1402" s="14" t="s">
        <v>1590</v>
      </c>
      <c r="N1402" s="14" t="s">
        <v>49</v>
      </c>
      <c r="O1402" s="14" t="s">
        <v>1676</v>
      </c>
      <c r="P1402" s="14" t="s">
        <v>5488</v>
      </c>
      <c r="Q1402" s="14">
        <v>8</v>
      </c>
      <c r="R1402" s="14" t="s">
        <v>4109</v>
      </c>
      <c r="S1402" s="14" t="s">
        <v>439</v>
      </c>
      <c r="T1402" s="35">
        <v>1879.9995085101971</v>
      </c>
      <c r="U1402" s="14" t="s">
        <v>4</v>
      </c>
      <c r="V1402" s="14">
        <v>77</v>
      </c>
      <c r="W1402" s="16">
        <f>+IF(datos_arg[[#This Row],[Moneda]]="ARS",datos_arg[[#This Row],[Monto]],datos_arg[[#This Row],[Monto]]*datos_arg[[#This Row],[TC]])</f>
        <v>1879.9995085101971</v>
      </c>
      <c r="X1402" s="16">
        <f>IFERROR(IF(datos_arg[[#This Row],[Moneda]]="USD",datos_arg[[#This Row],[Monto]],datos_arg[[#This Row],[Monto]]/datos_arg[[#This Row],[TC]]),0)</f>
        <v>24.415578032599964</v>
      </c>
      <c r="Y1402" s="14"/>
    </row>
    <row r="1403" spans="1:25" ht="15" customHeight="1" x14ac:dyDescent="0.25">
      <c r="A1403" s="14">
        <f t="shared" si="21"/>
        <v>1400</v>
      </c>
      <c r="B1403" s="1">
        <v>43882</v>
      </c>
      <c r="C1403" s="18">
        <f>+YEAR(datos_arg[[#This Row],[Fecha]])</f>
        <v>2020</v>
      </c>
      <c r="D1403" s="18">
        <f>+MONTH(datos_arg[[#This Row],[Fecha]])</f>
        <v>2</v>
      </c>
      <c r="E1403" s="14" t="s">
        <v>5358</v>
      </c>
      <c r="F1403" s="14" t="s">
        <v>4109</v>
      </c>
      <c r="G1403" s="14"/>
      <c r="H1403" s="14" t="s">
        <v>6646</v>
      </c>
      <c r="I1403" s="14" t="s">
        <v>7132</v>
      </c>
      <c r="J1403" s="14" t="s">
        <v>425</v>
      </c>
      <c r="K1403" s="14" t="s">
        <v>420</v>
      </c>
      <c r="L1403" s="14" t="s">
        <v>426</v>
      </c>
      <c r="M1403" s="14" t="s">
        <v>1677</v>
      </c>
      <c r="N1403" s="14" t="s">
        <v>49</v>
      </c>
      <c r="O1403" s="14" t="s">
        <v>1678</v>
      </c>
      <c r="P1403" s="14" t="s">
        <v>5488</v>
      </c>
      <c r="Q1403" s="14">
        <v>8</v>
      </c>
      <c r="R1403" s="14" t="s">
        <v>4109</v>
      </c>
      <c r="S1403" s="14" t="s">
        <v>439</v>
      </c>
      <c r="T1403" s="35">
        <v>61.922904286176305</v>
      </c>
      <c r="U1403" s="14" t="s">
        <v>4</v>
      </c>
      <c r="V1403" s="14">
        <v>77</v>
      </c>
      <c r="W1403" s="16">
        <f>+IF(datos_arg[[#This Row],[Moneda]]="ARS",datos_arg[[#This Row],[Monto]],datos_arg[[#This Row],[Monto]]*datos_arg[[#This Row],[TC]])</f>
        <v>61.922904286176305</v>
      </c>
      <c r="X1403" s="16">
        <f>IFERROR(IF(datos_arg[[#This Row],[Moneda]]="USD",datos_arg[[#This Row],[Monto]],datos_arg[[#This Row],[Monto]]/datos_arg[[#This Row],[TC]]),0)</f>
        <v>0.80419356215813387</v>
      </c>
      <c r="Y1403" s="14"/>
    </row>
    <row r="1404" spans="1:25" ht="15" customHeight="1" x14ac:dyDescent="0.25">
      <c r="A1404" s="14">
        <f t="shared" si="21"/>
        <v>1401</v>
      </c>
      <c r="B1404" s="1">
        <v>43882</v>
      </c>
      <c r="C1404" s="18">
        <f>+YEAR(datos_arg[[#This Row],[Fecha]])</f>
        <v>2020</v>
      </c>
      <c r="D1404" s="18">
        <f>+MONTH(datos_arg[[#This Row],[Fecha]])</f>
        <v>2</v>
      </c>
      <c r="E1404" s="14" t="s">
        <v>5358</v>
      </c>
      <c r="F1404" s="14" t="s">
        <v>4109</v>
      </c>
      <c r="G1404" s="14"/>
      <c r="H1404" s="14" t="s">
        <v>6646</v>
      </c>
      <c r="I1404" s="14" t="s">
        <v>7132</v>
      </c>
      <c r="J1404" s="14" t="s">
        <v>425</v>
      </c>
      <c r="K1404" s="14" t="s">
        <v>420</v>
      </c>
      <c r="L1404" s="14" t="s">
        <v>426</v>
      </c>
      <c r="M1404" s="14" t="s">
        <v>1679</v>
      </c>
      <c r="N1404" s="14" t="s">
        <v>49</v>
      </c>
      <c r="O1404" s="14" t="s">
        <v>1680</v>
      </c>
      <c r="P1404" s="6" t="s">
        <v>5488</v>
      </c>
      <c r="Q1404" s="14">
        <v>4</v>
      </c>
      <c r="R1404" s="14" t="s">
        <v>4109</v>
      </c>
      <c r="S1404" s="14" t="s">
        <v>439</v>
      </c>
      <c r="T1404" s="35">
        <v>33.202370126869582</v>
      </c>
      <c r="U1404" s="14" t="s">
        <v>4</v>
      </c>
      <c r="V1404" s="14">
        <v>77</v>
      </c>
      <c r="W1404" s="16">
        <f>+IF(datos_arg[[#This Row],[Moneda]]="ARS",datos_arg[[#This Row],[Monto]],datos_arg[[#This Row],[Monto]]*datos_arg[[#This Row],[TC]])</f>
        <v>33.202370126869582</v>
      </c>
      <c r="X1404" s="16">
        <f>IFERROR(IF(datos_arg[[#This Row],[Moneda]]="USD",datos_arg[[#This Row],[Monto]],datos_arg[[#This Row],[Monto]]/datos_arg[[#This Row],[TC]]),0)</f>
        <v>0.43119961203726731</v>
      </c>
      <c r="Y1404" s="14"/>
    </row>
    <row r="1405" spans="1:25" ht="15" customHeight="1" x14ac:dyDescent="0.25">
      <c r="A1405" s="14">
        <f t="shared" si="21"/>
        <v>1402</v>
      </c>
      <c r="B1405" s="1">
        <v>43882</v>
      </c>
      <c r="C1405" s="18">
        <f>+YEAR(datos_arg[[#This Row],[Fecha]])</f>
        <v>2020</v>
      </c>
      <c r="D1405" s="18">
        <f>+MONTH(datos_arg[[#This Row],[Fecha]])</f>
        <v>2</v>
      </c>
      <c r="E1405" s="14" t="s">
        <v>1015</v>
      </c>
      <c r="F1405" s="14" t="s">
        <v>403</v>
      </c>
      <c r="G1405" s="14" t="s">
        <v>5383</v>
      </c>
      <c r="H1405" s="14" t="s">
        <v>6646</v>
      </c>
      <c r="I1405" s="14" t="s">
        <v>7132</v>
      </c>
      <c r="J1405" s="14" t="s">
        <v>425</v>
      </c>
      <c r="K1405" s="14" t="s">
        <v>420</v>
      </c>
      <c r="L1405" s="14" t="s">
        <v>425</v>
      </c>
      <c r="M1405" s="14" t="s">
        <v>1683</v>
      </c>
      <c r="N1405" s="14" t="s">
        <v>49</v>
      </c>
      <c r="O1405" s="14" t="s">
        <v>1684</v>
      </c>
      <c r="P1405" s="14" t="s">
        <v>5488</v>
      </c>
      <c r="Q1405" s="14">
        <v>4</v>
      </c>
      <c r="R1405" s="14" t="s">
        <v>5383</v>
      </c>
      <c r="S1405" s="14" t="s">
        <v>439</v>
      </c>
      <c r="T1405" s="35">
        <v>22.520499737656582</v>
      </c>
      <c r="U1405" s="14" t="s">
        <v>4</v>
      </c>
      <c r="V1405" s="14">
        <v>77</v>
      </c>
      <c r="W1405" s="16">
        <f>+IF(datos_arg[[#This Row],[Moneda]]="ARS",datos_arg[[#This Row],[Monto]],datos_arg[[#This Row],[Monto]]*datos_arg[[#This Row],[TC]])</f>
        <v>22.520499737656582</v>
      </c>
      <c r="X1405" s="16">
        <f>IFERROR(IF(datos_arg[[#This Row],[Moneda]]="USD",datos_arg[[#This Row],[Monto]],datos_arg[[#This Row],[Monto]]/datos_arg[[#This Row],[TC]]),0)</f>
        <v>0.29247402256696858</v>
      </c>
      <c r="Y1405" s="14"/>
    </row>
    <row r="1406" spans="1:25" ht="15" customHeight="1" x14ac:dyDescent="0.25">
      <c r="A1406" s="14">
        <f t="shared" si="21"/>
        <v>1403</v>
      </c>
      <c r="B1406" s="1">
        <v>43882</v>
      </c>
      <c r="C1406" s="18">
        <f>+YEAR(datos_arg[[#This Row],[Fecha]])</f>
        <v>2020</v>
      </c>
      <c r="D1406" s="18">
        <f>+MONTH(datos_arg[[#This Row],[Fecha]])</f>
        <v>2</v>
      </c>
      <c r="E1406" s="14" t="s">
        <v>617</v>
      </c>
      <c r="F1406" s="14" t="s">
        <v>8101</v>
      </c>
      <c r="G1406" s="14"/>
      <c r="H1406" s="14" t="s">
        <v>8103</v>
      </c>
      <c r="I1406" s="14" t="s">
        <v>8104</v>
      </c>
      <c r="J1406" s="14" t="s">
        <v>488</v>
      </c>
      <c r="K1406" s="14" t="s">
        <v>420</v>
      </c>
      <c r="L1406" s="14" t="s">
        <v>426</v>
      </c>
      <c r="M1406" s="14" t="s">
        <v>1685</v>
      </c>
      <c r="N1406" s="14" t="s">
        <v>49</v>
      </c>
      <c r="O1406" s="14" t="s">
        <v>1686</v>
      </c>
      <c r="P1406" s="14" t="s">
        <v>5488</v>
      </c>
      <c r="Q1406" s="14">
        <v>1</v>
      </c>
      <c r="R1406" s="14" t="s">
        <v>8101</v>
      </c>
      <c r="S1406" s="14" t="s">
        <v>439</v>
      </c>
      <c r="T1406" s="35">
        <v>499.99938013613081</v>
      </c>
      <c r="U1406" s="14" t="s">
        <v>4</v>
      </c>
      <c r="V1406" s="14">
        <v>77</v>
      </c>
      <c r="W1406" s="16">
        <f>+IF(datos_arg[[#This Row],[Moneda]]="ARS",datos_arg[[#This Row],[Monto]],datos_arg[[#This Row],[Monto]]*datos_arg[[#This Row],[TC]])</f>
        <v>499.99938013613081</v>
      </c>
      <c r="X1406" s="16">
        <f>IFERROR(IF(datos_arg[[#This Row],[Moneda]]="USD",datos_arg[[#This Row],[Monto]],datos_arg[[#This Row],[Monto]]/datos_arg[[#This Row],[TC]]),0)</f>
        <v>6.4934984433263745</v>
      </c>
      <c r="Y1406" s="14"/>
    </row>
    <row r="1407" spans="1:25" ht="15" customHeight="1" x14ac:dyDescent="0.25">
      <c r="A1407" s="14">
        <f t="shared" si="21"/>
        <v>1404</v>
      </c>
      <c r="B1407" s="1">
        <v>43882</v>
      </c>
      <c r="C1407" s="18">
        <f>+YEAR(datos_arg[[#This Row],[Fecha]])</f>
        <v>2020</v>
      </c>
      <c r="D1407" s="18">
        <f>+MONTH(datos_arg[[#This Row],[Fecha]])</f>
        <v>2</v>
      </c>
      <c r="E1407" s="14" t="s">
        <v>1015</v>
      </c>
      <c r="F1407" s="14" t="s">
        <v>403</v>
      </c>
      <c r="G1407" s="14" t="s">
        <v>5383</v>
      </c>
      <c r="H1407" s="14" t="s">
        <v>6646</v>
      </c>
      <c r="I1407" s="14" t="s">
        <v>7132</v>
      </c>
      <c r="J1407" s="14" t="s">
        <v>425</v>
      </c>
      <c r="K1407" s="14" t="s">
        <v>420</v>
      </c>
      <c r="L1407" s="14" t="s">
        <v>425</v>
      </c>
      <c r="M1407" s="14" t="s">
        <v>823</v>
      </c>
      <c r="N1407" s="14" t="s">
        <v>49</v>
      </c>
      <c r="O1407" s="14" t="s">
        <v>1687</v>
      </c>
      <c r="P1407" s="14" t="s">
        <v>5488</v>
      </c>
      <c r="Q1407" s="14">
        <v>2</v>
      </c>
      <c r="R1407" s="14" t="s">
        <v>5383</v>
      </c>
      <c r="S1407" s="14" t="s">
        <v>439</v>
      </c>
      <c r="T1407" s="35">
        <v>73.025854296531804</v>
      </c>
      <c r="U1407" s="14" t="s">
        <v>4</v>
      </c>
      <c r="V1407" s="14">
        <v>77</v>
      </c>
      <c r="W1407" s="16">
        <f>+IF(datos_arg[[#This Row],[Moneda]]="ARS",datos_arg[[#This Row],[Monto]],datos_arg[[#This Row],[Monto]]*datos_arg[[#This Row],[TC]])</f>
        <v>73.025854296531804</v>
      </c>
      <c r="X1407" s="16">
        <f>IFERROR(IF(datos_arg[[#This Row],[Moneda]]="USD",datos_arg[[#This Row],[Monto]],datos_arg[[#This Row],[Monto]]/datos_arg[[#This Row],[TC]]),0)</f>
        <v>0.94838771813677669</v>
      </c>
      <c r="Y1407" s="14"/>
    </row>
    <row r="1408" spans="1:25" ht="15" customHeight="1" x14ac:dyDescent="0.25">
      <c r="A1408" s="14">
        <f t="shared" si="21"/>
        <v>1405</v>
      </c>
      <c r="B1408" s="1">
        <v>43882</v>
      </c>
      <c r="C1408" s="18">
        <f>+YEAR(datos_arg[[#This Row],[Fecha]])</f>
        <v>2020</v>
      </c>
      <c r="D1408" s="18">
        <f>+MONTH(datos_arg[[#This Row],[Fecha]])</f>
        <v>2</v>
      </c>
      <c r="E1408" s="14" t="s">
        <v>1015</v>
      </c>
      <c r="F1408" s="14" t="s">
        <v>403</v>
      </c>
      <c r="G1408" s="14" t="s">
        <v>5383</v>
      </c>
      <c r="H1408" s="14" t="s">
        <v>6646</v>
      </c>
      <c r="I1408" s="14" t="s">
        <v>7132</v>
      </c>
      <c r="J1408" s="14" t="s">
        <v>425</v>
      </c>
      <c r="K1408" s="14" t="s">
        <v>420</v>
      </c>
      <c r="L1408" s="14" t="s">
        <v>425</v>
      </c>
      <c r="M1408" s="14" t="s">
        <v>823</v>
      </c>
      <c r="N1408" s="14" t="s">
        <v>49</v>
      </c>
      <c r="O1408" s="14" t="s">
        <v>1688</v>
      </c>
      <c r="P1408" s="14" t="s">
        <v>5488</v>
      </c>
      <c r="Q1408" s="14">
        <v>2</v>
      </c>
      <c r="R1408" s="14" t="s">
        <v>5383</v>
      </c>
      <c r="S1408" s="14" t="s">
        <v>439</v>
      </c>
      <c r="T1408" s="35">
        <v>793.74960584057681</v>
      </c>
      <c r="U1408" s="14" t="s">
        <v>4</v>
      </c>
      <c r="V1408" s="14">
        <v>77</v>
      </c>
      <c r="W1408" s="16">
        <f>+IF(datos_arg[[#This Row],[Moneda]]="ARS",datos_arg[[#This Row],[Monto]],datos_arg[[#This Row],[Monto]]*datos_arg[[#This Row],[TC]])</f>
        <v>793.74960584057681</v>
      </c>
      <c r="X1408" s="16">
        <f>IFERROR(IF(datos_arg[[#This Row],[Moneda]]="USD",datos_arg[[#This Row],[Monto]],datos_arg[[#This Row],[Monto]]/datos_arg[[#This Row],[TC]]),0)</f>
        <v>10.308436439488011</v>
      </c>
      <c r="Y1408" s="14"/>
    </row>
    <row r="1409" spans="1:25" ht="15" customHeight="1" x14ac:dyDescent="0.25">
      <c r="A1409" s="14">
        <f t="shared" si="21"/>
        <v>1406</v>
      </c>
      <c r="B1409" s="1">
        <v>43882</v>
      </c>
      <c r="C1409" s="18">
        <f>+YEAR(datos_arg[[#This Row],[Fecha]])</f>
        <v>2020</v>
      </c>
      <c r="D1409" s="18">
        <f>+MONTH(datos_arg[[#This Row],[Fecha]])</f>
        <v>2</v>
      </c>
      <c r="E1409" s="14" t="s">
        <v>5358</v>
      </c>
      <c r="F1409" s="14" t="s">
        <v>85</v>
      </c>
      <c r="G1409" s="14"/>
      <c r="H1409" s="14" t="s">
        <v>7132</v>
      </c>
      <c r="I1409" s="14" t="s">
        <v>7132</v>
      </c>
      <c r="J1409" s="14" t="s">
        <v>425</v>
      </c>
      <c r="K1409" s="14" t="s">
        <v>421</v>
      </c>
      <c r="L1409" s="14" t="s">
        <v>425</v>
      </c>
      <c r="M1409" s="14" t="s">
        <v>1689</v>
      </c>
      <c r="N1409" s="14" t="s">
        <v>144</v>
      </c>
      <c r="O1409" s="14" t="s">
        <v>1690</v>
      </c>
      <c r="P1409" s="14" t="s">
        <v>5489</v>
      </c>
      <c r="Q1409" s="14">
        <v>1</v>
      </c>
      <c r="R1409" s="14" t="s">
        <v>85</v>
      </c>
      <c r="S1409" s="14" t="s">
        <v>439</v>
      </c>
      <c r="T1409" s="35">
        <v>770</v>
      </c>
      <c r="U1409" s="14" t="s">
        <v>4</v>
      </c>
      <c r="V1409" s="14">
        <v>77</v>
      </c>
      <c r="W1409" s="16">
        <f>+IF(datos_arg[[#This Row],[Moneda]]="ARS",datos_arg[[#This Row],[Monto]],datos_arg[[#This Row],[Monto]]*datos_arg[[#This Row],[TC]])</f>
        <v>770</v>
      </c>
      <c r="X1409" s="16">
        <f>IFERROR(IF(datos_arg[[#This Row],[Moneda]]="USD",datos_arg[[#This Row],[Monto]],datos_arg[[#This Row],[Monto]]/datos_arg[[#This Row],[TC]]),0)</f>
        <v>10</v>
      </c>
      <c r="Y1409" s="14"/>
    </row>
    <row r="1410" spans="1:25" ht="15" customHeight="1" x14ac:dyDescent="0.25">
      <c r="A1410" s="14">
        <f t="shared" si="21"/>
        <v>1407</v>
      </c>
      <c r="B1410" s="1">
        <v>43882</v>
      </c>
      <c r="C1410" s="18">
        <f>+YEAR(datos_arg[[#This Row],[Fecha]])</f>
        <v>2020</v>
      </c>
      <c r="D1410" s="18">
        <f>+MONTH(datos_arg[[#This Row],[Fecha]])</f>
        <v>2</v>
      </c>
      <c r="E1410" s="14" t="s">
        <v>1015</v>
      </c>
      <c r="F1410" s="14" t="s">
        <v>403</v>
      </c>
      <c r="G1410" s="14" t="s">
        <v>5383</v>
      </c>
      <c r="H1410" s="14" t="s">
        <v>6646</v>
      </c>
      <c r="I1410" s="14" t="s">
        <v>7132</v>
      </c>
      <c r="J1410" s="14" t="s">
        <v>425</v>
      </c>
      <c r="K1410" s="14" t="s">
        <v>421</v>
      </c>
      <c r="L1410" s="14" t="s">
        <v>425</v>
      </c>
      <c r="M1410" s="14" t="s">
        <v>1691</v>
      </c>
      <c r="N1410" s="14" t="s">
        <v>144</v>
      </c>
      <c r="O1410" s="14" t="s">
        <v>1692</v>
      </c>
      <c r="P1410" s="14" t="s">
        <v>5489</v>
      </c>
      <c r="Q1410" s="14">
        <v>2</v>
      </c>
      <c r="R1410" s="14" t="s">
        <v>5383</v>
      </c>
      <c r="S1410" s="14" t="s">
        <v>439</v>
      </c>
      <c r="T1410" s="35">
        <v>25</v>
      </c>
      <c r="U1410" s="14" t="s">
        <v>4</v>
      </c>
      <c r="V1410" s="14">
        <v>77</v>
      </c>
      <c r="W1410" s="16">
        <f>+IF(datos_arg[[#This Row],[Moneda]]="ARS",datos_arg[[#This Row],[Monto]],datos_arg[[#This Row],[Monto]]*datos_arg[[#This Row],[TC]])</f>
        <v>25</v>
      </c>
      <c r="X1410" s="16">
        <f>IFERROR(IF(datos_arg[[#This Row],[Moneda]]="USD",datos_arg[[#This Row],[Monto]],datos_arg[[#This Row],[Monto]]/datos_arg[[#This Row],[TC]]),0)</f>
        <v>0.32467532467532467</v>
      </c>
      <c r="Y1410" s="14"/>
    </row>
    <row r="1411" spans="1:25" ht="15" customHeight="1" x14ac:dyDescent="0.25">
      <c r="A1411" s="14">
        <f t="shared" si="21"/>
        <v>1408</v>
      </c>
      <c r="B1411" s="1">
        <v>43882</v>
      </c>
      <c r="C1411" s="18">
        <f>+YEAR(datos_arg[[#This Row],[Fecha]])</f>
        <v>2020</v>
      </c>
      <c r="D1411" s="18">
        <f>+MONTH(datos_arg[[#This Row],[Fecha]])</f>
        <v>2</v>
      </c>
      <c r="E1411" s="14" t="s">
        <v>617</v>
      </c>
      <c r="F1411" s="14" t="s">
        <v>8101</v>
      </c>
      <c r="G1411" s="14"/>
      <c r="H1411" s="14" t="s">
        <v>8103</v>
      </c>
      <c r="I1411" s="14" t="s">
        <v>8104</v>
      </c>
      <c r="J1411" s="14" t="s">
        <v>425</v>
      </c>
      <c r="K1411" s="14" t="s">
        <v>421</v>
      </c>
      <c r="L1411" s="14" t="s">
        <v>426</v>
      </c>
      <c r="M1411" s="14" t="s">
        <v>1693</v>
      </c>
      <c r="N1411" s="14" t="s">
        <v>144</v>
      </c>
      <c r="O1411" s="14" t="s">
        <v>1694</v>
      </c>
      <c r="P1411" s="14" t="s">
        <v>5489</v>
      </c>
      <c r="Q1411" s="14">
        <v>4</v>
      </c>
      <c r="R1411" s="14" t="s">
        <v>8101</v>
      </c>
      <c r="S1411" s="14" t="s">
        <v>439</v>
      </c>
      <c r="T1411" s="35">
        <v>340</v>
      </c>
      <c r="U1411" s="14" t="s">
        <v>4</v>
      </c>
      <c r="V1411" s="14">
        <v>77</v>
      </c>
      <c r="W1411" s="16">
        <f>+IF(datos_arg[[#This Row],[Moneda]]="ARS",datos_arg[[#This Row],[Monto]],datos_arg[[#This Row],[Monto]]*datos_arg[[#This Row],[TC]])</f>
        <v>340</v>
      </c>
      <c r="X1411" s="16">
        <f>IFERROR(IF(datos_arg[[#This Row],[Moneda]]="USD",datos_arg[[#This Row],[Monto]],datos_arg[[#This Row],[Monto]]/datos_arg[[#This Row],[TC]]),0)</f>
        <v>4.4155844155844157</v>
      </c>
      <c r="Y1411" s="14"/>
    </row>
    <row r="1412" spans="1:25" ht="15" customHeight="1" x14ac:dyDescent="0.25">
      <c r="A1412" s="14">
        <f t="shared" si="21"/>
        <v>1409</v>
      </c>
      <c r="B1412" s="1">
        <v>43882</v>
      </c>
      <c r="C1412" s="18">
        <f>+YEAR(datos_arg[[#This Row],[Fecha]])</f>
        <v>2020</v>
      </c>
      <c r="D1412" s="18">
        <f>+MONTH(datos_arg[[#This Row],[Fecha]])</f>
        <v>2</v>
      </c>
      <c r="E1412" s="14" t="s">
        <v>617</v>
      </c>
      <c r="F1412" s="14" t="s">
        <v>8101</v>
      </c>
      <c r="G1412" s="14"/>
      <c r="H1412" s="14" t="s">
        <v>8103</v>
      </c>
      <c r="I1412" s="14" t="s">
        <v>8104</v>
      </c>
      <c r="J1412" s="14" t="s">
        <v>425</v>
      </c>
      <c r="K1412" s="14" t="s">
        <v>421</v>
      </c>
      <c r="L1412" s="14" t="s">
        <v>426</v>
      </c>
      <c r="M1412" s="14" t="s">
        <v>1679</v>
      </c>
      <c r="N1412" s="14" t="s">
        <v>144</v>
      </c>
      <c r="O1412" s="14" t="s">
        <v>1695</v>
      </c>
      <c r="P1412" s="14" t="s">
        <v>5489</v>
      </c>
      <c r="Q1412" s="14">
        <v>4</v>
      </c>
      <c r="R1412" s="14" t="s">
        <v>8101</v>
      </c>
      <c r="S1412" s="14" t="s">
        <v>439</v>
      </c>
      <c r="T1412" s="35">
        <v>120</v>
      </c>
      <c r="U1412" s="14" t="s">
        <v>4</v>
      </c>
      <c r="V1412" s="14">
        <v>77</v>
      </c>
      <c r="W1412" s="16">
        <f>+IF(datos_arg[[#This Row],[Moneda]]="ARS",datos_arg[[#This Row],[Monto]],datos_arg[[#This Row],[Monto]]*datos_arg[[#This Row],[TC]])</f>
        <v>120</v>
      </c>
      <c r="X1412" s="16">
        <f>IFERROR(IF(datos_arg[[#This Row],[Moneda]]="USD",datos_arg[[#This Row],[Monto]],datos_arg[[#This Row],[Monto]]/datos_arg[[#This Row],[TC]]),0)</f>
        <v>1.5584415584415585</v>
      </c>
      <c r="Y1412" s="14"/>
    </row>
    <row r="1413" spans="1:25" ht="15" customHeight="1" x14ac:dyDescent="0.25">
      <c r="A1413" s="14">
        <f t="shared" si="21"/>
        <v>1410</v>
      </c>
      <c r="B1413" s="1">
        <v>43882</v>
      </c>
      <c r="C1413" s="18">
        <f>+YEAR(datos_arg[[#This Row],[Fecha]])</f>
        <v>2020</v>
      </c>
      <c r="D1413" s="18">
        <f>+MONTH(datos_arg[[#This Row],[Fecha]])</f>
        <v>2</v>
      </c>
      <c r="E1413" s="14" t="s">
        <v>1015</v>
      </c>
      <c r="F1413" s="14" t="s">
        <v>403</v>
      </c>
      <c r="G1413" s="14" t="s">
        <v>5383</v>
      </c>
      <c r="H1413" s="14" t="s">
        <v>8103</v>
      </c>
      <c r="I1413" s="14" t="s">
        <v>8104</v>
      </c>
      <c r="J1413" s="14" t="s">
        <v>425</v>
      </c>
      <c r="K1413" s="14" t="s">
        <v>421</v>
      </c>
      <c r="L1413" s="14" t="s">
        <v>425</v>
      </c>
      <c r="M1413" s="14" t="s">
        <v>823</v>
      </c>
      <c r="N1413" s="14" t="s">
        <v>144</v>
      </c>
      <c r="O1413" s="14" t="s">
        <v>1696</v>
      </c>
      <c r="P1413" s="14" t="s">
        <v>5489</v>
      </c>
      <c r="Q1413" s="14">
        <v>1</v>
      </c>
      <c r="R1413" s="14" t="s">
        <v>5383</v>
      </c>
      <c r="S1413" s="14" t="s">
        <v>439</v>
      </c>
      <c r="T1413" s="35">
        <v>420</v>
      </c>
      <c r="U1413" s="14" t="s">
        <v>4</v>
      </c>
      <c r="V1413" s="14">
        <v>77</v>
      </c>
      <c r="W1413" s="16">
        <f>+IF(datos_arg[[#This Row],[Moneda]]="ARS",datos_arg[[#This Row],[Monto]],datos_arg[[#This Row],[Monto]]*datos_arg[[#This Row],[TC]])</f>
        <v>420</v>
      </c>
      <c r="X1413" s="16">
        <f>IFERROR(IF(datos_arg[[#This Row],[Moneda]]="USD",datos_arg[[#This Row],[Monto]],datos_arg[[#This Row],[Monto]]/datos_arg[[#This Row],[TC]]),0)</f>
        <v>5.4545454545454541</v>
      </c>
      <c r="Y1413" s="14"/>
    </row>
    <row r="1414" spans="1:25" ht="15" customHeight="1" x14ac:dyDescent="0.25">
      <c r="A1414" s="14">
        <f t="shared" ref="A1414:A1477" si="22">+A1413+1</f>
        <v>1411</v>
      </c>
      <c r="B1414" s="1">
        <v>43882</v>
      </c>
      <c r="C1414" s="18">
        <f>+YEAR(datos_arg[[#This Row],[Fecha]])</f>
        <v>2020</v>
      </c>
      <c r="D1414" s="18">
        <f>+MONTH(datos_arg[[#This Row],[Fecha]])</f>
        <v>2</v>
      </c>
      <c r="E1414" s="14" t="s">
        <v>1015</v>
      </c>
      <c r="F1414" s="14" t="s">
        <v>403</v>
      </c>
      <c r="G1414" s="14" t="s">
        <v>5383</v>
      </c>
      <c r="H1414" s="14" t="s">
        <v>8103</v>
      </c>
      <c r="I1414" s="14" t="s">
        <v>8104</v>
      </c>
      <c r="J1414" s="14" t="s">
        <v>425</v>
      </c>
      <c r="K1414" s="14" t="s">
        <v>421</v>
      </c>
      <c r="L1414" s="14" t="s">
        <v>425</v>
      </c>
      <c r="M1414" s="14" t="s">
        <v>1670</v>
      </c>
      <c r="N1414" s="14" t="s">
        <v>144</v>
      </c>
      <c r="O1414" s="14" t="s">
        <v>1697</v>
      </c>
      <c r="P1414" s="14" t="s">
        <v>5489</v>
      </c>
      <c r="Q1414" s="14">
        <v>5</v>
      </c>
      <c r="R1414" s="14" t="s">
        <v>5383</v>
      </c>
      <c r="S1414" s="14" t="s">
        <v>439</v>
      </c>
      <c r="T1414" s="35">
        <v>60</v>
      </c>
      <c r="U1414" s="14" t="s">
        <v>4</v>
      </c>
      <c r="V1414" s="14">
        <v>77</v>
      </c>
      <c r="W1414" s="16">
        <f>+IF(datos_arg[[#This Row],[Moneda]]="ARS",datos_arg[[#This Row],[Monto]],datos_arg[[#This Row],[Monto]]*datos_arg[[#This Row],[TC]])</f>
        <v>60</v>
      </c>
      <c r="X1414" s="16">
        <f>IFERROR(IF(datos_arg[[#This Row],[Moneda]]="USD",datos_arg[[#This Row],[Monto]],datos_arg[[#This Row],[Monto]]/datos_arg[[#This Row],[TC]]),0)</f>
        <v>0.77922077922077926</v>
      </c>
      <c r="Y1414" s="14"/>
    </row>
    <row r="1415" spans="1:25" ht="15" customHeight="1" x14ac:dyDescent="0.25">
      <c r="A1415" s="14">
        <f t="shared" si="22"/>
        <v>1412</v>
      </c>
      <c r="B1415" s="1">
        <v>43882</v>
      </c>
      <c r="C1415" s="18">
        <f>+YEAR(datos_arg[[#This Row],[Fecha]])</f>
        <v>2020</v>
      </c>
      <c r="D1415" s="18">
        <f>+MONTH(datos_arg[[#This Row],[Fecha]])</f>
        <v>2</v>
      </c>
      <c r="E1415" s="14" t="s">
        <v>1015</v>
      </c>
      <c r="F1415" s="14" t="s">
        <v>403</v>
      </c>
      <c r="G1415" s="14" t="s">
        <v>5383</v>
      </c>
      <c r="H1415" s="14" t="s">
        <v>8103</v>
      </c>
      <c r="I1415" s="14" t="s">
        <v>8104</v>
      </c>
      <c r="J1415" s="14" t="s">
        <v>425</v>
      </c>
      <c r="K1415" s="14" t="s">
        <v>421</v>
      </c>
      <c r="L1415" s="14" t="s">
        <v>425</v>
      </c>
      <c r="M1415" s="14" t="s">
        <v>1419</v>
      </c>
      <c r="N1415" s="14" t="s">
        <v>144</v>
      </c>
      <c r="O1415" s="14" t="s">
        <v>1698</v>
      </c>
      <c r="P1415" s="14" t="s">
        <v>5489</v>
      </c>
      <c r="Q1415" s="14">
        <v>30</v>
      </c>
      <c r="R1415" s="14" t="s">
        <v>5383</v>
      </c>
      <c r="S1415" s="14" t="s">
        <v>439</v>
      </c>
      <c r="T1415" s="35">
        <v>120</v>
      </c>
      <c r="U1415" s="14" t="s">
        <v>4</v>
      </c>
      <c r="V1415" s="14">
        <v>77</v>
      </c>
      <c r="W1415" s="16">
        <f>+IF(datos_arg[[#This Row],[Moneda]]="ARS",datos_arg[[#This Row],[Monto]],datos_arg[[#This Row],[Monto]]*datos_arg[[#This Row],[TC]])</f>
        <v>120</v>
      </c>
      <c r="X1415" s="16">
        <f>IFERROR(IF(datos_arg[[#This Row],[Moneda]]="USD",datos_arg[[#This Row],[Monto]],datos_arg[[#This Row],[Monto]]/datos_arg[[#This Row],[TC]]),0)</f>
        <v>1.5584415584415585</v>
      </c>
      <c r="Y1415" s="14"/>
    </row>
    <row r="1416" spans="1:25" ht="15" customHeight="1" x14ac:dyDescent="0.25">
      <c r="A1416" s="14">
        <f t="shared" si="22"/>
        <v>1413</v>
      </c>
      <c r="B1416" s="1">
        <v>43882</v>
      </c>
      <c r="C1416" s="18">
        <f>+YEAR(datos_arg[[#This Row],[Fecha]])</f>
        <v>2020</v>
      </c>
      <c r="D1416" s="18">
        <f>+MONTH(datos_arg[[#This Row],[Fecha]])</f>
        <v>2</v>
      </c>
      <c r="E1416" s="14" t="s">
        <v>5358</v>
      </c>
      <c r="F1416" s="14" t="s">
        <v>85</v>
      </c>
      <c r="G1416" s="14"/>
      <c r="H1416" s="14" t="s">
        <v>6646</v>
      </c>
      <c r="I1416" s="14" t="s">
        <v>7132</v>
      </c>
      <c r="J1416" s="14" t="s">
        <v>425</v>
      </c>
      <c r="K1416" s="14" t="s">
        <v>421</v>
      </c>
      <c r="L1416" s="14" t="s">
        <v>425</v>
      </c>
      <c r="M1416" s="14" t="s">
        <v>1699</v>
      </c>
      <c r="N1416" s="14" t="s">
        <v>144</v>
      </c>
      <c r="O1416" s="14" t="s">
        <v>1700</v>
      </c>
      <c r="P1416" s="14" t="s">
        <v>5489</v>
      </c>
      <c r="Q1416" s="14">
        <v>5</v>
      </c>
      <c r="R1416" s="14" t="s">
        <v>85</v>
      </c>
      <c r="S1416" s="14" t="s">
        <v>439</v>
      </c>
      <c r="T1416" s="35">
        <v>150</v>
      </c>
      <c r="U1416" s="14" t="s">
        <v>4</v>
      </c>
      <c r="V1416" s="14">
        <v>77</v>
      </c>
      <c r="W1416" s="16">
        <f>+IF(datos_arg[[#This Row],[Moneda]]="ARS",datos_arg[[#This Row],[Monto]],datos_arg[[#This Row],[Monto]]*datos_arg[[#This Row],[TC]])</f>
        <v>150</v>
      </c>
      <c r="X1416" s="16">
        <f>IFERROR(IF(datos_arg[[#This Row],[Moneda]]="USD",datos_arg[[#This Row],[Monto]],datos_arg[[#This Row],[Monto]]/datos_arg[[#This Row],[TC]]),0)</f>
        <v>1.948051948051948</v>
      </c>
      <c r="Y1416" s="14"/>
    </row>
    <row r="1417" spans="1:25" ht="15" customHeight="1" x14ac:dyDescent="0.25">
      <c r="A1417" s="14">
        <f t="shared" si="22"/>
        <v>1414</v>
      </c>
      <c r="B1417" s="1">
        <v>43882</v>
      </c>
      <c r="C1417" s="18">
        <f>+YEAR(datos_arg[[#This Row],[Fecha]])</f>
        <v>2020</v>
      </c>
      <c r="D1417" s="18">
        <f>+MONTH(datos_arg[[#This Row],[Fecha]])</f>
        <v>2</v>
      </c>
      <c r="E1417" s="14" t="s">
        <v>1015</v>
      </c>
      <c r="F1417" s="14" t="s">
        <v>403</v>
      </c>
      <c r="G1417" s="14" t="s">
        <v>5383</v>
      </c>
      <c r="H1417" s="14" t="s">
        <v>8103</v>
      </c>
      <c r="I1417" s="14" t="s">
        <v>8104</v>
      </c>
      <c r="J1417" s="14" t="s">
        <v>472</v>
      </c>
      <c r="K1417" s="14" t="s">
        <v>421</v>
      </c>
      <c r="L1417" s="14" t="s">
        <v>425</v>
      </c>
      <c r="M1417" s="14" t="s">
        <v>932</v>
      </c>
      <c r="N1417" s="14" t="s">
        <v>226</v>
      </c>
      <c r="O1417" s="14" t="s">
        <v>1781</v>
      </c>
      <c r="P1417" s="14" t="s">
        <v>5490</v>
      </c>
      <c r="Q1417" s="14">
        <v>4</v>
      </c>
      <c r="R1417" s="14" t="s">
        <v>5383</v>
      </c>
      <c r="S1417" s="14" t="s">
        <v>439</v>
      </c>
      <c r="T1417" s="35">
        <v>1262.4548982941049</v>
      </c>
      <c r="U1417" s="14" t="s">
        <v>4</v>
      </c>
      <c r="V1417" s="14">
        <v>77</v>
      </c>
      <c r="W1417" s="16">
        <f>+IF(datos_arg[[#This Row],[Moneda]]="ARS",datos_arg[[#This Row],[Monto]],datos_arg[[#This Row],[Monto]]*datos_arg[[#This Row],[TC]])</f>
        <v>1262.4548982941049</v>
      </c>
      <c r="X1417" s="16">
        <f>IFERROR(IF(datos_arg[[#This Row],[Moneda]]="USD",datos_arg[[#This Row],[Monto]],datos_arg[[#This Row],[Monto]]/datos_arg[[#This Row],[TC]]),0)</f>
        <v>16.395518159663698</v>
      </c>
      <c r="Y1417" s="14"/>
    </row>
    <row r="1418" spans="1:25" ht="15" customHeight="1" x14ac:dyDescent="0.25">
      <c r="A1418" s="14">
        <f t="shared" si="22"/>
        <v>1415</v>
      </c>
      <c r="B1418" s="1">
        <v>43882</v>
      </c>
      <c r="C1418" s="18">
        <f>+YEAR(datos_arg[[#This Row],[Fecha]])</f>
        <v>2020</v>
      </c>
      <c r="D1418" s="18">
        <f>+MONTH(datos_arg[[#This Row],[Fecha]])</f>
        <v>2</v>
      </c>
      <c r="E1418" s="14" t="s">
        <v>617</v>
      </c>
      <c r="F1418" s="14" t="s">
        <v>8101</v>
      </c>
      <c r="G1418" s="14"/>
      <c r="H1418" s="14" t="s">
        <v>8103</v>
      </c>
      <c r="I1418" s="14" t="s">
        <v>8104</v>
      </c>
      <c r="J1418" s="14" t="s">
        <v>472</v>
      </c>
      <c r="K1418" s="14" t="s">
        <v>421</v>
      </c>
      <c r="L1418" s="14" t="s">
        <v>426</v>
      </c>
      <c r="M1418" s="14" t="s">
        <v>1716</v>
      </c>
      <c r="N1418" s="14" t="s">
        <v>226</v>
      </c>
      <c r="O1418" s="14" t="s">
        <v>1782</v>
      </c>
      <c r="P1418" s="14" t="s">
        <v>5491</v>
      </c>
      <c r="Q1418" s="14">
        <v>10</v>
      </c>
      <c r="R1418" s="14" t="s">
        <v>8101</v>
      </c>
      <c r="S1418" s="14" t="s">
        <v>439</v>
      </c>
      <c r="T1418" s="35">
        <v>1936.2255868063055</v>
      </c>
      <c r="U1418" s="14" t="s">
        <v>4</v>
      </c>
      <c r="V1418" s="14">
        <v>77</v>
      </c>
      <c r="W1418" s="16">
        <f>+IF(datos_arg[[#This Row],[Moneda]]="ARS",datos_arg[[#This Row],[Monto]],datos_arg[[#This Row],[Monto]]*datos_arg[[#This Row],[TC]])</f>
        <v>1936.2255868063055</v>
      </c>
      <c r="X1418" s="16">
        <f>IFERROR(IF(datos_arg[[#This Row],[Moneda]]="USD",datos_arg[[#This Row],[Monto]],datos_arg[[#This Row],[Monto]]/datos_arg[[#This Row],[TC]]),0)</f>
        <v>25.14578684164033</v>
      </c>
      <c r="Y1418" s="14"/>
    </row>
    <row r="1419" spans="1:25" ht="15" customHeight="1" x14ac:dyDescent="0.25">
      <c r="A1419" s="14">
        <f t="shared" si="22"/>
        <v>1416</v>
      </c>
      <c r="B1419" s="1">
        <v>43882</v>
      </c>
      <c r="C1419" s="18">
        <f>+YEAR(datos_arg[[#This Row],[Fecha]])</f>
        <v>2020</v>
      </c>
      <c r="D1419" s="18">
        <f>+MONTH(datos_arg[[#This Row],[Fecha]])</f>
        <v>2</v>
      </c>
      <c r="E1419" s="14" t="s">
        <v>617</v>
      </c>
      <c r="F1419" s="14" t="s">
        <v>8101</v>
      </c>
      <c r="G1419" s="14"/>
      <c r="H1419" s="14" t="s">
        <v>8103</v>
      </c>
      <c r="I1419" s="14" t="s">
        <v>8104</v>
      </c>
      <c r="J1419" s="14" t="s">
        <v>472</v>
      </c>
      <c r="K1419" s="14" t="s">
        <v>421</v>
      </c>
      <c r="L1419" s="14" t="s">
        <v>426</v>
      </c>
      <c r="M1419" s="14" t="s">
        <v>1677</v>
      </c>
      <c r="N1419" s="14" t="s">
        <v>226</v>
      </c>
      <c r="O1419" s="14" t="s">
        <v>1783</v>
      </c>
      <c r="P1419" s="14" t="s">
        <v>5491</v>
      </c>
      <c r="Q1419" s="14">
        <v>3</v>
      </c>
      <c r="R1419" s="14" t="s">
        <v>8101</v>
      </c>
      <c r="S1419" s="14" t="s">
        <v>439</v>
      </c>
      <c r="T1419" s="35">
        <v>459.5541044050961</v>
      </c>
      <c r="U1419" s="14" t="s">
        <v>4</v>
      </c>
      <c r="V1419" s="14">
        <v>77</v>
      </c>
      <c r="W1419" s="16">
        <f>+IF(datos_arg[[#This Row],[Moneda]]="ARS",datos_arg[[#This Row],[Monto]],datos_arg[[#This Row],[Monto]]*datos_arg[[#This Row],[TC]])</f>
        <v>459.5541044050961</v>
      </c>
      <c r="X1419" s="16">
        <f>IFERROR(IF(datos_arg[[#This Row],[Moneda]]="USD",datos_arg[[#This Row],[Monto]],datos_arg[[#This Row],[Monto]]/datos_arg[[#This Row],[TC]]),0)</f>
        <v>5.9682351221441055</v>
      </c>
      <c r="Y1419" s="14"/>
    </row>
    <row r="1420" spans="1:25" ht="15" customHeight="1" x14ac:dyDescent="0.25">
      <c r="A1420" s="14">
        <f t="shared" si="22"/>
        <v>1417</v>
      </c>
      <c r="B1420" s="1">
        <v>43882</v>
      </c>
      <c r="C1420" s="18">
        <f>+YEAR(datos_arg[[#This Row],[Fecha]])</f>
        <v>2020</v>
      </c>
      <c r="D1420" s="18">
        <f>+MONTH(datos_arg[[#This Row],[Fecha]])</f>
        <v>2</v>
      </c>
      <c r="E1420" s="14" t="s">
        <v>617</v>
      </c>
      <c r="F1420" s="14" t="s">
        <v>8101</v>
      </c>
      <c r="G1420" s="14"/>
      <c r="H1420" s="14" t="s">
        <v>8103</v>
      </c>
      <c r="I1420" s="14" t="s">
        <v>8104</v>
      </c>
      <c r="J1420" s="14" t="s">
        <v>472</v>
      </c>
      <c r="K1420" s="14" t="s">
        <v>421</v>
      </c>
      <c r="L1420" s="14" t="s">
        <v>425</v>
      </c>
      <c r="M1420" s="14" t="s">
        <v>665</v>
      </c>
      <c r="N1420" s="14" t="s">
        <v>226</v>
      </c>
      <c r="O1420" s="14" t="s">
        <v>1784</v>
      </c>
      <c r="P1420" s="14" t="s">
        <v>5491</v>
      </c>
      <c r="Q1420" s="14">
        <v>4</v>
      </c>
      <c r="R1420" s="14" t="s">
        <v>8101</v>
      </c>
      <c r="S1420" s="14" t="s">
        <v>439</v>
      </c>
      <c r="T1420" s="35">
        <v>538.30023688188294</v>
      </c>
      <c r="U1420" s="14" t="s">
        <v>4</v>
      </c>
      <c r="V1420" s="14">
        <v>77</v>
      </c>
      <c r="W1420" s="16">
        <f>+IF(datos_arg[[#This Row],[Moneda]]="ARS",datos_arg[[#This Row],[Monto]],datos_arg[[#This Row],[Monto]]*datos_arg[[#This Row],[TC]])</f>
        <v>538.30023688188294</v>
      </c>
      <c r="X1420" s="16">
        <f>IFERROR(IF(datos_arg[[#This Row],[Moneda]]="USD",datos_arg[[#This Row],[Monto]],datos_arg[[#This Row],[Monto]]/datos_arg[[#This Row],[TC]]),0)</f>
        <v>6.9909121672971812</v>
      </c>
      <c r="Y1420" s="14"/>
    </row>
    <row r="1421" spans="1:25" ht="15" customHeight="1" x14ac:dyDescent="0.25">
      <c r="A1421" s="14">
        <f t="shared" si="22"/>
        <v>1418</v>
      </c>
      <c r="B1421" s="1">
        <v>43882</v>
      </c>
      <c r="C1421" s="18">
        <f>+YEAR(datos_arg[[#This Row],[Fecha]])</f>
        <v>2020</v>
      </c>
      <c r="D1421" s="18">
        <f>+MONTH(datos_arg[[#This Row],[Fecha]])</f>
        <v>2</v>
      </c>
      <c r="E1421" s="14" t="s">
        <v>1015</v>
      </c>
      <c r="F1421" s="14" t="s">
        <v>403</v>
      </c>
      <c r="G1421" s="14" t="s">
        <v>5382</v>
      </c>
      <c r="H1421" s="14" t="s">
        <v>8103</v>
      </c>
      <c r="I1421" s="14" t="s">
        <v>8104</v>
      </c>
      <c r="J1421" s="14" t="s">
        <v>472</v>
      </c>
      <c r="K1421" s="14" t="s">
        <v>421</v>
      </c>
      <c r="L1421" s="14" t="s">
        <v>421</v>
      </c>
      <c r="M1421" s="14" t="s">
        <v>558</v>
      </c>
      <c r="N1421" s="14" t="s">
        <v>226</v>
      </c>
      <c r="O1421" s="14" t="s">
        <v>6687</v>
      </c>
      <c r="P1421" s="14" t="s">
        <v>5491</v>
      </c>
      <c r="Q1421" s="14">
        <v>3</v>
      </c>
      <c r="R1421" s="14" t="s">
        <v>5382</v>
      </c>
      <c r="S1421" s="14" t="s">
        <v>439</v>
      </c>
      <c r="T1421" s="35">
        <v>94.379199956812784</v>
      </c>
      <c r="U1421" s="14" t="s">
        <v>4</v>
      </c>
      <c r="V1421" s="14">
        <v>77</v>
      </c>
      <c r="W1421" s="16">
        <f>+IF(datos_arg[[#This Row],[Moneda]]="ARS",datos_arg[[#This Row],[Monto]],datos_arg[[#This Row],[Monto]]*datos_arg[[#This Row],[TC]])</f>
        <v>94.379199956812784</v>
      </c>
      <c r="X1421" s="16">
        <f>IFERROR(IF(datos_arg[[#This Row],[Moneda]]="USD",datos_arg[[#This Row],[Monto]],datos_arg[[#This Row],[Monto]]/datos_arg[[#This Row],[TC]]),0)</f>
        <v>1.2257038955430231</v>
      </c>
      <c r="Y1421" s="14"/>
    </row>
    <row r="1422" spans="1:25" ht="15" customHeight="1" x14ac:dyDescent="0.25">
      <c r="A1422" s="14">
        <f t="shared" si="22"/>
        <v>1419</v>
      </c>
      <c r="B1422" s="1">
        <v>43882</v>
      </c>
      <c r="C1422" s="18">
        <f>+YEAR(datos_arg[[#This Row],[Fecha]])</f>
        <v>2020</v>
      </c>
      <c r="D1422" s="18">
        <f>+MONTH(datos_arg[[#This Row],[Fecha]])</f>
        <v>2</v>
      </c>
      <c r="E1422" s="14" t="s">
        <v>1015</v>
      </c>
      <c r="F1422" s="14" t="s">
        <v>403</v>
      </c>
      <c r="G1422" s="14" t="s">
        <v>5382</v>
      </c>
      <c r="H1422" s="14" t="s">
        <v>8103</v>
      </c>
      <c r="I1422" s="14" t="s">
        <v>8104</v>
      </c>
      <c r="J1422" s="14" t="s">
        <v>472</v>
      </c>
      <c r="K1422" s="14" t="s">
        <v>421</v>
      </c>
      <c r="L1422" s="14" t="s">
        <v>421</v>
      </c>
      <c r="M1422" s="14" t="s">
        <v>558</v>
      </c>
      <c r="N1422" s="14" t="s">
        <v>226</v>
      </c>
      <c r="O1422" s="14" t="s">
        <v>1785</v>
      </c>
      <c r="P1422" s="14" t="s">
        <v>5491</v>
      </c>
      <c r="Q1422" s="14">
        <v>4</v>
      </c>
      <c r="R1422" s="14" t="s">
        <v>5382</v>
      </c>
      <c r="S1422" s="14" t="s">
        <v>439</v>
      </c>
      <c r="T1422" s="35">
        <v>191.8559736557979</v>
      </c>
      <c r="U1422" s="14" t="s">
        <v>4</v>
      </c>
      <c r="V1422" s="14">
        <v>77</v>
      </c>
      <c r="W1422" s="16">
        <f>+IF(datos_arg[[#This Row],[Moneda]]="ARS",datos_arg[[#This Row],[Monto]],datos_arg[[#This Row],[Monto]]*datos_arg[[#This Row],[TC]])</f>
        <v>191.8559736557979</v>
      </c>
      <c r="X1422" s="16">
        <f>IFERROR(IF(datos_arg[[#This Row],[Moneda]]="USD",datos_arg[[#This Row],[Monto]],datos_arg[[#This Row],[Monto]]/datos_arg[[#This Row],[TC]]),0)</f>
        <v>2.4916360215038686</v>
      </c>
      <c r="Y1422" s="14"/>
    </row>
    <row r="1423" spans="1:25" ht="15" customHeight="1" x14ac:dyDescent="0.25">
      <c r="A1423" s="14">
        <f t="shared" si="22"/>
        <v>1420</v>
      </c>
      <c r="B1423" s="1">
        <v>43882</v>
      </c>
      <c r="C1423" s="18">
        <f>+YEAR(datos_arg[[#This Row],[Fecha]])</f>
        <v>2020</v>
      </c>
      <c r="D1423" s="18">
        <f>+MONTH(datos_arg[[#This Row],[Fecha]])</f>
        <v>2</v>
      </c>
      <c r="E1423" s="14" t="s">
        <v>617</v>
      </c>
      <c r="F1423" s="14" t="s">
        <v>8101</v>
      </c>
      <c r="G1423" s="14"/>
      <c r="H1423" s="14" t="s">
        <v>8103</v>
      </c>
      <c r="I1423" s="14" t="s">
        <v>8104</v>
      </c>
      <c r="J1423" s="14" t="s">
        <v>472</v>
      </c>
      <c r="K1423" s="14" t="s">
        <v>421</v>
      </c>
      <c r="L1423" s="14" t="s">
        <v>421</v>
      </c>
      <c r="M1423" s="14" t="s">
        <v>472</v>
      </c>
      <c r="N1423" s="14" t="s">
        <v>196</v>
      </c>
      <c r="O1423" s="14" t="s">
        <v>1705</v>
      </c>
      <c r="P1423" s="14" t="s">
        <v>5492</v>
      </c>
      <c r="Q1423" s="14">
        <v>15</v>
      </c>
      <c r="R1423" s="14" t="s">
        <v>8101</v>
      </c>
      <c r="S1423" s="14" t="s">
        <v>439</v>
      </c>
      <c r="T1423" s="35">
        <v>7500</v>
      </c>
      <c r="U1423" s="14" t="s">
        <v>4</v>
      </c>
      <c r="V1423" s="14">
        <v>77</v>
      </c>
      <c r="W1423" s="16">
        <f>+IF(datos_arg[[#This Row],[Moneda]]="ARS",datos_arg[[#This Row],[Monto]],datos_arg[[#This Row],[Monto]]*datos_arg[[#This Row],[TC]])</f>
        <v>7500</v>
      </c>
      <c r="X1423" s="16">
        <f>IFERROR(IF(datos_arg[[#This Row],[Moneda]]="USD",datos_arg[[#This Row],[Monto]],datos_arg[[#This Row],[Monto]]/datos_arg[[#This Row],[TC]]),0)</f>
        <v>97.402597402597408</v>
      </c>
      <c r="Y1423" s="14"/>
    </row>
    <row r="1424" spans="1:25" ht="15" customHeight="1" x14ac:dyDescent="0.25">
      <c r="A1424" s="14">
        <f t="shared" si="22"/>
        <v>1421</v>
      </c>
      <c r="B1424" s="1">
        <v>43883</v>
      </c>
      <c r="C1424" s="18">
        <f>+YEAR(datos_arg[[#This Row],[Fecha]])</f>
        <v>2020</v>
      </c>
      <c r="D1424" s="18">
        <f>+MONTH(datos_arg[[#This Row],[Fecha]])</f>
        <v>2</v>
      </c>
      <c r="E1424" s="14" t="s">
        <v>1015</v>
      </c>
      <c r="F1424" s="14" t="s">
        <v>430</v>
      </c>
      <c r="G1424" s="14"/>
      <c r="H1424" s="14" t="s">
        <v>7132</v>
      </c>
      <c r="I1424" s="14" t="s">
        <v>7132</v>
      </c>
      <c r="J1424" s="14" t="s">
        <v>425</v>
      </c>
      <c r="K1424" s="14"/>
      <c r="L1424" s="14" t="s">
        <v>425</v>
      </c>
      <c r="M1424" s="14" t="s">
        <v>60</v>
      </c>
      <c r="N1424" s="14" t="s">
        <v>26</v>
      </c>
      <c r="O1424" s="14" t="s">
        <v>60</v>
      </c>
      <c r="P1424" s="14"/>
      <c r="Q1424" s="14"/>
      <c r="R1424" s="14" t="s">
        <v>430</v>
      </c>
      <c r="S1424" s="14" t="s">
        <v>439</v>
      </c>
      <c r="T1424" s="35">
        <v>1500</v>
      </c>
      <c r="U1424" s="14" t="s">
        <v>4</v>
      </c>
      <c r="V1424" s="14">
        <v>77</v>
      </c>
      <c r="W1424" s="16">
        <f>+IF(datos_arg[[#This Row],[Moneda]]="ARS",datos_arg[[#This Row],[Monto]],datos_arg[[#This Row],[Monto]]*datos_arg[[#This Row],[TC]])</f>
        <v>1500</v>
      </c>
      <c r="X1424" s="16">
        <f>IFERROR(IF(datos_arg[[#This Row],[Moneda]]="USD",datos_arg[[#This Row],[Monto]],datos_arg[[#This Row],[Monto]]/datos_arg[[#This Row],[TC]]),0)</f>
        <v>19.480519480519479</v>
      </c>
      <c r="Y1424" s="14"/>
    </row>
    <row r="1425" spans="1:25" ht="15" customHeight="1" x14ac:dyDescent="0.25">
      <c r="A1425" s="14">
        <f t="shared" si="22"/>
        <v>1422</v>
      </c>
      <c r="B1425" s="1">
        <v>43883</v>
      </c>
      <c r="C1425" s="18">
        <f>+YEAR(datos_arg[[#This Row],[Fecha]])</f>
        <v>2020</v>
      </c>
      <c r="D1425" s="18">
        <f>+MONTH(datos_arg[[#This Row],[Fecha]])</f>
        <v>2</v>
      </c>
      <c r="E1425" s="14" t="s">
        <v>1015</v>
      </c>
      <c r="F1425" s="14" t="s">
        <v>430</v>
      </c>
      <c r="G1425" s="14"/>
      <c r="H1425" s="14" t="s">
        <v>7132</v>
      </c>
      <c r="I1425" s="14" t="s">
        <v>7132</v>
      </c>
      <c r="J1425" s="14" t="s">
        <v>425</v>
      </c>
      <c r="K1425" s="14"/>
      <c r="L1425" s="14" t="s">
        <v>425</v>
      </c>
      <c r="M1425" s="14" t="s">
        <v>57</v>
      </c>
      <c r="N1425" s="14" t="s">
        <v>57</v>
      </c>
      <c r="O1425" s="14" t="s">
        <v>112</v>
      </c>
      <c r="P1425" s="14"/>
      <c r="Q1425" s="14"/>
      <c r="R1425" s="14" t="s">
        <v>430</v>
      </c>
      <c r="S1425" s="14" t="s">
        <v>439</v>
      </c>
      <c r="T1425" s="35">
        <v>500</v>
      </c>
      <c r="U1425" s="14" t="s">
        <v>4</v>
      </c>
      <c r="V1425" s="14">
        <v>77</v>
      </c>
      <c r="W1425" s="16">
        <f>+IF(datos_arg[[#This Row],[Moneda]]="ARS",datos_arg[[#This Row],[Monto]],datos_arg[[#This Row],[Monto]]*datos_arg[[#This Row],[TC]])</f>
        <v>500</v>
      </c>
      <c r="X1425" s="16">
        <f>IFERROR(IF(datos_arg[[#This Row],[Moneda]]="USD",datos_arg[[#This Row],[Monto]],datos_arg[[#This Row],[Monto]]/datos_arg[[#This Row],[TC]]),0)</f>
        <v>6.4935064935064934</v>
      </c>
      <c r="Y1425" s="14"/>
    </row>
    <row r="1426" spans="1:25" ht="15" customHeight="1" x14ac:dyDescent="0.25">
      <c r="A1426" s="14">
        <f t="shared" si="22"/>
        <v>1423</v>
      </c>
      <c r="B1426" s="1">
        <v>43883</v>
      </c>
      <c r="C1426" s="18">
        <f>+YEAR(datos_arg[[#This Row],[Fecha]])</f>
        <v>2020</v>
      </c>
      <c r="D1426" s="18">
        <f>+MONTH(datos_arg[[#This Row],[Fecha]])</f>
        <v>2</v>
      </c>
      <c r="E1426" s="14" t="s">
        <v>1015</v>
      </c>
      <c r="F1426" s="14" t="s">
        <v>403</v>
      </c>
      <c r="G1426" s="14" t="s">
        <v>970</v>
      </c>
      <c r="H1426" s="14" t="s">
        <v>7132</v>
      </c>
      <c r="I1426" s="14" t="s">
        <v>7132</v>
      </c>
      <c r="J1426" s="14" t="s">
        <v>425</v>
      </c>
      <c r="K1426" s="14"/>
      <c r="L1426" s="14" t="s">
        <v>425</v>
      </c>
      <c r="M1426" s="14" t="s">
        <v>493</v>
      </c>
      <c r="N1426" s="14" t="s">
        <v>741</v>
      </c>
      <c r="O1426" s="14" t="s">
        <v>1706</v>
      </c>
      <c r="P1426" s="14"/>
      <c r="Q1426" s="14"/>
      <c r="R1426" s="14" t="s">
        <v>970</v>
      </c>
      <c r="S1426" s="14" t="s">
        <v>439</v>
      </c>
      <c r="T1426" s="35">
        <v>500</v>
      </c>
      <c r="U1426" s="14" t="s">
        <v>4</v>
      </c>
      <c r="V1426" s="14">
        <v>77</v>
      </c>
      <c r="W1426" s="16">
        <f>+IF(datos_arg[[#This Row],[Moneda]]="ARS",datos_arg[[#This Row],[Monto]],datos_arg[[#This Row],[Monto]]*datos_arg[[#This Row],[TC]])</f>
        <v>500</v>
      </c>
      <c r="X1426" s="16">
        <f>IFERROR(IF(datos_arg[[#This Row],[Moneda]]="USD",datos_arg[[#This Row],[Monto]],datos_arg[[#This Row],[Monto]]/datos_arg[[#This Row],[TC]]),0)</f>
        <v>6.4935064935064934</v>
      </c>
      <c r="Y1426" s="14"/>
    </row>
    <row r="1427" spans="1:25" ht="15" customHeight="1" x14ac:dyDescent="0.25">
      <c r="A1427" s="14">
        <f t="shared" si="22"/>
        <v>1424</v>
      </c>
      <c r="B1427" s="1">
        <v>43883</v>
      </c>
      <c r="C1427" s="18">
        <f>+YEAR(datos_arg[[#This Row],[Fecha]])</f>
        <v>2020</v>
      </c>
      <c r="D1427" s="18">
        <f>+MONTH(datos_arg[[#This Row],[Fecha]])</f>
        <v>2</v>
      </c>
      <c r="E1427" s="14" t="s">
        <v>407</v>
      </c>
      <c r="F1427" s="14" t="s">
        <v>5360</v>
      </c>
      <c r="G1427" s="14"/>
      <c r="H1427" s="14" t="s">
        <v>7132</v>
      </c>
      <c r="I1427" s="14" t="s">
        <v>7132</v>
      </c>
      <c r="J1427" s="14" t="s">
        <v>425</v>
      </c>
      <c r="K1427" s="14"/>
      <c r="L1427" s="14" t="s">
        <v>425</v>
      </c>
      <c r="M1427" s="14" t="s">
        <v>434</v>
      </c>
      <c r="N1427" s="14" t="s">
        <v>434</v>
      </c>
      <c r="O1427" s="14"/>
      <c r="P1427" s="14"/>
      <c r="Q1427" s="14"/>
      <c r="R1427" s="14" t="s">
        <v>440</v>
      </c>
      <c r="S1427" s="14" t="s">
        <v>443</v>
      </c>
      <c r="T1427" s="35">
        <v>9435.1975000000093</v>
      </c>
      <c r="U1427" s="14" t="s">
        <v>4</v>
      </c>
      <c r="V1427" s="14">
        <v>0</v>
      </c>
      <c r="W1427" s="16">
        <f>+IF(datos_arg[[#This Row],[Moneda]]="ARS",datos_arg[[#This Row],[Monto]],datos_arg[[#This Row],[Monto]]*datos_arg[[#This Row],[TC]])</f>
        <v>9435.1975000000093</v>
      </c>
      <c r="X1427" s="16">
        <f>IFERROR(IF(datos_arg[[#This Row],[Moneda]]="USD",datos_arg[[#This Row],[Monto]],datos_arg[[#This Row],[Monto]]/datos_arg[[#This Row],[TC]]),0)</f>
        <v>0</v>
      </c>
      <c r="Y1427" s="14"/>
    </row>
    <row r="1428" spans="1:25" ht="15" customHeight="1" x14ac:dyDescent="0.25">
      <c r="A1428" s="14">
        <f t="shared" si="22"/>
        <v>1425</v>
      </c>
      <c r="B1428" s="1">
        <v>43883</v>
      </c>
      <c r="C1428" s="18">
        <f>+YEAR(datos_arg[[#This Row],[Fecha]])</f>
        <v>2020</v>
      </c>
      <c r="D1428" s="18">
        <f>+MONTH(datos_arg[[#This Row],[Fecha]])</f>
        <v>2</v>
      </c>
      <c r="E1428" s="14" t="s">
        <v>407</v>
      </c>
      <c r="F1428" s="14" t="s">
        <v>5360</v>
      </c>
      <c r="G1428" s="14"/>
      <c r="H1428" s="14" t="s">
        <v>7132</v>
      </c>
      <c r="I1428" s="14" t="s">
        <v>7132</v>
      </c>
      <c r="J1428" s="14" t="s">
        <v>425</v>
      </c>
      <c r="K1428" s="14"/>
      <c r="L1428" s="14" t="s">
        <v>425</v>
      </c>
      <c r="M1428" s="14" t="s">
        <v>434</v>
      </c>
      <c r="N1428" s="14" t="s">
        <v>434</v>
      </c>
      <c r="O1428" s="14"/>
      <c r="P1428" s="14"/>
      <c r="Q1428" s="14"/>
      <c r="R1428" s="14" t="s">
        <v>441</v>
      </c>
      <c r="S1428" s="14" t="s">
        <v>439</v>
      </c>
      <c r="T1428" s="35">
        <v>5.9044818164311401</v>
      </c>
      <c r="U1428" s="14" t="s">
        <v>2</v>
      </c>
      <c r="V1428" s="14">
        <v>0</v>
      </c>
      <c r="W1428" s="16">
        <f>+IF(datos_arg[[#This Row],[Moneda]]="ARS",datos_arg[[#This Row],[Monto]],datos_arg[[#This Row],[Monto]]*datos_arg[[#This Row],[TC]])</f>
        <v>0</v>
      </c>
      <c r="X1428" s="16">
        <f>IFERROR(IF(datos_arg[[#This Row],[Moneda]]="USD",datos_arg[[#This Row],[Monto]],datos_arg[[#This Row],[Monto]]/datos_arg[[#This Row],[TC]]),0)</f>
        <v>5.9044818164311401</v>
      </c>
      <c r="Y1428" s="14"/>
    </row>
    <row r="1429" spans="1:25" ht="15" customHeight="1" x14ac:dyDescent="0.25">
      <c r="A1429" s="14">
        <f t="shared" si="22"/>
        <v>1426</v>
      </c>
      <c r="B1429" s="1">
        <v>43886</v>
      </c>
      <c r="C1429" s="18">
        <f>+YEAR(datos_arg[[#This Row],[Fecha]])</f>
        <v>2020</v>
      </c>
      <c r="D1429" s="18">
        <f>+MONTH(datos_arg[[#This Row],[Fecha]])</f>
        <v>2</v>
      </c>
      <c r="E1429" s="14" t="s">
        <v>1015</v>
      </c>
      <c r="F1429" s="14" t="s">
        <v>430</v>
      </c>
      <c r="G1429" s="14"/>
      <c r="H1429" s="14" t="s">
        <v>7132</v>
      </c>
      <c r="I1429" s="14" t="s">
        <v>7132</v>
      </c>
      <c r="J1429" s="14" t="s">
        <v>425</v>
      </c>
      <c r="K1429" s="14"/>
      <c r="L1429" s="14" t="s">
        <v>425</v>
      </c>
      <c r="M1429" s="14" t="s">
        <v>60</v>
      </c>
      <c r="N1429" s="14" t="s">
        <v>26</v>
      </c>
      <c r="O1429" s="14"/>
      <c r="P1429" s="14"/>
      <c r="Q1429" s="14"/>
      <c r="R1429" s="14" t="s">
        <v>430</v>
      </c>
      <c r="S1429" s="14" t="s">
        <v>439</v>
      </c>
      <c r="T1429" s="35">
        <v>1520.24</v>
      </c>
      <c r="U1429" s="14" t="s">
        <v>4</v>
      </c>
      <c r="V1429" s="14">
        <v>77</v>
      </c>
      <c r="W1429" s="16">
        <f>+IF(datos_arg[[#This Row],[Moneda]]="ARS",datos_arg[[#This Row],[Monto]],datos_arg[[#This Row],[Monto]]*datos_arg[[#This Row],[TC]])</f>
        <v>1520.24</v>
      </c>
      <c r="X1429" s="16">
        <f>IFERROR(IF(datos_arg[[#This Row],[Moneda]]="USD",datos_arg[[#This Row],[Monto]],datos_arg[[#This Row],[Monto]]/datos_arg[[#This Row],[TC]]),0)</f>
        <v>19.743376623376623</v>
      </c>
      <c r="Y1429" s="14"/>
    </row>
    <row r="1430" spans="1:25" ht="15" customHeight="1" x14ac:dyDescent="0.25">
      <c r="A1430" s="14">
        <f t="shared" si="22"/>
        <v>1427</v>
      </c>
      <c r="B1430" s="1">
        <v>43887</v>
      </c>
      <c r="C1430" s="18">
        <f>+YEAR(datos_arg[[#This Row],[Fecha]])</f>
        <v>2020</v>
      </c>
      <c r="D1430" s="18">
        <f>+MONTH(datos_arg[[#This Row],[Fecha]])</f>
        <v>2</v>
      </c>
      <c r="E1430" s="14" t="s">
        <v>5358</v>
      </c>
      <c r="F1430" s="14" t="s">
        <v>85</v>
      </c>
      <c r="G1430" s="14"/>
      <c r="H1430" s="14" t="s">
        <v>1024</v>
      </c>
      <c r="I1430" s="14" t="s">
        <v>7132</v>
      </c>
      <c r="J1430" s="14" t="s">
        <v>425</v>
      </c>
      <c r="K1430" s="14" t="s">
        <v>422</v>
      </c>
      <c r="L1430" s="14" t="s">
        <v>425</v>
      </c>
      <c r="M1430" s="14" t="s">
        <v>1701</v>
      </c>
      <c r="N1430" s="14" t="s">
        <v>1702</v>
      </c>
      <c r="O1430" s="14" t="s">
        <v>1703</v>
      </c>
      <c r="P1430" s="14" t="s">
        <v>5493</v>
      </c>
      <c r="Q1430" s="14">
        <v>1</v>
      </c>
      <c r="R1430" s="14" t="s">
        <v>85</v>
      </c>
      <c r="S1430" s="14" t="s">
        <v>439</v>
      </c>
      <c r="T1430" s="35">
        <v>1360.01</v>
      </c>
      <c r="U1430" s="14" t="s">
        <v>4</v>
      </c>
      <c r="V1430" s="14">
        <v>77</v>
      </c>
      <c r="W1430" s="16">
        <f>+IF(datos_arg[[#This Row],[Moneda]]="ARS",datos_arg[[#This Row],[Monto]],datos_arg[[#This Row],[Monto]]*datos_arg[[#This Row],[TC]])</f>
        <v>1360.01</v>
      </c>
      <c r="X1430" s="16">
        <f>IFERROR(IF(datos_arg[[#This Row],[Moneda]]="USD",datos_arg[[#This Row],[Monto]],datos_arg[[#This Row],[Monto]]/datos_arg[[#This Row],[TC]]),0)</f>
        <v>17.662467532467531</v>
      </c>
      <c r="Y1430" s="14"/>
    </row>
    <row r="1431" spans="1:25" ht="15" customHeight="1" x14ac:dyDescent="0.25">
      <c r="A1431" s="14">
        <f t="shared" si="22"/>
        <v>1428</v>
      </c>
      <c r="B1431" s="1">
        <v>43887</v>
      </c>
      <c r="C1431" s="18">
        <f>+YEAR(datos_arg[[#This Row],[Fecha]])</f>
        <v>2020</v>
      </c>
      <c r="D1431" s="18">
        <f>+MONTH(datos_arg[[#This Row],[Fecha]])</f>
        <v>2</v>
      </c>
      <c r="E1431" s="14" t="s">
        <v>5358</v>
      </c>
      <c r="F1431" s="14" t="s">
        <v>85</v>
      </c>
      <c r="G1431" s="14"/>
      <c r="H1431" s="14" t="s">
        <v>6646</v>
      </c>
      <c r="I1431" s="14" t="s">
        <v>7132</v>
      </c>
      <c r="J1431" s="14" t="s">
        <v>425</v>
      </c>
      <c r="K1431" s="14" t="s">
        <v>420</v>
      </c>
      <c r="L1431" s="14" t="s">
        <v>425</v>
      </c>
      <c r="M1431" s="14" t="s">
        <v>910</v>
      </c>
      <c r="N1431" s="14" t="s">
        <v>1004</v>
      </c>
      <c r="O1431" s="14" t="s">
        <v>1704</v>
      </c>
      <c r="P1431" s="14" t="s">
        <v>5494</v>
      </c>
      <c r="Q1431" s="14">
        <v>1</v>
      </c>
      <c r="R1431" s="14" t="s">
        <v>85</v>
      </c>
      <c r="S1431" s="14" t="s">
        <v>439</v>
      </c>
      <c r="T1431" s="35">
        <v>4485.18</v>
      </c>
      <c r="U1431" s="14" t="s">
        <v>4</v>
      </c>
      <c r="V1431" s="14">
        <v>77</v>
      </c>
      <c r="W1431" s="16">
        <f>+IF(datos_arg[[#This Row],[Moneda]]="ARS",datos_arg[[#This Row],[Monto]],datos_arg[[#This Row],[Monto]]*datos_arg[[#This Row],[TC]])</f>
        <v>4485.18</v>
      </c>
      <c r="X1431" s="16">
        <f>IFERROR(IF(datos_arg[[#This Row],[Moneda]]="USD",datos_arg[[#This Row],[Monto]],datos_arg[[#This Row],[Monto]]/datos_arg[[#This Row],[TC]]),0)</f>
        <v>58.24909090909091</v>
      </c>
      <c r="Y1431" s="14"/>
    </row>
    <row r="1432" spans="1:25" ht="15" customHeight="1" x14ac:dyDescent="0.25">
      <c r="A1432" s="14">
        <f t="shared" si="22"/>
        <v>1429</v>
      </c>
      <c r="B1432" s="1">
        <v>43887</v>
      </c>
      <c r="C1432" s="18">
        <f>+YEAR(datos_arg[[#This Row],[Fecha]])</f>
        <v>2020</v>
      </c>
      <c r="D1432" s="18">
        <f>+MONTH(datos_arg[[#This Row],[Fecha]])</f>
        <v>2</v>
      </c>
      <c r="E1432" s="14" t="s">
        <v>617</v>
      </c>
      <c r="F1432" s="14" t="s">
        <v>8101</v>
      </c>
      <c r="G1432" s="14"/>
      <c r="H1432" s="14" t="s">
        <v>8103</v>
      </c>
      <c r="I1432" s="14" t="s">
        <v>8104</v>
      </c>
      <c r="J1432" s="14" t="s">
        <v>472</v>
      </c>
      <c r="K1432" s="14" t="s">
        <v>421</v>
      </c>
      <c r="L1432" s="14" t="s">
        <v>426</v>
      </c>
      <c r="M1432" s="14" t="s">
        <v>1693</v>
      </c>
      <c r="N1432" s="14" t="s">
        <v>226</v>
      </c>
      <c r="O1432" s="14" t="s">
        <v>1707</v>
      </c>
      <c r="P1432" s="14" t="s">
        <v>5495</v>
      </c>
      <c r="Q1432" s="14">
        <v>2</v>
      </c>
      <c r="R1432" s="14" t="s">
        <v>8101</v>
      </c>
      <c r="S1432" s="14" t="s">
        <v>439</v>
      </c>
      <c r="T1432" s="35">
        <v>185.92</v>
      </c>
      <c r="U1432" s="14" t="s">
        <v>4</v>
      </c>
      <c r="V1432" s="14">
        <v>77</v>
      </c>
      <c r="W1432" s="16">
        <f>+IF(datos_arg[[#This Row],[Moneda]]="ARS",datos_arg[[#This Row],[Monto]],datos_arg[[#This Row],[Monto]]*datos_arg[[#This Row],[TC]])</f>
        <v>185.92</v>
      </c>
      <c r="X1432" s="16">
        <f>IFERROR(IF(datos_arg[[#This Row],[Moneda]]="USD",datos_arg[[#This Row],[Monto]],datos_arg[[#This Row],[Monto]]/datos_arg[[#This Row],[TC]]),0)</f>
        <v>2.4145454545454546</v>
      </c>
      <c r="Y1432" s="14"/>
    </row>
    <row r="1433" spans="1:25" ht="15" customHeight="1" x14ac:dyDescent="0.25">
      <c r="A1433" s="14">
        <f t="shared" si="22"/>
        <v>1430</v>
      </c>
      <c r="B1433" s="1">
        <v>43887</v>
      </c>
      <c r="C1433" s="18">
        <f>+YEAR(datos_arg[[#This Row],[Fecha]])</f>
        <v>2020</v>
      </c>
      <c r="D1433" s="18">
        <f>+MONTH(datos_arg[[#This Row],[Fecha]])</f>
        <v>2</v>
      </c>
      <c r="E1433" s="14" t="s">
        <v>617</v>
      </c>
      <c r="F1433" s="14" t="s">
        <v>8101</v>
      </c>
      <c r="G1433" s="14"/>
      <c r="H1433" s="14" t="s">
        <v>8103</v>
      </c>
      <c r="I1433" s="14" t="s">
        <v>8104</v>
      </c>
      <c r="J1433" s="14" t="s">
        <v>472</v>
      </c>
      <c r="K1433" s="14" t="s">
        <v>421</v>
      </c>
      <c r="L1433" s="14" t="s">
        <v>421</v>
      </c>
      <c r="M1433" s="14" t="s">
        <v>578</v>
      </c>
      <c r="N1433" s="14" t="s">
        <v>226</v>
      </c>
      <c r="O1433" s="14" t="s">
        <v>1708</v>
      </c>
      <c r="P1433" s="14" t="s">
        <v>5495</v>
      </c>
      <c r="Q1433" s="14">
        <v>4</v>
      </c>
      <c r="R1433" s="14" t="s">
        <v>8101</v>
      </c>
      <c r="S1433" s="14" t="s">
        <v>439</v>
      </c>
      <c r="T1433" s="35">
        <v>316.24</v>
      </c>
      <c r="U1433" s="14" t="s">
        <v>4</v>
      </c>
      <c r="V1433" s="14">
        <v>77</v>
      </c>
      <c r="W1433" s="16">
        <f>+IF(datos_arg[[#This Row],[Moneda]]="ARS",datos_arg[[#This Row],[Monto]],datos_arg[[#This Row],[Monto]]*datos_arg[[#This Row],[TC]])</f>
        <v>316.24</v>
      </c>
      <c r="X1433" s="16">
        <f>IFERROR(IF(datos_arg[[#This Row],[Moneda]]="USD",datos_arg[[#This Row],[Monto]],datos_arg[[#This Row],[Monto]]/datos_arg[[#This Row],[TC]]),0)</f>
        <v>4.107012987012987</v>
      </c>
      <c r="Y1433" s="14"/>
    </row>
    <row r="1434" spans="1:25" ht="15" customHeight="1" x14ac:dyDescent="0.25">
      <c r="A1434" s="14">
        <f t="shared" si="22"/>
        <v>1431</v>
      </c>
      <c r="B1434" s="1">
        <v>43887</v>
      </c>
      <c r="C1434" s="18">
        <f>+YEAR(datos_arg[[#This Row],[Fecha]])</f>
        <v>2020</v>
      </c>
      <c r="D1434" s="18">
        <f>+MONTH(datos_arg[[#This Row],[Fecha]])</f>
        <v>2</v>
      </c>
      <c r="E1434" s="14" t="s">
        <v>617</v>
      </c>
      <c r="F1434" s="14" t="s">
        <v>8101</v>
      </c>
      <c r="G1434" s="14"/>
      <c r="H1434" s="14" t="s">
        <v>8103</v>
      </c>
      <c r="I1434" s="14" t="s">
        <v>8104</v>
      </c>
      <c r="J1434" s="14" t="s">
        <v>472</v>
      </c>
      <c r="K1434" s="14" t="s">
        <v>421</v>
      </c>
      <c r="L1434" s="14" t="s">
        <v>421</v>
      </c>
      <c r="M1434" s="14" t="s">
        <v>578</v>
      </c>
      <c r="N1434" s="14" t="s">
        <v>740</v>
      </c>
      <c r="O1434" s="14" t="s">
        <v>1726</v>
      </c>
      <c r="P1434" s="14" t="s">
        <v>5496</v>
      </c>
      <c r="Q1434" s="14">
        <v>10</v>
      </c>
      <c r="R1434" s="14" t="s">
        <v>8101</v>
      </c>
      <c r="S1434" s="14" t="s">
        <v>439</v>
      </c>
      <c r="T1434" s="35">
        <v>5162.8276409849086</v>
      </c>
      <c r="U1434" s="14" t="s">
        <v>4</v>
      </c>
      <c r="V1434" s="14">
        <v>77</v>
      </c>
      <c r="W1434" s="16">
        <f>+IF(datos_arg[[#This Row],[Moneda]]="ARS",datos_arg[[#This Row],[Monto]],datos_arg[[#This Row],[Monto]]*datos_arg[[#This Row],[TC]])</f>
        <v>5162.8276409849086</v>
      </c>
      <c r="X1434" s="16">
        <f>IFERROR(IF(datos_arg[[#This Row],[Moneda]]="USD",datos_arg[[#This Row],[Monto]],datos_arg[[#This Row],[Monto]]/datos_arg[[#This Row],[TC]]),0)</f>
        <v>67.049709623180632</v>
      </c>
      <c r="Y1434" s="14"/>
    </row>
    <row r="1435" spans="1:25" ht="15" customHeight="1" x14ac:dyDescent="0.25">
      <c r="A1435" s="14">
        <f t="shared" si="22"/>
        <v>1432</v>
      </c>
      <c r="B1435" s="1">
        <v>43887</v>
      </c>
      <c r="C1435" s="18">
        <f>+YEAR(datos_arg[[#This Row],[Fecha]])</f>
        <v>2020</v>
      </c>
      <c r="D1435" s="18">
        <f>+MONTH(datos_arg[[#This Row],[Fecha]])</f>
        <v>2</v>
      </c>
      <c r="E1435" s="14" t="s">
        <v>617</v>
      </c>
      <c r="F1435" s="14" t="s">
        <v>8101</v>
      </c>
      <c r="G1435" s="14"/>
      <c r="H1435" s="14" t="s">
        <v>8103</v>
      </c>
      <c r="I1435" s="14" t="s">
        <v>8104</v>
      </c>
      <c r="J1435" s="14" t="s">
        <v>472</v>
      </c>
      <c r="K1435" s="14" t="s">
        <v>421</v>
      </c>
      <c r="L1435" s="14" t="s">
        <v>421</v>
      </c>
      <c r="M1435" s="14" t="s">
        <v>607</v>
      </c>
      <c r="N1435" s="14" t="s">
        <v>740</v>
      </c>
      <c r="O1435" s="14" t="s">
        <v>1727</v>
      </c>
      <c r="P1435" s="14" t="s">
        <v>5496</v>
      </c>
      <c r="Q1435" s="14">
        <v>1</v>
      </c>
      <c r="R1435" s="14" t="s">
        <v>8101</v>
      </c>
      <c r="S1435" s="14" t="s">
        <v>439</v>
      </c>
      <c r="T1435" s="35">
        <v>4837.1723590150905</v>
      </c>
      <c r="U1435" s="14" t="s">
        <v>4</v>
      </c>
      <c r="V1435" s="14">
        <v>77</v>
      </c>
      <c r="W1435" s="16">
        <f>+IF(datos_arg[[#This Row],[Moneda]]="ARS",datos_arg[[#This Row],[Monto]],datos_arg[[#This Row],[Monto]]*datos_arg[[#This Row],[TC]])</f>
        <v>4837.1723590150905</v>
      </c>
      <c r="X1435" s="16">
        <f>IFERROR(IF(datos_arg[[#This Row],[Moneda]]="USD",datos_arg[[#This Row],[Monto]],datos_arg[[#This Row],[Monto]]/datos_arg[[#This Row],[TC]]),0)</f>
        <v>62.820420246949226</v>
      </c>
      <c r="Y1435" s="14"/>
    </row>
    <row r="1436" spans="1:25" ht="15" customHeight="1" x14ac:dyDescent="0.25">
      <c r="A1436" s="14">
        <f t="shared" si="22"/>
        <v>1433</v>
      </c>
      <c r="B1436" s="1">
        <v>43887</v>
      </c>
      <c r="C1436" s="18">
        <f>+YEAR(datos_arg[[#This Row],[Fecha]])</f>
        <v>2020</v>
      </c>
      <c r="D1436" s="18">
        <f>+MONTH(datos_arg[[#This Row],[Fecha]])</f>
        <v>2</v>
      </c>
      <c r="E1436" s="14" t="s">
        <v>617</v>
      </c>
      <c r="F1436" s="14" t="s">
        <v>8101</v>
      </c>
      <c r="G1436" s="14"/>
      <c r="H1436" s="14" t="s">
        <v>8103</v>
      </c>
      <c r="I1436" s="14" t="s">
        <v>8104</v>
      </c>
      <c r="J1436" s="14" t="s">
        <v>472</v>
      </c>
      <c r="K1436" s="14" t="s">
        <v>421</v>
      </c>
      <c r="L1436" s="14" t="s">
        <v>421</v>
      </c>
      <c r="M1436" s="14" t="s">
        <v>468</v>
      </c>
      <c r="N1436" s="14" t="s">
        <v>16</v>
      </c>
      <c r="O1436" s="14" t="s">
        <v>6719</v>
      </c>
      <c r="P1436" s="14" t="s">
        <v>5497</v>
      </c>
      <c r="Q1436" s="14">
        <v>4</v>
      </c>
      <c r="R1436" s="14" t="s">
        <v>8101</v>
      </c>
      <c r="S1436" s="14" t="s">
        <v>439</v>
      </c>
      <c r="T1436" s="35">
        <v>157.41935483870967</v>
      </c>
      <c r="U1436" s="14" t="s">
        <v>4</v>
      </c>
      <c r="V1436" s="14">
        <v>77</v>
      </c>
      <c r="W1436" s="16">
        <f>+IF(datos_arg[[#This Row],[Moneda]]="ARS",datos_arg[[#This Row],[Monto]],datos_arg[[#This Row],[Monto]]*datos_arg[[#This Row],[TC]])</f>
        <v>157.41935483870967</v>
      </c>
      <c r="X1436" s="16">
        <f>IFERROR(IF(datos_arg[[#This Row],[Moneda]]="USD",datos_arg[[#This Row],[Monto]],datos_arg[[#This Row],[Monto]]/datos_arg[[#This Row],[TC]]),0)</f>
        <v>2.044407205697528</v>
      </c>
      <c r="Y1436" s="14"/>
    </row>
    <row r="1437" spans="1:25" ht="15" customHeight="1" x14ac:dyDescent="0.25">
      <c r="A1437" s="14">
        <f t="shared" si="22"/>
        <v>1434</v>
      </c>
      <c r="B1437" s="1">
        <v>43887</v>
      </c>
      <c r="C1437" s="18">
        <f>+YEAR(datos_arg[[#This Row],[Fecha]])</f>
        <v>2020</v>
      </c>
      <c r="D1437" s="18">
        <f>+MONTH(datos_arg[[#This Row],[Fecha]])</f>
        <v>2</v>
      </c>
      <c r="E1437" s="14" t="s">
        <v>617</v>
      </c>
      <c r="F1437" s="14" t="s">
        <v>8101</v>
      </c>
      <c r="G1437" s="14"/>
      <c r="H1437" s="14" t="s">
        <v>8103</v>
      </c>
      <c r="I1437" s="14" t="s">
        <v>8104</v>
      </c>
      <c r="J1437" s="14" t="s">
        <v>472</v>
      </c>
      <c r="K1437" s="14" t="s">
        <v>421</v>
      </c>
      <c r="L1437" s="14" t="s">
        <v>421</v>
      </c>
      <c r="M1437" s="14" t="s">
        <v>468</v>
      </c>
      <c r="N1437" s="14" t="s">
        <v>16</v>
      </c>
      <c r="O1437" s="14" t="s">
        <v>6720</v>
      </c>
      <c r="P1437" s="14" t="s">
        <v>5497</v>
      </c>
      <c r="Q1437" s="14">
        <v>4</v>
      </c>
      <c r="R1437" s="14" t="s">
        <v>8101</v>
      </c>
      <c r="S1437" s="14" t="s">
        <v>439</v>
      </c>
      <c r="T1437" s="35">
        <v>162.58064516129033</v>
      </c>
      <c r="U1437" s="14" t="s">
        <v>4</v>
      </c>
      <c r="V1437" s="14">
        <v>77</v>
      </c>
      <c r="W1437" s="16">
        <f>+IF(datos_arg[[#This Row],[Moneda]]="ARS",datos_arg[[#This Row],[Monto]],datos_arg[[#This Row],[Monto]]*datos_arg[[#This Row],[TC]])</f>
        <v>162.58064516129033</v>
      </c>
      <c r="X1437" s="16">
        <f>IFERROR(IF(datos_arg[[#This Row],[Moneda]]="USD",datos_arg[[#This Row],[Monto]],datos_arg[[#This Row],[Monto]]/datos_arg[[#This Row],[TC]]),0)</f>
        <v>2.1114369501466279</v>
      </c>
      <c r="Y1437" s="14"/>
    </row>
    <row r="1438" spans="1:25" ht="15" customHeight="1" x14ac:dyDescent="0.25">
      <c r="A1438" s="14">
        <f t="shared" si="22"/>
        <v>1435</v>
      </c>
      <c r="B1438" s="1">
        <v>43887</v>
      </c>
      <c r="C1438" s="18">
        <f>+YEAR(datos_arg[[#This Row],[Fecha]])</f>
        <v>2020</v>
      </c>
      <c r="D1438" s="18">
        <f>+MONTH(datos_arg[[#This Row],[Fecha]])</f>
        <v>2</v>
      </c>
      <c r="E1438" s="14" t="s">
        <v>617</v>
      </c>
      <c r="F1438" s="14" t="s">
        <v>8101</v>
      </c>
      <c r="G1438" s="14"/>
      <c r="H1438" s="14" t="s">
        <v>8103</v>
      </c>
      <c r="I1438" s="14" t="s">
        <v>8104</v>
      </c>
      <c r="J1438" s="14" t="s">
        <v>422</v>
      </c>
      <c r="K1438" s="14" t="s">
        <v>422</v>
      </c>
      <c r="L1438" s="14" t="s">
        <v>422</v>
      </c>
      <c r="M1438" s="14" t="s">
        <v>1439</v>
      </c>
      <c r="N1438" s="14" t="s">
        <v>1710</v>
      </c>
      <c r="O1438" s="14" t="s">
        <v>1711</v>
      </c>
      <c r="P1438" s="14" t="s">
        <v>5498</v>
      </c>
      <c r="Q1438" s="14">
        <v>2</v>
      </c>
      <c r="R1438" s="14" t="s">
        <v>8101</v>
      </c>
      <c r="S1438" s="14" t="s">
        <v>439</v>
      </c>
      <c r="T1438" s="35">
        <v>220</v>
      </c>
      <c r="U1438" s="14" t="s">
        <v>4</v>
      </c>
      <c r="V1438" s="14">
        <v>77</v>
      </c>
      <c r="W1438" s="16">
        <f>+IF(datos_arg[[#This Row],[Moneda]]="ARS",datos_arg[[#This Row],[Monto]],datos_arg[[#This Row],[Monto]]*datos_arg[[#This Row],[TC]])</f>
        <v>220</v>
      </c>
      <c r="X1438" s="16">
        <f>IFERROR(IF(datos_arg[[#This Row],[Moneda]]="USD",datos_arg[[#This Row],[Monto]],datos_arg[[#This Row],[Monto]]/datos_arg[[#This Row],[TC]]),0)</f>
        <v>2.8571428571428572</v>
      </c>
      <c r="Y1438" s="14"/>
    </row>
    <row r="1439" spans="1:25" ht="15" customHeight="1" x14ac:dyDescent="0.25">
      <c r="A1439" s="14">
        <f t="shared" si="22"/>
        <v>1436</v>
      </c>
      <c r="B1439" s="1">
        <v>43887</v>
      </c>
      <c r="C1439" s="18">
        <f>+YEAR(datos_arg[[#This Row],[Fecha]])</f>
        <v>2020</v>
      </c>
      <c r="D1439" s="18">
        <f>+MONTH(datos_arg[[#This Row],[Fecha]])</f>
        <v>2</v>
      </c>
      <c r="E1439" s="14" t="s">
        <v>5358</v>
      </c>
      <c r="F1439" s="14" t="s">
        <v>85</v>
      </c>
      <c r="G1439" s="14"/>
      <c r="H1439" s="14" t="s">
        <v>6646</v>
      </c>
      <c r="I1439" s="14" t="s">
        <v>7132</v>
      </c>
      <c r="J1439" s="14" t="s">
        <v>425</v>
      </c>
      <c r="K1439" s="14" t="s">
        <v>422</v>
      </c>
      <c r="L1439" s="14" t="s">
        <v>425</v>
      </c>
      <c r="M1439" s="14" t="s">
        <v>1713</v>
      </c>
      <c r="N1439" s="14" t="s">
        <v>524</v>
      </c>
      <c r="O1439" s="14" t="s">
        <v>1712</v>
      </c>
      <c r="P1439" s="14" t="s">
        <v>5499</v>
      </c>
      <c r="Q1439" s="14">
        <v>2</v>
      </c>
      <c r="R1439" s="14" t="s">
        <v>85</v>
      </c>
      <c r="S1439" s="14" t="s">
        <v>439</v>
      </c>
      <c r="T1439" s="35">
        <v>215</v>
      </c>
      <c r="U1439" s="14" t="s">
        <v>4</v>
      </c>
      <c r="V1439" s="14">
        <v>77</v>
      </c>
      <c r="W1439" s="16">
        <f>+IF(datos_arg[[#This Row],[Moneda]]="ARS",datos_arg[[#This Row],[Monto]],datos_arg[[#This Row],[Monto]]*datos_arg[[#This Row],[TC]])</f>
        <v>215</v>
      </c>
      <c r="X1439" s="16">
        <f>IFERROR(IF(datos_arg[[#This Row],[Moneda]]="USD",datos_arg[[#This Row],[Monto]],datos_arg[[#This Row],[Monto]]/datos_arg[[#This Row],[TC]]),0)</f>
        <v>2.7922077922077921</v>
      </c>
      <c r="Y1439" s="14"/>
    </row>
    <row r="1440" spans="1:25" ht="15" customHeight="1" x14ac:dyDescent="0.25">
      <c r="A1440" s="14">
        <f t="shared" si="22"/>
        <v>1437</v>
      </c>
      <c r="B1440" s="1">
        <v>43887</v>
      </c>
      <c r="C1440" s="18">
        <f>+YEAR(datos_arg[[#This Row],[Fecha]])</f>
        <v>2020</v>
      </c>
      <c r="D1440" s="18">
        <f>+MONTH(datos_arg[[#This Row],[Fecha]])</f>
        <v>2</v>
      </c>
      <c r="E1440" s="14" t="s">
        <v>5358</v>
      </c>
      <c r="F1440" s="14" t="s">
        <v>85</v>
      </c>
      <c r="G1440" s="14"/>
      <c r="H1440" s="14" t="s">
        <v>6646</v>
      </c>
      <c r="I1440" s="14" t="s">
        <v>7132</v>
      </c>
      <c r="J1440" s="14" t="s">
        <v>425</v>
      </c>
      <c r="K1440" s="14" t="s">
        <v>422</v>
      </c>
      <c r="L1440" s="14" t="s">
        <v>425</v>
      </c>
      <c r="M1440" s="14" t="s">
        <v>1713</v>
      </c>
      <c r="N1440" s="14" t="s">
        <v>1714</v>
      </c>
      <c r="O1440" s="14" t="s">
        <v>1715</v>
      </c>
      <c r="P1440" s="14" t="s">
        <v>5500</v>
      </c>
      <c r="Q1440" s="14">
        <v>3</v>
      </c>
      <c r="R1440" s="14" t="s">
        <v>85</v>
      </c>
      <c r="S1440" s="14" t="s">
        <v>439</v>
      </c>
      <c r="T1440" s="35">
        <v>138.5</v>
      </c>
      <c r="U1440" s="14" t="s">
        <v>4</v>
      </c>
      <c r="V1440" s="14">
        <v>77</v>
      </c>
      <c r="W1440" s="16">
        <f>+IF(datos_arg[[#This Row],[Moneda]]="ARS",datos_arg[[#This Row],[Monto]],datos_arg[[#This Row],[Monto]]*datos_arg[[#This Row],[TC]])</f>
        <v>138.5</v>
      </c>
      <c r="X1440" s="16">
        <f>IFERROR(IF(datos_arg[[#This Row],[Moneda]]="USD",datos_arg[[#This Row],[Monto]],datos_arg[[#This Row],[Monto]]/datos_arg[[#This Row],[TC]]),0)</f>
        <v>1.7987012987012987</v>
      </c>
      <c r="Y1440" s="14"/>
    </row>
    <row r="1441" spans="1:25" ht="15" customHeight="1" x14ac:dyDescent="0.25">
      <c r="A1441" s="14">
        <f t="shared" si="22"/>
        <v>1438</v>
      </c>
      <c r="B1441" s="1">
        <v>43887</v>
      </c>
      <c r="C1441" s="18">
        <f>+YEAR(datos_arg[[#This Row],[Fecha]])</f>
        <v>2020</v>
      </c>
      <c r="D1441" s="18">
        <f>+MONTH(datos_arg[[#This Row],[Fecha]])</f>
        <v>2</v>
      </c>
      <c r="E1441" s="14" t="s">
        <v>617</v>
      </c>
      <c r="F1441" s="14" t="s">
        <v>6652</v>
      </c>
      <c r="G1441" s="14" t="s">
        <v>6672</v>
      </c>
      <c r="H1441" s="14" t="s">
        <v>1024</v>
      </c>
      <c r="I1441" s="14" t="s">
        <v>7132</v>
      </c>
      <c r="J1441" s="14" t="s">
        <v>425</v>
      </c>
      <c r="K1441" s="14" t="s">
        <v>422</v>
      </c>
      <c r="L1441" s="14" t="s">
        <v>422</v>
      </c>
      <c r="M1441" s="14" t="s">
        <v>578</v>
      </c>
      <c r="N1441" s="14" t="s">
        <v>356</v>
      </c>
      <c r="O1441" s="14" t="s">
        <v>1717</v>
      </c>
      <c r="P1441" s="14" t="s">
        <v>5501</v>
      </c>
      <c r="Q1441" s="14">
        <v>5</v>
      </c>
      <c r="R1441" s="14" t="s">
        <v>6672</v>
      </c>
      <c r="S1441" s="14" t="s">
        <v>439</v>
      </c>
      <c r="T1441" s="35">
        <v>150</v>
      </c>
      <c r="U1441" s="14" t="s">
        <v>4</v>
      </c>
      <c r="V1441" s="14">
        <v>77</v>
      </c>
      <c r="W1441" s="16">
        <f>+IF(datos_arg[[#This Row],[Moneda]]="ARS",datos_arg[[#This Row],[Monto]],datos_arg[[#This Row],[Monto]]*datos_arg[[#This Row],[TC]])</f>
        <v>150</v>
      </c>
      <c r="X1441" s="16">
        <f>IFERROR(IF(datos_arg[[#This Row],[Moneda]]="USD",datos_arg[[#This Row],[Monto]],datos_arg[[#This Row],[Monto]]/datos_arg[[#This Row],[TC]]),0)</f>
        <v>1.948051948051948</v>
      </c>
      <c r="Y1441" s="14"/>
    </row>
    <row r="1442" spans="1:25" ht="15" customHeight="1" x14ac:dyDescent="0.25">
      <c r="A1442" s="14">
        <f t="shared" si="22"/>
        <v>1439</v>
      </c>
      <c r="B1442" s="1">
        <v>43887</v>
      </c>
      <c r="C1442" s="18">
        <f>+YEAR(datos_arg[[#This Row],[Fecha]])</f>
        <v>2020</v>
      </c>
      <c r="D1442" s="18">
        <f>+MONTH(datos_arg[[#This Row],[Fecha]])</f>
        <v>2</v>
      </c>
      <c r="E1442" s="14" t="s">
        <v>617</v>
      </c>
      <c r="F1442" s="14" t="s">
        <v>6652</v>
      </c>
      <c r="G1442" s="14" t="s">
        <v>6672</v>
      </c>
      <c r="H1442" s="14" t="s">
        <v>1024</v>
      </c>
      <c r="I1442" s="14" t="s">
        <v>7132</v>
      </c>
      <c r="J1442" s="14" t="s">
        <v>425</v>
      </c>
      <c r="K1442" s="14" t="s">
        <v>422</v>
      </c>
      <c r="L1442" s="14" t="s">
        <v>422</v>
      </c>
      <c r="M1442" s="14" t="s">
        <v>578</v>
      </c>
      <c r="N1442" s="14" t="s">
        <v>356</v>
      </c>
      <c r="O1442" s="14" t="s">
        <v>1718</v>
      </c>
      <c r="P1442" s="14" t="s">
        <v>5501</v>
      </c>
      <c r="Q1442" s="14">
        <v>5</v>
      </c>
      <c r="R1442" s="14" t="s">
        <v>6672</v>
      </c>
      <c r="S1442" s="14" t="s">
        <v>439</v>
      </c>
      <c r="T1442" s="35">
        <v>150</v>
      </c>
      <c r="U1442" s="14" t="s">
        <v>4</v>
      </c>
      <c r="V1442" s="14">
        <v>77</v>
      </c>
      <c r="W1442" s="16">
        <f>+IF(datos_arg[[#This Row],[Moneda]]="ARS",datos_arg[[#This Row],[Monto]],datos_arg[[#This Row],[Monto]]*datos_arg[[#This Row],[TC]])</f>
        <v>150</v>
      </c>
      <c r="X1442" s="16">
        <f>IFERROR(IF(datos_arg[[#This Row],[Moneda]]="USD",datos_arg[[#This Row],[Monto]],datos_arg[[#This Row],[Monto]]/datos_arg[[#This Row],[TC]]),0)</f>
        <v>1.948051948051948</v>
      </c>
      <c r="Y1442" s="14"/>
    </row>
    <row r="1443" spans="1:25" ht="15" customHeight="1" x14ac:dyDescent="0.25">
      <c r="A1443" s="14">
        <f t="shared" si="22"/>
        <v>1440</v>
      </c>
      <c r="B1443" s="1">
        <v>43887</v>
      </c>
      <c r="C1443" s="18">
        <f>+YEAR(datos_arg[[#This Row],[Fecha]])</f>
        <v>2020</v>
      </c>
      <c r="D1443" s="18">
        <f>+MONTH(datos_arg[[#This Row],[Fecha]])</f>
        <v>2</v>
      </c>
      <c r="E1443" s="14" t="s">
        <v>617</v>
      </c>
      <c r="F1443" s="14" t="s">
        <v>6652</v>
      </c>
      <c r="G1443" s="14" t="s">
        <v>6672</v>
      </c>
      <c r="H1443" s="14" t="s">
        <v>1024</v>
      </c>
      <c r="I1443" s="14" t="s">
        <v>7132</v>
      </c>
      <c r="J1443" s="14" t="s">
        <v>425</v>
      </c>
      <c r="K1443" s="14" t="s">
        <v>422</v>
      </c>
      <c r="L1443" s="14" t="s">
        <v>422</v>
      </c>
      <c r="M1443" s="14" t="s">
        <v>1720</v>
      </c>
      <c r="N1443" s="14" t="s">
        <v>356</v>
      </c>
      <c r="O1443" s="14" t="s">
        <v>1719</v>
      </c>
      <c r="P1443" s="14" t="s">
        <v>5501</v>
      </c>
      <c r="Q1443" s="14">
        <v>10</v>
      </c>
      <c r="R1443" s="14" t="s">
        <v>6672</v>
      </c>
      <c r="S1443" s="14" t="s">
        <v>439</v>
      </c>
      <c r="T1443" s="35">
        <v>300</v>
      </c>
      <c r="U1443" s="14" t="s">
        <v>4</v>
      </c>
      <c r="V1443" s="14">
        <v>77</v>
      </c>
      <c r="W1443" s="16">
        <f>+IF(datos_arg[[#This Row],[Moneda]]="ARS",datos_arg[[#This Row],[Monto]],datos_arg[[#This Row],[Monto]]*datos_arg[[#This Row],[TC]])</f>
        <v>300</v>
      </c>
      <c r="X1443" s="16">
        <f>IFERROR(IF(datos_arg[[#This Row],[Moneda]]="USD",datos_arg[[#This Row],[Monto]],datos_arg[[#This Row],[Monto]]/datos_arg[[#This Row],[TC]]),0)</f>
        <v>3.8961038961038961</v>
      </c>
      <c r="Y1443" s="14"/>
    </row>
    <row r="1444" spans="1:25" ht="15" customHeight="1" x14ac:dyDescent="0.25">
      <c r="A1444" s="14">
        <f t="shared" si="22"/>
        <v>1441</v>
      </c>
      <c r="B1444" s="1">
        <v>43887</v>
      </c>
      <c r="C1444" s="18">
        <f>+YEAR(datos_arg[[#This Row],[Fecha]])</f>
        <v>2020</v>
      </c>
      <c r="D1444" s="18">
        <f>+MONTH(datos_arg[[#This Row],[Fecha]])</f>
        <v>2</v>
      </c>
      <c r="E1444" s="14" t="s">
        <v>617</v>
      </c>
      <c r="F1444" s="14" t="s">
        <v>6652</v>
      </c>
      <c r="G1444" s="14" t="s">
        <v>6672</v>
      </c>
      <c r="H1444" s="14" t="s">
        <v>1024</v>
      </c>
      <c r="I1444" s="14" t="s">
        <v>7132</v>
      </c>
      <c r="J1444" s="14" t="s">
        <v>425</v>
      </c>
      <c r="K1444" s="14" t="s">
        <v>422</v>
      </c>
      <c r="L1444" s="14" t="s">
        <v>422</v>
      </c>
      <c r="M1444" s="14" t="s">
        <v>578</v>
      </c>
      <c r="N1444" s="14" t="s">
        <v>356</v>
      </c>
      <c r="O1444" s="14" t="s">
        <v>1721</v>
      </c>
      <c r="P1444" s="14" t="s">
        <v>5501</v>
      </c>
      <c r="Q1444" s="14">
        <v>5</v>
      </c>
      <c r="R1444" s="14" t="s">
        <v>6672</v>
      </c>
      <c r="S1444" s="14" t="s">
        <v>439</v>
      </c>
      <c r="T1444" s="35">
        <v>250</v>
      </c>
      <c r="U1444" s="14" t="s">
        <v>4</v>
      </c>
      <c r="V1444" s="14">
        <v>77</v>
      </c>
      <c r="W1444" s="16">
        <f>+IF(datos_arg[[#This Row],[Moneda]]="ARS",datos_arg[[#This Row],[Monto]],datos_arg[[#This Row],[Monto]]*datos_arg[[#This Row],[TC]])</f>
        <v>250</v>
      </c>
      <c r="X1444" s="16">
        <f>IFERROR(IF(datos_arg[[#This Row],[Moneda]]="USD",datos_arg[[#This Row],[Monto]],datos_arg[[#This Row],[Monto]]/datos_arg[[#This Row],[TC]]),0)</f>
        <v>3.2467532467532467</v>
      </c>
      <c r="Y1444" s="14"/>
    </row>
    <row r="1445" spans="1:25" ht="15" customHeight="1" x14ac:dyDescent="0.25">
      <c r="A1445" s="14">
        <f t="shared" si="22"/>
        <v>1442</v>
      </c>
      <c r="B1445" s="1">
        <v>43887</v>
      </c>
      <c r="C1445" s="18">
        <f>+YEAR(datos_arg[[#This Row],[Fecha]])</f>
        <v>2020</v>
      </c>
      <c r="D1445" s="18">
        <f>+MONTH(datos_arg[[#This Row],[Fecha]])</f>
        <v>2</v>
      </c>
      <c r="E1445" s="14" t="s">
        <v>617</v>
      </c>
      <c r="F1445" s="14" t="s">
        <v>6652</v>
      </c>
      <c r="G1445" s="14" t="s">
        <v>6672</v>
      </c>
      <c r="H1445" s="14" t="s">
        <v>1024</v>
      </c>
      <c r="I1445" s="14" t="s">
        <v>7132</v>
      </c>
      <c r="J1445" s="14" t="s">
        <v>425</v>
      </c>
      <c r="K1445" s="14" t="s">
        <v>422</v>
      </c>
      <c r="L1445" s="14" t="s">
        <v>422</v>
      </c>
      <c r="M1445" s="14" t="s">
        <v>578</v>
      </c>
      <c r="N1445" s="14" t="s">
        <v>356</v>
      </c>
      <c r="O1445" s="14" t="s">
        <v>1722</v>
      </c>
      <c r="P1445" s="14" t="s">
        <v>5501</v>
      </c>
      <c r="Q1445" s="14">
        <v>5</v>
      </c>
      <c r="R1445" s="14" t="s">
        <v>6672</v>
      </c>
      <c r="S1445" s="14" t="s">
        <v>439</v>
      </c>
      <c r="T1445" s="35">
        <v>250</v>
      </c>
      <c r="U1445" s="14" t="s">
        <v>4</v>
      </c>
      <c r="V1445" s="14">
        <v>77</v>
      </c>
      <c r="W1445" s="16">
        <f>+IF(datos_arg[[#This Row],[Moneda]]="ARS",datos_arg[[#This Row],[Monto]],datos_arg[[#This Row],[Monto]]*datos_arg[[#This Row],[TC]])</f>
        <v>250</v>
      </c>
      <c r="X1445" s="16">
        <f>IFERROR(IF(datos_arg[[#This Row],[Moneda]]="USD",datos_arg[[#This Row],[Monto]],datos_arg[[#This Row],[Monto]]/datos_arg[[#This Row],[TC]]),0)</f>
        <v>3.2467532467532467</v>
      </c>
      <c r="Y1445" s="14"/>
    </row>
    <row r="1446" spans="1:25" ht="15" customHeight="1" x14ac:dyDescent="0.25">
      <c r="A1446" s="14">
        <f t="shared" si="22"/>
        <v>1443</v>
      </c>
      <c r="B1446" s="1">
        <v>43887</v>
      </c>
      <c r="C1446" s="18">
        <f>+YEAR(datos_arg[[#This Row],[Fecha]])</f>
        <v>2020</v>
      </c>
      <c r="D1446" s="18">
        <f>+MONTH(datos_arg[[#This Row],[Fecha]])</f>
        <v>2</v>
      </c>
      <c r="E1446" s="14" t="s">
        <v>617</v>
      </c>
      <c r="F1446" s="14" t="s">
        <v>6652</v>
      </c>
      <c r="G1446" s="14" t="s">
        <v>6672</v>
      </c>
      <c r="H1446" s="14" t="s">
        <v>1024</v>
      </c>
      <c r="I1446" s="14" t="s">
        <v>7132</v>
      </c>
      <c r="J1446" s="14" t="s">
        <v>425</v>
      </c>
      <c r="K1446" s="14" t="s">
        <v>422</v>
      </c>
      <c r="L1446" s="14" t="s">
        <v>422</v>
      </c>
      <c r="M1446" s="14" t="s">
        <v>1720</v>
      </c>
      <c r="N1446" s="14" t="s">
        <v>356</v>
      </c>
      <c r="O1446" s="14" t="s">
        <v>1723</v>
      </c>
      <c r="P1446" s="14" t="s">
        <v>5501</v>
      </c>
      <c r="Q1446" s="14">
        <v>10</v>
      </c>
      <c r="R1446" s="14" t="s">
        <v>6672</v>
      </c>
      <c r="S1446" s="14" t="s">
        <v>439</v>
      </c>
      <c r="T1446" s="35">
        <v>500</v>
      </c>
      <c r="U1446" s="14" t="s">
        <v>4</v>
      </c>
      <c r="V1446" s="14">
        <v>77</v>
      </c>
      <c r="W1446" s="16">
        <f>+IF(datos_arg[[#This Row],[Moneda]]="ARS",datos_arg[[#This Row],[Monto]],datos_arg[[#This Row],[Monto]]*datos_arg[[#This Row],[TC]])</f>
        <v>500</v>
      </c>
      <c r="X1446" s="16">
        <f>IFERROR(IF(datos_arg[[#This Row],[Moneda]]="USD",datos_arg[[#This Row],[Monto]],datos_arg[[#This Row],[Monto]]/datos_arg[[#This Row],[TC]]),0)</f>
        <v>6.4935064935064934</v>
      </c>
      <c r="Y1446" s="14"/>
    </row>
    <row r="1447" spans="1:25" ht="15" customHeight="1" x14ac:dyDescent="0.25">
      <c r="A1447" s="14">
        <f t="shared" si="22"/>
        <v>1444</v>
      </c>
      <c r="B1447" s="1">
        <v>43887</v>
      </c>
      <c r="C1447" s="18">
        <f>+YEAR(datos_arg[[#This Row],[Fecha]])</f>
        <v>2020</v>
      </c>
      <c r="D1447" s="18">
        <f>+MONTH(datos_arg[[#This Row],[Fecha]])</f>
        <v>2</v>
      </c>
      <c r="E1447" s="14" t="s">
        <v>1015</v>
      </c>
      <c r="F1447" s="14" t="s">
        <v>403</v>
      </c>
      <c r="G1447" s="14" t="s">
        <v>5383</v>
      </c>
      <c r="H1447" s="14" t="s">
        <v>1024</v>
      </c>
      <c r="I1447" s="14" t="s">
        <v>7132</v>
      </c>
      <c r="J1447" s="14" t="s">
        <v>425</v>
      </c>
      <c r="K1447" s="14" t="s">
        <v>422</v>
      </c>
      <c r="L1447" s="14" t="s">
        <v>422</v>
      </c>
      <c r="M1447" s="14" t="s">
        <v>1724</v>
      </c>
      <c r="N1447" s="14" t="s">
        <v>356</v>
      </c>
      <c r="O1447" s="14" t="s">
        <v>1725</v>
      </c>
      <c r="P1447" s="14" t="s">
        <v>5501</v>
      </c>
      <c r="Q1447" s="14">
        <v>2</v>
      </c>
      <c r="R1447" s="14" t="s">
        <v>5383</v>
      </c>
      <c r="S1447" s="14" t="s">
        <v>439</v>
      </c>
      <c r="T1447" s="35">
        <v>90</v>
      </c>
      <c r="U1447" s="14" t="s">
        <v>4</v>
      </c>
      <c r="V1447" s="14">
        <v>77</v>
      </c>
      <c r="W1447" s="16">
        <f>+IF(datos_arg[[#This Row],[Moneda]]="ARS",datos_arg[[#This Row],[Monto]],datos_arg[[#This Row],[Monto]]*datos_arg[[#This Row],[TC]])</f>
        <v>90</v>
      </c>
      <c r="X1447" s="16">
        <f>IFERROR(IF(datos_arg[[#This Row],[Moneda]]="USD",datos_arg[[#This Row],[Monto]],datos_arg[[#This Row],[Monto]]/datos_arg[[#This Row],[TC]]),0)</f>
        <v>1.1688311688311688</v>
      </c>
      <c r="Y1447" s="14"/>
    </row>
    <row r="1448" spans="1:25" ht="15" customHeight="1" x14ac:dyDescent="0.25">
      <c r="A1448" s="14">
        <f t="shared" si="22"/>
        <v>1445</v>
      </c>
      <c r="B1448" s="1">
        <v>43887</v>
      </c>
      <c r="C1448" s="18">
        <f>+YEAR(datos_arg[[#This Row],[Fecha]])</f>
        <v>2020</v>
      </c>
      <c r="D1448" s="18">
        <f>+MONTH(datos_arg[[#This Row],[Fecha]])</f>
        <v>2</v>
      </c>
      <c r="E1448" s="14" t="s">
        <v>1015</v>
      </c>
      <c r="F1448" s="14" t="s">
        <v>430</v>
      </c>
      <c r="G1448" s="14"/>
      <c r="H1448" s="14" t="s">
        <v>7132</v>
      </c>
      <c r="I1448" s="14" t="s">
        <v>7132</v>
      </c>
      <c r="J1448" s="14" t="s">
        <v>425</v>
      </c>
      <c r="K1448" s="14"/>
      <c r="L1448" s="14" t="s">
        <v>425</v>
      </c>
      <c r="M1448" s="14" t="s">
        <v>57</v>
      </c>
      <c r="N1448" s="14" t="s">
        <v>57</v>
      </c>
      <c r="O1448" s="14" t="s">
        <v>112</v>
      </c>
      <c r="P1448" s="14"/>
      <c r="Q1448" s="14"/>
      <c r="R1448" s="14" t="s">
        <v>430</v>
      </c>
      <c r="S1448" s="14" t="s">
        <v>439</v>
      </c>
      <c r="T1448" s="35">
        <v>640</v>
      </c>
      <c r="U1448" s="14" t="s">
        <v>4</v>
      </c>
      <c r="V1448" s="14">
        <v>77</v>
      </c>
      <c r="W1448" s="16">
        <f>+IF(datos_arg[[#This Row],[Moneda]]="ARS",datos_arg[[#This Row],[Monto]],datos_arg[[#This Row],[Monto]]*datos_arg[[#This Row],[TC]])</f>
        <v>640</v>
      </c>
      <c r="X1448" s="16">
        <f>IFERROR(IF(datos_arg[[#This Row],[Moneda]]="USD",datos_arg[[#This Row],[Monto]],datos_arg[[#This Row],[Monto]]/datos_arg[[#This Row],[TC]]),0)</f>
        <v>8.3116883116883109</v>
      </c>
      <c r="Y1448" s="14"/>
    </row>
    <row r="1449" spans="1:25" ht="15" customHeight="1" x14ac:dyDescent="0.25">
      <c r="A1449" s="14">
        <f t="shared" si="22"/>
        <v>1446</v>
      </c>
      <c r="B1449" s="1">
        <v>43887</v>
      </c>
      <c r="C1449" s="18">
        <f>+YEAR(datos_arg[[#This Row],[Fecha]])</f>
        <v>2020</v>
      </c>
      <c r="D1449" s="18">
        <f>+MONTH(datos_arg[[#This Row],[Fecha]])</f>
        <v>2</v>
      </c>
      <c r="E1449" s="14" t="s">
        <v>1015</v>
      </c>
      <c r="F1449" s="14" t="s">
        <v>403</v>
      </c>
      <c r="G1449" s="14" t="s">
        <v>5383</v>
      </c>
      <c r="H1449" s="14" t="s">
        <v>1024</v>
      </c>
      <c r="I1449" s="14" t="s">
        <v>7132</v>
      </c>
      <c r="J1449" s="14" t="s">
        <v>425</v>
      </c>
      <c r="K1449" s="14" t="s">
        <v>422</v>
      </c>
      <c r="L1449" s="14" t="s">
        <v>425</v>
      </c>
      <c r="M1449" s="14" t="s">
        <v>815</v>
      </c>
      <c r="N1449" s="14" t="s">
        <v>1728</v>
      </c>
      <c r="O1449" s="14" t="s">
        <v>1729</v>
      </c>
      <c r="P1449" s="14" t="s">
        <v>5502</v>
      </c>
      <c r="Q1449" s="14">
        <v>2</v>
      </c>
      <c r="R1449" s="14" t="s">
        <v>5383</v>
      </c>
      <c r="S1449" s="14" t="s">
        <v>439</v>
      </c>
      <c r="T1449" s="35">
        <v>2552</v>
      </c>
      <c r="U1449" s="14" t="s">
        <v>4</v>
      </c>
      <c r="V1449" s="14">
        <v>77</v>
      </c>
      <c r="W1449" s="16">
        <f>+IF(datos_arg[[#This Row],[Moneda]]="ARS",datos_arg[[#This Row],[Monto]],datos_arg[[#This Row],[Monto]]*datos_arg[[#This Row],[TC]])</f>
        <v>2552</v>
      </c>
      <c r="X1449" s="16">
        <f>IFERROR(IF(datos_arg[[#This Row],[Moneda]]="USD",datos_arg[[#This Row],[Monto]],datos_arg[[#This Row],[Monto]]/datos_arg[[#This Row],[TC]]),0)</f>
        <v>33.142857142857146</v>
      </c>
      <c r="Y1449" s="14"/>
    </row>
    <row r="1450" spans="1:25" ht="15" customHeight="1" x14ac:dyDescent="0.25">
      <c r="A1450" s="14">
        <f t="shared" si="22"/>
        <v>1447</v>
      </c>
      <c r="B1450" s="1">
        <v>43887</v>
      </c>
      <c r="C1450" s="18">
        <f>+YEAR(datos_arg[[#This Row],[Fecha]])</f>
        <v>2020</v>
      </c>
      <c r="D1450" s="18">
        <f>+MONTH(datos_arg[[#This Row],[Fecha]])</f>
        <v>2</v>
      </c>
      <c r="E1450" s="14" t="s">
        <v>1015</v>
      </c>
      <c r="F1450" s="14" t="s">
        <v>403</v>
      </c>
      <c r="G1450" s="14" t="s">
        <v>5383</v>
      </c>
      <c r="H1450" s="14" t="s">
        <v>1024</v>
      </c>
      <c r="I1450" s="14" t="s">
        <v>7132</v>
      </c>
      <c r="J1450" s="14" t="s">
        <v>425</v>
      </c>
      <c r="K1450" s="14" t="s">
        <v>422</v>
      </c>
      <c r="L1450" s="14" t="s">
        <v>425</v>
      </c>
      <c r="M1450" s="14" t="s">
        <v>815</v>
      </c>
      <c r="N1450" s="14" t="s">
        <v>1730</v>
      </c>
      <c r="O1450" s="14" t="s">
        <v>1731</v>
      </c>
      <c r="P1450" s="14" t="s">
        <v>5503</v>
      </c>
      <c r="Q1450" s="14">
        <v>1</v>
      </c>
      <c r="R1450" s="14" t="s">
        <v>5383</v>
      </c>
      <c r="S1450" s="14" t="s">
        <v>439</v>
      </c>
      <c r="T1450" s="35">
        <v>2449</v>
      </c>
      <c r="U1450" s="14" t="s">
        <v>4</v>
      </c>
      <c r="V1450" s="14">
        <v>77</v>
      </c>
      <c r="W1450" s="16">
        <f>+IF(datos_arg[[#This Row],[Moneda]]="ARS",datos_arg[[#This Row],[Monto]],datos_arg[[#This Row],[Monto]]*datos_arg[[#This Row],[TC]])</f>
        <v>2449</v>
      </c>
      <c r="X1450" s="16">
        <f>IFERROR(IF(datos_arg[[#This Row],[Moneda]]="USD",datos_arg[[#This Row],[Monto]],datos_arg[[#This Row],[Monto]]/datos_arg[[#This Row],[TC]]),0)</f>
        <v>31.805194805194805</v>
      </c>
      <c r="Y1450" s="14"/>
    </row>
    <row r="1451" spans="1:25" ht="15" customHeight="1" x14ac:dyDescent="0.25">
      <c r="A1451" s="14">
        <f t="shared" si="22"/>
        <v>1448</v>
      </c>
      <c r="B1451" s="1">
        <v>43887</v>
      </c>
      <c r="C1451" s="18">
        <f>+YEAR(datos_arg[[#This Row],[Fecha]])</f>
        <v>2020</v>
      </c>
      <c r="D1451" s="18">
        <f>+MONTH(datos_arg[[#This Row],[Fecha]])</f>
        <v>2</v>
      </c>
      <c r="E1451" s="14" t="s">
        <v>617</v>
      </c>
      <c r="F1451" s="14" t="s">
        <v>8101</v>
      </c>
      <c r="G1451" s="14"/>
      <c r="H1451" s="14" t="s">
        <v>8103</v>
      </c>
      <c r="I1451" s="14" t="s">
        <v>8104</v>
      </c>
      <c r="J1451" s="14" t="s">
        <v>472</v>
      </c>
      <c r="K1451" s="14"/>
      <c r="L1451" s="14" t="s">
        <v>425</v>
      </c>
      <c r="M1451" s="14" t="s">
        <v>472</v>
      </c>
      <c r="N1451" s="14" t="s">
        <v>524</v>
      </c>
      <c r="O1451" s="14" t="s">
        <v>1732</v>
      </c>
      <c r="P1451" s="14"/>
      <c r="Q1451" s="14">
        <v>1</v>
      </c>
      <c r="R1451" s="14" t="s">
        <v>8101</v>
      </c>
      <c r="S1451" s="14" t="s">
        <v>439</v>
      </c>
      <c r="T1451" s="35">
        <v>210</v>
      </c>
      <c r="U1451" s="14" t="s">
        <v>4</v>
      </c>
      <c r="V1451" s="14">
        <v>77</v>
      </c>
      <c r="W1451" s="16">
        <f>+IF(datos_arg[[#This Row],[Moneda]]="ARS",datos_arg[[#This Row],[Monto]],datos_arg[[#This Row],[Monto]]*datos_arg[[#This Row],[TC]])</f>
        <v>210</v>
      </c>
      <c r="X1451" s="16">
        <f>IFERROR(IF(datos_arg[[#This Row],[Moneda]]="USD",datos_arg[[#This Row],[Monto]],datos_arg[[#This Row],[Monto]]/datos_arg[[#This Row],[TC]]),0)</f>
        <v>2.7272727272727271</v>
      </c>
      <c r="Y1451" s="14"/>
    </row>
    <row r="1452" spans="1:25" ht="15" customHeight="1" x14ac:dyDescent="0.25">
      <c r="A1452" s="14">
        <f t="shared" si="22"/>
        <v>1449</v>
      </c>
      <c r="B1452" s="1">
        <v>43887</v>
      </c>
      <c r="C1452" s="18">
        <f>+YEAR(datos_arg[[#This Row],[Fecha]])</f>
        <v>2020</v>
      </c>
      <c r="D1452" s="18">
        <f>+MONTH(datos_arg[[#This Row],[Fecha]])</f>
        <v>2</v>
      </c>
      <c r="E1452" s="14" t="s">
        <v>1015</v>
      </c>
      <c r="F1452" s="14" t="s">
        <v>403</v>
      </c>
      <c r="G1452" s="14" t="s">
        <v>5383</v>
      </c>
      <c r="H1452" s="14" t="s">
        <v>6646</v>
      </c>
      <c r="I1452" s="14" t="s">
        <v>7132</v>
      </c>
      <c r="J1452" s="14" t="s">
        <v>425</v>
      </c>
      <c r="K1452" s="14"/>
      <c r="L1452" s="14" t="s">
        <v>425</v>
      </c>
      <c r="M1452" s="14" t="s">
        <v>1691</v>
      </c>
      <c r="N1452" s="14" t="s">
        <v>524</v>
      </c>
      <c r="O1452" s="14" t="s">
        <v>1733</v>
      </c>
      <c r="P1452" s="14"/>
      <c r="Q1452" s="14">
        <v>6</v>
      </c>
      <c r="R1452" s="14" t="s">
        <v>5383</v>
      </c>
      <c r="S1452" s="14" t="s">
        <v>439</v>
      </c>
      <c r="T1452" s="35">
        <v>80</v>
      </c>
      <c r="U1452" s="14" t="s">
        <v>4</v>
      </c>
      <c r="V1452" s="14">
        <v>77</v>
      </c>
      <c r="W1452" s="16">
        <f>+IF(datos_arg[[#This Row],[Moneda]]="ARS",datos_arg[[#This Row],[Monto]],datos_arg[[#This Row],[Monto]]*datos_arg[[#This Row],[TC]])</f>
        <v>80</v>
      </c>
      <c r="X1452" s="16">
        <f>IFERROR(IF(datos_arg[[#This Row],[Moneda]]="USD",datos_arg[[#This Row],[Monto]],datos_arg[[#This Row],[Monto]]/datos_arg[[#This Row],[TC]]),0)</f>
        <v>1.0389610389610389</v>
      </c>
      <c r="Y1452" s="14"/>
    </row>
    <row r="1453" spans="1:25" ht="15" customHeight="1" x14ac:dyDescent="0.25">
      <c r="A1453" s="14">
        <f t="shared" si="22"/>
        <v>1450</v>
      </c>
      <c r="B1453" s="1">
        <v>43887</v>
      </c>
      <c r="C1453" s="18">
        <f>+YEAR(datos_arg[[#This Row],[Fecha]])</f>
        <v>2020</v>
      </c>
      <c r="D1453" s="18">
        <f>+MONTH(datos_arg[[#This Row],[Fecha]])</f>
        <v>2</v>
      </c>
      <c r="E1453" s="14" t="s">
        <v>5358</v>
      </c>
      <c r="F1453" s="14" t="s">
        <v>4110</v>
      </c>
      <c r="G1453" s="14"/>
      <c r="H1453" s="14" t="s">
        <v>6646</v>
      </c>
      <c r="I1453" s="14" t="s">
        <v>2030</v>
      </c>
      <c r="J1453" s="14" t="s">
        <v>2030</v>
      </c>
      <c r="K1453" s="14" t="s">
        <v>420</v>
      </c>
      <c r="L1453" s="14" t="s">
        <v>426</v>
      </c>
      <c r="M1453" s="14" t="s">
        <v>1236</v>
      </c>
      <c r="N1453" s="14" t="s">
        <v>1237</v>
      </c>
      <c r="O1453" s="14" t="s">
        <v>1736</v>
      </c>
      <c r="P1453" s="14" t="s">
        <v>5504</v>
      </c>
      <c r="Q1453" s="14">
        <v>1</v>
      </c>
      <c r="R1453" s="14" t="s">
        <v>4110</v>
      </c>
      <c r="S1453" s="14" t="s">
        <v>439</v>
      </c>
      <c r="T1453" s="35">
        <v>6377.06</v>
      </c>
      <c r="U1453" s="14" t="s">
        <v>4</v>
      </c>
      <c r="V1453" s="14">
        <v>77</v>
      </c>
      <c r="W1453" s="16">
        <f>+IF(datos_arg[[#This Row],[Moneda]]="ARS",datos_arg[[#This Row],[Monto]],datos_arg[[#This Row],[Monto]]*datos_arg[[#This Row],[TC]])</f>
        <v>6377.06</v>
      </c>
      <c r="X1453" s="16">
        <f>IFERROR(IF(datos_arg[[#This Row],[Moneda]]="USD",datos_arg[[#This Row],[Monto]],datos_arg[[#This Row],[Monto]]/datos_arg[[#This Row],[TC]]),0)</f>
        <v>82.818961038961049</v>
      </c>
      <c r="Y1453" s="14"/>
    </row>
    <row r="1454" spans="1:25" ht="15" customHeight="1" x14ac:dyDescent="0.25">
      <c r="A1454" s="14">
        <f t="shared" si="22"/>
        <v>1451</v>
      </c>
      <c r="B1454" s="1">
        <v>43887</v>
      </c>
      <c r="C1454" s="18">
        <f>+YEAR(datos_arg[[#This Row],[Fecha]])</f>
        <v>2020</v>
      </c>
      <c r="D1454" s="18">
        <f>+MONTH(datos_arg[[#This Row],[Fecha]])</f>
        <v>2</v>
      </c>
      <c r="E1454" s="14" t="s">
        <v>1015</v>
      </c>
      <c r="F1454" s="14" t="s">
        <v>403</v>
      </c>
      <c r="G1454" s="14" t="s">
        <v>5383</v>
      </c>
      <c r="H1454" s="14" t="s">
        <v>6646</v>
      </c>
      <c r="I1454" s="14" t="s">
        <v>7132</v>
      </c>
      <c r="J1454" s="14" t="s">
        <v>425</v>
      </c>
      <c r="K1454" s="14" t="s">
        <v>420</v>
      </c>
      <c r="L1454" s="14" t="s">
        <v>425</v>
      </c>
      <c r="M1454" s="14" t="s">
        <v>310</v>
      </c>
      <c r="N1454" s="14" t="s">
        <v>310</v>
      </c>
      <c r="O1454" s="14" t="s">
        <v>1737</v>
      </c>
      <c r="P1454" s="14" t="s">
        <v>5505</v>
      </c>
      <c r="Q1454" s="14"/>
      <c r="R1454" s="14" t="s">
        <v>5383</v>
      </c>
      <c r="S1454" s="14" t="s">
        <v>439</v>
      </c>
      <c r="T1454" s="35">
        <v>200</v>
      </c>
      <c r="U1454" s="14" t="s">
        <v>4</v>
      </c>
      <c r="V1454" s="14">
        <v>77</v>
      </c>
      <c r="W1454" s="16">
        <f>+IF(datos_arg[[#This Row],[Moneda]]="ARS",datos_arg[[#This Row],[Monto]],datos_arg[[#This Row],[Monto]]*datos_arg[[#This Row],[TC]])</f>
        <v>200</v>
      </c>
      <c r="X1454" s="16">
        <f>IFERROR(IF(datos_arg[[#This Row],[Moneda]]="USD",datos_arg[[#This Row],[Monto]],datos_arg[[#This Row],[Monto]]/datos_arg[[#This Row],[TC]]),0)</f>
        <v>2.5974025974025974</v>
      </c>
      <c r="Y1454" s="14"/>
    </row>
    <row r="1455" spans="1:25" ht="15" customHeight="1" x14ac:dyDescent="0.25">
      <c r="A1455" s="14">
        <f t="shared" si="22"/>
        <v>1452</v>
      </c>
      <c r="B1455" s="1">
        <v>43887</v>
      </c>
      <c r="C1455" s="18">
        <f>+YEAR(datos_arg[[#This Row],[Fecha]])</f>
        <v>2020</v>
      </c>
      <c r="D1455" s="18">
        <f>+MONTH(datos_arg[[#This Row],[Fecha]])</f>
        <v>2</v>
      </c>
      <c r="E1455" s="14" t="s">
        <v>617</v>
      </c>
      <c r="F1455" s="14" t="s">
        <v>8101</v>
      </c>
      <c r="G1455" s="14"/>
      <c r="H1455" s="14" t="s">
        <v>8103</v>
      </c>
      <c r="I1455" s="14" t="s">
        <v>8104</v>
      </c>
      <c r="J1455" s="14" t="s">
        <v>472</v>
      </c>
      <c r="K1455" s="14" t="s">
        <v>421</v>
      </c>
      <c r="L1455" s="14" t="s">
        <v>425</v>
      </c>
      <c r="M1455" s="14" t="s">
        <v>472</v>
      </c>
      <c r="N1455" s="14" t="s">
        <v>39</v>
      </c>
      <c r="O1455" s="14" t="s">
        <v>1738</v>
      </c>
      <c r="P1455" s="14" t="s">
        <v>5506</v>
      </c>
      <c r="Q1455" s="14">
        <v>4</v>
      </c>
      <c r="R1455" s="14" t="s">
        <v>8101</v>
      </c>
      <c r="S1455" s="14" t="s">
        <v>439</v>
      </c>
      <c r="T1455" s="35">
        <v>7200</v>
      </c>
      <c r="U1455" s="14" t="s">
        <v>4</v>
      </c>
      <c r="V1455" s="14">
        <v>77</v>
      </c>
      <c r="W1455" s="16">
        <f>+IF(datos_arg[[#This Row],[Moneda]]="ARS",datos_arg[[#This Row],[Monto]],datos_arg[[#This Row],[Monto]]*datos_arg[[#This Row],[TC]])</f>
        <v>7200</v>
      </c>
      <c r="X1455" s="16">
        <f>IFERROR(IF(datos_arg[[#This Row],[Moneda]]="USD",datos_arg[[#This Row],[Monto]],datos_arg[[#This Row],[Monto]]/datos_arg[[#This Row],[TC]]),0)</f>
        <v>93.506493506493513</v>
      </c>
      <c r="Y1455" s="14"/>
    </row>
    <row r="1456" spans="1:25" ht="15" customHeight="1" x14ac:dyDescent="0.25">
      <c r="A1456" s="14">
        <f t="shared" si="22"/>
        <v>1453</v>
      </c>
      <c r="B1456" s="1">
        <v>43887</v>
      </c>
      <c r="C1456" s="18">
        <f>+YEAR(datos_arg[[#This Row],[Fecha]])</f>
        <v>2020</v>
      </c>
      <c r="D1456" s="18">
        <f>+MONTH(datos_arg[[#This Row],[Fecha]])</f>
        <v>2</v>
      </c>
      <c r="E1456" s="14" t="s">
        <v>617</v>
      </c>
      <c r="F1456" s="14" t="s">
        <v>6651</v>
      </c>
      <c r="G1456" s="14"/>
      <c r="H1456" s="14" t="s">
        <v>532</v>
      </c>
      <c r="I1456" s="14" t="s">
        <v>7132</v>
      </c>
      <c r="J1456" s="14" t="s">
        <v>472</v>
      </c>
      <c r="K1456" s="14" t="s">
        <v>421</v>
      </c>
      <c r="L1456" s="14" t="s">
        <v>425</v>
      </c>
      <c r="M1456" s="14" t="s">
        <v>472</v>
      </c>
      <c r="N1456" s="14" t="s">
        <v>39</v>
      </c>
      <c r="O1456" s="14" t="s">
        <v>1739</v>
      </c>
      <c r="P1456" s="14" t="s">
        <v>5506</v>
      </c>
      <c r="Q1456" s="14">
        <v>2</v>
      </c>
      <c r="R1456" s="14" t="s">
        <v>6651</v>
      </c>
      <c r="S1456" s="14" t="s">
        <v>439</v>
      </c>
      <c r="T1456" s="35">
        <v>4800</v>
      </c>
      <c r="U1456" s="14" t="s">
        <v>4</v>
      </c>
      <c r="V1456" s="14">
        <v>77</v>
      </c>
      <c r="W1456" s="16">
        <f>+IF(datos_arg[[#This Row],[Moneda]]="ARS",datos_arg[[#This Row],[Monto]],datos_arg[[#This Row],[Monto]]*datos_arg[[#This Row],[TC]])</f>
        <v>4800</v>
      </c>
      <c r="X1456" s="16">
        <f>IFERROR(IF(datos_arg[[#This Row],[Moneda]]="USD",datos_arg[[#This Row],[Monto]],datos_arg[[#This Row],[Monto]]/datos_arg[[#This Row],[TC]]),0)</f>
        <v>62.337662337662337</v>
      </c>
      <c r="Y1456" s="14"/>
    </row>
    <row r="1457" spans="1:25" ht="15" customHeight="1" x14ac:dyDescent="0.25">
      <c r="A1457" s="14">
        <f t="shared" si="22"/>
        <v>1454</v>
      </c>
      <c r="B1457" s="1">
        <v>43887</v>
      </c>
      <c r="C1457" s="18">
        <f>+YEAR(datos_arg[[#This Row],[Fecha]])</f>
        <v>2020</v>
      </c>
      <c r="D1457" s="18">
        <f>+MONTH(datos_arg[[#This Row],[Fecha]])</f>
        <v>2</v>
      </c>
      <c r="E1457" s="14" t="s">
        <v>617</v>
      </c>
      <c r="F1457" s="14" t="s">
        <v>8101</v>
      </c>
      <c r="G1457" s="14"/>
      <c r="H1457" s="14" t="s">
        <v>8103</v>
      </c>
      <c r="I1457" s="14" t="s">
        <v>8104</v>
      </c>
      <c r="J1457" s="14" t="s">
        <v>472</v>
      </c>
      <c r="K1457" s="14" t="s">
        <v>421</v>
      </c>
      <c r="L1457" s="14" t="s">
        <v>425</v>
      </c>
      <c r="M1457" s="14" t="s">
        <v>472</v>
      </c>
      <c r="N1457" s="14" t="s">
        <v>39</v>
      </c>
      <c r="O1457" s="14" t="s">
        <v>1740</v>
      </c>
      <c r="P1457" s="14" t="s">
        <v>5506</v>
      </c>
      <c r="Q1457" s="14">
        <v>1</v>
      </c>
      <c r="R1457" s="14" t="s">
        <v>8101</v>
      </c>
      <c r="S1457" s="14" t="s">
        <v>439</v>
      </c>
      <c r="T1457" s="35">
        <v>1800</v>
      </c>
      <c r="U1457" s="14" t="s">
        <v>4</v>
      </c>
      <c r="V1457" s="14">
        <v>77</v>
      </c>
      <c r="W1457" s="16">
        <f>+IF(datos_arg[[#This Row],[Moneda]]="ARS",datos_arg[[#This Row],[Monto]],datos_arg[[#This Row],[Monto]]*datos_arg[[#This Row],[TC]])</f>
        <v>1800</v>
      </c>
      <c r="X1457" s="16">
        <f>IFERROR(IF(datos_arg[[#This Row],[Moneda]]="USD",datos_arg[[#This Row],[Monto]],datos_arg[[#This Row],[Monto]]/datos_arg[[#This Row],[TC]]),0)</f>
        <v>23.376623376623378</v>
      </c>
      <c r="Y1457" s="14"/>
    </row>
    <row r="1458" spans="1:25" ht="15" customHeight="1" x14ac:dyDescent="0.25">
      <c r="A1458" s="14">
        <f t="shared" si="22"/>
        <v>1455</v>
      </c>
      <c r="B1458" s="1">
        <v>43887</v>
      </c>
      <c r="C1458" s="18">
        <f>+YEAR(datos_arg[[#This Row],[Fecha]])</f>
        <v>2020</v>
      </c>
      <c r="D1458" s="18">
        <f>+MONTH(datos_arg[[#This Row],[Fecha]])</f>
        <v>2</v>
      </c>
      <c r="E1458" s="14" t="s">
        <v>617</v>
      </c>
      <c r="F1458" s="14" t="s">
        <v>8101</v>
      </c>
      <c r="G1458" s="14"/>
      <c r="H1458" s="14" t="s">
        <v>8103</v>
      </c>
      <c r="I1458" s="14" t="s">
        <v>8104</v>
      </c>
      <c r="J1458" s="14" t="s">
        <v>472</v>
      </c>
      <c r="K1458" s="14" t="s">
        <v>421</v>
      </c>
      <c r="L1458" s="14" t="s">
        <v>425</v>
      </c>
      <c r="M1458" s="14" t="s">
        <v>473</v>
      </c>
      <c r="N1458" s="14" t="s">
        <v>39</v>
      </c>
      <c r="O1458" s="14" t="s">
        <v>1741</v>
      </c>
      <c r="P1458" s="14" t="s">
        <v>5506</v>
      </c>
      <c r="Q1458" s="14">
        <v>1</v>
      </c>
      <c r="R1458" s="14" t="s">
        <v>8101</v>
      </c>
      <c r="S1458" s="14" t="s">
        <v>439</v>
      </c>
      <c r="T1458" s="35">
        <v>1800</v>
      </c>
      <c r="U1458" s="14" t="s">
        <v>4</v>
      </c>
      <c r="V1458" s="14">
        <v>77</v>
      </c>
      <c r="W1458" s="16">
        <f>+IF(datos_arg[[#This Row],[Moneda]]="ARS",datos_arg[[#This Row],[Monto]],datos_arg[[#This Row],[Monto]]*datos_arg[[#This Row],[TC]])</f>
        <v>1800</v>
      </c>
      <c r="X1458" s="16">
        <f>IFERROR(IF(datos_arg[[#This Row],[Moneda]]="USD",datos_arg[[#This Row],[Monto]],datos_arg[[#This Row],[Monto]]/datos_arg[[#This Row],[TC]]),0)</f>
        <v>23.376623376623378</v>
      </c>
      <c r="Y1458" s="14"/>
    </row>
    <row r="1459" spans="1:25" ht="15" customHeight="1" x14ac:dyDescent="0.25">
      <c r="A1459" s="14">
        <f t="shared" si="22"/>
        <v>1456</v>
      </c>
      <c r="B1459" s="1">
        <v>43887</v>
      </c>
      <c r="C1459" s="18">
        <f>+YEAR(datos_arg[[#This Row],[Fecha]])</f>
        <v>2020</v>
      </c>
      <c r="D1459" s="18">
        <f>+MONTH(datos_arg[[#This Row],[Fecha]])</f>
        <v>2</v>
      </c>
      <c r="E1459" s="14" t="s">
        <v>617</v>
      </c>
      <c r="F1459" s="14" t="s">
        <v>8101</v>
      </c>
      <c r="G1459" s="14"/>
      <c r="H1459" s="14" t="s">
        <v>8103</v>
      </c>
      <c r="I1459" s="14" t="s">
        <v>8104</v>
      </c>
      <c r="J1459" s="14" t="s">
        <v>472</v>
      </c>
      <c r="K1459" s="14" t="s">
        <v>421</v>
      </c>
      <c r="L1459" s="14" t="s">
        <v>425</v>
      </c>
      <c r="M1459" s="14" t="s">
        <v>472</v>
      </c>
      <c r="N1459" s="14" t="s">
        <v>39</v>
      </c>
      <c r="O1459" s="14" t="s">
        <v>1742</v>
      </c>
      <c r="P1459" s="14" t="s">
        <v>5506</v>
      </c>
      <c r="Q1459" s="14">
        <v>1</v>
      </c>
      <c r="R1459" s="14" t="s">
        <v>8101</v>
      </c>
      <c r="S1459" s="14" t="s">
        <v>439</v>
      </c>
      <c r="T1459" s="35">
        <v>1800</v>
      </c>
      <c r="U1459" s="14" t="s">
        <v>4</v>
      </c>
      <c r="V1459" s="14">
        <v>77</v>
      </c>
      <c r="W1459" s="16">
        <f>+IF(datos_arg[[#This Row],[Moneda]]="ARS",datos_arg[[#This Row],[Monto]],datos_arg[[#This Row],[Monto]]*datos_arg[[#This Row],[TC]])</f>
        <v>1800</v>
      </c>
      <c r="X1459" s="16">
        <f>IFERROR(IF(datos_arg[[#This Row],[Moneda]]="USD",datos_arg[[#This Row],[Monto]],datos_arg[[#This Row],[Monto]]/datos_arg[[#This Row],[TC]]),0)</f>
        <v>23.376623376623378</v>
      </c>
      <c r="Y1459" s="14"/>
    </row>
    <row r="1460" spans="1:25" ht="15" customHeight="1" x14ac:dyDescent="0.25">
      <c r="A1460" s="14">
        <f t="shared" si="22"/>
        <v>1457</v>
      </c>
      <c r="B1460" s="1">
        <v>43887</v>
      </c>
      <c r="C1460" s="18">
        <f>+YEAR(datos_arg[[#This Row],[Fecha]])</f>
        <v>2020</v>
      </c>
      <c r="D1460" s="18">
        <f>+MONTH(datos_arg[[#This Row],[Fecha]])</f>
        <v>2</v>
      </c>
      <c r="E1460" s="14" t="s">
        <v>617</v>
      </c>
      <c r="F1460" s="14" t="s">
        <v>6651</v>
      </c>
      <c r="G1460" s="14"/>
      <c r="H1460" s="14" t="s">
        <v>532</v>
      </c>
      <c r="I1460" s="14" t="s">
        <v>7132</v>
      </c>
      <c r="J1460" s="14" t="s">
        <v>425</v>
      </c>
      <c r="K1460" s="14" t="s">
        <v>421</v>
      </c>
      <c r="L1460" s="14" t="s">
        <v>426</v>
      </c>
      <c r="M1460" s="14" t="s">
        <v>482</v>
      </c>
      <c r="N1460" s="14" t="s">
        <v>39</v>
      </c>
      <c r="O1460" s="14" t="s">
        <v>1743</v>
      </c>
      <c r="P1460" s="14" t="s">
        <v>5506</v>
      </c>
      <c r="Q1460" s="14">
        <v>1</v>
      </c>
      <c r="R1460" s="14" t="s">
        <v>6651</v>
      </c>
      <c r="S1460" s="14" t="s">
        <v>439</v>
      </c>
      <c r="T1460" s="35">
        <v>13000</v>
      </c>
      <c r="U1460" s="14" t="s">
        <v>4</v>
      </c>
      <c r="V1460" s="14">
        <v>77</v>
      </c>
      <c r="W1460" s="16">
        <f>+IF(datos_arg[[#This Row],[Moneda]]="ARS",datos_arg[[#This Row],[Monto]],datos_arg[[#This Row],[Monto]]*datos_arg[[#This Row],[TC]])</f>
        <v>13000</v>
      </c>
      <c r="X1460" s="16">
        <f>IFERROR(IF(datos_arg[[#This Row],[Moneda]]="USD",datos_arg[[#This Row],[Monto]],datos_arg[[#This Row],[Monto]]/datos_arg[[#This Row],[TC]]),0)</f>
        <v>168.83116883116884</v>
      </c>
      <c r="Y1460" s="14"/>
    </row>
    <row r="1461" spans="1:25" ht="15" customHeight="1" x14ac:dyDescent="0.25">
      <c r="A1461" s="14">
        <f t="shared" si="22"/>
        <v>1458</v>
      </c>
      <c r="B1461" s="1">
        <v>43887</v>
      </c>
      <c r="C1461" s="18">
        <f>+YEAR(datos_arg[[#This Row],[Fecha]])</f>
        <v>2020</v>
      </c>
      <c r="D1461" s="18">
        <f>+MONTH(datos_arg[[#This Row],[Fecha]])</f>
        <v>2</v>
      </c>
      <c r="E1461" s="14" t="s">
        <v>617</v>
      </c>
      <c r="F1461" s="14" t="s">
        <v>8101</v>
      </c>
      <c r="G1461" s="14"/>
      <c r="H1461" s="14" t="s">
        <v>8103</v>
      </c>
      <c r="I1461" s="14" t="s">
        <v>8104</v>
      </c>
      <c r="J1461" s="14" t="s">
        <v>472</v>
      </c>
      <c r="K1461" s="14" t="s">
        <v>421</v>
      </c>
      <c r="L1461" s="14" t="s">
        <v>425</v>
      </c>
      <c r="M1461" s="14" t="s">
        <v>472</v>
      </c>
      <c r="N1461" s="14" t="s">
        <v>39</v>
      </c>
      <c r="O1461" s="14" t="s">
        <v>1744</v>
      </c>
      <c r="P1461" s="14" t="s">
        <v>5506</v>
      </c>
      <c r="Q1461" s="14">
        <v>1</v>
      </c>
      <c r="R1461" s="14" t="s">
        <v>8101</v>
      </c>
      <c r="S1461" s="14" t="s">
        <v>439</v>
      </c>
      <c r="T1461" s="35">
        <v>6200</v>
      </c>
      <c r="U1461" s="14" t="s">
        <v>4</v>
      </c>
      <c r="V1461" s="14">
        <v>77</v>
      </c>
      <c r="W1461" s="16">
        <f>+IF(datos_arg[[#This Row],[Moneda]]="ARS",datos_arg[[#This Row],[Monto]],datos_arg[[#This Row],[Monto]]*datos_arg[[#This Row],[TC]])</f>
        <v>6200</v>
      </c>
      <c r="X1461" s="16">
        <f>IFERROR(IF(datos_arg[[#This Row],[Moneda]]="USD",datos_arg[[#This Row],[Monto]],datos_arg[[#This Row],[Monto]]/datos_arg[[#This Row],[TC]]),0)</f>
        <v>80.519480519480524</v>
      </c>
      <c r="Y1461" s="14"/>
    </row>
    <row r="1462" spans="1:25" ht="15" customHeight="1" x14ac:dyDescent="0.25">
      <c r="A1462" s="14">
        <f t="shared" si="22"/>
        <v>1459</v>
      </c>
      <c r="B1462" s="1">
        <v>43887</v>
      </c>
      <c r="C1462" s="18">
        <f>+YEAR(datos_arg[[#This Row],[Fecha]])</f>
        <v>2020</v>
      </c>
      <c r="D1462" s="18">
        <f>+MONTH(datos_arg[[#This Row],[Fecha]])</f>
        <v>2</v>
      </c>
      <c r="E1462" s="14" t="s">
        <v>617</v>
      </c>
      <c r="F1462" s="14" t="s">
        <v>8101</v>
      </c>
      <c r="G1462" s="14"/>
      <c r="H1462" s="14" t="s">
        <v>8103</v>
      </c>
      <c r="I1462" s="14" t="s">
        <v>8104</v>
      </c>
      <c r="J1462" s="14" t="s">
        <v>472</v>
      </c>
      <c r="K1462" s="14" t="s">
        <v>421</v>
      </c>
      <c r="L1462" s="14" t="s">
        <v>425</v>
      </c>
      <c r="M1462" s="14" t="s">
        <v>472</v>
      </c>
      <c r="N1462" s="14" t="s">
        <v>39</v>
      </c>
      <c r="O1462" s="14" t="s">
        <v>1745</v>
      </c>
      <c r="P1462" s="14" t="s">
        <v>5506</v>
      </c>
      <c r="Q1462" s="14">
        <v>1</v>
      </c>
      <c r="R1462" s="14" t="s">
        <v>8101</v>
      </c>
      <c r="S1462" s="14" t="s">
        <v>439</v>
      </c>
      <c r="T1462" s="35">
        <v>6200</v>
      </c>
      <c r="U1462" s="14" t="s">
        <v>4</v>
      </c>
      <c r="V1462" s="14">
        <v>77</v>
      </c>
      <c r="W1462" s="16">
        <f>+IF(datos_arg[[#This Row],[Moneda]]="ARS",datos_arg[[#This Row],[Monto]],datos_arg[[#This Row],[Monto]]*datos_arg[[#This Row],[TC]])</f>
        <v>6200</v>
      </c>
      <c r="X1462" s="16">
        <f>IFERROR(IF(datos_arg[[#This Row],[Moneda]]="USD",datos_arg[[#This Row],[Monto]],datos_arg[[#This Row],[Monto]]/datos_arg[[#This Row],[TC]]),0)</f>
        <v>80.519480519480524</v>
      </c>
      <c r="Y1462" s="14"/>
    </row>
    <row r="1463" spans="1:25" ht="15" customHeight="1" x14ac:dyDescent="0.25">
      <c r="A1463" s="14">
        <f t="shared" si="22"/>
        <v>1460</v>
      </c>
      <c r="B1463" s="1">
        <v>43887</v>
      </c>
      <c r="C1463" s="18">
        <f>+YEAR(datos_arg[[#This Row],[Fecha]])</f>
        <v>2020</v>
      </c>
      <c r="D1463" s="18">
        <f>+MONTH(datos_arg[[#This Row],[Fecha]])</f>
        <v>2</v>
      </c>
      <c r="E1463" s="14" t="s">
        <v>1015</v>
      </c>
      <c r="F1463" s="14" t="s">
        <v>403</v>
      </c>
      <c r="G1463" s="14" t="s">
        <v>5383</v>
      </c>
      <c r="H1463" s="14" t="s">
        <v>8103</v>
      </c>
      <c r="I1463" s="14" t="s">
        <v>8104</v>
      </c>
      <c r="J1463" s="14" t="s">
        <v>425</v>
      </c>
      <c r="K1463" s="14" t="s">
        <v>421</v>
      </c>
      <c r="L1463" s="14" t="s">
        <v>425</v>
      </c>
      <c r="M1463" s="14" t="s">
        <v>310</v>
      </c>
      <c r="N1463" s="14" t="s">
        <v>39</v>
      </c>
      <c r="O1463" s="14" t="s">
        <v>7573</v>
      </c>
      <c r="P1463" s="14" t="s">
        <v>5506</v>
      </c>
      <c r="Q1463" s="14">
        <v>1</v>
      </c>
      <c r="R1463" s="14" t="s">
        <v>5383</v>
      </c>
      <c r="S1463" s="14" t="s">
        <v>439</v>
      </c>
      <c r="T1463" s="35">
        <v>800</v>
      </c>
      <c r="U1463" s="14" t="s">
        <v>4</v>
      </c>
      <c r="V1463" s="14">
        <v>77</v>
      </c>
      <c r="W1463" s="16">
        <f>+IF(datos_arg[[#This Row],[Moneda]]="ARS",datos_arg[[#This Row],[Monto]],datos_arg[[#This Row],[Monto]]*datos_arg[[#This Row],[TC]])</f>
        <v>800</v>
      </c>
      <c r="X1463" s="16">
        <f>IFERROR(IF(datos_arg[[#This Row],[Moneda]]="USD",datos_arg[[#This Row],[Monto]],datos_arg[[#This Row],[Monto]]/datos_arg[[#This Row],[TC]]),0)</f>
        <v>10.38961038961039</v>
      </c>
      <c r="Y1463" s="14"/>
    </row>
    <row r="1464" spans="1:25" ht="15" customHeight="1" x14ac:dyDescent="0.25">
      <c r="A1464" s="14">
        <f t="shared" si="22"/>
        <v>1461</v>
      </c>
      <c r="B1464" s="1">
        <v>43887</v>
      </c>
      <c r="C1464" s="18">
        <f>+YEAR(datos_arg[[#This Row],[Fecha]])</f>
        <v>2020</v>
      </c>
      <c r="D1464" s="18">
        <f>+MONTH(datos_arg[[#This Row],[Fecha]])</f>
        <v>2</v>
      </c>
      <c r="E1464" s="14" t="s">
        <v>617</v>
      </c>
      <c r="F1464" s="14" t="s">
        <v>8101</v>
      </c>
      <c r="G1464" s="14"/>
      <c r="H1464" s="14" t="s">
        <v>8103</v>
      </c>
      <c r="I1464" s="14" t="s">
        <v>8104</v>
      </c>
      <c r="J1464" s="14" t="s">
        <v>482</v>
      </c>
      <c r="K1464" s="14" t="s">
        <v>421</v>
      </c>
      <c r="L1464" s="14" t="s">
        <v>426</v>
      </c>
      <c r="M1464" s="14" t="s">
        <v>482</v>
      </c>
      <c r="N1464" s="14" t="s">
        <v>39</v>
      </c>
      <c r="O1464" s="14" t="s">
        <v>1746</v>
      </c>
      <c r="P1464" s="14" t="s">
        <v>5506</v>
      </c>
      <c r="Q1464" s="14">
        <v>0</v>
      </c>
      <c r="R1464" s="14" t="s">
        <v>8101</v>
      </c>
      <c r="S1464" s="14" t="s">
        <v>439</v>
      </c>
      <c r="T1464" s="35">
        <v>4500</v>
      </c>
      <c r="U1464" s="14" t="s">
        <v>4</v>
      </c>
      <c r="V1464" s="14">
        <v>77</v>
      </c>
      <c r="W1464" s="16">
        <f>+IF(datos_arg[[#This Row],[Moneda]]="ARS",datos_arg[[#This Row],[Monto]],datos_arg[[#This Row],[Monto]]*datos_arg[[#This Row],[TC]])</f>
        <v>4500</v>
      </c>
      <c r="X1464" s="16">
        <f>IFERROR(IF(datos_arg[[#This Row],[Moneda]]="USD",datos_arg[[#This Row],[Monto]],datos_arg[[#This Row],[Monto]]/datos_arg[[#This Row],[TC]]),0)</f>
        <v>58.441558441558442</v>
      </c>
      <c r="Y1464" s="14"/>
    </row>
    <row r="1465" spans="1:25" ht="15" customHeight="1" x14ac:dyDescent="0.25">
      <c r="A1465" s="14">
        <f t="shared" si="22"/>
        <v>1462</v>
      </c>
      <c r="B1465" s="1">
        <v>43887</v>
      </c>
      <c r="C1465" s="18">
        <f>+YEAR(datos_arg[[#This Row],[Fecha]])</f>
        <v>2020</v>
      </c>
      <c r="D1465" s="18">
        <f>+MONTH(datos_arg[[#This Row],[Fecha]])</f>
        <v>2</v>
      </c>
      <c r="E1465" s="14" t="s">
        <v>617</v>
      </c>
      <c r="F1465" s="14" t="s">
        <v>6652</v>
      </c>
      <c r="G1465" s="14" t="s">
        <v>6653</v>
      </c>
      <c r="H1465" s="14" t="s">
        <v>6648</v>
      </c>
      <c r="I1465" s="14" t="s">
        <v>3955</v>
      </c>
      <c r="J1465" s="14" t="s">
        <v>868</v>
      </c>
      <c r="K1465" s="14" t="s">
        <v>421</v>
      </c>
      <c r="L1465" s="14" t="s">
        <v>421</v>
      </c>
      <c r="M1465" s="14" t="s">
        <v>868</v>
      </c>
      <c r="N1465" s="14" t="s">
        <v>39</v>
      </c>
      <c r="O1465" s="14" t="s">
        <v>7574</v>
      </c>
      <c r="P1465" s="14" t="s">
        <v>5506</v>
      </c>
      <c r="Q1465" s="14">
        <v>0</v>
      </c>
      <c r="R1465" s="14" t="s">
        <v>6653</v>
      </c>
      <c r="S1465" s="14" t="s">
        <v>439</v>
      </c>
      <c r="T1465" s="35">
        <v>3500</v>
      </c>
      <c r="U1465" s="14" t="s">
        <v>4</v>
      </c>
      <c r="V1465" s="14">
        <v>77</v>
      </c>
      <c r="W1465" s="16">
        <f>+IF(datos_arg[[#This Row],[Moneda]]="ARS",datos_arg[[#This Row],[Monto]],datos_arg[[#This Row],[Monto]]*datos_arg[[#This Row],[TC]])</f>
        <v>3500</v>
      </c>
      <c r="X1465" s="16">
        <f>IFERROR(IF(datos_arg[[#This Row],[Moneda]]="USD",datos_arg[[#This Row],[Monto]],datos_arg[[#This Row],[Monto]]/datos_arg[[#This Row],[TC]]),0)</f>
        <v>45.454545454545453</v>
      </c>
      <c r="Y1465" s="14"/>
    </row>
    <row r="1466" spans="1:25" ht="15" customHeight="1" x14ac:dyDescent="0.25">
      <c r="A1466" s="14">
        <f t="shared" si="22"/>
        <v>1463</v>
      </c>
      <c r="B1466" s="1">
        <v>43887</v>
      </c>
      <c r="C1466" s="18">
        <f>+YEAR(datos_arg[[#This Row],[Fecha]])</f>
        <v>2020</v>
      </c>
      <c r="D1466" s="18">
        <f>+MONTH(datos_arg[[#This Row],[Fecha]])</f>
        <v>2</v>
      </c>
      <c r="E1466" s="14" t="s">
        <v>617</v>
      </c>
      <c r="F1466" s="14" t="s">
        <v>6652</v>
      </c>
      <c r="G1466" s="14" t="s">
        <v>6653</v>
      </c>
      <c r="H1466" s="14" t="s">
        <v>6648</v>
      </c>
      <c r="I1466" s="14" t="s">
        <v>3955</v>
      </c>
      <c r="J1466" s="14" t="s">
        <v>731</v>
      </c>
      <c r="K1466" s="14" t="s">
        <v>421</v>
      </c>
      <c r="L1466" s="14" t="s">
        <v>421</v>
      </c>
      <c r="M1466" s="14" t="s">
        <v>868</v>
      </c>
      <c r="N1466" s="14" t="s">
        <v>39</v>
      </c>
      <c r="O1466" s="14" t="s">
        <v>1747</v>
      </c>
      <c r="P1466" s="14" t="s">
        <v>5506</v>
      </c>
      <c r="Q1466" s="14">
        <v>0</v>
      </c>
      <c r="R1466" s="14" t="s">
        <v>6653</v>
      </c>
      <c r="S1466" s="14" t="s">
        <v>439</v>
      </c>
      <c r="T1466" s="35">
        <v>7500</v>
      </c>
      <c r="U1466" s="14" t="s">
        <v>4</v>
      </c>
      <c r="V1466" s="14">
        <v>77</v>
      </c>
      <c r="W1466" s="16">
        <f>+IF(datos_arg[[#This Row],[Moneda]]="ARS",datos_arg[[#This Row],[Monto]],datos_arg[[#This Row],[Monto]]*datos_arg[[#This Row],[TC]])</f>
        <v>7500</v>
      </c>
      <c r="X1466" s="16">
        <f>IFERROR(IF(datos_arg[[#This Row],[Moneda]]="USD",datos_arg[[#This Row],[Monto]],datos_arg[[#This Row],[Monto]]/datos_arg[[#This Row],[TC]]),0)</f>
        <v>97.402597402597408</v>
      </c>
      <c r="Y1466" s="14"/>
    </row>
    <row r="1467" spans="1:25" ht="15" customHeight="1" x14ac:dyDescent="0.25">
      <c r="A1467" s="14">
        <f t="shared" si="22"/>
        <v>1464</v>
      </c>
      <c r="B1467" s="1">
        <v>43888</v>
      </c>
      <c r="C1467" s="18">
        <f>+YEAR(datos_arg[[#This Row],[Fecha]])</f>
        <v>2020</v>
      </c>
      <c r="D1467" s="18">
        <f>+MONTH(datos_arg[[#This Row],[Fecha]])</f>
        <v>2</v>
      </c>
      <c r="E1467" s="14" t="s">
        <v>1015</v>
      </c>
      <c r="F1467" s="14" t="s">
        <v>430</v>
      </c>
      <c r="G1467" s="14"/>
      <c r="H1467" s="14" t="s">
        <v>7132</v>
      </c>
      <c r="I1467" s="14" t="s">
        <v>7132</v>
      </c>
      <c r="J1467" s="14" t="s">
        <v>425</v>
      </c>
      <c r="K1467" s="14"/>
      <c r="L1467" s="14" t="s">
        <v>425</v>
      </c>
      <c r="M1467" s="14" t="s">
        <v>60</v>
      </c>
      <c r="N1467" s="14" t="s">
        <v>26</v>
      </c>
      <c r="O1467" s="14" t="s">
        <v>60</v>
      </c>
      <c r="P1467" s="14"/>
      <c r="Q1467" s="14"/>
      <c r="R1467" s="14" t="s">
        <v>430</v>
      </c>
      <c r="S1467" s="14" t="s">
        <v>439</v>
      </c>
      <c r="T1467" s="35">
        <v>1000</v>
      </c>
      <c r="U1467" s="14" t="s">
        <v>4</v>
      </c>
      <c r="V1467" s="14">
        <v>77</v>
      </c>
      <c r="W1467" s="16">
        <f>+IF(datos_arg[[#This Row],[Moneda]]="ARS",datos_arg[[#This Row],[Monto]],datos_arg[[#This Row],[Monto]]*datos_arg[[#This Row],[TC]])</f>
        <v>1000</v>
      </c>
      <c r="X1467" s="16">
        <f>IFERROR(IF(datos_arg[[#This Row],[Moneda]]="USD",datos_arg[[#This Row],[Monto]],datos_arg[[#This Row],[Monto]]/datos_arg[[#This Row],[TC]]),0)</f>
        <v>12.987012987012987</v>
      </c>
      <c r="Y1467" s="14"/>
    </row>
    <row r="1468" spans="1:25" ht="15" customHeight="1" x14ac:dyDescent="0.25">
      <c r="A1468" s="14">
        <f t="shared" si="22"/>
        <v>1465</v>
      </c>
      <c r="B1468" s="1">
        <v>43888</v>
      </c>
      <c r="C1468" s="18">
        <f>+YEAR(datos_arg[[#This Row],[Fecha]])</f>
        <v>2020</v>
      </c>
      <c r="D1468" s="18">
        <f>+MONTH(datos_arg[[#This Row],[Fecha]])</f>
        <v>2</v>
      </c>
      <c r="E1468" s="14" t="s">
        <v>617</v>
      </c>
      <c r="F1468" s="14" t="s">
        <v>8101</v>
      </c>
      <c r="G1468" s="14"/>
      <c r="H1468" s="14" t="s">
        <v>8103</v>
      </c>
      <c r="I1468" s="14" t="s">
        <v>8104</v>
      </c>
      <c r="J1468" s="14" t="s">
        <v>472</v>
      </c>
      <c r="K1468" s="14" t="s">
        <v>421</v>
      </c>
      <c r="L1468" s="14" t="s">
        <v>425</v>
      </c>
      <c r="M1468" s="14" t="s">
        <v>966</v>
      </c>
      <c r="N1468" s="14" t="s">
        <v>226</v>
      </c>
      <c r="O1468" s="14" t="s">
        <v>1748</v>
      </c>
      <c r="P1468" s="14" t="s">
        <v>5507</v>
      </c>
      <c r="Q1468" s="14">
        <v>5</v>
      </c>
      <c r="R1468" s="14" t="s">
        <v>8101</v>
      </c>
      <c r="S1468" s="14" t="s">
        <v>439</v>
      </c>
      <c r="T1468" s="35">
        <v>613.20370143899561</v>
      </c>
      <c r="U1468" s="14" t="s">
        <v>4</v>
      </c>
      <c r="V1468" s="14">
        <v>77</v>
      </c>
      <c r="W1468" s="16">
        <f>+IF(datos_arg[[#This Row],[Moneda]]="ARS",datos_arg[[#This Row],[Monto]],datos_arg[[#This Row],[Monto]]*datos_arg[[#This Row],[TC]])</f>
        <v>613.20370143899561</v>
      </c>
      <c r="X1468" s="16">
        <f>IFERROR(IF(datos_arg[[#This Row],[Moneda]]="USD",datos_arg[[#This Row],[Monto]],datos_arg[[#This Row],[Monto]]/datos_arg[[#This Row],[TC]]),0)</f>
        <v>7.96368443427267</v>
      </c>
      <c r="Y1468" s="14"/>
    </row>
    <row r="1469" spans="1:25" ht="15" customHeight="1" x14ac:dyDescent="0.25">
      <c r="A1469" s="14">
        <f t="shared" si="22"/>
        <v>1466</v>
      </c>
      <c r="B1469" s="1">
        <v>43888</v>
      </c>
      <c r="C1469" s="18">
        <f>+YEAR(datos_arg[[#This Row],[Fecha]])</f>
        <v>2020</v>
      </c>
      <c r="D1469" s="18">
        <f>+MONTH(datos_arg[[#This Row],[Fecha]])</f>
        <v>2</v>
      </c>
      <c r="E1469" s="14" t="s">
        <v>1015</v>
      </c>
      <c r="F1469" s="14" t="s">
        <v>403</v>
      </c>
      <c r="G1469" s="14" t="s">
        <v>5382</v>
      </c>
      <c r="H1469" s="14" t="s">
        <v>8103</v>
      </c>
      <c r="I1469" s="14" t="s">
        <v>8104</v>
      </c>
      <c r="J1469" s="14" t="s">
        <v>472</v>
      </c>
      <c r="K1469" s="14" t="s">
        <v>421</v>
      </c>
      <c r="L1469" s="14" t="s">
        <v>421</v>
      </c>
      <c r="M1469" s="14" t="s">
        <v>558</v>
      </c>
      <c r="N1469" s="14" t="s">
        <v>226</v>
      </c>
      <c r="O1469" s="14" t="s">
        <v>1749</v>
      </c>
      <c r="P1469" s="14" t="s">
        <v>5507</v>
      </c>
      <c r="Q1469" s="14">
        <v>10</v>
      </c>
      <c r="R1469" s="14" t="s">
        <v>5382</v>
      </c>
      <c r="S1469" s="14" t="s">
        <v>439</v>
      </c>
      <c r="T1469" s="35">
        <v>486.79629856100439</v>
      </c>
      <c r="U1469" s="14" t="s">
        <v>4</v>
      </c>
      <c r="V1469" s="14">
        <v>77</v>
      </c>
      <c r="W1469" s="16">
        <f>+IF(datos_arg[[#This Row],[Moneda]]="ARS",datos_arg[[#This Row],[Monto]],datos_arg[[#This Row],[Monto]]*datos_arg[[#This Row],[TC]])</f>
        <v>486.79629856100439</v>
      </c>
      <c r="X1469" s="16">
        <f>IFERROR(IF(datos_arg[[#This Row],[Moneda]]="USD",datos_arg[[#This Row],[Monto]],datos_arg[[#This Row],[Monto]]/datos_arg[[#This Row],[TC]]),0)</f>
        <v>6.3220298514416156</v>
      </c>
      <c r="Y1469" s="14"/>
    </row>
    <row r="1470" spans="1:25" x14ac:dyDescent="0.25">
      <c r="A1470" s="14">
        <f t="shared" si="22"/>
        <v>1467</v>
      </c>
      <c r="B1470" s="1">
        <v>43888</v>
      </c>
      <c r="C1470" s="18">
        <f>+YEAR(datos_arg[[#This Row],[Fecha]])</f>
        <v>2020</v>
      </c>
      <c r="D1470" s="18">
        <f>+MONTH(datos_arg[[#This Row],[Fecha]])</f>
        <v>2</v>
      </c>
      <c r="E1470" s="14" t="s">
        <v>408</v>
      </c>
      <c r="F1470" s="14" t="s">
        <v>69</v>
      </c>
      <c r="G1470" s="14"/>
      <c r="H1470" s="14" t="s">
        <v>7132</v>
      </c>
      <c r="I1470" s="14" t="s">
        <v>7132</v>
      </c>
      <c r="J1470" s="14" t="s">
        <v>425</v>
      </c>
      <c r="K1470" s="14"/>
      <c r="L1470" s="14" t="s">
        <v>425</v>
      </c>
      <c r="M1470" s="14" t="s">
        <v>556</v>
      </c>
      <c r="N1470" s="14" t="s">
        <v>556</v>
      </c>
      <c r="O1470" s="14"/>
      <c r="P1470" s="14"/>
      <c r="Q1470" s="14"/>
      <c r="R1470" s="14" t="s">
        <v>439</v>
      </c>
      <c r="S1470" s="14" t="s">
        <v>440</v>
      </c>
      <c r="T1470" s="35">
        <v>1316</v>
      </c>
      <c r="U1470" s="14" t="s">
        <v>2</v>
      </c>
      <c r="V1470" s="14">
        <v>77.5</v>
      </c>
      <c r="W1470" s="16">
        <f>+IF(datos_arg[[#This Row],[Moneda]]="ARS",datos_arg[[#This Row],[Monto]],datos_arg[[#This Row],[Monto]]*datos_arg[[#This Row],[TC]])</f>
        <v>101990</v>
      </c>
      <c r="X1470" s="16">
        <f>IFERROR(IF(datos_arg[[#This Row],[Moneda]]="USD",datos_arg[[#This Row],[Monto]],datos_arg[[#This Row],[Monto]]/datos_arg[[#This Row],[TC]]),0)</f>
        <v>1316</v>
      </c>
      <c r="Y1470" s="14"/>
    </row>
    <row r="1471" spans="1:25" ht="15" customHeight="1" x14ac:dyDescent="0.25">
      <c r="A1471" s="14">
        <f t="shared" si="22"/>
        <v>1468</v>
      </c>
      <c r="B1471" s="1">
        <v>43888</v>
      </c>
      <c r="C1471" s="18">
        <f>+YEAR(datos_arg[[#This Row],[Fecha]])</f>
        <v>2020</v>
      </c>
      <c r="D1471" s="18">
        <f>+MONTH(datos_arg[[#This Row],[Fecha]])</f>
        <v>2</v>
      </c>
      <c r="E1471" s="14" t="s">
        <v>1015</v>
      </c>
      <c r="F1471" s="14" t="s">
        <v>430</v>
      </c>
      <c r="G1471" s="14"/>
      <c r="H1471" s="14" t="s">
        <v>7132</v>
      </c>
      <c r="I1471" s="14" t="s">
        <v>7132</v>
      </c>
      <c r="J1471" s="14" t="s">
        <v>425</v>
      </c>
      <c r="K1471" s="14"/>
      <c r="L1471" s="14" t="s">
        <v>425</v>
      </c>
      <c r="M1471" s="14" t="s">
        <v>60</v>
      </c>
      <c r="N1471" s="14" t="s">
        <v>26</v>
      </c>
      <c r="O1471" s="14" t="s">
        <v>60</v>
      </c>
      <c r="P1471" s="14"/>
      <c r="Q1471" s="14"/>
      <c r="R1471" s="14" t="s">
        <v>430</v>
      </c>
      <c r="S1471" s="14" t="s">
        <v>439</v>
      </c>
      <c r="T1471" s="35">
        <v>2000</v>
      </c>
      <c r="U1471" s="14" t="s">
        <v>4</v>
      </c>
      <c r="V1471" s="14">
        <v>77.5</v>
      </c>
      <c r="W1471" s="16">
        <f>+IF(datos_arg[[#This Row],[Moneda]]="ARS",datos_arg[[#This Row],[Monto]],datos_arg[[#This Row],[Monto]]*datos_arg[[#This Row],[TC]])</f>
        <v>2000</v>
      </c>
      <c r="X1471" s="16">
        <f>IFERROR(IF(datos_arg[[#This Row],[Moneda]]="USD",datos_arg[[#This Row],[Monto]],datos_arg[[#This Row],[Monto]]/datos_arg[[#This Row],[TC]]),0)</f>
        <v>25.806451612903224</v>
      </c>
      <c r="Y1471" s="14"/>
    </row>
    <row r="1472" spans="1:25" ht="15" customHeight="1" x14ac:dyDescent="0.25">
      <c r="A1472" s="14">
        <f t="shared" si="22"/>
        <v>1469</v>
      </c>
      <c r="B1472" s="1">
        <v>43888</v>
      </c>
      <c r="C1472" s="18">
        <f>+YEAR(datos_arg[[#This Row],[Fecha]])</f>
        <v>2020</v>
      </c>
      <c r="D1472" s="18">
        <f>+MONTH(datos_arg[[#This Row],[Fecha]])</f>
        <v>2</v>
      </c>
      <c r="E1472" s="14" t="s">
        <v>1015</v>
      </c>
      <c r="F1472" s="14" t="s">
        <v>403</v>
      </c>
      <c r="G1472" s="14" t="s">
        <v>970</v>
      </c>
      <c r="H1472" s="14" t="s">
        <v>7132</v>
      </c>
      <c r="I1472" s="14" t="s">
        <v>7132</v>
      </c>
      <c r="J1472" s="14" t="s">
        <v>425</v>
      </c>
      <c r="K1472" s="14"/>
      <c r="L1472" s="14" t="s">
        <v>425</v>
      </c>
      <c r="M1472" s="14" t="s">
        <v>493</v>
      </c>
      <c r="N1472" s="14" t="s">
        <v>741</v>
      </c>
      <c r="O1472" s="14" t="s">
        <v>1758</v>
      </c>
      <c r="P1472" s="14" t="s">
        <v>5508</v>
      </c>
      <c r="Q1472" s="14"/>
      <c r="R1472" s="14" t="s">
        <v>970</v>
      </c>
      <c r="S1472" s="14" t="s">
        <v>421</v>
      </c>
      <c r="T1472" s="35">
        <v>320</v>
      </c>
      <c r="U1472" s="14" t="s">
        <v>4</v>
      </c>
      <c r="V1472" s="14">
        <v>77.5</v>
      </c>
      <c r="W1472" s="16">
        <f>+IF(datos_arg[[#This Row],[Moneda]]="ARS",datos_arg[[#This Row],[Monto]],datos_arg[[#This Row],[Monto]]*datos_arg[[#This Row],[TC]])</f>
        <v>320</v>
      </c>
      <c r="X1472" s="16">
        <f>IFERROR(IF(datos_arg[[#This Row],[Moneda]]="USD",datos_arg[[#This Row],[Monto]],datos_arg[[#This Row],[Monto]]/datos_arg[[#This Row],[TC]]),0)</f>
        <v>4.129032258064516</v>
      </c>
      <c r="Y1472" s="14"/>
    </row>
    <row r="1473" spans="1:25" ht="15" customHeight="1" x14ac:dyDescent="0.25">
      <c r="A1473" s="14">
        <f t="shared" si="22"/>
        <v>1470</v>
      </c>
      <c r="B1473" s="1">
        <v>43888</v>
      </c>
      <c r="C1473" s="18">
        <f>+YEAR(datos_arg[[#This Row],[Fecha]])</f>
        <v>2020</v>
      </c>
      <c r="D1473" s="18">
        <f>+MONTH(datos_arg[[#This Row],[Fecha]])</f>
        <v>2</v>
      </c>
      <c r="E1473" s="14" t="s">
        <v>1015</v>
      </c>
      <c r="F1473" s="14" t="s">
        <v>430</v>
      </c>
      <c r="G1473" s="14"/>
      <c r="H1473" s="14" t="s">
        <v>7132</v>
      </c>
      <c r="I1473" s="14" t="s">
        <v>7132</v>
      </c>
      <c r="J1473" s="14" t="s">
        <v>425</v>
      </c>
      <c r="K1473" s="14"/>
      <c r="L1473" s="14" t="s">
        <v>425</v>
      </c>
      <c r="M1473" s="14" t="s">
        <v>57</v>
      </c>
      <c r="N1473" s="14" t="s">
        <v>57</v>
      </c>
      <c r="O1473" s="14" t="s">
        <v>1759</v>
      </c>
      <c r="P1473" s="14"/>
      <c r="Q1473" s="14"/>
      <c r="R1473" s="14" t="s">
        <v>430</v>
      </c>
      <c r="S1473" s="14" t="s">
        <v>439</v>
      </c>
      <c r="T1473" s="35">
        <v>1315.8199999999997</v>
      </c>
      <c r="U1473" s="14" t="s">
        <v>4</v>
      </c>
      <c r="V1473" s="14">
        <v>77.5</v>
      </c>
      <c r="W1473" s="16">
        <f>+IF(datos_arg[[#This Row],[Moneda]]="ARS",datos_arg[[#This Row],[Monto]],datos_arg[[#This Row],[Monto]]*datos_arg[[#This Row],[TC]])</f>
        <v>1315.8199999999997</v>
      </c>
      <c r="X1473" s="16">
        <f>IFERROR(IF(datos_arg[[#This Row],[Moneda]]="USD",datos_arg[[#This Row],[Monto]],datos_arg[[#This Row],[Monto]]/datos_arg[[#This Row],[TC]]),0)</f>
        <v>16.978322580645159</v>
      </c>
      <c r="Y1473" s="14"/>
    </row>
    <row r="1474" spans="1:25" ht="15" customHeight="1" x14ac:dyDescent="0.25">
      <c r="A1474" s="14">
        <f t="shared" si="22"/>
        <v>1471</v>
      </c>
      <c r="B1474" s="1">
        <v>43888</v>
      </c>
      <c r="C1474" s="18">
        <f>+YEAR(datos_arg[[#This Row],[Fecha]])</f>
        <v>2020</v>
      </c>
      <c r="D1474" s="18">
        <f>+MONTH(datos_arg[[#This Row],[Fecha]])</f>
        <v>2</v>
      </c>
      <c r="E1474" s="14" t="s">
        <v>617</v>
      </c>
      <c r="F1474" s="14" t="s">
        <v>8101</v>
      </c>
      <c r="G1474" s="14"/>
      <c r="H1474" s="14" t="s">
        <v>8103</v>
      </c>
      <c r="I1474" s="14" t="s">
        <v>8104</v>
      </c>
      <c r="J1474" s="14" t="s">
        <v>472</v>
      </c>
      <c r="K1474" s="14" t="s">
        <v>420</v>
      </c>
      <c r="L1474" s="14" t="s">
        <v>425</v>
      </c>
      <c r="M1474" s="14" t="s">
        <v>578</v>
      </c>
      <c r="N1474" s="14" t="s">
        <v>1780</v>
      </c>
      <c r="O1474" s="14" t="s">
        <v>1760</v>
      </c>
      <c r="P1474" s="14"/>
      <c r="Q1474" s="14">
        <v>4</v>
      </c>
      <c r="R1474" s="14" t="s">
        <v>8101</v>
      </c>
      <c r="S1474" s="14" t="s">
        <v>439</v>
      </c>
      <c r="T1474" s="35">
        <v>3204.8100000000013</v>
      </c>
      <c r="U1474" s="14" t="s">
        <v>4</v>
      </c>
      <c r="V1474" s="14">
        <v>77.5</v>
      </c>
      <c r="W1474" s="16">
        <f>+IF(datos_arg[[#This Row],[Moneda]]="ARS",datos_arg[[#This Row],[Monto]],datos_arg[[#This Row],[Monto]]*datos_arg[[#This Row],[TC]])</f>
        <v>3204.8100000000013</v>
      </c>
      <c r="X1474" s="16">
        <f>IFERROR(IF(datos_arg[[#This Row],[Moneda]]="USD",datos_arg[[#This Row],[Monto]],datos_arg[[#This Row],[Monto]]/datos_arg[[#This Row],[TC]]),0)</f>
        <v>41.352387096774208</v>
      </c>
      <c r="Y1474" s="14"/>
    </row>
    <row r="1475" spans="1:25" ht="15" customHeight="1" x14ac:dyDescent="0.25">
      <c r="A1475" s="14">
        <f t="shared" si="22"/>
        <v>1472</v>
      </c>
      <c r="B1475" s="1">
        <v>43888</v>
      </c>
      <c r="C1475" s="18">
        <f>+YEAR(datos_arg[[#This Row],[Fecha]])</f>
        <v>2020</v>
      </c>
      <c r="D1475" s="18">
        <f>+MONTH(datos_arg[[#This Row],[Fecha]])</f>
        <v>2</v>
      </c>
      <c r="E1475" s="14" t="s">
        <v>1015</v>
      </c>
      <c r="F1475" s="14" t="s">
        <v>403</v>
      </c>
      <c r="G1475" s="14" t="s">
        <v>5382</v>
      </c>
      <c r="H1475" s="14" t="s">
        <v>6646</v>
      </c>
      <c r="I1475" s="14" t="s">
        <v>7132</v>
      </c>
      <c r="J1475" s="14" t="s">
        <v>425</v>
      </c>
      <c r="K1475" s="14" t="s">
        <v>421</v>
      </c>
      <c r="L1475" s="14" t="s">
        <v>421</v>
      </c>
      <c r="M1475" s="14" t="s">
        <v>838</v>
      </c>
      <c r="N1475" s="14" t="s">
        <v>26</v>
      </c>
      <c r="O1475" s="14" t="s">
        <v>1761</v>
      </c>
      <c r="P1475" s="14" t="s">
        <v>5509</v>
      </c>
      <c r="Q1475" s="14"/>
      <c r="R1475" s="14" t="s">
        <v>5382</v>
      </c>
      <c r="S1475" s="14" t="s">
        <v>445</v>
      </c>
      <c r="T1475" s="35">
        <v>4300</v>
      </c>
      <c r="U1475" s="14" t="s">
        <v>4</v>
      </c>
      <c r="V1475" s="14">
        <v>77.5</v>
      </c>
      <c r="W1475" s="16">
        <f>+IF(datos_arg[[#This Row],[Moneda]]="ARS",datos_arg[[#This Row],[Monto]],datos_arg[[#This Row],[Monto]]*datos_arg[[#This Row],[TC]])</f>
        <v>4300</v>
      </c>
      <c r="X1475" s="16">
        <f>IFERROR(IF(datos_arg[[#This Row],[Moneda]]="USD",datos_arg[[#This Row],[Monto]],datos_arg[[#This Row],[Monto]]/datos_arg[[#This Row],[TC]]),0)</f>
        <v>55.483870967741936</v>
      </c>
      <c r="Y1475" s="14"/>
    </row>
    <row r="1476" spans="1:25" ht="15" customHeight="1" x14ac:dyDescent="0.25">
      <c r="A1476" s="14">
        <f t="shared" si="22"/>
        <v>1473</v>
      </c>
      <c r="B1476" s="1">
        <v>43888</v>
      </c>
      <c r="C1476" s="18">
        <f>+YEAR(datos_arg[[#This Row],[Fecha]])</f>
        <v>2020</v>
      </c>
      <c r="D1476" s="18">
        <f>+MONTH(datos_arg[[#This Row],[Fecha]])</f>
        <v>2</v>
      </c>
      <c r="E1476" s="14" t="s">
        <v>408</v>
      </c>
      <c r="F1476" s="14" t="s">
        <v>506</v>
      </c>
      <c r="G1476" s="14"/>
      <c r="H1476" s="14" t="s">
        <v>7132</v>
      </c>
      <c r="I1476" s="14" t="s">
        <v>7132</v>
      </c>
      <c r="J1476" s="14" t="s">
        <v>425</v>
      </c>
      <c r="K1476" s="14"/>
      <c r="L1476" s="14" t="s">
        <v>425</v>
      </c>
      <c r="M1476" s="14" t="s">
        <v>1763</v>
      </c>
      <c r="N1476" s="14" t="s">
        <v>1763</v>
      </c>
      <c r="O1476" s="14" t="s">
        <v>1764</v>
      </c>
      <c r="P1476" s="14"/>
      <c r="Q1476" s="14"/>
      <c r="R1476" s="14" t="s">
        <v>421</v>
      </c>
      <c r="S1476" s="14" t="s">
        <v>439</v>
      </c>
      <c r="T1476" s="35">
        <v>3733.26</v>
      </c>
      <c r="U1476" s="14" t="s">
        <v>4</v>
      </c>
      <c r="V1476" s="14">
        <v>77.5</v>
      </c>
      <c r="W1476" s="16">
        <f>+IF(datos_arg[[#This Row],[Moneda]]="ARS",datos_arg[[#This Row],[Monto]],datos_arg[[#This Row],[Monto]]*datos_arg[[#This Row],[TC]])</f>
        <v>3733.26</v>
      </c>
      <c r="X1476" s="16">
        <f>IFERROR(IF(datos_arg[[#This Row],[Moneda]]="USD",datos_arg[[#This Row],[Monto]],datos_arg[[#This Row],[Monto]]/datos_arg[[#This Row],[TC]]),0)</f>
        <v>48.171096774193551</v>
      </c>
      <c r="Y1476" s="14"/>
    </row>
    <row r="1477" spans="1:25" ht="15" customHeight="1" x14ac:dyDescent="0.25">
      <c r="A1477" s="14">
        <f t="shared" si="22"/>
        <v>1474</v>
      </c>
      <c r="B1477" s="1">
        <v>43888</v>
      </c>
      <c r="C1477" s="18">
        <f>+YEAR(datos_arg[[#This Row],[Fecha]])</f>
        <v>2020</v>
      </c>
      <c r="D1477" s="18">
        <f>+MONTH(datos_arg[[#This Row],[Fecha]])</f>
        <v>2</v>
      </c>
      <c r="E1477" s="14" t="s">
        <v>408</v>
      </c>
      <c r="F1477" s="14" t="s">
        <v>506</v>
      </c>
      <c r="G1477" s="14"/>
      <c r="H1477" s="14" t="s">
        <v>7132</v>
      </c>
      <c r="I1477" s="14" t="s">
        <v>7132</v>
      </c>
      <c r="J1477" s="14" t="s">
        <v>425</v>
      </c>
      <c r="K1477" s="14"/>
      <c r="L1477" s="14" t="s">
        <v>425</v>
      </c>
      <c r="M1477" s="14" t="s">
        <v>1763</v>
      </c>
      <c r="N1477" s="14" t="s">
        <v>1763</v>
      </c>
      <c r="O1477" s="14" t="s">
        <v>1765</v>
      </c>
      <c r="P1477" s="14"/>
      <c r="Q1477" s="14"/>
      <c r="R1477" s="14" t="s">
        <v>419</v>
      </c>
      <c r="S1477" s="14" t="s">
        <v>439</v>
      </c>
      <c r="T1477" s="35">
        <v>5252.92</v>
      </c>
      <c r="U1477" s="14" t="s">
        <v>4</v>
      </c>
      <c r="V1477" s="14">
        <v>77.5</v>
      </c>
      <c r="W1477" s="16">
        <f>+IF(datos_arg[[#This Row],[Moneda]]="ARS",datos_arg[[#This Row],[Monto]],datos_arg[[#This Row],[Monto]]*datos_arg[[#This Row],[TC]])</f>
        <v>5252.92</v>
      </c>
      <c r="X1477" s="16">
        <f>IFERROR(IF(datos_arg[[#This Row],[Moneda]]="USD",datos_arg[[#This Row],[Monto]],datos_arg[[#This Row],[Monto]]/datos_arg[[#This Row],[TC]]),0)</f>
        <v>67.779612903225811</v>
      </c>
      <c r="Y1477" s="14"/>
    </row>
    <row r="1478" spans="1:25" ht="15" customHeight="1" x14ac:dyDescent="0.25">
      <c r="A1478" s="14">
        <f t="shared" ref="A1478:A1541" si="23">+A1477+1</f>
        <v>1475</v>
      </c>
      <c r="B1478" s="1">
        <v>43888</v>
      </c>
      <c r="C1478" s="18">
        <f>+YEAR(datos_arg[[#This Row],[Fecha]])</f>
        <v>2020</v>
      </c>
      <c r="D1478" s="18">
        <f>+MONTH(datos_arg[[#This Row],[Fecha]])</f>
        <v>2</v>
      </c>
      <c r="E1478" s="14" t="s">
        <v>408</v>
      </c>
      <c r="F1478" s="14" t="s">
        <v>506</v>
      </c>
      <c r="G1478" s="14"/>
      <c r="H1478" s="14" t="s">
        <v>7132</v>
      </c>
      <c r="I1478" s="14" t="s">
        <v>7132</v>
      </c>
      <c r="J1478" s="14" t="s">
        <v>425</v>
      </c>
      <c r="K1478" s="14"/>
      <c r="L1478" s="14" t="s">
        <v>425</v>
      </c>
      <c r="M1478" s="14" t="s">
        <v>1762</v>
      </c>
      <c r="N1478" s="14" t="s">
        <v>1762</v>
      </c>
      <c r="O1478" s="14" t="s">
        <v>1767</v>
      </c>
      <c r="P1478" s="14"/>
      <c r="Q1478" s="14"/>
      <c r="R1478" s="14" t="s">
        <v>1762</v>
      </c>
      <c r="S1478" s="14" t="s">
        <v>439</v>
      </c>
      <c r="T1478" s="35">
        <v>7982.36</v>
      </c>
      <c r="U1478" s="14" t="s">
        <v>4</v>
      </c>
      <c r="V1478" s="14">
        <v>77.5</v>
      </c>
      <c r="W1478" s="16">
        <f>+IF(datos_arg[[#This Row],[Moneda]]="ARS",datos_arg[[#This Row],[Monto]],datos_arg[[#This Row],[Monto]]*datos_arg[[#This Row],[TC]])</f>
        <v>7982.36</v>
      </c>
      <c r="X1478" s="16">
        <f>IFERROR(IF(datos_arg[[#This Row],[Moneda]]="USD",datos_arg[[#This Row],[Monto]],datos_arg[[#This Row],[Monto]]/datos_arg[[#This Row],[TC]]),0)</f>
        <v>102.99819354838709</v>
      </c>
      <c r="Y1478" s="14"/>
    </row>
    <row r="1479" spans="1:25" ht="15" customHeight="1" x14ac:dyDescent="0.25">
      <c r="A1479" s="14">
        <f t="shared" si="23"/>
        <v>1476</v>
      </c>
      <c r="B1479" s="1">
        <v>43888</v>
      </c>
      <c r="C1479" s="18">
        <f>+YEAR(datos_arg[[#This Row],[Fecha]])</f>
        <v>2020</v>
      </c>
      <c r="D1479" s="18">
        <f>+MONTH(datos_arg[[#This Row],[Fecha]])</f>
        <v>2</v>
      </c>
      <c r="E1479" s="14" t="s">
        <v>1015</v>
      </c>
      <c r="F1479" s="14" t="s">
        <v>403</v>
      </c>
      <c r="G1479" s="14" t="s">
        <v>5383</v>
      </c>
      <c r="H1479" s="14" t="s">
        <v>433</v>
      </c>
      <c r="I1479" s="14" t="s">
        <v>955</v>
      </c>
      <c r="J1479" s="14" t="s">
        <v>425</v>
      </c>
      <c r="K1479" s="14"/>
      <c r="L1479" s="14" t="s">
        <v>422</v>
      </c>
      <c r="M1479" s="14" t="s">
        <v>781</v>
      </c>
      <c r="N1479" s="14" t="s">
        <v>341</v>
      </c>
      <c r="O1479" s="14" t="s">
        <v>1766</v>
      </c>
      <c r="P1479" s="14" t="s">
        <v>5510</v>
      </c>
      <c r="Q1479" s="14">
        <v>15</v>
      </c>
      <c r="R1479" s="14" t="s">
        <v>5383</v>
      </c>
      <c r="S1479" s="14" t="s">
        <v>1762</v>
      </c>
      <c r="T1479" s="35">
        <v>7485</v>
      </c>
      <c r="U1479" s="14" t="s">
        <v>4</v>
      </c>
      <c r="V1479" s="14">
        <v>77.5</v>
      </c>
      <c r="W1479" s="16">
        <f>+IF(datos_arg[[#This Row],[Moneda]]="ARS",datos_arg[[#This Row],[Monto]],datos_arg[[#This Row],[Monto]]*datos_arg[[#This Row],[TC]])</f>
        <v>7485</v>
      </c>
      <c r="X1479" s="16">
        <f>IFERROR(IF(datos_arg[[#This Row],[Moneda]]="USD",datos_arg[[#This Row],[Monto]],datos_arg[[#This Row],[Monto]]/datos_arg[[#This Row],[TC]]),0)</f>
        <v>96.58064516129032</v>
      </c>
      <c r="Y1479" s="14"/>
    </row>
    <row r="1480" spans="1:25" ht="15" customHeight="1" x14ac:dyDescent="0.25">
      <c r="A1480" s="14">
        <f t="shared" si="23"/>
        <v>1477</v>
      </c>
      <c r="B1480" s="1">
        <v>43888</v>
      </c>
      <c r="C1480" s="18">
        <f>+YEAR(datos_arg[[#This Row],[Fecha]])</f>
        <v>2020</v>
      </c>
      <c r="D1480" s="18">
        <f>+MONTH(datos_arg[[#This Row],[Fecha]])</f>
        <v>2</v>
      </c>
      <c r="E1480" s="14" t="s">
        <v>408</v>
      </c>
      <c r="F1480" s="14" t="s">
        <v>506</v>
      </c>
      <c r="G1480" s="14"/>
      <c r="H1480" s="14" t="s">
        <v>7132</v>
      </c>
      <c r="I1480" s="14" t="s">
        <v>7132</v>
      </c>
      <c r="J1480" s="14" t="s">
        <v>425</v>
      </c>
      <c r="K1480" s="14"/>
      <c r="L1480" s="14" t="s">
        <v>425</v>
      </c>
      <c r="M1480" s="14" t="s">
        <v>613</v>
      </c>
      <c r="N1480" s="14" t="s">
        <v>613</v>
      </c>
      <c r="O1480" s="14" t="s">
        <v>1768</v>
      </c>
      <c r="P1480" s="14"/>
      <c r="Q1480" s="14"/>
      <c r="R1480" s="14" t="s">
        <v>613</v>
      </c>
      <c r="S1480" s="14" t="s">
        <v>439</v>
      </c>
      <c r="T1480" s="35">
        <v>3177.95</v>
      </c>
      <c r="U1480" s="14" t="s">
        <v>4</v>
      </c>
      <c r="V1480" s="14">
        <v>77.5</v>
      </c>
      <c r="W1480" s="16">
        <f>+IF(datos_arg[[#This Row],[Moneda]]="ARS",datos_arg[[#This Row],[Monto]],datos_arg[[#This Row],[Monto]]*datos_arg[[#This Row],[TC]])</f>
        <v>3177.95</v>
      </c>
      <c r="X1480" s="16">
        <f>IFERROR(IF(datos_arg[[#This Row],[Moneda]]="USD",datos_arg[[#This Row],[Monto]],datos_arg[[#This Row],[Monto]]/datos_arg[[#This Row],[TC]]),0)</f>
        <v>41.005806451612898</v>
      </c>
      <c r="Y1480" s="14"/>
    </row>
    <row r="1481" spans="1:25" ht="15" customHeight="1" x14ac:dyDescent="0.25">
      <c r="A1481" s="14">
        <f t="shared" si="23"/>
        <v>1478</v>
      </c>
      <c r="B1481" s="1">
        <v>43888</v>
      </c>
      <c r="C1481" s="18">
        <f>+YEAR(datos_arg[[#This Row],[Fecha]])</f>
        <v>2020</v>
      </c>
      <c r="D1481" s="18">
        <f>+MONTH(datos_arg[[#This Row],[Fecha]])</f>
        <v>2</v>
      </c>
      <c r="E1481" s="14" t="s">
        <v>1015</v>
      </c>
      <c r="F1481" s="14" t="s">
        <v>430</v>
      </c>
      <c r="G1481" s="14"/>
      <c r="H1481" s="14" t="s">
        <v>7132</v>
      </c>
      <c r="I1481" s="14" t="s">
        <v>7132</v>
      </c>
      <c r="J1481" s="14" t="s">
        <v>425</v>
      </c>
      <c r="K1481" s="14"/>
      <c r="L1481" s="14" t="s">
        <v>425</v>
      </c>
      <c r="M1481" s="14" t="s">
        <v>3963</v>
      </c>
      <c r="N1481" s="14" t="s">
        <v>1769</v>
      </c>
      <c r="O1481" s="14" t="s">
        <v>1770</v>
      </c>
      <c r="P1481" s="14" t="s">
        <v>5511</v>
      </c>
      <c r="Q1481" s="14"/>
      <c r="R1481" s="14" t="s">
        <v>430</v>
      </c>
      <c r="S1481" s="14" t="s">
        <v>439</v>
      </c>
      <c r="T1481" s="35">
        <v>11500</v>
      </c>
      <c r="U1481" s="14" t="s">
        <v>4</v>
      </c>
      <c r="V1481" s="14">
        <v>77.5</v>
      </c>
      <c r="W1481" s="16">
        <f>+IF(datos_arg[[#This Row],[Moneda]]="ARS",datos_arg[[#This Row],[Monto]],datos_arg[[#This Row],[Monto]]*datos_arg[[#This Row],[TC]])</f>
        <v>11500</v>
      </c>
      <c r="X1481" s="16">
        <f>IFERROR(IF(datos_arg[[#This Row],[Moneda]]="USD",datos_arg[[#This Row],[Monto]],datos_arg[[#This Row],[Monto]]/datos_arg[[#This Row],[TC]]),0)</f>
        <v>148.38709677419354</v>
      </c>
      <c r="Y1481" s="14"/>
    </row>
    <row r="1482" spans="1:25" ht="15" customHeight="1" x14ac:dyDescent="0.25">
      <c r="A1482" s="14">
        <f t="shared" si="23"/>
        <v>1479</v>
      </c>
      <c r="B1482" s="1">
        <v>43888</v>
      </c>
      <c r="C1482" s="18">
        <f>+YEAR(datos_arg[[#This Row],[Fecha]])</f>
        <v>2020</v>
      </c>
      <c r="D1482" s="18">
        <f>+MONTH(datos_arg[[#This Row],[Fecha]])</f>
        <v>2</v>
      </c>
      <c r="E1482" s="14" t="s">
        <v>1015</v>
      </c>
      <c r="F1482" s="14" t="s">
        <v>430</v>
      </c>
      <c r="G1482" s="14"/>
      <c r="H1482" s="14" t="s">
        <v>7132</v>
      </c>
      <c r="I1482" s="14" t="s">
        <v>7132</v>
      </c>
      <c r="J1482" s="14" t="s">
        <v>425</v>
      </c>
      <c r="K1482" s="14"/>
      <c r="L1482" s="14" t="s">
        <v>425</v>
      </c>
      <c r="M1482" s="14" t="s">
        <v>60</v>
      </c>
      <c r="N1482" s="14" t="s">
        <v>26</v>
      </c>
      <c r="O1482" s="14" t="s">
        <v>60</v>
      </c>
      <c r="P1482" s="14"/>
      <c r="Q1482" s="14"/>
      <c r="R1482" s="14" t="s">
        <v>430</v>
      </c>
      <c r="S1482" s="14" t="s">
        <v>439</v>
      </c>
      <c r="T1482" s="35">
        <v>1000</v>
      </c>
      <c r="U1482" s="14" t="s">
        <v>4</v>
      </c>
      <c r="V1482" s="14">
        <v>77.5</v>
      </c>
      <c r="W1482" s="16">
        <f>+IF(datos_arg[[#This Row],[Moneda]]="ARS",datos_arg[[#This Row],[Monto]],datos_arg[[#This Row],[Monto]]*datos_arg[[#This Row],[TC]])</f>
        <v>1000</v>
      </c>
      <c r="X1482" s="16">
        <f>IFERROR(IF(datos_arg[[#This Row],[Moneda]]="USD",datos_arg[[#This Row],[Monto]],datos_arg[[#This Row],[Monto]]/datos_arg[[#This Row],[TC]]),0)</f>
        <v>12.903225806451612</v>
      </c>
      <c r="Y1482" s="14"/>
    </row>
    <row r="1483" spans="1:25" ht="15" customHeight="1" x14ac:dyDescent="0.25">
      <c r="A1483" s="14">
        <f t="shared" si="23"/>
        <v>1480</v>
      </c>
      <c r="B1483" s="1">
        <v>43888</v>
      </c>
      <c r="C1483" s="18">
        <f>+YEAR(datos_arg[[#This Row],[Fecha]])</f>
        <v>2020</v>
      </c>
      <c r="D1483" s="18">
        <f>+MONTH(datos_arg[[#This Row],[Fecha]])</f>
        <v>2</v>
      </c>
      <c r="E1483" s="14" t="s">
        <v>5358</v>
      </c>
      <c r="F1483" s="14" t="s">
        <v>85</v>
      </c>
      <c r="G1483" s="14"/>
      <c r="H1483" s="14" t="s">
        <v>6646</v>
      </c>
      <c r="I1483" s="14" t="s">
        <v>7132</v>
      </c>
      <c r="J1483" s="14" t="s">
        <v>425</v>
      </c>
      <c r="K1483" s="14"/>
      <c r="L1483" s="14" t="s">
        <v>425</v>
      </c>
      <c r="M1483" s="14" t="s">
        <v>1773</v>
      </c>
      <c r="N1483" s="14" t="s">
        <v>1774</v>
      </c>
      <c r="O1483" s="14" t="s">
        <v>1775</v>
      </c>
      <c r="P1483" s="14" t="s">
        <v>5512</v>
      </c>
      <c r="Q1483" s="14">
        <v>2</v>
      </c>
      <c r="R1483" s="14" t="s">
        <v>85</v>
      </c>
      <c r="S1483" s="14" t="s">
        <v>1762</v>
      </c>
      <c r="T1483" s="35">
        <v>497.35999999999967</v>
      </c>
      <c r="U1483" s="14" t="s">
        <v>4</v>
      </c>
      <c r="V1483" s="14">
        <v>77.5</v>
      </c>
      <c r="W1483" s="16">
        <f>+IF(datos_arg[[#This Row],[Moneda]]="ARS",datos_arg[[#This Row],[Monto]],datos_arg[[#This Row],[Monto]]*datos_arg[[#This Row],[TC]])</f>
        <v>497.35999999999967</v>
      </c>
      <c r="X1483" s="16">
        <f>IFERROR(IF(datos_arg[[#This Row],[Moneda]]="USD",datos_arg[[#This Row],[Monto]],datos_arg[[#This Row],[Monto]]/datos_arg[[#This Row],[TC]]),0)</f>
        <v>6.4175483870967698</v>
      </c>
      <c r="Y1483" s="14"/>
    </row>
    <row r="1484" spans="1:25" ht="15" customHeight="1" x14ac:dyDescent="0.25">
      <c r="A1484" s="14">
        <f t="shared" si="23"/>
        <v>1481</v>
      </c>
      <c r="B1484" s="1">
        <v>43888</v>
      </c>
      <c r="C1484" s="18">
        <f>+YEAR(datos_arg[[#This Row],[Fecha]])</f>
        <v>2020</v>
      </c>
      <c r="D1484" s="18">
        <f>+MONTH(datos_arg[[#This Row],[Fecha]])</f>
        <v>2</v>
      </c>
      <c r="E1484" s="14" t="s">
        <v>5358</v>
      </c>
      <c r="F1484" s="14" t="s">
        <v>85</v>
      </c>
      <c r="G1484" s="14"/>
      <c r="H1484" s="14" t="s">
        <v>6646</v>
      </c>
      <c r="I1484" s="14" t="s">
        <v>7132</v>
      </c>
      <c r="J1484" s="14" t="s">
        <v>425</v>
      </c>
      <c r="K1484" s="14"/>
      <c r="L1484" s="14" t="s">
        <v>425</v>
      </c>
      <c r="M1484" s="14" t="s">
        <v>1773</v>
      </c>
      <c r="N1484" s="14" t="s">
        <v>1774</v>
      </c>
      <c r="O1484" s="14" t="s">
        <v>1776</v>
      </c>
      <c r="P1484" s="14" t="s">
        <v>5512</v>
      </c>
      <c r="Q1484" s="14">
        <v>0</v>
      </c>
      <c r="R1484" s="14" t="s">
        <v>85</v>
      </c>
      <c r="S1484" s="14" t="s">
        <v>439</v>
      </c>
      <c r="T1484" s="35">
        <v>5902</v>
      </c>
      <c r="U1484" s="14" t="s">
        <v>4</v>
      </c>
      <c r="V1484" s="14">
        <v>77.5</v>
      </c>
      <c r="W1484" s="16">
        <f>+IF(datos_arg[[#This Row],[Moneda]]="ARS",datos_arg[[#This Row],[Monto]],datos_arg[[#This Row],[Monto]]*datos_arg[[#This Row],[TC]])</f>
        <v>5902</v>
      </c>
      <c r="X1484" s="16">
        <f>IFERROR(IF(datos_arg[[#This Row],[Moneda]]="USD",datos_arg[[#This Row],[Monto]],datos_arg[[#This Row],[Monto]]/datos_arg[[#This Row],[TC]]),0)</f>
        <v>76.154838709677421</v>
      </c>
      <c r="Y1484" s="14"/>
    </row>
    <row r="1485" spans="1:25" ht="15" customHeight="1" x14ac:dyDescent="0.25">
      <c r="A1485" s="14">
        <f t="shared" si="23"/>
        <v>1482</v>
      </c>
      <c r="B1485" s="1">
        <v>43888</v>
      </c>
      <c r="C1485" s="18">
        <f>+YEAR(datos_arg[[#This Row],[Fecha]])</f>
        <v>2020</v>
      </c>
      <c r="D1485" s="18">
        <f>+MONTH(datos_arg[[#This Row],[Fecha]])</f>
        <v>2</v>
      </c>
      <c r="E1485" s="14" t="s">
        <v>1015</v>
      </c>
      <c r="F1485" s="14" t="s">
        <v>403</v>
      </c>
      <c r="G1485" s="14" t="s">
        <v>5382</v>
      </c>
      <c r="H1485" s="14" t="s">
        <v>6646</v>
      </c>
      <c r="I1485" s="14" t="s">
        <v>7132</v>
      </c>
      <c r="J1485" s="14" t="s">
        <v>425</v>
      </c>
      <c r="K1485" s="14" t="s">
        <v>421</v>
      </c>
      <c r="L1485" s="14" t="s">
        <v>421</v>
      </c>
      <c r="M1485" s="14" t="s">
        <v>838</v>
      </c>
      <c r="N1485" s="14" t="s">
        <v>1777</v>
      </c>
      <c r="O1485" s="14" t="s">
        <v>1778</v>
      </c>
      <c r="P1485" s="14" t="s">
        <v>5513</v>
      </c>
      <c r="Q1485" s="14">
        <v>1</v>
      </c>
      <c r="R1485" s="14" t="s">
        <v>5382</v>
      </c>
      <c r="S1485" s="14" t="s">
        <v>439</v>
      </c>
      <c r="T1485" s="35">
        <v>11979</v>
      </c>
      <c r="U1485" s="14" t="s">
        <v>4</v>
      </c>
      <c r="V1485" s="14">
        <v>77.5</v>
      </c>
      <c r="W1485" s="16">
        <f>+IF(datos_arg[[#This Row],[Moneda]]="ARS",datos_arg[[#This Row],[Monto]],datos_arg[[#This Row],[Monto]]*datos_arg[[#This Row],[TC]])</f>
        <v>11979</v>
      </c>
      <c r="X1485" s="16">
        <f>IFERROR(IF(datos_arg[[#This Row],[Moneda]]="USD",datos_arg[[#This Row],[Monto]],datos_arg[[#This Row],[Monto]]/datos_arg[[#This Row],[TC]]),0)</f>
        <v>154.56774193548387</v>
      </c>
      <c r="Y1485" s="14"/>
    </row>
    <row r="1486" spans="1:25" ht="15" customHeight="1" x14ac:dyDescent="0.25">
      <c r="A1486" s="14">
        <f t="shared" si="23"/>
        <v>1483</v>
      </c>
      <c r="B1486" s="1">
        <v>43888</v>
      </c>
      <c r="C1486" s="18">
        <f>+YEAR(datos_arg[[#This Row],[Fecha]])</f>
        <v>2020</v>
      </c>
      <c r="D1486" s="18">
        <f>+MONTH(datos_arg[[#This Row],[Fecha]])</f>
        <v>2</v>
      </c>
      <c r="E1486" s="14" t="s">
        <v>408</v>
      </c>
      <c r="F1486" s="14" t="s">
        <v>506</v>
      </c>
      <c r="G1486" s="14"/>
      <c r="H1486" s="14" t="s">
        <v>7132</v>
      </c>
      <c r="I1486" s="14" t="s">
        <v>7132</v>
      </c>
      <c r="J1486" s="14" t="s">
        <v>425</v>
      </c>
      <c r="K1486" s="14"/>
      <c r="L1486" s="14" t="s">
        <v>425</v>
      </c>
      <c r="M1486" s="14" t="s">
        <v>1763</v>
      </c>
      <c r="N1486" s="14" t="s">
        <v>1763</v>
      </c>
      <c r="O1486" s="14" t="s">
        <v>1779</v>
      </c>
      <c r="P1486" s="14"/>
      <c r="Q1486" s="14"/>
      <c r="R1486" s="14" t="s">
        <v>419</v>
      </c>
      <c r="S1486" s="14" t="s">
        <v>439</v>
      </c>
      <c r="T1486" s="35">
        <v>18500</v>
      </c>
      <c r="U1486" s="14" t="s">
        <v>4</v>
      </c>
      <c r="V1486" s="14">
        <v>77.5</v>
      </c>
      <c r="W1486" s="16">
        <f>+IF(datos_arg[[#This Row],[Moneda]]="ARS",datos_arg[[#This Row],[Monto]],datos_arg[[#This Row],[Monto]]*datos_arg[[#This Row],[TC]])</f>
        <v>18500</v>
      </c>
      <c r="X1486" s="16">
        <f>IFERROR(IF(datos_arg[[#This Row],[Moneda]]="USD",datos_arg[[#This Row],[Monto]],datos_arg[[#This Row],[Monto]]/datos_arg[[#This Row],[TC]]),0)</f>
        <v>238.70967741935485</v>
      </c>
      <c r="Y1486" s="14"/>
    </row>
    <row r="1487" spans="1:25" ht="15" customHeight="1" x14ac:dyDescent="0.25">
      <c r="A1487" s="14">
        <f t="shared" si="23"/>
        <v>1484</v>
      </c>
      <c r="B1487" s="1">
        <v>43888</v>
      </c>
      <c r="C1487" s="18">
        <f>+YEAR(datos_arg[[#This Row],[Fecha]])</f>
        <v>2020</v>
      </c>
      <c r="D1487" s="18">
        <f>+MONTH(datos_arg[[#This Row],[Fecha]])</f>
        <v>2</v>
      </c>
      <c r="E1487" s="14" t="s">
        <v>617</v>
      </c>
      <c r="F1487" s="14" t="s">
        <v>8101</v>
      </c>
      <c r="G1487" s="14"/>
      <c r="H1487" s="14" t="s">
        <v>8103</v>
      </c>
      <c r="I1487" s="14" t="s">
        <v>8104</v>
      </c>
      <c r="J1487" s="14" t="s">
        <v>472</v>
      </c>
      <c r="K1487" s="14" t="s">
        <v>421</v>
      </c>
      <c r="L1487" s="14" t="s">
        <v>421</v>
      </c>
      <c r="M1487" s="14" t="s">
        <v>625</v>
      </c>
      <c r="N1487" s="14" t="s">
        <v>1588</v>
      </c>
      <c r="O1487" s="14" t="s">
        <v>1795</v>
      </c>
      <c r="P1487" s="14" t="s">
        <v>5514</v>
      </c>
      <c r="Q1487" s="14">
        <v>1</v>
      </c>
      <c r="R1487" s="14" t="s">
        <v>8101</v>
      </c>
      <c r="S1487" s="14" t="s">
        <v>439</v>
      </c>
      <c r="T1487" s="35">
        <v>1528</v>
      </c>
      <c r="U1487" s="14" t="s">
        <v>4</v>
      </c>
      <c r="V1487" s="14">
        <v>77.5</v>
      </c>
      <c r="W1487" s="16">
        <f>+IF(datos_arg[[#This Row],[Moneda]]="ARS",datos_arg[[#This Row],[Monto]],datos_arg[[#This Row],[Monto]]*datos_arg[[#This Row],[TC]])</f>
        <v>1528</v>
      </c>
      <c r="X1487" s="16">
        <f>IFERROR(IF(datos_arg[[#This Row],[Moneda]]="USD",datos_arg[[#This Row],[Monto]],datos_arg[[#This Row],[Monto]]/datos_arg[[#This Row],[TC]]),0)</f>
        <v>19.716129032258063</v>
      </c>
      <c r="Y1487" s="14"/>
    </row>
    <row r="1488" spans="1:25" ht="15" customHeight="1" x14ac:dyDescent="0.25">
      <c r="A1488" s="14">
        <f t="shared" si="23"/>
        <v>1485</v>
      </c>
      <c r="B1488" s="1">
        <v>43889</v>
      </c>
      <c r="C1488" s="18">
        <f>+YEAR(datos_arg[[#This Row],[Fecha]])</f>
        <v>2020</v>
      </c>
      <c r="D1488" s="18">
        <f>+MONTH(datos_arg[[#This Row],[Fecha]])</f>
        <v>2</v>
      </c>
      <c r="E1488" s="14" t="s">
        <v>407</v>
      </c>
      <c r="F1488" s="14" t="s">
        <v>52</v>
      </c>
      <c r="G1488" s="14"/>
      <c r="H1488" s="14" t="s">
        <v>7132</v>
      </c>
      <c r="I1488" s="14" t="s">
        <v>7132</v>
      </c>
      <c r="J1488" s="14" t="s">
        <v>425</v>
      </c>
      <c r="K1488" s="14"/>
      <c r="L1488" s="14" t="s">
        <v>425</v>
      </c>
      <c r="M1488" s="14" t="s">
        <v>52</v>
      </c>
      <c r="N1488" s="14" t="s">
        <v>52</v>
      </c>
      <c r="O1488" s="14"/>
      <c r="P1488" s="14"/>
      <c r="Q1488" s="14"/>
      <c r="R1488" s="14" t="s">
        <v>440</v>
      </c>
      <c r="S1488" s="14" t="s">
        <v>508</v>
      </c>
      <c r="T1488" s="35">
        <v>33.69</v>
      </c>
      <c r="U1488" s="14" t="s">
        <v>2</v>
      </c>
      <c r="V1488" s="14">
        <v>77.5</v>
      </c>
      <c r="W1488" s="16">
        <f>+IF(datos_arg[[#This Row],[Moneda]]="ARS",datos_arg[[#This Row],[Monto]],datos_arg[[#This Row],[Monto]]*datos_arg[[#This Row],[TC]])</f>
        <v>2610.9749999999999</v>
      </c>
      <c r="X1488" s="16">
        <f>IFERROR(IF(datos_arg[[#This Row],[Moneda]]="USD",datos_arg[[#This Row],[Monto]],datos_arg[[#This Row],[Monto]]/datos_arg[[#This Row],[TC]]),0)</f>
        <v>33.69</v>
      </c>
      <c r="Y1488" s="14"/>
    </row>
    <row r="1489" spans="1:25" ht="15" customHeight="1" x14ac:dyDescent="0.25">
      <c r="A1489" s="14">
        <f t="shared" si="23"/>
        <v>1486</v>
      </c>
      <c r="B1489" s="1">
        <v>43889</v>
      </c>
      <c r="C1489" s="18">
        <f>+YEAR(datos_arg[[#This Row],[Fecha]])</f>
        <v>2020</v>
      </c>
      <c r="D1489" s="18">
        <f>+MONTH(datos_arg[[#This Row],[Fecha]])</f>
        <v>2</v>
      </c>
      <c r="E1489" s="14" t="s">
        <v>1015</v>
      </c>
      <c r="F1489" s="14" t="s">
        <v>403</v>
      </c>
      <c r="G1489" s="14" t="s">
        <v>5383</v>
      </c>
      <c r="H1489" s="14" t="s">
        <v>6646</v>
      </c>
      <c r="I1489" s="14" t="s">
        <v>7132</v>
      </c>
      <c r="J1489" s="14" t="s">
        <v>425</v>
      </c>
      <c r="K1489" s="14"/>
      <c r="L1489" s="14" t="s">
        <v>425</v>
      </c>
      <c r="M1489" s="14" t="s">
        <v>956</v>
      </c>
      <c r="N1489" s="14" t="s">
        <v>610</v>
      </c>
      <c r="O1489" s="14" t="s">
        <v>1786</v>
      </c>
      <c r="P1489" s="14" t="s">
        <v>5515</v>
      </c>
      <c r="Q1489" s="14"/>
      <c r="R1489" s="14" t="s">
        <v>5383</v>
      </c>
      <c r="S1489" s="14" t="s">
        <v>421</v>
      </c>
      <c r="T1489" s="35">
        <v>800</v>
      </c>
      <c r="U1489" s="14" t="s">
        <v>4</v>
      </c>
      <c r="V1489" s="14">
        <v>77.5</v>
      </c>
      <c r="W1489" s="16">
        <f>+IF(datos_arg[[#This Row],[Moneda]]="ARS",datos_arg[[#This Row],[Monto]],datos_arg[[#This Row],[Monto]]*datos_arg[[#This Row],[TC]])</f>
        <v>800</v>
      </c>
      <c r="X1489" s="16">
        <f>IFERROR(IF(datos_arg[[#This Row],[Moneda]]="USD",datos_arg[[#This Row],[Monto]],datos_arg[[#This Row],[Monto]]/datos_arg[[#This Row],[TC]]),0)</f>
        <v>10.32258064516129</v>
      </c>
      <c r="Y1489" s="14"/>
    </row>
    <row r="1490" spans="1:25" ht="15" customHeight="1" x14ac:dyDescent="0.25">
      <c r="A1490" s="14">
        <f t="shared" si="23"/>
        <v>1487</v>
      </c>
      <c r="B1490" s="1">
        <v>43889</v>
      </c>
      <c r="C1490" s="18">
        <f>+YEAR(datos_arg[[#This Row],[Fecha]])</f>
        <v>2020</v>
      </c>
      <c r="D1490" s="18">
        <f>+MONTH(datos_arg[[#This Row],[Fecha]])</f>
        <v>2</v>
      </c>
      <c r="E1490" s="14" t="s">
        <v>1015</v>
      </c>
      <c r="F1490" s="14" t="s">
        <v>403</v>
      </c>
      <c r="G1490" s="14" t="s">
        <v>5383</v>
      </c>
      <c r="H1490" s="14" t="s">
        <v>8103</v>
      </c>
      <c r="I1490" s="14" t="s">
        <v>8104</v>
      </c>
      <c r="J1490" s="14" t="s">
        <v>425</v>
      </c>
      <c r="K1490" s="14" t="s">
        <v>421</v>
      </c>
      <c r="L1490" s="14" t="s">
        <v>425</v>
      </c>
      <c r="M1490" s="14" t="s">
        <v>1419</v>
      </c>
      <c r="N1490" s="14" t="s">
        <v>1787</v>
      </c>
      <c r="O1490" s="14" t="s">
        <v>1788</v>
      </c>
      <c r="P1490" s="14" t="s">
        <v>5516</v>
      </c>
      <c r="Q1490" s="14">
        <v>50</v>
      </c>
      <c r="R1490" s="14" t="s">
        <v>5383</v>
      </c>
      <c r="S1490" s="14" t="s">
        <v>421</v>
      </c>
      <c r="T1490" s="35">
        <v>188.26</v>
      </c>
      <c r="U1490" s="14" t="s">
        <v>4</v>
      </c>
      <c r="V1490" s="14">
        <v>77.5</v>
      </c>
      <c r="W1490" s="16">
        <f>+IF(datos_arg[[#This Row],[Moneda]]="ARS",datos_arg[[#This Row],[Monto]],datos_arg[[#This Row],[Monto]]*datos_arg[[#This Row],[TC]])</f>
        <v>188.26</v>
      </c>
      <c r="X1490" s="16">
        <f>IFERROR(IF(datos_arg[[#This Row],[Moneda]]="USD",datos_arg[[#This Row],[Monto]],datos_arg[[#This Row],[Monto]]/datos_arg[[#This Row],[TC]]),0)</f>
        <v>2.4291612903225803</v>
      </c>
      <c r="Y1490" s="14"/>
    </row>
    <row r="1491" spans="1:25" ht="15" customHeight="1" x14ac:dyDescent="0.25">
      <c r="A1491" s="14">
        <f t="shared" si="23"/>
        <v>1488</v>
      </c>
      <c r="B1491" s="1">
        <v>43889</v>
      </c>
      <c r="C1491" s="18">
        <f>+YEAR(datos_arg[[#This Row],[Fecha]])</f>
        <v>2020</v>
      </c>
      <c r="D1491" s="18">
        <f>+MONTH(datos_arg[[#This Row],[Fecha]])</f>
        <v>2</v>
      </c>
      <c r="E1491" s="14" t="s">
        <v>408</v>
      </c>
      <c r="F1491" s="14" t="s">
        <v>506</v>
      </c>
      <c r="G1491" s="14"/>
      <c r="H1491" s="14" t="s">
        <v>7132</v>
      </c>
      <c r="I1491" s="14" t="s">
        <v>7132</v>
      </c>
      <c r="J1491" s="14" t="s">
        <v>425</v>
      </c>
      <c r="K1491" s="14"/>
      <c r="L1491" s="14" t="s">
        <v>425</v>
      </c>
      <c r="M1491" s="14" t="s">
        <v>1763</v>
      </c>
      <c r="N1491" s="14" t="s">
        <v>1763</v>
      </c>
      <c r="O1491" s="14" t="s">
        <v>1789</v>
      </c>
      <c r="P1491" s="14"/>
      <c r="Q1491" s="14"/>
      <c r="R1491" s="14" t="s">
        <v>439</v>
      </c>
      <c r="S1491" s="14" t="s">
        <v>421</v>
      </c>
      <c r="T1491" s="35">
        <v>2425</v>
      </c>
      <c r="U1491" s="14" t="s">
        <v>4</v>
      </c>
      <c r="V1491" s="14">
        <v>77.5</v>
      </c>
      <c r="W1491" s="16">
        <f>+IF(datos_arg[[#This Row],[Moneda]]="ARS",datos_arg[[#This Row],[Monto]],datos_arg[[#This Row],[Monto]]*datos_arg[[#This Row],[TC]])</f>
        <v>2425</v>
      </c>
      <c r="X1491" s="16">
        <f>IFERROR(IF(datos_arg[[#This Row],[Moneda]]="USD",datos_arg[[#This Row],[Monto]],datos_arg[[#This Row],[Monto]]/datos_arg[[#This Row],[TC]]),0)</f>
        <v>31.29032258064516</v>
      </c>
      <c r="Y1491" s="14"/>
    </row>
    <row r="1492" spans="1:25" ht="15" customHeight="1" x14ac:dyDescent="0.25">
      <c r="A1492" s="14">
        <f t="shared" si="23"/>
        <v>1489</v>
      </c>
      <c r="B1492" s="1">
        <v>43889</v>
      </c>
      <c r="C1492" s="18">
        <f>+YEAR(datos_arg[[#This Row],[Fecha]])</f>
        <v>2020</v>
      </c>
      <c r="D1492" s="18">
        <f>+MONTH(datos_arg[[#This Row],[Fecha]])</f>
        <v>2</v>
      </c>
      <c r="E1492" s="14" t="s">
        <v>5358</v>
      </c>
      <c r="F1492" s="14" t="s">
        <v>969</v>
      </c>
      <c r="G1492" s="14"/>
      <c r="H1492" s="14" t="s">
        <v>7132</v>
      </c>
      <c r="I1492" s="14" t="s">
        <v>7132</v>
      </c>
      <c r="J1492" s="14" t="s">
        <v>425</v>
      </c>
      <c r="K1492" s="14"/>
      <c r="L1492" s="14" t="s">
        <v>425</v>
      </c>
      <c r="M1492" s="14" t="s">
        <v>616</v>
      </c>
      <c r="N1492" s="14" t="s">
        <v>985</v>
      </c>
      <c r="O1492" s="14" t="s">
        <v>1790</v>
      </c>
      <c r="P1492" s="14" t="s">
        <v>5517</v>
      </c>
      <c r="Q1492" s="14">
        <v>1</v>
      </c>
      <c r="R1492" s="14" t="s">
        <v>969</v>
      </c>
      <c r="S1492" s="14" t="s">
        <v>439</v>
      </c>
      <c r="T1492" s="35">
        <v>49086.01</v>
      </c>
      <c r="U1492" s="14" t="s">
        <v>4</v>
      </c>
      <c r="V1492" s="14">
        <v>77.5</v>
      </c>
      <c r="W1492" s="16">
        <f>+IF(datos_arg[[#This Row],[Moneda]]="ARS",datos_arg[[#This Row],[Monto]],datos_arg[[#This Row],[Monto]]*datos_arg[[#This Row],[TC]])</f>
        <v>49086.01</v>
      </c>
      <c r="X1492" s="16">
        <f>IFERROR(IF(datos_arg[[#This Row],[Moneda]]="USD",datos_arg[[#This Row],[Monto]],datos_arg[[#This Row],[Monto]]/datos_arg[[#This Row],[TC]]),0)</f>
        <v>633.36787096774196</v>
      </c>
      <c r="Y1492" s="14"/>
    </row>
    <row r="1493" spans="1:25" ht="15" customHeight="1" x14ac:dyDescent="0.25">
      <c r="A1493" s="14">
        <f t="shared" si="23"/>
        <v>1490</v>
      </c>
      <c r="B1493" s="1">
        <v>43891</v>
      </c>
      <c r="C1493" s="18">
        <f>+YEAR(datos_arg[[#This Row],[Fecha]])</f>
        <v>2020</v>
      </c>
      <c r="D1493" s="18">
        <f>+MONTH(datos_arg[[#This Row],[Fecha]])</f>
        <v>3</v>
      </c>
      <c r="E1493" s="14" t="s">
        <v>1015</v>
      </c>
      <c r="F1493" s="14" t="s">
        <v>430</v>
      </c>
      <c r="G1493" s="14"/>
      <c r="H1493" s="14" t="s">
        <v>7132</v>
      </c>
      <c r="I1493" s="14" t="s">
        <v>7132</v>
      </c>
      <c r="J1493" s="14" t="s">
        <v>425</v>
      </c>
      <c r="K1493" s="14"/>
      <c r="L1493" s="14" t="s">
        <v>425</v>
      </c>
      <c r="M1493" s="14" t="s">
        <v>102</v>
      </c>
      <c r="N1493" s="14" t="s">
        <v>480</v>
      </c>
      <c r="O1493" s="14" t="s">
        <v>1791</v>
      </c>
      <c r="P1493" s="14" t="s">
        <v>5518</v>
      </c>
      <c r="Q1493" s="14"/>
      <c r="R1493" s="15" t="s">
        <v>430</v>
      </c>
      <c r="S1493" s="15" t="s">
        <v>439</v>
      </c>
      <c r="T1493" s="35">
        <v>1881</v>
      </c>
      <c r="U1493" s="14" t="s">
        <v>4</v>
      </c>
      <c r="V1493" s="14">
        <v>77.5</v>
      </c>
      <c r="W1493" s="16">
        <f>+IF(datos_arg[[#This Row],[Moneda]]="ARS",datos_arg[[#This Row],[Monto]],datos_arg[[#This Row],[Monto]]*datos_arg[[#This Row],[TC]])</f>
        <v>1881</v>
      </c>
      <c r="X1493" s="16">
        <f>IFERROR(IF(datos_arg[[#This Row],[Moneda]]="USD",datos_arg[[#This Row],[Monto]],datos_arg[[#This Row],[Monto]]/datos_arg[[#This Row],[TC]]),0)</f>
        <v>24.270967741935483</v>
      </c>
      <c r="Y1493" s="14"/>
    </row>
    <row r="1494" spans="1:25" ht="15" customHeight="1" x14ac:dyDescent="0.25">
      <c r="A1494" s="14">
        <f t="shared" si="23"/>
        <v>1491</v>
      </c>
      <c r="B1494" s="1">
        <v>43891</v>
      </c>
      <c r="C1494" s="18">
        <f>+YEAR(datos_arg[[#This Row],[Fecha]])</f>
        <v>2020</v>
      </c>
      <c r="D1494" s="18">
        <f>+MONTH(datos_arg[[#This Row],[Fecha]])</f>
        <v>3</v>
      </c>
      <c r="E1494" s="14" t="s">
        <v>1015</v>
      </c>
      <c r="F1494" s="14" t="s">
        <v>403</v>
      </c>
      <c r="G1494" s="14" t="s">
        <v>970</v>
      </c>
      <c r="H1494" s="14" t="s">
        <v>4114</v>
      </c>
      <c r="I1494" s="14" t="s">
        <v>7132</v>
      </c>
      <c r="J1494" s="14" t="s">
        <v>425</v>
      </c>
      <c r="K1494" s="14"/>
      <c r="L1494" s="14" t="s">
        <v>425</v>
      </c>
      <c r="M1494" s="14" t="s">
        <v>493</v>
      </c>
      <c r="N1494" s="14" t="s">
        <v>26</v>
      </c>
      <c r="O1494" s="14" t="s">
        <v>1792</v>
      </c>
      <c r="P1494" s="14" t="s">
        <v>5519</v>
      </c>
      <c r="Q1494" s="14"/>
      <c r="R1494" s="14" t="s">
        <v>970</v>
      </c>
      <c r="S1494" s="15" t="s">
        <v>439</v>
      </c>
      <c r="T1494" s="35">
        <v>716</v>
      </c>
      <c r="U1494" s="14" t="s">
        <v>4</v>
      </c>
      <c r="V1494" s="14">
        <v>77.5</v>
      </c>
      <c r="W1494" s="16">
        <f>+IF(datos_arg[[#This Row],[Moneda]]="ARS",datos_arg[[#This Row],[Monto]],datos_arg[[#This Row],[Monto]]*datos_arg[[#This Row],[TC]])</f>
        <v>716</v>
      </c>
      <c r="X1494" s="16">
        <f>IFERROR(IF(datos_arg[[#This Row],[Moneda]]="USD",datos_arg[[#This Row],[Monto]],datos_arg[[#This Row],[Monto]]/datos_arg[[#This Row],[TC]]),0)</f>
        <v>9.2387096774193544</v>
      </c>
      <c r="Y1494" s="14"/>
    </row>
    <row r="1495" spans="1:25" ht="15" customHeight="1" x14ac:dyDescent="0.25">
      <c r="A1495" s="14">
        <f t="shared" si="23"/>
        <v>1492</v>
      </c>
      <c r="B1495" s="1">
        <v>43891</v>
      </c>
      <c r="C1495" s="18">
        <f>+YEAR(datos_arg[[#This Row],[Fecha]])</f>
        <v>2020</v>
      </c>
      <c r="D1495" s="18">
        <f>+MONTH(datos_arg[[#This Row],[Fecha]])</f>
        <v>3</v>
      </c>
      <c r="E1495" s="14" t="s">
        <v>1015</v>
      </c>
      <c r="F1495" s="14" t="s">
        <v>430</v>
      </c>
      <c r="G1495" s="14"/>
      <c r="H1495" s="14" t="s">
        <v>7132</v>
      </c>
      <c r="I1495" s="14" t="s">
        <v>7132</v>
      </c>
      <c r="J1495" s="14" t="s">
        <v>425</v>
      </c>
      <c r="K1495" s="14"/>
      <c r="L1495" s="14" t="s">
        <v>425</v>
      </c>
      <c r="M1495" s="14" t="s">
        <v>60</v>
      </c>
      <c r="N1495" s="14" t="s">
        <v>26</v>
      </c>
      <c r="O1495" s="14" t="s">
        <v>60</v>
      </c>
      <c r="P1495" s="14" t="s">
        <v>5520</v>
      </c>
      <c r="Q1495" s="14"/>
      <c r="R1495" s="15" t="s">
        <v>430</v>
      </c>
      <c r="S1495" s="15" t="s">
        <v>439</v>
      </c>
      <c r="T1495" s="35">
        <v>1570.17</v>
      </c>
      <c r="U1495" s="14" t="s">
        <v>4</v>
      </c>
      <c r="V1495" s="14">
        <v>77.5</v>
      </c>
      <c r="W1495" s="16">
        <f>+IF(datos_arg[[#This Row],[Moneda]]="ARS",datos_arg[[#This Row],[Monto]],datos_arg[[#This Row],[Monto]]*datos_arg[[#This Row],[TC]])</f>
        <v>1570.17</v>
      </c>
      <c r="X1495" s="16">
        <f>IFERROR(IF(datos_arg[[#This Row],[Moneda]]="USD",datos_arg[[#This Row],[Monto]],datos_arg[[#This Row],[Monto]]/datos_arg[[#This Row],[TC]]),0)</f>
        <v>20.26025806451613</v>
      </c>
      <c r="Y1495" s="14"/>
    </row>
    <row r="1496" spans="1:25" ht="15" customHeight="1" x14ac:dyDescent="0.25">
      <c r="A1496" s="14">
        <f t="shared" si="23"/>
        <v>1493</v>
      </c>
      <c r="B1496" s="1">
        <v>43891</v>
      </c>
      <c r="C1496" s="18">
        <f>+YEAR(datos_arg[[#This Row],[Fecha]])</f>
        <v>2020</v>
      </c>
      <c r="D1496" s="18">
        <f>+MONTH(datos_arg[[#This Row],[Fecha]])</f>
        <v>3</v>
      </c>
      <c r="E1496" s="14" t="s">
        <v>1015</v>
      </c>
      <c r="F1496" s="14" t="s">
        <v>403</v>
      </c>
      <c r="G1496" s="14" t="s">
        <v>6645</v>
      </c>
      <c r="H1496" s="14" t="s">
        <v>532</v>
      </c>
      <c r="I1496" s="14" t="s">
        <v>7132</v>
      </c>
      <c r="J1496" s="14" t="s">
        <v>425</v>
      </c>
      <c r="K1496" s="14" t="s">
        <v>421</v>
      </c>
      <c r="L1496" s="14" t="s">
        <v>421</v>
      </c>
      <c r="M1496" s="14" t="s">
        <v>804</v>
      </c>
      <c r="N1496" s="14" t="s">
        <v>26</v>
      </c>
      <c r="O1496" s="14" t="s">
        <v>1793</v>
      </c>
      <c r="P1496" s="14" t="s">
        <v>5520</v>
      </c>
      <c r="Q1496" s="14"/>
      <c r="R1496" s="14" t="s">
        <v>6645</v>
      </c>
      <c r="S1496" s="15" t="s">
        <v>439</v>
      </c>
      <c r="T1496" s="35">
        <v>1840</v>
      </c>
      <c r="U1496" s="14" t="s">
        <v>4</v>
      </c>
      <c r="V1496" s="14">
        <v>77.5</v>
      </c>
      <c r="W1496" s="16">
        <f>+IF(datos_arg[[#This Row],[Moneda]]="ARS",datos_arg[[#This Row],[Monto]],datos_arg[[#This Row],[Monto]]*datos_arg[[#This Row],[TC]])</f>
        <v>1840</v>
      </c>
      <c r="X1496" s="16">
        <f>IFERROR(IF(datos_arg[[#This Row],[Moneda]]="USD",datos_arg[[#This Row],[Monto]],datos_arg[[#This Row],[Monto]]/datos_arg[[#This Row],[TC]]),0)</f>
        <v>23.741935483870968</v>
      </c>
      <c r="Y1496" s="14"/>
    </row>
    <row r="1497" spans="1:25" ht="15" customHeight="1" x14ac:dyDescent="0.25">
      <c r="A1497" s="14">
        <f t="shared" si="23"/>
        <v>1494</v>
      </c>
      <c r="B1497" s="1">
        <v>43891</v>
      </c>
      <c r="C1497" s="18">
        <f>+YEAR(datos_arg[[#This Row],[Fecha]])</f>
        <v>2020</v>
      </c>
      <c r="D1497" s="18">
        <f>+MONTH(datos_arg[[#This Row],[Fecha]])</f>
        <v>3</v>
      </c>
      <c r="E1497" s="14" t="s">
        <v>1015</v>
      </c>
      <c r="F1497" s="14" t="s">
        <v>430</v>
      </c>
      <c r="G1497" s="14"/>
      <c r="H1497" s="14" t="s">
        <v>7132</v>
      </c>
      <c r="I1497" s="14" t="s">
        <v>7132</v>
      </c>
      <c r="J1497" s="14" t="s">
        <v>425</v>
      </c>
      <c r="K1497" s="14"/>
      <c r="L1497" s="14" t="s">
        <v>425</v>
      </c>
      <c r="M1497" s="14" t="s">
        <v>60</v>
      </c>
      <c r="N1497" s="14" t="s">
        <v>26</v>
      </c>
      <c r="O1497" s="14" t="s">
        <v>60</v>
      </c>
      <c r="P1497" s="14"/>
      <c r="Q1497" s="14"/>
      <c r="R1497" s="15" t="s">
        <v>430</v>
      </c>
      <c r="S1497" s="15" t="s">
        <v>419</v>
      </c>
      <c r="T1497" s="35">
        <v>1000</v>
      </c>
      <c r="U1497" s="14" t="s">
        <v>4</v>
      </c>
      <c r="V1497" s="14">
        <v>77.5</v>
      </c>
      <c r="W1497" s="16">
        <f>+IF(datos_arg[[#This Row],[Moneda]]="ARS",datos_arg[[#This Row],[Monto]],datos_arg[[#This Row],[Monto]]*datos_arg[[#This Row],[TC]])</f>
        <v>1000</v>
      </c>
      <c r="X1497" s="16">
        <f>IFERROR(IF(datos_arg[[#This Row],[Moneda]]="USD",datos_arg[[#This Row],[Monto]],datos_arg[[#This Row],[Monto]]/datos_arg[[#This Row],[TC]]),0)</f>
        <v>12.903225806451612</v>
      </c>
      <c r="Y1497" s="14"/>
    </row>
    <row r="1498" spans="1:25" ht="15" customHeight="1" x14ac:dyDescent="0.25">
      <c r="A1498" s="14">
        <f t="shared" si="23"/>
        <v>1495</v>
      </c>
      <c r="B1498" s="1">
        <v>43891</v>
      </c>
      <c r="C1498" s="18">
        <f>+YEAR(datos_arg[[#This Row],[Fecha]])</f>
        <v>2020</v>
      </c>
      <c r="D1498" s="18">
        <f>+MONTH(datos_arg[[#This Row],[Fecha]])</f>
        <v>3</v>
      </c>
      <c r="E1498" s="14" t="s">
        <v>1015</v>
      </c>
      <c r="F1498" s="14" t="s">
        <v>430</v>
      </c>
      <c r="G1498" s="14"/>
      <c r="H1498" s="14" t="s">
        <v>7132</v>
      </c>
      <c r="I1498" s="14" t="s">
        <v>7132</v>
      </c>
      <c r="J1498" s="14" t="s">
        <v>425</v>
      </c>
      <c r="K1498" s="14"/>
      <c r="L1498" s="14" t="s">
        <v>425</v>
      </c>
      <c r="M1498" s="14" t="s">
        <v>57</v>
      </c>
      <c r="N1498" s="14" t="s">
        <v>57</v>
      </c>
      <c r="O1498" s="14" t="s">
        <v>1794</v>
      </c>
      <c r="P1498" s="14"/>
      <c r="Q1498" s="14"/>
      <c r="R1498" s="15" t="s">
        <v>430</v>
      </c>
      <c r="S1498" s="15" t="s">
        <v>439</v>
      </c>
      <c r="T1498" s="35">
        <v>500</v>
      </c>
      <c r="U1498" s="14" t="s">
        <v>4</v>
      </c>
      <c r="V1498" s="14">
        <v>77.5</v>
      </c>
      <c r="W1498" s="16">
        <f>+IF(datos_arg[[#This Row],[Moneda]]="ARS",datos_arg[[#This Row],[Monto]],datos_arg[[#This Row],[Monto]]*datos_arg[[#This Row],[TC]])</f>
        <v>500</v>
      </c>
      <c r="X1498" s="16">
        <f>IFERROR(IF(datos_arg[[#This Row],[Moneda]]="USD",datos_arg[[#This Row],[Monto]],datos_arg[[#This Row],[Monto]]/datos_arg[[#This Row],[TC]]),0)</f>
        <v>6.4516129032258061</v>
      </c>
      <c r="Y1498" s="14"/>
    </row>
    <row r="1499" spans="1:25" ht="15" customHeight="1" x14ac:dyDescent="0.25">
      <c r="A1499" s="14">
        <f t="shared" si="23"/>
        <v>1496</v>
      </c>
      <c r="B1499" s="1">
        <v>43892</v>
      </c>
      <c r="C1499" s="18">
        <f>+YEAR(datos_arg[[#This Row],[Fecha]])</f>
        <v>2020</v>
      </c>
      <c r="D1499" s="18">
        <f>+MONTH(datos_arg[[#This Row],[Fecha]])</f>
        <v>3</v>
      </c>
      <c r="E1499" s="14" t="s">
        <v>1016</v>
      </c>
      <c r="F1499" s="14" t="s">
        <v>5364</v>
      </c>
      <c r="G1499" s="14" t="s">
        <v>6703</v>
      </c>
      <c r="H1499" s="14" t="s">
        <v>7132</v>
      </c>
      <c r="I1499" s="14" t="s">
        <v>7132</v>
      </c>
      <c r="J1499" s="14" t="s">
        <v>425</v>
      </c>
      <c r="K1499" s="14"/>
      <c r="L1499" s="14" t="s">
        <v>425</v>
      </c>
      <c r="M1499" s="14" t="s">
        <v>198</v>
      </c>
      <c r="N1499" s="14" t="s">
        <v>198</v>
      </c>
      <c r="O1499" s="14" t="s">
        <v>1797</v>
      </c>
      <c r="P1499" s="14"/>
      <c r="Q1499" s="14"/>
      <c r="R1499" s="15" t="s">
        <v>5364</v>
      </c>
      <c r="S1499" s="15" t="s">
        <v>439</v>
      </c>
      <c r="T1499" s="35">
        <v>12000</v>
      </c>
      <c r="U1499" s="14" t="s">
        <v>4</v>
      </c>
      <c r="V1499" s="14">
        <v>77.5</v>
      </c>
      <c r="W1499" s="16">
        <f>+IF(datos_arg[[#This Row],[Moneda]]="ARS",datos_arg[[#This Row],[Monto]],datos_arg[[#This Row],[Monto]]*datos_arg[[#This Row],[TC]])</f>
        <v>12000</v>
      </c>
      <c r="X1499" s="16">
        <f>IFERROR(IF(datos_arg[[#This Row],[Moneda]]="USD",datos_arg[[#This Row],[Monto]],datos_arg[[#This Row],[Monto]]/datos_arg[[#This Row],[TC]]),0)</f>
        <v>154.83870967741936</v>
      </c>
      <c r="Y1499" s="14"/>
    </row>
    <row r="1500" spans="1:25" ht="15" customHeight="1" x14ac:dyDescent="0.25">
      <c r="A1500" s="14">
        <f t="shared" si="23"/>
        <v>1497</v>
      </c>
      <c r="B1500" s="1">
        <v>43892</v>
      </c>
      <c r="C1500" s="18">
        <f>+YEAR(datos_arg[[#This Row],[Fecha]])</f>
        <v>2020</v>
      </c>
      <c r="D1500" s="18">
        <f>+MONTH(datos_arg[[#This Row],[Fecha]])</f>
        <v>3</v>
      </c>
      <c r="E1500" s="14" t="s">
        <v>1015</v>
      </c>
      <c r="F1500" s="14" t="s">
        <v>430</v>
      </c>
      <c r="G1500" s="14"/>
      <c r="H1500" s="14" t="s">
        <v>7132</v>
      </c>
      <c r="I1500" s="14" t="s">
        <v>7132</v>
      </c>
      <c r="J1500" s="14" t="s">
        <v>425</v>
      </c>
      <c r="K1500" s="14"/>
      <c r="L1500" s="14" t="s">
        <v>425</v>
      </c>
      <c r="M1500" s="14" t="s">
        <v>57</v>
      </c>
      <c r="N1500" s="14" t="s">
        <v>57</v>
      </c>
      <c r="O1500" s="14" t="s">
        <v>112</v>
      </c>
      <c r="P1500" s="14"/>
      <c r="Q1500" s="14"/>
      <c r="R1500" s="15" t="s">
        <v>430</v>
      </c>
      <c r="S1500" s="15" t="s">
        <v>439</v>
      </c>
      <c r="T1500" s="35">
        <v>200</v>
      </c>
      <c r="U1500" s="14" t="s">
        <v>4</v>
      </c>
      <c r="V1500" s="14">
        <v>77.5</v>
      </c>
      <c r="W1500" s="16">
        <f>+IF(datos_arg[[#This Row],[Moneda]]="ARS",datos_arg[[#This Row],[Monto]],datos_arg[[#This Row],[Monto]]*datos_arg[[#This Row],[TC]])</f>
        <v>200</v>
      </c>
      <c r="X1500" s="16">
        <f>IFERROR(IF(datos_arg[[#This Row],[Moneda]]="USD",datos_arg[[#This Row],[Monto]],datos_arg[[#This Row],[Monto]]/datos_arg[[#This Row],[TC]]),0)</f>
        <v>2.5806451612903225</v>
      </c>
      <c r="Y1500" s="14"/>
    </row>
    <row r="1501" spans="1:25" ht="15" customHeight="1" x14ac:dyDescent="0.25">
      <c r="A1501" s="14">
        <f t="shared" si="23"/>
        <v>1498</v>
      </c>
      <c r="B1501" s="1">
        <v>43892</v>
      </c>
      <c r="C1501" s="18">
        <f>+YEAR(datos_arg[[#This Row],[Fecha]])</f>
        <v>2020</v>
      </c>
      <c r="D1501" s="18">
        <f>+MONTH(datos_arg[[#This Row],[Fecha]])</f>
        <v>3</v>
      </c>
      <c r="E1501" s="14" t="s">
        <v>1015</v>
      </c>
      <c r="F1501" s="14" t="s">
        <v>430</v>
      </c>
      <c r="G1501" s="14"/>
      <c r="H1501" s="14" t="s">
        <v>7132</v>
      </c>
      <c r="I1501" s="14" t="s">
        <v>7132</v>
      </c>
      <c r="J1501" s="14" t="s">
        <v>425</v>
      </c>
      <c r="K1501" s="14"/>
      <c r="L1501" s="14" t="s">
        <v>425</v>
      </c>
      <c r="M1501" s="14" t="s">
        <v>102</v>
      </c>
      <c r="N1501" s="14" t="s">
        <v>480</v>
      </c>
      <c r="O1501" s="14" t="s">
        <v>1798</v>
      </c>
      <c r="P1501" s="14"/>
      <c r="Q1501" s="14"/>
      <c r="R1501" s="15" t="s">
        <v>430</v>
      </c>
      <c r="S1501" s="15" t="s">
        <v>439</v>
      </c>
      <c r="T1501" s="35">
        <v>2000</v>
      </c>
      <c r="U1501" s="14" t="s">
        <v>4</v>
      </c>
      <c r="V1501" s="14">
        <v>77.5</v>
      </c>
      <c r="W1501" s="16">
        <f>+IF(datos_arg[[#This Row],[Moneda]]="ARS",datos_arg[[#This Row],[Monto]],datos_arg[[#This Row],[Monto]]*datos_arg[[#This Row],[TC]])</f>
        <v>2000</v>
      </c>
      <c r="X1501" s="16">
        <f>IFERROR(IF(datos_arg[[#This Row],[Moneda]]="USD",datos_arg[[#This Row],[Monto]],datos_arg[[#This Row],[Monto]]/datos_arg[[#This Row],[TC]]),0)</f>
        <v>25.806451612903224</v>
      </c>
      <c r="Y1501" s="14"/>
    </row>
    <row r="1502" spans="1:25" ht="15" customHeight="1" x14ac:dyDescent="0.25">
      <c r="A1502" s="14">
        <f t="shared" si="23"/>
        <v>1499</v>
      </c>
      <c r="B1502" s="1">
        <v>43892</v>
      </c>
      <c r="C1502" s="18">
        <f>+YEAR(datos_arg[[#This Row],[Fecha]])</f>
        <v>2020</v>
      </c>
      <c r="D1502" s="18">
        <f>+MONTH(datos_arg[[#This Row],[Fecha]])</f>
        <v>3</v>
      </c>
      <c r="E1502" s="14" t="s">
        <v>5358</v>
      </c>
      <c r="F1502" s="14" t="s">
        <v>85</v>
      </c>
      <c r="G1502" s="14"/>
      <c r="H1502" s="14" t="s">
        <v>7132</v>
      </c>
      <c r="I1502" s="14" t="s">
        <v>7132</v>
      </c>
      <c r="J1502" s="14" t="s">
        <v>425</v>
      </c>
      <c r="K1502" s="14" t="s">
        <v>422</v>
      </c>
      <c r="L1502" s="14" t="s">
        <v>425</v>
      </c>
      <c r="M1502" s="14" t="s">
        <v>1799</v>
      </c>
      <c r="N1502" s="14" t="s">
        <v>1800</v>
      </c>
      <c r="O1502" s="14" t="s">
        <v>1801</v>
      </c>
      <c r="P1502" s="14" t="s">
        <v>5521</v>
      </c>
      <c r="Q1502" s="14">
        <v>1</v>
      </c>
      <c r="R1502" s="14" t="s">
        <v>85</v>
      </c>
      <c r="S1502" s="15" t="s">
        <v>419</v>
      </c>
      <c r="T1502" s="35">
        <v>2350</v>
      </c>
      <c r="U1502" s="14" t="s">
        <v>4</v>
      </c>
      <c r="V1502" s="14">
        <v>77.5</v>
      </c>
      <c r="W1502" s="16">
        <f>+IF(datos_arg[[#This Row],[Moneda]]="ARS",datos_arg[[#This Row],[Monto]],datos_arg[[#This Row],[Monto]]*datos_arg[[#This Row],[TC]])</f>
        <v>2350</v>
      </c>
      <c r="X1502" s="16">
        <f>IFERROR(IF(datos_arg[[#This Row],[Moneda]]="USD",datos_arg[[#This Row],[Monto]],datos_arg[[#This Row],[Monto]]/datos_arg[[#This Row],[TC]]),0)</f>
        <v>30.322580645161292</v>
      </c>
      <c r="Y1502" s="14"/>
    </row>
    <row r="1503" spans="1:25" ht="15" customHeight="1" x14ac:dyDescent="0.25">
      <c r="A1503" s="14">
        <f t="shared" si="23"/>
        <v>1500</v>
      </c>
      <c r="B1503" s="1">
        <v>43892</v>
      </c>
      <c r="C1503" s="18">
        <f>+YEAR(datos_arg[[#This Row],[Fecha]])</f>
        <v>2020</v>
      </c>
      <c r="D1503" s="18">
        <f>+MONTH(datos_arg[[#This Row],[Fecha]])</f>
        <v>3</v>
      </c>
      <c r="E1503" s="14" t="s">
        <v>1015</v>
      </c>
      <c r="F1503" s="14" t="s">
        <v>403</v>
      </c>
      <c r="G1503" s="14" t="s">
        <v>5383</v>
      </c>
      <c r="H1503" s="14" t="s">
        <v>1024</v>
      </c>
      <c r="I1503" s="14" t="s">
        <v>7132</v>
      </c>
      <c r="J1503" s="14" t="s">
        <v>425</v>
      </c>
      <c r="K1503" s="14" t="s">
        <v>422</v>
      </c>
      <c r="L1503" s="14" t="s">
        <v>425</v>
      </c>
      <c r="M1503" s="14" t="s">
        <v>815</v>
      </c>
      <c r="N1503" s="14" t="s">
        <v>260</v>
      </c>
      <c r="O1503" s="14" t="s">
        <v>1802</v>
      </c>
      <c r="P1503" s="14" t="s">
        <v>5522</v>
      </c>
      <c r="Q1503" s="14">
        <v>2</v>
      </c>
      <c r="R1503" s="14" t="s">
        <v>5383</v>
      </c>
      <c r="S1503" s="15" t="s">
        <v>419</v>
      </c>
      <c r="T1503" s="35">
        <v>1638.92</v>
      </c>
      <c r="U1503" s="14" t="s">
        <v>4</v>
      </c>
      <c r="V1503" s="14">
        <v>77.5</v>
      </c>
      <c r="W1503" s="16">
        <f>+IF(datos_arg[[#This Row],[Moneda]]="ARS",datos_arg[[#This Row],[Monto]],datos_arg[[#This Row],[Monto]]*datos_arg[[#This Row],[TC]])</f>
        <v>1638.92</v>
      </c>
      <c r="X1503" s="16">
        <f>IFERROR(IF(datos_arg[[#This Row],[Moneda]]="USD",datos_arg[[#This Row],[Monto]],datos_arg[[#This Row],[Monto]]/datos_arg[[#This Row],[TC]]),0)</f>
        <v>21.147354838709678</v>
      </c>
      <c r="Y1503" s="14"/>
    </row>
    <row r="1504" spans="1:25" ht="15" customHeight="1" x14ac:dyDescent="0.25">
      <c r="A1504" s="14">
        <f t="shared" si="23"/>
        <v>1501</v>
      </c>
      <c r="B1504" s="1">
        <v>43892</v>
      </c>
      <c r="C1504" s="18">
        <f>+YEAR(datos_arg[[#This Row],[Fecha]])</f>
        <v>2020</v>
      </c>
      <c r="D1504" s="18">
        <f>+MONTH(datos_arg[[#This Row],[Fecha]])</f>
        <v>3</v>
      </c>
      <c r="E1504" s="14" t="s">
        <v>1015</v>
      </c>
      <c r="F1504" s="14" t="s">
        <v>403</v>
      </c>
      <c r="G1504" s="14" t="s">
        <v>5383</v>
      </c>
      <c r="H1504" s="14" t="s">
        <v>7</v>
      </c>
      <c r="I1504" s="14" t="s">
        <v>6690</v>
      </c>
      <c r="J1504" s="14" t="s">
        <v>425</v>
      </c>
      <c r="K1504" s="14" t="s">
        <v>420</v>
      </c>
      <c r="L1504" s="14" t="s">
        <v>425</v>
      </c>
      <c r="M1504" s="14" t="s">
        <v>799</v>
      </c>
      <c r="N1504" s="14" t="s">
        <v>100</v>
      </c>
      <c r="O1504" s="14" t="s">
        <v>1803</v>
      </c>
      <c r="P1504" s="14"/>
      <c r="Q1504" s="14">
        <v>1</v>
      </c>
      <c r="R1504" s="14" t="s">
        <v>5383</v>
      </c>
      <c r="S1504" s="15" t="s">
        <v>419</v>
      </c>
      <c r="T1504" s="35">
        <v>10443.74</v>
      </c>
      <c r="U1504" s="14" t="s">
        <v>4</v>
      </c>
      <c r="V1504" s="14">
        <v>77.5</v>
      </c>
      <c r="W1504" s="16">
        <f>+IF(datos_arg[[#This Row],[Moneda]]="ARS",datos_arg[[#This Row],[Monto]],datos_arg[[#This Row],[Monto]]*datos_arg[[#This Row],[TC]])</f>
        <v>10443.74</v>
      </c>
      <c r="X1504" s="16">
        <f>IFERROR(IF(datos_arg[[#This Row],[Moneda]]="USD",datos_arg[[#This Row],[Monto]],datos_arg[[#This Row],[Monto]]/datos_arg[[#This Row],[TC]]),0)</f>
        <v>134.75793548387097</v>
      </c>
      <c r="Y1504" s="14"/>
    </row>
    <row r="1505" spans="1:25" ht="15" customHeight="1" x14ac:dyDescent="0.25">
      <c r="A1505" s="14">
        <f t="shared" si="23"/>
        <v>1502</v>
      </c>
      <c r="B1505" s="1">
        <v>43892</v>
      </c>
      <c r="C1505" s="18">
        <f>+YEAR(datos_arg[[#This Row],[Fecha]])</f>
        <v>2020</v>
      </c>
      <c r="D1505" s="18">
        <f>+MONTH(datos_arg[[#This Row],[Fecha]])</f>
        <v>3</v>
      </c>
      <c r="E1505" s="14" t="s">
        <v>1015</v>
      </c>
      <c r="F1505" s="14" t="s">
        <v>430</v>
      </c>
      <c r="G1505" s="14"/>
      <c r="H1505" s="14" t="s">
        <v>7132</v>
      </c>
      <c r="I1505" s="14" t="s">
        <v>7132</v>
      </c>
      <c r="J1505" s="14" t="s">
        <v>425</v>
      </c>
      <c r="K1505" s="14"/>
      <c r="L1505" s="14" t="s">
        <v>425</v>
      </c>
      <c r="M1505" s="14" t="s">
        <v>361</v>
      </c>
      <c r="N1505" s="14" t="s">
        <v>361</v>
      </c>
      <c r="O1505" s="14" t="s">
        <v>361</v>
      </c>
      <c r="P1505" s="14" t="s">
        <v>5523</v>
      </c>
      <c r="Q1505" s="14"/>
      <c r="R1505" s="15" t="s">
        <v>430</v>
      </c>
      <c r="S1505" s="15" t="s">
        <v>419</v>
      </c>
      <c r="T1505" s="35">
        <v>120</v>
      </c>
      <c r="U1505" s="14" t="s">
        <v>4</v>
      </c>
      <c r="V1505" s="14">
        <v>77.5</v>
      </c>
      <c r="W1505" s="16">
        <f>+IF(datos_arg[[#This Row],[Moneda]]="ARS",datos_arg[[#This Row],[Monto]],datos_arg[[#This Row],[Monto]]*datos_arg[[#This Row],[TC]])</f>
        <v>120</v>
      </c>
      <c r="X1505" s="16">
        <f>IFERROR(IF(datos_arg[[#This Row],[Moneda]]="USD",datos_arg[[#This Row],[Monto]],datos_arg[[#This Row],[Monto]]/datos_arg[[#This Row],[TC]]),0)</f>
        <v>1.5483870967741935</v>
      </c>
      <c r="Y1505" s="14"/>
    </row>
    <row r="1506" spans="1:25" ht="15" customHeight="1" x14ac:dyDescent="0.25">
      <c r="A1506" s="14">
        <f t="shared" si="23"/>
        <v>1503</v>
      </c>
      <c r="B1506" s="1">
        <v>43892</v>
      </c>
      <c r="C1506" s="18">
        <f>+YEAR(datos_arg[[#This Row],[Fecha]])</f>
        <v>2020</v>
      </c>
      <c r="D1506" s="18">
        <f>+MONTH(datos_arg[[#This Row],[Fecha]])</f>
        <v>3</v>
      </c>
      <c r="E1506" s="14" t="s">
        <v>1015</v>
      </c>
      <c r="F1506" s="14" t="s">
        <v>430</v>
      </c>
      <c r="G1506" s="14"/>
      <c r="H1506" s="14" t="s">
        <v>7132</v>
      </c>
      <c r="I1506" s="14" t="s">
        <v>7132</v>
      </c>
      <c r="J1506" s="14" t="s">
        <v>425</v>
      </c>
      <c r="K1506" s="14"/>
      <c r="L1506" s="14" t="s">
        <v>425</v>
      </c>
      <c r="M1506" s="14" t="s">
        <v>102</v>
      </c>
      <c r="N1506" s="14" t="s">
        <v>480</v>
      </c>
      <c r="O1506" s="14" t="s">
        <v>1276</v>
      </c>
      <c r="P1506" s="14" t="s">
        <v>5524</v>
      </c>
      <c r="Q1506" s="14"/>
      <c r="R1506" s="15" t="s">
        <v>430</v>
      </c>
      <c r="S1506" s="15" t="s">
        <v>445</v>
      </c>
      <c r="T1506" s="35">
        <v>2065.14</v>
      </c>
      <c r="U1506" s="14" t="s">
        <v>4</v>
      </c>
      <c r="V1506" s="14">
        <v>77.5</v>
      </c>
      <c r="W1506" s="16">
        <f>+IF(datos_arg[[#This Row],[Moneda]]="ARS",datos_arg[[#This Row],[Monto]],datos_arg[[#This Row],[Monto]]*datos_arg[[#This Row],[TC]])</f>
        <v>2065.14</v>
      </c>
      <c r="X1506" s="16">
        <f>IFERROR(IF(datos_arg[[#This Row],[Moneda]]="USD",datos_arg[[#This Row],[Monto]],datos_arg[[#This Row],[Monto]]/datos_arg[[#This Row],[TC]]),0)</f>
        <v>26.646967741935484</v>
      </c>
      <c r="Y1506" s="14"/>
    </row>
    <row r="1507" spans="1:25" ht="15" customHeight="1" x14ac:dyDescent="0.25">
      <c r="A1507" s="14">
        <f t="shared" si="23"/>
        <v>1504</v>
      </c>
      <c r="B1507" s="1">
        <v>43893</v>
      </c>
      <c r="C1507" s="18">
        <f>+YEAR(datos_arg[[#This Row],[Fecha]])</f>
        <v>2020</v>
      </c>
      <c r="D1507" s="18">
        <f>+MONTH(datos_arg[[#This Row],[Fecha]])</f>
        <v>3</v>
      </c>
      <c r="E1507" s="14" t="s">
        <v>408</v>
      </c>
      <c r="F1507" s="14" t="s">
        <v>406</v>
      </c>
      <c r="G1507" s="14"/>
      <c r="H1507" s="14" t="s">
        <v>7132</v>
      </c>
      <c r="I1507" s="14" t="s">
        <v>7132</v>
      </c>
      <c r="J1507" s="14" t="s">
        <v>425</v>
      </c>
      <c r="K1507" s="14"/>
      <c r="L1507" s="14" t="s">
        <v>425</v>
      </c>
      <c r="M1507" s="14" t="s">
        <v>120</v>
      </c>
      <c r="N1507" s="14" t="s">
        <v>120</v>
      </c>
      <c r="O1507" s="14" t="s">
        <v>3286</v>
      </c>
      <c r="P1507" s="14"/>
      <c r="Q1507" s="14"/>
      <c r="R1507" s="15" t="s">
        <v>440</v>
      </c>
      <c r="S1507" s="14" t="s">
        <v>6774</v>
      </c>
      <c r="T1507" s="35">
        <v>24000</v>
      </c>
      <c r="U1507" s="14" t="s">
        <v>2</v>
      </c>
      <c r="V1507" s="14">
        <v>77.5</v>
      </c>
      <c r="W1507" s="16">
        <f>+IF(datos_arg[[#This Row],[Moneda]]="ARS",datos_arg[[#This Row],[Monto]],datos_arg[[#This Row],[Monto]]*datos_arg[[#This Row],[TC]])</f>
        <v>1860000</v>
      </c>
      <c r="X1507" s="16">
        <f>IFERROR(IF(datos_arg[[#This Row],[Moneda]]="USD",datos_arg[[#This Row],[Monto]],datos_arg[[#This Row],[Monto]]/datos_arg[[#This Row],[TC]]),0)</f>
        <v>24000</v>
      </c>
      <c r="Y1507" s="14"/>
    </row>
    <row r="1508" spans="1:25" x14ac:dyDescent="0.25">
      <c r="A1508" s="14">
        <f t="shared" si="23"/>
        <v>1505</v>
      </c>
      <c r="B1508" s="1">
        <v>43893</v>
      </c>
      <c r="C1508" s="18">
        <f>+YEAR(datos_arg[[#This Row],[Fecha]])</f>
        <v>2020</v>
      </c>
      <c r="D1508" s="18">
        <f>+MONTH(datos_arg[[#This Row],[Fecha]])</f>
        <v>3</v>
      </c>
      <c r="E1508" s="14" t="s">
        <v>449</v>
      </c>
      <c r="F1508" s="14" t="s">
        <v>523</v>
      </c>
      <c r="G1508" s="14"/>
      <c r="H1508" s="14" t="s">
        <v>7132</v>
      </c>
      <c r="I1508" s="14" t="s">
        <v>7132</v>
      </c>
      <c r="J1508" s="14" t="s">
        <v>425</v>
      </c>
      <c r="K1508" s="14"/>
      <c r="L1508" s="14" t="s">
        <v>425</v>
      </c>
      <c r="M1508" s="14" t="s">
        <v>524</v>
      </c>
      <c r="N1508" s="14" t="s">
        <v>524</v>
      </c>
      <c r="O1508" s="14" t="s">
        <v>1460</v>
      </c>
      <c r="P1508" s="14"/>
      <c r="Q1508" s="14"/>
      <c r="R1508" s="15" t="s">
        <v>523</v>
      </c>
      <c r="S1508" s="15" t="s">
        <v>440</v>
      </c>
      <c r="T1508" s="35">
        <v>500</v>
      </c>
      <c r="U1508" s="14" t="s">
        <v>2</v>
      </c>
      <c r="V1508" s="14">
        <v>77.5</v>
      </c>
      <c r="W1508" s="16">
        <f>+IF(datos_arg[[#This Row],[Moneda]]="ARS",datos_arg[[#This Row],[Monto]],datos_arg[[#This Row],[Monto]]*datos_arg[[#This Row],[TC]])</f>
        <v>38750</v>
      </c>
      <c r="X1508" s="16">
        <f>IFERROR(IF(datos_arg[[#This Row],[Moneda]]="USD",datos_arg[[#This Row],[Monto]],datos_arg[[#This Row],[Monto]]/datos_arg[[#This Row],[TC]]),0)</f>
        <v>500</v>
      </c>
      <c r="Y1508" s="14"/>
    </row>
    <row r="1509" spans="1:25" x14ac:dyDescent="0.25">
      <c r="A1509" s="14">
        <f t="shared" si="23"/>
        <v>1506</v>
      </c>
      <c r="B1509" s="1">
        <v>43893</v>
      </c>
      <c r="C1509" s="18">
        <f>+YEAR(datos_arg[[#This Row],[Fecha]])</f>
        <v>2020</v>
      </c>
      <c r="D1509" s="18">
        <f>+MONTH(datos_arg[[#This Row],[Fecha]])</f>
        <v>3</v>
      </c>
      <c r="E1509" s="14" t="s">
        <v>408</v>
      </c>
      <c r="F1509" s="14" t="s">
        <v>69</v>
      </c>
      <c r="G1509" s="14"/>
      <c r="H1509" s="14" t="s">
        <v>7132</v>
      </c>
      <c r="I1509" s="14" t="s">
        <v>7132</v>
      </c>
      <c r="J1509" s="14" t="s">
        <v>425</v>
      </c>
      <c r="K1509" s="14"/>
      <c r="L1509" s="14" t="s">
        <v>425</v>
      </c>
      <c r="M1509" s="14" t="s">
        <v>56</v>
      </c>
      <c r="N1509" s="14" t="s">
        <v>56</v>
      </c>
      <c r="O1509" s="14"/>
      <c r="P1509" s="14"/>
      <c r="Q1509" s="14"/>
      <c r="R1509" s="15" t="s">
        <v>439</v>
      </c>
      <c r="S1509" s="15" t="s">
        <v>440</v>
      </c>
      <c r="T1509" s="35">
        <v>2000</v>
      </c>
      <c r="U1509" s="14" t="s">
        <v>2</v>
      </c>
      <c r="V1509" s="14">
        <v>77</v>
      </c>
      <c r="W1509" s="16">
        <f>+IF(datos_arg[[#This Row],[Moneda]]="ARS",datos_arg[[#This Row],[Monto]],datos_arg[[#This Row],[Monto]]*datos_arg[[#This Row],[TC]])</f>
        <v>154000</v>
      </c>
      <c r="X1509" s="16">
        <f>IFERROR(IF(datos_arg[[#This Row],[Moneda]]="USD",datos_arg[[#This Row],[Monto]],datos_arg[[#This Row],[Monto]]/datos_arg[[#This Row],[TC]]),0)</f>
        <v>2000</v>
      </c>
      <c r="Y1509" s="14"/>
    </row>
    <row r="1510" spans="1:25" ht="15" customHeight="1" x14ac:dyDescent="0.25">
      <c r="A1510" s="14">
        <f t="shared" si="23"/>
        <v>1507</v>
      </c>
      <c r="B1510" s="1">
        <v>43893</v>
      </c>
      <c r="C1510" s="18">
        <f>+YEAR(datos_arg[[#This Row],[Fecha]])</f>
        <v>2020</v>
      </c>
      <c r="D1510" s="18">
        <f>+MONTH(datos_arg[[#This Row],[Fecha]])</f>
        <v>3</v>
      </c>
      <c r="E1510" s="14" t="s">
        <v>1015</v>
      </c>
      <c r="F1510" s="14" t="s">
        <v>403</v>
      </c>
      <c r="G1510" s="14" t="s">
        <v>970</v>
      </c>
      <c r="H1510" s="14" t="s">
        <v>1024</v>
      </c>
      <c r="I1510" s="14" t="s">
        <v>7132</v>
      </c>
      <c r="J1510" s="14" t="s">
        <v>425</v>
      </c>
      <c r="K1510" s="14" t="s">
        <v>422</v>
      </c>
      <c r="L1510" s="14" t="s">
        <v>425</v>
      </c>
      <c r="M1510" s="14" t="s">
        <v>515</v>
      </c>
      <c r="N1510" s="14" t="s">
        <v>1594</v>
      </c>
      <c r="O1510" s="14" t="s">
        <v>1804</v>
      </c>
      <c r="P1510" s="14" t="s">
        <v>5525</v>
      </c>
      <c r="Q1510" s="14">
        <v>1</v>
      </c>
      <c r="R1510" s="14" t="s">
        <v>970</v>
      </c>
      <c r="S1510" s="15" t="s">
        <v>439</v>
      </c>
      <c r="T1510" s="35">
        <v>320</v>
      </c>
      <c r="U1510" s="14" t="s">
        <v>4</v>
      </c>
      <c r="V1510" s="14">
        <v>77</v>
      </c>
      <c r="W1510" s="16">
        <f>+IF(datos_arg[[#This Row],[Moneda]]="ARS",datos_arg[[#This Row],[Monto]],datos_arg[[#This Row],[Monto]]*datos_arg[[#This Row],[TC]])</f>
        <v>320</v>
      </c>
      <c r="X1510" s="16">
        <f>IFERROR(IF(datos_arg[[#This Row],[Moneda]]="USD",datos_arg[[#This Row],[Monto]],datos_arg[[#This Row],[Monto]]/datos_arg[[#This Row],[TC]]),0)</f>
        <v>4.1558441558441555</v>
      </c>
      <c r="Y1510" s="14"/>
    </row>
    <row r="1511" spans="1:25" x14ac:dyDescent="0.25">
      <c r="A1511" s="14">
        <f t="shared" si="23"/>
        <v>1508</v>
      </c>
      <c r="B1511" s="1">
        <v>43893</v>
      </c>
      <c r="C1511" s="18">
        <f>+YEAR(datos_arg[[#This Row],[Fecha]])</f>
        <v>2020</v>
      </c>
      <c r="D1511" s="18">
        <f>+MONTH(datos_arg[[#This Row],[Fecha]])</f>
        <v>3</v>
      </c>
      <c r="E1511" s="14" t="s">
        <v>1016</v>
      </c>
      <c r="F1511" s="14" t="s">
        <v>5364</v>
      </c>
      <c r="G1511" s="14" t="s">
        <v>6699</v>
      </c>
      <c r="H1511" s="14" t="s">
        <v>7132</v>
      </c>
      <c r="I1511" s="14" t="s">
        <v>7132</v>
      </c>
      <c r="J1511" s="14" t="s">
        <v>425</v>
      </c>
      <c r="K1511" s="14"/>
      <c r="L1511" s="14" t="s">
        <v>425</v>
      </c>
      <c r="M1511" s="14" t="s">
        <v>137</v>
      </c>
      <c r="N1511" s="14" t="s">
        <v>137</v>
      </c>
      <c r="O1511" s="14" t="s">
        <v>1805</v>
      </c>
      <c r="P1511" s="14"/>
      <c r="Q1511" s="14"/>
      <c r="R1511" s="15" t="s">
        <v>5364</v>
      </c>
      <c r="S1511" s="15" t="s">
        <v>440</v>
      </c>
      <c r="T1511" s="35">
        <v>3100</v>
      </c>
      <c r="U1511" s="14" t="s">
        <v>2</v>
      </c>
      <c r="V1511" s="14">
        <v>77</v>
      </c>
      <c r="W1511" s="16">
        <f>+IF(datos_arg[[#This Row],[Moneda]]="ARS",datos_arg[[#This Row],[Monto]],datos_arg[[#This Row],[Monto]]*datos_arg[[#This Row],[TC]])</f>
        <v>238700</v>
      </c>
      <c r="X1511" s="16">
        <f>IFERROR(IF(datos_arg[[#This Row],[Moneda]]="USD",datos_arg[[#This Row],[Monto]],datos_arg[[#This Row],[Monto]]/datos_arg[[#This Row],[TC]]),0)</f>
        <v>3100</v>
      </c>
      <c r="Y1511" s="14"/>
    </row>
    <row r="1512" spans="1:25" x14ac:dyDescent="0.25">
      <c r="A1512" s="14">
        <f t="shared" si="23"/>
        <v>1509</v>
      </c>
      <c r="B1512" s="1">
        <v>43893</v>
      </c>
      <c r="C1512" s="18">
        <f>+YEAR(datos_arg[[#This Row],[Fecha]])</f>
        <v>2020</v>
      </c>
      <c r="D1512" s="18">
        <f>+MONTH(datos_arg[[#This Row],[Fecha]])</f>
        <v>3</v>
      </c>
      <c r="E1512" s="14" t="s">
        <v>1016</v>
      </c>
      <c r="F1512" s="14" t="s">
        <v>5364</v>
      </c>
      <c r="G1512" s="14" t="s">
        <v>6700</v>
      </c>
      <c r="H1512" s="14" t="s">
        <v>7132</v>
      </c>
      <c r="I1512" s="14" t="s">
        <v>7132</v>
      </c>
      <c r="J1512" s="14" t="s">
        <v>425</v>
      </c>
      <c r="K1512" s="14"/>
      <c r="L1512" s="14" t="s">
        <v>425</v>
      </c>
      <c r="M1512" s="14" t="s">
        <v>119</v>
      </c>
      <c r="N1512" s="14" t="s">
        <v>119</v>
      </c>
      <c r="O1512" s="14" t="s">
        <v>1805</v>
      </c>
      <c r="P1512" s="14"/>
      <c r="Q1512" s="14"/>
      <c r="R1512" s="15" t="s">
        <v>5364</v>
      </c>
      <c r="S1512" s="15" t="s">
        <v>440</v>
      </c>
      <c r="T1512" s="35">
        <v>2500</v>
      </c>
      <c r="U1512" s="14" t="s">
        <v>2</v>
      </c>
      <c r="V1512" s="14">
        <v>77</v>
      </c>
      <c r="W1512" s="16">
        <f>+IF(datos_arg[[#This Row],[Moneda]]="ARS",datos_arg[[#This Row],[Monto]],datos_arg[[#This Row],[Monto]]*datos_arg[[#This Row],[TC]])</f>
        <v>192500</v>
      </c>
      <c r="X1512" s="16">
        <f>IFERROR(IF(datos_arg[[#This Row],[Moneda]]="USD",datos_arg[[#This Row],[Monto]],datos_arg[[#This Row],[Monto]]/datos_arg[[#This Row],[TC]]),0)</f>
        <v>2500</v>
      </c>
      <c r="Y1512" s="14"/>
    </row>
    <row r="1513" spans="1:25" x14ac:dyDescent="0.25">
      <c r="A1513" s="14">
        <f t="shared" si="23"/>
        <v>1510</v>
      </c>
      <c r="B1513" s="1">
        <v>43893</v>
      </c>
      <c r="C1513" s="18">
        <f>+YEAR(datos_arg[[#This Row],[Fecha]])</f>
        <v>2020</v>
      </c>
      <c r="D1513" s="18">
        <f>+MONTH(datos_arg[[#This Row],[Fecha]])</f>
        <v>3</v>
      </c>
      <c r="E1513" s="14" t="s">
        <v>1016</v>
      </c>
      <c r="F1513" s="14" t="s">
        <v>5364</v>
      </c>
      <c r="G1513" s="14" t="s">
        <v>6700</v>
      </c>
      <c r="H1513" s="14" t="s">
        <v>7132</v>
      </c>
      <c r="I1513" s="14" t="s">
        <v>7132</v>
      </c>
      <c r="J1513" s="14" t="s">
        <v>425</v>
      </c>
      <c r="K1513" s="14"/>
      <c r="L1513" s="14" t="s">
        <v>425</v>
      </c>
      <c r="M1513" s="14" t="s">
        <v>128</v>
      </c>
      <c r="N1513" s="14" t="s">
        <v>128</v>
      </c>
      <c r="O1513" s="14" t="s">
        <v>1805</v>
      </c>
      <c r="P1513" s="14"/>
      <c r="Q1513" s="14"/>
      <c r="R1513" s="15" t="s">
        <v>5364</v>
      </c>
      <c r="S1513" s="15" t="s">
        <v>440</v>
      </c>
      <c r="T1513" s="35">
        <v>2800</v>
      </c>
      <c r="U1513" s="14" t="s">
        <v>2</v>
      </c>
      <c r="V1513" s="14">
        <v>77</v>
      </c>
      <c r="W1513" s="16">
        <f>+IF(datos_arg[[#This Row],[Moneda]]="ARS",datos_arg[[#This Row],[Monto]],datos_arg[[#This Row],[Monto]]*datos_arg[[#This Row],[TC]])</f>
        <v>215600</v>
      </c>
      <c r="X1513" s="16">
        <f>IFERROR(IF(datos_arg[[#This Row],[Moneda]]="USD",datos_arg[[#This Row],[Monto]],datos_arg[[#This Row],[Monto]]/datos_arg[[#This Row],[TC]]),0)</f>
        <v>2800</v>
      </c>
      <c r="Y1513" s="14"/>
    </row>
    <row r="1514" spans="1:25" x14ac:dyDescent="0.25">
      <c r="A1514" s="14">
        <f t="shared" si="23"/>
        <v>1511</v>
      </c>
      <c r="B1514" s="1">
        <v>43893</v>
      </c>
      <c r="C1514" s="18">
        <f>+YEAR(datos_arg[[#This Row],[Fecha]])</f>
        <v>2020</v>
      </c>
      <c r="D1514" s="18">
        <f>+MONTH(datos_arg[[#This Row],[Fecha]])</f>
        <v>3</v>
      </c>
      <c r="E1514" s="14" t="s">
        <v>1016</v>
      </c>
      <c r="F1514" s="14" t="s">
        <v>5364</v>
      </c>
      <c r="G1514" s="14" t="s">
        <v>6699</v>
      </c>
      <c r="H1514" s="14" t="s">
        <v>7132</v>
      </c>
      <c r="I1514" s="14" t="s">
        <v>7132</v>
      </c>
      <c r="J1514" s="14" t="s">
        <v>425</v>
      </c>
      <c r="K1514" s="14"/>
      <c r="L1514" s="14" t="s">
        <v>425</v>
      </c>
      <c r="M1514" s="14" t="s">
        <v>215</v>
      </c>
      <c r="N1514" s="14" t="s">
        <v>215</v>
      </c>
      <c r="O1514" s="14" t="s">
        <v>1805</v>
      </c>
      <c r="P1514" s="14"/>
      <c r="Q1514" s="14"/>
      <c r="R1514" s="15" t="s">
        <v>5364</v>
      </c>
      <c r="S1514" s="15" t="s">
        <v>440</v>
      </c>
      <c r="T1514" s="35">
        <v>1700</v>
      </c>
      <c r="U1514" s="14" t="s">
        <v>2</v>
      </c>
      <c r="V1514" s="14">
        <v>77</v>
      </c>
      <c r="W1514" s="16">
        <f>+IF(datos_arg[[#This Row],[Moneda]]="ARS",datos_arg[[#This Row],[Monto]],datos_arg[[#This Row],[Monto]]*datos_arg[[#This Row],[TC]])</f>
        <v>130900</v>
      </c>
      <c r="X1514" s="16">
        <f>IFERROR(IF(datos_arg[[#This Row],[Moneda]]="USD",datos_arg[[#This Row],[Monto]],datos_arg[[#This Row],[Monto]]/datos_arg[[#This Row],[TC]]),0)</f>
        <v>1700</v>
      </c>
      <c r="Y1514" s="14"/>
    </row>
    <row r="1515" spans="1:25" x14ac:dyDescent="0.25">
      <c r="A1515" s="14">
        <f t="shared" si="23"/>
        <v>1512</v>
      </c>
      <c r="B1515" s="1">
        <v>43893</v>
      </c>
      <c r="C1515" s="18">
        <f>+YEAR(datos_arg[[#This Row],[Fecha]])</f>
        <v>2020</v>
      </c>
      <c r="D1515" s="18">
        <f>+MONTH(datos_arg[[#This Row],[Fecha]])</f>
        <v>3</v>
      </c>
      <c r="E1515" s="14" t="s">
        <v>1016</v>
      </c>
      <c r="F1515" s="14" t="s">
        <v>5365</v>
      </c>
      <c r="G1515" s="14" t="s">
        <v>6696</v>
      </c>
      <c r="H1515" s="14" t="s">
        <v>7132</v>
      </c>
      <c r="I1515" s="14" t="s">
        <v>7132</v>
      </c>
      <c r="J1515" s="14" t="s">
        <v>425</v>
      </c>
      <c r="K1515" s="14"/>
      <c r="L1515" s="14" t="s">
        <v>425</v>
      </c>
      <c r="M1515" s="14" t="s">
        <v>481</v>
      </c>
      <c r="N1515" s="14" t="s">
        <v>481</v>
      </c>
      <c r="O1515" s="14" t="s">
        <v>1805</v>
      </c>
      <c r="P1515" s="14"/>
      <c r="Q1515" s="14"/>
      <c r="R1515" s="15" t="s">
        <v>5365</v>
      </c>
      <c r="S1515" s="15" t="s">
        <v>440</v>
      </c>
      <c r="T1515" s="35">
        <v>2000</v>
      </c>
      <c r="U1515" s="14" t="s">
        <v>2</v>
      </c>
      <c r="V1515" s="14">
        <v>77</v>
      </c>
      <c r="W1515" s="16">
        <f>+IF(datos_arg[[#This Row],[Moneda]]="ARS",datos_arg[[#This Row],[Monto]],datos_arg[[#This Row],[Monto]]*datos_arg[[#This Row],[TC]])</f>
        <v>154000</v>
      </c>
      <c r="X1515" s="16">
        <f>IFERROR(IF(datos_arg[[#This Row],[Moneda]]="USD",datos_arg[[#This Row],[Monto]],datos_arg[[#This Row],[Monto]]/datos_arg[[#This Row],[TC]]),0)</f>
        <v>2000</v>
      </c>
      <c r="Y1515" s="14"/>
    </row>
    <row r="1516" spans="1:25" x14ac:dyDescent="0.25">
      <c r="A1516" s="14">
        <f t="shared" si="23"/>
        <v>1513</v>
      </c>
      <c r="B1516" s="1">
        <v>43893</v>
      </c>
      <c r="C1516" s="18">
        <f>+YEAR(datos_arg[[#This Row],[Fecha]])</f>
        <v>2020</v>
      </c>
      <c r="D1516" s="18">
        <f>+MONTH(datos_arg[[#This Row],[Fecha]])</f>
        <v>3</v>
      </c>
      <c r="E1516" s="14" t="s">
        <v>1016</v>
      </c>
      <c r="F1516" s="14" t="s">
        <v>5365</v>
      </c>
      <c r="G1516" s="14" t="s">
        <v>6695</v>
      </c>
      <c r="H1516" s="14" t="s">
        <v>7132</v>
      </c>
      <c r="I1516" s="14" t="s">
        <v>7132</v>
      </c>
      <c r="J1516" s="14" t="s">
        <v>425</v>
      </c>
      <c r="K1516" s="14"/>
      <c r="L1516" s="14" t="s">
        <v>425</v>
      </c>
      <c r="M1516" s="14" t="s">
        <v>436</v>
      </c>
      <c r="N1516" s="14" t="s">
        <v>436</v>
      </c>
      <c r="O1516" s="14" t="s">
        <v>1805</v>
      </c>
      <c r="P1516" s="14"/>
      <c r="Q1516" s="14"/>
      <c r="R1516" s="15" t="s">
        <v>5365</v>
      </c>
      <c r="S1516" s="15" t="s">
        <v>440</v>
      </c>
      <c r="T1516" s="35">
        <v>1000</v>
      </c>
      <c r="U1516" s="14" t="s">
        <v>2</v>
      </c>
      <c r="V1516" s="14">
        <v>77</v>
      </c>
      <c r="W1516" s="16">
        <f>+IF(datos_arg[[#This Row],[Moneda]]="ARS",datos_arg[[#This Row],[Monto]],datos_arg[[#This Row],[Monto]]*datos_arg[[#This Row],[TC]])</f>
        <v>77000</v>
      </c>
      <c r="X1516" s="16">
        <f>IFERROR(IF(datos_arg[[#This Row],[Moneda]]="USD",datos_arg[[#This Row],[Monto]],datos_arg[[#This Row],[Monto]]/datos_arg[[#This Row],[TC]]),0)</f>
        <v>1000</v>
      </c>
      <c r="Y1516" s="14"/>
    </row>
    <row r="1517" spans="1:25" x14ac:dyDescent="0.25">
      <c r="A1517" s="14">
        <f t="shared" si="23"/>
        <v>1514</v>
      </c>
      <c r="B1517" s="1">
        <v>43893</v>
      </c>
      <c r="C1517" s="18">
        <f>+YEAR(datos_arg[[#This Row],[Fecha]])</f>
        <v>2020</v>
      </c>
      <c r="D1517" s="18">
        <f>+MONTH(datos_arg[[#This Row],[Fecha]])</f>
        <v>3</v>
      </c>
      <c r="E1517" s="14" t="s">
        <v>1016</v>
      </c>
      <c r="F1517" s="14" t="s">
        <v>5365</v>
      </c>
      <c r="G1517" s="14" t="s">
        <v>6698</v>
      </c>
      <c r="H1517" s="14" t="s">
        <v>7132</v>
      </c>
      <c r="I1517" s="14" t="s">
        <v>7132</v>
      </c>
      <c r="J1517" s="14" t="s">
        <v>425</v>
      </c>
      <c r="K1517" s="14"/>
      <c r="L1517" s="14" t="s">
        <v>425</v>
      </c>
      <c r="M1517" s="14" t="s">
        <v>150</v>
      </c>
      <c r="N1517" s="14" t="s">
        <v>150</v>
      </c>
      <c r="O1517" s="14" t="s">
        <v>1805</v>
      </c>
      <c r="P1517" s="14"/>
      <c r="Q1517" s="14"/>
      <c r="R1517" s="15" t="s">
        <v>5365</v>
      </c>
      <c r="S1517" s="15" t="s">
        <v>440</v>
      </c>
      <c r="T1517" s="35">
        <v>700</v>
      </c>
      <c r="U1517" s="14" t="s">
        <v>2</v>
      </c>
      <c r="V1517" s="14">
        <v>77</v>
      </c>
      <c r="W1517" s="16">
        <f>+IF(datos_arg[[#This Row],[Moneda]]="ARS",datos_arg[[#This Row],[Monto]],datos_arg[[#This Row],[Monto]]*datos_arg[[#This Row],[TC]])</f>
        <v>53900</v>
      </c>
      <c r="X1517" s="16">
        <f>IFERROR(IF(datos_arg[[#This Row],[Moneda]]="USD",datos_arg[[#This Row],[Monto]],datos_arg[[#This Row],[Monto]]/datos_arg[[#This Row],[TC]]),0)</f>
        <v>700</v>
      </c>
      <c r="Y1517" s="14"/>
    </row>
    <row r="1518" spans="1:25" x14ac:dyDescent="0.25">
      <c r="A1518" s="14">
        <f t="shared" si="23"/>
        <v>1515</v>
      </c>
      <c r="B1518" s="1">
        <v>43893</v>
      </c>
      <c r="C1518" s="18">
        <f>+YEAR(datos_arg[[#This Row],[Fecha]])</f>
        <v>2020</v>
      </c>
      <c r="D1518" s="18">
        <f>+MONTH(datos_arg[[#This Row],[Fecha]])</f>
        <v>3</v>
      </c>
      <c r="E1518" s="14" t="s">
        <v>1016</v>
      </c>
      <c r="F1518" s="14" t="s">
        <v>5365</v>
      </c>
      <c r="G1518" s="14" t="s">
        <v>6697</v>
      </c>
      <c r="H1518" s="14" t="s">
        <v>7132</v>
      </c>
      <c r="I1518" s="14" t="s">
        <v>7132</v>
      </c>
      <c r="J1518" s="14" t="s">
        <v>425</v>
      </c>
      <c r="K1518" s="14"/>
      <c r="L1518" s="14" t="s">
        <v>425</v>
      </c>
      <c r="M1518" s="14" t="s">
        <v>1170</v>
      </c>
      <c r="N1518" s="14" t="s">
        <v>1170</v>
      </c>
      <c r="O1518" s="14" t="s">
        <v>1805</v>
      </c>
      <c r="P1518" s="14"/>
      <c r="Q1518" s="14"/>
      <c r="R1518" s="15" t="s">
        <v>5365</v>
      </c>
      <c r="S1518" s="15" t="s">
        <v>440</v>
      </c>
      <c r="T1518" s="35">
        <v>1500</v>
      </c>
      <c r="U1518" s="14" t="s">
        <v>2</v>
      </c>
      <c r="V1518" s="14">
        <v>77</v>
      </c>
      <c r="W1518" s="16">
        <f>+IF(datos_arg[[#This Row],[Moneda]]="ARS",datos_arg[[#This Row],[Monto]],datos_arg[[#This Row],[Monto]]*datos_arg[[#This Row],[TC]])</f>
        <v>115500</v>
      </c>
      <c r="X1518" s="16">
        <f>IFERROR(IF(datos_arg[[#This Row],[Moneda]]="USD",datos_arg[[#This Row],[Monto]],datos_arg[[#This Row],[Monto]]/datos_arg[[#This Row],[TC]]),0)</f>
        <v>1500</v>
      </c>
      <c r="Y1518" s="14"/>
    </row>
    <row r="1519" spans="1:25" x14ac:dyDescent="0.25">
      <c r="A1519" s="14">
        <f t="shared" si="23"/>
        <v>1516</v>
      </c>
      <c r="B1519" s="1">
        <v>43893</v>
      </c>
      <c r="C1519" s="18">
        <f>+YEAR(datos_arg[[#This Row],[Fecha]])</f>
        <v>2020</v>
      </c>
      <c r="D1519" s="18">
        <f>+MONTH(datos_arg[[#This Row],[Fecha]])</f>
        <v>3</v>
      </c>
      <c r="E1519" s="14" t="s">
        <v>1016</v>
      </c>
      <c r="F1519" s="14" t="s">
        <v>5364</v>
      </c>
      <c r="G1519" s="14" t="s">
        <v>6705</v>
      </c>
      <c r="H1519" s="14" t="s">
        <v>7132</v>
      </c>
      <c r="I1519" s="14" t="s">
        <v>7132</v>
      </c>
      <c r="J1519" s="14" t="s">
        <v>425</v>
      </c>
      <c r="K1519" s="14"/>
      <c r="L1519" s="14" t="s">
        <v>425</v>
      </c>
      <c r="M1519" s="14" t="s">
        <v>400</v>
      </c>
      <c r="N1519" s="14" t="s">
        <v>400</v>
      </c>
      <c r="O1519" s="14" t="s">
        <v>1805</v>
      </c>
      <c r="P1519" s="14"/>
      <c r="Q1519" s="14"/>
      <c r="R1519" s="15" t="s">
        <v>5364</v>
      </c>
      <c r="S1519" s="15" t="s">
        <v>440</v>
      </c>
      <c r="T1519" s="35">
        <v>2800</v>
      </c>
      <c r="U1519" s="14" t="s">
        <v>2</v>
      </c>
      <c r="V1519" s="14">
        <v>77</v>
      </c>
      <c r="W1519" s="16">
        <f>+IF(datos_arg[[#This Row],[Moneda]]="ARS",datos_arg[[#This Row],[Monto]],datos_arg[[#This Row],[Monto]]*datos_arg[[#This Row],[TC]])</f>
        <v>215600</v>
      </c>
      <c r="X1519" s="16">
        <f>IFERROR(IF(datos_arg[[#This Row],[Moneda]]="USD",datos_arg[[#This Row],[Monto]],datos_arg[[#This Row],[Monto]]/datos_arg[[#This Row],[TC]]),0)</f>
        <v>2800</v>
      </c>
      <c r="Y1519" s="14"/>
    </row>
    <row r="1520" spans="1:25" x14ac:dyDescent="0.25">
      <c r="A1520" s="14">
        <f t="shared" si="23"/>
        <v>1517</v>
      </c>
      <c r="B1520" s="1">
        <v>43893</v>
      </c>
      <c r="C1520" s="18">
        <f>+YEAR(datos_arg[[#This Row],[Fecha]])</f>
        <v>2020</v>
      </c>
      <c r="D1520" s="18">
        <f>+MONTH(datos_arg[[#This Row],[Fecha]])</f>
        <v>3</v>
      </c>
      <c r="E1520" s="14" t="s">
        <v>1016</v>
      </c>
      <c r="F1520" s="14" t="s">
        <v>5364</v>
      </c>
      <c r="G1520" s="14" t="s">
        <v>6706</v>
      </c>
      <c r="H1520" s="14" t="s">
        <v>7132</v>
      </c>
      <c r="I1520" s="14" t="s">
        <v>7132</v>
      </c>
      <c r="J1520" s="14" t="s">
        <v>425</v>
      </c>
      <c r="K1520" s="14"/>
      <c r="L1520" s="14" t="s">
        <v>425</v>
      </c>
      <c r="M1520" s="14" t="s">
        <v>401</v>
      </c>
      <c r="N1520" s="14" t="s">
        <v>401</v>
      </c>
      <c r="O1520" s="14" t="s">
        <v>1805</v>
      </c>
      <c r="P1520" s="14"/>
      <c r="Q1520" s="14"/>
      <c r="R1520" s="15" t="s">
        <v>5364</v>
      </c>
      <c r="S1520" s="15" t="s">
        <v>440</v>
      </c>
      <c r="T1520" s="35">
        <v>2800</v>
      </c>
      <c r="U1520" s="14" t="s">
        <v>2</v>
      </c>
      <c r="V1520" s="14">
        <v>77</v>
      </c>
      <c r="W1520" s="16">
        <f>+IF(datos_arg[[#This Row],[Moneda]]="ARS",datos_arg[[#This Row],[Monto]],datos_arg[[#This Row],[Monto]]*datos_arg[[#This Row],[TC]])</f>
        <v>215600</v>
      </c>
      <c r="X1520" s="16">
        <f>IFERROR(IF(datos_arg[[#This Row],[Moneda]]="USD",datos_arg[[#This Row],[Monto]],datos_arg[[#This Row],[Monto]]/datos_arg[[#This Row],[TC]]),0)</f>
        <v>2800</v>
      </c>
      <c r="Y1520" s="14"/>
    </row>
    <row r="1521" spans="1:25" x14ac:dyDescent="0.25">
      <c r="A1521" s="14">
        <f t="shared" si="23"/>
        <v>1518</v>
      </c>
      <c r="B1521" s="1">
        <v>43893</v>
      </c>
      <c r="C1521" s="18">
        <f>+YEAR(datos_arg[[#This Row],[Fecha]])</f>
        <v>2020</v>
      </c>
      <c r="D1521" s="18">
        <f>+MONTH(datos_arg[[#This Row],[Fecha]])</f>
        <v>3</v>
      </c>
      <c r="E1521" s="14" t="s">
        <v>1016</v>
      </c>
      <c r="F1521" s="14" t="s">
        <v>5364</v>
      </c>
      <c r="G1521" s="14" t="s">
        <v>6701</v>
      </c>
      <c r="H1521" s="14" t="s">
        <v>7132</v>
      </c>
      <c r="I1521" s="14" t="s">
        <v>7132</v>
      </c>
      <c r="J1521" s="14" t="s">
        <v>425</v>
      </c>
      <c r="K1521" s="14"/>
      <c r="L1521" s="14" t="s">
        <v>425</v>
      </c>
      <c r="M1521" s="14" t="s">
        <v>169</v>
      </c>
      <c r="N1521" s="14" t="s">
        <v>169</v>
      </c>
      <c r="O1521" s="14" t="s">
        <v>1805</v>
      </c>
      <c r="P1521" s="14"/>
      <c r="Q1521" s="14"/>
      <c r="R1521" s="15" t="s">
        <v>5364</v>
      </c>
      <c r="S1521" s="15" t="s">
        <v>440</v>
      </c>
      <c r="T1521" s="35">
        <v>3000</v>
      </c>
      <c r="U1521" s="14" t="s">
        <v>2</v>
      </c>
      <c r="V1521" s="14">
        <v>77</v>
      </c>
      <c r="W1521" s="16">
        <f>+IF(datos_arg[[#This Row],[Moneda]]="ARS",datos_arg[[#This Row],[Monto]],datos_arg[[#This Row],[Monto]]*datos_arg[[#This Row],[TC]])</f>
        <v>231000</v>
      </c>
      <c r="X1521" s="16">
        <f>IFERROR(IF(datos_arg[[#This Row],[Moneda]]="USD",datos_arg[[#This Row],[Monto]],datos_arg[[#This Row],[Monto]]/datos_arg[[#This Row],[TC]]),0)</f>
        <v>3000</v>
      </c>
      <c r="Y1521" s="14"/>
    </row>
    <row r="1522" spans="1:25" x14ac:dyDescent="0.25">
      <c r="A1522" s="14">
        <f t="shared" si="23"/>
        <v>1519</v>
      </c>
      <c r="B1522" s="1">
        <v>43893</v>
      </c>
      <c r="C1522" s="18">
        <f>+YEAR(datos_arg[[#This Row],[Fecha]])</f>
        <v>2020</v>
      </c>
      <c r="D1522" s="18">
        <f>+MONTH(datos_arg[[#This Row],[Fecha]])</f>
        <v>3</v>
      </c>
      <c r="E1522" s="14" t="s">
        <v>1016</v>
      </c>
      <c r="F1522" s="14" t="s">
        <v>5364</v>
      </c>
      <c r="G1522" s="14" t="s">
        <v>6702</v>
      </c>
      <c r="H1522" s="14" t="s">
        <v>7132</v>
      </c>
      <c r="I1522" s="14" t="s">
        <v>7132</v>
      </c>
      <c r="J1522" s="14" t="s">
        <v>425</v>
      </c>
      <c r="K1522" s="14"/>
      <c r="L1522" s="14" t="s">
        <v>425</v>
      </c>
      <c r="M1522" s="14" t="s">
        <v>978</v>
      </c>
      <c r="N1522" s="14" t="s">
        <v>978</v>
      </c>
      <c r="O1522" s="14" t="s">
        <v>1805</v>
      </c>
      <c r="P1522" s="14"/>
      <c r="Q1522" s="14"/>
      <c r="R1522" s="15" t="s">
        <v>5364</v>
      </c>
      <c r="S1522" s="15" t="s">
        <v>440</v>
      </c>
      <c r="T1522" s="35">
        <v>1000</v>
      </c>
      <c r="U1522" s="14" t="s">
        <v>2</v>
      </c>
      <c r="V1522" s="14">
        <v>77</v>
      </c>
      <c r="W1522" s="16">
        <f>+IF(datos_arg[[#This Row],[Moneda]]="ARS",datos_arg[[#This Row],[Monto]],datos_arg[[#This Row],[Monto]]*datos_arg[[#This Row],[TC]])</f>
        <v>77000</v>
      </c>
      <c r="X1522" s="16">
        <f>IFERROR(IF(datos_arg[[#This Row],[Moneda]]="USD",datos_arg[[#This Row],[Monto]],datos_arg[[#This Row],[Monto]]/datos_arg[[#This Row],[TC]]),0)</f>
        <v>1000</v>
      </c>
      <c r="Y1522" s="14"/>
    </row>
    <row r="1523" spans="1:25" ht="15" customHeight="1" x14ac:dyDescent="0.25">
      <c r="A1523" s="14">
        <f t="shared" si="23"/>
        <v>1520</v>
      </c>
      <c r="B1523" s="1">
        <v>43893</v>
      </c>
      <c r="C1523" s="18">
        <f>+YEAR(datos_arg[[#This Row],[Fecha]])</f>
        <v>2020</v>
      </c>
      <c r="D1523" s="18">
        <f>+MONTH(datos_arg[[#This Row],[Fecha]])</f>
        <v>3</v>
      </c>
      <c r="E1523" s="14" t="s">
        <v>408</v>
      </c>
      <c r="F1523" s="14" t="s">
        <v>506</v>
      </c>
      <c r="G1523" s="14"/>
      <c r="H1523" s="14" t="s">
        <v>7132</v>
      </c>
      <c r="I1523" s="14" t="s">
        <v>7132</v>
      </c>
      <c r="J1523" s="14" t="s">
        <v>425</v>
      </c>
      <c r="K1523" s="14"/>
      <c r="L1523" s="14" t="s">
        <v>425</v>
      </c>
      <c r="M1523" s="14" t="s">
        <v>1763</v>
      </c>
      <c r="N1523" s="14" t="s">
        <v>1763</v>
      </c>
      <c r="O1523" s="14" t="s">
        <v>1806</v>
      </c>
      <c r="P1523" s="14"/>
      <c r="Q1523" s="14"/>
      <c r="R1523" s="15" t="s">
        <v>420</v>
      </c>
      <c r="S1523" s="15" t="s">
        <v>439</v>
      </c>
      <c r="T1523" s="35">
        <v>21500</v>
      </c>
      <c r="U1523" s="14" t="s">
        <v>4</v>
      </c>
      <c r="V1523" s="14">
        <v>77</v>
      </c>
      <c r="W1523" s="16">
        <f>+IF(datos_arg[[#This Row],[Moneda]]="ARS",datos_arg[[#This Row],[Monto]],datos_arg[[#This Row],[Monto]]*datos_arg[[#This Row],[TC]])</f>
        <v>21500</v>
      </c>
      <c r="X1523" s="16">
        <f>IFERROR(IF(datos_arg[[#This Row],[Moneda]]="USD",datos_arg[[#This Row],[Monto]],datos_arg[[#This Row],[Monto]]/datos_arg[[#This Row],[TC]]),0)</f>
        <v>279.22077922077921</v>
      </c>
      <c r="Y1523" s="14"/>
    </row>
    <row r="1524" spans="1:25" ht="15" customHeight="1" x14ac:dyDescent="0.25">
      <c r="A1524" s="14">
        <f t="shared" si="23"/>
        <v>1521</v>
      </c>
      <c r="B1524" s="1">
        <v>43894</v>
      </c>
      <c r="C1524" s="18">
        <f>+YEAR(datos_arg[[#This Row],[Fecha]])</f>
        <v>2020</v>
      </c>
      <c r="D1524" s="18">
        <f>+MONTH(datos_arg[[#This Row],[Fecha]])</f>
        <v>3</v>
      </c>
      <c r="E1524" s="14" t="s">
        <v>408</v>
      </c>
      <c r="F1524" s="14" t="s">
        <v>506</v>
      </c>
      <c r="G1524" s="14"/>
      <c r="H1524" s="14" t="s">
        <v>7132</v>
      </c>
      <c r="I1524" s="14" t="s">
        <v>7132</v>
      </c>
      <c r="J1524" s="14" t="s">
        <v>425</v>
      </c>
      <c r="K1524" s="14"/>
      <c r="L1524" s="14" t="s">
        <v>425</v>
      </c>
      <c r="M1524" s="14" t="s">
        <v>1763</v>
      </c>
      <c r="N1524" s="14" t="s">
        <v>1763</v>
      </c>
      <c r="O1524" s="14" t="s">
        <v>1807</v>
      </c>
      <c r="P1524" s="14"/>
      <c r="Q1524" s="14"/>
      <c r="R1524" s="15" t="s">
        <v>419</v>
      </c>
      <c r="S1524" s="15" t="s">
        <v>420</v>
      </c>
      <c r="T1524" s="35">
        <v>9000</v>
      </c>
      <c r="U1524" s="14" t="s">
        <v>4</v>
      </c>
      <c r="V1524" s="14">
        <v>77</v>
      </c>
      <c r="W1524" s="16">
        <f>+IF(datos_arg[[#This Row],[Moneda]]="ARS",datos_arg[[#This Row],[Monto]],datos_arg[[#This Row],[Monto]]*datos_arg[[#This Row],[TC]])</f>
        <v>9000</v>
      </c>
      <c r="X1524" s="16">
        <f>IFERROR(IF(datos_arg[[#This Row],[Moneda]]="USD",datos_arg[[#This Row],[Monto]],datos_arg[[#This Row],[Monto]]/datos_arg[[#This Row],[TC]]),0)</f>
        <v>116.88311688311688</v>
      </c>
      <c r="Y1524" s="14"/>
    </row>
    <row r="1525" spans="1:25" ht="15" customHeight="1" x14ac:dyDescent="0.25">
      <c r="A1525" s="14">
        <f t="shared" si="23"/>
        <v>1522</v>
      </c>
      <c r="B1525" s="1">
        <v>43894</v>
      </c>
      <c r="C1525" s="18">
        <f>+YEAR(datos_arg[[#This Row],[Fecha]])</f>
        <v>2020</v>
      </c>
      <c r="D1525" s="18">
        <f>+MONTH(datos_arg[[#This Row],[Fecha]])</f>
        <v>3</v>
      </c>
      <c r="E1525" s="14" t="s">
        <v>1015</v>
      </c>
      <c r="F1525" s="14" t="s">
        <v>430</v>
      </c>
      <c r="G1525" s="14"/>
      <c r="H1525" s="14" t="s">
        <v>7132</v>
      </c>
      <c r="I1525" s="14" t="s">
        <v>7132</v>
      </c>
      <c r="J1525" s="14" t="s">
        <v>425</v>
      </c>
      <c r="K1525" s="14"/>
      <c r="L1525" s="14" t="s">
        <v>425</v>
      </c>
      <c r="M1525" s="14" t="s">
        <v>60</v>
      </c>
      <c r="N1525" s="14" t="s">
        <v>26</v>
      </c>
      <c r="O1525" s="14" t="s">
        <v>1808</v>
      </c>
      <c r="P1525" s="14" t="s">
        <v>5526</v>
      </c>
      <c r="Q1525" s="14"/>
      <c r="R1525" s="15" t="s">
        <v>430</v>
      </c>
      <c r="S1525" s="15" t="s">
        <v>419</v>
      </c>
      <c r="T1525" s="35">
        <v>1800</v>
      </c>
      <c r="U1525" s="14" t="s">
        <v>4</v>
      </c>
      <c r="V1525" s="14">
        <v>77</v>
      </c>
      <c r="W1525" s="16">
        <f>+IF(datos_arg[[#This Row],[Moneda]]="ARS",datos_arg[[#This Row],[Monto]],datos_arg[[#This Row],[Monto]]*datos_arg[[#This Row],[TC]])</f>
        <v>1800</v>
      </c>
      <c r="X1525" s="16">
        <f>IFERROR(IF(datos_arg[[#This Row],[Moneda]]="USD",datos_arg[[#This Row],[Monto]],datos_arg[[#This Row],[Monto]]/datos_arg[[#This Row],[TC]]),0)</f>
        <v>23.376623376623378</v>
      </c>
      <c r="Y1525" s="14"/>
    </row>
    <row r="1526" spans="1:25" ht="15" customHeight="1" x14ac:dyDescent="0.25">
      <c r="A1526" s="14">
        <f t="shared" si="23"/>
        <v>1523</v>
      </c>
      <c r="B1526" s="1">
        <v>43894</v>
      </c>
      <c r="C1526" s="18">
        <f>+YEAR(datos_arg[[#This Row],[Fecha]])</f>
        <v>2020</v>
      </c>
      <c r="D1526" s="18">
        <f>+MONTH(datos_arg[[#This Row],[Fecha]])</f>
        <v>3</v>
      </c>
      <c r="E1526" s="14" t="s">
        <v>1015</v>
      </c>
      <c r="F1526" s="14" t="s">
        <v>430</v>
      </c>
      <c r="G1526" s="14"/>
      <c r="H1526" s="14" t="s">
        <v>7132</v>
      </c>
      <c r="I1526" s="14" t="s">
        <v>7132</v>
      </c>
      <c r="J1526" s="14" t="s">
        <v>425</v>
      </c>
      <c r="K1526" s="14"/>
      <c r="L1526" s="14" t="s">
        <v>425</v>
      </c>
      <c r="M1526" s="14" t="s">
        <v>361</v>
      </c>
      <c r="N1526" s="14" t="s">
        <v>361</v>
      </c>
      <c r="O1526" s="14" t="s">
        <v>361</v>
      </c>
      <c r="P1526" s="14" t="s">
        <v>5527</v>
      </c>
      <c r="Q1526" s="14"/>
      <c r="R1526" s="15" t="s">
        <v>430</v>
      </c>
      <c r="S1526" s="15" t="s">
        <v>419</v>
      </c>
      <c r="T1526" s="35">
        <v>100</v>
      </c>
      <c r="U1526" s="14" t="s">
        <v>4</v>
      </c>
      <c r="V1526" s="14">
        <v>77</v>
      </c>
      <c r="W1526" s="16">
        <f>+IF(datos_arg[[#This Row],[Moneda]]="ARS",datos_arg[[#This Row],[Monto]],datos_arg[[#This Row],[Monto]]*datos_arg[[#This Row],[TC]])</f>
        <v>100</v>
      </c>
      <c r="X1526" s="16">
        <f>IFERROR(IF(datos_arg[[#This Row],[Moneda]]="USD",datos_arg[[#This Row],[Monto]],datos_arg[[#This Row],[Monto]]/datos_arg[[#This Row],[TC]]),0)</f>
        <v>1.2987012987012987</v>
      </c>
      <c r="Y1526" s="14"/>
    </row>
    <row r="1527" spans="1:25" ht="15" customHeight="1" x14ac:dyDescent="0.25">
      <c r="A1527" s="14">
        <f t="shared" si="23"/>
        <v>1524</v>
      </c>
      <c r="B1527" s="1">
        <v>43894</v>
      </c>
      <c r="C1527" s="18">
        <f>+YEAR(datos_arg[[#This Row],[Fecha]])</f>
        <v>2020</v>
      </c>
      <c r="D1527" s="18">
        <f>+MONTH(datos_arg[[#This Row],[Fecha]])</f>
        <v>3</v>
      </c>
      <c r="E1527" s="14" t="s">
        <v>5358</v>
      </c>
      <c r="F1527" s="14" t="s">
        <v>85</v>
      </c>
      <c r="G1527" s="14"/>
      <c r="H1527" s="14" t="s">
        <v>6646</v>
      </c>
      <c r="I1527" s="14" t="s">
        <v>7132</v>
      </c>
      <c r="J1527" s="14" t="s">
        <v>425</v>
      </c>
      <c r="K1527" s="14"/>
      <c r="L1527" s="14" t="s">
        <v>425</v>
      </c>
      <c r="M1527" s="14" t="s">
        <v>3226</v>
      </c>
      <c r="N1527" s="14" t="s">
        <v>1809</v>
      </c>
      <c r="O1527" s="14" t="s">
        <v>1810</v>
      </c>
      <c r="P1527" s="14" t="s">
        <v>5528</v>
      </c>
      <c r="Q1527" s="14">
        <v>1</v>
      </c>
      <c r="R1527" s="14" t="s">
        <v>85</v>
      </c>
      <c r="S1527" s="15" t="s">
        <v>419</v>
      </c>
      <c r="T1527" s="35">
        <v>600</v>
      </c>
      <c r="U1527" s="14" t="s">
        <v>4</v>
      </c>
      <c r="V1527" s="14">
        <v>77</v>
      </c>
      <c r="W1527" s="16">
        <f>+IF(datos_arg[[#This Row],[Moneda]]="ARS",datos_arg[[#This Row],[Monto]],datos_arg[[#This Row],[Monto]]*datos_arg[[#This Row],[TC]])</f>
        <v>600</v>
      </c>
      <c r="X1527" s="16">
        <f>IFERROR(IF(datos_arg[[#This Row],[Moneda]]="USD",datos_arg[[#This Row],[Monto]],datos_arg[[#This Row],[Monto]]/datos_arg[[#This Row],[TC]]),0)</f>
        <v>7.7922077922077921</v>
      </c>
      <c r="Y1527" s="14"/>
    </row>
    <row r="1528" spans="1:25" ht="15" customHeight="1" x14ac:dyDescent="0.25">
      <c r="A1528" s="14">
        <f t="shared" si="23"/>
        <v>1525</v>
      </c>
      <c r="B1528" s="1">
        <v>43894</v>
      </c>
      <c r="C1528" s="18">
        <f>+YEAR(datos_arg[[#This Row],[Fecha]])</f>
        <v>2020</v>
      </c>
      <c r="D1528" s="18">
        <f>+MONTH(datos_arg[[#This Row],[Fecha]])</f>
        <v>3</v>
      </c>
      <c r="E1528" s="14" t="s">
        <v>408</v>
      </c>
      <c r="F1528" s="14" t="s">
        <v>506</v>
      </c>
      <c r="G1528" s="14"/>
      <c r="H1528" s="14" t="s">
        <v>7132</v>
      </c>
      <c r="I1528" s="14" t="s">
        <v>7132</v>
      </c>
      <c r="J1528" s="14" t="s">
        <v>425</v>
      </c>
      <c r="K1528" s="14"/>
      <c r="L1528" s="14" t="s">
        <v>425</v>
      </c>
      <c r="M1528" s="14" t="s">
        <v>1763</v>
      </c>
      <c r="N1528" s="14" t="s">
        <v>1763</v>
      </c>
      <c r="O1528" s="14" t="s">
        <v>1811</v>
      </c>
      <c r="P1528" s="14"/>
      <c r="Q1528" s="14"/>
      <c r="R1528" s="15" t="s">
        <v>422</v>
      </c>
      <c r="S1528" s="15" t="s">
        <v>439</v>
      </c>
      <c r="T1528" s="35">
        <v>17500</v>
      </c>
      <c r="U1528" s="14" t="s">
        <v>4</v>
      </c>
      <c r="V1528" s="14">
        <v>77</v>
      </c>
      <c r="W1528" s="16">
        <f>+IF(datos_arg[[#This Row],[Moneda]]="ARS",datos_arg[[#This Row],[Monto]],datos_arg[[#This Row],[Monto]]*datos_arg[[#This Row],[TC]])</f>
        <v>17500</v>
      </c>
      <c r="X1528" s="16">
        <f>IFERROR(IF(datos_arg[[#This Row],[Moneda]]="USD",datos_arg[[#This Row],[Monto]],datos_arg[[#This Row],[Monto]]/datos_arg[[#This Row],[TC]]),0)</f>
        <v>227.27272727272728</v>
      </c>
      <c r="Y1528" s="14"/>
    </row>
    <row r="1529" spans="1:25" ht="15" customHeight="1" x14ac:dyDescent="0.25">
      <c r="A1529" s="14">
        <f t="shared" si="23"/>
        <v>1526</v>
      </c>
      <c r="B1529" s="1">
        <v>43894</v>
      </c>
      <c r="C1529" s="18">
        <f>+YEAR(datos_arg[[#This Row],[Fecha]])</f>
        <v>2020</v>
      </c>
      <c r="D1529" s="18">
        <f>+MONTH(datos_arg[[#This Row],[Fecha]])</f>
        <v>3</v>
      </c>
      <c r="E1529" s="14" t="s">
        <v>5358</v>
      </c>
      <c r="F1529" s="14" t="s">
        <v>85</v>
      </c>
      <c r="G1529" s="14"/>
      <c r="H1529" s="14" t="s">
        <v>6646</v>
      </c>
      <c r="I1529" s="14" t="s">
        <v>7132</v>
      </c>
      <c r="J1529" s="14" t="s">
        <v>425</v>
      </c>
      <c r="K1529" s="14"/>
      <c r="L1529" s="14" t="s">
        <v>425</v>
      </c>
      <c r="M1529" s="14" t="s">
        <v>1634</v>
      </c>
      <c r="N1529" s="14" t="s">
        <v>1081</v>
      </c>
      <c r="O1529" s="14" t="s">
        <v>1812</v>
      </c>
      <c r="P1529" s="14" t="s">
        <v>5529</v>
      </c>
      <c r="Q1529" s="14">
        <v>1</v>
      </c>
      <c r="R1529" s="14" t="s">
        <v>85</v>
      </c>
      <c r="S1529" s="15" t="s">
        <v>419</v>
      </c>
      <c r="T1529" s="35">
        <v>1772.0144752714114</v>
      </c>
      <c r="U1529" s="14" t="s">
        <v>4</v>
      </c>
      <c r="V1529" s="14">
        <v>77</v>
      </c>
      <c r="W1529" s="16">
        <f>+IF(datos_arg[[#This Row],[Moneda]]="ARS",datos_arg[[#This Row],[Monto]],datos_arg[[#This Row],[Monto]]*datos_arg[[#This Row],[TC]])</f>
        <v>1772.0144752714114</v>
      </c>
      <c r="X1529" s="16">
        <f>IFERROR(IF(datos_arg[[#This Row],[Moneda]]="USD",datos_arg[[#This Row],[Monto]],datos_arg[[#This Row],[Monto]]/datos_arg[[#This Row],[TC]]),0)</f>
        <v>23.013175003524822</v>
      </c>
      <c r="Y1529" s="14"/>
    </row>
    <row r="1530" spans="1:25" ht="15" customHeight="1" x14ac:dyDescent="0.25">
      <c r="A1530" s="14">
        <f t="shared" si="23"/>
        <v>1527</v>
      </c>
      <c r="B1530" s="1">
        <v>43894</v>
      </c>
      <c r="C1530" s="18">
        <f>+YEAR(datos_arg[[#This Row],[Fecha]])</f>
        <v>2020</v>
      </c>
      <c r="D1530" s="18">
        <f>+MONTH(datos_arg[[#This Row],[Fecha]])</f>
        <v>3</v>
      </c>
      <c r="E1530" s="14" t="s">
        <v>5358</v>
      </c>
      <c r="F1530" s="14" t="s">
        <v>85</v>
      </c>
      <c r="G1530" s="14"/>
      <c r="H1530" s="14" t="s">
        <v>6646</v>
      </c>
      <c r="I1530" s="14" t="s">
        <v>7132</v>
      </c>
      <c r="J1530" s="14" t="s">
        <v>425</v>
      </c>
      <c r="K1530" s="14"/>
      <c r="L1530" s="14" t="s">
        <v>425</v>
      </c>
      <c r="M1530" s="14" t="s">
        <v>1813</v>
      </c>
      <c r="N1530" s="14" t="s">
        <v>1081</v>
      </c>
      <c r="O1530" s="14" t="s">
        <v>1814</v>
      </c>
      <c r="P1530" s="14" t="s">
        <v>5529</v>
      </c>
      <c r="Q1530" s="14">
        <v>1</v>
      </c>
      <c r="R1530" s="14" t="s">
        <v>85</v>
      </c>
      <c r="S1530" s="15" t="s">
        <v>419</v>
      </c>
      <c r="T1530" s="35">
        <v>1489.7466827503017</v>
      </c>
      <c r="U1530" s="14" t="s">
        <v>4</v>
      </c>
      <c r="V1530" s="14">
        <v>77</v>
      </c>
      <c r="W1530" s="16">
        <f>+IF(datos_arg[[#This Row],[Moneda]]="ARS",datos_arg[[#This Row],[Monto]],datos_arg[[#This Row],[Monto]]*datos_arg[[#This Row],[TC]])</f>
        <v>1489.7466827503017</v>
      </c>
      <c r="X1530" s="16">
        <f>IFERROR(IF(datos_arg[[#This Row],[Moneda]]="USD",datos_arg[[#This Row],[Monto]],datos_arg[[#This Row],[Monto]]/datos_arg[[#This Row],[TC]]),0)</f>
        <v>19.347359516237685</v>
      </c>
      <c r="Y1530" s="14"/>
    </row>
    <row r="1531" spans="1:25" ht="15" customHeight="1" x14ac:dyDescent="0.25">
      <c r="A1531" s="14">
        <f t="shared" si="23"/>
        <v>1528</v>
      </c>
      <c r="B1531" s="1">
        <v>43894</v>
      </c>
      <c r="C1531" s="18">
        <f>+YEAR(datos_arg[[#This Row],[Fecha]])</f>
        <v>2020</v>
      </c>
      <c r="D1531" s="18">
        <f>+MONTH(datos_arg[[#This Row],[Fecha]])</f>
        <v>3</v>
      </c>
      <c r="E1531" s="14" t="s">
        <v>5358</v>
      </c>
      <c r="F1531" s="14" t="s">
        <v>85</v>
      </c>
      <c r="G1531" s="14"/>
      <c r="H1531" s="14" t="s">
        <v>6646</v>
      </c>
      <c r="I1531" s="14" t="s">
        <v>7132</v>
      </c>
      <c r="J1531" s="14" t="s">
        <v>425</v>
      </c>
      <c r="K1531" s="14"/>
      <c r="L1531" s="14" t="s">
        <v>425</v>
      </c>
      <c r="M1531" s="14" t="s">
        <v>1813</v>
      </c>
      <c r="N1531" s="14" t="s">
        <v>1081</v>
      </c>
      <c r="O1531" s="14" t="s">
        <v>1815</v>
      </c>
      <c r="P1531" s="14" t="s">
        <v>5529</v>
      </c>
      <c r="Q1531" s="14">
        <v>1</v>
      </c>
      <c r="R1531" s="14" t="s">
        <v>85</v>
      </c>
      <c r="S1531" s="15" t="s">
        <v>419</v>
      </c>
      <c r="T1531" s="35">
        <v>1552.4728588661039</v>
      </c>
      <c r="U1531" s="14" t="s">
        <v>4</v>
      </c>
      <c r="V1531" s="14">
        <v>77</v>
      </c>
      <c r="W1531" s="16">
        <f>+IF(datos_arg[[#This Row],[Moneda]]="ARS",datos_arg[[#This Row],[Monto]],datos_arg[[#This Row],[Monto]]*datos_arg[[#This Row],[TC]])</f>
        <v>1552.4728588661039</v>
      </c>
      <c r="X1531" s="16">
        <f>IFERROR(IF(datos_arg[[#This Row],[Moneda]]="USD",datos_arg[[#This Row],[Monto]],datos_arg[[#This Row],[Monto]]/datos_arg[[#This Row],[TC]]),0)</f>
        <v>20.16198518007927</v>
      </c>
      <c r="Y1531" s="14"/>
    </row>
    <row r="1532" spans="1:25" ht="15" customHeight="1" x14ac:dyDescent="0.25">
      <c r="A1532" s="14">
        <f t="shared" si="23"/>
        <v>1529</v>
      </c>
      <c r="B1532" s="1">
        <v>43894</v>
      </c>
      <c r="C1532" s="18">
        <f>+YEAR(datos_arg[[#This Row],[Fecha]])</f>
        <v>2020</v>
      </c>
      <c r="D1532" s="18">
        <f>+MONTH(datos_arg[[#This Row],[Fecha]])</f>
        <v>3</v>
      </c>
      <c r="E1532" s="14" t="s">
        <v>5358</v>
      </c>
      <c r="F1532" s="14" t="s">
        <v>85</v>
      </c>
      <c r="G1532" s="14"/>
      <c r="H1532" s="14" t="s">
        <v>6646</v>
      </c>
      <c r="I1532" s="14" t="s">
        <v>7132</v>
      </c>
      <c r="J1532" s="14" t="s">
        <v>425</v>
      </c>
      <c r="K1532" s="14"/>
      <c r="L1532" s="14" t="s">
        <v>425</v>
      </c>
      <c r="M1532" s="14" t="s">
        <v>1813</v>
      </c>
      <c r="N1532" s="14" t="s">
        <v>1081</v>
      </c>
      <c r="O1532" s="14" t="s">
        <v>1816</v>
      </c>
      <c r="P1532" s="14" t="s">
        <v>5529</v>
      </c>
      <c r="Q1532" s="14">
        <v>1</v>
      </c>
      <c r="R1532" s="14" t="s">
        <v>85</v>
      </c>
      <c r="S1532" s="15" t="s">
        <v>419</v>
      </c>
      <c r="T1532" s="35">
        <v>1685.7659831121834</v>
      </c>
      <c r="U1532" s="14" t="s">
        <v>4</v>
      </c>
      <c r="V1532" s="14">
        <v>77</v>
      </c>
      <c r="W1532" s="16">
        <f>+IF(datos_arg[[#This Row],[Moneda]]="ARS",datos_arg[[#This Row],[Monto]],datos_arg[[#This Row],[Monto]]*datos_arg[[#This Row],[TC]])</f>
        <v>1685.7659831121834</v>
      </c>
      <c r="X1532" s="16">
        <f>IFERROR(IF(datos_arg[[#This Row],[Moneda]]="USD",datos_arg[[#This Row],[Monto]],datos_arg[[#This Row],[Monto]]/datos_arg[[#This Row],[TC]]),0)</f>
        <v>21.893064715742643</v>
      </c>
      <c r="Y1532" s="14"/>
    </row>
    <row r="1533" spans="1:25" x14ac:dyDescent="0.25">
      <c r="A1533" s="14">
        <f t="shared" si="23"/>
        <v>1530</v>
      </c>
      <c r="B1533" s="1">
        <v>43894</v>
      </c>
      <c r="C1533" s="18">
        <f>+YEAR(datos_arg[[#This Row],[Fecha]])</f>
        <v>2020</v>
      </c>
      <c r="D1533" s="18">
        <f>+MONTH(datos_arg[[#This Row],[Fecha]])</f>
        <v>3</v>
      </c>
      <c r="E1533" s="14" t="s">
        <v>1016</v>
      </c>
      <c r="F1533" s="14" t="s">
        <v>404</v>
      </c>
      <c r="G1533" s="14"/>
      <c r="H1533" s="14" t="s">
        <v>7132</v>
      </c>
      <c r="I1533" s="14" t="s">
        <v>7132</v>
      </c>
      <c r="J1533" s="14" t="s">
        <v>425</v>
      </c>
      <c r="K1533" s="14"/>
      <c r="L1533" s="14" t="s">
        <v>425</v>
      </c>
      <c r="M1533" s="14" t="s">
        <v>866</v>
      </c>
      <c r="N1533" s="14" t="s">
        <v>866</v>
      </c>
      <c r="O1533" s="14" t="s">
        <v>1805</v>
      </c>
      <c r="P1533" s="14"/>
      <c r="Q1533" s="14"/>
      <c r="R1533" s="15" t="s">
        <v>404</v>
      </c>
      <c r="S1533" s="15" t="s">
        <v>440</v>
      </c>
      <c r="T1533" s="35">
        <v>200</v>
      </c>
      <c r="U1533" s="14" t="s">
        <v>2</v>
      </c>
      <c r="V1533" s="14">
        <v>77</v>
      </c>
      <c r="W1533" s="16">
        <f>+IF(datos_arg[[#This Row],[Moneda]]="ARS",datos_arg[[#This Row],[Monto]],datos_arg[[#This Row],[Monto]]*datos_arg[[#This Row],[TC]])</f>
        <v>15400</v>
      </c>
      <c r="X1533" s="16">
        <f>IFERROR(IF(datos_arg[[#This Row],[Moneda]]="USD",datos_arg[[#This Row],[Monto]],datos_arg[[#This Row],[Monto]]/datos_arg[[#This Row],[TC]]),0)</f>
        <v>200</v>
      </c>
      <c r="Y1533" s="14"/>
    </row>
    <row r="1534" spans="1:25" ht="15" customHeight="1" x14ac:dyDescent="0.25">
      <c r="A1534" s="14">
        <f t="shared" si="23"/>
        <v>1531</v>
      </c>
      <c r="B1534" s="1">
        <v>43894</v>
      </c>
      <c r="C1534" s="18">
        <f>+YEAR(datos_arg[[#This Row],[Fecha]])</f>
        <v>2020</v>
      </c>
      <c r="D1534" s="18">
        <f>+MONTH(datos_arg[[#This Row],[Fecha]])</f>
        <v>3</v>
      </c>
      <c r="E1534" s="14" t="s">
        <v>1015</v>
      </c>
      <c r="F1534" s="14" t="s">
        <v>430</v>
      </c>
      <c r="G1534" s="14"/>
      <c r="H1534" s="14" t="s">
        <v>7132</v>
      </c>
      <c r="I1534" s="14" t="s">
        <v>7132</v>
      </c>
      <c r="J1534" s="14" t="s">
        <v>425</v>
      </c>
      <c r="K1534" s="14"/>
      <c r="L1534" s="14" t="s">
        <v>425</v>
      </c>
      <c r="M1534" s="14" t="s">
        <v>102</v>
      </c>
      <c r="N1534" s="14" t="s">
        <v>480</v>
      </c>
      <c r="O1534" s="14" t="s">
        <v>1817</v>
      </c>
      <c r="P1534" s="14"/>
      <c r="Q1534" s="14"/>
      <c r="R1534" s="15" t="s">
        <v>430</v>
      </c>
      <c r="S1534" s="15" t="s">
        <v>439</v>
      </c>
      <c r="T1534" s="35">
        <v>1600</v>
      </c>
      <c r="U1534" s="14" t="s">
        <v>4</v>
      </c>
      <c r="V1534" s="14">
        <v>77</v>
      </c>
      <c r="W1534" s="16">
        <f>+IF(datos_arg[[#This Row],[Moneda]]="ARS",datos_arg[[#This Row],[Monto]],datos_arg[[#This Row],[Monto]]*datos_arg[[#This Row],[TC]])</f>
        <v>1600</v>
      </c>
      <c r="X1534" s="16">
        <f>IFERROR(IF(datos_arg[[#This Row],[Moneda]]="USD",datos_arg[[#This Row],[Monto]],datos_arg[[#This Row],[Monto]]/datos_arg[[#This Row],[TC]]),0)</f>
        <v>20.779220779220779</v>
      </c>
      <c r="Y1534" s="14"/>
    </row>
    <row r="1535" spans="1:25" ht="15" customHeight="1" x14ac:dyDescent="0.25">
      <c r="A1535" s="14">
        <f t="shared" si="23"/>
        <v>1532</v>
      </c>
      <c r="B1535" s="1">
        <v>43894</v>
      </c>
      <c r="C1535" s="18">
        <f>+YEAR(datos_arg[[#This Row],[Fecha]])</f>
        <v>2020</v>
      </c>
      <c r="D1535" s="18">
        <f>+MONTH(datos_arg[[#This Row],[Fecha]])</f>
        <v>3</v>
      </c>
      <c r="E1535" s="14" t="s">
        <v>1015</v>
      </c>
      <c r="F1535" s="14" t="s">
        <v>403</v>
      </c>
      <c r="G1535" s="14" t="s">
        <v>970</v>
      </c>
      <c r="H1535" s="14" t="s">
        <v>7132</v>
      </c>
      <c r="I1535" s="14" t="s">
        <v>7132</v>
      </c>
      <c r="J1535" s="14" t="s">
        <v>425</v>
      </c>
      <c r="K1535" s="14"/>
      <c r="L1535" s="14" t="s">
        <v>425</v>
      </c>
      <c r="M1535" s="14" t="s">
        <v>493</v>
      </c>
      <c r="N1535" s="14" t="s">
        <v>741</v>
      </c>
      <c r="O1535" s="14" t="s">
        <v>1818</v>
      </c>
      <c r="P1535" s="14"/>
      <c r="Q1535" s="14"/>
      <c r="R1535" s="14" t="s">
        <v>970</v>
      </c>
      <c r="S1535" s="15" t="s">
        <v>439</v>
      </c>
      <c r="T1535" s="35">
        <v>1500</v>
      </c>
      <c r="U1535" s="14" t="s">
        <v>4</v>
      </c>
      <c r="V1535" s="14">
        <v>77</v>
      </c>
      <c r="W1535" s="16">
        <f>+IF(datos_arg[[#This Row],[Moneda]]="ARS",datos_arg[[#This Row],[Monto]],datos_arg[[#This Row],[Monto]]*datos_arg[[#This Row],[TC]])</f>
        <v>1500</v>
      </c>
      <c r="X1535" s="16">
        <f>IFERROR(IF(datos_arg[[#This Row],[Moneda]]="USD",datos_arg[[#This Row],[Monto]],datos_arg[[#This Row],[Monto]]/datos_arg[[#This Row],[TC]]),0)</f>
        <v>19.480519480519479</v>
      </c>
      <c r="Y1535" s="14"/>
    </row>
    <row r="1536" spans="1:25" ht="15" customHeight="1" x14ac:dyDescent="0.25">
      <c r="A1536" s="14">
        <f t="shared" si="23"/>
        <v>1533</v>
      </c>
      <c r="B1536" s="1">
        <v>43894</v>
      </c>
      <c r="C1536" s="18">
        <f>+YEAR(datos_arg[[#This Row],[Fecha]])</f>
        <v>2020</v>
      </c>
      <c r="D1536" s="18">
        <f>+MONTH(datos_arg[[#This Row],[Fecha]])</f>
        <v>3</v>
      </c>
      <c r="E1536" s="14" t="s">
        <v>408</v>
      </c>
      <c r="F1536" s="14" t="s">
        <v>506</v>
      </c>
      <c r="G1536" s="14"/>
      <c r="H1536" s="14" t="s">
        <v>7132</v>
      </c>
      <c r="I1536" s="14" t="s">
        <v>7132</v>
      </c>
      <c r="J1536" s="14" t="s">
        <v>425</v>
      </c>
      <c r="K1536" s="14"/>
      <c r="L1536" s="14" t="s">
        <v>425</v>
      </c>
      <c r="M1536" s="14" t="s">
        <v>1763</v>
      </c>
      <c r="N1536" s="14" t="s">
        <v>1763</v>
      </c>
      <c r="O1536" s="14" t="s">
        <v>1806</v>
      </c>
      <c r="P1536" s="14"/>
      <c r="Q1536" s="14"/>
      <c r="R1536" s="15" t="s">
        <v>420</v>
      </c>
      <c r="S1536" s="15" t="s">
        <v>439</v>
      </c>
      <c r="T1536" s="35">
        <v>15000</v>
      </c>
      <c r="U1536" s="14" t="s">
        <v>4</v>
      </c>
      <c r="V1536" s="14">
        <v>77</v>
      </c>
      <c r="W1536" s="16">
        <f>+IF(datos_arg[[#This Row],[Moneda]]="ARS",datos_arg[[#This Row],[Monto]],datos_arg[[#This Row],[Monto]]*datos_arg[[#This Row],[TC]])</f>
        <v>15000</v>
      </c>
      <c r="X1536" s="16">
        <f>IFERROR(IF(datos_arg[[#This Row],[Moneda]]="USD",datos_arg[[#This Row],[Monto]],datos_arg[[#This Row],[Monto]]/datos_arg[[#This Row],[TC]]),0)</f>
        <v>194.80519480519482</v>
      </c>
      <c r="Y1536" s="14"/>
    </row>
    <row r="1537" spans="1:25" ht="15" customHeight="1" x14ac:dyDescent="0.25">
      <c r="A1537" s="14">
        <f t="shared" si="23"/>
        <v>1534</v>
      </c>
      <c r="B1537" s="1">
        <v>43894</v>
      </c>
      <c r="C1537" s="18">
        <f>+YEAR(datos_arg[[#This Row],[Fecha]])</f>
        <v>2020</v>
      </c>
      <c r="D1537" s="18">
        <f>+MONTH(datos_arg[[#This Row],[Fecha]])</f>
        <v>3</v>
      </c>
      <c r="E1537" s="14" t="s">
        <v>1015</v>
      </c>
      <c r="F1537" s="14" t="s">
        <v>430</v>
      </c>
      <c r="G1537" s="14"/>
      <c r="H1537" s="14" t="s">
        <v>7132</v>
      </c>
      <c r="I1537" s="14" t="s">
        <v>7132</v>
      </c>
      <c r="J1537" s="14" t="s">
        <v>425</v>
      </c>
      <c r="K1537" s="14"/>
      <c r="L1537" s="14" t="s">
        <v>425</v>
      </c>
      <c r="M1537" s="14" t="s">
        <v>57</v>
      </c>
      <c r="N1537" s="14" t="s">
        <v>57</v>
      </c>
      <c r="O1537" s="14" t="s">
        <v>1819</v>
      </c>
      <c r="P1537" s="14"/>
      <c r="Q1537" s="14"/>
      <c r="R1537" s="15" t="s">
        <v>430</v>
      </c>
      <c r="S1537" s="15" t="s">
        <v>439</v>
      </c>
      <c r="T1537" s="35">
        <v>95</v>
      </c>
      <c r="U1537" s="14" t="s">
        <v>4</v>
      </c>
      <c r="V1537" s="14">
        <v>77</v>
      </c>
      <c r="W1537" s="16">
        <f>+IF(datos_arg[[#This Row],[Moneda]]="ARS",datos_arg[[#This Row],[Monto]],datos_arg[[#This Row],[Monto]]*datos_arg[[#This Row],[TC]])</f>
        <v>95</v>
      </c>
      <c r="X1537" s="16">
        <f>IFERROR(IF(datos_arg[[#This Row],[Moneda]]="USD",datos_arg[[#This Row],[Monto]],datos_arg[[#This Row],[Monto]]/datos_arg[[#This Row],[TC]]),0)</f>
        <v>1.2337662337662338</v>
      </c>
      <c r="Y1537" s="14"/>
    </row>
    <row r="1538" spans="1:25" ht="15" customHeight="1" x14ac:dyDescent="0.25">
      <c r="A1538" s="14">
        <f t="shared" si="23"/>
        <v>1535</v>
      </c>
      <c r="B1538" s="1">
        <v>43894</v>
      </c>
      <c r="C1538" s="18">
        <f>+YEAR(datos_arg[[#This Row],[Fecha]])</f>
        <v>2020</v>
      </c>
      <c r="D1538" s="18">
        <f>+MONTH(datos_arg[[#This Row],[Fecha]])</f>
        <v>3</v>
      </c>
      <c r="E1538" s="14" t="s">
        <v>617</v>
      </c>
      <c r="F1538" s="14" t="s">
        <v>6652</v>
      </c>
      <c r="G1538" s="14" t="s">
        <v>6672</v>
      </c>
      <c r="H1538" s="14" t="s">
        <v>1024</v>
      </c>
      <c r="I1538" s="14" t="s">
        <v>7132</v>
      </c>
      <c r="J1538" s="14" t="s">
        <v>425</v>
      </c>
      <c r="K1538" s="14" t="s">
        <v>422</v>
      </c>
      <c r="L1538" s="14" t="s">
        <v>422</v>
      </c>
      <c r="M1538" s="14" t="s">
        <v>1244</v>
      </c>
      <c r="N1538" s="14" t="s">
        <v>190</v>
      </c>
      <c r="O1538" s="14" t="s">
        <v>1823</v>
      </c>
      <c r="P1538" s="14" t="s">
        <v>5530</v>
      </c>
      <c r="Q1538" s="14">
        <v>50</v>
      </c>
      <c r="R1538" s="14" t="s">
        <v>6672</v>
      </c>
      <c r="S1538" s="15" t="s">
        <v>422</v>
      </c>
      <c r="T1538" s="35">
        <v>120.59476822815708</v>
      </c>
      <c r="U1538" s="14" t="s">
        <v>4</v>
      </c>
      <c r="V1538" s="14">
        <v>77</v>
      </c>
      <c r="W1538" s="16">
        <f>+IF(datos_arg[[#This Row],[Moneda]]="ARS",datos_arg[[#This Row],[Monto]],datos_arg[[#This Row],[Monto]]*datos_arg[[#This Row],[TC]])</f>
        <v>120.59476822815708</v>
      </c>
      <c r="X1538" s="16">
        <f>IFERROR(IF(datos_arg[[#This Row],[Moneda]]="USD",datos_arg[[#This Row],[Monto]],datos_arg[[#This Row],[Monto]]/datos_arg[[#This Row],[TC]]),0)</f>
        <v>1.5661658211448972</v>
      </c>
      <c r="Y1538" s="14"/>
    </row>
    <row r="1539" spans="1:25" ht="15" customHeight="1" x14ac:dyDescent="0.25">
      <c r="A1539" s="14">
        <f t="shared" si="23"/>
        <v>1536</v>
      </c>
      <c r="B1539" s="1">
        <v>43894</v>
      </c>
      <c r="C1539" s="18">
        <f>+YEAR(datos_arg[[#This Row],[Fecha]])</f>
        <v>2020</v>
      </c>
      <c r="D1539" s="18">
        <f>+MONTH(datos_arg[[#This Row],[Fecha]])</f>
        <v>3</v>
      </c>
      <c r="E1539" s="14" t="s">
        <v>617</v>
      </c>
      <c r="F1539" s="14" t="s">
        <v>6652</v>
      </c>
      <c r="G1539" s="14" t="s">
        <v>6672</v>
      </c>
      <c r="H1539" s="14" t="s">
        <v>1024</v>
      </c>
      <c r="I1539" s="14" t="s">
        <v>7132</v>
      </c>
      <c r="J1539" s="14" t="s">
        <v>425</v>
      </c>
      <c r="K1539" s="14" t="s">
        <v>422</v>
      </c>
      <c r="L1539" s="14" t="s">
        <v>422</v>
      </c>
      <c r="M1539" s="14" t="s">
        <v>1244</v>
      </c>
      <c r="N1539" s="14" t="s">
        <v>190</v>
      </c>
      <c r="O1539" s="14" t="s">
        <v>1824</v>
      </c>
      <c r="P1539" s="14" t="s">
        <v>5530</v>
      </c>
      <c r="Q1539" s="14">
        <v>50</v>
      </c>
      <c r="R1539" s="14" t="s">
        <v>6672</v>
      </c>
      <c r="S1539" s="15" t="s">
        <v>422</v>
      </c>
      <c r="T1539" s="35">
        <v>120.59476822815708</v>
      </c>
      <c r="U1539" s="14" t="s">
        <v>4</v>
      </c>
      <c r="V1539" s="14">
        <v>77</v>
      </c>
      <c r="W1539" s="16">
        <f>+IF(datos_arg[[#This Row],[Moneda]]="ARS",datos_arg[[#This Row],[Monto]],datos_arg[[#This Row],[Monto]]*datos_arg[[#This Row],[TC]])</f>
        <v>120.59476822815708</v>
      </c>
      <c r="X1539" s="16">
        <f>IFERROR(IF(datos_arg[[#This Row],[Moneda]]="USD",datos_arg[[#This Row],[Monto]],datos_arg[[#This Row],[Monto]]/datos_arg[[#This Row],[TC]]),0)</f>
        <v>1.5661658211448972</v>
      </c>
      <c r="Y1539" s="14"/>
    </row>
    <row r="1540" spans="1:25" ht="15" customHeight="1" x14ac:dyDescent="0.25">
      <c r="A1540" s="14">
        <f t="shared" si="23"/>
        <v>1537</v>
      </c>
      <c r="B1540" s="1">
        <v>43894</v>
      </c>
      <c r="C1540" s="18">
        <f>+YEAR(datos_arg[[#This Row],[Fecha]])</f>
        <v>2020</v>
      </c>
      <c r="D1540" s="18">
        <f>+MONTH(datos_arg[[#This Row],[Fecha]])</f>
        <v>3</v>
      </c>
      <c r="E1540" s="14" t="s">
        <v>617</v>
      </c>
      <c r="F1540" s="14" t="s">
        <v>6652</v>
      </c>
      <c r="G1540" s="14" t="s">
        <v>6672</v>
      </c>
      <c r="H1540" s="14" t="s">
        <v>1024</v>
      </c>
      <c r="I1540" s="14" t="s">
        <v>7132</v>
      </c>
      <c r="J1540" s="14" t="s">
        <v>425</v>
      </c>
      <c r="K1540" s="14" t="s">
        <v>422</v>
      </c>
      <c r="L1540" s="14" t="s">
        <v>422</v>
      </c>
      <c r="M1540" s="14" t="s">
        <v>1244</v>
      </c>
      <c r="N1540" s="14" t="s">
        <v>190</v>
      </c>
      <c r="O1540" s="14" t="s">
        <v>1825</v>
      </c>
      <c r="P1540" s="14" t="s">
        <v>5530</v>
      </c>
      <c r="Q1540" s="14">
        <v>50</v>
      </c>
      <c r="R1540" s="14" t="s">
        <v>6672</v>
      </c>
      <c r="S1540" s="15" t="s">
        <v>422</v>
      </c>
      <c r="T1540" s="35">
        <v>120.59476822815708</v>
      </c>
      <c r="U1540" s="14" t="s">
        <v>4</v>
      </c>
      <c r="V1540" s="14">
        <v>77</v>
      </c>
      <c r="W1540" s="16">
        <f>+IF(datos_arg[[#This Row],[Moneda]]="ARS",datos_arg[[#This Row],[Monto]],datos_arg[[#This Row],[Monto]]*datos_arg[[#This Row],[TC]])</f>
        <v>120.59476822815708</v>
      </c>
      <c r="X1540" s="16">
        <f>IFERROR(IF(datos_arg[[#This Row],[Moneda]]="USD",datos_arg[[#This Row],[Monto]],datos_arg[[#This Row],[Monto]]/datos_arg[[#This Row],[TC]]),0)</f>
        <v>1.5661658211448972</v>
      </c>
      <c r="Y1540" s="14"/>
    </row>
    <row r="1541" spans="1:25" ht="15" customHeight="1" x14ac:dyDescent="0.25">
      <c r="A1541" s="14">
        <f t="shared" si="23"/>
        <v>1538</v>
      </c>
      <c r="B1541" s="1">
        <v>43894</v>
      </c>
      <c r="C1541" s="18">
        <f>+YEAR(datos_arg[[#This Row],[Fecha]])</f>
        <v>2020</v>
      </c>
      <c r="D1541" s="18">
        <f>+MONTH(datos_arg[[#This Row],[Fecha]])</f>
        <v>3</v>
      </c>
      <c r="E1541" s="14" t="s">
        <v>617</v>
      </c>
      <c r="F1541" s="14" t="s">
        <v>6652</v>
      </c>
      <c r="G1541" s="14" t="s">
        <v>6672</v>
      </c>
      <c r="H1541" s="14" t="s">
        <v>1024</v>
      </c>
      <c r="I1541" s="14" t="s">
        <v>7132</v>
      </c>
      <c r="J1541" s="14" t="s">
        <v>425</v>
      </c>
      <c r="K1541" s="14" t="s">
        <v>422</v>
      </c>
      <c r="L1541" s="14" t="s">
        <v>422</v>
      </c>
      <c r="M1541" s="14" t="s">
        <v>1244</v>
      </c>
      <c r="N1541" s="14" t="s">
        <v>190</v>
      </c>
      <c r="O1541" s="14" t="s">
        <v>1826</v>
      </c>
      <c r="P1541" s="14" t="s">
        <v>5530</v>
      </c>
      <c r="Q1541" s="14">
        <v>50</v>
      </c>
      <c r="R1541" s="14" t="s">
        <v>6672</v>
      </c>
      <c r="S1541" s="15" t="s">
        <v>422</v>
      </c>
      <c r="T1541" s="35">
        <v>120.59476822815708</v>
      </c>
      <c r="U1541" s="14" t="s">
        <v>4</v>
      </c>
      <c r="V1541" s="14">
        <v>77</v>
      </c>
      <c r="W1541" s="16">
        <f>+IF(datos_arg[[#This Row],[Moneda]]="ARS",datos_arg[[#This Row],[Monto]],datos_arg[[#This Row],[Monto]]*datos_arg[[#This Row],[TC]])</f>
        <v>120.59476822815708</v>
      </c>
      <c r="X1541" s="16">
        <f>IFERROR(IF(datos_arg[[#This Row],[Moneda]]="USD",datos_arg[[#This Row],[Monto]],datos_arg[[#This Row],[Monto]]/datos_arg[[#This Row],[TC]]),0)</f>
        <v>1.5661658211448972</v>
      </c>
      <c r="Y1541" s="14"/>
    </row>
    <row r="1542" spans="1:25" ht="15" customHeight="1" x14ac:dyDescent="0.25">
      <c r="A1542" s="14">
        <f t="shared" ref="A1542:A1605" si="24">+A1541+1</f>
        <v>1539</v>
      </c>
      <c r="B1542" s="1">
        <v>43894</v>
      </c>
      <c r="C1542" s="18">
        <f>+YEAR(datos_arg[[#This Row],[Fecha]])</f>
        <v>2020</v>
      </c>
      <c r="D1542" s="18">
        <f>+MONTH(datos_arg[[#This Row],[Fecha]])</f>
        <v>3</v>
      </c>
      <c r="E1542" s="14" t="s">
        <v>617</v>
      </c>
      <c r="F1542" s="14" t="s">
        <v>6652</v>
      </c>
      <c r="G1542" s="14" t="s">
        <v>6672</v>
      </c>
      <c r="H1542" s="14" t="s">
        <v>1024</v>
      </c>
      <c r="I1542" s="14" t="s">
        <v>7132</v>
      </c>
      <c r="J1542" s="14" t="s">
        <v>425</v>
      </c>
      <c r="K1542" s="14" t="s">
        <v>422</v>
      </c>
      <c r="L1542" s="14" t="s">
        <v>422</v>
      </c>
      <c r="M1542" s="14" t="s">
        <v>1244</v>
      </c>
      <c r="N1542" s="14" t="s">
        <v>190</v>
      </c>
      <c r="O1542" s="14" t="s">
        <v>1827</v>
      </c>
      <c r="P1542" s="14" t="s">
        <v>5530</v>
      </c>
      <c r="Q1542" s="14">
        <v>50</v>
      </c>
      <c r="R1542" s="14" t="s">
        <v>6672</v>
      </c>
      <c r="S1542" s="15" t="s">
        <v>422</v>
      </c>
      <c r="T1542" s="35">
        <v>120.59476822815708</v>
      </c>
      <c r="U1542" s="14" t="s">
        <v>4</v>
      </c>
      <c r="V1542" s="14">
        <v>77</v>
      </c>
      <c r="W1542" s="16">
        <f>+IF(datos_arg[[#This Row],[Moneda]]="ARS",datos_arg[[#This Row],[Monto]],datos_arg[[#This Row],[Monto]]*datos_arg[[#This Row],[TC]])</f>
        <v>120.59476822815708</v>
      </c>
      <c r="X1542" s="16">
        <f>IFERROR(IF(datos_arg[[#This Row],[Moneda]]="USD",datos_arg[[#This Row],[Monto]],datos_arg[[#This Row],[Monto]]/datos_arg[[#This Row],[TC]]),0)</f>
        <v>1.5661658211448972</v>
      </c>
      <c r="Y1542" s="14"/>
    </row>
    <row r="1543" spans="1:25" ht="15" customHeight="1" x14ac:dyDescent="0.25">
      <c r="A1543" s="14">
        <f t="shared" si="24"/>
        <v>1540</v>
      </c>
      <c r="B1543" s="1">
        <v>43894</v>
      </c>
      <c r="C1543" s="18">
        <f>+YEAR(datos_arg[[#This Row],[Fecha]])</f>
        <v>2020</v>
      </c>
      <c r="D1543" s="18">
        <f>+MONTH(datos_arg[[#This Row],[Fecha]])</f>
        <v>3</v>
      </c>
      <c r="E1543" s="14" t="s">
        <v>617</v>
      </c>
      <c r="F1543" s="14" t="s">
        <v>6652</v>
      </c>
      <c r="G1543" s="14" t="s">
        <v>6672</v>
      </c>
      <c r="H1543" s="14" t="s">
        <v>1024</v>
      </c>
      <c r="I1543" s="14" t="s">
        <v>7132</v>
      </c>
      <c r="J1543" s="14" t="s">
        <v>425</v>
      </c>
      <c r="K1543" s="14" t="s">
        <v>422</v>
      </c>
      <c r="L1543" s="14" t="s">
        <v>422</v>
      </c>
      <c r="M1543" s="14" t="s">
        <v>1244</v>
      </c>
      <c r="N1543" s="14" t="s">
        <v>190</v>
      </c>
      <c r="O1543" s="14" t="s">
        <v>1828</v>
      </c>
      <c r="P1543" s="14" t="s">
        <v>5530</v>
      </c>
      <c r="Q1543" s="14">
        <v>50</v>
      </c>
      <c r="R1543" s="14" t="s">
        <v>6672</v>
      </c>
      <c r="S1543" s="15" t="s">
        <v>422</v>
      </c>
      <c r="T1543" s="35">
        <v>120.59476822815708</v>
      </c>
      <c r="U1543" s="14" t="s">
        <v>4</v>
      </c>
      <c r="V1543" s="14">
        <v>77</v>
      </c>
      <c r="W1543" s="16">
        <f>+IF(datos_arg[[#This Row],[Moneda]]="ARS",datos_arg[[#This Row],[Monto]],datos_arg[[#This Row],[Monto]]*datos_arg[[#This Row],[TC]])</f>
        <v>120.59476822815708</v>
      </c>
      <c r="X1543" s="16">
        <f>IFERROR(IF(datos_arg[[#This Row],[Moneda]]="USD",datos_arg[[#This Row],[Monto]],datos_arg[[#This Row],[Monto]]/datos_arg[[#This Row],[TC]]),0)</f>
        <v>1.5661658211448972</v>
      </c>
      <c r="Y1543" s="14"/>
    </row>
    <row r="1544" spans="1:25" ht="15" customHeight="1" x14ac:dyDescent="0.25">
      <c r="A1544" s="14">
        <f t="shared" si="24"/>
        <v>1541</v>
      </c>
      <c r="B1544" s="1">
        <v>43894</v>
      </c>
      <c r="C1544" s="18">
        <f>+YEAR(datos_arg[[#This Row],[Fecha]])</f>
        <v>2020</v>
      </c>
      <c r="D1544" s="18">
        <f>+MONTH(datos_arg[[#This Row],[Fecha]])</f>
        <v>3</v>
      </c>
      <c r="E1544" s="14" t="s">
        <v>617</v>
      </c>
      <c r="F1544" s="14" t="s">
        <v>6652</v>
      </c>
      <c r="G1544" s="14" t="s">
        <v>6672</v>
      </c>
      <c r="H1544" s="14" t="s">
        <v>1024</v>
      </c>
      <c r="I1544" s="14" t="s">
        <v>7132</v>
      </c>
      <c r="J1544" s="14" t="s">
        <v>425</v>
      </c>
      <c r="K1544" s="14" t="s">
        <v>422</v>
      </c>
      <c r="L1544" s="14" t="s">
        <v>422</v>
      </c>
      <c r="M1544" s="14" t="s">
        <v>1244</v>
      </c>
      <c r="N1544" s="14" t="s">
        <v>190</v>
      </c>
      <c r="O1544" s="14" t="s">
        <v>1829</v>
      </c>
      <c r="P1544" s="14" t="s">
        <v>5530</v>
      </c>
      <c r="Q1544" s="14">
        <v>50</v>
      </c>
      <c r="R1544" s="14" t="s">
        <v>6672</v>
      </c>
      <c r="S1544" s="15" t="s">
        <v>422</v>
      </c>
      <c r="T1544" s="35">
        <v>120.59476822815708</v>
      </c>
      <c r="U1544" s="14" t="s">
        <v>4</v>
      </c>
      <c r="V1544" s="14">
        <v>77</v>
      </c>
      <c r="W1544" s="16">
        <f>+IF(datos_arg[[#This Row],[Moneda]]="ARS",datos_arg[[#This Row],[Monto]],datos_arg[[#This Row],[Monto]]*datos_arg[[#This Row],[TC]])</f>
        <v>120.59476822815708</v>
      </c>
      <c r="X1544" s="16">
        <f>IFERROR(IF(datos_arg[[#This Row],[Moneda]]="USD",datos_arg[[#This Row],[Monto]],datos_arg[[#This Row],[Monto]]/datos_arg[[#This Row],[TC]]),0)</f>
        <v>1.5661658211448972</v>
      </c>
      <c r="Y1544" s="14"/>
    </row>
    <row r="1545" spans="1:25" ht="15" customHeight="1" x14ac:dyDescent="0.25">
      <c r="A1545" s="14">
        <f t="shared" si="24"/>
        <v>1542</v>
      </c>
      <c r="B1545" s="1">
        <v>43894</v>
      </c>
      <c r="C1545" s="18">
        <f>+YEAR(datos_arg[[#This Row],[Fecha]])</f>
        <v>2020</v>
      </c>
      <c r="D1545" s="18">
        <f>+MONTH(datos_arg[[#This Row],[Fecha]])</f>
        <v>3</v>
      </c>
      <c r="E1545" s="14" t="s">
        <v>617</v>
      </c>
      <c r="F1545" s="14" t="s">
        <v>6652</v>
      </c>
      <c r="G1545" s="14" t="s">
        <v>6672</v>
      </c>
      <c r="H1545" s="14" t="s">
        <v>1024</v>
      </c>
      <c r="I1545" s="14" t="s">
        <v>7132</v>
      </c>
      <c r="J1545" s="14" t="s">
        <v>425</v>
      </c>
      <c r="K1545" s="14" t="s">
        <v>422</v>
      </c>
      <c r="L1545" s="14" t="s">
        <v>422</v>
      </c>
      <c r="M1545" s="14" t="s">
        <v>1244</v>
      </c>
      <c r="N1545" s="14" t="s">
        <v>190</v>
      </c>
      <c r="O1545" s="14" t="s">
        <v>1830</v>
      </c>
      <c r="P1545" s="14" t="s">
        <v>5530</v>
      </c>
      <c r="Q1545" s="14">
        <v>50</v>
      </c>
      <c r="R1545" s="14" t="s">
        <v>6672</v>
      </c>
      <c r="S1545" s="15" t="s">
        <v>422</v>
      </c>
      <c r="T1545" s="35">
        <v>120.59476822815708</v>
      </c>
      <c r="U1545" s="14" t="s">
        <v>4</v>
      </c>
      <c r="V1545" s="14">
        <v>77</v>
      </c>
      <c r="W1545" s="16">
        <f>+IF(datos_arg[[#This Row],[Moneda]]="ARS",datos_arg[[#This Row],[Monto]],datos_arg[[#This Row],[Monto]]*datos_arg[[#This Row],[TC]])</f>
        <v>120.59476822815708</v>
      </c>
      <c r="X1545" s="16">
        <f>IFERROR(IF(datos_arg[[#This Row],[Moneda]]="USD",datos_arg[[#This Row],[Monto]],datos_arg[[#This Row],[Monto]]/datos_arg[[#This Row],[TC]]),0)</f>
        <v>1.5661658211448972</v>
      </c>
      <c r="Y1545" s="14"/>
    </row>
    <row r="1546" spans="1:25" ht="15" customHeight="1" x14ac:dyDescent="0.25">
      <c r="A1546" s="14">
        <f t="shared" si="24"/>
        <v>1543</v>
      </c>
      <c r="B1546" s="1">
        <v>43894</v>
      </c>
      <c r="C1546" s="18">
        <f>+YEAR(datos_arg[[#This Row],[Fecha]])</f>
        <v>2020</v>
      </c>
      <c r="D1546" s="18">
        <f>+MONTH(datos_arg[[#This Row],[Fecha]])</f>
        <v>3</v>
      </c>
      <c r="E1546" s="14" t="s">
        <v>617</v>
      </c>
      <c r="F1546" s="14" t="s">
        <v>6652</v>
      </c>
      <c r="G1546" s="14" t="s">
        <v>6672</v>
      </c>
      <c r="H1546" s="14" t="s">
        <v>1024</v>
      </c>
      <c r="I1546" s="14" t="s">
        <v>7132</v>
      </c>
      <c r="J1546" s="14" t="s">
        <v>425</v>
      </c>
      <c r="K1546" s="14" t="s">
        <v>422</v>
      </c>
      <c r="L1546" s="14" t="s">
        <v>422</v>
      </c>
      <c r="M1546" s="14" t="s">
        <v>1244</v>
      </c>
      <c r="N1546" s="14" t="s">
        <v>190</v>
      </c>
      <c r="O1546" s="14" t="s">
        <v>1831</v>
      </c>
      <c r="P1546" s="14" t="s">
        <v>5530</v>
      </c>
      <c r="Q1546" s="14">
        <v>50</v>
      </c>
      <c r="R1546" s="14" t="s">
        <v>6672</v>
      </c>
      <c r="S1546" s="15" t="s">
        <v>422</v>
      </c>
      <c r="T1546" s="35">
        <v>120.59476822815708</v>
      </c>
      <c r="U1546" s="14" t="s">
        <v>4</v>
      </c>
      <c r="V1546" s="14">
        <v>77</v>
      </c>
      <c r="W1546" s="16">
        <f>+IF(datos_arg[[#This Row],[Moneda]]="ARS",datos_arg[[#This Row],[Monto]],datos_arg[[#This Row],[Monto]]*datos_arg[[#This Row],[TC]])</f>
        <v>120.59476822815708</v>
      </c>
      <c r="X1546" s="16">
        <f>IFERROR(IF(datos_arg[[#This Row],[Moneda]]="USD",datos_arg[[#This Row],[Monto]],datos_arg[[#This Row],[Monto]]/datos_arg[[#This Row],[TC]]),0)</f>
        <v>1.5661658211448972</v>
      </c>
      <c r="Y1546" s="14"/>
    </row>
    <row r="1547" spans="1:25" ht="15" customHeight="1" x14ac:dyDescent="0.25">
      <c r="A1547" s="14">
        <f t="shared" si="24"/>
        <v>1544</v>
      </c>
      <c r="B1547" s="1">
        <v>43894</v>
      </c>
      <c r="C1547" s="18">
        <f>+YEAR(datos_arg[[#This Row],[Fecha]])</f>
        <v>2020</v>
      </c>
      <c r="D1547" s="18">
        <f>+MONTH(datos_arg[[#This Row],[Fecha]])</f>
        <v>3</v>
      </c>
      <c r="E1547" s="14" t="s">
        <v>617</v>
      </c>
      <c r="F1547" s="14" t="s">
        <v>6652</v>
      </c>
      <c r="G1547" s="14" t="s">
        <v>6672</v>
      </c>
      <c r="H1547" s="14" t="s">
        <v>1024</v>
      </c>
      <c r="I1547" s="14" t="s">
        <v>7132</v>
      </c>
      <c r="J1547" s="14" t="s">
        <v>425</v>
      </c>
      <c r="K1547" s="14" t="s">
        <v>422</v>
      </c>
      <c r="L1547" s="14" t="s">
        <v>422</v>
      </c>
      <c r="M1547" s="14" t="s">
        <v>1244</v>
      </c>
      <c r="N1547" s="14" t="s">
        <v>190</v>
      </c>
      <c r="O1547" s="14" t="s">
        <v>1832</v>
      </c>
      <c r="P1547" s="14" t="s">
        <v>5530</v>
      </c>
      <c r="Q1547" s="14">
        <v>50</v>
      </c>
      <c r="R1547" s="14" t="s">
        <v>6672</v>
      </c>
      <c r="S1547" s="15" t="s">
        <v>422</v>
      </c>
      <c r="T1547" s="35">
        <v>120.59476822815708</v>
      </c>
      <c r="U1547" s="14" t="s">
        <v>4</v>
      </c>
      <c r="V1547" s="14">
        <v>77</v>
      </c>
      <c r="W1547" s="16">
        <f>+IF(datos_arg[[#This Row],[Moneda]]="ARS",datos_arg[[#This Row],[Monto]],datos_arg[[#This Row],[Monto]]*datos_arg[[#This Row],[TC]])</f>
        <v>120.59476822815708</v>
      </c>
      <c r="X1547" s="16">
        <f>IFERROR(IF(datos_arg[[#This Row],[Moneda]]="USD",datos_arg[[#This Row],[Monto]],datos_arg[[#This Row],[Monto]]/datos_arg[[#This Row],[TC]]),0)</f>
        <v>1.5661658211448972</v>
      </c>
      <c r="Y1547" s="14"/>
    </row>
    <row r="1548" spans="1:25" ht="15" customHeight="1" x14ac:dyDescent="0.25">
      <c r="A1548" s="14">
        <f t="shared" si="24"/>
        <v>1545</v>
      </c>
      <c r="B1548" s="1">
        <v>43894</v>
      </c>
      <c r="C1548" s="18">
        <f>+YEAR(datos_arg[[#This Row],[Fecha]])</f>
        <v>2020</v>
      </c>
      <c r="D1548" s="18">
        <f>+MONTH(datos_arg[[#This Row],[Fecha]])</f>
        <v>3</v>
      </c>
      <c r="E1548" s="14" t="s">
        <v>617</v>
      </c>
      <c r="F1548" s="14" t="s">
        <v>6652</v>
      </c>
      <c r="G1548" s="14" t="s">
        <v>6672</v>
      </c>
      <c r="H1548" s="14" t="s">
        <v>1024</v>
      </c>
      <c r="I1548" s="14" t="s">
        <v>7132</v>
      </c>
      <c r="J1548" s="14" t="s">
        <v>425</v>
      </c>
      <c r="K1548" s="14" t="s">
        <v>422</v>
      </c>
      <c r="L1548" s="14" t="s">
        <v>422</v>
      </c>
      <c r="M1548" s="14" t="s">
        <v>1244</v>
      </c>
      <c r="N1548" s="14" t="s">
        <v>190</v>
      </c>
      <c r="O1548" s="14" t="s">
        <v>1833</v>
      </c>
      <c r="P1548" s="14" t="s">
        <v>5530</v>
      </c>
      <c r="Q1548" s="14">
        <v>50</v>
      </c>
      <c r="R1548" s="14" t="s">
        <v>6672</v>
      </c>
      <c r="S1548" s="15" t="s">
        <v>422</v>
      </c>
      <c r="T1548" s="35">
        <v>120.59476822815708</v>
      </c>
      <c r="U1548" s="14" t="s">
        <v>4</v>
      </c>
      <c r="V1548" s="14">
        <v>77</v>
      </c>
      <c r="W1548" s="16">
        <f>+IF(datos_arg[[#This Row],[Moneda]]="ARS",datos_arg[[#This Row],[Monto]],datos_arg[[#This Row],[Monto]]*datos_arg[[#This Row],[TC]])</f>
        <v>120.59476822815708</v>
      </c>
      <c r="X1548" s="16">
        <f>IFERROR(IF(datos_arg[[#This Row],[Moneda]]="USD",datos_arg[[#This Row],[Monto]],datos_arg[[#This Row],[Monto]]/datos_arg[[#This Row],[TC]]),0)</f>
        <v>1.5661658211448972</v>
      </c>
      <c r="Y1548" s="14"/>
    </row>
    <row r="1549" spans="1:25" ht="15" customHeight="1" x14ac:dyDescent="0.25">
      <c r="A1549" s="14">
        <f t="shared" si="24"/>
        <v>1546</v>
      </c>
      <c r="B1549" s="1">
        <v>43894</v>
      </c>
      <c r="C1549" s="18">
        <f>+YEAR(datos_arg[[#This Row],[Fecha]])</f>
        <v>2020</v>
      </c>
      <c r="D1549" s="18">
        <f>+MONTH(datos_arg[[#This Row],[Fecha]])</f>
        <v>3</v>
      </c>
      <c r="E1549" s="14" t="s">
        <v>617</v>
      </c>
      <c r="F1549" s="14" t="s">
        <v>6652</v>
      </c>
      <c r="G1549" s="14" t="s">
        <v>6672</v>
      </c>
      <c r="H1549" s="14" t="s">
        <v>1024</v>
      </c>
      <c r="I1549" s="14" t="s">
        <v>7132</v>
      </c>
      <c r="J1549" s="14" t="s">
        <v>425</v>
      </c>
      <c r="K1549" s="14" t="s">
        <v>422</v>
      </c>
      <c r="L1549" s="14" t="s">
        <v>422</v>
      </c>
      <c r="M1549" s="14" t="s">
        <v>1244</v>
      </c>
      <c r="N1549" s="14" t="s">
        <v>190</v>
      </c>
      <c r="O1549" s="14" t="s">
        <v>1834</v>
      </c>
      <c r="P1549" s="14" t="s">
        <v>5530</v>
      </c>
      <c r="Q1549" s="14">
        <v>50</v>
      </c>
      <c r="R1549" s="14" t="s">
        <v>6672</v>
      </c>
      <c r="S1549" s="15" t="s">
        <v>422</v>
      </c>
      <c r="T1549" s="35">
        <v>120.59476822815708</v>
      </c>
      <c r="U1549" s="14" t="s">
        <v>4</v>
      </c>
      <c r="V1549" s="14">
        <v>77</v>
      </c>
      <c r="W1549" s="16">
        <f>+IF(datos_arg[[#This Row],[Moneda]]="ARS",datos_arg[[#This Row],[Monto]],datos_arg[[#This Row],[Monto]]*datos_arg[[#This Row],[TC]])</f>
        <v>120.59476822815708</v>
      </c>
      <c r="X1549" s="16">
        <f>IFERROR(IF(datos_arg[[#This Row],[Moneda]]="USD",datos_arg[[#This Row],[Monto]],datos_arg[[#This Row],[Monto]]/datos_arg[[#This Row],[TC]]),0)</f>
        <v>1.5661658211448972</v>
      </c>
      <c r="Y1549" s="14"/>
    </row>
    <row r="1550" spans="1:25" ht="15" customHeight="1" x14ac:dyDescent="0.25">
      <c r="A1550" s="14">
        <f t="shared" si="24"/>
        <v>1547</v>
      </c>
      <c r="B1550" s="1">
        <v>43894</v>
      </c>
      <c r="C1550" s="18">
        <f>+YEAR(datos_arg[[#This Row],[Fecha]])</f>
        <v>2020</v>
      </c>
      <c r="D1550" s="18">
        <f>+MONTH(datos_arg[[#This Row],[Fecha]])</f>
        <v>3</v>
      </c>
      <c r="E1550" s="14" t="s">
        <v>617</v>
      </c>
      <c r="F1550" s="14" t="s">
        <v>6652</v>
      </c>
      <c r="G1550" s="14" t="s">
        <v>6672</v>
      </c>
      <c r="H1550" s="14" t="s">
        <v>1024</v>
      </c>
      <c r="I1550" s="14" t="s">
        <v>7132</v>
      </c>
      <c r="J1550" s="14" t="s">
        <v>425</v>
      </c>
      <c r="K1550" s="14" t="s">
        <v>422</v>
      </c>
      <c r="L1550" s="14" t="s">
        <v>422</v>
      </c>
      <c r="M1550" s="14" t="s">
        <v>1244</v>
      </c>
      <c r="N1550" s="14" t="s">
        <v>190</v>
      </c>
      <c r="O1550" s="14" t="s">
        <v>1835</v>
      </c>
      <c r="P1550" s="14" t="s">
        <v>5530</v>
      </c>
      <c r="Q1550" s="14">
        <v>50</v>
      </c>
      <c r="R1550" s="14" t="s">
        <v>6672</v>
      </c>
      <c r="S1550" s="15" t="s">
        <v>422</v>
      </c>
      <c r="T1550" s="35">
        <v>120.59476822815708</v>
      </c>
      <c r="U1550" s="14" t="s">
        <v>4</v>
      </c>
      <c r="V1550" s="14">
        <v>77</v>
      </c>
      <c r="W1550" s="16">
        <f>+IF(datos_arg[[#This Row],[Moneda]]="ARS",datos_arg[[#This Row],[Monto]],datos_arg[[#This Row],[Monto]]*datos_arg[[#This Row],[TC]])</f>
        <v>120.59476822815708</v>
      </c>
      <c r="X1550" s="16">
        <f>IFERROR(IF(datos_arg[[#This Row],[Moneda]]="USD",datos_arg[[#This Row],[Monto]],datos_arg[[#This Row],[Monto]]/datos_arg[[#This Row],[TC]]),0)</f>
        <v>1.5661658211448972</v>
      </c>
      <c r="Y1550" s="14"/>
    </row>
    <row r="1551" spans="1:25" ht="15" customHeight="1" x14ac:dyDescent="0.25">
      <c r="A1551" s="14">
        <f t="shared" si="24"/>
        <v>1548</v>
      </c>
      <c r="B1551" s="1">
        <v>43894</v>
      </c>
      <c r="C1551" s="18">
        <f>+YEAR(datos_arg[[#This Row],[Fecha]])</f>
        <v>2020</v>
      </c>
      <c r="D1551" s="18">
        <f>+MONTH(datos_arg[[#This Row],[Fecha]])</f>
        <v>3</v>
      </c>
      <c r="E1551" s="14" t="s">
        <v>617</v>
      </c>
      <c r="F1551" s="14" t="s">
        <v>6652</v>
      </c>
      <c r="G1551" s="14" t="s">
        <v>6672</v>
      </c>
      <c r="H1551" s="14" t="s">
        <v>1024</v>
      </c>
      <c r="I1551" s="14" t="s">
        <v>7132</v>
      </c>
      <c r="J1551" s="14" t="s">
        <v>425</v>
      </c>
      <c r="K1551" s="14" t="s">
        <v>422</v>
      </c>
      <c r="L1551" s="14" t="s">
        <v>422</v>
      </c>
      <c r="M1551" s="14" t="s">
        <v>1244</v>
      </c>
      <c r="N1551" s="14" t="s">
        <v>190</v>
      </c>
      <c r="O1551" s="14" t="s">
        <v>1836</v>
      </c>
      <c r="P1551" s="14" t="s">
        <v>5530</v>
      </c>
      <c r="Q1551" s="14">
        <v>50</v>
      </c>
      <c r="R1551" s="14" t="s">
        <v>6672</v>
      </c>
      <c r="S1551" s="15" t="s">
        <v>422</v>
      </c>
      <c r="T1551" s="35">
        <v>120.59476822815708</v>
      </c>
      <c r="U1551" s="14" t="s">
        <v>4</v>
      </c>
      <c r="V1551" s="14">
        <v>77</v>
      </c>
      <c r="W1551" s="16">
        <f>+IF(datos_arg[[#This Row],[Moneda]]="ARS",datos_arg[[#This Row],[Monto]],datos_arg[[#This Row],[Monto]]*datos_arg[[#This Row],[TC]])</f>
        <v>120.59476822815708</v>
      </c>
      <c r="X1551" s="16">
        <f>IFERROR(IF(datos_arg[[#This Row],[Moneda]]="USD",datos_arg[[#This Row],[Monto]],datos_arg[[#This Row],[Monto]]/datos_arg[[#This Row],[TC]]),0)</f>
        <v>1.5661658211448972</v>
      </c>
      <c r="Y1551" s="14"/>
    </row>
    <row r="1552" spans="1:25" ht="15" customHeight="1" x14ac:dyDescent="0.25">
      <c r="A1552" s="14">
        <f t="shared" si="24"/>
        <v>1549</v>
      </c>
      <c r="B1552" s="1">
        <v>43894</v>
      </c>
      <c r="C1552" s="18">
        <f>+YEAR(datos_arg[[#This Row],[Fecha]])</f>
        <v>2020</v>
      </c>
      <c r="D1552" s="18">
        <f>+MONTH(datos_arg[[#This Row],[Fecha]])</f>
        <v>3</v>
      </c>
      <c r="E1552" s="14" t="s">
        <v>617</v>
      </c>
      <c r="F1552" s="14" t="s">
        <v>6652</v>
      </c>
      <c r="G1552" s="14" t="s">
        <v>6672</v>
      </c>
      <c r="H1552" s="14" t="s">
        <v>1024</v>
      </c>
      <c r="I1552" s="14" t="s">
        <v>7132</v>
      </c>
      <c r="J1552" s="14" t="s">
        <v>425</v>
      </c>
      <c r="K1552" s="14" t="s">
        <v>422</v>
      </c>
      <c r="L1552" s="14" t="s">
        <v>422</v>
      </c>
      <c r="M1552" s="14" t="s">
        <v>1244</v>
      </c>
      <c r="N1552" s="14" t="s">
        <v>190</v>
      </c>
      <c r="O1552" s="14" t="s">
        <v>1837</v>
      </c>
      <c r="P1552" s="14" t="s">
        <v>5530</v>
      </c>
      <c r="Q1552" s="14">
        <v>50</v>
      </c>
      <c r="R1552" s="14" t="s">
        <v>6672</v>
      </c>
      <c r="S1552" s="15" t="s">
        <v>422</v>
      </c>
      <c r="T1552" s="35">
        <v>120.59476822815708</v>
      </c>
      <c r="U1552" s="14" t="s">
        <v>4</v>
      </c>
      <c r="V1552" s="14">
        <v>77</v>
      </c>
      <c r="W1552" s="16">
        <f>+IF(datos_arg[[#This Row],[Moneda]]="ARS",datos_arg[[#This Row],[Monto]],datos_arg[[#This Row],[Monto]]*datos_arg[[#This Row],[TC]])</f>
        <v>120.59476822815708</v>
      </c>
      <c r="X1552" s="16">
        <f>IFERROR(IF(datos_arg[[#This Row],[Moneda]]="USD",datos_arg[[#This Row],[Monto]],datos_arg[[#This Row],[Monto]]/datos_arg[[#This Row],[TC]]),0)</f>
        <v>1.5661658211448972</v>
      </c>
      <c r="Y1552" s="14"/>
    </row>
    <row r="1553" spans="1:25" ht="15" customHeight="1" x14ac:dyDescent="0.25">
      <c r="A1553" s="14">
        <f t="shared" si="24"/>
        <v>1550</v>
      </c>
      <c r="B1553" s="1">
        <v>43894</v>
      </c>
      <c r="C1553" s="18">
        <f>+YEAR(datos_arg[[#This Row],[Fecha]])</f>
        <v>2020</v>
      </c>
      <c r="D1553" s="18">
        <f>+MONTH(datos_arg[[#This Row],[Fecha]])</f>
        <v>3</v>
      </c>
      <c r="E1553" s="14" t="s">
        <v>617</v>
      </c>
      <c r="F1553" s="14" t="s">
        <v>6652</v>
      </c>
      <c r="G1553" s="14" t="s">
        <v>6672</v>
      </c>
      <c r="H1553" s="14" t="s">
        <v>1024</v>
      </c>
      <c r="I1553" s="14" t="s">
        <v>7132</v>
      </c>
      <c r="J1553" s="14" t="s">
        <v>425</v>
      </c>
      <c r="K1553" s="14" t="s">
        <v>422</v>
      </c>
      <c r="L1553" s="14" t="s">
        <v>422</v>
      </c>
      <c r="M1553" s="14" t="s">
        <v>1244</v>
      </c>
      <c r="N1553" s="14" t="s">
        <v>190</v>
      </c>
      <c r="O1553" s="14" t="s">
        <v>1838</v>
      </c>
      <c r="P1553" s="14" t="s">
        <v>5530</v>
      </c>
      <c r="Q1553" s="14">
        <v>50</v>
      </c>
      <c r="R1553" s="14" t="s">
        <v>6672</v>
      </c>
      <c r="S1553" s="15" t="s">
        <v>422</v>
      </c>
      <c r="T1553" s="35">
        <v>120.59476822815708</v>
      </c>
      <c r="U1553" s="14" t="s">
        <v>4</v>
      </c>
      <c r="V1553" s="14">
        <v>77</v>
      </c>
      <c r="W1553" s="16">
        <f>+IF(datos_arg[[#This Row],[Moneda]]="ARS",datos_arg[[#This Row],[Monto]],datos_arg[[#This Row],[Monto]]*datos_arg[[#This Row],[TC]])</f>
        <v>120.59476822815708</v>
      </c>
      <c r="X1553" s="16">
        <f>IFERROR(IF(datos_arg[[#This Row],[Moneda]]="USD",datos_arg[[#This Row],[Monto]],datos_arg[[#This Row],[Monto]]/datos_arg[[#This Row],[TC]]),0)</f>
        <v>1.5661658211448972</v>
      </c>
      <c r="Y1553" s="14"/>
    </row>
    <row r="1554" spans="1:25" ht="15" customHeight="1" x14ac:dyDescent="0.25">
      <c r="A1554" s="14">
        <f t="shared" si="24"/>
        <v>1551</v>
      </c>
      <c r="B1554" s="1">
        <v>43894</v>
      </c>
      <c r="C1554" s="18">
        <f>+YEAR(datos_arg[[#This Row],[Fecha]])</f>
        <v>2020</v>
      </c>
      <c r="D1554" s="18">
        <f>+MONTH(datos_arg[[#This Row],[Fecha]])</f>
        <v>3</v>
      </c>
      <c r="E1554" s="14" t="s">
        <v>617</v>
      </c>
      <c r="F1554" s="14" t="s">
        <v>6652</v>
      </c>
      <c r="G1554" s="14" t="s">
        <v>6672</v>
      </c>
      <c r="H1554" s="14" t="s">
        <v>1024</v>
      </c>
      <c r="I1554" s="14" t="s">
        <v>7132</v>
      </c>
      <c r="J1554" s="14" t="s">
        <v>425</v>
      </c>
      <c r="K1554" s="14" t="s">
        <v>422</v>
      </c>
      <c r="L1554" s="14" t="s">
        <v>422</v>
      </c>
      <c r="M1554" s="14" t="s">
        <v>1244</v>
      </c>
      <c r="N1554" s="14" t="s">
        <v>190</v>
      </c>
      <c r="O1554" s="14" t="s">
        <v>1839</v>
      </c>
      <c r="P1554" s="14" t="s">
        <v>5530</v>
      </c>
      <c r="Q1554" s="14">
        <v>50</v>
      </c>
      <c r="R1554" s="14" t="s">
        <v>6672</v>
      </c>
      <c r="S1554" s="15" t="s">
        <v>422</v>
      </c>
      <c r="T1554" s="35">
        <v>120.59476822815708</v>
      </c>
      <c r="U1554" s="14" t="s">
        <v>4</v>
      </c>
      <c r="V1554" s="14">
        <v>77</v>
      </c>
      <c r="W1554" s="16">
        <f>+IF(datos_arg[[#This Row],[Moneda]]="ARS",datos_arg[[#This Row],[Monto]],datos_arg[[#This Row],[Monto]]*datos_arg[[#This Row],[TC]])</f>
        <v>120.59476822815708</v>
      </c>
      <c r="X1554" s="16">
        <f>IFERROR(IF(datos_arg[[#This Row],[Moneda]]="USD",datos_arg[[#This Row],[Monto]],datos_arg[[#This Row],[Monto]]/datos_arg[[#This Row],[TC]]),0)</f>
        <v>1.5661658211448972</v>
      </c>
      <c r="Y1554" s="14"/>
    </row>
    <row r="1555" spans="1:25" ht="15" customHeight="1" x14ac:dyDescent="0.25">
      <c r="A1555" s="14">
        <f t="shared" si="24"/>
        <v>1552</v>
      </c>
      <c r="B1555" s="1">
        <v>43894</v>
      </c>
      <c r="C1555" s="18">
        <f>+YEAR(datos_arg[[#This Row],[Fecha]])</f>
        <v>2020</v>
      </c>
      <c r="D1555" s="18">
        <f>+MONTH(datos_arg[[#This Row],[Fecha]])</f>
        <v>3</v>
      </c>
      <c r="E1555" s="14" t="s">
        <v>617</v>
      </c>
      <c r="F1555" s="14" t="s">
        <v>6652</v>
      </c>
      <c r="G1555" s="14" t="s">
        <v>6672</v>
      </c>
      <c r="H1555" s="14" t="s">
        <v>1024</v>
      </c>
      <c r="I1555" s="14" t="s">
        <v>7132</v>
      </c>
      <c r="J1555" s="14" t="s">
        <v>425</v>
      </c>
      <c r="K1555" s="14" t="s">
        <v>422</v>
      </c>
      <c r="L1555" s="14" t="s">
        <v>422</v>
      </c>
      <c r="M1555" s="14" t="s">
        <v>1244</v>
      </c>
      <c r="N1555" s="14" t="s">
        <v>190</v>
      </c>
      <c r="O1555" s="14" t="s">
        <v>1840</v>
      </c>
      <c r="P1555" s="14" t="s">
        <v>5530</v>
      </c>
      <c r="Q1555" s="14">
        <v>50</v>
      </c>
      <c r="R1555" s="14" t="s">
        <v>6672</v>
      </c>
      <c r="S1555" s="15" t="s">
        <v>422</v>
      </c>
      <c r="T1555" s="35">
        <v>120.59476822815708</v>
      </c>
      <c r="U1555" s="14" t="s">
        <v>4</v>
      </c>
      <c r="V1555" s="14">
        <v>77</v>
      </c>
      <c r="W1555" s="16">
        <f>+IF(datos_arg[[#This Row],[Moneda]]="ARS",datos_arg[[#This Row],[Monto]],datos_arg[[#This Row],[Monto]]*datos_arg[[#This Row],[TC]])</f>
        <v>120.59476822815708</v>
      </c>
      <c r="X1555" s="16">
        <f>IFERROR(IF(datos_arg[[#This Row],[Moneda]]="USD",datos_arg[[#This Row],[Monto]],datos_arg[[#This Row],[Monto]]/datos_arg[[#This Row],[TC]]),0)</f>
        <v>1.5661658211448972</v>
      </c>
      <c r="Y1555" s="14"/>
    </row>
    <row r="1556" spans="1:25" ht="15" customHeight="1" x14ac:dyDescent="0.25">
      <c r="A1556" s="14">
        <f t="shared" si="24"/>
        <v>1553</v>
      </c>
      <c r="B1556" s="1">
        <v>43894</v>
      </c>
      <c r="C1556" s="18">
        <f>+YEAR(datos_arg[[#This Row],[Fecha]])</f>
        <v>2020</v>
      </c>
      <c r="D1556" s="18">
        <f>+MONTH(datos_arg[[#This Row],[Fecha]])</f>
        <v>3</v>
      </c>
      <c r="E1556" s="14" t="s">
        <v>617</v>
      </c>
      <c r="F1556" s="14" t="s">
        <v>6652</v>
      </c>
      <c r="G1556" s="14" t="s">
        <v>6672</v>
      </c>
      <c r="H1556" s="14" t="s">
        <v>1024</v>
      </c>
      <c r="I1556" s="14" t="s">
        <v>7132</v>
      </c>
      <c r="J1556" s="14" t="s">
        <v>425</v>
      </c>
      <c r="K1556" s="14" t="s">
        <v>422</v>
      </c>
      <c r="L1556" s="14" t="s">
        <v>422</v>
      </c>
      <c r="M1556" s="14" t="s">
        <v>1244</v>
      </c>
      <c r="N1556" s="14" t="s">
        <v>190</v>
      </c>
      <c r="O1556" s="14" t="s">
        <v>1841</v>
      </c>
      <c r="P1556" s="14" t="s">
        <v>5530</v>
      </c>
      <c r="Q1556" s="14">
        <v>50</v>
      </c>
      <c r="R1556" s="14" t="s">
        <v>6672</v>
      </c>
      <c r="S1556" s="15" t="s">
        <v>422</v>
      </c>
      <c r="T1556" s="35">
        <v>120.59476822815708</v>
      </c>
      <c r="U1556" s="14" t="s">
        <v>4</v>
      </c>
      <c r="V1556" s="14">
        <v>77</v>
      </c>
      <c r="W1556" s="16">
        <f>+IF(datos_arg[[#This Row],[Moneda]]="ARS",datos_arg[[#This Row],[Monto]],datos_arg[[#This Row],[Monto]]*datos_arg[[#This Row],[TC]])</f>
        <v>120.59476822815708</v>
      </c>
      <c r="X1556" s="16">
        <f>IFERROR(IF(datos_arg[[#This Row],[Moneda]]="USD",datos_arg[[#This Row],[Monto]],datos_arg[[#This Row],[Monto]]/datos_arg[[#This Row],[TC]]),0)</f>
        <v>1.5661658211448972</v>
      </c>
      <c r="Y1556" s="14"/>
    </row>
    <row r="1557" spans="1:25" ht="15" customHeight="1" x14ac:dyDescent="0.25">
      <c r="A1557" s="14">
        <f t="shared" si="24"/>
        <v>1554</v>
      </c>
      <c r="B1557" s="1">
        <v>43894</v>
      </c>
      <c r="C1557" s="18">
        <f>+YEAR(datos_arg[[#This Row],[Fecha]])</f>
        <v>2020</v>
      </c>
      <c r="D1557" s="18">
        <f>+MONTH(datos_arg[[#This Row],[Fecha]])</f>
        <v>3</v>
      </c>
      <c r="E1557" s="14" t="s">
        <v>617</v>
      </c>
      <c r="F1557" s="14" t="s">
        <v>6652</v>
      </c>
      <c r="G1557" s="14" t="s">
        <v>6672</v>
      </c>
      <c r="H1557" s="14" t="s">
        <v>1024</v>
      </c>
      <c r="I1557" s="14" t="s">
        <v>7132</v>
      </c>
      <c r="J1557" s="14" t="s">
        <v>425</v>
      </c>
      <c r="K1557" s="14" t="s">
        <v>422</v>
      </c>
      <c r="L1557" s="14" t="s">
        <v>422</v>
      </c>
      <c r="M1557" s="14" t="s">
        <v>1244</v>
      </c>
      <c r="N1557" s="14" t="s">
        <v>190</v>
      </c>
      <c r="O1557" s="14" t="s">
        <v>1842</v>
      </c>
      <c r="P1557" s="14" t="s">
        <v>5530</v>
      </c>
      <c r="Q1557" s="14">
        <v>50</v>
      </c>
      <c r="R1557" s="14" t="s">
        <v>6672</v>
      </c>
      <c r="S1557" s="15" t="s">
        <v>422</v>
      </c>
      <c r="T1557" s="35">
        <v>120.59476822815708</v>
      </c>
      <c r="U1557" s="14" t="s">
        <v>4</v>
      </c>
      <c r="V1557" s="14">
        <v>77</v>
      </c>
      <c r="W1557" s="16">
        <f>+IF(datos_arg[[#This Row],[Moneda]]="ARS",datos_arg[[#This Row],[Monto]],datos_arg[[#This Row],[Monto]]*datos_arg[[#This Row],[TC]])</f>
        <v>120.59476822815708</v>
      </c>
      <c r="X1557" s="16">
        <f>IFERROR(IF(datos_arg[[#This Row],[Moneda]]="USD",datos_arg[[#This Row],[Monto]],datos_arg[[#This Row],[Monto]]/datos_arg[[#This Row],[TC]]),0)</f>
        <v>1.5661658211448972</v>
      </c>
      <c r="Y1557" s="14"/>
    </row>
    <row r="1558" spans="1:25" ht="15" customHeight="1" x14ac:dyDescent="0.25">
      <c r="A1558" s="14">
        <f t="shared" si="24"/>
        <v>1555</v>
      </c>
      <c r="B1558" s="1">
        <v>43894</v>
      </c>
      <c r="C1558" s="18">
        <f>+YEAR(datos_arg[[#This Row],[Fecha]])</f>
        <v>2020</v>
      </c>
      <c r="D1558" s="18">
        <f>+MONTH(datos_arg[[#This Row],[Fecha]])</f>
        <v>3</v>
      </c>
      <c r="E1558" s="14" t="s">
        <v>617</v>
      </c>
      <c r="F1558" s="14" t="s">
        <v>6652</v>
      </c>
      <c r="G1558" s="14" t="s">
        <v>6672</v>
      </c>
      <c r="H1558" s="14" t="s">
        <v>1024</v>
      </c>
      <c r="I1558" s="14" t="s">
        <v>7132</v>
      </c>
      <c r="J1558" s="14" t="s">
        <v>425</v>
      </c>
      <c r="K1558" s="14" t="s">
        <v>422</v>
      </c>
      <c r="L1558" s="14" t="s">
        <v>422</v>
      </c>
      <c r="M1558" s="14" t="s">
        <v>1244</v>
      </c>
      <c r="N1558" s="14" t="s">
        <v>190</v>
      </c>
      <c r="O1558" s="14" t="s">
        <v>1843</v>
      </c>
      <c r="P1558" s="14" t="s">
        <v>5530</v>
      </c>
      <c r="Q1558" s="14">
        <v>50</v>
      </c>
      <c r="R1558" s="14" t="s">
        <v>6672</v>
      </c>
      <c r="S1558" s="15" t="s">
        <v>422</v>
      </c>
      <c r="T1558" s="35">
        <v>120.59476822815708</v>
      </c>
      <c r="U1558" s="14" t="s">
        <v>4</v>
      </c>
      <c r="V1558" s="14">
        <v>77</v>
      </c>
      <c r="W1558" s="16">
        <f>+IF(datos_arg[[#This Row],[Moneda]]="ARS",datos_arg[[#This Row],[Monto]],datos_arg[[#This Row],[Monto]]*datos_arg[[#This Row],[TC]])</f>
        <v>120.59476822815708</v>
      </c>
      <c r="X1558" s="16">
        <f>IFERROR(IF(datos_arg[[#This Row],[Moneda]]="USD",datos_arg[[#This Row],[Monto]],datos_arg[[#This Row],[Monto]]/datos_arg[[#This Row],[TC]]),0)</f>
        <v>1.5661658211448972</v>
      </c>
      <c r="Y1558" s="14"/>
    </row>
    <row r="1559" spans="1:25" ht="15" customHeight="1" x14ac:dyDescent="0.25">
      <c r="A1559" s="14">
        <f t="shared" si="24"/>
        <v>1556</v>
      </c>
      <c r="B1559" s="1">
        <v>43894</v>
      </c>
      <c r="C1559" s="18">
        <f>+YEAR(datos_arg[[#This Row],[Fecha]])</f>
        <v>2020</v>
      </c>
      <c r="D1559" s="18">
        <f>+MONTH(datos_arg[[#This Row],[Fecha]])</f>
        <v>3</v>
      </c>
      <c r="E1559" s="14" t="s">
        <v>617</v>
      </c>
      <c r="F1559" s="14" t="s">
        <v>6652</v>
      </c>
      <c r="G1559" s="14" t="s">
        <v>6672</v>
      </c>
      <c r="H1559" s="14" t="s">
        <v>1024</v>
      </c>
      <c r="I1559" s="14" t="s">
        <v>7132</v>
      </c>
      <c r="J1559" s="14" t="s">
        <v>425</v>
      </c>
      <c r="K1559" s="14" t="s">
        <v>422</v>
      </c>
      <c r="L1559" s="14" t="s">
        <v>422</v>
      </c>
      <c r="M1559" s="14" t="s">
        <v>1244</v>
      </c>
      <c r="N1559" s="14" t="s">
        <v>190</v>
      </c>
      <c r="O1559" s="14" t="s">
        <v>1844</v>
      </c>
      <c r="P1559" s="14" t="s">
        <v>5530</v>
      </c>
      <c r="Q1559" s="14">
        <v>50</v>
      </c>
      <c r="R1559" s="14" t="s">
        <v>6672</v>
      </c>
      <c r="S1559" s="15" t="s">
        <v>422</v>
      </c>
      <c r="T1559" s="35">
        <v>120.59476822815708</v>
      </c>
      <c r="U1559" s="14" t="s">
        <v>4</v>
      </c>
      <c r="V1559" s="14">
        <v>77</v>
      </c>
      <c r="W1559" s="16">
        <f>+IF(datos_arg[[#This Row],[Moneda]]="ARS",datos_arg[[#This Row],[Monto]],datos_arg[[#This Row],[Monto]]*datos_arg[[#This Row],[TC]])</f>
        <v>120.59476822815708</v>
      </c>
      <c r="X1559" s="16">
        <f>IFERROR(IF(datos_arg[[#This Row],[Moneda]]="USD",datos_arg[[#This Row],[Monto]],datos_arg[[#This Row],[Monto]]/datos_arg[[#This Row],[TC]]),0)</f>
        <v>1.5661658211448972</v>
      </c>
      <c r="Y1559" s="14"/>
    </row>
    <row r="1560" spans="1:25" ht="15" customHeight="1" x14ac:dyDescent="0.25">
      <c r="A1560" s="14">
        <f t="shared" si="24"/>
        <v>1557</v>
      </c>
      <c r="B1560" s="1">
        <v>43894</v>
      </c>
      <c r="C1560" s="18">
        <f>+YEAR(datos_arg[[#This Row],[Fecha]])</f>
        <v>2020</v>
      </c>
      <c r="D1560" s="18">
        <f>+MONTH(datos_arg[[#This Row],[Fecha]])</f>
        <v>3</v>
      </c>
      <c r="E1560" s="14" t="s">
        <v>617</v>
      </c>
      <c r="F1560" s="14" t="s">
        <v>6652</v>
      </c>
      <c r="G1560" s="14" t="s">
        <v>6672</v>
      </c>
      <c r="H1560" s="14" t="s">
        <v>1024</v>
      </c>
      <c r="I1560" s="14" t="s">
        <v>7132</v>
      </c>
      <c r="J1560" s="14" t="s">
        <v>425</v>
      </c>
      <c r="K1560" s="14" t="s">
        <v>422</v>
      </c>
      <c r="L1560" s="14" t="s">
        <v>422</v>
      </c>
      <c r="M1560" s="14" t="s">
        <v>1244</v>
      </c>
      <c r="N1560" s="14" t="s">
        <v>190</v>
      </c>
      <c r="O1560" s="14" t="s">
        <v>1845</v>
      </c>
      <c r="P1560" s="14" t="s">
        <v>5530</v>
      </c>
      <c r="Q1560" s="14">
        <v>50</v>
      </c>
      <c r="R1560" s="14" t="s">
        <v>6672</v>
      </c>
      <c r="S1560" s="15" t="s">
        <v>422</v>
      </c>
      <c r="T1560" s="35">
        <v>120.59476822815708</v>
      </c>
      <c r="U1560" s="14" t="s">
        <v>4</v>
      </c>
      <c r="V1560" s="14">
        <v>77</v>
      </c>
      <c r="W1560" s="16">
        <f>+IF(datos_arg[[#This Row],[Moneda]]="ARS",datos_arg[[#This Row],[Monto]],datos_arg[[#This Row],[Monto]]*datos_arg[[#This Row],[TC]])</f>
        <v>120.59476822815708</v>
      </c>
      <c r="X1560" s="16">
        <f>IFERROR(IF(datos_arg[[#This Row],[Moneda]]="USD",datos_arg[[#This Row],[Monto]],datos_arg[[#This Row],[Monto]]/datos_arg[[#This Row],[TC]]),0)</f>
        <v>1.5661658211448972</v>
      </c>
      <c r="Y1560" s="14"/>
    </row>
    <row r="1561" spans="1:25" ht="15" customHeight="1" x14ac:dyDescent="0.25">
      <c r="A1561" s="14">
        <f t="shared" si="24"/>
        <v>1558</v>
      </c>
      <c r="B1561" s="1">
        <v>43894</v>
      </c>
      <c r="C1561" s="18">
        <f>+YEAR(datos_arg[[#This Row],[Fecha]])</f>
        <v>2020</v>
      </c>
      <c r="D1561" s="18">
        <f>+MONTH(datos_arg[[#This Row],[Fecha]])</f>
        <v>3</v>
      </c>
      <c r="E1561" s="14" t="s">
        <v>617</v>
      </c>
      <c r="F1561" s="14" t="s">
        <v>6652</v>
      </c>
      <c r="G1561" s="14" t="s">
        <v>6672</v>
      </c>
      <c r="H1561" s="14" t="s">
        <v>1024</v>
      </c>
      <c r="I1561" s="14" t="s">
        <v>7132</v>
      </c>
      <c r="J1561" s="14" t="s">
        <v>425</v>
      </c>
      <c r="K1561" s="14" t="s">
        <v>422</v>
      </c>
      <c r="L1561" s="14" t="s">
        <v>422</v>
      </c>
      <c r="M1561" s="14" t="s">
        <v>1244</v>
      </c>
      <c r="N1561" s="14" t="s">
        <v>190</v>
      </c>
      <c r="O1561" s="14" t="s">
        <v>1846</v>
      </c>
      <c r="P1561" s="14" t="s">
        <v>5530</v>
      </c>
      <c r="Q1561" s="14">
        <v>50</v>
      </c>
      <c r="R1561" s="14" t="s">
        <v>6672</v>
      </c>
      <c r="S1561" s="15" t="s">
        <v>422</v>
      </c>
      <c r="T1561" s="35">
        <v>120.59476822815708</v>
      </c>
      <c r="U1561" s="14" t="s">
        <v>4</v>
      </c>
      <c r="V1561" s="14">
        <v>77</v>
      </c>
      <c r="W1561" s="16">
        <f>+IF(datos_arg[[#This Row],[Moneda]]="ARS",datos_arg[[#This Row],[Monto]],datos_arg[[#This Row],[Monto]]*datos_arg[[#This Row],[TC]])</f>
        <v>120.59476822815708</v>
      </c>
      <c r="X1561" s="16">
        <f>IFERROR(IF(datos_arg[[#This Row],[Moneda]]="USD",datos_arg[[#This Row],[Monto]],datos_arg[[#This Row],[Monto]]/datos_arg[[#This Row],[TC]]),0)</f>
        <v>1.5661658211448972</v>
      </c>
      <c r="Y1561" s="14"/>
    </row>
    <row r="1562" spans="1:25" ht="15" customHeight="1" x14ac:dyDescent="0.25">
      <c r="A1562" s="14">
        <f t="shared" si="24"/>
        <v>1559</v>
      </c>
      <c r="B1562" s="1">
        <v>43894</v>
      </c>
      <c r="C1562" s="18">
        <f>+YEAR(datos_arg[[#This Row],[Fecha]])</f>
        <v>2020</v>
      </c>
      <c r="D1562" s="18">
        <f>+MONTH(datos_arg[[#This Row],[Fecha]])</f>
        <v>3</v>
      </c>
      <c r="E1562" s="14" t="s">
        <v>617</v>
      </c>
      <c r="F1562" s="14" t="s">
        <v>6652</v>
      </c>
      <c r="G1562" s="14" t="s">
        <v>6672</v>
      </c>
      <c r="H1562" s="14" t="s">
        <v>1024</v>
      </c>
      <c r="I1562" s="14" t="s">
        <v>7132</v>
      </c>
      <c r="J1562" s="14" t="s">
        <v>425</v>
      </c>
      <c r="K1562" s="14" t="s">
        <v>422</v>
      </c>
      <c r="L1562" s="14" t="s">
        <v>422</v>
      </c>
      <c r="M1562" s="14" t="s">
        <v>1244</v>
      </c>
      <c r="N1562" s="14" t="s">
        <v>190</v>
      </c>
      <c r="O1562" s="14" t="s">
        <v>1847</v>
      </c>
      <c r="P1562" s="14" t="s">
        <v>5530</v>
      </c>
      <c r="Q1562" s="14">
        <v>50</v>
      </c>
      <c r="R1562" s="14" t="s">
        <v>6672</v>
      </c>
      <c r="S1562" s="15" t="s">
        <v>422</v>
      </c>
      <c r="T1562" s="35">
        <v>120.59476822815708</v>
      </c>
      <c r="U1562" s="14" t="s">
        <v>4</v>
      </c>
      <c r="V1562" s="14">
        <v>77</v>
      </c>
      <c r="W1562" s="16">
        <f>+IF(datos_arg[[#This Row],[Moneda]]="ARS",datos_arg[[#This Row],[Monto]],datos_arg[[#This Row],[Monto]]*datos_arg[[#This Row],[TC]])</f>
        <v>120.59476822815708</v>
      </c>
      <c r="X1562" s="16">
        <f>IFERROR(IF(datos_arg[[#This Row],[Moneda]]="USD",datos_arg[[#This Row],[Monto]],datos_arg[[#This Row],[Monto]]/datos_arg[[#This Row],[TC]]),0)</f>
        <v>1.5661658211448972</v>
      </c>
      <c r="Y1562" s="14"/>
    </row>
    <row r="1563" spans="1:25" ht="15" customHeight="1" x14ac:dyDescent="0.25">
      <c r="A1563" s="14">
        <f t="shared" si="24"/>
        <v>1560</v>
      </c>
      <c r="B1563" s="1">
        <v>43894</v>
      </c>
      <c r="C1563" s="18">
        <f>+YEAR(datos_arg[[#This Row],[Fecha]])</f>
        <v>2020</v>
      </c>
      <c r="D1563" s="18">
        <f>+MONTH(datos_arg[[#This Row],[Fecha]])</f>
        <v>3</v>
      </c>
      <c r="E1563" s="14" t="s">
        <v>617</v>
      </c>
      <c r="F1563" s="14" t="s">
        <v>6652</v>
      </c>
      <c r="G1563" s="14" t="s">
        <v>6672</v>
      </c>
      <c r="H1563" s="14" t="s">
        <v>1024</v>
      </c>
      <c r="I1563" s="14" t="s">
        <v>7132</v>
      </c>
      <c r="J1563" s="14" t="s">
        <v>425</v>
      </c>
      <c r="K1563" s="14" t="s">
        <v>422</v>
      </c>
      <c r="L1563" s="14" t="s">
        <v>422</v>
      </c>
      <c r="M1563" s="14" t="s">
        <v>1244</v>
      </c>
      <c r="N1563" s="14" t="s">
        <v>190</v>
      </c>
      <c r="O1563" s="14" t="s">
        <v>1848</v>
      </c>
      <c r="P1563" s="14" t="s">
        <v>5530</v>
      </c>
      <c r="Q1563" s="14">
        <v>50</v>
      </c>
      <c r="R1563" s="14" t="s">
        <v>6672</v>
      </c>
      <c r="S1563" s="15" t="s">
        <v>422</v>
      </c>
      <c r="T1563" s="35">
        <v>120.59476822815708</v>
      </c>
      <c r="U1563" s="14" t="s">
        <v>4</v>
      </c>
      <c r="V1563" s="14">
        <v>77</v>
      </c>
      <c r="W1563" s="16">
        <f>+IF(datos_arg[[#This Row],[Moneda]]="ARS",datos_arg[[#This Row],[Monto]],datos_arg[[#This Row],[Monto]]*datos_arg[[#This Row],[TC]])</f>
        <v>120.59476822815708</v>
      </c>
      <c r="X1563" s="16">
        <f>IFERROR(IF(datos_arg[[#This Row],[Moneda]]="USD",datos_arg[[#This Row],[Monto]],datos_arg[[#This Row],[Monto]]/datos_arg[[#This Row],[TC]]),0)</f>
        <v>1.5661658211448972</v>
      </c>
      <c r="Y1563" s="14"/>
    </row>
    <row r="1564" spans="1:25" ht="15" customHeight="1" x14ac:dyDescent="0.25">
      <c r="A1564" s="14">
        <f t="shared" si="24"/>
        <v>1561</v>
      </c>
      <c r="B1564" s="1">
        <v>43894</v>
      </c>
      <c r="C1564" s="18">
        <f>+YEAR(datos_arg[[#This Row],[Fecha]])</f>
        <v>2020</v>
      </c>
      <c r="D1564" s="18">
        <f>+MONTH(datos_arg[[#This Row],[Fecha]])</f>
        <v>3</v>
      </c>
      <c r="E1564" s="14" t="s">
        <v>617</v>
      </c>
      <c r="F1564" s="14" t="s">
        <v>6652</v>
      </c>
      <c r="G1564" s="14" t="s">
        <v>6672</v>
      </c>
      <c r="H1564" s="14" t="s">
        <v>1024</v>
      </c>
      <c r="I1564" s="14" t="s">
        <v>7132</v>
      </c>
      <c r="J1564" s="14" t="s">
        <v>425</v>
      </c>
      <c r="K1564" s="14" t="s">
        <v>422</v>
      </c>
      <c r="L1564" s="14" t="s">
        <v>422</v>
      </c>
      <c r="M1564" s="14" t="s">
        <v>1244</v>
      </c>
      <c r="N1564" s="14" t="s">
        <v>190</v>
      </c>
      <c r="O1564" s="14" t="s">
        <v>1849</v>
      </c>
      <c r="P1564" s="14" t="s">
        <v>5530</v>
      </c>
      <c r="Q1564" s="14">
        <v>50</v>
      </c>
      <c r="R1564" s="14" t="s">
        <v>6672</v>
      </c>
      <c r="S1564" s="15" t="s">
        <v>422</v>
      </c>
      <c r="T1564" s="35">
        <v>120.59476822815708</v>
      </c>
      <c r="U1564" s="14" t="s">
        <v>4</v>
      </c>
      <c r="V1564" s="14">
        <v>77</v>
      </c>
      <c r="W1564" s="16">
        <f>+IF(datos_arg[[#This Row],[Moneda]]="ARS",datos_arg[[#This Row],[Monto]],datos_arg[[#This Row],[Monto]]*datos_arg[[#This Row],[TC]])</f>
        <v>120.59476822815708</v>
      </c>
      <c r="X1564" s="16">
        <f>IFERROR(IF(datos_arg[[#This Row],[Moneda]]="USD",datos_arg[[#This Row],[Monto]],datos_arg[[#This Row],[Monto]]/datos_arg[[#This Row],[TC]]),0)</f>
        <v>1.5661658211448972</v>
      </c>
      <c r="Y1564" s="14"/>
    </row>
    <row r="1565" spans="1:25" ht="15" customHeight="1" x14ac:dyDescent="0.25">
      <c r="A1565" s="14">
        <f t="shared" si="24"/>
        <v>1562</v>
      </c>
      <c r="B1565" s="1">
        <v>43894</v>
      </c>
      <c r="C1565" s="18">
        <f>+YEAR(datos_arg[[#This Row],[Fecha]])</f>
        <v>2020</v>
      </c>
      <c r="D1565" s="18">
        <f>+MONTH(datos_arg[[#This Row],[Fecha]])</f>
        <v>3</v>
      </c>
      <c r="E1565" s="14" t="s">
        <v>617</v>
      </c>
      <c r="F1565" s="14" t="s">
        <v>6652</v>
      </c>
      <c r="G1565" s="14" t="s">
        <v>6672</v>
      </c>
      <c r="H1565" s="14" t="s">
        <v>1024</v>
      </c>
      <c r="I1565" s="14" t="s">
        <v>7132</v>
      </c>
      <c r="J1565" s="14" t="s">
        <v>425</v>
      </c>
      <c r="K1565" s="14" t="s">
        <v>422</v>
      </c>
      <c r="L1565" s="14" t="s">
        <v>422</v>
      </c>
      <c r="M1565" s="14" t="s">
        <v>1244</v>
      </c>
      <c r="N1565" s="14" t="s">
        <v>190</v>
      </c>
      <c r="O1565" s="14" t="s">
        <v>1850</v>
      </c>
      <c r="P1565" s="14" t="s">
        <v>5530</v>
      </c>
      <c r="Q1565" s="14">
        <v>50</v>
      </c>
      <c r="R1565" s="14" t="s">
        <v>6672</v>
      </c>
      <c r="S1565" s="15" t="s">
        <v>422</v>
      </c>
      <c r="T1565" s="35">
        <v>120.59476822815708</v>
      </c>
      <c r="U1565" s="14" t="s">
        <v>4</v>
      </c>
      <c r="V1565" s="14">
        <v>77</v>
      </c>
      <c r="W1565" s="16">
        <f>+IF(datos_arg[[#This Row],[Moneda]]="ARS",datos_arg[[#This Row],[Monto]],datos_arg[[#This Row],[Monto]]*datos_arg[[#This Row],[TC]])</f>
        <v>120.59476822815708</v>
      </c>
      <c r="X1565" s="16">
        <f>IFERROR(IF(datos_arg[[#This Row],[Moneda]]="USD",datos_arg[[#This Row],[Monto]],datos_arg[[#This Row],[Monto]]/datos_arg[[#This Row],[TC]]),0)</f>
        <v>1.5661658211448972</v>
      </c>
      <c r="Y1565" s="14"/>
    </row>
    <row r="1566" spans="1:25" ht="15" customHeight="1" x14ac:dyDescent="0.25">
      <c r="A1566" s="14">
        <f t="shared" si="24"/>
        <v>1563</v>
      </c>
      <c r="B1566" s="1">
        <v>43894</v>
      </c>
      <c r="C1566" s="18">
        <f>+YEAR(datos_arg[[#This Row],[Fecha]])</f>
        <v>2020</v>
      </c>
      <c r="D1566" s="18">
        <f>+MONTH(datos_arg[[#This Row],[Fecha]])</f>
        <v>3</v>
      </c>
      <c r="E1566" s="14" t="s">
        <v>617</v>
      </c>
      <c r="F1566" s="14" t="s">
        <v>6652</v>
      </c>
      <c r="G1566" s="14" t="s">
        <v>6672</v>
      </c>
      <c r="H1566" s="14" t="s">
        <v>1024</v>
      </c>
      <c r="I1566" s="14" t="s">
        <v>7132</v>
      </c>
      <c r="J1566" s="14" t="s">
        <v>425</v>
      </c>
      <c r="K1566" s="14" t="s">
        <v>422</v>
      </c>
      <c r="L1566" s="14" t="s">
        <v>422</v>
      </c>
      <c r="M1566" s="14" t="s">
        <v>1244</v>
      </c>
      <c r="N1566" s="14" t="s">
        <v>190</v>
      </c>
      <c r="O1566" s="14" t="s">
        <v>1851</v>
      </c>
      <c r="P1566" s="14" t="s">
        <v>5530</v>
      </c>
      <c r="Q1566" s="14">
        <v>50</v>
      </c>
      <c r="R1566" s="14" t="s">
        <v>6672</v>
      </c>
      <c r="S1566" s="15" t="s">
        <v>422</v>
      </c>
      <c r="T1566" s="35">
        <v>120.59476822815708</v>
      </c>
      <c r="U1566" s="14" t="s">
        <v>4</v>
      </c>
      <c r="V1566" s="14">
        <v>77</v>
      </c>
      <c r="W1566" s="16">
        <f>+IF(datos_arg[[#This Row],[Moneda]]="ARS",datos_arg[[#This Row],[Monto]],datos_arg[[#This Row],[Monto]]*datos_arg[[#This Row],[TC]])</f>
        <v>120.59476822815708</v>
      </c>
      <c r="X1566" s="16">
        <f>IFERROR(IF(datos_arg[[#This Row],[Moneda]]="USD",datos_arg[[#This Row],[Monto]],datos_arg[[#This Row],[Monto]]/datos_arg[[#This Row],[TC]]),0)</f>
        <v>1.5661658211448972</v>
      </c>
      <c r="Y1566" s="14"/>
    </row>
    <row r="1567" spans="1:25" ht="15" customHeight="1" x14ac:dyDescent="0.25">
      <c r="A1567" s="14">
        <f t="shared" si="24"/>
        <v>1564</v>
      </c>
      <c r="B1567" s="1">
        <v>43894</v>
      </c>
      <c r="C1567" s="18">
        <f>+YEAR(datos_arg[[#This Row],[Fecha]])</f>
        <v>2020</v>
      </c>
      <c r="D1567" s="18">
        <f>+MONTH(datos_arg[[#This Row],[Fecha]])</f>
        <v>3</v>
      </c>
      <c r="E1567" s="14" t="s">
        <v>617</v>
      </c>
      <c r="F1567" s="14" t="s">
        <v>6652</v>
      </c>
      <c r="G1567" s="14" t="s">
        <v>6672</v>
      </c>
      <c r="H1567" s="14" t="s">
        <v>1024</v>
      </c>
      <c r="I1567" s="14" t="s">
        <v>7132</v>
      </c>
      <c r="J1567" s="14" t="s">
        <v>425</v>
      </c>
      <c r="K1567" s="14" t="s">
        <v>422</v>
      </c>
      <c r="L1567" s="14" t="s">
        <v>422</v>
      </c>
      <c r="M1567" s="14" t="s">
        <v>1244</v>
      </c>
      <c r="N1567" s="14" t="s">
        <v>190</v>
      </c>
      <c r="O1567" s="14" t="s">
        <v>1852</v>
      </c>
      <c r="P1567" s="14" t="s">
        <v>5530</v>
      </c>
      <c r="Q1567" s="14">
        <v>50</v>
      </c>
      <c r="R1567" s="14" t="s">
        <v>6672</v>
      </c>
      <c r="S1567" s="15" t="s">
        <v>422</v>
      </c>
      <c r="T1567" s="35">
        <v>120.59476822815708</v>
      </c>
      <c r="U1567" s="14" t="s">
        <v>4</v>
      </c>
      <c r="V1567" s="14">
        <v>77</v>
      </c>
      <c r="W1567" s="16">
        <f>+IF(datos_arg[[#This Row],[Moneda]]="ARS",datos_arg[[#This Row],[Monto]],datos_arg[[#This Row],[Monto]]*datos_arg[[#This Row],[TC]])</f>
        <v>120.59476822815708</v>
      </c>
      <c r="X1567" s="16">
        <f>IFERROR(IF(datos_arg[[#This Row],[Moneda]]="USD",datos_arg[[#This Row],[Monto]],datos_arg[[#This Row],[Monto]]/datos_arg[[#This Row],[TC]]),0)</f>
        <v>1.5661658211448972</v>
      </c>
      <c r="Y1567" s="14"/>
    </row>
    <row r="1568" spans="1:25" ht="15" customHeight="1" x14ac:dyDescent="0.25">
      <c r="A1568" s="14">
        <f t="shared" si="24"/>
        <v>1565</v>
      </c>
      <c r="B1568" s="1">
        <v>43894</v>
      </c>
      <c r="C1568" s="18">
        <f>+YEAR(datos_arg[[#This Row],[Fecha]])</f>
        <v>2020</v>
      </c>
      <c r="D1568" s="18">
        <f>+MONTH(datos_arg[[#This Row],[Fecha]])</f>
        <v>3</v>
      </c>
      <c r="E1568" s="14" t="s">
        <v>617</v>
      </c>
      <c r="F1568" s="14" t="s">
        <v>6652</v>
      </c>
      <c r="G1568" s="14" t="s">
        <v>6672</v>
      </c>
      <c r="H1568" s="14" t="s">
        <v>1024</v>
      </c>
      <c r="I1568" s="14" t="s">
        <v>7132</v>
      </c>
      <c r="J1568" s="14" t="s">
        <v>425</v>
      </c>
      <c r="K1568" s="14" t="s">
        <v>422</v>
      </c>
      <c r="L1568" s="14" t="s">
        <v>422</v>
      </c>
      <c r="M1568" s="14" t="s">
        <v>1244</v>
      </c>
      <c r="N1568" s="14" t="s">
        <v>190</v>
      </c>
      <c r="O1568" s="14" t="s">
        <v>1853</v>
      </c>
      <c r="P1568" s="14" t="s">
        <v>5530</v>
      </c>
      <c r="Q1568" s="14">
        <v>50</v>
      </c>
      <c r="R1568" s="14" t="s">
        <v>6672</v>
      </c>
      <c r="S1568" s="15" t="s">
        <v>422</v>
      </c>
      <c r="T1568" s="35">
        <v>120.59476822815708</v>
      </c>
      <c r="U1568" s="14" t="s">
        <v>4</v>
      </c>
      <c r="V1568" s="14">
        <v>77</v>
      </c>
      <c r="W1568" s="16">
        <f>+IF(datos_arg[[#This Row],[Moneda]]="ARS",datos_arg[[#This Row],[Monto]],datos_arg[[#This Row],[Monto]]*datos_arg[[#This Row],[TC]])</f>
        <v>120.59476822815708</v>
      </c>
      <c r="X1568" s="16">
        <f>IFERROR(IF(datos_arg[[#This Row],[Moneda]]="USD",datos_arg[[#This Row],[Monto]],datos_arg[[#This Row],[Monto]]/datos_arg[[#This Row],[TC]]),0)</f>
        <v>1.5661658211448972</v>
      </c>
      <c r="Y1568" s="14"/>
    </row>
    <row r="1569" spans="1:25" ht="15" customHeight="1" x14ac:dyDescent="0.25">
      <c r="A1569" s="14">
        <f t="shared" si="24"/>
        <v>1566</v>
      </c>
      <c r="B1569" s="1">
        <v>43894</v>
      </c>
      <c r="C1569" s="18">
        <f>+YEAR(datos_arg[[#This Row],[Fecha]])</f>
        <v>2020</v>
      </c>
      <c r="D1569" s="18">
        <f>+MONTH(datos_arg[[#This Row],[Fecha]])</f>
        <v>3</v>
      </c>
      <c r="E1569" s="14" t="s">
        <v>617</v>
      </c>
      <c r="F1569" s="14" t="s">
        <v>6652</v>
      </c>
      <c r="G1569" s="14" t="s">
        <v>6672</v>
      </c>
      <c r="H1569" s="14" t="s">
        <v>1024</v>
      </c>
      <c r="I1569" s="14" t="s">
        <v>7132</v>
      </c>
      <c r="J1569" s="14" t="s">
        <v>425</v>
      </c>
      <c r="K1569" s="14" t="s">
        <v>422</v>
      </c>
      <c r="L1569" s="14" t="s">
        <v>422</v>
      </c>
      <c r="M1569" s="14" t="s">
        <v>1244</v>
      </c>
      <c r="N1569" s="14" t="s">
        <v>190</v>
      </c>
      <c r="O1569" s="14" t="s">
        <v>1854</v>
      </c>
      <c r="P1569" s="14" t="s">
        <v>5530</v>
      </c>
      <c r="Q1569" s="14">
        <v>50</v>
      </c>
      <c r="R1569" s="14" t="s">
        <v>6672</v>
      </c>
      <c r="S1569" s="15" t="s">
        <v>422</v>
      </c>
      <c r="T1569" s="35">
        <v>120.59476822815708</v>
      </c>
      <c r="U1569" s="14" t="s">
        <v>4</v>
      </c>
      <c r="V1569" s="14">
        <v>77</v>
      </c>
      <c r="W1569" s="16">
        <f>+IF(datos_arg[[#This Row],[Moneda]]="ARS",datos_arg[[#This Row],[Monto]],datos_arg[[#This Row],[Monto]]*datos_arg[[#This Row],[TC]])</f>
        <v>120.59476822815708</v>
      </c>
      <c r="X1569" s="16">
        <f>IFERROR(IF(datos_arg[[#This Row],[Moneda]]="USD",datos_arg[[#This Row],[Monto]],datos_arg[[#This Row],[Monto]]/datos_arg[[#This Row],[TC]]),0)</f>
        <v>1.5661658211448972</v>
      </c>
      <c r="Y1569" s="14"/>
    </row>
    <row r="1570" spans="1:25" ht="15" customHeight="1" x14ac:dyDescent="0.25">
      <c r="A1570" s="14">
        <f t="shared" si="24"/>
        <v>1567</v>
      </c>
      <c r="B1570" s="1">
        <v>43894</v>
      </c>
      <c r="C1570" s="18">
        <f>+YEAR(datos_arg[[#This Row],[Fecha]])</f>
        <v>2020</v>
      </c>
      <c r="D1570" s="18">
        <f>+MONTH(datos_arg[[#This Row],[Fecha]])</f>
        <v>3</v>
      </c>
      <c r="E1570" s="14" t="s">
        <v>617</v>
      </c>
      <c r="F1570" s="14" t="s">
        <v>6652</v>
      </c>
      <c r="G1570" s="14" t="s">
        <v>6672</v>
      </c>
      <c r="H1570" s="14" t="s">
        <v>1024</v>
      </c>
      <c r="I1570" s="14" t="s">
        <v>7132</v>
      </c>
      <c r="J1570" s="14" t="s">
        <v>425</v>
      </c>
      <c r="K1570" s="14" t="s">
        <v>422</v>
      </c>
      <c r="L1570" s="14" t="s">
        <v>422</v>
      </c>
      <c r="M1570" s="14" t="s">
        <v>1244</v>
      </c>
      <c r="N1570" s="14" t="s">
        <v>190</v>
      </c>
      <c r="O1570" s="14" t="s">
        <v>1855</v>
      </c>
      <c r="P1570" s="14" t="s">
        <v>5530</v>
      </c>
      <c r="Q1570" s="14">
        <v>50</v>
      </c>
      <c r="R1570" s="14" t="s">
        <v>6672</v>
      </c>
      <c r="S1570" s="15" t="s">
        <v>422</v>
      </c>
      <c r="T1570" s="35">
        <v>120.59476822815708</v>
      </c>
      <c r="U1570" s="14" t="s">
        <v>4</v>
      </c>
      <c r="V1570" s="14">
        <v>77</v>
      </c>
      <c r="W1570" s="16">
        <f>+IF(datos_arg[[#This Row],[Moneda]]="ARS",datos_arg[[#This Row],[Monto]],datos_arg[[#This Row],[Monto]]*datos_arg[[#This Row],[TC]])</f>
        <v>120.59476822815708</v>
      </c>
      <c r="X1570" s="16">
        <f>IFERROR(IF(datos_arg[[#This Row],[Moneda]]="USD",datos_arg[[#This Row],[Monto]],datos_arg[[#This Row],[Monto]]/datos_arg[[#This Row],[TC]]),0)</f>
        <v>1.5661658211448972</v>
      </c>
      <c r="Y1570" s="14"/>
    </row>
    <row r="1571" spans="1:25" ht="15" customHeight="1" x14ac:dyDescent="0.25">
      <c r="A1571" s="14">
        <f t="shared" si="24"/>
        <v>1568</v>
      </c>
      <c r="B1571" s="1">
        <v>43894</v>
      </c>
      <c r="C1571" s="18">
        <f>+YEAR(datos_arg[[#This Row],[Fecha]])</f>
        <v>2020</v>
      </c>
      <c r="D1571" s="18">
        <f>+MONTH(datos_arg[[#This Row],[Fecha]])</f>
        <v>3</v>
      </c>
      <c r="E1571" s="14" t="s">
        <v>617</v>
      </c>
      <c r="F1571" s="14" t="s">
        <v>6652</v>
      </c>
      <c r="G1571" s="14" t="s">
        <v>6672</v>
      </c>
      <c r="H1571" s="14" t="s">
        <v>1024</v>
      </c>
      <c r="I1571" s="14" t="s">
        <v>7132</v>
      </c>
      <c r="J1571" s="14" t="s">
        <v>425</v>
      </c>
      <c r="K1571" s="14" t="s">
        <v>422</v>
      </c>
      <c r="L1571" s="14" t="s">
        <v>422</v>
      </c>
      <c r="M1571" s="14" t="s">
        <v>1244</v>
      </c>
      <c r="N1571" s="14" t="s">
        <v>190</v>
      </c>
      <c r="O1571" s="14" t="s">
        <v>1856</v>
      </c>
      <c r="P1571" s="14" t="s">
        <v>5530</v>
      </c>
      <c r="Q1571" s="14">
        <v>50</v>
      </c>
      <c r="R1571" s="14" t="s">
        <v>6672</v>
      </c>
      <c r="S1571" s="15" t="s">
        <v>422</v>
      </c>
      <c r="T1571" s="35">
        <v>120.59476822815708</v>
      </c>
      <c r="U1571" s="14" t="s">
        <v>4</v>
      </c>
      <c r="V1571" s="14">
        <v>77</v>
      </c>
      <c r="W1571" s="16">
        <f>+IF(datos_arg[[#This Row],[Moneda]]="ARS",datos_arg[[#This Row],[Monto]],datos_arg[[#This Row],[Monto]]*datos_arg[[#This Row],[TC]])</f>
        <v>120.59476822815708</v>
      </c>
      <c r="X1571" s="16">
        <f>IFERROR(IF(datos_arg[[#This Row],[Moneda]]="USD",datos_arg[[#This Row],[Monto]],datos_arg[[#This Row],[Monto]]/datos_arg[[#This Row],[TC]]),0)</f>
        <v>1.5661658211448972</v>
      </c>
      <c r="Y1571" s="14"/>
    </row>
    <row r="1572" spans="1:25" ht="15" customHeight="1" x14ac:dyDescent="0.25">
      <c r="A1572" s="14">
        <f t="shared" si="24"/>
        <v>1569</v>
      </c>
      <c r="B1572" s="1">
        <v>43894</v>
      </c>
      <c r="C1572" s="18">
        <f>+YEAR(datos_arg[[#This Row],[Fecha]])</f>
        <v>2020</v>
      </c>
      <c r="D1572" s="18">
        <f>+MONTH(datos_arg[[#This Row],[Fecha]])</f>
        <v>3</v>
      </c>
      <c r="E1572" s="14" t="s">
        <v>617</v>
      </c>
      <c r="F1572" s="14" t="s">
        <v>6652</v>
      </c>
      <c r="G1572" s="14" t="s">
        <v>6672</v>
      </c>
      <c r="H1572" s="14" t="s">
        <v>1024</v>
      </c>
      <c r="I1572" s="14" t="s">
        <v>7132</v>
      </c>
      <c r="J1572" s="14" t="s">
        <v>425</v>
      </c>
      <c r="K1572" s="14" t="s">
        <v>422</v>
      </c>
      <c r="L1572" s="14" t="s">
        <v>422</v>
      </c>
      <c r="M1572" s="14" t="s">
        <v>1244</v>
      </c>
      <c r="N1572" s="14" t="s">
        <v>190</v>
      </c>
      <c r="O1572" s="14" t="s">
        <v>1857</v>
      </c>
      <c r="P1572" s="14" t="s">
        <v>5530</v>
      </c>
      <c r="Q1572" s="14">
        <v>50</v>
      </c>
      <c r="R1572" s="14" t="s">
        <v>6672</v>
      </c>
      <c r="S1572" s="15" t="s">
        <v>422</v>
      </c>
      <c r="T1572" s="35">
        <v>120.59476822815708</v>
      </c>
      <c r="U1572" s="14" t="s">
        <v>4</v>
      </c>
      <c r="V1572" s="14">
        <v>77</v>
      </c>
      <c r="W1572" s="16">
        <f>+IF(datos_arg[[#This Row],[Moneda]]="ARS",datos_arg[[#This Row],[Monto]],datos_arg[[#This Row],[Monto]]*datos_arg[[#This Row],[TC]])</f>
        <v>120.59476822815708</v>
      </c>
      <c r="X1572" s="16">
        <f>IFERROR(IF(datos_arg[[#This Row],[Moneda]]="USD",datos_arg[[#This Row],[Monto]],datos_arg[[#This Row],[Monto]]/datos_arg[[#This Row],[TC]]),0)</f>
        <v>1.5661658211448972</v>
      </c>
      <c r="Y1572" s="14"/>
    </row>
    <row r="1573" spans="1:25" ht="15" customHeight="1" x14ac:dyDescent="0.25">
      <c r="A1573" s="14">
        <f t="shared" si="24"/>
        <v>1570</v>
      </c>
      <c r="B1573" s="1">
        <v>43894</v>
      </c>
      <c r="C1573" s="18">
        <f>+YEAR(datos_arg[[#This Row],[Fecha]])</f>
        <v>2020</v>
      </c>
      <c r="D1573" s="18">
        <f>+MONTH(datos_arg[[#This Row],[Fecha]])</f>
        <v>3</v>
      </c>
      <c r="E1573" s="14" t="s">
        <v>617</v>
      </c>
      <c r="F1573" s="14" t="s">
        <v>6652</v>
      </c>
      <c r="G1573" s="14" t="s">
        <v>6672</v>
      </c>
      <c r="H1573" s="14" t="s">
        <v>1024</v>
      </c>
      <c r="I1573" s="14" t="s">
        <v>7132</v>
      </c>
      <c r="J1573" s="14" t="s">
        <v>425</v>
      </c>
      <c r="K1573" s="14" t="s">
        <v>422</v>
      </c>
      <c r="L1573" s="14" t="s">
        <v>422</v>
      </c>
      <c r="M1573" s="14" t="s">
        <v>1244</v>
      </c>
      <c r="N1573" s="14" t="s">
        <v>190</v>
      </c>
      <c r="O1573" s="14" t="s">
        <v>1858</v>
      </c>
      <c r="P1573" s="14" t="s">
        <v>5530</v>
      </c>
      <c r="Q1573" s="14">
        <v>50</v>
      </c>
      <c r="R1573" s="14" t="s">
        <v>6672</v>
      </c>
      <c r="S1573" s="15" t="s">
        <v>422</v>
      </c>
      <c r="T1573" s="35">
        <v>120.59476822815708</v>
      </c>
      <c r="U1573" s="14" t="s">
        <v>4</v>
      </c>
      <c r="V1573" s="14">
        <v>77</v>
      </c>
      <c r="W1573" s="16">
        <f>+IF(datos_arg[[#This Row],[Moneda]]="ARS",datos_arg[[#This Row],[Monto]],datos_arg[[#This Row],[Monto]]*datos_arg[[#This Row],[TC]])</f>
        <v>120.59476822815708</v>
      </c>
      <c r="X1573" s="16">
        <f>IFERROR(IF(datos_arg[[#This Row],[Moneda]]="USD",datos_arg[[#This Row],[Monto]],datos_arg[[#This Row],[Monto]]/datos_arg[[#This Row],[TC]]),0)</f>
        <v>1.5661658211448972</v>
      </c>
      <c r="Y1573" s="14"/>
    </row>
    <row r="1574" spans="1:25" ht="15" customHeight="1" x14ac:dyDescent="0.25">
      <c r="A1574" s="14">
        <f t="shared" si="24"/>
        <v>1571</v>
      </c>
      <c r="B1574" s="1">
        <v>43894</v>
      </c>
      <c r="C1574" s="18">
        <f>+YEAR(datos_arg[[#This Row],[Fecha]])</f>
        <v>2020</v>
      </c>
      <c r="D1574" s="18">
        <f>+MONTH(datos_arg[[#This Row],[Fecha]])</f>
        <v>3</v>
      </c>
      <c r="E1574" s="14" t="s">
        <v>617</v>
      </c>
      <c r="F1574" s="14" t="s">
        <v>6652</v>
      </c>
      <c r="G1574" s="14" t="s">
        <v>6672</v>
      </c>
      <c r="H1574" s="14" t="s">
        <v>1024</v>
      </c>
      <c r="I1574" s="14" t="s">
        <v>7132</v>
      </c>
      <c r="J1574" s="14" t="s">
        <v>425</v>
      </c>
      <c r="K1574" s="14" t="s">
        <v>422</v>
      </c>
      <c r="L1574" s="14" t="s">
        <v>422</v>
      </c>
      <c r="M1574" s="14" t="s">
        <v>1244</v>
      </c>
      <c r="N1574" s="14" t="s">
        <v>190</v>
      </c>
      <c r="O1574" s="14" t="s">
        <v>1859</v>
      </c>
      <c r="P1574" s="14" t="s">
        <v>5530</v>
      </c>
      <c r="Q1574" s="14">
        <v>50</v>
      </c>
      <c r="R1574" s="14" t="s">
        <v>6672</v>
      </c>
      <c r="S1574" s="15" t="s">
        <v>422</v>
      </c>
      <c r="T1574" s="35">
        <v>120.59476822815708</v>
      </c>
      <c r="U1574" s="14" t="s">
        <v>4</v>
      </c>
      <c r="V1574" s="14">
        <v>77</v>
      </c>
      <c r="W1574" s="16">
        <f>+IF(datos_arg[[#This Row],[Moneda]]="ARS",datos_arg[[#This Row],[Monto]],datos_arg[[#This Row],[Monto]]*datos_arg[[#This Row],[TC]])</f>
        <v>120.59476822815708</v>
      </c>
      <c r="X1574" s="16">
        <f>IFERROR(IF(datos_arg[[#This Row],[Moneda]]="USD",datos_arg[[#This Row],[Monto]],datos_arg[[#This Row],[Monto]]/datos_arg[[#This Row],[TC]]),0)</f>
        <v>1.5661658211448972</v>
      </c>
      <c r="Y1574" s="14"/>
    </row>
    <row r="1575" spans="1:25" ht="15" customHeight="1" x14ac:dyDescent="0.25">
      <c r="A1575" s="14">
        <f t="shared" si="24"/>
        <v>1572</v>
      </c>
      <c r="B1575" s="1">
        <v>43894</v>
      </c>
      <c r="C1575" s="18">
        <f>+YEAR(datos_arg[[#This Row],[Fecha]])</f>
        <v>2020</v>
      </c>
      <c r="D1575" s="18">
        <f>+MONTH(datos_arg[[#This Row],[Fecha]])</f>
        <v>3</v>
      </c>
      <c r="E1575" s="14" t="s">
        <v>617</v>
      </c>
      <c r="F1575" s="14" t="s">
        <v>6652</v>
      </c>
      <c r="G1575" s="14" t="s">
        <v>6672</v>
      </c>
      <c r="H1575" s="14" t="s">
        <v>1024</v>
      </c>
      <c r="I1575" s="14" t="s">
        <v>7132</v>
      </c>
      <c r="J1575" s="14" t="s">
        <v>425</v>
      </c>
      <c r="K1575" s="14" t="s">
        <v>422</v>
      </c>
      <c r="L1575" s="14" t="s">
        <v>422</v>
      </c>
      <c r="M1575" s="14" t="s">
        <v>1244</v>
      </c>
      <c r="N1575" s="14" t="s">
        <v>190</v>
      </c>
      <c r="O1575" s="14" t="s">
        <v>1860</v>
      </c>
      <c r="P1575" s="14" t="s">
        <v>5530</v>
      </c>
      <c r="Q1575" s="14">
        <v>50</v>
      </c>
      <c r="R1575" s="14" t="s">
        <v>6672</v>
      </c>
      <c r="S1575" s="15" t="s">
        <v>422</v>
      </c>
      <c r="T1575" s="35">
        <v>120.59476822815708</v>
      </c>
      <c r="U1575" s="14" t="s">
        <v>4</v>
      </c>
      <c r="V1575" s="14">
        <v>77</v>
      </c>
      <c r="W1575" s="16">
        <f>+IF(datos_arg[[#This Row],[Moneda]]="ARS",datos_arg[[#This Row],[Monto]],datos_arg[[#This Row],[Monto]]*datos_arg[[#This Row],[TC]])</f>
        <v>120.59476822815708</v>
      </c>
      <c r="X1575" s="16">
        <f>IFERROR(IF(datos_arg[[#This Row],[Moneda]]="USD",datos_arg[[#This Row],[Monto]],datos_arg[[#This Row],[Monto]]/datos_arg[[#This Row],[TC]]),0)</f>
        <v>1.5661658211448972</v>
      </c>
      <c r="Y1575" s="14"/>
    </row>
    <row r="1576" spans="1:25" ht="15" customHeight="1" x14ac:dyDescent="0.25">
      <c r="A1576" s="14">
        <f t="shared" si="24"/>
        <v>1573</v>
      </c>
      <c r="B1576" s="1">
        <v>43894</v>
      </c>
      <c r="C1576" s="18">
        <f>+YEAR(datos_arg[[#This Row],[Fecha]])</f>
        <v>2020</v>
      </c>
      <c r="D1576" s="18">
        <f>+MONTH(datos_arg[[#This Row],[Fecha]])</f>
        <v>3</v>
      </c>
      <c r="E1576" s="14" t="s">
        <v>617</v>
      </c>
      <c r="F1576" s="14" t="s">
        <v>6652</v>
      </c>
      <c r="G1576" s="14" t="s">
        <v>6672</v>
      </c>
      <c r="H1576" s="14" t="s">
        <v>1024</v>
      </c>
      <c r="I1576" s="14" t="s">
        <v>7132</v>
      </c>
      <c r="J1576" s="14" t="s">
        <v>425</v>
      </c>
      <c r="K1576" s="14" t="s">
        <v>422</v>
      </c>
      <c r="L1576" s="14" t="s">
        <v>422</v>
      </c>
      <c r="M1576" s="14" t="s">
        <v>1244</v>
      </c>
      <c r="N1576" s="14" t="s">
        <v>190</v>
      </c>
      <c r="O1576" s="14" t="s">
        <v>1861</v>
      </c>
      <c r="P1576" s="14" t="s">
        <v>5530</v>
      </c>
      <c r="Q1576" s="14">
        <v>50</v>
      </c>
      <c r="R1576" s="14" t="s">
        <v>6672</v>
      </c>
      <c r="S1576" s="15" t="s">
        <v>422</v>
      </c>
      <c r="T1576" s="35">
        <v>120.59476822815708</v>
      </c>
      <c r="U1576" s="14" t="s">
        <v>4</v>
      </c>
      <c r="V1576" s="14">
        <v>77</v>
      </c>
      <c r="W1576" s="16">
        <f>+IF(datos_arg[[#This Row],[Moneda]]="ARS",datos_arg[[#This Row],[Monto]],datos_arg[[#This Row],[Monto]]*datos_arg[[#This Row],[TC]])</f>
        <v>120.59476822815708</v>
      </c>
      <c r="X1576" s="16">
        <f>IFERROR(IF(datos_arg[[#This Row],[Moneda]]="USD",datos_arg[[#This Row],[Monto]],datos_arg[[#This Row],[Monto]]/datos_arg[[#This Row],[TC]]),0)</f>
        <v>1.5661658211448972</v>
      </c>
      <c r="Y1576" s="14"/>
    </row>
    <row r="1577" spans="1:25" ht="15" customHeight="1" x14ac:dyDescent="0.25">
      <c r="A1577" s="14">
        <f t="shared" si="24"/>
        <v>1574</v>
      </c>
      <c r="B1577" s="1">
        <v>43894</v>
      </c>
      <c r="C1577" s="18">
        <f>+YEAR(datos_arg[[#This Row],[Fecha]])</f>
        <v>2020</v>
      </c>
      <c r="D1577" s="18">
        <f>+MONTH(datos_arg[[#This Row],[Fecha]])</f>
        <v>3</v>
      </c>
      <c r="E1577" s="14" t="s">
        <v>617</v>
      </c>
      <c r="F1577" s="14" t="s">
        <v>6652</v>
      </c>
      <c r="G1577" s="14" t="s">
        <v>6672</v>
      </c>
      <c r="H1577" s="14" t="s">
        <v>1024</v>
      </c>
      <c r="I1577" s="14" t="s">
        <v>7132</v>
      </c>
      <c r="J1577" s="14" t="s">
        <v>425</v>
      </c>
      <c r="K1577" s="14" t="s">
        <v>422</v>
      </c>
      <c r="L1577" s="14" t="s">
        <v>422</v>
      </c>
      <c r="M1577" s="14" t="s">
        <v>1244</v>
      </c>
      <c r="N1577" s="14" t="s">
        <v>190</v>
      </c>
      <c r="O1577" s="14" t="s">
        <v>1862</v>
      </c>
      <c r="P1577" s="14" t="s">
        <v>5530</v>
      </c>
      <c r="Q1577" s="14">
        <v>50</v>
      </c>
      <c r="R1577" s="14" t="s">
        <v>6672</v>
      </c>
      <c r="S1577" s="15" t="s">
        <v>422</v>
      </c>
      <c r="T1577" s="35">
        <v>120.59476822815708</v>
      </c>
      <c r="U1577" s="14" t="s">
        <v>4</v>
      </c>
      <c r="V1577" s="14">
        <v>77</v>
      </c>
      <c r="W1577" s="16">
        <f>+IF(datos_arg[[#This Row],[Moneda]]="ARS",datos_arg[[#This Row],[Monto]],datos_arg[[#This Row],[Monto]]*datos_arg[[#This Row],[TC]])</f>
        <v>120.59476822815708</v>
      </c>
      <c r="X1577" s="16">
        <f>IFERROR(IF(datos_arg[[#This Row],[Moneda]]="USD",datos_arg[[#This Row],[Monto]],datos_arg[[#This Row],[Monto]]/datos_arg[[#This Row],[TC]]),0)</f>
        <v>1.5661658211448972</v>
      </c>
      <c r="Y1577" s="14"/>
    </row>
    <row r="1578" spans="1:25" ht="15" customHeight="1" x14ac:dyDescent="0.25">
      <c r="A1578" s="14">
        <f t="shared" si="24"/>
        <v>1575</v>
      </c>
      <c r="B1578" s="1">
        <v>43894</v>
      </c>
      <c r="C1578" s="18">
        <f>+YEAR(datos_arg[[#This Row],[Fecha]])</f>
        <v>2020</v>
      </c>
      <c r="D1578" s="18">
        <f>+MONTH(datos_arg[[#This Row],[Fecha]])</f>
        <v>3</v>
      </c>
      <c r="E1578" s="14" t="s">
        <v>617</v>
      </c>
      <c r="F1578" s="14" t="s">
        <v>6652</v>
      </c>
      <c r="G1578" s="14" t="s">
        <v>6672</v>
      </c>
      <c r="H1578" s="14" t="s">
        <v>1024</v>
      </c>
      <c r="I1578" s="14" t="s">
        <v>7132</v>
      </c>
      <c r="J1578" s="14" t="s">
        <v>425</v>
      </c>
      <c r="K1578" s="14" t="s">
        <v>422</v>
      </c>
      <c r="L1578" s="14" t="s">
        <v>422</v>
      </c>
      <c r="M1578" s="14" t="s">
        <v>1244</v>
      </c>
      <c r="N1578" s="14" t="s">
        <v>190</v>
      </c>
      <c r="O1578" s="14" t="s">
        <v>1863</v>
      </c>
      <c r="P1578" s="14" t="s">
        <v>5530</v>
      </c>
      <c r="Q1578" s="14">
        <v>50</v>
      </c>
      <c r="R1578" s="14" t="s">
        <v>6672</v>
      </c>
      <c r="S1578" s="15" t="s">
        <v>422</v>
      </c>
      <c r="T1578" s="35">
        <v>120.59476822815708</v>
      </c>
      <c r="U1578" s="14" t="s">
        <v>4</v>
      </c>
      <c r="V1578" s="14">
        <v>77</v>
      </c>
      <c r="W1578" s="16">
        <f>+IF(datos_arg[[#This Row],[Moneda]]="ARS",datos_arg[[#This Row],[Monto]],datos_arg[[#This Row],[Monto]]*datos_arg[[#This Row],[TC]])</f>
        <v>120.59476822815708</v>
      </c>
      <c r="X1578" s="16">
        <f>IFERROR(IF(datos_arg[[#This Row],[Moneda]]="USD",datos_arg[[#This Row],[Monto]],datos_arg[[#This Row],[Monto]]/datos_arg[[#This Row],[TC]]),0)</f>
        <v>1.5661658211448972</v>
      </c>
      <c r="Y1578" s="14"/>
    </row>
    <row r="1579" spans="1:25" ht="15" customHeight="1" x14ac:dyDescent="0.25">
      <c r="A1579" s="14">
        <f t="shared" si="24"/>
        <v>1576</v>
      </c>
      <c r="B1579" s="1">
        <v>43894</v>
      </c>
      <c r="C1579" s="18">
        <f>+YEAR(datos_arg[[#This Row],[Fecha]])</f>
        <v>2020</v>
      </c>
      <c r="D1579" s="18">
        <f>+MONTH(datos_arg[[#This Row],[Fecha]])</f>
        <v>3</v>
      </c>
      <c r="E1579" s="14" t="s">
        <v>617</v>
      </c>
      <c r="F1579" s="14" t="s">
        <v>6652</v>
      </c>
      <c r="G1579" s="14" t="s">
        <v>6672</v>
      </c>
      <c r="H1579" s="14" t="s">
        <v>1024</v>
      </c>
      <c r="I1579" s="14" t="s">
        <v>7132</v>
      </c>
      <c r="J1579" s="14" t="s">
        <v>425</v>
      </c>
      <c r="K1579" s="14" t="s">
        <v>422</v>
      </c>
      <c r="L1579" s="14" t="s">
        <v>422</v>
      </c>
      <c r="M1579" s="14" t="s">
        <v>1244</v>
      </c>
      <c r="N1579" s="14" t="s">
        <v>190</v>
      </c>
      <c r="O1579" s="14" t="s">
        <v>1864</v>
      </c>
      <c r="P1579" s="14" t="s">
        <v>5530</v>
      </c>
      <c r="Q1579" s="14">
        <v>50</v>
      </c>
      <c r="R1579" s="14" t="s">
        <v>6672</v>
      </c>
      <c r="S1579" s="15" t="s">
        <v>422</v>
      </c>
      <c r="T1579" s="35">
        <v>120.59476822815708</v>
      </c>
      <c r="U1579" s="14" t="s">
        <v>4</v>
      </c>
      <c r="V1579" s="14">
        <v>77</v>
      </c>
      <c r="W1579" s="16">
        <f>+IF(datos_arg[[#This Row],[Moneda]]="ARS",datos_arg[[#This Row],[Monto]],datos_arg[[#This Row],[Monto]]*datos_arg[[#This Row],[TC]])</f>
        <v>120.59476822815708</v>
      </c>
      <c r="X1579" s="16">
        <f>IFERROR(IF(datos_arg[[#This Row],[Moneda]]="USD",datos_arg[[#This Row],[Monto]],datos_arg[[#This Row],[Monto]]/datos_arg[[#This Row],[TC]]),0)</f>
        <v>1.5661658211448972</v>
      </c>
      <c r="Y1579" s="14"/>
    </row>
    <row r="1580" spans="1:25" ht="15" customHeight="1" x14ac:dyDescent="0.25">
      <c r="A1580" s="14">
        <f t="shared" si="24"/>
        <v>1577</v>
      </c>
      <c r="B1580" s="1">
        <v>43894</v>
      </c>
      <c r="C1580" s="18">
        <f>+YEAR(datos_arg[[#This Row],[Fecha]])</f>
        <v>2020</v>
      </c>
      <c r="D1580" s="18">
        <f>+MONTH(datos_arg[[#This Row],[Fecha]])</f>
        <v>3</v>
      </c>
      <c r="E1580" s="14" t="s">
        <v>617</v>
      </c>
      <c r="F1580" s="14" t="s">
        <v>6652</v>
      </c>
      <c r="G1580" s="14" t="s">
        <v>6672</v>
      </c>
      <c r="H1580" s="14" t="s">
        <v>1024</v>
      </c>
      <c r="I1580" s="14" t="s">
        <v>7132</v>
      </c>
      <c r="J1580" s="14" t="s">
        <v>425</v>
      </c>
      <c r="K1580" s="14" t="s">
        <v>422</v>
      </c>
      <c r="L1580" s="14" t="s">
        <v>422</v>
      </c>
      <c r="M1580" s="14" t="s">
        <v>1244</v>
      </c>
      <c r="N1580" s="14" t="s">
        <v>190</v>
      </c>
      <c r="O1580" s="14" t="s">
        <v>1865</v>
      </c>
      <c r="P1580" s="14" t="s">
        <v>5530</v>
      </c>
      <c r="Q1580" s="14">
        <v>50</v>
      </c>
      <c r="R1580" s="14" t="s">
        <v>6672</v>
      </c>
      <c r="S1580" s="15" t="s">
        <v>422</v>
      </c>
      <c r="T1580" s="35">
        <v>120.59476822815708</v>
      </c>
      <c r="U1580" s="14" t="s">
        <v>4</v>
      </c>
      <c r="V1580" s="14">
        <v>77</v>
      </c>
      <c r="W1580" s="16">
        <f>+IF(datos_arg[[#This Row],[Moneda]]="ARS",datos_arg[[#This Row],[Monto]],datos_arg[[#This Row],[Monto]]*datos_arg[[#This Row],[TC]])</f>
        <v>120.59476822815708</v>
      </c>
      <c r="X1580" s="16">
        <f>IFERROR(IF(datos_arg[[#This Row],[Moneda]]="USD",datos_arg[[#This Row],[Monto]],datos_arg[[#This Row],[Monto]]/datos_arg[[#This Row],[TC]]),0)</f>
        <v>1.5661658211448972</v>
      </c>
      <c r="Y1580" s="14"/>
    </row>
    <row r="1581" spans="1:25" ht="15" customHeight="1" x14ac:dyDescent="0.25">
      <c r="A1581" s="14">
        <f t="shared" si="24"/>
        <v>1578</v>
      </c>
      <c r="B1581" s="1">
        <v>43894</v>
      </c>
      <c r="C1581" s="18">
        <f>+YEAR(datos_arg[[#This Row],[Fecha]])</f>
        <v>2020</v>
      </c>
      <c r="D1581" s="18">
        <f>+MONTH(datos_arg[[#This Row],[Fecha]])</f>
        <v>3</v>
      </c>
      <c r="E1581" s="14" t="s">
        <v>617</v>
      </c>
      <c r="F1581" s="14" t="s">
        <v>6652</v>
      </c>
      <c r="G1581" s="14" t="s">
        <v>6672</v>
      </c>
      <c r="H1581" s="14" t="s">
        <v>1024</v>
      </c>
      <c r="I1581" s="14" t="s">
        <v>7132</v>
      </c>
      <c r="J1581" s="14" t="s">
        <v>425</v>
      </c>
      <c r="K1581" s="14" t="s">
        <v>422</v>
      </c>
      <c r="L1581" s="14" t="s">
        <v>422</v>
      </c>
      <c r="M1581" s="14" t="s">
        <v>1244</v>
      </c>
      <c r="N1581" s="14" t="s">
        <v>190</v>
      </c>
      <c r="O1581" s="14" t="s">
        <v>1866</v>
      </c>
      <c r="P1581" s="14" t="s">
        <v>5530</v>
      </c>
      <c r="Q1581" s="14">
        <v>50</v>
      </c>
      <c r="R1581" s="14" t="s">
        <v>6672</v>
      </c>
      <c r="S1581" s="15" t="s">
        <v>422</v>
      </c>
      <c r="T1581" s="35">
        <v>120.59476822815708</v>
      </c>
      <c r="U1581" s="14" t="s">
        <v>4</v>
      </c>
      <c r="V1581" s="14">
        <v>77</v>
      </c>
      <c r="W1581" s="16">
        <f>+IF(datos_arg[[#This Row],[Moneda]]="ARS",datos_arg[[#This Row],[Monto]],datos_arg[[#This Row],[Monto]]*datos_arg[[#This Row],[TC]])</f>
        <v>120.59476822815708</v>
      </c>
      <c r="X1581" s="16">
        <f>IFERROR(IF(datos_arg[[#This Row],[Moneda]]="USD",datos_arg[[#This Row],[Monto]],datos_arg[[#This Row],[Monto]]/datos_arg[[#This Row],[TC]]),0)</f>
        <v>1.5661658211448972</v>
      </c>
      <c r="Y1581" s="14"/>
    </row>
    <row r="1582" spans="1:25" ht="15" customHeight="1" x14ac:dyDescent="0.25">
      <c r="A1582" s="14">
        <f t="shared" si="24"/>
        <v>1579</v>
      </c>
      <c r="B1582" s="1">
        <v>43894</v>
      </c>
      <c r="C1582" s="18">
        <f>+YEAR(datos_arg[[#This Row],[Fecha]])</f>
        <v>2020</v>
      </c>
      <c r="D1582" s="18">
        <f>+MONTH(datos_arg[[#This Row],[Fecha]])</f>
        <v>3</v>
      </c>
      <c r="E1582" s="14" t="s">
        <v>617</v>
      </c>
      <c r="F1582" s="14" t="s">
        <v>6652</v>
      </c>
      <c r="G1582" s="14" t="s">
        <v>6672</v>
      </c>
      <c r="H1582" s="14" t="s">
        <v>1024</v>
      </c>
      <c r="I1582" s="14" t="s">
        <v>7132</v>
      </c>
      <c r="J1582" s="14" t="s">
        <v>425</v>
      </c>
      <c r="K1582" s="14" t="s">
        <v>422</v>
      </c>
      <c r="L1582" s="14" t="s">
        <v>422</v>
      </c>
      <c r="M1582" s="14" t="s">
        <v>1244</v>
      </c>
      <c r="N1582" s="14" t="s">
        <v>190</v>
      </c>
      <c r="O1582" s="14" t="s">
        <v>1867</v>
      </c>
      <c r="P1582" s="14" t="s">
        <v>5530</v>
      </c>
      <c r="Q1582" s="14">
        <v>50</v>
      </c>
      <c r="R1582" s="14" t="s">
        <v>6672</v>
      </c>
      <c r="S1582" s="15" t="s">
        <v>422</v>
      </c>
      <c r="T1582" s="35">
        <v>120.59476822815708</v>
      </c>
      <c r="U1582" s="14" t="s">
        <v>4</v>
      </c>
      <c r="V1582" s="14">
        <v>77</v>
      </c>
      <c r="W1582" s="16">
        <f>+IF(datos_arg[[#This Row],[Moneda]]="ARS",datos_arg[[#This Row],[Monto]],datos_arg[[#This Row],[Monto]]*datos_arg[[#This Row],[TC]])</f>
        <v>120.59476822815708</v>
      </c>
      <c r="X1582" s="16">
        <f>IFERROR(IF(datos_arg[[#This Row],[Moneda]]="USD",datos_arg[[#This Row],[Monto]],datos_arg[[#This Row],[Monto]]/datos_arg[[#This Row],[TC]]),0)</f>
        <v>1.5661658211448972</v>
      </c>
      <c r="Y1582" s="14"/>
    </row>
    <row r="1583" spans="1:25" ht="15" customHeight="1" x14ac:dyDescent="0.25">
      <c r="A1583" s="14">
        <f t="shared" si="24"/>
        <v>1580</v>
      </c>
      <c r="B1583" s="1">
        <v>43894</v>
      </c>
      <c r="C1583" s="18">
        <f>+YEAR(datos_arg[[#This Row],[Fecha]])</f>
        <v>2020</v>
      </c>
      <c r="D1583" s="18">
        <f>+MONTH(datos_arg[[#This Row],[Fecha]])</f>
        <v>3</v>
      </c>
      <c r="E1583" s="14" t="s">
        <v>617</v>
      </c>
      <c r="F1583" s="14" t="s">
        <v>6652</v>
      </c>
      <c r="G1583" s="14" t="s">
        <v>6672</v>
      </c>
      <c r="H1583" s="14" t="s">
        <v>1024</v>
      </c>
      <c r="I1583" s="14" t="s">
        <v>7132</v>
      </c>
      <c r="J1583" s="14" t="s">
        <v>425</v>
      </c>
      <c r="K1583" s="14" t="s">
        <v>422</v>
      </c>
      <c r="L1583" s="14" t="s">
        <v>422</v>
      </c>
      <c r="M1583" s="14" t="s">
        <v>1244</v>
      </c>
      <c r="N1583" s="14" t="s">
        <v>190</v>
      </c>
      <c r="O1583" s="14" t="s">
        <v>1868</v>
      </c>
      <c r="P1583" s="14" t="s">
        <v>5530</v>
      </c>
      <c r="Q1583" s="14">
        <v>50</v>
      </c>
      <c r="R1583" s="14" t="s">
        <v>6672</v>
      </c>
      <c r="S1583" s="15" t="s">
        <v>422</v>
      </c>
      <c r="T1583" s="35">
        <v>120.59476822815708</v>
      </c>
      <c r="U1583" s="14" t="s">
        <v>4</v>
      </c>
      <c r="V1583" s="14">
        <v>77</v>
      </c>
      <c r="W1583" s="16">
        <f>+IF(datos_arg[[#This Row],[Moneda]]="ARS",datos_arg[[#This Row],[Monto]],datos_arg[[#This Row],[Monto]]*datos_arg[[#This Row],[TC]])</f>
        <v>120.59476822815708</v>
      </c>
      <c r="X1583" s="16">
        <f>IFERROR(IF(datos_arg[[#This Row],[Moneda]]="USD",datos_arg[[#This Row],[Monto]],datos_arg[[#This Row],[Monto]]/datos_arg[[#This Row],[TC]]),0)</f>
        <v>1.5661658211448972</v>
      </c>
      <c r="Y1583" s="14"/>
    </row>
    <row r="1584" spans="1:25" ht="15" customHeight="1" x14ac:dyDescent="0.25">
      <c r="A1584" s="14">
        <f t="shared" si="24"/>
        <v>1581</v>
      </c>
      <c r="B1584" s="1">
        <v>43894</v>
      </c>
      <c r="C1584" s="18">
        <f>+YEAR(datos_arg[[#This Row],[Fecha]])</f>
        <v>2020</v>
      </c>
      <c r="D1584" s="18">
        <f>+MONTH(datos_arg[[#This Row],[Fecha]])</f>
        <v>3</v>
      </c>
      <c r="E1584" s="14" t="s">
        <v>617</v>
      </c>
      <c r="F1584" s="14" t="s">
        <v>6652</v>
      </c>
      <c r="G1584" s="14" t="s">
        <v>6672</v>
      </c>
      <c r="H1584" s="14" t="s">
        <v>1024</v>
      </c>
      <c r="I1584" s="14" t="s">
        <v>7132</v>
      </c>
      <c r="J1584" s="14" t="s">
        <v>425</v>
      </c>
      <c r="K1584" s="14" t="s">
        <v>422</v>
      </c>
      <c r="L1584" s="14" t="s">
        <v>422</v>
      </c>
      <c r="M1584" s="14" t="s">
        <v>1244</v>
      </c>
      <c r="N1584" s="14" t="s">
        <v>190</v>
      </c>
      <c r="O1584" s="14" t="s">
        <v>1869</v>
      </c>
      <c r="P1584" s="14" t="s">
        <v>5530</v>
      </c>
      <c r="Q1584" s="14">
        <v>50</v>
      </c>
      <c r="R1584" s="14" t="s">
        <v>6672</v>
      </c>
      <c r="S1584" s="15" t="s">
        <v>422</v>
      </c>
      <c r="T1584" s="35">
        <v>120.59476822815708</v>
      </c>
      <c r="U1584" s="14" t="s">
        <v>4</v>
      </c>
      <c r="V1584" s="14">
        <v>77</v>
      </c>
      <c r="W1584" s="16">
        <f>+IF(datos_arg[[#This Row],[Moneda]]="ARS",datos_arg[[#This Row],[Monto]],datos_arg[[#This Row],[Monto]]*datos_arg[[#This Row],[TC]])</f>
        <v>120.59476822815708</v>
      </c>
      <c r="X1584" s="16">
        <f>IFERROR(IF(datos_arg[[#This Row],[Moneda]]="USD",datos_arg[[#This Row],[Monto]],datos_arg[[#This Row],[Monto]]/datos_arg[[#This Row],[TC]]),0)</f>
        <v>1.5661658211448972</v>
      </c>
      <c r="Y1584" s="14"/>
    </row>
    <row r="1585" spans="1:25" ht="15" customHeight="1" x14ac:dyDescent="0.25">
      <c r="A1585" s="14">
        <f t="shared" si="24"/>
        <v>1582</v>
      </c>
      <c r="B1585" s="1">
        <v>43894</v>
      </c>
      <c r="C1585" s="18">
        <f>+YEAR(datos_arg[[#This Row],[Fecha]])</f>
        <v>2020</v>
      </c>
      <c r="D1585" s="18">
        <f>+MONTH(datos_arg[[#This Row],[Fecha]])</f>
        <v>3</v>
      </c>
      <c r="E1585" s="14" t="s">
        <v>617</v>
      </c>
      <c r="F1585" s="14" t="s">
        <v>6652</v>
      </c>
      <c r="G1585" s="14" t="s">
        <v>6672</v>
      </c>
      <c r="H1585" s="14" t="s">
        <v>1024</v>
      </c>
      <c r="I1585" s="14" t="s">
        <v>7132</v>
      </c>
      <c r="J1585" s="14" t="s">
        <v>425</v>
      </c>
      <c r="K1585" s="14" t="s">
        <v>422</v>
      </c>
      <c r="L1585" s="14" t="s">
        <v>422</v>
      </c>
      <c r="M1585" s="14" t="s">
        <v>1244</v>
      </c>
      <c r="N1585" s="14" t="s">
        <v>190</v>
      </c>
      <c r="O1585" s="14" t="s">
        <v>1870</v>
      </c>
      <c r="P1585" s="14" t="s">
        <v>5530</v>
      </c>
      <c r="Q1585" s="14">
        <v>50</v>
      </c>
      <c r="R1585" s="14" t="s">
        <v>6672</v>
      </c>
      <c r="S1585" s="15" t="s">
        <v>422</v>
      </c>
      <c r="T1585" s="35">
        <v>120.59476822815708</v>
      </c>
      <c r="U1585" s="14" t="s">
        <v>4</v>
      </c>
      <c r="V1585" s="14">
        <v>77</v>
      </c>
      <c r="W1585" s="16">
        <f>+IF(datos_arg[[#This Row],[Moneda]]="ARS",datos_arg[[#This Row],[Monto]],datos_arg[[#This Row],[Monto]]*datos_arg[[#This Row],[TC]])</f>
        <v>120.59476822815708</v>
      </c>
      <c r="X1585" s="16">
        <f>IFERROR(IF(datos_arg[[#This Row],[Moneda]]="USD",datos_arg[[#This Row],[Monto]],datos_arg[[#This Row],[Monto]]/datos_arg[[#This Row],[TC]]),0)</f>
        <v>1.5661658211448972</v>
      </c>
      <c r="Y1585" s="14"/>
    </row>
    <row r="1586" spans="1:25" ht="15" customHeight="1" x14ac:dyDescent="0.25">
      <c r="A1586" s="14">
        <f t="shared" si="24"/>
        <v>1583</v>
      </c>
      <c r="B1586" s="1">
        <v>43894</v>
      </c>
      <c r="C1586" s="18">
        <f>+YEAR(datos_arg[[#This Row],[Fecha]])</f>
        <v>2020</v>
      </c>
      <c r="D1586" s="18">
        <f>+MONTH(datos_arg[[#This Row],[Fecha]])</f>
        <v>3</v>
      </c>
      <c r="E1586" s="14" t="s">
        <v>617</v>
      </c>
      <c r="F1586" s="14" t="s">
        <v>6652</v>
      </c>
      <c r="G1586" s="14" t="s">
        <v>6672</v>
      </c>
      <c r="H1586" s="14" t="s">
        <v>1024</v>
      </c>
      <c r="I1586" s="14" t="s">
        <v>7132</v>
      </c>
      <c r="J1586" s="14" t="s">
        <v>425</v>
      </c>
      <c r="K1586" s="14" t="s">
        <v>422</v>
      </c>
      <c r="L1586" s="14" t="s">
        <v>422</v>
      </c>
      <c r="M1586" s="14" t="s">
        <v>1244</v>
      </c>
      <c r="N1586" s="14" t="s">
        <v>190</v>
      </c>
      <c r="O1586" s="14" t="s">
        <v>1871</v>
      </c>
      <c r="P1586" s="14" t="s">
        <v>5530</v>
      </c>
      <c r="Q1586" s="14">
        <v>50</v>
      </c>
      <c r="R1586" s="14" t="s">
        <v>6672</v>
      </c>
      <c r="S1586" s="15" t="s">
        <v>422</v>
      </c>
      <c r="T1586" s="35">
        <v>120.59476822815708</v>
      </c>
      <c r="U1586" s="14" t="s">
        <v>4</v>
      </c>
      <c r="V1586" s="14">
        <v>77</v>
      </c>
      <c r="W1586" s="16">
        <f>+IF(datos_arg[[#This Row],[Moneda]]="ARS",datos_arg[[#This Row],[Monto]],datos_arg[[#This Row],[Monto]]*datos_arg[[#This Row],[TC]])</f>
        <v>120.59476822815708</v>
      </c>
      <c r="X1586" s="16">
        <f>IFERROR(IF(datos_arg[[#This Row],[Moneda]]="USD",datos_arg[[#This Row],[Monto]],datos_arg[[#This Row],[Monto]]/datos_arg[[#This Row],[TC]]),0)</f>
        <v>1.5661658211448972</v>
      </c>
      <c r="Y1586" s="14"/>
    </row>
    <row r="1587" spans="1:25" ht="15" customHeight="1" x14ac:dyDescent="0.25">
      <c r="A1587" s="14">
        <f t="shared" si="24"/>
        <v>1584</v>
      </c>
      <c r="B1587" s="1">
        <v>43894</v>
      </c>
      <c r="C1587" s="18">
        <f>+YEAR(datos_arg[[#This Row],[Fecha]])</f>
        <v>2020</v>
      </c>
      <c r="D1587" s="18">
        <f>+MONTH(datos_arg[[#This Row],[Fecha]])</f>
        <v>3</v>
      </c>
      <c r="E1587" s="14" t="s">
        <v>617</v>
      </c>
      <c r="F1587" s="14" t="s">
        <v>6652</v>
      </c>
      <c r="G1587" s="14" t="s">
        <v>6672</v>
      </c>
      <c r="H1587" s="14" t="s">
        <v>1024</v>
      </c>
      <c r="I1587" s="14" t="s">
        <v>7132</v>
      </c>
      <c r="J1587" s="14" t="s">
        <v>425</v>
      </c>
      <c r="K1587" s="14" t="s">
        <v>422</v>
      </c>
      <c r="L1587" s="14" t="s">
        <v>422</v>
      </c>
      <c r="M1587" s="14" t="s">
        <v>1244</v>
      </c>
      <c r="N1587" s="14" t="s">
        <v>190</v>
      </c>
      <c r="O1587" s="14" t="s">
        <v>1872</v>
      </c>
      <c r="P1587" s="14" t="s">
        <v>5530</v>
      </c>
      <c r="Q1587" s="14">
        <v>50</v>
      </c>
      <c r="R1587" s="14" t="s">
        <v>6672</v>
      </c>
      <c r="S1587" s="15" t="s">
        <v>422</v>
      </c>
      <c r="T1587" s="35">
        <v>120.59476822815708</v>
      </c>
      <c r="U1587" s="14" t="s">
        <v>4</v>
      </c>
      <c r="V1587" s="14">
        <v>77</v>
      </c>
      <c r="W1587" s="16">
        <f>+IF(datos_arg[[#This Row],[Moneda]]="ARS",datos_arg[[#This Row],[Monto]],datos_arg[[#This Row],[Monto]]*datos_arg[[#This Row],[TC]])</f>
        <v>120.59476822815708</v>
      </c>
      <c r="X1587" s="16">
        <f>IFERROR(IF(datos_arg[[#This Row],[Moneda]]="USD",datos_arg[[#This Row],[Monto]],datos_arg[[#This Row],[Monto]]/datos_arg[[#This Row],[TC]]),0)</f>
        <v>1.5661658211448972</v>
      </c>
      <c r="Y1587" s="14"/>
    </row>
    <row r="1588" spans="1:25" ht="15" customHeight="1" x14ac:dyDescent="0.25">
      <c r="A1588" s="14">
        <f t="shared" si="24"/>
        <v>1585</v>
      </c>
      <c r="B1588" s="1">
        <v>43894</v>
      </c>
      <c r="C1588" s="18">
        <f>+YEAR(datos_arg[[#This Row],[Fecha]])</f>
        <v>2020</v>
      </c>
      <c r="D1588" s="18">
        <f>+MONTH(datos_arg[[#This Row],[Fecha]])</f>
        <v>3</v>
      </c>
      <c r="E1588" s="14" t="s">
        <v>617</v>
      </c>
      <c r="F1588" s="14" t="s">
        <v>6652</v>
      </c>
      <c r="G1588" s="14" t="s">
        <v>6672</v>
      </c>
      <c r="H1588" s="14" t="s">
        <v>1024</v>
      </c>
      <c r="I1588" s="14" t="s">
        <v>7132</v>
      </c>
      <c r="J1588" s="14" t="s">
        <v>425</v>
      </c>
      <c r="K1588" s="14" t="s">
        <v>422</v>
      </c>
      <c r="L1588" s="14" t="s">
        <v>422</v>
      </c>
      <c r="M1588" s="14" t="s">
        <v>1244</v>
      </c>
      <c r="N1588" s="14" t="s">
        <v>190</v>
      </c>
      <c r="O1588" s="14" t="s">
        <v>1873</v>
      </c>
      <c r="P1588" s="14" t="s">
        <v>5530</v>
      </c>
      <c r="Q1588" s="14">
        <v>50</v>
      </c>
      <c r="R1588" s="14" t="s">
        <v>6672</v>
      </c>
      <c r="S1588" s="15" t="s">
        <v>422</v>
      </c>
      <c r="T1588" s="35">
        <v>120.59476822815708</v>
      </c>
      <c r="U1588" s="14" t="s">
        <v>4</v>
      </c>
      <c r="V1588" s="14">
        <v>77</v>
      </c>
      <c r="W1588" s="16">
        <f>+IF(datos_arg[[#This Row],[Moneda]]="ARS",datos_arg[[#This Row],[Monto]],datos_arg[[#This Row],[Monto]]*datos_arg[[#This Row],[TC]])</f>
        <v>120.59476822815708</v>
      </c>
      <c r="X1588" s="16">
        <f>IFERROR(IF(datos_arg[[#This Row],[Moneda]]="USD",datos_arg[[#This Row],[Monto]],datos_arg[[#This Row],[Monto]]/datos_arg[[#This Row],[TC]]),0)</f>
        <v>1.5661658211448972</v>
      </c>
      <c r="Y1588" s="14"/>
    </row>
    <row r="1589" spans="1:25" ht="15" customHeight="1" x14ac:dyDescent="0.25">
      <c r="A1589" s="14">
        <f t="shared" si="24"/>
        <v>1586</v>
      </c>
      <c r="B1589" s="1">
        <v>43894</v>
      </c>
      <c r="C1589" s="18">
        <f>+YEAR(datos_arg[[#This Row],[Fecha]])</f>
        <v>2020</v>
      </c>
      <c r="D1589" s="18">
        <f>+MONTH(datos_arg[[#This Row],[Fecha]])</f>
        <v>3</v>
      </c>
      <c r="E1589" s="14" t="s">
        <v>617</v>
      </c>
      <c r="F1589" s="14" t="s">
        <v>6652</v>
      </c>
      <c r="G1589" s="14" t="s">
        <v>6672</v>
      </c>
      <c r="H1589" s="14" t="s">
        <v>1024</v>
      </c>
      <c r="I1589" s="14" t="s">
        <v>7132</v>
      </c>
      <c r="J1589" s="14" t="s">
        <v>425</v>
      </c>
      <c r="K1589" s="14" t="s">
        <v>422</v>
      </c>
      <c r="L1589" s="14" t="s">
        <v>422</v>
      </c>
      <c r="M1589" s="14" t="s">
        <v>1244</v>
      </c>
      <c r="N1589" s="14" t="s">
        <v>190</v>
      </c>
      <c r="O1589" s="14" t="s">
        <v>1874</v>
      </c>
      <c r="P1589" s="14" t="s">
        <v>5530</v>
      </c>
      <c r="Q1589" s="14">
        <v>50</v>
      </c>
      <c r="R1589" s="14" t="s">
        <v>6672</v>
      </c>
      <c r="S1589" s="15" t="s">
        <v>422</v>
      </c>
      <c r="T1589" s="35">
        <v>120.59476822815708</v>
      </c>
      <c r="U1589" s="14" t="s">
        <v>4</v>
      </c>
      <c r="V1589" s="14">
        <v>77</v>
      </c>
      <c r="W1589" s="16">
        <f>+IF(datos_arg[[#This Row],[Moneda]]="ARS",datos_arg[[#This Row],[Monto]],datos_arg[[#This Row],[Monto]]*datos_arg[[#This Row],[TC]])</f>
        <v>120.59476822815708</v>
      </c>
      <c r="X1589" s="16">
        <f>IFERROR(IF(datos_arg[[#This Row],[Moneda]]="USD",datos_arg[[#This Row],[Monto]],datos_arg[[#This Row],[Monto]]/datos_arg[[#This Row],[TC]]),0)</f>
        <v>1.5661658211448972</v>
      </c>
      <c r="Y1589" s="14"/>
    </row>
    <row r="1590" spans="1:25" ht="15" customHeight="1" x14ac:dyDescent="0.25">
      <c r="A1590" s="14">
        <f t="shared" si="24"/>
        <v>1587</v>
      </c>
      <c r="B1590" s="1">
        <v>43894</v>
      </c>
      <c r="C1590" s="18">
        <f>+YEAR(datos_arg[[#This Row],[Fecha]])</f>
        <v>2020</v>
      </c>
      <c r="D1590" s="18">
        <f>+MONTH(datos_arg[[#This Row],[Fecha]])</f>
        <v>3</v>
      </c>
      <c r="E1590" s="14" t="s">
        <v>617</v>
      </c>
      <c r="F1590" s="14" t="s">
        <v>6652</v>
      </c>
      <c r="G1590" s="14" t="s">
        <v>6672</v>
      </c>
      <c r="H1590" s="14" t="s">
        <v>1024</v>
      </c>
      <c r="I1590" s="14" t="s">
        <v>7132</v>
      </c>
      <c r="J1590" s="14" t="s">
        <v>425</v>
      </c>
      <c r="K1590" s="14" t="s">
        <v>422</v>
      </c>
      <c r="L1590" s="14" t="s">
        <v>422</v>
      </c>
      <c r="M1590" s="14" t="s">
        <v>1244</v>
      </c>
      <c r="N1590" s="14" t="s">
        <v>190</v>
      </c>
      <c r="O1590" s="14" t="s">
        <v>1875</v>
      </c>
      <c r="P1590" s="14" t="s">
        <v>5530</v>
      </c>
      <c r="Q1590" s="14">
        <v>50</v>
      </c>
      <c r="R1590" s="14" t="s">
        <v>6672</v>
      </c>
      <c r="S1590" s="15" t="s">
        <v>422</v>
      </c>
      <c r="T1590" s="35">
        <v>120.59476822815708</v>
      </c>
      <c r="U1590" s="14" t="s">
        <v>4</v>
      </c>
      <c r="V1590" s="14">
        <v>77</v>
      </c>
      <c r="W1590" s="16">
        <f>+IF(datos_arg[[#This Row],[Moneda]]="ARS",datos_arg[[#This Row],[Monto]],datos_arg[[#This Row],[Monto]]*datos_arg[[#This Row],[TC]])</f>
        <v>120.59476822815708</v>
      </c>
      <c r="X1590" s="16">
        <f>IFERROR(IF(datos_arg[[#This Row],[Moneda]]="USD",datos_arg[[#This Row],[Monto]],datos_arg[[#This Row],[Monto]]/datos_arg[[#This Row],[TC]]),0)</f>
        <v>1.5661658211448972</v>
      </c>
      <c r="Y1590" s="14"/>
    </row>
    <row r="1591" spans="1:25" ht="15" customHeight="1" x14ac:dyDescent="0.25">
      <c r="A1591" s="14">
        <f t="shared" si="24"/>
        <v>1588</v>
      </c>
      <c r="B1591" s="1">
        <v>43894</v>
      </c>
      <c r="C1591" s="18">
        <f>+YEAR(datos_arg[[#This Row],[Fecha]])</f>
        <v>2020</v>
      </c>
      <c r="D1591" s="18">
        <f>+MONTH(datos_arg[[#This Row],[Fecha]])</f>
        <v>3</v>
      </c>
      <c r="E1591" s="14" t="s">
        <v>617</v>
      </c>
      <c r="F1591" s="14" t="s">
        <v>6652</v>
      </c>
      <c r="G1591" s="14" t="s">
        <v>6672</v>
      </c>
      <c r="H1591" s="14" t="s">
        <v>1024</v>
      </c>
      <c r="I1591" s="14" t="s">
        <v>7132</v>
      </c>
      <c r="J1591" s="14" t="s">
        <v>425</v>
      </c>
      <c r="K1591" s="14" t="s">
        <v>422</v>
      </c>
      <c r="L1591" s="14" t="s">
        <v>422</v>
      </c>
      <c r="M1591" s="14" t="s">
        <v>1244</v>
      </c>
      <c r="N1591" s="14" t="s">
        <v>190</v>
      </c>
      <c r="O1591" s="14" t="s">
        <v>1876</v>
      </c>
      <c r="P1591" s="14" t="s">
        <v>5530</v>
      </c>
      <c r="Q1591" s="14">
        <v>50</v>
      </c>
      <c r="R1591" s="14" t="s">
        <v>6672</v>
      </c>
      <c r="S1591" s="15" t="s">
        <v>422</v>
      </c>
      <c r="T1591" s="35">
        <v>120.59476822815708</v>
      </c>
      <c r="U1591" s="14" t="s">
        <v>4</v>
      </c>
      <c r="V1591" s="14">
        <v>77</v>
      </c>
      <c r="W1591" s="16">
        <f>+IF(datos_arg[[#This Row],[Moneda]]="ARS",datos_arg[[#This Row],[Monto]],datos_arg[[#This Row],[Monto]]*datos_arg[[#This Row],[TC]])</f>
        <v>120.59476822815708</v>
      </c>
      <c r="X1591" s="16">
        <f>IFERROR(IF(datos_arg[[#This Row],[Moneda]]="USD",datos_arg[[#This Row],[Monto]],datos_arg[[#This Row],[Monto]]/datos_arg[[#This Row],[TC]]),0)</f>
        <v>1.5661658211448972</v>
      </c>
      <c r="Y1591" s="14"/>
    </row>
    <row r="1592" spans="1:25" ht="15" customHeight="1" x14ac:dyDescent="0.25">
      <c r="A1592" s="14">
        <f t="shared" si="24"/>
        <v>1589</v>
      </c>
      <c r="B1592" s="1">
        <v>43894</v>
      </c>
      <c r="C1592" s="18">
        <f>+YEAR(datos_arg[[#This Row],[Fecha]])</f>
        <v>2020</v>
      </c>
      <c r="D1592" s="18">
        <f>+MONTH(datos_arg[[#This Row],[Fecha]])</f>
        <v>3</v>
      </c>
      <c r="E1592" s="14" t="s">
        <v>617</v>
      </c>
      <c r="F1592" s="14" t="s">
        <v>6652</v>
      </c>
      <c r="G1592" s="14" t="s">
        <v>6672</v>
      </c>
      <c r="H1592" s="14" t="s">
        <v>1024</v>
      </c>
      <c r="I1592" s="14" t="s">
        <v>7132</v>
      </c>
      <c r="J1592" s="14" t="s">
        <v>425</v>
      </c>
      <c r="K1592" s="14" t="s">
        <v>422</v>
      </c>
      <c r="L1592" s="14" t="s">
        <v>422</v>
      </c>
      <c r="M1592" s="14" t="s">
        <v>1244</v>
      </c>
      <c r="N1592" s="14" t="s">
        <v>190</v>
      </c>
      <c r="O1592" s="14" t="s">
        <v>1877</v>
      </c>
      <c r="P1592" s="14" t="s">
        <v>5530</v>
      </c>
      <c r="Q1592" s="14">
        <v>50</v>
      </c>
      <c r="R1592" s="14" t="s">
        <v>6672</v>
      </c>
      <c r="S1592" s="15" t="s">
        <v>422</v>
      </c>
      <c r="T1592" s="35">
        <v>120.59476822815708</v>
      </c>
      <c r="U1592" s="14" t="s">
        <v>4</v>
      </c>
      <c r="V1592" s="14">
        <v>77</v>
      </c>
      <c r="W1592" s="16">
        <f>+IF(datos_arg[[#This Row],[Moneda]]="ARS",datos_arg[[#This Row],[Monto]],datos_arg[[#This Row],[Monto]]*datos_arg[[#This Row],[TC]])</f>
        <v>120.59476822815708</v>
      </c>
      <c r="X1592" s="16">
        <f>IFERROR(IF(datos_arg[[#This Row],[Moneda]]="USD",datos_arg[[#This Row],[Monto]],datos_arg[[#This Row],[Monto]]/datos_arg[[#This Row],[TC]]),0)</f>
        <v>1.5661658211448972</v>
      </c>
      <c r="Y1592" s="14"/>
    </row>
    <row r="1593" spans="1:25" ht="15" customHeight="1" x14ac:dyDescent="0.25">
      <c r="A1593" s="14">
        <f t="shared" si="24"/>
        <v>1590</v>
      </c>
      <c r="B1593" s="1">
        <v>43894</v>
      </c>
      <c r="C1593" s="18">
        <f>+YEAR(datos_arg[[#This Row],[Fecha]])</f>
        <v>2020</v>
      </c>
      <c r="D1593" s="18">
        <f>+MONTH(datos_arg[[#This Row],[Fecha]])</f>
        <v>3</v>
      </c>
      <c r="E1593" s="14" t="s">
        <v>617</v>
      </c>
      <c r="F1593" s="14" t="s">
        <v>6652</v>
      </c>
      <c r="G1593" s="14" t="s">
        <v>6672</v>
      </c>
      <c r="H1593" s="14" t="s">
        <v>1024</v>
      </c>
      <c r="I1593" s="14" t="s">
        <v>7132</v>
      </c>
      <c r="J1593" s="14" t="s">
        <v>425</v>
      </c>
      <c r="K1593" s="14" t="s">
        <v>422</v>
      </c>
      <c r="L1593" s="14" t="s">
        <v>422</v>
      </c>
      <c r="M1593" s="14" t="s">
        <v>1244</v>
      </c>
      <c r="N1593" s="14" t="s">
        <v>190</v>
      </c>
      <c r="O1593" s="14" t="s">
        <v>1878</v>
      </c>
      <c r="P1593" s="14" t="s">
        <v>5530</v>
      </c>
      <c r="Q1593" s="14">
        <v>50</v>
      </c>
      <c r="R1593" s="14" t="s">
        <v>6672</v>
      </c>
      <c r="S1593" s="15" t="s">
        <v>422</v>
      </c>
      <c r="T1593" s="35">
        <v>120.59476822815708</v>
      </c>
      <c r="U1593" s="14" t="s">
        <v>4</v>
      </c>
      <c r="V1593" s="14">
        <v>77</v>
      </c>
      <c r="W1593" s="16">
        <f>+IF(datos_arg[[#This Row],[Moneda]]="ARS",datos_arg[[#This Row],[Monto]],datos_arg[[#This Row],[Monto]]*datos_arg[[#This Row],[TC]])</f>
        <v>120.59476822815708</v>
      </c>
      <c r="X1593" s="16">
        <f>IFERROR(IF(datos_arg[[#This Row],[Moneda]]="USD",datos_arg[[#This Row],[Monto]],datos_arg[[#This Row],[Monto]]/datos_arg[[#This Row],[TC]]),0)</f>
        <v>1.5661658211448972</v>
      </c>
      <c r="Y1593" s="14"/>
    </row>
    <row r="1594" spans="1:25" ht="15" customHeight="1" x14ac:dyDescent="0.25">
      <c r="A1594" s="14">
        <f t="shared" si="24"/>
        <v>1591</v>
      </c>
      <c r="B1594" s="1">
        <v>43894</v>
      </c>
      <c r="C1594" s="18">
        <f>+YEAR(datos_arg[[#This Row],[Fecha]])</f>
        <v>2020</v>
      </c>
      <c r="D1594" s="18">
        <f>+MONTH(datos_arg[[#This Row],[Fecha]])</f>
        <v>3</v>
      </c>
      <c r="E1594" s="14" t="s">
        <v>617</v>
      </c>
      <c r="F1594" s="14" t="s">
        <v>6652</v>
      </c>
      <c r="G1594" s="14" t="s">
        <v>6672</v>
      </c>
      <c r="H1594" s="14" t="s">
        <v>1024</v>
      </c>
      <c r="I1594" s="14" t="s">
        <v>7132</v>
      </c>
      <c r="J1594" s="14" t="s">
        <v>425</v>
      </c>
      <c r="K1594" s="14" t="s">
        <v>422</v>
      </c>
      <c r="L1594" s="14" t="s">
        <v>422</v>
      </c>
      <c r="M1594" s="14" t="s">
        <v>1244</v>
      </c>
      <c r="N1594" s="14" t="s">
        <v>190</v>
      </c>
      <c r="O1594" s="14" t="s">
        <v>1879</v>
      </c>
      <c r="P1594" s="14" t="s">
        <v>5530</v>
      </c>
      <c r="Q1594" s="14">
        <v>50</v>
      </c>
      <c r="R1594" s="14" t="s">
        <v>6672</v>
      </c>
      <c r="S1594" s="15" t="s">
        <v>422</v>
      </c>
      <c r="T1594" s="35">
        <v>120.59476822815708</v>
      </c>
      <c r="U1594" s="14" t="s">
        <v>4</v>
      </c>
      <c r="V1594" s="14">
        <v>77</v>
      </c>
      <c r="W1594" s="16">
        <f>+IF(datos_arg[[#This Row],[Moneda]]="ARS",datos_arg[[#This Row],[Monto]],datos_arg[[#This Row],[Monto]]*datos_arg[[#This Row],[TC]])</f>
        <v>120.59476822815708</v>
      </c>
      <c r="X1594" s="16">
        <f>IFERROR(IF(datos_arg[[#This Row],[Moneda]]="USD",datos_arg[[#This Row],[Monto]],datos_arg[[#This Row],[Monto]]/datos_arg[[#This Row],[TC]]),0)</f>
        <v>1.5661658211448972</v>
      </c>
      <c r="Y1594" s="14"/>
    </row>
    <row r="1595" spans="1:25" ht="15" customHeight="1" x14ac:dyDescent="0.25">
      <c r="A1595" s="14">
        <f t="shared" si="24"/>
        <v>1592</v>
      </c>
      <c r="B1595" s="1">
        <v>43894</v>
      </c>
      <c r="C1595" s="18">
        <f>+YEAR(datos_arg[[#This Row],[Fecha]])</f>
        <v>2020</v>
      </c>
      <c r="D1595" s="18">
        <f>+MONTH(datos_arg[[#This Row],[Fecha]])</f>
        <v>3</v>
      </c>
      <c r="E1595" s="14" t="s">
        <v>617</v>
      </c>
      <c r="F1595" s="14" t="s">
        <v>6652</v>
      </c>
      <c r="G1595" s="14" t="s">
        <v>6672</v>
      </c>
      <c r="H1595" s="14" t="s">
        <v>1024</v>
      </c>
      <c r="I1595" s="14" t="s">
        <v>7132</v>
      </c>
      <c r="J1595" s="14" t="s">
        <v>425</v>
      </c>
      <c r="K1595" s="14" t="s">
        <v>422</v>
      </c>
      <c r="L1595" s="14" t="s">
        <v>422</v>
      </c>
      <c r="M1595" s="14" t="s">
        <v>1244</v>
      </c>
      <c r="N1595" s="14" t="s">
        <v>190</v>
      </c>
      <c r="O1595" s="14" t="s">
        <v>1880</v>
      </c>
      <c r="P1595" s="14" t="s">
        <v>5530</v>
      </c>
      <c r="Q1595" s="14">
        <v>50</v>
      </c>
      <c r="R1595" s="14" t="s">
        <v>6672</v>
      </c>
      <c r="S1595" s="15" t="s">
        <v>422</v>
      </c>
      <c r="T1595" s="35">
        <v>120.59476822815708</v>
      </c>
      <c r="U1595" s="14" t="s">
        <v>4</v>
      </c>
      <c r="V1595" s="14">
        <v>77</v>
      </c>
      <c r="W1595" s="16">
        <f>+IF(datos_arg[[#This Row],[Moneda]]="ARS",datos_arg[[#This Row],[Monto]],datos_arg[[#This Row],[Monto]]*datos_arg[[#This Row],[TC]])</f>
        <v>120.59476822815708</v>
      </c>
      <c r="X1595" s="16">
        <f>IFERROR(IF(datos_arg[[#This Row],[Moneda]]="USD",datos_arg[[#This Row],[Monto]],datos_arg[[#This Row],[Monto]]/datos_arg[[#This Row],[TC]]),0)</f>
        <v>1.5661658211448972</v>
      </c>
      <c r="Y1595" s="14"/>
    </row>
    <row r="1596" spans="1:25" ht="15" customHeight="1" x14ac:dyDescent="0.25">
      <c r="A1596" s="14">
        <f t="shared" si="24"/>
        <v>1593</v>
      </c>
      <c r="B1596" s="1">
        <v>43894</v>
      </c>
      <c r="C1596" s="18">
        <f>+YEAR(datos_arg[[#This Row],[Fecha]])</f>
        <v>2020</v>
      </c>
      <c r="D1596" s="18">
        <f>+MONTH(datos_arg[[#This Row],[Fecha]])</f>
        <v>3</v>
      </c>
      <c r="E1596" s="14" t="s">
        <v>617</v>
      </c>
      <c r="F1596" s="14" t="s">
        <v>6652</v>
      </c>
      <c r="G1596" s="14" t="s">
        <v>6672</v>
      </c>
      <c r="H1596" s="14" t="s">
        <v>1024</v>
      </c>
      <c r="I1596" s="14" t="s">
        <v>7132</v>
      </c>
      <c r="J1596" s="14" t="s">
        <v>425</v>
      </c>
      <c r="K1596" s="14" t="s">
        <v>422</v>
      </c>
      <c r="L1596" s="14" t="s">
        <v>422</v>
      </c>
      <c r="M1596" s="14" t="s">
        <v>1244</v>
      </c>
      <c r="N1596" s="14" t="s">
        <v>190</v>
      </c>
      <c r="O1596" s="14" t="s">
        <v>1881</v>
      </c>
      <c r="P1596" s="14" t="s">
        <v>5530</v>
      </c>
      <c r="Q1596" s="14">
        <v>50</v>
      </c>
      <c r="R1596" s="14" t="s">
        <v>6672</v>
      </c>
      <c r="S1596" s="15" t="s">
        <v>422</v>
      </c>
      <c r="T1596" s="35">
        <v>120.59476822815708</v>
      </c>
      <c r="U1596" s="14" t="s">
        <v>4</v>
      </c>
      <c r="V1596" s="14">
        <v>77</v>
      </c>
      <c r="W1596" s="16">
        <f>+IF(datos_arg[[#This Row],[Moneda]]="ARS",datos_arg[[#This Row],[Monto]],datos_arg[[#This Row],[Monto]]*datos_arg[[#This Row],[TC]])</f>
        <v>120.59476822815708</v>
      </c>
      <c r="X1596" s="16">
        <f>IFERROR(IF(datos_arg[[#This Row],[Moneda]]="USD",datos_arg[[#This Row],[Monto]],datos_arg[[#This Row],[Monto]]/datos_arg[[#This Row],[TC]]),0)</f>
        <v>1.5661658211448972</v>
      </c>
      <c r="Y1596" s="14"/>
    </row>
    <row r="1597" spans="1:25" ht="15" customHeight="1" x14ac:dyDescent="0.25">
      <c r="A1597" s="14">
        <f t="shared" si="24"/>
        <v>1594</v>
      </c>
      <c r="B1597" s="1">
        <v>43894</v>
      </c>
      <c r="C1597" s="18">
        <f>+YEAR(datos_arg[[#This Row],[Fecha]])</f>
        <v>2020</v>
      </c>
      <c r="D1597" s="18">
        <f>+MONTH(datos_arg[[#This Row],[Fecha]])</f>
        <v>3</v>
      </c>
      <c r="E1597" s="14" t="s">
        <v>617</v>
      </c>
      <c r="F1597" s="14" t="s">
        <v>6652</v>
      </c>
      <c r="G1597" s="14" t="s">
        <v>6672</v>
      </c>
      <c r="H1597" s="14" t="s">
        <v>1024</v>
      </c>
      <c r="I1597" s="14" t="s">
        <v>7132</v>
      </c>
      <c r="J1597" s="14" t="s">
        <v>425</v>
      </c>
      <c r="K1597" s="14" t="s">
        <v>422</v>
      </c>
      <c r="L1597" s="14" t="s">
        <v>422</v>
      </c>
      <c r="M1597" s="14" t="s">
        <v>1123</v>
      </c>
      <c r="N1597" s="14" t="s">
        <v>190</v>
      </c>
      <c r="O1597" s="14" t="s">
        <v>1882</v>
      </c>
      <c r="P1597" s="14" t="s">
        <v>5530</v>
      </c>
      <c r="Q1597" s="14">
        <v>50</v>
      </c>
      <c r="R1597" s="14" t="s">
        <v>6672</v>
      </c>
      <c r="S1597" s="15" t="s">
        <v>422</v>
      </c>
      <c r="T1597" s="35">
        <v>271.24844358077672</v>
      </c>
      <c r="U1597" s="14" t="s">
        <v>4</v>
      </c>
      <c r="V1597" s="14">
        <v>77</v>
      </c>
      <c r="W1597" s="16">
        <f>+IF(datos_arg[[#This Row],[Moneda]]="ARS",datos_arg[[#This Row],[Monto]],datos_arg[[#This Row],[Monto]]*datos_arg[[#This Row],[TC]])</f>
        <v>271.24844358077672</v>
      </c>
      <c r="X1597" s="16">
        <f>IFERROR(IF(datos_arg[[#This Row],[Moneda]]="USD",datos_arg[[#This Row],[Monto]],datos_arg[[#This Row],[Monto]]/datos_arg[[#This Row],[TC]]),0)</f>
        <v>3.5227070594906067</v>
      </c>
      <c r="Y1597" s="14"/>
    </row>
    <row r="1598" spans="1:25" ht="15" customHeight="1" x14ac:dyDescent="0.25">
      <c r="A1598" s="14">
        <f t="shared" si="24"/>
        <v>1595</v>
      </c>
      <c r="B1598" s="1">
        <v>43894</v>
      </c>
      <c r="C1598" s="18">
        <f>+YEAR(datos_arg[[#This Row],[Fecha]])</f>
        <v>2020</v>
      </c>
      <c r="D1598" s="18">
        <f>+MONTH(datos_arg[[#This Row],[Fecha]])</f>
        <v>3</v>
      </c>
      <c r="E1598" s="14" t="s">
        <v>617</v>
      </c>
      <c r="F1598" s="14" t="s">
        <v>6652</v>
      </c>
      <c r="G1598" s="14" t="s">
        <v>6672</v>
      </c>
      <c r="H1598" s="14" t="s">
        <v>1024</v>
      </c>
      <c r="I1598" s="14" t="s">
        <v>7132</v>
      </c>
      <c r="J1598" s="14" t="s">
        <v>425</v>
      </c>
      <c r="K1598" s="14" t="s">
        <v>422</v>
      </c>
      <c r="L1598" s="14" t="s">
        <v>422</v>
      </c>
      <c r="M1598" s="14" t="s">
        <v>1123</v>
      </c>
      <c r="N1598" s="14" t="s">
        <v>190</v>
      </c>
      <c r="O1598" s="14" t="s">
        <v>1883</v>
      </c>
      <c r="P1598" s="14" t="s">
        <v>5530</v>
      </c>
      <c r="Q1598" s="14">
        <v>50</v>
      </c>
      <c r="R1598" s="14" t="s">
        <v>6672</v>
      </c>
      <c r="S1598" s="15" t="s">
        <v>422</v>
      </c>
      <c r="T1598" s="35">
        <v>313.40382980329878</v>
      </c>
      <c r="U1598" s="14" t="s">
        <v>4</v>
      </c>
      <c r="V1598" s="14">
        <v>77</v>
      </c>
      <c r="W1598" s="16">
        <f>+IF(datos_arg[[#This Row],[Moneda]]="ARS",datos_arg[[#This Row],[Monto]],datos_arg[[#This Row],[Monto]]*datos_arg[[#This Row],[TC]])</f>
        <v>313.40382980329878</v>
      </c>
      <c r="X1598" s="16">
        <f>IFERROR(IF(datos_arg[[#This Row],[Moneda]]="USD",datos_arg[[#This Row],[Monto]],datos_arg[[#This Row],[Monto]]/datos_arg[[#This Row],[TC]]),0)</f>
        <v>4.0701796078350494</v>
      </c>
      <c r="Y1598" s="14"/>
    </row>
    <row r="1599" spans="1:25" ht="15" customHeight="1" x14ac:dyDescent="0.25">
      <c r="A1599" s="14">
        <f t="shared" si="24"/>
        <v>1596</v>
      </c>
      <c r="B1599" s="1">
        <v>43894</v>
      </c>
      <c r="C1599" s="18">
        <f>+YEAR(datos_arg[[#This Row],[Fecha]])</f>
        <v>2020</v>
      </c>
      <c r="D1599" s="18">
        <f>+MONTH(datos_arg[[#This Row],[Fecha]])</f>
        <v>3</v>
      </c>
      <c r="E1599" s="14" t="s">
        <v>617</v>
      </c>
      <c r="F1599" s="14" t="s">
        <v>6652</v>
      </c>
      <c r="G1599" s="14" t="s">
        <v>6672</v>
      </c>
      <c r="H1599" s="14" t="s">
        <v>1024</v>
      </c>
      <c r="I1599" s="14" t="s">
        <v>7132</v>
      </c>
      <c r="J1599" s="14" t="s">
        <v>425</v>
      </c>
      <c r="K1599" s="14" t="s">
        <v>422</v>
      </c>
      <c r="L1599" s="14" t="s">
        <v>422</v>
      </c>
      <c r="M1599" s="14" t="s">
        <v>1123</v>
      </c>
      <c r="N1599" s="14" t="s">
        <v>190</v>
      </c>
      <c r="O1599" s="14" t="s">
        <v>1884</v>
      </c>
      <c r="P1599" s="14" t="s">
        <v>5530</v>
      </c>
      <c r="Q1599" s="14">
        <v>50</v>
      </c>
      <c r="R1599" s="14" t="s">
        <v>6672</v>
      </c>
      <c r="S1599" s="15" t="s">
        <v>422</v>
      </c>
      <c r="T1599" s="35">
        <v>313.40382980329878</v>
      </c>
      <c r="U1599" s="14" t="s">
        <v>4</v>
      </c>
      <c r="V1599" s="14">
        <v>77</v>
      </c>
      <c r="W1599" s="16">
        <f>+IF(datos_arg[[#This Row],[Moneda]]="ARS",datos_arg[[#This Row],[Monto]],datos_arg[[#This Row],[Monto]]*datos_arg[[#This Row],[TC]])</f>
        <v>313.40382980329878</v>
      </c>
      <c r="X1599" s="16">
        <f>IFERROR(IF(datos_arg[[#This Row],[Moneda]]="USD",datos_arg[[#This Row],[Monto]],datos_arg[[#This Row],[Monto]]/datos_arg[[#This Row],[TC]]),0)</f>
        <v>4.0701796078350494</v>
      </c>
      <c r="Y1599" s="14"/>
    </row>
    <row r="1600" spans="1:25" ht="15" customHeight="1" x14ac:dyDescent="0.25">
      <c r="A1600" s="14">
        <f t="shared" si="24"/>
        <v>1597</v>
      </c>
      <c r="B1600" s="1">
        <v>43894</v>
      </c>
      <c r="C1600" s="18">
        <f>+YEAR(datos_arg[[#This Row],[Fecha]])</f>
        <v>2020</v>
      </c>
      <c r="D1600" s="18">
        <f>+MONTH(datos_arg[[#This Row],[Fecha]])</f>
        <v>3</v>
      </c>
      <c r="E1600" s="14" t="s">
        <v>617</v>
      </c>
      <c r="F1600" s="14" t="s">
        <v>6652</v>
      </c>
      <c r="G1600" s="14" t="s">
        <v>6672</v>
      </c>
      <c r="H1600" s="14" t="s">
        <v>1024</v>
      </c>
      <c r="I1600" s="14" t="s">
        <v>7132</v>
      </c>
      <c r="J1600" s="14" t="s">
        <v>425</v>
      </c>
      <c r="K1600" s="14" t="s">
        <v>422</v>
      </c>
      <c r="L1600" s="14" t="s">
        <v>422</v>
      </c>
      <c r="M1600" s="14" t="s">
        <v>1123</v>
      </c>
      <c r="N1600" s="14" t="s">
        <v>190</v>
      </c>
      <c r="O1600" s="14" t="s">
        <v>1885</v>
      </c>
      <c r="P1600" s="14" t="s">
        <v>5530</v>
      </c>
      <c r="Q1600" s="14">
        <v>50</v>
      </c>
      <c r="R1600" s="14" t="s">
        <v>6672</v>
      </c>
      <c r="S1600" s="15" t="s">
        <v>422</v>
      </c>
      <c r="T1600" s="35">
        <v>356.94135983639524</v>
      </c>
      <c r="U1600" s="14" t="s">
        <v>4</v>
      </c>
      <c r="V1600" s="14">
        <v>77</v>
      </c>
      <c r="W1600" s="16">
        <f>+IF(datos_arg[[#This Row],[Moneda]]="ARS",datos_arg[[#This Row],[Monto]],datos_arg[[#This Row],[Monto]]*datos_arg[[#This Row],[TC]])</f>
        <v>356.94135983639524</v>
      </c>
      <c r="X1600" s="16">
        <f>IFERROR(IF(datos_arg[[#This Row],[Moneda]]="USD",datos_arg[[#This Row],[Monto]],datos_arg[[#This Row],[Monto]]/datos_arg[[#This Row],[TC]]),0)</f>
        <v>4.6356020757973404</v>
      </c>
      <c r="Y1600" s="14"/>
    </row>
    <row r="1601" spans="1:25" ht="15" customHeight="1" x14ac:dyDescent="0.25">
      <c r="A1601" s="14">
        <f t="shared" si="24"/>
        <v>1598</v>
      </c>
      <c r="B1601" s="1">
        <v>43894</v>
      </c>
      <c r="C1601" s="18">
        <f>+YEAR(datos_arg[[#This Row],[Fecha]])</f>
        <v>2020</v>
      </c>
      <c r="D1601" s="18">
        <f>+MONTH(datos_arg[[#This Row],[Fecha]])</f>
        <v>3</v>
      </c>
      <c r="E1601" s="14" t="s">
        <v>617</v>
      </c>
      <c r="F1601" s="14" t="s">
        <v>6652</v>
      </c>
      <c r="G1601" s="14" t="s">
        <v>6672</v>
      </c>
      <c r="H1601" s="14" t="s">
        <v>1024</v>
      </c>
      <c r="I1601" s="14" t="s">
        <v>7132</v>
      </c>
      <c r="J1601" s="14" t="s">
        <v>425</v>
      </c>
      <c r="K1601" s="14" t="s">
        <v>422</v>
      </c>
      <c r="L1601" s="14" t="s">
        <v>422</v>
      </c>
      <c r="M1601" s="14" t="s">
        <v>1123</v>
      </c>
      <c r="N1601" s="14" t="s">
        <v>190</v>
      </c>
      <c r="O1601" s="14" t="s">
        <v>1886</v>
      </c>
      <c r="P1601" s="14" t="s">
        <v>5530</v>
      </c>
      <c r="Q1601" s="14">
        <v>50</v>
      </c>
      <c r="R1601" s="14" t="s">
        <v>6672</v>
      </c>
      <c r="S1601" s="15" t="s">
        <v>422</v>
      </c>
      <c r="T1601" s="35">
        <v>369.72346932867669</v>
      </c>
      <c r="U1601" s="14" t="s">
        <v>4</v>
      </c>
      <c r="V1601" s="14">
        <v>77</v>
      </c>
      <c r="W1601" s="16">
        <f>+IF(datos_arg[[#This Row],[Moneda]]="ARS",datos_arg[[#This Row],[Monto]],datos_arg[[#This Row],[Monto]]*datos_arg[[#This Row],[TC]])</f>
        <v>369.72346932867669</v>
      </c>
      <c r="X1601" s="16">
        <f>IFERROR(IF(datos_arg[[#This Row],[Moneda]]="USD",datos_arg[[#This Row],[Monto]],datos_arg[[#This Row],[Monto]]/datos_arg[[#This Row],[TC]]),0)</f>
        <v>4.8016034977750222</v>
      </c>
      <c r="Y1601" s="14"/>
    </row>
    <row r="1602" spans="1:25" ht="15" customHeight="1" x14ac:dyDescent="0.25">
      <c r="A1602" s="14">
        <f t="shared" si="24"/>
        <v>1599</v>
      </c>
      <c r="B1602" s="1">
        <v>43894</v>
      </c>
      <c r="C1602" s="18">
        <f>+YEAR(datos_arg[[#This Row],[Fecha]])</f>
        <v>2020</v>
      </c>
      <c r="D1602" s="18">
        <f>+MONTH(datos_arg[[#This Row],[Fecha]])</f>
        <v>3</v>
      </c>
      <c r="E1602" s="14" t="s">
        <v>617</v>
      </c>
      <c r="F1602" s="14" t="s">
        <v>6652</v>
      </c>
      <c r="G1602" s="14" t="s">
        <v>6672</v>
      </c>
      <c r="H1602" s="14" t="s">
        <v>1024</v>
      </c>
      <c r="I1602" s="14" t="s">
        <v>7132</v>
      </c>
      <c r="J1602" s="14" t="s">
        <v>425</v>
      </c>
      <c r="K1602" s="14" t="s">
        <v>422</v>
      </c>
      <c r="L1602" s="14" t="s">
        <v>422</v>
      </c>
      <c r="M1602" s="14" t="s">
        <v>1123</v>
      </c>
      <c r="N1602" s="14" t="s">
        <v>190</v>
      </c>
      <c r="O1602" s="14" t="s">
        <v>1887</v>
      </c>
      <c r="P1602" s="14" t="s">
        <v>5530</v>
      </c>
      <c r="Q1602" s="14">
        <v>50</v>
      </c>
      <c r="R1602" s="14" t="s">
        <v>6672</v>
      </c>
      <c r="S1602" s="15" t="s">
        <v>422</v>
      </c>
      <c r="T1602" s="35">
        <v>399.09674605891729</v>
      </c>
      <c r="U1602" s="14" t="s">
        <v>4</v>
      </c>
      <c r="V1602" s="14">
        <v>77</v>
      </c>
      <c r="W1602" s="16">
        <f>+IF(datos_arg[[#This Row],[Moneda]]="ARS",datos_arg[[#This Row],[Monto]],datos_arg[[#This Row],[Monto]]*datos_arg[[#This Row],[TC]])</f>
        <v>399.09674605891729</v>
      </c>
      <c r="X1602" s="16">
        <f>IFERROR(IF(datos_arg[[#This Row],[Moneda]]="USD",datos_arg[[#This Row],[Monto]],datos_arg[[#This Row],[Monto]]/datos_arg[[#This Row],[TC]]),0)</f>
        <v>5.1830746241417831</v>
      </c>
      <c r="Y1602" s="14"/>
    </row>
    <row r="1603" spans="1:25" ht="15" customHeight="1" x14ac:dyDescent="0.25">
      <c r="A1603" s="14">
        <f t="shared" si="24"/>
        <v>1600</v>
      </c>
      <c r="B1603" s="1">
        <v>43894</v>
      </c>
      <c r="C1603" s="18">
        <f>+YEAR(datos_arg[[#This Row],[Fecha]])</f>
        <v>2020</v>
      </c>
      <c r="D1603" s="18">
        <f>+MONTH(datos_arg[[#This Row],[Fecha]])</f>
        <v>3</v>
      </c>
      <c r="E1603" s="14" t="s">
        <v>617</v>
      </c>
      <c r="F1603" s="14" t="s">
        <v>6652</v>
      </c>
      <c r="G1603" s="14" t="s">
        <v>6672</v>
      </c>
      <c r="H1603" s="14" t="s">
        <v>1024</v>
      </c>
      <c r="I1603" s="14" t="s">
        <v>7132</v>
      </c>
      <c r="J1603" s="14" t="s">
        <v>425</v>
      </c>
      <c r="K1603" s="14" t="s">
        <v>422</v>
      </c>
      <c r="L1603" s="14" t="s">
        <v>422</v>
      </c>
      <c r="M1603" s="14" t="s">
        <v>1123</v>
      </c>
      <c r="N1603" s="14" t="s">
        <v>190</v>
      </c>
      <c r="O1603" s="14" t="s">
        <v>1888</v>
      </c>
      <c r="P1603" s="14" t="s">
        <v>5530</v>
      </c>
      <c r="Q1603" s="14">
        <v>50</v>
      </c>
      <c r="R1603" s="14" t="s">
        <v>6672</v>
      </c>
      <c r="S1603" s="15" t="s">
        <v>422</v>
      </c>
      <c r="T1603" s="35">
        <v>271.24844358077672</v>
      </c>
      <c r="U1603" s="14" t="s">
        <v>4</v>
      </c>
      <c r="V1603" s="14">
        <v>77</v>
      </c>
      <c r="W1603" s="16">
        <f>+IF(datos_arg[[#This Row],[Moneda]]="ARS",datos_arg[[#This Row],[Monto]],datos_arg[[#This Row],[Monto]]*datos_arg[[#This Row],[TC]])</f>
        <v>271.24844358077672</v>
      </c>
      <c r="X1603" s="16">
        <f>IFERROR(IF(datos_arg[[#This Row],[Moneda]]="USD",datos_arg[[#This Row],[Monto]],datos_arg[[#This Row],[Monto]]/datos_arg[[#This Row],[TC]]),0)</f>
        <v>3.5227070594906067</v>
      </c>
      <c r="Y1603" s="14"/>
    </row>
    <row r="1604" spans="1:25" ht="15" customHeight="1" x14ac:dyDescent="0.25">
      <c r="A1604" s="14">
        <f t="shared" si="24"/>
        <v>1601</v>
      </c>
      <c r="B1604" s="1">
        <v>43894</v>
      </c>
      <c r="C1604" s="18">
        <f>+YEAR(datos_arg[[#This Row],[Fecha]])</f>
        <v>2020</v>
      </c>
      <c r="D1604" s="18">
        <f>+MONTH(datos_arg[[#This Row],[Fecha]])</f>
        <v>3</v>
      </c>
      <c r="E1604" s="14" t="s">
        <v>617</v>
      </c>
      <c r="F1604" s="14" t="s">
        <v>6652</v>
      </c>
      <c r="G1604" s="14" t="s">
        <v>6672</v>
      </c>
      <c r="H1604" s="14" t="s">
        <v>1024</v>
      </c>
      <c r="I1604" s="14" t="s">
        <v>7132</v>
      </c>
      <c r="J1604" s="14" t="s">
        <v>425</v>
      </c>
      <c r="K1604" s="14" t="s">
        <v>422</v>
      </c>
      <c r="L1604" s="14" t="s">
        <v>422</v>
      </c>
      <c r="M1604" s="14" t="s">
        <v>1123</v>
      </c>
      <c r="N1604" s="14" t="s">
        <v>190</v>
      </c>
      <c r="O1604" s="14" t="s">
        <v>1889</v>
      </c>
      <c r="P1604" s="14" t="s">
        <v>5530</v>
      </c>
      <c r="Q1604" s="14">
        <v>50</v>
      </c>
      <c r="R1604" s="14" t="s">
        <v>6672</v>
      </c>
      <c r="S1604" s="15" t="s">
        <v>422</v>
      </c>
      <c r="T1604" s="35">
        <v>181.75191109054572</v>
      </c>
      <c r="U1604" s="14" t="s">
        <v>4</v>
      </c>
      <c r="V1604" s="14">
        <v>77</v>
      </c>
      <c r="W1604" s="16">
        <f>+IF(datos_arg[[#This Row],[Moneda]]="ARS",datos_arg[[#This Row],[Monto]],datos_arg[[#This Row],[Monto]]*datos_arg[[#This Row],[TC]])</f>
        <v>181.75191109054572</v>
      </c>
      <c r="X1604" s="16">
        <f>IFERROR(IF(datos_arg[[#This Row],[Moneda]]="USD",datos_arg[[#This Row],[Monto]],datos_arg[[#This Row],[Monto]]/datos_arg[[#This Row],[TC]]),0)</f>
        <v>2.3604144297473471</v>
      </c>
      <c r="Y1604" s="14"/>
    </row>
    <row r="1605" spans="1:25" ht="15" customHeight="1" x14ac:dyDescent="0.25">
      <c r="A1605" s="14">
        <f t="shared" si="24"/>
        <v>1602</v>
      </c>
      <c r="B1605" s="1">
        <v>43894</v>
      </c>
      <c r="C1605" s="18">
        <f>+YEAR(datos_arg[[#This Row],[Fecha]])</f>
        <v>2020</v>
      </c>
      <c r="D1605" s="18">
        <f>+MONTH(datos_arg[[#This Row],[Fecha]])</f>
        <v>3</v>
      </c>
      <c r="E1605" s="14" t="s">
        <v>617</v>
      </c>
      <c r="F1605" s="14" t="s">
        <v>6652</v>
      </c>
      <c r="G1605" s="14" t="s">
        <v>6672</v>
      </c>
      <c r="H1605" s="14" t="s">
        <v>1024</v>
      </c>
      <c r="I1605" s="14" t="s">
        <v>7132</v>
      </c>
      <c r="J1605" s="14" t="s">
        <v>425</v>
      </c>
      <c r="K1605" s="14" t="s">
        <v>422</v>
      </c>
      <c r="L1605" s="14" t="s">
        <v>422</v>
      </c>
      <c r="M1605" s="14" t="s">
        <v>1123</v>
      </c>
      <c r="N1605" s="14" t="s">
        <v>190</v>
      </c>
      <c r="O1605" s="14" t="s">
        <v>1890</v>
      </c>
      <c r="P1605" s="14" t="s">
        <v>5530</v>
      </c>
      <c r="Q1605" s="14">
        <v>50</v>
      </c>
      <c r="R1605" s="14" t="s">
        <v>6672</v>
      </c>
      <c r="S1605" s="15" t="s">
        <v>422</v>
      </c>
      <c r="T1605" s="35">
        <v>201.7929963438759</v>
      </c>
      <c r="U1605" s="14" t="s">
        <v>4</v>
      </c>
      <c r="V1605" s="14">
        <v>77</v>
      </c>
      <c r="W1605" s="16">
        <f>+IF(datos_arg[[#This Row],[Moneda]]="ARS",datos_arg[[#This Row],[Monto]],datos_arg[[#This Row],[Monto]]*datos_arg[[#This Row],[TC]])</f>
        <v>201.7929963438759</v>
      </c>
      <c r="X1605" s="16">
        <f>IFERROR(IF(datos_arg[[#This Row],[Moneda]]="USD",datos_arg[[#This Row],[Monto]],datos_arg[[#This Row],[Monto]]/datos_arg[[#This Row],[TC]]),0)</f>
        <v>2.6206882642061804</v>
      </c>
      <c r="Y1605" s="14"/>
    </row>
    <row r="1606" spans="1:25" ht="15" customHeight="1" x14ac:dyDescent="0.25">
      <c r="A1606" s="14">
        <f t="shared" ref="A1606:A1669" si="25">+A1605+1</f>
        <v>1603</v>
      </c>
      <c r="B1606" s="1">
        <v>43894</v>
      </c>
      <c r="C1606" s="18">
        <f>+YEAR(datos_arg[[#This Row],[Fecha]])</f>
        <v>2020</v>
      </c>
      <c r="D1606" s="18">
        <f>+MONTH(datos_arg[[#This Row],[Fecha]])</f>
        <v>3</v>
      </c>
      <c r="E1606" s="14" t="s">
        <v>617</v>
      </c>
      <c r="F1606" s="14" t="s">
        <v>6652</v>
      </c>
      <c r="G1606" s="14" t="s">
        <v>6672</v>
      </c>
      <c r="H1606" s="14" t="s">
        <v>1024</v>
      </c>
      <c r="I1606" s="14" t="s">
        <v>7132</v>
      </c>
      <c r="J1606" s="14" t="s">
        <v>425</v>
      </c>
      <c r="K1606" s="14" t="s">
        <v>422</v>
      </c>
      <c r="L1606" s="14" t="s">
        <v>422</v>
      </c>
      <c r="M1606" s="14" t="s">
        <v>1123</v>
      </c>
      <c r="N1606" s="14" t="s">
        <v>190</v>
      </c>
      <c r="O1606" s="14" t="s">
        <v>1891</v>
      </c>
      <c r="P1606" s="14" t="s">
        <v>5530</v>
      </c>
      <c r="Q1606" s="14">
        <v>50</v>
      </c>
      <c r="R1606" s="14" t="s">
        <v>6672</v>
      </c>
      <c r="S1606" s="15" t="s">
        <v>422</v>
      </c>
      <c r="T1606" s="35">
        <v>229.09305735825473</v>
      </c>
      <c r="U1606" s="14" t="s">
        <v>4</v>
      </c>
      <c r="V1606" s="14">
        <v>77</v>
      </c>
      <c r="W1606" s="16">
        <f>+IF(datos_arg[[#This Row],[Moneda]]="ARS",datos_arg[[#This Row],[Monto]],datos_arg[[#This Row],[Monto]]*datos_arg[[#This Row],[TC]])</f>
        <v>229.09305735825473</v>
      </c>
      <c r="X1606" s="16">
        <f>IFERROR(IF(datos_arg[[#This Row],[Moneda]]="USD",datos_arg[[#This Row],[Monto]],datos_arg[[#This Row],[Monto]]/datos_arg[[#This Row],[TC]]),0)</f>
        <v>2.9752345111461653</v>
      </c>
      <c r="Y1606" s="14"/>
    </row>
    <row r="1607" spans="1:25" ht="15" customHeight="1" x14ac:dyDescent="0.25">
      <c r="A1607" s="14">
        <f t="shared" si="25"/>
        <v>1604</v>
      </c>
      <c r="B1607" s="1">
        <v>43894</v>
      </c>
      <c r="C1607" s="18">
        <f>+YEAR(datos_arg[[#This Row],[Fecha]])</f>
        <v>2020</v>
      </c>
      <c r="D1607" s="18">
        <f>+MONTH(datos_arg[[#This Row],[Fecha]])</f>
        <v>3</v>
      </c>
      <c r="E1607" s="14" t="s">
        <v>617</v>
      </c>
      <c r="F1607" s="14" t="s">
        <v>6652</v>
      </c>
      <c r="G1607" s="14" t="s">
        <v>6672</v>
      </c>
      <c r="H1607" s="14" t="s">
        <v>1024</v>
      </c>
      <c r="I1607" s="14" t="s">
        <v>7132</v>
      </c>
      <c r="J1607" s="14" t="s">
        <v>425</v>
      </c>
      <c r="K1607" s="14" t="s">
        <v>422</v>
      </c>
      <c r="L1607" s="14" t="s">
        <v>422</v>
      </c>
      <c r="M1607" s="14" t="s">
        <v>1123</v>
      </c>
      <c r="N1607" s="14" t="s">
        <v>190</v>
      </c>
      <c r="O1607" s="14" t="s">
        <v>1892</v>
      </c>
      <c r="P1607" s="14" t="s">
        <v>5530</v>
      </c>
      <c r="Q1607" s="14">
        <v>50</v>
      </c>
      <c r="R1607" s="14" t="s">
        <v>6672</v>
      </c>
      <c r="S1607" s="15" t="s">
        <v>422</v>
      </c>
      <c r="T1607" s="35">
        <v>186.93767113573273</v>
      </c>
      <c r="U1607" s="14" t="s">
        <v>4</v>
      </c>
      <c r="V1607" s="14">
        <v>77</v>
      </c>
      <c r="W1607" s="16">
        <f>+IF(datos_arg[[#This Row],[Moneda]]="ARS",datos_arg[[#This Row],[Monto]],datos_arg[[#This Row],[Monto]]*datos_arg[[#This Row],[TC]])</f>
        <v>186.93767113573273</v>
      </c>
      <c r="X1607" s="16">
        <f>IFERROR(IF(datos_arg[[#This Row],[Moneda]]="USD",datos_arg[[#This Row],[Monto]],datos_arg[[#This Row],[Monto]]/datos_arg[[#This Row],[TC]]),0)</f>
        <v>2.427761962801724</v>
      </c>
      <c r="Y1607" s="14"/>
    </row>
    <row r="1608" spans="1:25" ht="15" customHeight="1" x14ac:dyDescent="0.25">
      <c r="A1608" s="14">
        <f t="shared" si="25"/>
        <v>1605</v>
      </c>
      <c r="B1608" s="1">
        <v>43894</v>
      </c>
      <c r="C1608" s="18">
        <f>+YEAR(datos_arg[[#This Row],[Fecha]])</f>
        <v>2020</v>
      </c>
      <c r="D1608" s="18">
        <f>+MONTH(datos_arg[[#This Row],[Fecha]])</f>
        <v>3</v>
      </c>
      <c r="E1608" s="14" t="s">
        <v>617</v>
      </c>
      <c r="F1608" s="14" t="s">
        <v>6652</v>
      </c>
      <c r="G1608" s="14" t="s">
        <v>6672</v>
      </c>
      <c r="H1608" s="14" t="s">
        <v>1024</v>
      </c>
      <c r="I1608" s="14" t="s">
        <v>7132</v>
      </c>
      <c r="J1608" s="14" t="s">
        <v>425</v>
      </c>
      <c r="K1608" s="14" t="s">
        <v>422</v>
      </c>
      <c r="L1608" s="14" t="s">
        <v>422</v>
      </c>
      <c r="M1608" s="14" t="s">
        <v>1123</v>
      </c>
      <c r="N1608" s="14" t="s">
        <v>190</v>
      </c>
      <c r="O1608" s="14" t="s">
        <v>1893</v>
      </c>
      <c r="P1608" s="14" t="s">
        <v>5530</v>
      </c>
      <c r="Q1608" s="14">
        <v>50</v>
      </c>
      <c r="R1608" s="14" t="s">
        <v>6672</v>
      </c>
      <c r="S1608" s="15" t="s">
        <v>422</v>
      </c>
      <c r="T1608" s="35">
        <v>197.99482162032862</v>
      </c>
      <c r="U1608" s="14" t="s">
        <v>4</v>
      </c>
      <c r="V1608" s="14">
        <v>77</v>
      </c>
      <c r="W1608" s="16">
        <f>+IF(datos_arg[[#This Row],[Moneda]]="ARS",datos_arg[[#This Row],[Monto]],datos_arg[[#This Row],[Monto]]*datos_arg[[#This Row],[TC]])</f>
        <v>197.99482162032862</v>
      </c>
      <c r="X1608" s="16">
        <f>IFERROR(IF(datos_arg[[#This Row],[Moneda]]="USD",datos_arg[[#This Row],[Monto]],datos_arg[[#This Row],[Monto]]/datos_arg[[#This Row],[TC]]),0)</f>
        <v>2.5713613197445278</v>
      </c>
      <c r="Y1608" s="14"/>
    </row>
    <row r="1609" spans="1:25" ht="15" customHeight="1" x14ac:dyDescent="0.25">
      <c r="A1609" s="14">
        <f t="shared" si="25"/>
        <v>1606</v>
      </c>
      <c r="B1609" s="1">
        <v>43894</v>
      </c>
      <c r="C1609" s="18">
        <f>+YEAR(datos_arg[[#This Row],[Fecha]])</f>
        <v>2020</v>
      </c>
      <c r="D1609" s="18">
        <f>+MONTH(datos_arg[[#This Row],[Fecha]])</f>
        <v>3</v>
      </c>
      <c r="E1609" s="14" t="s">
        <v>617</v>
      </c>
      <c r="F1609" s="14" t="s">
        <v>6652</v>
      </c>
      <c r="G1609" s="14" t="s">
        <v>6672</v>
      </c>
      <c r="H1609" s="14" t="s">
        <v>1024</v>
      </c>
      <c r="I1609" s="14" t="s">
        <v>7132</v>
      </c>
      <c r="J1609" s="14" t="s">
        <v>425</v>
      </c>
      <c r="K1609" s="14" t="s">
        <v>422</v>
      </c>
      <c r="L1609" s="14" t="s">
        <v>422</v>
      </c>
      <c r="M1609" s="14" t="s">
        <v>1123</v>
      </c>
      <c r="N1609" s="14" t="s">
        <v>190</v>
      </c>
      <c r="O1609" s="14" t="s">
        <v>1894</v>
      </c>
      <c r="P1609" s="14" t="s">
        <v>5530</v>
      </c>
      <c r="Q1609" s="14">
        <v>50</v>
      </c>
      <c r="R1609" s="14" t="s">
        <v>6672</v>
      </c>
      <c r="S1609" s="15" t="s">
        <v>422</v>
      </c>
      <c r="T1609" s="35">
        <v>201.7929963438759</v>
      </c>
      <c r="U1609" s="14" t="s">
        <v>4</v>
      </c>
      <c r="V1609" s="14">
        <v>77</v>
      </c>
      <c r="W1609" s="16">
        <f>+IF(datos_arg[[#This Row],[Moneda]]="ARS",datos_arg[[#This Row],[Monto]],datos_arg[[#This Row],[Monto]]*datos_arg[[#This Row],[TC]])</f>
        <v>201.7929963438759</v>
      </c>
      <c r="X1609" s="16">
        <f>IFERROR(IF(datos_arg[[#This Row],[Moneda]]="USD",datos_arg[[#This Row],[Monto]],datos_arg[[#This Row],[Monto]]/datos_arg[[#This Row],[TC]]),0)</f>
        <v>2.6206882642061804</v>
      </c>
      <c r="Y1609" s="14"/>
    </row>
    <row r="1610" spans="1:25" ht="15" customHeight="1" x14ac:dyDescent="0.25">
      <c r="A1610" s="14">
        <f t="shared" si="25"/>
        <v>1607</v>
      </c>
      <c r="B1610" s="1">
        <v>43894</v>
      </c>
      <c r="C1610" s="18">
        <f>+YEAR(datos_arg[[#This Row],[Fecha]])</f>
        <v>2020</v>
      </c>
      <c r="D1610" s="18">
        <f>+MONTH(datos_arg[[#This Row],[Fecha]])</f>
        <v>3</v>
      </c>
      <c r="E1610" s="14" t="s">
        <v>617</v>
      </c>
      <c r="F1610" s="14" t="s">
        <v>6652</v>
      </c>
      <c r="G1610" s="14" t="s">
        <v>6672</v>
      </c>
      <c r="H1610" s="14" t="s">
        <v>1024</v>
      </c>
      <c r="I1610" s="14" t="s">
        <v>7132</v>
      </c>
      <c r="J1610" s="14" t="s">
        <v>425</v>
      </c>
      <c r="K1610" s="14" t="s">
        <v>422</v>
      </c>
      <c r="L1610" s="14" t="s">
        <v>422</v>
      </c>
      <c r="M1610" s="14" t="s">
        <v>1123</v>
      </c>
      <c r="N1610" s="14" t="s">
        <v>190</v>
      </c>
      <c r="O1610" s="14" t="s">
        <v>1895</v>
      </c>
      <c r="P1610" s="14" t="s">
        <v>5530</v>
      </c>
      <c r="Q1610" s="14">
        <v>50</v>
      </c>
      <c r="R1610" s="14" t="s">
        <v>6672</v>
      </c>
      <c r="S1610" s="15" t="s">
        <v>422</v>
      </c>
      <c r="T1610" s="35">
        <v>219.06979397605704</v>
      </c>
      <c r="U1610" s="14" t="s">
        <v>4</v>
      </c>
      <c r="V1610" s="14">
        <v>77</v>
      </c>
      <c r="W1610" s="16">
        <f>+IF(datos_arg[[#This Row],[Moneda]]="ARS",datos_arg[[#This Row],[Monto]],datos_arg[[#This Row],[Monto]]*datos_arg[[#This Row],[TC]])</f>
        <v>219.06979397605704</v>
      </c>
      <c r="X1610" s="16">
        <f>IFERROR(IF(datos_arg[[#This Row],[Moneda]]="USD",datos_arg[[#This Row],[Monto]],datos_arg[[#This Row],[Monto]]/datos_arg[[#This Row],[TC]]),0)</f>
        <v>2.8450622594293122</v>
      </c>
      <c r="Y1610" s="14"/>
    </row>
    <row r="1611" spans="1:25" ht="15" customHeight="1" x14ac:dyDescent="0.25">
      <c r="A1611" s="14">
        <f t="shared" si="25"/>
        <v>1608</v>
      </c>
      <c r="B1611" s="1">
        <v>43894</v>
      </c>
      <c r="C1611" s="18">
        <f>+YEAR(datos_arg[[#This Row],[Fecha]])</f>
        <v>2020</v>
      </c>
      <c r="D1611" s="18">
        <f>+MONTH(datos_arg[[#This Row],[Fecha]])</f>
        <v>3</v>
      </c>
      <c r="E1611" s="14" t="s">
        <v>617</v>
      </c>
      <c r="F1611" s="14" t="s">
        <v>6652</v>
      </c>
      <c r="G1611" s="14" t="s">
        <v>6672</v>
      </c>
      <c r="H1611" s="14" t="s">
        <v>1024</v>
      </c>
      <c r="I1611" s="14" t="s">
        <v>7132</v>
      </c>
      <c r="J1611" s="14" t="s">
        <v>425</v>
      </c>
      <c r="K1611" s="14" t="s">
        <v>422</v>
      </c>
      <c r="L1611" s="14" t="s">
        <v>422</v>
      </c>
      <c r="M1611" s="14" t="s">
        <v>1123</v>
      </c>
      <c r="N1611" s="14" t="s">
        <v>190</v>
      </c>
      <c r="O1611" s="14" t="s">
        <v>1896</v>
      </c>
      <c r="P1611" s="14" t="s">
        <v>5530</v>
      </c>
      <c r="Q1611" s="14">
        <v>50</v>
      </c>
      <c r="R1611" s="14" t="s">
        <v>6672</v>
      </c>
      <c r="S1611" s="15" t="s">
        <v>422</v>
      </c>
      <c r="T1611" s="35">
        <v>219.06979397605704</v>
      </c>
      <c r="U1611" s="14" t="s">
        <v>4</v>
      </c>
      <c r="V1611" s="14">
        <v>77</v>
      </c>
      <c r="W1611" s="16">
        <f>+IF(datos_arg[[#This Row],[Moneda]]="ARS",datos_arg[[#This Row],[Monto]],datos_arg[[#This Row],[Monto]]*datos_arg[[#This Row],[TC]])</f>
        <v>219.06979397605704</v>
      </c>
      <c r="X1611" s="16">
        <f>IFERROR(IF(datos_arg[[#This Row],[Moneda]]="USD",datos_arg[[#This Row],[Monto]],datos_arg[[#This Row],[Monto]]/datos_arg[[#This Row],[TC]]),0)</f>
        <v>2.8450622594293122</v>
      </c>
      <c r="Y1611" s="14"/>
    </row>
    <row r="1612" spans="1:25" ht="15" customHeight="1" x14ac:dyDescent="0.25">
      <c r="A1612" s="14">
        <f t="shared" si="25"/>
        <v>1609</v>
      </c>
      <c r="B1612" s="1">
        <v>43894</v>
      </c>
      <c r="C1612" s="18">
        <f>+YEAR(datos_arg[[#This Row],[Fecha]])</f>
        <v>2020</v>
      </c>
      <c r="D1612" s="18">
        <f>+MONTH(datos_arg[[#This Row],[Fecha]])</f>
        <v>3</v>
      </c>
      <c r="E1612" s="14" t="s">
        <v>617</v>
      </c>
      <c r="F1612" s="14" t="s">
        <v>6652</v>
      </c>
      <c r="G1612" s="14" t="s">
        <v>6672</v>
      </c>
      <c r="H1612" s="14" t="s">
        <v>1024</v>
      </c>
      <c r="I1612" s="14" t="s">
        <v>7132</v>
      </c>
      <c r="J1612" s="14" t="s">
        <v>425</v>
      </c>
      <c r="K1612" s="14" t="s">
        <v>422</v>
      </c>
      <c r="L1612" s="14" t="s">
        <v>422</v>
      </c>
      <c r="M1612" s="14" t="s">
        <v>1123</v>
      </c>
      <c r="N1612" s="14" t="s">
        <v>190</v>
      </c>
      <c r="O1612" s="14" t="s">
        <v>1897</v>
      </c>
      <c r="P1612" s="14" t="s">
        <v>5530</v>
      </c>
      <c r="Q1612" s="14">
        <v>50</v>
      </c>
      <c r="R1612" s="14" t="s">
        <v>6672</v>
      </c>
      <c r="S1612" s="15" t="s">
        <v>422</v>
      </c>
      <c r="T1612" s="35">
        <v>223.21622540778051</v>
      </c>
      <c r="U1612" s="14" t="s">
        <v>4</v>
      </c>
      <c r="V1612" s="14">
        <v>77</v>
      </c>
      <c r="W1612" s="16">
        <f>+IF(datos_arg[[#This Row],[Moneda]]="ARS",datos_arg[[#This Row],[Monto]],datos_arg[[#This Row],[Monto]]*datos_arg[[#This Row],[TC]])</f>
        <v>223.21622540778051</v>
      </c>
      <c r="X1612" s="16">
        <f>IFERROR(IF(datos_arg[[#This Row],[Moneda]]="USD",datos_arg[[#This Row],[Monto]],datos_arg[[#This Row],[Monto]]/datos_arg[[#This Row],[TC]]),0)</f>
        <v>2.8989120182828638</v>
      </c>
      <c r="Y1612" s="14"/>
    </row>
    <row r="1613" spans="1:25" ht="15" customHeight="1" x14ac:dyDescent="0.25">
      <c r="A1613" s="14">
        <f t="shared" si="25"/>
        <v>1610</v>
      </c>
      <c r="B1613" s="1">
        <v>43894</v>
      </c>
      <c r="C1613" s="18">
        <f>+YEAR(datos_arg[[#This Row],[Fecha]])</f>
        <v>2020</v>
      </c>
      <c r="D1613" s="18">
        <f>+MONTH(datos_arg[[#This Row],[Fecha]])</f>
        <v>3</v>
      </c>
      <c r="E1613" s="14" t="s">
        <v>617</v>
      </c>
      <c r="F1613" s="14" t="s">
        <v>6652</v>
      </c>
      <c r="G1613" s="14" t="s">
        <v>6672</v>
      </c>
      <c r="H1613" s="14" t="s">
        <v>1024</v>
      </c>
      <c r="I1613" s="14" t="s">
        <v>7132</v>
      </c>
      <c r="J1613" s="14" t="s">
        <v>425</v>
      </c>
      <c r="K1613" s="14" t="s">
        <v>422</v>
      </c>
      <c r="L1613" s="14" t="s">
        <v>422</v>
      </c>
      <c r="M1613" s="14" t="s">
        <v>1123</v>
      </c>
      <c r="N1613" s="14" t="s">
        <v>190</v>
      </c>
      <c r="O1613" s="14" t="s">
        <v>1898</v>
      </c>
      <c r="P1613" s="14" t="s">
        <v>5530</v>
      </c>
      <c r="Q1613" s="14">
        <v>50</v>
      </c>
      <c r="R1613" s="14" t="s">
        <v>6672</v>
      </c>
      <c r="S1613" s="15" t="s">
        <v>422</v>
      </c>
      <c r="T1613" s="35">
        <v>323.07883647732012</v>
      </c>
      <c r="U1613" s="14" t="s">
        <v>4</v>
      </c>
      <c r="V1613" s="14">
        <v>77</v>
      </c>
      <c r="W1613" s="16">
        <f>+IF(datos_arg[[#This Row],[Moneda]]="ARS",datos_arg[[#This Row],[Monto]],datos_arg[[#This Row],[Monto]]*datos_arg[[#This Row],[TC]])</f>
        <v>323.07883647732012</v>
      </c>
      <c r="X1613" s="16">
        <f>IFERROR(IF(datos_arg[[#This Row],[Moneda]]="USD",datos_arg[[#This Row],[Monto]],datos_arg[[#This Row],[Monto]]/datos_arg[[#This Row],[TC]]),0)</f>
        <v>4.1958290451600018</v>
      </c>
      <c r="Y1613" s="14"/>
    </row>
    <row r="1614" spans="1:25" ht="15" customHeight="1" x14ac:dyDescent="0.25">
      <c r="A1614" s="14">
        <f t="shared" si="25"/>
        <v>1611</v>
      </c>
      <c r="B1614" s="1">
        <v>43894</v>
      </c>
      <c r="C1614" s="18">
        <f>+YEAR(datos_arg[[#This Row],[Fecha]])</f>
        <v>2020</v>
      </c>
      <c r="D1614" s="18">
        <f>+MONTH(datos_arg[[#This Row],[Fecha]])</f>
        <v>3</v>
      </c>
      <c r="E1614" s="14" t="s">
        <v>617</v>
      </c>
      <c r="F1614" s="14" t="s">
        <v>6652</v>
      </c>
      <c r="G1614" s="14" t="s">
        <v>6672</v>
      </c>
      <c r="H1614" s="14" t="s">
        <v>1024</v>
      </c>
      <c r="I1614" s="14" t="s">
        <v>7132</v>
      </c>
      <c r="J1614" s="14" t="s">
        <v>425</v>
      </c>
      <c r="K1614" s="14" t="s">
        <v>422</v>
      </c>
      <c r="L1614" s="14" t="s">
        <v>422</v>
      </c>
      <c r="M1614" s="14" t="s">
        <v>1123</v>
      </c>
      <c r="N1614" s="14" t="s">
        <v>190</v>
      </c>
      <c r="O1614" s="14" t="s">
        <v>1899</v>
      </c>
      <c r="P1614" s="14" t="s">
        <v>5530</v>
      </c>
      <c r="Q1614" s="14">
        <v>50</v>
      </c>
      <c r="R1614" s="14" t="s">
        <v>6672</v>
      </c>
      <c r="S1614" s="15" t="s">
        <v>422</v>
      </c>
      <c r="T1614" s="35">
        <v>445.74137891027374</v>
      </c>
      <c r="U1614" s="14" t="s">
        <v>4</v>
      </c>
      <c r="V1614" s="14">
        <v>77</v>
      </c>
      <c r="W1614" s="16">
        <f>+IF(datos_arg[[#This Row],[Moneda]]="ARS",datos_arg[[#This Row],[Monto]],datos_arg[[#This Row],[Monto]]*datos_arg[[#This Row],[TC]])</f>
        <v>445.74137891027374</v>
      </c>
      <c r="X1614" s="16">
        <f>IFERROR(IF(datos_arg[[#This Row],[Moneda]]="USD",datos_arg[[#This Row],[Monto]],datos_arg[[#This Row],[Monto]]/datos_arg[[#This Row],[TC]]),0)</f>
        <v>5.7888490767568017</v>
      </c>
      <c r="Y1614" s="14"/>
    </row>
    <row r="1615" spans="1:25" ht="15" customHeight="1" x14ac:dyDescent="0.25">
      <c r="A1615" s="14">
        <f t="shared" si="25"/>
        <v>1612</v>
      </c>
      <c r="B1615" s="1">
        <v>43894</v>
      </c>
      <c r="C1615" s="18">
        <f>+YEAR(datos_arg[[#This Row],[Fecha]])</f>
        <v>2020</v>
      </c>
      <c r="D1615" s="18">
        <f>+MONTH(datos_arg[[#This Row],[Fecha]])</f>
        <v>3</v>
      </c>
      <c r="E1615" s="14" t="s">
        <v>617</v>
      </c>
      <c r="F1615" s="14" t="s">
        <v>6652</v>
      </c>
      <c r="G1615" s="14" t="s">
        <v>6672</v>
      </c>
      <c r="H1615" s="14" t="s">
        <v>1024</v>
      </c>
      <c r="I1615" s="14" t="s">
        <v>7132</v>
      </c>
      <c r="J1615" s="14" t="s">
        <v>425</v>
      </c>
      <c r="K1615" s="14" t="s">
        <v>422</v>
      </c>
      <c r="L1615" s="14" t="s">
        <v>422</v>
      </c>
      <c r="M1615" s="14" t="s">
        <v>1123</v>
      </c>
      <c r="N1615" s="14" t="s">
        <v>190</v>
      </c>
      <c r="O1615" s="14" t="s">
        <v>1900</v>
      </c>
      <c r="P1615" s="14" t="s">
        <v>5530</v>
      </c>
      <c r="Q1615" s="14">
        <v>50</v>
      </c>
      <c r="R1615" s="14" t="s">
        <v>6672</v>
      </c>
      <c r="S1615" s="15" t="s">
        <v>422</v>
      </c>
      <c r="T1615" s="35">
        <v>492.73426846980647</v>
      </c>
      <c r="U1615" s="14" t="s">
        <v>4</v>
      </c>
      <c r="V1615" s="14">
        <v>77</v>
      </c>
      <c r="W1615" s="16">
        <f>+IF(datos_arg[[#This Row],[Moneda]]="ARS",datos_arg[[#This Row],[Monto]],datos_arg[[#This Row],[Monto]]*datos_arg[[#This Row],[TC]])</f>
        <v>492.73426846980647</v>
      </c>
      <c r="X1615" s="16">
        <f>IFERROR(IF(datos_arg[[#This Row],[Moneda]]="USD",datos_arg[[#This Row],[Monto]],datos_arg[[#This Row],[Monto]]/datos_arg[[#This Row],[TC]]),0)</f>
        <v>6.3991463437637206</v>
      </c>
      <c r="Y1615" s="14"/>
    </row>
    <row r="1616" spans="1:25" ht="15" customHeight="1" x14ac:dyDescent="0.25">
      <c r="A1616" s="14">
        <f t="shared" si="25"/>
        <v>1613</v>
      </c>
      <c r="B1616" s="1">
        <v>43894</v>
      </c>
      <c r="C1616" s="18">
        <f>+YEAR(datos_arg[[#This Row],[Fecha]])</f>
        <v>2020</v>
      </c>
      <c r="D1616" s="18">
        <f>+MONTH(datos_arg[[#This Row],[Fecha]])</f>
        <v>3</v>
      </c>
      <c r="E1616" s="14" t="s">
        <v>617</v>
      </c>
      <c r="F1616" s="14" t="s">
        <v>6652</v>
      </c>
      <c r="G1616" s="14" t="s">
        <v>6672</v>
      </c>
      <c r="H1616" s="14" t="s">
        <v>1024</v>
      </c>
      <c r="I1616" s="14" t="s">
        <v>7132</v>
      </c>
      <c r="J1616" s="14" t="s">
        <v>425</v>
      </c>
      <c r="K1616" s="14" t="s">
        <v>422</v>
      </c>
      <c r="L1616" s="14" t="s">
        <v>422</v>
      </c>
      <c r="M1616" s="14" t="s">
        <v>1123</v>
      </c>
      <c r="N1616" s="14" t="s">
        <v>190</v>
      </c>
      <c r="O1616" s="14" t="s">
        <v>1901</v>
      </c>
      <c r="P1616" s="14" t="s">
        <v>5530</v>
      </c>
      <c r="Q1616" s="14">
        <v>50</v>
      </c>
      <c r="R1616" s="14" t="s">
        <v>6672</v>
      </c>
      <c r="S1616" s="15" t="s">
        <v>422</v>
      </c>
      <c r="T1616" s="35">
        <v>465.09139225831672</v>
      </c>
      <c r="U1616" s="14" t="s">
        <v>4</v>
      </c>
      <c r="V1616" s="14">
        <v>77</v>
      </c>
      <c r="W1616" s="16">
        <f>+IF(datos_arg[[#This Row],[Moneda]]="ARS",datos_arg[[#This Row],[Monto]],datos_arg[[#This Row],[Monto]]*datos_arg[[#This Row],[TC]])</f>
        <v>465.09139225831672</v>
      </c>
      <c r="X1616" s="16">
        <f>IFERROR(IF(datos_arg[[#This Row],[Moneda]]="USD",datos_arg[[#This Row],[Monto]],datos_arg[[#This Row],[Monto]]/datos_arg[[#This Row],[TC]]),0)</f>
        <v>6.0401479514067109</v>
      </c>
      <c r="Y1616" s="14"/>
    </row>
    <row r="1617" spans="1:25" ht="15" customHeight="1" x14ac:dyDescent="0.25">
      <c r="A1617" s="14">
        <f t="shared" si="25"/>
        <v>1614</v>
      </c>
      <c r="B1617" s="1">
        <v>43894</v>
      </c>
      <c r="C1617" s="18">
        <f>+YEAR(datos_arg[[#This Row],[Fecha]])</f>
        <v>2020</v>
      </c>
      <c r="D1617" s="18">
        <f>+MONTH(datos_arg[[#This Row],[Fecha]])</f>
        <v>3</v>
      </c>
      <c r="E1617" s="14" t="s">
        <v>617</v>
      </c>
      <c r="F1617" s="14" t="s">
        <v>6652</v>
      </c>
      <c r="G1617" s="14" t="s">
        <v>6672</v>
      </c>
      <c r="H1617" s="14" t="s">
        <v>1024</v>
      </c>
      <c r="I1617" s="14" t="s">
        <v>7132</v>
      </c>
      <c r="J1617" s="14" t="s">
        <v>425</v>
      </c>
      <c r="K1617" s="14" t="s">
        <v>422</v>
      </c>
      <c r="L1617" s="14" t="s">
        <v>422</v>
      </c>
      <c r="M1617" s="14" t="s">
        <v>1123</v>
      </c>
      <c r="N1617" s="14" t="s">
        <v>190</v>
      </c>
      <c r="O1617" s="14" t="s">
        <v>1902</v>
      </c>
      <c r="P1617" s="14" t="s">
        <v>5530</v>
      </c>
      <c r="Q1617" s="14">
        <v>50</v>
      </c>
      <c r="R1617" s="14" t="s">
        <v>6672</v>
      </c>
      <c r="S1617" s="15" t="s">
        <v>422</v>
      </c>
      <c r="T1617" s="35">
        <v>509.61804059822913</v>
      </c>
      <c r="U1617" s="14" t="s">
        <v>4</v>
      </c>
      <c r="V1617" s="14">
        <v>77</v>
      </c>
      <c r="W1617" s="16">
        <f>+IF(datos_arg[[#This Row],[Moneda]]="ARS",datos_arg[[#This Row],[Monto]],datos_arg[[#This Row],[Monto]]*datos_arg[[#This Row],[TC]])</f>
        <v>509.61804059822913</v>
      </c>
      <c r="X1617" s="16">
        <f>IFERROR(IF(datos_arg[[#This Row],[Moneda]]="USD",datos_arg[[#This Row],[Monto]],datos_arg[[#This Row],[Monto]]/datos_arg[[#This Row],[TC]]),0)</f>
        <v>6.6184161116653133</v>
      </c>
      <c r="Y1617" s="14"/>
    </row>
    <row r="1618" spans="1:25" ht="15" customHeight="1" x14ac:dyDescent="0.25">
      <c r="A1618" s="14">
        <f t="shared" si="25"/>
        <v>1615</v>
      </c>
      <c r="B1618" s="1">
        <v>43894</v>
      </c>
      <c r="C1618" s="18">
        <f>+YEAR(datos_arg[[#This Row],[Fecha]])</f>
        <v>2020</v>
      </c>
      <c r="D1618" s="18">
        <f>+MONTH(datos_arg[[#This Row],[Fecha]])</f>
        <v>3</v>
      </c>
      <c r="E1618" s="14" t="s">
        <v>617</v>
      </c>
      <c r="F1618" s="14" t="s">
        <v>6652</v>
      </c>
      <c r="G1618" s="14" t="s">
        <v>6672</v>
      </c>
      <c r="H1618" s="14" t="s">
        <v>1024</v>
      </c>
      <c r="I1618" s="14" t="s">
        <v>7132</v>
      </c>
      <c r="J1618" s="14" t="s">
        <v>425</v>
      </c>
      <c r="K1618" s="14" t="s">
        <v>422</v>
      </c>
      <c r="L1618" s="14" t="s">
        <v>422</v>
      </c>
      <c r="M1618" s="14" t="s">
        <v>1123</v>
      </c>
      <c r="N1618" s="14" t="s">
        <v>190</v>
      </c>
      <c r="O1618" s="14" t="s">
        <v>1903</v>
      </c>
      <c r="P1618" s="14" t="s">
        <v>5530</v>
      </c>
      <c r="Q1618" s="14">
        <v>50</v>
      </c>
      <c r="R1618" s="14" t="s">
        <v>6672</v>
      </c>
      <c r="S1618" s="15" t="s">
        <v>422</v>
      </c>
      <c r="T1618" s="35">
        <v>637.85936858012826</v>
      </c>
      <c r="U1618" s="14" t="s">
        <v>4</v>
      </c>
      <c r="V1618" s="14">
        <v>77</v>
      </c>
      <c r="W1618" s="16">
        <f>+IF(datos_arg[[#This Row],[Moneda]]="ARS",datos_arg[[#This Row],[Monto]],datos_arg[[#This Row],[Monto]]*datos_arg[[#This Row],[TC]])</f>
        <v>637.85936858012826</v>
      </c>
      <c r="X1618" s="16">
        <f>IFERROR(IF(datos_arg[[#This Row],[Moneda]]="USD",datos_arg[[#This Row],[Monto]],datos_arg[[#This Row],[Monto]]/datos_arg[[#This Row],[TC]]),0)</f>
        <v>8.2838879036380302</v>
      </c>
      <c r="Y1618" s="14"/>
    </row>
    <row r="1619" spans="1:25" ht="15" customHeight="1" x14ac:dyDescent="0.25">
      <c r="A1619" s="14">
        <f t="shared" si="25"/>
        <v>1616</v>
      </c>
      <c r="B1619" s="1">
        <v>43894</v>
      </c>
      <c r="C1619" s="18">
        <f>+YEAR(datos_arg[[#This Row],[Fecha]])</f>
        <v>2020</v>
      </c>
      <c r="D1619" s="18">
        <f>+MONTH(datos_arg[[#This Row],[Fecha]])</f>
        <v>3</v>
      </c>
      <c r="E1619" s="14" t="s">
        <v>617</v>
      </c>
      <c r="F1619" s="14" t="s">
        <v>6652</v>
      </c>
      <c r="G1619" s="14" t="s">
        <v>6672</v>
      </c>
      <c r="H1619" s="14" t="s">
        <v>1024</v>
      </c>
      <c r="I1619" s="14" t="s">
        <v>7132</v>
      </c>
      <c r="J1619" s="14" t="s">
        <v>425</v>
      </c>
      <c r="K1619" s="14" t="s">
        <v>422</v>
      </c>
      <c r="L1619" s="14" t="s">
        <v>422</v>
      </c>
      <c r="M1619" s="14" t="s">
        <v>1244</v>
      </c>
      <c r="N1619" s="14" t="s">
        <v>351</v>
      </c>
      <c r="O1619" s="14" t="s">
        <v>1904</v>
      </c>
      <c r="P1619" s="14" t="s">
        <v>5531</v>
      </c>
      <c r="Q1619" s="14">
        <v>50</v>
      </c>
      <c r="R1619" s="14" t="s">
        <v>6672</v>
      </c>
      <c r="S1619" s="15" t="s">
        <v>422</v>
      </c>
      <c r="T1619" s="35">
        <v>175</v>
      </c>
      <c r="U1619" s="14" t="s">
        <v>4</v>
      </c>
      <c r="V1619" s="14">
        <v>77</v>
      </c>
      <c r="W1619" s="16">
        <f>+IF(datos_arg[[#This Row],[Moneda]]="ARS",datos_arg[[#This Row],[Monto]],datos_arg[[#This Row],[Monto]]*datos_arg[[#This Row],[TC]])</f>
        <v>175</v>
      </c>
      <c r="X1619" s="16">
        <f>IFERROR(IF(datos_arg[[#This Row],[Moneda]]="USD",datos_arg[[#This Row],[Monto]],datos_arg[[#This Row],[Monto]]/datos_arg[[#This Row],[TC]]),0)</f>
        <v>2.2727272727272729</v>
      </c>
      <c r="Y1619" s="14"/>
    </row>
    <row r="1620" spans="1:25" ht="15" customHeight="1" x14ac:dyDescent="0.25">
      <c r="A1620" s="14">
        <f t="shared" si="25"/>
        <v>1617</v>
      </c>
      <c r="B1620" s="1">
        <v>43894</v>
      </c>
      <c r="C1620" s="18">
        <f>+YEAR(datos_arg[[#This Row],[Fecha]])</f>
        <v>2020</v>
      </c>
      <c r="D1620" s="18">
        <f>+MONTH(datos_arg[[#This Row],[Fecha]])</f>
        <v>3</v>
      </c>
      <c r="E1620" s="14" t="s">
        <v>1015</v>
      </c>
      <c r="F1620" s="14" t="s">
        <v>403</v>
      </c>
      <c r="G1620" s="14" t="s">
        <v>970</v>
      </c>
      <c r="H1620" s="14" t="s">
        <v>1024</v>
      </c>
      <c r="I1620" s="14" t="s">
        <v>7132</v>
      </c>
      <c r="J1620" s="14" t="s">
        <v>425</v>
      </c>
      <c r="K1620" s="14" t="s">
        <v>422</v>
      </c>
      <c r="L1620" s="14" t="s">
        <v>425</v>
      </c>
      <c r="M1620" s="14" t="s">
        <v>515</v>
      </c>
      <c r="N1620" s="14" t="s">
        <v>1905</v>
      </c>
      <c r="O1620" s="14" t="s">
        <v>1906</v>
      </c>
      <c r="P1620" s="14" t="s">
        <v>5532</v>
      </c>
      <c r="Q1620" s="14">
        <v>1</v>
      </c>
      <c r="R1620" s="14" t="s">
        <v>970</v>
      </c>
      <c r="S1620" s="15" t="s">
        <v>422</v>
      </c>
      <c r="T1620" s="35">
        <v>470</v>
      </c>
      <c r="U1620" s="14" t="s">
        <v>4</v>
      </c>
      <c r="V1620" s="14">
        <v>77</v>
      </c>
      <c r="W1620" s="16">
        <f>+IF(datos_arg[[#This Row],[Moneda]]="ARS",datos_arg[[#This Row],[Monto]],datos_arg[[#This Row],[Monto]]*datos_arg[[#This Row],[TC]])</f>
        <v>470</v>
      </c>
      <c r="X1620" s="16">
        <f>IFERROR(IF(datos_arg[[#This Row],[Moneda]]="USD",datos_arg[[#This Row],[Monto]],datos_arg[[#This Row],[Monto]]/datos_arg[[#This Row],[TC]]),0)</f>
        <v>6.1038961038961039</v>
      </c>
      <c r="Y1620" s="14"/>
    </row>
    <row r="1621" spans="1:25" ht="15" customHeight="1" x14ac:dyDescent="0.25">
      <c r="A1621" s="14">
        <f t="shared" si="25"/>
        <v>1618</v>
      </c>
      <c r="B1621" s="1">
        <v>43894</v>
      </c>
      <c r="C1621" s="18">
        <f>+YEAR(datos_arg[[#This Row],[Fecha]])</f>
        <v>2020</v>
      </c>
      <c r="D1621" s="18">
        <f>+MONTH(datos_arg[[#This Row],[Fecha]])</f>
        <v>3</v>
      </c>
      <c r="E1621" s="14" t="s">
        <v>5358</v>
      </c>
      <c r="F1621" s="14" t="s">
        <v>85</v>
      </c>
      <c r="G1621" s="14"/>
      <c r="H1621" s="14" t="s">
        <v>1024</v>
      </c>
      <c r="I1621" s="14" t="s">
        <v>7132</v>
      </c>
      <c r="J1621" s="14" t="s">
        <v>425</v>
      </c>
      <c r="K1621" s="14" t="s">
        <v>422</v>
      </c>
      <c r="L1621" s="14" t="s">
        <v>425</v>
      </c>
      <c r="M1621" s="14" t="s">
        <v>1713</v>
      </c>
      <c r="N1621" s="14" t="s">
        <v>1714</v>
      </c>
      <c r="O1621" s="14" t="s">
        <v>1907</v>
      </c>
      <c r="P1621" s="14" t="s">
        <v>5533</v>
      </c>
      <c r="Q1621" s="14">
        <v>10</v>
      </c>
      <c r="R1621" s="14" t="s">
        <v>85</v>
      </c>
      <c r="S1621" s="15" t="s">
        <v>422</v>
      </c>
      <c r="T1621" s="35">
        <v>455</v>
      </c>
      <c r="U1621" s="14" t="s">
        <v>4</v>
      </c>
      <c r="V1621" s="14">
        <v>77</v>
      </c>
      <c r="W1621" s="16">
        <f>+IF(datos_arg[[#This Row],[Moneda]]="ARS",datos_arg[[#This Row],[Monto]],datos_arg[[#This Row],[Monto]]*datos_arg[[#This Row],[TC]])</f>
        <v>455</v>
      </c>
      <c r="X1621" s="16">
        <f>IFERROR(IF(datos_arg[[#This Row],[Moneda]]="USD",datos_arg[[#This Row],[Monto]],datos_arg[[#This Row],[Monto]]/datos_arg[[#This Row],[TC]]),0)</f>
        <v>5.9090909090909092</v>
      </c>
      <c r="Y1621" s="14"/>
    </row>
    <row r="1622" spans="1:25" ht="15" customHeight="1" x14ac:dyDescent="0.25">
      <c r="A1622" s="14">
        <f t="shared" si="25"/>
        <v>1619</v>
      </c>
      <c r="B1622" s="1">
        <v>43894</v>
      </c>
      <c r="C1622" s="18">
        <f>+YEAR(datos_arg[[#This Row],[Fecha]])</f>
        <v>2020</v>
      </c>
      <c r="D1622" s="18">
        <f>+MONTH(datos_arg[[#This Row],[Fecha]])</f>
        <v>3</v>
      </c>
      <c r="E1622" s="14" t="s">
        <v>1015</v>
      </c>
      <c r="F1622" s="14" t="s">
        <v>403</v>
      </c>
      <c r="G1622" s="14" t="s">
        <v>5383</v>
      </c>
      <c r="H1622" s="14" t="s">
        <v>1024</v>
      </c>
      <c r="I1622" s="14" t="s">
        <v>7132</v>
      </c>
      <c r="J1622" s="14" t="s">
        <v>425</v>
      </c>
      <c r="K1622" s="14" t="s">
        <v>422</v>
      </c>
      <c r="L1622" s="14" t="s">
        <v>422</v>
      </c>
      <c r="M1622" s="14" t="s">
        <v>1822</v>
      </c>
      <c r="N1622" s="14" t="s">
        <v>299</v>
      </c>
      <c r="O1622" s="14" t="s">
        <v>1908</v>
      </c>
      <c r="P1622" s="14" t="s">
        <v>5534</v>
      </c>
      <c r="Q1622" s="14">
        <v>1</v>
      </c>
      <c r="R1622" s="14" t="s">
        <v>5383</v>
      </c>
      <c r="S1622" s="15" t="s">
        <v>422</v>
      </c>
      <c r="T1622" s="35">
        <v>265.55832233289328</v>
      </c>
      <c r="U1622" s="14" t="s">
        <v>4</v>
      </c>
      <c r="V1622" s="14">
        <v>77</v>
      </c>
      <c r="W1622" s="16">
        <f>+IF(datos_arg[[#This Row],[Moneda]]="ARS",datos_arg[[#This Row],[Monto]],datos_arg[[#This Row],[Monto]]*datos_arg[[#This Row],[TC]])</f>
        <v>265.55832233289328</v>
      </c>
      <c r="X1622" s="16">
        <f>IFERROR(IF(datos_arg[[#This Row],[Moneda]]="USD",datos_arg[[#This Row],[Monto]],datos_arg[[#This Row],[Monto]]/datos_arg[[#This Row],[TC]]),0)</f>
        <v>3.448809380946666</v>
      </c>
      <c r="Y1622" s="14"/>
    </row>
    <row r="1623" spans="1:25" ht="15" customHeight="1" x14ac:dyDescent="0.25">
      <c r="A1623" s="14">
        <f t="shared" si="25"/>
        <v>1620</v>
      </c>
      <c r="B1623" s="1">
        <v>43894</v>
      </c>
      <c r="C1623" s="18">
        <f>+YEAR(datos_arg[[#This Row],[Fecha]])</f>
        <v>2020</v>
      </c>
      <c r="D1623" s="18">
        <f>+MONTH(datos_arg[[#This Row],[Fecha]])</f>
        <v>3</v>
      </c>
      <c r="E1623" s="14" t="s">
        <v>617</v>
      </c>
      <c r="F1623" s="14" t="s">
        <v>6652</v>
      </c>
      <c r="G1623" s="14" t="s">
        <v>6672</v>
      </c>
      <c r="H1623" s="14" t="s">
        <v>1024</v>
      </c>
      <c r="I1623" s="14" t="s">
        <v>7132</v>
      </c>
      <c r="J1623" s="14" t="s">
        <v>425</v>
      </c>
      <c r="K1623" s="14" t="s">
        <v>422</v>
      </c>
      <c r="L1623" s="14" t="s">
        <v>422</v>
      </c>
      <c r="M1623" s="14" t="s">
        <v>1244</v>
      </c>
      <c r="N1623" s="14" t="s">
        <v>299</v>
      </c>
      <c r="O1623" s="14" t="s">
        <v>1909</v>
      </c>
      <c r="P1623" s="14" t="s">
        <v>5534</v>
      </c>
      <c r="Q1623" s="14">
        <v>10</v>
      </c>
      <c r="R1623" s="14" t="s">
        <v>6672</v>
      </c>
      <c r="S1623" s="15" t="s">
        <v>422</v>
      </c>
      <c r="T1623" s="35">
        <v>64.441677667106674</v>
      </c>
      <c r="U1623" s="14" t="s">
        <v>4</v>
      </c>
      <c r="V1623" s="14">
        <v>77</v>
      </c>
      <c r="W1623" s="16">
        <f>+IF(datos_arg[[#This Row],[Moneda]]="ARS",datos_arg[[#This Row],[Monto]],datos_arg[[#This Row],[Monto]]*datos_arg[[#This Row],[TC]])</f>
        <v>64.441677667106674</v>
      </c>
      <c r="X1623" s="16">
        <f>IFERROR(IF(datos_arg[[#This Row],[Moneda]]="USD",datos_arg[[#This Row],[Monto]],datos_arg[[#This Row],[Monto]]/datos_arg[[#This Row],[TC]]),0)</f>
        <v>0.83690490476761914</v>
      </c>
      <c r="Y1623" s="14"/>
    </row>
    <row r="1624" spans="1:25" ht="15" customHeight="1" x14ac:dyDescent="0.25">
      <c r="A1624" s="14">
        <f t="shared" si="25"/>
        <v>1621</v>
      </c>
      <c r="B1624" s="1">
        <v>43894</v>
      </c>
      <c r="C1624" s="18">
        <f>+YEAR(datos_arg[[#This Row],[Fecha]])</f>
        <v>2020</v>
      </c>
      <c r="D1624" s="18">
        <f>+MONTH(datos_arg[[#This Row],[Fecha]])</f>
        <v>3</v>
      </c>
      <c r="E1624" s="14" t="s">
        <v>408</v>
      </c>
      <c r="F1624" s="14" t="s">
        <v>506</v>
      </c>
      <c r="G1624" s="14"/>
      <c r="H1624" s="14" t="s">
        <v>7132</v>
      </c>
      <c r="I1624" s="14" t="s">
        <v>7132</v>
      </c>
      <c r="J1624" s="14" t="s">
        <v>425</v>
      </c>
      <c r="K1624" s="14"/>
      <c r="L1624" s="14" t="s">
        <v>425</v>
      </c>
      <c r="M1624" s="14" t="s">
        <v>1763</v>
      </c>
      <c r="N1624" s="14" t="s">
        <v>1763</v>
      </c>
      <c r="O1624" s="14" t="s">
        <v>1820</v>
      </c>
      <c r="P1624" s="14"/>
      <c r="Q1624" s="14"/>
      <c r="R1624" s="15" t="s">
        <v>419</v>
      </c>
      <c r="S1624" s="15" t="s">
        <v>422</v>
      </c>
      <c r="T1624" s="35">
        <v>1925</v>
      </c>
      <c r="U1624" s="14" t="s">
        <v>4</v>
      </c>
      <c r="V1624" s="14">
        <v>77</v>
      </c>
      <c r="W1624" s="16">
        <f>+IF(datos_arg[[#This Row],[Moneda]]="ARS",datos_arg[[#This Row],[Monto]],datos_arg[[#This Row],[Monto]]*datos_arg[[#This Row],[TC]])</f>
        <v>1925</v>
      </c>
      <c r="X1624" s="16">
        <f>IFERROR(IF(datos_arg[[#This Row],[Moneda]]="USD",datos_arg[[#This Row],[Monto]],datos_arg[[#This Row],[Monto]]/datos_arg[[#This Row],[TC]]),0)</f>
        <v>25</v>
      </c>
      <c r="Y1624" s="14"/>
    </row>
    <row r="1625" spans="1:25" ht="15" customHeight="1" x14ac:dyDescent="0.25">
      <c r="A1625" s="14">
        <f t="shared" si="25"/>
        <v>1622</v>
      </c>
      <c r="B1625" s="1">
        <v>43894</v>
      </c>
      <c r="C1625" s="18">
        <f>+YEAR(datos_arg[[#This Row],[Fecha]])</f>
        <v>2020</v>
      </c>
      <c r="D1625" s="18">
        <f>+MONTH(datos_arg[[#This Row],[Fecha]])</f>
        <v>3</v>
      </c>
      <c r="E1625" s="14" t="s">
        <v>1015</v>
      </c>
      <c r="F1625" s="14" t="s">
        <v>403</v>
      </c>
      <c r="G1625" s="14" t="s">
        <v>970</v>
      </c>
      <c r="H1625" s="14" t="s">
        <v>7132</v>
      </c>
      <c r="I1625" s="14" t="s">
        <v>7132</v>
      </c>
      <c r="J1625" s="14" t="s">
        <v>425</v>
      </c>
      <c r="K1625" s="14"/>
      <c r="L1625" s="14" t="s">
        <v>425</v>
      </c>
      <c r="M1625" s="14" t="s">
        <v>515</v>
      </c>
      <c r="N1625" s="14" t="s">
        <v>645</v>
      </c>
      <c r="O1625" s="14" t="s">
        <v>1821</v>
      </c>
      <c r="P1625" s="14" t="s">
        <v>5535</v>
      </c>
      <c r="Q1625" s="14"/>
      <c r="R1625" s="14" t="s">
        <v>970</v>
      </c>
      <c r="S1625" s="15" t="s">
        <v>439</v>
      </c>
      <c r="T1625" s="35">
        <v>1609.9</v>
      </c>
      <c r="U1625" s="14" t="s">
        <v>4</v>
      </c>
      <c r="V1625" s="14">
        <v>77</v>
      </c>
      <c r="W1625" s="16">
        <f>+IF(datos_arg[[#This Row],[Moneda]]="ARS",datos_arg[[#This Row],[Monto]],datos_arg[[#This Row],[Monto]]*datos_arg[[#This Row],[TC]])</f>
        <v>1609.9</v>
      </c>
      <c r="X1625" s="16">
        <f>IFERROR(IF(datos_arg[[#This Row],[Moneda]]="USD",datos_arg[[#This Row],[Monto]],datos_arg[[#This Row],[Monto]]/datos_arg[[#This Row],[TC]]),0)</f>
        <v>20.907792207792209</v>
      </c>
      <c r="Y1625" s="14"/>
    </row>
    <row r="1626" spans="1:25" ht="15" customHeight="1" x14ac:dyDescent="0.25">
      <c r="A1626" s="14">
        <f t="shared" si="25"/>
        <v>1623</v>
      </c>
      <c r="B1626" s="1">
        <v>43895</v>
      </c>
      <c r="C1626" s="18">
        <f>+YEAR(datos_arg[[#This Row],[Fecha]])</f>
        <v>2020</v>
      </c>
      <c r="D1626" s="18">
        <f>+MONTH(datos_arg[[#This Row],[Fecha]])</f>
        <v>3</v>
      </c>
      <c r="E1626" s="14" t="s">
        <v>1015</v>
      </c>
      <c r="F1626" s="14" t="s">
        <v>430</v>
      </c>
      <c r="G1626" s="14"/>
      <c r="H1626" s="14" t="s">
        <v>7132</v>
      </c>
      <c r="I1626" s="14" t="s">
        <v>7132</v>
      </c>
      <c r="J1626" s="14" t="s">
        <v>425</v>
      </c>
      <c r="K1626" s="14"/>
      <c r="L1626" s="14" t="s">
        <v>425</v>
      </c>
      <c r="M1626" s="14" t="s">
        <v>3963</v>
      </c>
      <c r="N1626" s="14" t="s">
        <v>158</v>
      </c>
      <c r="O1626" s="14" t="s">
        <v>1910</v>
      </c>
      <c r="P1626" s="14" t="s">
        <v>5536</v>
      </c>
      <c r="Q1626" s="14"/>
      <c r="R1626" s="15" t="s">
        <v>430</v>
      </c>
      <c r="S1626" s="15" t="s">
        <v>419</v>
      </c>
      <c r="T1626" s="35">
        <v>200</v>
      </c>
      <c r="U1626" s="14" t="s">
        <v>4</v>
      </c>
      <c r="V1626" s="14">
        <v>77</v>
      </c>
      <c r="W1626" s="16">
        <f>+IF(datos_arg[[#This Row],[Moneda]]="ARS",datos_arg[[#This Row],[Monto]],datos_arg[[#This Row],[Monto]]*datos_arg[[#This Row],[TC]])</f>
        <v>200</v>
      </c>
      <c r="X1626" s="16">
        <f>IFERROR(IF(datos_arg[[#This Row],[Moneda]]="USD",datos_arg[[#This Row],[Monto]],datos_arg[[#This Row],[Monto]]/datos_arg[[#This Row],[TC]]),0)</f>
        <v>2.5974025974025974</v>
      </c>
      <c r="Y1626" s="14"/>
    </row>
    <row r="1627" spans="1:25" ht="15" customHeight="1" x14ac:dyDescent="0.25">
      <c r="A1627" s="14">
        <f t="shared" si="25"/>
        <v>1624</v>
      </c>
      <c r="B1627" s="1">
        <v>43895</v>
      </c>
      <c r="C1627" s="18">
        <f>+YEAR(datos_arg[[#This Row],[Fecha]])</f>
        <v>2020</v>
      </c>
      <c r="D1627" s="18">
        <f>+MONTH(datos_arg[[#This Row],[Fecha]])</f>
        <v>3</v>
      </c>
      <c r="E1627" s="14" t="s">
        <v>617</v>
      </c>
      <c r="F1627" s="14" t="s">
        <v>8101</v>
      </c>
      <c r="G1627" s="14"/>
      <c r="H1627" s="14" t="s">
        <v>8103</v>
      </c>
      <c r="I1627" s="14" t="s">
        <v>8104</v>
      </c>
      <c r="J1627" s="14" t="s">
        <v>472</v>
      </c>
      <c r="K1627" s="14" t="s">
        <v>420</v>
      </c>
      <c r="L1627" s="14" t="s">
        <v>426</v>
      </c>
      <c r="M1627" s="14" t="s">
        <v>473</v>
      </c>
      <c r="N1627" s="14" t="s">
        <v>1237</v>
      </c>
      <c r="O1627" s="14" t="s">
        <v>1911</v>
      </c>
      <c r="P1627" s="14" t="s">
        <v>5537</v>
      </c>
      <c r="Q1627" s="14">
        <v>1</v>
      </c>
      <c r="R1627" s="14" t="s">
        <v>8101</v>
      </c>
      <c r="S1627" s="15" t="s">
        <v>420</v>
      </c>
      <c r="T1627" s="35">
        <v>2076.1058046888052</v>
      </c>
      <c r="U1627" s="14" t="s">
        <v>4</v>
      </c>
      <c r="V1627" s="14">
        <v>77</v>
      </c>
      <c r="W1627" s="16">
        <f>+IF(datos_arg[[#This Row],[Moneda]]="ARS",datos_arg[[#This Row],[Monto]],datos_arg[[#This Row],[Monto]]*datos_arg[[#This Row],[TC]])</f>
        <v>2076.1058046888052</v>
      </c>
      <c r="X1627" s="16">
        <f>IFERROR(IF(datos_arg[[#This Row],[Moneda]]="USD",datos_arg[[#This Row],[Monto]],datos_arg[[#This Row],[Monto]]/datos_arg[[#This Row],[TC]]),0)</f>
        <v>26.962413047906562</v>
      </c>
      <c r="Y1627" s="14"/>
    </row>
    <row r="1628" spans="1:25" ht="15" customHeight="1" x14ac:dyDescent="0.25">
      <c r="A1628" s="14">
        <f t="shared" si="25"/>
        <v>1625</v>
      </c>
      <c r="B1628" s="1">
        <v>43895</v>
      </c>
      <c r="C1628" s="18">
        <f>+YEAR(datos_arg[[#This Row],[Fecha]])</f>
        <v>2020</v>
      </c>
      <c r="D1628" s="18">
        <f>+MONTH(datos_arg[[#This Row],[Fecha]])</f>
        <v>3</v>
      </c>
      <c r="E1628" s="14" t="s">
        <v>617</v>
      </c>
      <c r="F1628" s="14" t="s">
        <v>8101</v>
      </c>
      <c r="G1628" s="14"/>
      <c r="H1628" s="14" t="s">
        <v>8103</v>
      </c>
      <c r="I1628" s="14" t="s">
        <v>8104</v>
      </c>
      <c r="J1628" s="14" t="s">
        <v>472</v>
      </c>
      <c r="K1628" s="14" t="s">
        <v>420</v>
      </c>
      <c r="L1628" s="14" t="s">
        <v>425</v>
      </c>
      <c r="M1628" s="14" t="s">
        <v>665</v>
      </c>
      <c r="N1628" s="14" t="s">
        <v>1237</v>
      </c>
      <c r="O1628" s="14" t="s">
        <v>1912</v>
      </c>
      <c r="P1628" s="14" t="s">
        <v>5537</v>
      </c>
      <c r="Q1628" s="14">
        <v>1</v>
      </c>
      <c r="R1628" s="14" t="s">
        <v>8101</v>
      </c>
      <c r="S1628" s="15" t="s">
        <v>420</v>
      </c>
      <c r="T1628" s="35">
        <v>284.14849084760391</v>
      </c>
      <c r="U1628" s="14" t="s">
        <v>4</v>
      </c>
      <c r="V1628" s="14">
        <v>77</v>
      </c>
      <c r="W1628" s="16">
        <f>+IF(datos_arg[[#This Row],[Moneda]]="ARS",datos_arg[[#This Row],[Monto]],datos_arg[[#This Row],[Monto]]*datos_arg[[#This Row],[TC]])</f>
        <v>284.14849084760391</v>
      </c>
      <c r="X1628" s="16">
        <f>IFERROR(IF(datos_arg[[#This Row],[Moneda]]="USD",datos_arg[[#This Row],[Monto]],datos_arg[[#This Row],[Monto]]/datos_arg[[#This Row],[TC]]),0)</f>
        <v>3.690240140877973</v>
      </c>
      <c r="Y1628" s="14"/>
    </row>
    <row r="1629" spans="1:25" ht="15" customHeight="1" x14ac:dyDescent="0.25">
      <c r="A1629" s="14">
        <f t="shared" si="25"/>
        <v>1626</v>
      </c>
      <c r="B1629" s="1">
        <v>43895</v>
      </c>
      <c r="C1629" s="18">
        <f>+YEAR(datos_arg[[#This Row],[Fecha]])</f>
        <v>2020</v>
      </c>
      <c r="D1629" s="18">
        <f>+MONTH(datos_arg[[#This Row],[Fecha]])</f>
        <v>3</v>
      </c>
      <c r="E1629" s="14" t="s">
        <v>1015</v>
      </c>
      <c r="F1629" s="14" t="s">
        <v>403</v>
      </c>
      <c r="G1629" s="14" t="s">
        <v>5383</v>
      </c>
      <c r="H1629" s="14" t="s">
        <v>6646</v>
      </c>
      <c r="I1629" s="14" t="s">
        <v>7132</v>
      </c>
      <c r="J1629" s="14" t="s">
        <v>425</v>
      </c>
      <c r="K1629" s="14" t="s">
        <v>420</v>
      </c>
      <c r="L1629" s="14" t="s">
        <v>425</v>
      </c>
      <c r="M1629" s="14" t="s">
        <v>932</v>
      </c>
      <c r="N1629" s="14" t="s">
        <v>1237</v>
      </c>
      <c r="O1629" s="14" t="s">
        <v>1913</v>
      </c>
      <c r="P1629" s="14" t="s">
        <v>5537</v>
      </c>
      <c r="Q1629" s="14">
        <v>1</v>
      </c>
      <c r="R1629" s="14" t="s">
        <v>5383</v>
      </c>
      <c r="S1629" s="15" t="s">
        <v>420</v>
      </c>
      <c r="T1629" s="35">
        <v>47.192802030204213</v>
      </c>
      <c r="U1629" s="14" t="s">
        <v>4</v>
      </c>
      <c r="V1629" s="14">
        <v>77</v>
      </c>
      <c r="W1629" s="16">
        <f>+IF(datos_arg[[#This Row],[Moneda]]="ARS",datos_arg[[#This Row],[Monto]],datos_arg[[#This Row],[Monto]]*datos_arg[[#This Row],[TC]])</f>
        <v>47.192802030204213</v>
      </c>
      <c r="X1629" s="16">
        <f>IFERROR(IF(datos_arg[[#This Row],[Moneda]]="USD",datos_arg[[#This Row],[Monto]],datos_arg[[#This Row],[Monto]]/datos_arg[[#This Row],[TC]]),0)</f>
        <v>0.61289353285979498</v>
      </c>
      <c r="Y1629" s="14"/>
    </row>
    <row r="1630" spans="1:25" ht="15" customHeight="1" x14ac:dyDescent="0.25">
      <c r="A1630" s="14">
        <f t="shared" si="25"/>
        <v>1627</v>
      </c>
      <c r="B1630" s="1">
        <v>43895</v>
      </c>
      <c r="C1630" s="18">
        <f>+YEAR(datos_arg[[#This Row],[Fecha]])</f>
        <v>2020</v>
      </c>
      <c r="D1630" s="18">
        <f>+MONTH(datos_arg[[#This Row],[Fecha]])</f>
        <v>3</v>
      </c>
      <c r="E1630" s="14" t="s">
        <v>5358</v>
      </c>
      <c r="F1630" s="14" t="s">
        <v>4109</v>
      </c>
      <c r="G1630" s="14"/>
      <c r="H1630" s="14" t="s">
        <v>6646</v>
      </c>
      <c r="I1630" s="14" t="s">
        <v>7132</v>
      </c>
      <c r="J1630" s="14" t="s">
        <v>425</v>
      </c>
      <c r="K1630" s="14" t="s">
        <v>420</v>
      </c>
      <c r="L1630" s="14" t="s">
        <v>426</v>
      </c>
      <c r="M1630" s="14" t="s">
        <v>1677</v>
      </c>
      <c r="N1630" s="14" t="s">
        <v>1237</v>
      </c>
      <c r="O1630" s="14" t="s">
        <v>1914</v>
      </c>
      <c r="P1630" s="14" t="s">
        <v>5537</v>
      </c>
      <c r="Q1630" s="14">
        <v>2</v>
      </c>
      <c r="R1630" s="14" t="s">
        <v>4109</v>
      </c>
      <c r="S1630" s="15" t="s">
        <v>420</v>
      </c>
      <c r="T1630" s="35">
        <v>58.90226346578828</v>
      </c>
      <c r="U1630" s="14" t="s">
        <v>4</v>
      </c>
      <c r="V1630" s="14">
        <v>77</v>
      </c>
      <c r="W1630" s="16">
        <f>+IF(datos_arg[[#This Row],[Moneda]]="ARS",datos_arg[[#This Row],[Monto]],datos_arg[[#This Row],[Monto]]*datos_arg[[#This Row],[TC]])</f>
        <v>58.90226346578828</v>
      </c>
      <c r="X1630" s="16">
        <f>IFERROR(IF(datos_arg[[#This Row],[Moneda]]="USD",datos_arg[[#This Row],[Monto]],datos_arg[[#This Row],[Monto]]/datos_arg[[#This Row],[TC]]),0)</f>
        <v>0.76496446059465295</v>
      </c>
      <c r="Y1630" s="14"/>
    </row>
    <row r="1631" spans="1:25" ht="15" customHeight="1" x14ac:dyDescent="0.25">
      <c r="A1631" s="14">
        <f t="shared" si="25"/>
        <v>1628</v>
      </c>
      <c r="B1631" s="1">
        <v>43895</v>
      </c>
      <c r="C1631" s="18">
        <f>+YEAR(datos_arg[[#This Row],[Fecha]])</f>
        <v>2020</v>
      </c>
      <c r="D1631" s="18">
        <f>+MONTH(datos_arg[[#This Row],[Fecha]])</f>
        <v>3</v>
      </c>
      <c r="E1631" s="14" t="s">
        <v>617</v>
      </c>
      <c r="F1631" s="14" t="s">
        <v>8101</v>
      </c>
      <c r="G1631" s="14"/>
      <c r="H1631" s="14" t="s">
        <v>8103</v>
      </c>
      <c r="I1631" s="14" t="s">
        <v>8104</v>
      </c>
      <c r="J1631" s="14" t="s">
        <v>472</v>
      </c>
      <c r="K1631" s="14" t="s">
        <v>420</v>
      </c>
      <c r="L1631" s="14" t="s">
        <v>425</v>
      </c>
      <c r="M1631" s="14" t="s">
        <v>966</v>
      </c>
      <c r="N1631" s="14" t="s">
        <v>1237</v>
      </c>
      <c r="O1631" s="14" t="s">
        <v>1915</v>
      </c>
      <c r="P1631" s="14" t="s">
        <v>5537</v>
      </c>
      <c r="Q1631" s="14">
        <v>1</v>
      </c>
      <c r="R1631" s="14" t="s">
        <v>8101</v>
      </c>
      <c r="S1631" s="15" t="s">
        <v>420</v>
      </c>
      <c r="T1631" s="35">
        <v>65.469978807358729</v>
      </c>
      <c r="U1631" s="14" t="s">
        <v>4</v>
      </c>
      <c r="V1631" s="14">
        <v>77</v>
      </c>
      <c r="W1631" s="16">
        <f>+IF(datos_arg[[#This Row],[Moneda]]="ARS",datos_arg[[#This Row],[Monto]],datos_arg[[#This Row],[Monto]]*datos_arg[[#This Row],[TC]])</f>
        <v>65.469978807358729</v>
      </c>
      <c r="X1631" s="16">
        <f>IFERROR(IF(datos_arg[[#This Row],[Moneda]]="USD",datos_arg[[#This Row],[Monto]],datos_arg[[#This Row],[Monto]]/datos_arg[[#This Row],[TC]]),0)</f>
        <v>0.85025946503063288</v>
      </c>
      <c r="Y1631" s="14"/>
    </row>
    <row r="1632" spans="1:25" ht="15" customHeight="1" x14ac:dyDescent="0.25">
      <c r="A1632" s="14">
        <f t="shared" si="25"/>
        <v>1629</v>
      </c>
      <c r="B1632" s="1">
        <v>43895</v>
      </c>
      <c r="C1632" s="18">
        <f>+YEAR(datos_arg[[#This Row],[Fecha]])</f>
        <v>2020</v>
      </c>
      <c r="D1632" s="18">
        <f>+MONTH(datos_arg[[#This Row],[Fecha]])</f>
        <v>3</v>
      </c>
      <c r="E1632" s="14" t="s">
        <v>5358</v>
      </c>
      <c r="F1632" s="14" t="s">
        <v>4109</v>
      </c>
      <c r="G1632" s="14"/>
      <c r="H1632" s="14" t="s">
        <v>6646</v>
      </c>
      <c r="I1632" s="14" t="s">
        <v>7132</v>
      </c>
      <c r="J1632" s="14" t="s">
        <v>425</v>
      </c>
      <c r="K1632" s="14" t="s">
        <v>420</v>
      </c>
      <c r="L1632" s="14" t="s">
        <v>426</v>
      </c>
      <c r="M1632" s="14" t="s">
        <v>1921</v>
      </c>
      <c r="N1632" s="14" t="s">
        <v>1237</v>
      </c>
      <c r="O1632" s="14" t="s">
        <v>1916</v>
      </c>
      <c r="P1632" s="14" t="s">
        <v>5537</v>
      </c>
      <c r="Q1632" s="14">
        <v>4</v>
      </c>
      <c r="R1632" s="14" t="s">
        <v>4109</v>
      </c>
      <c r="S1632" s="15" t="s">
        <v>420</v>
      </c>
      <c r="T1632" s="35">
        <v>221.99934207870081</v>
      </c>
      <c r="U1632" s="14" t="s">
        <v>4</v>
      </c>
      <c r="V1632" s="14">
        <v>77</v>
      </c>
      <c r="W1632" s="16">
        <f>+IF(datos_arg[[#This Row],[Moneda]]="ARS",datos_arg[[#This Row],[Monto]],datos_arg[[#This Row],[Monto]]*datos_arg[[#This Row],[TC]])</f>
        <v>221.99934207870081</v>
      </c>
      <c r="X1632" s="16">
        <f>IFERROR(IF(datos_arg[[#This Row],[Moneda]]="USD",datos_arg[[#This Row],[Monto]],datos_arg[[#This Row],[Monto]]/datos_arg[[#This Row],[TC]]),0)</f>
        <v>2.8831083386844258</v>
      </c>
      <c r="Y1632" s="14"/>
    </row>
    <row r="1633" spans="1:25" ht="15" customHeight="1" x14ac:dyDescent="0.25">
      <c r="A1633" s="14">
        <f t="shared" si="25"/>
        <v>1630</v>
      </c>
      <c r="B1633" s="1">
        <v>43895</v>
      </c>
      <c r="C1633" s="18">
        <f>+YEAR(datos_arg[[#This Row],[Fecha]])</f>
        <v>2020</v>
      </c>
      <c r="D1633" s="18">
        <f>+MONTH(datos_arg[[#This Row],[Fecha]])</f>
        <v>3</v>
      </c>
      <c r="E1633" s="14" t="s">
        <v>5358</v>
      </c>
      <c r="F1633" s="14" t="s">
        <v>4109</v>
      </c>
      <c r="G1633" s="14"/>
      <c r="H1633" s="14" t="s">
        <v>6646</v>
      </c>
      <c r="I1633" s="14" t="s">
        <v>7132</v>
      </c>
      <c r="J1633" s="14" t="s">
        <v>425</v>
      </c>
      <c r="K1633" s="14" t="s">
        <v>420</v>
      </c>
      <c r="L1633" s="14" t="s">
        <v>426</v>
      </c>
      <c r="M1633" s="14" t="s">
        <v>719</v>
      </c>
      <c r="N1633" s="14" t="s">
        <v>1237</v>
      </c>
      <c r="O1633" s="14" t="s">
        <v>1917</v>
      </c>
      <c r="P1633" s="14" t="s">
        <v>5537</v>
      </c>
      <c r="Q1633" s="14">
        <v>1</v>
      </c>
      <c r="R1633" s="14" t="s">
        <v>4109</v>
      </c>
      <c r="S1633" s="15" t="s">
        <v>420</v>
      </c>
      <c r="T1633" s="35">
        <v>52.716452201933002</v>
      </c>
      <c r="U1633" s="14" t="s">
        <v>4</v>
      </c>
      <c r="V1633" s="14">
        <v>77</v>
      </c>
      <c r="W1633" s="16">
        <f>+IF(datos_arg[[#This Row],[Moneda]]="ARS",datos_arg[[#This Row],[Monto]],datos_arg[[#This Row],[Monto]]*datos_arg[[#This Row],[TC]])</f>
        <v>52.716452201933002</v>
      </c>
      <c r="X1633" s="16">
        <f>IFERROR(IF(datos_arg[[#This Row],[Moneda]]="USD",datos_arg[[#This Row],[Monto]],datos_arg[[#This Row],[Monto]]/datos_arg[[#This Row],[TC]]),0)</f>
        <v>0.68462924937575331</v>
      </c>
      <c r="Y1633" s="14"/>
    </row>
    <row r="1634" spans="1:25" ht="15" customHeight="1" x14ac:dyDescent="0.25">
      <c r="A1634" s="14">
        <f t="shared" si="25"/>
        <v>1631</v>
      </c>
      <c r="B1634" s="1">
        <v>43895</v>
      </c>
      <c r="C1634" s="18">
        <f>+YEAR(datos_arg[[#This Row],[Fecha]])</f>
        <v>2020</v>
      </c>
      <c r="D1634" s="18">
        <f>+MONTH(datos_arg[[#This Row],[Fecha]])</f>
        <v>3</v>
      </c>
      <c r="E1634" s="14" t="s">
        <v>1015</v>
      </c>
      <c r="F1634" s="14" t="s">
        <v>403</v>
      </c>
      <c r="G1634" s="14" t="s">
        <v>5383</v>
      </c>
      <c r="H1634" s="14" t="s">
        <v>6646</v>
      </c>
      <c r="I1634" s="14" t="s">
        <v>7132</v>
      </c>
      <c r="J1634" s="14" t="s">
        <v>425</v>
      </c>
      <c r="K1634" s="14" t="s">
        <v>420</v>
      </c>
      <c r="L1634" s="14" t="s">
        <v>425</v>
      </c>
      <c r="M1634" s="14" t="s">
        <v>1922</v>
      </c>
      <c r="N1634" s="14" t="s">
        <v>1237</v>
      </c>
      <c r="O1634" s="14" t="s">
        <v>1919</v>
      </c>
      <c r="P1634" s="14" t="s">
        <v>5537</v>
      </c>
      <c r="Q1634" s="14">
        <v>1</v>
      </c>
      <c r="R1634" s="14" t="s">
        <v>5383</v>
      </c>
      <c r="S1634" s="15" t="s">
        <v>420</v>
      </c>
      <c r="T1634" s="35">
        <v>12.578042597940463</v>
      </c>
      <c r="U1634" s="14" t="s">
        <v>4</v>
      </c>
      <c r="V1634" s="14">
        <v>77</v>
      </c>
      <c r="W1634" s="16">
        <f>+IF(datos_arg[[#This Row],[Moneda]]="ARS",datos_arg[[#This Row],[Monto]],datos_arg[[#This Row],[Monto]]*datos_arg[[#This Row],[TC]])</f>
        <v>12.578042597940463</v>
      </c>
      <c r="X1634" s="16">
        <f>IFERROR(IF(datos_arg[[#This Row],[Moneda]]="USD",datos_arg[[#This Row],[Monto]],datos_arg[[#This Row],[Monto]]/datos_arg[[#This Row],[TC]]),0)</f>
        <v>0.16335120257065536</v>
      </c>
      <c r="Y1634" s="14"/>
    </row>
    <row r="1635" spans="1:25" ht="15" customHeight="1" x14ac:dyDescent="0.25">
      <c r="A1635" s="14">
        <f t="shared" si="25"/>
        <v>1632</v>
      </c>
      <c r="B1635" s="1">
        <v>43895</v>
      </c>
      <c r="C1635" s="18">
        <f>+YEAR(datos_arg[[#This Row],[Fecha]])</f>
        <v>2020</v>
      </c>
      <c r="D1635" s="18">
        <f>+MONTH(datos_arg[[#This Row],[Fecha]])</f>
        <v>3</v>
      </c>
      <c r="E1635" s="14" t="s">
        <v>1015</v>
      </c>
      <c r="F1635" s="14" t="s">
        <v>403</v>
      </c>
      <c r="G1635" s="14" t="s">
        <v>5383</v>
      </c>
      <c r="H1635" s="14" t="s">
        <v>6646</v>
      </c>
      <c r="I1635" s="14" t="s">
        <v>7132</v>
      </c>
      <c r="J1635" s="14" t="s">
        <v>425</v>
      </c>
      <c r="K1635" s="14" t="s">
        <v>420</v>
      </c>
      <c r="L1635" s="14" t="s">
        <v>425</v>
      </c>
      <c r="M1635" s="14" t="s">
        <v>1922</v>
      </c>
      <c r="N1635" s="14" t="s">
        <v>1237</v>
      </c>
      <c r="O1635" s="14" t="s">
        <v>1920</v>
      </c>
      <c r="P1635" s="14" t="s">
        <v>5537</v>
      </c>
      <c r="Q1635" s="14">
        <v>1</v>
      </c>
      <c r="R1635" s="14" t="s">
        <v>5383</v>
      </c>
      <c r="S1635" s="15" t="s">
        <v>420</v>
      </c>
      <c r="T1635" s="35">
        <v>12.578042597940463</v>
      </c>
      <c r="U1635" s="14" t="s">
        <v>4</v>
      </c>
      <c r="V1635" s="14">
        <v>77</v>
      </c>
      <c r="W1635" s="16">
        <f>+IF(datos_arg[[#This Row],[Moneda]]="ARS",datos_arg[[#This Row],[Monto]],datos_arg[[#This Row],[Monto]]*datos_arg[[#This Row],[TC]])</f>
        <v>12.578042597940463</v>
      </c>
      <c r="X1635" s="16">
        <f>IFERROR(IF(datos_arg[[#This Row],[Moneda]]="USD",datos_arg[[#This Row],[Monto]],datos_arg[[#This Row],[Monto]]/datos_arg[[#This Row],[TC]]),0)</f>
        <v>0.16335120257065536</v>
      </c>
      <c r="Y1635" s="14"/>
    </row>
    <row r="1636" spans="1:25" ht="15" customHeight="1" x14ac:dyDescent="0.25">
      <c r="A1636" s="14">
        <f t="shared" si="25"/>
        <v>1633</v>
      </c>
      <c r="B1636" s="1">
        <v>43895</v>
      </c>
      <c r="C1636" s="18">
        <f>+YEAR(datos_arg[[#This Row],[Fecha]])</f>
        <v>2020</v>
      </c>
      <c r="D1636" s="18">
        <f>+MONTH(datos_arg[[#This Row],[Fecha]])</f>
        <v>3</v>
      </c>
      <c r="E1636" s="14" t="s">
        <v>1015</v>
      </c>
      <c r="F1636" s="14" t="s">
        <v>403</v>
      </c>
      <c r="G1636" s="14" t="s">
        <v>5383</v>
      </c>
      <c r="H1636" s="14" t="s">
        <v>6646</v>
      </c>
      <c r="I1636" s="14" t="s">
        <v>7132</v>
      </c>
      <c r="J1636" s="14" t="s">
        <v>425</v>
      </c>
      <c r="K1636" s="14" t="s">
        <v>420</v>
      </c>
      <c r="L1636" s="14" t="s">
        <v>425</v>
      </c>
      <c r="M1636" s="14" t="s">
        <v>1922</v>
      </c>
      <c r="N1636" s="14" t="s">
        <v>1237</v>
      </c>
      <c r="O1636" s="14" t="s">
        <v>1918</v>
      </c>
      <c r="P1636" s="14" t="s">
        <v>5537</v>
      </c>
      <c r="Q1636" s="14">
        <v>2</v>
      </c>
      <c r="R1636" s="14" t="s">
        <v>5383</v>
      </c>
      <c r="S1636" s="15" t="s">
        <v>420</v>
      </c>
      <c r="T1636" s="35">
        <v>27.0887806837253</v>
      </c>
      <c r="U1636" s="14" t="s">
        <v>4</v>
      </c>
      <c r="V1636" s="14">
        <v>77</v>
      </c>
      <c r="W1636" s="16">
        <f>+IF(datos_arg[[#This Row],[Moneda]]="ARS",datos_arg[[#This Row],[Monto]],datos_arg[[#This Row],[Monto]]*datos_arg[[#This Row],[TC]])</f>
        <v>27.0887806837253</v>
      </c>
      <c r="X1636" s="16">
        <f>IFERROR(IF(datos_arg[[#This Row],[Moneda]]="USD",datos_arg[[#This Row],[Monto]],datos_arg[[#This Row],[Monto]]/datos_arg[[#This Row],[TC]]),0)</f>
        <v>0.35180234654188702</v>
      </c>
      <c r="Y1636" s="14"/>
    </row>
    <row r="1637" spans="1:25" ht="15" customHeight="1" x14ac:dyDescent="0.25">
      <c r="A1637" s="14">
        <f t="shared" si="25"/>
        <v>1634</v>
      </c>
      <c r="B1637" s="1">
        <v>43895</v>
      </c>
      <c r="C1637" s="18">
        <f>+YEAR(datos_arg[[#This Row],[Fecha]])</f>
        <v>2020</v>
      </c>
      <c r="D1637" s="18">
        <f>+MONTH(datos_arg[[#This Row],[Fecha]])</f>
        <v>3</v>
      </c>
      <c r="E1637" s="14" t="s">
        <v>5358</v>
      </c>
      <c r="F1637" s="14" t="s">
        <v>4109</v>
      </c>
      <c r="G1637" s="14"/>
      <c r="H1637" s="14" t="s">
        <v>6646</v>
      </c>
      <c r="I1637" s="14" t="s">
        <v>7132</v>
      </c>
      <c r="J1637" s="14" t="s">
        <v>425</v>
      </c>
      <c r="K1637" s="14" t="s">
        <v>420</v>
      </c>
      <c r="L1637" s="14" t="s">
        <v>426</v>
      </c>
      <c r="M1637" s="14" t="s">
        <v>1921</v>
      </c>
      <c r="N1637" s="14" t="s">
        <v>49</v>
      </c>
      <c r="O1637" s="14" t="s">
        <v>1923</v>
      </c>
      <c r="P1637" s="14" t="s">
        <v>5538</v>
      </c>
      <c r="Q1637" s="14">
        <v>2</v>
      </c>
      <c r="R1637" s="14" t="s">
        <v>4109</v>
      </c>
      <c r="S1637" s="15" t="s">
        <v>420</v>
      </c>
      <c r="T1637" s="35">
        <v>81.880531174162542</v>
      </c>
      <c r="U1637" s="14" t="s">
        <v>4</v>
      </c>
      <c r="V1637" s="14">
        <v>77</v>
      </c>
      <c r="W1637" s="16">
        <f>+IF(datos_arg[[#This Row],[Moneda]]="ARS",datos_arg[[#This Row],[Monto]],datos_arg[[#This Row],[Monto]]*datos_arg[[#This Row],[TC]])</f>
        <v>81.880531174162542</v>
      </c>
      <c r="X1637" s="16">
        <f>IFERROR(IF(datos_arg[[#This Row],[Moneda]]="USD",datos_arg[[#This Row],[Monto]],datos_arg[[#This Row],[Monto]]/datos_arg[[#This Row],[TC]]),0)</f>
        <v>1.0633835217423706</v>
      </c>
      <c r="Y1637" s="14"/>
    </row>
    <row r="1638" spans="1:25" ht="15" customHeight="1" x14ac:dyDescent="0.25">
      <c r="A1638" s="14">
        <f t="shared" si="25"/>
        <v>1635</v>
      </c>
      <c r="B1638" s="1">
        <v>43895</v>
      </c>
      <c r="C1638" s="18">
        <f>+YEAR(datos_arg[[#This Row],[Fecha]])</f>
        <v>2020</v>
      </c>
      <c r="D1638" s="18">
        <f>+MONTH(datos_arg[[#This Row],[Fecha]])</f>
        <v>3</v>
      </c>
      <c r="E1638" s="14" t="s">
        <v>1015</v>
      </c>
      <c r="F1638" s="14" t="s">
        <v>403</v>
      </c>
      <c r="G1638" s="14" t="s">
        <v>5383</v>
      </c>
      <c r="H1638" s="14" t="s">
        <v>6646</v>
      </c>
      <c r="I1638" s="14" t="s">
        <v>7132</v>
      </c>
      <c r="J1638" s="14" t="s">
        <v>425</v>
      </c>
      <c r="K1638" s="14" t="s">
        <v>420</v>
      </c>
      <c r="L1638" s="14" t="s">
        <v>425</v>
      </c>
      <c r="M1638" s="14" t="s">
        <v>1927</v>
      </c>
      <c r="N1638" s="14" t="s">
        <v>49</v>
      </c>
      <c r="O1638" s="14" t="s">
        <v>1924</v>
      </c>
      <c r="P1638" s="14" t="s">
        <v>5538</v>
      </c>
      <c r="Q1638" s="14">
        <v>2</v>
      </c>
      <c r="R1638" s="14" t="s">
        <v>5383</v>
      </c>
      <c r="S1638" s="15" t="s">
        <v>420</v>
      </c>
      <c r="T1638" s="35">
        <v>80.005035041164874</v>
      </c>
      <c r="U1638" s="14" t="s">
        <v>4</v>
      </c>
      <c r="V1638" s="14">
        <v>77</v>
      </c>
      <c r="W1638" s="16">
        <f>+IF(datos_arg[[#This Row],[Moneda]]="ARS",datos_arg[[#This Row],[Monto]],datos_arg[[#This Row],[Monto]]*datos_arg[[#This Row],[TC]])</f>
        <v>80.005035041164874</v>
      </c>
      <c r="X1638" s="16">
        <f>IFERROR(IF(datos_arg[[#This Row],[Moneda]]="USD",datos_arg[[#This Row],[Monto]],datos_arg[[#This Row],[Monto]]/datos_arg[[#This Row],[TC]]),0)</f>
        <v>1.0390264291060374</v>
      </c>
      <c r="Y1638" s="14"/>
    </row>
    <row r="1639" spans="1:25" ht="15" customHeight="1" x14ac:dyDescent="0.25">
      <c r="A1639" s="14">
        <f t="shared" si="25"/>
        <v>1636</v>
      </c>
      <c r="B1639" s="1">
        <v>43895</v>
      </c>
      <c r="C1639" s="18">
        <f>+YEAR(datos_arg[[#This Row],[Fecha]])</f>
        <v>2020</v>
      </c>
      <c r="D1639" s="18">
        <f>+MONTH(datos_arg[[#This Row],[Fecha]])</f>
        <v>3</v>
      </c>
      <c r="E1639" s="14" t="s">
        <v>617</v>
      </c>
      <c r="F1639" s="14" t="s">
        <v>8101</v>
      </c>
      <c r="G1639" s="14"/>
      <c r="H1639" s="14" t="s">
        <v>8103</v>
      </c>
      <c r="I1639" s="14" t="s">
        <v>8104</v>
      </c>
      <c r="J1639" s="14" t="s">
        <v>472</v>
      </c>
      <c r="K1639" s="14" t="s">
        <v>420</v>
      </c>
      <c r="L1639" s="14" t="s">
        <v>425</v>
      </c>
      <c r="M1639" s="14" t="s">
        <v>966</v>
      </c>
      <c r="N1639" s="14" t="s">
        <v>49</v>
      </c>
      <c r="O1639" s="14" t="s">
        <v>1925</v>
      </c>
      <c r="P1639" s="14" t="s">
        <v>5538</v>
      </c>
      <c r="Q1639" s="14">
        <v>2</v>
      </c>
      <c r="R1639" s="14" t="s">
        <v>8101</v>
      </c>
      <c r="S1639" s="15" t="s">
        <v>420</v>
      </c>
      <c r="T1639" s="35">
        <v>41.418214601619376</v>
      </c>
      <c r="U1639" s="14" t="s">
        <v>4</v>
      </c>
      <c r="V1639" s="14">
        <v>77</v>
      </c>
      <c r="W1639" s="16">
        <f>+IF(datos_arg[[#This Row],[Moneda]]="ARS",datos_arg[[#This Row],[Monto]],datos_arg[[#This Row],[Monto]]*datos_arg[[#This Row],[TC]])</f>
        <v>41.418214601619376</v>
      </c>
      <c r="X1639" s="16">
        <f>IFERROR(IF(datos_arg[[#This Row],[Moneda]]="USD",datos_arg[[#This Row],[Monto]],datos_arg[[#This Row],[Monto]]/datos_arg[[#This Row],[TC]]),0)</f>
        <v>0.53789889093012178</v>
      </c>
      <c r="Y1639" s="14"/>
    </row>
    <row r="1640" spans="1:25" ht="15" customHeight="1" x14ac:dyDescent="0.25">
      <c r="A1640" s="14">
        <f t="shared" si="25"/>
        <v>1637</v>
      </c>
      <c r="B1640" s="1">
        <v>43895</v>
      </c>
      <c r="C1640" s="18">
        <f>+YEAR(datos_arg[[#This Row],[Fecha]])</f>
        <v>2020</v>
      </c>
      <c r="D1640" s="18">
        <f>+MONTH(datos_arg[[#This Row],[Fecha]])</f>
        <v>3</v>
      </c>
      <c r="E1640" s="14" t="s">
        <v>617</v>
      </c>
      <c r="F1640" s="14" t="s">
        <v>8101</v>
      </c>
      <c r="G1640" s="14"/>
      <c r="H1640" s="14" t="s">
        <v>8103</v>
      </c>
      <c r="I1640" s="14" t="s">
        <v>8104</v>
      </c>
      <c r="J1640" s="14" t="s">
        <v>472</v>
      </c>
      <c r="K1640" s="14" t="s">
        <v>420</v>
      </c>
      <c r="L1640" s="14" t="s">
        <v>425</v>
      </c>
      <c r="M1640" s="14" t="s">
        <v>540</v>
      </c>
      <c r="N1640" s="14" t="s">
        <v>49</v>
      </c>
      <c r="O1640" s="14" t="s">
        <v>1926</v>
      </c>
      <c r="P1640" s="14" t="s">
        <v>5538</v>
      </c>
      <c r="Q1640" s="14">
        <v>4</v>
      </c>
      <c r="R1640" s="14" t="s">
        <v>8101</v>
      </c>
      <c r="S1640" s="15" t="s">
        <v>420</v>
      </c>
      <c r="T1640" s="35">
        <v>330.19621918305319</v>
      </c>
      <c r="U1640" s="14" t="s">
        <v>4</v>
      </c>
      <c r="V1640" s="14">
        <v>77</v>
      </c>
      <c r="W1640" s="16">
        <f>+IF(datos_arg[[#This Row],[Moneda]]="ARS",datos_arg[[#This Row],[Monto]],datos_arg[[#This Row],[Monto]]*datos_arg[[#This Row],[TC]])</f>
        <v>330.19621918305319</v>
      </c>
      <c r="X1640" s="16">
        <f>IFERROR(IF(datos_arg[[#This Row],[Moneda]]="USD",datos_arg[[#This Row],[Monto]],datos_arg[[#This Row],[Monto]]/datos_arg[[#This Row],[TC]]),0)</f>
        <v>4.2882625867928983</v>
      </c>
      <c r="Y1640" s="14"/>
    </row>
    <row r="1641" spans="1:25" ht="15" customHeight="1" x14ac:dyDescent="0.25">
      <c r="A1641" s="14">
        <f t="shared" si="25"/>
        <v>1638</v>
      </c>
      <c r="B1641" s="1">
        <v>43895</v>
      </c>
      <c r="C1641" s="18">
        <f>+YEAR(datos_arg[[#This Row],[Fecha]])</f>
        <v>2020</v>
      </c>
      <c r="D1641" s="18">
        <f>+MONTH(datos_arg[[#This Row],[Fecha]])</f>
        <v>3</v>
      </c>
      <c r="E1641" s="14" t="s">
        <v>5358</v>
      </c>
      <c r="F1641" s="14" t="s">
        <v>4110</v>
      </c>
      <c r="G1641" s="14"/>
      <c r="H1641" s="14" t="s">
        <v>6646</v>
      </c>
      <c r="I1641" s="14" t="s">
        <v>7132</v>
      </c>
      <c r="J1641" s="14" t="s">
        <v>425</v>
      </c>
      <c r="K1641" s="14" t="s">
        <v>420</v>
      </c>
      <c r="L1641" s="14" t="s">
        <v>425</v>
      </c>
      <c r="M1641" s="14" t="s">
        <v>5373</v>
      </c>
      <c r="N1641" s="14" t="s">
        <v>1935</v>
      </c>
      <c r="O1641" s="14" t="s">
        <v>1928</v>
      </c>
      <c r="P1641" s="14" t="s">
        <v>5539</v>
      </c>
      <c r="Q1641" s="14">
        <v>7</v>
      </c>
      <c r="R1641" s="14" t="s">
        <v>4110</v>
      </c>
      <c r="S1641" s="15" t="s">
        <v>420</v>
      </c>
      <c r="T1641" s="35">
        <v>5464.1669154067504</v>
      </c>
      <c r="U1641" s="14" t="s">
        <v>4</v>
      </c>
      <c r="V1641" s="14">
        <v>77</v>
      </c>
      <c r="W1641" s="16">
        <f>+IF(datos_arg[[#This Row],[Moneda]]="ARS",datos_arg[[#This Row],[Monto]],datos_arg[[#This Row],[Monto]]*datos_arg[[#This Row],[TC]])</f>
        <v>5464.1669154067504</v>
      </c>
      <c r="X1641" s="16">
        <f>IFERROR(IF(datos_arg[[#This Row],[Moneda]]="USD",datos_arg[[#This Row],[Monto]],datos_arg[[#This Row],[Monto]]/datos_arg[[#This Row],[TC]]),0)</f>
        <v>70.963206693594159</v>
      </c>
      <c r="Y1641" s="14"/>
    </row>
    <row r="1642" spans="1:25" ht="15" customHeight="1" x14ac:dyDescent="0.25">
      <c r="A1642" s="14">
        <f t="shared" si="25"/>
        <v>1639</v>
      </c>
      <c r="B1642" s="1">
        <v>43895</v>
      </c>
      <c r="C1642" s="18">
        <f>+YEAR(datos_arg[[#This Row],[Fecha]])</f>
        <v>2020</v>
      </c>
      <c r="D1642" s="18">
        <f>+MONTH(datos_arg[[#This Row],[Fecha]])</f>
        <v>3</v>
      </c>
      <c r="E1642" s="14" t="s">
        <v>5358</v>
      </c>
      <c r="F1642" s="14" t="s">
        <v>4110</v>
      </c>
      <c r="G1642" s="14"/>
      <c r="H1642" s="14" t="s">
        <v>6646</v>
      </c>
      <c r="I1642" s="14" t="s">
        <v>7132</v>
      </c>
      <c r="J1642" s="14" t="s">
        <v>425</v>
      </c>
      <c r="K1642" s="14" t="s">
        <v>420</v>
      </c>
      <c r="L1642" s="14" t="s">
        <v>425</v>
      </c>
      <c r="M1642" s="14" t="s">
        <v>5373</v>
      </c>
      <c r="N1642" s="14" t="s">
        <v>1935</v>
      </c>
      <c r="O1642" s="14" t="s">
        <v>1929</v>
      </c>
      <c r="P1642" s="14" t="s">
        <v>5539</v>
      </c>
      <c r="Q1642" s="14">
        <v>7</v>
      </c>
      <c r="R1642" s="14" t="s">
        <v>4110</v>
      </c>
      <c r="S1642" s="15" t="s">
        <v>420</v>
      </c>
      <c r="T1642" s="35">
        <v>1996.0014682725489</v>
      </c>
      <c r="U1642" s="14" t="s">
        <v>4</v>
      </c>
      <c r="V1642" s="14">
        <v>77</v>
      </c>
      <c r="W1642" s="16">
        <f>+IF(datos_arg[[#This Row],[Moneda]]="ARS",datos_arg[[#This Row],[Monto]],datos_arg[[#This Row],[Monto]]*datos_arg[[#This Row],[TC]])</f>
        <v>1996.0014682725489</v>
      </c>
      <c r="X1642" s="16">
        <f>IFERROR(IF(datos_arg[[#This Row],[Moneda]]="USD",datos_arg[[#This Row],[Monto]],datos_arg[[#This Row],[Monto]]/datos_arg[[#This Row],[TC]]),0)</f>
        <v>25.922096990552582</v>
      </c>
      <c r="Y1642" s="14"/>
    </row>
    <row r="1643" spans="1:25" ht="15" customHeight="1" x14ac:dyDescent="0.25">
      <c r="A1643" s="14">
        <f t="shared" si="25"/>
        <v>1640</v>
      </c>
      <c r="B1643" s="1">
        <v>43895</v>
      </c>
      <c r="C1643" s="18">
        <f>+YEAR(datos_arg[[#This Row],[Fecha]])</f>
        <v>2020</v>
      </c>
      <c r="D1643" s="18">
        <f>+MONTH(datos_arg[[#This Row],[Fecha]])</f>
        <v>3</v>
      </c>
      <c r="E1643" s="14" t="s">
        <v>5358</v>
      </c>
      <c r="F1643" s="14" t="s">
        <v>4110</v>
      </c>
      <c r="G1643" s="14"/>
      <c r="H1643" s="14" t="s">
        <v>6646</v>
      </c>
      <c r="I1643" s="14" t="s">
        <v>7132</v>
      </c>
      <c r="J1643" s="14" t="s">
        <v>425</v>
      </c>
      <c r="K1643" s="14" t="s">
        <v>420</v>
      </c>
      <c r="L1643" s="14" t="s">
        <v>425</v>
      </c>
      <c r="M1643" s="14" t="s">
        <v>5373</v>
      </c>
      <c r="N1643" s="14" t="s">
        <v>1935</v>
      </c>
      <c r="O1643" s="14" t="s">
        <v>1930</v>
      </c>
      <c r="P1643" s="14" t="s">
        <v>5539</v>
      </c>
      <c r="Q1643" s="14">
        <v>5</v>
      </c>
      <c r="R1643" s="14" t="s">
        <v>4110</v>
      </c>
      <c r="S1643" s="15" t="s">
        <v>420</v>
      </c>
      <c r="T1643" s="35">
        <v>3886.2602165709304</v>
      </c>
      <c r="U1643" s="14" t="s">
        <v>4</v>
      </c>
      <c r="V1643" s="14">
        <v>77</v>
      </c>
      <c r="W1643" s="16">
        <f>+IF(datos_arg[[#This Row],[Moneda]]="ARS",datos_arg[[#This Row],[Monto]],datos_arg[[#This Row],[Monto]]*datos_arg[[#This Row],[TC]])</f>
        <v>3886.2602165709304</v>
      </c>
      <c r="X1643" s="16">
        <f>IFERROR(IF(datos_arg[[#This Row],[Moneda]]="USD",datos_arg[[#This Row],[Monto]],datos_arg[[#This Row],[Monto]]/datos_arg[[#This Row],[TC]]),0)</f>
        <v>50.470911903518576</v>
      </c>
      <c r="Y1643" s="14"/>
    </row>
    <row r="1644" spans="1:25" ht="15" customHeight="1" x14ac:dyDescent="0.25">
      <c r="A1644" s="14">
        <f t="shared" si="25"/>
        <v>1641</v>
      </c>
      <c r="B1644" s="1">
        <v>43895</v>
      </c>
      <c r="C1644" s="18">
        <f>+YEAR(datos_arg[[#This Row],[Fecha]])</f>
        <v>2020</v>
      </c>
      <c r="D1644" s="18">
        <f>+MONTH(datos_arg[[#This Row],[Fecha]])</f>
        <v>3</v>
      </c>
      <c r="E1644" s="14" t="s">
        <v>1015</v>
      </c>
      <c r="F1644" s="14" t="s">
        <v>403</v>
      </c>
      <c r="G1644" s="14" t="s">
        <v>5383</v>
      </c>
      <c r="H1644" s="14" t="s">
        <v>6646</v>
      </c>
      <c r="I1644" s="14" t="s">
        <v>7132</v>
      </c>
      <c r="J1644" s="14" t="s">
        <v>425</v>
      </c>
      <c r="K1644" s="14" t="s">
        <v>420</v>
      </c>
      <c r="L1644" s="14" t="s">
        <v>425</v>
      </c>
      <c r="M1644" s="14" t="s">
        <v>1526</v>
      </c>
      <c r="N1644" s="14" t="s">
        <v>1935</v>
      </c>
      <c r="O1644" s="14" t="s">
        <v>1931</v>
      </c>
      <c r="P1644" s="14" t="s">
        <v>5539</v>
      </c>
      <c r="Q1644" s="14">
        <v>50</v>
      </c>
      <c r="R1644" s="14" t="s">
        <v>5383</v>
      </c>
      <c r="S1644" s="15" t="s">
        <v>420</v>
      </c>
      <c r="T1644" s="35">
        <v>1862.7346757021776</v>
      </c>
      <c r="U1644" s="14" t="s">
        <v>4</v>
      </c>
      <c r="V1644" s="14">
        <v>77</v>
      </c>
      <c r="W1644" s="16">
        <f>+IF(datos_arg[[#This Row],[Moneda]]="ARS",datos_arg[[#This Row],[Monto]],datos_arg[[#This Row],[Monto]]*datos_arg[[#This Row],[TC]])</f>
        <v>1862.7346757021776</v>
      </c>
      <c r="X1644" s="16">
        <f>IFERROR(IF(datos_arg[[#This Row],[Moneda]]="USD",datos_arg[[#This Row],[Monto]],datos_arg[[#This Row],[Monto]]/datos_arg[[#This Row],[TC]]),0)</f>
        <v>24.191359424703606</v>
      </c>
      <c r="Y1644" s="14"/>
    </row>
    <row r="1645" spans="1:25" ht="15" customHeight="1" x14ac:dyDescent="0.25">
      <c r="A1645" s="14">
        <f t="shared" si="25"/>
        <v>1642</v>
      </c>
      <c r="B1645" s="1">
        <v>43895</v>
      </c>
      <c r="C1645" s="18">
        <f>+YEAR(datos_arg[[#This Row],[Fecha]])</f>
        <v>2020</v>
      </c>
      <c r="D1645" s="18">
        <f>+MONTH(datos_arg[[#This Row],[Fecha]])</f>
        <v>3</v>
      </c>
      <c r="E1645" s="14" t="s">
        <v>1015</v>
      </c>
      <c r="F1645" s="14" t="s">
        <v>403</v>
      </c>
      <c r="G1645" s="14" t="s">
        <v>5383</v>
      </c>
      <c r="H1645" s="14" t="s">
        <v>8103</v>
      </c>
      <c r="I1645" s="14" t="s">
        <v>8104</v>
      </c>
      <c r="J1645" s="14" t="s">
        <v>422</v>
      </c>
      <c r="K1645" s="14" t="s">
        <v>420</v>
      </c>
      <c r="L1645" s="14" t="s">
        <v>422</v>
      </c>
      <c r="M1645" s="14" t="s">
        <v>1936</v>
      </c>
      <c r="N1645" s="14" t="s">
        <v>1935</v>
      </c>
      <c r="O1645" s="14" t="s">
        <v>1932</v>
      </c>
      <c r="P1645" s="14" t="s">
        <v>5539</v>
      </c>
      <c r="Q1645" s="14">
        <v>4</v>
      </c>
      <c r="R1645" s="14" t="s">
        <v>5383</v>
      </c>
      <c r="S1645" s="15" t="s">
        <v>420</v>
      </c>
      <c r="T1645" s="35">
        <v>221.45906088909376</v>
      </c>
      <c r="U1645" s="14" t="s">
        <v>4</v>
      </c>
      <c r="V1645" s="14">
        <v>77</v>
      </c>
      <c r="W1645" s="16">
        <f>+IF(datos_arg[[#This Row],[Moneda]]="ARS",datos_arg[[#This Row],[Monto]],datos_arg[[#This Row],[Monto]]*datos_arg[[#This Row],[TC]])</f>
        <v>221.45906088909376</v>
      </c>
      <c r="X1645" s="16">
        <f>IFERROR(IF(datos_arg[[#This Row],[Moneda]]="USD",datos_arg[[#This Row],[Monto]],datos_arg[[#This Row],[Monto]]/datos_arg[[#This Row],[TC]]),0)</f>
        <v>2.8760916998583608</v>
      </c>
      <c r="Y1645" s="14"/>
    </row>
    <row r="1646" spans="1:25" ht="15" customHeight="1" x14ac:dyDescent="0.25">
      <c r="A1646" s="14">
        <f t="shared" si="25"/>
        <v>1643</v>
      </c>
      <c r="B1646" s="1">
        <v>43895</v>
      </c>
      <c r="C1646" s="18">
        <f>+YEAR(datos_arg[[#This Row],[Fecha]])</f>
        <v>2020</v>
      </c>
      <c r="D1646" s="18">
        <f>+MONTH(datos_arg[[#This Row],[Fecha]])</f>
        <v>3</v>
      </c>
      <c r="E1646" s="14" t="s">
        <v>1015</v>
      </c>
      <c r="F1646" s="14" t="s">
        <v>403</v>
      </c>
      <c r="G1646" s="14" t="s">
        <v>5383</v>
      </c>
      <c r="H1646" s="14" t="s">
        <v>8103</v>
      </c>
      <c r="I1646" s="14" t="s">
        <v>8104</v>
      </c>
      <c r="J1646" s="14" t="s">
        <v>422</v>
      </c>
      <c r="K1646" s="14" t="s">
        <v>420</v>
      </c>
      <c r="L1646" s="14" t="s">
        <v>422</v>
      </c>
      <c r="M1646" s="14" t="s">
        <v>1936</v>
      </c>
      <c r="N1646" s="14" t="s">
        <v>1935</v>
      </c>
      <c r="O1646" s="14" t="s">
        <v>1933</v>
      </c>
      <c r="P1646" s="14" t="s">
        <v>5539</v>
      </c>
      <c r="Q1646" s="14">
        <v>4</v>
      </c>
      <c r="R1646" s="14" t="s">
        <v>5383</v>
      </c>
      <c r="S1646" s="15" t="s">
        <v>420</v>
      </c>
      <c r="T1646" s="35">
        <v>243.80534299690353</v>
      </c>
      <c r="U1646" s="14" t="s">
        <v>4</v>
      </c>
      <c r="V1646" s="14">
        <v>77</v>
      </c>
      <c r="W1646" s="16">
        <f>+IF(datos_arg[[#This Row],[Moneda]]="ARS",datos_arg[[#This Row],[Monto]],datos_arg[[#This Row],[Monto]]*datos_arg[[#This Row],[TC]])</f>
        <v>243.80534299690353</v>
      </c>
      <c r="X1646" s="16">
        <f>IFERROR(IF(datos_arg[[#This Row],[Moneda]]="USD",datos_arg[[#This Row],[Monto]],datos_arg[[#This Row],[Monto]]/datos_arg[[#This Row],[TC]]),0)</f>
        <v>3.1663031558039418</v>
      </c>
      <c r="Y1646" s="14"/>
    </row>
    <row r="1647" spans="1:25" ht="15" customHeight="1" x14ac:dyDescent="0.25">
      <c r="A1647" s="14">
        <f t="shared" si="25"/>
        <v>1644</v>
      </c>
      <c r="B1647" s="1">
        <v>43895</v>
      </c>
      <c r="C1647" s="18">
        <f>+YEAR(datos_arg[[#This Row],[Fecha]])</f>
        <v>2020</v>
      </c>
      <c r="D1647" s="18">
        <f>+MONTH(datos_arg[[#This Row],[Fecha]])</f>
        <v>3</v>
      </c>
      <c r="E1647" s="14" t="s">
        <v>5358</v>
      </c>
      <c r="F1647" s="14" t="s">
        <v>4109</v>
      </c>
      <c r="G1647" s="14"/>
      <c r="H1647" s="14" t="s">
        <v>6646</v>
      </c>
      <c r="I1647" s="14" t="s">
        <v>7132</v>
      </c>
      <c r="J1647" s="14" t="s">
        <v>425</v>
      </c>
      <c r="K1647" s="14" t="s">
        <v>420</v>
      </c>
      <c r="L1647" s="14" t="s">
        <v>425</v>
      </c>
      <c r="M1647" s="14" t="s">
        <v>1937</v>
      </c>
      <c r="N1647" s="14" t="s">
        <v>1935</v>
      </c>
      <c r="O1647" s="14" t="s">
        <v>1934</v>
      </c>
      <c r="P1647" s="14" t="s">
        <v>5539</v>
      </c>
      <c r="Q1647" s="14">
        <v>10</v>
      </c>
      <c r="R1647" s="14" t="s">
        <v>4109</v>
      </c>
      <c r="S1647" s="15" t="s">
        <v>420</v>
      </c>
      <c r="T1647" s="35">
        <v>1273.9123201615944</v>
      </c>
      <c r="U1647" s="14" t="s">
        <v>4</v>
      </c>
      <c r="V1647" s="14">
        <v>77</v>
      </c>
      <c r="W1647" s="16">
        <f>+IF(datos_arg[[#This Row],[Moneda]]="ARS",datos_arg[[#This Row],[Monto]],datos_arg[[#This Row],[Monto]]*datos_arg[[#This Row],[TC]])</f>
        <v>1273.9123201615944</v>
      </c>
      <c r="X1647" s="16">
        <f>IFERROR(IF(datos_arg[[#This Row],[Moneda]]="USD",datos_arg[[#This Row],[Monto]],datos_arg[[#This Row],[Monto]]/datos_arg[[#This Row],[TC]]),0)</f>
        <v>16.544315846254474</v>
      </c>
      <c r="Y1647" s="14"/>
    </row>
    <row r="1648" spans="1:25" ht="15" customHeight="1" x14ac:dyDescent="0.25">
      <c r="A1648" s="14">
        <f t="shared" si="25"/>
        <v>1645</v>
      </c>
      <c r="B1648" s="1">
        <v>43895</v>
      </c>
      <c r="C1648" s="18">
        <f>+YEAR(datos_arg[[#This Row],[Fecha]])</f>
        <v>2020</v>
      </c>
      <c r="D1648" s="18">
        <f>+MONTH(datos_arg[[#This Row],[Fecha]])</f>
        <v>3</v>
      </c>
      <c r="E1648" s="14" t="s">
        <v>1015</v>
      </c>
      <c r="F1648" s="14" t="s">
        <v>403</v>
      </c>
      <c r="G1648" s="14" t="s">
        <v>5383</v>
      </c>
      <c r="H1648" s="14" t="s">
        <v>8103</v>
      </c>
      <c r="I1648" s="14" t="s">
        <v>8104</v>
      </c>
      <c r="J1648" s="14" t="s">
        <v>425</v>
      </c>
      <c r="K1648" s="14" t="s">
        <v>420</v>
      </c>
      <c r="L1648" s="14" t="s">
        <v>425</v>
      </c>
      <c r="M1648" s="14" t="s">
        <v>1691</v>
      </c>
      <c r="N1648" s="14" t="s">
        <v>524</v>
      </c>
      <c r="O1648" s="14" t="s">
        <v>1938</v>
      </c>
      <c r="P1648" s="14" t="s">
        <v>5540</v>
      </c>
      <c r="Q1648" s="14">
        <v>45</v>
      </c>
      <c r="R1648" s="14" t="s">
        <v>5383</v>
      </c>
      <c r="S1648" s="15" t="s">
        <v>420</v>
      </c>
      <c r="T1648" s="35">
        <v>445</v>
      </c>
      <c r="U1648" s="14" t="s">
        <v>4</v>
      </c>
      <c r="V1648" s="14">
        <v>77</v>
      </c>
      <c r="W1648" s="16">
        <f>+IF(datos_arg[[#This Row],[Moneda]]="ARS",datos_arg[[#This Row],[Monto]],datos_arg[[#This Row],[Monto]]*datos_arg[[#This Row],[TC]])</f>
        <v>445</v>
      </c>
      <c r="X1648" s="16">
        <f>IFERROR(IF(datos_arg[[#This Row],[Moneda]]="USD",datos_arg[[#This Row],[Monto]],datos_arg[[#This Row],[Monto]]/datos_arg[[#This Row],[TC]]),0)</f>
        <v>5.779220779220779</v>
      </c>
      <c r="Y1648" s="14"/>
    </row>
    <row r="1649" spans="1:25" ht="15" customHeight="1" x14ac:dyDescent="0.25">
      <c r="A1649" s="14">
        <f t="shared" si="25"/>
        <v>1646</v>
      </c>
      <c r="B1649" s="1">
        <v>43895</v>
      </c>
      <c r="C1649" s="18">
        <f>+YEAR(datos_arg[[#This Row],[Fecha]])</f>
        <v>2020</v>
      </c>
      <c r="D1649" s="18">
        <f>+MONTH(datos_arg[[#This Row],[Fecha]])</f>
        <v>3</v>
      </c>
      <c r="E1649" s="14" t="s">
        <v>1015</v>
      </c>
      <c r="F1649" s="14" t="s">
        <v>430</v>
      </c>
      <c r="G1649" s="14"/>
      <c r="H1649" s="14" t="s">
        <v>7132</v>
      </c>
      <c r="I1649" s="14" t="s">
        <v>7132</v>
      </c>
      <c r="J1649" s="14" t="s">
        <v>425</v>
      </c>
      <c r="K1649" s="14"/>
      <c r="L1649" s="14" t="s">
        <v>425</v>
      </c>
      <c r="M1649" s="14" t="s">
        <v>361</v>
      </c>
      <c r="N1649" s="14" t="s">
        <v>361</v>
      </c>
      <c r="O1649" s="14" t="s">
        <v>1939</v>
      </c>
      <c r="P1649" s="14" t="s">
        <v>5541</v>
      </c>
      <c r="Q1649" s="14"/>
      <c r="R1649" s="15" t="s">
        <v>430</v>
      </c>
      <c r="S1649" s="15" t="s">
        <v>420</v>
      </c>
      <c r="T1649" s="35">
        <v>350</v>
      </c>
      <c r="U1649" s="14" t="s">
        <v>4</v>
      </c>
      <c r="V1649" s="14">
        <v>77</v>
      </c>
      <c r="W1649" s="16">
        <f>+IF(datos_arg[[#This Row],[Moneda]]="ARS",datos_arg[[#This Row],[Monto]],datos_arg[[#This Row],[Monto]]*datos_arg[[#This Row],[TC]])</f>
        <v>350</v>
      </c>
      <c r="X1649" s="16">
        <f>IFERROR(IF(datos_arg[[#This Row],[Moneda]]="USD",datos_arg[[#This Row],[Monto]],datos_arg[[#This Row],[Monto]]/datos_arg[[#This Row],[TC]]),0)</f>
        <v>4.5454545454545459</v>
      </c>
      <c r="Y1649" s="14"/>
    </row>
    <row r="1650" spans="1:25" ht="15" customHeight="1" x14ac:dyDescent="0.25">
      <c r="A1650" s="14">
        <f t="shared" si="25"/>
        <v>1647</v>
      </c>
      <c r="B1650" s="1">
        <v>43895</v>
      </c>
      <c r="C1650" s="18">
        <f>+YEAR(datos_arg[[#This Row],[Fecha]])</f>
        <v>2020</v>
      </c>
      <c r="D1650" s="18">
        <f>+MONTH(datos_arg[[#This Row],[Fecha]])</f>
        <v>3</v>
      </c>
      <c r="E1650" s="14" t="s">
        <v>1015</v>
      </c>
      <c r="F1650" s="14" t="s">
        <v>403</v>
      </c>
      <c r="G1650" s="14" t="s">
        <v>6645</v>
      </c>
      <c r="H1650" s="14" t="s">
        <v>532</v>
      </c>
      <c r="I1650" s="14" t="s">
        <v>7132</v>
      </c>
      <c r="J1650" s="14" t="s">
        <v>425</v>
      </c>
      <c r="K1650" s="14" t="s">
        <v>421</v>
      </c>
      <c r="L1650" s="14" t="s">
        <v>421</v>
      </c>
      <c r="M1650" s="14" t="s">
        <v>804</v>
      </c>
      <c r="N1650" s="14" t="s">
        <v>26</v>
      </c>
      <c r="O1650" s="14" t="s">
        <v>1940</v>
      </c>
      <c r="P1650" s="14" t="s">
        <v>5542</v>
      </c>
      <c r="Q1650" s="14"/>
      <c r="R1650" s="14" t="s">
        <v>6645</v>
      </c>
      <c r="S1650" s="15" t="s">
        <v>420</v>
      </c>
      <c r="T1650" s="35">
        <v>750</v>
      </c>
      <c r="U1650" s="14" t="s">
        <v>4</v>
      </c>
      <c r="V1650" s="14">
        <v>77</v>
      </c>
      <c r="W1650" s="16">
        <f>+IF(datos_arg[[#This Row],[Moneda]]="ARS",datos_arg[[#This Row],[Monto]],datos_arg[[#This Row],[Monto]]*datos_arg[[#This Row],[TC]])</f>
        <v>750</v>
      </c>
      <c r="X1650" s="16">
        <f>IFERROR(IF(datos_arg[[#This Row],[Moneda]]="USD",datos_arg[[#This Row],[Monto]],datos_arg[[#This Row],[Monto]]/datos_arg[[#This Row],[TC]]),0)</f>
        <v>9.7402597402597397</v>
      </c>
      <c r="Y1650" s="14"/>
    </row>
    <row r="1651" spans="1:25" ht="15" customHeight="1" x14ac:dyDescent="0.25">
      <c r="A1651" s="14">
        <f t="shared" si="25"/>
        <v>1648</v>
      </c>
      <c r="B1651" s="1">
        <v>43895</v>
      </c>
      <c r="C1651" s="18">
        <f>+YEAR(datos_arg[[#This Row],[Fecha]])</f>
        <v>2020</v>
      </c>
      <c r="D1651" s="18">
        <f>+MONTH(datos_arg[[#This Row],[Fecha]])</f>
        <v>3</v>
      </c>
      <c r="E1651" s="14" t="s">
        <v>1015</v>
      </c>
      <c r="F1651" s="14" t="s">
        <v>403</v>
      </c>
      <c r="G1651" s="14" t="s">
        <v>970</v>
      </c>
      <c r="H1651" s="14" t="s">
        <v>4114</v>
      </c>
      <c r="I1651" s="14" t="s">
        <v>7132</v>
      </c>
      <c r="J1651" s="14" t="s">
        <v>425</v>
      </c>
      <c r="K1651" s="14"/>
      <c r="L1651" s="14" t="s">
        <v>425</v>
      </c>
      <c r="M1651" s="14" t="s">
        <v>493</v>
      </c>
      <c r="N1651" s="14" t="s">
        <v>645</v>
      </c>
      <c r="O1651" s="14" t="s">
        <v>1941</v>
      </c>
      <c r="P1651" s="14" t="s">
        <v>5543</v>
      </c>
      <c r="Q1651" s="14"/>
      <c r="R1651" s="14" t="s">
        <v>970</v>
      </c>
      <c r="S1651" s="15" t="s">
        <v>420</v>
      </c>
      <c r="T1651" s="35">
        <v>600</v>
      </c>
      <c r="U1651" s="14" t="s">
        <v>4</v>
      </c>
      <c r="V1651" s="14">
        <v>77</v>
      </c>
      <c r="W1651" s="16">
        <f>+IF(datos_arg[[#This Row],[Moneda]]="ARS",datos_arg[[#This Row],[Monto]],datos_arg[[#This Row],[Monto]]*datos_arg[[#This Row],[TC]])</f>
        <v>600</v>
      </c>
      <c r="X1651" s="16">
        <f>IFERROR(IF(datos_arg[[#This Row],[Moneda]]="USD",datos_arg[[#This Row],[Monto]],datos_arg[[#This Row],[Monto]]/datos_arg[[#This Row],[TC]]),0)</f>
        <v>7.7922077922077921</v>
      </c>
      <c r="Y1651" s="14"/>
    </row>
    <row r="1652" spans="1:25" ht="15" customHeight="1" x14ac:dyDescent="0.25">
      <c r="A1652" s="14">
        <f t="shared" si="25"/>
        <v>1649</v>
      </c>
      <c r="B1652" s="1">
        <v>43895</v>
      </c>
      <c r="C1652" s="18">
        <f>+YEAR(datos_arg[[#This Row],[Fecha]])</f>
        <v>2020</v>
      </c>
      <c r="D1652" s="18">
        <f>+MONTH(datos_arg[[#This Row],[Fecha]])</f>
        <v>3</v>
      </c>
      <c r="E1652" s="14" t="s">
        <v>617</v>
      </c>
      <c r="F1652" s="14" t="s">
        <v>5384</v>
      </c>
      <c r="G1652" s="14"/>
      <c r="H1652" s="14" t="s">
        <v>6649</v>
      </c>
      <c r="I1652" s="14" t="s">
        <v>7132</v>
      </c>
      <c r="J1652" s="14" t="s">
        <v>6650</v>
      </c>
      <c r="K1652" s="14" t="s">
        <v>422</v>
      </c>
      <c r="L1652" s="14" t="s">
        <v>422</v>
      </c>
      <c r="M1652" s="14" t="s">
        <v>902</v>
      </c>
      <c r="N1652" s="14" t="s">
        <v>1665</v>
      </c>
      <c r="O1652" s="14" t="s">
        <v>2218</v>
      </c>
      <c r="P1652" s="14" t="s">
        <v>5544</v>
      </c>
      <c r="Q1652" s="14">
        <v>3</v>
      </c>
      <c r="R1652" s="14" t="s">
        <v>5384</v>
      </c>
      <c r="S1652" s="15" t="s">
        <v>439</v>
      </c>
      <c r="T1652" s="35">
        <v>2300</v>
      </c>
      <c r="U1652" s="14" t="s">
        <v>4</v>
      </c>
      <c r="V1652" s="14">
        <v>77</v>
      </c>
      <c r="W1652" s="16">
        <f>+IF(datos_arg[[#This Row],[Moneda]]="ARS",datos_arg[[#This Row],[Monto]],datos_arg[[#This Row],[Monto]]*datos_arg[[#This Row],[TC]])</f>
        <v>2300</v>
      </c>
      <c r="X1652" s="16">
        <f>IFERROR(IF(datos_arg[[#This Row],[Moneda]]="USD",datos_arg[[#This Row],[Monto]],datos_arg[[#This Row],[Monto]]/datos_arg[[#This Row],[TC]]),0)</f>
        <v>29.870129870129869</v>
      </c>
      <c r="Y1652" s="14"/>
    </row>
    <row r="1653" spans="1:25" ht="15" customHeight="1" x14ac:dyDescent="0.25">
      <c r="A1653" s="14">
        <f t="shared" si="25"/>
        <v>1650</v>
      </c>
      <c r="B1653" s="1">
        <v>43895</v>
      </c>
      <c r="C1653" s="18">
        <f>+YEAR(datos_arg[[#This Row],[Fecha]])</f>
        <v>2020</v>
      </c>
      <c r="D1653" s="18">
        <f>+MONTH(datos_arg[[#This Row],[Fecha]])</f>
        <v>3</v>
      </c>
      <c r="E1653" s="14" t="s">
        <v>1015</v>
      </c>
      <c r="F1653" s="14" t="s">
        <v>430</v>
      </c>
      <c r="G1653" s="14"/>
      <c r="H1653" s="14" t="s">
        <v>7132</v>
      </c>
      <c r="I1653" s="14" t="s">
        <v>7132</v>
      </c>
      <c r="J1653" s="14" t="s">
        <v>425</v>
      </c>
      <c r="K1653" s="14"/>
      <c r="L1653" s="14" t="s">
        <v>425</v>
      </c>
      <c r="M1653" s="14" t="s">
        <v>102</v>
      </c>
      <c r="N1653" s="14" t="s">
        <v>480</v>
      </c>
      <c r="O1653" s="14" t="s">
        <v>1942</v>
      </c>
      <c r="P1653" s="14"/>
      <c r="Q1653" s="14"/>
      <c r="R1653" s="15" t="s">
        <v>430</v>
      </c>
      <c r="S1653" s="15" t="s">
        <v>439</v>
      </c>
      <c r="T1653" s="35">
        <v>1300</v>
      </c>
      <c r="U1653" s="14" t="s">
        <v>4</v>
      </c>
      <c r="V1653" s="14">
        <v>77</v>
      </c>
      <c r="W1653" s="16">
        <f>+IF(datos_arg[[#This Row],[Moneda]]="ARS",datos_arg[[#This Row],[Monto]],datos_arg[[#This Row],[Monto]]*datos_arg[[#This Row],[TC]])</f>
        <v>1300</v>
      </c>
      <c r="X1653" s="16">
        <f>IFERROR(IF(datos_arg[[#This Row],[Moneda]]="USD",datos_arg[[#This Row],[Monto]],datos_arg[[#This Row],[Monto]]/datos_arg[[#This Row],[TC]]),0)</f>
        <v>16.883116883116884</v>
      </c>
      <c r="Y1653" s="14"/>
    </row>
    <row r="1654" spans="1:25" ht="15" customHeight="1" x14ac:dyDescent="0.25">
      <c r="A1654" s="14">
        <f t="shared" si="25"/>
        <v>1651</v>
      </c>
      <c r="B1654" s="1">
        <v>43895</v>
      </c>
      <c r="C1654" s="18">
        <f>+YEAR(datos_arg[[#This Row],[Fecha]])</f>
        <v>2020</v>
      </c>
      <c r="D1654" s="18">
        <f>+MONTH(datos_arg[[#This Row],[Fecha]])</f>
        <v>3</v>
      </c>
      <c r="E1654" s="14" t="s">
        <v>1015</v>
      </c>
      <c r="F1654" s="14" t="s">
        <v>403</v>
      </c>
      <c r="G1654" s="14" t="s">
        <v>970</v>
      </c>
      <c r="H1654" s="14" t="s">
        <v>7132</v>
      </c>
      <c r="I1654" s="14" t="s">
        <v>7132</v>
      </c>
      <c r="J1654" s="14" t="s">
        <v>425</v>
      </c>
      <c r="K1654" s="14"/>
      <c r="L1654" s="14" t="s">
        <v>425</v>
      </c>
      <c r="M1654" s="14" t="s">
        <v>493</v>
      </c>
      <c r="N1654" s="14" t="s">
        <v>645</v>
      </c>
      <c r="O1654" s="14" t="s">
        <v>1943</v>
      </c>
      <c r="P1654" s="14"/>
      <c r="Q1654" s="14"/>
      <c r="R1654" s="14" t="s">
        <v>970</v>
      </c>
      <c r="S1654" s="15" t="s">
        <v>439</v>
      </c>
      <c r="T1654" s="35">
        <v>300</v>
      </c>
      <c r="U1654" s="14" t="s">
        <v>4</v>
      </c>
      <c r="V1654" s="14">
        <v>77</v>
      </c>
      <c r="W1654" s="16">
        <f>+IF(datos_arg[[#This Row],[Moneda]]="ARS",datos_arg[[#This Row],[Monto]],datos_arg[[#This Row],[Monto]]*datos_arg[[#This Row],[TC]])</f>
        <v>300</v>
      </c>
      <c r="X1654" s="16">
        <f>IFERROR(IF(datos_arg[[#This Row],[Moneda]]="USD",datos_arg[[#This Row],[Monto]],datos_arg[[#This Row],[Monto]]/datos_arg[[#This Row],[TC]]),0)</f>
        <v>3.8961038961038961</v>
      </c>
      <c r="Y1654" s="14"/>
    </row>
    <row r="1655" spans="1:25" ht="15" customHeight="1" x14ac:dyDescent="0.25">
      <c r="A1655" s="14">
        <f t="shared" si="25"/>
        <v>1652</v>
      </c>
      <c r="B1655" s="1">
        <v>43895</v>
      </c>
      <c r="C1655" s="18">
        <f>+YEAR(datos_arg[[#This Row],[Fecha]])</f>
        <v>2020</v>
      </c>
      <c r="D1655" s="18">
        <f>+MONTH(datos_arg[[#This Row],[Fecha]])</f>
        <v>3</v>
      </c>
      <c r="E1655" s="14" t="s">
        <v>1015</v>
      </c>
      <c r="F1655" s="14" t="s">
        <v>430</v>
      </c>
      <c r="G1655" s="14"/>
      <c r="H1655" s="14" t="s">
        <v>7132</v>
      </c>
      <c r="I1655" s="14" t="s">
        <v>7132</v>
      </c>
      <c r="J1655" s="14" t="s">
        <v>425</v>
      </c>
      <c r="K1655" s="14"/>
      <c r="L1655" s="14" t="s">
        <v>425</v>
      </c>
      <c r="M1655" s="14" t="s">
        <v>60</v>
      </c>
      <c r="N1655" s="14" t="s">
        <v>26</v>
      </c>
      <c r="O1655" s="14" t="s">
        <v>1944</v>
      </c>
      <c r="P1655" s="14" t="s">
        <v>5545</v>
      </c>
      <c r="Q1655" s="14"/>
      <c r="R1655" s="15" t="s">
        <v>430</v>
      </c>
      <c r="S1655" s="15" t="s">
        <v>420</v>
      </c>
      <c r="T1655" s="35">
        <v>1420.06</v>
      </c>
      <c r="U1655" s="14" t="s">
        <v>4</v>
      </c>
      <c r="V1655" s="14">
        <v>77</v>
      </c>
      <c r="W1655" s="16">
        <f>+IF(datos_arg[[#This Row],[Moneda]]="ARS",datos_arg[[#This Row],[Monto]],datos_arg[[#This Row],[Monto]]*datos_arg[[#This Row],[TC]])</f>
        <v>1420.06</v>
      </c>
      <c r="X1655" s="16">
        <f>IFERROR(IF(datos_arg[[#This Row],[Moneda]]="USD",datos_arg[[#This Row],[Monto]],datos_arg[[#This Row],[Monto]]/datos_arg[[#This Row],[TC]]),0)</f>
        <v>18.44233766233766</v>
      </c>
      <c r="Y1655" s="14"/>
    </row>
    <row r="1656" spans="1:25" ht="15" customHeight="1" x14ac:dyDescent="0.25">
      <c r="A1656" s="14">
        <f t="shared" si="25"/>
        <v>1653</v>
      </c>
      <c r="B1656" s="1">
        <v>43895</v>
      </c>
      <c r="C1656" s="18">
        <f>+YEAR(datos_arg[[#This Row],[Fecha]])</f>
        <v>2020</v>
      </c>
      <c r="D1656" s="18">
        <f>+MONTH(datos_arg[[#This Row],[Fecha]])</f>
        <v>3</v>
      </c>
      <c r="E1656" s="14" t="s">
        <v>1015</v>
      </c>
      <c r="F1656" s="14" t="s">
        <v>403</v>
      </c>
      <c r="G1656" s="14" t="s">
        <v>5383</v>
      </c>
      <c r="H1656" s="14" t="s">
        <v>6646</v>
      </c>
      <c r="I1656" s="14" t="s">
        <v>7132</v>
      </c>
      <c r="J1656" s="14" t="s">
        <v>425</v>
      </c>
      <c r="K1656" s="14"/>
      <c r="L1656" s="14" t="s">
        <v>425</v>
      </c>
      <c r="M1656" s="14" t="s">
        <v>158</v>
      </c>
      <c r="N1656" s="14" t="s">
        <v>524</v>
      </c>
      <c r="O1656" s="14" t="s">
        <v>1945</v>
      </c>
      <c r="P1656" s="14"/>
      <c r="Q1656" s="14"/>
      <c r="R1656" s="14" t="s">
        <v>5383</v>
      </c>
      <c r="S1656" s="15" t="s">
        <v>420</v>
      </c>
      <c r="T1656" s="35">
        <v>500</v>
      </c>
      <c r="U1656" s="14" t="s">
        <v>4</v>
      </c>
      <c r="V1656" s="14">
        <v>77</v>
      </c>
      <c r="W1656" s="16">
        <f>+IF(datos_arg[[#This Row],[Moneda]]="ARS",datos_arg[[#This Row],[Monto]],datos_arg[[#This Row],[Monto]]*datos_arg[[#This Row],[TC]])</f>
        <v>500</v>
      </c>
      <c r="X1656" s="16">
        <f>IFERROR(IF(datos_arg[[#This Row],[Moneda]]="USD",datos_arg[[#This Row],[Monto]],datos_arg[[#This Row],[Monto]]/datos_arg[[#This Row],[TC]]),0)</f>
        <v>6.4935064935064934</v>
      </c>
      <c r="Y1656" s="14"/>
    </row>
    <row r="1657" spans="1:25" ht="15" customHeight="1" x14ac:dyDescent="0.25">
      <c r="A1657" s="14">
        <f t="shared" si="25"/>
        <v>1654</v>
      </c>
      <c r="B1657" s="1">
        <v>43895</v>
      </c>
      <c r="C1657" s="18">
        <f>+YEAR(datos_arg[[#This Row],[Fecha]])</f>
        <v>2020</v>
      </c>
      <c r="D1657" s="18">
        <f>+MONTH(datos_arg[[#This Row],[Fecha]])</f>
        <v>3</v>
      </c>
      <c r="E1657" s="14" t="s">
        <v>1016</v>
      </c>
      <c r="F1657" s="14" t="s">
        <v>404</v>
      </c>
      <c r="G1657" s="14"/>
      <c r="H1657" s="14" t="s">
        <v>6646</v>
      </c>
      <c r="I1657" s="14" t="s">
        <v>7132</v>
      </c>
      <c r="J1657" s="14" t="s">
        <v>425</v>
      </c>
      <c r="K1657" s="14"/>
      <c r="L1657" s="14" t="s">
        <v>425</v>
      </c>
      <c r="M1657" s="14" t="s">
        <v>1946</v>
      </c>
      <c r="N1657" s="14" t="s">
        <v>1946</v>
      </c>
      <c r="O1657" s="14" t="s">
        <v>2228</v>
      </c>
      <c r="P1657" s="14"/>
      <c r="Q1657" s="14"/>
      <c r="R1657" s="15" t="s">
        <v>404</v>
      </c>
      <c r="S1657" s="15" t="s">
        <v>420</v>
      </c>
      <c r="T1657" s="35">
        <v>1694.3199999999924</v>
      </c>
      <c r="U1657" s="14" t="s">
        <v>4</v>
      </c>
      <c r="V1657" s="14">
        <v>77</v>
      </c>
      <c r="W1657" s="16">
        <f>+IF(datos_arg[[#This Row],[Moneda]]="ARS",datos_arg[[#This Row],[Monto]],datos_arg[[#This Row],[Monto]]*datos_arg[[#This Row],[TC]])</f>
        <v>1694.3199999999924</v>
      </c>
      <c r="X1657" s="16">
        <f>IFERROR(IF(datos_arg[[#This Row],[Moneda]]="USD",datos_arg[[#This Row],[Monto]],datos_arg[[#This Row],[Monto]]/datos_arg[[#This Row],[TC]]),0)</f>
        <v>22.004155844155747</v>
      </c>
      <c r="Y1657" s="14"/>
    </row>
    <row r="1658" spans="1:25" ht="15" customHeight="1" x14ac:dyDescent="0.25">
      <c r="A1658" s="14">
        <f t="shared" si="25"/>
        <v>1655</v>
      </c>
      <c r="B1658" s="1">
        <v>43896</v>
      </c>
      <c r="C1658" s="18">
        <f>+YEAR(datos_arg[[#This Row],[Fecha]])</f>
        <v>2020</v>
      </c>
      <c r="D1658" s="18">
        <f>+MONTH(datos_arg[[#This Row],[Fecha]])</f>
        <v>3</v>
      </c>
      <c r="E1658" s="14" t="s">
        <v>1015</v>
      </c>
      <c r="F1658" s="14" t="s">
        <v>430</v>
      </c>
      <c r="G1658" s="14"/>
      <c r="H1658" s="14" t="s">
        <v>7132</v>
      </c>
      <c r="I1658" s="14" t="s">
        <v>7132</v>
      </c>
      <c r="J1658" s="14" t="s">
        <v>425</v>
      </c>
      <c r="K1658" s="14"/>
      <c r="L1658" s="14" t="s">
        <v>425</v>
      </c>
      <c r="M1658" s="14" t="s">
        <v>361</v>
      </c>
      <c r="N1658" s="14" t="s">
        <v>361</v>
      </c>
      <c r="O1658" s="14" t="s">
        <v>1947</v>
      </c>
      <c r="P1658" s="14" t="s">
        <v>5546</v>
      </c>
      <c r="Q1658" s="14"/>
      <c r="R1658" s="15" t="s">
        <v>430</v>
      </c>
      <c r="S1658" s="15" t="s">
        <v>420</v>
      </c>
      <c r="T1658" s="35">
        <v>350</v>
      </c>
      <c r="U1658" s="14" t="s">
        <v>4</v>
      </c>
      <c r="V1658" s="14">
        <v>77</v>
      </c>
      <c r="W1658" s="16">
        <f>+IF(datos_arg[[#This Row],[Moneda]]="ARS",datos_arg[[#This Row],[Monto]],datos_arg[[#This Row],[Monto]]*datos_arg[[#This Row],[TC]])</f>
        <v>350</v>
      </c>
      <c r="X1658" s="16">
        <f>IFERROR(IF(datos_arg[[#This Row],[Moneda]]="USD",datos_arg[[#This Row],[Monto]],datos_arg[[#This Row],[Monto]]/datos_arg[[#This Row],[TC]]),0)</f>
        <v>4.5454545454545459</v>
      </c>
      <c r="Y1658" s="14"/>
    </row>
    <row r="1659" spans="1:25" ht="15" customHeight="1" x14ac:dyDescent="0.25">
      <c r="A1659" s="14">
        <f t="shared" si="25"/>
        <v>1656</v>
      </c>
      <c r="B1659" s="1">
        <v>43896</v>
      </c>
      <c r="C1659" s="18">
        <f>+YEAR(datos_arg[[#This Row],[Fecha]])</f>
        <v>2020</v>
      </c>
      <c r="D1659" s="18">
        <f>+MONTH(datos_arg[[#This Row],[Fecha]])</f>
        <v>3</v>
      </c>
      <c r="E1659" s="14" t="s">
        <v>408</v>
      </c>
      <c r="F1659" s="14" t="s">
        <v>506</v>
      </c>
      <c r="G1659" s="14"/>
      <c r="H1659" s="14" t="s">
        <v>7132</v>
      </c>
      <c r="I1659" s="14" t="s">
        <v>7132</v>
      </c>
      <c r="J1659" s="14" t="s">
        <v>425</v>
      </c>
      <c r="K1659" s="14"/>
      <c r="L1659" s="14" t="s">
        <v>425</v>
      </c>
      <c r="M1659" s="14" t="s">
        <v>1763</v>
      </c>
      <c r="N1659" s="14" t="s">
        <v>1763</v>
      </c>
      <c r="O1659" s="14" t="s">
        <v>1948</v>
      </c>
      <c r="P1659" s="14"/>
      <c r="Q1659" s="14"/>
      <c r="R1659" s="15" t="s">
        <v>419</v>
      </c>
      <c r="S1659" s="15" t="s">
        <v>420</v>
      </c>
      <c r="T1659" s="35">
        <v>3050</v>
      </c>
      <c r="U1659" s="14" t="s">
        <v>4</v>
      </c>
      <c r="V1659" s="14">
        <v>77</v>
      </c>
      <c r="W1659" s="16">
        <f>+IF(datos_arg[[#This Row],[Moneda]]="ARS",datos_arg[[#This Row],[Monto]],datos_arg[[#This Row],[Monto]]*datos_arg[[#This Row],[TC]])</f>
        <v>3050</v>
      </c>
      <c r="X1659" s="16">
        <f>IFERROR(IF(datos_arg[[#This Row],[Moneda]]="USD",datos_arg[[#This Row],[Monto]],datos_arg[[#This Row],[Monto]]/datos_arg[[#This Row],[TC]]),0)</f>
        <v>39.61038961038961</v>
      </c>
      <c r="Y1659" s="14"/>
    </row>
    <row r="1660" spans="1:25" ht="15" customHeight="1" x14ac:dyDescent="0.25">
      <c r="A1660" s="14">
        <f t="shared" si="25"/>
        <v>1657</v>
      </c>
      <c r="B1660" s="1">
        <v>43896</v>
      </c>
      <c r="C1660" s="18">
        <f>+YEAR(datos_arg[[#This Row],[Fecha]])</f>
        <v>2020</v>
      </c>
      <c r="D1660" s="18">
        <f>+MONTH(datos_arg[[#This Row],[Fecha]])</f>
        <v>3</v>
      </c>
      <c r="E1660" s="14" t="s">
        <v>408</v>
      </c>
      <c r="F1660" s="14" t="s">
        <v>506</v>
      </c>
      <c r="G1660" s="14"/>
      <c r="H1660" s="14" t="s">
        <v>7132</v>
      </c>
      <c r="I1660" s="14" t="s">
        <v>7132</v>
      </c>
      <c r="J1660" s="14" t="s">
        <v>425</v>
      </c>
      <c r="K1660" s="14"/>
      <c r="L1660" s="14" t="s">
        <v>425</v>
      </c>
      <c r="M1660" s="14" t="s">
        <v>1763</v>
      </c>
      <c r="N1660" s="14" t="s">
        <v>1763</v>
      </c>
      <c r="O1660" s="14" t="s">
        <v>1949</v>
      </c>
      <c r="P1660" s="14"/>
      <c r="Q1660" s="14"/>
      <c r="R1660" s="15" t="s">
        <v>439</v>
      </c>
      <c r="S1660" s="15" t="s">
        <v>419</v>
      </c>
      <c r="T1660" s="35">
        <v>3050</v>
      </c>
      <c r="U1660" s="14" t="s">
        <v>4</v>
      </c>
      <c r="V1660" s="14">
        <v>77</v>
      </c>
      <c r="W1660" s="16">
        <f>+IF(datos_arg[[#This Row],[Moneda]]="ARS",datos_arg[[#This Row],[Monto]],datos_arg[[#This Row],[Monto]]*datos_arg[[#This Row],[TC]])</f>
        <v>3050</v>
      </c>
      <c r="X1660" s="16">
        <f>IFERROR(IF(datos_arg[[#This Row],[Moneda]]="USD",datos_arg[[#This Row],[Monto]],datos_arg[[#This Row],[Monto]]/datos_arg[[#This Row],[TC]]),0)</f>
        <v>39.61038961038961</v>
      </c>
      <c r="Y1660" s="14"/>
    </row>
    <row r="1661" spans="1:25" ht="15" customHeight="1" x14ac:dyDescent="0.25">
      <c r="A1661" s="14">
        <f t="shared" si="25"/>
        <v>1658</v>
      </c>
      <c r="B1661" s="1">
        <v>43896</v>
      </c>
      <c r="C1661" s="18">
        <f>+YEAR(datos_arg[[#This Row],[Fecha]])</f>
        <v>2020</v>
      </c>
      <c r="D1661" s="18">
        <f>+MONTH(datos_arg[[#This Row],[Fecha]])</f>
        <v>3</v>
      </c>
      <c r="E1661" s="14" t="s">
        <v>1015</v>
      </c>
      <c r="F1661" s="14" t="s">
        <v>403</v>
      </c>
      <c r="G1661" s="14" t="s">
        <v>970</v>
      </c>
      <c r="H1661" s="14" t="s">
        <v>433</v>
      </c>
      <c r="I1661" s="14" t="s">
        <v>955</v>
      </c>
      <c r="J1661" s="14" t="s">
        <v>425</v>
      </c>
      <c r="K1661" s="14"/>
      <c r="L1661" s="14" t="s">
        <v>425</v>
      </c>
      <c r="M1661" s="14" t="s">
        <v>493</v>
      </c>
      <c r="N1661" s="14" t="s">
        <v>645</v>
      </c>
      <c r="O1661" s="14" t="s">
        <v>1951</v>
      </c>
      <c r="P1661" s="14"/>
      <c r="Q1661" s="14"/>
      <c r="R1661" s="14" t="s">
        <v>970</v>
      </c>
      <c r="S1661" s="15" t="s">
        <v>439</v>
      </c>
      <c r="T1661" s="35">
        <v>600</v>
      </c>
      <c r="U1661" s="14" t="s">
        <v>4</v>
      </c>
      <c r="V1661" s="14">
        <v>77</v>
      </c>
      <c r="W1661" s="16">
        <f>+IF(datos_arg[[#This Row],[Moneda]]="ARS",datos_arg[[#This Row],[Monto]],datos_arg[[#This Row],[Monto]]*datos_arg[[#This Row],[TC]])</f>
        <v>600</v>
      </c>
      <c r="X1661" s="16">
        <f>IFERROR(IF(datos_arg[[#This Row],[Moneda]]="USD",datos_arg[[#This Row],[Monto]],datos_arg[[#This Row],[Monto]]/datos_arg[[#This Row],[TC]]),0)</f>
        <v>7.7922077922077921</v>
      </c>
      <c r="Y1661" s="14"/>
    </row>
    <row r="1662" spans="1:25" ht="15" customHeight="1" x14ac:dyDescent="0.25">
      <c r="A1662" s="14">
        <f t="shared" si="25"/>
        <v>1659</v>
      </c>
      <c r="B1662" s="1">
        <v>43896</v>
      </c>
      <c r="C1662" s="18">
        <f>+YEAR(datos_arg[[#This Row],[Fecha]])</f>
        <v>2020</v>
      </c>
      <c r="D1662" s="18">
        <f>+MONTH(datos_arg[[#This Row],[Fecha]])</f>
        <v>3</v>
      </c>
      <c r="E1662" s="14" t="s">
        <v>1015</v>
      </c>
      <c r="F1662" s="14" t="s">
        <v>430</v>
      </c>
      <c r="G1662" s="14"/>
      <c r="H1662" s="14" t="s">
        <v>7132</v>
      </c>
      <c r="I1662" s="14" t="s">
        <v>7132</v>
      </c>
      <c r="J1662" s="14" t="s">
        <v>425</v>
      </c>
      <c r="K1662" s="14"/>
      <c r="L1662" s="14" t="s">
        <v>425</v>
      </c>
      <c r="M1662" s="14" t="s">
        <v>57</v>
      </c>
      <c r="N1662" s="14" t="s">
        <v>57</v>
      </c>
      <c r="O1662" s="14" t="s">
        <v>112</v>
      </c>
      <c r="P1662" s="14"/>
      <c r="Q1662" s="14"/>
      <c r="R1662" s="15" t="s">
        <v>430</v>
      </c>
      <c r="S1662" s="15" t="s">
        <v>439</v>
      </c>
      <c r="T1662" s="35">
        <v>500</v>
      </c>
      <c r="U1662" s="14" t="s">
        <v>4</v>
      </c>
      <c r="V1662" s="14">
        <v>77</v>
      </c>
      <c r="W1662" s="16">
        <f>+IF(datos_arg[[#This Row],[Moneda]]="ARS",datos_arg[[#This Row],[Monto]],datos_arg[[#This Row],[Monto]]*datos_arg[[#This Row],[TC]])</f>
        <v>500</v>
      </c>
      <c r="X1662" s="16">
        <f>IFERROR(IF(datos_arg[[#This Row],[Moneda]]="USD",datos_arg[[#This Row],[Monto]],datos_arg[[#This Row],[Monto]]/datos_arg[[#This Row],[TC]]),0)</f>
        <v>6.4935064935064934</v>
      </c>
      <c r="Y1662" s="14"/>
    </row>
    <row r="1663" spans="1:25" ht="15" customHeight="1" x14ac:dyDescent="0.25">
      <c r="A1663" s="14">
        <f t="shared" si="25"/>
        <v>1660</v>
      </c>
      <c r="B1663" s="1">
        <v>43896</v>
      </c>
      <c r="C1663" s="18">
        <f>+YEAR(datos_arg[[#This Row],[Fecha]])</f>
        <v>2020</v>
      </c>
      <c r="D1663" s="18">
        <f>+MONTH(datos_arg[[#This Row],[Fecha]])</f>
        <v>3</v>
      </c>
      <c r="E1663" s="14" t="s">
        <v>1016</v>
      </c>
      <c r="F1663" s="14" t="s">
        <v>404</v>
      </c>
      <c r="G1663" s="14"/>
      <c r="H1663" s="14" t="s">
        <v>7132</v>
      </c>
      <c r="I1663" s="14" t="s">
        <v>7132</v>
      </c>
      <c r="J1663" s="14" t="s">
        <v>425</v>
      </c>
      <c r="K1663" s="14"/>
      <c r="L1663" s="14" t="s">
        <v>425</v>
      </c>
      <c r="M1663" s="14" t="s">
        <v>156</v>
      </c>
      <c r="N1663" s="14" t="s">
        <v>156</v>
      </c>
      <c r="O1663" s="14" t="s">
        <v>227</v>
      </c>
      <c r="P1663" s="14" t="s">
        <v>5547</v>
      </c>
      <c r="Q1663" s="14"/>
      <c r="R1663" s="15" t="s">
        <v>404</v>
      </c>
      <c r="S1663" s="15" t="s">
        <v>439</v>
      </c>
      <c r="T1663" s="35">
        <v>4074</v>
      </c>
      <c r="U1663" s="14" t="s">
        <v>4</v>
      </c>
      <c r="V1663" s="14">
        <v>77</v>
      </c>
      <c r="W1663" s="16">
        <f>+IF(datos_arg[[#This Row],[Moneda]]="ARS",datos_arg[[#This Row],[Monto]],datos_arg[[#This Row],[Monto]]*datos_arg[[#This Row],[TC]])</f>
        <v>4074</v>
      </c>
      <c r="X1663" s="16">
        <f>IFERROR(IF(datos_arg[[#This Row],[Moneda]]="USD",datos_arg[[#This Row],[Monto]],datos_arg[[#This Row],[Monto]]/datos_arg[[#This Row],[TC]]),0)</f>
        <v>52.909090909090907</v>
      </c>
      <c r="Y1663" s="14"/>
    </row>
    <row r="1664" spans="1:25" ht="15" customHeight="1" x14ac:dyDescent="0.25">
      <c r="A1664" s="14">
        <f t="shared" si="25"/>
        <v>1661</v>
      </c>
      <c r="B1664" s="1">
        <v>43896</v>
      </c>
      <c r="C1664" s="18">
        <f>+YEAR(datos_arg[[#This Row],[Fecha]])</f>
        <v>2020</v>
      </c>
      <c r="D1664" s="18">
        <f>+MONTH(datos_arg[[#This Row],[Fecha]])</f>
        <v>3</v>
      </c>
      <c r="E1664" s="14" t="s">
        <v>5358</v>
      </c>
      <c r="F1664" s="14" t="s">
        <v>969</v>
      </c>
      <c r="G1664" s="14"/>
      <c r="H1664" s="14" t="s">
        <v>7132</v>
      </c>
      <c r="I1664" s="14" t="s">
        <v>7132</v>
      </c>
      <c r="J1664" s="14" t="s">
        <v>425</v>
      </c>
      <c r="K1664" s="14"/>
      <c r="L1664" s="14" t="s">
        <v>425</v>
      </c>
      <c r="M1664" s="14" t="s">
        <v>693</v>
      </c>
      <c r="N1664" s="14" t="s">
        <v>1959</v>
      </c>
      <c r="O1664" s="14" t="s">
        <v>1952</v>
      </c>
      <c r="P1664" s="14" t="s">
        <v>5548</v>
      </c>
      <c r="Q1664" s="14">
        <v>1</v>
      </c>
      <c r="R1664" s="15" t="s">
        <v>969</v>
      </c>
      <c r="S1664" s="15" t="s">
        <v>439</v>
      </c>
      <c r="T1664" s="35">
        <v>24949</v>
      </c>
      <c r="U1664" s="14" t="s">
        <v>4</v>
      </c>
      <c r="V1664" s="14">
        <v>77</v>
      </c>
      <c r="W1664" s="16">
        <f>+IF(datos_arg[[#This Row],[Moneda]]="ARS",datos_arg[[#This Row],[Monto]],datos_arg[[#This Row],[Monto]]*datos_arg[[#This Row],[TC]])</f>
        <v>24949</v>
      </c>
      <c r="X1664" s="16">
        <f>IFERROR(IF(datos_arg[[#This Row],[Moneda]]="USD",datos_arg[[#This Row],[Monto]],datos_arg[[#This Row],[Monto]]/datos_arg[[#This Row],[TC]]),0)</f>
        <v>324.01298701298703</v>
      </c>
      <c r="Y1664" s="14"/>
    </row>
    <row r="1665" spans="1:25" ht="15" customHeight="1" x14ac:dyDescent="0.25">
      <c r="A1665" s="14">
        <f t="shared" si="25"/>
        <v>1662</v>
      </c>
      <c r="B1665" s="1">
        <v>43896</v>
      </c>
      <c r="C1665" s="18">
        <f>+YEAR(datos_arg[[#This Row],[Fecha]])</f>
        <v>2020</v>
      </c>
      <c r="D1665" s="18">
        <f>+MONTH(datos_arg[[#This Row],[Fecha]])</f>
        <v>3</v>
      </c>
      <c r="E1665" s="14" t="s">
        <v>1016</v>
      </c>
      <c r="F1665" s="14" t="s">
        <v>404</v>
      </c>
      <c r="G1665" s="14"/>
      <c r="H1665" s="14" t="s">
        <v>433</v>
      </c>
      <c r="I1665" s="14" t="s">
        <v>955</v>
      </c>
      <c r="J1665" s="14" t="s">
        <v>425</v>
      </c>
      <c r="K1665" s="14"/>
      <c r="L1665" s="14" t="s">
        <v>425</v>
      </c>
      <c r="M1665" s="14" t="s">
        <v>831</v>
      </c>
      <c r="N1665" s="14" t="s">
        <v>831</v>
      </c>
      <c r="O1665" s="14" t="s">
        <v>955</v>
      </c>
      <c r="P1665" s="14" t="s">
        <v>5549</v>
      </c>
      <c r="Q1665" s="14"/>
      <c r="R1665" s="15" t="s">
        <v>404</v>
      </c>
      <c r="S1665" s="15" t="s">
        <v>439</v>
      </c>
      <c r="T1665" s="35">
        <v>7481.27</v>
      </c>
      <c r="U1665" s="14" t="s">
        <v>4</v>
      </c>
      <c r="V1665" s="14">
        <v>77</v>
      </c>
      <c r="W1665" s="16">
        <f>+IF(datos_arg[[#This Row],[Moneda]]="ARS",datos_arg[[#This Row],[Monto]],datos_arg[[#This Row],[Monto]]*datos_arg[[#This Row],[TC]])</f>
        <v>7481.27</v>
      </c>
      <c r="X1665" s="16">
        <f>IFERROR(IF(datos_arg[[#This Row],[Moneda]]="USD",datos_arg[[#This Row],[Monto]],datos_arg[[#This Row],[Monto]]/datos_arg[[#This Row],[TC]]),0)</f>
        <v>97.159350649350657</v>
      </c>
      <c r="Y1665" s="14"/>
    </row>
    <row r="1666" spans="1:25" ht="15" customHeight="1" x14ac:dyDescent="0.25">
      <c r="A1666" s="14">
        <f t="shared" si="25"/>
        <v>1663</v>
      </c>
      <c r="B1666" s="1">
        <v>43896</v>
      </c>
      <c r="C1666" s="18">
        <f>+YEAR(datos_arg[[#This Row],[Fecha]])</f>
        <v>2020</v>
      </c>
      <c r="D1666" s="18">
        <f>+MONTH(datos_arg[[#This Row],[Fecha]])</f>
        <v>3</v>
      </c>
      <c r="E1666" s="14" t="s">
        <v>1016</v>
      </c>
      <c r="F1666" s="14" t="s">
        <v>404</v>
      </c>
      <c r="G1666" s="14"/>
      <c r="H1666" s="14" t="s">
        <v>433</v>
      </c>
      <c r="I1666" s="14" t="s">
        <v>955</v>
      </c>
      <c r="J1666" s="14" t="s">
        <v>425</v>
      </c>
      <c r="K1666" s="14"/>
      <c r="L1666" s="14" t="s">
        <v>425</v>
      </c>
      <c r="M1666" s="14" t="s">
        <v>954</v>
      </c>
      <c r="N1666" s="14" t="s">
        <v>954</v>
      </c>
      <c r="O1666" s="14" t="s">
        <v>955</v>
      </c>
      <c r="P1666" s="14" t="s">
        <v>5550</v>
      </c>
      <c r="Q1666" s="14"/>
      <c r="R1666" s="15" t="s">
        <v>404</v>
      </c>
      <c r="S1666" s="15" t="s">
        <v>439</v>
      </c>
      <c r="T1666" s="35">
        <v>4527.12</v>
      </c>
      <c r="U1666" s="14" t="s">
        <v>4</v>
      </c>
      <c r="V1666" s="14">
        <v>77</v>
      </c>
      <c r="W1666" s="16">
        <f>+IF(datos_arg[[#This Row],[Moneda]]="ARS",datos_arg[[#This Row],[Monto]],datos_arg[[#This Row],[Monto]]*datos_arg[[#This Row],[TC]])</f>
        <v>4527.12</v>
      </c>
      <c r="X1666" s="16">
        <f>IFERROR(IF(datos_arg[[#This Row],[Moneda]]="USD",datos_arg[[#This Row],[Monto]],datos_arg[[#This Row],[Monto]]/datos_arg[[#This Row],[TC]]),0)</f>
        <v>58.793766233766235</v>
      </c>
      <c r="Y1666" s="14"/>
    </row>
    <row r="1667" spans="1:25" ht="15" customHeight="1" x14ac:dyDescent="0.25">
      <c r="A1667" s="14">
        <f t="shared" si="25"/>
        <v>1664</v>
      </c>
      <c r="B1667" s="1">
        <v>43896</v>
      </c>
      <c r="C1667" s="18">
        <f>+YEAR(datos_arg[[#This Row],[Fecha]])</f>
        <v>2020</v>
      </c>
      <c r="D1667" s="18">
        <f>+MONTH(datos_arg[[#This Row],[Fecha]])</f>
        <v>3</v>
      </c>
      <c r="E1667" s="14" t="s">
        <v>1016</v>
      </c>
      <c r="F1667" s="14" t="s">
        <v>404</v>
      </c>
      <c r="G1667" s="14"/>
      <c r="H1667" s="14" t="s">
        <v>433</v>
      </c>
      <c r="I1667" s="14" t="s">
        <v>955</v>
      </c>
      <c r="J1667" s="14" t="s">
        <v>425</v>
      </c>
      <c r="K1667" s="14"/>
      <c r="L1667" s="14" t="s">
        <v>425</v>
      </c>
      <c r="M1667" s="14" t="s">
        <v>854</v>
      </c>
      <c r="N1667" s="14" t="s">
        <v>854</v>
      </c>
      <c r="O1667" s="14" t="s">
        <v>955</v>
      </c>
      <c r="P1667" s="14" t="s">
        <v>5551</v>
      </c>
      <c r="Q1667" s="14"/>
      <c r="R1667" s="15" t="s">
        <v>404</v>
      </c>
      <c r="S1667" s="15" t="s">
        <v>439</v>
      </c>
      <c r="T1667" s="35">
        <v>4873.32</v>
      </c>
      <c r="U1667" s="14" t="s">
        <v>4</v>
      </c>
      <c r="V1667" s="14">
        <v>77</v>
      </c>
      <c r="W1667" s="16">
        <f>+IF(datos_arg[[#This Row],[Moneda]]="ARS",datos_arg[[#This Row],[Monto]],datos_arg[[#This Row],[Monto]]*datos_arg[[#This Row],[TC]])</f>
        <v>4873.32</v>
      </c>
      <c r="X1667" s="16">
        <f>IFERROR(IF(datos_arg[[#This Row],[Moneda]]="USD",datos_arg[[#This Row],[Monto]],datos_arg[[#This Row],[Monto]]/datos_arg[[#This Row],[TC]]),0)</f>
        <v>63.289870129870124</v>
      </c>
      <c r="Y1667" s="14"/>
    </row>
    <row r="1668" spans="1:25" ht="15" customHeight="1" x14ac:dyDescent="0.25">
      <c r="A1668" s="14">
        <f t="shared" si="25"/>
        <v>1665</v>
      </c>
      <c r="B1668" s="1">
        <v>43896</v>
      </c>
      <c r="C1668" s="18">
        <f>+YEAR(datos_arg[[#This Row],[Fecha]])</f>
        <v>2020</v>
      </c>
      <c r="D1668" s="18">
        <f>+MONTH(datos_arg[[#This Row],[Fecha]])</f>
        <v>3</v>
      </c>
      <c r="E1668" s="14" t="s">
        <v>1016</v>
      </c>
      <c r="F1668" s="14" t="s">
        <v>404</v>
      </c>
      <c r="G1668" s="14"/>
      <c r="H1668" s="14" t="s">
        <v>433</v>
      </c>
      <c r="I1668" s="14" t="s">
        <v>955</v>
      </c>
      <c r="J1668" s="14" t="s">
        <v>425</v>
      </c>
      <c r="K1668" s="14"/>
      <c r="L1668" s="14" t="s">
        <v>425</v>
      </c>
      <c r="M1668" s="14" t="s">
        <v>832</v>
      </c>
      <c r="N1668" s="14" t="s">
        <v>832</v>
      </c>
      <c r="O1668" s="14" t="s">
        <v>955</v>
      </c>
      <c r="P1668" s="14" t="s">
        <v>5549</v>
      </c>
      <c r="Q1668" s="14"/>
      <c r="R1668" s="15" t="s">
        <v>404</v>
      </c>
      <c r="S1668" s="15" t="s">
        <v>439</v>
      </c>
      <c r="T1668" s="35">
        <v>666.33</v>
      </c>
      <c r="U1668" s="14" t="s">
        <v>4</v>
      </c>
      <c r="V1668" s="14">
        <v>77</v>
      </c>
      <c r="W1668" s="16">
        <f>+IF(datos_arg[[#This Row],[Moneda]]="ARS",datos_arg[[#This Row],[Monto]],datos_arg[[#This Row],[Monto]]*datos_arg[[#This Row],[TC]])</f>
        <v>666.33</v>
      </c>
      <c r="X1668" s="16">
        <f>IFERROR(IF(datos_arg[[#This Row],[Moneda]]="USD",datos_arg[[#This Row],[Monto]],datos_arg[[#This Row],[Monto]]/datos_arg[[#This Row],[TC]]),0)</f>
        <v>8.6536363636363642</v>
      </c>
      <c r="Y1668" s="14"/>
    </row>
    <row r="1669" spans="1:25" ht="15" customHeight="1" x14ac:dyDescent="0.25">
      <c r="A1669" s="14">
        <f t="shared" si="25"/>
        <v>1666</v>
      </c>
      <c r="B1669" s="1">
        <v>43896</v>
      </c>
      <c r="C1669" s="18">
        <f>+YEAR(datos_arg[[#This Row],[Fecha]])</f>
        <v>2020</v>
      </c>
      <c r="D1669" s="18">
        <f>+MONTH(datos_arg[[#This Row],[Fecha]])</f>
        <v>3</v>
      </c>
      <c r="E1669" s="14" t="s">
        <v>1016</v>
      </c>
      <c r="F1669" s="14" t="s">
        <v>404</v>
      </c>
      <c r="G1669" s="14"/>
      <c r="H1669" s="14" t="s">
        <v>4114</v>
      </c>
      <c r="I1669" s="14" t="s">
        <v>7132</v>
      </c>
      <c r="J1669" s="14" t="s">
        <v>425</v>
      </c>
      <c r="K1669" s="14"/>
      <c r="L1669" s="14" t="s">
        <v>425</v>
      </c>
      <c r="M1669" s="14" t="s">
        <v>129</v>
      </c>
      <c r="N1669" s="14" t="s">
        <v>129</v>
      </c>
      <c r="O1669" s="14" t="s">
        <v>149</v>
      </c>
      <c r="P1669" s="14" t="s">
        <v>5552</v>
      </c>
      <c r="Q1669" s="14"/>
      <c r="R1669" s="15" t="s">
        <v>404</v>
      </c>
      <c r="S1669" s="15" t="s">
        <v>439</v>
      </c>
      <c r="T1669" s="35">
        <v>6546.64</v>
      </c>
      <c r="U1669" s="14" t="s">
        <v>4</v>
      </c>
      <c r="V1669" s="14">
        <v>77</v>
      </c>
      <c r="W1669" s="16">
        <f>+IF(datos_arg[[#This Row],[Moneda]]="ARS",datos_arg[[#This Row],[Monto]],datos_arg[[#This Row],[Monto]]*datos_arg[[#This Row],[TC]])</f>
        <v>6546.64</v>
      </c>
      <c r="X1669" s="16">
        <f>IFERROR(IF(datos_arg[[#This Row],[Moneda]]="USD",datos_arg[[#This Row],[Monto]],datos_arg[[#This Row],[Monto]]/datos_arg[[#This Row],[TC]]),0)</f>
        <v>85.021298701298704</v>
      </c>
      <c r="Y1669" s="14"/>
    </row>
    <row r="1670" spans="1:25" ht="15" customHeight="1" x14ac:dyDescent="0.25">
      <c r="A1670" s="14">
        <f t="shared" ref="A1670:A1733" si="26">+A1669+1</f>
        <v>1667</v>
      </c>
      <c r="B1670" s="1">
        <v>43896</v>
      </c>
      <c r="C1670" s="18">
        <f>+YEAR(datos_arg[[#This Row],[Fecha]])</f>
        <v>2020</v>
      </c>
      <c r="D1670" s="18">
        <f>+MONTH(datos_arg[[#This Row],[Fecha]])</f>
        <v>3</v>
      </c>
      <c r="E1670" s="14" t="s">
        <v>5358</v>
      </c>
      <c r="F1670" s="14" t="s">
        <v>4108</v>
      </c>
      <c r="G1670" s="14"/>
      <c r="H1670" s="14" t="s">
        <v>433</v>
      </c>
      <c r="I1670" s="14" t="s">
        <v>955</v>
      </c>
      <c r="J1670" s="14" t="s">
        <v>425</v>
      </c>
      <c r="K1670" s="14"/>
      <c r="L1670" s="14" t="s">
        <v>425</v>
      </c>
      <c r="M1670" s="14" t="s">
        <v>5380</v>
      </c>
      <c r="N1670" s="14" t="s">
        <v>1953</v>
      </c>
      <c r="O1670" s="14" t="s">
        <v>4007</v>
      </c>
      <c r="P1670" s="14" t="s">
        <v>5553</v>
      </c>
      <c r="Q1670" s="14"/>
      <c r="R1670" s="14" t="s">
        <v>4108</v>
      </c>
      <c r="S1670" s="15" t="s">
        <v>439</v>
      </c>
      <c r="T1670" s="35">
        <v>15000</v>
      </c>
      <c r="U1670" s="14" t="s">
        <v>4</v>
      </c>
      <c r="V1670" s="14">
        <v>77</v>
      </c>
      <c r="W1670" s="16">
        <f>+IF(datos_arg[[#This Row],[Moneda]]="ARS",datos_arg[[#This Row],[Monto]],datos_arg[[#This Row],[Monto]]*datos_arg[[#This Row],[TC]])</f>
        <v>15000</v>
      </c>
      <c r="X1670" s="16">
        <f>IFERROR(IF(datos_arg[[#This Row],[Moneda]]="USD",datos_arg[[#This Row],[Monto]],datos_arg[[#This Row],[Monto]]/datos_arg[[#This Row],[TC]]),0)</f>
        <v>194.80519480519482</v>
      </c>
      <c r="Y1670" s="14"/>
    </row>
    <row r="1671" spans="1:25" ht="15" customHeight="1" x14ac:dyDescent="0.25">
      <c r="A1671" s="14">
        <f t="shared" si="26"/>
        <v>1668</v>
      </c>
      <c r="B1671" s="1">
        <v>43896</v>
      </c>
      <c r="C1671" s="18">
        <f>+YEAR(datos_arg[[#This Row],[Fecha]])</f>
        <v>2020</v>
      </c>
      <c r="D1671" s="18">
        <f>+MONTH(datos_arg[[#This Row],[Fecha]])</f>
        <v>3</v>
      </c>
      <c r="E1671" s="14" t="s">
        <v>1015</v>
      </c>
      <c r="F1671" s="14" t="s">
        <v>430</v>
      </c>
      <c r="G1671" s="14"/>
      <c r="H1671" s="14" t="s">
        <v>7132</v>
      </c>
      <c r="I1671" s="14" t="s">
        <v>7132</v>
      </c>
      <c r="J1671" s="14" t="s">
        <v>425</v>
      </c>
      <c r="K1671" s="14"/>
      <c r="L1671" s="14" t="s">
        <v>425</v>
      </c>
      <c r="M1671" s="14" t="s">
        <v>60</v>
      </c>
      <c r="N1671" s="14" t="s">
        <v>610</v>
      </c>
      <c r="O1671" s="14" t="s">
        <v>1958</v>
      </c>
      <c r="P1671" s="14" t="s">
        <v>5554</v>
      </c>
      <c r="Q1671" s="14"/>
      <c r="R1671" s="15" t="s">
        <v>430</v>
      </c>
      <c r="S1671" s="15" t="s">
        <v>445</v>
      </c>
      <c r="T1671" s="35">
        <v>1765.95</v>
      </c>
      <c r="U1671" s="14" t="s">
        <v>4</v>
      </c>
      <c r="V1671" s="14">
        <v>77</v>
      </c>
      <c r="W1671" s="16">
        <f>+IF(datos_arg[[#This Row],[Moneda]]="ARS",datos_arg[[#This Row],[Monto]],datos_arg[[#This Row],[Monto]]*datos_arg[[#This Row],[TC]])</f>
        <v>1765.95</v>
      </c>
      <c r="X1671" s="16">
        <f>IFERROR(IF(datos_arg[[#This Row],[Moneda]]="USD",datos_arg[[#This Row],[Monto]],datos_arg[[#This Row],[Monto]]/datos_arg[[#This Row],[TC]]),0)</f>
        <v>22.934415584415586</v>
      </c>
      <c r="Y1671" s="14"/>
    </row>
    <row r="1672" spans="1:25" ht="15" customHeight="1" x14ac:dyDescent="0.25">
      <c r="A1672" s="14">
        <f t="shared" si="26"/>
        <v>1669</v>
      </c>
      <c r="B1672" s="1">
        <v>43896</v>
      </c>
      <c r="C1672" s="18">
        <f>+YEAR(datos_arg[[#This Row],[Fecha]])</f>
        <v>2020</v>
      </c>
      <c r="D1672" s="18">
        <f>+MONTH(datos_arg[[#This Row],[Fecha]])</f>
        <v>3</v>
      </c>
      <c r="E1672" s="14" t="s">
        <v>408</v>
      </c>
      <c r="F1672" s="14" t="s">
        <v>506</v>
      </c>
      <c r="G1672" s="14"/>
      <c r="H1672" s="14" t="s">
        <v>7132</v>
      </c>
      <c r="I1672" s="14" t="s">
        <v>7132</v>
      </c>
      <c r="J1672" s="14" t="s">
        <v>425</v>
      </c>
      <c r="K1672" s="14"/>
      <c r="L1672" s="14" t="s">
        <v>425</v>
      </c>
      <c r="M1672" s="14" t="s">
        <v>1763</v>
      </c>
      <c r="N1672" s="14" t="s">
        <v>1763</v>
      </c>
      <c r="O1672" s="14" t="s">
        <v>1956</v>
      </c>
      <c r="P1672" s="14"/>
      <c r="Q1672" s="14"/>
      <c r="R1672" s="15" t="s">
        <v>439</v>
      </c>
      <c r="S1672" s="15" t="s">
        <v>419</v>
      </c>
      <c r="T1672" s="35">
        <v>5700.2599999999966</v>
      </c>
      <c r="U1672" s="14" t="s">
        <v>4</v>
      </c>
      <c r="V1672" s="14">
        <v>77</v>
      </c>
      <c r="W1672" s="16">
        <f>+IF(datos_arg[[#This Row],[Moneda]]="ARS",datos_arg[[#This Row],[Monto]],datos_arg[[#This Row],[Monto]]*datos_arg[[#This Row],[TC]])</f>
        <v>5700.2599999999966</v>
      </c>
      <c r="X1672" s="16">
        <f>IFERROR(IF(datos_arg[[#This Row],[Moneda]]="USD",datos_arg[[#This Row],[Monto]],datos_arg[[#This Row],[Monto]]/datos_arg[[#This Row],[TC]]),0)</f>
        <v>74.029350649350604</v>
      </c>
      <c r="Y1672" s="14"/>
    </row>
    <row r="1673" spans="1:25" ht="15" customHeight="1" x14ac:dyDescent="0.25">
      <c r="A1673" s="14">
        <f t="shared" si="26"/>
        <v>1670</v>
      </c>
      <c r="B1673" s="1">
        <v>43896</v>
      </c>
      <c r="C1673" s="18">
        <f>+YEAR(datos_arg[[#This Row],[Fecha]])</f>
        <v>2020</v>
      </c>
      <c r="D1673" s="18">
        <f>+MONTH(datos_arg[[#This Row],[Fecha]])</f>
        <v>3</v>
      </c>
      <c r="E1673" s="14" t="s">
        <v>407</v>
      </c>
      <c r="F1673" s="14" t="s">
        <v>52</v>
      </c>
      <c r="G1673" s="14"/>
      <c r="H1673" s="14" t="s">
        <v>7132</v>
      </c>
      <c r="I1673" s="14" t="s">
        <v>7132</v>
      </c>
      <c r="J1673" s="14" t="s">
        <v>425</v>
      </c>
      <c r="K1673" s="14"/>
      <c r="L1673" s="14" t="s">
        <v>425</v>
      </c>
      <c r="M1673" s="14" t="s">
        <v>52</v>
      </c>
      <c r="N1673" s="14" t="s">
        <v>52</v>
      </c>
      <c r="O1673" s="14" t="s">
        <v>1954</v>
      </c>
      <c r="P1673" s="14"/>
      <c r="Q1673" s="14"/>
      <c r="R1673" s="15" t="s">
        <v>509</v>
      </c>
      <c r="S1673" s="15" t="s">
        <v>439</v>
      </c>
      <c r="T1673" s="35">
        <v>5252.92</v>
      </c>
      <c r="U1673" s="14" t="s">
        <v>4</v>
      </c>
      <c r="V1673" s="14">
        <v>77</v>
      </c>
      <c r="W1673" s="16">
        <f>+IF(datos_arg[[#This Row],[Moneda]]="ARS",datos_arg[[#This Row],[Monto]],datos_arg[[#This Row],[Monto]]*datos_arg[[#This Row],[TC]])</f>
        <v>5252.92</v>
      </c>
      <c r="X1673" s="16">
        <f>IFERROR(IF(datos_arg[[#This Row],[Moneda]]="USD",datos_arg[[#This Row],[Monto]],datos_arg[[#This Row],[Monto]]/datos_arg[[#This Row],[TC]]),0)</f>
        <v>68.219740259740263</v>
      </c>
      <c r="Y1673" s="14"/>
    </row>
    <row r="1674" spans="1:25" ht="15" customHeight="1" x14ac:dyDescent="0.25">
      <c r="A1674" s="14">
        <f t="shared" si="26"/>
        <v>1671</v>
      </c>
      <c r="B1674" s="1">
        <v>43896</v>
      </c>
      <c r="C1674" s="18">
        <f>+YEAR(datos_arg[[#This Row],[Fecha]])</f>
        <v>2020</v>
      </c>
      <c r="D1674" s="18">
        <f>+MONTH(datos_arg[[#This Row],[Fecha]])</f>
        <v>3</v>
      </c>
      <c r="E1674" s="14" t="s">
        <v>408</v>
      </c>
      <c r="F1674" s="14" t="s">
        <v>506</v>
      </c>
      <c r="G1674" s="14"/>
      <c r="H1674" s="14" t="s">
        <v>7132</v>
      </c>
      <c r="I1674" s="14" t="s">
        <v>7132</v>
      </c>
      <c r="J1674" s="14" t="s">
        <v>425</v>
      </c>
      <c r="K1674" s="14"/>
      <c r="L1674" s="14" t="s">
        <v>425</v>
      </c>
      <c r="M1674" s="14" t="s">
        <v>1763</v>
      </c>
      <c r="N1674" s="14" t="s">
        <v>1763</v>
      </c>
      <c r="O1674" s="14" t="s">
        <v>1955</v>
      </c>
      <c r="P1674" s="14"/>
      <c r="Q1674" s="14"/>
      <c r="R1674" s="15" t="s">
        <v>439</v>
      </c>
      <c r="S1674" s="15" t="s">
        <v>419</v>
      </c>
      <c r="T1674" s="35">
        <v>4220</v>
      </c>
      <c r="U1674" s="14" t="s">
        <v>4</v>
      </c>
      <c r="V1674" s="14">
        <v>77</v>
      </c>
      <c r="W1674" s="16">
        <f>+IF(datos_arg[[#This Row],[Moneda]]="ARS",datos_arg[[#This Row],[Monto]],datos_arg[[#This Row],[Monto]]*datos_arg[[#This Row],[TC]])</f>
        <v>4220</v>
      </c>
      <c r="X1674" s="16">
        <f>IFERROR(IF(datos_arg[[#This Row],[Moneda]]="USD",datos_arg[[#This Row],[Monto]],datos_arg[[#This Row],[Monto]]/datos_arg[[#This Row],[TC]]),0)</f>
        <v>54.805194805194802</v>
      </c>
      <c r="Y1674" s="14"/>
    </row>
    <row r="1675" spans="1:25" ht="15" customHeight="1" x14ac:dyDescent="0.25">
      <c r="A1675" s="14">
        <f t="shared" si="26"/>
        <v>1672</v>
      </c>
      <c r="B1675" s="1">
        <v>43896</v>
      </c>
      <c r="C1675" s="18">
        <f>+YEAR(datos_arg[[#This Row],[Fecha]])</f>
        <v>2020</v>
      </c>
      <c r="D1675" s="18">
        <f>+MONTH(datos_arg[[#This Row],[Fecha]])</f>
        <v>3</v>
      </c>
      <c r="E1675" s="14" t="s">
        <v>408</v>
      </c>
      <c r="F1675" s="14" t="s">
        <v>506</v>
      </c>
      <c r="G1675" s="14"/>
      <c r="H1675" s="14" t="s">
        <v>7132</v>
      </c>
      <c r="I1675" s="14" t="s">
        <v>7132</v>
      </c>
      <c r="J1675" s="14" t="s">
        <v>425</v>
      </c>
      <c r="K1675" s="14"/>
      <c r="L1675" s="14" t="s">
        <v>425</v>
      </c>
      <c r="M1675" s="14" t="s">
        <v>1763</v>
      </c>
      <c r="N1675" s="14" t="s">
        <v>1763</v>
      </c>
      <c r="O1675" s="14" t="s">
        <v>1957</v>
      </c>
      <c r="P1675" s="14"/>
      <c r="Q1675" s="14"/>
      <c r="R1675" s="15" t="s">
        <v>419</v>
      </c>
      <c r="S1675" s="15" t="s">
        <v>439</v>
      </c>
      <c r="T1675" s="35">
        <v>10000</v>
      </c>
      <c r="U1675" s="14" t="s">
        <v>4</v>
      </c>
      <c r="V1675" s="14">
        <v>77</v>
      </c>
      <c r="W1675" s="16">
        <f>+IF(datos_arg[[#This Row],[Moneda]]="ARS",datos_arg[[#This Row],[Monto]],datos_arg[[#This Row],[Monto]]*datos_arg[[#This Row],[TC]])</f>
        <v>10000</v>
      </c>
      <c r="X1675" s="16">
        <f>IFERROR(IF(datos_arg[[#This Row],[Moneda]]="USD",datos_arg[[#This Row],[Monto]],datos_arg[[#This Row],[Monto]]/datos_arg[[#This Row],[TC]]),0)</f>
        <v>129.87012987012986</v>
      </c>
      <c r="Y1675" s="14"/>
    </row>
    <row r="1676" spans="1:25" x14ac:dyDescent="0.25">
      <c r="A1676" s="14">
        <f t="shared" si="26"/>
        <v>1673</v>
      </c>
      <c r="B1676" s="1">
        <v>43896</v>
      </c>
      <c r="C1676" s="18">
        <f>+YEAR(datos_arg[[#This Row],[Fecha]])</f>
        <v>2020</v>
      </c>
      <c r="D1676" s="18">
        <f>+MONTH(datos_arg[[#This Row],[Fecha]])</f>
        <v>3</v>
      </c>
      <c r="E1676" s="14" t="s">
        <v>1016</v>
      </c>
      <c r="F1676" s="14" t="s">
        <v>405</v>
      </c>
      <c r="G1676" s="14"/>
      <c r="H1676" s="14" t="s">
        <v>433</v>
      </c>
      <c r="I1676" s="14" t="s">
        <v>955</v>
      </c>
      <c r="J1676" s="14" t="s">
        <v>425</v>
      </c>
      <c r="K1676" s="14"/>
      <c r="L1676" s="14" t="s">
        <v>425</v>
      </c>
      <c r="M1676" s="14" t="s">
        <v>433</v>
      </c>
      <c r="N1676" s="14" t="s">
        <v>174</v>
      </c>
      <c r="O1676" s="14" t="s">
        <v>1805</v>
      </c>
      <c r="P1676" s="14"/>
      <c r="Q1676" s="14"/>
      <c r="R1676" s="15" t="s">
        <v>405</v>
      </c>
      <c r="S1676" s="15" t="s">
        <v>440</v>
      </c>
      <c r="T1676" s="35">
        <v>1600</v>
      </c>
      <c r="U1676" s="14" t="s">
        <v>2</v>
      </c>
      <c r="V1676" s="14">
        <v>77</v>
      </c>
      <c r="W1676" s="16">
        <f>+IF(datos_arg[[#This Row],[Moneda]]="ARS",datos_arg[[#This Row],[Monto]],datos_arg[[#This Row],[Monto]]*datos_arg[[#This Row],[TC]])</f>
        <v>123200</v>
      </c>
      <c r="X1676" s="16">
        <f>IFERROR(IF(datos_arg[[#This Row],[Moneda]]="USD",datos_arg[[#This Row],[Monto]],datos_arg[[#This Row],[Monto]]/datos_arg[[#This Row],[TC]]),0)</f>
        <v>1600</v>
      </c>
      <c r="Y1676" s="14"/>
    </row>
    <row r="1677" spans="1:25" x14ac:dyDescent="0.25">
      <c r="A1677" s="14">
        <f t="shared" si="26"/>
        <v>1674</v>
      </c>
      <c r="B1677" s="1">
        <v>43896</v>
      </c>
      <c r="C1677" s="18">
        <f>+YEAR(datos_arg[[#This Row],[Fecha]])</f>
        <v>2020</v>
      </c>
      <c r="D1677" s="18">
        <f>+MONTH(datos_arg[[#This Row],[Fecha]])</f>
        <v>3</v>
      </c>
      <c r="E1677" s="14" t="s">
        <v>407</v>
      </c>
      <c r="F1677" s="14" t="s">
        <v>5360</v>
      </c>
      <c r="G1677" s="14"/>
      <c r="H1677" s="14" t="s">
        <v>7132</v>
      </c>
      <c r="I1677" s="14" t="s">
        <v>7132</v>
      </c>
      <c r="J1677" s="14" t="s">
        <v>425</v>
      </c>
      <c r="K1677" s="14"/>
      <c r="L1677" s="14" t="s">
        <v>425</v>
      </c>
      <c r="M1677" s="14" t="s">
        <v>434</v>
      </c>
      <c r="N1677" s="14" t="s">
        <v>434</v>
      </c>
      <c r="O1677" s="14"/>
      <c r="P1677" s="14"/>
      <c r="Q1677" s="14"/>
      <c r="R1677" s="15" t="s">
        <v>441</v>
      </c>
      <c r="S1677" s="15" t="s">
        <v>440</v>
      </c>
      <c r="T1677" s="35">
        <v>11108.844999999699</v>
      </c>
      <c r="U1677" s="14" t="s">
        <v>4</v>
      </c>
      <c r="V1677" s="14">
        <v>0</v>
      </c>
      <c r="W1677" s="16">
        <f>+IF(datos_arg[[#This Row],[Moneda]]="ARS",datos_arg[[#This Row],[Monto]],datos_arg[[#This Row],[Monto]]*datos_arg[[#This Row],[TC]])</f>
        <v>11108.844999999699</v>
      </c>
      <c r="X1677" s="16">
        <f>IFERROR(IF(datos_arg[[#This Row],[Moneda]]="USD",datos_arg[[#This Row],[Monto]],datos_arg[[#This Row],[Monto]]/datos_arg[[#This Row],[TC]]),0)</f>
        <v>0</v>
      </c>
      <c r="Y1677" s="14"/>
    </row>
    <row r="1678" spans="1:25" ht="15" customHeight="1" x14ac:dyDescent="0.25">
      <c r="A1678" s="14">
        <f t="shared" si="26"/>
        <v>1675</v>
      </c>
      <c r="B1678" s="1">
        <v>43896</v>
      </c>
      <c r="C1678" s="18">
        <f>+YEAR(datos_arg[[#This Row],[Fecha]])</f>
        <v>2020</v>
      </c>
      <c r="D1678" s="18">
        <f>+MONTH(datos_arg[[#This Row],[Fecha]])</f>
        <v>3</v>
      </c>
      <c r="E1678" s="14" t="s">
        <v>407</v>
      </c>
      <c r="F1678" s="14" t="s">
        <v>5360</v>
      </c>
      <c r="G1678" s="14"/>
      <c r="H1678" s="14" t="s">
        <v>7132</v>
      </c>
      <c r="I1678" s="14" t="s">
        <v>7132</v>
      </c>
      <c r="J1678" s="14" t="s">
        <v>425</v>
      </c>
      <c r="K1678" s="14"/>
      <c r="L1678" s="14" t="s">
        <v>425</v>
      </c>
      <c r="M1678" s="14" t="s">
        <v>434</v>
      </c>
      <c r="N1678" s="14" t="s">
        <v>434</v>
      </c>
      <c r="O1678" s="14"/>
      <c r="P1678" s="14"/>
      <c r="Q1678" s="14"/>
      <c r="R1678" s="15" t="s">
        <v>441</v>
      </c>
      <c r="S1678" s="15" t="s">
        <v>439</v>
      </c>
      <c r="T1678" s="35">
        <v>3.3077944333698586</v>
      </c>
      <c r="U1678" s="14" t="s">
        <v>2</v>
      </c>
      <c r="V1678" s="14">
        <v>0</v>
      </c>
      <c r="W1678" s="16">
        <f>+IF(datos_arg[[#This Row],[Moneda]]="ARS",datos_arg[[#This Row],[Monto]],datos_arg[[#This Row],[Monto]]*datos_arg[[#This Row],[TC]])</f>
        <v>0</v>
      </c>
      <c r="X1678" s="16">
        <f>IFERROR(IF(datos_arg[[#This Row],[Moneda]]="USD",datos_arg[[#This Row],[Monto]],datos_arg[[#This Row],[Monto]]/datos_arg[[#This Row],[TC]]),0)</f>
        <v>3.3077944333698586</v>
      </c>
      <c r="Y1678" s="14"/>
    </row>
    <row r="1679" spans="1:25" ht="15" customHeight="1" x14ac:dyDescent="0.25">
      <c r="A1679" s="14">
        <f t="shared" si="26"/>
        <v>1676</v>
      </c>
      <c r="B1679" s="1">
        <v>43896</v>
      </c>
      <c r="C1679" s="18">
        <f>+YEAR(datos_arg[[#This Row],[Fecha]])</f>
        <v>2020</v>
      </c>
      <c r="D1679" s="18">
        <f>+MONTH(datos_arg[[#This Row],[Fecha]])</f>
        <v>3</v>
      </c>
      <c r="E1679" s="14" t="s">
        <v>407</v>
      </c>
      <c r="F1679" s="14" t="s">
        <v>5360</v>
      </c>
      <c r="G1679" s="14"/>
      <c r="H1679" s="14" t="s">
        <v>7132</v>
      </c>
      <c r="I1679" s="14" t="s">
        <v>7132</v>
      </c>
      <c r="J1679" s="14" t="s">
        <v>425</v>
      </c>
      <c r="K1679" s="14"/>
      <c r="L1679" s="14" t="s">
        <v>425</v>
      </c>
      <c r="M1679" s="14" t="s">
        <v>434</v>
      </c>
      <c r="N1679" s="14" t="s">
        <v>434</v>
      </c>
      <c r="O1679" s="14"/>
      <c r="P1679" s="14"/>
      <c r="Q1679" s="14"/>
      <c r="R1679" s="15" t="s">
        <v>441</v>
      </c>
      <c r="S1679" s="15" t="s">
        <v>419</v>
      </c>
      <c r="T1679" s="35">
        <v>1.3701646829203906</v>
      </c>
      <c r="U1679" s="14" t="s">
        <v>2</v>
      </c>
      <c r="V1679" s="14">
        <v>0</v>
      </c>
      <c r="W1679" s="16">
        <f>+IF(datos_arg[[#This Row],[Moneda]]="ARS",datos_arg[[#This Row],[Monto]],datos_arg[[#This Row],[Monto]]*datos_arg[[#This Row],[TC]])</f>
        <v>0</v>
      </c>
      <c r="X1679" s="16">
        <f>IFERROR(IF(datos_arg[[#This Row],[Moneda]]="USD",datos_arg[[#This Row],[Monto]],datos_arg[[#This Row],[Monto]]/datos_arg[[#This Row],[TC]]),0)</f>
        <v>1.3701646829203906</v>
      </c>
      <c r="Y1679" s="14"/>
    </row>
    <row r="1680" spans="1:25" ht="15" customHeight="1" x14ac:dyDescent="0.25">
      <c r="A1680" s="14">
        <f t="shared" si="26"/>
        <v>1677</v>
      </c>
      <c r="B1680" s="1">
        <v>43896</v>
      </c>
      <c r="C1680" s="18">
        <f>+YEAR(datos_arg[[#This Row],[Fecha]])</f>
        <v>2020</v>
      </c>
      <c r="D1680" s="18">
        <f>+MONTH(datos_arg[[#This Row],[Fecha]])</f>
        <v>3</v>
      </c>
      <c r="E1680" s="14" t="s">
        <v>407</v>
      </c>
      <c r="F1680" s="14" t="s">
        <v>5360</v>
      </c>
      <c r="G1680" s="14"/>
      <c r="H1680" s="14" t="s">
        <v>7132</v>
      </c>
      <c r="I1680" s="14" t="s">
        <v>7132</v>
      </c>
      <c r="J1680" s="14" t="s">
        <v>425</v>
      </c>
      <c r="K1680" s="14"/>
      <c r="L1680" s="14" t="s">
        <v>425</v>
      </c>
      <c r="M1680" s="14" t="s">
        <v>434</v>
      </c>
      <c r="N1680" s="14" t="s">
        <v>434</v>
      </c>
      <c r="O1680" s="14"/>
      <c r="P1680" s="14"/>
      <c r="Q1680" s="14"/>
      <c r="R1680" s="15" t="s">
        <v>441</v>
      </c>
      <c r="S1680" s="15" t="s">
        <v>613</v>
      </c>
      <c r="T1680" s="35">
        <v>0.43470469867111655</v>
      </c>
      <c r="U1680" s="14" t="s">
        <v>2</v>
      </c>
      <c r="V1680" s="14">
        <v>0</v>
      </c>
      <c r="W1680" s="16">
        <f>+IF(datos_arg[[#This Row],[Moneda]]="ARS",datos_arg[[#This Row],[Monto]],datos_arg[[#This Row],[Monto]]*datos_arg[[#This Row],[TC]])</f>
        <v>0</v>
      </c>
      <c r="X1680" s="16">
        <f>IFERROR(IF(datos_arg[[#This Row],[Moneda]]="USD",datos_arg[[#This Row],[Monto]],datos_arg[[#This Row],[Monto]]/datos_arg[[#This Row],[TC]]),0)</f>
        <v>0.43470469867111655</v>
      </c>
      <c r="Y1680" s="14"/>
    </row>
    <row r="1681" spans="1:25" ht="15" customHeight="1" x14ac:dyDescent="0.25">
      <c r="A1681" s="14">
        <f t="shared" si="26"/>
        <v>1678</v>
      </c>
      <c r="B1681" s="1">
        <v>43899</v>
      </c>
      <c r="C1681" s="18">
        <f>+YEAR(datos_arg[[#This Row],[Fecha]])</f>
        <v>2020</v>
      </c>
      <c r="D1681" s="18">
        <f>+MONTH(datos_arg[[#This Row],[Fecha]])</f>
        <v>3</v>
      </c>
      <c r="E1681" s="14" t="s">
        <v>1016</v>
      </c>
      <c r="F1681" s="14" t="s">
        <v>405</v>
      </c>
      <c r="G1681" s="14"/>
      <c r="H1681" s="14" t="s">
        <v>433</v>
      </c>
      <c r="I1681" s="14" t="s">
        <v>955</v>
      </c>
      <c r="J1681" s="14" t="s">
        <v>425</v>
      </c>
      <c r="K1681" s="14"/>
      <c r="L1681" s="14" t="s">
        <v>425</v>
      </c>
      <c r="M1681" s="14" t="s">
        <v>433</v>
      </c>
      <c r="N1681" s="14" t="s">
        <v>297</v>
      </c>
      <c r="O1681" s="14" t="s">
        <v>2299</v>
      </c>
      <c r="P1681" s="14" t="s">
        <v>5555</v>
      </c>
      <c r="Q1681" s="14"/>
      <c r="R1681" s="15" t="s">
        <v>405</v>
      </c>
      <c r="S1681" s="15" t="s">
        <v>439</v>
      </c>
      <c r="T1681" s="35">
        <v>36058.550000000003</v>
      </c>
      <c r="U1681" s="14" t="s">
        <v>4</v>
      </c>
      <c r="V1681" s="14">
        <v>77</v>
      </c>
      <c r="W1681" s="16">
        <f>+IF(datos_arg[[#This Row],[Moneda]]="ARS",datos_arg[[#This Row],[Monto]],datos_arg[[#This Row],[Monto]]*datos_arg[[#This Row],[TC]])</f>
        <v>36058.550000000003</v>
      </c>
      <c r="X1681" s="16">
        <f>IFERROR(IF(datos_arg[[#This Row],[Moneda]]="USD",datos_arg[[#This Row],[Monto]],datos_arg[[#This Row],[Monto]]/datos_arg[[#This Row],[TC]]),0)</f>
        <v>468.2928571428572</v>
      </c>
      <c r="Y1681" s="14"/>
    </row>
    <row r="1682" spans="1:25" ht="15" customHeight="1" x14ac:dyDescent="0.25">
      <c r="A1682" s="14">
        <f t="shared" si="26"/>
        <v>1679</v>
      </c>
      <c r="B1682" s="1">
        <v>43899</v>
      </c>
      <c r="C1682" s="18">
        <f>+YEAR(datos_arg[[#This Row],[Fecha]])</f>
        <v>2020</v>
      </c>
      <c r="D1682" s="18">
        <f>+MONTH(datos_arg[[#This Row],[Fecha]])</f>
        <v>3</v>
      </c>
      <c r="E1682" s="14" t="s">
        <v>1015</v>
      </c>
      <c r="F1682" s="14" t="s">
        <v>430</v>
      </c>
      <c r="G1682" s="14"/>
      <c r="H1682" s="14" t="s">
        <v>7132</v>
      </c>
      <c r="I1682" s="14" t="s">
        <v>7132</v>
      </c>
      <c r="J1682" s="14" t="s">
        <v>425</v>
      </c>
      <c r="K1682" s="14"/>
      <c r="L1682" s="14" t="s">
        <v>425</v>
      </c>
      <c r="M1682" s="14" t="s">
        <v>60</v>
      </c>
      <c r="N1682" s="14" t="s">
        <v>26</v>
      </c>
      <c r="O1682" s="14" t="s">
        <v>60</v>
      </c>
      <c r="P1682" s="14"/>
      <c r="Q1682" s="14"/>
      <c r="R1682" s="15" t="s">
        <v>430</v>
      </c>
      <c r="S1682" s="15" t="s">
        <v>439</v>
      </c>
      <c r="T1682" s="35">
        <v>1000</v>
      </c>
      <c r="U1682" s="14" t="s">
        <v>4</v>
      </c>
      <c r="V1682" s="14">
        <v>77</v>
      </c>
      <c r="W1682" s="16">
        <f>+IF(datos_arg[[#This Row],[Moneda]]="ARS",datos_arg[[#This Row],[Monto]],datos_arg[[#This Row],[Monto]]*datos_arg[[#This Row],[TC]])</f>
        <v>1000</v>
      </c>
      <c r="X1682" s="16">
        <f>IFERROR(IF(datos_arg[[#This Row],[Moneda]]="USD",datos_arg[[#This Row],[Monto]],datos_arg[[#This Row],[Monto]]/datos_arg[[#This Row],[TC]]),0)</f>
        <v>12.987012987012987</v>
      </c>
      <c r="Y1682" s="14"/>
    </row>
    <row r="1683" spans="1:25" ht="15" customHeight="1" x14ac:dyDescent="0.25">
      <c r="A1683" s="14">
        <f t="shared" si="26"/>
        <v>1680</v>
      </c>
      <c r="B1683" s="1">
        <v>43899</v>
      </c>
      <c r="C1683" s="18">
        <f>+YEAR(datos_arg[[#This Row],[Fecha]])</f>
        <v>2020</v>
      </c>
      <c r="D1683" s="18">
        <f>+MONTH(datos_arg[[#This Row],[Fecha]])</f>
        <v>3</v>
      </c>
      <c r="E1683" s="14" t="s">
        <v>1015</v>
      </c>
      <c r="F1683" s="14" t="s">
        <v>403</v>
      </c>
      <c r="G1683" s="14" t="s">
        <v>5383</v>
      </c>
      <c r="H1683" s="14" t="s">
        <v>433</v>
      </c>
      <c r="I1683" s="14" t="s">
        <v>955</v>
      </c>
      <c r="J1683" s="14" t="s">
        <v>425</v>
      </c>
      <c r="K1683" s="14"/>
      <c r="L1683" s="14" t="s">
        <v>422</v>
      </c>
      <c r="M1683" s="14" t="s">
        <v>665</v>
      </c>
      <c r="N1683" s="14" t="s">
        <v>280</v>
      </c>
      <c r="O1683" s="14" t="s">
        <v>1961</v>
      </c>
      <c r="P1683" s="14"/>
      <c r="Q1683" s="14">
        <v>6</v>
      </c>
      <c r="R1683" s="14" t="s">
        <v>5383</v>
      </c>
      <c r="S1683" s="15" t="s">
        <v>439</v>
      </c>
      <c r="T1683" s="35">
        <v>910</v>
      </c>
      <c r="U1683" s="14" t="s">
        <v>4</v>
      </c>
      <c r="V1683" s="14">
        <v>77</v>
      </c>
      <c r="W1683" s="16">
        <f>+IF(datos_arg[[#This Row],[Moneda]]="ARS",datos_arg[[#This Row],[Monto]],datos_arg[[#This Row],[Monto]]*datos_arg[[#This Row],[TC]])</f>
        <v>910</v>
      </c>
      <c r="X1683" s="16">
        <f>IFERROR(IF(datos_arg[[#This Row],[Moneda]]="USD",datos_arg[[#This Row],[Monto]],datos_arg[[#This Row],[Monto]]/datos_arg[[#This Row],[TC]]),0)</f>
        <v>11.818181818181818</v>
      </c>
      <c r="Y1683" s="14"/>
    </row>
    <row r="1684" spans="1:25" ht="15" customHeight="1" x14ac:dyDescent="0.25">
      <c r="A1684" s="14">
        <f t="shared" si="26"/>
        <v>1681</v>
      </c>
      <c r="B1684" s="1">
        <v>43899</v>
      </c>
      <c r="C1684" s="18">
        <f>+YEAR(datos_arg[[#This Row],[Fecha]])</f>
        <v>2020</v>
      </c>
      <c r="D1684" s="18">
        <f>+MONTH(datos_arg[[#This Row],[Fecha]])</f>
        <v>3</v>
      </c>
      <c r="E1684" s="14" t="s">
        <v>1015</v>
      </c>
      <c r="F1684" s="14" t="s">
        <v>403</v>
      </c>
      <c r="G1684" s="14" t="s">
        <v>970</v>
      </c>
      <c r="H1684" s="14" t="s">
        <v>7132</v>
      </c>
      <c r="I1684" s="14" t="s">
        <v>7132</v>
      </c>
      <c r="J1684" s="14" t="s">
        <v>425</v>
      </c>
      <c r="K1684" s="14"/>
      <c r="L1684" s="14" t="s">
        <v>425</v>
      </c>
      <c r="M1684" s="14" t="s">
        <v>433</v>
      </c>
      <c r="N1684" s="14" t="s">
        <v>645</v>
      </c>
      <c r="O1684" s="14" t="s">
        <v>1962</v>
      </c>
      <c r="P1684" s="14" t="s">
        <v>5556</v>
      </c>
      <c r="Q1684" s="14"/>
      <c r="R1684" s="14" t="s">
        <v>970</v>
      </c>
      <c r="S1684" s="15" t="s">
        <v>439</v>
      </c>
      <c r="T1684" s="35">
        <v>2692.7</v>
      </c>
      <c r="U1684" s="14" t="s">
        <v>4</v>
      </c>
      <c r="V1684" s="14">
        <v>77</v>
      </c>
      <c r="W1684" s="16">
        <f>+IF(datos_arg[[#This Row],[Moneda]]="ARS",datos_arg[[#This Row],[Monto]],datos_arg[[#This Row],[Monto]]*datos_arg[[#This Row],[TC]])</f>
        <v>2692.7</v>
      </c>
      <c r="X1684" s="16">
        <f>IFERROR(IF(datos_arg[[#This Row],[Moneda]]="USD",datos_arg[[#This Row],[Monto]],datos_arg[[#This Row],[Monto]]/datos_arg[[#This Row],[TC]]),0)</f>
        <v>34.970129870129867</v>
      </c>
      <c r="Y1684" s="14"/>
    </row>
    <row r="1685" spans="1:25" ht="15" customHeight="1" x14ac:dyDescent="0.25">
      <c r="A1685" s="14">
        <f t="shared" si="26"/>
        <v>1682</v>
      </c>
      <c r="B1685" s="1">
        <v>43899</v>
      </c>
      <c r="C1685" s="18">
        <f>+YEAR(datos_arg[[#This Row],[Fecha]])</f>
        <v>2020</v>
      </c>
      <c r="D1685" s="18">
        <f>+MONTH(datos_arg[[#This Row],[Fecha]])</f>
        <v>3</v>
      </c>
      <c r="E1685" s="14" t="s">
        <v>1015</v>
      </c>
      <c r="F1685" s="14" t="s">
        <v>403</v>
      </c>
      <c r="G1685" s="14" t="s">
        <v>5383</v>
      </c>
      <c r="H1685" s="14" t="s">
        <v>433</v>
      </c>
      <c r="I1685" s="14" t="s">
        <v>955</v>
      </c>
      <c r="J1685" s="14" t="s">
        <v>425</v>
      </c>
      <c r="K1685" s="14"/>
      <c r="L1685" s="14" t="s">
        <v>422</v>
      </c>
      <c r="M1685" s="14" t="s">
        <v>1963</v>
      </c>
      <c r="N1685" s="14" t="s">
        <v>1959</v>
      </c>
      <c r="O1685" s="14" t="s">
        <v>1964</v>
      </c>
      <c r="P1685" s="14" t="s">
        <v>5557</v>
      </c>
      <c r="Q1685" s="14">
        <v>1</v>
      </c>
      <c r="R1685" s="14" t="s">
        <v>5383</v>
      </c>
      <c r="S1685" s="15" t="s">
        <v>419</v>
      </c>
      <c r="T1685" s="35">
        <v>142.57753175785965</v>
      </c>
      <c r="U1685" s="14" t="s">
        <v>4</v>
      </c>
      <c r="V1685" s="14">
        <v>77</v>
      </c>
      <c r="W1685" s="16">
        <f>+IF(datos_arg[[#This Row],[Moneda]]="ARS",datos_arg[[#This Row],[Monto]],datos_arg[[#This Row],[Monto]]*datos_arg[[#This Row],[TC]])</f>
        <v>142.57753175785965</v>
      </c>
      <c r="X1685" s="16">
        <f>IFERROR(IF(datos_arg[[#This Row],[Moneda]]="USD",datos_arg[[#This Row],[Monto]],datos_arg[[#This Row],[Monto]]/datos_arg[[#This Row],[TC]]),0)</f>
        <v>1.8516562565955799</v>
      </c>
      <c r="Y1685" s="14"/>
    </row>
    <row r="1686" spans="1:25" ht="15" customHeight="1" x14ac:dyDescent="0.25">
      <c r="A1686" s="14">
        <f t="shared" si="26"/>
        <v>1683</v>
      </c>
      <c r="B1686" s="1">
        <v>43899</v>
      </c>
      <c r="C1686" s="18">
        <f>+YEAR(datos_arg[[#This Row],[Fecha]])</f>
        <v>2020</v>
      </c>
      <c r="D1686" s="18">
        <f>+MONTH(datos_arg[[#This Row],[Fecha]])</f>
        <v>3</v>
      </c>
      <c r="E1686" s="14" t="s">
        <v>1015</v>
      </c>
      <c r="F1686" s="14" t="s">
        <v>403</v>
      </c>
      <c r="G1686" s="14" t="s">
        <v>5383</v>
      </c>
      <c r="H1686" s="14" t="s">
        <v>433</v>
      </c>
      <c r="I1686" s="14" t="s">
        <v>955</v>
      </c>
      <c r="J1686" s="14" t="s">
        <v>425</v>
      </c>
      <c r="K1686" s="14"/>
      <c r="L1686" s="14" t="s">
        <v>422</v>
      </c>
      <c r="M1686" s="14" t="s">
        <v>1963</v>
      </c>
      <c r="N1686" s="14" t="s">
        <v>1959</v>
      </c>
      <c r="O1686" s="14" t="s">
        <v>1965</v>
      </c>
      <c r="P1686" s="14" t="s">
        <v>5557</v>
      </c>
      <c r="Q1686" s="14">
        <v>1</v>
      </c>
      <c r="R1686" s="14" t="s">
        <v>5383</v>
      </c>
      <c r="S1686" s="15" t="s">
        <v>419</v>
      </c>
      <c r="T1686" s="35">
        <v>197.42246824214035</v>
      </c>
      <c r="U1686" s="14" t="s">
        <v>4</v>
      </c>
      <c r="V1686" s="14">
        <v>77</v>
      </c>
      <c r="W1686" s="16">
        <f>+IF(datos_arg[[#This Row],[Moneda]]="ARS",datos_arg[[#This Row],[Monto]],datos_arg[[#This Row],[Monto]]*datos_arg[[#This Row],[TC]])</f>
        <v>197.42246824214035</v>
      </c>
      <c r="X1686" s="16">
        <f>IFERROR(IF(datos_arg[[#This Row],[Moneda]]="USD",datos_arg[[#This Row],[Monto]],datos_arg[[#This Row],[Monto]]/datos_arg[[#This Row],[TC]]),0)</f>
        <v>2.5639281589888356</v>
      </c>
      <c r="Y1686" s="14"/>
    </row>
    <row r="1687" spans="1:25" ht="15" customHeight="1" x14ac:dyDescent="0.25">
      <c r="A1687" s="14">
        <f t="shared" si="26"/>
        <v>1684</v>
      </c>
      <c r="B1687" s="1">
        <v>43899</v>
      </c>
      <c r="C1687" s="18">
        <f>+YEAR(datos_arg[[#This Row],[Fecha]])</f>
        <v>2020</v>
      </c>
      <c r="D1687" s="18">
        <f>+MONTH(datos_arg[[#This Row],[Fecha]])</f>
        <v>3</v>
      </c>
      <c r="E1687" s="14" t="s">
        <v>408</v>
      </c>
      <c r="F1687" s="14" t="s">
        <v>506</v>
      </c>
      <c r="G1687" s="14"/>
      <c r="H1687" s="14" t="s">
        <v>7132</v>
      </c>
      <c r="I1687" s="14" t="s">
        <v>7132</v>
      </c>
      <c r="J1687" s="14" t="s">
        <v>425</v>
      </c>
      <c r="K1687" s="14"/>
      <c r="L1687" s="14" t="s">
        <v>425</v>
      </c>
      <c r="M1687" s="14" t="s">
        <v>613</v>
      </c>
      <c r="N1687" s="14" t="s">
        <v>613</v>
      </c>
      <c r="O1687" s="14" t="s">
        <v>1966</v>
      </c>
      <c r="P1687" s="14"/>
      <c r="Q1687" s="14"/>
      <c r="R1687" s="15" t="s">
        <v>613</v>
      </c>
      <c r="S1687" s="15" t="s">
        <v>439</v>
      </c>
      <c r="T1687" s="35">
        <v>5000</v>
      </c>
      <c r="U1687" s="14" t="s">
        <v>4</v>
      </c>
      <c r="V1687" s="14">
        <v>77</v>
      </c>
      <c r="W1687" s="16">
        <f>+IF(datos_arg[[#This Row],[Moneda]]="ARS",datos_arg[[#This Row],[Monto]],datos_arg[[#This Row],[Monto]]*datos_arg[[#This Row],[TC]])</f>
        <v>5000</v>
      </c>
      <c r="X1687" s="16">
        <f>IFERROR(IF(datos_arg[[#This Row],[Moneda]]="USD",datos_arg[[#This Row],[Monto]],datos_arg[[#This Row],[Monto]]/datos_arg[[#This Row],[TC]]),0)</f>
        <v>64.935064935064929</v>
      </c>
      <c r="Y1687" s="14"/>
    </row>
    <row r="1688" spans="1:25" ht="15" customHeight="1" x14ac:dyDescent="0.25">
      <c r="A1688" s="14">
        <f t="shared" si="26"/>
        <v>1685</v>
      </c>
      <c r="B1688" s="1">
        <v>43899</v>
      </c>
      <c r="C1688" s="18">
        <f>+YEAR(datos_arg[[#This Row],[Fecha]])</f>
        <v>2020</v>
      </c>
      <c r="D1688" s="18">
        <f>+MONTH(datos_arg[[#This Row],[Fecha]])</f>
        <v>3</v>
      </c>
      <c r="E1688" s="14" t="s">
        <v>408</v>
      </c>
      <c r="F1688" s="14" t="s">
        <v>506</v>
      </c>
      <c r="G1688" s="14"/>
      <c r="H1688" s="14" t="s">
        <v>7132</v>
      </c>
      <c r="I1688" s="14" t="s">
        <v>7132</v>
      </c>
      <c r="J1688" s="14" t="s">
        <v>425</v>
      </c>
      <c r="K1688" s="14"/>
      <c r="L1688" s="14" t="s">
        <v>425</v>
      </c>
      <c r="M1688" s="14" t="s">
        <v>613</v>
      </c>
      <c r="N1688" s="14" t="s">
        <v>613</v>
      </c>
      <c r="O1688" s="14" t="s">
        <v>1967</v>
      </c>
      <c r="P1688" s="14" t="s">
        <v>5558</v>
      </c>
      <c r="Q1688" s="14"/>
      <c r="R1688" s="15" t="s">
        <v>613</v>
      </c>
      <c r="S1688" s="15" t="s">
        <v>439</v>
      </c>
      <c r="T1688" s="35">
        <v>5000</v>
      </c>
      <c r="U1688" s="14" t="s">
        <v>4</v>
      </c>
      <c r="V1688" s="14">
        <v>77</v>
      </c>
      <c r="W1688" s="16">
        <f>+IF(datos_arg[[#This Row],[Moneda]]="ARS",datos_arg[[#This Row],[Monto]],datos_arg[[#This Row],[Monto]]*datos_arg[[#This Row],[TC]])</f>
        <v>5000</v>
      </c>
      <c r="X1688" s="16">
        <f>IFERROR(IF(datos_arg[[#This Row],[Moneda]]="USD",datos_arg[[#This Row],[Monto]],datos_arg[[#This Row],[Monto]]/datos_arg[[#This Row],[TC]]),0)</f>
        <v>64.935064935064929</v>
      </c>
      <c r="Y1688" s="14"/>
    </row>
    <row r="1689" spans="1:25" ht="15" customHeight="1" x14ac:dyDescent="0.25">
      <c r="A1689" s="14">
        <f t="shared" si="26"/>
        <v>1686</v>
      </c>
      <c r="B1689" s="1">
        <v>43900</v>
      </c>
      <c r="C1689" s="18">
        <f>+YEAR(datos_arg[[#This Row],[Fecha]])</f>
        <v>2020</v>
      </c>
      <c r="D1689" s="18">
        <f>+MONTH(datos_arg[[#This Row],[Fecha]])</f>
        <v>3</v>
      </c>
      <c r="E1689" s="14" t="s">
        <v>408</v>
      </c>
      <c r="F1689" s="14" t="s">
        <v>506</v>
      </c>
      <c r="G1689" s="14"/>
      <c r="H1689" s="14" t="s">
        <v>7132</v>
      </c>
      <c r="I1689" s="14" t="s">
        <v>7132</v>
      </c>
      <c r="J1689" s="14" t="s">
        <v>425</v>
      </c>
      <c r="K1689" s="14"/>
      <c r="L1689" s="14" t="s">
        <v>425</v>
      </c>
      <c r="M1689" s="14" t="s">
        <v>1763</v>
      </c>
      <c r="N1689" s="14" t="s">
        <v>1763</v>
      </c>
      <c r="O1689" s="14" t="s">
        <v>1968</v>
      </c>
      <c r="P1689" s="14"/>
      <c r="Q1689" s="14"/>
      <c r="R1689" s="15" t="s">
        <v>421</v>
      </c>
      <c r="S1689" s="15" t="s">
        <v>419</v>
      </c>
      <c r="T1689" s="35">
        <v>2500</v>
      </c>
      <c r="U1689" s="14" t="s">
        <v>4</v>
      </c>
      <c r="V1689" s="14">
        <v>77</v>
      </c>
      <c r="W1689" s="16">
        <f>+IF(datos_arg[[#This Row],[Moneda]]="ARS",datos_arg[[#This Row],[Monto]],datos_arg[[#This Row],[Monto]]*datos_arg[[#This Row],[TC]])</f>
        <v>2500</v>
      </c>
      <c r="X1689" s="16">
        <f>IFERROR(IF(datos_arg[[#This Row],[Moneda]]="USD",datos_arg[[#This Row],[Monto]],datos_arg[[#This Row],[Monto]]/datos_arg[[#This Row],[TC]]),0)</f>
        <v>32.467532467532465</v>
      </c>
      <c r="Y1689" s="14"/>
    </row>
    <row r="1690" spans="1:25" ht="15" customHeight="1" x14ac:dyDescent="0.25">
      <c r="A1690" s="14">
        <f t="shared" si="26"/>
        <v>1687</v>
      </c>
      <c r="B1690" s="1">
        <v>43900</v>
      </c>
      <c r="C1690" s="18">
        <f>+YEAR(datos_arg[[#This Row],[Fecha]])</f>
        <v>2020</v>
      </c>
      <c r="D1690" s="18">
        <f>+MONTH(datos_arg[[#This Row],[Fecha]])</f>
        <v>3</v>
      </c>
      <c r="E1690" s="14" t="s">
        <v>408</v>
      </c>
      <c r="F1690" s="14" t="s">
        <v>506</v>
      </c>
      <c r="G1690" s="14"/>
      <c r="H1690" s="14" t="s">
        <v>7132</v>
      </c>
      <c r="I1690" s="14" t="s">
        <v>7132</v>
      </c>
      <c r="J1690" s="14" t="s">
        <v>425</v>
      </c>
      <c r="K1690" s="14"/>
      <c r="L1690" s="14" t="s">
        <v>425</v>
      </c>
      <c r="M1690" s="14" t="s">
        <v>1763</v>
      </c>
      <c r="N1690" s="14" t="s">
        <v>1763</v>
      </c>
      <c r="O1690" s="14" t="s">
        <v>1969</v>
      </c>
      <c r="P1690" s="14"/>
      <c r="Q1690" s="14"/>
      <c r="R1690" s="15" t="s">
        <v>439</v>
      </c>
      <c r="S1690" s="15" t="s">
        <v>419</v>
      </c>
      <c r="T1690" s="35">
        <v>2000</v>
      </c>
      <c r="U1690" s="14" t="s">
        <v>4</v>
      </c>
      <c r="V1690" s="14">
        <v>77</v>
      </c>
      <c r="W1690" s="16">
        <f>+IF(datos_arg[[#This Row],[Moneda]]="ARS",datos_arg[[#This Row],[Monto]],datos_arg[[#This Row],[Monto]]*datos_arg[[#This Row],[TC]])</f>
        <v>2000</v>
      </c>
      <c r="X1690" s="16">
        <f>IFERROR(IF(datos_arg[[#This Row],[Moneda]]="USD",datos_arg[[#This Row],[Monto]],datos_arg[[#This Row],[Monto]]/datos_arg[[#This Row],[TC]]),0)</f>
        <v>25.974025974025974</v>
      </c>
      <c r="Y1690" s="14"/>
    </row>
    <row r="1691" spans="1:25" ht="15" customHeight="1" x14ac:dyDescent="0.25">
      <c r="A1691" s="14">
        <f t="shared" si="26"/>
        <v>1688</v>
      </c>
      <c r="B1691" s="1">
        <v>43900</v>
      </c>
      <c r="C1691" s="18">
        <f>+YEAR(datos_arg[[#This Row],[Fecha]])</f>
        <v>2020</v>
      </c>
      <c r="D1691" s="18">
        <f>+MONTH(datos_arg[[#This Row],[Fecha]])</f>
        <v>3</v>
      </c>
      <c r="E1691" s="14" t="s">
        <v>1015</v>
      </c>
      <c r="F1691" s="14" t="s">
        <v>403</v>
      </c>
      <c r="G1691" s="14" t="s">
        <v>970</v>
      </c>
      <c r="H1691" s="14" t="s">
        <v>7132</v>
      </c>
      <c r="I1691" s="14" t="s">
        <v>7132</v>
      </c>
      <c r="J1691" s="14" t="s">
        <v>425</v>
      </c>
      <c r="K1691" s="14"/>
      <c r="L1691" s="14" t="s">
        <v>425</v>
      </c>
      <c r="M1691" s="14" t="s">
        <v>433</v>
      </c>
      <c r="N1691" s="14" t="s">
        <v>645</v>
      </c>
      <c r="O1691" s="14" t="s">
        <v>1970</v>
      </c>
      <c r="P1691" s="14" t="s">
        <v>5559</v>
      </c>
      <c r="Q1691" s="14"/>
      <c r="R1691" s="14" t="s">
        <v>970</v>
      </c>
      <c r="S1691" s="15" t="s">
        <v>439</v>
      </c>
      <c r="T1691" s="35">
        <v>679</v>
      </c>
      <c r="U1691" s="14" t="s">
        <v>4</v>
      </c>
      <c r="V1691" s="14">
        <v>77</v>
      </c>
      <c r="W1691" s="16">
        <f>+IF(datos_arg[[#This Row],[Moneda]]="ARS",datos_arg[[#This Row],[Monto]],datos_arg[[#This Row],[Monto]]*datos_arg[[#This Row],[TC]])</f>
        <v>679</v>
      </c>
      <c r="X1691" s="16">
        <f>IFERROR(IF(datos_arg[[#This Row],[Moneda]]="USD",datos_arg[[#This Row],[Monto]],datos_arg[[#This Row],[Monto]]/datos_arg[[#This Row],[TC]]),0)</f>
        <v>8.8181818181818183</v>
      </c>
      <c r="Y1691" s="14"/>
    </row>
    <row r="1692" spans="1:25" ht="15" customHeight="1" x14ac:dyDescent="0.25">
      <c r="A1692" s="14">
        <f t="shared" si="26"/>
        <v>1689</v>
      </c>
      <c r="B1692" s="1">
        <v>43900</v>
      </c>
      <c r="C1692" s="18">
        <f>+YEAR(datos_arg[[#This Row],[Fecha]])</f>
        <v>2020</v>
      </c>
      <c r="D1692" s="18">
        <f>+MONTH(datos_arg[[#This Row],[Fecha]])</f>
        <v>3</v>
      </c>
      <c r="E1692" s="14" t="s">
        <v>1015</v>
      </c>
      <c r="F1692" s="14" t="s">
        <v>403</v>
      </c>
      <c r="G1692" s="14" t="s">
        <v>970</v>
      </c>
      <c r="H1692" s="14" t="s">
        <v>7132</v>
      </c>
      <c r="I1692" s="14" t="s">
        <v>7132</v>
      </c>
      <c r="J1692" s="14" t="s">
        <v>425</v>
      </c>
      <c r="K1692" s="14"/>
      <c r="L1692" s="14" t="s">
        <v>425</v>
      </c>
      <c r="M1692" s="14" t="s">
        <v>433</v>
      </c>
      <c r="N1692" s="14" t="s">
        <v>1714</v>
      </c>
      <c r="O1692" s="14" t="s">
        <v>1971</v>
      </c>
      <c r="P1692" s="14" t="s">
        <v>5560</v>
      </c>
      <c r="Q1692" s="14"/>
      <c r="R1692" s="14" t="s">
        <v>970</v>
      </c>
      <c r="S1692" s="15" t="s">
        <v>439</v>
      </c>
      <c r="T1692" s="35">
        <v>1209.5</v>
      </c>
      <c r="U1692" s="14" t="s">
        <v>4</v>
      </c>
      <c r="V1692" s="14">
        <v>77</v>
      </c>
      <c r="W1692" s="16">
        <f>+IF(datos_arg[[#This Row],[Moneda]]="ARS",datos_arg[[#This Row],[Monto]],datos_arg[[#This Row],[Monto]]*datos_arg[[#This Row],[TC]])</f>
        <v>1209.5</v>
      </c>
      <c r="X1692" s="16">
        <f>IFERROR(IF(datos_arg[[#This Row],[Moneda]]="USD",datos_arg[[#This Row],[Monto]],datos_arg[[#This Row],[Monto]]/datos_arg[[#This Row],[TC]]),0)</f>
        <v>15.707792207792208</v>
      </c>
      <c r="Y1692" s="14"/>
    </row>
    <row r="1693" spans="1:25" ht="15" customHeight="1" x14ac:dyDescent="0.25">
      <c r="A1693" s="14">
        <f t="shared" si="26"/>
        <v>1690</v>
      </c>
      <c r="B1693" s="1">
        <v>43900</v>
      </c>
      <c r="C1693" s="18">
        <f>+YEAR(datos_arg[[#This Row],[Fecha]])</f>
        <v>2020</v>
      </c>
      <c r="D1693" s="18">
        <f>+MONTH(datos_arg[[#This Row],[Fecha]])</f>
        <v>3</v>
      </c>
      <c r="E1693" s="14" t="s">
        <v>408</v>
      </c>
      <c r="F1693" s="14" t="s">
        <v>506</v>
      </c>
      <c r="G1693" s="14"/>
      <c r="H1693" s="14" t="s">
        <v>7132</v>
      </c>
      <c r="I1693" s="14" t="s">
        <v>7132</v>
      </c>
      <c r="J1693" s="14" t="s">
        <v>425</v>
      </c>
      <c r="K1693" s="14"/>
      <c r="L1693" s="14" t="s">
        <v>425</v>
      </c>
      <c r="M1693" s="14" t="s">
        <v>1763</v>
      </c>
      <c r="N1693" s="14" t="s">
        <v>1763</v>
      </c>
      <c r="O1693" s="14" t="s">
        <v>1972</v>
      </c>
      <c r="P1693" s="14"/>
      <c r="Q1693" s="14"/>
      <c r="R1693" s="15" t="s">
        <v>1762</v>
      </c>
      <c r="S1693" s="15" t="s">
        <v>419</v>
      </c>
      <c r="T1693" s="35">
        <v>996</v>
      </c>
      <c r="U1693" s="14" t="s">
        <v>4</v>
      </c>
      <c r="V1693" s="14">
        <v>77</v>
      </c>
      <c r="W1693" s="16">
        <f>+IF(datos_arg[[#This Row],[Moneda]]="ARS",datos_arg[[#This Row],[Monto]],datos_arg[[#This Row],[Monto]]*datos_arg[[#This Row],[TC]])</f>
        <v>996</v>
      </c>
      <c r="X1693" s="16">
        <f>IFERROR(IF(datos_arg[[#This Row],[Moneda]]="USD",datos_arg[[#This Row],[Monto]],datos_arg[[#This Row],[Monto]]/datos_arg[[#This Row],[TC]]),0)</f>
        <v>12.935064935064934</v>
      </c>
      <c r="Y1693" s="14"/>
    </row>
    <row r="1694" spans="1:25" ht="15" customHeight="1" x14ac:dyDescent="0.25">
      <c r="A1694" s="14">
        <f t="shared" si="26"/>
        <v>1691</v>
      </c>
      <c r="B1694" s="1">
        <v>43900</v>
      </c>
      <c r="C1694" s="18">
        <f>+YEAR(datos_arg[[#This Row],[Fecha]])</f>
        <v>2020</v>
      </c>
      <c r="D1694" s="18">
        <f>+MONTH(datos_arg[[#This Row],[Fecha]])</f>
        <v>3</v>
      </c>
      <c r="E1694" s="14" t="s">
        <v>408</v>
      </c>
      <c r="F1694" s="14" t="s">
        <v>506</v>
      </c>
      <c r="G1694" s="14"/>
      <c r="H1694" s="14" t="s">
        <v>7132</v>
      </c>
      <c r="I1694" s="14" t="s">
        <v>7132</v>
      </c>
      <c r="J1694" s="14" t="s">
        <v>425</v>
      </c>
      <c r="K1694" s="14"/>
      <c r="L1694" s="14" t="s">
        <v>425</v>
      </c>
      <c r="M1694" s="14" t="s">
        <v>1763</v>
      </c>
      <c r="N1694" s="14" t="s">
        <v>1763</v>
      </c>
      <c r="O1694" s="14" t="s">
        <v>1972</v>
      </c>
      <c r="P1694" s="14"/>
      <c r="Q1694" s="14"/>
      <c r="R1694" s="15" t="s">
        <v>439</v>
      </c>
      <c r="S1694" s="15" t="s">
        <v>419</v>
      </c>
      <c r="T1694" s="35">
        <v>4</v>
      </c>
      <c r="U1694" s="14" t="s">
        <v>4</v>
      </c>
      <c r="V1694" s="14">
        <v>77</v>
      </c>
      <c r="W1694" s="16">
        <f>+IF(datos_arg[[#This Row],[Moneda]]="ARS",datos_arg[[#This Row],[Monto]],datos_arg[[#This Row],[Monto]]*datos_arg[[#This Row],[TC]])</f>
        <v>4</v>
      </c>
      <c r="X1694" s="16">
        <f>IFERROR(IF(datos_arg[[#This Row],[Moneda]]="USD",datos_arg[[#This Row],[Monto]],datos_arg[[#This Row],[Monto]]/datos_arg[[#This Row],[TC]]),0)</f>
        <v>5.1948051948051951E-2</v>
      </c>
      <c r="Y1694" s="14"/>
    </row>
    <row r="1695" spans="1:25" ht="15" customHeight="1" x14ac:dyDescent="0.25">
      <c r="A1695" s="14">
        <f t="shared" si="26"/>
        <v>1692</v>
      </c>
      <c r="B1695" s="1">
        <v>43900</v>
      </c>
      <c r="C1695" s="18">
        <f>+YEAR(datos_arg[[#This Row],[Fecha]])</f>
        <v>2020</v>
      </c>
      <c r="D1695" s="18">
        <f>+MONTH(datos_arg[[#This Row],[Fecha]])</f>
        <v>3</v>
      </c>
      <c r="E1695" s="14" t="s">
        <v>5358</v>
      </c>
      <c r="F1695" s="14" t="s">
        <v>85</v>
      </c>
      <c r="G1695" s="14"/>
      <c r="H1695" s="14" t="s">
        <v>6648</v>
      </c>
      <c r="I1695" s="14" t="s">
        <v>3955</v>
      </c>
      <c r="J1695" s="14" t="s">
        <v>868</v>
      </c>
      <c r="K1695" s="14" t="s">
        <v>421</v>
      </c>
      <c r="L1695" s="14" t="s">
        <v>425</v>
      </c>
      <c r="M1695" s="14" t="s">
        <v>1973</v>
      </c>
      <c r="N1695" s="14" t="s">
        <v>524</v>
      </c>
      <c r="O1695" s="14" t="s">
        <v>1974</v>
      </c>
      <c r="P1695" s="14" t="s">
        <v>5561</v>
      </c>
      <c r="Q1695" s="14">
        <v>1</v>
      </c>
      <c r="R1695" s="14" t="s">
        <v>85</v>
      </c>
      <c r="S1695" s="15" t="s">
        <v>439</v>
      </c>
      <c r="T1695" s="35">
        <v>4000</v>
      </c>
      <c r="U1695" s="14" t="s">
        <v>4</v>
      </c>
      <c r="V1695" s="14">
        <v>77</v>
      </c>
      <c r="W1695" s="16">
        <f>+IF(datos_arg[[#This Row],[Moneda]]="ARS",datos_arg[[#This Row],[Monto]],datos_arg[[#This Row],[Monto]]*datos_arg[[#This Row],[TC]])</f>
        <v>4000</v>
      </c>
      <c r="X1695" s="16">
        <f>IFERROR(IF(datos_arg[[#This Row],[Moneda]]="USD",datos_arg[[#This Row],[Monto]],datos_arg[[#This Row],[Monto]]/datos_arg[[#This Row],[TC]]),0)</f>
        <v>51.948051948051948</v>
      </c>
      <c r="Y1695" s="14"/>
    </row>
    <row r="1696" spans="1:25" x14ac:dyDescent="0.25">
      <c r="A1696" s="14">
        <f t="shared" si="26"/>
        <v>1693</v>
      </c>
      <c r="B1696" s="1">
        <v>43900</v>
      </c>
      <c r="C1696" s="18">
        <f>+YEAR(datos_arg[[#This Row],[Fecha]])</f>
        <v>2020</v>
      </c>
      <c r="D1696" s="18">
        <f>+MONTH(datos_arg[[#This Row],[Fecha]])</f>
        <v>3</v>
      </c>
      <c r="E1696" s="14" t="s">
        <v>408</v>
      </c>
      <c r="F1696" s="14" t="s">
        <v>69</v>
      </c>
      <c r="G1696" s="14"/>
      <c r="H1696" s="14" t="s">
        <v>7132</v>
      </c>
      <c r="I1696" s="14" t="s">
        <v>7132</v>
      </c>
      <c r="J1696" s="14" t="s">
        <v>425</v>
      </c>
      <c r="K1696" s="14"/>
      <c r="L1696" s="14" t="s">
        <v>425</v>
      </c>
      <c r="M1696" s="14" t="s">
        <v>556</v>
      </c>
      <c r="N1696" s="14" t="s">
        <v>556</v>
      </c>
      <c r="O1696" s="14"/>
      <c r="P1696" s="14"/>
      <c r="Q1696" s="14"/>
      <c r="R1696" s="15" t="s">
        <v>439</v>
      </c>
      <c r="S1696" s="15" t="s">
        <v>440</v>
      </c>
      <c r="T1696" s="35">
        <v>800</v>
      </c>
      <c r="U1696" s="14" t="s">
        <v>2</v>
      </c>
      <c r="V1696" s="14">
        <v>78</v>
      </c>
      <c r="W1696" s="16">
        <f>+IF(datos_arg[[#This Row],[Moneda]]="ARS",datos_arg[[#This Row],[Monto]],datos_arg[[#This Row],[Monto]]*datos_arg[[#This Row],[TC]])</f>
        <v>62400</v>
      </c>
      <c r="X1696" s="16">
        <f>IFERROR(IF(datos_arg[[#This Row],[Moneda]]="USD",datos_arg[[#This Row],[Monto]],datos_arg[[#This Row],[Monto]]/datos_arg[[#This Row],[TC]]),0)</f>
        <v>800</v>
      </c>
      <c r="Y1696" s="14"/>
    </row>
    <row r="1697" spans="1:25" ht="15" customHeight="1" x14ac:dyDescent="0.25">
      <c r="A1697" s="14">
        <f t="shared" si="26"/>
        <v>1694</v>
      </c>
      <c r="B1697" s="1">
        <v>43900</v>
      </c>
      <c r="C1697" s="18">
        <f>+YEAR(datos_arg[[#This Row],[Fecha]])</f>
        <v>2020</v>
      </c>
      <c r="D1697" s="18">
        <f>+MONTH(datos_arg[[#This Row],[Fecha]])</f>
        <v>3</v>
      </c>
      <c r="E1697" s="14" t="s">
        <v>1015</v>
      </c>
      <c r="F1697" s="14" t="s">
        <v>430</v>
      </c>
      <c r="G1697" s="14"/>
      <c r="H1697" s="14" t="s">
        <v>7132</v>
      </c>
      <c r="I1697" s="14" t="s">
        <v>7132</v>
      </c>
      <c r="J1697" s="14" t="s">
        <v>425</v>
      </c>
      <c r="K1697" s="14"/>
      <c r="L1697" s="14" t="s">
        <v>425</v>
      </c>
      <c r="M1697" s="14" t="s">
        <v>57</v>
      </c>
      <c r="N1697" s="14" t="s">
        <v>57</v>
      </c>
      <c r="O1697" s="14" t="s">
        <v>112</v>
      </c>
      <c r="P1697" s="14"/>
      <c r="Q1697" s="14"/>
      <c r="R1697" s="15" t="s">
        <v>430</v>
      </c>
      <c r="S1697" s="15" t="s">
        <v>439</v>
      </c>
      <c r="T1697" s="35">
        <v>500</v>
      </c>
      <c r="U1697" s="14" t="s">
        <v>4</v>
      </c>
      <c r="V1697" s="14">
        <v>78</v>
      </c>
      <c r="W1697" s="16">
        <f>+IF(datos_arg[[#This Row],[Moneda]]="ARS",datos_arg[[#This Row],[Monto]],datos_arg[[#This Row],[Monto]]*datos_arg[[#This Row],[TC]])</f>
        <v>500</v>
      </c>
      <c r="X1697" s="16">
        <f>IFERROR(IF(datos_arg[[#This Row],[Moneda]]="USD",datos_arg[[#This Row],[Monto]],datos_arg[[#This Row],[Monto]]/datos_arg[[#This Row],[TC]]),0)</f>
        <v>6.4102564102564106</v>
      </c>
      <c r="Y1697" s="14"/>
    </row>
    <row r="1698" spans="1:25" ht="15" customHeight="1" x14ac:dyDescent="0.25">
      <c r="A1698" s="14">
        <f t="shared" si="26"/>
        <v>1695</v>
      </c>
      <c r="B1698" s="1">
        <v>43900</v>
      </c>
      <c r="C1698" s="18">
        <f>+YEAR(datos_arg[[#This Row],[Fecha]])</f>
        <v>2020</v>
      </c>
      <c r="D1698" s="18">
        <f>+MONTH(datos_arg[[#This Row],[Fecha]])</f>
        <v>3</v>
      </c>
      <c r="E1698" s="14" t="s">
        <v>1015</v>
      </c>
      <c r="F1698" s="14" t="s">
        <v>430</v>
      </c>
      <c r="G1698" s="14"/>
      <c r="H1698" s="14" t="s">
        <v>7132</v>
      </c>
      <c r="I1698" s="14" t="s">
        <v>7132</v>
      </c>
      <c r="J1698" s="14" t="s">
        <v>425</v>
      </c>
      <c r="K1698" s="14"/>
      <c r="L1698" s="14" t="s">
        <v>425</v>
      </c>
      <c r="M1698" s="14" t="s">
        <v>3961</v>
      </c>
      <c r="N1698" s="14" t="s">
        <v>128</v>
      </c>
      <c r="O1698" s="14" t="s">
        <v>1975</v>
      </c>
      <c r="P1698" s="14" t="s">
        <v>5562</v>
      </c>
      <c r="Q1698" s="14"/>
      <c r="R1698" s="15" t="s">
        <v>430</v>
      </c>
      <c r="S1698" s="15" t="s">
        <v>439</v>
      </c>
      <c r="T1698" s="35">
        <v>23700</v>
      </c>
      <c r="U1698" s="14" t="s">
        <v>4</v>
      </c>
      <c r="V1698" s="14">
        <v>78</v>
      </c>
      <c r="W1698" s="16">
        <f>+IF(datos_arg[[#This Row],[Moneda]]="ARS",datos_arg[[#This Row],[Monto]],datos_arg[[#This Row],[Monto]]*datos_arg[[#This Row],[TC]])</f>
        <v>23700</v>
      </c>
      <c r="X1698" s="16">
        <f>IFERROR(IF(datos_arg[[#This Row],[Moneda]]="USD",datos_arg[[#This Row],[Monto]],datos_arg[[#This Row],[Monto]]/datos_arg[[#This Row],[TC]]),0)</f>
        <v>303.84615384615387</v>
      </c>
      <c r="Y1698" s="14"/>
    </row>
    <row r="1699" spans="1:25" ht="15" customHeight="1" x14ac:dyDescent="0.25">
      <c r="A1699" s="14">
        <f t="shared" si="26"/>
        <v>1696</v>
      </c>
      <c r="B1699" s="1">
        <v>43900</v>
      </c>
      <c r="C1699" s="18">
        <f>+YEAR(datos_arg[[#This Row],[Fecha]])</f>
        <v>2020</v>
      </c>
      <c r="D1699" s="18">
        <f>+MONTH(datos_arg[[#This Row],[Fecha]])</f>
        <v>3</v>
      </c>
      <c r="E1699" s="14" t="s">
        <v>1015</v>
      </c>
      <c r="F1699" s="14" t="s">
        <v>403</v>
      </c>
      <c r="G1699" s="14" t="s">
        <v>5382</v>
      </c>
      <c r="H1699" s="14" t="s">
        <v>532</v>
      </c>
      <c r="I1699" s="14" t="s">
        <v>7132</v>
      </c>
      <c r="J1699" s="14" t="s">
        <v>425</v>
      </c>
      <c r="K1699" s="14" t="s">
        <v>421</v>
      </c>
      <c r="L1699" s="14" t="s">
        <v>421</v>
      </c>
      <c r="M1699" s="14" t="s">
        <v>838</v>
      </c>
      <c r="N1699" s="14" t="s">
        <v>58</v>
      </c>
      <c r="O1699" s="14" t="s">
        <v>1977</v>
      </c>
      <c r="P1699" s="14" t="s">
        <v>5563</v>
      </c>
      <c r="Q1699" s="14"/>
      <c r="R1699" s="14" t="s">
        <v>5382</v>
      </c>
      <c r="S1699" s="15" t="s">
        <v>445</v>
      </c>
      <c r="T1699" s="35">
        <v>780</v>
      </c>
      <c r="U1699" s="14" t="s">
        <v>4</v>
      </c>
      <c r="V1699" s="14">
        <v>78</v>
      </c>
      <c r="W1699" s="16">
        <f>+IF(datos_arg[[#This Row],[Moneda]]="ARS",datos_arg[[#This Row],[Monto]],datos_arg[[#This Row],[Monto]]*datos_arg[[#This Row],[TC]])</f>
        <v>780</v>
      </c>
      <c r="X1699" s="16">
        <f>IFERROR(IF(datos_arg[[#This Row],[Moneda]]="USD",datos_arg[[#This Row],[Monto]],datos_arg[[#This Row],[Monto]]/datos_arg[[#This Row],[TC]]),0)</f>
        <v>10</v>
      </c>
      <c r="Y1699" s="14"/>
    </row>
    <row r="1700" spans="1:25" ht="15" customHeight="1" x14ac:dyDescent="0.25">
      <c r="A1700" s="14">
        <f t="shared" si="26"/>
        <v>1697</v>
      </c>
      <c r="B1700" s="1">
        <v>43900</v>
      </c>
      <c r="C1700" s="18">
        <f>+YEAR(datos_arg[[#This Row],[Fecha]])</f>
        <v>2020</v>
      </c>
      <c r="D1700" s="18">
        <f>+MONTH(datos_arg[[#This Row],[Fecha]])</f>
        <v>3</v>
      </c>
      <c r="E1700" s="14" t="s">
        <v>5358</v>
      </c>
      <c r="F1700" s="14" t="s">
        <v>85</v>
      </c>
      <c r="G1700" s="14"/>
      <c r="H1700" s="14" t="s">
        <v>6646</v>
      </c>
      <c r="I1700" s="14" t="s">
        <v>7132</v>
      </c>
      <c r="J1700" s="14" t="s">
        <v>425</v>
      </c>
      <c r="K1700" s="14"/>
      <c r="L1700" s="14" t="s">
        <v>425</v>
      </c>
      <c r="M1700" s="14" t="s">
        <v>1976</v>
      </c>
      <c r="N1700" s="14" t="s">
        <v>58</v>
      </c>
      <c r="O1700" s="14" t="s">
        <v>1978</v>
      </c>
      <c r="P1700" s="14" t="s">
        <v>5563</v>
      </c>
      <c r="Q1700" s="14">
        <v>1</v>
      </c>
      <c r="R1700" s="14" t="s">
        <v>85</v>
      </c>
      <c r="S1700" s="15" t="s">
        <v>445</v>
      </c>
      <c r="T1700" s="35">
        <v>2175</v>
      </c>
      <c r="U1700" s="14" t="s">
        <v>4</v>
      </c>
      <c r="V1700" s="14">
        <v>78</v>
      </c>
      <c r="W1700" s="16">
        <f>+IF(datos_arg[[#This Row],[Moneda]]="ARS",datos_arg[[#This Row],[Monto]],datos_arg[[#This Row],[Monto]]*datos_arg[[#This Row],[TC]])</f>
        <v>2175</v>
      </c>
      <c r="X1700" s="16">
        <f>IFERROR(IF(datos_arg[[#This Row],[Moneda]]="USD",datos_arg[[#This Row],[Monto]],datos_arg[[#This Row],[Monto]]/datos_arg[[#This Row],[TC]]),0)</f>
        <v>27.884615384615383</v>
      </c>
      <c r="Y1700" s="14"/>
    </row>
    <row r="1701" spans="1:25" ht="15" customHeight="1" x14ac:dyDescent="0.25">
      <c r="A1701" s="14">
        <f t="shared" si="26"/>
        <v>1698</v>
      </c>
      <c r="B1701" s="1">
        <v>43900</v>
      </c>
      <c r="C1701" s="18">
        <f>+YEAR(datos_arg[[#This Row],[Fecha]])</f>
        <v>2020</v>
      </c>
      <c r="D1701" s="18">
        <f>+MONTH(datos_arg[[#This Row],[Fecha]])</f>
        <v>3</v>
      </c>
      <c r="E1701" s="14" t="s">
        <v>617</v>
      </c>
      <c r="F1701" s="14" t="s">
        <v>6651</v>
      </c>
      <c r="G1701" s="14"/>
      <c r="H1701" s="14" t="s">
        <v>532</v>
      </c>
      <c r="I1701" s="14" t="s">
        <v>7132</v>
      </c>
      <c r="J1701" s="14" t="s">
        <v>425</v>
      </c>
      <c r="K1701" s="14" t="s">
        <v>421</v>
      </c>
      <c r="L1701" s="14" t="s">
        <v>425</v>
      </c>
      <c r="M1701" s="14" t="s">
        <v>570</v>
      </c>
      <c r="N1701" s="14" t="s">
        <v>524</v>
      </c>
      <c r="O1701" s="14" t="s">
        <v>1979</v>
      </c>
      <c r="P1701" s="14" t="s">
        <v>5563</v>
      </c>
      <c r="Q1701" s="14">
        <v>1</v>
      </c>
      <c r="R1701" s="14" t="s">
        <v>6651</v>
      </c>
      <c r="S1701" s="15" t="s">
        <v>445</v>
      </c>
      <c r="T1701" s="35">
        <v>479</v>
      </c>
      <c r="U1701" s="14" t="s">
        <v>4</v>
      </c>
      <c r="V1701" s="14">
        <v>78</v>
      </c>
      <c r="W1701" s="16">
        <f>+IF(datos_arg[[#This Row],[Moneda]]="ARS",datos_arg[[#This Row],[Monto]],datos_arg[[#This Row],[Monto]]*datos_arg[[#This Row],[TC]])</f>
        <v>479</v>
      </c>
      <c r="X1701" s="16">
        <f>IFERROR(IF(datos_arg[[#This Row],[Moneda]]="USD",datos_arg[[#This Row],[Monto]],datos_arg[[#This Row],[Monto]]/datos_arg[[#This Row],[TC]]),0)</f>
        <v>6.1410256410256414</v>
      </c>
      <c r="Y1701" s="14"/>
    </row>
    <row r="1702" spans="1:25" ht="15" customHeight="1" x14ac:dyDescent="0.25">
      <c r="A1702" s="14">
        <f t="shared" si="26"/>
        <v>1699</v>
      </c>
      <c r="B1702" s="1">
        <v>43900</v>
      </c>
      <c r="C1702" s="18">
        <f>+YEAR(datos_arg[[#This Row],[Fecha]])</f>
        <v>2020</v>
      </c>
      <c r="D1702" s="18">
        <f>+MONTH(datos_arg[[#This Row],[Fecha]])</f>
        <v>3</v>
      </c>
      <c r="E1702" s="14" t="s">
        <v>1015</v>
      </c>
      <c r="F1702" s="14" t="s">
        <v>403</v>
      </c>
      <c r="G1702" s="14" t="s">
        <v>5383</v>
      </c>
      <c r="H1702" s="14" t="s">
        <v>532</v>
      </c>
      <c r="I1702" s="14" t="s">
        <v>7132</v>
      </c>
      <c r="J1702" s="14" t="s">
        <v>425</v>
      </c>
      <c r="K1702" s="14" t="s">
        <v>421</v>
      </c>
      <c r="L1702" s="14" t="s">
        <v>425</v>
      </c>
      <c r="M1702" s="14" t="s">
        <v>815</v>
      </c>
      <c r="N1702" s="14" t="s">
        <v>58</v>
      </c>
      <c r="O1702" s="14" t="s">
        <v>1982</v>
      </c>
      <c r="P1702" s="14" t="s">
        <v>5563</v>
      </c>
      <c r="Q1702" s="14">
        <v>1</v>
      </c>
      <c r="R1702" s="14" t="s">
        <v>5383</v>
      </c>
      <c r="S1702" s="15" t="s">
        <v>445</v>
      </c>
      <c r="T1702" s="35">
        <v>439</v>
      </c>
      <c r="U1702" s="14" t="s">
        <v>4</v>
      </c>
      <c r="V1702" s="14">
        <v>78</v>
      </c>
      <c r="W1702" s="16">
        <f>+IF(datos_arg[[#This Row],[Moneda]]="ARS",datos_arg[[#This Row],[Monto]],datos_arg[[#This Row],[Monto]]*datos_arg[[#This Row],[TC]])</f>
        <v>439</v>
      </c>
      <c r="X1702" s="16">
        <f>IFERROR(IF(datos_arg[[#This Row],[Moneda]]="USD",datos_arg[[#This Row],[Monto]],datos_arg[[#This Row],[Monto]]/datos_arg[[#This Row],[TC]]),0)</f>
        <v>5.6282051282051286</v>
      </c>
      <c r="Y1702" s="14"/>
    </row>
    <row r="1703" spans="1:25" ht="15" customHeight="1" x14ac:dyDescent="0.25">
      <c r="A1703" s="14">
        <f t="shared" si="26"/>
        <v>1700</v>
      </c>
      <c r="B1703" s="1">
        <v>43900</v>
      </c>
      <c r="C1703" s="18">
        <f>+YEAR(datos_arg[[#This Row],[Fecha]])</f>
        <v>2020</v>
      </c>
      <c r="D1703" s="18">
        <f>+MONTH(datos_arg[[#This Row],[Fecha]])</f>
        <v>3</v>
      </c>
      <c r="E1703" s="14" t="s">
        <v>1015</v>
      </c>
      <c r="F1703" s="14" t="s">
        <v>403</v>
      </c>
      <c r="G1703" s="14" t="s">
        <v>5383</v>
      </c>
      <c r="H1703" s="14" t="s">
        <v>532</v>
      </c>
      <c r="I1703" s="14" t="s">
        <v>7132</v>
      </c>
      <c r="J1703" s="14" t="s">
        <v>425</v>
      </c>
      <c r="K1703" s="14" t="s">
        <v>421</v>
      </c>
      <c r="L1703" s="14" t="s">
        <v>425</v>
      </c>
      <c r="M1703" s="14" t="s">
        <v>815</v>
      </c>
      <c r="N1703" s="14" t="s">
        <v>58</v>
      </c>
      <c r="O1703" s="14" t="s">
        <v>1982</v>
      </c>
      <c r="P1703" s="14" t="s">
        <v>5563</v>
      </c>
      <c r="Q1703" s="14">
        <v>1</v>
      </c>
      <c r="R1703" s="14" t="s">
        <v>5383</v>
      </c>
      <c r="S1703" s="15" t="s">
        <v>445</v>
      </c>
      <c r="T1703" s="35">
        <v>439</v>
      </c>
      <c r="U1703" s="14" t="s">
        <v>4</v>
      </c>
      <c r="V1703" s="14">
        <v>78</v>
      </c>
      <c r="W1703" s="16">
        <f>+IF(datos_arg[[#This Row],[Moneda]]="ARS",datos_arg[[#This Row],[Monto]],datos_arg[[#This Row],[Monto]]*datos_arg[[#This Row],[TC]])</f>
        <v>439</v>
      </c>
      <c r="X1703" s="16">
        <f>IFERROR(IF(datos_arg[[#This Row],[Moneda]]="USD",datos_arg[[#This Row],[Monto]],datos_arg[[#This Row],[Monto]]/datos_arg[[#This Row],[TC]]),0)</f>
        <v>5.6282051282051286</v>
      </c>
      <c r="Y1703" s="14"/>
    </row>
    <row r="1704" spans="1:25" ht="15" customHeight="1" x14ac:dyDescent="0.25">
      <c r="A1704" s="14">
        <f t="shared" si="26"/>
        <v>1701</v>
      </c>
      <c r="B1704" s="1">
        <v>43900</v>
      </c>
      <c r="C1704" s="18">
        <f>+YEAR(datos_arg[[#This Row],[Fecha]])</f>
        <v>2020</v>
      </c>
      <c r="D1704" s="18">
        <f>+MONTH(datos_arg[[#This Row],[Fecha]])</f>
        <v>3</v>
      </c>
      <c r="E1704" s="14" t="s">
        <v>1015</v>
      </c>
      <c r="F1704" s="14" t="s">
        <v>403</v>
      </c>
      <c r="G1704" s="14" t="s">
        <v>5383</v>
      </c>
      <c r="H1704" s="14" t="s">
        <v>532</v>
      </c>
      <c r="I1704" s="14" t="s">
        <v>7132</v>
      </c>
      <c r="J1704" s="14" t="s">
        <v>425</v>
      </c>
      <c r="K1704" s="14" t="s">
        <v>421</v>
      </c>
      <c r="L1704" s="14" t="s">
        <v>425</v>
      </c>
      <c r="M1704" s="14" t="s">
        <v>815</v>
      </c>
      <c r="N1704" s="14" t="s">
        <v>58</v>
      </c>
      <c r="O1704" s="14" t="s">
        <v>1982</v>
      </c>
      <c r="P1704" s="14" t="s">
        <v>5563</v>
      </c>
      <c r="Q1704" s="14">
        <v>1</v>
      </c>
      <c r="R1704" s="14" t="s">
        <v>5383</v>
      </c>
      <c r="S1704" s="15" t="s">
        <v>445</v>
      </c>
      <c r="T1704" s="35">
        <v>439</v>
      </c>
      <c r="U1704" s="14" t="s">
        <v>4</v>
      </c>
      <c r="V1704" s="14">
        <v>78</v>
      </c>
      <c r="W1704" s="16">
        <f>+IF(datos_arg[[#This Row],[Moneda]]="ARS",datos_arg[[#This Row],[Monto]],datos_arg[[#This Row],[Monto]]*datos_arg[[#This Row],[TC]])</f>
        <v>439</v>
      </c>
      <c r="X1704" s="16">
        <f>IFERROR(IF(datos_arg[[#This Row],[Moneda]]="USD",datos_arg[[#This Row],[Monto]],datos_arg[[#This Row],[Monto]]/datos_arg[[#This Row],[TC]]),0)</f>
        <v>5.6282051282051286</v>
      </c>
      <c r="Y1704" s="14"/>
    </row>
    <row r="1705" spans="1:25" ht="15" customHeight="1" x14ac:dyDescent="0.25">
      <c r="A1705" s="14">
        <f t="shared" si="26"/>
        <v>1702</v>
      </c>
      <c r="B1705" s="1">
        <v>43900</v>
      </c>
      <c r="C1705" s="18">
        <f>+YEAR(datos_arg[[#This Row],[Fecha]])</f>
        <v>2020</v>
      </c>
      <c r="D1705" s="18">
        <f>+MONTH(datos_arg[[#This Row],[Fecha]])</f>
        <v>3</v>
      </c>
      <c r="E1705" s="14" t="s">
        <v>617</v>
      </c>
      <c r="F1705" s="14" t="s">
        <v>6651</v>
      </c>
      <c r="G1705" s="14"/>
      <c r="H1705" s="14" t="s">
        <v>532</v>
      </c>
      <c r="I1705" s="14" t="s">
        <v>7132</v>
      </c>
      <c r="J1705" s="14" t="s">
        <v>425</v>
      </c>
      <c r="K1705" s="14" t="s">
        <v>421</v>
      </c>
      <c r="L1705" s="14" t="s">
        <v>426</v>
      </c>
      <c r="M1705" s="14" t="s">
        <v>1693</v>
      </c>
      <c r="N1705" s="14" t="s">
        <v>58</v>
      </c>
      <c r="O1705" s="14" t="s">
        <v>1983</v>
      </c>
      <c r="P1705" s="14" t="s">
        <v>5563</v>
      </c>
      <c r="Q1705" s="14">
        <v>2</v>
      </c>
      <c r="R1705" s="14" t="s">
        <v>6651</v>
      </c>
      <c r="S1705" s="15" t="s">
        <v>445</v>
      </c>
      <c r="T1705" s="35">
        <v>288</v>
      </c>
      <c r="U1705" s="14" t="s">
        <v>4</v>
      </c>
      <c r="V1705" s="14">
        <v>78</v>
      </c>
      <c r="W1705" s="16">
        <f>+IF(datos_arg[[#This Row],[Moneda]]="ARS",datos_arg[[#This Row],[Monto]],datos_arg[[#This Row],[Monto]]*datos_arg[[#This Row],[TC]])</f>
        <v>288</v>
      </c>
      <c r="X1705" s="16">
        <f>IFERROR(IF(datos_arg[[#This Row],[Moneda]]="USD",datos_arg[[#This Row],[Monto]],datos_arg[[#This Row],[Monto]]/datos_arg[[#This Row],[TC]]),0)</f>
        <v>3.6923076923076925</v>
      </c>
      <c r="Y1705" s="14"/>
    </row>
    <row r="1706" spans="1:25" ht="15" customHeight="1" x14ac:dyDescent="0.25">
      <c r="A1706" s="14">
        <f t="shared" si="26"/>
        <v>1703</v>
      </c>
      <c r="B1706" s="1">
        <v>43900</v>
      </c>
      <c r="C1706" s="18">
        <f>+YEAR(datos_arg[[#This Row],[Fecha]])</f>
        <v>2020</v>
      </c>
      <c r="D1706" s="18">
        <f>+MONTH(datos_arg[[#This Row],[Fecha]])</f>
        <v>3</v>
      </c>
      <c r="E1706" s="14" t="s">
        <v>617</v>
      </c>
      <c r="F1706" s="14" t="s">
        <v>6651</v>
      </c>
      <c r="G1706" s="14"/>
      <c r="H1706" s="14" t="s">
        <v>532</v>
      </c>
      <c r="I1706" s="14" t="s">
        <v>7132</v>
      </c>
      <c r="J1706" s="14" t="s">
        <v>425</v>
      </c>
      <c r="K1706" s="14" t="s">
        <v>421</v>
      </c>
      <c r="L1706" s="14" t="s">
        <v>426</v>
      </c>
      <c r="M1706" s="14" t="s">
        <v>1981</v>
      </c>
      <c r="N1706" s="14" t="s">
        <v>58</v>
      </c>
      <c r="O1706" s="14" t="s">
        <v>1984</v>
      </c>
      <c r="P1706" s="14" t="s">
        <v>5563</v>
      </c>
      <c r="Q1706" s="14">
        <v>1</v>
      </c>
      <c r="R1706" s="14" t="s">
        <v>6651</v>
      </c>
      <c r="S1706" s="15" t="s">
        <v>445</v>
      </c>
      <c r="T1706" s="35">
        <v>249</v>
      </c>
      <c r="U1706" s="14" t="s">
        <v>4</v>
      </c>
      <c r="V1706" s="14">
        <v>78</v>
      </c>
      <c r="W1706" s="16">
        <f>+IF(datos_arg[[#This Row],[Moneda]]="ARS",datos_arg[[#This Row],[Monto]],datos_arg[[#This Row],[Monto]]*datos_arg[[#This Row],[TC]])</f>
        <v>249</v>
      </c>
      <c r="X1706" s="16">
        <f>IFERROR(IF(datos_arg[[#This Row],[Moneda]]="USD",datos_arg[[#This Row],[Monto]],datos_arg[[#This Row],[Monto]]/datos_arg[[#This Row],[TC]]),0)</f>
        <v>3.1923076923076925</v>
      </c>
      <c r="Y1706" s="14"/>
    </row>
    <row r="1707" spans="1:25" ht="15" customHeight="1" x14ac:dyDescent="0.25">
      <c r="A1707" s="14">
        <f t="shared" si="26"/>
        <v>1704</v>
      </c>
      <c r="B1707" s="1">
        <v>43900</v>
      </c>
      <c r="C1707" s="18">
        <f>+YEAR(datos_arg[[#This Row],[Fecha]])</f>
        <v>2020</v>
      </c>
      <c r="D1707" s="18">
        <f>+MONTH(datos_arg[[#This Row],[Fecha]])</f>
        <v>3</v>
      </c>
      <c r="E1707" s="14" t="s">
        <v>617</v>
      </c>
      <c r="F1707" s="14" t="s">
        <v>6651</v>
      </c>
      <c r="G1707" s="14"/>
      <c r="H1707" s="14" t="s">
        <v>532</v>
      </c>
      <c r="I1707" s="14" t="s">
        <v>7132</v>
      </c>
      <c r="J1707" s="14" t="s">
        <v>425</v>
      </c>
      <c r="K1707" s="14" t="s">
        <v>421</v>
      </c>
      <c r="L1707" s="14" t="s">
        <v>426</v>
      </c>
      <c r="M1707" s="14" t="s">
        <v>1679</v>
      </c>
      <c r="N1707" s="14" t="s">
        <v>58</v>
      </c>
      <c r="O1707" s="14" t="s">
        <v>1985</v>
      </c>
      <c r="P1707" s="14" t="s">
        <v>5563</v>
      </c>
      <c r="Q1707" s="14">
        <v>4</v>
      </c>
      <c r="R1707" s="14" t="s">
        <v>6651</v>
      </c>
      <c r="S1707" s="15" t="s">
        <v>445</v>
      </c>
      <c r="T1707" s="35">
        <v>72</v>
      </c>
      <c r="U1707" s="14" t="s">
        <v>4</v>
      </c>
      <c r="V1707" s="14">
        <v>78</v>
      </c>
      <c r="W1707" s="16">
        <f>+IF(datos_arg[[#This Row],[Moneda]]="ARS",datos_arg[[#This Row],[Monto]],datos_arg[[#This Row],[Monto]]*datos_arg[[#This Row],[TC]])</f>
        <v>72</v>
      </c>
      <c r="X1707" s="16">
        <f>IFERROR(IF(datos_arg[[#This Row],[Moneda]]="USD",datos_arg[[#This Row],[Monto]],datos_arg[[#This Row],[Monto]]/datos_arg[[#This Row],[TC]]),0)</f>
        <v>0.92307692307692313</v>
      </c>
      <c r="Y1707" s="14"/>
    </row>
    <row r="1708" spans="1:25" ht="15" customHeight="1" x14ac:dyDescent="0.25">
      <c r="A1708" s="14">
        <f t="shared" si="26"/>
        <v>1705</v>
      </c>
      <c r="B1708" s="1">
        <v>43900</v>
      </c>
      <c r="C1708" s="18">
        <f>+YEAR(datos_arg[[#This Row],[Fecha]])</f>
        <v>2020</v>
      </c>
      <c r="D1708" s="18">
        <f>+MONTH(datos_arg[[#This Row],[Fecha]])</f>
        <v>3</v>
      </c>
      <c r="E1708" s="14" t="s">
        <v>1015</v>
      </c>
      <c r="F1708" s="14" t="s">
        <v>403</v>
      </c>
      <c r="G1708" s="14" t="s">
        <v>5383</v>
      </c>
      <c r="H1708" s="14" t="s">
        <v>532</v>
      </c>
      <c r="I1708" s="14" t="s">
        <v>7132</v>
      </c>
      <c r="J1708" s="14" t="s">
        <v>425</v>
      </c>
      <c r="K1708" s="14" t="s">
        <v>421</v>
      </c>
      <c r="L1708" s="14" t="s">
        <v>425</v>
      </c>
      <c r="M1708" s="14" t="s">
        <v>746</v>
      </c>
      <c r="N1708" s="14" t="s">
        <v>58</v>
      </c>
      <c r="O1708" s="14" t="s">
        <v>1986</v>
      </c>
      <c r="P1708" s="14" t="s">
        <v>5563</v>
      </c>
      <c r="Q1708" s="14">
        <v>5</v>
      </c>
      <c r="R1708" s="14" t="s">
        <v>5383</v>
      </c>
      <c r="S1708" s="15" t="s">
        <v>445</v>
      </c>
      <c r="T1708" s="35">
        <v>60</v>
      </c>
      <c r="U1708" s="14" t="s">
        <v>4</v>
      </c>
      <c r="V1708" s="14">
        <v>78</v>
      </c>
      <c r="W1708" s="16">
        <f>+IF(datos_arg[[#This Row],[Moneda]]="ARS",datos_arg[[#This Row],[Monto]],datos_arg[[#This Row],[Monto]]*datos_arg[[#This Row],[TC]])</f>
        <v>60</v>
      </c>
      <c r="X1708" s="16">
        <f>IFERROR(IF(datos_arg[[#This Row],[Moneda]]="USD",datos_arg[[#This Row],[Monto]],datos_arg[[#This Row],[Monto]]/datos_arg[[#This Row],[TC]]),0)</f>
        <v>0.76923076923076927</v>
      </c>
      <c r="Y1708" s="14"/>
    </row>
    <row r="1709" spans="1:25" ht="15" customHeight="1" x14ac:dyDescent="0.25">
      <c r="A1709" s="14">
        <f t="shared" si="26"/>
        <v>1706</v>
      </c>
      <c r="B1709" s="1">
        <v>43900</v>
      </c>
      <c r="C1709" s="18">
        <f>+YEAR(datos_arg[[#This Row],[Fecha]])</f>
        <v>2020</v>
      </c>
      <c r="D1709" s="18">
        <f>+MONTH(datos_arg[[#This Row],[Fecha]])</f>
        <v>3</v>
      </c>
      <c r="E1709" s="14" t="s">
        <v>1015</v>
      </c>
      <c r="F1709" s="14" t="s">
        <v>403</v>
      </c>
      <c r="G1709" s="14" t="s">
        <v>5383</v>
      </c>
      <c r="H1709" s="14" t="s">
        <v>532</v>
      </c>
      <c r="I1709" s="14" t="s">
        <v>7132</v>
      </c>
      <c r="J1709" s="14" t="s">
        <v>425</v>
      </c>
      <c r="K1709" s="14" t="s">
        <v>421</v>
      </c>
      <c r="L1709" s="14" t="s">
        <v>425</v>
      </c>
      <c r="M1709" s="14" t="s">
        <v>746</v>
      </c>
      <c r="N1709" s="14" t="s">
        <v>58</v>
      </c>
      <c r="O1709" s="14" t="s">
        <v>1987</v>
      </c>
      <c r="P1709" s="14" t="s">
        <v>5563</v>
      </c>
      <c r="Q1709" s="14">
        <v>5</v>
      </c>
      <c r="R1709" s="14" t="s">
        <v>5383</v>
      </c>
      <c r="S1709" s="15" t="s">
        <v>445</v>
      </c>
      <c r="T1709" s="35">
        <v>100</v>
      </c>
      <c r="U1709" s="14" t="s">
        <v>4</v>
      </c>
      <c r="V1709" s="14">
        <v>78</v>
      </c>
      <c r="W1709" s="16">
        <f>+IF(datos_arg[[#This Row],[Moneda]]="ARS",datos_arg[[#This Row],[Monto]],datos_arg[[#This Row],[Monto]]*datos_arg[[#This Row],[TC]])</f>
        <v>100</v>
      </c>
      <c r="X1709" s="16">
        <f>IFERROR(IF(datos_arg[[#This Row],[Moneda]]="USD",datos_arg[[#This Row],[Monto]],datos_arg[[#This Row],[Monto]]/datos_arg[[#This Row],[TC]]),0)</f>
        <v>1.2820512820512822</v>
      </c>
      <c r="Y1709" s="14"/>
    </row>
    <row r="1710" spans="1:25" ht="15" customHeight="1" x14ac:dyDescent="0.25">
      <c r="A1710" s="14">
        <f t="shared" si="26"/>
        <v>1707</v>
      </c>
      <c r="B1710" s="1">
        <v>43900</v>
      </c>
      <c r="C1710" s="18">
        <f>+YEAR(datos_arg[[#This Row],[Fecha]])</f>
        <v>2020</v>
      </c>
      <c r="D1710" s="18">
        <f>+MONTH(datos_arg[[#This Row],[Fecha]])</f>
        <v>3</v>
      </c>
      <c r="E1710" s="14" t="s">
        <v>1015</v>
      </c>
      <c r="F1710" s="14" t="s">
        <v>403</v>
      </c>
      <c r="G1710" s="14" t="s">
        <v>5383</v>
      </c>
      <c r="H1710" s="14" t="s">
        <v>532</v>
      </c>
      <c r="I1710" s="14" t="s">
        <v>7132</v>
      </c>
      <c r="J1710" s="14" t="s">
        <v>425</v>
      </c>
      <c r="K1710" s="14" t="s">
        <v>421</v>
      </c>
      <c r="L1710" s="14" t="s">
        <v>425</v>
      </c>
      <c r="M1710" s="14" t="s">
        <v>746</v>
      </c>
      <c r="N1710" s="14" t="s">
        <v>58</v>
      </c>
      <c r="O1710" s="14" t="s">
        <v>1988</v>
      </c>
      <c r="P1710" s="14" t="s">
        <v>5563</v>
      </c>
      <c r="Q1710" s="14">
        <v>1</v>
      </c>
      <c r="R1710" s="14" t="s">
        <v>5383</v>
      </c>
      <c r="S1710" s="15" t="s">
        <v>445</v>
      </c>
      <c r="T1710" s="35">
        <v>13</v>
      </c>
      <c r="U1710" s="14" t="s">
        <v>4</v>
      </c>
      <c r="V1710" s="14">
        <v>78</v>
      </c>
      <c r="W1710" s="16">
        <f>+IF(datos_arg[[#This Row],[Moneda]]="ARS",datos_arg[[#This Row],[Monto]],datos_arg[[#This Row],[Monto]]*datos_arg[[#This Row],[TC]])</f>
        <v>13</v>
      </c>
      <c r="X1710" s="16">
        <f>IFERROR(IF(datos_arg[[#This Row],[Moneda]]="USD",datos_arg[[#This Row],[Monto]],datos_arg[[#This Row],[Monto]]/datos_arg[[#This Row],[TC]]),0)</f>
        <v>0.16666666666666666</v>
      </c>
      <c r="Y1710" s="14"/>
    </row>
    <row r="1711" spans="1:25" ht="15" customHeight="1" x14ac:dyDescent="0.25">
      <c r="A1711" s="14">
        <f t="shared" si="26"/>
        <v>1708</v>
      </c>
      <c r="B1711" s="1">
        <v>43900</v>
      </c>
      <c r="C1711" s="18">
        <f>+YEAR(datos_arg[[#This Row],[Fecha]])</f>
        <v>2020</v>
      </c>
      <c r="D1711" s="18">
        <f>+MONTH(datos_arg[[#This Row],[Fecha]])</f>
        <v>3</v>
      </c>
      <c r="E1711" s="14" t="s">
        <v>1015</v>
      </c>
      <c r="F1711" s="14" t="s">
        <v>403</v>
      </c>
      <c r="G1711" s="14" t="s">
        <v>5383</v>
      </c>
      <c r="H1711" s="14" t="s">
        <v>532</v>
      </c>
      <c r="I1711" s="14" t="s">
        <v>7132</v>
      </c>
      <c r="J1711" s="14" t="s">
        <v>425</v>
      </c>
      <c r="K1711" s="14" t="s">
        <v>421</v>
      </c>
      <c r="L1711" s="14" t="s">
        <v>425</v>
      </c>
      <c r="M1711" s="14" t="s">
        <v>746</v>
      </c>
      <c r="N1711" s="14" t="s">
        <v>58</v>
      </c>
      <c r="O1711" s="14" t="s">
        <v>1988</v>
      </c>
      <c r="P1711" s="14" t="s">
        <v>5563</v>
      </c>
      <c r="Q1711" s="14">
        <v>1</v>
      </c>
      <c r="R1711" s="14" t="s">
        <v>5383</v>
      </c>
      <c r="S1711" s="15" t="s">
        <v>445</v>
      </c>
      <c r="T1711" s="35">
        <v>13</v>
      </c>
      <c r="U1711" s="14" t="s">
        <v>4</v>
      </c>
      <c r="V1711" s="14">
        <v>78</v>
      </c>
      <c r="W1711" s="16">
        <f>+IF(datos_arg[[#This Row],[Moneda]]="ARS",datos_arg[[#This Row],[Monto]],datos_arg[[#This Row],[Monto]]*datos_arg[[#This Row],[TC]])</f>
        <v>13</v>
      </c>
      <c r="X1711" s="16">
        <f>IFERROR(IF(datos_arg[[#This Row],[Moneda]]="USD",datos_arg[[#This Row],[Monto]],datos_arg[[#This Row],[Monto]]/datos_arg[[#This Row],[TC]]),0)</f>
        <v>0.16666666666666666</v>
      </c>
      <c r="Y1711" s="14"/>
    </row>
    <row r="1712" spans="1:25" ht="15" customHeight="1" x14ac:dyDescent="0.25">
      <c r="A1712" s="14">
        <f t="shared" si="26"/>
        <v>1709</v>
      </c>
      <c r="B1712" s="1">
        <v>43900</v>
      </c>
      <c r="C1712" s="18">
        <f>+YEAR(datos_arg[[#This Row],[Fecha]])</f>
        <v>2020</v>
      </c>
      <c r="D1712" s="18">
        <f>+MONTH(datos_arg[[#This Row],[Fecha]])</f>
        <v>3</v>
      </c>
      <c r="E1712" s="14" t="s">
        <v>1015</v>
      </c>
      <c r="F1712" s="14" t="s">
        <v>403</v>
      </c>
      <c r="G1712" s="14" t="s">
        <v>6645</v>
      </c>
      <c r="H1712" s="14" t="s">
        <v>532</v>
      </c>
      <c r="I1712" s="14" t="s">
        <v>7132</v>
      </c>
      <c r="J1712" s="14" t="s">
        <v>425</v>
      </c>
      <c r="K1712" s="14" t="s">
        <v>421</v>
      </c>
      <c r="L1712" s="14" t="s">
        <v>421</v>
      </c>
      <c r="M1712" s="14" t="s">
        <v>804</v>
      </c>
      <c r="N1712" s="14" t="s">
        <v>26</v>
      </c>
      <c r="O1712" s="14" t="s">
        <v>804</v>
      </c>
      <c r="P1712" s="14" t="s">
        <v>5564</v>
      </c>
      <c r="Q1712" s="14"/>
      <c r="R1712" s="14" t="s">
        <v>6645</v>
      </c>
      <c r="S1712" s="15" t="s">
        <v>439</v>
      </c>
      <c r="T1712" s="35">
        <v>1200</v>
      </c>
      <c r="U1712" s="14" t="s">
        <v>4</v>
      </c>
      <c r="V1712" s="14">
        <v>78</v>
      </c>
      <c r="W1712" s="16">
        <f>+IF(datos_arg[[#This Row],[Moneda]]="ARS",datos_arg[[#This Row],[Monto]],datos_arg[[#This Row],[Monto]]*datos_arg[[#This Row],[TC]])</f>
        <v>1200</v>
      </c>
      <c r="X1712" s="16">
        <f>IFERROR(IF(datos_arg[[#This Row],[Moneda]]="USD",datos_arg[[#This Row],[Monto]],datos_arg[[#This Row],[Monto]]/datos_arg[[#This Row],[TC]]),0)</f>
        <v>15.384615384615385</v>
      </c>
      <c r="Y1712" s="14"/>
    </row>
    <row r="1713" spans="1:25" ht="15" customHeight="1" x14ac:dyDescent="0.25">
      <c r="A1713" s="14">
        <f t="shared" si="26"/>
        <v>1710</v>
      </c>
      <c r="B1713" s="1">
        <v>43900</v>
      </c>
      <c r="C1713" s="18">
        <f>+YEAR(datos_arg[[#This Row],[Fecha]])</f>
        <v>2020</v>
      </c>
      <c r="D1713" s="18">
        <f>+MONTH(datos_arg[[#This Row],[Fecha]])</f>
        <v>3</v>
      </c>
      <c r="E1713" s="14" t="s">
        <v>449</v>
      </c>
      <c r="F1713" s="14" t="s">
        <v>523</v>
      </c>
      <c r="G1713" s="14"/>
      <c r="H1713" s="14" t="s">
        <v>7132</v>
      </c>
      <c r="I1713" s="14" t="s">
        <v>7132</v>
      </c>
      <c r="J1713" s="14" t="s">
        <v>425</v>
      </c>
      <c r="K1713" s="14"/>
      <c r="L1713" s="14" t="s">
        <v>425</v>
      </c>
      <c r="M1713" s="14" t="s">
        <v>37</v>
      </c>
      <c r="N1713" s="14" t="s">
        <v>37</v>
      </c>
      <c r="O1713" s="14" t="s">
        <v>1768</v>
      </c>
      <c r="P1713" s="14"/>
      <c r="Q1713" s="14"/>
      <c r="R1713" s="15" t="s">
        <v>523</v>
      </c>
      <c r="S1713" s="15" t="s">
        <v>613</v>
      </c>
      <c r="T1713" s="35">
        <v>8935.32</v>
      </c>
      <c r="U1713" s="14" t="s">
        <v>4</v>
      </c>
      <c r="V1713" s="14">
        <v>78</v>
      </c>
      <c r="W1713" s="16">
        <f>+IF(datos_arg[[#This Row],[Moneda]]="ARS",datos_arg[[#This Row],[Monto]],datos_arg[[#This Row],[Monto]]*datos_arg[[#This Row],[TC]])</f>
        <v>8935.32</v>
      </c>
      <c r="X1713" s="16">
        <f>IFERROR(IF(datos_arg[[#This Row],[Moneda]]="USD",datos_arg[[#This Row],[Monto]],datos_arg[[#This Row],[Monto]]/datos_arg[[#This Row],[TC]]),0)</f>
        <v>114.55538461538461</v>
      </c>
      <c r="Y1713" s="14"/>
    </row>
    <row r="1714" spans="1:25" x14ac:dyDescent="0.25">
      <c r="A1714" s="14">
        <f t="shared" si="26"/>
        <v>1711</v>
      </c>
      <c r="B1714" s="1">
        <v>43900</v>
      </c>
      <c r="C1714" s="18">
        <f>+YEAR(datos_arg[[#This Row],[Fecha]])</f>
        <v>2020</v>
      </c>
      <c r="D1714" s="18">
        <f>+MONTH(datos_arg[[#This Row],[Fecha]])</f>
        <v>3</v>
      </c>
      <c r="E1714" s="14" t="s">
        <v>408</v>
      </c>
      <c r="F1714" s="14" t="s">
        <v>69</v>
      </c>
      <c r="G1714" s="14"/>
      <c r="H1714" s="14" t="s">
        <v>7132</v>
      </c>
      <c r="I1714" s="14" t="s">
        <v>7132</v>
      </c>
      <c r="J1714" s="14" t="s">
        <v>425</v>
      </c>
      <c r="K1714" s="14"/>
      <c r="L1714" s="14" t="s">
        <v>425</v>
      </c>
      <c r="M1714" s="14" t="s">
        <v>556</v>
      </c>
      <c r="N1714" s="14" t="s">
        <v>556</v>
      </c>
      <c r="O1714" s="14"/>
      <c r="P1714" s="14"/>
      <c r="Q1714" s="14"/>
      <c r="R1714" s="15" t="s">
        <v>439</v>
      </c>
      <c r="S1714" s="15" t="s">
        <v>440</v>
      </c>
      <c r="T1714" s="35">
        <v>1400</v>
      </c>
      <c r="U1714" s="14" t="s">
        <v>2</v>
      </c>
      <c r="V1714" s="14">
        <v>77.5</v>
      </c>
      <c r="W1714" s="16">
        <f>+IF(datos_arg[[#This Row],[Moneda]]="ARS",datos_arg[[#This Row],[Monto]],datos_arg[[#This Row],[Monto]]*datos_arg[[#This Row],[TC]])</f>
        <v>108500</v>
      </c>
      <c r="X1714" s="16">
        <f>IFERROR(IF(datos_arg[[#This Row],[Moneda]]="USD",datos_arg[[#This Row],[Monto]],datos_arg[[#This Row],[Monto]]/datos_arg[[#This Row],[TC]]),0)</f>
        <v>1400</v>
      </c>
      <c r="Y1714" s="14"/>
    </row>
    <row r="1715" spans="1:25" ht="15" customHeight="1" x14ac:dyDescent="0.25">
      <c r="A1715" s="14">
        <f t="shared" si="26"/>
        <v>1712</v>
      </c>
      <c r="B1715" s="1">
        <v>43900</v>
      </c>
      <c r="C1715" s="18">
        <f>+YEAR(datos_arg[[#This Row],[Fecha]])</f>
        <v>2020</v>
      </c>
      <c r="D1715" s="18">
        <f>+MONTH(datos_arg[[#This Row],[Fecha]])</f>
        <v>3</v>
      </c>
      <c r="E1715" s="14" t="s">
        <v>408</v>
      </c>
      <c r="F1715" s="14" t="s">
        <v>506</v>
      </c>
      <c r="G1715" s="14"/>
      <c r="H1715" s="14" t="s">
        <v>7132</v>
      </c>
      <c r="I1715" s="14" t="s">
        <v>7132</v>
      </c>
      <c r="J1715" s="14" t="s">
        <v>425</v>
      </c>
      <c r="K1715" s="14"/>
      <c r="L1715" s="14" t="s">
        <v>425</v>
      </c>
      <c r="M1715" s="14" t="s">
        <v>1763</v>
      </c>
      <c r="N1715" s="14" t="s">
        <v>1763</v>
      </c>
      <c r="O1715" s="14" t="s">
        <v>1980</v>
      </c>
      <c r="P1715" s="14"/>
      <c r="Q1715" s="14"/>
      <c r="R1715" s="15" t="s">
        <v>422</v>
      </c>
      <c r="S1715" s="15" t="s">
        <v>439</v>
      </c>
      <c r="T1715" s="35">
        <v>15000</v>
      </c>
      <c r="U1715" s="14" t="s">
        <v>4</v>
      </c>
      <c r="V1715" s="14">
        <v>77.5</v>
      </c>
      <c r="W1715" s="16">
        <f>+IF(datos_arg[[#This Row],[Moneda]]="ARS",datos_arg[[#This Row],[Monto]],datos_arg[[#This Row],[Monto]]*datos_arg[[#This Row],[TC]])</f>
        <v>15000</v>
      </c>
      <c r="X1715" s="16">
        <f>IFERROR(IF(datos_arg[[#This Row],[Moneda]]="USD",datos_arg[[#This Row],[Monto]],datos_arg[[#This Row],[Monto]]/datos_arg[[#This Row],[TC]]),0)</f>
        <v>193.54838709677421</v>
      </c>
      <c r="Y1715" s="14"/>
    </row>
    <row r="1716" spans="1:25" ht="15" customHeight="1" x14ac:dyDescent="0.25">
      <c r="A1716" s="14">
        <f t="shared" si="26"/>
        <v>1713</v>
      </c>
      <c r="B1716" s="1">
        <v>43900</v>
      </c>
      <c r="C1716" s="18">
        <f>+YEAR(datos_arg[[#This Row],[Fecha]])</f>
        <v>2020</v>
      </c>
      <c r="D1716" s="18">
        <f>+MONTH(datos_arg[[#This Row],[Fecha]])</f>
        <v>3</v>
      </c>
      <c r="E1716" s="14" t="s">
        <v>1015</v>
      </c>
      <c r="F1716" s="14" t="s">
        <v>403</v>
      </c>
      <c r="G1716" s="14" t="s">
        <v>5383</v>
      </c>
      <c r="H1716" s="14" t="s">
        <v>8103</v>
      </c>
      <c r="I1716" s="14" t="s">
        <v>8104</v>
      </c>
      <c r="J1716" s="14" t="s">
        <v>422</v>
      </c>
      <c r="K1716" s="14" t="s">
        <v>422</v>
      </c>
      <c r="L1716" s="14" t="s">
        <v>422</v>
      </c>
      <c r="M1716" s="14" t="s">
        <v>1112</v>
      </c>
      <c r="N1716" s="14" t="s">
        <v>1576</v>
      </c>
      <c r="O1716" s="14" t="s">
        <v>1989</v>
      </c>
      <c r="P1716" s="14" t="s">
        <v>5565</v>
      </c>
      <c r="Q1716" s="14"/>
      <c r="R1716" s="14" t="s">
        <v>5383</v>
      </c>
      <c r="S1716" s="15" t="s">
        <v>439</v>
      </c>
      <c r="T1716" s="35">
        <v>1259.42</v>
      </c>
      <c r="U1716" s="14" t="s">
        <v>4</v>
      </c>
      <c r="V1716" s="14">
        <v>77.5</v>
      </c>
      <c r="W1716" s="16">
        <f>+IF(datos_arg[[#This Row],[Moneda]]="ARS",datos_arg[[#This Row],[Monto]],datos_arg[[#This Row],[Monto]]*datos_arg[[#This Row],[TC]])</f>
        <v>1259.42</v>
      </c>
      <c r="X1716" s="16">
        <f>IFERROR(IF(datos_arg[[#This Row],[Moneda]]="USD",datos_arg[[#This Row],[Monto]],datos_arg[[#This Row],[Monto]]/datos_arg[[#This Row],[TC]]),0)</f>
        <v>16.250580645161293</v>
      </c>
      <c r="Y1716" s="14"/>
    </row>
    <row r="1717" spans="1:25" ht="15" customHeight="1" x14ac:dyDescent="0.25">
      <c r="A1717" s="14">
        <f t="shared" si="26"/>
        <v>1714</v>
      </c>
      <c r="B1717" s="1">
        <v>43900</v>
      </c>
      <c r="C1717" s="18">
        <f>+YEAR(datos_arg[[#This Row],[Fecha]])</f>
        <v>2020</v>
      </c>
      <c r="D1717" s="18">
        <f>+MONTH(datos_arg[[#This Row],[Fecha]])</f>
        <v>3</v>
      </c>
      <c r="E1717" s="14" t="s">
        <v>408</v>
      </c>
      <c r="F1717" s="14" t="s">
        <v>506</v>
      </c>
      <c r="G1717" s="14"/>
      <c r="H1717" s="14" t="s">
        <v>7132</v>
      </c>
      <c r="I1717" s="14" t="s">
        <v>7132</v>
      </c>
      <c r="J1717" s="14" t="s">
        <v>425</v>
      </c>
      <c r="K1717" s="14"/>
      <c r="L1717" s="14" t="s">
        <v>425</v>
      </c>
      <c r="M1717" s="14" t="s">
        <v>1763</v>
      </c>
      <c r="N1717" s="14" t="s">
        <v>1763</v>
      </c>
      <c r="O1717" s="14" t="s">
        <v>1990</v>
      </c>
      <c r="P1717" s="14"/>
      <c r="Q1717" s="14"/>
      <c r="R1717" s="15" t="s">
        <v>1762</v>
      </c>
      <c r="S1717" s="15" t="s">
        <v>439</v>
      </c>
      <c r="T1717" s="35">
        <v>104</v>
      </c>
      <c r="U1717" s="14" t="s">
        <v>4</v>
      </c>
      <c r="V1717" s="14">
        <v>77.5</v>
      </c>
      <c r="W1717" s="16">
        <f>+IF(datos_arg[[#This Row],[Moneda]]="ARS",datos_arg[[#This Row],[Monto]],datos_arg[[#This Row],[Monto]]*datos_arg[[#This Row],[TC]])</f>
        <v>104</v>
      </c>
      <c r="X1717" s="16">
        <f>IFERROR(IF(datos_arg[[#This Row],[Moneda]]="USD",datos_arg[[#This Row],[Monto]],datos_arg[[#This Row],[Monto]]/datos_arg[[#This Row],[TC]]),0)</f>
        <v>1.3419354838709678</v>
      </c>
      <c r="Y1717" s="14"/>
    </row>
    <row r="1718" spans="1:25" ht="15" customHeight="1" x14ac:dyDescent="0.25">
      <c r="A1718" s="14">
        <f t="shared" si="26"/>
        <v>1715</v>
      </c>
      <c r="B1718" s="1">
        <v>43900</v>
      </c>
      <c r="C1718" s="18">
        <f>+YEAR(datos_arg[[#This Row],[Fecha]])</f>
        <v>2020</v>
      </c>
      <c r="D1718" s="18">
        <f>+MONTH(datos_arg[[#This Row],[Fecha]])</f>
        <v>3</v>
      </c>
      <c r="E1718" s="14" t="s">
        <v>1015</v>
      </c>
      <c r="F1718" s="14" t="s">
        <v>403</v>
      </c>
      <c r="G1718" s="14" t="s">
        <v>970</v>
      </c>
      <c r="H1718" s="14" t="s">
        <v>7132</v>
      </c>
      <c r="I1718" s="14" t="s">
        <v>7132</v>
      </c>
      <c r="J1718" s="14" t="s">
        <v>425</v>
      </c>
      <c r="K1718" s="14"/>
      <c r="L1718" s="14" t="s">
        <v>425</v>
      </c>
      <c r="M1718" s="14" t="s">
        <v>433</v>
      </c>
      <c r="N1718" s="14" t="s">
        <v>645</v>
      </c>
      <c r="O1718" s="14" t="s">
        <v>1991</v>
      </c>
      <c r="P1718" s="14" t="s">
        <v>5566</v>
      </c>
      <c r="Q1718" s="14"/>
      <c r="R1718" s="14" t="s">
        <v>970</v>
      </c>
      <c r="S1718" s="15" t="s">
        <v>439</v>
      </c>
      <c r="T1718" s="35">
        <v>1712</v>
      </c>
      <c r="U1718" s="14" t="s">
        <v>4</v>
      </c>
      <c r="V1718" s="14">
        <v>77.5</v>
      </c>
      <c r="W1718" s="16">
        <f>+IF(datos_arg[[#This Row],[Moneda]]="ARS",datos_arg[[#This Row],[Monto]],datos_arg[[#This Row],[Monto]]*datos_arg[[#This Row],[TC]])</f>
        <v>1712</v>
      </c>
      <c r="X1718" s="16">
        <f>IFERROR(IF(datos_arg[[#This Row],[Moneda]]="USD",datos_arg[[#This Row],[Monto]],datos_arg[[#This Row],[Monto]]/datos_arg[[#This Row],[TC]]),0)</f>
        <v>22.090322580645161</v>
      </c>
      <c r="Y1718" s="14"/>
    </row>
    <row r="1719" spans="1:25" ht="15" customHeight="1" x14ac:dyDescent="0.25">
      <c r="A1719" s="14">
        <f t="shared" si="26"/>
        <v>1716</v>
      </c>
      <c r="B1719" s="1">
        <v>43901</v>
      </c>
      <c r="C1719" s="18">
        <f>+YEAR(datos_arg[[#This Row],[Fecha]])</f>
        <v>2020</v>
      </c>
      <c r="D1719" s="18">
        <f>+MONTH(datos_arg[[#This Row],[Fecha]])</f>
        <v>3</v>
      </c>
      <c r="E1719" s="14" t="s">
        <v>1015</v>
      </c>
      <c r="F1719" s="14" t="s">
        <v>430</v>
      </c>
      <c r="G1719" s="14"/>
      <c r="H1719" s="14" t="s">
        <v>7132</v>
      </c>
      <c r="I1719" s="14" t="s">
        <v>7132</v>
      </c>
      <c r="J1719" s="14" t="s">
        <v>425</v>
      </c>
      <c r="K1719" s="14"/>
      <c r="L1719" s="14" t="s">
        <v>425</v>
      </c>
      <c r="M1719" s="14" t="s">
        <v>60</v>
      </c>
      <c r="N1719" s="14" t="s">
        <v>26</v>
      </c>
      <c r="O1719" s="14" t="s">
        <v>60</v>
      </c>
      <c r="P1719" s="14"/>
      <c r="Q1719" s="14"/>
      <c r="R1719" s="15" t="s">
        <v>430</v>
      </c>
      <c r="S1719" s="15" t="s">
        <v>439</v>
      </c>
      <c r="T1719" s="35">
        <v>1000</v>
      </c>
      <c r="U1719" s="14" t="s">
        <v>4</v>
      </c>
      <c r="V1719" s="14">
        <v>77.5</v>
      </c>
      <c r="W1719" s="16">
        <f>+IF(datos_arg[[#This Row],[Moneda]]="ARS",datos_arg[[#This Row],[Monto]],datos_arg[[#This Row],[Monto]]*datos_arg[[#This Row],[TC]])</f>
        <v>1000</v>
      </c>
      <c r="X1719" s="16">
        <f>IFERROR(IF(datos_arg[[#This Row],[Moneda]]="USD",datos_arg[[#This Row],[Monto]],datos_arg[[#This Row],[Monto]]/datos_arg[[#This Row],[TC]]),0)</f>
        <v>12.903225806451612</v>
      </c>
      <c r="Y1719" s="14"/>
    </row>
    <row r="1720" spans="1:25" ht="15" customHeight="1" x14ac:dyDescent="0.25">
      <c r="A1720" s="14">
        <f t="shared" si="26"/>
        <v>1717</v>
      </c>
      <c r="B1720" s="1">
        <v>43901</v>
      </c>
      <c r="C1720" s="18">
        <f>+YEAR(datos_arg[[#This Row],[Fecha]])</f>
        <v>2020</v>
      </c>
      <c r="D1720" s="18">
        <f>+MONTH(datos_arg[[#This Row],[Fecha]])</f>
        <v>3</v>
      </c>
      <c r="E1720" s="14" t="s">
        <v>408</v>
      </c>
      <c r="F1720" s="14" t="s">
        <v>506</v>
      </c>
      <c r="G1720" s="14"/>
      <c r="H1720" s="14" t="s">
        <v>7132</v>
      </c>
      <c r="I1720" s="14" t="s">
        <v>7132</v>
      </c>
      <c r="J1720" s="14" t="s">
        <v>425</v>
      </c>
      <c r="K1720" s="14"/>
      <c r="L1720" s="14" t="s">
        <v>425</v>
      </c>
      <c r="M1720" s="14" t="s">
        <v>1763</v>
      </c>
      <c r="N1720" s="14" t="s">
        <v>1763</v>
      </c>
      <c r="O1720" s="14" t="s">
        <v>1992</v>
      </c>
      <c r="P1720" s="14"/>
      <c r="Q1720" s="14"/>
      <c r="R1720" s="15" t="s">
        <v>419</v>
      </c>
      <c r="S1720" s="15" t="s">
        <v>439</v>
      </c>
      <c r="T1720" s="35">
        <v>12750</v>
      </c>
      <c r="U1720" s="14" t="s">
        <v>4</v>
      </c>
      <c r="V1720" s="14">
        <v>77.5</v>
      </c>
      <c r="W1720" s="16">
        <f>+IF(datos_arg[[#This Row],[Moneda]]="ARS",datos_arg[[#This Row],[Monto]],datos_arg[[#This Row],[Monto]]*datos_arg[[#This Row],[TC]])</f>
        <v>12750</v>
      </c>
      <c r="X1720" s="16">
        <f>IFERROR(IF(datos_arg[[#This Row],[Moneda]]="USD",datos_arg[[#This Row],[Monto]],datos_arg[[#This Row],[Monto]]/datos_arg[[#This Row],[TC]]),0)</f>
        <v>164.51612903225808</v>
      </c>
      <c r="Y1720" s="14"/>
    </row>
    <row r="1721" spans="1:25" ht="15" customHeight="1" x14ac:dyDescent="0.25">
      <c r="A1721" s="14">
        <f t="shared" si="26"/>
        <v>1718</v>
      </c>
      <c r="B1721" s="1">
        <v>43901</v>
      </c>
      <c r="C1721" s="18">
        <f>+YEAR(datos_arg[[#This Row],[Fecha]])</f>
        <v>2020</v>
      </c>
      <c r="D1721" s="18">
        <f>+MONTH(datos_arg[[#This Row],[Fecha]])</f>
        <v>3</v>
      </c>
      <c r="E1721" s="14" t="s">
        <v>408</v>
      </c>
      <c r="F1721" s="14" t="s">
        <v>506</v>
      </c>
      <c r="G1721" s="14"/>
      <c r="H1721" s="14" t="s">
        <v>7132</v>
      </c>
      <c r="I1721" s="14" t="s">
        <v>7132</v>
      </c>
      <c r="J1721" s="14" t="s">
        <v>425</v>
      </c>
      <c r="K1721" s="14"/>
      <c r="L1721" s="14" t="s">
        <v>425</v>
      </c>
      <c r="M1721" s="14" t="s">
        <v>1763</v>
      </c>
      <c r="N1721" s="14" t="s">
        <v>1763</v>
      </c>
      <c r="O1721" s="14" t="s">
        <v>1993</v>
      </c>
      <c r="P1721" s="14"/>
      <c r="Q1721" s="14"/>
      <c r="R1721" s="15" t="s">
        <v>439</v>
      </c>
      <c r="S1721" s="15" t="s">
        <v>419</v>
      </c>
      <c r="T1721" s="35">
        <v>4200</v>
      </c>
      <c r="U1721" s="14" t="s">
        <v>4</v>
      </c>
      <c r="V1721" s="14">
        <v>77.5</v>
      </c>
      <c r="W1721" s="16">
        <f>+IF(datos_arg[[#This Row],[Moneda]]="ARS",datos_arg[[#This Row],[Monto]],datos_arg[[#This Row],[Monto]]*datos_arg[[#This Row],[TC]])</f>
        <v>4200</v>
      </c>
      <c r="X1721" s="16">
        <f>IFERROR(IF(datos_arg[[#This Row],[Moneda]]="USD",datos_arg[[#This Row],[Monto]],datos_arg[[#This Row],[Monto]]/datos_arg[[#This Row],[TC]]),0)</f>
        <v>54.193548387096776</v>
      </c>
      <c r="Y1721" s="14"/>
    </row>
    <row r="1722" spans="1:25" ht="15" customHeight="1" x14ac:dyDescent="0.25">
      <c r="A1722" s="14">
        <f t="shared" si="26"/>
        <v>1719</v>
      </c>
      <c r="B1722" s="1">
        <v>43901</v>
      </c>
      <c r="C1722" s="18">
        <f>+YEAR(datos_arg[[#This Row],[Fecha]])</f>
        <v>2020</v>
      </c>
      <c r="D1722" s="18">
        <f>+MONTH(datos_arg[[#This Row],[Fecha]])</f>
        <v>3</v>
      </c>
      <c r="E1722" s="14" t="s">
        <v>449</v>
      </c>
      <c r="F1722" s="14" t="s">
        <v>44</v>
      </c>
      <c r="G1722" s="14"/>
      <c r="H1722" s="14" t="s">
        <v>7132</v>
      </c>
      <c r="I1722" s="14" t="s">
        <v>7132</v>
      </c>
      <c r="J1722" s="14" t="s">
        <v>425</v>
      </c>
      <c r="K1722" s="14"/>
      <c r="L1722" s="14" t="s">
        <v>425</v>
      </c>
      <c r="M1722" s="14" t="s">
        <v>1994</v>
      </c>
      <c r="N1722" s="14" t="s">
        <v>1994</v>
      </c>
      <c r="O1722" s="14" t="s">
        <v>1995</v>
      </c>
      <c r="P1722" s="14" t="s">
        <v>5567</v>
      </c>
      <c r="Q1722" s="14"/>
      <c r="R1722" s="15" t="s">
        <v>44</v>
      </c>
      <c r="S1722" s="15" t="s">
        <v>439</v>
      </c>
      <c r="T1722" s="35">
        <v>4200</v>
      </c>
      <c r="U1722" s="14" t="s">
        <v>4</v>
      </c>
      <c r="V1722" s="14">
        <v>77.5</v>
      </c>
      <c r="W1722" s="16">
        <f>+IF(datos_arg[[#This Row],[Moneda]]="ARS",datos_arg[[#This Row],[Monto]],datos_arg[[#This Row],[Monto]]*datos_arg[[#This Row],[TC]])</f>
        <v>4200</v>
      </c>
      <c r="X1722" s="16">
        <f>IFERROR(IF(datos_arg[[#This Row],[Moneda]]="USD",datos_arg[[#This Row],[Monto]],datos_arg[[#This Row],[Monto]]/datos_arg[[#This Row],[TC]]),0)</f>
        <v>54.193548387096776</v>
      </c>
      <c r="Y1722" s="14"/>
    </row>
    <row r="1723" spans="1:25" ht="15" customHeight="1" x14ac:dyDescent="0.25">
      <c r="A1723" s="14">
        <f t="shared" si="26"/>
        <v>1720</v>
      </c>
      <c r="B1723" s="1">
        <v>43901</v>
      </c>
      <c r="C1723" s="18">
        <f>+YEAR(datos_arg[[#This Row],[Fecha]])</f>
        <v>2020</v>
      </c>
      <c r="D1723" s="18">
        <f>+MONTH(datos_arg[[#This Row],[Fecha]])</f>
        <v>3</v>
      </c>
      <c r="E1723" s="14" t="s">
        <v>408</v>
      </c>
      <c r="F1723" s="14" t="s">
        <v>506</v>
      </c>
      <c r="G1723" s="14"/>
      <c r="H1723" s="14" t="s">
        <v>7132</v>
      </c>
      <c r="I1723" s="14" t="s">
        <v>7132</v>
      </c>
      <c r="J1723" s="14" t="s">
        <v>425</v>
      </c>
      <c r="K1723" s="14"/>
      <c r="L1723" s="14" t="s">
        <v>425</v>
      </c>
      <c r="M1723" s="14" t="s">
        <v>1763</v>
      </c>
      <c r="N1723" s="14" t="s">
        <v>1763</v>
      </c>
      <c r="O1723" s="14" t="s">
        <v>1997</v>
      </c>
      <c r="P1723" s="14"/>
      <c r="Q1723" s="14"/>
      <c r="R1723" s="15" t="s">
        <v>420</v>
      </c>
      <c r="S1723" s="15" t="s">
        <v>439</v>
      </c>
      <c r="T1723" s="35">
        <v>12000</v>
      </c>
      <c r="U1723" s="14" t="s">
        <v>4</v>
      </c>
      <c r="V1723" s="14">
        <v>77.5</v>
      </c>
      <c r="W1723" s="16">
        <f>+IF(datos_arg[[#This Row],[Moneda]]="ARS",datos_arg[[#This Row],[Monto]],datos_arg[[#This Row],[Monto]]*datos_arg[[#This Row],[TC]])</f>
        <v>12000</v>
      </c>
      <c r="X1723" s="16">
        <f>IFERROR(IF(datos_arg[[#This Row],[Moneda]]="USD",datos_arg[[#This Row],[Monto]],datos_arg[[#This Row],[Monto]]/datos_arg[[#This Row],[TC]]),0)</f>
        <v>154.83870967741936</v>
      </c>
      <c r="Y1723" s="14"/>
    </row>
    <row r="1724" spans="1:25" ht="15" customHeight="1" x14ac:dyDescent="0.25">
      <c r="A1724" s="14">
        <f t="shared" si="26"/>
        <v>1721</v>
      </c>
      <c r="B1724" s="1">
        <v>43901</v>
      </c>
      <c r="C1724" s="18">
        <f>+YEAR(datos_arg[[#This Row],[Fecha]])</f>
        <v>2020</v>
      </c>
      <c r="D1724" s="18">
        <f>+MONTH(datos_arg[[#This Row],[Fecha]])</f>
        <v>3</v>
      </c>
      <c r="E1724" s="14" t="s">
        <v>408</v>
      </c>
      <c r="F1724" s="14" t="s">
        <v>506</v>
      </c>
      <c r="G1724" s="14"/>
      <c r="H1724" s="14" t="s">
        <v>7132</v>
      </c>
      <c r="I1724" s="14" t="s">
        <v>7132</v>
      </c>
      <c r="J1724" s="14" t="s">
        <v>425</v>
      </c>
      <c r="K1724" s="14"/>
      <c r="L1724" s="14" t="s">
        <v>425</v>
      </c>
      <c r="M1724" s="14" t="s">
        <v>1763</v>
      </c>
      <c r="N1724" s="14" t="s">
        <v>1763</v>
      </c>
      <c r="O1724" s="14" t="s">
        <v>1992</v>
      </c>
      <c r="P1724" s="14"/>
      <c r="Q1724" s="14"/>
      <c r="R1724" s="15" t="s">
        <v>419</v>
      </c>
      <c r="S1724" s="15" t="s">
        <v>439</v>
      </c>
      <c r="T1724" s="35">
        <v>23100</v>
      </c>
      <c r="U1724" s="14" t="s">
        <v>4</v>
      </c>
      <c r="V1724" s="14">
        <v>77.5</v>
      </c>
      <c r="W1724" s="16">
        <f>+IF(datos_arg[[#This Row],[Moneda]]="ARS",datos_arg[[#This Row],[Monto]],datos_arg[[#This Row],[Monto]]*datos_arg[[#This Row],[TC]])</f>
        <v>23100</v>
      </c>
      <c r="X1724" s="16">
        <f>IFERROR(IF(datos_arg[[#This Row],[Moneda]]="USD",datos_arg[[#This Row],[Monto]],datos_arg[[#This Row],[Monto]]/datos_arg[[#This Row],[TC]]),0)</f>
        <v>298.06451612903226</v>
      </c>
      <c r="Y1724" s="14"/>
    </row>
    <row r="1725" spans="1:25" ht="15" customHeight="1" x14ac:dyDescent="0.25">
      <c r="A1725" s="14">
        <f t="shared" si="26"/>
        <v>1722</v>
      </c>
      <c r="B1725" s="1">
        <v>43901</v>
      </c>
      <c r="C1725" s="18">
        <f>+YEAR(datos_arg[[#This Row],[Fecha]])</f>
        <v>2020</v>
      </c>
      <c r="D1725" s="18">
        <f>+MONTH(datos_arg[[#This Row],[Fecha]])</f>
        <v>3</v>
      </c>
      <c r="E1725" s="14" t="s">
        <v>617</v>
      </c>
      <c r="F1725" s="14" t="s">
        <v>8101</v>
      </c>
      <c r="G1725" s="14"/>
      <c r="H1725" s="14" t="s">
        <v>8103</v>
      </c>
      <c r="I1725" s="14" t="s">
        <v>8104</v>
      </c>
      <c r="J1725" s="14" t="s">
        <v>422</v>
      </c>
      <c r="K1725" s="14" t="s">
        <v>422</v>
      </c>
      <c r="L1725" s="14" t="s">
        <v>422</v>
      </c>
      <c r="M1725" s="14" t="s">
        <v>1123</v>
      </c>
      <c r="N1725" s="14" t="s">
        <v>299</v>
      </c>
      <c r="O1725" s="14" t="s">
        <v>1498</v>
      </c>
      <c r="P1725" s="14" t="s">
        <v>5568</v>
      </c>
      <c r="Q1725" s="14">
        <v>50</v>
      </c>
      <c r="R1725" s="14" t="s">
        <v>8101</v>
      </c>
      <c r="S1725" s="15" t="s">
        <v>422</v>
      </c>
      <c r="T1725" s="35">
        <v>788.91956124314436</v>
      </c>
      <c r="U1725" s="14" t="s">
        <v>4</v>
      </c>
      <c r="V1725" s="14">
        <v>77.5</v>
      </c>
      <c r="W1725" s="16">
        <f>+IF(datos_arg[[#This Row],[Moneda]]="ARS",datos_arg[[#This Row],[Monto]],datos_arg[[#This Row],[Monto]]*datos_arg[[#This Row],[TC]])</f>
        <v>788.91956124314436</v>
      </c>
      <c r="X1725" s="16">
        <f>IFERROR(IF(datos_arg[[#This Row],[Moneda]]="USD",datos_arg[[#This Row],[Monto]],datos_arg[[#This Row],[Monto]]/datos_arg[[#This Row],[TC]]),0)</f>
        <v>10.179607241847023</v>
      </c>
      <c r="Y1725" s="14"/>
    </row>
    <row r="1726" spans="1:25" ht="15" customHeight="1" x14ac:dyDescent="0.25">
      <c r="A1726" s="14">
        <f t="shared" si="26"/>
        <v>1723</v>
      </c>
      <c r="B1726" s="1">
        <v>43901</v>
      </c>
      <c r="C1726" s="18">
        <f>+YEAR(datos_arg[[#This Row],[Fecha]])</f>
        <v>2020</v>
      </c>
      <c r="D1726" s="18">
        <f>+MONTH(datos_arg[[#This Row],[Fecha]])</f>
        <v>3</v>
      </c>
      <c r="E1726" s="14" t="s">
        <v>617</v>
      </c>
      <c r="F1726" s="14" t="s">
        <v>8101</v>
      </c>
      <c r="G1726" s="14"/>
      <c r="H1726" s="14" t="s">
        <v>8103</v>
      </c>
      <c r="I1726" s="14" t="s">
        <v>8104</v>
      </c>
      <c r="J1726" s="14" t="s">
        <v>422</v>
      </c>
      <c r="K1726" s="14" t="s">
        <v>422</v>
      </c>
      <c r="L1726" s="14" t="s">
        <v>422</v>
      </c>
      <c r="M1726" s="14" t="s">
        <v>1123</v>
      </c>
      <c r="N1726" s="14" t="s">
        <v>299</v>
      </c>
      <c r="O1726" s="14" t="s">
        <v>1499</v>
      </c>
      <c r="P1726" s="14" t="s">
        <v>5568</v>
      </c>
      <c r="Q1726" s="14">
        <v>50</v>
      </c>
      <c r="R1726" s="14" t="s">
        <v>8101</v>
      </c>
      <c r="S1726" s="15" t="s">
        <v>422</v>
      </c>
      <c r="T1726" s="35">
        <v>1498.9471663619743</v>
      </c>
      <c r="U1726" s="14" t="s">
        <v>4</v>
      </c>
      <c r="V1726" s="14">
        <v>77.5</v>
      </c>
      <c r="W1726" s="16">
        <f>+IF(datos_arg[[#This Row],[Moneda]]="ARS",datos_arg[[#This Row],[Monto]],datos_arg[[#This Row],[Monto]]*datos_arg[[#This Row],[TC]])</f>
        <v>1498.9471663619743</v>
      </c>
      <c r="X1726" s="16">
        <f>IFERROR(IF(datos_arg[[#This Row],[Moneda]]="USD",datos_arg[[#This Row],[Monto]],datos_arg[[#This Row],[Monto]]/datos_arg[[#This Row],[TC]]),0)</f>
        <v>19.341253759509346</v>
      </c>
      <c r="Y1726" s="14"/>
    </row>
    <row r="1727" spans="1:25" ht="15" customHeight="1" x14ac:dyDescent="0.25">
      <c r="A1727" s="14">
        <f t="shared" si="26"/>
        <v>1724</v>
      </c>
      <c r="B1727" s="1">
        <v>43901</v>
      </c>
      <c r="C1727" s="18">
        <f>+YEAR(datos_arg[[#This Row],[Fecha]])</f>
        <v>2020</v>
      </c>
      <c r="D1727" s="18">
        <f>+MONTH(datos_arg[[#This Row],[Fecha]])</f>
        <v>3</v>
      </c>
      <c r="E1727" s="14" t="s">
        <v>617</v>
      </c>
      <c r="F1727" s="14" t="s">
        <v>8101</v>
      </c>
      <c r="G1727" s="14"/>
      <c r="H1727" s="14" t="s">
        <v>8103</v>
      </c>
      <c r="I1727" s="14" t="s">
        <v>8104</v>
      </c>
      <c r="J1727" s="14" t="s">
        <v>422</v>
      </c>
      <c r="K1727" s="14" t="s">
        <v>422</v>
      </c>
      <c r="L1727" s="14" t="s">
        <v>422</v>
      </c>
      <c r="M1727" s="14" t="s">
        <v>1437</v>
      </c>
      <c r="N1727" s="14" t="s">
        <v>299</v>
      </c>
      <c r="O1727" s="14" t="s">
        <v>1508</v>
      </c>
      <c r="P1727" s="14" t="s">
        <v>5568</v>
      </c>
      <c r="Q1727" s="14">
        <v>200</v>
      </c>
      <c r="R1727" s="14" t="s">
        <v>8101</v>
      </c>
      <c r="S1727" s="15" t="s">
        <v>422</v>
      </c>
      <c r="T1727" s="35">
        <v>788.91956124314436</v>
      </c>
      <c r="U1727" s="14" t="s">
        <v>4</v>
      </c>
      <c r="V1727" s="14">
        <v>77.5</v>
      </c>
      <c r="W1727" s="16">
        <f>+IF(datos_arg[[#This Row],[Moneda]]="ARS",datos_arg[[#This Row],[Monto]],datos_arg[[#This Row],[Monto]]*datos_arg[[#This Row],[TC]])</f>
        <v>788.91956124314436</v>
      </c>
      <c r="X1727" s="16">
        <f>IFERROR(IF(datos_arg[[#This Row],[Moneda]]="USD",datos_arg[[#This Row],[Monto]],datos_arg[[#This Row],[Monto]]/datos_arg[[#This Row],[TC]]),0)</f>
        <v>10.179607241847023</v>
      </c>
      <c r="Y1727" s="14"/>
    </row>
    <row r="1728" spans="1:25" ht="15" customHeight="1" x14ac:dyDescent="0.25">
      <c r="A1728" s="14">
        <f t="shared" si="26"/>
        <v>1725</v>
      </c>
      <c r="B1728" s="1">
        <v>43901</v>
      </c>
      <c r="C1728" s="18">
        <f>+YEAR(datos_arg[[#This Row],[Fecha]])</f>
        <v>2020</v>
      </c>
      <c r="D1728" s="18">
        <f>+MONTH(datos_arg[[#This Row],[Fecha]])</f>
        <v>3</v>
      </c>
      <c r="E1728" s="14" t="s">
        <v>617</v>
      </c>
      <c r="F1728" s="14" t="s">
        <v>8101</v>
      </c>
      <c r="G1728" s="14"/>
      <c r="H1728" s="14" t="s">
        <v>8103</v>
      </c>
      <c r="I1728" s="14" t="s">
        <v>8104</v>
      </c>
      <c r="J1728" s="14" t="s">
        <v>422</v>
      </c>
      <c r="K1728" s="14" t="s">
        <v>422</v>
      </c>
      <c r="L1728" s="14" t="s">
        <v>422</v>
      </c>
      <c r="M1728" s="14" t="s">
        <v>1437</v>
      </c>
      <c r="N1728" s="14" t="s">
        <v>299</v>
      </c>
      <c r="O1728" s="14" t="s">
        <v>1507</v>
      </c>
      <c r="P1728" s="14" t="s">
        <v>5568</v>
      </c>
      <c r="Q1728" s="14">
        <v>200</v>
      </c>
      <c r="R1728" s="14" t="s">
        <v>8101</v>
      </c>
      <c r="S1728" s="15" t="s">
        <v>422</v>
      </c>
      <c r="T1728" s="35">
        <v>1104.487385740402</v>
      </c>
      <c r="U1728" s="14" t="s">
        <v>4</v>
      </c>
      <c r="V1728" s="14">
        <v>77.5</v>
      </c>
      <c r="W1728" s="16">
        <f>+IF(datos_arg[[#This Row],[Moneda]]="ARS",datos_arg[[#This Row],[Monto]],datos_arg[[#This Row],[Monto]]*datos_arg[[#This Row],[TC]])</f>
        <v>1104.487385740402</v>
      </c>
      <c r="X1728" s="16">
        <f>IFERROR(IF(datos_arg[[#This Row],[Moneda]]="USD",datos_arg[[#This Row],[Monto]],datos_arg[[#This Row],[Monto]]/datos_arg[[#This Row],[TC]]),0)</f>
        <v>14.251450138585833</v>
      </c>
      <c r="Y1728" s="14"/>
    </row>
    <row r="1729" spans="1:25" ht="15" customHeight="1" x14ac:dyDescent="0.25">
      <c r="A1729" s="14">
        <f t="shared" si="26"/>
        <v>1726</v>
      </c>
      <c r="B1729" s="1">
        <v>43901</v>
      </c>
      <c r="C1729" s="18">
        <f>+YEAR(datos_arg[[#This Row],[Fecha]])</f>
        <v>2020</v>
      </c>
      <c r="D1729" s="18">
        <f>+MONTH(datos_arg[[#This Row],[Fecha]])</f>
        <v>3</v>
      </c>
      <c r="E1729" s="14" t="s">
        <v>617</v>
      </c>
      <c r="F1729" s="14" t="s">
        <v>8101</v>
      </c>
      <c r="G1729" s="14"/>
      <c r="H1729" s="14" t="s">
        <v>8103</v>
      </c>
      <c r="I1729" s="14" t="s">
        <v>8104</v>
      </c>
      <c r="J1729" s="14" t="s">
        <v>422</v>
      </c>
      <c r="K1729" s="14" t="s">
        <v>422</v>
      </c>
      <c r="L1729" s="14" t="s">
        <v>422</v>
      </c>
      <c r="M1729" s="14" t="s">
        <v>578</v>
      </c>
      <c r="N1729" s="14" t="s">
        <v>299</v>
      </c>
      <c r="O1729" s="14" t="s">
        <v>1999</v>
      </c>
      <c r="P1729" s="14" t="s">
        <v>5568</v>
      </c>
      <c r="Q1729" s="14">
        <v>1</v>
      </c>
      <c r="R1729" s="14" t="s">
        <v>8101</v>
      </c>
      <c r="S1729" s="15" t="s">
        <v>422</v>
      </c>
      <c r="T1729" s="35">
        <v>19.722989031078608</v>
      </c>
      <c r="U1729" s="14" t="s">
        <v>4</v>
      </c>
      <c r="V1729" s="14">
        <v>77.5</v>
      </c>
      <c r="W1729" s="16">
        <f>+IF(datos_arg[[#This Row],[Moneda]]="ARS",datos_arg[[#This Row],[Monto]],datos_arg[[#This Row],[Monto]]*datos_arg[[#This Row],[TC]])</f>
        <v>19.722989031078608</v>
      </c>
      <c r="X1729" s="16">
        <f>IFERROR(IF(datos_arg[[#This Row],[Moneda]]="USD",datos_arg[[#This Row],[Monto]],datos_arg[[#This Row],[Monto]]/datos_arg[[#This Row],[TC]]),0)</f>
        <v>0.2544901810461756</v>
      </c>
      <c r="Y1729" s="14"/>
    </row>
    <row r="1730" spans="1:25" ht="15" customHeight="1" x14ac:dyDescent="0.25">
      <c r="A1730" s="14">
        <f t="shared" si="26"/>
        <v>1727</v>
      </c>
      <c r="B1730" s="1">
        <v>43901</v>
      </c>
      <c r="C1730" s="18">
        <f>+YEAR(datos_arg[[#This Row],[Fecha]])</f>
        <v>2020</v>
      </c>
      <c r="D1730" s="18">
        <f>+MONTH(datos_arg[[#This Row],[Fecha]])</f>
        <v>3</v>
      </c>
      <c r="E1730" s="14" t="s">
        <v>1015</v>
      </c>
      <c r="F1730" s="14" t="s">
        <v>403</v>
      </c>
      <c r="G1730" s="14" t="s">
        <v>5383</v>
      </c>
      <c r="H1730" s="14" t="s">
        <v>8103</v>
      </c>
      <c r="I1730" s="14" t="s">
        <v>8104</v>
      </c>
      <c r="J1730" s="14" t="s">
        <v>422</v>
      </c>
      <c r="K1730" s="14" t="s">
        <v>422</v>
      </c>
      <c r="L1730" s="14" t="s">
        <v>422</v>
      </c>
      <c r="M1730" s="14" t="s">
        <v>1095</v>
      </c>
      <c r="N1730" s="14" t="s">
        <v>299</v>
      </c>
      <c r="O1730" s="14" t="s">
        <v>2000</v>
      </c>
      <c r="P1730" s="14" t="s">
        <v>5568</v>
      </c>
      <c r="Q1730" s="14">
        <v>1</v>
      </c>
      <c r="R1730" s="14" t="s">
        <v>5383</v>
      </c>
      <c r="S1730" s="15" t="s">
        <v>422</v>
      </c>
      <c r="T1730" s="35">
        <v>114.39333638025593</v>
      </c>
      <c r="U1730" s="14" t="s">
        <v>4</v>
      </c>
      <c r="V1730" s="14">
        <v>77.5</v>
      </c>
      <c r="W1730" s="16">
        <f>+IF(datos_arg[[#This Row],[Moneda]]="ARS",datos_arg[[#This Row],[Monto]],datos_arg[[#This Row],[Monto]]*datos_arg[[#This Row],[TC]])</f>
        <v>114.39333638025593</v>
      </c>
      <c r="X1730" s="16">
        <f>IFERROR(IF(datos_arg[[#This Row],[Moneda]]="USD",datos_arg[[#This Row],[Monto]],datos_arg[[#This Row],[Monto]]/datos_arg[[#This Row],[TC]]),0)</f>
        <v>1.4760430500678186</v>
      </c>
      <c r="Y1730" s="14"/>
    </row>
    <row r="1731" spans="1:25" ht="15" customHeight="1" x14ac:dyDescent="0.25">
      <c r="A1731" s="14">
        <f t="shared" si="26"/>
        <v>1728</v>
      </c>
      <c r="B1731" s="1">
        <v>43901</v>
      </c>
      <c r="C1731" s="18">
        <f>+YEAR(datos_arg[[#This Row],[Fecha]])</f>
        <v>2020</v>
      </c>
      <c r="D1731" s="18">
        <f>+MONTH(datos_arg[[#This Row],[Fecha]])</f>
        <v>3</v>
      </c>
      <c r="E1731" s="14" t="s">
        <v>5358</v>
      </c>
      <c r="F1731" s="14" t="s">
        <v>85</v>
      </c>
      <c r="G1731" s="14"/>
      <c r="H1731" s="14" t="s">
        <v>1024</v>
      </c>
      <c r="I1731" s="14" t="s">
        <v>7132</v>
      </c>
      <c r="J1731" s="14" t="s">
        <v>425</v>
      </c>
      <c r="K1731" s="14" t="s">
        <v>422</v>
      </c>
      <c r="L1731" s="14" t="s">
        <v>425</v>
      </c>
      <c r="M1731" s="14" t="s">
        <v>1494</v>
      </c>
      <c r="N1731" s="14" t="s">
        <v>299</v>
      </c>
      <c r="O1731" s="14" t="s">
        <v>2001</v>
      </c>
      <c r="P1731" s="14" t="s">
        <v>5569</v>
      </c>
      <c r="Q1731" s="14">
        <v>1</v>
      </c>
      <c r="R1731" s="14" t="s">
        <v>85</v>
      </c>
      <c r="S1731" s="15" t="s">
        <v>422</v>
      </c>
      <c r="T1731" s="35">
        <v>3944.6</v>
      </c>
      <c r="U1731" s="14" t="s">
        <v>4</v>
      </c>
      <c r="V1731" s="14">
        <v>77.5</v>
      </c>
      <c r="W1731" s="16">
        <f>+IF(datos_arg[[#This Row],[Moneda]]="ARS",datos_arg[[#This Row],[Monto]],datos_arg[[#This Row],[Monto]]*datos_arg[[#This Row],[TC]])</f>
        <v>3944.6</v>
      </c>
      <c r="X1731" s="16">
        <f>IFERROR(IF(datos_arg[[#This Row],[Moneda]]="USD",datos_arg[[#This Row],[Monto]],datos_arg[[#This Row],[Monto]]/datos_arg[[#This Row],[TC]]),0)</f>
        <v>50.898064516129033</v>
      </c>
      <c r="Y1731" s="14"/>
    </row>
    <row r="1732" spans="1:25" ht="15" customHeight="1" x14ac:dyDescent="0.25">
      <c r="A1732" s="14">
        <f t="shared" si="26"/>
        <v>1729</v>
      </c>
      <c r="B1732" s="1">
        <v>43901</v>
      </c>
      <c r="C1732" s="18">
        <f>+YEAR(datos_arg[[#This Row],[Fecha]])</f>
        <v>2020</v>
      </c>
      <c r="D1732" s="18">
        <f>+MONTH(datos_arg[[#This Row],[Fecha]])</f>
        <v>3</v>
      </c>
      <c r="E1732" s="14" t="s">
        <v>1015</v>
      </c>
      <c r="F1732" s="14" t="s">
        <v>403</v>
      </c>
      <c r="G1732" s="14" t="s">
        <v>5383</v>
      </c>
      <c r="H1732" s="14" t="s">
        <v>6646</v>
      </c>
      <c r="I1732" s="14" t="s">
        <v>7132</v>
      </c>
      <c r="J1732" s="14" t="s">
        <v>425</v>
      </c>
      <c r="K1732" s="14" t="s">
        <v>422</v>
      </c>
      <c r="L1732" s="14" t="s">
        <v>425</v>
      </c>
      <c r="M1732" s="14" t="s">
        <v>308</v>
      </c>
      <c r="N1732" s="14" t="s">
        <v>2002</v>
      </c>
      <c r="O1732" s="14" t="s">
        <v>308</v>
      </c>
      <c r="P1732" s="14" t="s">
        <v>5570</v>
      </c>
      <c r="Q1732" s="14">
        <v>1</v>
      </c>
      <c r="R1732" s="14" t="s">
        <v>5383</v>
      </c>
      <c r="S1732" s="15" t="s">
        <v>422</v>
      </c>
      <c r="T1732" s="35">
        <v>325</v>
      </c>
      <c r="U1732" s="14" t="s">
        <v>4</v>
      </c>
      <c r="V1732" s="14">
        <v>77.5</v>
      </c>
      <c r="W1732" s="16">
        <f>+IF(datos_arg[[#This Row],[Moneda]]="ARS",datos_arg[[#This Row],[Monto]],datos_arg[[#This Row],[Monto]]*datos_arg[[#This Row],[TC]])</f>
        <v>325</v>
      </c>
      <c r="X1732" s="16">
        <f>IFERROR(IF(datos_arg[[#This Row],[Moneda]]="USD",datos_arg[[#This Row],[Monto]],datos_arg[[#This Row],[Monto]]/datos_arg[[#This Row],[TC]]),0)</f>
        <v>4.193548387096774</v>
      </c>
      <c r="Y1732" s="14"/>
    </row>
    <row r="1733" spans="1:25" ht="15" customHeight="1" x14ac:dyDescent="0.25">
      <c r="A1733" s="14">
        <f t="shared" si="26"/>
        <v>1730</v>
      </c>
      <c r="B1733" s="1">
        <v>43901</v>
      </c>
      <c r="C1733" s="18">
        <f>+YEAR(datos_arg[[#This Row],[Fecha]])</f>
        <v>2020</v>
      </c>
      <c r="D1733" s="18">
        <f>+MONTH(datos_arg[[#This Row],[Fecha]])</f>
        <v>3</v>
      </c>
      <c r="E1733" s="14" t="s">
        <v>1015</v>
      </c>
      <c r="F1733" s="14" t="s">
        <v>403</v>
      </c>
      <c r="G1733" s="14" t="s">
        <v>5383</v>
      </c>
      <c r="H1733" s="14" t="s">
        <v>8103</v>
      </c>
      <c r="I1733" s="14" t="s">
        <v>8104</v>
      </c>
      <c r="J1733" s="14" t="s">
        <v>422</v>
      </c>
      <c r="K1733" s="14" t="s">
        <v>422</v>
      </c>
      <c r="L1733" s="14" t="s">
        <v>422</v>
      </c>
      <c r="M1733" s="14" t="s">
        <v>1110</v>
      </c>
      <c r="N1733" s="14" t="s">
        <v>1081</v>
      </c>
      <c r="O1733" s="14" t="s">
        <v>2003</v>
      </c>
      <c r="P1733" s="14" t="s">
        <v>5571</v>
      </c>
      <c r="Q1733" s="14">
        <v>10</v>
      </c>
      <c r="R1733" s="14" t="s">
        <v>5383</v>
      </c>
      <c r="S1733" s="15" t="s">
        <v>422</v>
      </c>
      <c r="T1733" s="35">
        <v>4234.3913790805809</v>
      </c>
      <c r="U1733" s="14" t="s">
        <v>4</v>
      </c>
      <c r="V1733" s="14">
        <v>77.5</v>
      </c>
      <c r="W1733" s="16">
        <f>+IF(datos_arg[[#This Row],[Moneda]]="ARS",datos_arg[[#This Row],[Monto]],datos_arg[[#This Row],[Monto]]*datos_arg[[#This Row],[TC]])</f>
        <v>4234.3913790805809</v>
      </c>
      <c r="X1733" s="16">
        <f>IFERROR(IF(datos_arg[[#This Row],[Moneda]]="USD",datos_arg[[#This Row],[Monto]],datos_arg[[#This Row],[Monto]]/datos_arg[[#This Row],[TC]]),0)</f>
        <v>54.637308117168786</v>
      </c>
      <c r="Y1733" s="14"/>
    </row>
    <row r="1734" spans="1:25" ht="15" customHeight="1" x14ac:dyDescent="0.25">
      <c r="A1734" s="14">
        <f t="shared" ref="A1734:A1797" si="27">+A1733+1</f>
        <v>1731</v>
      </c>
      <c r="B1734" s="1">
        <v>43901</v>
      </c>
      <c r="C1734" s="18">
        <f>+YEAR(datos_arg[[#This Row],[Fecha]])</f>
        <v>2020</v>
      </c>
      <c r="D1734" s="18">
        <f>+MONTH(datos_arg[[#This Row],[Fecha]])</f>
        <v>3</v>
      </c>
      <c r="E1734" s="14" t="s">
        <v>1015</v>
      </c>
      <c r="F1734" s="14" t="s">
        <v>403</v>
      </c>
      <c r="G1734" s="14" t="s">
        <v>5383</v>
      </c>
      <c r="H1734" s="14" t="s">
        <v>6646</v>
      </c>
      <c r="I1734" s="14" t="s">
        <v>7132</v>
      </c>
      <c r="J1734" s="14" t="s">
        <v>425</v>
      </c>
      <c r="K1734" s="14" t="s">
        <v>422</v>
      </c>
      <c r="L1734" s="14" t="s">
        <v>425</v>
      </c>
      <c r="M1734" s="14" t="s">
        <v>1545</v>
      </c>
      <c r="N1734" s="14" t="s">
        <v>1081</v>
      </c>
      <c r="O1734" s="14" t="s">
        <v>2004</v>
      </c>
      <c r="P1734" s="14" t="s">
        <v>5571</v>
      </c>
      <c r="Q1734" s="14">
        <v>2</v>
      </c>
      <c r="R1734" s="14" t="s">
        <v>5383</v>
      </c>
      <c r="S1734" s="15" t="s">
        <v>422</v>
      </c>
      <c r="T1734" s="35">
        <v>865.6086209194184</v>
      </c>
      <c r="U1734" s="14" t="s">
        <v>4</v>
      </c>
      <c r="V1734" s="14">
        <v>77.5</v>
      </c>
      <c r="W1734" s="16">
        <f>+IF(datos_arg[[#This Row],[Moneda]]="ARS",datos_arg[[#This Row],[Monto]],datos_arg[[#This Row],[Monto]]*datos_arg[[#This Row],[TC]])</f>
        <v>865.6086209194184</v>
      </c>
      <c r="X1734" s="16">
        <f>IFERROR(IF(datos_arg[[#This Row],[Moneda]]="USD",datos_arg[[#This Row],[Monto]],datos_arg[[#This Row],[Monto]]/datos_arg[[#This Row],[TC]]),0)</f>
        <v>11.169143495734431</v>
      </c>
      <c r="Y1734" s="14"/>
    </row>
    <row r="1735" spans="1:25" ht="15" customHeight="1" x14ac:dyDescent="0.25">
      <c r="A1735" s="14">
        <f t="shared" si="27"/>
        <v>1732</v>
      </c>
      <c r="B1735" s="1">
        <v>43901</v>
      </c>
      <c r="C1735" s="18">
        <f>+YEAR(datos_arg[[#This Row],[Fecha]])</f>
        <v>2020</v>
      </c>
      <c r="D1735" s="18">
        <f>+MONTH(datos_arg[[#This Row],[Fecha]])</f>
        <v>3</v>
      </c>
      <c r="E1735" s="14" t="s">
        <v>1015</v>
      </c>
      <c r="F1735" s="14" t="s">
        <v>430</v>
      </c>
      <c r="G1735" s="14"/>
      <c r="H1735" s="14" t="s">
        <v>7132</v>
      </c>
      <c r="I1735" s="14" t="s">
        <v>7132</v>
      </c>
      <c r="J1735" s="14" t="s">
        <v>425</v>
      </c>
      <c r="K1735" s="14"/>
      <c r="L1735" s="14" t="s">
        <v>425</v>
      </c>
      <c r="M1735" s="14" t="s">
        <v>102</v>
      </c>
      <c r="N1735" s="14" t="s">
        <v>480</v>
      </c>
      <c r="O1735" s="14" t="s">
        <v>2005</v>
      </c>
      <c r="P1735" s="14"/>
      <c r="Q1735" s="14"/>
      <c r="R1735" s="15" t="s">
        <v>430</v>
      </c>
      <c r="S1735" s="15" t="s">
        <v>422</v>
      </c>
      <c r="T1735" s="35">
        <v>377.01000000000022</v>
      </c>
      <c r="U1735" s="14" t="s">
        <v>4</v>
      </c>
      <c r="V1735" s="14">
        <v>77.5</v>
      </c>
      <c r="W1735" s="16">
        <f>+IF(datos_arg[[#This Row],[Moneda]]="ARS",datos_arg[[#This Row],[Monto]],datos_arg[[#This Row],[Monto]]*datos_arg[[#This Row],[TC]])</f>
        <v>377.01000000000022</v>
      </c>
      <c r="X1735" s="16">
        <f>IFERROR(IF(datos_arg[[#This Row],[Moneda]]="USD",datos_arg[[#This Row],[Monto]],datos_arg[[#This Row],[Monto]]/datos_arg[[#This Row],[TC]]),0)</f>
        <v>4.8646451612903254</v>
      </c>
      <c r="Y1735" s="14"/>
    </row>
    <row r="1736" spans="1:25" ht="15" customHeight="1" x14ac:dyDescent="0.25">
      <c r="A1736" s="14">
        <f t="shared" si="27"/>
        <v>1733</v>
      </c>
      <c r="B1736" s="1">
        <v>43901</v>
      </c>
      <c r="C1736" s="18">
        <f>+YEAR(datos_arg[[#This Row],[Fecha]])</f>
        <v>2020</v>
      </c>
      <c r="D1736" s="18">
        <f>+MONTH(datos_arg[[#This Row],[Fecha]])</f>
        <v>3</v>
      </c>
      <c r="E1736" s="14" t="s">
        <v>408</v>
      </c>
      <c r="F1736" s="14" t="s">
        <v>506</v>
      </c>
      <c r="G1736" s="14"/>
      <c r="H1736" s="14" t="s">
        <v>7132</v>
      </c>
      <c r="I1736" s="14" t="s">
        <v>7132</v>
      </c>
      <c r="J1736" s="14" t="s">
        <v>425</v>
      </c>
      <c r="K1736" s="14"/>
      <c r="L1736" s="14" t="s">
        <v>425</v>
      </c>
      <c r="M1736" s="14" t="s">
        <v>1763</v>
      </c>
      <c r="N1736" s="14" t="s">
        <v>1763</v>
      </c>
      <c r="O1736" s="14" t="s">
        <v>1998</v>
      </c>
      <c r="P1736" s="14"/>
      <c r="Q1736" s="14"/>
      <c r="R1736" s="15" t="s">
        <v>439</v>
      </c>
      <c r="S1736" s="15" t="s">
        <v>422</v>
      </c>
      <c r="T1736" s="35">
        <v>938</v>
      </c>
      <c r="U1736" s="14" t="s">
        <v>4</v>
      </c>
      <c r="V1736" s="14">
        <v>77.5</v>
      </c>
      <c r="W1736" s="16">
        <f>+IF(datos_arg[[#This Row],[Moneda]]="ARS",datos_arg[[#This Row],[Monto]],datos_arg[[#This Row],[Monto]]*datos_arg[[#This Row],[TC]])</f>
        <v>938</v>
      </c>
      <c r="X1736" s="16">
        <f>IFERROR(IF(datos_arg[[#This Row],[Moneda]]="USD",datos_arg[[#This Row],[Monto]],datos_arg[[#This Row],[Monto]]/datos_arg[[#This Row],[TC]]),0)</f>
        <v>12.103225806451613</v>
      </c>
      <c r="Y1736" s="14"/>
    </row>
    <row r="1737" spans="1:25" ht="15" customHeight="1" x14ac:dyDescent="0.25">
      <c r="A1737" s="14">
        <f t="shared" si="27"/>
        <v>1734</v>
      </c>
      <c r="B1737" s="1">
        <v>43901</v>
      </c>
      <c r="C1737" s="18">
        <f>+YEAR(datos_arg[[#This Row],[Fecha]])</f>
        <v>2020</v>
      </c>
      <c r="D1737" s="18">
        <f>+MONTH(datos_arg[[#This Row],[Fecha]])</f>
        <v>3</v>
      </c>
      <c r="E1737" s="14" t="s">
        <v>1015</v>
      </c>
      <c r="F1737" s="14" t="s">
        <v>403</v>
      </c>
      <c r="G1737" s="14" t="s">
        <v>5382</v>
      </c>
      <c r="H1737" s="14" t="s">
        <v>532</v>
      </c>
      <c r="I1737" s="14" t="s">
        <v>7132</v>
      </c>
      <c r="J1737" s="14" t="s">
        <v>425</v>
      </c>
      <c r="K1737" s="14" t="s">
        <v>421</v>
      </c>
      <c r="L1737" s="14" t="s">
        <v>421</v>
      </c>
      <c r="M1737" s="14" t="s">
        <v>838</v>
      </c>
      <c r="N1737" s="14" t="s">
        <v>2006</v>
      </c>
      <c r="O1737" s="14" t="s">
        <v>2007</v>
      </c>
      <c r="P1737" s="14" t="s">
        <v>5572</v>
      </c>
      <c r="Q1737" s="14"/>
      <c r="R1737" s="14" t="s">
        <v>5382</v>
      </c>
      <c r="S1737" s="15" t="s">
        <v>439</v>
      </c>
      <c r="T1737" s="35">
        <v>23800</v>
      </c>
      <c r="U1737" s="14" t="s">
        <v>4</v>
      </c>
      <c r="V1737" s="14">
        <v>77.5</v>
      </c>
      <c r="W1737" s="16">
        <f>+IF(datos_arg[[#This Row],[Moneda]]="ARS",datos_arg[[#This Row],[Monto]],datos_arg[[#This Row],[Monto]]*datos_arg[[#This Row],[TC]])</f>
        <v>23800</v>
      </c>
      <c r="X1737" s="16">
        <f>IFERROR(IF(datos_arg[[#This Row],[Moneda]]="USD",datos_arg[[#This Row],[Monto]],datos_arg[[#This Row],[Monto]]/datos_arg[[#This Row],[TC]]),0)</f>
        <v>307.09677419354841</v>
      </c>
      <c r="Y1737" s="14"/>
    </row>
    <row r="1738" spans="1:25" ht="15" customHeight="1" x14ac:dyDescent="0.25">
      <c r="A1738" s="14">
        <f t="shared" si="27"/>
        <v>1735</v>
      </c>
      <c r="B1738" s="1">
        <v>43902</v>
      </c>
      <c r="C1738" s="18">
        <f>+YEAR(datos_arg[[#This Row],[Fecha]])</f>
        <v>2020</v>
      </c>
      <c r="D1738" s="18">
        <f>+MONTH(datos_arg[[#This Row],[Fecha]])</f>
        <v>3</v>
      </c>
      <c r="E1738" s="14" t="s">
        <v>1015</v>
      </c>
      <c r="F1738" s="14" t="s">
        <v>430</v>
      </c>
      <c r="G1738" s="14"/>
      <c r="H1738" s="14" t="s">
        <v>7132</v>
      </c>
      <c r="I1738" s="14" t="s">
        <v>7132</v>
      </c>
      <c r="J1738" s="14" t="s">
        <v>425</v>
      </c>
      <c r="K1738" s="14"/>
      <c r="L1738" s="14" t="s">
        <v>425</v>
      </c>
      <c r="M1738" s="14" t="s">
        <v>3963</v>
      </c>
      <c r="N1738" s="14" t="s">
        <v>2008</v>
      </c>
      <c r="O1738" s="14" t="s">
        <v>2009</v>
      </c>
      <c r="P1738" s="14" t="s">
        <v>5573</v>
      </c>
      <c r="Q1738" s="14"/>
      <c r="R1738" s="15" t="s">
        <v>430</v>
      </c>
      <c r="S1738" s="15" t="s">
        <v>420</v>
      </c>
      <c r="T1738" s="35">
        <v>5160</v>
      </c>
      <c r="U1738" s="14" t="s">
        <v>4</v>
      </c>
      <c r="V1738" s="14">
        <v>77.5</v>
      </c>
      <c r="W1738" s="16">
        <f>+IF(datos_arg[[#This Row],[Moneda]]="ARS",datos_arg[[#This Row],[Monto]],datos_arg[[#This Row],[Monto]]*datos_arg[[#This Row],[TC]])</f>
        <v>5160</v>
      </c>
      <c r="X1738" s="16">
        <f>IFERROR(IF(datos_arg[[#This Row],[Moneda]]="USD",datos_arg[[#This Row],[Monto]],datos_arg[[#This Row],[Monto]]/datos_arg[[#This Row],[TC]]),0)</f>
        <v>66.58064516129032</v>
      </c>
      <c r="Y1738" s="14"/>
    </row>
    <row r="1739" spans="1:25" ht="15" customHeight="1" x14ac:dyDescent="0.25">
      <c r="A1739" s="14">
        <f t="shared" si="27"/>
        <v>1736</v>
      </c>
      <c r="B1739" s="1">
        <v>43902</v>
      </c>
      <c r="C1739" s="18">
        <f>+YEAR(datos_arg[[#This Row],[Fecha]])</f>
        <v>2020</v>
      </c>
      <c r="D1739" s="18">
        <f>+MONTH(datos_arg[[#This Row],[Fecha]])</f>
        <v>3</v>
      </c>
      <c r="E1739" s="14" t="s">
        <v>1015</v>
      </c>
      <c r="F1739" s="14" t="s">
        <v>403</v>
      </c>
      <c r="G1739" s="14" t="s">
        <v>5382</v>
      </c>
      <c r="H1739" s="14" t="s">
        <v>6646</v>
      </c>
      <c r="I1739" s="14" t="s">
        <v>7132</v>
      </c>
      <c r="J1739" s="14" t="s">
        <v>425</v>
      </c>
      <c r="K1739" s="14" t="s">
        <v>421</v>
      </c>
      <c r="L1739" s="14" t="s">
        <v>421</v>
      </c>
      <c r="M1739" s="14" t="s">
        <v>2010</v>
      </c>
      <c r="N1739" s="14" t="s">
        <v>248</v>
      </c>
      <c r="O1739" s="14" t="s">
        <v>2011</v>
      </c>
      <c r="P1739" s="14" t="s">
        <v>5574</v>
      </c>
      <c r="Q1739" s="14"/>
      <c r="R1739" s="14" t="s">
        <v>5382</v>
      </c>
      <c r="S1739" s="15" t="s">
        <v>419</v>
      </c>
      <c r="T1739" s="35">
        <v>4400</v>
      </c>
      <c r="U1739" s="14" t="s">
        <v>4</v>
      </c>
      <c r="V1739" s="14">
        <v>77.5</v>
      </c>
      <c r="W1739" s="16">
        <f>+IF(datos_arg[[#This Row],[Moneda]]="ARS",datos_arg[[#This Row],[Monto]],datos_arg[[#This Row],[Monto]]*datos_arg[[#This Row],[TC]])</f>
        <v>4400</v>
      </c>
      <c r="X1739" s="16">
        <f>IFERROR(IF(datos_arg[[#This Row],[Moneda]]="USD",datos_arg[[#This Row],[Monto]],datos_arg[[#This Row],[Monto]]/datos_arg[[#This Row],[TC]]),0)</f>
        <v>56.774193548387096</v>
      </c>
      <c r="Y1739" s="14"/>
    </row>
    <row r="1740" spans="1:25" ht="15" customHeight="1" x14ac:dyDescent="0.25">
      <c r="A1740" s="14">
        <f t="shared" si="27"/>
        <v>1737</v>
      </c>
      <c r="B1740" s="1">
        <v>43902</v>
      </c>
      <c r="C1740" s="18">
        <f>+YEAR(datos_arg[[#This Row],[Fecha]])</f>
        <v>2020</v>
      </c>
      <c r="D1740" s="18">
        <f>+MONTH(datos_arg[[#This Row],[Fecha]])</f>
        <v>3</v>
      </c>
      <c r="E1740" s="14" t="s">
        <v>1015</v>
      </c>
      <c r="F1740" s="14" t="s">
        <v>403</v>
      </c>
      <c r="G1740" s="14" t="s">
        <v>970</v>
      </c>
      <c r="H1740" s="14" t="s">
        <v>433</v>
      </c>
      <c r="I1740" s="14" t="s">
        <v>955</v>
      </c>
      <c r="J1740" s="14" t="s">
        <v>425</v>
      </c>
      <c r="K1740" s="14"/>
      <c r="L1740" s="14" t="s">
        <v>425</v>
      </c>
      <c r="M1740" s="14" t="s">
        <v>433</v>
      </c>
      <c r="N1740" s="14" t="s">
        <v>645</v>
      </c>
      <c r="O1740" s="14" t="s">
        <v>2012</v>
      </c>
      <c r="P1740" s="14" t="s">
        <v>5575</v>
      </c>
      <c r="Q1740" s="14"/>
      <c r="R1740" s="14" t="s">
        <v>970</v>
      </c>
      <c r="S1740" s="15" t="s">
        <v>419</v>
      </c>
      <c r="T1740" s="35">
        <v>440</v>
      </c>
      <c r="U1740" s="14" t="s">
        <v>4</v>
      </c>
      <c r="V1740" s="14">
        <v>77.5</v>
      </c>
      <c r="W1740" s="16">
        <f>+IF(datos_arg[[#This Row],[Moneda]]="ARS",datos_arg[[#This Row],[Monto]],datos_arg[[#This Row],[Monto]]*datos_arg[[#This Row],[TC]])</f>
        <v>440</v>
      </c>
      <c r="X1740" s="16">
        <f>IFERROR(IF(datos_arg[[#This Row],[Moneda]]="USD",datos_arg[[#This Row],[Monto]],datos_arg[[#This Row],[Monto]]/datos_arg[[#This Row],[TC]]),0)</f>
        <v>5.67741935483871</v>
      </c>
      <c r="Y1740" s="14"/>
    </row>
    <row r="1741" spans="1:25" ht="15" customHeight="1" x14ac:dyDescent="0.25">
      <c r="A1741" s="14">
        <f t="shared" si="27"/>
        <v>1738</v>
      </c>
      <c r="B1741" s="1">
        <v>43902</v>
      </c>
      <c r="C1741" s="18">
        <f>+YEAR(datos_arg[[#This Row],[Fecha]])</f>
        <v>2020</v>
      </c>
      <c r="D1741" s="18">
        <f>+MONTH(datos_arg[[#This Row],[Fecha]])</f>
        <v>3</v>
      </c>
      <c r="E1741" s="14" t="s">
        <v>408</v>
      </c>
      <c r="F1741" s="14" t="s">
        <v>506</v>
      </c>
      <c r="G1741" s="14"/>
      <c r="H1741" s="14" t="s">
        <v>7132</v>
      </c>
      <c r="I1741" s="14" t="s">
        <v>7132</v>
      </c>
      <c r="J1741" s="14" t="s">
        <v>425</v>
      </c>
      <c r="K1741" s="14"/>
      <c r="L1741" s="14" t="s">
        <v>425</v>
      </c>
      <c r="M1741" s="14" t="s">
        <v>1763</v>
      </c>
      <c r="N1741" s="14" t="s">
        <v>1763</v>
      </c>
      <c r="O1741" s="14" t="s">
        <v>2013</v>
      </c>
      <c r="P1741" s="14"/>
      <c r="Q1741" s="14"/>
      <c r="R1741" s="15" t="s">
        <v>439</v>
      </c>
      <c r="S1741" s="15" t="s">
        <v>419</v>
      </c>
      <c r="T1741" s="35">
        <v>1200</v>
      </c>
      <c r="U1741" s="14" t="s">
        <v>4</v>
      </c>
      <c r="V1741" s="14">
        <v>77.5</v>
      </c>
      <c r="W1741" s="16">
        <f>+IF(datos_arg[[#This Row],[Moneda]]="ARS",datos_arg[[#This Row],[Monto]],datos_arg[[#This Row],[Monto]]*datos_arg[[#This Row],[TC]])</f>
        <v>1200</v>
      </c>
      <c r="X1741" s="16">
        <f>IFERROR(IF(datos_arg[[#This Row],[Moneda]]="USD",datos_arg[[#This Row],[Monto]],datos_arg[[#This Row],[Monto]]/datos_arg[[#This Row],[TC]]),0)</f>
        <v>15.483870967741936</v>
      </c>
      <c r="Y1741" s="14"/>
    </row>
    <row r="1742" spans="1:25" ht="15" customHeight="1" x14ac:dyDescent="0.25">
      <c r="A1742" s="14">
        <f t="shared" si="27"/>
        <v>1739</v>
      </c>
      <c r="B1742" s="1">
        <v>43902</v>
      </c>
      <c r="C1742" s="18">
        <f>+YEAR(datos_arg[[#This Row],[Fecha]])</f>
        <v>2020</v>
      </c>
      <c r="D1742" s="18">
        <f>+MONTH(datos_arg[[#This Row],[Fecha]])</f>
        <v>3</v>
      </c>
      <c r="E1742" s="14" t="s">
        <v>1015</v>
      </c>
      <c r="F1742" s="14" t="s">
        <v>430</v>
      </c>
      <c r="G1742" s="14"/>
      <c r="H1742" s="14" t="s">
        <v>7132</v>
      </c>
      <c r="I1742" s="14" t="s">
        <v>7132</v>
      </c>
      <c r="J1742" s="14" t="s">
        <v>425</v>
      </c>
      <c r="K1742" s="14"/>
      <c r="L1742" s="14" t="s">
        <v>425</v>
      </c>
      <c r="M1742" s="14" t="s">
        <v>57</v>
      </c>
      <c r="N1742" s="14" t="s">
        <v>57</v>
      </c>
      <c r="O1742" s="14" t="s">
        <v>112</v>
      </c>
      <c r="P1742" s="14"/>
      <c r="Q1742" s="14"/>
      <c r="R1742" s="15" t="s">
        <v>430</v>
      </c>
      <c r="S1742" s="15" t="s">
        <v>439</v>
      </c>
      <c r="T1742" s="35">
        <v>200</v>
      </c>
      <c r="U1742" s="14" t="s">
        <v>4</v>
      </c>
      <c r="V1742" s="14">
        <v>77.5</v>
      </c>
      <c r="W1742" s="16">
        <f>+IF(datos_arg[[#This Row],[Moneda]]="ARS",datos_arg[[#This Row],[Monto]],datos_arg[[#This Row],[Monto]]*datos_arg[[#This Row],[TC]])</f>
        <v>200</v>
      </c>
      <c r="X1742" s="16">
        <f>IFERROR(IF(datos_arg[[#This Row],[Moneda]]="USD",datos_arg[[#This Row],[Monto]],datos_arg[[#This Row],[Monto]]/datos_arg[[#This Row],[TC]]),0)</f>
        <v>2.5806451612903225</v>
      </c>
      <c r="Y1742" s="14"/>
    </row>
    <row r="1743" spans="1:25" ht="15" customHeight="1" x14ac:dyDescent="0.25">
      <c r="A1743" s="14">
        <f t="shared" si="27"/>
        <v>1740</v>
      </c>
      <c r="B1743" s="1">
        <v>43902</v>
      </c>
      <c r="C1743" s="18">
        <f>+YEAR(datos_arg[[#This Row],[Fecha]])</f>
        <v>2020</v>
      </c>
      <c r="D1743" s="18">
        <f>+MONTH(datos_arg[[#This Row],[Fecha]])</f>
        <v>3</v>
      </c>
      <c r="E1743" s="14" t="s">
        <v>5358</v>
      </c>
      <c r="F1743" s="14" t="s">
        <v>969</v>
      </c>
      <c r="G1743" s="14"/>
      <c r="H1743" s="14" t="s">
        <v>433</v>
      </c>
      <c r="I1743" s="14" t="s">
        <v>955</v>
      </c>
      <c r="J1743" s="14" t="s">
        <v>425</v>
      </c>
      <c r="K1743" s="14"/>
      <c r="L1743" s="14" t="s">
        <v>425</v>
      </c>
      <c r="M1743" s="14" t="s">
        <v>1359</v>
      </c>
      <c r="N1743" s="14" t="s">
        <v>2014</v>
      </c>
      <c r="O1743" s="14" t="s">
        <v>2016</v>
      </c>
      <c r="P1743" s="14" t="s">
        <v>5576</v>
      </c>
      <c r="Q1743" s="14">
        <v>1</v>
      </c>
      <c r="R1743" s="15" t="s">
        <v>969</v>
      </c>
      <c r="S1743" s="15" t="s">
        <v>1762</v>
      </c>
      <c r="T1743" s="35">
        <v>784.49</v>
      </c>
      <c r="U1743" s="14" t="s">
        <v>4</v>
      </c>
      <c r="V1743" s="14">
        <v>77.5</v>
      </c>
      <c r="W1743" s="16">
        <f>+IF(datos_arg[[#This Row],[Moneda]]="ARS",datos_arg[[#This Row],[Monto]],datos_arg[[#This Row],[Monto]]*datos_arg[[#This Row],[TC]])</f>
        <v>784.49</v>
      </c>
      <c r="X1743" s="16">
        <f>IFERROR(IF(datos_arg[[#This Row],[Moneda]]="USD",datos_arg[[#This Row],[Monto]],datos_arg[[#This Row],[Monto]]/datos_arg[[#This Row],[TC]]),0)</f>
        <v>10.122451612903227</v>
      </c>
      <c r="Y1743" s="14"/>
    </row>
    <row r="1744" spans="1:25" ht="15" customHeight="1" x14ac:dyDescent="0.25">
      <c r="A1744" s="14">
        <f t="shared" si="27"/>
        <v>1741</v>
      </c>
      <c r="B1744" s="1">
        <v>43903</v>
      </c>
      <c r="C1744" s="18">
        <f>+YEAR(datos_arg[[#This Row],[Fecha]])</f>
        <v>2020</v>
      </c>
      <c r="D1744" s="18">
        <f>+MONTH(datos_arg[[#This Row],[Fecha]])</f>
        <v>3</v>
      </c>
      <c r="E1744" s="14" t="s">
        <v>408</v>
      </c>
      <c r="F1744" s="14" t="s">
        <v>506</v>
      </c>
      <c r="G1744" s="14"/>
      <c r="H1744" s="14" t="s">
        <v>7132</v>
      </c>
      <c r="I1744" s="14" t="s">
        <v>7132</v>
      </c>
      <c r="J1744" s="14" t="s">
        <v>425</v>
      </c>
      <c r="K1744" s="14"/>
      <c r="L1744" s="14" t="s">
        <v>425</v>
      </c>
      <c r="M1744" s="14" t="s">
        <v>1763</v>
      </c>
      <c r="N1744" s="14" t="s">
        <v>1763</v>
      </c>
      <c r="O1744" s="14" t="s">
        <v>2015</v>
      </c>
      <c r="P1744" s="14"/>
      <c r="Q1744" s="14"/>
      <c r="R1744" s="15" t="s">
        <v>439</v>
      </c>
      <c r="S1744" s="15" t="s">
        <v>419</v>
      </c>
      <c r="T1744" s="35">
        <v>25220</v>
      </c>
      <c r="U1744" s="14" t="s">
        <v>4</v>
      </c>
      <c r="V1744" s="14">
        <v>77.5</v>
      </c>
      <c r="W1744" s="16">
        <f>+IF(datos_arg[[#This Row],[Moneda]]="ARS",datos_arg[[#This Row],[Monto]],datos_arg[[#This Row],[Monto]]*datos_arg[[#This Row],[TC]])</f>
        <v>25220</v>
      </c>
      <c r="X1744" s="16">
        <f>IFERROR(IF(datos_arg[[#This Row],[Moneda]]="USD",datos_arg[[#This Row],[Monto]],datos_arg[[#This Row],[Monto]]/datos_arg[[#This Row],[TC]]),0)</f>
        <v>325.41935483870969</v>
      </c>
      <c r="Y1744" s="14"/>
    </row>
    <row r="1745" spans="1:25" ht="15" customHeight="1" x14ac:dyDescent="0.25">
      <c r="A1745" s="14">
        <f t="shared" si="27"/>
        <v>1742</v>
      </c>
      <c r="B1745" s="1">
        <v>43903</v>
      </c>
      <c r="C1745" s="18">
        <f>+YEAR(datos_arg[[#This Row],[Fecha]])</f>
        <v>2020</v>
      </c>
      <c r="D1745" s="18">
        <f>+MONTH(datos_arg[[#This Row],[Fecha]])</f>
        <v>3</v>
      </c>
      <c r="E1745" s="14" t="s">
        <v>5358</v>
      </c>
      <c r="F1745" s="14" t="s">
        <v>969</v>
      </c>
      <c r="G1745" s="14"/>
      <c r="H1745" s="14" t="s">
        <v>7132</v>
      </c>
      <c r="I1745" s="14" t="s">
        <v>7132</v>
      </c>
      <c r="J1745" s="14" t="s">
        <v>425</v>
      </c>
      <c r="K1745" s="14"/>
      <c r="L1745" s="14" t="s">
        <v>425</v>
      </c>
      <c r="M1745" s="14" t="s">
        <v>2017</v>
      </c>
      <c r="N1745" s="14" t="s">
        <v>2018</v>
      </c>
      <c r="O1745" s="14" t="s">
        <v>2019</v>
      </c>
      <c r="P1745" s="14" t="s">
        <v>5577</v>
      </c>
      <c r="Q1745" s="14">
        <v>1</v>
      </c>
      <c r="R1745" s="15" t="s">
        <v>969</v>
      </c>
      <c r="S1745" s="15" t="s">
        <v>1762</v>
      </c>
      <c r="T1745" s="35">
        <v>315</v>
      </c>
      <c r="U1745" s="14" t="s">
        <v>4</v>
      </c>
      <c r="V1745" s="14">
        <v>77.5</v>
      </c>
      <c r="W1745" s="16">
        <f>+IF(datos_arg[[#This Row],[Moneda]]="ARS",datos_arg[[#This Row],[Monto]],datos_arg[[#This Row],[Monto]]*datos_arg[[#This Row],[TC]])</f>
        <v>315</v>
      </c>
      <c r="X1745" s="16">
        <f>IFERROR(IF(datos_arg[[#This Row],[Moneda]]="USD",datos_arg[[#This Row],[Monto]],datos_arg[[#This Row],[Monto]]/datos_arg[[#This Row],[TC]]),0)</f>
        <v>4.064516129032258</v>
      </c>
      <c r="Y1745" s="14"/>
    </row>
    <row r="1746" spans="1:25" ht="15" customHeight="1" x14ac:dyDescent="0.25">
      <c r="A1746" s="14">
        <f t="shared" si="27"/>
        <v>1743</v>
      </c>
      <c r="B1746" s="1">
        <v>43903</v>
      </c>
      <c r="C1746" s="18">
        <f>+YEAR(datos_arg[[#This Row],[Fecha]])</f>
        <v>2020</v>
      </c>
      <c r="D1746" s="18">
        <f>+MONTH(datos_arg[[#This Row],[Fecha]])</f>
        <v>3</v>
      </c>
      <c r="E1746" s="14" t="s">
        <v>408</v>
      </c>
      <c r="F1746" s="14" t="s">
        <v>506</v>
      </c>
      <c r="G1746" s="14"/>
      <c r="H1746" s="14" t="s">
        <v>7132</v>
      </c>
      <c r="I1746" s="14" t="s">
        <v>7132</v>
      </c>
      <c r="J1746" s="14" t="s">
        <v>425</v>
      </c>
      <c r="K1746" s="14"/>
      <c r="L1746" s="14" t="s">
        <v>425</v>
      </c>
      <c r="M1746" s="14" t="s">
        <v>1763</v>
      </c>
      <c r="N1746" s="14" t="s">
        <v>1763</v>
      </c>
      <c r="O1746" s="14" t="s">
        <v>2020</v>
      </c>
      <c r="P1746" s="14"/>
      <c r="Q1746" s="14"/>
      <c r="R1746" s="15" t="s">
        <v>419</v>
      </c>
      <c r="S1746" s="15" t="s">
        <v>439</v>
      </c>
      <c r="T1746" s="35">
        <v>6000</v>
      </c>
      <c r="U1746" s="14" t="s">
        <v>4</v>
      </c>
      <c r="V1746" s="14">
        <v>77.5</v>
      </c>
      <c r="W1746" s="16">
        <f>+IF(datos_arg[[#This Row],[Moneda]]="ARS",datos_arg[[#This Row],[Monto]],datos_arg[[#This Row],[Monto]]*datos_arg[[#This Row],[TC]])</f>
        <v>6000</v>
      </c>
      <c r="X1746" s="16">
        <f>IFERROR(IF(datos_arg[[#This Row],[Moneda]]="USD",datos_arg[[#This Row],[Monto]],datos_arg[[#This Row],[Monto]]/datos_arg[[#This Row],[TC]]),0)</f>
        <v>77.41935483870968</v>
      </c>
      <c r="Y1746" s="14"/>
    </row>
    <row r="1747" spans="1:25" ht="15" customHeight="1" x14ac:dyDescent="0.25">
      <c r="A1747" s="14">
        <f t="shared" si="27"/>
        <v>1744</v>
      </c>
      <c r="B1747" s="1">
        <v>43903</v>
      </c>
      <c r="C1747" s="18">
        <f>+YEAR(datos_arg[[#This Row],[Fecha]])</f>
        <v>2020</v>
      </c>
      <c r="D1747" s="18">
        <f>+MONTH(datos_arg[[#This Row],[Fecha]])</f>
        <v>3</v>
      </c>
      <c r="E1747" s="14" t="s">
        <v>5358</v>
      </c>
      <c r="F1747" s="14" t="s">
        <v>85</v>
      </c>
      <c r="G1747" s="14"/>
      <c r="H1747" s="14" t="s">
        <v>7132</v>
      </c>
      <c r="I1747" s="14" t="s">
        <v>7132</v>
      </c>
      <c r="J1747" s="14" t="s">
        <v>425</v>
      </c>
      <c r="K1747" s="14"/>
      <c r="L1747" s="14" t="s">
        <v>425</v>
      </c>
      <c r="M1747" s="14" t="s">
        <v>1701</v>
      </c>
      <c r="N1747" s="14" t="s">
        <v>524</v>
      </c>
      <c r="O1747" s="14" t="s">
        <v>2021</v>
      </c>
      <c r="P1747" s="14"/>
      <c r="Q1747" s="14">
        <v>1</v>
      </c>
      <c r="R1747" s="14" t="s">
        <v>85</v>
      </c>
      <c r="S1747" s="15" t="s">
        <v>439</v>
      </c>
      <c r="T1747" s="35">
        <v>1360</v>
      </c>
      <c r="U1747" s="14" t="s">
        <v>4</v>
      </c>
      <c r="V1747" s="14">
        <v>77.5</v>
      </c>
      <c r="W1747" s="16">
        <f>+IF(datos_arg[[#This Row],[Moneda]]="ARS",datos_arg[[#This Row],[Monto]],datos_arg[[#This Row],[Monto]]*datos_arg[[#This Row],[TC]])</f>
        <v>1360</v>
      </c>
      <c r="X1747" s="16">
        <f>IFERROR(IF(datos_arg[[#This Row],[Moneda]]="USD",datos_arg[[#This Row],[Monto]],datos_arg[[#This Row],[Monto]]/datos_arg[[#This Row],[TC]]),0)</f>
        <v>17.548387096774192</v>
      </c>
      <c r="Y1747" s="14"/>
    </row>
    <row r="1748" spans="1:25" ht="15" customHeight="1" x14ac:dyDescent="0.25">
      <c r="A1748" s="14">
        <f t="shared" si="27"/>
        <v>1745</v>
      </c>
      <c r="B1748" s="1">
        <v>43903</v>
      </c>
      <c r="C1748" s="18">
        <f>+YEAR(datos_arg[[#This Row],[Fecha]])</f>
        <v>2020</v>
      </c>
      <c r="D1748" s="18">
        <f>+MONTH(datos_arg[[#This Row],[Fecha]])</f>
        <v>3</v>
      </c>
      <c r="E1748" s="14" t="s">
        <v>5358</v>
      </c>
      <c r="F1748" s="14" t="s">
        <v>85</v>
      </c>
      <c r="G1748" s="14"/>
      <c r="H1748" s="14" t="s">
        <v>7132</v>
      </c>
      <c r="I1748" s="14" t="s">
        <v>7132</v>
      </c>
      <c r="J1748" s="14" t="s">
        <v>425</v>
      </c>
      <c r="K1748" s="14"/>
      <c r="L1748" s="14" t="s">
        <v>425</v>
      </c>
      <c r="M1748" s="14" t="s">
        <v>2022</v>
      </c>
      <c r="N1748" s="14" t="s">
        <v>524</v>
      </c>
      <c r="O1748" s="14" t="s">
        <v>2942</v>
      </c>
      <c r="P1748" s="14"/>
      <c r="Q1748" s="14">
        <v>1</v>
      </c>
      <c r="R1748" s="14" t="s">
        <v>85</v>
      </c>
      <c r="S1748" s="15" t="s">
        <v>439</v>
      </c>
      <c r="T1748" s="35">
        <v>240</v>
      </c>
      <c r="U1748" s="14" t="s">
        <v>4</v>
      </c>
      <c r="V1748" s="14">
        <v>77.5</v>
      </c>
      <c r="W1748" s="16">
        <f>+IF(datos_arg[[#This Row],[Moneda]]="ARS",datos_arg[[#This Row],[Monto]],datos_arg[[#This Row],[Monto]]*datos_arg[[#This Row],[TC]])</f>
        <v>240</v>
      </c>
      <c r="X1748" s="16">
        <f>IFERROR(IF(datos_arg[[#This Row],[Moneda]]="USD",datos_arg[[#This Row],[Monto]],datos_arg[[#This Row],[Monto]]/datos_arg[[#This Row],[TC]]),0)</f>
        <v>3.096774193548387</v>
      </c>
      <c r="Y1748" s="14"/>
    </row>
    <row r="1749" spans="1:25" ht="15" customHeight="1" x14ac:dyDescent="0.25">
      <c r="A1749" s="14">
        <f t="shared" si="27"/>
        <v>1746</v>
      </c>
      <c r="B1749" s="1">
        <v>43903</v>
      </c>
      <c r="C1749" s="18">
        <f>+YEAR(datos_arg[[#This Row],[Fecha]])</f>
        <v>2020</v>
      </c>
      <c r="D1749" s="18">
        <f>+MONTH(datos_arg[[#This Row],[Fecha]])</f>
        <v>3</v>
      </c>
      <c r="E1749" s="14" t="s">
        <v>1015</v>
      </c>
      <c r="F1749" s="14" t="s">
        <v>403</v>
      </c>
      <c r="G1749" s="14" t="s">
        <v>6645</v>
      </c>
      <c r="H1749" s="14" t="s">
        <v>532</v>
      </c>
      <c r="I1749" s="14" t="s">
        <v>7132</v>
      </c>
      <c r="J1749" s="14" t="s">
        <v>425</v>
      </c>
      <c r="K1749" s="14" t="s">
        <v>421</v>
      </c>
      <c r="L1749" s="14" t="s">
        <v>421</v>
      </c>
      <c r="M1749" s="14" t="s">
        <v>804</v>
      </c>
      <c r="N1749" s="14" t="s">
        <v>26</v>
      </c>
      <c r="O1749" s="14" t="s">
        <v>2023</v>
      </c>
      <c r="P1749" s="14"/>
      <c r="Q1749" s="14"/>
      <c r="R1749" s="14" t="s">
        <v>6645</v>
      </c>
      <c r="S1749" s="15" t="s">
        <v>439</v>
      </c>
      <c r="T1749" s="35">
        <v>480</v>
      </c>
      <c r="U1749" s="14" t="s">
        <v>4</v>
      </c>
      <c r="V1749" s="14">
        <v>77.5</v>
      </c>
      <c r="W1749" s="16">
        <f>+IF(datos_arg[[#This Row],[Moneda]]="ARS",datos_arg[[#This Row],[Monto]],datos_arg[[#This Row],[Monto]]*datos_arg[[#This Row],[TC]])</f>
        <v>480</v>
      </c>
      <c r="X1749" s="16">
        <f>IFERROR(IF(datos_arg[[#This Row],[Moneda]]="USD",datos_arg[[#This Row],[Monto]],datos_arg[[#This Row],[Monto]]/datos_arg[[#This Row],[TC]]),0)</f>
        <v>6.193548387096774</v>
      </c>
      <c r="Y1749" s="14"/>
    </row>
    <row r="1750" spans="1:25" ht="15" customHeight="1" x14ac:dyDescent="0.25">
      <c r="A1750" s="14">
        <f t="shared" si="27"/>
        <v>1747</v>
      </c>
      <c r="B1750" s="1">
        <v>43903</v>
      </c>
      <c r="C1750" s="18">
        <f>+YEAR(datos_arg[[#This Row],[Fecha]])</f>
        <v>2020</v>
      </c>
      <c r="D1750" s="18">
        <f>+MONTH(datos_arg[[#This Row],[Fecha]])</f>
        <v>3</v>
      </c>
      <c r="E1750" s="14" t="s">
        <v>1015</v>
      </c>
      <c r="F1750" s="14" t="s">
        <v>430</v>
      </c>
      <c r="G1750" s="14"/>
      <c r="H1750" s="14" t="s">
        <v>7132</v>
      </c>
      <c r="I1750" s="14" t="s">
        <v>7132</v>
      </c>
      <c r="J1750" s="14" t="s">
        <v>425</v>
      </c>
      <c r="K1750" s="14"/>
      <c r="L1750" s="14" t="s">
        <v>425</v>
      </c>
      <c r="M1750" s="14" t="s">
        <v>60</v>
      </c>
      <c r="N1750" s="14" t="s">
        <v>26</v>
      </c>
      <c r="O1750" s="14" t="s">
        <v>60</v>
      </c>
      <c r="P1750" s="14"/>
      <c r="Q1750" s="14"/>
      <c r="R1750" s="15" t="s">
        <v>430</v>
      </c>
      <c r="S1750" s="15" t="s">
        <v>439</v>
      </c>
      <c r="T1750" s="35">
        <v>1800.33</v>
      </c>
      <c r="U1750" s="14" t="s">
        <v>4</v>
      </c>
      <c r="V1750" s="14">
        <v>77.5</v>
      </c>
      <c r="W1750" s="16">
        <f>+IF(datos_arg[[#This Row],[Moneda]]="ARS",datos_arg[[#This Row],[Monto]],datos_arg[[#This Row],[Monto]]*datos_arg[[#This Row],[TC]])</f>
        <v>1800.33</v>
      </c>
      <c r="X1750" s="16">
        <f>IFERROR(IF(datos_arg[[#This Row],[Moneda]]="USD",datos_arg[[#This Row],[Monto]],datos_arg[[#This Row],[Monto]]/datos_arg[[#This Row],[TC]]),0)</f>
        <v>23.23006451612903</v>
      </c>
      <c r="Y1750" s="14"/>
    </row>
    <row r="1751" spans="1:25" ht="15" customHeight="1" x14ac:dyDescent="0.25">
      <c r="A1751" s="14">
        <f t="shared" si="27"/>
        <v>1748</v>
      </c>
      <c r="B1751" s="1">
        <v>43903</v>
      </c>
      <c r="C1751" s="18">
        <f>+YEAR(datos_arg[[#This Row],[Fecha]])</f>
        <v>2020</v>
      </c>
      <c r="D1751" s="18">
        <f>+MONTH(datos_arg[[#This Row],[Fecha]])</f>
        <v>3</v>
      </c>
      <c r="E1751" s="14" t="s">
        <v>5358</v>
      </c>
      <c r="F1751" s="14" t="s">
        <v>969</v>
      </c>
      <c r="G1751" s="14"/>
      <c r="H1751" s="14" t="s">
        <v>7132</v>
      </c>
      <c r="I1751" s="14" t="s">
        <v>7132</v>
      </c>
      <c r="J1751" s="14" t="s">
        <v>425</v>
      </c>
      <c r="K1751" s="14"/>
      <c r="L1751" s="14" t="s">
        <v>425</v>
      </c>
      <c r="M1751" s="14" t="s">
        <v>2017</v>
      </c>
      <c r="N1751" s="14" t="s">
        <v>2018</v>
      </c>
      <c r="O1751" s="14" t="s">
        <v>2019</v>
      </c>
      <c r="P1751" s="14" t="s">
        <v>5577</v>
      </c>
      <c r="Q1751" s="14">
        <v>0</v>
      </c>
      <c r="R1751" s="15" t="s">
        <v>969</v>
      </c>
      <c r="S1751" s="15" t="s">
        <v>439</v>
      </c>
      <c r="T1751" s="35">
        <v>1514.71</v>
      </c>
      <c r="U1751" s="14" t="s">
        <v>4</v>
      </c>
      <c r="V1751" s="14">
        <v>77.5</v>
      </c>
      <c r="W1751" s="16">
        <f>+IF(datos_arg[[#This Row],[Moneda]]="ARS",datos_arg[[#This Row],[Monto]],datos_arg[[#This Row],[Monto]]*datos_arg[[#This Row],[TC]])</f>
        <v>1514.71</v>
      </c>
      <c r="X1751" s="16">
        <f>IFERROR(IF(datos_arg[[#This Row],[Moneda]]="USD",datos_arg[[#This Row],[Monto]],datos_arg[[#This Row],[Monto]]/datos_arg[[#This Row],[TC]]),0)</f>
        <v>19.544645161290322</v>
      </c>
      <c r="Y1751" s="14"/>
    </row>
    <row r="1752" spans="1:25" ht="15" customHeight="1" x14ac:dyDescent="0.25">
      <c r="A1752" s="14">
        <f t="shared" si="27"/>
        <v>1749</v>
      </c>
      <c r="B1752" s="1">
        <v>43903</v>
      </c>
      <c r="C1752" s="18">
        <f>+YEAR(datos_arg[[#This Row],[Fecha]])</f>
        <v>2020</v>
      </c>
      <c r="D1752" s="18">
        <f>+MONTH(datos_arg[[#This Row],[Fecha]])</f>
        <v>3</v>
      </c>
      <c r="E1752" s="14" t="s">
        <v>1015</v>
      </c>
      <c r="F1752" s="14" t="s">
        <v>403</v>
      </c>
      <c r="G1752" s="14" t="s">
        <v>970</v>
      </c>
      <c r="H1752" s="14" t="s">
        <v>7132</v>
      </c>
      <c r="I1752" s="14" t="s">
        <v>7132</v>
      </c>
      <c r="J1752" s="14" t="s">
        <v>425</v>
      </c>
      <c r="K1752" s="14"/>
      <c r="L1752" s="14" t="s">
        <v>425</v>
      </c>
      <c r="M1752" s="14" t="s">
        <v>433</v>
      </c>
      <c r="N1752" s="14" t="s">
        <v>2018</v>
      </c>
      <c r="O1752" s="14" t="s">
        <v>2024</v>
      </c>
      <c r="P1752" s="14" t="s">
        <v>5577</v>
      </c>
      <c r="Q1752" s="14"/>
      <c r="R1752" s="14" t="s">
        <v>970</v>
      </c>
      <c r="S1752" s="15" t="s">
        <v>439</v>
      </c>
      <c r="T1752" s="35">
        <v>844.28999999999985</v>
      </c>
      <c r="U1752" s="14" t="s">
        <v>4</v>
      </c>
      <c r="V1752" s="14">
        <v>77.5</v>
      </c>
      <c r="W1752" s="16">
        <f>+IF(datos_arg[[#This Row],[Moneda]]="ARS",datos_arg[[#This Row],[Monto]],datos_arg[[#This Row],[Monto]]*datos_arg[[#This Row],[TC]])</f>
        <v>844.28999999999985</v>
      </c>
      <c r="X1752" s="16">
        <f>IFERROR(IF(datos_arg[[#This Row],[Moneda]]="USD",datos_arg[[#This Row],[Monto]],datos_arg[[#This Row],[Monto]]/datos_arg[[#This Row],[TC]]),0)</f>
        <v>10.894064516129029</v>
      </c>
      <c r="Y1752" s="14"/>
    </row>
    <row r="1753" spans="1:25" ht="15" customHeight="1" x14ac:dyDescent="0.25">
      <c r="A1753" s="14">
        <f t="shared" si="27"/>
        <v>1750</v>
      </c>
      <c r="B1753" s="1">
        <v>43903</v>
      </c>
      <c r="C1753" s="18">
        <f>+YEAR(datos_arg[[#This Row],[Fecha]])</f>
        <v>2020</v>
      </c>
      <c r="D1753" s="18">
        <f>+MONTH(datos_arg[[#This Row],[Fecha]])</f>
        <v>3</v>
      </c>
      <c r="E1753" s="14" t="s">
        <v>617</v>
      </c>
      <c r="F1753" s="14" t="s">
        <v>8101</v>
      </c>
      <c r="G1753" s="14"/>
      <c r="H1753" s="14" t="s">
        <v>8103</v>
      </c>
      <c r="I1753" s="14" t="s">
        <v>8104</v>
      </c>
      <c r="J1753" s="14" t="s">
        <v>472</v>
      </c>
      <c r="K1753" s="14" t="s">
        <v>421</v>
      </c>
      <c r="L1753" s="14" t="s">
        <v>421</v>
      </c>
      <c r="M1753" s="14" t="s">
        <v>578</v>
      </c>
      <c r="N1753" s="14" t="s">
        <v>740</v>
      </c>
      <c r="O1753" s="14" t="s">
        <v>2025</v>
      </c>
      <c r="P1753" s="14" t="s">
        <v>5496</v>
      </c>
      <c r="Q1753" s="14">
        <v>0</v>
      </c>
      <c r="R1753" s="14" t="s">
        <v>8101</v>
      </c>
      <c r="S1753" s="15" t="s">
        <v>439</v>
      </c>
      <c r="T1753" s="35">
        <v>5223.6930008958598</v>
      </c>
      <c r="U1753" s="14" t="s">
        <v>4</v>
      </c>
      <c r="V1753" s="14">
        <v>77.5</v>
      </c>
      <c r="W1753" s="16">
        <f>+IF(datos_arg[[#This Row],[Moneda]]="ARS",datos_arg[[#This Row],[Monto]],datos_arg[[#This Row],[Monto]]*datos_arg[[#This Row],[TC]])</f>
        <v>5223.6930008958598</v>
      </c>
      <c r="X1753" s="16">
        <f>IFERROR(IF(datos_arg[[#This Row],[Moneda]]="USD",datos_arg[[#This Row],[Monto]],datos_arg[[#This Row],[Monto]]/datos_arg[[#This Row],[TC]]),0)</f>
        <v>67.402490334140126</v>
      </c>
      <c r="Y1753" s="14"/>
    </row>
    <row r="1754" spans="1:25" ht="15" customHeight="1" x14ac:dyDescent="0.25">
      <c r="A1754" s="14">
        <f t="shared" si="27"/>
        <v>1751</v>
      </c>
      <c r="B1754" s="1">
        <v>43903</v>
      </c>
      <c r="C1754" s="18">
        <f>+YEAR(datos_arg[[#This Row],[Fecha]])</f>
        <v>2020</v>
      </c>
      <c r="D1754" s="18">
        <f>+MONTH(datos_arg[[#This Row],[Fecha]])</f>
        <v>3</v>
      </c>
      <c r="E1754" s="14" t="s">
        <v>617</v>
      </c>
      <c r="F1754" s="14" t="s">
        <v>8101</v>
      </c>
      <c r="G1754" s="14"/>
      <c r="H1754" s="14" t="s">
        <v>8103</v>
      </c>
      <c r="I1754" s="14" t="s">
        <v>8104</v>
      </c>
      <c r="J1754" s="14" t="s">
        <v>472</v>
      </c>
      <c r="K1754" s="14" t="s">
        <v>421</v>
      </c>
      <c r="L1754" s="14" t="s">
        <v>421</v>
      </c>
      <c r="M1754" s="14" t="s">
        <v>578</v>
      </c>
      <c r="N1754" s="14" t="s">
        <v>740</v>
      </c>
      <c r="O1754" s="14" t="s">
        <v>2026</v>
      </c>
      <c r="P1754" s="14" t="s">
        <v>5496</v>
      </c>
      <c r="Q1754" s="14">
        <v>10</v>
      </c>
      <c r="R1754" s="14" t="s">
        <v>8101</v>
      </c>
      <c r="S1754" s="15" t="s">
        <v>439</v>
      </c>
      <c r="T1754" s="35">
        <v>10575.267339403754</v>
      </c>
      <c r="U1754" s="14" t="s">
        <v>4</v>
      </c>
      <c r="V1754" s="14">
        <v>77.5</v>
      </c>
      <c r="W1754" s="16">
        <f>+IF(datos_arg[[#This Row],[Moneda]]="ARS",datos_arg[[#This Row],[Monto]],datos_arg[[#This Row],[Monto]]*datos_arg[[#This Row],[TC]])</f>
        <v>10575.267339403754</v>
      </c>
      <c r="X1754" s="16">
        <f>IFERROR(IF(datos_arg[[#This Row],[Moneda]]="USD",datos_arg[[#This Row],[Monto]],datos_arg[[#This Row],[Monto]]/datos_arg[[#This Row],[TC]]),0)</f>
        <v>136.45506244391942</v>
      </c>
      <c r="Y1754" s="14"/>
    </row>
    <row r="1755" spans="1:25" ht="15" customHeight="1" x14ac:dyDescent="0.25">
      <c r="A1755" s="14">
        <f t="shared" si="27"/>
        <v>1752</v>
      </c>
      <c r="B1755" s="1">
        <v>43903</v>
      </c>
      <c r="C1755" s="18">
        <f>+YEAR(datos_arg[[#This Row],[Fecha]])</f>
        <v>2020</v>
      </c>
      <c r="D1755" s="18">
        <f>+MONTH(datos_arg[[#This Row],[Fecha]])</f>
        <v>3</v>
      </c>
      <c r="E1755" s="14" t="s">
        <v>617</v>
      </c>
      <c r="F1755" s="14" t="s">
        <v>8101</v>
      </c>
      <c r="G1755" s="14"/>
      <c r="H1755" s="14" t="s">
        <v>8103</v>
      </c>
      <c r="I1755" s="14" t="s">
        <v>8104</v>
      </c>
      <c r="J1755" s="14" t="s">
        <v>472</v>
      </c>
      <c r="K1755" s="14" t="s">
        <v>421</v>
      </c>
      <c r="L1755" s="14" t="s">
        <v>421</v>
      </c>
      <c r="M1755" s="14" t="s">
        <v>578</v>
      </c>
      <c r="N1755" s="14" t="s">
        <v>740</v>
      </c>
      <c r="O1755" s="14" t="s">
        <v>2027</v>
      </c>
      <c r="P1755" s="14" t="s">
        <v>5496</v>
      </c>
      <c r="Q1755" s="14">
        <v>10</v>
      </c>
      <c r="R1755" s="14" t="s">
        <v>8101</v>
      </c>
      <c r="S1755" s="15" t="s">
        <v>439</v>
      </c>
      <c r="T1755" s="35">
        <v>2311.1511403994955</v>
      </c>
      <c r="U1755" s="14" t="s">
        <v>4</v>
      </c>
      <c r="V1755" s="14">
        <v>77.5</v>
      </c>
      <c r="W1755" s="16">
        <f>+IF(datos_arg[[#This Row],[Moneda]]="ARS",datos_arg[[#This Row],[Monto]],datos_arg[[#This Row],[Monto]]*datos_arg[[#This Row],[TC]])</f>
        <v>2311.1511403994955</v>
      </c>
      <c r="X1755" s="16">
        <f>IFERROR(IF(datos_arg[[#This Row],[Moneda]]="USD",datos_arg[[#This Row],[Monto]],datos_arg[[#This Row],[Monto]]/datos_arg[[#This Row],[TC]]),0)</f>
        <v>29.821305037412845</v>
      </c>
      <c r="Y1755" s="14"/>
    </row>
    <row r="1756" spans="1:25" ht="15" customHeight="1" x14ac:dyDescent="0.25">
      <c r="A1756" s="14">
        <f t="shared" si="27"/>
        <v>1753</v>
      </c>
      <c r="B1756" s="1">
        <v>43903</v>
      </c>
      <c r="C1756" s="18">
        <f>+YEAR(datos_arg[[#This Row],[Fecha]])</f>
        <v>2020</v>
      </c>
      <c r="D1756" s="18">
        <f>+MONTH(datos_arg[[#This Row],[Fecha]])</f>
        <v>3</v>
      </c>
      <c r="E1756" s="14" t="s">
        <v>617</v>
      </c>
      <c r="F1756" s="14" t="s">
        <v>8101</v>
      </c>
      <c r="G1756" s="14"/>
      <c r="H1756" s="14" t="s">
        <v>8103</v>
      </c>
      <c r="I1756" s="14" t="s">
        <v>8104</v>
      </c>
      <c r="J1756" s="14" t="s">
        <v>472</v>
      </c>
      <c r="K1756" s="14" t="s">
        <v>421</v>
      </c>
      <c r="L1756" s="14" t="s">
        <v>421</v>
      </c>
      <c r="M1756" s="14" t="s">
        <v>607</v>
      </c>
      <c r="N1756" s="14" t="s">
        <v>740</v>
      </c>
      <c r="O1756" s="14" t="s">
        <v>2028</v>
      </c>
      <c r="P1756" s="14" t="s">
        <v>5496</v>
      </c>
      <c r="Q1756" s="14">
        <v>0</v>
      </c>
      <c r="R1756" s="14" t="s">
        <v>8101</v>
      </c>
      <c r="S1756" s="15" t="s">
        <v>439</v>
      </c>
      <c r="T1756" s="35">
        <v>4894.1985193008923</v>
      </c>
      <c r="U1756" s="14" t="s">
        <v>4</v>
      </c>
      <c r="V1756" s="14">
        <v>77.5</v>
      </c>
      <c r="W1756" s="16">
        <f>+IF(datos_arg[[#This Row],[Moneda]]="ARS",datos_arg[[#This Row],[Monto]],datos_arg[[#This Row],[Monto]]*datos_arg[[#This Row],[TC]])</f>
        <v>4894.1985193008923</v>
      </c>
      <c r="X1756" s="16">
        <f>IFERROR(IF(datos_arg[[#This Row],[Moneda]]="USD",datos_arg[[#This Row],[Monto]],datos_arg[[#This Row],[Monto]]/datos_arg[[#This Row],[TC]]),0)</f>
        <v>63.150948636140548</v>
      </c>
      <c r="Y1756" s="14"/>
    </row>
    <row r="1757" spans="1:25" x14ac:dyDescent="0.25">
      <c r="A1757" s="14">
        <f t="shared" si="27"/>
        <v>1754</v>
      </c>
      <c r="B1757" s="1">
        <v>43903</v>
      </c>
      <c r="C1757" s="18">
        <f>+YEAR(datos_arg[[#This Row],[Fecha]])</f>
        <v>2020</v>
      </c>
      <c r="D1757" s="18">
        <f>+MONTH(datos_arg[[#This Row],[Fecha]])</f>
        <v>3</v>
      </c>
      <c r="E1757" s="14" t="s">
        <v>1016</v>
      </c>
      <c r="F1757" s="14" t="s">
        <v>405</v>
      </c>
      <c r="G1757" s="14"/>
      <c r="H1757" s="14" t="s">
        <v>4114</v>
      </c>
      <c r="I1757" s="14" t="s">
        <v>7132</v>
      </c>
      <c r="J1757" s="14" t="s">
        <v>425</v>
      </c>
      <c r="K1757" s="14"/>
      <c r="L1757" s="14" t="s">
        <v>425</v>
      </c>
      <c r="M1757" s="14" t="s">
        <v>432</v>
      </c>
      <c r="N1757" s="14" t="s">
        <v>108</v>
      </c>
      <c r="O1757" s="14" t="s">
        <v>2029</v>
      </c>
      <c r="P1757" s="14"/>
      <c r="Q1757" s="14"/>
      <c r="R1757" s="15" t="s">
        <v>405</v>
      </c>
      <c r="S1757" s="15" t="s">
        <v>440</v>
      </c>
      <c r="T1757" s="35">
        <v>8500</v>
      </c>
      <c r="U1757" s="14" t="s">
        <v>2</v>
      </c>
      <c r="V1757" s="14">
        <v>77.5</v>
      </c>
      <c r="W1757" s="16">
        <f>+IF(datos_arg[[#This Row],[Moneda]]="ARS",datos_arg[[#This Row],[Monto]],datos_arg[[#This Row],[Monto]]*datos_arg[[#This Row],[TC]])</f>
        <v>658750</v>
      </c>
      <c r="X1757" s="16">
        <f>IFERROR(IF(datos_arg[[#This Row],[Moneda]]="USD",datos_arg[[#This Row],[Monto]],datos_arg[[#This Row],[Monto]]/datos_arg[[#This Row],[TC]]),0)</f>
        <v>8500</v>
      </c>
      <c r="Y1757" s="14">
        <v>6</v>
      </c>
    </row>
    <row r="1758" spans="1:25" ht="15" customHeight="1" x14ac:dyDescent="0.25">
      <c r="A1758" s="14">
        <f t="shared" si="27"/>
        <v>1755</v>
      </c>
      <c r="B1758" s="1">
        <v>43903</v>
      </c>
      <c r="C1758" s="18">
        <f>+YEAR(datos_arg[[#This Row],[Fecha]])</f>
        <v>2020</v>
      </c>
      <c r="D1758" s="18">
        <f>+MONTH(datos_arg[[#This Row],[Fecha]])</f>
        <v>3</v>
      </c>
      <c r="E1758" s="14" t="s">
        <v>1015</v>
      </c>
      <c r="F1758" s="14" t="s">
        <v>403</v>
      </c>
      <c r="G1758" s="14" t="s">
        <v>970</v>
      </c>
      <c r="H1758" s="14" t="s">
        <v>7132</v>
      </c>
      <c r="I1758" s="14" t="s">
        <v>7132</v>
      </c>
      <c r="J1758" s="14" t="s">
        <v>425</v>
      </c>
      <c r="K1758" s="14"/>
      <c r="L1758" s="14" t="s">
        <v>425</v>
      </c>
      <c r="M1758" s="14" t="s">
        <v>433</v>
      </c>
      <c r="N1758" s="14" t="s">
        <v>26</v>
      </c>
      <c r="O1758" s="14" t="s">
        <v>2030</v>
      </c>
      <c r="P1758" s="14"/>
      <c r="Q1758" s="14"/>
      <c r="R1758" s="14" t="s">
        <v>970</v>
      </c>
      <c r="S1758" s="15" t="s">
        <v>439</v>
      </c>
      <c r="T1758" s="35">
        <v>300</v>
      </c>
      <c r="U1758" s="14" t="s">
        <v>4</v>
      </c>
      <c r="V1758" s="14">
        <v>77.5</v>
      </c>
      <c r="W1758" s="16">
        <f>+IF(datos_arg[[#This Row],[Moneda]]="ARS",datos_arg[[#This Row],[Monto]],datos_arg[[#This Row],[Monto]]*datos_arg[[#This Row],[TC]])</f>
        <v>300</v>
      </c>
      <c r="X1758" s="16">
        <f>IFERROR(IF(datos_arg[[#This Row],[Moneda]]="USD",datos_arg[[#This Row],[Monto]],datos_arg[[#This Row],[Monto]]/datos_arg[[#This Row],[TC]]),0)</f>
        <v>3.870967741935484</v>
      </c>
      <c r="Y1758" s="14"/>
    </row>
    <row r="1759" spans="1:25" ht="15" customHeight="1" x14ac:dyDescent="0.25">
      <c r="A1759" s="14">
        <f t="shared" si="27"/>
        <v>1756</v>
      </c>
      <c r="B1759" s="1">
        <v>43903</v>
      </c>
      <c r="C1759" s="18">
        <f>+YEAR(datos_arg[[#This Row],[Fecha]])</f>
        <v>2020</v>
      </c>
      <c r="D1759" s="18">
        <f>+MONTH(datos_arg[[#This Row],[Fecha]])</f>
        <v>3</v>
      </c>
      <c r="E1759" s="14" t="s">
        <v>1016</v>
      </c>
      <c r="F1759" s="14" t="s">
        <v>404</v>
      </c>
      <c r="G1759" s="14"/>
      <c r="H1759" s="14" t="s">
        <v>4114</v>
      </c>
      <c r="I1759" s="14" t="s">
        <v>7132</v>
      </c>
      <c r="J1759" s="14" t="s">
        <v>425</v>
      </c>
      <c r="K1759" s="14"/>
      <c r="L1759" s="14" t="s">
        <v>425</v>
      </c>
      <c r="M1759" s="14" t="s">
        <v>831</v>
      </c>
      <c r="N1759" s="14" t="s">
        <v>831</v>
      </c>
      <c r="O1759" s="14" t="s">
        <v>107</v>
      </c>
      <c r="P1759" s="14"/>
      <c r="Q1759" s="14"/>
      <c r="R1759" s="15" t="s">
        <v>404</v>
      </c>
      <c r="S1759" s="15" t="s">
        <v>439</v>
      </c>
      <c r="T1759" s="35">
        <v>10000</v>
      </c>
      <c r="U1759" s="14" t="s">
        <v>4</v>
      </c>
      <c r="V1759" s="14">
        <v>77.5</v>
      </c>
      <c r="W1759" s="16">
        <f>+IF(datos_arg[[#This Row],[Moneda]]="ARS",datos_arg[[#This Row],[Monto]],datos_arg[[#This Row],[Monto]]*datos_arg[[#This Row],[TC]])</f>
        <v>10000</v>
      </c>
      <c r="X1759" s="16">
        <f>IFERROR(IF(datos_arg[[#This Row],[Moneda]]="USD",datos_arg[[#This Row],[Monto]],datos_arg[[#This Row],[Monto]]/datos_arg[[#This Row],[TC]]),0)</f>
        <v>129.03225806451613</v>
      </c>
      <c r="Y1759" s="14"/>
    </row>
    <row r="1760" spans="1:25" ht="15" customHeight="1" x14ac:dyDescent="0.25">
      <c r="A1760" s="14">
        <f t="shared" si="27"/>
        <v>1757</v>
      </c>
      <c r="B1760" s="1">
        <v>43903</v>
      </c>
      <c r="C1760" s="18">
        <f>+YEAR(datos_arg[[#This Row],[Fecha]])</f>
        <v>2020</v>
      </c>
      <c r="D1760" s="18">
        <f>+MONTH(datos_arg[[#This Row],[Fecha]])</f>
        <v>3</v>
      </c>
      <c r="E1760" s="14" t="s">
        <v>408</v>
      </c>
      <c r="F1760" s="14" t="s">
        <v>506</v>
      </c>
      <c r="G1760" s="14"/>
      <c r="H1760" s="14" t="s">
        <v>7132</v>
      </c>
      <c r="I1760" s="14" t="s">
        <v>7132</v>
      </c>
      <c r="J1760" s="14" t="s">
        <v>425</v>
      </c>
      <c r="K1760" s="14"/>
      <c r="L1760" s="14" t="s">
        <v>425</v>
      </c>
      <c r="M1760" s="14" t="s">
        <v>1763</v>
      </c>
      <c r="N1760" s="14" t="s">
        <v>1763</v>
      </c>
      <c r="O1760" s="14" t="s">
        <v>2032</v>
      </c>
      <c r="P1760" s="14"/>
      <c r="Q1760" s="14"/>
      <c r="R1760" s="15" t="s">
        <v>439</v>
      </c>
      <c r="S1760" s="15" t="s">
        <v>419</v>
      </c>
      <c r="T1760" s="35">
        <v>7000</v>
      </c>
      <c r="U1760" s="14" t="s">
        <v>4</v>
      </c>
      <c r="V1760" s="14">
        <v>77.5</v>
      </c>
      <c r="W1760" s="16">
        <f>+IF(datos_arg[[#This Row],[Moneda]]="ARS",datos_arg[[#This Row],[Monto]],datos_arg[[#This Row],[Monto]]*datos_arg[[#This Row],[TC]])</f>
        <v>7000</v>
      </c>
      <c r="X1760" s="16">
        <f>IFERROR(IF(datos_arg[[#This Row],[Moneda]]="USD",datos_arg[[#This Row],[Monto]],datos_arg[[#This Row],[Monto]]/datos_arg[[#This Row],[TC]]),0)</f>
        <v>90.322580645161295</v>
      </c>
      <c r="Y1760" s="14"/>
    </row>
    <row r="1761" spans="1:25" ht="15" customHeight="1" x14ac:dyDescent="0.25">
      <c r="A1761" s="14">
        <f t="shared" si="27"/>
        <v>1758</v>
      </c>
      <c r="B1761" s="1">
        <v>43903</v>
      </c>
      <c r="C1761" s="18">
        <f>+YEAR(datos_arg[[#This Row],[Fecha]])</f>
        <v>2020</v>
      </c>
      <c r="D1761" s="18">
        <f>+MONTH(datos_arg[[#This Row],[Fecha]])</f>
        <v>3</v>
      </c>
      <c r="E1761" s="14" t="s">
        <v>449</v>
      </c>
      <c r="F1761" s="14" t="s">
        <v>523</v>
      </c>
      <c r="G1761" s="14"/>
      <c r="H1761" s="14" t="s">
        <v>7132</v>
      </c>
      <c r="I1761" s="14" t="s">
        <v>7132</v>
      </c>
      <c r="J1761" s="14" t="s">
        <v>425</v>
      </c>
      <c r="K1761" s="14"/>
      <c r="L1761" s="14" t="s">
        <v>425</v>
      </c>
      <c r="M1761" s="14" t="s">
        <v>515</v>
      </c>
      <c r="N1761" s="14" t="s">
        <v>515</v>
      </c>
      <c r="O1761" s="14" t="s">
        <v>2031</v>
      </c>
      <c r="P1761" s="14"/>
      <c r="Q1761" s="14"/>
      <c r="R1761" s="15" t="s">
        <v>523</v>
      </c>
      <c r="S1761" s="15" t="s">
        <v>439</v>
      </c>
      <c r="T1761" s="35">
        <v>6600</v>
      </c>
      <c r="U1761" s="14" t="s">
        <v>4</v>
      </c>
      <c r="V1761" s="14">
        <v>77.5</v>
      </c>
      <c r="W1761" s="16">
        <f>+IF(datos_arg[[#This Row],[Moneda]]="ARS",datos_arg[[#This Row],[Monto]],datos_arg[[#This Row],[Monto]]*datos_arg[[#This Row],[TC]])</f>
        <v>6600</v>
      </c>
      <c r="X1761" s="16">
        <f>IFERROR(IF(datos_arg[[#This Row],[Moneda]]="USD",datos_arg[[#This Row],[Monto]],datos_arg[[#This Row],[Monto]]/datos_arg[[#This Row],[TC]]),0)</f>
        <v>85.161290322580641</v>
      </c>
      <c r="Y1761" s="14"/>
    </row>
    <row r="1762" spans="1:25" ht="15" customHeight="1" x14ac:dyDescent="0.25">
      <c r="A1762" s="14">
        <f t="shared" si="27"/>
        <v>1759</v>
      </c>
      <c r="B1762" s="1">
        <v>43903</v>
      </c>
      <c r="C1762" s="18">
        <f>+YEAR(datos_arg[[#This Row],[Fecha]])</f>
        <v>2020</v>
      </c>
      <c r="D1762" s="18">
        <f>+MONTH(datos_arg[[#This Row],[Fecha]])</f>
        <v>3</v>
      </c>
      <c r="E1762" s="14" t="s">
        <v>1015</v>
      </c>
      <c r="F1762" s="14" t="s">
        <v>430</v>
      </c>
      <c r="G1762" s="14"/>
      <c r="H1762" s="14" t="s">
        <v>7132</v>
      </c>
      <c r="I1762" s="14" t="s">
        <v>7132</v>
      </c>
      <c r="J1762" s="14" t="s">
        <v>425</v>
      </c>
      <c r="K1762" s="14"/>
      <c r="L1762" s="14" t="s">
        <v>425</v>
      </c>
      <c r="M1762" s="14" t="s">
        <v>60</v>
      </c>
      <c r="N1762" s="14" t="s">
        <v>26</v>
      </c>
      <c r="O1762" s="14" t="s">
        <v>193</v>
      </c>
      <c r="P1762" s="14"/>
      <c r="Q1762" s="14"/>
      <c r="R1762" s="15" t="s">
        <v>430</v>
      </c>
      <c r="S1762" s="15" t="s">
        <v>439</v>
      </c>
      <c r="T1762" s="35">
        <v>1000</v>
      </c>
      <c r="U1762" s="14" t="s">
        <v>4</v>
      </c>
      <c r="V1762" s="14">
        <v>77.5</v>
      </c>
      <c r="W1762" s="16">
        <f>+IF(datos_arg[[#This Row],[Moneda]]="ARS",datos_arg[[#This Row],[Monto]],datos_arg[[#This Row],[Monto]]*datos_arg[[#This Row],[TC]])</f>
        <v>1000</v>
      </c>
      <c r="X1762" s="16">
        <f>IFERROR(IF(datos_arg[[#This Row],[Moneda]]="USD",datos_arg[[#This Row],[Monto]],datos_arg[[#This Row],[Monto]]/datos_arg[[#This Row],[TC]]),0)</f>
        <v>12.903225806451612</v>
      </c>
      <c r="Y1762" s="14"/>
    </row>
    <row r="1763" spans="1:25" ht="15" customHeight="1" x14ac:dyDescent="0.25">
      <c r="A1763" s="14">
        <f t="shared" si="27"/>
        <v>1760</v>
      </c>
      <c r="B1763" s="1">
        <v>43903</v>
      </c>
      <c r="C1763" s="18">
        <f>+YEAR(datos_arg[[#This Row],[Fecha]])</f>
        <v>2020</v>
      </c>
      <c r="D1763" s="18">
        <f>+MONTH(datos_arg[[#This Row],[Fecha]])</f>
        <v>3</v>
      </c>
      <c r="E1763" s="14" t="s">
        <v>408</v>
      </c>
      <c r="F1763" s="14" t="s">
        <v>506</v>
      </c>
      <c r="G1763" s="14"/>
      <c r="H1763" s="14" t="s">
        <v>7132</v>
      </c>
      <c r="I1763" s="14" t="s">
        <v>7132</v>
      </c>
      <c r="J1763" s="14" t="s">
        <v>425</v>
      </c>
      <c r="K1763" s="14"/>
      <c r="L1763" s="14" t="s">
        <v>425</v>
      </c>
      <c r="M1763" s="14" t="s">
        <v>1763</v>
      </c>
      <c r="N1763" s="14" t="s">
        <v>1763</v>
      </c>
      <c r="O1763" s="14" t="s">
        <v>2033</v>
      </c>
      <c r="P1763" s="14"/>
      <c r="Q1763" s="14"/>
      <c r="R1763" s="15" t="s">
        <v>419</v>
      </c>
      <c r="S1763" s="15" t="s">
        <v>439</v>
      </c>
      <c r="T1763" s="35">
        <v>8500</v>
      </c>
      <c r="U1763" s="14" t="s">
        <v>4</v>
      </c>
      <c r="V1763" s="14">
        <v>77.5</v>
      </c>
      <c r="W1763" s="16">
        <f>+IF(datos_arg[[#This Row],[Moneda]]="ARS",datos_arg[[#This Row],[Monto]],datos_arg[[#This Row],[Monto]]*datos_arg[[#This Row],[TC]])</f>
        <v>8500</v>
      </c>
      <c r="X1763" s="16">
        <f>IFERROR(IF(datos_arg[[#This Row],[Moneda]]="USD",datos_arg[[#This Row],[Monto]],datos_arg[[#This Row],[Monto]]/datos_arg[[#This Row],[TC]]),0)</f>
        <v>109.6774193548387</v>
      </c>
      <c r="Y1763" s="14"/>
    </row>
    <row r="1764" spans="1:25" x14ac:dyDescent="0.25">
      <c r="A1764" s="14">
        <f t="shared" si="27"/>
        <v>1761</v>
      </c>
      <c r="B1764" s="1">
        <v>43906</v>
      </c>
      <c r="C1764" s="18">
        <f>+YEAR(datos_arg[[#This Row],[Fecha]])</f>
        <v>2020</v>
      </c>
      <c r="D1764" s="18">
        <f>+MONTH(datos_arg[[#This Row],[Fecha]])</f>
        <v>3</v>
      </c>
      <c r="E1764" s="14" t="s">
        <v>408</v>
      </c>
      <c r="F1764" s="14" t="s">
        <v>69</v>
      </c>
      <c r="G1764" s="14"/>
      <c r="H1764" s="14" t="s">
        <v>7132</v>
      </c>
      <c r="I1764" s="14" t="s">
        <v>7132</v>
      </c>
      <c r="J1764" s="14" t="s">
        <v>425</v>
      </c>
      <c r="K1764" s="14"/>
      <c r="L1764" s="14" t="s">
        <v>425</v>
      </c>
      <c r="M1764" s="14" t="s">
        <v>56</v>
      </c>
      <c r="N1764" s="14" t="s">
        <v>56</v>
      </c>
      <c r="O1764" s="14"/>
      <c r="P1764" s="14"/>
      <c r="Q1764" s="14"/>
      <c r="R1764" s="15" t="s">
        <v>439</v>
      </c>
      <c r="S1764" s="15" t="s">
        <v>440</v>
      </c>
      <c r="T1764" s="35">
        <v>900</v>
      </c>
      <c r="U1764" s="14" t="s">
        <v>2</v>
      </c>
      <c r="V1764" s="14">
        <v>77</v>
      </c>
      <c r="W1764" s="16">
        <f>+IF(datos_arg[[#This Row],[Moneda]]="ARS",datos_arg[[#This Row],[Monto]],datos_arg[[#This Row],[Monto]]*datos_arg[[#This Row],[TC]])</f>
        <v>69300</v>
      </c>
      <c r="X1764" s="16">
        <f>IFERROR(IF(datos_arg[[#This Row],[Moneda]]="USD",datos_arg[[#This Row],[Monto]],datos_arg[[#This Row],[Monto]]/datos_arg[[#This Row],[TC]]),0)</f>
        <v>900</v>
      </c>
      <c r="Y1764" s="14"/>
    </row>
    <row r="1765" spans="1:25" ht="15" customHeight="1" x14ac:dyDescent="0.25">
      <c r="A1765" s="14">
        <f t="shared" si="27"/>
        <v>1762</v>
      </c>
      <c r="B1765" s="1">
        <v>43906</v>
      </c>
      <c r="C1765" s="18">
        <f>+YEAR(datos_arg[[#This Row],[Fecha]])</f>
        <v>2020</v>
      </c>
      <c r="D1765" s="18">
        <f>+MONTH(datos_arg[[#This Row],[Fecha]])</f>
        <v>3</v>
      </c>
      <c r="E1765" s="14" t="s">
        <v>408</v>
      </c>
      <c r="F1765" s="14" t="s">
        <v>506</v>
      </c>
      <c r="G1765" s="14"/>
      <c r="H1765" s="14" t="s">
        <v>7132</v>
      </c>
      <c r="I1765" s="14" t="s">
        <v>7132</v>
      </c>
      <c r="J1765" s="14" t="s">
        <v>425</v>
      </c>
      <c r="K1765" s="14"/>
      <c r="L1765" s="14" t="s">
        <v>425</v>
      </c>
      <c r="M1765" s="14" t="s">
        <v>1763</v>
      </c>
      <c r="N1765" s="14" t="s">
        <v>1763</v>
      </c>
      <c r="O1765" s="14" t="s">
        <v>2034</v>
      </c>
      <c r="P1765" s="14"/>
      <c r="Q1765" s="14"/>
      <c r="R1765" s="15" t="s">
        <v>419</v>
      </c>
      <c r="S1765" s="15" t="s">
        <v>439</v>
      </c>
      <c r="T1765" s="35">
        <v>1500</v>
      </c>
      <c r="U1765" s="14" t="s">
        <v>4</v>
      </c>
      <c r="V1765" s="14">
        <v>77</v>
      </c>
      <c r="W1765" s="16">
        <f>+IF(datos_arg[[#This Row],[Moneda]]="ARS",datos_arg[[#This Row],[Monto]],datos_arg[[#This Row],[Monto]]*datos_arg[[#This Row],[TC]])</f>
        <v>1500</v>
      </c>
      <c r="X1765" s="16">
        <f>IFERROR(IF(datos_arg[[#This Row],[Moneda]]="USD",datos_arg[[#This Row],[Monto]],datos_arg[[#This Row],[Monto]]/datos_arg[[#This Row],[TC]]),0)</f>
        <v>19.480519480519479</v>
      </c>
      <c r="Y1765" s="14"/>
    </row>
    <row r="1766" spans="1:25" ht="15" customHeight="1" x14ac:dyDescent="0.25">
      <c r="A1766" s="14">
        <f t="shared" si="27"/>
        <v>1763</v>
      </c>
      <c r="B1766" s="1">
        <v>43906</v>
      </c>
      <c r="C1766" s="18">
        <f>+YEAR(datos_arg[[#This Row],[Fecha]])</f>
        <v>2020</v>
      </c>
      <c r="D1766" s="18">
        <f>+MONTH(datos_arg[[#This Row],[Fecha]])</f>
        <v>3</v>
      </c>
      <c r="E1766" s="14" t="s">
        <v>1015</v>
      </c>
      <c r="F1766" s="14" t="s">
        <v>403</v>
      </c>
      <c r="G1766" s="14" t="s">
        <v>970</v>
      </c>
      <c r="H1766" s="14" t="s">
        <v>7132</v>
      </c>
      <c r="I1766" s="14" t="s">
        <v>7132</v>
      </c>
      <c r="J1766" s="14" t="s">
        <v>425</v>
      </c>
      <c r="K1766" s="14"/>
      <c r="L1766" s="14" t="s">
        <v>425</v>
      </c>
      <c r="M1766" s="14" t="s">
        <v>433</v>
      </c>
      <c r="N1766" s="14" t="s">
        <v>645</v>
      </c>
      <c r="O1766" s="14" t="s">
        <v>2035</v>
      </c>
      <c r="P1766" s="14" t="s">
        <v>5578</v>
      </c>
      <c r="Q1766" s="14"/>
      <c r="R1766" s="14" t="s">
        <v>970</v>
      </c>
      <c r="S1766" s="15" t="s">
        <v>419</v>
      </c>
      <c r="T1766" s="35">
        <v>1240</v>
      </c>
      <c r="U1766" s="14" t="s">
        <v>4</v>
      </c>
      <c r="V1766" s="14">
        <v>77</v>
      </c>
      <c r="W1766" s="16">
        <f>+IF(datos_arg[[#This Row],[Moneda]]="ARS",datos_arg[[#This Row],[Monto]],datos_arg[[#This Row],[Monto]]*datos_arg[[#This Row],[TC]])</f>
        <v>1240</v>
      </c>
      <c r="X1766" s="16">
        <f>IFERROR(IF(datos_arg[[#This Row],[Moneda]]="USD",datos_arg[[#This Row],[Monto]],datos_arg[[#This Row],[Monto]]/datos_arg[[#This Row],[TC]]),0)</f>
        <v>16.103896103896105</v>
      </c>
      <c r="Y1766" s="14"/>
    </row>
    <row r="1767" spans="1:25" ht="15" customHeight="1" x14ac:dyDescent="0.25">
      <c r="A1767" s="14">
        <f t="shared" si="27"/>
        <v>1764</v>
      </c>
      <c r="B1767" s="1">
        <v>43906</v>
      </c>
      <c r="C1767" s="18">
        <f>+YEAR(datos_arg[[#This Row],[Fecha]])</f>
        <v>2020</v>
      </c>
      <c r="D1767" s="18">
        <f>+MONTH(datos_arg[[#This Row],[Fecha]])</f>
        <v>3</v>
      </c>
      <c r="E1767" s="14" t="s">
        <v>408</v>
      </c>
      <c r="F1767" s="14" t="s">
        <v>506</v>
      </c>
      <c r="G1767" s="14"/>
      <c r="H1767" s="14" t="s">
        <v>7132</v>
      </c>
      <c r="I1767" s="14" t="s">
        <v>7132</v>
      </c>
      <c r="J1767" s="14" t="s">
        <v>425</v>
      </c>
      <c r="K1767" s="14"/>
      <c r="L1767" s="14" t="s">
        <v>425</v>
      </c>
      <c r="M1767" s="14" t="s">
        <v>1763</v>
      </c>
      <c r="N1767" s="14" t="s">
        <v>1763</v>
      </c>
      <c r="O1767" s="14" t="s">
        <v>2036</v>
      </c>
      <c r="P1767" s="14"/>
      <c r="Q1767" s="14"/>
      <c r="R1767" s="15" t="s">
        <v>439</v>
      </c>
      <c r="S1767" s="15" t="s">
        <v>419</v>
      </c>
      <c r="T1767" s="35">
        <v>760</v>
      </c>
      <c r="U1767" s="14" t="s">
        <v>4</v>
      </c>
      <c r="V1767" s="14">
        <v>77</v>
      </c>
      <c r="W1767" s="16">
        <f>+IF(datos_arg[[#This Row],[Moneda]]="ARS",datos_arg[[#This Row],[Monto]],datos_arg[[#This Row],[Monto]]*datos_arg[[#This Row],[TC]])</f>
        <v>760</v>
      </c>
      <c r="X1767" s="16">
        <f>IFERROR(IF(datos_arg[[#This Row],[Moneda]]="USD",datos_arg[[#This Row],[Monto]],datos_arg[[#This Row],[Monto]]/datos_arg[[#This Row],[TC]]),0)</f>
        <v>9.8701298701298708</v>
      </c>
      <c r="Y1767" s="14"/>
    </row>
    <row r="1768" spans="1:25" ht="15" customHeight="1" x14ac:dyDescent="0.25">
      <c r="A1768" s="14">
        <f t="shared" si="27"/>
        <v>1765</v>
      </c>
      <c r="B1768" s="1">
        <v>43906</v>
      </c>
      <c r="C1768" s="18">
        <f>+YEAR(datos_arg[[#This Row],[Fecha]])</f>
        <v>2020</v>
      </c>
      <c r="D1768" s="18">
        <f>+MONTH(datos_arg[[#This Row],[Fecha]])</f>
        <v>3</v>
      </c>
      <c r="E1768" s="14" t="s">
        <v>408</v>
      </c>
      <c r="F1768" s="14" t="s">
        <v>506</v>
      </c>
      <c r="G1768" s="14"/>
      <c r="H1768" s="14" t="s">
        <v>7132</v>
      </c>
      <c r="I1768" s="14" t="s">
        <v>7132</v>
      </c>
      <c r="J1768" s="14" t="s">
        <v>425</v>
      </c>
      <c r="K1768" s="14"/>
      <c r="L1768" s="14" t="s">
        <v>425</v>
      </c>
      <c r="M1768" s="14" t="s">
        <v>1763</v>
      </c>
      <c r="N1768" s="14" t="s">
        <v>1763</v>
      </c>
      <c r="O1768" s="14" t="s">
        <v>2037</v>
      </c>
      <c r="P1768" s="14"/>
      <c r="Q1768" s="14"/>
      <c r="R1768" s="15" t="s">
        <v>439</v>
      </c>
      <c r="S1768" s="15" t="s">
        <v>419</v>
      </c>
      <c r="T1768" s="35">
        <v>700</v>
      </c>
      <c r="U1768" s="14" t="s">
        <v>4</v>
      </c>
      <c r="V1768" s="14">
        <v>77</v>
      </c>
      <c r="W1768" s="16">
        <f>+IF(datos_arg[[#This Row],[Moneda]]="ARS",datos_arg[[#This Row],[Monto]],datos_arg[[#This Row],[Monto]]*datos_arg[[#This Row],[TC]])</f>
        <v>700</v>
      </c>
      <c r="X1768" s="16">
        <f>IFERROR(IF(datos_arg[[#This Row],[Moneda]]="USD",datos_arg[[#This Row],[Monto]],datos_arg[[#This Row],[Monto]]/datos_arg[[#This Row],[TC]]),0)</f>
        <v>9.0909090909090917</v>
      </c>
      <c r="Y1768" s="14"/>
    </row>
    <row r="1769" spans="1:25" ht="15" customHeight="1" x14ac:dyDescent="0.25">
      <c r="A1769" s="14">
        <f t="shared" si="27"/>
        <v>1766</v>
      </c>
      <c r="B1769" s="1">
        <v>43906</v>
      </c>
      <c r="C1769" s="18">
        <f>+YEAR(datos_arg[[#This Row],[Fecha]])</f>
        <v>2020</v>
      </c>
      <c r="D1769" s="18">
        <f>+MONTH(datos_arg[[#This Row],[Fecha]])</f>
        <v>3</v>
      </c>
      <c r="E1769" s="14" t="s">
        <v>1015</v>
      </c>
      <c r="F1769" s="14" t="s">
        <v>430</v>
      </c>
      <c r="G1769" s="14"/>
      <c r="H1769" s="14" t="s">
        <v>7132</v>
      </c>
      <c r="I1769" s="14" t="s">
        <v>7132</v>
      </c>
      <c r="J1769" s="14" t="s">
        <v>425</v>
      </c>
      <c r="K1769" s="14"/>
      <c r="L1769" s="14" t="s">
        <v>425</v>
      </c>
      <c r="M1769" s="14" t="s">
        <v>60</v>
      </c>
      <c r="N1769" s="14" t="s">
        <v>26</v>
      </c>
      <c r="O1769" s="14" t="s">
        <v>60</v>
      </c>
      <c r="P1769" s="14"/>
      <c r="Q1769" s="14"/>
      <c r="R1769" s="15" t="s">
        <v>430</v>
      </c>
      <c r="S1769" s="15" t="s">
        <v>439</v>
      </c>
      <c r="T1769" s="35">
        <v>500</v>
      </c>
      <c r="U1769" s="14" t="s">
        <v>4</v>
      </c>
      <c r="V1769" s="14">
        <v>77</v>
      </c>
      <c r="W1769" s="16">
        <f>+IF(datos_arg[[#This Row],[Moneda]]="ARS",datos_arg[[#This Row],[Monto]],datos_arg[[#This Row],[Monto]]*datos_arg[[#This Row],[TC]])</f>
        <v>500</v>
      </c>
      <c r="X1769" s="16">
        <f>IFERROR(IF(datos_arg[[#This Row],[Moneda]]="USD",datos_arg[[#This Row],[Monto]],datos_arg[[#This Row],[Monto]]/datos_arg[[#This Row],[TC]]),0)</f>
        <v>6.4935064935064934</v>
      </c>
      <c r="Y1769" s="14"/>
    </row>
    <row r="1770" spans="1:25" ht="15" customHeight="1" x14ac:dyDescent="0.25">
      <c r="A1770" s="14">
        <f t="shared" si="27"/>
        <v>1767</v>
      </c>
      <c r="B1770" s="1">
        <v>43906</v>
      </c>
      <c r="C1770" s="18">
        <f>+YEAR(datos_arg[[#This Row],[Fecha]])</f>
        <v>2020</v>
      </c>
      <c r="D1770" s="18">
        <f>+MONTH(datos_arg[[#This Row],[Fecha]])</f>
        <v>3</v>
      </c>
      <c r="E1770" s="14" t="s">
        <v>1015</v>
      </c>
      <c r="F1770" s="14" t="s">
        <v>430</v>
      </c>
      <c r="G1770" s="14"/>
      <c r="H1770" s="14" t="s">
        <v>7132</v>
      </c>
      <c r="I1770" s="14" t="s">
        <v>7132</v>
      </c>
      <c r="J1770" s="14" t="s">
        <v>425</v>
      </c>
      <c r="K1770" s="14"/>
      <c r="L1770" s="14" t="s">
        <v>425</v>
      </c>
      <c r="M1770" s="14" t="s">
        <v>57</v>
      </c>
      <c r="N1770" s="14" t="s">
        <v>57</v>
      </c>
      <c r="O1770" s="14" t="s">
        <v>112</v>
      </c>
      <c r="P1770" s="14"/>
      <c r="Q1770" s="14"/>
      <c r="R1770" s="15" t="s">
        <v>430</v>
      </c>
      <c r="S1770" s="15" t="s">
        <v>439</v>
      </c>
      <c r="T1770" s="35">
        <v>200</v>
      </c>
      <c r="U1770" s="14" t="s">
        <v>4</v>
      </c>
      <c r="V1770" s="14">
        <v>77</v>
      </c>
      <c r="W1770" s="16">
        <f>+IF(datos_arg[[#This Row],[Moneda]]="ARS",datos_arg[[#This Row],[Monto]],datos_arg[[#This Row],[Monto]]*datos_arg[[#This Row],[TC]])</f>
        <v>200</v>
      </c>
      <c r="X1770" s="16">
        <f>IFERROR(IF(datos_arg[[#This Row],[Moneda]]="USD",datos_arg[[#This Row],[Monto]],datos_arg[[#This Row],[Monto]]/datos_arg[[#This Row],[TC]]),0)</f>
        <v>2.5974025974025974</v>
      </c>
      <c r="Y1770" s="14"/>
    </row>
    <row r="1771" spans="1:25" ht="15" customHeight="1" x14ac:dyDescent="0.25">
      <c r="A1771" s="14">
        <f t="shared" si="27"/>
        <v>1768</v>
      </c>
      <c r="B1771" s="1">
        <v>43906</v>
      </c>
      <c r="C1771" s="18">
        <f>+YEAR(datos_arg[[#This Row],[Fecha]])</f>
        <v>2020</v>
      </c>
      <c r="D1771" s="18">
        <f>+MONTH(datos_arg[[#This Row],[Fecha]])</f>
        <v>3</v>
      </c>
      <c r="E1771" s="14" t="s">
        <v>1015</v>
      </c>
      <c r="F1771" s="14" t="s">
        <v>403</v>
      </c>
      <c r="G1771" s="14" t="s">
        <v>6645</v>
      </c>
      <c r="H1771" s="14" t="s">
        <v>532</v>
      </c>
      <c r="I1771" s="14" t="s">
        <v>7132</v>
      </c>
      <c r="J1771" s="14" t="s">
        <v>425</v>
      </c>
      <c r="K1771" s="14" t="s">
        <v>421</v>
      </c>
      <c r="L1771" s="14" t="s">
        <v>421</v>
      </c>
      <c r="M1771" s="14" t="s">
        <v>804</v>
      </c>
      <c r="N1771" s="14" t="s">
        <v>26</v>
      </c>
      <c r="O1771" s="14" t="s">
        <v>2023</v>
      </c>
      <c r="P1771" s="14" t="s">
        <v>5579</v>
      </c>
      <c r="Q1771" s="14"/>
      <c r="R1771" s="14" t="s">
        <v>6645</v>
      </c>
      <c r="S1771" s="15" t="s">
        <v>439</v>
      </c>
      <c r="T1771" s="35">
        <v>1200</v>
      </c>
      <c r="U1771" s="14" t="s">
        <v>4</v>
      </c>
      <c r="V1771" s="14">
        <v>77</v>
      </c>
      <c r="W1771" s="16">
        <f>+IF(datos_arg[[#This Row],[Moneda]]="ARS",datos_arg[[#This Row],[Monto]],datos_arg[[#This Row],[Monto]]*datos_arg[[#This Row],[TC]])</f>
        <v>1200</v>
      </c>
      <c r="X1771" s="16">
        <f>IFERROR(IF(datos_arg[[#This Row],[Moneda]]="USD",datos_arg[[#This Row],[Monto]],datos_arg[[#This Row],[Monto]]/datos_arg[[#This Row],[TC]]),0)</f>
        <v>15.584415584415584</v>
      </c>
      <c r="Y1771" s="14"/>
    </row>
    <row r="1772" spans="1:25" ht="15" customHeight="1" x14ac:dyDescent="0.25">
      <c r="A1772" s="14">
        <f t="shared" si="27"/>
        <v>1769</v>
      </c>
      <c r="B1772" s="1">
        <v>43906</v>
      </c>
      <c r="C1772" s="18">
        <f>+YEAR(datos_arg[[#This Row],[Fecha]])</f>
        <v>2020</v>
      </c>
      <c r="D1772" s="18">
        <f>+MONTH(datos_arg[[#This Row],[Fecha]])</f>
        <v>3</v>
      </c>
      <c r="E1772" s="14" t="s">
        <v>1015</v>
      </c>
      <c r="F1772" s="14" t="s">
        <v>403</v>
      </c>
      <c r="G1772" s="14" t="s">
        <v>970</v>
      </c>
      <c r="H1772" s="14" t="s">
        <v>7132</v>
      </c>
      <c r="I1772" s="14" t="s">
        <v>7132</v>
      </c>
      <c r="J1772" s="14" t="s">
        <v>425</v>
      </c>
      <c r="K1772" s="14"/>
      <c r="L1772" s="14" t="s">
        <v>425</v>
      </c>
      <c r="M1772" s="14" t="s">
        <v>493</v>
      </c>
      <c r="N1772" s="14" t="s">
        <v>26</v>
      </c>
      <c r="O1772" s="14" t="s">
        <v>2038</v>
      </c>
      <c r="P1772" s="14"/>
      <c r="Q1772" s="14"/>
      <c r="R1772" s="14" t="s">
        <v>970</v>
      </c>
      <c r="S1772" s="15" t="s">
        <v>439</v>
      </c>
      <c r="T1772" s="35">
        <v>740</v>
      </c>
      <c r="U1772" s="14" t="s">
        <v>4</v>
      </c>
      <c r="V1772" s="14">
        <v>77</v>
      </c>
      <c r="W1772" s="16">
        <f>+IF(datos_arg[[#This Row],[Moneda]]="ARS",datos_arg[[#This Row],[Monto]],datos_arg[[#This Row],[Monto]]*datos_arg[[#This Row],[TC]])</f>
        <v>740</v>
      </c>
      <c r="X1772" s="16">
        <f>IFERROR(IF(datos_arg[[#This Row],[Moneda]]="USD",datos_arg[[#This Row],[Monto]],datos_arg[[#This Row],[Monto]]/datos_arg[[#This Row],[TC]]),0)</f>
        <v>9.6103896103896105</v>
      </c>
      <c r="Y1772" s="14"/>
    </row>
    <row r="1773" spans="1:25" ht="15" customHeight="1" x14ac:dyDescent="0.25">
      <c r="A1773" s="14">
        <f t="shared" si="27"/>
        <v>1770</v>
      </c>
      <c r="B1773" s="1">
        <v>43906</v>
      </c>
      <c r="C1773" s="18">
        <f>+YEAR(datos_arg[[#This Row],[Fecha]])</f>
        <v>2020</v>
      </c>
      <c r="D1773" s="18">
        <f>+MONTH(datos_arg[[#This Row],[Fecha]])</f>
        <v>3</v>
      </c>
      <c r="E1773" s="14" t="s">
        <v>1015</v>
      </c>
      <c r="F1773" s="14" t="s">
        <v>430</v>
      </c>
      <c r="G1773" s="14"/>
      <c r="H1773" s="14" t="s">
        <v>7132</v>
      </c>
      <c r="I1773" s="14" t="s">
        <v>7132</v>
      </c>
      <c r="J1773" s="14" t="s">
        <v>425</v>
      </c>
      <c r="K1773" s="14"/>
      <c r="L1773" s="14" t="s">
        <v>425</v>
      </c>
      <c r="M1773" s="14" t="s">
        <v>60</v>
      </c>
      <c r="N1773" s="14" t="s">
        <v>26</v>
      </c>
      <c r="O1773" s="14" t="s">
        <v>60</v>
      </c>
      <c r="P1773" s="14"/>
      <c r="Q1773" s="14"/>
      <c r="R1773" s="15" t="s">
        <v>430</v>
      </c>
      <c r="S1773" s="15" t="s">
        <v>439</v>
      </c>
      <c r="T1773" s="35">
        <v>1560</v>
      </c>
      <c r="U1773" s="14" t="s">
        <v>4</v>
      </c>
      <c r="V1773" s="14">
        <v>77</v>
      </c>
      <c r="W1773" s="16">
        <f>+IF(datos_arg[[#This Row],[Moneda]]="ARS",datos_arg[[#This Row],[Monto]],datos_arg[[#This Row],[Monto]]*datos_arg[[#This Row],[TC]])</f>
        <v>1560</v>
      </c>
      <c r="X1773" s="16">
        <f>IFERROR(IF(datos_arg[[#This Row],[Moneda]]="USD",datos_arg[[#This Row],[Monto]],datos_arg[[#This Row],[Monto]]/datos_arg[[#This Row],[TC]]),0)</f>
        <v>20.259740259740258</v>
      </c>
      <c r="Y1773" s="14"/>
    </row>
    <row r="1774" spans="1:25" ht="15" customHeight="1" x14ac:dyDescent="0.25">
      <c r="A1774" s="14">
        <f t="shared" si="27"/>
        <v>1771</v>
      </c>
      <c r="B1774" s="1">
        <v>43906</v>
      </c>
      <c r="C1774" s="18">
        <f>+YEAR(datos_arg[[#This Row],[Fecha]])</f>
        <v>2020</v>
      </c>
      <c r="D1774" s="18">
        <f>+MONTH(datos_arg[[#This Row],[Fecha]])</f>
        <v>3</v>
      </c>
      <c r="E1774" s="14" t="s">
        <v>1015</v>
      </c>
      <c r="F1774" s="14" t="s">
        <v>430</v>
      </c>
      <c r="G1774" s="14"/>
      <c r="H1774" s="14" t="s">
        <v>7132</v>
      </c>
      <c r="I1774" s="14" t="s">
        <v>7132</v>
      </c>
      <c r="J1774" s="14" t="s">
        <v>425</v>
      </c>
      <c r="K1774" s="14"/>
      <c r="L1774" s="14" t="s">
        <v>425</v>
      </c>
      <c r="M1774" s="14" t="s">
        <v>57</v>
      </c>
      <c r="N1774" s="14" t="s">
        <v>57</v>
      </c>
      <c r="O1774" s="14" t="s">
        <v>112</v>
      </c>
      <c r="P1774" s="14"/>
      <c r="Q1774" s="14"/>
      <c r="R1774" s="15" t="s">
        <v>430</v>
      </c>
      <c r="S1774" s="15" t="s">
        <v>439</v>
      </c>
      <c r="T1774" s="35">
        <v>1500</v>
      </c>
      <c r="U1774" s="14" t="s">
        <v>4</v>
      </c>
      <c r="V1774" s="14">
        <v>77</v>
      </c>
      <c r="W1774" s="16">
        <f>+IF(datos_arg[[#This Row],[Moneda]]="ARS",datos_arg[[#This Row],[Monto]],datos_arg[[#This Row],[Monto]]*datos_arg[[#This Row],[TC]])</f>
        <v>1500</v>
      </c>
      <c r="X1774" s="16">
        <f>IFERROR(IF(datos_arg[[#This Row],[Moneda]]="USD",datos_arg[[#This Row],[Monto]],datos_arg[[#This Row],[Monto]]/datos_arg[[#This Row],[TC]]),0)</f>
        <v>19.480519480519479</v>
      </c>
      <c r="Y1774" s="14"/>
    </row>
    <row r="1775" spans="1:25" ht="15" customHeight="1" x14ac:dyDescent="0.25">
      <c r="A1775" s="14">
        <f t="shared" si="27"/>
        <v>1772</v>
      </c>
      <c r="B1775" s="1">
        <v>43906</v>
      </c>
      <c r="C1775" s="18">
        <f>+YEAR(datos_arg[[#This Row],[Fecha]])</f>
        <v>2020</v>
      </c>
      <c r="D1775" s="18">
        <f>+MONTH(datos_arg[[#This Row],[Fecha]])</f>
        <v>3</v>
      </c>
      <c r="E1775" s="14" t="s">
        <v>449</v>
      </c>
      <c r="F1775" s="14" t="s">
        <v>523</v>
      </c>
      <c r="G1775" s="14"/>
      <c r="H1775" s="14" t="s">
        <v>7132</v>
      </c>
      <c r="I1775" s="14" t="s">
        <v>7132</v>
      </c>
      <c r="J1775" s="14" t="s">
        <v>425</v>
      </c>
      <c r="K1775" s="14"/>
      <c r="L1775" s="14" t="s">
        <v>425</v>
      </c>
      <c r="M1775" s="14" t="s">
        <v>515</v>
      </c>
      <c r="N1775" s="14" t="s">
        <v>515</v>
      </c>
      <c r="O1775" s="14" t="s">
        <v>2039</v>
      </c>
      <c r="P1775" s="14"/>
      <c r="Q1775" s="14"/>
      <c r="R1775" s="15" t="s">
        <v>523</v>
      </c>
      <c r="S1775" s="15" t="s">
        <v>439</v>
      </c>
      <c r="T1775" s="35">
        <v>10000</v>
      </c>
      <c r="U1775" s="14" t="s">
        <v>4</v>
      </c>
      <c r="V1775" s="14">
        <v>77</v>
      </c>
      <c r="W1775" s="16">
        <f>+IF(datos_arg[[#This Row],[Moneda]]="ARS",datos_arg[[#This Row],[Monto]],datos_arg[[#This Row],[Monto]]*datos_arg[[#This Row],[TC]])</f>
        <v>10000</v>
      </c>
      <c r="X1775" s="16">
        <f>IFERROR(IF(datos_arg[[#This Row],[Moneda]]="USD",datos_arg[[#This Row],[Monto]],datos_arg[[#This Row],[Monto]]/datos_arg[[#This Row],[TC]]),0)</f>
        <v>129.87012987012986</v>
      </c>
      <c r="Y1775" s="14"/>
    </row>
    <row r="1776" spans="1:25" ht="15" customHeight="1" x14ac:dyDescent="0.25">
      <c r="A1776" s="14">
        <f t="shared" si="27"/>
        <v>1773</v>
      </c>
      <c r="B1776" s="1">
        <v>43906</v>
      </c>
      <c r="C1776" s="18">
        <f>+YEAR(datos_arg[[#This Row],[Fecha]])</f>
        <v>2020</v>
      </c>
      <c r="D1776" s="18">
        <f>+MONTH(datos_arg[[#This Row],[Fecha]])</f>
        <v>3</v>
      </c>
      <c r="E1776" s="14" t="s">
        <v>408</v>
      </c>
      <c r="F1776" s="14" t="s">
        <v>506</v>
      </c>
      <c r="G1776" s="14"/>
      <c r="H1776" s="14" t="s">
        <v>7132</v>
      </c>
      <c r="I1776" s="14" t="s">
        <v>7132</v>
      </c>
      <c r="J1776" s="14" t="s">
        <v>425</v>
      </c>
      <c r="K1776" s="14"/>
      <c r="L1776" s="14" t="s">
        <v>425</v>
      </c>
      <c r="M1776" s="14" t="s">
        <v>1762</v>
      </c>
      <c r="N1776" s="14" t="s">
        <v>1762</v>
      </c>
      <c r="O1776" s="14" t="s">
        <v>2041</v>
      </c>
      <c r="P1776" s="14"/>
      <c r="Q1776" s="14"/>
      <c r="R1776" s="15" t="s">
        <v>1762</v>
      </c>
      <c r="S1776" s="15" t="s">
        <v>439</v>
      </c>
      <c r="T1776" s="35">
        <v>22997.49</v>
      </c>
      <c r="U1776" s="14" t="s">
        <v>4</v>
      </c>
      <c r="V1776" s="14">
        <v>77</v>
      </c>
      <c r="W1776" s="16">
        <f>+IF(datos_arg[[#This Row],[Moneda]]="ARS",datos_arg[[#This Row],[Monto]],datos_arg[[#This Row],[Monto]]*datos_arg[[#This Row],[TC]])</f>
        <v>22997.49</v>
      </c>
      <c r="X1776" s="16">
        <f>IFERROR(IF(datos_arg[[#This Row],[Moneda]]="USD",datos_arg[[#This Row],[Monto]],datos_arg[[#This Row],[Monto]]/datos_arg[[#This Row],[TC]]),0)</f>
        <v>298.66870129870131</v>
      </c>
      <c r="Y1776" s="14"/>
    </row>
    <row r="1777" spans="1:25" ht="15" customHeight="1" x14ac:dyDescent="0.25">
      <c r="A1777" s="14">
        <f t="shared" si="27"/>
        <v>1774</v>
      </c>
      <c r="B1777" s="1">
        <v>43906</v>
      </c>
      <c r="C1777" s="18">
        <f>+YEAR(datos_arg[[#This Row],[Fecha]])</f>
        <v>2020</v>
      </c>
      <c r="D1777" s="18">
        <f>+MONTH(datos_arg[[#This Row],[Fecha]])</f>
        <v>3</v>
      </c>
      <c r="E1777" s="14" t="s">
        <v>5358</v>
      </c>
      <c r="F1777" s="14" t="s">
        <v>4110</v>
      </c>
      <c r="G1777" s="14"/>
      <c r="H1777" s="14" t="s">
        <v>5380</v>
      </c>
      <c r="I1777" s="14" t="s">
        <v>8102</v>
      </c>
      <c r="J1777" s="14" t="s">
        <v>6723</v>
      </c>
      <c r="K1777" s="14" t="s">
        <v>421</v>
      </c>
      <c r="L1777" s="14" t="s">
        <v>425</v>
      </c>
      <c r="M1777" s="14" t="s">
        <v>782</v>
      </c>
      <c r="N1777" s="14" t="s">
        <v>2040</v>
      </c>
      <c r="O1777" s="14" t="s">
        <v>233</v>
      </c>
      <c r="P1777" s="14"/>
      <c r="Q1777" s="14">
        <v>1</v>
      </c>
      <c r="R1777" s="14" t="s">
        <v>4110</v>
      </c>
      <c r="S1777" s="15" t="s">
        <v>1762</v>
      </c>
      <c r="T1777" s="35">
        <v>22998</v>
      </c>
      <c r="U1777" s="14" t="s">
        <v>4</v>
      </c>
      <c r="V1777" s="14">
        <v>77</v>
      </c>
      <c r="W1777" s="16">
        <f>+IF(datos_arg[[#This Row],[Moneda]]="ARS",datos_arg[[#This Row],[Monto]],datos_arg[[#This Row],[Monto]]*datos_arg[[#This Row],[TC]])</f>
        <v>22998</v>
      </c>
      <c r="X1777" s="16">
        <f>IFERROR(IF(datos_arg[[#This Row],[Moneda]]="USD",datos_arg[[#This Row],[Monto]],datos_arg[[#This Row],[Monto]]/datos_arg[[#This Row],[TC]]),0)</f>
        <v>298.6753246753247</v>
      </c>
      <c r="Y1777" s="14"/>
    </row>
    <row r="1778" spans="1:25" ht="15" customHeight="1" x14ac:dyDescent="0.25">
      <c r="A1778" s="14">
        <f t="shared" si="27"/>
        <v>1775</v>
      </c>
      <c r="B1778" s="1">
        <v>43906</v>
      </c>
      <c r="C1778" s="18">
        <f>+YEAR(datos_arg[[#This Row],[Fecha]])</f>
        <v>2020</v>
      </c>
      <c r="D1778" s="18">
        <f>+MONTH(datos_arg[[#This Row],[Fecha]])</f>
        <v>3</v>
      </c>
      <c r="E1778" s="14" t="s">
        <v>408</v>
      </c>
      <c r="F1778" s="14" t="s">
        <v>506</v>
      </c>
      <c r="G1778" s="14"/>
      <c r="H1778" s="14" t="s">
        <v>7132</v>
      </c>
      <c r="I1778" s="14" t="s">
        <v>7132</v>
      </c>
      <c r="J1778" s="14" t="s">
        <v>425</v>
      </c>
      <c r="K1778" s="14"/>
      <c r="L1778" s="14" t="s">
        <v>425</v>
      </c>
      <c r="M1778" s="14" t="s">
        <v>1763</v>
      </c>
      <c r="N1778" s="14" t="s">
        <v>1763</v>
      </c>
      <c r="O1778" s="14" t="s">
        <v>1992</v>
      </c>
      <c r="P1778" s="14"/>
      <c r="Q1778" s="14"/>
      <c r="R1778" s="15" t="s">
        <v>419</v>
      </c>
      <c r="S1778" s="15" t="s">
        <v>439</v>
      </c>
      <c r="T1778" s="35">
        <v>15000</v>
      </c>
      <c r="U1778" s="14" t="s">
        <v>4</v>
      </c>
      <c r="V1778" s="14">
        <v>77</v>
      </c>
      <c r="W1778" s="16">
        <f>+IF(datos_arg[[#This Row],[Moneda]]="ARS",datos_arg[[#This Row],[Monto]],datos_arg[[#This Row],[Monto]]*datos_arg[[#This Row],[TC]])</f>
        <v>15000</v>
      </c>
      <c r="X1778" s="16">
        <f>IFERROR(IF(datos_arg[[#This Row],[Moneda]]="USD",datos_arg[[#This Row],[Monto]],datos_arg[[#This Row],[Monto]]/datos_arg[[#This Row],[TC]]),0)</f>
        <v>194.80519480519482</v>
      </c>
      <c r="Y1778" s="14"/>
    </row>
    <row r="1779" spans="1:25" ht="15" customHeight="1" x14ac:dyDescent="0.25">
      <c r="A1779" s="14">
        <f t="shared" si="27"/>
        <v>1776</v>
      </c>
      <c r="B1779" s="1">
        <v>43906</v>
      </c>
      <c r="C1779" s="18">
        <f>+YEAR(datos_arg[[#This Row],[Fecha]])</f>
        <v>2020</v>
      </c>
      <c r="D1779" s="18">
        <f>+MONTH(datos_arg[[#This Row],[Fecha]])</f>
        <v>3</v>
      </c>
      <c r="E1779" s="14" t="s">
        <v>1015</v>
      </c>
      <c r="F1779" s="14" t="s">
        <v>403</v>
      </c>
      <c r="G1779" s="14" t="s">
        <v>5382</v>
      </c>
      <c r="H1779" s="14" t="s">
        <v>532</v>
      </c>
      <c r="I1779" s="14" t="s">
        <v>7132</v>
      </c>
      <c r="J1779" s="14" t="s">
        <v>425</v>
      </c>
      <c r="K1779" s="14" t="s">
        <v>421</v>
      </c>
      <c r="L1779" s="14" t="s">
        <v>421</v>
      </c>
      <c r="M1779" s="14" t="s">
        <v>838</v>
      </c>
      <c r="N1779" s="14" t="s">
        <v>1777</v>
      </c>
      <c r="O1779" s="14" t="s">
        <v>1778</v>
      </c>
      <c r="P1779" s="14" t="s">
        <v>5580</v>
      </c>
      <c r="Q1779" s="14">
        <v>1</v>
      </c>
      <c r="R1779" s="14" t="s">
        <v>5382</v>
      </c>
      <c r="S1779" s="15" t="s">
        <v>439</v>
      </c>
      <c r="T1779" s="35">
        <v>11900</v>
      </c>
      <c r="U1779" s="14" t="s">
        <v>4</v>
      </c>
      <c r="V1779" s="14">
        <v>77</v>
      </c>
      <c r="W1779" s="16">
        <f>+IF(datos_arg[[#This Row],[Moneda]]="ARS",datos_arg[[#This Row],[Monto]],datos_arg[[#This Row],[Monto]]*datos_arg[[#This Row],[TC]])</f>
        <v>11900</v>
      </c>
      <c r="X1779" s="16">
        <f>IFERROR(IF(datos_arg[[#This Row],[Moneda]]="USD",datos_arg[[#This Row],[Monto]],datos_arg[[#This Row],[Monto]]/datos_arg[[#This Row],[TC]]),0)</f>
        <v>154.54545454545453</v>
      </c>
      <c r="Y1779" s="14"/>
    </row>
    <row r="1780" spans="1:25" ht="15" customHeight="1" x14ac:dyDescent="0.25">
      <c r="A1780" s="14">
        <f t="shared" si="27"/>
        <v>1777</v>
      </c>
      <c r="B1780" s="1">
        <v>43906</v>
      </c>
      <c r="C1780" s="18">
        <f>+YEAR(datos_arg[[#This Row],[Fecha]])</f>
        <v>2020</v>
      </c>
      <c r="D1780" s="18">
        <f>+MONTH(datos_arg[[#This Row],[Fecha]])</f>
        <v>3</v>
      </c>
      <c r="E1780" s="14" t="s">
        <v>1015</v>
      </c>
      <c r="F1780" s="14" t="s">
        <v>403</v>
      </c>
      <c r="G1780" s="14" t="s">
        <v>5382</v>
      </c>
      <c r="H1780" s="14" t="s">
        <v>532</v>
      </c>
      <c r="I1780" s="14" t="s">
        <v>7132</v>
      </c>
      <c r="J1780" s="14" t="s">
        <v>425</v>
      </c>
      <c r="K1780" s="14" t="s">
        <v>421</v>
      </c>
      <c r="L1780" s="14" t="s">
        <v>421</v>
      </c>
      <c r="M1780" s="14" t="s">
        <v>838</v>
      </c>
      <c r="N1780" s="14" t="s">
        <v>1777</v>
      </c>
      <c r="O1780" s="14" t="s">
        <v>2042</v>
      </c>
      <c r="P1780" s="14" t="s">
        <v>5580</v>
      </c>
      <c r="Q1780" s="14">
        <v>0</v>
      </c>
      <c r="R1780" s="14" t="s">
        <v>5382</v>
      </c>
      <c r="S1780" s="15" t="s">
        <v>445</v>
      </c>
      <c r="T1780" s="35">
        <v>80</v>
      </c>
      <c r="U1780" s="14" t="s">
        <v>4</v>
      </c>
      <c r="V1780" s="14">
        <v>77</v>
      </c>
      <c r="W1780" s="16">
        <f>+IF(datos_arg[[#This Row],[Moneda]]="ARS",datos_arg[[#This Row],[Monto]],datos_arg[[#This Row],[Monto]]*datos_arg[[#This Row],[TC]])</f>
        <v>80</v>
      </c>
      <c r="X1780" s="16">
        <f>IFERROR(IF(datos_arg[[#This Row],[Moneda]]="USD",datos_arg[[#This Row],[Monto]],datos_arg[[#This Row],[Monto]]/datos_arg[[#This Row],[TC]]),0)</f>
        <v>1.0389610389610389</v>
      </c>
      <c r="Y1780" s="14"/>
    </row>
    <row r="1781" spans="1:25" ht="15" customHeight="1" x14ac:dyDescent="0.25">
      <c r="A1781" s="14">
        <f t="shared" si="27"/>
        <v>1778</v>
      </c>
      <c r="B1781" s="1">
        <v>43907</v>
      </c>
      <c r="C1781" s="18">
        <f>+YEAR(datos_arg[[#This Row],[Fecha]])</f>
        <v>2020</v>
      </c>
      <c r="D1781" s="18">
        <f>+MONTH(datos_arg[[#This Row],[Fecha]])</f>
        <v>3</v>
      </c>
      <c r="E1781" s="14" t="s">
        <v>1015</v>
      </c>
      <c r="F1781" s="14" t="s">
        <v>403</v>
      </c>
      <c r="G1781" s="14" t="s">
        <v>5383</v>
      </c>
      <c r="H1781" s="14" t="s">
        <v>6646</v>
      </c>
      <c r="I1781" s="14" t="s">
        <v>7132</v>
      </c>
      <c r="J1781" s="14" t="s">
        <v>425</v>
      </c>
      <c r="K1781" s="14" t="s">
        <v>421</v>
      </c>
      <c r="L1781" s="14" t="s">
        <v>421</v>
      </c>
      <c r="M1781" s="14" t="s">
        <v>2043</v>
      </c>
      <c r="N1781" s="14" t="s">
        <v>2044</v>
      </c>
      <c r="O1781" s="14" t="s">
        <v>2045</v>
      </c>
      <c r="P1781" s="14"/>
      <c r="Q1781" s="14"/>
      <c r="R1781" s="14" t="s">
        <v>5383</v>
      </c>
      <c r="S1781" s="15" t="s">
        <v>421</v>
      </c>
      <c r="T1781" s="35">
        <v>630</v>
      </c>
      <c r="U1781" s="14" t="s">
        <v>4</v>
      </c>
      <c r="V1781" s="14">
        <v>77</v>
      </c>
      <c r="W1781" s="16">
        <f>+IF(datos_arg[[#This Row],[Moneda]]="ARS",datos_arg[[#This Row],[Monto]],datos_arg[[#This Row],[Monto]]*datos_arg[[#This Row],[TC]])</f>
        <v>630</v>
      </c>
      <c r="X1781" s="16">
        <f>IFERROR(IF(datos_arg[[#This Row],[Moneda]]="USD",datos_arg[[#This Row],[Monto]],datos_arg[[#This Row],[Monto]]/datos_arg[[#This Row],[TC]]),0)</f>
        <v>8.1818181818181817</v>
      </c>
      <c r="Y1781" s="14"/>
    </row>
    <row r="1782" spans="1:25" ht="15" customHeight="1" x14ac:dyDescent="0.25">
      <c r="A1782" s="14">
        <f t="shared" si="27"/>
        <v>1779</v>
      </c>
      <c r="B1782" s="1">
        <v>43907</v>
      </c>
      <c r="C1782" s="18">
        <f>+YEAR(datos_arg[[#This Row],[Fecha]])</f>
        <v>2020</v>
      </c>
      <c r="D1782" s="18">
        <f>+MONTH(datos_arg[[#This Row],[Fecha]])</f>
        <v>3</v>
      </c>
      <c r="E1782" s="14" t="s">
        <v>5358</v>
      </c>
      <c r="F1782" s="14" t="s">
        <v>85</v>
      </c>
      <c r="G1782" s="14"/>
      <c r="H1782" s="14" t="s">
        <v>6646</v>
      </c>
      <c r="I1782" s="14" t="s">
        <v>7132</v>
      </c>
      <c r="J1782" s="14" t="s">
        <v>425</v>
      </c>
      <c r="K1782" s="14" t="s">
        <v>421</v>
      </c>
      <c r="L1782" s="14" t="s">
        <v>425</v>
      </c>
      <c r="M1782" s="14" t="s">
        <v>2046</v>
      </c>
      <c r="N1782" s="14" t="s">
        <v>2047</v>
      </c>
      <c r="O1782" s="14" t="s">
        <v>2048</v>
      </c>
      <c r="P1782" s="14"/>
      <c r="Q1782" s="14">
        <v>1</v>
      </c>
      <c r="R1782" s="14" t="s">
        <v>85</v>
      </c>
      <c r="S1782" s="15" t="s">
        <v>421</v>
      </c>
      <c r="T1782" s="35">
        <v>1500</v>
      </c>
      <c r="U1782" s="14" t="s">
        <v>4</v>
      </c>
      <c r="V1782" s="14">
        <v>77</v>
      </c>
      <c r="W1782" s="16">
        <f>+IF(datos_arg[[#This Row],[Moneda]]="ARS",datos_arg[[#This Row],[Monto]],datos_arg[[#This Row],[Monto]]*datos_arg[[#This Row],[TC]])</f>
        <v>1500</v>
      </c>
      <c r="X1782" s="16">
        <f>IFERROR(IF(datos_arg[[#This Row],[Moneda]]="USD",datos_arg[[#This Row],[Monto]],datos_arg[[#This Row],[Monto]]/datos_arg[[#This Row],[TC]]),0)</f>
        <v>19.480519480519479</v>
      </c>
      <c r="Y1782" s="14"/>
    </row>
    <row r="1783" spans="1:25" ht="15" customHeight="1" x14ac:dyDescent="0.25">
      <c r="A1783" s="14">
        <f t="shared" si="27"/>
        <v>1780</v>
      </c>
      <c r="B1783" s="1">
        <v>43907</v>
      </c>
      <c r="C1783" s="18">
        <f>+YEAR(datos_arg[[#This Row],[Fecha]])</f>
        <v>2020</v>
      </c>
      <c r="D1783" s="18">
        <f>+MONTH(datos_arg[[#This Row],[Fecha]])</f>
        <v>3</v>
      </c>
      <c r="E1783" s="14" t="s">
        <v>408</v>
      </c>
      <c r="F1783" s="14" t="s">
        <v>506</v>
      </c>
      <c r="G1783" s="14"/>
      <c r="H1783" s="14" t="s">
        <v>7132</v>
      </c>
      <c r="I1783" s="14" t="s">
        <v>7132</v>
      </c>
      <c r="J1783" s="14" t="s">
        <v>425</v>
      </c>
      <c r="K1783" s="14"/>
      <c r="L1783" s="14" t="s">
        <v>425</v>
      </c>
      <c r="M1783" s="14" t="s">
        <v>1763</v>
      </c>
      <c r="N1783" s="14" t="s">
        <v>1763</v>
      </c>
      <c r="O1783" s="14" t="s">
        <v>2049</v>
      </c>
      <c r="P1783" s="14"/>
      <c r="Q1783" s="14"/>
      <c r="R1783" s="15" t="s">
        <v>419</v>
      </c>
      <c r="S1783" s="15" t="s">
        <v>421</v>
      </c>
      <c r="T1783" s="35">
        <v>370</v>
      </c>
      <c r="U1783" s="14" t="s">
        <v>4</v>
      </c>
      <c r="V1783" s="14">
        <v>77</v>
      </c>
      <c r="W1783" s="16">
        <f>+IF(datos_arg[[#This Row],[Moneda]]="ARS",datos_arg[[#This Row],[Monto]],datos_arg[[#This Row],[Monto]]*datos_arg[[#This Row],[TC]])</f>
        <v>370</v>
      </c>
      <c r="X1783" s="16">
        <f>IFERROR(IF(datos_arg[[#This Row],[Moneda]]="USD",datos_arg[[#This Row],[Monto]],datos_arg[[#This Row],[Monto]]/datos_arg[[#This Row],[TC]]),0)</f>
        <v>4.8051948051948052</v>
      </c>
      <c r="Y1783" s="14"/>
    </row>
    <row r="1784" spans="1:25" ht="15" customHeight="1" x14ac:dyDescent="0.25">
      <c r="A1784" s="14">
        <f t="shared" si="27"/>
        <v>1781</v>
      </c>
      <c r="B1784" s="1">
        <v>43907</v>
      </c>
      <c r="C1784" s="18">
        <f>+YEAR(datos_arg[[#This Row],[Fecha]])</f>
        <v>2020</v>
      </c>
      <c r="D1784" s="18">
        <f>+MONTH(datos_arg[[#This Row],[Fecha]])</f>
        <v>3</v>
      </c>
      <c r="E1784" s="14" t="s">
        <v>408</v>
      </c>
      <c r="F1784" s="14" t="s">
        <v>506</v>
      </c>
      <c r="G1784" s="14"/>
      <c r="H1784" s="14" t="s">
        <v>7132</v>
      </c>
      <c r="I1784" s="14" t="s">
        <v>7132</v>
      </c>
      <c r="J1784" s="14" t="s">
        <v>425</v>
      </c>
      <c r="K1784" s="14"/>
      <c r="L1784" s="14" t="s">
        <v>425</v>
      </c>
      <c r="M1784" s="14" t="s">
        <v>1763</v>
      </c>
      <c r="N1784" s="14" t="s">
        <v>1763</v>
      </c>
      <c r="O1784" s="14" t="s">
        <v>2050</v>
      </c>
      <c r="P1784" s="14"/>
      <c r="Q1784" s="14"/>
      <c r="R1784" s="15" t="s">
        <v>439</v>
      </c>
      <c r="S1784" s="15" t="s">
        <v>419</v>
      </c>
      <c r="T1784" s="35">
        <v>2800</v>
      </c>
      <c r="U1784" s="14" t="s">
        <v>4</v>
      </c>
      <c r="V1784" s="14">
        <v>77</v>
      </c>
      <c r="W1784" s="16">
        <f>+IF(datos_arg[[#This Row],[Moneda]]="ARS",datos_arg[[#This Row],[Monto]],datos_arg[[#This Row],[Monto]]*datos_arg[[#This Row],[TC]])</f>
        <v>2800</v>
      </c>
      <c r="X1784" s="16">
        <f>IFERROR(IF(datos_arg[[#This Row],[Moneda]]="USD",datos_arg[[#This Row],[Monto]],datos_arg[[#This Row],[Monto]]/datos_arg[[#This Row],[TC]]),0)</f>
        <v>36.363636363636367</v>
      </c>
      <c r="Y1784" s="14"/>
    </row>
    <row r="1785" spans="1:25" ht="15" customHeight="1" x14ac:dyDescent="0.25">
      <c r="A1785" s="14">
        <f t="shared" si="27"/>
        <v>1782</v>
      </c>
      <c r="B1785" s="1">
        <v>43907</v>
      </c>
      <c r="C1785" s="18">
        <f>+YEAR(datos_arg[[#This Row],[Fecha]])</f>
        <v>2020</v>
      </c>
      <c r="D1785" s="18">
        <f>+MONTH(datos_arg[[#This Row],[Fecha]])</f>
        <v>3</v>
      </c>
      <c r="E1785" s="14" t="s">
        <v>1015</v>
      </c>
      <c r="F1785" s="14" t="s">
        <v>403</v>
      </c>
      <c r="G1785" s="14" t="s">
        <v>6645</v>
      </c>
      <c r="H1785" s="14" t="s">
        <v>532</v>
      </c>
      <c r="I1785" s="14" t="s">
        <v>7132</v>
      </c>
      <c r="J1785" s="14" t="s">
        <v>425</v>
      </c>
      <c r="K1785" s="14" t="s">
        <v>421</v>
      </c>
      <c r="L1785" s="14" t="s">
        <v>421</v>
      </c>
      <c r="M1785" s="14" t="s">
        <v>804</v>
      </c>
      <c r="N1785" s="14" t="s">
        <v>26</v>
      </c>
      <c r="O1785" s="14" t="s">
        <v>2023</v>
      </c>
      <c r="P1785" s="14"/>
      <c r="Q1785" s="14"/>
      <c r="R1785" s="14" t="s">
        <v>6645</v>
      </c>
      <c r="S1785" s="15" t="s">
        <v>439</v>
      </c>
      <c r="T1785" s="35">
        <v>1200</v>
      </c>
      <c r="U1785" s="14" t="s">
        <v>4</v>
      </c>
      <c r="V1785" s="14">
        <v>77</v>
      </c>
      <c r="W1785" s="16">
        <f>+IF(datos_arg[[#This Row],[Moneda]]="ARS",datos_arg[[#This Row],[Monto]],datos_arg[[#This Row],[Monto]]*datos_arg[[#This Row],[TC]])</f>
        <v>1200</v>
      </c>
      <c r="X1785" s="16">
        <f>IFERROR(IF(datos_arg[[#This Row],[Moneda]]="USD",datos_arg[[#This Row],[Monto]],datos_arg[[#This Row],[Monto]]/datos_arg[[#This Row],[TC]]),0)</f>
        <v>15.584415584415584</v>
      </c>
      <c r="Y1785" s="14"/>
    </row>
    <row r="1786" spans="1:25" ht="15" customHeight="1" x14ac:dyDescent="0.25">
      <c r="A1786" s="14">
        <f t="shared" si="27"/>
        <v>1783</v>
      </c>
      <c r="B1786" s="1">
        <v>43907</v>
      </c>
      <c r="C1786" s="18">
        <f>+YEAR(datos_arg[[#This Row],[Fecha]])</f>
        <v>2020</v>
      </c>
      <c r="D1786" s="18">
        <f>+MONTH(datos_arg[[#This Row],[Fecha]])</f>
        <v>3</v>
      </c>
      <c r="E1786" s="14" t="s">
        <v>1015</v>
      </c>
      <c r="F1786" s="14" t="s">
        <v>403</v>
      </c>
      <c r="G1786" s="14" t="s">
        <v>970</v>
      </c>
      <c r="H1786" s="14" t="s">
        <v>7132</v>
      </c>
      <c r="I1786" s="14" t="s">
        <v>7132</v>
      </c>
      <c r="J1786" s="14" t="s">
        <v>425</v>
      </c>
      <c r="K1786" s="14"/>
      <c r="L1786" s="14" t="s">
        <v>425</v>
      </c>
      <c r="M1786" s="14" t="s">
        <v>493</v>
      </c>
      <c r="N1786" s="14" t="s">
        <v>645</v>
      </c>
      <c r="O1786" s="14" t="s">
        <v>2051</v>
      </c>
      <c r="P1786" s="14"/>
      <c r="Q1786" s="14"/>
      <c r="R1786" s="14" t="s">
        <v>970</v>
      </c>
      <c r="S1786" s="15" t="s">
        <v>439</v>
      </c>
      <c r="T1786" s="35">
        <v>240</v>
      </c>
      <c r="U1786" s="14" t="s">
        <v>4</v>
      </c>
      <c r="V1786" s="14">
        <v>77</v>
      </c>
      <c r="W1786" s="16">
        <f>+IF(datos_arg[[#This Row],[Moneda]]="ARS",datos_arg[[#This Row],[Monto]],datos_arg[[#This Row],[Monto]]*datos_arg[[#This Row],[TC]])</f>
        <v>240</v>
      </c>
      <c r="X1786" s="16">
        <f>IFERROR(IF(datos_arg[[#This Row],[Moneda]]="USD",datos_arg[[#This Row],[Monto]],datos_arg[[#This Row],[Monto]]/datos_arg[[#This Row],[TC]]),0)</f>
        <v>3.116883116883117</v>
      </c>
      <c r="Y1786" s="14"/>
    </row>
    <row r="1787" spans="1:25" ht="15" customHeight="1" x14ac:dyDescent="0.25">
      <c r="A1787" s="14">
        <f t="shared" si="27"/>
        <v>1784</v>
      </c>
      <c r="B1787" s="1">
        <v>43907</v>
      </c>
      <c r="C1787" s="18">
        <f>+YEAR(datos_arg[[#This Row],[Fecha]])</f>
        <v>2020</v>
      </c>
      <c r="D1787" s="18">
        <f>+MONTH(datos_arg[[#This Row],[Fecha]])</f>
        <v>3</v>
      </c>
      <c r="E1787" s="14" t="s">
        <v>1015</v>
      </c>
      <c r="F1787" s="14" t="s">
        <v>403</v>
      </c>
      <c r="G1787" s="14" t="s">
        <v>970</v>
      </c>
      <c r="H1787" s="14" t="s">
        <v>7132</v>
      </c>
      <c r="I1787" s="14" t="s">
        <v>7132</v>
      </c>
      <c r="J1787" s="14" t="s">
        <v>425</v>
      </c>
      <c r="K1787" s="14"/>
      <c r="L1787" s="14" t="s">
        <v>425</v>
      </c>
      <c r="M1787" s="14" t="s">
        <v>515</v>
      </c>
      <c r="N1787" s="14" t="s">
        <v>645</v>
      </c>
      <c r="O1787" s="14" t="s">
        <v>2052</v>
      </c>
      <c r="P1787" s="14" t="s">
        <v>5581</v>
      </c>
      <c r="Q1787" s="14"/>
      <c r="R1787" s="14" t="s">
        <v>970</v>
      </c>
      <c r="S1787" s="15" t="s">
        <v>439</v>
      </c>
      <c r="T1787" s="35">
        <v>239</v>
      </c>
      <c r="U1787" s="14" t="s">
        <v>4</v>
      </c>
      <c r="V1787" s="14">
        <v>77</v>
      </c>
      <c r="W1787" s="16">
        <f>+IF(datos_arg[[#This Row],[Moneda]]="ARS",datos_arg[[#This Row],[Monto]],datos_arg[[#This Row],[Monto]]*datos_arg[[#This Row],[TC]])</f>
        <v>239</v>
      </c>
      <c r="X1787" s="16">
        <f>IFERROR(IF(datos_arg[[#This Row],[Moneda]]="USD",datos_arg[[#This Row],[Monto]],datos_arg[[#This Row],[Monto]]/datos_arg[[#This Row],[TC]]),0)</f>
        <v>3.1038961038961039</v>
      </c>
      <c r="Y1787" s="14"/>
    </row>
    <row r="1788" spans="1:25" ht="15" customHeight="1" x14ac:dyDescent="0.25">
      <c r="A1788" s="14">
        <f t="shared" si="27"/>
        <v>1785</v>
      </c>
      <c r="B1788" s="1">
        <v>43907</v>
      </c>
      <c r="C1788" s="18">
        <f>+YEAR(datos_arg[[#This Row],[Fecha]])</f>
        <v>2020</v>
      </c>
      <c r="D1788" s="18">
        <f>+MONTH(datos_arg[[#This Row],[Fecha]])</f>
        <v>3</v>
      </c>
      <c r="E1788" s="14" t="s">
        <v>408</v>
      </c>
      <c r="F1788" s="14" t="s">
        <v>406</v>
      </c>
      <c r="G1788" s="14"/>
      <c r="H1788" s="14" t="s">
        <v>7132</v>
      </c>
      <c r="I1788" s="14" t="s">
        <v>7132</v>
      </c>
      <c r="J1788" s="14" t="s">
        <v>425</v>
      </c>
      <c r="K1788" s="14"/>
      <c r="L1788" s="14" t="s">
        <v>425</v>
      </c>
      <c r="M1788" s="14" t="s">
        <v>120</v>
      </c>
      <c r="N1788" s="14" t="s">
        <v>120</v>
      </c>
      <c r="O1788" s="14" t="s">
        <v>2072</v>
      </c>
      <c r="P1788" s="14"/>
      <c r="Q1788" s="14"/>
      <c r="R1788" s="15" t="s">
        <v>440</v>
      </c>
      <c r="S1788" s="14" t="s">
        <v>6774</v>
      </c>
      <c r="T1788" s="35">
        <v>25000</v>
      </c>
      <c r="U1788" s="14" t="s">
        <v>2</v>
      </c>
      <c r="V1788" s="14">
        <v>77</v>
      </c>
      <c r="W1788" s="16">
        <f>+IF(datos_arg[[#This Row],[Moneda]]="ARS",datos_arg[[#This Row],[Monto]],datos_arg[[#This Row],[Monto]]*datos_arg[[#This Row],[TC]])</f>
        <v>1925000</v>
      </c>
      <c r="X1788" s="16">
        <f>IFERROR(IF(datos_arg[[#This Row],[Moneda]]="USD",datos_arg[[#This Row],[Monto]],datos_arg[[#This Row],[Monto]]/datos_arg[[#This Row],[TC]]),0)</f>
        <v>25000</v>
      </c>
      <c r="Y1788" s="14"/>
    </row>
    <row r="1789" spans="1:25" x14ac:dyDescent="0.25">
      <c r="A1789" s="14">
        <f t="shared" si="27"/>
        <v>1786</v>
      </c>
      <c r="B1789" s="1">
        <v>43907</v>
      </c>
      <c r="C1789" s="18">
        <f>+YEAR(datos_arg[[#This Row],[Fecha]])</f>
        <v>2020</v>
      </c>
      <c r="D1789" s="18">
        <f>+MONTH(datos_arg[[#This Row],[Fecha]])</f>
        <v>3</v>
      </c>
      <c r="E1789" s="14" t="s">
        <v>408</v>
      </c>
      <c r="F1789" s="14" t="s">
        <v>506</v>
      </c>
      <c r="G1789" s="14"/>
      <c r="H1789" s="14" t="s">
        <v>7132</v>
      </c>
      <c r="I1789" s="14" t="s">
        <v>7132</v>
      </c>
      <c r="J1789" s="14" t="s">
        <v>425</v>
      </c>
      <c r="K1789" s="14"/>
      <c r="L1789" s="14" t="s">
        <v>425</v>
      </c>
      <c r="M1789" s="14" t="s">
        <v>1763</v>
      </c>
      <c r="N1789" s="14" t="s">
        <v>1763</v>
      </c>
      <c r="O1789" s="14" t="s">
        <v>2053</v>
      </c>
      <c r="P1789" s="14"/>
      <c r="Q1789" s="14"/>
      <c r="R1789" s="15" t="s">
        <v>421</v>
      </c>
      <c r="S1789" s="15" t="s">
        <v>440</v>
      </c>
      <c r="T1789" s="35">
        <v>2700</v>
      </c>
      <c r="U1789" s="14" t="s">
        <v>2</v>
      </c>
      <c r="V1789" s="14">
        <v>77</v>
      </c>
      <c r="W1789" s="16">
        <f>+IF(datos_arg[[#This Row],[Moneda]]="ARS",datos_arg[[#This Row],[Monto]],datos_arg[[#This Row],[Monto]]*datos_arg[[#This Row],[TC]])</f>
        <v>207900</v>
      </c>
      <c r="X1789" s="16">
        <f>IFERROR(IF(datos_arg[[#This Row],[Moneda]]="USD",datos_arg[[#This Row],[Monto]],datos_arg[[#This Row],[Monto]]/datos_arg[[#This Row],[TC]]),0)</f>
        <v>2700</v>
      </c>
      <c r="Y1789" s="14"/>
    </row>
    <row r="1790" spans="1:25" ht="15" customHeight="1" x14ac:dyDescent="0.25">
      <c r="A1790" s="14">
        <f t="shared" si="27"/>
        <v>1787</v>
      </c>
      <c r="B1790" s="1">
        <v>43907</v>
      </c>
      <c r="C1790" s="18">
        <f>+YEAR(datos_arg[[#This Row],[Fecha]])</f>
        <v>2020</v>
      </c>
      <c r="D1790" s="18">
        <f>+MONTH(datos_arg[[#This Row],[Fecha]])</f>
        <v>3</v>
      </c>
      <c r="E1790" s="14" t="s">
        <v>617</v>
      </c>
      <c r="F1790" s="14" t="s">
        <v>8101</v>
      </c>
      <c r="G1790" s="14"/>
      <c r="H1790" s="14" t="s">
        <v>8103</v>
      </c>
      <c r="I1790" s="14" t="s">
        <v>8104</v>
      </c>
      <c r="J1790" s="14" t="s">
        <v>2363</v>
      </c>
      <c r="K1790" s="14" t="s">
        <v>421</v>
      </c>
      <c r="L1790" s="14" t="s">
        <v>421</v>
      </c>
      <c r="M1790" s="14" t="s">
        <v>2363</v>
      </c>
      <c r="N1790" s="14" t="s">
        <v>2364</v>
      </c>
      <c r="O1790" s="14" t="s">
        <v>2365</v>
      </c>
      <c r="P1790" s="14" t="s">
        <v>5582</v>
      </c>
      <c r="Q1790" s="14">
        <v>1</v>
      </c>
      <c r="R1790" s="14" t="s">
        <v>8101</v>
      </c>
      <c r="S1790" s="15" t="s">
        <v>421</v>
      </c>
      <c r="T1790" s="35">
        <v>900</v>
      </c>
      <c r="U1790" s="14" t="s">
        <v>2</v>
      </c>
      <c r="V1790" s="14">
        <v>77</v>
      </c>
      <c r="W1790" s="16">
        <f>+IF(datos_arg[[#This Row],[Moneda]]="ARS",datos_arg[[#This Row],[Monto]],datos_arg[[#This Row],[Monto]]*datos_arg[[#This Row],[TC]])</f>
        <v>69300</v>
      </c>
      <c r="X1790" s="16">
        <f>IFERROR(IF(datos_arg[[#This Row],[Moneda]]="USD",datos_arg[[#This Row],[Monto]],datos_arg[[#This Row],[Monto]]/datos_arg[[#This Row],[TC]]),0)</f>
        <v>900</v>
      </c>
      <c r="Y1790" s="14"/>
    </row>
    <row r="1791" spans="1:25" ht="15" customHeight="1" x14ac:dyDescent="0.25">
      <c r="A1791" s="14">
        <f t="shared" si="27"/>
        <v>1788</v>
      </c>
      <c r="B1791" s="1">
        <v>43907</v>
      </c>
      <c r="C1791" s="18">
        <f>+YEAR(datos_arg[[#This Row],[Fecha]])</f>
        <v>2020</v>
      </c>
      <c r="D1791" s="18">
        <f>+MONTH(datos_arg[[#This Row],[Fecha]])</f>
        <v>3</v>
      </c>
      <c r="E1791" s="14" t="s">
        <v>617</v>
      </c>
      <c r="F1791" s="14" t="s">
        <v>5384</v>
      </c>
      <c r="G1791" s="14"/>
      <c r="H1791" s="14" t="s">
        <v>6648</v>
      </c>
      <c r="I1791" s="14" t="s">
        <v>6667</v>
      </c>
      <c r="J1791" s="14" t="s">
        <v>488</v>
      </c>
      <c r="K1791" s="14" t="s">
        <v>421</v>
      </c>
      <c r="L1791" s="14" t="s">
        <v>421</v>
      </c>
      <c r="M1791" s="14" t="s">
        <v>2366</v>
      </c>
      <c r="N1791" s="14" t="s">
        <v>2364</v>
      </c>
      <c r="O1791" s="14" t="s">
        <v>2367</v>
      </c>
      <c r="P1791" s="14" t="s">
        <v>5582</v>
      </c>
      <c r="Q1791" s="14">
        <v>1</v>
      </c>
      <c r="R1791" s="14" t="s">
        <v>5384</v>
      </c>
      <c r="S1791" s="15" t="s">
        <v>421</v>
      </c>
      <c r="T1791" s="35">
        <v>1800</v>
      </c>
      <c r="U1791" s="14" t="s">
        <v>2</v>
      </c>
      <c r="V1791" s="14">
        <v>77</v>
      </c>
      <c r="W1791" s="16">
        <f>+IF(datos_arg[[#This Row],[Moneda]]="ARS",datos_arg[[#This Row],[Monto]],datos_arg[[#This Row],[Monto]]*datos_arg[[#This Row],[TC]])</f>
        <v>138600</v>
      </c>
      <c r="X1791" s="16">
        <f>IFERROR(IF(datos_arg[[#This Row],[Moneda]]="USD",datos_arg[[#This Row],[Monto]],datos_arg[[#This Row],[Monto]]/datos_arg[[#This Row],[TC]]),0)</f>
        <v>1800</v>
      </c>
      <c r="Y1791" s="14"/>
    </row>
    <row r="1792" spans="1:25" ht="15" customHeight="1" x14ac:dyDescent="0.25">
      <c r="A1792" s="14">
        <f t="shared" si="27"/>
        <v>1789</v>
      </c>
      <c r="B1792" s="1">
        <v>43907</v>
      </c>
      <c r="C1792" s="18">
        <f>+YEAR(datos_arg[[#This Row],[Fecha]])</f>
        <v>2020</v>
      </c>
      <c r="D1792" s="18">
        <f>+MONTH(datos_arg[[#This Row],[Fecha]])</f>
        <v>3</v>
      </c>
      <c r="E1792" s="14" t="s">
        <v>5358</v>
      </c>
      <c r="F1792" s="14" t="s">
        <v>4110</v>
      </c>
      <c r="G1792" s="14"/>
      <c r="H1792" s="14" t="s">
        <v>5380</v>
      </c>
      <c r="I1792" s="14" t="s">
        <v>8102</v>
      </c>
      <c r="J1792" s="14" t="s">
        <v>6723</v>
      </c>
      <c r="K1792" s="14" t="s">
        <v>421</v>
      </c>
      <c r="L1792" s="14" t="s">
        <v>425</v>
      </c>
      <c r="M1792" s="14" t="s">
        <v>782</v>
      </c>
      <c r="N1792" s="14" t="s">
        <v>2040</v>
      </c>
      <c r="O1792" s="14" t="s">
        <v>2054</v>
      </c>
      <c r="P1792" s="14" t="s">
        <v>5583</v>
      </c>
      <c r="Q1792" s="14">
        <v>0</v>
      </c>
      <c r="R1792" s="14" t="s">
        <v>4110</v>
      </c>
      <c r="S1792" s="15" t="s">
        <v>439</v>
      </c>
      <c r="T1792" s="35">
        <v>2201</v>
      </c>
      <c r="U1792" s="14" t="s">
        <v>4</v>
      </c>
      <c r="V1792" s="14">
        <v>77</v>
      </c>
      <c r="W1792" s="16">
        <f>+IF(datos_arg[[#This Row],[Moneda]]="ARS",datos_arg[[#This Row],[Monto]],datos_arg[[#This Row],[Monto]]*datos_arg[[#This Row],[TC]])</f>
        <v>2201</v>
      </c>
      <c r="X1792" s="16">
        <f>IFERROR(IF(datos_arg[[#This Row],[Moneda]]="USD",datos_arg[[#This Row],[Monto]],datos_arg[[#This Row],[Monto]]/datos_arg[[#This Row],[TC]]),0)</f>
        <v>28.584415584415584</v>
      </c>
      <c r="Y1792" s="14"/>
    </row>
    <row r="1793" spans="1:25" x14ac:dyDescent="0.25">
      <c r="A1793" s="14">
        <f t="shared" si="27"/>
        <v>1790</v>
      </c>
      <c r="B1793" s="1">
        <v>43907</v>
      </c>
      <c r="C1793" s="18">
        <f>+YEAR(datos_arg[[#This Row],[Fecha]])</f>
        <v>2020</v>
      </c>
      <c r="D1793" s="18">
        <f>+MONTH(datos_arg[[#This Row],[Fecha]])</f>
        <v>3</v>
      </c>
      <c r="E1793" s="14" t="s">
        <v>408</v>
      </c>
      <c r="F1793" s="14" t="s">
        <v>69</v>
      </c>
      <c r="G1793" s="14"/>
      <c r="H1793" s="14" t="s">
        <v>7132</v>
      </c>
      <c r="I1793" s="14" t="s">
        <v>7132</v>
      </c>
      <c r="J1793" s="14" t="s">
        <v>425</v>
      </c>
      <c r="K1793" s="14"/>
      <c r="L1793" s="14" t="s">
        <v>425</v>
      </c>
      <c r="M1793" s="14" t="s">
        <v>556</v>
      </c>
      <c r="N1793" s="14" t="s">
        <v>556</v>
      </c>
      <c r="O1793" s="14"/>
      <c r="P1793" s="14"/>
      <c r="Q1793" s="14"/>
      <c r="R1793" s="15" t="s">
        <v>439</v>
      </c>
      <c r="S1793" s="15" t="s">
        <v>440</v>
      </c>
      <c r="T1793" s="35">
        <v>3000</v>
      </c>
      <c r="U1793" s="14" t="s">
        <v>2</v>
      </c>
      <c r="V1793" s="14">
        <v>84.5</v>
      </c>
      <c r="W1793" s="16">
        <f>+IF(datos_arg[[#This Row],[Moneda]]="ARS",datos_arg[[#This Row],[Monto]],datos_arg[[#This Row],[Monto]]*datos_arg[[#This Row],[TC]])</f>
        <v>253500</v>
      </c>
      <c r="X1793" s="16">
        <f>IFERROR(IF(datos_arg[[#This Row],[Moneda]]="USD",datos_arg[[#This Row],[Monto]],datos_arg[[#This Row],[Monto]]/datos_arg[[#This Row],[TC]]),0)</f>
        <v>3000</v>
      </c>
      <c r="Y1793" s="14"/>
    </row>
    <row r="1794" spans="1:25" ht="15" customHeight="1" x14ac:dyDescent="0.25">
      <c r="A1794" s="14">
        <f t="shared" si="27"/>
        <v>1791</v>
      </c>
      <c r="B1794" s="1">
        <v>43907</v>
      </c>
      <c r="C1794" s="18">
        <f>+YEAR(datos_arg[[#This Row],[Fecha]])</f>
        <v>2020</v>
      </c>
      <c r="D1794" s="18">
        <f>+MONTH(datos_arg[[#This Row],[Fecha]])</f>
        <v>3</v>
      </c>
      <c r="E1794" s="14" t="s">
        <v>408</v>
      </c>
      <c r="F1794" s="14" t="s">
        <v>506</v>
      </c>
      <c r="G1794" s="14"/>
      <c r="H1794" s="14" t="s">
        <v>7132</v>
      </c>
      <c r="I1794" s="14" t="s">
        <v>7132</v>
      </c>
      <c r="J1794" s="14" t="s">
        <v>425</v>
      </c>
      <c r="K1794" s="14"/>
      <c r="L1794" s="14" t="s">
        <v>425</v>
      </c>
      <c r="M1794" s="14" t="s">
        <v>1763</v>
      </c>
      <c r="N1794" s="14" t="s">
        <v>1763</v>
      </c>
      <c r="O1794" s="14" t="s">
        <v>2055</v>
      </c>
      <c r="P1794" s="14"/>
      <c r="Q1794" s="14"/>
      <c r="R1794" s="15" t="s">
        <v>419</v>
      </c>
      <c r="S1794" s="15" t="s">
        <v>439</v>
      </c>
      <c r="T1794" s="35">
        <v>5500</v>
      </c>
      <c r="U1794" s="14" t="s">
        <v>4</v>
      </c>
      <c r="V1794" s="14">
        <v>84.5</v>
      </c>
      <c r="W1794" s="16">
        <f>+IF(datos_arg[[#This Row],[Moneda]]="ARS",datos_arg[[#This Row],[Monto]],datos_arg[[#This Row],[Monto]]*datos_arg[[#This Row],[TC]])</f>
        <v>5500</v>
      </c>
      <c r="X1794" s="16">
        <f>IFERROR(IF(datos_arg[[#This Row],[Moneda]]="USD",datos_arg[[#This Row],[Monto]],datos_arg[[#This Row],[Monto]]/datos_arg[[#This Row],[TC]]),0)</f>
        <v>65.088757396449708</v>
      </c>
      <c r="Y1794" s="14"/>
    </row>
    <row r="1795" spans="1:25" ht="15" customHeight="1" x14ac:dyDescent="0.25">
      <c r="A1795" s="14">
        <f t="shared" si="27"/>
        <v>1792</v>
      </c>
      <c r="B1795" s="1">
        <v>43907</v>
      </c>
      <c r="C1795" s="18">
        <f>+YEAR(datos_arg[[#This Row],[Fecha]])</f>
        <v>2020</v>
      </c>
      <c r="D1795" s="18">
        <f>+MONTH(datos_arg[[#This Row],[Fecha]])</f>
        <v>3</v>
      </c>
      <c r="E1795" s="14" t="s">
        <v>408</v>
      </c>
      <c r="F1795" s="14" t="s">
        <v>506</v>
      </c>
      <c r="G1795" s="14"/>
      <c r="H1795" s="14" t="s">
        <v>7132</v>
      </c>
      <c r="I1795" s="14" t="s">
        <v>7132</v>
      </c>
      <c r="J1795" s="14" t="s">
        <v>425</v>
      </c>
      <c r="K1795" s="14"/>
      <c r="L1795" s="14" t="s">
        <v>425</v>
      </c>
      <c r="M1795" s="14" t="s">
        <v>1763</v>
      </c>
      <c r="N1795" s="14" t="s">
        <v>1763</v>
      </c>
      <c r="O1795" s="14" t="s">
        <v>2056</v>
      </c>
      <c r="P1795" s="14"/>
      <c r="Q1795" s="14"/>
      <c r="R1795" s="15" t="s">
        <v>420</v>
      </c>
      <c r="S1795" s="15" t="s">
        <v>419</v>
      </c>
      <c r="T1795" s="35">
        <v>5000</v>
      </c>
      <c r="U1795" s="14" t="s">
        <v>4</v>
      </c>
      <c r="V1795" s="14">
        <v>84.5</v>
      </c>
      <c r="W1795" s="16">
        <f>+IF(datos_arg[[#This Row],[Moneda]]="ARS",datos_arg[[#This Row],[Monto]],datos_arg[[#This Row],[Monto]]*datos_arg[[#This Row],[TC]])</f>
        <v>5000</v>
      </c>
      <c r="X1795" s="16">
        <f>IFERROR(IF(datos_arg[[#This Row],[Moneda]]="USD",datos_arg[[#This Row],[Monto]],datos_arg[[#This Row],[Monto]]/datos_arg[[#This Row],[TC]]),0)</f>
        <v>59.171597633136095</v>
      </c>
      <c r="Y1795" s="14"/>
    </row>
    <row r="1796" spans="1:25" ht="15" customHeight="1" x14ac:dyDescent="0.25">
      <c r="A1796" s="14">
        <f t="shared" si="27"/>
        <v>1793</v>
      </c>
      <c r="B1796" s="1">
        <v>43907</v>
      </c>
      <c r="C1796" s="18">
        <f>+YEAR(datos_arg[[#This Row],[Fecha]])</f>
        <v>2020</v>
      </c>
      <c r="D1796" s="18">
        <f>+MONTH(datos_arg[[#This Row],[Fecha]])</f>
        <v>3</v>
      </c>
      <c r="E1796" s="14" t="s">
        <v>1016</v>
      </c>
      <c r="F1796" s="14" t="s">
        <v>405</v>
      </c>
      <c r="G1796" s="14"/>
      <c r="H1796" s="14" t="s">
        <v>6646</v>
      </c>
      <c r="I1796" s="14" t="s">
        <v>1129</v>
      </c>
      <c r="J1796" s="14" t="s">
        <v>1129</v>
      </c>
      <c r="K1796" s="14" t="s">
        <v>420</v>
      </c>
      <c r="L1796" s="14" t="s">
        <v>426</v>
      </c>
      <c r="M1796" s="14" t="s">
        <v>901</v>
      </c>
      <c r="N1796" s="14" t="s">
        <v>247</v>
      </c>
      <c r="O1796" s="14" t="s">
        <v>2057</v>
      </c>
      <c r="P1796" s="14" t="s">
        <v>5584</v>
      </c>
      <c r="Q1796" s="14">
        <v>2</v>
      </c>
      <c r="R1796" s="15" t="s">
        <v>405</v>
      </c>
      <c r="S1796" s="15" t="s">
        <v>439</v>
      </c>
      <c r="T1796" s="35">
        <v>12100</v>
      </c>
      <c r="U1796" s="14" t="s">
        <v>4</v>
      </c>
      <c r="V1796" s="14">
        <v>84.5</v>
      </c>
      <c r="W1796" s="16">
        <f>+IF(datos_arg[[#This Row],[Moneda]]="ARS",datos_arg[[#This Row],[Monto]],datos_arg[[#This Row],[Monto]]*datos_arg[[#This Row],[TC]])</f>
        <v>12100</v>
      </c>
      <c r="X1796" s="16">
        <f>IFERROR(IF(datos_arg[[#This Row],[Moneda]]="USD",datos_arg[[#This Row],[Monto]],datos_arg[[#This Row],[Monto]]/datos_arg[[#This Row],[TC]]),0)</f>
        <v>143.19526627218934</v>
      </c>
      <c r="Y1796" s="14"/>
    </row>
    <row r="1797" spans="1:25" ht="15" customHeight="1" x14ac:dyDescent="0.25">
      <c r="A1797" s="14">
        <f t="shared" si="27"/>
        <v>1794</v>
      </c>
      <c r="B1797" s="1">
        <v>43907</v>
      </c>
      <c r="C1797" s="18">
        <f>+YEAR(datos_arg[[#This Row],[Fecha]])</f>
        <v>2020</v>
      </c>
      <c r="D1797" s="18">
        <f>+MONTH(datos_arg[[#This Row],[Fecha]])</f>
        <v>3</v>
      </c>
      <c r="E1797" s="14" t="s">
        <v>1016</v>
      </c>
      <c r="F1797" s="14" t="s">
        <v>405</v>
      </c>
      <c r="G1797" s="14"/>
      <c r="H1797" s="14" t="s">
        <v>532</v>
      </c>
      <c r="I1797" s="14" t="s">
        <v>1129</v>
      </c>
      <c r="J1797" s="14" t="s">
        <v>425</v>
      </c>
      <c r="K1797" s="14" t="s">
        <v>420</v>
      </c>
      <c r="L1797" s="14" t="s">
        <v>426</v>
      </c>
      <c r="M1797" s="14" t="s">
        <v>901</v>
      </c>
      <c r="N1797" s="14" t="s">
        <v>247</v>
      </c>
      <c r="O1797" s="14" t="s">
        <v>2058</v>
      </c>
      <c r="P1797" s="14" t="s">
        <v>5584</v>
      </c>
      <c r="Q1797" s="14">
        <v>1</v>
      </c>
      <c r="R1797" s="15" t="s">
        <v>405</v>
      </c>
      <c r="S1797" s="15" t="s">
        <v>439</v>
      </c>
      <c r="T1797" s="35">
        <v>6050</v>
      </c>
      <c r="U1797" s="14" t="s">
        <v>4</v>
      </c>
      <c r="V1797" s="14">
        <v>84.5</v>
      </c>
      <c r="W1797" s="16">
        <f>+IF(datos_arg[[#This Row],[Moneda]]="ARS",datos_arg[[#This Row],[Monto]],datos_arg[[#This Row],[Monto]]*datos_arg[[#This Row],[TC]])</f>
        <v>6050</v>
      </c>
      <c r="X1797" s="16">
        <f>IFERROR(IF(datos_arg[[#This Row],[Moneda]]="USD",datos_arg[[#This Row],[Monto]],datos_arg[[#This Row],[Monto]]/datos_arg[[#This Row],[TC]]),0)</f>
        <v>71.597633136094672</v>
      </c>
      <c r="Y1797" s="14"/>
    </row>
    <row r="1798" spans="1:25" ht="15" customHeight="1" x14ac:dyDescent="0.25">
      <c r="A1798" s="14">
        <f t="shared" ref="A1798:A1861" si="28">+A1797+1</f>
        <v>1795</v>
      </c>
      <c r="B1798" s="1">
        <v>43907</v>
      </c>
      <c r="C1798" s="18">
        <f>+YEAR(datos_arg[[#This Row],[Fecha]])</f>
        <v>2020</v>
      </c>
      <c r="D1798" s="18">
        <f>+MONTH(datos_arg[[#This Row],[Fecha]])</f>
        <v>3</v>
      </c>
      <c r="E1798" s="14" t="s">
        <v>408</v>
      </c>
      <c r="F1798" s="14" t="s">
        <v>506</v>
      </c>
      <c r="G1798" s="14"/>
      <c r="H1798" s="14" t="s">
        <v>7132</v>
      </c>
      <c r="I1798" s="14" t="s">
        <v>7132</v>
      </c>
      <c r="J1798" s="14" t="s">
        <v>425</v>
      </c>
      <c r="K1798" s="14"/>
      <c r="L1798" s="14" t="s">
        <v>425</v>
      </c>
      <c r="M1798" s="14" t="s">
        <v>1763</v>
      </c>
      <c r="N1798" s="14" t="s">
        <v>1763</v>
      </c>
      <c r="O1798" s="14" t="s">
        <v>2059</v>
      </c>
      <c r="P1798" s="14"/>
      <c r="Q1798" s="14"/>
      <c r="R1798" s="15" t="s">
        <v>439</v>
      </c>
      <c r="S1798" s="15" t="s">
        <v>419</v>
      </c>
      <c r="T1798" s="35">
        <v>5500</v>
      </c>
      <c r="U1798" s="14" t="s">
        <v>4</v>
      </c>
      <c r="V1798" s="14">
        <v>84.5</v>
      </c>
      <c r="W1798" s="16">
        <f>+IF(datos_arg[[#This Row],[Moneda]]="ARS",datos_arg[[#This Row],[Monto]],datos_arg[[#This Row],[Monto]]*datos_arg[[#This Row],[TC]])</f>
        <v>5500</v>
      </c>
      <c r="X1798" s="16">
        <f>IFERROR(IF(datos_arg[[#This Row],[Moneda]]="USD",datos_arg[[#This Row],[Monto]],datos_arg[[#This Row],[Monto]]/datos_arg[[#This Row],[TC]]),0)</f>
        <v>65.088757396449708</v>
      </c>
      <c r="Y1798" s="14"/>
    </row>
    <row r="1799" spans="1:25" ht="15" customHeight="1" x14ac:dyDescent="0.25">
      <c r="A1799" s="14">
        <f t="shared" si="28"/>
        <v>1796</v>
      </c>
      <c r="B1799" s="1">
        <v>43908</v>
      </c>
      <c r="C1799" s="18">
        <f>+YEAR(datos_arg[[#This Row],[Fecha]])</f>
        <v>2020</v>
      </c>
      <c r="D1799" s="18">
        <f>+MONTH(datos_arg[[#This Row],[Fecha]])</f>
        <v>3</v>
      </c>
      <c r="E1799" s="14" t="s">
        <v>408</v>
      </c>
      <c r="F1799" s="14" t="s">
        <v>506</v>
      </c>
      <c r="G1799" s="14"/>
      <c r="H1799" s="14" t="s">
        <v>7132</v>
      </c>
      <c r="I1799" s="14" t="s">
        <v>7132</v>
      </c>
      <c r="J1799" s="14" t="s">
        <v>425</v>
      </c>
      <c r="K1799" s="14"/>
      <c r="L1799" s="14" t="s">
        <v>425</v>
      </c>
      <c r="M1799" s="14" t="s">
        <v>1763</v>
      </c>
      <c r="N1799" s="14" t="s">
        <v>1763</v>
      </c>
      <c r="O1799" s="14" t="s">
        <v>2060</v>
      </c>
      <c r="P1799" s="14"/>
      <c r="Q1799" s="14"/>
      <c r="R1799" s="15" t="s">
        <v>420</v>
      </c>
      <c r="S1799" s="15" t="s">
        <v>439</v>
      </c>
      <c r="T1799" s="35">
        <v>4080</v>
      </c>
      <c r="U1799" s="14" t="s">
        <v>4</v>
      </c>
      <c r="V1799" s="14">
        <v>84.5</v>
      </c>
      <c r="W1799" s="16">
        <f>+IF(datos_arg[[#This Row],[Moneda]]="ARS",datos_arg[[#This Row],[Monto]],datos_arg[[#This Row],[Monto]]*datos_arg[[#This Row],[TC]])</f>
        <v>4080</v>
      </c>
      <c r="X1799" s="16">
        <f>IFERROR(IF(datos_arg[[#This Row],[Moneda]]="USD",datos_arg[[#This Row],[Monto]],datos_arg[[#This Row],[Monto]]/datos_arg[[#This Row],[TC]]),0)</f>
        <v>48.284023668639051</v>
      </c>
      <c r="Y1799" s="14"/>
    </row>
    <row r="1800" spans="1:25" ht="15" customHeight="1" x14ac:dyDescent="0.25">
      <c r="A1800" s="14">
        <f t="shared" si="28"/>
        <v>1797</v>
      </c>
      <c r="B1800" s="1">
        <v>43908</v>
      </c>
      <c r="C1800" s="18">
        <f>+YEAR(datos_arg[[#This Row],[Fecha]])</f>
        <v>2020</v>
      </c>
      <c r="D1800" s="18">
        <f>+MONTH(datos_arg[[#This Row],[Fecha]])</f>
        <v>3</v>
      </c>
      <c r="E1800" s="14" t="s">
        <v>1015</v>
      </c>
      <c r="F1800" s="14" t="s">
        <v>430</v>
      </c>
      <c r="G1800" s="14"/>
      <c r="H1800" s="14" t="s">
        <v>7132</v>
      </c>
      <c r="I1800" s="14" t="s">
        <v>7132</v>
      </c>
      <c r="J1800" s="14" t="s">
        <v>425</v>
      </c>
      <c r="K1800" s="14"/>
      <c r="L1800" s="14" t="s">
        <v>425</v>
      </c>
      <c r="M1800" s="14" t="s">
        <v>60</v>
      </c>
      <c r="N1800" s="14" t="s">
        <v>26</v>
      </c>
      <c r="O1800" s="14" t="s">
        <v>60</v>
      </c>
      <c r="P1800" s="14"/>
      <c r="Q1800" s="14"/>
      <c r="R1800" s="15" t="s">
        <v>430</v>
      </c>
      <c r="S1800" s="15" t="s">
        <v>439</v>
      </c>
      <c r="T1800" s="35">
        <v>1000</v>
      </c>
      <c r="U1800" s="14" t="s">
        <v>4</v>
      </c>
      <c r="V1800" s="14">
        <v>84.5</v>
      </c>
      <c r="W1800" s="16">
        <f>+IF(datos_arg[[#This Row],[Moneda]]="ARS",datos_arg[[#This Row],[Monto]],datos_arg[[#This Row],[Monto]]*datos_arg[[#This Row],[TC]])</f>
        <v>1000</v>
      </c>
      <c r="X1800" s="16">
        <f>IFERROR(IF(datos_arg[[#This Row],[Moneda]]="USD",datos_arg[[#This Row],[Monto]],datos_arg[[#This Row],[Monto]]/datos_arg[[#This Row],[TC]]),0)</f>
        <v>11.834319526627219</v>
      </c>
      <c r="Y1800" s="14"/>
    </row>
    <row r="1801" spans="1:25" ht="15" customHeight="1" x14ac:dyDescent="0.25">
      <c r="A1801" s="14">
        <f t="shared" si="28"/>
        <v>1798</v>
      </c>
      <c r="B1801" s="1">
        <v>43908</v>
      </c>
      <c r="C1801" s="18">
        <f>+YEAR(datos_arg[[#This Row],[Fecha]])</f>
        <v>2020</v>
      </c>
      <c r="D1801" s="18">
        <f>+MONTH(datos_arg[[#This Row],[Fecha]])</f>
        <v>3</v>
      </c>
      <c r="E1801" s="14" t="s">
        <v>1015</v>
      </c>
      <c r="F1801" s="14" t="s">
        <v>430</v>
      </c>
      <c r="G1801" s="14"/>
      <c r="H1801" s="14" t="s">
        <v>7132</v>
      </c>
      <c r="I1801" s="14" t="s">
        <v>7132</v>
      </c>
      <c r="J1801" s="14" t="s">
        <v>425</v>
      </c>
      <c r="K1801" s="14"/>
      <c r="L1801" s="14" t="s">
        <v>425</v>
      </c>
      <c r="M1801" s="14" t="s">
        <v>57</v>
      </c>
      <c r="N1801" s="14" t="s">
        <v>57</v>
      </c>
      <c r="O1801" s="14" t="s">
        <v>112</v>
      </c>
      <c r="P1801" s="14"/>
      <c r="Q1801" s="14"/>
      <c r="R1801" s="15" t="s">
        <v>430</v>
      </c>
      <c r="S1801" s="15" t="s">
        <v>439</v>
      </c>
      <c r="T1801" s="35">
        <v>300</v>
      </c>
      <c r="U1801" s="14" t="s">
        <v>4</v>
      </c>
      <c r="V1801" s="14">
        <v>84.5</v>
      </c>
      <c r="W1801" s="16">
        <f>+IF(datos_arg[[#This Row],[Moneda]]="ARS",datos_arg[[#This Row],[Monto]],datos_arg[[#This Row],[Monto]]*datos_arg[[#This Row],[TC]])</f>
        <v>300</v>
      </c>
      <c r="X1801" s="16">
        <f>IFERROR(IF(datos_arg[[#This Row],[Moneda]]="USD",datos_arg[[#This Row],[Monto]],datos_arg[[#This Row],[Monto]]/datos_arg[[#This Row],[TC]]),0)</f>
        <v>3.5502958579881656</v>
      </c>
      <c r="Y1801" s="14"/>
    </row>
    <row r="1802" spans="1:25" ht="15" customHeight="1" x14ac:dyDescent="0.25">
      <c r="A1802" s="14">
        <f t="shared" si="28"/>
        <v>1799</v>
      </c>
      <c r="B1802" s="1">
        <v>43908</v>
      </c>
      <c r="C1802" s="18">
        <f>+YEAR(datos_arg[[#This Row],[Fecha]])</f>
        <v>2020</v>
      </c>
      <c r="D1802" s="18">
        <f>+MONTH(datos_arg[[#This Row],[Fecha]])</f>
        <v>3</v>
      </c>
      <c r="E1802" s="14" t="s">
        <v>5358</v>
      </c>
      <c r="F1802" s="14" t="s">
        <v>969</v>
      </c>
      <c r="G1802" s="14"/>
      <c r="H1802" s="14" t="s">
        <v>7132</v>
      </c>
      <c r="I1802" s="14" t="s">
        <v>7132</v>
      </c>
      <c r="J1802" s="14" t="s">
        <v>425</v>
      </c>
      <c r="K1802" s="14"/>
      <c r="L1802" s="14" t="s">
        <v>425</v>
      </c>
      <c r="M1802" s="14" t="s">
        <v>616</v>
      </c>
      <c r="N1802" s="14" t="s">
        <v>985</v>
      </c>
      <c r="O1802" s="14" t="s">
        <v>2061</v>
      </c>
      <c r="P1802" s="14" t="s">
        <v>5585</v>
      </c>
      <c r="Q1802" s="14">
        <v>1</v>
      </c>
      <c r="R1802" s="15" t="s">
        <v>969</v>
      </c>
      <c r="S1802" s="15" t="s">
        <v>439</v>
      </c>
      <c r="T1802" s="35">
        <v>51000</v>
      </c>
      <c r="U1802" s="14" t="s">
        <v>4</v>
      </c>
      <c r="V1802" s="14">
        <v>84.5</v>
      </c>
      <c r="W1802" s="16">
        <f>+IF(datos_arg[[#This Row],[Moneda]]="ARS",datos_arg[[#This Row],[Monto]],datos_arg[[#This Row],[Monto]]*datos_arg[[#This Row],[TC]])</f>
        <v>51000</v>
      </c>
      <c r="X1802" s="16">
        <f>IFERROR(IF(datos_arg[[#This Row],[Moneda]]="USD",datos_arg[[#This Row],[Monto]],datos_arg[[#This Row],[Monto]]/datos_arg[[#This Row],[TC]]),0)</f>
        <v>603.5502958579882</v>
      </c>
      <c r="Y1802" s="14"/>
    </row>
    <row r="1803" spans="1:25" ht="15" customHeight="1" x14ac:dyDescent="0.25">
      <c r="A1803" s="14">
        <f t="shared" si="28"/>
        <v>1800</v>
      </c>
      <c r="B1803" s="1">
        <v>43908</v>
      </c>
      <c r="C1803" s="18">
        <f>+YEAR(datos_arg[[#This Row],[Fecha]])</f>
        <v>2020</v>
      </c>
      <c r="D1803" s="18">
        <f>+MONTH(datos_arg[[#This Row],[Fecha]])</f>
        <v>3</v>
      </c>
      <c r="E1803" s="14" t="s">
        <v>5358</v>
      </c>
      <c r="F1803" s="14" t="s">
        <v>85</v>
      </c>
      <c r="G1803" s="14"/>
      <c r="H1803" s="14" t="s">
        <v>8103</v>
      </c>
      <c r="I1803" s="14" t="s">
        <v>8104</v>
      </c>
      <c r="J1803" s="14" t="s">
        <v>425</v>
      </c>
      <c r="K1803" s="14" t="s">
        <v>421</v>
      </c>
      <c r="L1803" s="14" t="s">
        <v>425</v>
      </c>
      <c r="M1803" s="14" t="s">
        <v>874</v>
      </c>
      <c r="N1803" s="14" t="s">
        <v>2062</v>
      </c>
      <c r="O1803" s="14" t="s">
        <v>2063</v>
      </c>
      <c r="P1803" s="14" t="s">
        <v>5586</v>
      </c>
      <c r="Q1803" s="14">
        <v>12</v>
      </c>
      <c r="R1803" s="14" t="s">
        <v>85</v>
      </c>
      <c r="S1803" s="15" t="s">
        <v>439</v>
      </c>
      <c r="T1803" s="35">
        <v>1560</v>
      </c>
      <c r="U1803" s="14" t="s">
        <v>4</v>
      </c>
      <c r="V1803" s="14">
        <v>84.5</v>
      </c>
      <c r="W1803" s="16">
        <f>+IF(datos_arg[[#This Row],[Moneda]]="ARS",datos_arg[[#This Row],[Monto]],datos_arg[[#This Row],[Monto]]*datos_arg[[#This Row],[TC]])</f>
        <v>1560</v>
      </c>
      <c r="X1803" s="16">
        <f>IFERROR(IF(datos_arg[[#This Row],[Moneda]]="USD",datos_arg[[#This Row],[Monto]],datos_arg[[#This Row],[Monto]]/datos_arg[[#This Row],[TC]]),0)</f>
        <v>18.46153846153846</v>
      </c>
      <c r="Y1803" s="14"/>
    </row>
    <row r="1804" spans="1:25" ht="15" customHeight="1" x14ac:dyDescent="0.25">
      <c r="A1804" s="14">
        <f t="shared" si="28"/>
        <v>1801</v>
      </c>
      <c r="B1804" s="1">
        <v>43908</v>
      </c>
      <c r="C1804" s="18">
        <f>+YEAR(datos_arg[[#This Row],[Fecha]])</f>
        <v>2020</v>
      </c>
      <c r="D1804" s="18">
        <f>+MONTH(datos_arg[[#This Row],[Fecha]])</f>
        <v>3</v>
      </c>
      <c r="E1804" s="14" t="s">
        <v>5358</v>
      </c>
      <c r="F1804" s="14" t="s">
        <v>4108</v>
      </c>
      <c r="G1804" s="14"/>
      <c r="H1804" s="14" t="s">
        <v>4114</v>
      </c>
      <c r="I1804" s="14" t="s">
        <v>7132</v>
      </c>
      <c r="J1804" s="14" t="s">
        <v>425</v>
      </c>
      <c r="K1804" s="14"/>
      <c r="L1804" s="14" t="s">
        <v>425</v>
      </c>
      <c r="M1804" s="14" t="s">
        <v>6666</v>
      </c>
      <c r="N1804" s="14" t="s">
        <v>2064</v>
      </c>
      <c r="O1804" s="14" t="s">
        <v>4008</v>
      </c>
      <c r="P1804" s="14" t="s">
        <v>5587</v>
      </c>
      <c r="Q1804" s="14"/>
      <c r="R1804" s="14" t="s">
        <v>4108</v>
      </c>
      <c r="S1804" s="15" t="s">
        <v>420</v>
      </c>
      <c r="T1804" s="35">
        <v>4000</v>
      </c>
      <c r="U1804" s="14" t="s">
        <v>4</v>
      </c>
      <c r="V1804" s="14">
        <v>84.5</v>
      </c>
      <c r="W1804" s="16">
        <f>+IF(datos_arg[[#This Row],[Moneda]]="ARS",datos_arg[[#This Row],[Monto]],datos_arg[[#This Row],[Monto]]*datos_arg[[#This Row],[TC]])</f>
        <v>4000</v>
      </c>
      <c r="X1804" s="16">
        <f>IFERROR(IF(datos_arg[[#This Row],[Moneda]]="USD",datos_arg[[#This Row],[Monto]],datos_arg[[#This Row],[Monto]]/datos_arg[[#This Row],[TC]]),0)</f>
        <v>47.337278106508876</v>
      </c>
      <c r="Y1804" s="14"/>
    </row>
    <row r="1805" spans="1:25" ht="15" customHeight="1" x14ac:dyDescent="0.25">
      <c r="A1805" s="14">
        <f t="shared" si="28"/>
        <v>1802</v>
      </c>
      <c r="B1805" s="1">
        <v>43908</v>
      </c>
      <c r="C1805" s="18">
        <f>+YEAR(datos_arg[[#This Row],[Fecha]])</f>
        <v>2020</v>
      </c>
      <c r="D1805" s="18">
        <f>+MONTH(datos_arg[[#This Row],[Fecha]])</f>
        <v>3</v>
      </c>
      <c r="E1805" s="14" t="s">
        <v>617</v>
      </c>
      <c r="F1805" s="14" t="s">
        <v>8101</v>
      </c>
      <c r="G1805" s="14"/>
      <c r="H1805" s="14" t="s">
        <v>8103</v>
      </c>
      <c r="I1805" s="14" t="s">
        <v>8104</v>
      </c>
      <c r="J1805" s="14" t="s">
        <v>472</v>
      </c>
      <c r="K1805" s="14" t="s">
        <v>421</v>
      </c>
      <c r="L1805" s="14" t="s">
        <v>425</v>
      </c>
      <c r="M1805" s="14" t="s">
        <v>776</v>
      </c>
      <c r="N1805" s="14" t="s">
        <v>2065</v>
      </c>
      <c r="O1805" s="14" t="s">
        <v>2066</v>
      </c>
      <c r="P1805" s="14" t="s">
        <v>5588</v>
      </c>
      <c r="Q1805" s="14">
        <v>2</v>
      </c>
      <c r="R1805" s="14" t="s">
        <v>8101</v>
      </c>
      <c r="S1805" s="15" t="s">
        <v>439</v>
      </c>
      <c r="T1805" s="35">
        <v>6321</v>
      </c>
      <c r="U1805" s="14" t="s">
        <v>4</v>
      </c>
      <c r="V1805" s="14">
        <v>84.5</v>
      </c>
      <c r="W1805" s="16">
        <f>+IF(datos_arg[[#This Row],[Moneda]]="ARS",datos_arg[[#This Row],[Monto]],datos_arg[[#This Row],[Monto]]*datos_arg[[#This Row],[TC]])</f>
        <v>6321</v>
      </c>
      <c r="X1805" s="16">
        <f>IFERROR(IF(datos_arg[[#This Row],[Moneda]]="USD",datos_arg[[#This Row],[Monto]],datos_arg[[#This Row],[Monto]]/datos_arg[[#This Row],[TC]]),0)</f>
        <v>74.804733727810657</v>
      </c>
      <c r="Y1805" s="14"/>
    </row>
    <row r="1806" spans="1:25" ht="15" customHeight="1" x14ac:dyDescent="0.25">
      <c r="A1806" s="14">
        <f t="shared" si="28"/>
        <v>1803</v>
      </c>
      <c r="B1806" s="1">
        <v>43908</v>
      </c>
      <c r="C1806" s="18">
        <f>+YEAR(datos_arg[[#This Row],[Fecha]])</f>
        <v>2020</v>
      </c>
      <c r="D1806" s="18">
        <f>+MONTH(datos_arg[[#This Row],[Fecha]])</f>
        <v>3</v>
      </c>
      <c r="E1806" s="14" t="s">
        <v>617</v>
      </c>
      <c r="F1806" s="14" t="s">
        <v>8101</v>
      </c>
      <c r="G1806" s="14"/>
      <c r="H1806" s="14" t="s">
        <v>8103</v>
      </c>
      <c r="I1806" s="14" t="s">
        <v>8104</v>
      </c>
      <c r="J1806" s="14" t="s">
        <v>472</v>
      </c>
      <c r="K1806" s="14" t="s">
        <v>421</v>
      </c>
      <c r="L1806" s="14" t="s">
        <v>425</v>
      </c>
      <c r="M1806" s="14" t="s">
        <v>776</v>
      </c>
      <c r="N1806" s="14" t="s">
        <v>2065</v>
      </c>
      <c r="O1806" s="14" t="s">
        <v>2067</v>
      </c>
      <c r="P1806" s="14" t="s">
        <v>5588</v>
      </c>
      <c r="Q1806" s="14">
        <v>2</v>
      </c>
      <c r="R1806" s="14" t="s">
        <v>8101</v>
      </c>
      <c r="S1806" s="15" t="s">
        <v>439</v>
      </c>
      <c r="T1806" s="35">
        <v>2064</v>
      </c>
      <c r="U1806" s="14" t="s">
        <v>4</v>
      </c>
      <c r="V1806" s="14">
        <v>84.5</v>
      </c>
      <c r="W1806" s="16">
        <f>+IF(datos_arg[[#This Row],[Moneda]]="ARS",datos_arg[[#This Row],[Monto]],datos_arg[[#This Row],[Monto]]*datos_arg[[#This Row],[TC]])</f>
        <v>2064</v>
      </c>
      <c r="X1806" s="16">
        <f>IFERROR(IF(datos_arg[[#This Row],[Moneda]]="USD",datos_arg[[#This Row],[Monto]],datos_arg[[#This Row],[Monto]]/datos_arg[[#This Row],[TC]]),0)</f>
        <v>24.42603550295858</v>
      </c>
      <c r="Y1806" s="14"/>
    </row>
    <row r="1807" spans="1:25" ht="15" customHeight="1" x14ac:dyDescent="0.25">
      <c r="A1807" s="14">
        <f t="shared" si="28"/>
        <v>1804</v>
      </c>
      <c r="B1807" s="1">
        <v>43908</v>
      </c>
      <c r="C1807" s="18">
        <f>+YEAR(datos_arg[[#This Row],[Fecha]])</f>
        <v>2020</v>
      </c>
      <c r="D1807" s="18">
        <f>+MONTH(datos_arg[[#This Row],[Fecha]])</f>
        <v>3</v>
      </c>
      <c r="E1807" s="14" t="s">
        <v>617</v>
      </c>
      <c r="F1807" s="14" t="s">
        <v>8101</v>
      </c>
      <c r="G1807" s="14"/>
      <c r="H1807" s="14" t="s">
        <v>8103</v>
      </c>
      <c r="I1807" s="14" t="s">
        <v>8104</v>
      </c>
      <c r="J1807" s="14" t="s">
        <v>472</v>
      </c>
      <c r="K1807" s="14" t="s">
        <v>421</v>
      </c>
      <c r="L1807" s="14" t="s">
        <v>425</v>
      </c>
      <c r="M1807" s="14" t="s">
        <v>776</v>
      </c>
      <c r="N1807" s="14" t="s">
        <v>2065</v>
      </c>
      <c r="O1807" s="14" t="s">
        <v>2068</v>
      </c>
      <c r="P1807" s="14" t="s">
        <v>5588</v>
      </c>
      <c r="Q1807" s="14">
        <v>2</v>
      </c>
      <c r="R1807" s="14" t="s">
        <v>8101</v>
      </c>
      <c r="S1807" s="15" t="s">
        <v>439</v>
      </c>
      <c r="T1807" s="35">
        <v>2064</v>
      </c>
      <c r="U1807" s="14" t="s">
        <v>4</v>
      </c>
      <c r="V1807" s="14">
        <v>84.5</v>
      </c>
      <c r="W1807" s="16">
        <f>+IF(datos_arg[[#This Row],[Moneda]]="ARS",datos_arg[[#This Row],[Monto]],datos_arg[[#This Row],[Monto]]*datos_arg[[#This Row],[TC]])</f>
        <v>2064</v>
      </c>
      <c r="X1807" s="16">
        <f>IFERROR(IF(datos_arg[[#This Row],[Moneda]]="USD",datos_arg[[#This Row],[Monto]],datos_arg[[#This Row],[Monto]]/datos_arg[[#This Row],[TC]]),0)</f>
        <v>24.42603550295858</v>
      </c>
      <c r="Y1807" s="14"/>
    </row>
    <row r="1808" spans="1:25" ht="15" customHeight="1" x14ac:dyDescent="0.25">
      <c r="A1808" s="14">
        <f t="shared" si="28"/>
        <v>1805</v>
      </c>
      <c r="B1808" s="1">
        <v>43908</v>
      </c>
      <c r="C1808" s="18">
        <f>+YEAR(datos_arg[[#This Row],[Fecha]])</f>
        <v>2020</v>
      </c>
      <c r="D1808" s="18">
        <f>+MONTH(datos_arg[[#This Row],[Fecha]])</f>
        <v>3</v>
      </c>
      <c r="E1808" s="14" t="s">
        <v>1015</v>
      </c>
      <c r="F1808" s="14" t="s">
        <v>403</v>
      </c>
      <c r="G1808" s="14" t="s">
        <v>6645</v>
      </c>
      <c r="H1808" s="14" t="s">
        <v>532</v>
      </c>
      <c r="I1808" s="14" t="s">
        <v>7132</v>
      </c>
      <c r="J1808" s="14" t="s">
        <v>425</v>
      </c>
      <c r="K1808" s="14" t="s">
        <v>421</v>
      </c>
      <c r="L1808" s="14" t="s">
        <v>421</v>
      </c>
      <c r="M1808" s="14" t="s">
        <v>804</v>
      </c>
      <c r="N1808" s="14" t="s">
        <v>26</v>
      </c>
      <c r="O1808" s="14" t="s">
        <v>2069</v>
      </c>
      <c r="P1808" s="14" t="s">
        <v>5589</v>
      </c>
      <c r="Q1808" s="14">
        <v>7</v>
      </c>
      <c r="R1808" s="14" t="s">
        <v>6645</v>
      </c>
      <c r="S1808" s="15" t="s">
        <v>439</v>
      </c>
      <c r="T1808" s="35">
        <v>840</v>
      </c>
      <c r="U1808" s="14" t="s">
        <v>4</v>
      </c>
      <c r="V1808" s="14">
        <v>84.5</v>
      </c>
      <c r="W1808" s="16">
        <f>+IF(datos_arg[[#This Row],[Moneda]]="ARS",datos_arg[[#This Row],[Monto]],datos_arg[[#This Row],[Monto]]*datos_arg[[#This Row],[TC]])</f>
        <v>840</v>
      </c>
      <c r="X1808" s="16">
        <f>IFERROR(IF(datos_arg[[#This Row],[Moneda]]="USD",datos_arg[[#This Row],[Monto]],datos_arg[[#This Row],[Monto]]/datos_arg[[#This Row],[TC]]),0)</f>
        <v>9.9408284023668632</v>
      </c>
      <c r="Y1808" s="14"/>
    </row>
    <row r="1809" spans="1:25" ht="15" customHeight="1" x14ac:dyDescent="0.25">
      <c r="A1809" s="14">
        <f t="shared" si="28"/>
        <v>1806</v>
      </c>
      <c r="B1809" s="1">
        <v>43908</v>
      </c>
      <c r="C1809" s="18">
        <f>+YEAR(datos_arg[[#This Row],[Fecha]])</f>
        <v>2020</v>
      </c>
      <c r="D1809" s="18">
        <f>+MONTH(datos_arg[[#This Row],[Fecha]])</f>
        <v>3</v>
      </c>
      <c r="E1809" s="14" t="s">
        <v>1015</v>
      </c>
      <c r="F1809" s="14" t="s">
        <v>403</v>
      </c>
      <c r="G1809" s="14" t="s">
        <v>6645</v>
      </c>
      <c r="H1809" s="14" t="s">
        <v>532</v>
      </c>
      <c r="I1809" s="14" t="s">
        <v>7132</v>
      </c>
      <c r="J1809" s="14" t="s">
        <v>425</v>
      </c>
      <c r="K1809" s="14" t="s">
        <v>421</v>
      </c>
      <c r="L1809" s="14" t="s">
        <v>421</v>
      </c>
      <c r="M1809" s="14" t="s">
        <v>804</v>
      </c>
      <c r="N1809" s="14" t="s">
        <v>26</v>
      </c>
      <c r="O1809" s="14" t="s">
        <v>2356</v>
      </c>
      <c r="P1809" s="14" t="s">
        <v>5590</v>
      </c>
      <c r="Q1809" s="14">
        <v>4</v>
      </c>
      <c r="R1809" s="14" t="s">
        <v>6645</v>
      </c>
      <c r="S1809" s="15" t="s">
        <v>439</v>
      </c>
      <c r="T1809" s="35">
        <v>480</v>
      </c>
      <c r="U1809" s="14" t="s">
        <v>4</v>
      </c>
      <c r="V1809" s="14">
        <v>84.5</v>
      </c>
      <c r="W1809" s="16">
        <f>+IF(datos_arg[[#This Row],[Moneda]]="ARS",datos_arg[[#This Row],[Monto]],datos_arg[[#This Row],[Monto]]*datos_arg[[#This Row],[TC]])</f>
        <v>480</v>
      </c>
      <c r="X1809" s="16">
        <f>IFERROR(IF(datos_arg[[#This Row],[Moneda]]="USD",datos_arg[[#This Row],[Monto]],datos_arg[[#This Row],[Monto]]/datos_arg[[#This Row],[TC]]),0)</f>
        <v>5.6804733727810648</v>
      </c>
      <c r="Y1809" s="14"/>
    </row>
    <row r="1810" spans="1:25" ht="15" customHeight="1" x14ac:dyDescent="0.25">
      <c r="A1810" s="14">
        <f t="shared" si="28"/>
        <v>1807</v>
      </c>
      <c r="B1810" s="1">
        <v>43908</v>
      </c>
      <c r="C1810" s="18">
        <f>+YEAR(datos_arg[[#This Row],[Fecha]])</f>
        <v>2020</v>
      </c>
      <c r="D1810" s="18">
        <f>+MONTH(datos_arg[[#This Row],[Fecha]])</f>
        <v>3</v>
      </c>
      <c r="E1810" s="14" t="s">
        <v>408</v>
      </c>
      <c r="F1810" s="14" t="s">
        <v>506</v>
      </c>
      <c r="G1810" s="14"/>
      <c r="H1810" s="14" t="s">
        <v>7132</v>
      </c>
      <c r="I1810" s="14" t="s">
        <v>7132</v>
      </c>
      <c r="J1810" s="14" t="s">
        <v>425</v>
      </c>
      <c r="K1810" s="14"/>
      <c r="L1810" s="14" t="s">
        <v>425</v>
      </c>
      <c r="M1810" s="14" t="s">
        <v>1763</v>
      </c>
      <c r="N1810" s="14" t="s">
        <v>1763</v>
      </c>
      <c r="O1810" s="14" t="s">
        <v>2070</v>
      </c>
      <c r="P1810" s="14"/>
      <c r="Q1810" s="14"/>
      <c r="R1810" s="15" t="s">
        <v>439</v>
      </c>
      <c r="S1810" s="15" t="s">
        <v>419</v>
      </c>
      <c r="T1810" s="35">
        <v>2920</v>
      </c>
      <c r="U1810" s="14" t="s">
        <v>4</v>
      </c>
      <c r="V1810" s="14">
        <v>84.5</v>
      </c>
      <c r="W1810" s="16">
        <f>+IF(datos_arg[[#This Row],[Moneda]]="ARS",datos_arg[[#This Row],[Monto]],datos_arg[[#This Row],[Monto]]*datos_arg[[#This Row],[TC]])</f>
        <v>2920</v>
      </c>
      <c r="X1810" s="16">
        <f>IFERROR(IF(datos_arg[[#This Row],[Moneda]]="USD",datos_arg[[#This Row],[Monto]],datos_arg[[#This Row],[Monto]]/datos_arg[[#This Row],[TC]]),0)</f>
        <v>34.556213017751482</v>
      </c>
      <c r="Y1810" s="14"/>
    </row>
    <row r="1811" spans="1:25" ht="15" customHeight="1" x14ac:dyDescent="0.25">
      <c r="A1811" s="14">
        <f t="shared" si="28"/>
        <v>1808</v>
      </c>
      <c r="B1811" s="1">
        <v>43908</v>
      </c>
      <c r="C1811" s="18">
        <f>+YEAR(datos_arg[[#This Row],[Fecha]])</f>
        <v>2020</v>
      </c>
      <c r="D1811" s="18">
        <f>+MONTH(datos_arg[[#This Row],[Fecha]])</f>
        <v>3</v>
      </c>
      <c r="E1811" s="14" t="s">
        <v>1015</v>
      </c>
      <c r="F1811" s="14" t="s">
        <v>430</v>
      </c>
      <c r="G1811" s="14"/>
      <c r="H1811" s="14" t="s">
        <v>7132</v>
      </c>
      <c r="I1811" s="14" t="s">
        <v>7132</v>
      </c>
      <c r="J1811" s="14" t="s">
        <v>425</v>
      </c>
      <c r="K1811" s="14"/>
      <c r="L1811" s="14" t="s">
        <v>425</v>
      </c>
      <c r="M1811" s="14" t="s">
        <v>57</v>
      </c>
      <c r="N1811" s="14" t="s">
        <v>57</v>
      </c>
      <c r="O1811" s="14" t="s">
        <v>112</v>
      </c>
      <c r="P1811" s="14"/>
      <c r="Q1811" s="14"/>
      <c r="R1811" s="15" t="s">
        <v>430</v>
      </c>
      <c r="S1811" s="15" t="s">
        <v>439</v>
      </c>
      <c r="T1811" s="35">
        <v>300</v>
      </c>
      <c r="U1811" s="14" t="s">
        <v>4</v>
      </c>
      <c r="V1811" s="14">
        <v>84.5</v>
      </c>
      <c r="W1811" s="16">
        <f>+IF(datos_arg[[#This Row],[Moneda]]="ARS",datos_arg[[#This Row],[Monto]],datos_arg[[#This Row],[Monto]]*datos_arg[[#This Row],[TC]])</f>
        <v>300</v>
      </c>
      <c r="X1811" s="16">
        <f>IFERROR(IF(datos_arg[[#This Row],[Moneda]]="USD",datos_arg[[#This Row],[Monto]],datos_arg[[#This Row],[Monto]]/datos_arg[[#This Row],[TC]]),0)</f>
        <v>3.5502958579881656</v>
      </c>
      <c r="Y1811" s="14"/>
    </row>
    <row r="1812" spans="1:25" ht="15" customHeight="1" x14ac:dyDescent="0.25">
      <c r="A1812" s="14">
        <f t="shared" si="28"/>
        <v>1809</v>
      </c>
      <c r="B1812" s="1">
        <v>43908</v>
      </c>
      <c r="C1812" s="18">
        <f>+YEAR(datos_arg[[#This Row],[Fecha]])</f>
        <v>2020</v>
      </c>
      <c r="D1812" s="18">
        <f>+MONTH(datos_arg[[#This Row],[Fecha]])</f>
        <v>3</v>
      </c>
      <c r="E1812" s="14" t="s">
        <v>408</v>
      </c>
      <c r="F1812" s="14" t="s">
        <v>5359</v>
      </c>
      <c r="G1812" s="14"/>
      <c r="H1812" s="14" t="s">
        <v>7132</v>
      </c>
      <c r="I1812" s="14" t="s">
        <v>7132</v>
      </c>
      <c r="J1812" s="14" t="s">
        <v>425</v>
      </c>
      <c r="K1812" s="14"/>
      <c r="L1812" s="14" t="s">
        <v>425</v>
      </c>
      <c r="M1812" s="14" t="s">
        <v>596</v>
      </c>
      <c r="N1812" s="14" t="s">
        <v>596</v>
      </c>
      <c r="O1812" s="14" t="s">
        <v>2042</v>
      </c>
      <c r="P1812" s="14" t="s">
        <v>5513</v>
      </c>
      <c r="Q1812" s="14"/>
      <c r="R1812" s="15" t="s">
        <v>445</v>
      </c>
      <c r="S1812" s="15" t="s">
        <v>420</v>
      </c>
      <c r="T1812" s="35">
        <v>80</v>
      </c>
      <c r="U1812" s="14" t="s">
        <v>4</v>
      </c>
      <c r="V1812" s="14">
        <v>77</v>
      </c>
      <c r="W1812" s="16">
        <f>+IF(datos_arg[[#This Row],[Moneda]]="ARS",datos_arg[[#This Row],[Monto]],datos_arg[[#This Row],[Monto]]*datos_arg[[#This Row],[TC]])</f>
        <v>80</v>
      </c>
      <c r="X1812" s="16">
        <f>IFERROR(IF(datos_arg[[#This Row],[Moneda]]="USD",datos_arg[[#This Row],[Monto]],datos_arg[[#This Row],[Monto]]/datos_arg[[#This Row],[TC]]),0)</f>
        <v>1.0389610389610389</v>
      </c>
      <c r="Y1812" s="14"/>
    </row>
    <row r="1813" spans="1:25" ht="15" customHeight="1" x14ac:dyDescent="0.25">
      <c r="A1813" s="14">
        <f t="shared" si="28"/>
        <v>1810</v>
      </c>
      <c r="B1813" s="1">
        <v>43908</v>
      </c>
      <c r="C1813" s="18">
        <f>+YEAR(datos_arg[[#This Row],[Fecha]])</f>
        <v>2020</v>
      </c>
      <c r="D1813" s="18">
        <f>+MONTH(datos_arg[[#This Row],[Fecha]])</f>
        <v>3</v>
      </c>
      <c r="E1813" s="14" t="s">
        <v>1015</v>
      </c>
      <c r="F1813" s="14" t="s">
        <v>403</v>
      </c>
      <c r="G1813" s="14" t="s">
        <v>970</v>
      </c>
      <c r="H1813" s="14" t="s">
        <v>7132</v>
      </c>
      <c r="I1813" s="14" t="s">
        <v>7132</v>
      </c>
      <c r="J1813" s="14" t="s">
        <v>425</v>
      </c>
      <c r="K1813" s="14"/>
      <c r="L1813" s="14" t="s">
        <v>425</v>
      </c>
      <c r="M1813" s="14" t="s">
        <v>493</v>
      </c>
      <c r="N1813" s="14" t="s">
        <v>741</v>
      </c>
      <c r="O1813" s="14" t="s">
        <v>2357</v>
      </c>
      <c r="P1813" s="14" t="s">
        <v>5591</v>
      </c>
      <c r="Q1813" s="14"/>
      <c r="R1813" s="14" t="s">
        <v>970</v>
      </c>
      <c r="S1813" s="15" t="s">
        <v>439</v>
      </c>
      <c r="T1813" s="35">
        <v>520</v>
      </c>
      <c r="U1813" s="14" t="s">
        <v>4</v>
      </c>
      <c r="V1813" s="14">
        <v>77</v>
      </c>
      <c r="W1813" s="16">
        <f>+IF(datos_arg[[#This Row],[Moneda]]="ARS",datos_arg[[#This Row],[Monto]],datos_arg[[#This Row],[Monto]]*datos_arg[[#This Row],[TC]])</f>
        <v>520</v>
      </c>
      <c r="X1813" s="16">
        <f>IFERROR(IF(datos_arg[[#This Row],[Moneda]]="USD",datos_arg[[#This Row],[Monto]],datos_arg[[#This Row],[Monto]]/datos_arg[[#This Row],[TC]]),0)</f>
        <v>6.7532467532467528</v>
      </c>
      <c r="Y1813" s="14"/>
    </row>
    <row r="1814" spans="1:25" ht="15" customHeight="1" x14ac:dyDescent="0.25">
      <c r="A1814" s="14">
        <f t="shared" si="28"/>
        <v>1811</v>
      </c>
      <c r="B1814" s="1">
        <v>43909</v>
      </c>
      <c r="C1814" s="18">
        <f>+YEAR(datos_arg[[#This Row],[Fecha]])</f>
        <v>2020</v>
      </c>
      <c r="D1814" s="18">
        <f>+MONTH(datos_arg[[#This Row],[Fecha]])</f>
        <v>3</v>
      </c>
      <c r="E1814" s="14" t="s">
        <v>408</v>
      </c>
      <c r="F1814" s="14" t="s">
        <v>506</v>
      </c>
      <c r="G1814" s="14"/>
      <c r="H1814" s="14" t="s">
        <v>7132</v>
      </c>
      <c r="I1814" s="14" t="s">
        <v>7132</v>
      </c>
      <c r="J1814" s="14" t="s">
        <v>425</v>
      </c>
      <c r="K1814" s="14"/>
      <c r="L1814" s="14" t="s">
        <v>425</v>
      </c>
      <c r="M1814" s="14" t="s">
        <v>1763</v>
      </c>
      <c r="N1814" s="14" t="s">
        <v>1763</v>
      </c>
      <c r="O1814" s="14" t="s">
        <v>2071</v>
      </c>
      <c r="P1814" s="14"/>
      <c r="Q1814" s="14"/>
      <c r="R1814" s="15" t="s">
        <v>419</v>
      </c>
      <c r="S1814" s="15" t="s">
        <v>439</v>
      </c>
      <c r="T1814" s="35">
        <v>200</v>
      </c>
      <c r="U1814" s="14" t="s">
        <v>4</v>
      </c>
      <c r="V1814" s="14">
        <v>84.5</v>
      </c>
      <c r="W1814" s="16">
        <f>+IF(datos_arg[[#This Row],[Moneda]]="ARS",datos_arg[[#This Row],[Monto]],datos_arg[[#This Row],[Monto]]*datos_arg[[#This Row],[TC]])</f>
        <v>200</v>
      </c>
      <c r="X1814" s="16">
        <f>IFERROR(IF(datos_arg[[#This Row],[Moneda]]="USD",datos_arg[[#This Row],[Monto]],datos_arg[[#This Row],[Monto]]/datos_arg[[#This Row],[TC]]),0)</f>
        <v>2.3668639053254439</v>
      </c>
      <c r="Y1814" s="14"/>
    </row>
    <row r="1815" spans="1:25" ht="15" customHeight="1" x14ac:dyDescent="0.25">
      <c r="A1815" s="14">
        <f t="shared" si="28"/>
        <v>1812</v>
      </c>
      <c r="B1815" s="1">
        <v>43909</v>
      </c>
      <c r="C1815" s="18">
        <f>+YEAR(datos_arg[[#This Row],[Fecha]])</f>
        <v>2020</v>
      </c>
      <c r="D1815" s="18">
        <f>+MONTH(datos_arg[[#This Row],[Fecha]])</f>
        <v>3</v>
      </c>
      <c r="E1815" s="14" t="s">
        <v>408</v>
      </c>
      <c r="F1815" s="14" t="s">
        <v>406</v>
      </c>
      <c r="G1815" s="14"/>
      <c r="H1815" s="14" t="s">
        <v>7132</v>
      </c>
      <c r="I1815" s="14" t="s">
        <v>7132</v>
      </c>
      <c r="J1815" s="14" t="s">
        <v>425</v>
      </c>
      <c r="K1815" s="14"/>
      <c r="L1815" s="14" t="s">
        <v>425</v>
      </c>
      <c r="M1815" s="14" t="s">
        <v>120</v>
      </c>
      <c r="N1815" s="14" t="s">
        <v>120</v>
      </c>
      <c r="O1815" s="14" t="s">
        <v>2073</v>
      </c>
      <c r="P1815" s="14"/>
      <c r="Q1815" s="14"/>
      <c r="R1815" s="15" t="s">
        <v>440</v>
      </c>
      <c r="S1815" s="14" t="s">
        <v>6774</v>
      </c>
      <c r="T1815" s="35">
        <v>25000</v>
      </c>
      <c r="U1815" s="14" t="s">
        <v>2</v>
      </c>
      <c r="V1815" s="14">
        <v>84.5</v>
      </c>
      <c r="W1815" s="16">
        <f>+IF(datos_arg[[#This Row],[Moneda]]="ARS",datos_arg[[#This Row],[Monto]],datos_arg[[#This Row],[Monto]]*datos_arg[[#This Row],[TC]])</f>
        <v>2112500</v>
      </c>
      <c r="X1815" s="16">
        <f>IFERROR(IF(datos_arg[[#This Row],[Moneda]]="USD",datos_arg[[#This Row],[Monto]],datos_arg[[#This Row],[Monto]]/datos_arg[[#This Row],[TC]]),0)</f>
        <v>25000</v>
      </c>
      <c r="Y1815" s="14"/>
    </row>
    <row r="1816" spans="1:25" x14ac:dyDescent="0.25">
      <c r="A1816" s="14">
        <f t="shared" si="28"/>
        <v>1813</v>
      </c>
      <c r="B1816" s="1">
        <v>43909</v>
      </c>
      <c r="C1816" s="18">
        <f>+YEAR(datos_arg[[#This Row],[Fecha]])</f>
        <v>2020</v>
      </c>
      <c r="D1816" s="18">
        <f>+MONTH(datos_arg[[#This Row],[Fecha]])</f>
        <v>3</v>
      </c>
      <c r="E1816" s="14" t="s">
        <v>408</v>
      </c>
      <c r="F1816" s="14" t="s">
        <v>69</v>
      </c>
      <c r="G1816" s="14"/>
      <c r="H1816" s="14" t="s">
        <v>7132</v>
      </c>
      <c r="I1816" s="14" t="s">
        <v>7132</v>
      </c>
      <c r="J1816" s="14" t="s">
        <v>425</v>
      </c>
      <c r="K1816" s="14"/>
      <c r="L1816" s="14" t="s">
        <v>425</v>
      </c>
      <c r="M1816" s="14" t="s">
        <v>556</v>
      </c>
      <c r="N1816" s="14" t="s">
        <v>556</v>
      </c>
      <c r="O1816" s="14"/>
      <c r="P1816" s="14"/>
      <c r="Q1816" s="14"/>
      <c r="R1816" s="15" t="s">
        <v>439</v>
      </c>
      <c r="S1816" s="15" t="s">
        <v>440</v>
      </c>
      <c r="T1816" s="35">
        <v>2000</v>
      </c>
      <c r="U1816" s="14" t="s">
        <v>2</v>
      </c>
      <c r="V1816" s="14">
        <v>85</v>
      </c>
      <c r="W1816" s="16">
        <f>+IF(datos_arg[[#This Row],[Moneda]]="ARS",datos_arg[[#This Row],[Monto]],datos_arg[[#This Row],[Monto]]*datos_arg[[#This Row],[TC]])</f>
        <v>170000</v>
      </c>
      <c r="X1816" s="16">
        <f>IFERROR(IF(datos_arg[[#This Row],[Moneda]]="USD",datos_arg[[#This Row],[Monto]],datos_arg[[#This Row],[Monto]]/datos_arg[[#This Row],[TC]]),0)</f>
        <v>2000</v>
      </c>
      <c r="Y1816" s="14"/>
    </row>
    <row r="1817" spans="1:25" ht="15" customHeight="1" x14ac:dyDescent="0.25">
      <c r="A1817" s="14">
        <f t="shared" si="28"/>
        <v>1814</v>
      </c>
      <c r="B1817" s="1">
        <v>43909</v>
      </c>
      <c r="C1817" s="18">
        <f>+YEAR(datos_arg[[#This Row],[Fecha]])</f>
        <v>2020</v>
      </c>
      <c r="D1817" s="18">
        <f>+MONTH(datos_arg[[#This Row],[Fecha]])</f>
        <v>3</v>
      </c>
      <c r="E1817" s="14" t="s">
        <v>1015</v>
      </c>
      <c r="F1817" s="14" t="s">
        <v>403</v>
      </c>
      <c r="G1817" s="14" t="s">
        <v>5382</v>
      </c>
      <c r="H1817" s="14" t="s">
        <v>6646</v>
      </c>
      <c r="I1817" s="14" t="s">
        <v>7132</v>
      </c>
      <c r="J1817" s="14" t="s">
        <v>425</v>
      </c>
      <c r="K1817" s="14" t="s">
        <v>421</v>
      </c>
      <c r="L1817" s="14" t="s">
        <v>421</v>
      </c>
      <c r="M1817" s="14" t="s">
        <v>909</v>
      </c>
      <c r="N1817" s="14" t="s">
        <v>324</v>
      </c>
      <c r="O1817" s="14" t="s">
        <v>323</v>
      </c>
      <c r="P1817" s="14" t="s">
        <v>5592</v>
      </c>
      <c r="Q1817" s="14"/>
      <c r="R1817" s="14" t="s">
        <v>5382</v>
      </c>
      <c r="S1817" s="15" t="s">
        <v>439</v>
      </c>
      <c r="T1817" s="35">
        <v>13000</v>
      </c>
      <c r="U1817" s="14" t="s">
        <v>4</v>
      </c>
      <c r="V1817" s="14">
        <v>85</v>
      </c>
      <c r="W1817" s="16">
        <f>+IF(datos_arg[[#This Row],[Moneda]]="ARS",datos_arg[[#This Row],[Monto]],datos_arg[[#This Row],[Monto]]*datos_arg[[#This Row],[TC]])</f>
        <v>13000</v>
      </c>
      <c r="X1817" s="16">
        <f>IFERROR(IF(datos_arg[[#This Row],[Moneda]]="USD",datos_arg[[#This Row],[Monto]],datos_arg[[#This Row],[Monto]]/datos_arg[[#This Row],[TC]]),0)</f>
        <v>152.94117647058823</v>
      </c>
      <c r="Y1817" s="14"/>
    </row>
    <row r="1818" spans="1:25" ht="15" customHeight="1" x14ac:dyDescent="0.25">
      <c r="A1818" s="14">
        <f t="shared" si="28"/>
        <v>1815</v>
      </c>
      <c r="B1818" s="1">
        <v>43909</v>
      </c>
      <c r="C1818" s="18">
        <f>+YEAR(datos_arg[[#This Row],[Fecha]])</f>
        <v>2020</v>
      </c>
      <c r="D1818" s="18">
        <f>+MONTH(datos_arg[[#This Row],[Fecha]])</f>
        <v>3</v>
      </c>
      <c r="E1818" s="14" t="s">
        <v>1015</v>
      </c>
      <c r="F1818" s="14" t="s">
        <v>403</v>
      </c>
      <c r="G1818" s="14" t="s">
        <v>970</v>
      </c>
      <c r="H1818" s="14" t="s">
        <v>7132</v>
      </c>
      <c r="I1818" s="14" t="s">
        <v>7132</v>
      </c>
      <c r="J1818" s="14" t="s">
        <v>425</v>
      </c>
      <c r="K1818" s="14"/>
      <c r="L1818" s="14" t="s">
        <v>425</v>
      </c>
      <c r="M1818" s="14" t="s">
        <v>493</v>
      </c>
      <c r="N1818" s="14" t="s">
        <v>741</v>
      </c>
      <c r="O1818" s="14" t="s">
        <v>2074</v>
      </c>
      <c r="P1818" s="14"/>
      <c r="Q1818" s="14"/>
      <c r="R1818" s="14" t="s">
        <v>970</v>
      </c>
      <c r="S1818" s="15" t="s">
        <v>439</v>
      </c>
      <c r="T1818" s="35">
        <v>275</v>
      </c>
      <c r="U1818" s="14" t="s">
        <v>4</v>
      </c>
      <c r="V1818" s="14">
        <v>85</v>
      </c>
      <c r="W1818" s="16">
        <f>+IF(datos_arg[[#This Row],[Moneda]]="ARS",datos_arg[[#This Row],[Monto]],datos_arg[[#This Row],[Monto]]*datos_arg[[#This Row],[TC]])</f>
        <v>275</v>
      </c>
      <c r="X1818" s="16">
        <f>IFERROR(IF(datos_arg[[#This Row],[Moneda]]="USD",datos_arg[[#This Row],[Monto]],datos_arg[[#This Row],[Monto]]/datos_arg[[#This Row],[TC]]),0)</f>
        <v>3.2352941176470589</v>
      </c>
      <c r="Y1818" s="14"/>
    </row>
    <row r="1819" spans="1:25" ht="15" customHeight="1" x14ac:dyDescent="0.25">
      <c r="A1819" s="14">
        <f t="shared" si="28"/>
        <v>1816</v>
      </c>
      <c r="B1819" s="1">
        <v>43909</v>
      </c>
      <c r="C1819" s="18">
        <f>+YEAR(datos_arg[[#This Row],[Fecha]])</f>
        <v>2020</v>
      </c>
      <c r="D1819" s="18">
        <f>+MONTH(datos_arg[[#This Row],[Fecha]])</f>
        <v>3</v>
      </c>
      <c r="E1819" s="14" t="s">
        <v>1015</v>
      </c>
      <c r="F1819" s="14" t="s">
        <v>430</v>
      </c>
      <c r="G1819" s="14"/>
      <c r="H1819" s="14" t="s">
        <v>7132</v>
      </c>
      <c r="I1819" s="14" t="s">
        <v>7132</v>
      </c>
      <c r="J1819" s="14" t="s">
        <v>425</v>
      </c>
      <c r="K1819" s="14"/>
      <c r="L1819" s="14" t="s">
        <v>425</v>
      </c>
      <c r="M1819" s="14" t="s">
        <v>60</v>
      </c>
      <c r="N1819" s="14" t="s">
        <v>26</v>
      </c>
      <c r="O1819" s="14" t="s">
        <v>2075</v>
      </c>
      <c r="P1819" s="14"/>
      <c r="Q1819" s="14"/>
      <c r="R1819" s="15" t="s">
        <v>430</v>
      </c>
      <c r="S1819" s="15" t="s">
        <v>419</v>
      </c>
      <c r="T1819" s="35">
        <v>720</v>
      </c>
      <c r="U1819" s="14" t="s">
        <v>4</v>
      </c>
      <c r="V1819" s="14">
        <v>85</v>
      </c>
      <c r="W1819" s="16">
        <f>+IF(datos_arg[[#This Row],[Moneda]]="ARS",datos_arg[[#This Row],[Monto]],datos_arg[[#This Row],[Monto]]*datos_arg[[#This Row],[TC]])</f>
        <v>720</v>
      </c>
      <c r="X1819" s="16">
        <f>IFERROR(IF(datos_arg[[#This Row],[Moneda]]="USD",datos_arg[[#This Row],[Monto]],datos_arg[[#This Row],[Monto]]/datos_arg[[#This Row],[TC]]),0)</f>
        <v>8.4705882352941178</v>
      </c>
      <c r="Y1819" s="14"/>
    </row>
    <row r="1820" spans="1:25" ht="15" customHeight="1" x14ac:dyDescent="0.25">
      <c r="A1820" s="14">
        <f t="shared" si="28"/>
        <v>1817</v>
      </c>
      <c r="B1820" s="1">
        <v>43909</v>
      </c>
      <c r="C1820" s="18">
        <f>+YEAR(datos_arg[[#This Row],[Fecha]])</f>
        <v>2020</v>
      </c>
      <c r="D1820" s="18">
        <f>+MONTH(datos_arg[[#This Row],[Fecha]])</f>
        <v>3</v>
      </c>
      <c r="E1820" s="14" t="s">
        <v>408</v>
      </c>
      <c r="F1820" s="14" t="s">
        <v>506</v>
      </c>
      <c r="G1820" s="14"/>
      <c r="H1820" s="14" t="s">
        <v>7132</v>
      </c>
      <c r="I1820" s="14" t="s">
        <v>7132</v>
      </c>
      <c r="J1820" s="14" t="s">
        <v>425</v>
      </c>
      <c r="K1820" s="14"/>
      <c r="L1820" s="14" t="s">
        <v>425</v>
      </c>
      <c r="M1820" s="14" t="s">
        <v>1763</v>
      </c>
      <c r="N1820" s="14" t="s">
        <v>1763</v>
      </c>
      <c r="O1820" s="14" t="s">
        <v>2076</v>
      </c>
      <c r="P1820" s="14"/>
      <c r="Q1820" s="14"/>
      <c r="R1820" s="15" t="s">
        <v>439</v>
      </c>
      <c r="S1820" s="15" t="s">
        <v>419</v>
      </c>
      <c r="T1820" s="35">
        <v>14980</v>
      </c>
      <c r="U1820" s="14" t="s">
        <v>4</v>
      </c>
      <c r="V1820" s="14">
        <v>85</v>
      </c>
      <c r="W1820" s="16">
        <f>+IF(datos_arg[[#This Row],[Moneda]]="ARS",datos_arg[[#This Row],[Monto]],datos_arg[[#This Row],[Monto]]*datos_arg[[#This Row],[TC]])</f>
        <v>14980</v>
      </c>
      <c r="X1820" s="16">
        <f>IFERROR(IF(datos_arg[[#This Row],[Moneda]]="USD",datos_arg[[#This Row],[Monto]],datos_arg[[#This Row],[Monto]]/datos_arg[[#This Row],[TC]]),0)</f>
        <v>176.23529411764707</v>
      </c>
      <c r="Y1820" s="14"/>
    </row>
    <row r="1821" spans="1:25" ht="15" customHeight="1" x14ac:dyDescent="0.25">
      <c r="A1821" s="14">
        <f t="shared" si="28"/>
        <v>1818</v>
      </c>
      <c r="B1821" s="1">
        <v>43909</v>
      </c>
      <c r="C1821" s="18">
        <f>+YEAR(datos_arg[[#This Row],[Fecha]])</f>
        <v>2020</v>
      </c>
      <c r="D1821" s="18">
        <f>+MONTH(datos_arg[[#This Row],[Fecha]])</f>
        <v>3</v>
      </c>
      <c r="E1821" s="14" t="s">
        <v>1015</v>
      </c>
      <c r="F1821" s="14" t="s">
        <v>403</v>
      </c>
      <c r="G1821" s="14" t="s">
        <v>5383</v>
      </c>
      <c r="H1821" s="14" t="s">
        <v>7132</v>
      </c>
      <c r="I1821" s="14" t="s">
        <v>7132</v>
      </c>
      <c r="J1821" s="14" t="s">
        <v>425</v>
      </c>
      <c r="K1821" s="14"/>
      <c r="L1821" s="14" t="s">
        <v>425</v>
      </c>
      <c r="M1821" s="14" t="s">
        <v>158</v>
      </c>
      <c r="N1821" s="14" t="s">
        <v>645</v>
      </c>
      <c r="O1821" s="14" t="s">
        <v>2077</v>
      </c>
      <c r="P1821" s="14" t="s">
        <v>5593</v>
      </c>
      <c r="Q1821" s="14"/>
      <c r="R1821" s="14" t="s">
        <v>5383</v>
      </c>
      <c r="S1821" s="15" t="s">
        <v>439</v>
      </c>
      <c r="T1821" s="35">
        <v>864</v>
      </c>
      <c r="U1821" s="14" t="s">
        <v>4</v>
      </c>
      <c r="V1821" s="14">
        <v>85</v>
      </c>
      <c r="W1821" s="16">
        <f>+IF(datos_arg[[#This Row],[Moneda]]="ARS",datos_arg[[#This Row],[Monto]],datos_arg[[#This Row],[Monto]]*datos_arg[[#This Row],[TC]])</f>
        <v>864</v>
      </c>
      <c r="X1821" s="16">
        <f>IFERROR(IF(datos_arg[[#This Row],[Moneda]]="USD",datos_arg[[#This Row],[Monto]],datos_arg[[#This Row],[Monto]]/datos_arg[[#This Row],[TC]]),0)</f>
        <v>10.164705882352941</v>
      </c>
      <c r="Y1821" s="14"/>
    </row>
    <row r="1822" spans="1:25" ht="15" customHeight="1" x14ac:dyDescent="0.25">
      <c r="A1822" s="14">
        <f t="shared" si="28"/>
        <v>1819</v>
      </c>
      <c r="B1822" s="1">
        <v>43909</v>
      </c>
      <c r="C1822" s="18">
        <f>+YEAR(datos_arg[[#This Row],[Fecha]])</f>
        <v>2020</v>
      </c>
      <c r="D1822" s="18">
        <f>+MONTH(datos_arg[[#This Row],[Fecha]])</f>
        <v>3</v>
      </c>
      <c r="E1822" s="14" t="s">
        <v>1015</v>
      </c>
      <c r="F1822" s="14" t="s">
        <v>430</v>
      </c>
      <c r="G1822" s="14"/>
      <c r="H1822" s="14" t="s">
        <v>7132</v>
      </c>
      <c r="I1822" s="14" t="s">
        <v>7132</v>
      </c>
      <c r="J1822" s="14" t="s">
        <v>425</v>
      </c>
      <c r="K1822" s="14"/>
      <c r="L1822" s="14" t="s">
        <v>425</v>
      </c>
      <c r="M1822" s="14" t="s">
        <v>60</v>
      </c>
      <c r="N1822" s="14" t="s">
        <v>26</v>
      </c>
      <c r="O1822" s="14" t="s">
        <v>2078</v>
      </c>
      <c r="P1822" s="14" t="s">
        <v>5594</v>
      </c>
      <c r="Q1822" s="14"/>
      <c r="R1822" s="15" t="s">
        <v>430</v>
      </c>
      <c r="S1822" s="15" t="s">
        <v>439</v>
      </c>
      <c r="T1822" s="35">
        <v>1344.4</v>
      </c>
      <c r="U1822" s="14" t="s">
        <v>4</v>
      </c>
      <c r="V1822" s="14">
        <v>85</v>
      </c>
      <c r="W1822" s="16">
        <f>+IF(datos_arg[[#This Row],[Moneda]]="ARS",datos_arg[[#This Row],[Monto]],datos_arg[[#This Row],[Monto]]*datos_arg[[#This Row],[TC]])</f>
        <v>1344.4</v>
      </c>
      <c r="X1822" s="16">
        <f>IFERROR(IF(datos_arg[[#This Row],[Moneda]]="USD",datos_arg[[#This Row],[Monto]],datos_arg[[#This Row],[Monto]]/datos_arg[[#This Row],[TC]]),0)</f>
        <v>15.816470588235296</v>
      </c>
      <c r="Y1822" s="14"/>
    </row>
    <row r="1823" spans="1:25" ht="15" customHeight="1" x14ac:dyDescent="0.25">
      <c r="A1823" s="14">
        <f t="shared" si="28"/>
        <v>1820</v>
      </c>
      <c r="B1823" s="1">
        <v>43909</v>
      </c>
      <c r="C1823" s="18">
        <f>+YEAR(datos_arg[[#This Row],[Fecha]])</f>
        <v>2020</v>
      </c>
      <c r="D1823" s="18">
        <f>+MONTH(datos_arg[[#This Row],[Fecha]])</f>
        <v>3</v>
      </c>
      <c r="E1823" s="14" t="s">
        <v>1015</v>
      </c>
      <c r="F1823" s="14" t="s">
        <v>403</v>
      </c>
      <c r="G1823" s="14" t="s">
        <v>5382</v>
      </c>
      <c r="H1823" s="14" t="s">
        <v>6646</v>
      </c>
      <c r="I1823" s="14" t="s">
        <v>7132</v>
      </c>
      <c r="J1823" s="14" t="s">
        <v>425</v>
      </c>
      <c r="K1823" s="14" t="s">
        <v>421</v>
      </c>
      <c r="L1823" s="14" t="s">
        <v>421</v>
      </c>
      <c r="M1823" s="14" t="s">
        <v>989</v>
      </c>
      <c r="N1823" s="14" t="s">
        <v>327</v>
      </c>
      <c r="O1823" s="14" t="s">
        <v>1641</v>
      </c>
      <c r="P1823" s="14" t="s">
        <v>5483</v>
      </c>
      <c r="Q1823" s="14">
        <v>3</v>
      </c>
      <c r="R1823" s="14" t="s">
        <v>5382</v>
      </c>
      <c r="S1823" s="15" t="s">
        <v>439</v>
      </c>
      <c r="T1823" s="35">
        <v>5324</v>
      </c>
      <c r="U1823" s="14" t="s">
        <v>4</v>
      </c>
      <c r="V1823" s="14">
        <v>85</v>
      </c>
      <c r="W1823" s="16">
        <f>+IF(datos_arg[[#This Row],[Moneda]]="ARS",datos_arg[[#This Row],[Monto]],datos_arg[[#This Row],[Monto]]*datos_arg[[#This Row],[TC]])</f>
        <v>5324</v>
      </c>
      <c r="X1823" s="16">
        <f>IFERROR(IF(datos_arg[[#This Row],[Moneda]]="USD",datos_arg[[#This Row],[Monto]],datos_arg[[#This Row],[Monto]]/datos_arg[[#This Row],[TC]]),0)</f>
        <v>62.635294117647057</v>
      </c>
      <c r="Y1823" s="14"/>
    </row>
    <row r="1824" spans="1:25" ht="15" customHeight="1" x14ac:dyDescent="0.25">
      <c r="A1824" s="14">
        <f t="shared" si="28"/>
        <v>1821</v>
      </c>
      <c r="B1824" s="1">
        <v>43909</v>
      </c>
      <c r="C1824" s="18">
        <f>+YEAR(datos_arg[[#This Row],[Fecha]])</f>
        <v>2020</v>
      </c>
      <c r="D1824" s="18">
        <f>+MONTH(datos_arg[[#This Row],[Fecha]])</f>
        <v>3</v>
      </c>
      <c r="E1824" s="14" t="s">
        <v>1015</v>
      </c>
      <c r="F1824" s="14" t="s">
        <v>403</v>
      </c>
      <c r="G1824" s="14" t="s">
        <v>5383</v>
      </c>
      <c r="H1824" s="14" t="s">
        <v>6646</v>
      </c>
      <c r="I1824" s="14" t="s">
        <v>7132</v>
      </c>
      <c r="J1824" s="14" t="s">
        <v>425</v>
      </c>
      <c r="K1824" s="14"/>
      <c r="L1824" s="14" t="s">
        <v>425</v>
      </c>
      <c r="M1824" s="14" t="s">
        <v>956</v>
      </c>
      <c r="N1824" s="14" t="s">
        <v>26</v>
      </c>
      <c r="O1824" s="14" t="s">
        <v>1786</v>
      </c>
      <c r="P1824" s="14" t="s">
        <v>5595</v>
      </c>
      <c r="Q1824" s="14"/>
      <c r="R1824" s="14" t="s">
        <v>5383</v>
      </c>
      <c r="S1824" s="15" t="s">
        <v>439</v>
      </c>
      <c r="T1824" s="35">
        <v>550.04999999999995</v>
      </c>
      <c r="U1824" s="14" t="s">
        <v>4</v>
      </c>
      <c r="V1824" s="14">
        <v>85</v>
      </c>
      <c r="W1824" s="16">
        <f>+IF(datos_arg[[#This Row],[Moneda]]="ARS",datos_arg[[#This Row],[Monto]],datos_arg[[#This Row],[Monto]]*datos_arg[[#This Row],[TC]])</f>
        <v>550.04999999999995</v>
      </c>
      <c r="X1824" s="16">
        <f>IFERROR(IF(datos_arg[[#This Row],[Moneda]]="USD",datos_arg[[#This Row],[Monto]],datos_arg[[#This Row],[Monto]]/datos_arg[[#This Row],[TC]]),0)</f>
        <v>6.4711764705882349</v>
      </c>
      <c r="Y1824" s="14"/>
    </row>
    <row r="1825" spans="1:25" ht="15" customHeight="1" x14ac:dyDescent="0.25">
      <c r="A1825" s="14">
        <f t="shared" si="28"/>
        <v>1822</v>
      </c>
      <c r="B1825" s="1">
        <v>43909</v>
      </c>
      <c r="C1825" s="18">
        <f>+YEAR(datos_arg[[#This Row],[Fecha]])</f>
        <v>2020</v>
      </c>
      <c r="D1825" s="18">
        <f>+MONTH(datos_arg[[#This Row],[Fecha]])</f>
        <v>3</v>
      </c>
      <c r="E1825" s="14" t="s">
        <v>1015</v>
      </c>
      <c r="F1825" s="14" t="s">
        <v>403</v>
      </c>
      <c r="G1825" s="14" t="s">
        <v>970</v>
      </c>
      <c r="H1825" s="14" t="s">
        <v>7132</v>
      </c>
      <c r="I1825" s="14" t="s">
        <v>7132</v>
      </c>
      <c r="J1825" s="14" t="s">
        <v>425</v>
      </c>
      <c r="K1825" s="14"/>
      <c r="L1825" s="14" t="s">
        <v>425</v>
      </c>
      <c r="M1825" s="14" t="s">
        <v>493</v>
      </c>
      <c r="N1825" s="14" t="s">
        <v>741</v>
      </c>
      <c r="O1825" s="14" t="s">
        <v>2355</v>
      </c>
      <c r="P1825" s="14" t="s">
        <v>5596</v>
      </c>
      <c r="Q1825" s="14"/>
      <c r="R1825" s="14" t="s">
        <v>970</v>
      </c>
      <c r="S1825" s="15" t="s">
        <v>439</v>
      </c>
      <c r="T1825" s="35">
        <v>780</v>
      </c>
      <c r="U1825" s="14" t="s">
        <v>4</v>
      </c>
      <c r="V1825" s="14">
        <v>85</v>
      </c>
      <c r="W1825" s="16">
        <f>+IF(datos_arg[[#This Row],[Moneda]]="ARS",datos_arg[[#This Row],[Monto]],datos_arg[[#This Row],[Monto]]*datos_arg[[#This Row],[TC]])</f>
        <v>780</v>
      </c>
      <c r="X1825" s="16">
        <f>IFERROR(IF(datos_arg[[#This Row],[Moneda]]="USD",datos_arg[[#This Row],[Monto]],datos_arg[[#This Row],[Monto]]/datos_arg[[#This Row],[TC]]),0)</f>
        <v>9.1764705882352935</v>
      </c>
      <c r="Y1825" s="14"/>
    </row>
    <row r="1826" spans="1:25" ht="15" customHeight="1" x14ac:dyDescent="0.25">
      <c r="A1826" s="14">
        <f t="shared" si="28"/>
        <v>1823</v>
      </c>
      <c r="B1826" s="1">
        <v>43909</v>
      </c>
      <c r="C1826" s="18">
        <f>+YEAR(datos_arg[[#This Row],[Fecha]])</f>
        <v>2020</v>
      </c>
      <c r="D1826" s="18">
        <f>+MONTH(datos_arg[[#This Row],[Fecha]])</f>
        <v>3</v>
      </c>
      <c r="E1826" s="14" t="s">
        <v>408</v>
      </c>
      <c r="F1826" s="14" t="s">
        <v>506</v>
      </c>
      <c r="G1826" s="14"/>
      <c r="H1826" s="14" t="s">
        <v>7132</v>
      </c>
      <c r="I1826" s="14" t="s">
        <v>7132</v>
      </c>
      <c r="J1826" s="14" t="s">
        <v>425</v>
      </c>
      <c r="K1826" s="14"/>
      <c r="L1826" s="14" t="s">
        <v>425</v>
      </c>
      <c r="M1826" s="14" t="s">
        <v>1763</v>
      </c>
      <c r="N1826" s="14" t="s">
        <v>1763</v>
      </c>
      <c r="O1826" s="14"/>
      <c r="P1826" s="14"/>
      <c r="Q1826" s="14"/>
      <c r="R1826" s="15" t="s">
        <v>440</v>
      </c>
      <c r="S1826" s="15" t="s">
        <v>421</v>
      </c>
      <c r="T1826" s="35">
        <v>0</v>
      </c>
      <c r="U1826" s="14" t="s">
        <v>2</v>
      </c>
      <c r="V1826" s="14">
        <v>77</v>
      </c>
      <c r="W1826" s="16">
        <f>+IF(datos_arg[[#This Row],[Moneda]]="ARS",datos_arg[[#This Row],[Monto]],datos_arg[[#This Row],[Monto]]*datos_arg[[#This Row],[TC]])</f>
        <v>0</v>
      </c>
      <c r="X1826" s="16">
        <f>IFERROR(IF(datos_arg[[#This Row],[Moneda]]="USD",datos_arg[[#This Row],[Monto]],datos_arg[[#This Row],[Monto]]/datos_arg[[#This Row],[TC]]),0)</f>
        <v>0</v>
      </c>
      <c r="Y1826" s="14"/>
    </row>
    <row r="1827" spans="1:25" ht="15" customHeight="1" x14ac:dyDescent="0.25">
      <c r="A1827" s="14">
        <f t="shared" si="28"/>
        <v>1824</v>
      </c>
      <c r="B1827" s="1">
        <v>43909</v>
      </c>
      <c r="C1827" s="18">
        <f>+YEAR(datos_arg[[#This Row],[Fecha]])</f>
        <v>2020</v>
      </c>
      <c r="D1827" s="18">
        <f>+MONTH(datos_arg[[#This Row],[Fecha]])</f>
        <v>3</v>
      </c>
      <c r="E1827" s="14" t="s">
        <v>407</v>
      </c>
      <c r="F1827" s="14" t="s">
        <v>5360</v>
      </c>
      <c r="G1827" s="14"/>
      <c r="H1827" s="14" t="s">
        <v>7132</v>
      </c>
      <c r="I1827" s="14" t="s">
        <v>7132</v>
      </c>
      <c r="J1827" s="14" t="s">
        <v>425</v>
      </c>
      <c r="K1827" s="14"/>
      <c r="L1827" s="14" t="s">
        <v>425</v>
      </c>
      <c r="M1827" s="14" t="s">
        <v>434</v>
      </c>
      <c r="N1827" s="14" t="s">
        <v>434</v>
      </c>
      <c r="O1827" s="14"/>
      <c r="P1827" s="14"/>
      <c r="Q1827" s="14"/>
      <c r="R1827" s="15" t="s">
        <v>440</v>
      </c>
      <c r="S1827" s="15" t="s">
        <v>443</v>
      </c>
      <c r="T1827" s="35">
        <v>197550</v>
      </c>
      <c r="U1827" s="14" t="s">
        <v>4</v>
      </c>
      <c r="V1827" s="14">
        <v>0</v>
      </c>
      <c r="W1827" s="16">
        <f>+IF(datos_arg[[#This Row],[Moneda]]="ARS",datos_arg[[#This Row],[Monto]],datos_arg[[#This Row],[Monto]]*datos_arg[[#This Row],[TC]])</f>
        <v>197550</v>
      </c>
      <c r="X1827" s="16">
        <f>IFERROR(IF(datos_arg[[#This Row],[Moneda]]="USD",datos_arg[[#This Row],[Monto]],datos_arg[[#This Row],[Monto]]/datos_arg[[#This Row],[TC]]),0)</f>
        <v>0</v>
      </c>
      <c r="Y1827" s="14"/>
    </row>
    <row r="1828" spans="1:25" x14ac:dyDescent="0.25">
      <c r="A1828" s="14">
        <f t="shared" si="28"/>
        <v>1825</v>
      </c>
      <c r="B1828" s="1">
        <v>43909</v>
      </c>
      <c r="C1828" s="18">
        <f>+YEAR(datos_arg[[#This Row],[Fecha]])</f>
        <v>2020</v>
      </c>
      <c r="D1828" s="18">
        <f>+MONTH(datos_arg[[#This Row],[Fecha]])</f>
        <v>3</v>
      </c>
      <c r="E1828" s="14" t="s">
        <v>408</v>
      </c>
      <c r="F1828" s="14" t="s">
        <v>506</v>
      </c>
      <c r="G1828" s="14"/>
      <c r="H1828" s="14" t="s">
        <v>7132</v>
      </c>
      <c r="I1828" s="14" t="s">
        <v>7132</v>
      </c>
      <c r="J1828" s="14" t="s">
        <v>425</v>
      </c>
      <c r="K1828" s="14"/>
      <c r="L1828" s="14" t="s">
        <v>425</v>
      </c>
      <c r="M1828" s="14" t="s">
        <v>1763</v>
      </c>
      <c r="N1828" s="14" t="s">
        <v>1763</v>
      </c>
      <c r="O1828" s="14"/>
      <c r="P1828" s="14"/>
      <c r="Q1828" s="14"/>
      <c r="R1828" s="15" t="s">
        <v>421</v>
      </c>
      <c r="S1828" s="15" t="s">
        <v>440</v>
      </c>
      <c r="T1828" s="35">
        <v>0</v>
      </c>
      <c r="U1828" s="14" t="s">
        <v>2</v>
      </c>
      <c r="V1828" s="14">
        <v>85</v>
      </c>
      <c r="W1828" s="16">
        <f>+IF(datos_arg[[#This Row],[Moneda]]="ARS",datos_arg[[#This Row],[Monto]],datos_arg[[#This Row],[Monto]]*datos_arg[[#This Row],[TC]])</f>
        <v>0</v>
      </c>
      <c r="X1828" s="16">
        <f>IFERROR(IF(datos_arg[[#This Row],[Moneda]]="USD",datos_arg[[#This Row],[Monto]],datos_arg[[#This Row],[Monto]]/datos_arg[[#This Row],[TC]]),0)</f>
        <v>0</v>
      </c>
      <c r="Y1828" s="14"/>
    </row>
    <row r="1829" spans="1:25" ht="15" customHeight="1" x14ac:dyDescent="0.25">
      <c r="A1829" s="14">
        <f t="shared" si="28"/>
        <v>1826</v>
      </c>
      <c r="B1829" s="1">
        <v>43909</v>
      </c>
      <c r="C1829" s="18">
        <f>+YEAR(datos_arg[[#This Row],[Fecha]])</f>
        <v>2020</v>
      </c>
      <c r="D1829" s="18">
        <f>+MONTH(datos_arg[[#This Row],[Fecha]])</f>
        <v>3</v>
      </c>
      <c r="E1829" s="14" t="s">
        <v>407</v>
      </c>
      <c r="F1829" s="14" t="s">
        <v>5360</v>
      </c>
      <c r="G1829" s="14"/>
      <c r="H1829" s="14" t="s">
        <v>7132</v>
      </c>
      <c r="I1829" s="14" t="s">
        <v>7132</v>
      </c>
      <c r="J1829" s="14" t="s">
        <v>425</v>
      </c>
      <c r="K1829" s="14"/>
      <c r="L1829" s="14" t="s">
        <v>425</v>
      </c>
      <c r="M1829" s="14" t="s">
        <v>434</v>
      </c>
      <c r="N1829" s="14" t="s">
        <v>434</v>
      </c>
      <c r="O1829" s="14"/>
      <c r="P1829" s="14"/>
      <c r="Q1829" s="14"/>
      <c r="R1829" s="15" t="s">
        <v>441</v>
      </c>
      <c r="S1829" s="15" t="s">
        <v>439</v>
      </c>
      <c r="T1829" s="35">
        <v>7.7807044542228141</v>
      </c>
      <c r="U1829" s="14" t="s">
        <v>2</v>
      </c>
      <c r="V1829" s="14">
        <v>0</v>
      </c>
      <c r="W1829" s="16">
        <f>+IF(datos_arg[[#This Row],[Moneda]]="ARS",datos_arg[[#This Row],[Monto]],datos_arg[[#This Row],[Monto]]*datos_arg[[#This Row],[TC]])</f>
        <v>0</v>
      </c>
      <c r="X1829" s="16">
        <f>IFERROR(IF(datos_arg[[#This Row],[Moneda]]="USD",datos_arg[[#This Row],[Monto]],datos_arg[[#This Row],[Monto]]/datos_arg[[#This Row],[TC]]),0)</f>
        <v>7.7807044542228141</v>
      </c>
      <c r="Y1829" s="14"/>
    </row>
    <row r="1830" spans="1:25" ht="15" customHeight="1" x14ac:dyDescent="0.25">
      <c r="A1830" s="14">
        <f t="shared" si="28"/>
        <v>1827</v>
      </c>
      <c r="B1830" s="1">
        <v>43909</v>
      </c>
      <c r="C1830" s="18">
        <f>+YEAR(datos_arg[[#This Row],[Fecha]])</f>
        <v>2020</v>
      </c>
      <c r="D1830" s="18">
        <f>+MONTH(datos_arg[[#This Row],[Fecha]])</f>
        <v>3</v>
      </c>
      <c r="E1830" s="14" t="s">
        <v>407</v>
      </c>
      <c r="F1830" s="14" t="s">
        <v>5360</v>
      </c>
      <c r="G1830" s="14"/>
      <c r="H1830" s="14" t="s">
        <v>7132</v>
      </c>
      <c r="I1830" s="14" t="s">
        <v>7132</v>
      </c>
      <c r="J1830" s="14" t="s">
        <v>425</v>
      </c>
      <c r="K1830" s="14"/>
      <c r="L1830" s="14" t="s">
        <v>425</v>
      </c>
      <c r="M1830" s="14" t="s">
        <v>434</v>
      </c>
      <c r="N1830" s="14" t="s">
        <v>434</v>
      </c>
      <c r="O1830" s="14"/>
      <c r="P1830" s="14"/>
      <c r="Q1830" s="14"/>
      <c r="R1830" s="15" t="s">
        <v>441</v>
      </c>
      <c r="S1830" s="15" t="s">
        <v>419</v>
      </c>
      <c r="T1830" s="35">
        <v>25.376804390043791</v>
      </c>
      <c r="U1830" s="14" t="s">
        <v>2</v>
      </c>
      <c r="V1830" s="14">
        <v>0</v>
      </c>
      <c r="W1830" s="16">
        <f>+IF(datos_arg[[#This Row],[Moneda]]="ARS",datos_arg[[#This Row],[Monto]],datos_arg[[#This Row],[Monto]]*datos_arg[[#This Row],[TC]])</f>
        <v>0</v>
      </c>
      <c r="X1830" s="16">
        <f>IFERROR(IF(datos_arg[[#This Row],[Moneda]]="USD",datos_arg[[#This Row],[Monto]],datos_arg[[#This Row],[Monto]]/datos_arg[[#This Row],[TC]]),0)</f>
        <v>25.376804390043791</v>
      </c>
      <c r="Y1830" s="14"/>
    </row>
    <row r="1831" spans="1:25" ht="15" customHeight="1" x14ac:dyDescent="0.25">
      <c r="A1831" s="14">
        <f t="shared" si="28"/>
        <v>1828</v>
      </c>
      <c r="B1831" s="1">
        <v>43909</v>
      </c>
      <c r="C1831" s="18">
        <f>+YEAR(datos_arg[[#This Row],[Fecha]])</f>
        <v>2020</v>
      </c>
      <c r="D1831" s="18">
        <f>+MONTH(datos_arg[[#This Row],[Fecha]])</f>
        <v>3</v>
      </c>
      <c r="E1831" s="14" t="s">
        <v>407</v>
      </c>
      <c r="F1831" s="14" t="s">
        <v>5360</v>
      </c>
      <c r="G1831" s="14"/>
      <c r="H1831" s="14" t="s">
        <v>7132</v>
      </c>
      <c r="I1831" s="14" t="s">
        <v>7132</v>
      </c>
      <c r="J1831" s="14" t="s">
        <v>425</v>
      </c>
      <c r="K1831" s="14"/>
      <c r="L1831" s="14" t="s">
        <v>425</v>
      </c>
      <c r="M1831" s="14" t="s">
        <v>434</v>
      </c>
      <c r="N1831" s="14" t="s">
        <v>434</v>
      </c>
      <c r="O1831" s="14"/>
      <c r="P1831" s="14"/>
      <c r="Q1831" s="14"/>
      <c r="R1831" s="15" t="s">
        <v>441</v>
      </c>
      <c r="S1831" s="15" t="s">
        <v>420</v>
      </c>
      <c r="T1831" s="35">
        <v>8.0433290253754706</v>
      </c>
      <c r="U1831" s="14" t="s">
        <v>2</v>
      </c>
      <c r="V1831" s="14">
        <v>0</v>
      </c>
      <c r="W1831" s="16">
        <f>+IF(datos_arg[[#This Row],[Moneda]]="ARS",datos_arg[[#This Row],[Monto]],datos_arg[[#This Row],[Monto]]*datos_arg[[#This Row],[TC]])</f>
        <v>0</v>
      </c>
      <c r="X1831" s="16">
        <f>IFERROR(IF(datos_arg[[#This Row],[Moneda]]="USD",datos_arg[[#This Row],[Monto]],datos_arg[[#This Row],[Monto]]/datos_arg[[#This Row],[TC]]),0)</f>
        <v>8.0433290253754706</v>
      </c>
      <c r="Y1831" s="14"/>
    </row>
    <row r="1832" spans="1:25" ht="15" customHeight="1" x14ac:dyDescent="0.25">
      <c r="A1832" s="14">
        <f t="shared" si="28"/>
        <v>1829</v>
      </c>
      <c r="B1832" s="1">
        <v>43909</v>
      </c>
      <c r="C1832" s="18">
        <f>+YEAR(datos_arg[[#This Row],[Fecha]])</f>
        <v>2020</v>
      </c>
      <c r="D1832" s="18">
        <f>+MONTH(datos_arg[[#This Row],[Fecha]])</f>
        <v>3</v>
      </c>
      <c r="E1832" s="14" t="s">
        <v>407</v>
      </c>
      <c r="F1832" s="14" t="s">
        <v>5360</v>
      </c>
      <c r="G1832" s="14"/>
      <c r="H1832" s="14" t="s">
        <v>7132</v>
      </c>
      <c r="I1832" s="14" t="s">
        <v>7132</v>
      </c>
      <c r="J1832" s="14" t="s">
        <v>425</v>
      </c>
      <c r="K1832" s="14"/>
      <c r="L1832" s="14" t="s">
        <v>425</v>
      </c>
      <c r="M1832" s="14" t="s">
        <v>434</v>
      </c>
      <c r="N1832" s="14" t="s">
        <v>434</v>
      </c>
      <c r="O1832" s="14"/>
      <c r="P1832" s="14"/>
      <c r="Q1832" s="14"/>
      <c r="R1832" s="15" t="s">
        <v>441</v>
      </c>
      <c r="S1832" s="15" t="s">
        <v>613</v>
      </c>
      <c r="T1832" s="35">
        <v>5.9725528900399638</v>
      </c>
      <c r="U1832" s="14" t="s">
        <v>2</v>
      </c>
      <c r="V1832" s="14">
        <v>0</v>
      </c>
      <c r="W1832" s="16">
        <f>+IF(datos_arg[[#This Row],[Moneda]]="ARS",datos_arg[[#This Row],[Monto]],datos_arg[[#This Row],[Monto]]*datos_arg[[#This Row],[TC]])</f>
        <v>0</v>
      </c>
      <c r="X1832" s="16">
        <f>IFERROR(IF(datos_arg[[#This Row],[Moneda]]="USD",datos_arg[[#This Row],[Monto]],datos_arg[[#This Row],[Monto]]/datos_arg[[#This Row],[TC]]),0)</f>
        <v>5.9725528900399638</v>
      </c>
      <c r="Y1832" s="14"/>
    </row>
    <row r="1833" spans="1:25" x14ac:dyDescent="0.25">
      <c r="A1833" s="14">
        <f t="shared" si="28"/>
        <v>1830</v>
      </c>
      <c r="B1833" s="1">
        <v>43915</v>
      </c>
      <c r="C1833" s="18">
        <f>+YEAR(datos_arg[[#This Row],[Fecha]])</f>
        <v>2020</v>
      </c>
      <c r="D1833" s="18">
        <f>+MONTH(datos_arg[[#This Row],[Fecha]])</f>
        <v>3</v>
      </c>
      <c r="E1833" s="14" t="s">
        <v>1016</v>
      </c>
      <c r="F1833" s="14" t="s">
        <v>5364</v>
      </c>
      <c r="G1833" s="14" t="s">
        <v>6703</v>
      </c>
      <c r="H1833" s="14" t="s">
        <v>7132</v>
      </c>
      <c r="I1833" s="14" t="s">
        <v>7132</v>
      </c>
      <c r="J1833" s="14" t="s">
        <v>425</v>
      </c>
      <c r="K1833" s="14"/>
      <c r="L1833" s="14" t="s">
        <v>425</v>
      </c>
      <c r="M1833" s="14" t="s">
        <v>214</v>
      </c>
      <c r="N1833" s="14" t="s">
        <v>214</v>
      </c>
      <c r="O1833" s="14" t="s">
        <v>1261</v>
      </c>
      <c r="P1833" s="14"/>
      <c r="Q1833" s="14"/>
      <c r="R1833" s="15" t="s">
        <v>5364</v>
      </c>
      <c r="S1833" s="15" t="s">
        <v>440</v>
      </c>
      <c r="T1833" s="35">
        <v>500</v>
      </c>
      <c r="U1833" s="14" t="s">
        <v>2</v>
      </c>
      <c r="V1833" s="14">
        <v>85</v>
      </c>
      <c r="W1833" s="16">
        <f>+IF(datos_arg[[#This Row],[Moneda]]="ARS",datos_arg[[#This Row],[Monto]],datos_arg[[#This Row],[Monto]]*datos_arg[[#This Row],[TC]])</f>
        <v>42500</v>
      </c>
      <c r="X1833" s="16">
        <f>IFERROR(IF(datos_arg[[#This Row],[Moneda]]="USD",datos_arg[[#This Row],[Monto]],datos_arg[[#This Row],[Monto]]/datos_arg[[#This Row],[TC]]),0)</f>
        <v>500</v>
      </c>
      <c r="Y1833" s="14"/>
    </row>
    <row r="1834" spans="1:25" ht="15" customHeight="1" x14ac:dyDescent="0.25">
      <c r="A1834" s="14">
        <f t="shared" si="28"/>
        <v>1831</v>
      </c>
      <c r="B1834" s="1">
        <v>43920</v>
      </c>
      <c r="C1834" s="18">
        <f>+YEAR(datos_arg[[#This Row],[Fecha]])</f>
        <v>2020</v>
      </c>
      <c r="D1834" s="18">
        <f>+MONTH(datos_arg[[#This Row],[Fecha]])</f>
        <v>3</v>
      </c>
      <c r="E1834" s="14" t="s">
        <v>408</v>
      </c>
      <c r="F1834" s="14" t="s">
        <v>406</v>
      </c>
      <c r="G1834" s="14"/>
      <c r="H1834" s="14" t="s">
        <v>7132</v>
      </c>
      <c r="I1834" s="14" t="s">
        <v>7132</v>
      </c>
      <c r="J1834" s="14" t="s">
        <v>425</v>
      </c>
      <c r="K1834" s="14"/>
      <c r="L1834" s="14" t="s">
        <v>425</v>
      </c>
      <c r="M1834" s="14" t="s">
        <v>120</v>
      </c>
      <c r="N1834" s="14" t="s">
        <v>120</v>
      </c>
      <c r="O1834" s="14"/>
      <c r="P1834" s="14"/>
      <c r="Q1834" s="14"/>
      <c r="R1834" s="15" t="s">
        <v>440</v>
      </c>
      <c r="S1834" s="14" t="s">
        <v>6774</v>
      </c>
      <c r="T1834" s="35">
        <v>25000</v>
      </c>
      <c r="U1834" s="14" t="s">
        <v>2</v>
      </c>
      <c r="V1834" s="14">
        <v>85</v>
      </c>
      <c r="W1834" s="16">
        <f>+IF(datos_arg[[#This Row],[Moneda]]="ARS",datos_arg[[#This Row],[Monto]],datos_arg[[#This Row],[Monto]]*datos_arg[[#This Row],[TC]])</f>
        <v>2125000</v>
      </c>
      <c r="X1834" s="16">
        <f>IFERROR(IF(datos_arg[[#This Row],[Moneda]]="USD",datos_arg[[#This Row],[Monto]],datos_arg[[#This Row],[Monto]]/datos_arg[[#This Row],[TC]]),0)</f>
        <v>25000</v>
      </c>
      <c r="Y1834" s="14"/>
    </row>
    <row r="1835" spans="1:25" x14ac:dyDescent="0.25">
      <c r="A1835" s="14">
        <f t="shared" si="28"/>
        <v>1832</v>
      </c>
      <c r="B1835" s="1">
        <v>43922</v>
      </c>
      <c r="C1835" s="18">
        <f>+YEAR(datos_arg[[#This Row],[Fecha]])</f>
        <v>2020</v>
      </c>
      <c r="D1835" s="18">
        <f>+MONTH(datos_arg[[#This Row],[Fecha]])</f>
        <v>4</v>
      </c>
      <c r="E1835" s="14" t="s">
        <v>1016</v>
      </c>
      <c r="F1835" s="14" t="s">
        <v>5364</v>
      </c>
      <c r="G1835" s="14" t="s">
        <v>6699</v>
      </c>
      <c r="H1835" s="14" t="s">
        <v>7132</v>
      </c>
      <c r="I1835" s="14" t="s">
        <v>7132</v>
      </c>
      <c r="J1835" s="14" t="s">
        <v>425</v>
      </c>
      <c r="K1835" s="14"/>
      <c r="L1835" s="14" t="s">
        <v>425</v>
      </c>
      <c r="M1835" s="14" t="s">
        <v>137</v>
      </c>
      <c r="N1835" s="14" t="s">
        <v>137</v>
      </c>
      <c r="O1835" s="14" t="s">
        <v>2146</v>
      </c>
      <c r="P1835" s="14"/>
      <c r="Q1835" s="14"/>
      <c r="R1835" s="14" t="s">
        <v>5364</v>
      </c>
      <c r="S1835" s="14" t="s">
        <v>440</v>
      </c>
      <c r="T1835" s="35">
        <v>3100</v>
      </c>
      <c r="U1835" s="14" t="s">
        <v>2</v>
      </c>
      <c r="V1835" s="14">
        <v>85</v>
      </c>
      <c r="W1835" s="16">
        <f>+IF(datos_arg[[#This Row],[Moneda]]="ARS",datos_arg[[#This Row],[Monto]],datos_arg[[#This Row],[Monto]]*datos_arg[[#This Row],[TC]])</f>
        <v>263500</v>
      </c>
      <c r="X1835" s="16">
        <f>IFERROR(IF(datos_arg[[#This Row],[Moneda]]="USD",datos_arg[[#This Row],[Monto]],datos_arg[[#This Row],[Monto]]/datos_arg[[#This Row],[TC]]),0)</f>
        <v>3100</v>
      </c>
      <c r="Y1835" s="14"/>
    </row>
    <row r="1836" spans="1:25" x14ac:dyDescent="0.25">
      <c r="A1836" s="14">
        <f t="shared" si="28"/>
        <v>1833</v>
      </c>
      <c r="B1836" s="1">
        <v>43922</v>
      </c>
      <c r="C1836" s="18">
        <f>+YEAR(datos_arg[[#This Row],[Fecha]])</f>
        <v>2020</v>
      </c>
      <c r="D1836" s="18">
        <f>+MONTH(datos_arg[[#This Row],[Fecha]])</f>
        <v>4</v>
      </c>
      <c r="E1836" s="14" t="s">
        <v>1016</v>
      </c>
      <c r="F1836" s="14" t="s">
        <v>5364</v>
      </c>
      <c r="G1836" s="14" t="s">
        <v>6700</v>
      </c>
      <c r="H1836" s="14" t="s">
        <v>7132</v>
      </c>
      <c r="I1836" s="14" t="s">
        <v>7132</v>
      </c>
      <c r="J1836" s="14" t="s">
        <v>425</v>
      </c>
      <c r="K1836" s="14"/>
      <c r="L1836" s="14" t="s">
        <v>425</v>
      </c>
      <c r="M1836" s="14" t="s">
        <v>119</v>
      </c>
      <c r="N1836" s="14" t="s">
        <v>119</v>
      </c>
      <c r="O1836" s="14" t="s">
        <v>2146</v>
      </c>
      <c r="P1836" s="14"/>
      <c r="Q1836" s="14"/>
      <c r="R1836" s="14" t="s">
        <v>5364</v>
      </c>
      <c r="S1836" s="14" t="s">
        <v>440</v>
      </c>
      <c r="T1836" s="35">
        <v>2500</v>
      </c>
      <c r="U1836" s="14" t="s">
        <v>2</v>
      </c>
      <c r="V1836" s="14">
        <v>85</v>
      </c>
      <c r="W1836" s="16">
        <f>+IF(datos_arg[[#This Row],[Moneda]]="ARS",datos_arg[[#This Row],[Monto]],datos_arg[[#This Row],[Monto]]*datos_arg[[#This Row],[TC]])</f>
        <v>212500</v>
      </c>
      <c r="X1836" s="16">
        <f>IFERROR(IF(datos_arg[[#This Row],[Moneda]]="USD",datos_arg[[#This Row],[Monto]],datos_arg[[#This Row],[Monto]]/datos_arg[[#This Row],[TC]]),0)</f>
        <v>2500</v>
      </c>
      <c r="Y1836" s="14"/>
    </row>
    <row r="1837" spans="1:25" x14ac:dyDescent="0.25">
      <c r="A1837" s="14">
        <f t="shared" si="28"/>
        <v>1834</v>
      </c>
      <c r="B1837" s="1">
        <v>43922</v>
      </c>
      <c r="C1837" s="18">
        <f>+YEAR(datos_arg[[#This Row],[Fecha]])</f>
        <v>2020</v>
      </c>
      <c r="D1837" s="18">
        <f>+MONTH(datos_arg[[#This Row],[Fecha]])</f>
        <v>4</v>
      </c>
      <c r="E1837" s="14" t="s">
        <v>1016</v>
      </c>
      <c r="F1837" s="14" t="s">
        <v>5364</v>
      </c>
      <c r="G1837" s="14" t="s">
        <v>6700</v>
      </c>
      <c r="H1837" s="14" t="s">
        <v>7132</v>
      </c>
      <c r="I1837" s="14" t="s">
        <v>7132</v>
      </c>
      <c r="J1837" s="14" t="s">
        <v>425</v>
      </c>
      <c r="K1837" s="14"/>
      <c r="L1837" s="14" t="s">
        <v>425</v>
      </c>
      <c r="M1837" s="14" t="s">
        <v>128</v>
      </c>
      <c r="N1837" s="14" t="s">
        <v>128</v>
      </c>
      <c r="O1837" s="14" t="s">
        <v>2146</v>
      </c>
      <c r="P1837" s="14"/>
      <c r="Q1837" s="14"/>
      <c r="R1837" s="14" t="s">
        <v>5364</v>
      </c>
      <c r="S1837" s="14" t="s">
        <v>440</v>
      </c>
      <c r="T1837" s="35">
        <v>2800</v>
      </c>
      <c r="U1837" s="14" t="s">
        <v>2</v>
      </c>
      <c r="V1837" s="14">
        <v>85</v>
      </c>
      <c r="W1837" s="16">
        <f>+IF(datos_arg[[#This Row],[Moneda]]="ARS",datos_arg[[#This Row],[Monto]],datos_arg[[#This Row],[Monto]]*datos_arg[[#This Row],[TC]])</f>
        <v>238000</v>
      </c>
      <c r="X1837" s="16">
        <f>IFERROR(IF(datos_arg[[#This Row],[Moneda]]="USD",datos_arg[[#This Row],[Monto]],datos_arg[[#This Row],[Monto]]/datos_arg[[#This Row],[TC]]),0)</f>
        <v>2800</v>
      </c>
      <c r="Y1837" s="14"/>
    </row>
    <row r="1838" spans="1:25" x14ac:dyDescent="0.25">
      <c r="A1838" s="14">
        <f t="shared" si="28"/>
        <v>1835</v>
      </c>
      <c r="B1838" s="1">
        <v>43922</v>
      </c>
      <c r="C1838" s="18">
        <f>+YEAR(datos_arg[[#This Row],[Fecha]])</f>
        <v>2020</v>
      </c>
      <c r="D1838" s="18">
        <f>+MONTH(datos_arg[[#This Row],[Fecha]])</f>
        <v>4</v>
      </c>
      <c r="E1838" s="14" t="s">
        <v>1016</v>
      </c>
      <c r="F1838" s="14" t="s">
        <v>5364</v>
      </c>
      <c r="G1838" s="14" t="s">
        <v>6699</v>
      </c>
      <c r="H1838" s="14" t="s">
        <v>7132</v>
      </c>
      <c r="I1838" s="14" t="s">
        <v>7132</v>
      </c>
      <c r="J1838" s="14" t="s">
        <v>425</v>
      </c>
      <c r="K1838" s="14"/>
      <c r="L1838" s="14" t="s">
        <v>425</v>
      </c>
      <c r="M1838" s="14" t="s">
        <v>215</v>
      </c>
      <c r="N1838" s="14" t="s">
        <v>215</v>
      </c>
      <c r="O1838" s="14" t="s">
        <v>2146</v>
      </c>
      <c r="P1838" s="14"/>
      <c r="Q1838" s="14"/>
      <c r="R1838" s="14" t="s">
        <v>5364</v>
      </c>
      <c r="S1838" s="14" t="s">
        <v>440</v>
      </c>
      <c r="T1838" s="35">
        <v>1700</v>
      </c>
      <c r="U1838" s="14" t="s">
        <v>2</v>
      </c>
      <c r="V1838" s="14">
        <v>85</v>
      </c>
      <c r="W1838" s="16">
        <f>+IF(datos_arg[[#This Row],[Moneda]]="ARS",datos_arg[[#This Row],[Monto]],datos_arg[[#This Row],[Monto]]*datos_arg[[#This Row],[TC]])</f>
        <v>144500</v>
      </c>
      <c r="X1838" s="16">
        <f>IFERROR(IF(datos_arg[[#This Row],[Moneda]]="USD",datos_arg[[#This Row],[Monto]],datos_arg[[#This Row],[Monto]]/datos_arg[[#This Row],[TC]]),0)</f>
        <v>1700</v>
      </c>
      <c r="Y1838" s="14"/>
    </row>
    <row r="1839" spans="1:25" x14ac:dyDescent="0.25">
      <c r="A1839" s="14">
        <f t="shared" si="28"/>
        <v>1836</v>
      </c>
      <c r="B1839" s="1">
        <v>43922</v>
      </c>
      <c r="C1839" s="18">
        <f>+YEAR(datos_arg[[#This Row],[Fecha]])</f>
        <v>2020</v>
      </c>
      <c r="D1839" s="18">
        <f>+MONTH(datos_arg[[#This Row],[Fecha]])</f>
        <v>4</v>
      </c>
      <c r="E1839" s="14" t="s">
        <v>1016</v>
      </c>
      <c r="F1839" s="14" t="s">
        <v>5365</v>
      </c>
      <c r="G1839" s="14" t="s">
        <v>6696</v>
      </c>
      <c r="H1839" s="14" t="s">
        <v>7132</v>
      </c>
      <c r="I1839" s="14" t="s">
        <v>7132</v>
      </c>
      <c r="J1839" s="14" t="s">
        <v>425</v>
      </c>
      <c r="K1839" s="14"/>
      <c r="L1839" s="14" t="s">
        <v>425</v>
      </c>
      <c r="M1839" s="14" t="s">
        <v>481</v>
      </c>
      <c r="N1839" s="14" t="s">
        <v>481</v>
      </c>
      <c r="O1839" s="14" t="s">
        <v>2146</v>
      </c>
      <c r="P1839" s="14"/>
      <c r="Q1839" s="14"/>
      <c r="R1839" s="14" t="s">
        <v>5365</v>
      </c>
      <c r="S1839" s="14" t="s">
        <v>440</v>
      </c>
      <c r="T1839" s="35">
        <v>2000</v>
      </c>
      <c r="U1839" s="14" t="s">
        <v>2</v>
      </c>
      <c r="V1839" s="14">
        <v>85</v>
      </c>
      <c r="W1839" s="16">
        <f>+IF(datos_arg[[#This Row],[Moneda]]="ARS",datos_arg[[#This Row],[Monto]],datos_arg[[#This Row],[Monto]]*datos_arg[[#This Row],[TC]])</f>
        <v>170000</v>
      </c>
      <c r="X1839" s="16">
        <f>IFERROR(IF(datos_arg[[#This Row],[Moneda]]="USD",datos_arg[[#This Row],[Monto]],datos_arg[[#This Row],[Monto]]/datos_arg[[#This Row],[TC]]),0)</f>
        <v>2000</v>
      </c>
      <c r="Y1839" s="14"/>
    </row>
    <row r="1840" spans="1:25" x14ac:dyDescent="0.25">
      <c r="A1840" s="14">
        <f t="shared" si="28"/>
        <v>1837</v>
      </c>
      <c r="B1840" s="1">
        <v>43922</v>
      </c>
      <c r="C1840" s="18">
        <f>+YEAR(datos_arg[[#This Row],[Fecha]])</f>
        <v>2020</v>
      </c>
      <c r="D1840" s="18">
        <f>+MONTH(datos_arg[[#This Row],[Fecha]])</f>
        <v>4</v>
      </c>
      <c r="E1840" s="14" t="s">
        <v>1016</v>
      </c>
      <c r="F1840" s="14" t="s">
        <v>5365</v>
      </c>
      <c r="G1840" s="14" t="s">
        <v>6698</v>
      </c>
      <c r="H1840" s="14" t="s">
        <v>7132</v>
      </c>
      <c r="I1840" s="14" t="s">
        <v>7132</v>
      </c>
      <c r="J1840" s="14" t="s">
        <v>425</v>
      </c>
      <c r="K1840" s="14"/>
      <c r="L1840" s="14" t="s">
        <v>425</v>
      </c>
      <c r="M1840" s="14" t="s">
        <v>150</v>
      </c>
      <c r="N1840" s="14" t="s">
        <v>150</v>
      </c>
      <c r="O1840" s="14" t="s">
        <v>2146</v>
      </c>
      <c r="P1840" s="14"/>
      <c r="Q1840" s="14"/>
      <c r="R1840" s="14" t="s">
        <v>5365</v>
      </c>
      <c r="S1840" s="14" t="s">
        <v>440</v>
      </c>
      <c r="T1840" s="35">
        <v>700</v>
      </c>
      <c r="U1840" s="14" t="s">
        <v>2</v>
      </c>
      <c r="V1840" s="14">
        <v>85</v>
      </c>
      <c r="W1840" s="16">
        <f>+IF(datos_arg[[#This Row],[Moneda]]="ARS",datos_arg[[#This Row],[Monto]],datos_arg[[#This Row],[Monto]]*datos_arg[[#This Row],[TC]])</f>
        <v>59500</v>
      </c>
      <c r="X1840" s="16">
        <f>IFERROR(IF(datos_arg[[#This Row],[Moneda]]="USD",datos_arg[[#This Row],[Monto]],datos_arg[[#This Row],[Monto]]/datos_arg[[#This Row],[TC]]),0)</f>
        <v>700</v>
      </c>
      <c r="Y1840" s="14"/>
    </row>
    <row r="1841" spans="1:25" x14ac:dyDescent="0.25">
      <c r="A1841" s="14">
        <f t="shared" si="28"/>
        <v>1838</v>
      </c>
      <c r="B1841" s="1">
        <v>43922</v>
      </c>
      <c r="C1841" s="18">
        <f>+YEAR(datos_arg[[#This Row],[Fecha]])</f>
        <v>2020</v>
      </c>
      <c r="D1841" s="18">
        <f>+MONTH(datos_arg[[#This Row],[Fecha]])</f>
        <v>4</v>
      </c>
      <c r="E1841" s="14" t="s">
        <v>1016</v>
      </c>
      <c r="F1841" s="14" t="s">
        <v>5365</v>
      </c>
      <c r="G1841" s="14" t="s">
        <v>6697</v>
      </c>
      <c r="H1841" s="14" t="s">
        <v>7132</v>
      </c>
      <c r="I1841" s="14" t="s">
        <v>7132</v>
      </c>
      <c r="J1841" s="14" t="s">
        <v>425</v>
      </c>
      <c r="K1841" s="14"/>
      <c r="L1841" s="14" t="s">
        <v>425</v>
      </c>
      <c r="M1841" s="14" t="s">
        <v>1170</v>
      </c>
      <c r="N1841" s="14" t="s">
        <v>1170</v>
      </c>
      <c r="O1841" s="14" t="s">
        <v>2146</v>
      </c>
      <c r="P1841" s="14"/>
      <c r="Q1841" s="14"/>
      <c r="R1841" s="14" t="s">
        <v>5365</v>
      </c>
      <c r="S1841" s="14" t="s">
        <v>440</v>
      </c>
      <c r="T1841" s="35">
        <v>1500</v>
      </c>
      <c r="U1841" s="14" t="s">
        <v>2</v>
      </c>
      <c r="V1841" s="14">
        <v>85</v>
      </c>
      <c r="W1841" s="16">
        <f>+IF(datos_arg[[#This Row],[Moneda]]="ARS",datos_arg[[#This Row],[Monto]],datos_arg[[#This Row],[Monto]]*datos_arg[[#This Row],[TC]])</f>
        <v>127500</v>
      </c>
      <c r="X1841" s="16">
        <f>IFERROR(IF(datos_arg[[#This Row],[Moneda]]="USD",datos_arg[[#This Row],[Monto]],datos_arg[[#This Row],[Monto]]/datos_arg[[#This Row],[TC]]),0)</f>
        <v>1500</v>
      </c>
      <c r="Y1841" s="14"/>
    </row>
    <row r="1842" spans="1:25" x14ac:dyDescent="0.25">
      <c r="A1842" s="14">
        <f t="shared" si="28"/>
        <v>1839</v>
      </c>
      <c r="B1842" s="1">
        <v>43922</v>
      </c>
      <c r="C1842" s="18">
        <f>+YEAR(datos_arg[[#This Row],[Fecha]])</f>
        <v>2020</v>
      </c>
      <c r="D1842" s="18">
        <f>+MONTH(datos_arg[[#This Row],[Fecha]])</f>
        <v>4</v>
      </c>
      <c r="E1842" s="14" t="s">
        <v>1016</v>
      </c>
      <c r="F1842" s="14" t="s">
        <v>5364</v>
      </c>
      <c r="G1842" s="14" t="s">
        <v>6705</v>
      </c>
      <c r="H1842" s="14" t="s">
        <v>7132</v>
      </c>
      <c r="I1842" s="14" t="s">
        <v>7132</v>
      </c>
      <c r="J1842" s="14" t="s">
        <v>425</v>
      </c>
      <c r="K1842" s="14"/>
      <c r="L1842" s="14" t="s">
        <v>425</v>
      </c>
      <c r="M1842" s="14" t="s">
        <v>400</v>
      </c>
      <c r="N1842" s="14" t="s">
        <v>400</v>
      </c>
      <c r="O1842" s="14" t="s">
        <v>2146</v>
      </c>
      <c r="P1842" s="14"/>
      <c r="Q1842" s="14"/>
      <c r="R1842" s="14" t="s">
        <v>5364</v>
      </c>
      <c r="S1842" s="14" t="s">
        <v>440</v>
      </c>
      <c r="T1842" s="35">
        <v>2800</v>
      </c>
      <c r="U1842" s="14" t="s">
        <v>2</v>
      </c>
      <c r="V1842" s="14">
        <v>85</v>
      </c>
      <c r="W1842" s="16">
        <f>+IF(datos_arg[[#This Row],[Moneda]]="ARS",datos_arg[[#This Row],[Monto]],datos_arg[[#This Row],[Monto]]*datos_arg[[#This Row],[TC]])</f>
        <v>238000</v>
      </c>
      <c r="X1842" s="16">
        <f>IFERROR(IF(datos_arg[[#This Row],[Moneda]]="USD",datos_arg[[#This Row],[Monto]],datos_arg[[#This Row],[Monto]]/datos_arg[[#This Row],[TC]]),0)</f>
        <v>2800</v>
      </c>
      <c r="Y1842" s="14"/>
    </row>
    <row r="1843" spans="1:25" x14ac:dyDescent="0.25">
      <c r="A1843" s="14">
        <f t="shared" si="28"/>
        <v>1840</v>
      </c>
      <c r="B1843" s="1">
        <v>43922</v>
      </c>
      <c r="C1843" s="18">
        <f>+YEAR(datos_arg[[#This Row],[Fecha]])</f>
        <v>2020</v>
      </c>
      <c r="D1843" s="18">
        <f>+MONTH(datos_arg[[#This Row],[Fecha]])</f>
        <v>4</v>
      </c>
      <c r="E1843" s="14" t="s">
        <v>1016</v>
      </c>
      <c r="F1843" s="14" t="s">
        <v>5364</v>
      </c>
      <c r="G1843" s="14" t="s">
        <v>6706</v>
      </c>
      <c r="H1843" s="14" t="s">
        <v>7132</v>
      </c>
      <c r="I1843" s="14" t="s">
        <v>7132</v>
      </c>
      <c r="J1843" s="14" t="s">
        <v>425</v>
      </c>
      <c r="K1843" s="14"/>
      <c r="L1843" s="14" t="s">
        <v>425</v>
      </c>
      <c r="M1843" s="14" t="s">
        <v>401</v>
      </c>
      <c r="N1843" s="14" t="s">
        <v>401</v>
      </c>
      <c r="O1843" s="14" t="s">
        <v>2146</v>
      </c>
      <c r="P1843" s="14"/>
      <c r="Q1843" s="14"/>
      <c r="R1843" s="14" t="s">
        <v>5364</v>
      </c>
      <c r="S1843" s="14" t="s">
        <v>440</v>
      </c>
      <c r="T1843" s="35">
        <v>2800</v>
      </c>
      <c r="U1843" s="14" t="s">
        <v>2</v>
      </c>
      <c r="V1843" s="14">
        <v>85</v>
      </c>
      <c r="W1843" s="16">
        <f>+IF(datos_arg[[#This Row],[Moneda]]="ARS",datos_arg[[#This Row],[Monto]],datos_arg[[#This Row],[Monto]]*datos_arg[[#This Row],[TC]])</f>
        <v>238000</v>
      </c>
      <c r="X1843" s="16">
        <f>IFERROR(IF(datos_arg[[#This Row],[Moneda]]="USD",datos_arg[[#This Row],[Monto]],datos_arg[[#This Row],[Monto]]/datos_arg[[#This Row],[TC]]),0)</f>
        <v>2800</v>
      </c>
      <c r="Y1843" s="14"/>
    </row>
    <row r="1844" spans="1:25" x14ac:dyDescent="0.25">
      <c r="A1844" s="14">
        <f t="shared" si="28"/>
        <v>1841</v>
      </c>
      <c r="B1844" s="1">
        <v>43922</v>
      </c>
      <c r="C1844" s="18">
        <f>+YEAR(datos_arg[[#This Row],[Fecha]])</f>
        <v>2020</v>
      </c>
      <c r="D1844" s="18">
        <f>+MONTH(datos_arg[[#This Row],[Fecha]])</f>
        <v>4</v>
      </c>
      <c r="E1844" s="14" t="s">
        <v>1016</v>
      </c>
      <c r="F1844" s="14" t="s">
        <v>5364</v>
      </c>
      <c r="G1844" s="14" t="s">
        <v>6701</v>
      </c>
      <c r="H1844" s="14" t="s">
        <v>7132</v>
      </c>
      <c r="I1844" s="14" t="s">
        <v>7132</v>
      </c>
      <c r="J1844" s="14" t="s">
        <v>425</v>
      </c>
      <c r="K1844" s="14"/>
      <c r="L1844" s="14" t="s">
        <v>425</v>
      </c>
      <c r="M1844" s="14" t="s">
        <v>169</v>
      </c>
      <c r="N1844" s="14" t="s">
        <v>169</v>
      </c>
      <c r="O1844" s="14" t="s">
        <v>2146</v>
      </c>
      <c r="P1844" s="14"/>
      <c r="Q1844" s="14"/>
      <c r="R1844" s="14" t="s">
        <v>5364</v>
      </c>
      <c r="S1844" s="14" t="s">
        <v>440</v>
      </c>
      <c r="T1844" s="35">
        <v>3000</v>
      </c>
      <c r="U1844" s="14" t="s">
        <v>2</v>
      </c>
      <c r="V1844" s="14">
        <v>85</v>
      </c>
      <c r="W1844" s="16">
        <f>+IF(datos_arg[[#This Row],[Moneda]]="ARS",datos_arg[[#This Row],[Monto]],datos_arg[[#This Row],[Monto]]*datos_arg[[#This Row],[TC]])</f>
        <v>255000</v>
      </c>
      <c r="X1844" s="16">
        <f>IFERROR(IF(datos_arg[[#This Row],[Moneda]]="USD",datos_arg[[#This Row],[Monto]],datos_arg[[#This Row],[Monto]]/datos_arg[[#This Row],[TC]]),0)</f>
        <v>3000</v>
      </c>
      <c r="Y1844" s="14"/>
    </row>
    <row r="1845" spans="1:25" x14ac:dyDescent="0.25">
      <c r="A1845" s="14">
        <f t="shared" si="28"/>
        <v>1842</v>
      </c>
      <c r="B1845" s="1">
        <v>43922</v>
      </c>
      <c r="C1845" s="18">
        <f>+YEAR(datos_arg[[#This Row],[Fecha]])</f>
        <v>2020</v>
      </c>
      <c r="D1845" s="18">
        <f>+MONTH(datos_arg[[#This Row],[Fecha]])</f>
        <v>4</v>
      </c>
      <c r="E1845" s="14" t="s">
        <v>1016</v>
      </c>
      <c r="F1845" s="14" t="s">
        <v>5364</v>
      </c>
      <c r="G1845" s="14" t="s">
        <v>6702</v>
      </c>
      <c r="H1845" s="14" t="s">
        <v>7132</v>
      </c>
      <c r="I1845" s="14" t="s">
        <v>7132</v>
      </c>
      <c r="J1845" s="14" t="s">
        <v>425</v>
      </c>
      <c r="K1845" s="14"/>
      <c r="L1845" s="14" t="s">
        <v>425</v>
      </c>
      <c r="M1845" s="14" t="s">
        <v>978</v>
      </c>
      <c r="N1845" s="14" t="s">
        <v>978</v>
      </c>
      <c r="O1845" s="14" t="s">
        <v>2146</v>
      </c>
      <c r="P1845" s="14"/>
      <c r="Q1845" s="14"/>
      <c r="R1845" s="14" t="s">
        <v>5364</v>
      </c>
      <c r="S1845" s="14" t="s">
        <v>440</v>
      </c>
      <c r="T1845" s="35">
        <v>1500</v>
      </c>
      <c r="U1845" s="14" t="s">
        <v>2</v>
      </c>
      <c r="V1845" s="14">
        <v>85</v>
      </c>
      <c r="W1845" s="16">
        <f>+IF(datos_arg[[#This Row],[Moneda]]="ARS",datos_arg[[#This Row],[Monto]],datos_arg[[#This Row],[Monto]]*datos_arg[[#This Row],[TC]])</f>
        <v>127500</v>
      </c>
      <c r="X1845" s="16">
        <f>IFERROR(IF(datos_arg[[#This Row],[Moneda]]="USD",datos_arg[[#This Row],[Monto]],datos_arg[[#This Row],[Monto]]/datos_arg[[#This Row],[TC]]),0)</f>
        <v>1500</v>
      </c>
      <c r="Y1845" s="14"/>
    </row>
    <row r="1846" spans="1:25" x14ac:dyDescent="0.25">
      <c r="A1846" s="14">
        <f t="shared" si="28"/>
        <v>1843</v>
      </c>
      <c r="B1846" s="1">
        <v>43922</v>
      </c>
      <c r="C1846" s="18">
        <f>+YEAR(datos_arg[[#This Row],[Fecha]])</f>
        <v>2020</v>
      </c>
      <c r="D1846" s="18">
        <f>+MONTH(datos_arg[[#This Row],[Fecha]])</f>
        <v>4</v>
      </c>
      <c r="E1846" s="14" t="s">
        <v>1016</v>
      </c>
      <c r="F1846" s="14" t="s">
        <v>5364</v>
      </c>
      <c r="G1846" s="14" t="s">
        <v>6703</v>
      </c>
      <c r="H1846" s="14" t="s">
        <v>7132</v>
      </c>
      <c r="I1846" s="14" t="s">
        <v>7132</v>
      </c>
      <c r="J1846" s="14" t="s">
        <v>425</v>
      </c>
      <c r="K1846" s="14"/>
      <c r="L1846" s="14" t="s">
        <v>425</v>
      </c>
      <c r="M1846" s="14" t="s">
        <v>198</v>
      </c>
      <c r="N1846" s="14" t="s">
        <v>198</v>
      </c>
      <c r="O1846" s="14" t="s">
        <v>2146</v>
      </c>
      <c r="P1846" s="14"/>
      <c r="Q1846" s="14"/>
      <c r="R1846" s="14" t="s">
        <v>5364</v>
      </c>
      <c r="S1846" s="14" t="s">
        <v>440</v>
      </c>
      <c r="T1846" s="35">
        <v>2000</v>
      </c>
      <c r="U1846" s="14" t="s">
        <v>2</v>
      </c>
      <c r="V1846" s="14">
        <v>85</v>
      </c>
      <c r="W1846" s="16">
        <f>+IF(datos_arg[[#This Row],[Moneda]]="ARS",datos_arg[[#This Row],[Monto]],datos_arg[[#This Row],[Monto]]*datos_arg[[#This Row],[TC]])</f>
        <v>170000</v>
      </c>
      <c r="X1846" s="16">
        <f>IFERROR(IF(datos_arg[[#This Row],[Moneda]]="USD",datos_arg[[#This Row],[Monto]],datos_arg[[#This Row],[Monto]]/datos_arg[[#This Row],[TC]]),0)</f>
        <v>2000</v>
      </c>
      <c r="Y1846" s="14"/>
    </row>
    <row r="1847" spans="1:25" x14ac:dyDescent="0.25">
      <c r="A1847" s="14">
        <f t="shared" si="28"/>
        <v>1844</v>
      </c>
      <c r="B1847" s="1">
        <v>43922</v>
      </c>
      <c r="C1847" s="18">
        <f>+YEAR(datos_arg[[#This Row],[Fecha]])</f>
        <v>2020</v>
      </c>
      <c r="D1847" s="18">
        <f>+MONTH(datos_arg[[#This Row],[Fecha]])</f>
        <v>4</v>
      </c>
      <c r="E1847" s="14" t="s">
        <v>1016</v>
      </c>
      <c r="F1847" s="14" t="s">
        <v>5365</v>
      </c>
      <c r="G1847" s="14" t="s">
        <v>6695</v>
      </c>
      <c r="H1847" s="14" t="s">
        <v>7132</v>
      </c>
      <c r="I1847" s="14" t="s">
        <v>7132</v>
      </c>
      <c r="J1847" s="14" t="s">
        <v>425</v>
      </c>
      <c r="K1847" s="14"/>
      <c r="L1847" s="14" t="s">
        <v>425</v>
      </c>
      <c r="M1847" s="14" t="s">
        <v>436</v>
      </c>
      <c r="N1847" s="14" t="s">
        <v>436</v>
      </c>
      <c r="O1847" s="14" t="s">
        <v>2146</v>
      </c>
      <c r="P1847" s="14"/>
      <c r="Q1847" s="14"/>
      <c r="R1847" s="14" t="s">
        <v>5365</v>
      </c>
      <c r="S1847" s="14" t="s">
        <v>440</v>
      </c>
      <c r="T1847" s="35">
        <v>500</v>
      </c>
      <c r="U1847" s="14" t="s">
        <v>2</v>
      </c>
      <c r="V1847" s="14">
        <v>85</v>
      </c>
      <c r="W1847" s="16">
        <f>+IF(datos_arg[[#This Row],[Moneda]]="ARS",datos_arg[[#This Row],[Monto]],datos_arg[[#This Row],[Monto]]*datos_arg[[#This Row],[TC]])</f>
        <v>42500</v>
      </c>
      <c r="X1847" s="16">
        <f>IFERROR(IF(datos_arg[[#This Row],[Moneda]]="USD",datos_arg[[#This Row],[Monto]],datos_arg[[#This Row],[Monto]]/datos_arg[[#This Row],[TC]]),0)</f>
        <v>500</v>
      </c>
      <c r="Y1847" s="14"/>
    </row>
    <row r="1848" spans="1:25" x14ac:dyDescent="0.25">
      <c r="A1848" s="14">
        <f t="shared" si="28"/>
        <v>1845</v>
      </c>
      <c r="B1848" s="1">
        <v>43924</v>
      </c>
      <c r="C1848" s="18">
        <f>+YEAR(datos_arg[[#This Row],[Fecha]])</f>
        <v>2020</v>
      </c>
      <c r="D1848" s="18">
        <f>+MONTH(datos_arg[[#This Row],[Fecha]])</f>
        <v>4</v>
      </c>
      <c r="E1848" s="14" t="s">
        <v>617</v>
      </c>
      <c r="F1848" s="14" t="s">
        <v>8101</v>
      </c>
      <c r="G1848" s="14"/>
      <c r="H1848" s="14" t="s">
        <v>8103</v>
      </c>
      <c r="I1848" s="14" t="s">
        <v>8104</v>
      </c>
      <c r="J1848" s="14" t="s">
        <v>721</v>
      </c>
      <c r="K1848" s="14" t="s">
        <v>421</v>
      </c>
      <c r="L1848" s="14" t="s">
        <v>425</v>
      </c>
      <c r="M1848" s="14" t="s">
        <v>721</v>
      </c>
      <c r="N1848" s="14" t="s">
        <v>5094</v>
      </c>
      <c r="O1848" s="14" t="s">
        <v>2156</v>
      </c>
      <c r="P1848" s="14" t="s">
        <v>5597</v>
      </c>
      <c r="Q1848" s="14">
        <v>0</v>
      </c>
      <c r="R1848" s="14" t="s">
        <v>8101</v>
      </c>
      <c r="S1848" s="14" t="s">
        <v>440</v>
      </c>
      <c r="T1848" s="35">
        <v>166.15771510687981</v>
      </c>
      <c r="U1848" s="14" t="s">
        <v>2</v>
      </c>
      <c r="V1848" s="14">
        <v>85</v>
      </c>
      <c r="W1848" s="16">
        <f>+IF(datos_arg[[#This Row],[Moneda]]="ARS",datos_arg[[#This Row],[Monto]],datos_arg[[#This Row],[Monto]]*datos_arg[[#This Row],[TC]])</f>
        <v>14123.405784084784</v>
      </c>
      <c r="X1848" s="16">
        <f>IFERROR(IF(datos_arg[[#This Row],[Moneda]]="USD",datos_arg[[#This Row],[Monto]],datos_arg[[#This Row],[Monto]]/datos_arg[[#This Row],[TC]]),0)</f>
        <v>166.15771510687981</v>
      </c>
      <c r="Y1848" s="14"/>
    </row>
    <row r="1849" spans="1:25" x14ac:dyDescent="0.25">
      <c r="A1849" s="14">
        <f t="shared" si="28"/>
        <v>1846</v>
      </c>
      <c r="B1849" s="1">
        <v>43924</v>
      </c>
      <c r="C1849" s="18">
        <f>+YEAR(datos_arg[[#This Row],[Fecha]])</f>
        <v>2020</v>
      </c>
      <c r="D1849" s="18">
        <f>+MONTH(datos_arg[[#This Row],[Fecha]])</f>
        <v>4</v>
      </c>
      <c r="E1849" s="14" t="s">
        <v>617</v>
      </c>
      <c r="F1849" s="14" t="s">
        <v>8101</v>
      </c>
      <c r="G1849" s="14"/>
      <c r="H1849" s="14" t="s">
        <v>8103</v>
      </c>
      <c r="I1849" s="14" t="s">
        <v>8104</v>
      </c>
      <c r="J1849" s="14" t="s">
        <v>422</v>
      </c>
      <c r="K1849" s="14" t="s">
        <v>422</v>
      </c>
      <c r="L1849" s="14" t="s">
        <v>422</v>
      </c>
      <c r="M1849" s="14" t="s">
        <v>2080</v>
      </c>
      <c r="N1849" s="14" t="s">
        <v>2125</v>
      </c>
      <c r="O1849" s="14" t="s">
        <v>2157</v>
      </c>
      <c r="P1849" s="14" t="s">
        <v>5598</v>
      </c>
      <c r="Q1849" s="14">
        <v>0</v>
      </c>
      <c r="R1849" s="14" t="s">
        <v>8101</v>
      </c>
      <c r="S1849" s="14" t="s">
        <v>440</v>
      </c>
      <c r="T1849" s="35">
        <v>69.786240344889535</v>
      </c>
      <c r="U1849" s="14" t="s">
        <v>2</v>
      </c>
      <c r="V1849" s="14">
        <v>85</v>
      </c>
      <c r="W1849" s="16">
        <f>+IF(datos_arg[[#This Row],[Moneda]]="ARS",datos_arg[[#This Row],[Monto]],datos_arg[[#This Row],[Monto]]*datos_arg[[#This Row],[TC]])</f>
        <v>5931.8304293156107</v>
      </c>
      <c r="X1849" s="16">
        <f>IFERROR(IF(datos_arg[[#This Row],[Moneda]]="USD",datos_arg[[#This Row],[Monto]],datos_arg[[#This Row],[Monto]]/datos_arg[[#This Row],[TC]]),0)</f>
        <v>69.786240344889535</v>
      </c>
      <c r="Y1849" s="14"/>
    </row>
    <row r="1850" spans="1:25" x14ac:dyDescent="0.25">
      <c r="A1850" s="14">
        <f t="shared" si="28"/>
        <v>1847</v>
      </c>
      <c r="B1850" s="1">
        <v>43924</v>
      </c>
      <c r="C1850" s="18">
        <f>+YEAR(datos_arg[[#This Row],[Fecha]])</f>
        <v>2020</v>
      </c>
      <c r="D1850" s="18">
        <f>+MONTH(datos_arg[[#This Row],[Fecha]])</f>
        <v>4</v>
      </c>
      <c r="E1850" s="14" t="s">
        <v>617</v>
      </c>
      <c r="F1850" s="14" t="s">
        <v>8101</v>
      </c>
      <c r="G1850" s="14"/>
      <c r="H1850" s="14" t="s">
        <v>8103</v>
      </c>
      <c r="I1850" s="14" t="s">
        <v>8104</v>
      </c>
      <c r="J1850" s="14" t="s">
        <v>472</v>
      </c>
      <c r="K1850" s="14" t="s">
        <v>421</v>
      </c>
      <c r="L1850" s="14" t="s">
        <v>421</v>
      </c>
      <c r="M1850" s="14" t="s">
        <v>496</v>
      </c>
      <c r="N1850" s="14" t="s">
        <v>48</v>
      </c>
      <c r="O1850" s="14" t="s">
        <v>2158</v>
      </c>
      <c r="P1850" s="14" t="s">
        <v>5599</v>
      </c>
      <c r="Q1850" s="14">
        <v>0</v>
      </c>
      <c r="R1850" s="14" t="s">
        <v>8101</v>
      </c>
      <c r="S1850" s="14" t="s">
        <v>440</v>
      </c>
      <c r="T1850" s="35">
        <v>398.77851625651152</v>
      </c>
      <c r="U1850" s="14" t="s">
        <v>2</v>
      </c>
      <c r="V1850" s="14">
        <v>85</v>
      </c>
      <c r="W1850" s="16">
        <f>+IF(datos_arg[[#This Row],[Moneda]]="ARS",datos_arg[[#This Row],[Monto]],datos_arg[[#This Row],[Monto]]*datos_arg[[#This Row],[TC]])</f>
        <v>33896.173881803479</v>
      </c>
      <c r="X1850" s="16">
        <f>IFERROR(IF(datos_arg[[#This Row],[Moneda]]="USD",datos_arg[[#This Row],[Monto]],datos_arg[[#This Row],[Monto]]/datos_arg[[#This Row],[TC]]),0)</f>
        <v>398.77851625651152</v>
      </c>
      <c r="Y1850" s="14"/>
    </row>
    <row r="1851" spans="1:25" x14ac:dyDescent="0.25">
      <c r="A1851" s="14">
        <f t="shared" si="28"/>
        <v>1848</v>
      </c>
      <c r="B1851" s="1">
        <v>43924</v>
      </c>
      <c r="C1851" s="18">
        <f>+YEAR(datos_arg[[#This Row],[Fecha]])</f>
        <v>2020</v>
      </c>
      <c r="D1851" s="18">
        <f>+MONTH(datos_arg[[#This Row],[Fecha]])</f>
        <v>4</v>
      </c>
      <c r="E1851" s="14" t="s">
        <v>617</v>
      </c>
      <c r="F1851" s="14" t="s">
        <v>8101</v>
      </c>
      <c r="G1851" s="14"/>
      <c r="H1851" s="14" t="s">
        <v>8103</v>
      </c>
      <c r="I1851" s="14" t="s">
        <v>8104</v>
      </c>
      <c r="J1851" s="14" t="s">
        <v>472</v>
      </c>
      <c r="K1851" s="14" t="s">
        <v>421</v>
      </c>
      <c r="L1851" s="14" t="s">
        <v>421</v>
      </c>
      <c r="M1851" s="14" t="s">
        <v>496</v>
      </c>
      <c r="N1851" s="14" t="s">
        <v>48</v>
      </c>
      <c r="O1851" s="14" t="s">
        <v>2159</v>
      </c>
      <c r="P1851" s="14" t="s">
        <v>5599</v>
      </c>
      <c r="Q1851" s="14">
        <v>0</v>
      </c>
      <c r="R1851" s="14" t="s">
        <v>8101</v>
      </c>
      <c r="S1851" s="14" t="s">
        <v>440</v>
      </c>
      <c r="T1851" s="35">
        <v>232.62080114963172</v>
      </c>
      <c r="U1851" s="14" t="s">
        <v>2</v>
      </c>
      <c r="V1851" s="14">
        <v>85</v>
      </c>
      <c r="W1851" s="16">
        <f>+IF(datos_arg[[#This Row],[Moneda]]="ARS",datos_arg[[#This Row],[Monto]],datos_arg[[#This Row],[Monto]]*datos_arg[[#This Row],[TC]])</f>
        <v>19772.768097718697</v>
      </c>
      <c r="X1851" s="16">
        <f>IFERROR(IF(datos_arg[[#This Row],[Moneda]]="USD",datos_arg[[#This Row],[Monto]],datos_arg[[#This Row],[Monto]]/datos_arg[[#This Row],[TC]]),0)</f>
        <v>232.62080114963172</v>
      </c>
      <c r="Y1851" s="14"/>
    </row>
    <row r="1852" spans="1:25" x14ac:dyDescent="0.25">
      <c r="A1852" s="14">
        <f t="shared" si="28"/>
        <v>1849</v>
      </c>
      <c r="B1852" s="1">
        <v>43924</v>
      </c>
      <c r="C1852" s="18">
        <f>+YEAR(datos_arg[[#This Row],[Fecha]])</f>
        <v>2020</v>
      </c>
      <c r="D1852" s="18">
        <f>+MONTH(datos_arg[[#This Row],[Fecha]])</f>
        <v>4</v>
      </c>
      <c r="E1852" s="14" t="s">
        <v>617</v>
      </c>
      <c r="F1852" s="14" t="s">
        <v>8101</v>
      </c>
      <c r="G1852" s="14"/>
      <c r="H1852" s="14" t="s">
        <v>8103</v>
      </c>
      <c r="I1852" s="14" t="s">
        <v>8104</v>
      </c>
      <c r="J1852" s="14" t="s">
        <v>472</v>
      </c>
      <c r="K1852" s="14" t="s">
        <v>421</v>
      </c>
      <c r="L1852" s="14" t="s">
        <v>425</v>
      </c>
      <c r="M1852" s="14" t="s">
        <v>473</v>
      </c>
      <c r="N1852" s="14" t="s">
        <v>48</v>
      </c>
      <c r="O1852" s="14" t="s">
        <v>2160</v>
      </c>
      <c r="P1852" s="14" t="s">
        <v>5599</v>
      </c>
      <c r="Q1852" s="14">
        <v>0</v>
      </c>
      <c r="R1852" s="14" t="s">
        <v>8101</v>
      </c>
      <c r="S1852" s="14" t="s">
        <v>440</v>
      </c>
      <c r="T1852" s="35">
        <v>232.62080114963172</v>
      </c>
      <c r="U1852" s="14" t="s">
        <v>2</v>
      </c>
      <c r="V1852" s="14">
        <v>85</v>
      </c>
      <c r="W1852" s="16">
        <f>+IF(datos_arg[[#This Row],[Moneda]]="ARS",datos_arg[[#This Row],[Monto]],datos_arg[[#This Row],[Monto]]*datos_arg[[#This Row],[TC]])</f>
        <v>19772.768097718697</v>
      </c>
      <c r="X1852" s="16">
        <f>IFERROR(IF(datos_arg[[#This Row],[Moneda]]="USD",datos_arg[[#This Row],[Monto]],datos_arg[[#This Row],[Monto]]/datos_arg[[#This Row],[TC]]),0)</f>
        <v>232.62080114963172</v>
      </c>
      <c r="Y1852" s="14"/>
    </row>
    <row r="1853" spans="1:25" x14ac:dyDescent="0.25">
      <c r="A1853" s="14">
        <f t="shared" si="28"/>
        <v>1850</v>
      </c>
      <c r="B1853" s="1">
        <v>43924</v>
      </c>
      <c r="C1853" s="18">
        <f>+YEAR(datos_arg[[#This Row],[Fecha]])</f>
        <v>2020</v>
      </c>
      <c r="D1853" s="18">
        <f>+MONTH(datos_arg[[#This Row],[Fecha]])</f>
        <v>4</v>
      </c>
      <c r="E1853" s="14" t="s">
        <v>617</v>
      </c>
      <c r="F1853" s="14" t="s">
        <v>8101</v>
      </c>
      <c r="G1853" s="14"/>
      <c r="H1853" s="14" t="s">
        <v>8103</v>
      </c>
      <c r="I1853" s="14" t="s">
        <v>8104</v>
      </c>
      <c r="J1853" s="14" t="s">
        <v>422</v>
      </c>
      <c r="K1853" s="14" t="s">
        <v>421</v>
      </c>
      <c r="L1853" s="14" t="s">
        <v>425</v>
      </c>
      <c r="M1853" s="14" t="s">
        <v>2104</v>
      </c>
      <c r="N1853" s="14" t="s">
        <v>2105</v>
      </c>
      <c r="O1853" s="14" t="s">
        <v>2149</v>
      </c>
      <c r="P1853" s="14" t="s">
        <v>5598</v>
      </c>
      <c r="Q1853" s="14">
        <v>0</v>
      </c>
      <c r="R1853" s="14" t="s">
        <v>8101</v>
      </c>
      <c r="S1853" s="14" t="s">
        <v>440</v>
      </c>
      <c r="T1853" s="35">
        <v>797.55703251302305</v>
      </c>
      <c r="U1853" s="14" t="s">
        <v>2</v>
      </c>
      <c r="V1853" s="14">
        <v>85</v>
      </c>
      <c r="W1853" s="16">
        <f>+IF(datos_arg[[#This Row],[Moneda]]="ARS",datos_arg[[#This Row],[Monto]],datos_arg[[#This Row],[Monto]]*datos_arg[[#This Row],[TC]])</f>
        <v>67792.347763606958</v>
      </c>
      <c r="X1853" s="16">
        <f>IFERROR(IF(datos_arg[[#This Row],[Moneda]]="USD",datos_arg[[#This Row],[Monto]],datos_arg[[#This Row],[Monto]]/datos_arg[[#This Row],[TC]]),0)</f>
        <v>797.55703251302305</v>
      </c>
      <c r="Y1853" s="14"/>
    </row>
    <row r="1854" spans="1:25" x14ac:dyDescent="0.25">
      <c r="A1854" s="14">
        <f t="shared" si="28"/>
        <v>1851</v>
      </c>
      <c r="B1854" s="1">
        <v>43924</v>
      </c>
      <c r="C1854" s="18">
        <f>+YEAR(datos_arg[[#This Row],[Fecha]])</f>
        <v>2020</v>
      </c>
      <c r="D1854" s="18">
        <f>+MONTH(datos_arg[[#This Row],[Fecha]])</f>
        <v>4</v>
      </c>
      <c r="E1854" s="14" t="s">
        <v>617</v>
      </c>
      <c r="F1854" s="14" t="s">
        <v>8101</v>
      </c>
      <c r="G1854" s="14"/>
      <c r="H1854" s="14" t="s">
        <v>8103</v>
      </c>
      <c r="I1854" s="14" t="s">
        <v>8104</v>
      </c>
      <c r="J1854" s="14" t="s">
        <v>472</v>
      </c>
      <c r="K1854" s="14" t="s">
        <v>421</v>
      </c>
      <c r="L1854" s="14" t="s">
        <v>425</v>
      </c>
      <c r="M1854" s="14" t="s">
        <v>570</v>
      </c>
      <c r="N1854" s="14" t="s">
        <v>2148</v>
      </c>
      <c r="O1854" s="14" t="s">
        <v>2150</v>
      </c>
      <c r="P1854" s="14" t="s">
        <v>5598</v>
      </c>
      <c r="Q1854" s="14">
        <v>0</v>
      </c>
      <c r="R1854" s="14" t="s">
        <v>8101</v>
      </c>
      <c r="S1854" s="14" t="s">
        <v>440</v>
      </c>
      <c r="T1854" s="35">
        <v>132.92617208550388</v>
      </c>
      <c r="U1854" s="14" t="s">
        <v>2</v>
      </c>
      <c r="V1854" s="14">
        <v>85</v>
      </c>
      <c r="W1854" s="16">
        <f>+IF(datos_arg[[#This Row],[Moneda]]="ARS",datos_arg[[#This Row],[Monto]],datos_arg[[#This Row],[Monto]]*datos_arg[[#This Row],[TC]])</f>
        <v>11298.724627267829</v>
      </c>
      <c r="X1854" s="16">
        <f>IFERROR(IF(datos_arg[[#This Row],[Moneda]]="USD",datos_arg[[#This Row],[Monto]],datos_arg[[#This Row],[Monto]]/datos_arg[[#This Row],[TC]]),0)</f>
        <v>132.92617208550388</v>
      </c>
      <c r="Y1854" s="14"/>
    </row>
    <row r="1855" spans="1:25" x14ac:dyDescent="0.25">
      <c r="A1855" s="14">
        <f t="shared" si="28"/>
        <v>1852</v>
      </c>
      <c r="B1855" s="1">
        <v>43924</v>
      </c>
      <c r="C1855" s="18">
        <f>+YEAR(datos_arg[[#This Row],[Fecha]])</f>
        <v>2020</v>
      </c>
      <c r="D1855" s="18">
        <f>+MONTH(datos_arg[[#This Row],[Fecha]])</f>
        <v>4</v>
      </c>
      <c r="E1855" s="14" t="s">
        <v>617</v>
      </c>
      <c r="F1855" s="14" t="s">
        <v>8101</v>
      </c>
      <c r="G1855" s="14"/>
      <c r="H1855" s="14" t="s">
        <v>8103</v>
      </c>
      <c r="I1855" s="14" t="s">
        <v>8104</v>
      </c>
      <c r="J1855" s="14" t="s">
        <v>422</v>
      </c>
      <c r="K1855" s="14" t="s">
        <v>421</v>
      </c>
      <c r="L1855" s="14" t="s">
        <v>422</v>
      </c>
      <c r="M1855" s="14" t="s">
        <v>578</v>
      </c>
      <c r="N1855" s="14" t="s">
        <v>2113</v>
      </c>
      <c r="O1855" s="14" t="s">
        <v>2151</v>
      </c>
      <c r="P1855" s="14" t="s">
        <v>5598</v>
      </c>
      <c r="Q1855" s="14">
        <v>0</v>
      </c>
      <c r="R1855" s="14" t="s">
        <v>8101</v>
      </c>
      <c r="S1855" s="14" t="s">
        <v>440</v>
      </c>
      <c r="T1855" s="35">
        <v>39.877851625651154</v>
      </c>
      <c r="U1855" s="14" t="s">
        <v>2</v>
      </c>
      <c r="V1855" s="14">
        <v>85</v>
      </c>
      <c r="W1855" s="16">
        <f>+IF(datos_arg[[#This Row],[Moneda]]="ARS",datos_arg[[#This Row],[Monto]],datos_arg[[#This Row],[Monto]]*datos_arg[[#This Row],[TC]])</f>
        <v>3389.6173881803479</v>
      </c>
      <c r="X1855" s="16">
        <f>IFERROR(IF(datos_arg[[#This Row],[Moneda]]="USD",datos_arg[[#This Row],[Monto]],datos_arg[[#This Row],[Monto]]/datos_arg[[#This Row],[TC]]),0)</f>
        <v>39.877851625651154</v>
      </c>
      <c r="Y1855" s="14"/>
    </row>
    <row r="1856" spans="1:25" x14ac:dyDescent="0.25">
      <c r="A1856" s="14">
        <f t="shared" si="28"/>
        <v>1853</v>
      </c>
      <c r="B1856" s="1">
        <v>43924</v>
      </c>
      <c r="C1856" s="18">
        <f>+YEAR(datos_arg[[#This Row],[Fecha]])</f>
        <v>2020</v>
      </c>
      <c r="D1856" s="18">
        <f>+MONTH(datos_arg[[#This Row],[Fecha]])</f>
        <v>4</v>
      </c>
      <c r="E1856" s="14" t="s">
        <v>617</v>
      </c>
      <c r="F1856" s="14" t="s">
        <v>8101</v>
      </c>
      <c r="G1856" s="14"/>
      <c r="H1856" s="14" t="s">
        <v>8103</v>
      </c>
      <c r="I1856" s="14" t="s">
        <v>8104</v>
      </c>
      <c r="J1856" s="14" t="s">
        <v>422</v>
      </c>
      <c r="K1856" s="14" t="s">
        <v>421</v>
      </c>
      <c r="L1856" s="14" t="s">
        <v>421</v>
      </c>
      <c r="M1856" s="14" t="s">
        <v>805</v>
      </c>
      <c r="N1856" s="14" t="s">
        <v>2115</v>
      </c>
      <c r="O1856" s="14" t="s">
        <v>2152</v>
      </c>
      <c r="P1856" s="14" t="s">
        <v>5598</v>
      </c>
      <c r="Q1856" s="14">
        <v>0</v>
      </c>
      <c r="R1856" s="14" t="s">
        <v>8101</v>
      </c>
      <c r="S1856" s="14" t="s">
        <v>440</v>
      </c>
      <c r="T1856" s="35">
        <v>33.23154302137597</v>
      </c>
      <c r="U1856" s="14" t="s">
        <v>2</v>
      </c>
      <c r="V1856" s="14">
        <v>85</v>
      </c>
      <c r="W1856" s="16">
        <f>+IF(datos_arg[[#This Row],[Moneda]]="ARS",datos_arg[[#This Row],[Monto]],datos_arg[[#This Row],[Monto]]*datos_arg[[#This Row],[TC]])</f>
        <v>2824.6811568169574</v>
      </c>
      <c r="X1856" s="16">
        <f>IFERROR(IF(datos_arg[[#This Row],[Moneda]]="USD",datos_arg[[#This Row],[Monto]],datos_arg[[#This Row],[Monto]]/datos_arg[[#This Row],[TC]]),0)</f>
        <v>33.23154302137597</v>
      </c>
      <c r="Y1856" s="14"/>
    </row>
    <row r="1857" spans="1:25" x14ac:dyDescent="0.25">
      <c r="A1857" s="14">
        <f t="shared" si="28"/>
        <v>1854</v>
      </c>
      <c r="B1857" s="1">
        <v>43924</v>
      </c>
      <c r="C1857" s="18">
        <f>+YEAR(datos_arg[[#This Row],[Fecha]])</f>
        <v>2020</v>
      </c>
      <c r="D1857" s="18">
        <f>+MONTH(datos_arg[[#This Row],[Fecha]])</f>
        <v>4</v>
      </c>
      <c r="E1857" s="14" t="s">
        <v>617</v>
      </c>
      <c r="F1857" s="14" t="s">
        <v>8101</v>
      </c>
      <c r="G1857" s="14"/>
      <c r="H1857" s="14" t="s">
        <v>8103</v>
      </c>
      <c r="I1857" s="14" t="s">
        <v>8104</v>
      </c>
      <c r="J1857" s="14" t="s">
        <v>422</v>
      </c>
      <c r="K1857" s="14" t="s">
        <v>421</v>
      </c>
      <c r="L1857" s="14" t="s">
        <v>421</v>
      </c>
      <c r="M1857" s="14" t="s">
        <v>805</v>
      </c>
      <c r="N1857" s="14" t="s">
        <v>2117</v>
      </c>
      <c r="O1857" s="14" t="s">
        <v>2153</v>
      </c>
      <c r="P1857" s="14" t="s">
        <v>5598</v>
      </c>
      <c r="Q1857" s="14">
        <v>0</v>
      </c>
      <c r="R1857" s="14" t="s">
        <v>8101</v>
      </c>
      <c r="S1857" s="14" t="s">
        <v>440</v>
      </c>
      <c r="T1857" s="35">
        <v>166.15771510687981</v>
      </c>
      <c r="U1857" s="14" t="s">
        <v>2</v>
      </c>
      <c r="V1857" s="14">
        <v>85</v>
      </c>
      <c r="W1857" s="16">
        <f>+IF(datos_arg[[#This Row],[Moneda]]="ARS",datos_arg[[#This Row],[Monto]],datos_arg[[#This Row],[Monto]]*datos_arg[[#This Row],[TC]])</f>
        <v>14123.405784084784</v>
      </c>
      <c r="X1857" s="16">
        <f>IFERROR(IF(datos_arg[[#This Row],[Moneda]]="USD",datos_arg[[#This Row],[Monto]],datos_arg[[#This Row],[Monto]]/datos_arg[[#This Row],[TC]]),0)</f>
        <v>166.15771510687981</v>
      </c>
      <c r="Y1857" s="14"/>
    </row>
    <row r="1858" spans="1:25" x14ac:dyDescent="0.25">
      <c r="A1858" s="14">
        <f t="shared" si="28"/>
        <v>1855</v>
      </c>
      <c r="B1858" s="1">
        <v>43924</v>
      </c>
      <c r="C1858" s="18">
        <f>+YEAR(datos_arg[[#This Row],[Fecha]])</f>
        <v>2020</v>
      </c>
      <c r="D1858" s="18">
        <f>+MONTH(datos_arg[[#This Row],[Fecha]])</f>
        <v>4</v>
      </c>
      <c r="E1858" s="14" t="s">
        <v>617</v>
      </c>
      <c r="F1858" s="14" t="s">
        <v>8101</v>
      </c>
      <c r="G1858" s="14"/>
      <c r="H1858" s="14" t="s">
        <v>8103</v>
      </c>
      <c r="I1858" s="14" t="s">
        <v>8104</v>
      </c>
      <c r="J1858" s="14" t="s">
        <v>422</v>
      </c>
      <c r="K1858" s="14" t="s">
        <v>421</v>
      </c>
      <c r="L1858" s="14" t="s">
        <v>421</v>
      </c>
      <c r="M1858" s="14" t="s">
        <v>805</v>
      </c>
      <c r="N1858" s="14" t="s">
        <v>2117</v>
      </c>
      <c r="O1858" s="14" t="s">
        <v>2154</v>
      </c>
      <c r="P1858" s="14" t="s">
        <v>5598</v>
      </c>
      <c r="Q1858" s="14">
        <v>0</v>
      </c>
      <c r="R1858" s="14" t="s">
        <v>8101</v>
      </c>
      <c r="S1858" s="14" t="s">
        <v>440</v>
      </c>
      <c r="T1858" s="35">
        <v>365.54697323513557</v>
      </c>
      <c r="U1858" s="14" t="s">
        <v>2</v>
      </c>
      <c r="V1858" s="14">
        <v>85</v>
      </c>
      <c r="W1858" s="16">
        <f>+IF(datos_arg[[#This Row],[Moneda]]="ARS",datos_arg[[#This Row],[Monto]],datos_arg[[#This Row],[Monto]]*datos_arg[[#This Row],[TC]])</f>
        <v>31071.492724986525</v>
      </c>
      <c r="X1858" s="16">
        <f>IFERROR(IF(datos_arg[[#This Row],[Moneda]]="USD",datos_arg[[#This Row],[Monto]],datos_arg[[#This Row],[Monto]]/datos_arg[[#This Row],[TC]]),0)</f>
        <v>365.54697323513557</v>
      </c>
      <c r="Y1858" s="14"/>
    </row>
    <row r="1859" spans="1:25" x14ac:dyDescent="0.25">
      <c r="A1859" s="14">
        <f t="shared" si="28"/>
        <v>1856</v>
      </c>
      <c r="B1859" s="1">
        <v>43924</v>
      </c>
      <c r="C1859" s="18">
        <f>+YEAR(datos_arg[[#This Row],[Fecha]])</f>
        <v>2020</v>
      </c>
      <c r="D1859" s="18">
        <f>+MONTH(datos_arg[[#This Row],[Fecha]])</f>
        <v>4</v>
      </c>
      <c r="E1859" s="14" t="s">
        <v>617</v>
      </c>
      <c r="F1859" s="14" t="s">
        <v>8101</v>
      </c>
      <c r="G1859" s="14"/>
      <c r="H1859" s="14" t="s">
        <v>8103</v>
      </c>
      <c r="I1859" s="14" t="s">
        <v>8104</v>
      </c>
      <c r="J1859" s="14" t="s">
        <v>422</v>
      </c>
      <c r="K1859" s="14" t="s">
        <v>421</v>
      </c>
      <c r="L1859" s="14" t="s">
        <v>421</v>
      </c>
      <c r="M1859" s="14" t="s">
        <v>805</v>
      </c>
      <c r="N1859" s="14" t="s">
        <v>47</v>
      </c>
      <c r="O1859" s="14" t="s">
        <v>2161</v>
      </c>
      <c r="P1859" s="14" t="s">
        <v>5600</v>
      </c>
      <c r="Q1859" s="14">
        <v>0</v>
      </c>
      <c r="R1859" s="14" t="s">
        <v>8101</v>
      </c>
      <c r="S1859" s="14" t="s">
        <v>440</v>
      </c>
      <c r="T1859" s="35">
        <v>259.20603556673245</v>
      </c>
      <c r="U1859" s="14" t="s">
        <v>2</v>
      </c>
      <c r="V1859" s="14">
        <v>85</v>
      </c>
      <c r="W1859" s="16">
        <f>+IF(datos_arg[[#This Row],[Moneda]]="ARS",datos_arg[[#This Row],[Monto]],datos_arg[[#This Row],[Monto]]*datos_arg[[#This Row],[TC]])</f>
        <v>22032.513023172258</v>
      </c>
      <c r="X1859" s="16">
        <f>IFERROR(IF(datos_arg[[#This Row],[Moneda]]="USD",datos_arg[[#This Row],[Monto]],datos_arg[[#This Row],[Monto]]/datos_arg[[#This Row],[TC]]),0)</f>
        <v>259.20603556673245</v>
      </c>
      <c r="Y1859" s="14"/>
    </row>
    <row r="1860" spans="1:25" x14ac:dyDescent="0.25">
      <c r="A1860" s="14">
        <f t="shared" si="28"/>
        <v>1857</v>
      </c>
      <c r="B1860" s="1">
        <v>43924</v>
      </c>
      <c r="C1860" s="18">
        <f>+YEAR(datos_arg[[#This Row],[Fecha]])</f>
        <v>2020</v>
      </c>
      <c r="D1860" s="18">
        <f>+MONTH(datos_arg[[#This Row],[Fecha]])</f>
        <v>4</v>
      </c>
      <c r="E1860" s="14" t="s">
        <v>617</v>
      </c>
      <c r="F1860" s="14" t="s">
        <v>8101</v>
      </c>
      <c r="G1860" s="14"/>
      <c r="H1860" s="14" t="s">
        <v>8103</v>
      </c>
      <c r="I1860" s="14" t="s">
        <v>8104</v>
      </c>
      <c r="J1860" s="14" t="s">
        <v>422</v>
      </c>
      <c r="K1860" s="14" t="s">
        <v>421</v>
      </c>
      <c r="L1860" s="14" t="s">
        <v>421</v>
      </c>
      <c r="M1860" s="14" t="s">
        <v>805</v>
      </c>
      <c r="N1860" s="14" t="s">
        <v>47</v>
      </c>
      <c r="O1860" s="14" t="s">
        <v>2162</v>
      </c>
      <c r="P1860" s="14" t="s">
        <v>5600</v>
      </c>
      <c r="Q1860" s="14">
        <v>0</v>
      </c>
      <c r="R1860" s="14" t="s">
        <v>8101</v>
      </c>
      <c r="S1860" s="14" t="s">
        <v>440</v>
      </c>
      <c r="T1860" s="35">
        <v>207.364828453386</v>
      </c>
      <c r="U1860" s="14" t="s">
        <v>2</v>
      </c>
      <c r="V1860" s="14">
        <v>85</v>
      </c>
      <c r="W1860" s="16">
        <f>+IF(datos_arg[[#This Row],[Moneda]]="ARS",datos_arg[[#This Row],[Monto]],datos_arg[[#This Row],[Monto]]*datos_arg[[#This Row],[TC]])</f>
        <v>17626.010418537811</v>
      </c>
      <c r="X1860" s="16">
        <f>IFERROR(IF(datos_arg[[#This Row],[Moneda]]="USD",datos_arg[[#This Row],[Monto]],datos_arg[[#This Row],[Monto]]/datos_arg[[#This Row],[TC]]),0)</f>
        <v>207.364828453386</v>
      </c>
      <c r="Y1860" s="14"/>
    </row>
    <row r="1861" spans="1:25" x14ac:dyDescent="0.25">
      <c r="A1861" s="14">
        <f t="shared" si="28"/>
        <v>1858</v>
      </c>
      <c r="B1861" s="1">
        <v>43924</v>
      </c>
      <c r="C1861" s="18">
        <f>+YEAR(datos_arg[[#This Row],[Fecha]])</f>
        <v>2020</v>
      </c>
      <c r="D1861" s="18">
        <f>+MONTH(datos_arg[[#This Row],[Fecha]])</f>
        <v>4</v>
      </c>
      <c r="E1861" s="14" t="s">
        <v>617</v>
      </c>
      <c r="F1861" s="14" t="s">
        <v>8101</v>
      </c>
      <c r="G1861" s="14"/>
      <c r="H1861" s="14" t="s">
        <v>8103</v>
      </c>
      <c r="I1861" s="14" t="s">
        <v>8104</v>
      </c>
      <c r="J1861" s="14" t="s">
        <v>422</v>
      </c>
      <c r="K1861" s="14" t="s">
        <v>421</v>
      </c>
      <c r="L1861" s="14" t="s">
        <v>422</v>
      </c>
      <c r="M1861" s="14" t="s">
        <v>1437</v>
      </c>
      <c r="N1861" s="14" t="s">
        <v>2123</v>
      </c>
      <c r="O1861" s="14" t="s">
        <v>2155</v>
      </c>
      <c r="P1861" s="14" t="s">
        <v>5598</v>
      </c>
      <c r="Q1861" s="14">
        <v>0</v>
      </c>
      <c r="R1861" s="14" t="s">
        <v>8101</v>
      </c>
      <c r="S1861" s="14" t="s">
        <v>440</v>
      </c>
      <c r="T1861" s="35">
        <v>132.92617208550388</v>
      </c>
      <c r="U1861" s="14" t="s">
        <v>2</v>
      </c>
      <c r="V1861" s="14">
        <v>85</v>
      </c>
      <c r="W1861" s="16">
        <f>+IF(datos_arg[[#This Row],[Moneda]]="ARS",datos_arg[[#This Row],[Monto]],datos_arg[[#This Row],[Monto]]*datos_arg[[#This Row],[TC]])</f>
        <v>11298.724627267829</v>
      </c>
      <c r="X1861" s="16">
        <f>IFERROR(IF(datos_arg[[#This Row],[Moneda]]="USD",datos_arg[[#This Row],[Monto]],datos_arg[[#This Row],[Monto]]/datos_arg[[#This Row],[TC]]),0)</f>
        <v>132.92617208550388</v>
      </c>
      <c r="Y1861" s="14"/>
    </row>
    <row r="1862" spans="1:25" x14ac:dyDescent="0.25">
      <c r="A1862" s="14">
        <f t="shared" ref="A1862:A1925" si="29">+A1861+1</f>
        <v>1859</v>
      </c>
      <c r="B1862" s="1">
        <v>43924</v>
      </c>
      <c r="C1862" s="18">
        <f>+YEAR(datos_arg[[#This Row],[Fecha]])</f>
        <v>2020</v>
      </c>
      <c r="D1862" s="18">
        <f>+MONTH(datos_arg[[#This Row],[Fecha]])</f>
        <v>4</v>
      </c>
      <c r="E1862" s="14" t="s">
        <v>617</v>
      </c>
      <c r="F1862" s="14" t="s">
        <v>8101</v>
      </c>
      <c r="G1862" s="14"/>
      <c r="H1862" s="14" t="s">
        <v>8103</v>
      </c>
      <c r="I1862" s="14" t="s">
        <v>8104</v>
      </c>
      <c r="J1862" s="14" t="s">
        <v>621</v>
      </c>
      <c r="K1862" s="14" t="s">
        <v>421</v>
      </c>
      <c r="L1862" s="14" t="s">
        <v>421</v>
      </c>
      <c r="M1862" s="14" t="s">
        <v>578</v>
      </c>
      <c r="N1862" s="14" t="s">
        <v>2107</v>
      </c>
      <c r="O1862" s="14" t="s">
        <v>2163</v>
      </c>
      <c r="P1862" s="14" t="s">
        <v>5598</v>
      </c>
      <c r="Q1862" s="14">
        <v>0</v>
      </c>
      <c r="R1862" s="14" t="s">
        <v>8101</v>
      </c>
      <c r="S1862" s="14" t="s">
        <v>440</v>
      </c>
      <c r="T1862" s="35">
        <v>132.92617208550388</v>
      </c>
      <c r="U1862" s="14" t="s">
        <v>2</v>
      </c>
      <c r="V1862" s="14">
        <v>85</v>
      </c>
      <c r="W1862" s="16">
        <f>+IF(datos_arg[[#This Row],[Moneda]]="ARS",datos_arg[[#This Row],[Monto]],datos_arg[[#This Row],[Monto]]*datos_arg[[#This Row],[TC]])</f>
        <v>11298.724627267829</v>
      </c>
      <c r="X1862" s="16">
        <f>IFERROR(IF(datos_arg[[#This Row],[Moneda]]="USD",datos_arg[[#This Row],[Monto]],datos_arg[[#This Row],[Monto]]/datos_arg[[#This Row],[TC]]),0)</f>
        <v>132.92617208550388</v>
      </c>
      <c r="Y1862" s="14"/>
    </row>
    <row r="1863" spans="1:25" x14ac:dyDescent="0.25">
      <c r="A1863" s="14">
        <f t="shared" si="29"/>
        <v>1860</v>
      </c>
      <c r="B1863" s="1">
        <v>43924</v>
      </c>
      <c r="C1863" s="18">
        <f>+YEAR(datos_arg[[#This Row],[Fecha]])</f>
        <v>2020</v>
      </c>
      <c r="D1863" s="18">
        <f>+MONTH(datos_arg[[#This Row],[Fecha]])</f>
        <v>4</v>
      </c>
      <c r="E1863" s="14" t="s">
        <v>617</v>
      </c>
      <c r="F1863" s="14" t="s">
        <v>8101</v>
      </c>
      <c r="G1863" s="14"/>
      <c r="H1863" s="14" t="s">
        <v>8103</v>
      </c>
      <c r="I1863" s="14" t="s">
        <v>8104</v>
      </c>
      <c r="J1863" s="14" t="s">
        <v>472</v>
      </c>
      <c r="K1863" s="14" t="s">
        <v>421</v>
      </c>
      <c r="L1863" s="14" t="s">
        <v>425</v>
      </c>
      <c r="M1863" s="14" t="s">
        <v>769</v>
      </c>
      <c r="N1863" s="14" t="s">
        <v>2109</v>
      </c>
      <c r="O1863" s="14" t="s">
        <v>2164</v>
      </c>
      <c r="P1863" s="14" t="s">
        <v>5598</v>
      </c>
      <c r="Q1863" s="14">
        <v>0</v>
      </c>
      <c r="R1863" s="14" t="s">
        <v>8101</v>
      </c>
      <c r="S1863" s="14" t="s">
        <v>440</v>
      </c>
      <c r="T1863" s="35">
        <v>332.31543021375961</v>
      </c>
      <c r="U1863" s="14" t="s">
        <v>2</v>
      </c>
      <c r="V1863" s="14">
        <v>85</v>
      </c>
      <c r="W1863" s="16">
        <f>+IF(datos_arg[[#This Row],[Moneda]]="ARS",datos_arg[[#This Row],[Monto]],datos_arg[[#This Row],[Monto]]*datos_arg[[#This Row],[TC]])</f>
        <v>28246.811568169567</v>
      </c>
      <c r="X1863" s="16">
        <f>IFERROR(IF(datos_arg[[#This Row],[Moneda]]="USD",datos_arg[[#This Row],[Monto]],datos_arg[[#This Row],[Monto]]/datos_arg[[#This Row],[TC]]),0)</f>
        <v>332.31543021375961</v>
      </c>
      <c r="Y1863" s="14"/>
    </row>
    <row r="1864" spans="1:25" x14ac:dyDescent="0.25">
      <c r="A1864" s="14">
        <f t="shared" si="29"/>
        <v>1861</v>
      </c>
      <c r="B1864" s="1">
        <v>43924</v>
      </c>
      <c r="C1864" s="18">
        <f>+YEAR(datos_arg[[#This Row],[Fecha]])</f>
        <v>2020</v>
      </c>
      <c r="D1864" s="18">
        <f>+MONTH(datos_arg[[#This Row],[Fecha]])</f>
        <v>4</v>
      </c>
      <c r="E1864" s="14" t="s">
        <v>617</v>
      </c>
      <c r="F1864" s="14" t="s">
        <v>6651</v>
      </c>
      <c r="G1864" s="14"/>
      <c r="H1864" s="14" t="s">
        <v>532</v>
      </c>
      <c r="I1864" s="14" t="s">
        <v>7132</v>
      </c>
      <c r="J1864" s="14" t="s">
        <v>425</v>
      </c>
      <c r="K1864" s="14" t="s">
        <v>421</v>
      </c>
      <c r="L1864" s="14" t="s">
        <v>421</v>
      </c>
      <c r="M1864" s="14" t="s">
        <v>805</v>
      </c>
      <c r="N1864" s="14" t="s">
        <v>2131</v>
      </c>
      <c r="O1864" s="14" t="s">
        <v>2165</v>
      </c>
      <c r="P1864" s="14" t="s">
        <v>5601</v>
      </c>
      <c r="Q1864" s="14">
        <v>0</v>
      </c>
      <c r="R1864" s="14" t="s">
        <v>6651</v>
      </c>
      <c r="S1864" s="14" t="s">
        <v>440</v>
      </c>
      <c r="T1864" s="35">
        <v>19.866085140364884</v>
      </c>
      <c r="U1864" s="14" t="s">
        <v>2</v>
      </c>
      <c r="V1864" s="14">
        <v>85</v>
      </c>
      <c r="W1864" s="16">
        <f>+IF(datos_arg[[#This Row],[Moneda]]="ARS",datos_arg[[#This Row],[Monto]],datos_arg[[#This Row],[Monto]]*datos_arg[[#This Row],[TC]])</f>
        <v>1688.6172369310152</v>
      </c>
      <c r="X1864" s="16">
        <f>IFERROR(IF(datos_arg[[#This Row],[Moneda]]="USD",datos_arg[[#This Row],[Monto]],datos_arg[[#This Row],[Monto]]/datos_arg[[#This Row],[TC]]),0)</f>
        <v>19.866085140364884</v>
      </c>
      <c r="Y1864" s="14"/>
    </row>
    <row r="1865" spans="1:25" x14ac:dyDescent="0.25">
      <c r="A1865" s="14">
        <f t="shared" si="29"/>
        <v>1862</v>
      </c>
      <c r="B1865" s="1">
        <v>43924</v>
      </c>
      <c r="C1865" s="18">
        <f>+YEAR(datos_arg[[#This Row],[Fecha]])</f>
        <v>2020</v>
      </c>
      <c r="D1865" s="18">
        <f>+MONTH(datos_arg[[#This Row],[Fecha]])</f>
        <v>4</v>
      </c>
      <c r="E1865" s="14" t="s">
        <v>617</v>
      </c>
      <c r="F1865" s="14" t="s">
        <v>6652</v>
      </c>
      <c r="G1865" s="14" t="s">
        <v>6653</v>
      </c>
      <c r="H1865" s="14" t="s">
        <v>6648</v>
      </c>
      <c r="I1865" s="14" t="s">
        <v>6667</v>
      </c>
      <c r="J1865" s="14" t="s">
        <v>472</v>
      </c>
      <c r="K1865" s="14" t="s">
        <v>421</v>
      </c>
      <c r="L1865" s="14" t="s">
        <v>425</v>
      </c>
      <c r="M1865" s="14" t="s">
        <v>473</v>
      </c>
      <c r="N1865" s="14" t="s">
        <v>51</v>
      </c>
      <c r="O1865" s="14" t="s">
        <v>2166</v>
      </c>
      <c r="P1865" s="14" t="s">
        <v>5602</v>
      </c>
      <c r="Q1865" s="14">
        <v>0</v>
      </c>
      <c r="R1865" s="14" t="s">
        <v>6653</v>
      </c>
      <c r="S1865" s="14" t="s">
        <v>440</v>
      </c>
      <c r="T1865" s="35">
        <v>96.750414644634162</v>
      </c>
      <c r="U1865" s="14" t="s">
        <v>2</v>
      </c>
      <c r="V1865" s="14">
        <v>85</v>
      </c>
      <c r="W1865" s="16">
        <f>+IF(datos_arg[[#This Row],[Moneda]]="ARS",datos_arg[[#This Row],[Monto]],datos_arg[[#This Row],[Monto]]*datos_arg[[#This Row],[TC]])</f>
        <v>8223.785244793904</v>
      </c>
      <c r="X1865" s="16">
        <f>IFERROR(IF(datos_arg[[#This Row],[Moneda]]="USD",datos_arg[[#This Row],[Monto]],datos_arg[[#This Row],[Monto]]/datos_arg[[#This Row],[TC]]),0)</f>
        <v>96.750414644634162</v>
      </c>
      <c r="Y1865" s="14"/>
    </row>
    <row r="1866" spans="1:25" x14ac:dyDescent="0.25">
      <c r="A1866" s="14">
        <f t="shared" si="29"/>
        <v>1863</v>
      </c>
      <c r="B1866" s="1">
        <v>43924</v>
      </c>
      <c r="C1866" s="18">
        <f>+YEAR(datos_arg[[#This Row],[Fecha]])</f>
        <v>2020</v>
      </c>
      <c r="D1866" s="18">
        <f>+MONTH(datos_arg[[#This Row],[Fecha]])</f>
        <v>4</v>
      </c>
      <c r="E1866" s="14" t="s">
        <v>617</v>
      </c>
      <c r="F1866" s="14" t="s">
        <v>6652</v>
      </c>
      <c r="G1866" s="14" t="s">
        <v>6653</v>
      </c>
      <c r="H1866" s="14" t="s">
        <v>6648</v>
      </c>
      <c r="I1866" s="14" t="s">
        <v>6667</v>
      </c>
      <c r="J1866" s="14" t="s">
        <v>472</v>
      </c>
      <c r="K1866" s="14" t="s">
        <v>421</v>
      </c>
      <c r="L1866" s="14" t="s">
        <v>425</v>
      </c>
      <c r="M1866" s="14" t="s">
        <v>473</v>
      </c>
      <c r="N1866" s="14" t="s">
        <v>51</v>
      </c>
      <c r="O1866" s="14" t="s">
        <v>2167</v>
      </c>
      <c r="P1866" s="14" t="s">
        <v>5602</v>
      </c>
      <c r="Q1866" s="14">
        <v>0</v>
      </c>
      <c r="R1866" s="14" t="s">
        <v>6653</v>
      </c>
      <c r="S1866" s="14" t="s">
        <v>440</v>
      </c>
      <c r="T1866" s="35">
        <v>16.125069107439028</v>
      </c>
      <c r="U1866" s="14" t="s">
        <v>2</v>
      </c>
      <c r="V1866" s="14">
        <v>85</v>
      </c>
      <c r="W1866" s="16">
        <f>+IF(datos_arg[[#This Row],[Moneda]]="ARS",datos_arg[[#This Row],[Monto]],datos_arg[[#This Row],[Monto]]*datos_arg[[#This Row],[TC]])</f>
        <v>1370.6308741323173</v>
      </c>
      <c r="X1866" s="16">
        <f>IFERROR(IF(datos_arg[[#This Row],[Moneda]]="USD",datos_arg[[#This Row],[Monto]],datos_arg[[#This Row],[Monto]]/datos_arg[[#This Row],[TC]]),0)</f>
        <v>16.125069107439028</v>
      </c>
      <c r="Y1866" s="14"/>
    </row>
    <row r="1867" spans="1:25" x14ac:dyDescent="0.25">
      <c r="A1867" s="14">
        <f t="shared" si="29"/>
        <v>1864</v>
      </c>
      <c r="B1867" s="1">
        <v>43924</v>
      </c>
      <c r="C1867" s="18">
        <f>+YEAR(datos_arg[[#This Row],[Fecha]])</f>
        <v>2020</v>
      </c>
      <c r="D1867" s="18">
        <f>+MONTH(datos_arg[[#This Row],[Fecha]])</f>
        <v>4</v>
      </c>
      <c r="E1867" s="14" t="s">
        <v>617</v>
      </c>
      <c r="F1867" s="14" t="s">
        <v>6652</v>
      </c>
      <c r="G1867" s="14" t="s">
        <v>6653</v>
      </c>
      <c r="H1867" s="14" t="s">
        <v>6648</v>
      </c>
      <c r="I1867" s="14" t="s">
        <v>6667</v>
      </c>
      <c r="J1867" s="14" t="s">
        <v>472</v>
      </c>
      <c r="K1867" s="14" t="s">
        <v>421</v>
      </c>
      <c r="L1867" s="14" t="s">
        <v>425</v>
      </c>
      <c r="M1867" s="14" t="s">
        <v>473</v>
      </c>
      <c r="N1867" s="14" t="s">
        <v>51</v>
      </c>
      <c r="O1867" s="14" t="s">
        <v>2168</v>
      </c>
      <c r="P1867" s="14" t="s">
        <v>5602</v>
      </c>
      <c r="Q1867" s="14">
        <v>0</v>
      </c>
      <c r="R1867" s="14" t="s">
        <v>6653</v>
      </c>
      <c r="S1867" s="14" t="s">
        <v>440</v>
      </c>
      <c r="T1867" s="35">
        <v>16.125069107439028</v>
      </c>
      <c r="U1867" s="14" t="s">
        <v>2</v>
      </c>
      <c r="V1867" s="14">
        <v>85</v>
      </c>
      <c r="W1867" s="16">
        <f>+IF(datos_arg[[#This Row],[Moneda]]="ARS",datos_arg[[#This Row],[Monto]],datos_arg[[#This Row],[Monto]]*datos_arg[[#This Row],[TC]])</f>
        <v>1370.6308741323173</v>
      </c>
      <c r="X1867" s="16">
        <f>IFERROR(IF(datos_arg[[#This Row],[Moneda]]="USD",datos_arg[[#This Row],[Monto]],datos_arg[[#This Row],[Monto]]/datos_arg[[#This Row],[TC]]),0)</f>
        <v>16.125069107439028</v>
      </c>
      <c r="Y1867" s="14"/>
    </row>
    <row r="1868" spans="1:25" x14ac:dyDescent="0.25">
      <c r="A1868" s="14">
        <f t="shared" si="29"/>
        <v>1865</v>
      </c>
      <c r="B1868" s="1">
        <v>43924</v>
      </c>
      <c r="C1868" s="18">
        <f>+YEAR(datos_arg[[#This Row],[Fecha]])</f>
        <v>2020</v>
      </c>
      <c r="D1868" s="18">
        <f>+MONTH(datos_arg[[#This Row],[Fecha]])</f>
        <v>4</v>
      </c>
      <c r="E1868" s="14" t="s">
        <v>617</v>
      </c>
      <c r="F1868" s="14" t="s">
        <v>6652</v>
      </c>
      <c r="G1868" s="14" t="s">
        <v>6653</v>
      </c>
      <c r="H1868" s="14" t="s">
        <v>6648</v>
      </c>
      <c r="I1868" s="14" t="s">
        <v>6667</v>
      </c>
      <c r="J1868" s="14" t="s">
        <v>472</v>
      </c>
      <c r="K1868" s="14" t="s">
        <v>421</v>
      </c>
      <c r="L1868" s="14" t="s">
        <v>425</v>
      </c>
      <c r="M1868" s="14" t="s">
        <v>473</v>
      </c>
      <c r="N1868" s="14" t="s">
        <v>51</v>
      </c>
      <c r="O1868" s="14" t="s">
        <v>2169</v>
      </c>
      <c r="P1868" s="14" t="s">
        <v>5602</v>
      </c>
      <c r="Q1868" s="14">
        <v>0</v>
      </c>
      <c r="R1868" s="14" t="s">
        <v>6653</v>
      </c>
      <c r="S1868" s="14" t="s">
        <v>440</v>
      </c>
      <c r="T1868" s="35">
        <v>103.20044228760979</v>
      </c>
      <c r="U1868" s="14" t="s">
        <v>2</v>
      </c>
      <c r="V1868" s="14">
        <v>85</v>
      </c>
      <c r="W1868" s="16">
        <f>+IF(datos_arg[[#This Row],[Moneda]]="ARS",datos_arg[[#This Row],[Monto]],datos_arg[[#This Row],[Monto]]*datos_arg[[#This Row],[TC]])</f>
        <v>8772.0375944468324</v>
      </c>
      <c r="X1868" s="16">
        <f>IFERROR(IF(datos_arg[[#This Row],[Moneda]]="USD",datos_arg[[#This Row],[Monto]],datos_arg[[#This Row],[Monto]]/datos_arg[[#This Row],[TC]]),0)</f>
        <v>103.20044228760979</v>
      </c>
      <c r="Y1868" s="14"/>
    </row>
    <row r="1869" spans="1:25" x14ac:dyDescent="0.25">
      <c r="A1869" s="14">
        <f t="shared" si="29"/>
        <v>1866</v>
      </c>
      <c r="B1869" s="1">
        <v>43924</v>
      </c>
      <c r="C1869" s="18">
        <f>+YEAR(datos_arg[[#This Row],[Fecha]])</f>
        <v>2020</v>
      </c>
      <c r="D1869" s="18">
        <f>+MONTH(datos_arg[[#This Row],[Fecha]])</f>
        <v>4</v>
      </c>
      <c r="E1869" s="14" t="s">
        <v>617</v>
      </c>
      <c r="F1869" s="14" t="s">
        <v>6652</v>
      </c>
      <c r="G1869" s="14" t="s">
        <v>6653</v>
      </c>
      <c r="H1869" s="14" t="s">
        <v>6648</v>
      </c>
      <c r="I1869" s="14" t="s">
        <v>3955</v>
      </c>
      <c r="J1869" s="14" t="s">
        <v>472</v>
      </c>
      <c r="K1869" s="14" t="s">
        <v>421</v>
      </c>
      <c r="L1869" s="14" t="s">
        <v>425</v>
      </c>
      <c r="M1869" s="14" t="s">
        <v>473</v>
      </c>
      <c r="N1869" s="14" t="s">
        <v>51</v>
      </c>
      <c r="O1869" s="14" t="s">
        <v>2170</v>
      </c>
      <c r="P1869" s="14" t="s">
        <v>5602</v>
      </c>
      <c r="Q1869" s="14">
        <v>0</v>
      </c>
      <c r="R1869" s="14" t="s">
        <v>6653</v>
      </c>
      <c r="S1869" s="14" t="s">
        <v>440</v>
      </c>
      <c r="T1869" s="35">
        <v>70.950304072731726</v>
      </c>
      <c r="U1869" s="14" t="s">
        <v>2</v>
      </c>
      <c r="V1869" s="14">
        <v>85</v>
      </c>
      <c r="W1869" s="16">
        <f>+IF(datos_arg[[#This Row],[Moneda]]="ARS",datos_arg[[#This Row],[Monto]],datos_arg[[#This Row],[Monto]]*datos_arg[[#This Row],[TC]])</f>
        <v>6030.7758461821968</v>
      </c>
      <c r="X1869" s="16">
        <f>IFERROR(IF(datos_arg[[#This Row],[Moneda]]="USD",datos_arg[[#This Row],[Monto]],datos_arg[[#This Row],[Monto]]/datos_arg[[#This Row],[TC]]),0)</f>
        <v>70.950304072731726</v>
      </c>
      <c r="Y1869" s="14"/>
    </row>
    <row r="1870" spans="1:25" x14ac:dyDescent="0.25">
      <c r="A1870" s="14">
        <f t="shared" si="29"/>
        <v>1867</v>
      </c>
      <c r="B1870" s="1">
        <v>43924</v>
      </c>
      <c r="C1870" s="18">
        <f>+YEAR(datos_arg[[#This Row],[Fecha]])</f>
        <v>2020</v>
      </c>
      <c r="D1870" s="18">
        <f>+MONTH(datos_arg[[#This Row],[Fecha]])</f>
        <v>4</v>
      </c>
      <c r="E1870" s="14" t="s">
        <v>617</v>
      </c>
      <c r="F1870" s="14" t="s">
        <v>6652</v>
      </c>
      <c r="G1870" s="14" t="s">
        <v>6653</v>
      </c>
      <c r="H1870" s="14" t="s">
        <v>6648</v>
      </c>
      <c r="I1870" s="14" t="s">
        <v>3955</v>
      </c>
      <c r="J1870" s="14" t="s">
        <v>472</v>
      </c>
      <c r="K1870" s="14" t="s">
        <v>421</v>
      </c>
      <c r="L1870" s="14" t="s">
        <v>425</v>
      </c>
      <c r="M1870" s="14" t="s">
        <v>473</v>
      </c>
      <c r="N1870" s="14" t="s">
        <v>51</v>
      </c>
      <c r="O1870" s="14" t="s">
        <v>2171</v>
      </c>
      <c r="P1870" s="14" t="s">
        <v>5602</v>
      </c>
      <c r="Q1870" s="14">
        <v>0</v>
      </c>
      <c r="R1870" s="14" t="s">
        <v>6653</v>
      </c>
      <c r="S1870" s="14" t="s">
        <v>440</v>
      </c>
      <c r="T1870" s="35">
        <v>70.950304072731726</v>
      </c>
      <c r="U1870" s="14" t="s">
        <v>2</v>
      </c>
      <c r="V1870" s="14">
        <v>85</v>
      </c>
      <c r="W1870" s="16">
        <f>+IF(datos_arg[[#This Row],[Moneda]]="ARS",datos_arg[[#This Row],[Monto]],datos_arg[[#This Row],[Monto]]*datos_arg[[#This Row],[TC]])</f>
        <v>6030.7758461821968</v>
      </c>
      <c r="X1870" s="16">
        <f>IFERROR(IF(datos_arg[[#This Row],[Moneda]]="USD",datos_arg[[#This Row],[Monto]],datos_arg[[#This Row],[Monto]]/datos_arg[[#This Row],[TC]]),0)</f>
        <v>70.950304072731726</v>
      </c>
      <c r="Y1870" s="14"/>
    </row>
    <row r="1871" spans="1:25" x14ac:dyDescent="0.25">
      <c r="A1871" s="14">
        <f t="shared" si="29"/>
        <v>1868</v>
      </c>
      <c r="B1871" s="1">
        <v>43924</v>
      </c>
      <c r="C1871" s="18">
        <f>+YEAR(datos_arg[[#This Row],[Fecha]])</f>
        <v>2020</v>
      </c>
      <c r="D1871" s="18">
        <f>+MONTH(datos_arg[[#This Row],[Fecha]])</f>
        <v>4</v>
      </c>
      <c r="E1871" s="14" t="s">
        <v>5358</v>
      </c>
      <c r="F1871" s="14" t="s">
        <v>85</v>
      </c>
      <c r="G1871" s="14"/>
      <c r="H1871" s="14" t="s">
        <v>1024</v>
      </c>
      <c r="I1871" s="14" t="s">
        <v>7132</v>
      </c>
      <c r="J1871" s="14" t="s">
        <v>425</v>
      </c>
      <c r="K1871" s="14" t="s">
        <v>422</v>
      </c>
      <c r="L1871" s="14" t="s">
        <v>422</v>
      </c>
      <c r="M1871" s="14" t="s">
        <v>1082</v>
      </c>
      <c r="N1871" s="14" t="s">
        <v>2086</v>
      </c>
      <c r="O1871" s="14" t="s">
        <v>2172</v>
      </c>
      <c r="P1871" s="14" t="s">
        <v>5603</v>
      </c>
      <c r="Q1871" s="14">
        <v>0</v>
      </c>
      <c r="R1871" s="14" t="s">
        <v>85</v>
      </c>
      <c r="S1871" s="14" t="s">
        <v>440</v>
      </c>
      <c r="T1871" s="35">
        <v>59.676518524102747</v>
      </c>
      <c r="U1871" s="14" t="s">
        <v>2</v>
      </c>
      <c r="V1871" s="14">
        <v>85</v>
      </c>
      <c r="W1871" s="16">
        <f>+IF(datos_arg[[#This Row],[Moneda]]="ARS",datos_arg[[#This Row],[Monto]],datos_arg[[#This Row],[Monto]]*datos_arg[[#This Row],[TC]])</f>
        <v>5072.5040745487331</v>
      </c>
      <c r="X1871" s="16">
        <f>IFERROR(IF(datos_arg[[#This Row],[Moneda]]="USD",datos_arg[[#This Row],[Monto]],datos_arg[[#This Row],[Monto]]/datos_arg[[#This Row],[TC]]),0)</f>
        <v>59.676518524102747</v>
      </c>
      <c r="Y1871" s="14"/>
    </row>
    <row r="1872" spans="1:25" x14ac:dyDescent="0.25">
      <c r="A1872" s="14">
        <f t="shared" si="29"/>
        <v>1869</v>
      </c>
      <c r="B1872" s="1">
        <v>43924</v>
      </c>
      <c r="C1872" s="18">
        <f>+YEAR(datos_arg[[#This Row],[Fecha]])</f>
        <v>2020</v>
      </c>
      <c r="D1872" s="18">
        <f>+MONTH(datos_arg[[#This Row],[Fecha]])</f>
        <v>4</v>
      </c>
      <c r="E1872" s="14" t="s">
        <v>5358</v>
      </c>
      <c r="F1872" s="14" t="s">
        <v>85</v>
      </c>
      <c r="G1872" s="14"/>
      <c r="H1872" s="14" t="s">
        <v>8103</v>
      </c>
      <c r="I1872" s="14" t="s">
        <v>8104</v>
      </c>
      <c r="J1872" s="14" t="s">
        <v>422</v>
      </c>
      <c r="K1872" s="14" t="s">
        <v>422</v>
      </c>
      <c r="L1872" s="14" t="s">
        <v>422</v>
      </c>
      <c r="M1872" s="14" t="s">
        <v>2173</v>
      </c>
      <c r="N1872" s="14" t="s">
        <v>2086</v>
      </c>
      <c r="O1872" s="14" t="s">
        <v>4773</v>
      </c>
      <c r="P1872" s="14" t="s">
        <v>5603</v>
      </c>
      <c r="Q1872" s="14">
        <v>0</v>
      </c>
      <c r="R1872" s="14" t="s">
        <v>85</v>
      </c>
      <c r="S1872" s="14" t="s">
        <v>440</v>
      </c>
      <c r="T1872" s="35">
        <v>54.186278819885288</v>
      </c>
      <c r="U1872" s="14" t="s">
        <v>2</v>
      </c>
      <c r="V1872" s="14">
        <v>85</v>
      </c>
      <c r="W1872" s="16">
        <f>+IF(datos_arg[[#This Row],[Moneda]]="ARS",datos_arg[[#This Row],[Monto]],datos_arg[[#This Row],[Monto]]*datos_arg[[#This Row],[TC]])</f>
        <v>4605.8336996902499</v>
      </c>
      <c r="X1872" s="16">
        <f>IFERROR(IF(datos_arg[[#This Row],[Moneda]]="USD",datos_arg[[#This Row],[Monto]],datos_arg[[#This Row],[Monto]]/datos_arg[[#This Row],[TC]]),0)</f>
        <v>54.186278819885288</v>
      </c>
      <c r="Y1872" s="14"/>
    </row>
    <row r="1873" spans="1:25" x14ac:dyDescent="0.25">
      <c r="A1873" s="14">
        <f t="shared" si="29"/>
        <v>1870</v>
      </c>
      <c r="B1873" s="1">
        <v>43924</v>
      </c>
      <c r="C1873" s="18">
        <f>+YEAR(datos_arg[[#This Row],[Fecha]])</f>
        <v>2020</v>
      </c>
      <c r="D1873" s="18">
        <f>+MONTH(datos_arg[[#This Row],[Fecha]])</f>
        <v>4</v>
      </c>
      <c r="E1873" s="14" t="s">
        <v>1015</v>
      </c>
      <c r="F1873" s="14" t="s">
        <v>403</v>
      </c>
      <c r="G1873" s="14" t="s">
        <v>5383</v>
      </c>
      <c r="H1873" s="14" t="s">
        <v>8103</v>
      </c>
      <c r="I1873" s="14" t="s">
        <v>8104</v>
      </c>
      <c r="J1873" s="14" t="s">
        <v>422</v>
      </c>
      <c r="K1873" s="14" t="s">
        <v>422</v>
      </c>
      <c r="L1873" s="14" t="s">
        <v>422</v>
      </c>
      <c r="M1873" s="14" t="s">
        <v>2084</v>
      </c>
      <c r="N1873" s="14" t="s">
        <v>2086</v>
      </c>
      <c r="O1873" s="14" t="s">
        <v>2174</v>
      </c>
      <c r="P1873" s="14" t="s">
        <v>5603</v>
      </c>
      <c r="Q1873" s="14">
        <v>0</v>
      </c>
      <c r="R1873" s="14" t="s">
        <v>5383</v>
      </c>
      <c r="S1873" s="14" t="s">
        <v>440</v>
      </c>
      <c r="T1873" s="35">
        <v>131.28834075302603</v>
      </c>
      <c r="U1873" s="14" t="s">
        <v>2</v>
      </c>
      <c r="V1873" s="14">
        <v>85</v>
      </c>
      <c r="W1873" s="16">
        <f>+IF(datos_arg[[#This Row],[Moneda]]="ARS",datos_arg[[#This Row],[Monto]],datos_arg[[#This Row],[Monto]]*datos_arg[[#This Row],[TC]])</f>
        <v>11159.508964007213</v>
      </c>
      <c r="X1873" s="16">
        <f>IFERROR(IF(datos_arg[[#This Row],[Moneda]]="USD",datos_arg[[#This Row],[Monto]],datos_arg[[#This Row],[Monto]]/datos_arg[[#This Row],[TC]]),0)</f>
        <v>131.28834075302603</v>
      </c>
      <c r="Y1873" s="14"/>
    </row>
    <row r="1874" spans="1:25" x14ac:dyDescent="0.25">
      <c r="A1874" s="14">
        <f t="shared" si="29"/>
        <v>1871</v>
      </c>
      <c r="B1874" s="1">
        <v>43924</v>
      </c>
      <c r="C1874" s="18">
        <f>+YEAR(datos_arg[[#This Row],[Fecha]])</f>
        <v>2020</v>
      </c>
      <c r="D1874" s="18">
        <f>+MONTH(datos_arg[[#This Row],[Fecha]])</f>
        <v>4</v>
      </c>
      <c r="E1874" s="14" t="s">
        <v>1015</v>
      </c>
      <c r="F1874" s="14" t="s">
        <v>403</v>
      </c>
      <c r="G1874" s="14" t="s">
        <v>5383</v>
      </c>
      <c r="H1874" s="14" t="s">
        <v>8103</v>
      </c>
      <c r="I1874" s="14" t="s">
        <v>8104</v>
      </c>
      <c r="J1874" s="14" t="s">
        <v>422</v>
      </c>
      <c r="K1874" s="14" t="s">
        <v>422</v>
      </c>
      <c r="L1874" s="14" t="s">
        <v>422</v>
      </c>
      <c r="M1874" s="14" t="s">
        <v>2084</v>
      </c>
      <c r="N1874" s="14" t="s">
        <v>2086</v>
      </c>
      <c r="O1874" s="14" t="s">
        <v>2175</v>
      </c>
      <c r="P1874" s="14" t="s">
        <v>5603</v>
      </c>
      <c r="Q1874" s="14">
        <v>0</v>
      </c>
      <c r="R1874" s="14" t="s">
        <v>5383</v>
      </c>
      <c r="S1874" s="14" t="s">
        <v>440</v>
      </c>
      <c r="T1874" s="35">
        <v>358.05911114461645</v>
      </c>
      <c r="U1874" s="14" t="s">
        <v>2</v>
      </c>
      <c r="V1874" s="14">
        <v>85</v>
      </c>
      <c r="W1874" s="16">
        <f>+IF(datos_arg[[#This Row],[Moneda]]="ARS",datos_arg[[#This Row],[Monto]],datos_arg[[#This Row],[Monto]]*datos_arg[[#This Row],[TC]])</f>
        <v>30435.024447292399</v>
      </c>
      <c r="X1874" s="16">
        <f>IFERROR(IF(datos_arg[[#This Row],[Moneda]]="USD",datos_arg[[#This Row],[Monto]],datos_arg[[#This Row],[Monto]]/datos_arg[[#This Row],[TC]]),0)</f>
        <v>358.05911114461645</v>
      </c>
      <c r="Y1874" s="14"/>
    </row>
    <row r="1875" spans="1:25" x14ac:dyDescent="0.25">
      <c r="A1875" s="14">
        <f t="shared" si="29"/>
        <v>1872</v>
      </c>
      <c r="B1875" s="1">
        <v>43924</v>
      </c>
      <c r="C1875" s="18">
        <f>+YEAR(datos_arg[[#This Row],[Fecha]])</f>
        <v>2020</v>
      </c>
      <c r="D1875" s="18">
        <f>+MONTH(datos_arg[[#This Row],[Fecha]])</f>
        <v>4</v>
      </c>
      <c r="E1875" s="14" t="s">
        <v>1015</v>
      </c>
      <c r="F1875" s="14" t="s">
        <v>403</v>
      </c>
      <c r="G1875" s="14" t="s">
        <v>5383</v>
      </c>
      <c r="H1875" s="14" t="s">
        <v>8103</v>
      </c>
      <c r="I1875" s="14" t="s">
        <v>8104</v>
      </c>
      <c r="J1875" s="14" t="s">
        <v>422</v>
      </c>
      <c r="K1875" s="14" t="s">
        <v>422</v>
      </c>
      <c r="L1875" s="14" t="s">
        <v>422</v>
      </c>
      <c r="M1875" s="14" t="s">
        <v>2084</v>
      </c>
      <c r="N1875" s="14" t="s">
        <v>1133</v>
      </c>
      <c r="O1875" s="14" t="s">
        <v>2176</v>
      </c>
      <c r="P1875" s="14" t="s">
        <v>5603</v>
      </c>
      <c r="Q1875" s="14">
        <v>0</v>
      </c>
      <c r="R1875" s="14" t="s">
        <v>5383</v>
      </c>
      <c r="S1875" s="14" t="s">
        <v>440</v>
      </c>
      <c r="T1875" s="35">
        <v>358.05911114461645</v>
      </c>
      <c r="U1875" s="14" t="s">
        <v>2</v>
      </c>
      <c r="V1875" s="14">
        <v>85</v>
      </c>
      <c r="W1875" s="16">
        <f>+IF(datos_arg[[#This Row],[Moneda]]="ARS",datos_arg[[#This Row],[Monto]],datos_arg[[#This Row],[Monto]]*datos_arg[[#This Row],[TC]])</f>
        <v>30435.024447292399</v>
      </c>
      <c r="X1875" s="16">
        <f>IFERROR(IF(datos_arg[[#This Row],[Moneda]]="USD",datos_arg[[#This Row],[Monto]],datos_arg[[#This Row],[Monto]]/datos_arg[[#This Row],[TC]]),0)</f>
        <v>358.05911114461645</v>
      </c>
      <c r="Y1875" s="14"/>
    </row>
    <row r="1876" spans="1:25" x14ac:dyDescent="0.25">
      <c r="A1876" s="14">
        <f t="shared" si="29"/>
        <v>1873</v>
      </c>
      <c r="B1876" s="1">
        <v>43924</v>
      </c>
      <c r="C1876" s="18">
        <f>+YEAR(datos_arg[[#This Row],[Fecha]])</f>
        <v>2020</v>
      </c>
      <c r="D1876" s="18">
        <f>+MONTH(datos_arg[[#This Row],[Fecha]])</f>
        <v>4</v>
      </c>
      <c r="E1876" s="14" t="s">
        <v>1015</v>
      </c>
      <c r="F1876" s="14" t="s">
        <v>403</v>
      </c>
      <c r="G1876" s="14" t="s">
        <v>5383</v>
      </c>
      <c r="H1876" s="14" t="s">
        <v>8103</v>
      </c>
      <c r="I1876" s="14" t="s">
        <v>8104</v>
      </c>
      <c r="J1876" s="14" t="s">
        <v>422</v>
      </c>
      <c r="K1876" s="14" t="s">
        <v>422</v>
      </c>
      <c r="L1876" s="14" t="s">
        <v>422</v>
      </c>
      <c r="M1876" s="14" t="s">
        <v>1526</v>
      </c>
      <c r="N1876" s="14" t="s">
        <v>2086</v>
      </c>
      <c r="O1876" s="14" t="s">
        <v>3327</v>
      </c>
      <c r="P1876" s="14" t="s">
        <v>5603</v>
      </c>
      <c r="Q1876" s="14">
        <v>0</v>
      </c>
      <c r="R1876" s="14" t="s">
        <v>5383</v>
      </c>
      <c r="S1876" s="14" t="s">
        <v>440</v>
      </c>
      <c r="T1876" s="35">
        <v>202.90016298194931</v>
      </c>
      <c r="U1876" s="14" t="s">
        <v>2</v>
      </c>
      <c r="V1876" s="14">
        <v>85</v>
      </c>
      <c r="W1876" s="16">
        <f>+IF(datos_arg[[#This Row],[Moneda]]="ARS",datos_arg[[#This Row],[Monto]],datos_arg[[#This Row],[Monto]]*datos_arg[[#This Row],[TC]])</f>
        <v>17246.513853465691</v>
      </c>
      <c r="X1876" s="16">
        <f>IFERROR(IF(datos_arg[[#This Row],[Moneda]]="USD",datos_arg[[#This Row],[Monto]],datos_arg[[#This Row],[Monto]]/datos_arg[[#This Row],[TC]]),0)</f>
        <v>202.90016298194931</v>
      </c>
      <c r="Y1876" s="14"/>
    </row>
    <row r="1877" spans="1:25" x14ac:dyDescent="0.25">
      <c r="A1877" s="14">
        <f t="shared" si="29"/>
        <v>1874</v>
      </c>
      <c r="B1877" s="1">
        <v>43924</v>
      </c>
      <c r="C1877" s="18">
        <f>+YEAR(datos_arg[[#This Row],[Fecha]])</f>
        <v>2020</v>
      </c>
      <c r="D1877" s="18">
        <f>+MONTH(datos_arg[[#This Row],[Fecha]])</f>
        <v>4</v>
      </c>
      <c r="E1877" s="14" t="s">
        <v>1015</v>
      </c>
      <c r="F1877" s="14" t="s">
        <v>403</v>
      </c>
      <c r="G1877" s="14" t="s">
        <v>5383</v>
      </c>
      <c r="H1877" s="14" t="s">
        <v>8103</v>
      </c>
      <c r="I1877" s="14" t="s">
        <v>8104</v>
      </c>
      <c r="J1877" s="14" t="s">
        <v>422</v>
      </c>
      <c r="K1877" s="14" t="s">
        <v>422</v>
      </c>
      <c r="L1877" s="14" t="s">
        <v>422</v>
      </c>
      <c r="M1877" s="14" t="s">
        <v>1526</v>
      </c>
      <c r="N1877" s="14" t="s">
        <v>2086</v>
      </c>
      <c r="O1877" s="14" t="s">
        <v>3328</v>
      </c>
      <c r="P1877" s="14" t="s">
        <v>5603</v>
      </c>
      <c r="Q1877" s="14">
        <v>0</v>
      </c>
      <c r="R1877" s="14" t="s">
        <v>5383</v>
      </c>
      <c r="S1877" s="14" t="s">
        <v>440</v>
      </c>
      <c r="T1877" s="35">
        <v>202.90016298194931</v>
      </c>
      <c r="U1877" s="14" t="s">
        <v>2</v>
      </c>
      <c r="V1877" s="14">
        <v>85</v>
      </c>
      <c r="W1877" s="16">
        <f>+IF(datos_arg[[#This Row],[Moneda]]="ARS",datos_arg[[#This Row],[Monto]],datos_arg[[#This Row],[Monto]]*datos_arg[[#This Row],[TC]])</f>
        <v>17246.513853465691</v>
      </c>
      <c r="X1877" s="16">
        <f>IFERROR(IF(datos_arg[[#This Row],[Moneda]]="USD",datos_arg[[#This Row],[Monto]],datos_arg[[#This Row],[Monto]]/datos_arg[[#This Row],[TC]]),0)</f>
        <v>202.90016298194931</v>
      </c>
      <c r="Y1877" s="14"/>
    </row>
    <row r="1878" spans="1:25" x14ac:dyDescent="0.25">
      <c r="A1878" s="14">
        <f t="shared" si="29"/>
        <v>1875</v>
      </c>
      <c r="B1878" s="1">
        <v>43924</v>
      </c>
      <c r="C1878" s="18">
        <f>+YEAR(datos_arg[[#This Row],[Fecha]])</f>
        <v>2020</v>
      </c>
      <c r="D1878" s="18">
        <f>+MONTH(datos_arg[[#This Row],[Fecha]])</f>
        <v>4</v>
      </c>
      <c r="E1878" s="14" t="s">
        <v>1015</v>
      </c>
      <c r="F1878" s="14" t="s">
        <v>403</v>
      </c>
      <c r="G1878" s="14" t="s">
        <v>5383</v>
      </c>
      <c r="H1878" s="14" t="s">
        <v>8103</v>
      </c>
      <c r="I1878" s="14" t="s">
        <v>8104</v>
      </c>
      <c r="J1878" s="14" t="s">
        <v>422</v>
      </c>
      <c r="K1878" s="14" t="s">
        <v>422</v>
      </c>
      <c r="L1878" s="14" t="s">
        <v>422</v>
      </c>
      <c r="M1878" s="14" t="s">
        <v>1526</v>
      </c>
      <c r="N1878" s="14" t="s">
        <v>2086</v>
      </c>
      <c r="O1878" s="14" t="s">
        <v>3329</v>
      </c>
      <c r="P1878" s="14" t="s">
        <v>5603</v>
      </c>
      <c r="Q1878" s="14">
        <v>0</v>
      </c>
      <c r="R1878" s="14" t="s">
        <v>5383</v>
      </c>
      <c r="S1878" s="14" t="s">
        <v>440</v>
      </c>
      <c r="T1878" s="35">
        <v>202.90016298194931</v>
      </c>
      <c r="U1878" s="14" t="s">
        <v>2</v>
      </c>
      <c r="V1878" s="14">
        <v>85</v>
      </c>
      <c r="W1878" s="16">
        <f>+IF(datos_arg[[#This Row],[Moneda]]="ARS",datos_arg[[#This Row],[Monto]],datos_arg[[#This Row],[Monto]]*datos_arg[[#This Row],[TC]])</f>
        <v>17246.513853465691</v>
      </c>
      <c r="X1878" s="16">
        <f>IFERROR(IF(datos_arg[[#This Row],[Moneda]]="USD",datos_arg[[#This Row],[Monto]],datos_arg[[#This Row],[Monto]]/datos_arg[[#This Row],[TC]]),0)</f>
        <v>202.90016298194931</v>
      </c>
      <c r="Y1878" s="14"/>
    </row>
    <row r="1879" spans="1:25" x14ac:dyDescent="0.25">
      <c r="A1879" s="14">
        <f t="shared" si="29"/>
        <v>1876</v>
      </c>
      <c r="B1879" s="1">
        <v>43924</v>
      </c>
      <c r="C1879" s="18">
        <f>+YEAR(datos_arg[[#This Row],[Fecha]])</f>
        <v>2020</v>
      </c>
      <c r="D1879" s="18">
        <f>+MONTH(datos_arg[[#This Row],[Fecha]])</f>
        <v>4</v>
      </c>
      <c r="E1879" s="14" t="s">
        <v>617</v>
      </c>
      <c r="F1879" s="14" t="s">
        <v>5384</v>
      </c>
      <c r="G1879" s="14"/>
      <c r="H1879" s="14" t="s">
        <v>6649</v>
      </c>
      <c r="I1879" s="14" t="s">
        <v>7132</v>
      </c>
      <c r="J1879" s="14" t="s">
        <v>422</v>
      </c>
      <c r="K1879" s="14" t="s">
        <v>422</v>
      </c>
      <c r="L1879" s="14" t="s">
        <v>422</v>
      </c>
      <c r="M1879" s="14" t="s">
        <v>2080</v>
      </c>
      <c r="N1879" s="14" t="s">
        <v>1133</v>
      </c>
      <c r="O1879" s="14" t="s">
        <v>3330</v>
      </c>
      <c r="P1879" s="14" t="s">
        <v>5603</v>
      </c>
      <c r="Q1879" s="14">
        <v>0</v>
      </c>
      <c r="R1879" s="14" t="s">
        <v>5384</v>
      </c>
      <c r="S1879" s="14" t="s">
        <v>440</v>
      </c>
      <c r="T1879" s="35">
        <v>16.709425186748767</v>
      </c>
      <c r="U1879" s="14" t="s">
        <v>2</v>
      </c>
      <c r="V1879" s="14">
        <v>85</v>
      </c>
      <c r="W1879" s="16">
        <f>+IF(datos_arg[[#This Row],[Moneda]]="ARS",datos_arg[[#This Row],[Monto]],datos_arg[[#This Row],[Monto]]*datos_arg[[#This Row],[TC]])</f>
        <v>1420.3011408736452</v>
      </c>
      <c r="X1879" s="16">
        <f>IFERROR(IF(datos_arg[[#This Row],[Moneda]]="USD",datos_arg[[#This Row],[Monto]],datos_arg[[#This Row],[Monto]]/datos_arg[[#This Row],[TC]]),0)</f>
        <v>16.709425186748767</v>
      </c>
      <c r="Y1879" s="14"/>
    </row>
    <row r="1880" spans="1:25" x14ac:dyDescent="0.25">
      <c r="A1880" s="14">
        <f t="shared" si="29"/>
        <v>1877</v>
      </c>
      <c r="B1880" s="1">
        <v>43924</v>
      </c>
      <c r="C1880" s="18">
        <f>+YEAR(datos_arg[[#This Row],[Fecha]])</f>
        <v>2020</v>
      </c>
      <c r="D1880" s="18">
        <f>+MONTH(datos_arg[[#This Row],[Fecha]])</f>
        <v>4</v>
      </c>
      <c r="E1880" s="14" t="s">
        <v>617</v>
      </c>
      <c r="F1880" s="14" t="s">
        <v>6652</v>
      </c>
      <c r="G1880" s="14" t="s">
        <v>6672</v>
      </c>
      <c r="H1880" s="14" t="s">
        <v>1024</v>
      </c>
      <c r="I1880" s="14" t="s">
        <v>7132</v>
      </c>
      <c r="J1880" s="14" t="s">
        <v>425</v>
      </c>
      <c r="K1880" s="14" t="s">
        <v>422</v>
      </c>
      <c r="L1880" s="14" t="s">
        <v>422</v>
      </c>
      <c r="M1880" s="14" t="s">
        <v>1347</v>
      </c>
      <c r="N1880" s="14" t="s">
        <v>2086</v>
      </c>
      <c r="O1880" s="14" t="s">
        <v>2177</v>
      </c>
      <c r="P1880" s="14" t="s">
        <v>5603</v>
      </c>
      <c r="Q1880" s="14">
        <v>0</v>
      </c>
      <c r="R1880" s="14" t="s">
        <v>6672</v>
      </c>
      <c r="S1880" s="14" t="s">
        <v>440</v>
      </c>
      <c r="T1880" s="35">
        <v>119.35303704820549</v>
      </c>
      <c r="U1880" s="14" t="s">
        <v>2</v>
      </c>
      <c r="V1880" s="14">
        <v>85</v>
      </c>
      <c r="W1880" s="16">
        <f>+IF(datos_arg[[#This Row],[Moneda]]="ARS",datos_arg[[#This Row],[Monto]],datos_arg[[#This Row],[Monto]]*datos_arg[[#This Row],[TC]])</f>
        <v>10145.008149097466</v>
      </c>
      <c r="X1880" s="16">
        <f>IFERROR(IF(datos_arg[[#This Row],[Moneda]]="USD",datos_arg[[#This Row],[Monto]],datos_arg[[#This Row],[Monto]]/datos_arg[[#This Row],[TC]]),0)</f>
        <v>119.35303704820549</v>
      </c>
      <c r="Y1880" s="14"/>
    </row>
    <row r="1881" spans="1:25" ht="15" customHeight="1" x14ac:dyDescent="0.25">
      <c r="A1881" s="14">
        <f t="shared" si="29"/>
        <v>1878</v>
      </c>
      <c r="B1881" s="1">
        <v>43924</v>
      </c>
      <c r="C1881" s="18">
        <f>+YEAR(datos_arg[[#This Row],[Fecha]])</f>
        <v>2020</v>
      </c>
      <c r="D1881" s="18">
        <f>+MONTH(datos_arg[[#This Row],[Fecha]])</f>
        <v>4</v>
      </c>
      <c r="E1881" s="14" t="s">
        <v>408</v>
      </c>
      <c r="F1881" s="14" t="s">
        <v>506</v>
      </c>
      <c r="G1881" s="14"/>
      <c r="H1881" s="14" t="s">
        <v>7132</v>
      </c>
      <c r="I1881" s="14" t="s">
        <v>7132</v>
      </c>
      <c r="J1881" s="14" t="s">
        <v>425</v>
      </c>
      <c r="K1881" s="14"/>
      <c r="L1881" s="14" t="s">
        <v>425</v>
      </c>
      <c r="M1881" s="14" t="s">
        <v>613</v>
      </c>
      <c r="N1881" s="14" t="s">
        <v>613</v>
      </c>
      <c r="O1881" s="14" t="s">
        <v>2178</v>
      </c>
      <c r="P1881" s="14"/>
      <c r="Q1881" s="14"/>
      <c r="R1881" s="14" t="s">
        <v>613</v>
      </c>
      <c r="S1881" s="14" t="s">
        <v>439</v>
      </c>
      <c r="T1881" s="35">
        <v>10000</v>
      </c>
      <c r="U1881" s="14" t="s">
        <v>4</v>
      </c>
      <c r="V1881" s="14">
        <v>85</v>
      </c>
      <c r="W1881" s="16">
        <f>+IF(datos_arg[[#This Row],[Moneda]]="ARS",datos_arg[[#This Row],[Monto]],datos_arg[[#This Row],[Monto]]*datos_arg[[#This Row],[TC]])</f>
        <v>10000</v>
      </c>
      <c r="X1881" s="16">
        <f>IFERROR(IF(datos_arg[[#This Row],[Moneda]]="USD",datos_arg[[#This Row],[Monto]],datos_arg[[#This Row],[Monto]]/datos_arg[[#This Row],[TC]]),0)</f>
        <v>117.64705882352941</v>
      </c>
      <c r="Y1881" s="14"/>
    </row>
    <row r="1882" spans="1:25" x14ac:dyDescent="0.25">
      <c r="A1882" s="14">
        <f t="shared" si="29"/>
        <v>1879</v>
      </c>
      <c r="B1882" s="1">
        <v>43927</v>
      </c>
      <c r="C1882" s="18">
        <f>+YEAR(datos_arg[[#This Row],[Fecha]])</f>
        <v>2020</v>
      </c>
      <c r="D1882" s="18">
        <f>+MONTH(datos_arg[[#This Row],[Fecha]])</f>
        <v>4</v>
      </c>
      <c r="E1882" s="14" t="s">
        <v>1016</v>
      </c>
      <c r="F1882" s="14" t="s">
        <v>405</v>
      </c>
      <c r="G1882" s="14"/>
      <c r="H1882" s="14" t="s">
        <v>433</v>
      </c>
      <c r="I1882" s="14" t="s">
        <v>955</v>
      </c>
      <c r="J1882" s="14" t="s">
        <v>425</v>
      </c>
      <c r="K1882" s="14"/>
      <c r="L1882" s="14" t="s">
        <v>425</v>
      </c>
      <c r="M1882" s="14" t="s">
        <v>433</v>
      </c>
      <c r="N1882" s="14" t="s">
        <v>174</v>
      </c>
      <c r="O1882" s="14" t="s">
        <v>2686</v>
      </c>
      <c r="P1882" s="14"/>
      <c r="Q1882" s="14"/>
      <c r="R1882" s="14" t="s">
        <v>405</v>
      </c>
      <c r="S1882" s="14" t="s">
        <v>440</v>
      </c>
      <c r="T1882" s="35">
        <v>1600</v>
      </c>
      <c r="U1882" s="14" t="s">
        <v>2</v>
      </c>
      <c r="V1882" s="14">
        <v>85</v>
      </c>
      <c r="W1882" s="16">
        <f>+IF(datos_arg[[#This Row],[Moneda]]="ARS",datos_arg[[#This Row],[Monto]],datos_arg[[#This Row],[Monto]]*datos_arg[[#This Row],[TC]])</f>
        <v>136000</v>
      </c>
      <c r="X1882" s="16">
        <f>IFERROR(IF(datos_arg[[#This Row],[Moneda]]="USD",datos_arg[[#This Row],[Monto]],datos_arg[[#This Row],[Monto]]/datos_arg[[#This Row],[TC]]),0)</f>
        <v>1600</v>
      </c>
      <c r="Y1882" s="14"/>
    </row>
    <row r="1883" spans="1:25" ht="15" customHeight="1" x14ac:dyDescent="0.25">
      <c r="A1883" s="14">
        <f t="shared" si="29"/>
        <v>1880</v>
      </c>
      <c r="B1883" s="1">
        <v>43934</v>
      </c>
      <c r="C1883" s="18">
        <f>+YEAR(datos_arg[[#This Row],[Fecha]])</f>
        <v>2020</v>
      </c>
      <c r="D1883" s="18">
        <f>+MONTH(datos_arg[[#This Row],[Fecha]])</f>
        <v>4</v>
      </c>
      <c r="E1883" s="14" t="s">
        <v>1016</v>
      </c>
      <c r="F1883" s="14" t="s">
        <v>404</v>
      </c>
      <c r="G1883" s="14"/>
      <c r="H1883" s="14" t="s">
        <v>433</v>
      </c>
      <c r="I1883" s="14" t="s">
        <v>955</v>
      </c>
      <c r="J1883" s="14" t="s">
        <v>425</v>
      </c>
      <c r="K1883" s="14"/>
      <c r="L1883" s="14" t="s">
        <v>425</v>
      </c>
      <c r="M1883" s="14" t="s">
        <v>832</v>
      </c>
      <c r="N1883" s="14" t="s">
        <v>832</v>
      </c>
      <c r="O1883" s="14" t="s">
        <v>955</v>
      </c>
      <c r="P1883" s="14" t="s">
        <v>5604</v>
      </c>
      <c r="Q1883" s="14"/>
      <c r="R1883" s="14" t="s">
        <v>404</v>
      </c>
      <c r="S1883" s="14" t="s">
        <v>439</v>
      </c>
      <c r="T1883" s="35">
        <v>692.92</v>
      </c>
      <c r="U1883" s="14" t="s">
        <v>4</v>
      </c>
      <c r="V1883" s="14">
        <v>85</v>
      </c>
      <c r="W1883" s="16">
        <f>+IF(datos_arg[[#This Row],[Moneda]]="ARS",datos_arg[[#This Row],[Monto]],datos_arg[[#This Row],[Monto]]*datos_arg[[#This Row],[TC]])</f>
        <v>692.92</v>
      </c>
      <c r="X1883" s="16">
        <f>IFERROR(IF(datos_arg[[#This Row],[Moneda]]="USD",datos_arg[[#This Row],[Monto]],datos_arg[[#This Row],[Monto]]/datos_arg[[#This Row],[TC]]),0)</f>
        <v>8.1519999999999992</v>
      </c>
      <c r="Y1883" s="14"/>
    </row>
    <row r="1884" spans="1:25" ht="15" customHeight="1" x14ac:dyDescent="0.25">
      <c r="A1884" s="14">
        <f t="shared" si="29"/>
        <v>1881</v>
      </c>
      <c r="B1884" s="1">
        <v>43934</v>
      </c>
      <c r="C1884" s="18">
        <f>+YEAR(datos_arg[[#This Row],[Fecha]])</f>
        <v>2020</v>
      </c>
      <c r="D1884" s="18">
        <f>+MONTH(datos_arg[[#This Row],[Fecha]])</f>
        <v>4</v>
      </c>
      <c r="E1884" s="14" t="s">
        <v>1016</v>
      </c>
      <c r="F1884" s="14" t="s">
        <v>404</v>
      </c>
      <c r="G1884" s="14"/>
      <c r="H1884" s="14" t="s">
        <v>433</v>
      </c>
      <c r="I1884" s="14" t="s">
        <v>955</v>
      </c>
      <c r="J1884" s="14" t="s">
        <v>425</v>
      </c>
      <c r="K1884" s="14"/>
      <c r="L1884" s="14" t="s">
        <v>425</v>
      </c>
      <c r="M1884" s="14" t="s">
        <v>854</v>
      </c>
      <c r="N1884" s="14" t="s">
        <v>854</v>
      </c>
      <c r="O1884" s="14" t="s">
        <v>955</v>
      </c>
      <c r="P1884" s="14" t="s">
        <v>5605</v>
      </c>
      <c r="Q1884" s="14"/>
      <c r="R1884" s="14" t="s">
        <v>404</v>
      </c>
      <c r="S1884" s="14" t="s">
        <v>439</v>
      </c>
      <c r="T1884" s="35">
        <v>5847.67</v>
      </c>
      <c r="U1884" s="14" t="s">
        <v>4</v>
      </c>
      <c r="V1884" s="14">
        <v>85</v>
      </c>
      <c r="W1884" s="16">
        <f>+IF(datos_arg[[#This Row],[Moneda]]="ARS",datos_arg[[#This Row],[Monto]],datos_arg[[#This Row],[Monto]]*datos_arg[[#This Row],[TC]])</f>
        <v>5847.67</v>
      </c>
      <c r="X1884" s="16">
        <f>IFERROR(IF(datos_arg[[#This Row],[Moneda]]="USD",datos_arg[[#This Row],[Monto]],datos_arg[[#This Row],[Monto]]/datos_arg[[#This Row],[TC]]),0)</f>
        <v>68.796117647058821</v>
      </c>
      <c r="Y1884" s="14"/>
    </row>
    <row r="1885" spans="1:25" ht="15" customHeight="1" x14ac:dyDescent="0.25">
      <c r="A1885" s="14">
        <f t="shared" si="29"/>
        <v>1882</v>
      </c>
      <c r="B1885" s="1">
        <v>43934</v>
      </c>
      <c r="C1885" s="18">
        <f>+YEAR(datos_arg[[#This Row],[Fecha]])</f>
        <v>2020</v>
      </c>
      <c r="D1885" s="18">
        <f>+MONTH(datos_arg[[#This Row],[Fecha]])</f>
        <v>4</v>
      </c>
      <c r="E1885" s="14" t="s">
        <v>1016</v>
      </c>
      <c r="F1885" s="14" t="s">
        <v>404</v>
      </c>
      <c r="G1885" s="14"/>
      <c r="H1885" s="14" t="s">
        <v>7132</v>
      </c>
      <c r="I1885" s="14" t="s">
        <v>7132</v>
      </c>
      <c r="J1885" s="14" t="s">
        <v>425</v>
      </c>
      <c r="K1885" s="14"/>
      <c r="L1885" s="14" t="s">
        <v>425</v>
      </c>
      <c r="M1885" s="14" t="s">
        <v>156</v>
      </c>
      <c r="N1885" s="14" t="s">
        <v>156</v>
      </c>
      <c r="O1885" s="14" t="s">
        <v>227</v>
      </c>
      <c r="P1885" s="14" t="s">
        <v>5606</v>
      </c>
      <c r="Q1885" s="14"/>
      <c r="R1885" s="14" t="s">
        <v>404</v>
      </c>
      <c r="S1885" s="14" t="s">
        <v>439</v>
      </c>
      <c r="T1885" s="35">
        <v>2833.09</v>
      </c>
      <c r="U1885" s="14" t="s">
        <v>4</v>
      </c>
      <c r="V1885" s="14">
        <v>85</v>
      </c>
      <c r="W1885" s="16">
        <f>+IF(datos_arg[[#This Row],[Moneda]]="ARS",datos_arg[[#This Row],[Monto]],datos_arg[[#This Row],[Monto]]*datos_arg[[#This Row],[TC]])</f>
        <v>2833.09</v>
      </c>
      <c r="X1885" s="16">
        <f>IFERROR(IF(datos_arg[[#This Row],[Moneda]]="USD",datos_arg[[#This Row],[Monto]],datos_arg[[#This Row],[Monto]]/datos_arg[[#This Row],[TC]]),0)</f>
        <v>33.330470588235293</v>
      </c>
      <c r="Y1885" s="14"/>
    </row>
    <row r="1886" spans="1:25" ht="15" customHeight="1" x14ac:dyDescent="0.25">
      <c r="A1886" s="14">
        <f t="shared" si="29"/>
        <v>1883</v>
      </c>
      <c r="B1886" s="1">
        <v>43934</v>
      </c>
      <c r="C1886" s="18">
        <f>+YEAR(datos_arg[[#This Row],[Fecha]])</f>
        <v>2020</v>
      </c>
      <c r="D1886" s="18">
        <f>+MONTH(datos_arg[[#This Row],[Fecha]])</f>
        <v>4</v>
      </c>
      <c r="E1886" s="14" t="s">
        <v>1016</v>
      </c>
      <c r="F1886" s="14" t="s">
        <v>404</v>
      </c>
      <c r="G1886" s="14"/>
      <c r="H1886" s="14" t="s">
        <v>433</v>
      </c>
      <c r="I1886" s="14" t="s">
        <v>955</v>
      </c>
      <c r="J1886" s="14" t="s">
        <v>425</v>
      </c>
      <c r="K1886" s="14"/>
      <c r="L1886" s="14" t="s">
        <v>425</v>
      </c>
      <c r="M1886" s="14" t="s">
        <v>831</v>
      </c>
      <c r="N1886" s="14" t="s">
        <v>831</v>
      </c>
      <c r="O1886" s="14" t="s">
        <v>955</v>
      </c>
      <c r="P1886" s="14" t="s">
        <v>5607</v>
      </c>
      <c r="Q1886" s="14"/>
      <c r="R1886" s="14" t="s">
        <v>404</v>
      </c>
      <c r="S1886" s="14" t="s">
        <v>439</v>
      </c>
      <c r="T1886" s="35">
        <v>8143.55</v>
      </c>
      <c r="U1886" s="14" t="s">
        <v>4</v>
      </c>
      <c r="V1886" s="14">
        <v>85</v>
      </c>
      <c r="W1886" s="16">
        <f>+IF(datos_arg[[#This Row],[Moneda]]="ARS",datos_arg[[#This Row],[Monto]],datos_arg[[#This Row],[Monto]]*datos_arg[[#This Row],[TC]])</f>
        <v>8143.55</v>
      </c>
      <c r="X1886" s="16">
        <f>IFERROR(IF(datos_arg[[#This Row],[Moneda]]="USD",datos_arg[[#This Row],[Monto]],datos_arg[[#This Row],[Monto]]/datos_arg[[#This Row],[TC]]),0)</f>
        <v>95.8064705882353</v>
      </c>
      <c r="Y1886" s="14"/>
    </row>
    <row r="1887" spans="1:25" ht="15" customHeight="1" x14ac:dyDescent="0.25">
      <c r="A1887" s="14">
        <f t="shared" si="29"/>
        <v>1884</v>
      </c>
      <c r="B1887" s="1">
        <v>43934</v>
      </c>
      <c r="C1887" s="18">
        <f>+YEAR(datos_arg[[#This Row],[Fecha]])</f>
        <v>2020</v>
      </c>
      <c r="D1887" s="18">
        <f>+MONTH(datos_arg[[#This Row],[Fecha]])</f>
        <v>4</v>
      </c>
      <c r="E1887" s="14" t="s">
        <v>1016</v>
      </c>
      <c r="F1887" s="14" t="s">
        <v>404</v>
      </c>
      <c r="G1887" s="14"/>
      <c r="H1887" s="14" t="s">
        <v>4114</v>
      </c>
      <c r="I1887" s="14" t="s">
        <v>7132</v>
      </c>
      <c r="J1887" s="14" t="s">
        <v>425</v>
      </c>
      <c r="K1887" s="14"/>
      <c r="L1887" s="14" t="s">
        <v>425</v>
      </c>
      <c r="M1887" s="14" t="s">
        <v>129</v>
      </c>
      <c r="N1887" s="14" t="s">
        <v>129</v>
      </c>
      <c r="O1887" s="14" t="s">
        <v>149</v>
      </c>
      <c r="P1887" s="14" t="s">
        <v>5608</v>
      </c>
      <c r="Q1887" s="14"/>
      <c r="R1887" s="14" t="s">
        <v>404</v>
      </c>
      <c r="S1887" s="14" t="s">
        <v>439</v>
      </c>
      <c r="T1887" s="35">
        <v>7115.76</v>
      </c>
      <c r="U1887" s="14" t="s">
        <v>4</v>
      </c>
      <c r="V1887" s="14">
        <v>85</v>
      </c>
      <c r="W1887" s="16">
        <f>+IF(datos_arg[[#This Row],[Moneda]]="ARS",datos_arg[[#This Row],[Monto]],datos_arg[[#This Row],[Monto]]*datos_arg[[#This Row],[TC]])</f>
        <v>7115.76</v>
      </c>
      <c r="X1887" s="16">
        <f>IFERROR(IF(datos_arg[[#This Row],[Moneda]]="USD",datos_arg[[#This Row],[Monto]],datos_arg[[#This Row],[Monto]]/datos_arg[[#This Row],[TC]]),0)</f>
        <v>83.714823529411774</v>
      </c>
      <c r="Y1887" s="14"/>
    </row>
    <row r="1888" spans="1:25" ht="15" customHeight="1" x14ac:dyDescent="0.25">
      <c r="A1888" s="14">
        <f t="shared" si="29"/>
        <v>1885</v>
      </c>
      <c r="B1888" s="1">
        <v>43934</v>
      </c>
      <c r="C1888" s="18">
        <f>+YEAR(datos_arg[[#This Row],[Fecha]])</f>
        <v>2020</v>
      </c>
      <c r="D1888" s="18">
        <f>+MONTH(datos_arg[[#This Row],[Fecha]])</f>
        <v>4</v>
      </c>
      <c r="E1888" s="14" t="s">
        <v>1016</v>
      </c>
      <c r="F1888" s="14" t="s">
        <v>404</v>
      </c>
      <c r="G1888" s="14"/>
      <c r="H1888" s="14" t="s">
        <v>433</v>
      </c>
      <c r="I1888" s="14" t="s">
        <v>955</v>
      </c>
      <c r="J1888" s="14" t="s">
        <v>425</v>
      </c>
      <c r="K1888" s="14"/>
      <c r="L1888" s="14" t="s">
        <v>425</v>
      </c>
      <c r="M1888" s="14" t="s">
        <v>954</v>
      </c>
      <c r="N1888" s="14" t="s">
        <v>954</v>
      </c>
      <c r="O1888" s="14" t="s">
        <v>955</v>
      </c>
      <c r="P1888" s="14" t="s">
        <v>5609</v>
      </c>
      <c r="Q1888" s="14"/>
      <c r="R1888" s="14" t="s">
        <v>404</v>
      </c>
      <c r="S1888" s="14" t="s">
        <v>439</v>
      </c>
      <c r="T1888" s="35">
        <v>4547.12</v>
      </c>
      <c r="U1888" s="14" t="s">
        <v>4</v>
      </c>
      <c r="V1888" s="14">
        <v>85</v>
      </c>
      <c r="W1888" s="16">
        <f>+IF(datos_arg[[#This Row],[Moneda]]="ARS",datos_arg[[#This Row],[Monto]],datos_arg[[#This Row],[Monto]]*datos_arg[[#This Row],[TC]])</f>
        <v>4547.12</v>
      </c>
      <c r="X1888" s="16">
        <f>IFERROR(IF(datos_arg[[#This Row],[Moneda]]="USD",datos_arg[[#This Row],[Monto]],datos_arg[[#This Row],[Monto]]/datos_arg[[#This Row],[TC]]),0)</f>
        <v>53.495529411764707</v>
      </c>
      <c r="Y1888" s="14"/>
    </row>
    <row r="1889" spans="1:25" x14ac:dyDescent="0.25">
      <c r="A1889" s="14">
        <f t="shared" si="29"/>
        <v>1886</v>
      </c>
      <c r="B1889" s="1">
        <v>43935</v>
      </c>
      <c r="C1889" s="18">
        <f>+YEAR(datos_arg[[#This Row],[Fecha]])</f>
        <v>2020</v>
      </c>
      <c r="D1889" s="18">
        <f>+MONTH(datos_arg[[#This Row],[Fecha]])</f>
        <v>4</v>
      </c>
      <c r="E1889" s="14" t="s">
        <v>1016</v>
      </c>
      <c r="F1889" s="14" t="s">
        <v>405</v>
      </c>
      <c r="G1889" s="14"/>
      <c r="H1889" s="14" t="s">
        <v>6646</v>
      </c>
      <c r="I1889" s="14" t="s">
        <v>7132</v>
      </c>
      <c r="J1889" s="14" t="s">
        <v>425</v>
      </c>
      <c r="K1889" s="14"/>
      <c r="L1889" s="14" t="s">
        <v>425</v>
      </c>
      <c r="M1889" s="14" t="s">
        <v>959</v>
      </c>
      <c r="N1889" s="14" t="s">
        <v>304</v>
      </c>
      <c r="O1889" s="14" t="s">
        <v>2146</v>
      </c>
      <c r="P1889" s="14"/>
      <c r="Q1889" s="14"/>
      <c r="R1889" s="14" t="s">
        <v>405</v>
      </c>
      <c r="S1889" s="14" t="s">
        <v>440</v>
      </c>
      <c r="T1889" s="35">
        <v>1500</v>
      </c>
      <c r="U1889" s="14" t="s">
        <v>2</v>
      </c>
      <c r="V1889" s="14">
        <v>85</v>
      </c>
      <c r="W1889" s="16">
        <f>+IF(datos_arg[[#This Row],[Moneda]]="ARS",datos_arg[[#This Row],[Monto]],datos_arg[[#This Row],[Monto]]*datos_arg[[#This Row],[TC]])</f>
        <v>127500</v>
      </c>
      <c r="X1889" s="16">
        <f>IFERROR(IF(datos_arg[[#This Row],[Moneda]]="USD",datos_arg[[#This Row],[Monto]],datos_arg[[#This Row],[Monto]]/datos_arg[[#This Row],[TC]]),0)</f>
        <v>1500</v>
      </c>
      <c r="Y1889" s="14"/>
    </row>
    <row r="1890" spans="1:25" x14ac:dyDescent="0.25">
      <c r="A1890" s="14">
        <f t="shared" si="29"/>
        <v>1887</v>
      </c>
      <c r="B1890" s="1">
        <v>43935</v>
      </c>
      <c r="C1890" s="18">
        <f>+YEAR(datos_arg[[#This Row],[Fecha]])</f>
        <v>2020</v>
      </c>
      <c r="D1890" s="18">
        <f>+MONTH(datos_arg[[#This Row],[Fecha]])</f>
        <v>4</v>
      </c>
      <c r="E1890" s="14" t="s">
        <v>1016</v>
      </c>
      <c r="F1890" s="14" t="s">
        <v>405</v>
      </c>
      <c r="G1890" s="14"/>
      <c r="H1890" s="14" t="s">
        <v>6646</v>
      </c>
      <c r="I1890" s="14" t="s">
        <v>7132</v>
      </c>
      <c r="J1890" s="14" t="s">
        <v>425</v>
      </c>
      <c r="K1890" s="14"/>
      <c r="L1890" s="14" t="s">
        <v>425</v>
      </c>
      <c r="M1890" s="14" t="s">
        <v>959</v>
      </c>
      <c r="N1890" s="14" t="s">
        <v>304</v>
      </c>
      <c r="O1890" s="14" t="s">
        <v>2179</v>
      </c>
      <c r="P1890" s="14"/>
      <c r="Q1890" s="14"/>
      <c r="R1890" s="14" t="s">
        <v>405</v>
      </c>
      <c r="S1890" s="14" t="s">
        <v>440</v>
      </c>
      <c r="T1890" s="35">
        <v>1500</v>
      </c>
      <c r="U1890" s="14" t="s">
        <v>2</v>
      </c>
      <c r="V1890" s="14">
        <v>85</v>
      </c>
      <c r="W1890" s="16">
        <f>+IF(datos_arg[[#This Row],[Moneda]]="ARS",datos_arg[[#This Row],[Monto]],datos_arg[[#This Row],[Monto]]*datos_arg[[#This Row],[TC]])</f>
        <v>127500</v>
      </c>
      <c r="X1890" s="16">
        <f>IFERROR(IF(datos_arg[[#This Row],[Moneda]]="USD",datos_arg[[#This Row],[Monto]],datos_arg[[#This Row],[Monto]]/datos_arg[[#This Row],[TC]]),0)</f>
        <v>1500</v>
      </c>
      <c r="Y1890" s="14"/>
    </row>
    <row r="1891" spans="1:25" ht="15" customHeight="1" x14ac:dyDescent="0.25">
      <c r="A1891" s="14">
        <f t="shared" si="29"/>
        <v>1888</v>
      </c>
      <c r="B1891" s="1">
        <v>43938</v>
      </c>
      <c r="C1891" s="18">
        <f>+YEAR(datos_arg[[#This Row],[Fecha]])</f>
        <v>2020</v>
      </c>
      <c r="D1891" s="18">
        <f>+MONTH(datos_arg[[#This Row],[Fecha]])</f>
        <v>4</v>
      </c>
      <c r="E1891" s="14" t="s">
        <v>5358</v>
      </c>
      <c r="F1891" s="14" t="s">
        <v>4108</v>
      </c>
      <c r="G1891" s="14"/>
      <c r="H1891" s="14" t="s">
        <v>6646</v>
      </c>
      <c r="I1891" s="14" t="s">
        <v>7132</v>
      </c>
      <c r="J1891" s="14" t="s">
        <v>425</v>
      </c>
      <c r="K1891" s="14"/>
      <c r="L1891" s="14" t="s">
        <v>425</v>
      </c>
      <c r="M1891" s="14" t="s">
        <v>5381</v>
      </c>
      <c r="N1891" s="14" t="s">
        <v>1019</v>
      </c>
      <c r="O1891" s="14" t="s">
        <v>4012</v>
      </c>
      <c r="P1891" s="14"/>
      <c r="Q1891" s="14"/>
      <c r="R1891" s="14" t="s">
        <v>4108</v>
      </c>
      <c r="S1891" s="14" t="s">
        <v>439</v>
      </c>
      <c r="T1891" s="35">
        <v>1400</v>
      </c>
      <c r="U1891" s="14" t="s">
        <v>4</v>
      </c>
      <c r="V1891" s="14">
        <v>85</v>
      </c>
      <c r="W1891" s="16">
        <f>+IF(datos_arg[[#This Row],[Moneda]]="ARS",datos_arg[[#This Row],[Monto]],datos_arg[[#This Row],[Monto]]*datos_arg[[#This Row],[TC]])</f>
        <v>1400</v>
      </c>
      <c r="X1891" s="16">
        <f>IFERROR(IF(datos_arg[[#This Row],[Moneda]]="USD",datos_arg[[#This Row],[Monto]],datos_arg[[#This Row],[Monto]]/datos_arg[[#This Row],[TC]]),0)</f>
        <v>16.470588235294116</v>
      </c>
      <c r="Y1891" s="14"/>
    </row>
    <row r="1892" spans="1:25" ht="15" customHeight="1" x14ac:dyDescent="0.25">
      <c r="A1892" s="14">
        <f t="shared" si="29"/>
        <v>1889</v>
      </c>
      <c r="B1892" s="1">
        <v>43938</v>
      </c>
      <c r="C1892" s="18">
        <f>+YEAR(datos_arg[[#This Row],[Fecha]])</f>
        <v>2020</v>
      </c>
      <c r="D1892" s="18">
        <f>+MONTH(datos_arg[[#This Row],[Fecha]])</f>
        <v>4</v>
      </c>
      <c r="E1892" s="14" t="s">
        <v>5358</v>
      </c>
      <c r="F1892" s="14" t="s">
        <v>4108</v>
      </c>
      <c r="G1892" s="14"/>
      <c r="H1892" s="14" t="s">
        <v>6646</v>
      </c>
      <c r="I1892" s="14" t="s">
        <v>7132</v>
      </c>
      <c r="J1892" s="14" t="s">
        <v>425</v>
      </c>
      <c r="K1892" s="14"/>
      <c r="L1892" s="14" t="s">
        <v>425</v>
      </c>
      <c r="M1892" s="14" t="s">
        <v>423</v>
      </c>
      <c r="N1892" s="14" t="s">
        <v>444</v>
      </c>
      <c r="O1892" s="14" t="s">
        <v>4013</v>
      </c>
      <c r="P1892" s="14"/>
      <c r="Q1892" s="14"/>
      <c r="R1892" s="14" t="s">
        <v>4108</v>
      </c>
      <c r="S1892" s="14" t="s">
        <v>439</v>
      </c>
      <c r="T1892" s="35">
        <v>500</v>
      </c>
      <c r="U1892" s="14" t="s">
        <v>4</v>
      </c>
      <c r="V1892" s="14">
        <v>85</v>
      </c>
      <c r="W1892" s="16">
        <f>+IF(datos_arg[[#This Row],[Moneda]]="ARS",datos_arg[[#This Row],[Monto]],datos_arg[[#This Row],[Monto]]*datos_arg[[#This Row],[TC]])</f>
        <v>500</v>
      </c>
      <c r="X1892" s="16">
        <f>IFERROR(IF(datos_arg[[#This Row],[Moneda]]="USD",datos_arg[[#This Row],[Monto]],datos_arg[[#This Row],[Monto]]/datos_arg[[#This Row],[TC]]),0)</f>
        <v>5.882352941176471</v>
      </c>
      <c r="Y1892" s="14"/>
    </row>
    <row r="1893" spans="1:25" x14ac:dyDescent="0.25">
      <c r="A1893" s="14">
        <f t="shared" si="29"/>
        <v>1890</v>
      </c>
      <c r="B1893" s="1">
        <v>43938</v>
      </c>
      <c r="C1893" s="18">
        <f>+YEAR(datos_arg[[#This Row],[Fecha]])</f>
        <v>2020</v>
      </c>
      <c r="D1893" s="18">
        <f>+MONTH(datos_arg[[#This Row],[Fecha]])</f>
        <v>4</v>
      </c>
      <c r="E1893" s="14" t="s">
        <v>1016</v>
      </c>
      <c r="F1893" s="14" t="s">
        <v>404</v>
      </c>
      <c r="G1893" s="14"/>
      <c r="H1893" s="14" t="s">
        <v>7132</v>
      </c>
      <c r="I1893" s="14" t="s">
        <v>7132</v>
      </c>
      <c r="J1893" s="14" t="s">
        <v>425</v>
      </c>
      <c r="K1893" s="14"/>
      <c r="L1893" s="14" t="s">
        <v>425</v>
      </c>
      <c r="M1893" s="14" t="s">
        <v>866</v>
      </c>
      <c r="N1893" s="14" t="s">
        <v>866</v>
      </c>
      <c r="O1893" s="14" t="s">
        <v>2146</v>
      </c>
      <c r="P1893" s="14"/>
      <c r="Q1893" s="14"/>
      <c r="R1893" s="14" t="s">
        <v>404</v>
      </c>
      <c r="S1893" s="14" t="s">
        <v>440</v>
      </c>
      <c r="T1893" s="35">
        <v>200</v>
      </c>
      <c r="U1893" s="14" t="s">
        <v>2</v>
      </c>
      <c r="V1893" s="14">
        <v>85</v>
      </c>
      <c r="W1893" s="16">
        <f>+IF(datos_arg[[#This Row],[Moneda]]="ARS",datos_arg[[#This Row],[Monto]],datos_arg[[#This Row],[Monto]]*datos_arg[[#This Row],[TC]])</f>
        <v>17000</v>
      </c>
      <c r="X1893" s="16">
        <f>IFERROR(IF(datos_arg[[#This Row],[Moneda]]="USD",datos_arg[[#This Row],[Monto]],datos_arg[[#This Row],[Monto]]/datos_arg[[#This Row],[TC]]),0)</f>
        <v>200</v>
      </c>
      <c r="Y1893" s="14"/>
    </row>
    <row r="1894" spans="1:25" ht="15" customHeight="1" x14ac:dyDescent="0.25">
      <c r="A1894" s="14">
        <f t="shared" si="29"/>
        <v>1891</v>
      </c>
      <c r="B1894" s="1">
        <v>43938</v>
      </c>
      <c r="C1894" s="18">
        <f>+YEAR(datos_arg[[#This Row],[Fecha]])</f>
        <v>2020</v>
      </c>
      <c r="D1894" s="18">
        <f>+MONTH(datos_arg[[#This Row],[Fecha]])</f>
        <v>4</v>
      </c>
      <c r="E1894" s="14" t="s">
        <v>408</v>
      </c>
      <c r="F1894" s="14" t="s">
        <v>5359</v>
      </c>
      <c r="G1894" s="14"/>
      <c r="H1894" s="14" t="s">
        <v>7132</v>
      </c>
      <c r="I1894" s="14" t="s">
        <v>7132</v>
      </c>
      <c r="J1894" s="14" t="s">
        <v>425</v>
      </c>
      <c r="K1894" s="14"/>
      <c r="L1894" s="14" t="s">
        <v>425</v>
      </c>
      <c r="M1894" s="14" t="s">
        <v>2181</v>
      </c>
      <c r="N1894" s="14" t="s">
        <v>2181</v>
      </c>
      <c r="O1894" s="14"/>
      <c r="P1894" s="14"/>
      <c r="Q1894" s="14"/>
      <c r="R1894" s="14" t="s">
        <v>445</v>
      </c>
      <c r="S1894" s="14" t="s">
        <v>439</v>
      </c>
      <c r="T1894" s="35">
        <v>6365.1399999999994</v>
      </c>
      <c r="U1894" s="14" t="s">
        <v>4</v>
      </c>
      <c r="V1894" s="14">
        <v>77.5</v>
      </c>
      <c r="W1894" s="16">
        <f>+IF(datos_arg[[#This Row],[Moneda]]="ARS",datos_arg[[#This Row],[Monto]],datos_arg[[#This Row],[Monto]]*datos_arg[[#This Row],[TC]])</f>
        <v>6365.1399999999994</v>
      </c>
      <c r="X1894" s="16">
        <f>IFERROR(IF(datos_arg[[#This Row],[Moneda]]="USD",datos_arg[[#This Row],[Monto]],datos_arg[[#This Row],[Monto]]/datos_arg[[#This Row],[TC]]),0)</f>
        <v>82.130838709677406</v>
      </c>
      <c r="Y1894" s="14"/>
    </row>
    <row r="1895" spans="1:25" ht="15" customHeight="1" x14ac:dyDescent="0.25">
      <c r="A1895" s="14">
        <f t="shared" si="29"/>
        <v>1892</v>
      </c>
      <c r="B1895" s="1">
        <v>43938</v>
      </c>
      <c r="C1895" s="18">
        <f>+YEAR(datos_arg[[#This Row],[Fecha]])</f>
        <v>2020</v>
      </c>
      <c r="D1895" s="18">
        <f>+MONTH(datos_arg[[#This Row],[Fecha]])</f>
        <v>4</v>
      </c>
      <c r="E1895" s="14" t="s">
        <v>408</v>
      </c>
      <c r="F1895" s="14" t="s">
        <v>5359</v>
      </c>
      <c r="G1895" s="14"/>
      <c r="H1895" s="14" t="s">
        <v>7132</v>
      </c>
      <c r="I1895" s="14" t="s">
        <v>7132</v>
      </c>
      <c r="J1895" s="14" t="s">
        <v>425</v>
      </c>
      <c r="K1895" s="14"/>
      <c r="L1895" s="14" t="s">
        <v>425</v>
      </c>
      <c r="M1895" s="14" t="s">
        <v>2181</v>
      </c>
      <c r="N1895" s="14" t="s">
        <v>2181</v>
      </c>
      <c r="O1895" s="14"/>
      <c r="P1895" s="14"/>
      <c r="Q1895" s="14"/>
      <c r="R1895" s="14" t="s">
        <v>445</v>
      </c>
      <c r="S1895" s="14" t="s">
        <v>439</v>
      </c>
      <c r="T1895" s="35">
        <v>1765.95</v>
      </c>
      <c r="U1895" s="14" t="s">
        <v>4</v>
      </c>
      <c r="V1895" s="14">
        <v>77</v>
      </c>
      <c r="W1895" s="16">
        <f>+IF(datos_arg[[#This Row],[Moneda]]="ARS",datos_arg[[#This Row],[Monto]],datos_arg[[#This Row],[Monto]]*datos_arg[[#This Row],[TC]])</f>
        <v>1765.95</v>
      </c>
      <c r="X1895" s="16">
        <f>IFERROR(IF(datos_arg[[#This Row],[Moneda]]="USD",datos_arg[[#This Row],[Monto]],datos_arg[[#This Row],[Monto]]/datos_arg[[#This Row],[TC]]),0)</f>
        <v>22.934415584415586</v>
      </c>
      <c r="Y1895" s="14"/>
    </row>
    <row r="1896" spans="1:25" ht="15" customHeight="1" x14ac:dyDescent="0.25">
      <c r="A1896" s="14">
        <f t="shared" si="29"/>
        <v>1893</v>
      </c>
      <c r="B1896" s="1">
        <v>43938</v>
      </c>
      <c r="C1896" s="18">
        <f>+YEAR(datos_arg[[#This Row],[Fecha]])</f>
        <v>2020</v>
      </c>
      <c r="D1896" s="18">
        <f>+MONTH(datos_arg[[#This Row],[Fecha]])</f>
        <v>4</v>
      </c>
      <c r="E1896" s="14" t="s">
        <v>408</v>
      </c>
      <c r="F1896" s="14" t="s">
        <v>5359</v>
      </c>
      <c r="G1896" s="14"/>
      <c r="H1896" s="14" t="s">
        <v>7132</v>
      </c>
      <c r="I1896" s="14" t="s">
        <v>7132</v>
      </c>
      <c r="J1896" s="14" t="s">
        <v>425</v>
      </c>
      <c r="K1896" s="14"/>
      <c r="L1896" s="14" t="s">
        <v>425</v>
      </c>
      <c r="M1896" s="14" t="s">
        <v>2181</v>
      </c>
      <c r="N1896" s="14" t="s">
        <v>2181</v>
      </c>
      <c r="O1896" s="14"/>
      <c r="P1896" s="14"/>
      <c r="Q1896" s="14"/>
      <c r="R1896" s="14" t="s">
        <v>445</v>
      </c>
      <c r="S1896" s="14" t="s">
        <v>439</v>
      </c>
      <c r="T1896" s="35">
        <v>5546</v>
      </c>
      <c r="U1896" s="14" t="s">
        <v>4</v>
      </c>
      <c r="V1896" s="14">
        <v>78</v>
      </c>
      <c r="W1896" s="16">
        <f>+IF(datos_arg[[#This Row],[Moneda]]="ARS",datos_arg[[#This Row],[Monto]],datos_arg[[#This Row],[Monto]]*datos_arg[[#This Row],[TC]])</f>
        <v>5546</v>
      </c>
      <c r="X1896" s="16">
        <f>IFERROR(IF(datos_arg[[#This Row],[Moneda]]="USD",datos_arg[[#This Row],[Monto]],datos_arg[[#This Row],[Monto]]/datos_arg[[#This Row],[TC]]),0)</f>
        <v>71.102564102564102</v>
      </c>
      <c r="Y1896" s="14"/>
    </row>
    <row r="1897" spans="1:25" x14ac:dyDescent="0.25">
      <c r="A1897" s="14">
        <f t="shared" si="29"/>
        <v>1894</v>
      </c>
      <c r="B1897" s="1">
        <v>43938</v>
      </c>
      <c r="C1897" s="18">
        <f>+YEAR(datos_arg[[#This Row],[Fecha]])</f>
        <v>2020</v>
      </c>
      <c r="D1897" s="18">
        <f>+MONTH(datos_arg[[#This Row],[Fecha]])</f>
        <v>4</v>
      </c>
      <c r="E1897" s="14" t="s">
        <v>617</v>
      </c>
      <c r="F1897" s="14" t="s">
        <v>8101</v>
      </c>
      <c r="G1897" s="14"/>
      <c r="H1897" s="14" t="s">
        <v>8103</v>
      </c>
      <c r="I1897" s="14" t="s">
        <v>8104</v>
      </c>
      <c r="J1897" s="14" t="s">
        <v>721</v>
      </c>
      <c r="K1897" s="14" t="s">
        <v>421</v>
      </c>
      <c r="L1897" s="14" t="s">
        <v>425</v>
      </c>
      <c r="M1897" s="14" t="s">
        <v>721</v>
      </c>
      <c r="N1897" s="14" t="s">
        <v>5094</v>
      </c>
      <c r="O1897" s="14" t="s">
        <v>2239</v>
      </c>
      <c r="P1897" s="14" t="s">
        <v>5610</v>
      </c>
      <c r="Q1897" s="14">
        <v>0</v>
      </c>
      <c r="R1897" s="14" t="s">
        <v>8101</v>
      </c>
      <c r="S1897" s="14" t="s">
        <v>440</v>
      </c>
      <c r="T1897" s="35">
        <v>0</v>
      </c>
      <c r="U1897" s="14" t="s">
        <v>2</v>
      </c>
      <c r="V1897" s="14">
        <v>85</v>
      </c>
      <c r="W1897" s="16">
        <f>+IF(datos_arg[[#This Row],[Moneda]]="ARS",datos_arg[[#This Row],[Monto]],datos_arg[[#This Row],[Monto]]*datos_arg[[#This Row],[TC]])</f>
        <v>0</v>
      </c>
      <c r="X1897" s="16">
        <f>IFERROR(IF(datos_arg[[#This Row],[Moneda]]="USD",datos_arg[[#This Row],[Monto]],datos_arg[[#This Row],[Monto]]/datos_arg[[#This Row],[TC]]),0)</f>
        <v>0</v>
      </c>
      <c r="Y1897" s="14"/>
    </row>
    <row r="1898" spans="1:25" ht="15" customHeight="1" x14ac:dyDescent="0.25">
      <c r="A1898" s="14">
        <f t="shared" si="29"/>
        <v>1895</v>
      </c>
      <c r="B1898" s="1">
        <v>43938</v>
      </c>
      <c r="C1898" s="18">
        <f>+YEAR(datos_arg[[#This Row],[Fecha]])</f>
        <v>2020</v>
      </c>
      <c r="D1898" s="18">
        <f>+MONTH(datos_arg[[#This Row],[Fecha]])</f>
        <v>4</v>
      </c>
      <c r="E1898" s="14" t="s">
        <v>407</v>
      </c>
      <c r="F1898" s="14" t="s">
        <v>5360</v>
      </c>
      <c r="G1898" s="14"/>
      <c r="H1898" s="14" t="s">
        <v>7132</v>
      </c>
      <c r="I1898" s="14" t="s">
        <v>7132</v>
      </c>
      <c r="J1898" s="14" t="s">
        <v>425</v>
      </c>
      <c r="K1898" s="14"/>
      <c r="L1898" s="14" t="s">
        <v>425</v>
      </c>
      <c r="M1898" s="14" t="s">
        <v>434</v>
      </c>
      <c r="N1898" s="14" t="s">
        <v>434</v>
      </c>
      <c r="O1898" s="14"/>
      <c r="P1898" s="14"/>
      <c r="Q1898" s="14"/>
      <c r="R1898" s="14" t="s">
        <v>439</v>
      </c>
      <c r="S1898" s="14" t="s">
        <v>443</v>
      </c>
      <c r="T1898" s="35">
        <v>15.260877220186558</v>
      </c>
      <c r="U1898" s="14" t="s">
        <v>2</v>
      </c>
      <c r="V1898" s="14">
        <v>0</v>
      </c>
      <c r="W1898" s="16">
        <f>+IF(datos_arg[[#This Row],[Moneda]]="ARS",datos_arg[[#This Row],[Monto]],datos_arg[[#This Row],[Monto]]*datos_arg[[#This Row],[TC]])</f>
        <v>0</v>
      </c>
      <c r="X1898" s="16">
        <f>IFERROR(IF(datos_arg[[#This Row],[Moneda]]="USD",datos_arg[[#This Row],[Monto]],datos_arg[[#This Row],[Monto]]/datos_arg[[#This Row],[TC]]),0)</f>
        <v>15.260877220186558</v>
      </c>
      <c r="Y1898" s="14"/>
    </row>
    <row r="1899" spans="1:25" ht="15" customHeight="1" x14ac:dyDescent="0.25">
      <c r="A1899" s="14">
        <f t="shared" si="29"/>
        <v>1896</v>
      </c>
      <c r="B1899" s="1">
        <v>43941</v>
      </c>
      <c r="C1899" s="18">
        <f>+YEAR(datos_arg[[#This Row],[Fecha]])</f>
        <v>2020</v>
      </c>
      <c r="D1899" s="18">
        <f>+MONTH(datos_arg[[#This Row],[Fecha]])</f>
        <v>4</v>
      </c>
      <c r="E1899" s="14" t="s">
        <v>1015</v>
      </c>
      <c r="F1899" s="14" t="s">
        <v>403</v>
      </c>
      <c r="G1899" s="14" t="s">
        <v>970</v>
      </c>
      <c r="H1899" s="14" t="s">
        <v>6646</v>
      </c>
      <c r="I1899" s="14" t="s">
        <v>7132</v>
      </c>
      <c r="J1899" s="14" t="s">
        <v>425</v>
      </c>
      <c r="K1899" s="14" t="s">
        <v>420</v>
      </c>
      <c r="L1899" s="14" t="s">
        <v>425</v>
      </c>
      <c r="M1899" s="14" t="s">
        <v>653</v>
      </c>
      <c r="N1899" s="14" t="s">
        <v>2345</v>
      </c>
      <c r="O1899" s="14" t="s">
        <v>2346</v>
      </c>
      <c r="P1899" s="14" t="s">
        <v>5611</v>
      </c>
      <c r="Q1899" s="14">
        <v>9</v>
      </c>
      <c r="R1899" s="14" t="s">
        <v>970</v>
      </c>
      <c r="S1899" s="14" t="s">
        <v>439</v>
      </c>
      <c r="T1899" s="35">
        <v>1080</v>
      </c>
      <c r="U1899" s="14" t="s">
        <v>4</v>
      </c>
      <c r="V1899" s="14">
        <v>85</v>
      </c>
      <c r="W1899" s="16">
        <f>+IF(datos_arg[[#This Row],[Moneda]]="ARS",datos_arg[[#This Row],[Monto]],datos_arg[[#This Row],[Monto]]*datos_arg[[#This Row],[TC]])</f>
        <v>1080</v>
      </c>
      <c r="X1899" s="16">
        <f>IFERROR(IF(datos_arg[[#This Row],[Moneda]]="USD",datos_arg[[#This Row],[Monto]],datos_arg[[#This Row],[Monto]]/datos_arg[[#This Row],[TC]]),0)</f>
        <v>12.705882352941176</v>
      </c>
      <c r="Y1899" s="14"/>
    </row>
    <row r="1900" spans="1:25" ht="15" customHeight="1" x14ac:dyDescent="0.25">
      <c r="A1900" s="14">
        <f t="shared" si="29"/>
        <v>1897</v>
      </c>
      <c r="B1900" s="1">
        <v>43942</v>
      </c>
      <c r="C1900" s="18">
        <f>+YEAR(datos_arg[[#This Row],[Fecha]])</f>
        <v>2020</v>
      </c>
      <c r="D1900" s="18">
        <f>+MONTH(datos_arg[[#This Row],[Fecha]])</f>
        <v>4</v>
      </c>
      <c r="E1900" s="14" t="s">
        <v>5358</v>
      </c>
      <c r="F1900" s="14" t="s">
        <v>4109</v>
      </c>
      <c r="G1900" s="14"/>
      <c r="H1900" s="14" t="s">
        <v>6646</v>
      </c>
      <c r="I1900" s="14" t="s">
        <v>7132</v>
      </c>
      <c r="J1900" s="14" t="s">
        <v>425</v>
      </c>
      <c r="K1900" s="14"/>
      <c r="L1900" s="14" t="s">
        <v>425</v>
      </c>
      <c r="M1900" s="14" t="s">
        <v>6660</v>
      </c>
      <c r="N1900" s="14" t="s">
        <v>49</v>
      </c>
      <c r="O1900" s="14" t="s">
        <v>4014</v>
      </c>
      <c r="P1900" s="14" t="s">
        <v>5612</v>
      </c>
      <c r="Q1900" s="14">
        <v>3</v>
      </c>
      <c r="R1900" s="14" t="s">
        <v>4109</v>
      </c>
      <c r="S1900" s="14" t="s">
        <v>439</v>
      </c>
      <c r="T1900" s="35">
        <v>4374</v>
      </c>
      <c r="U1900" s="14" t="s">
        <v>4</v>
      </c>
      <c r="V1900" s="14">
        <v>85</v>
      </c>
      <c r="W1900" s="16">
        <f>+IF(datos_arg[[#This Row],[Moneda]]="ARS",datos_arg[[#This Row],[Monto]],datos_arg[[#This Row],[Monto]]*datos_arg[[#This Row],[TC]])</f>
        <v>4374</v>
      </c>
      <c r="X1900" s="16">
        <f>IFERROR(IF(datos_arg[[#This Row],[Moneda]]="USD",datos_arg[[#This Row],[Monto]],datos_arg[[#This Row],[Monto]]/datos_arg[[#This Row],[TC]]),0)</f>
        <v>51.458823529411767</v>
      </c>
      <c r="Y1900" s="14"/>
    </row>
    <row r="1901" spans="1:25" ht="15" customHeight="1" x14ac:dyDescent="0.25">
      <c r="A1901" s="14">
        <f t="shared" si="29"/>
        <v>1898</v>
      </c>
      <c r="B1901" s="1">
        <v>43942</v>
      </c>
      <c r="C1901" s="18">
        <f>+YEAR(datos_arg[[#This Row],[Fecha]])</f>
        <v>2020</v>
      </c>
      <c r="D1901" s="18">
        <f>+MONTH(datos_arg[[#This Row],[Fecha]])</f>
        <v>4</v>
      </c>
      <c r="E1901" s="14" t="s">
        <v>449</v>
      </c>
      <c r="F1901" s="14" t="s">
        <v>523</v>
      </c>
      <c r="G1901" s="14"/>
      <c r="H1901" s="14" t="s">
        <v>4114</v>
      </c>
      <c r="I1901" s="14" t="s">
        <v>7132</v>
      </c>
      <c r="J1901" s="14" t="s">
        <v>425</v>
      </c>
      <c r="K1901" s="14"/>
      <c r="L1901" s="14" t="s">
        <v>425</v>
      </c>
      <c r="M1901" s="14" t="s">
        <v>515</v>
      </c>
      <c r="N1901" s="14" t="s">
        <v>515</v>
      </c>
      <c r="O1901" s="14" t="s">
        <v>285</v>
      </c>
      <c r="P1901" s="14"/>
      <c r="Q1901" s="14"/>
      <c r="R1901" s="14" t="s">
        <v>523</v>
      </c>
      <c r="S1901" s="14" t="s">
        <v>439</v>
      </c>
      <c r="T1901" s="35">
        <v>4000</v>
      </c>
      <c r="U1901" s="14" t="s">
        <v>4</v>
      </c>
      <c r="V1901" s="14">
        <v>85</v>
      </c>
      <c r="W1901" s="16">
        <f>+IF(datos_arg[[#This Row],[Moneda]]="ARS",datos_arg[[#This Row],[Monto]],datos_arg[[#This Row],[Monto]]*datos_arg[[#This Row],[TC]])</f>
        <v>4000</v>
      </c>
      <c r="X1901" s="16">
        <f>IFERROR(IF(datos_arg[[#This Row],[Moneda]]="USD",datos_arg[[#This Row],[Monto]],datos_arg[[#This Row],[Monto]]/datos_arg[[#This Row],[TC]]),0)</f>
        <v>47.058823529411768</v>
      </c>
      <c r="Y1901" s="14"/>
    </row>
    <row r="1902" spans="1:25" ht="15" customHeight="1" x14ac:dyDescent="0.25">
      <c r="A1902" s="14">
        <f t="shared" si="29"/>
        <v>1899</v>
      </c>
      <c r="B1902" s="1">
        <v>43942</v>
      </c>
      <c r="C1902" s="18">
        <f>+YEAR(datos_arg[[#This Row],[Fecha]])</f>
        <v>2020</v>
      </c>
      <c r="D1902" s="18">
        <f>+MONTH(datos_arg[[#This Row],[Fecha]])</f>
        <v>4</v>
      </c>
      <c r="E1902" s="14" t="s">
        <v>449</v>
      </c>
      <c r="F1902" s="14" t="s">
        <v>523</v>
      </c>
      <c r="G1902" s="14"/>
      <c r="H1902" s="14" t="s">
        <v>7132</v>
      </c>
      <c r="I1902" s="14" t="s">
        <v>7132</v>
      </c>
      <c r="J1902" s="14" t="s">
        <v>425</v>
      </c>
      <c r="K1902" s="14"/>
      <c r="L1902" s="14" t="s">
        <v>425</v>
      </c>
      <c r="M1902" s="14" t="s">
        <v>515</v>
      </c>
      <c r="N1902" s="14" t="s">
        <v>515</v>
      </c>
      <c r="O1902" s="14" t="s">
        <v>2182</v>
      </c>
      <c r="P1902" s="14"/>
      <c r="Q1902" s="14"/>
      <c r="R1902" s="14" t="s">
        <v>523</v>
      </c>
      <c r="S1902" s="14" t="s">
        <v>439</v>
      </c>
      <c r="T1902" s="35">
        <v>1000</v>
      </c>
      <c r="U1902" s="14" t="s">
        <v>4</v>
      </c>
      <c r="V1902" s="14">
        <v>85</v>
      </c>
      <c r="W1902" s="16">
        <f>+IF(datos_arg[[#This Row],[Moneda]]="ARS",datos_arg[[#This Row],[Monto]],datos_arg[[#This Row],[Monto]]*datos_arg[[#This Row],[TC]])</f>
        <v>1000</v>
      </c>
      <c r="X1902" s="16">
        <f>IFERROR(IF(datos_arg[[#This Row],[Moneda]]="USD",datos_arg[[#This Row],[Monto]],datos_arg[[#This Row],[Monto]]/datos_arg[[#This Row],[TC]]),0)</f>
        <v>11.764705882352942</v>
      </c>
      <c r="Y1902" s="14"/>
    </row>
    <row r="1903" spans="1:25" ht="15" customHeight="1" x14ac:dyDescent="0.25">
      <c r="A1903" s="14">
        <f t="shared" si="29"/>
        <v>1900</v>
      </c>
      <c r="B1903" s="1">
        <v>43942</v>
      </c>
      <c r="C1903" s="18">
        <f>+YEAR(datos_arg[[#This Row],[Fecha]])</f>
        <v>2020</v>
      </c>
      <c r="D1903" s="18">
        <f>+MONTH(datos_arg[[#This Row],[Fecha]])</f>
        <v>4</v>
      </c>
      <c r="E1903" s="14" t="s">
        <v>1015</v>
      </c>
      <c r="F1903" s="14" t="s">
        <v>430</v>
      </c>
      <c r="G1903" s="14"/>
      <c r="H1903" s="14" t="s">
        <v>7132</v>
      </c>
      <c r="I1903" s="14" t="s">
        <v>7132</v>
      </c>
      <c r="J1903" s="14" t="s">
        <v>425</v>
      </c>
      <c r="K1903" s="14"/>
      <c r="L1903" s="14" t="s">
        <v>425</v>
      </c>
      <c r="M1903" s="14" t="s">
        <v>60</v>
      </c>
      <c r="N1903" s="14" t="s">
        <v>26</v>
      </c>
      <c r="O1903" s="14" t="s">
        <v>60</v>
      </c>
      <c r="P1903" s="14"/>
      <c r="Q1903" s="14"/>
      <c r="R1903" s="14" t="s">
        <v>430</v>
      </c>
      <c r="S1903" s="14" t="s">
        <v>439</v>
      </c>
      <c r="T1903" s="35">
        <v>1000</v>
      </c>
      <c r="U1903" s="14" t="s">
        <v>4</v>
      </c>
      <c r="V1903" s="14">
        <v>85</v>
      </c>
      <c r="W1903" s="16">
        <f>+IF(datos_arg[[#This Row],[Moneda]]="ARS",datos_arg[[#This Row],[Monto]],datos_arg[[#This Row],[Monto]]*datos_arg[[#This Row],[TC]])</f>
        <v>1000</v>
      </c>
      <c r="X1903" s="16">
        <f>IFERROR(IF(datos_arg[[#This Row],[Moneda]]="USD",datos_arg[[#This Row],[Monto]],datos_arg[[#This Row],[Monto]]/datos_arg[[#This Row],[TC]]),0)</f>
        <v>11.764705882352942</v>
      </c>
      <c r="Y1903" s="14"/>
    </row>
    <row r="1904" spans="1:25" ht="15" customHeight="1" x14ac:dyDescent="0.25">
      <c r="A1904" s="14">
        <f t="shared" si="29"/>
        <v>1901</v>
      </c>
      <c r="B1904" s="1">
        <v>43944</v>
      </c>
      <c r="C1904" s="18">
        <f>+YEAR(datos_arg[[#This Row],[Fecha]])</f>
        <v>2020</v>
      </c>
      <c r="D1904" s="18">
        <f>+MONTH(datos_arg[[#This Row],[Fecha]])</f>
        <v>4</v>
      </c>
      <c r="E1904" s="14" t="s">
        <v>617</v>
      </c>
      <c r="F1904" s="14" t="s">
        <v>8101</v>
      </c>
      <c r="G1904" s="14"/>
      <c r="H1904" s="14" t="s">
        <v>8103</v>
      </c>
      <c r="I1904" s="14" t="s">
        <v>8104</v>
      </c>
      <c r="J1904" s="14" t="s">
        <v>482</v>
      </c>
      <c r="K1904" s="14" t="s">
        <v>420</v>
      </c>
      <c r="L1904" s="14" t="s">
        <v>426</v>
      </c>
      <c r="M1904" s="14" t="s">
        <v>1659</v>
      </c>
      <c r="N1904" s="14" t="s">
        <v>2183</v>
      </c>
      <c r="O1904" s="14" t="s">
        <v>2184</v>
      </c>
      <c r="P1904" s="14" t="s">
        <v>5613</v>
      </c>
      <c r="Q1904" s="14">
        <v>1</v>
      </c>
      <c r="R1904" s="14" t="s">
        <v>8101</v>
      </c>
      <c r="S1904" s="14" t="s">
        <v>439</v>
      </c>
      <c r="T1904" s="35">
        <v>19835.580000000002</v>
      </c>
      <c r="U1904" s="14" t="s">
        <v>4</v>
      </c>
      <c r="V1904" s="14">
        <v>85</v>
      </c>
      <c r="W1904" s="16">
        <f>+IF(datos_arg[[#This Row],[Moneda]]="ARS",datos_arg[[#This Row],[Monto]],datos_arg[[#This Row],[Monto]]*datos_arg[[#This Row],[TC]])</f>
        <v>19835.580000000002</v>
      </c>
      <c r="X1904" s="16">
        <f>IFERROR(IF(datos_arg[[#This Row],[Moneda]]="USD",datos_arg[[#This Row],[Monto]],datos_arg[[#This Row],[Monto]]/datos_arg[[#This Row],[TC]]),0)</f>
        <v>233.35976470588238</v>
      </c>
      <c r="Y1904" s="14"/>
    </row>
    <row r="1905" spans="1:25" ht="15" customHeight="1" x14ac:dyDescent="0.25">
      <c r="A1905" s="14">
        <f t="shared" si="29"/>
        <v>1902</v>
      </c>
      <c r="B1905" s="1">
        <v>43945</v>
      </c>
      <c r="C1905" s="18">
        <f>+YEAR(datos_arg[[#This Row],[Fecha]])</f>
        <v>2020</v>
      </c>
      <c r="D1905" s="18">
        <f>+MONTH(datos_arg[[#This Row],[Fecha]])</f>
        <v>4</v>
      </c>
      <c r="E1905" s="14" t="s">
        <v>1015</v>
      </c>
      <c r="F1905" s="14" t="s">
        <v>430</v>
      </c>
      <c r="G1905" s="14"/>
      <c r="H1905" s="14" t="s">
        <v>7132</v>
      </c>
      <c r="I1905" s="14" t="s">
        <v>7132</v>
      </c>
      <c r="J1905" s="14" t="s">
        <v>425</v>
      </c>
      <c r="K1905" s="14"/>
      <c r="L1905" s="14" t="s">
        <v>425</v>
      </c>
      <c r="M1905" s="14" t="s">
        <v>102</v>
      </c>
      <c r="N1905" s="14" t="s">
        <v>463</v>
      </c>
      <c r="O1905" s="14" t="s">
        <v>2185</v>
      </c>
      <c r="P1905" s="14"/>
      <c r="Q1905" s="14"/>
      <c r="R1905" s="14" t="s">
        <v>430</v>
      </c>
      <c r="S1905" s="14" t="s">
        <v>439</v>
      </c>
      <c r="T1905" s="35">
        <v>300</v>
      </c>
      <c r="U1905" s="14" t="s">
        <v>4</v>
      </c>
      <c r="V1905" s="14">
        <v>85</v>
      </c>
      <c r="W1905" s="16">
        <f>+IF(datos_arg[[#This Row],[Moneda]]="ARS",datos_arg[[#This Row],[Monto]],datos_arg[[#This Row],[Monto]]*datos_arg[[#This Row],[TC]])</f>
        <v>300</v>
      </c>
      <c r="X1905" s="16">
        <f>IFERROR(IF(datos_arg[[#This Row],[Moneda]]="USD",datos_arg[[#This Row],[Monto]],datos_arg[[#This Row],[Monto]]/datos_arg[[#This Row],[TC]]),0)</f>
        <v>3.5294117647058822</v>
      </c>
      <c r="Y1905" s="14"/>
    </row>
    <row r="1906" spans="1:25" ht="15" customHeight="1" x14ac:dyDescent="0.25">
      <c r="A1906" s="14">
        <f t="shared" si="29"/>
        <v>1903</v>
      </c>
      <c r="B1906" s="1">
        <v>43945</v>
      </c>
      <c r="C1906" s="18">
        <f>+YEAR(datos_arg[[#This Row],[Fecha]])</f>
        <v>2020</v>
      </c>
      <c r="D1906" s="18">
        <f>+MONTH(datos_arg[[#This Row],[Fecha]])</f>
        <v>4</v>
      </c>
      <c r="E1906" s="14" t="s">
        <v>1016</v>
      </c>
      <c r="F1906" s="14" t="s">
        <v>405</v>
      </c>
      <c r="G1906" s="14"/>
      <c r="H1906" s="14" t="s">
        <v>6646</v>
      </c>
      <c r="I1906" s="14" t="s">
        <v>1129</v>
      </c>
      <c r="J1906" s="14" t="s">
        <v>1129</v>
      </c>
      <c r="K1906" s="14" t="s">
        <v>420</v>
      </c>
      <c r="L1906" s="14" t="s">
        <v>426</v>
      </c>
      <c r="M1906" s="14" t="s">
        <v>901</v>
      </c>
      <c r="N1906" s="14" t="s">
        <v>247</v>
      </c>
      <c r="O1906" s="14" t="s">
        <v>2186</v>
      </c>
      <c r="P1906" s="14" t="s">
        <v>5614</v>
      </c>
      <c r="Q1906" s="14">
        <v>2</v>
      </c>
      <c r="R1906" s="14" t="s">
        <v>405</v>
      </c>
      <c r="S1906" s="14" t="s">
        <v>439</v>
      </c>
      <c r="T1906" s="35">
        <v>12100</v>
      </c>
      <c r="U1906" s="14" t="s">
        <v>4</v>
      </c>
      <c r="V1906" s="14">
        <v>85</v>
      </c>
      <c r="W1906" s="16">
        <f>+IF(datos_arg[[#This Row],[Moneda]]="ARS",datos_arg[[#This Row],[Monto]],datos_arg[[#This Row],[Monto]]*datos_arg[[#This Row],[TC]])</f>
        <v>12100</v>
      </c>
      <c r="X1906" s="16">
        <f>IFERROR(IF(datos_arg[[#This Row],[Moneda]]="USD",datos_arg[[#This Row],[Monto]],datos_arg[[#This Row],[Monto]]/datos_arg[[#This Row],[TC]]),0)</f>
        <v>142.35294117647058</v>
      </c>
      <c r="Y1906" s="14"/>
    </row>
    <row r="1907" spans="1:25" ht="15" customHeight="1" x14ac:dyDescent="0.25">
      <c r="A1907" s="14">
        <f t="shared" si="29"/>
        <v>1904</v>
      </c>
      <c r="B1907" s="1">
        <v>43945</v>
      </c>
      <c r="C1907" s="18">
        <f>+YEAR(datos_arg[[#This Row],[Fecha]])</f>
        <v>2020</v>
      </c>
      <c r="D1907" s="18">
        <f>+MONTH(datos_arg[[#This Row],[Fecha]])</f>
        <v>4</v>
      </c>
      <c r="E1907" s="14" t="s">
        <v>1016</v>
      </c>
      <c r="F1907" s="14" t="s">
        <v>405</v>
      </c>
      <c r="G1907" s="14"/>
      <c r="H1907" s="14" t="s">
        <v>532</v>
      </c>
      <c r="I1907" s="14" t="s">
        <v>1129</v>
      </c>
      <c r="J1907" s="14" t="s">
        <v>425</v>
      </c>
      <c r="K1907" s="14" t="s">
        <v>420</v>
      </c>
      <c r="L1907" s="14" t="s">
        <v>426</v>
      </c>
      <c r="M1907" s="14" t="s">
        <v>901</v>
      </c>
      <c r="N1907" s="14" t="s">
        <v>247</v>
      </c>
      <c r="O1907" s="14" t="s">
        <v>2186</v>
      </c>
      <c r="P1907" s="14" t="s">
        <v>5614</v>
      </c>
      <c r="Q1907" s="14">
        <v>1</v>
      </c>
      <c r="R1907" s="14" t="s">
        <v>405</v>
      </c>
      <c r="S1907" s="14" t="s">
        <v>439</v>
      </c>
      <c r="T1907" s="35">
        <v>6050</v>
      </c>
      <c r="U1907" s="14" t="s">
        <v>4</v>
      </c>
      <c r="V1907" s="14">
        <v>85</v>
      </c>
      <c r="W1907" s="16">
        <f>+IF(datos_arg[[#This Row],[Moneda]]="ARS",datos_arg[[#This Row],[Monto]],datos_arg[[#This Row],[Monto]]*datos_arg[[#This Row],[TC]])</f>
        <v>6050</v>
      </c>
      <c r="X1907" s="16">
        <f>IFERROR(IF(datos_arg[[#This Row],[Moneda]]="USD",datos_arg[[#This Row],[Monto]],datos_arg[[#This Row],[Monto]]/datos_arg[[#This Row],[TC]]),0)</f>
        <v>71.17647058823529</v>
      </c>
      <c r="Y1907" s="14"/>
    </row>
    <row r="1908" spans="1:25" ht="15" customHeight="1" x14ac:dyDescent="0.25">
      <c r="A1908" s="14">
        <f t="shared" si="29"/>
        <v>1905</v>
      </c>
      <c r="B1908" s="1">
        <v>43945</v>
      </c>
      <c r="C1908" s="18">
        <f>+YEAR(datos_arg[[#This Row],[Fecha]])</f>
        <v>2020</v>
      </c>
      <c r="D1908" s="18">
        <f>+MONTH(datos_arg[[#This Row],[Fecha]])</f>
        <v>4</v>
      </c>
      <c r="E1908" s="14" t="s">
        <v>1015</v>
      </c>
      <c r="F1908" s="14" t="s">
        <v>403</v>
      </c>
      <c r="G1908" s="14" t="s">
        <v>970</v>
      </c>
      <c r="H1908" s="14" t="s">
        <v>4114</v>
      </c>
      <c r="I1908" s="14" t="s">
        <v>7132</v>
      </c>
      <c r="J1908" s="14" t="s">
        <v>425</v>
      </c>
      <c r="K1908" s="14"/>
      <c r="L1908" s="14" t="s">
        <v>425</v>
      </c>
      <c r="M1908" s="14" t="s">
        <v>493</v>
      </c>
      <c r="N1908" s="14" t="s">
        <v>645</v>
      </c>
      <c r="O1908" s="14" t="s">
        <v>2187</v>
      </c>
      <c r="P1908" s="14"/>
      <c r="Q1908" s="14"/>
      <c r="R1908" s="14" t="s">
        <v>970</v>
      </c>
      <c r="S1908" s="14" t="s">
        <v>439</v>
      </c>
      <c r="T1908" s="35">
        <v>1000</v>
      </c>
      <c r="U1908" s="14" t="s">
        <v>4</v>
      </c>
      <c r="V1908" s="14">
        <v>85</v>
      </c>
      <c r="W1908" s="16">
        <f>+IF(datos_arg[[#This Row],[Moneda]]="ARS",datos_arg[[#This Row],[Monto]],datos_arg[[#This Row],[Monto]]*datos_arg[[#This Row],[TC]])</f>
        <v>1000</v>
      </c>
      <c r="X1908" s="16">
        <f>IFERROR(IF(datos_arg[[#This Row],[Moneda]]="USD",datos_arg[[#This Row],[Monto]],datos_arg[[#This Row],[Monto]]/datos_arg[[#This Row],[TC]]),0)</f>
        <v>11.764705882352942</v>
      </c>
      <c r="Y1908" s="14"/>
    </row>
    <row r="1909" spans="1:25" x14ac:dyDescent="0.25">
      <c r="A1909" s="14">
        <f t="shared" si="29"/>
        <v>1906</v>
      </c>
      <c r="B1909" s="1">
        <v>43945</v>
      </c>
      <c r="C1909" s="18">
        <f>+YEAR(datos_arg[[#This Row],[Fecha]])</f>
        <v>2020</v>
      </c>
      <c r="D1909" s="18">
        <f>+MONTH(datos_arg[[#This Row],[Fecha]])</f>
        <v>4</v>
      </c>
      <c r="E1909" s="14" t="s">
        <v>408</v>
      </c>
      <c r="F1909" s="14" t="s">
        <v>69</v>
      </c>
      <c r="G1909" s="14"/>
      <c r="H1909" s="14" t="s">
        <v>7132</v>
      </c>
      <c r="I1909" s="14" t="s">
        <v>7132</v>
      </c>
      <c r="J1909" s="14" t="s">
        <v>425</v>
      </c>
      <c r="K1909" s="14"/>
      <c r="L1909" s="14" t="s">
        <v>425</v>
      </c>
      <c r="M1909" s="14" t="s">
        <v>556</v>
      </c>
      <c r="N1909" s="14" t="s">
        <v>556</v>
      </c>
      <c r="O1909" s="14"/>
      <c r="P1909" s="14"/>
      <c r="Q1909" s="14"/>
      <c r="R1909" s="14" t="s">
        <v>439</v>
      </c>
      <c r="S1909" s="14" t="s">
        <v>440</v>
      </c>
      <c r="T1909" s="35">
        <v>1000</v>
      </c>
      <c r="U1909" s="14" t="s">
        <v>2</v>
      </c>
      <c r="V1909" s="14">
        <v>110</v>
      </c>
      <c r="W1909" s="16">
        <f>+IF(datos_arg[[#This Row],[Moneda]]="ARS",datos_arg[[#This Row],[Monto]],datos_arg[[#This Row],[Monto]]*datos_arg[[#This Row],[TC]])</f>
        <v>110000</v>
      </c>
      <c r="X1909" s="16">
        <f>IFERROR(IF(datos_arg[[#This Row],[Moneda]]="USD",datos_arg[[#This Row],[Monto]],datos_arg[[#This Row],[Monto]]/datos_arg[[#This Row],[TC]]),0)</f>
        <v>1000</v>
      </c>
      <c r="Y1909" s="14"/>
    </row>
    <row r="1910" spans="1:25" x14ac:dyDescent="0.25">
      <c r="A1910" s="14">
        <f t="shared" si="29"/>
        <v>1907</v>
      </c>
      <c r="B1910" s="1">
        <v>43945</v>
      </c>
      <c r="C1910" s="18">
        <f>+YEAR(datos_arg[[#This Row],[Fecha]])</f>
        <v>2020</v>
      </c>
      <c r="D1910" s="18">
        <f>+MONTH(datos_arg[[#This Row],[Fecha]])</f>
        <v>4</v>
      </c>
      <c r="E1910" s="14" t="s">
        <v>408</v>
      </c>
      <c r="F1910" s="14" t="s">
        <v>69</v>
      </c>
      <c r="G1910" s="14"/>
      <c r="H1910" s="14" t="s">
        <v>7132</v>
      </c>
      <c r="I1910" s="14" t="s">
        <v>7132</v>
      </c>
      <c r="J1910" s="14" t="s">
        <v>425</v>
      </c>
      <c r="K1910" s="14"/>
      <c r="L1910" s="14" t="s">
        <v>425</v>
      </c>
      <c r="M1910" s="14" t="s">
        <v>56</v>
      </c>
      <c r="N1910" s="14" t="s">
        <v>56</v>
      </c>
      <c r="O1910" s="14"/>
      <c r="P1910" s="14"/>
      <c r="Q1910" s="14"/>
      <c r="R1910" s="14" t="s">
        <v>439</v>
      </c>
      <c r="S1910" s="14" t="s">
        <v>440</v>
      </c>
      <c r="T1910" s="35">
        <v>500</v>
      </c>
      <c r="U1910" s="14" t="s">
        <v>2</v>
      </c>
      <c r="V1910" s="14">
        <v>112</v>
      </c>
      <c r="W1910" s="16">
        <f>+IF(datos_arg[[#This Row],[Moneda]]="ARS",datos_arg[[#This Row],[Monto]],datos_arg[[#This Row],[Monto]]*datos_arg[[#This Row],[TC]])</f>
        <v>56000</v>
      </c>
      <c r="X1910" s="16">
        <f>IFERROR(IF(datos_arg[[#This Row],[Moneda]]="USD",datos_arg[[#This Row],[Monto]],datos_arg[[#This Row],[Monto]]/datos_arg[[#This Row],[TC]]),0)</f>
        <v>500</v>
      </c>
      <c r="Y1910" s="14"/>
    </row>
    <row r="1911" spans="1:25" ht="15" customHeight="1" x14ac:dyDescent="0.25">
      <c r="A1911" s="14">
        <f t="shared" si="29"/>
        <v>1908</v>
      </c>
      <c r="B1911" s="1">
        <v>43945</v>
      </c>
      <c r="C1911" s="18">
        <f>+YEAR(datos_arg[[#This Row],[Fecha]])</f>
        <v>2020</v>
      </c>
      <c r="D1911" s="18">
        <f>+MONTH(datos_arg[[#This Row],[Fecha]])</f>
        <v>4</v>
      </c>
      <c r="E1911" s="14" t="s">
        <v>5358</v>
      </c>
      <c r="F1911" s="14" t="s">
        <v>4109</v>
      </c>
      <c r="G1911" s="14"/>
      <c r="H1911" s="14" t="s">
        <v>6646</v>
      </c>
      <c r="I1911" s="14" t="s">
        <v>7132</v>
      </c>
      <c r="J1911" s="14" t="s">
        <v>425</v>
      </c>
      <c r="K1911" s="14" t="s">
        <v>420</v>
      </c>
      <c r="L1911" s="14" t="s">
        <v>425</v>
      </c>
      <c r="M1911" s="14" t="s">
        <v>4818</v>
      </c>
      <c r="N1911" s="14" t="s">
        <v>49</v>
      </c>
      <c r="O1911" s="14" t="s">
        <v>4015</v>
      </c>
      <c r="P1911" s="14" t="s">
        <v>5615</v>
      </c>
      <c r="Q1911" s="14">
        <v>10</v>
      </c>
      <c r="R1911" s="14" t="s">
        <v>4109</v>
      </c>
      <c r="S1911" s="14" t="s">
        <v>420</v>
      </c>
      <c r="T1911" s="35">
        <v>4646.0003408121402</v>
      </c>
      <c r="U1911" s="14" t="s">
        <v>4</v>
      </c>
      <c r="V1911" s="14">
        <v>112</v>
      </c>
      <c r="W1911" s="16">
        <f>+IF(datos_arg[[#This Row],[Moneda]]="ARS",datos_arg[[#This Row],[Monto]],datos_arg[[#This Row],[Monto]]*datos_arg[[#This Row],[TC]])</f>
        <v>4646.0003408121402</v>
      </c>
      <c r="X1911" s="16">
        <f>IFERROR(IF(datos_arg[[#This Row],[Moneda]]="USD",datos_arg[[#This Row],[Monto]],datos_arg[[#This Row],[Monto]]/datos_arg[[#This Row],[TC]]),0)</f>
        <v>41.482145900108392</v>
      </c>
      <c r="Y1911" s="14"/>
    </row>
    <row r="1912" spans="1:25" ht="15" customHeight="1" x14ac:dyDescent="0.25">
      <c r="A1912" s="14">
        <f t="shared" si="29"/>
        <v>1909</v>
      </c>
      <c r="B1912" s="1">
        <v>43945</v>
      </c>
      <c r="C1912" s="18">
        <f>+YEAR(datos_arg[[#This Row],[Fecha]])</f>
        <v>2020</v>
      </c>
      <c r="D1912" s="18">
        <f>+MONTH(datos_arg[[#This Row],[Fecha]])</f>
        <v>4</v>
      </c>
      <c r="E1912" s="14" t="s">
        <v>5358</v>
      </c>
      <c r="F1912" s="14" t="s">
        <v>4109</v>
      </c>
      <c r="G1912" s="14"/>
      <c r="H1912" s="14" t="s">
        <v>6646</v>
      </c>
      <c r="I1912" s="14" t="s">
        <v>7132</v>
      </c>
      <c r="J1912" s="14" t="s">
        <v>425</v>
      </c>
      <c r="K1912" s="14" t="s">
        <v>420</v>
      </c>
      <c r="L1912" s="14" t="s">
        <v>425</v>
      </c>
      <c r="M1912" s="14" t="s">
        <v>6658</v>
      </c>
      <c r="N1912" s="14" t="s">
        <v>49</v>
      </c>
      <c r="O1912" s="14" t="s">
        <v>4016</v>
      </c>
      <c r="P1912" s="14" t="s">
        <v>5615</v>
      </c>
      <c r="Q1912" s="14">
        <v>2</v>
      </c>
      <c r="R1912" s="14" t="s">
        <v>4109</v>
      </c>
      <c r="S1912" s="14" t="s">
        <v>420</v>
      </c>
      <c r="T1912" s="35">
        <v>3283.0628951596436</v>
      </c>
      <c r="U1912" s="14" t="s">
        <v>4</v>
      </c>
      <c r="V1912" s="14">
        <v>112</v>
      </c>
      <c r="W1912" s="16">
        <f>+IF(datos_arg[[#This Row],[Moneda]]="ARS",datos_arg[[#This Row],[Monto]],datos_arg[[#This Row],[Monto]]*datos_arg[[#This Row],[TC]])</f>
        <v>3283.0628951596436</v>
      </c>
      <c r="X1912" s="16">
        <f>IFERROR(IF(datos_arg[[#This Row],[Moneda]]="USD",datos_arg[[#This Row],[Monto]],datos_arg[[#This Row],[Monto]]/datos_arg[[#This Row],[TC]]),0)</f>
        <v>29.313061563925391</v>
      </c>
      <c r="Y1912" s="14"/>
    </row>
    <row r="1913" spans="1:25" ht="15" customHeight="1" x14ac:dyDescent="0.25">
      <c r="A1913" s="14">
        <f t="shared" si="29"/>
        <v>1910</v>
      </c>
      <c r="B1913" s="1">
        <v>43945</v>
      </c>
      <c r="C1913" s="18">
        <f>+YEAR(datos_arg[[#This Row],[Fecha]])</f>
        <v>2020</v>
      </c>
      <c r="D1913" s="18">
        <f>+MONTH(datos_arg[[#This Row],[Fecha]])</f>
        <v>4</v>
      </c>
      <c r="E1913" s="14" t="s">
        <v>5358</v>
      </c>
      <c r="F1913" s="14" t="s">
        <v>4109</v>
      </c>
      <c r="G1913" s="14"/>
      <c r="H1913" s="14" t="s">
        <v>6646</v>
      </c>
      <c r="I1913" s="14" t="s">
        <v>7132</v>
      </c>
      <c r="J1913" s="14" t="s">
        <v>425</v>
      </c>
      <c r="K1913" s="14" t="s">
        <v>420</v>
      </c>
      <c r="L1913" s="14" t="s">
        <v>425</v>
      </c>
      <c r="M1913" s="14" t="s">
        <v>6657</v>
      </c>
      <c r="N1913" s="14" t="s">
        <v>49</v>
      </c>
      <c r="O1913" s="14" t="s">
        <v>4017</v>
      </c>
      <c r="P1913" s="14" t="s">
        <v>5615</v>
      </c>
      <c r="Q1913" s="14">
        <v>2</v>
      </c>
      <c r="R1913" s="14" t="s">
        <v>4109</v>
      </c>
      <c r="S1913" s="14" t="s">
        <v>420</v>
      </c>
      <c r="T1913" s="35">
        <v>5474.7871841754513</v>
      </c>
      <c r="U1913" s="14" t="s">
        <v>4</v>
      </c>
      <c r="V1913" s="14">
        <v>112</v>
      </c>
      <c r="W1913" s="16">
        <f>+IF(datos_arg[[#This Row],[Moneda]]="ARS",datos_arg[[#This Row],[Monto]],datos_arg[[#This Row],[Monto]]*datos_arg[[#This Row],[TC]])</f>
        <v>5474.7871841754513</v>
      </c>
      <c r="X1913" s="16">
        <f>IFERROR(IF(datos_arg[[#This Row],[Moneda]]="USD",datos_arg[[#This Row],[Monto]],datos_arg[[#This Row],[Monto]]/datos_arg[[#This Row],[TC]]),0)</f>
        <v>48.882028430137957</v>
      </c>
      <c r="Y1913" s="14"/>
    </row>
    <row r="1914" spans="1:25" ht="15" customHeight="1" x14ac:dyDescent="0.25">
      <c r="A1914" s="14">
        <f t="shared" si="29"/>
        <v>1911</v>
      </c>
      <c r="B1914" s="1">
        <v>43945</v>
      </c>
      <c r="C1914" s="18">
        <f>+YEAR(datos_arg[[#This Row],[Fecha]])</f>
        <v>2020</v>
      </c>
      <c r="D1914" s="18">
        <f>+MONTH(datos_arg[[#This Row],[Fecha]])</f>
        <v>4</v>
      </c>
      <c r="E1914" s="14" t="s">
        <v>5358</v>
      </c>
      <c r="F1914" s="14" t="s">
        <v>4109</v>
      </c>
      <c r="G1914" s="14"/>
      <c r="H1914" s="14" t="s">
        <v>6646</v>
      </c>
      <c r="I1914" s="14" t="s">
        <v>7132</v>
      </c>
      <c r="J1914" s="14" t="s">
        <v>425</v>
      </c>
      <c r="K1914" s="14" t="s">
        <v>420</v>
      </c>
      <c r="L1914" s="14" t="s">
        <v>425</v>
      </c>
      <c r="M1914" s="14" t="s">
        <v>6661</v>
      </c>
      <c r="N1914" s="14" t="s">
        <v>49</v>
      </c>
      <c r="O1914" s="14" t="s">
        <v>4018</v>
      </c>
      <c r="P1914" s="14" t="s">
        <v>5615</v>
      </c>
      <c r="Q1914" s="14">
        <v>2</v>
      </c>
      <c r="R1914" s="14" t="s">
        <v>4109</v>
      </c>
      <c r="S1914" s="14" t="s">
        <v>420</v>
      </c>
      <c r="T1914" s="35">
        <v>1652.4252471864879</v>
      </c>
      <c r="U1914" s="14" t="s">
        <v>4</v>
      </c>
      <c r="V1914" s="14">
        <v>112</v>
      </c>
      <c r="W1914" s="16">
        <f>+IF(datos_arg[[#This Row],[Moneda]]="ARS",datos_arg[[#This Row],[Monto]],datos_arg[[#This Row],[Monto]]*datos_arg[[#This Row],[TC]])</f>
        <v>1652.4252471864879</v>
      </c>
      <c r="X1914" s="16">
        <f>IFERROR(IF(datos_arg[[#This Row],[Moneda]]="USD",datos_arg[[#This Row],[Monto]],datos_arg[[#This Row],[Monto]]/datos_arg[[#This Row],[TC]]),0)</f>
        <v>14.753796849879356</v>
      </c>
      <c r="Y1914" s="14"/>
    </row>
    <row r="1915" spans="1:25" ht="15" customHeight="1" x14ac:dyDescent="0.25">
      <c r="A1915" s="14">
        <f t="shared" si="29"/>
        <v>1912</v>
      </c>
      <c r="B1915" s="1">
        <v>43945</v>
      </c>
      <c r="C1915" s="18">
        <f>+YEAR(datos_arg[[#This Row],[Fecha]])</f>
        <v>2020</v>
      </c>
      <c r="D1915" s="18">
        <f>+MONTH(datos_arg[[#This Row],[Fecha]])</f>
        <v>4</v>
      </c>
      <c r="E1915" s="14" t="s">
        <v>5358</v>
      </c>
      <c r="F1915" s="14" t="s">
        <v>4109</v>
      </c>
      <c r="G1915" s="14"/>
      <c r="H1915" s="14" t="s">
        <v>6646</v>
      </c>
      <c r="I1915" s="14" t="s">
        <v>7132</v>
      </c>
      <c r="J1915" s="14" t="s">
        <v>425</v>
      </c>
      <c r="K1915" s="14" t="s">
        <v>420</v>
      </c>
      <c r="L1915" s="14" t="s">
        <v>425</v>
      </c>
      <c r="M1915" s="14" t="s">
        <v>6662</v>
      </c>
      <c r="N1915" s="14" t="s">
        <v>49</v>
      </c>
      <c r="O1915" s="14" t="s">
        <v>4019</v>
      </c>
      <c r="P1915" s="14" t="s">
        <v>5615</v>
      </c>
      <c r="Q1915" s="14">
        <v>1</v>
      </c>
      <c r="R1915" s="14" t="s">
        <v>4109</v>
      </c>
      <c r="S1915" s="14" t="s">
        <v>420</v>
      </c>
      <c r="T1915" s="35">
        <v>8404.9208181054346</v>
      </c>
      <c r="U1915" s="14" t="s">
        <v>4</v>
      </c>
      <c r="V1915" s="14">
        <v>112</v>
      </c>
      <c r="W1915" s="16">
        <f>+IF(datos_arg[[#This Row],[Moneda]]="ARS",datos_arg[[#This Row],[Monto]],datos_arg[[#This Row],[Monto]]*datos_arg[[#This Row],[TC]])</f>
        <v>8404.9208181054346</v>
      </c>
      <c r="X1915" s="16">
        <f>IFERROR(IF(datos_arg[[#This Row],[Moneda]]="USD",datos_arg[[#This Row],[Monto]],datos_arg[[#This Row],[Monto]]/datos_arg[[#This Row],[TC]]),0)</f>
        <v>75.043935875941386</v>
      </c>
      <c r="Y1915" s="14"/>
    </row>
    <row r="1916" spans="1:25" ht="15" customHeight="1" x14ac:dyDescent="0.25">
      <c r="A1916" s="14">
        <f t="shared" si="29"/>
        <v>1913</v>
      </c>
      <c r="B1916" s="1">
        <v>43945</v>
      </c>
      <c r="C1916" s="18">
        <f>+YEAR(datos_arg[[#This Row],[Fecha]])</f>
        <v>2020</v>
      </c>
      <c r="D1916" s="18">
        <f>+MONTH(datos_arg[[#This Row],[Fecha]])</f>
        <v>4</v>
      </c>
      <c r="E1916" s="14" t="s">
        <v>5358</v>
      </c>
      <c r="F1916" s="14" t="s">
        <v>4109</v>
      </c>
      <c r="G1916" s="14"/>
      <c r="H1916" s="14" t="s">
        <v>6646</v>
      </c>
      <c r="I1916" s="14" t="s">
        <v>7132</v>
      </c>
      <c r="J1916" s="14" t="s">
        <v>425</v>
      </c>
      <c r="K1916" s="14" t="s">
        <v>420</v>
      </c>
      <c r="L1916" s="14" t="s">
        <v>425</v>
      </c>
      <c r="M1916" s="14" t="s">
        <v>1662</v>
      </c>
      <c r="N1916" s="14" t="s">
        <v>49</v>
      </c>
      <c r="O1916" s="14" t="s">
        <v>4020</v>
      </c>
      <c r="P1916" s="14" t="s">
        <v>5615</v>
      </c>
      <c r="Q1916" s="14">
        <v>5</v>
      </c>
      <c r="R1916" s="14" t="s">
        <v>4109</v>
      </c>
      <c r="S1916" s="14" t="s">
        <v>420</v>
      </c>
      <c r="T1916" s="35">
        <v>699.51624186640129</v>
      </c>
      <c r="U1916" s="14" t="s">
        <v>4</v>
      </c>
      <c r="V1916" s="14">
        <v>112</v>
      </c>
      <c r="W1916" s="16">
        <f>+IF(datos_arg[[#This Row],[Moneda]]="ARS",datos_arg[[#This Row],[Monto]],datos_arg[[#This Row],[Monto]]*datos_arg[[#This Row],[TC]])</f>
        <v>699.51624186640129</v>
      </c>
      <c r="X1916" s="16">
        <f>IFERROR(IF(datos_arg[[#This Row],[Moneda]]="USD",datos_arg[[#This Row],[Monto]],datos_arg[[#This Row],[Monto]]/datos_arg[[#This Row],[TC]]),0)</f>
        <v>6.2456807309500117</v>
      </c>
      <c r="Y1916" s="14"/>
    </row>
    <row r="1917" spans="1:25" ht="15" customHeight="1" x14ac:dyDescent="0.25">
      <c r="A1917" s="14">
        <f t="shared" si="29"/>
        <v>1914</v>
      </c>
      <c r="B1917" s="1">
        <v>43945</v>
      </c>
      <c r="C1917" s="18">
        <f>+YEAR(datos_arg[[#This Row],[Fecha]])</f>
        <v>2020</v>
      </c>
      <c r="D1917" s="18">
        <f>+MONTH(datos_arg[[#This Row],[Fecha]])</f>
        <v>4</v>
      </c>
      <c r="E1917" s="14" t="s">
        <v>5358</v>
      </c>
      <c r="F1917" s="14" t="s">
        <v>4109</v>
      </c>
      <c r="G1917" s="14"/>
      <c r="H1917" s="14" t="s">
        <v>6646</v>
      </c>
      <c r="I1917" s="14" t="s">
        <v>7132</v>
      </c>
      <c r="J1917" s="14" t="s">
        <v>425</v>
      </c>
      <c r="K1917" s="14" t="s">
        <v>420</v>
      </c>
      <c r="L1917" s="14" t="s">
        <v>425</v>
      </c>
      <c r="M1917" s="14" t="s">
        <v>4153</v>
      </c>
      <c r="N1917" s="14" t="s">
        <v>49</v>
      </c>
      <c r="O1917" s="14" t="s">
        <v>4021</v>
      </c>
      <c r="P1917" s="14" t="s">
        <v>5615</v>
      </c>
      <c r="Q1917" s="14">
        <v>14</v>
      </c>
      <c r="R1917" s="14" t="s">
        <v>4109</v>
      </c>
      <c r="S1917" s="14" t="s">
        <v>420</v>
      </c>
      <c r="T1917" s="35">
        <v>54572.955473755028</v>
      </c>
      <c r="U1917" s="14" t="s">
        <v>4</v>
      </c>
      <c r="V1917" s="14">
        <v>112</v>
      </c>
      <c r="W1917" s="16">
        <f>+IF(datos_arg[[#This Row],[Moneda]]="ARS",datos_arg[[#This Row],[Monto]],datos_arg[[#This Row],[Monto]]*datos_arg[[#This Row],[TC]])</f>
        <v>54572.955473755028</v>
      </c>
      <c r="X1917" s="16">
        <f>IFERROR(IF(datos_arg[[#This Row],[Moneda]]="USD",datos_arg[[#This Row],[Monto]],datos_arg[[#This Row],[Monto]]/datos_arg[[#This Row],[TC]]),0)</f>
        <v>487.25853101566992</v>
      </c>
      <c r="Y1917" s="14"/>
    </row>
    <row r="1918" spans="1:25" ht="15" customHeight="1" x14ac:dyDescent="0.25">
      <c r="A1918" s="14">
        <f t="shared" si="29"/>
        <v>1915</v>
      </c>
      <c r="B1918" s="1">
        <v>43945</v>
      </c>
      <c r="C1918" s="18">
        <f>+YEAR(datos_arg[[#This Row],[Fecha]])</f>
        <v>2020</v>
      </c>
      <c r="D1918" s="18">
        <f>+MONTH(datos_arg[[#This Row],[Fecha]])</f>
        <v>4</v>
      </c>
      <c r="E1918" s="14" t="s">
        <v>5358</v>
      </c>
      <c r="F1918" s="14" t="s">
        <v>4109</v>
      </c>
      <c r="G1918" s="14"/>
      <c r="H1918" s="14" t="s">
        <v>6646</v>
      </c>
      <c r="I1918" s="14" t="s">
        <v>7132</v>
      </c>
      <c r="J1918" s="14" t="s">
        <v>482</v>
      </c>
      <c r="K1918" s="14" t="s">
        <v>420</v>
      </c>
      <c r="L1918" s="14" t="s">
        <v>426</v>
      </c>
      <c r="M1918" s="14" t="s">
        <v>1592</v>
      </c>
      <c r="N1918" s="14" t="s">
        <v>49</v>
      </c>
      <c r="O1918" s="14" t="s">
        <v>2188</v>
      </c>
      <c r="P1918" s="6" t="s">
        <v>5615</v>
      </c>
      <c r="Q1918" s="14">
        <v>10</v>
      </c>
      <c r="R1918" s="14" t="s">
        <v>4109</v>
      </c>
      <c r="S1918" s="14" t="s">
        <v>420</v>
      </c>
      <c r="T1918" s="35">
        <v>4701.868371329203</v>
      </c>
      <c r="U1918" s="14" t="s">
        <v>4</v>
      </c>
      <c r="V1918" s="14">
        <v>112</v>
      </c>
      <c r="W1918" s="16">
        <f>+IF(datos_arg[[#This Row],[Moneda]]="ARS",datos_arg[[#This Row],[Monto]],datos_arg[[#This Row],[Monto]]*datos_arg[[#This Row],[TC]])</f>
        <v>4701.868371329203</v>
      </c>
      <c r="X1918" s="16">
        <f>IFERROR(IF(datos_arg[[#This Row],[Moneda]]="USD",datos_arg[[#This Row],[Monto]],datos_arg[[#This Row],[Monto]]/datos_arg[[#This Row],[TC]]),0)</f>
        <v>41.980967601153601</v>
      </c>
      <c r="Y1918" s="14"/>
    </row>
    <row r="1919" spans="1:25" ht="15" customHeight="1" x14ac:dyDescent="0.25">
      <c r="A1919" s="14">
        <f t="shared" si="29"/>
        <v>1916</v>
      </c>
      <c r="B1919" s="1">
        <v>43945</v>
      </c>
      <c r="C1919" s="18">
        <f>+YEAR(datos_arg[[#This Row],[Fecha]])</f>
        <v>2020</v>
      </c>
      <c r="D1919" s="18">
        <f>+MONTH(datos_arg[[#This Row],[Fecha]])</f>
        <v>4</v>
      </c>
      <c r="E1919" s="14" t="s">
        <v>5358</v>
      </c>
      <c r="F1919" s="14" t="s">
        <v>4109</v>
      </c>
      <c r="G1919" s="14"/>
      <c r="H1919" s="14" t="s">
        <v>6646</v>
      </c>
      <c r="I1919" s="14" t="s">
        <v>7132</v>
      </c>
      <c r="J1919" s="14" t="s">
        <v>482</v>
      </c>
      <c r="K1919" s="14" t="s">
        <v>420</v>
      </c>
      <c r="L1919" s="14" t="s">
        <v>426</v>
      </c>
      <c r="M1919" s="14" t="s">
        <v>1592</v>
      </c>
      <c r="N1919" s="14" t="s">
        <v>49</v>
      </c>
      <c r="O1919" s="14" t="s">
        <v>2189</v>
      </c>
      <c r="P1919" s="14" t="s">
        <v>5615</v>
      </c>
      <c r="Q1919" s="14">
        <v>11</v>
      </c>
      <c r="R1919" s="14" t="s">
        <v>4109</v>
      </c>
      <c r="S1919" s="14" t="s">
        <v>420</v>
      </c>
      <c r="T1919" s="35">
        <v>12527.552433636356</v>
      </c>
      <c r="U1919" s="14" t="s">
        <v>4</v>
      </c>
      <c r="V1919" s="14">
        <v>112</v>
      </c>
      <c r="W1919" s="16">
        <f>+IF(datos_arg[[#This Row],[Moneda]]="ARS",datos_arg[[#This Row],[Monto]],datos_arg[[#This Row],[Monto]]*datos_arg[[#This Row],[TC]])</f>
        <v>12527.552433636356</v>
      </c>
      <c r="X1919" s="16">
        <f>IFERROR(IF(datos_arg[[#This Row],[Moneda]]="USD",datos_arg[[#This Row],[Monto]],datos_arg[[#This Row],[Monto]]/datos_arg[[#This Row],[TC]]),0)</f>
        <v>111.85314672889604</v>
      </c>
      <c r="Y1919" s="14"/>
    </row>
    <row r="1920" spans="1:25" ht="15" customHeight="1" x14ac:dyDescent="0.25">
      <c r="A1920" s="14">
        <f t="shared" si="29"/>
        <v>1917</v>
      </c>
      <c r="B1920" s="1">
        <v>43945</v>
      </c>
      <c r="C1920" s="18">
        <f>+YEAR(datos_arg[[#This Row],[Fecha]])</f>
        <v>2020</v>
      </c>
      <c r="D1920" s="18">
        <f>+MONTH(datos_arg[[#This Row],[Fecha]])</f>
        <v>4</v>
      </c>
      <c r="E1920" s="14" t="s">
        <v>5358</v>
      </c>
      <c r="F1920" s="14" t="s">
        <v>4109</v>
      </c>
      <c r="G1920" s="14"/>
      <c r="H1920" s="14" t="s">
        <v>6646</v>
      </c>
      <c r="I1920" s="14" t="s">
        <v>7132</v>
      </c>
      <c r="J1920" s="14" t="s">
        <v>482</v>
      </c>
      <c r="K1920" s="14" t="s">
        <v>420</v>
      </c>
      <c r="L1920" s="14" t="s">
        <v>426</v>
      </c>
      <c r="M1920" s="14" t="s">
        <v>1592</v>
      </c>
      <c r="N1920" s="14" t="s">
        <v>49</v>
      </c>
      <c r="O1920" s="14" t="s">
        <v>2190</v>
      </c>
      <c r="P1920" s="14" t="s">
        <v>5615</v>
      </c>
      <c r="Q1920" s="14">
        <v>4</v>
      </c>
      <c r="R1920" s="14" t="s">
        <v>4109</v>
      </c>
      <c r="S1920" s="14" t="s">
        <v>420</v>
      </c>
      <c r="T1920" s="35">
        <v>7868.680993973875</v>
      </c>
      <c r="U1920" s="14" t="s">
        <v>4</v>
      </c>
      <c r="V1920" s="14">
        <v>112</v>
      </c>
      <c r="W1920" s="16">
        <f>+IF(datos_arg[[#This Row],[Moneda]]="ARS",datos_arg[[#This Row],[Monto]],datos_arg[[#This Row],[Monto]]*datos_arg[[#This Row],[TC]])</f>
        <v>7868.680993973875</v>
      </c>
      <c r="X1920" s="16">
        <f>IFERROR(IF(datos_arg[[#This Row],[Moneda]]="USD",datos_arg[[#This Row],[Monto]],datos_arg[[#This Row],[Monto]]/datos_arg[[#This Row],[TC]]),0)</f>
        <v>70.256080303338166</v>
      </c>
      <c r="Y1920" s="14"/>
    </row>
    <row r="1921" spans="1:25" ht="15" customHeight="1" x14ac:dyDescent="0.25">
      <c r="A1921" s="14">
        <f t="shared" si="29"/>
        <v>1918</v>
      </c>
      <c r="B1921" s="1">
        <v>43945</v>
      </c>
      <c r="C1921" s="18">
        <f>+YEAR(datos_arg[[#This Row],[Fecha]])</f>
        <v>2020</v>
      </c>
      <c r="D1921" s="18">
        <f>+MONTH(datos_arg[[#This Row],[Fecha]])</f>
        <v>4</v>
      </c>
      <c r="E1921" s="14" t="s">
        <v>5358</v>
      </c>
      <c r="F1921" s="14" t="s">
        <v>4109</v>
      </c>
      <c r="G1921" s="14"/>
      <c r="H1921" s="14" t="s">
        <v>6646</v>
      </c>
      <c r="I1921" s="14" t="s">
        <v>7132</v>
      </c>
      <c r="J1921" s="14" t="s">
        <v>425</v>
      </c>
      <c r="K1921" s="14" t="s">
        <v>420</v>
      </c>
      <c r="L1921" s="14" t="s">
        <v>426</v>
      </c>
      <c r="M1921" s="14" t="s">
        <v>719</v>
      </c>
      <c r="N1921" s="14" t="s">
        <v>49</v>
      </c>
      <c r="O1921" s="14" t="s">
        <v>1673</v>
      </c>
      <c r="P1921" s="14" t="s">
        <v>5615</v>
      </c>
      <c r="Q1921" s="14">
        <v>10</v>
      </c>
      <c r="R1921" s="14" t="s">
        <v>4109</v>
      </c>
      <c r="S1921" s="14" t="s">
        <v>420</v>
      </c>
      <c r="T1921" s="35">
        <v>9274.1</v>
      </c>
      <c r="U1921" s="14" t="s">
        <v>4</v>
      </c>
      <c r="V1921" s="14">
        <v>112</v>
      </c>
      <c r="W1921" s="16">
        <f>+IF(datos_arg[[#This Row],[Moneda]]="ARS",datos_arg[[#This Row],[Monto]],datos_arg[[#This Row],[Monto]]*datos_arg[[#This Row],[TC]])</f>
        <v>9274.1</v>
      </c>
      <c r="X1921" s="16">
        <f>IFERROR(IF(datos_arg[[#This Row],[Moneda]]="USD",datos_arg[[#This Row],[Monto]],datos_arg[[#This Row],[Monto]]/datos_arg[[#This Row],[TC]]),0)</f>
        <v>82.804464285714289</v>
      </c>
      <c r="Y1921" s="14"/>
    </row>
    <row r="1922" spans="1:25" ht="15" customHeight="1" x14ac:dyDescent="0.25">
      <c r="A1922" s="14">
        <f t="shared" si="29"/>
        <v>1919</v>
      </c>
      <c r="B1922" s="1">
        <v>43945</v>
      </c>
      <c r="C1922" s="18">
        <f>+YEAR(datos_arg[[#This Row],[Fecha]])</f>
        <v>2020</v>
      </c>
      <c r="D1922" s="18">
        <f>+MONTH(datos_arg[[#This Row],[Fecha]])</f>
        <v>4</v>
      </c>
      <c r="E1922" s="14" t="s">
        <v>5358</v>
      </c>
      <c r="F1922" s="14" t="s">
        <v>4109</v>
      </c>
      <c r="G1922" s="14"/>
      <c r="H1922" s="14" t="s">
        <v>6646</v>
      </c>
      <c r="I1922" s="14" t="s">
        <v>7132</v>
      </c>
      <c r="J1922" s="14" t="s">
        <v>425</v>
      </c>
      <c r="K1922" s="14" t="s">
        <v>420</v>
      </c>
      <c r="L1922" s="14" t="s">
        <v>426</v>
      </c>
      <c r="M1922" s="14" t="s">
        <v>1679</v>
      </c>
      <c r="N1922" s="14" t="s">
        <v>49</v>
      </c>
      <c r="O1922" s="14" t="s">
        <v>2192</v>
      </c>
      <c r="P1922" s="14" t="s">
        <v>5615</v>
      </c>
      <c r="Q1922" s="14">
        <v>5</v>
      </c>
      <c r="R1922" s="14" t="s">
        <v>4109</v>
      </c>
      <c r="S1922" s="14" t="s">
        <v>420</v>
      </c>
      <c r="T1922" s="35">
        <v>792.2</v>
      </c>
      <c r="U1922" s="14" t="s">
        <v>4</v>
      </c>
      <c r="V1922" s="14">
        <v>112</v>
      </c>
      <c r="W1922" s="16">
        <f>+IF(datos_arg[[#This Row],[Moneda]]="ARS",datos_arg[[#This Row],[Monto]],datos_arg[[#This Row],[Monto]]*datos_arg[[#This Row],[TC]])</f>
        <v>792.2</v>
      </c>
      <c r="X1922" s="16">
        <f>IFERROR(IF(datos_arg[[#This Row],[Moneda]]="USD",datos_arg[[#This Row],[Monto]],datos_arg[[#This Row],[Monto]]/datos_arg[[#This Row],[TC]]),0)</f>
        <v>7.0732142857142861</v>
      </c>
      <c r="Y1922" s="14"/>
    </row>
    <row r="1923" spans="1:25" ht="15" customHeight="1" x14ac:dyDescent="0.25">
      <c r="A1923" s="14">
        <f t="shared" si="29"/>
        <v>1920</v>
      </c>
      <c r="B1923" s="1">
        <v>43945</v>
      </c>
      <c r="C1923" s="18">
        <f>+YEAR(datos_arg[[#This Row],[Fecha]])</f>
        <v>2020</v>
      </c>
      <c r="D1923" s="18">
        <f>+MONTH(datos_arg[[#This Row],[Fecha]])</f>
        <v>4</v>
      </c>
      <c r="E1923" s="14" t="s">
        <v>5358</v>
      </c>
      <c r="F1923" s="14" t="s">
        <v>4109</v>
      </c>
      <c r="G1923" s="14"/>
      <c r="H1923" s="14" t="s">
        <v>6646</v>
      </c>
      <c r="I1923" s="14" t="s">
        <v>7132</v>
      </c>
      <c r="J1923" s="14" t="s">
        <v>425</v>
      </c>
      <c r="K1923" s="14" t="s">
        <v>420</v>
      </c>
      <c r="L1923" s="14" t="s">
        <v>426</v>
      </c>
      <c r="M1923" s="14" t="s">
        <v>1677</v>
      </c>
      <c r="N1923" s="14" t="s">
        <v>49</v>
      </c>
      <c r="O1923" s="14" t="s">
        <v>2191</v>
      </c>
      <c r="P1923" s="14" t="s">
        <v>5615</v>
      </c>
      <c r="Q1923" s="14">
        <v>5</v>
      </c>
      <c r="R1923" s="14" t="s">
        <v>4109</v>
      </c>
      <c r="S1923" s="14" t="s">
        <v>420</v>
      </c>
      <c r="T1923" s="35">
        <v>738.75</v>
      </c>
      <c r="U1923" s="14" t="s">
        <v>4</v>
      </c>
      <c r="V1923" s="14">
        <v>112</v>
      </c>
      <c r="W1923" s="16">
        <f>+IF(datos_arg[[#This Row],[Moneda]]="ARS",datos_arg[[#This Row],[Monto]],datos_arg[[#This Row],[Monto]]*datos_arg[[#This Row],[TC]])</f>
        <v>738.75</v>
      </c>
      <c r="X1923" s="16">
        <f>IFERROR(IF(datos_arg[[#This Row],[Moneda]]="USD",datos_arg[[#This Row],[Monto]],datos_arg[[#This Row],[Monto]]/datos_arg[[#This Row],[TC]]),0)</f>
        <v>6.5959821428571432</v>
      </c>
      <c r="Y1923" s="14"/>
    </row>
    <row r="1924" spans="1:25" ht="15" customHeight="1" x14ac:dyDescent="0.25">
      <c r="A1924" s="14">
        <f t="shared" si="29"/>
        <v>1921</v>
      </c>
      <c r="B1924" s="1">
        <v>43948</v>
      </c>
      <c r="C1924" s="18">
        <f>+YEAR(datos_arg[[#This Row],[Fecha]])</f>
        <v>2020</v>
      </c>
      <c r="D1924" s="18">
        <f>+MONTH(datos_arg[[#This Row],[Fecha]])</f>
        <v>4</v>
      </c>
      <c r="E1924" s="14" t="s">
        <v>1015</v>
      </c>
      <c r="F1924" s="14" t="s">
        <v>430</v>
      </c>
      <c r="G1924" s="14"/>
      <c r="H1924" s="14" t="s">
        <v>7132</v>
      </c>
      <c r="I1924" s="14" t="s">
        <v>7132</v>
      </c>
      <c r="J1924" s="14" t="s">
        <v>425</v>
      </c>
      <c r="K1924" s="14"/>
      <c r="L1924" s="14" t="s">
        <v>425</v>
      </c>
      <c r="M1924" s="14" t="s">
        <v>60</v>
      </c>
      <c r="N1924" s="14" t="s">
        <v>26</v>
      </c>
      <c r="O1924" s="14" t="s">
        <v>193</v>
      </c>
      <c r="P1924" s="14" t="s">
        <v>5616</v>
      </c>
      <c r="Q1924" s="14"/>
      <c r="R1924" s="14" t="s">
        <v>430</v>
      </c>
      <c r="S1924" s="14" t="s">
        <v>439</v>
      </c>
      <c r="T1924" s="35">
        <v>1701.11</v>
      </c>
      <c r="U1924" s="14" t="s">
        <v>4</v>
      </c>
      <c r="V1924" s="14">
        <v>112</v>
      </c>
      <c r="W1924" s="16">
        <f>+IF(datos_arg[[#This Row],[Moneda]]="ARS",datos_arg[[#This Row],[Monto]],datos_arg[[#This Row],[Monto]]*datos_arg[[#This Row],[TC]])</f>
        <v>1701.11</v>
      </c>
      <c r="X1924" s="16">
        <f>IFERROR(IF(datos_arg[[#This Row],[Moneda]]="USD",datos_arg[[#This Row],[Monto]],datos_arg[[#This Row],[Monto]]/datos_arg[[#This Row],[TC]]),0)</f>
        <v>15.188482142857142</v>
      </c>
      <c r="Y1924" s="14"/>
    </row>
    <row r="1925" spans="1:25" ht="15" customHeight="1" x14ac:dyDescent="0.25">
      <c r="A1925" s="14">
        <f t="shared" si="29"/>
        <v>1922</v>
      </c>
      <c r="B1925" s="1">
        <v>43948</v>
      </c>
      <c r="C1925" s="18">
        <f>+YEAR(datos_arg[[#This Row],[Fecha]])</f>
        <v>2020</v>
      </c>
      <c r="D1925" s="18">
        <f>+MONTH(datos_arg[[#This Row],[Fecha]])</f>
        <v>4</v>
      </c>
      <c r="E1925" s="14" t="s">
        <v>1015</v>
      </c>
      <c r="F1925" s="14" t="s">
        <v>430</v>
      </c>
      <c r="G1925" s="14"/>
      <c r="H1925" s="14" t="s">
        <v>7132</v>
      </c>
      <c r="I1925" s="14" t="s">
        <v>7132</v>
      </c>
      <c r="J1925" s="14" t="s">
        <v>425</v>
      </c>
      <c r="K1925" s="14"/>
      <c r="L1925" s="14" t="s">
        <v>425</v>
      </c>
      <c r="M1925" s="14" t="s">
        <v>60</v>
      </c>
      <c r="N1925" s="14" t="s">
        <v>26</v>
      </c>
      <c r="O1925" s="14" t="s">
        <v>2193</v>
      </c>
      <c r="P1925" s="14"/>
      <c r="Q1925" s="14"/>
      <c r="R1925" s="14" t="s">
        <v>430</v>
      </c>
      <c r="S1925" s="14" t="s">
        <v>445</v>
      </c>
      <c r="T1925" s="35">
        <v>1750</v>
      </c>
      <c r="U1925" s="14" t="s">
        <v>4</v>
      </c>
      <c r="V1925" s="14">
        <v>112</v>
      </c>
      <c r="W1925" s="16">
        <f>+IF(datos_arg[[#This Row],[Moneda]]="ARS",datos_arg[[#This Row],[Monto]],datos_arg[[#This Row],[Monto]]*datos_arg[[#This Row],[TC]])</f>
        <v>1750</v>
      </c>
      <c r="X1925" s="16">
        <f>IFERROR(IF(datos_arg[[#This Row],[Moneda]]="USD",datos_arg[[#This Row],[Monto]],datos_arg[[#This Row],[Monto]]/datos_arg[[#This Row],[TC]]),0)</f>
        <v>15.625</v>
      </c>
      <c r="Y1925" s="14"/>
    </row>
    <row r="1926" spans="1:25" ht="15" customHeight="1" x14ac:dyDescent="0.25">
      <c r="A1926" s="14">
        <f t="shared" ref="A1926:A1989" si="30">+A1925+1</f>
        <v>1923</v>
      </c>
      <c r="B1926" s="1">
        <v>43948</v>
      </c>
      <c r="C1926" s="18">
        <f>+YEAR(datos_arg[[#This Row],[Fecha]])</f>
        <v>2020</v>
      </c>
      <c r="D1926" s="18">
        <f>+MONTH(datos_arg[[#This Row],[Fecha]])</f>
        <v>4</v>
      </c>
      <c r="E1926" s="14" t="s">
        <v>1015</v>
      </c>
      <c r="F1926" s="14" t="s">
        <v>403</v>
      </c>
      <c r="G1926" s="14" t="s">
        <v>5383</v>
      </c>
      <c r="H1926" s="14" t="s">
        <v>6646</v>
      </c>
      <c r="I1926" s="14" t="s">
        <v>7132</v>
      </c>
      <c r="J1926" s="14" t="s">
        <v>425</v>
      </c>
      <c r="K1926" s="14" t="s">
        <v>420</v>
      </c>
      <c r="L1926" s="14" t="s">
        <v>425</v>
      </c>
      <c r="M1926" s="14" t="s">
        <v>158</v>
      </c>
      <c r="N1926" s="14" t="s">
        <v>524</v>
      </c>
      <c r="O1926" s="14" t="s">
        <v>2344</v>
      </c>
      <c r="P1926" s="14"/>
      <c r="Q1926" s="14"/>
      <c r="R1926" s="14" t="s">
        <v>5383</v>
      </c>
      <c r="S1926" s="14" t="s">
        <v>439</v>
      </c>
      <c r="T1926" s="35">
        <v>150</v>
      </c>
      <c r="U1926" s="14" t="s">
        <v>4</v>
      </c>
      <c r="V1926" s="14">
        <v>112</v>
      </c>
      <c r="W1926" s="16">
        <f>+IF(datos_arg[[#This Row],[Moneda]]="ARS",datos_arg[[#This Row],[Monto]],datos_arg[[#This Row],[Monto]]*datos_arg[[#This Row],[TC]])</f>
        <v>150</v>
      </c>
      <c r="X1926" s="16">
        <f>IFERROR(IF(datos_arg[[#This Row],[Moneda]]="USD",datos_arg[[#This Row],[Monto]],datos_arg[[#This Row],[Monto]]/datos_arg[[#This Row],[TC]]),0)</f>
        <v>1.3392857142857142</v>
      </c>
      <c r="Y1926" s="14"/>
    </row>
    <row r="1927" spans="1:25" ht="15" customHeight="1" x14ac:dyDescent="0.25">
      <c r="A1927" s="14">
        <f t="shared" si="30"/>
        <v>1924</v>
      </c>
      <c r="B1927" s="1">
        <v>43950</v>
      </c>
      <c r="C1927" s="18">
        <f>+YEAR(datos_arg[[#This Row],[Fecha]])</f>
        <v>2020</v>
      </c>
      <c r="D1927" s="18">
        <f>+MONTH(datos_arg[[#This Row],[Fecha]])</f>
        <v>4</v>
      </c>
      <c r="E1927" s="14" t="s">
        <v>5358</v>
      </c>
      <c r="F1927" s="14" t="s">
        <v>4109</v>
      </c>
      <c r="G1927" s="14"/>
      <c r="H1927" s="14" t="s">
        <v>6646</v>
      </c>
      <c r="I1927" s="14" t="s">
        <v>7132</v>
      </c>
      <c r="J1927" s="14" t="s">
        <v>482</v>
      </c>
      <c r="K1927" s="14" t="s">
        <v>420</v>
      </c>
      <c r="L1927" s="14" t="s">
        <v>426</v>
      </c>
      <c r="M1927" s="14" t="s">
        <v>1592</v>
      </c>
      <c r="N1927" s="14" t="s">
        <v>2183</v>
      </c>
      <c r="O1927" s="14" t="s">
        <v>2194</v>
      </c>
      <c r="P1927" s="6" t="s">
        <v>5617</v>
      </c>
      <c r="Q1927" s="14">
        <v>2</v>
      </c>
      <c r="R1927" s="14" t="s">
        <v>4109</v>
      </c>
      <c r="S1927" s="14" t="s">
        <v>439</v>
      </c>
      <c r="T1927" s="35">
        <v>18592.96</v>
      </c>
      <c r="U1927" s="14" t="s">
        <v>4</v>
      </c>
      <c r="V1927" s="14">
        <v>112</v>
      </c>
      <c r="W1927" s="16">
        <f>+IF(datos_arg[[#This Row],[Moneda]]="ARS",datos_arg[[#This Row],[Monto]],datos_arg[[#This Row],[Monto]]*datos_arg[[#This Row],[TC]])</f>
        <v>18592.96</v>
      </c>
      <c r="X1927" s="16">
        <f>IFERROR(IF(datos_arg[[#This Row],[Moneda]]="USD",datos_arg[[#This Row],[Monto]],datos_arg[[#This Row],[Monto]]/datos_arg[[#This Row],[TC]]),0)</f>
        <v>166.00857142857143</v>
      </c>
      <c r="Y1927" s="14"/>
    </row>
    <row r="1928" spans="1:25" ht="15" customHeight="1" x14ac:dyDescent="0.25">
      <c r="A1928" s="14">
        <f t="shared" si="30"/>
        <v>1925</v>
      </c>
      <c r="B1928" s="1">
        <v>43950</v>
      </c>
      <c r="C1928" s="18">
        <f>+YEAR(datos_arg[[#This Row],[Fecha]])</f>
        <v>2020</v>
      </c>
      <c r="D1928" s="18">
        <f>+MONTH(datos_arg[[#This Row],[Fecha]])</f>
        <v>4</v>
      </c>
      <c r="E1928" s="14" t="s">
        <v>407</v>
      </c>
      <c r="F1928" s="14" t="s">
        <v>5360</v>
      </c>
      <c r="G1928" s="14"/>
      <c r="H1928" s="14" t="s">
        <v>7132</v>
      </c>
      <c r="I1928" s="14" t="s">
        <v>7132</v>
      </c>
      <c r="J1928" s="14" t="s">
        <v>425</v>
      </c>
      <c r="K1928" s="14"/>
      <c r="L1928" s="14" t="s">
        <v>425</v>
      </c>
      <c r="M1928" s="14" t="s">
        <v>434</v>
      </c>
      <c r="N1928" s="14" t="s">
        <v>434</v>
      </c>
      <c r="O1928" s="14" t="s">
        <v>2469</v>
      </c>
      <c r="P1928" s="14"/>
      <c r="Q1928" s="14"/>
      <c r="R1928" s="14" t="s">
        <v>440</v>
      </c>
      <c r="S1928" s="14" t="s">
        <v>443</v>
      </c>
      <c r="T1928" s="35">
        <v>840400</v>
      </c>
      <c r="U1928" s="14" t="s">
        <v>4</v>
      </c>
      <c r="V1928" s="14">
        <v>0</v>
      </c>
      <c r="W1928" s="16">
        <f>+IF(datos_arg[[#This Row],[Moneda]]="ARS",datos_arg[[#This Row],[Monto]],datos_arg[[#This Row],[Monto]]*datos_arg[[#This Row],[TC]])</f>
        <v>840400</v>
      </c>
      <c r="X1928" s="16">
        <f>IFERROR(IF(datos_arg[[#This Row],[Moneda]]="USD",datos_arg[[#This Row],[Monto]],datos_arg[[#This Row],[Monto]]/datos_arg[[#This Row],[TC]]),0)</f>
        <v>0</v>
      </c>
      <c r="Y1928" s="14"/>
    </row>
    <row r="1929" spans="1:25" ht="15" customHeight="1" x14ac:dyDescent="0.25">
      <c r="A1929" s="14">
        <f t="shared" si="30"/>
        <v>1926</v>
      </c>
      <c r="B1929" s="1">
        <v>43950</v>
      </c>
      <c r="C1929" s="18">
        <f>+YEAR(datos_arg[[#This Row],[Fecha]])</f>
        <v>2020</v>
      </c>
      <c r="D1929" s="18">
        <f>+MONTH(datos_arg[[#This Row],[Fecha]])</f>
        <v>4</v>
      </c>
      <c r="E1929" s="14" t="s">
        <v>407</v>
      </c>
      <c r="F1929" s="14" t="s">
        <v>5360</v>
      </c>
      <c r="G1929" s="14"/>
      <c r="H1929" s="14" t="s">
        <v>7132</v>
      </c>
      <c r="I1929" s="14" t="s">
        <v>7132</v>
      </c>
      <c r="J1929" s="14" t="s">
        <v>425</v>
      </c>
      <c r="K1929" s="14"/>
      <c r="L1929" s="14" t="s">
        <v>425</v>
      </c>
      <c r="M1929" s="14" t="s">
        <v>434</v>
      </c>
      <c r="N1929" s="14" t="s">
        <v>434</v>
      </c>
      <c r="O1929" s="14" t="s">
        <v>2469</v>
      </c>
      <c r="P1929" s="14"/>
      <c r="Q1929" s="14"/>
      <c r="R1929" s="14" t="s">
        <v>441</v>
      </c>
      <c r="S1929" s="14" t="s">
        <v>439</v>
      </c>
      <c r="T1929" s="35">
        <v>651.83367903362796</v>
      </c>
      <c r="U1929" s="14" t="s">
        <v>2</v>
      </c>
      <c r="V1929" s="14">
        <v>0</v>
      </c>
      <c r="W1929" s="16">
        <f>+IF(datos_arg[[#This Row],[Moneda]]="ARS",datos_arg[[#This Row],[Monto]],datos_arg[[#This Row],[Monto]]*datos_arg[[#This Row],[TC]])</f>
        <v>0</v>
      </c>
      <c r="X1929" s="16">
        <f>IFERROR(IF(datos_arg[[#This Row],[Moneda]]="USD",datos_arg[[#This Row],[Monto]],datos_arg[[#This Row],[Monto]]/datos_arg[[#This Row],[TC]]),0)</f>
        <v>651.83367903362796</v>
      </c>
      <c r="Y1929" s="14"/>
    </row>
    <row r="1930" spans="1:25" ht="15" customHeight="1" x14ac:dyDescent="0.25">
      <c r="A1930" s="14">
        <f t="shared" si="30"/>
        <v>1927</v>
      </c>
      <c r="B1930" s="1">
        <v>43952</v>
      </c>
      <c r="C1930" s="18">
        <f>+YEAR(datos_arg[[#This Row],[Fecha]])</f>
        <v>2020</v>
      </c>
      <c r="D1930" s="18">
        <f>+MONTH(datos_arg[[#This Row],[Fecha]])</f>
        <v>5</v>
      </c>
      <c r="E1930" s="14" t="s">
        <v>1016</v>
      </c>
      <c r="F1930" s="14" t="s">
        <v>404</v>
      </c>
      <c r="G1930" s="14"/>
      <c r="H1930" s="14" t="s">
        <v>4114</v>
      </c>
      <c r="I1930" s="14" t="s">
        <v>7132</v>
      </c>
      <c r="J1930" s="14" t="s">
        <v>425</v>
      </c>
      <c r="K1930" s="14"/>
      <c r="L1930" s="14" t="s">
        <v>425</v>
      </c>
      <c r="M1930" s="14" t="s">
        <v>129</v>
      </c>
      <c r="N1930" s="14" t="s">
        <v>129</v>
      </c>
      <c r="O1930" s="14" t="s">
        <v>149</v>
      </c>
      <c r="P1930" s="14" t="s">
        <v>5618</v>
      </c>
      <c r="Q1930" s="14"/>
      <c r="R1930" s="14" t="s">
        <v>404</v>
      </c>
      <c r="S1930" s="14" t="s">
        <v>439</v>
      </c>
      <c r="T1930" s="35">
        <v>7000</v>
      </c>
      <c r="U1930" s="14" t="s">
        <v>4</v>
      </c>
      <c r="V1930" s="14">
        <v>112</v>
      </c>
      <c r="W1930" s="16">
        <f>+IF(datos_arg[[#This Row],[Moneda]]="ARS",datos_arg[[#This Row],[Monto]],datos_arg[[#This Row],[Monto]]*datos_arg[[#This Row],[TC]])</f>
        <v>7000</v>
      </c>
      <c r="X1930" s="16">
        <f>IFERROR(IF(datos_arg[[#This Row],[Moneda]]="USD",datos_arg[[#This Row],[Monto]],datos_arg[[#This Row],[Monto]]/datos_arg[[#This Row],[TC]]),0)</f>
        <v>62.5</v>
      </c>
      <c r="Y1930" s="14"/>
    </row>
    <row r="1931" spans="1:25" ht="15" customHeight="1" x14ac:dyDescent="0.25">
      <c r="A1931" s="14">
        <f t="shared" si="30"/>
        <v>1928</v>
      </c>
      <c r="B1931" s="1">
        <v>43952</v>
      </c>
      <c r="C1931" s="18">
        <f>+YEAR(datos_arg[[#This Row],[Fecha]])</f>
        <v>2020</v>
      </c>
      <c r="D1931" s="18">
        <f>+MONTH(datos_arg[[#This Row],[Fecha]])</f>
        <v>5</v>
      </c>
      <c r="E1931" s="14" t="s">
        <v>1015</v>
      </c>
      <c r="F1931" s="14" t="s">
        <v>403</v>
      </c>
      <c r="G1931" s="14" t="s">
        <v>970</v>
      </c>
      <c r="H1931" s="14" t="s">
        <v>4114</v>
      </c>
      <c r="I1931" s="14" t="s">
        <v>7132</v>
      </c>
      <c r="J1931" s="14" t="s">
        <v>425</v>
      </c>
      <c r="K1931" s="14"/>
      <c r="L1931" s="14" t="s">
        <v>425</v>
      </c>
      <c r="M1931" s="14" t="s">
        <v>493</v>
      </c>
      <c r="N1931" s="14" t="s">
        <v>645</v>
      </c>
      <c r="O1931" s="14" t="s">
        <v>2187</v>
      </c>
      <c r="P1931" s="14"/>
      <c r="Q1931" s="14"/>
      <c r="R1931" s="14" t="s">
        <v>970</v>
      </c>
      <c r="S1931" s="14" t="s">
        <v>439</v>
      </c>
      <c r="T1931" s="35">
        <v>1000</v>
      </c>
      <c r="U1931" s="14" t="s">
        <v>4</v>
      </c>
      <c r="V1931" s="14">
        <v>112</v>
      </c>
      <c r="W1931" s="16">
        <f>+IF(datos_arg[[#This Row],[Moneda]]="ARS",datos_arg[[#This Row],[Monto]],datos_arg[[#This Row],[Monto]]*datos_arg[[#This Row],[TC]])</f>
        <v>1000</v>
      </c>
      <c r="X1931" s="16">
        <f>IFERROR(IF(datos_arg[[#This Row],[Moneda]]="USD",datos_arg[[#This Row],[Monto]],datos_arg[[#This Row],[Monto]]/datos_arg[[#This Row],[TC]]),0)</f>
        <v>8.9285714285714288</v>
      </c>
      <c r="Y1931" s="14"/>
    </row>
    <row r="1932" spans="1:25" ht="15" customHeight="1" x14ac:dyDescent="0.25">
      <c r="A1932" s="14">
        <f t="shared" si="30"/>
        <v>1929</v>
      </c>
      <c r="B1932" s="1">
        <v>43952</v>
      </c>
      <c r="C1932" s="18">
        <f>+YEAR(datos_arg[[#This Row],[Fecha]])</f>
        <v>2020</v>
      </c>
      <c r="D1932" s="18">
        <f>+MONTH(datos_arg[[#This Row],[Fecha]])</f>
        <v>5</v>
      </c>
      <c r="E1932" s="14" t="s">
        <v>1015</v>
      </c>
      <c r="F1932" s="14" t="s">
        <v>430</v>
      </c>
      <c r="G1932" s="14"/>
      <c r="H1932" s="14" t="s">
        <v>7132</v>
      </c>
      <c r="I1932" s="14" t="s">
        <v>7132</v>
      </c>
      <c r="J1932" s="14" t="s">
        <v>425</v>
      </c>
      <c r="K1932" s="14"/>
      <c r="L1932" s="14" t="s">
        <v>425</v>
      </c>
      <c r="M1932" s="14" t="s">
        <v>102</v>
      </c>
      <c r="N1932" s="14" t="s">
        <v>463</v>
      </c>
      <c r="O1932" s="14" t="s">
        <v>2195</v>
      </c>
      <c r="P1932" s="14"/>
      <c r="Q1932" s="14"/>
      <c r="R1932" s="14" t="s">
        <v>430</v>
      </c>
      <c r="S1932" s="14" t="s">
        <v>439</v>
      </c>
      <c r="T1932" s="35">
        <v>300</v>
      </c>
      <c r="U1932" s="14" t="s">
        <v>4</v>
      </c>
      <c r="V1932" s="14">
        <v>112</v>
      </c>
      <c r="W1932" s="16">
        <f>+IF(datos_arg[[#This Row],[Moneda]]="ARS",datos_arg[[#This Row],[Monto]],datos_arg[[#This Row],[Monto]]*datos_arg[[#This Row],[TC]])</f>
        <v>300</v>
      </c>
      <c r="X1932" s="16">
        <f>IFERROR(IF(datos_arg[[#This Row],[Moneda]]="USD",datos_arg[[#This Row],[Monto]],datos_arg[[#This Row],[Monto]]/datos_arg[[#This Row],[TC]]),0)</f>
        <v>2.6785714285714284</v>
      </c>
      <c r="Y1932" s="14"/>
    </row>
    <row r="1933" spans="1:25" ht="15" customHeight="1" x14ac:dyDescent="0.25">
      <c r="A1933" s="14">
        <f t="shared" si="30"/>
        <v>1930</v>
      </c>
      <c r="B1933" s="1">
        <v>43952</v>
      </c>
      <c r="C1933" s="18">
        <f>+YEAR(datos_arg[[#This Row],[Fecha]])</f>
        <v>2020</v>
      </c>
      <c r="D1933" s="18">
        <f>+MONTH(datos_arg[[#This Row],[Fecha]])</f>
        <v>5</v>
      </c>
      <c r="E1933" s="14" t="s">
        <v>5358</v>
      </c>
      <c r="F1933" s="14" t="s">
        <v>4108</v>
      </c>
      <c r="G1933" s="14"/>
      <c r="H1933" s="14" t="s">
        <v>6646</v>
      </c>
      <c r="I1933" s="14" t="s">
        <v>6669</v>
      </c>
      <c r="J1933" s="14" t="s">
        <v>425</v>
      </c>
      <c r="K1933" s="14"/>
      <c r="L1933" s="14" t="s">
        <v>425</v>
      </c>
      <c r="M1933" s="14" t="s">
        <v>5381</v>
      </c>
      <c r="N1933" s="14" t="s">
        <v>1019</v>
      </c>
      <c r="O1933" s="14" t="s">
        <v>4022</v>
      </c>
      <c r="P1933" s="14"/>
      <c r="Q1933" s="14"/>
      <c r="R1933" s="14" t="s">
        <v>4108</v>
      </c>
      <c r="S1933" s="14" t="s">
        <v>439</v>
      </c>
      <c r="T1933" s="35">
        <v>60000</v>
      </c>
      <c r="U1933" s="14" t="s">
        <v>4</v>
      </c>
      <c r="V1933" s="14">
        <v>112</v>
      </c>
      <c r="W1933" s="16">
        <f>+IF(datos_arg[[#This Row],[Moneda]]="ARS",datos_arg[[#This Row],[Monto]],datos_arg[[#This Row],[Monto]]*datos_arg[[#This Row],[TC]])</f>
        <v>60000</v>
      </c>
      <c r="X1933" s="16">
        <f>IFERROR(IF(datos_arg[[#This Row],[Moneda]]="USD",datos_arg[[#This Row],[Monto]],datos_arg[[#This Row],[Monto]]/datos_arg[[#This Row],[TC]]),0)</f>
        <v>535.71428571428567</v>
      </c>
      <c r="Y1933" s="14"/>
    </row>
    <row r="1934" spans="1:25" ht="15" customHeight="1" x14ac:dyDescent="0.25">
      <c r="A1934" s="14">
        <f t="shared" si="30"/>
        <v>1931</v>
      </c>
      <c r="B1934" s="1">
        <v>43952</v>
      </c>
      <c r="C1934" s="18">
        <f>+YEAR(datos_arg[[#This Row],[Fecha]])</f>
        <v>2020</v>
      </c>
      <c r="D1934" s="18">
        <f>+MONTH(datos_arg[[#This Row],[Fecha]])</f>
        <v>5</v>
      </c>
      <c r="E1934" s="14" t="s">
        <v>408</v>
      </c>
      <c r="F1934" s="14" t="s">
        <v>506</v>
      </c>
      <c r="G1934" s="14"/>
      <c r="H1934" s="14" t="s">
        <v>7132</v>
      </c>
      <c r="I1934" s="14" t="s">
        <v>7132</v>
      </c>
      <c r="J1934" s="14" t="s">
        <v>425</v>
      </c>
      <c r="K1934" s="14"/>
      <c r="L1934" s="14" t="s">
        <v>425</v>
      </c>
      <c r="M1934" s="14" t="s">
        <v>1763</v>
      </c>
      <c r="N1934" s="14" t="s">
        <v>1763</v>
      </c>
      <c r="O1934" s="14" t="s">
        <v>2196</v>
      </c>
      <c r="P1934" s="14"/>
      <c r="Q1934" s="14"/>
      <c r="R1934" s="14" t="s">
        <v>420</v>
      </c>
      <c r="S1934" s="14" t="s">
        <v>439</v>
      </c>
      <c r="T1934" s="35">
        <v>100000</v>
      </c>
      <c r="U1934" s="14" t="s">
        <v>4</v>
      </c>
      <c r="V1934" s="14">
        <v>112</v>
      </c>
      <c r="W1934" s="16">
        <f>+IF(datos_arg[[#This Row],[Moneda]]="ARS",datos_arg[[#This Row],[Monto]],datos_arg[[#This Row],[Monto]]*datos_arg[[#This Row],[TC]])</f>
        <v>100000</v>
      </c>
      <c r="X1934" s="16">
        <f>IFERROR(IF(datos_arg[[#This Row],[Moneda]]="USD",datos_arg[[#This Row],[Monto]],datos_arg[[#This Row],[Monto]]/datos_arg[[#This Row],[TC]]),0)</f>
        <v>892.85714285714289</v>
      </c>
      <c r="Y1934" s="14"/>
    </row>
    <row r="1935" spans="1:25" ht="15" customHeight="1" x14ac:dyDescent="0.25">
      <c r="A1935" s="14">
        <f t="shared" si="30"/>
        <v>1932</v>
      </c>
      <c r="B1935" s="1">
        <v>43952</v>
      </c>
      <c r="C1935" s="18">
        <f>+YEAR(datos_arg[[#This Row],[Fecha]])</f>
        <v>2020</v>
      </c>
      <c r="D1935" s="18">
        <f>+MONTH(datos_arg[[#This Row],[Fecha]])</f>
        <v>5</v>
      </c>
      <c r="E1935" s="14" t="s">
        <v>408</v>
      </c>
      <c r="F1935" s="14" t="s">
        <v>506</v>
      </c>
      <c r="G1935" s="14"/>
      <c r="H1935" s="14" t="s">
        <v>7132</v>
      </c>
      <c r="I1935" s="14" t="s">
        <v>7132</v>
      </c>
      <c r="J1935" s="14" t="s">
        <v>425</v>
      </c>
      <c r="K1935" s="14"/>
      <c r="L1935" s="14" t="s">
        <v>425</v>
      </c>
      <c r="M1935" s="14" t="s">
        <v>1763</v>
      </c>
      <c r="N1935" s="14" t="s">
        <v>1763</v>
      </c>
      <c r="O1935" s="14" t="s">
        <v>2197</v>
      </c>
      <c r="P1935" s="14"/>
      <c r="Q1935" s="14"/>
      <c r="R1935" s="14" t="s">
        <v>440</v>
      </c>
      <c r="S1935" s="14" t="s">
        <v>421</v>
      </c>
      <c r="T1935" s="35">
        <v>0</v>
      </c>
      <c r="U1935" s="14" t="s">
        <v>2</v>
      </c>
      <c r="V1935" s="14">
        <v>85</v>
      </c>
      <c r="W1935" s="16">
        <f>+IF(datos_arg[[#This Row],[Moneda]]="ARS",datos_arg[[#This Row],[Monto]],datos_arg[[#This Row],[Monto]]*datos_arg[[#This Row],[TC]])</f>
        <v>0</v>
      </c>
      <c r="X1935" s="16">
        <f>IFERROR(IF(datos_arg[[#This Row],[Moneda]]="USD",datos_arg[[#This Row],[Monto]],datos_arg[[#This Row],[Monto]]/datos_arg[[#This Row],[TC]]),0)</f>
        <v>0</v>
      </c>
      <c r="Y1935" s="14"/>
    </row>
    <row r="1936" spans="1:25" ht="15" customHeight="1" x14ac:dyDescent="0.25">
      <c r="A1936" s="14">
        <f t="shared" si="30"/>
        <v>1933</v>
      </c>
      <c r="B1936" s="1">
        <v>43952</v>
      </c>
      <c r="C1936" s="18">
        <f>+YEAR(datos_arg[[#This Row],[Fecha]])</f>
        <v>2020</v>
      </c>
      <c r="D1936" s="18">
        <f>+MONTH(datos_arg[[#This Row],[Fecha]])</f>
        <v>5</v>
      </c>
      <c r="E1936" s="14" t="s">
        <v>407</v>
      </c>
      <c r="F1936" s="14" t="s">
        <v>5360</v>
      </c>
      <c r="G1936" s="14"/>
      <c r="H1936" s="14" t="s">
        <v>7132</v>
      </c>
      <c r="I1936" s="14" t="s">
        <v>7132</v>
      </c>
      <c r="J1936" s="14" t="s">
        <v>425</v>
      </c>
      <c r="K1936" s="14"/>
      <c r="L1936" s="14" t="s">
        <v>425</v>
      </c>
      <c r="M1936" s="14" t="s">
        <v>434</v>
      </c>
      <c r="N1936" s="14" t="s">
        <v>434</v>
      </c>
      <c r="O1936" s="14" t="s">
        <v>2198</v>
      </c>
      <c r="P1936" s="14"/>
      <c r="Q1936" s="14"/>
      <c r="R1936" s="14" t="s">
        <v>440</v>
      </c>
      <c r="S1936" s="14" t="s">
        <v>443</v>
      </c>
      <c r="T1936" s="35">
        <v>238300.00000000175</v>
      </c>
      <c r="U1936" s="14" t="s">
        <v>4</v>
      </c>
      <c r="V1936" s="14">
        <v>0</v>
      </c>
      <c r="W1936" s="16">
        <f>+IF(datos_arg[[#This Row],[Moneda]]="ARS",datos_arg[[#This Row],[Monto]],datos_arg[[#This Row],[Monto]]*datos_arg[[#This Row],[TC]])</f>
        <v>238300.00000000175</v>
      </c>
      <c r="X1936" s="16">
        <f>IFERROR(IF(datos_arg[[#This Row],[Moneda]]="USD",datos_arg[[#This Row],[Monto]],datos_arg[[#This Row],[Monto]]/datos_arg[[#This Row],[TC]]),0)</f>
        <v>0</v>
      </c>
      <c r="Y1936" s="14"/>
    </row>
    <row r="1937" spans="1:25" x14ac:dyDescent="0.25">
      <c r="A1937" s="14">
        <f t="shared" si="30"/>
        <v>1934</v>
      </c>
      <c r="B1937" s="1">
        <v>43952</v>
      </c>
      <c r="C1937" s="18">
        <f>+YEAR(datos_arg[[#This Row],[Fecha]])</f>
        <v>2020</v>
      </c>
      <c r="D1937" s="18">
        <f>+MONTH(datos_arg[[#This Row],[Fecha]])</f>
        <v>5</v>
      </c>
      <c r="E1937" s="14" t="s">
        <v>408</v>
      </c>
      <c r="F1937" s="14" t="s">
        <v>506</v>
      </c>
      <c r="G1937" s="14"/>
      <c r="H1937" s="14" t="s">
        <v>7132</v>
      </c>
      <c r="I1937" s="14" t="s">
        <v>7132</v>
      </c>
      <c r="J1937" s="14" t="s">
        <v>425</v>
      </c>
      <c r="K1937" s="14"/>
      <c r="L1937" s="14" t="s">
        <v>425</v>
      </c>
      <c r="M1937" s="14" t="s">
        <v>1763</v>
      </c>
      <c r="N1937" s="14" t="s">
        <v>1763</v>
      </c>
      <c r="O1937" s="14" t="s">
        <v>2197</v>
      </c>
      <c r="P1937" s="14"/>
      <c r="Q1937" s="14"/>
      <c r="R1937" s="14" t="s">
        <v>421</v>
      </c>
      <c r="S1937" s="14" t="s">
        <v>440</v>
      </c>
      <c r="T1937" s="35">
        <v>0</v>
      </c>
      <c r="U1937" s="14" t="s">
        <v>2</v>
      </c>
      <c r="V1937" s="14">
        <v>112</v>
      </c>
      <c r="W1937" s="16">
        <f>+IF(datos_arg[[#This Row],[Moneda]]="ARS",datos_arg[[#This Row],[Monto]],datos_arg[[#This Row],[Monto]]*datos_arg[[#This Row],[TC]])</f>
        <v>0</v>
      </c>
      <c r="X1937" s="16">
        <f>IFERROR(IF(datos_arg[[#This Row],[Moneda]]="USD",datos_arg[[#This Row],[Monto]],datos_arg[[#This Row],[Monto]]/datos_arg[[#This Row],[TC]]),0)</f>
        <v>0</v>
      </c>
      <c r="Y1937" s="14"/>
    </row>
    <row r="1938" spans="1:25" ht="15" customHeight="1" x14ac:dyDescent="0.25">
      <c r="A1938" s="14">
        <f t="shared" si="30"/>
        <v>1935</v>
      </c>
      <c r="B1938" s="1">
        <v>43952</v>
      </c>
      <c r="C1938" s="18">
        <f>+YEAR(datos_arg[[#This Row],[Fecha]])</f>
        <v>2020</v>
      </c>
      <c r="D1938" s="18">
        <f>+MONTH(datos_arg[[#This Row],[Fecha]])</f>
        <v>5</v>
      </c>
      <c r="E1938" s="14" t="s">
        <v>408</v>
      </c>
      <c r="F1938" s="14" t="s">
        <v>506</v>
      </c>
      <c r="G1938" s="14"/>
      <c r="H1938" s="14" t="s">
        <v>7132</v>
      </c>
      <c r="I1938" s="14" t="s">
        <v>7132</v>
      </c>
      <c r="J1938" s="14" t="s">
        <v>425</v>
      </c>
      <c r="K1938" s="14"/>
      <c r="L1938" s="14" t="s">
        <v>425</v>
      </c>
      <c r="M1938" s="14" t="s">
        <v>1763</v>
      </c>
      <c r="N1938" s="14" t="s">
        <v>1763</v>
      </c>
      <c r="O1938" s="14" t="s">
        <v>2197</v>
      </c>
      <c r="P1938" s="14"/>
      <c r="Q1938" s="14"/>
      <c r="R1938" s="14" t="s">
        <v>439</v>
      </c>
      <c r="S1938" s="14" t="s">
        <v>419</v>
      </c>
      <c r="T1938" s="35">
        <v>5</v>
      </c>
      <c r="U1938" s="14" t="s">
        <v>4</v>
      </c>
      <c r="V1938" s="14">
        <v>112</v>
      </c>
      <c r="W1938" s="16">
        <f>+IF(datos_arg[[#This Row],[Moneda]]="ARS",datos_arg[[#This Row],[Monto]],datos_arg[[#This Row],[Monto]]*datos_arg[[#This Row],[TC]])</f>
        <v>5</v>
      </c>
      <c r="X1938" s="16">
        <f>IFERROR(IF(datos_arg[[#This Row],[Moneda]]="USD",datos_arg[[#This Row],[Monto]],datos_arg[[#This Row],[Monto]]/datos_arg[[#This Row],[TC]]),0)</f>
        <v>4.4642857142857144E-2</v>
      </c>
      <c r="Y1938" s="14"/>
    </row>
    <row r="1939" spans="1:25" ht="15" customHeight="1" x14ac:dyDescent="0.25">
      <c r="A1939" s="14">
        <f t="shared" si="30"/>
        <v>1936</v>
      </c>
      <c r="B1939" s="1">
        <v>43952</v>
      </c>
      <c r="C1939" s="18">
        <f>+YEAR(datos_arg[[#This Row],[Fecha]])</f>
        <v>2020</v>
      </c>
      <c r="D1939" s="18">
        <f>+MONTH(datos_arg[[#This Row],[Fecha]])</f>
        <v>5</v>
      </c>
      <c r="E1939" s="14" t="s">
        <v>408</v>
      </c>
      <c r="F1939" s="14" t="s">
        <v>506</v>
      </c>
      <c r="G1939" s="14"/>
      <c r="H1939" s="14" t="s">
        <v>7132</v>
      </c>
      <c r="I1939" s="14" t="s">
        <v>7132</v>
      </c>
      <c r="J1939" s="14" t="s">
        <v>425</v>
      </c>
      <c r="K1939" s="14"/>
      <c r="L1939" s="14" t="s">
        <v>425</v>
      </c>
      <c r="M1939" s="14" t="s">
        <v>1763</v>
      </c>
      <c r="N1939" s="14" t="s">
        <v>1763</v>
      </c>
      <c r="O1939" s="14" t="s">
        <v>2197</v>
      </c>
      <c r="P1939" s="14"/>
      <c r="Q1939" s="14"/>
      <c r="R1939" s="14" t="s">
        <v>439</v>
      </c>
      <c r="S1939" s="14" t="s">
        <v>420</v>
      </c>
      <c r="T1939" s="35">
        <v>111840</v>
      </c>
      <c r="U1939" s="14" t="s">
        <v>4</v>
      </c>
      <c r="V1939" s="14">
        <v>112</v>
      </c>
      <c r="W1939" s="16">
        <f>+IF(datos_arg[[#This Row],[Moneda]]="ARS",datos_arg[[#This Row],[Monto]],datos_arg[[#This Row],[Monto]]*datos_arg[[#This Row],[TC]])</f>
        <v>111840</v>
      </c>
      <c r="X1939" s="16">
        <f>IFERROR(IF(datos_arg[[#This Row],[Moneda]]="USD",datos_arg[[#This Row],[Monto]],datos_arg[[#This Row],[Monto]]/datos_arg[[#This Row],[TC]]),0)</f>
        <v>998.57142857142856</v>
      </c>
      <c r="Y1939" s="14"/>
    </row>
    <row r="1940" spans="1:25" ht="15" customHeight="1" x14ac:dyDescent="0.25">
      <c r="A1940" s="14">
        <f t="shared" si="30"/>
        <v>1937</v>
      </c>
      <c r="B1940" s="1">
        <v>43952</v>
      </c>
      <c r="C1940" s="18">
        <f>+YEAR(datos_arg[[#This Row],[Fecha]])</f>
        <v>2020</v>
      </c>
      <c r="D1940" s="18">
        <f>+MONTH(datos_arg[[#This Row],[Fecha]])</f>
        <v>5</v>
      </c>
      <c r="E1940" s="14" t="s">
        <v>408</v>
      </c>
      <c r="F1940" s="14" t="s">
        <v>506</v>
      </c>
      <c r="G1940" s="14"/>
      <c r="H1940" s="14" t="s">
        <v>7132</v>
      </c>
      <c r="I1940" s="14" t="s">
        <v>7132</v>
      </c>
      <c r="J1940" s="14" t="s">
        <v>425</v>
      </c>
      <c r="K1940" s="14"/>
      <c r="L1940" s="14" t="s">
        <v>425</v>
      </c>
      <c r="M1940" s="14" t="s">
        <v>1763</v>
      </c>
      <c r="N1940" s="14" t="s">
        <v>1763</v>
      </c>
      <c r="O1940" s="14" t="s">
        <v>2197</v>
      </c>
      <c r="P1940" s="14"/>
      <c r="Q1940" s="14"/>
      <c r="R1940" s="14" t="s">
        <v>439</v>
      </c>
      <c r="S1940" s="14" t="s">
        <v>613</v>
      </c>
      <c r="T1940" s="35">
        <v>14242.630000000001</v>
      </c>
      <c r="U1940" s="14" t="s">
        <v>4</v>
      </c>
      <c r="V1940" s="14">
        <v>112</v>
      </c>
      <c r="W1940" s="16">
        <f>+IF(datos_arg[[#This Row],[Moneda]]="ARS",datos_arg[[#This Row],[Monto]],datos_arg[[#This Row],[Monto]]*datos_arg[[#This Row],[TC]])</f>
        <v>14242.630000000001</v>
      </c>
      <c r="X1940" s="16">
        <f>IFERROR(IF(datos_arg[[#This Row],[Moneda]]="USD",datos_arg[[#This Row],[Monto]],datos_arg[[#This Row],[Monto]]/datos_arg[[#This Row],[TC]]),0)</f>
        <v>127.1663392857143</v>
      </c>
      <c r="Y1940" s="14"/>
    </row>
    <row r="1941" spans="1:25" ht="15" customHeight="1" x14ac:dyDescent="0.25">
      <c r="A1941" s="14">
        <f t="shared" si="30"/>
        <v>1938</v>
      </c>
      <c r="B1941" s="1">
        <v>43952</v>
      </c>
      <c r="C1941" s="18">
        <f>+YEAR(datos_arg[[#This Row],[Fecha]])</f>
        <v>2020</v>
      </c>
      <c r="D1941" s="18">
        <f>+MONTH(datos_arg[[#This Row],[Fecha]])</f>
        <v>5</v>
      </c>
      <c r="E1941" s="14" t="s">
        <v>407</v>
      </c>
      <c r="F1941" s="14" t="s">
        <v>5360</v>
      </c>
      <c r="G1941" s="14"/>
      <c r="H1941" s="14" t="s">
        <v>7132</v>
      </c>
      <c r="I1941" s="14" t="s">
        <v>7132</v>
      </c>
      <c r="J1941" s="14" t="s">
        <v>425</v>
      </c>
      <c r="K1941" s="14"/>
      <c r="L1941" s="14" t="s">
        <v>425</v>
      </c>
      <c r="M1941" s="14" t="s">
        <v>434</v>
      </c>
      <c r="N1941" s="14" t="s">
        <v>434</v>
      </c>
      <c r="O1941" s="14" t="s">
        <v>2198</v>
      </c>
      <c r="P1941" s="14"/>
      <c r="Q1941" s="14"/>
      <c r="R1941" s="14" t="s">
        <v>441</v>
      </c>
      <c r="S1941" s="14" t="s">
        <v>439</v>
      </c>
      <c r="T1941" s="35">
        <v>662.174053571429</v>
      </c>
      <c r="U1941" s="14" t="s">
        <v>2</v>
      </c>
      <c r="V1941" s="14">
        <v>0</v>
      </c>
      <c r="W1941" s="16">
        <f>+IF(datos_arg[[#This Row],[Moneda]]="ARS",datos_arg[[#This Row],[Monto]],datos_arg[[#This Row],[Monto]]*datos_arg[[#This Row],[TC]])</f>
        <v>0</v>
      </c>
      <c r="X1941" s="16">
        <f>IFERROR(IF(datos_arg[[#This Row],[Moneda]]="USD",datos_arg[[#This Row],[Monto]],datos_arg[[#This Row],[Monto]]/datos_arg[[#This Row],[TC]]),0)</f>
        <v>662.174053571429</v>
      </c>
      <c r="Y1941" s="14"/>
    </row>
    <row r="1942" spans="1:25" ht="15" customHeight="1" x14ac:dyDescent="0.25">
      <c r="A1942" s="14">
        <f t="shared" si="30"/>
        <v>1939</v>
      </c>
      <c r="B1942" s="1">
        <v>43952</v>
      </c>
      <c r="C1942" s="18">
        <f>+YEAR(datos_arg[[#This Row],[Fecha]])</f>
        <v>2020</v>
      </c>
      <c r="D1942" s="18">
        <f>+MONTH(datos_arg[[#This Row],[Fecha]])</f>
        <v>5</v>
      </c>
      <c r="E1942" s="14" t="s">
        <v>408</v>
      </c>
      <c r="F1942" s="14" t="s">
        <v>506</v>
      </c>
      <c r="G1942" s="14"/>
      <c r="H1942" s="14" t="s">
        <v>7132</v>
      </c>
      <c r="I1942" s="14" t="s">
        <v>7132</v>
      </c>
      <c r="J1942" s="14" t="s">
        <v>425</v>
      </c>
      <c r="K1942" s="14"/>
      <c r="L1942" s="14" t="s">
        <v>425</v>
      </c>
      <c r="M1942" s="14" t="s">
        <v>1763</v>
      </c>
      <c r="N1942" s="14" t="s">
        <v>1763</v>
      </c>
      <c r="O1942" s="14" t="s">
        <v>2197</v>
      </c>
      <c r="P1942" s="14"/>
      <c r="Q1942" s="14"/>
      <c r="R1942" s="14" t="s">
        <v>419</v>
      </c>
      <c r="S1942" s="14" t="s">
        <v>439</v>
      </c>
      <c r="T1942" s="35">
        <v>5</v>
      </c>
      <c r="U1942" s="14" t="s">
        <v>4</v>
      </c>
      <c r="V1942" s="14">
        <v>112</v>
      </c>
      <c r="W1942" s="16">
        <f>+IF(datos_arg[[#This Row],[Moneda]]="ARS",datos_arg[[#This Row],[Monto]],datos_arg[[#This Row],[Monto]]*datos_arg[[#This Row],[TC]])</f>
        <v>5</v>
      </c>
      <c r="X1942" s="16">
        <f>IFERROR(IF(datos_arg[[#This Row],[Moneda]]="USD",datos_arg[[#This Row],[Monto]],datos_arg[[#This Row],[Monto]]/datos_arg[[#This Row],[TC]]),0)</f>
        <v>4.4642857142857144E-2</v>
      </c>
      <c r="Y1942" s="14"/>
    </row>
    <row r="1943" spans="1:25" ht="15" customHeight="1" x14ac:dyDescent="0.25">
      <c r="A1943" s="14">
        <f t="shared" si="30"/>
        <v>1940</v>
      </c>
      <c r="B1943" s="1">
        <v>43952</v>
      </c>
      <c r="C1943" s="18">
        <f>+YEAR(datos_arg[[#This Row],[Fecha]])</f>
        <v>2020</v>
      </c>
      <c r="D1943" s="18">
        <f>+MONTH(datos_arg[[#This Row],[Fecha]])</f>
        <v>5</v>
      </c>
      <c r="E1943" s="14" t="s">
        <v>408</v>
      </c>
      <c r="F1943" s="14" t="s">
        <v>506</v>
      </c>
      <c r="G1943" s="14"/>
      <c r="H1943" s="14" t="s">
        <v>7132</v>
      </c>
      <c r="I1943" s="14" t="s">
        <v>7132</v>
      </c>
      <c r="J1943" s="14" t="s">
        <v>425</v>
      </c>
      <c r="K1943" s="14"/>
      <c r="L1943" s="14" t="s">
        <v>425</v>
      </c>
      <c r="M1943" s="14" t="s">
        <v>1763</v>
      </c>
      <c r="N1943" s="14" t="s">
        <v>1763</v>
      </c>
      <c r="O1943" s="14" t="s">
        <v>2197</v>
      </c>
      <c r="P1943" s="14"/>
      <c r="Q1943" s="14"/>
      <c r="R1943" s="14" t="s">
        <v>420</v>
      </c>
      <c r="S1943" s="14" t="s">
        <v>439</v>
      </c>
      <c r="T1943" s="35">
        <v>111840</v>
      </c>
      <c r="U1943" s="14" t="s">
        <v>4</v>
      </c>
      <c r="V1943" s="14">
        <v>112</v>
      </c>
      <c r="W1943" s="16">
        <f>+IF(datos_arg[[#This Row],[Moneda]]="ARS",datos_arg[[#This Row],[Monto]],datos_arg[[#This Row],[Monto]]*datos_arg[[#This Row],[TC]])</f>
        <v>111840</v>
      </c>
      <c r="X1943" s="16">
        <f>IFERROR(IF(datos_arg[[#This Row],[Moneda]]="USD",datos_arg[[#This Row],[Monto]],datos_arg[[#This Row],[Monto]]/datos_arg[[#This Row],[TC]]),0)</f>
        <v>998.57142857142856</v>
      </c>
      <c r="Y1943" s="14"/>
    </row>
    <row r="1944" spans="1:25" ht="15" customHeight="1" x14ac:dyDescent="0.25">
      <c r="A1944" s="14">
        <f t="shared" si="30"/>
        <v>1941</v>
      </c>
      <c r="B1944" s="1">
        <v>43952</v>
      </c>
      <c r="C1944" s="18">
        <f>+YEAR(datos_arg[[#This Row],[Fecha]])</f>
        <v>2020</v>
      </c>
      <c r="D1944" s="18">
        <f>+MONTH(datos_arg[[#This Row],[Fecha]])</f>
        <v>5</v>
      </c>
      <c r="E1944" s="14" t="s">
        <v>408</v>
      </c>
      <c r="F1944" s="14" t="s">
        <v>506</v>
      </c>
      <c r="G1944" s="14"/>
      <c r="H1944" s="14" t="s">
        <v>7132</v>
      </c>
      <c r="I1944" s="14" t="s">
        <v>7132</v>
      </c>
      <c r="J1944" s="14" t="s">
        <v>425</v>
      </c>
      <c r="K1944" s="14"/>
      <c r="L1944" s="14" t="s">
        <v>425</v>
      </c>
      <c r="M1944" s="14" t="s">
        <v>1763</v>
      </c>
      <c r="N1944" s="14" t="s">
        <v>1763</v>
      </c>
      <c r="O1944" s="14" t="s">
        <v>2197</v>
      </c>
      <c r="P1944" s="14"/>
      <c r="Q1944" s="14"/>
      <c r="R1944" s="14" t="s">
        <v>613</v>
      </c>
      <c r="S1944" s="14" t="s">
        <v>439</v>
      </c>
      <c r="T1944" s="35">
        <v>14242.630000000001</v>
      </c>
      <c r="U1944" s="14" t="s">
        <v>4</v>
      </c>
      <c r="V1944" s="14">
        <v>112</v>
      </c>
      <c r="W1944" s="16">
        <f>+IF(datos_arg[[#This Row],[Moneda]]="ARS",datos_arg[[#This Row],[Monto]],datos_arg[[#This Row],[Monto]]*datos_arg[[#This Row],[TC]])</f>
        <v>14242.630000000001</v>
      </c>
      <c r="X1944" s="16">
        <f>IFERROR(IF(datos_arg[[#This Row],[Moneda]]="USD",datos_arg[[#This Row],[Monto]],datos_arg[[#This Row],[Monto]]/datos_arg[[#This Row],[TC]]),0)</f>
        <v>127.1663392857143</v>
      </c>
      <c r="Y1944" s="14"/>
    </row>
    <row r="1945" spans="1:25" x14ac:dyDescent="0.25">
      <c r="A1945" s="14">
        <f t="shared" si="30"/>
        <v>1942</v>
      </c>
      <c r="B1945" s="1">
        <v>43952</v>
      </c>
      <c r="C1945" s="18">
        <f>+YEAR(datos_arg[[#This Row],[Fecha]])</f>
        <v>2020</v>
      </c>
      <c r="D1945" s="18">
        <f>+MONTH(datos_arg[[#This Row],[Fecha]])</f>
        <v>5</v>
      </c>
      <c r="E1945" s="14" t="s">
        <v>1016</v>
      </c>
      <c r="F1945" s="14" t="s">
        <v>5364</v>
      </c>
      <c r="G1945" s="14" t="s">
        <v>6699</v>
      </c>
      <c r="H1945" s="14" t="s">
        <v>7132</v>
      </c>
      <c r="I1945" s="14" t="s">
        <v>7132</v>
      </c>
      <c r="J1945" s="14" t="s">
        <v>425</v>
      </c>
      <c r="K1945" s="14"/>
      <c r="L1945" s="14" t="s">
        <v>425</v>
      </c>
      <c r="M1945" s="14" t="s">
        <v>137</v>
      </c>
      <c r="N1945" s="14" t="s">
        <v>137</v>
      </c>
      <c r="O1945" s="14" t="s">
        <v>2301</v>
      </c>
      <c r="P1945" s="14"/>
      <c r="Q1945" s="14"/>
      <c r="R1945" s="14" t="s">
        <v>5364</v>
      </c>
      <c r="S1945" s="14" t="s">
        <v>440</v>
      </c>
      <c r="T1945" s="35">
        <v>2500</v>
      </c>
      <c r="U1945" s="14" t="s">
        <v>2</v>
      </c>
      <c r="V1945" s="14">
        <v>112</v>
      </c>
      <c r="W1945" s="16">
        <f>+IF(datos_arg[[#This Row],[Moneda]]="ARS",datos_arg[[#This Row],[Monto]],datos_arg[[#This Row],[Monto]]*datos_arg[[#This Row],[TC]])</f>
        <v>280000</v>
      </c>
      <c r="X1945" s="16">
        <f>IFERROR(IF(datos_arg[[#This Row],[Moneda]]="USD",datos_arg[[#This Row],[Monto]],datos_arg[[#This Row],[Monto]]/datos_arg[[#This Row],[TC]]),0)</f>
        <v>2500</v>
      </c>
      <c r="Y1945" s="14"/>
    </row>
    <row r="1946" spans="1:25" x14ac:dyDescent="0.25">
      <c r="A1946" s="14">
        <f t="shared" si="30"/>
        <v>1943</v>
      </c>
      <c r="B1946" s="1">
        <v>43952</v>
      </c>
      <c r="C1946" s="18">
        <f>+YEAR(datos_arg[[#This Row],[Fecha]])</f>
        <v>2020</v>
      </c>
      <c r="D1946" s="18">
        <f>+MONTH(datos_arg[[#This Row],[Fecha]])</f>
        <v>5</v>
      </c>
      <c r="E1946" s="14" t="s">
        <v>1016</v>
      </c>
      <c r="F1946" s="14" t="s">
        <v>5364</v>
      </c>
      <c r="G1946" s="14" t="s">
        <v>6700</v>
      </c>
      <c r="H1946" s="14" t="s">
        <v>7132</v>
      </c>
      <c r="I1946" s="14" t="s">
        <v>7132</v>
      </c>
      <c r="J1946" s="14" t="s">
        <v>425</v>
      </c>
      <c r="K1946" s="14"/>
      <c r="L1946" s="14" t="s">
        <v>425</v>
      </c>
      <c r="M1946" s="14" t="s">
        <v>119</v>
      </c>
      <c r="N1946" s="14" t="s">
        <v>119</v>
      </c>
      <c r="O1946" s="14" t="s">
        <v>2301</v>
      </c>
      <c r="P1946" s="14"/>
      <c r="Q1946" s="14"/>
      <c r="R1946" s="14" t="s">
        <v>5364</v>
      </c>
      <c r="S1946" s="14" t="s">
        <v>440</v>
      </c>
      <c r="T1946" s="35">
        <v>1900</v>
      </c>
      <c r="U1946" s="14" t="s">
        <v>2</v>
      </c>
      <c r="V1946" s="14">
        <v>112</v>
      </c>
      <c r="W1946" s="16">
        <f>+IF(datos_arg[[#This Row],[Moneda]]="ARS",datos_arg[[#This Row],[Monto]],datos_arg[[#This Row],[Monto]]*datos_arg[[#This Row],[TC]])</f>
        <v>212800</v>
      </c>
      <c r="X1946" s="16">
        <f>IFERROR(IF(datos_arg[[#This Row],[Moneda]]="USD",datos_arg[[#This Row],[Monto]],datos_arg[[#This Row],[Monto]]/datos_arg[[#This Row],[TC]]),0)</f>
        <v>1900</v>
      </c>
      <c r="Y1946" s="14"/>
    </row>
    <row r="1947" spans="1:25" x14ac:dyDescent="0.25">
      <c r="A1947" s="14">
        <f t="shared" si="30"/>
        <v>1944</v>
      </c>
      <c r="B1947" s="1">
        <v>43952</v>
      </c>
      <c r="C1947" s="18">
        <f>+YEAR(datos_arg[[#This Row],[Fecha]])</f>
        <v>2020</v>
      </c>
      <c r="D1947" s="18">
        <f>+MONTH(datos_arg[[#This Row],[Fecha]])</f>
        <v>5</v>
      </c>
      <c r="E1947" s="14" t="s">
        <v>1016</v>
      </c>
      <c r="F1947" s="14" t="s">
        <v>5364</v>
      </c>
      <c r="G1947" s="14" t="s">
        <v>6700</v>
      </c>
      <c r="H1947" s="14" t="s">
        <v>7132</v>
      </c>
      <c r="I1947" s="14" t="s">
        <v>7132</v>
      </c>
      <c r="J1947" s="14" t="s">
        <v>425</v>
      </c>
      <c r="K1947" s="14"/>
      <c r="L1947" s="14" t="s">
        <v>425</v>
      </c>
      <c r="M1947" s="14" t="s">
        <v>128</v>
      </c>
      <c r="N1947" s="14" t="s">
        <v>128</v>
      </c>
      <c r="O1947" s="14" t="s">
        <v>2301</v>
      </c>
      <c r="P1947" s="14"/>
      <c r="Q1947" s="14"/>
      <c r="R1947" s="14" t="s">
        <v>5364</v>
      </c>
      <c r="S1947" s="14" t="s">
        <v>440</v>
      </c>
      <c r="T1947" s="35">
        <v>1900</v>
      </c>
      <c r="U1947" s="14" t="s">
        <v>2</v>
      </c>
      <c r="V1947" s="14">
        <v>112</v>
      </c>
      <c r="W1947" s="16">
        <f>+IF(datos_arg[[#This Row],[Moneda]]="ARS",datos_arg[[#This Row],[Monto]],datos_arg[[#This Row],[Monto]]*datos_arg[[#This Row],[TC]])</f>
        <v>212800</v>
      </c>
      <c r="X1947" s="16">
        <f>IFERROR(IF(datos_arg[[#This Row],[Moneda]]="USD",datos_arg[[#This Row],[Monto]],datos_arg[[#This Row],[Monto]]/datos_arg[[#This Row],[TC]]),0)</f>
        <v>1900</v>
      </c>
      <c r="Y1947" s="14"/>
    </row>
    <row r="1948" spans="1:25" x14ac:dyDescent="0.25">
      <c r="A1948" s="14">
        <f t="shared" si="30"/>
        <v>1945</v>
      </c>
      <c r="B1948" s="1">
        <v>43952</v>
      </c>
      <c r="C1948" s="18">
        <f>+YEAR(datos_arg[[#This Row],[Fecha]])</f>
        <v>2020</v>
      </c>
      <c r="D1948" s="18">
        <f>+MONTH(datos_arg[[#This Row],[Fecha]])</f>
        <v>5</v>
      </c>
      <c r="E1948" s="14" t="s">
        <v>1016</v>
      </c>
      <c r="F1948" s="14" t="s">
        <v>5364</v>
      </c>
      <c r="G1948" s="14" t="s">
        <v>6699</v>
      </c>
      <c r="H1948" s="14" t="s">
        <v>7132</v>
      </c>
      <c r="I1948" s="14" t="s">
        <v>7132</v>
      </c>
      <c r="J1948" s="14" t="s">
        <v>425</v>
      </c>
      <c r="K1948" s="14"/>
      <c r="L1948" s="14" t="s">
        <v>425</v>
      </c>
      <c r="M1948" s="14" t="s">
        <v>215</v>
      </c>
      <c r="N1948" s="14" t="s">
        <v>215</v>
      </c>
      <c r="O1948" s="14" t="s">
        <v>2301</v>
      </c>
      <c r="P1948" s="14"/>
      <c r="Q1948" s="14"/>
      <c r="R1948" s="14" t="s">
        <v>5364</v>
      </c>
      <c r="S1948" s="14" t="s">
        <v>440</v>
      </c>
      <c r="T1948" s="35">
        <v>1200</v>
      </c>
      <c r="U1948" s="14" t="s">
        <v>2</v>
      </c>
      <c r="V1948" s="14">
        <v>112</v>
      </c>
      <c r="W1948" s="16">
        <f>+IF(datos_arg[[#This Row],[Moneda]]="ARS",datos_arg[[#This Row],[Monto]],datos_arg[[#This Row],[Monto]]*datos_arg[[#This Row],[TC]])</f>
        <v>134400</v>
      </c>
      <c r="X1948" s="16">
        <f>IFERROR(IF(datos_arg[[#This Row],[Moneda]]="USD",datos_arg[[#This Row],[Monto]],datos_arg[[#This Row],[Monto]]/datos_arg[[#This Row],[TC]]),0)</f>
        <v>1200</v>
      </c>
      <c r="Y1948" s="14"/>
    </row>
    <row r="1949" spans="1:25" x14ac:dyDescent="0.25">
      <c r="A1949" s="14">
        <f t="shared" si="30"/>
        <v>1946</v>
      </c>
      <c r="B1949" s="1">
        <v>43952</v>
      </c>
      <c r="C1949" s="18">
        <f>+YEAR(datos_arg[[#This Row],[Fecha]])</f>
        <v>2020</v>
      </c>
      <c r="D1949" s="18">
        <f>+MONTH(datos_arg[[#This Row],[Fecha]])</f>
        <v>5</v>
      </c>
      <c r="E1949" s="14" t="s">
        <v>1016</v>
      </c>
      <c r="F1949" s="14" t="s">
        <v>5365</v>
      </c>
      <c r="G1949" s="14" t="s">
        <v>6696</v>
      </c>
      <c r="H1949" s="14" t="s">
        <v>7132</v>
      </c>
      <c r="I1949" s="14" t="s">
        <v>7132</v>
      </c>
      <c r="J1949" s="14" t="s">
        <v>425</v>
      </c>
      <c r="K1949" s="14"/>
      <c r="L1949" s="14" t="s">
        <v>425</v>
      </c>
      <c r="M1949" s="14" t="s">
        <v>481</v>
      </c>
      <c r="N1949" s="14" t="s">
        <v>481</v>
      </c>
      <c r="O1949" s="14" t="s">
        <v>2301</v>
      </c>
      <c r="P1949" s="14"/>
      <c r="Q1949" s="14"/>
      <c r="R1949" s="14" t="s">
        <v>5365</v>
      </c>
      <c r="S1949" s="14" t="s">
        <v>440</v>
      </c>
      <c r="T1949" s="35">
        <v>1400</v>
      </c>
      <c r="U1949" s="14" t="s">
        <v>2</v>
      </c>
      <c r="V1949" s="14">
        <v>112</v>
      </c>
      <c r="W1949" s="16">
        <f>+IF(datos_arg[[#This Row],[Moneda]]="ARS",datos_arg[[#This Row],[Monto]],datos_arg[[#This Row],[Monto]]*datos_arg[[#This Row],[TC]])</f>
        <v>156800</v>
      </c>
      <c r="X1949" s="16">
        <f>IFERROR(IF(datos_arg[[#This Row],[Moneda]]="USD",datos_arg[[#This Row],[Monto]],datos_arg[[#This Row],[Monto]]/datos_arg[[#This Row],[TC]]),0)</f>
        <v>1400</v>
      </c>
      <c r="Y1949" s="14"/>
    </row>
    <row r="1950" spans="1:25" x14ac:dyDescent="0.25">
      <c r="A1950" s="14">
        <f t="shared" si="30"/>
        <v>1947</v>
      </c>
      <c r="B1950" s="1">
        <v>43952</v>
      </c>
      <c r="C1950" s="18">
        <f>+YEAR(datos_arg[[#This Row],[Fecha]])</f>
        <v>2020</v>
      </c>
      <c r="D1950" s="18">
        <f>+MONTH(datos_arg[[#This Row],[Fecha]])</f>
        <v>5</v>
      </c>
      <c r="E1950" s="14" t="s">
        <v>1016</v>
      </c>
      <c r="F1950" s="14" t="s">
        <v>5365</v>
      </c>
      <c r="G1950" s="14" t="s">
        <v>6698</v>
      </c>
      <c r="H1950" s="14" t="s">
        <v>7132</v>
      </c>
      <c r="I1950" s="14" t="s">
        <v>7132</v>
      </c>
      <c r="J1950" s="14" t="s">
        <v>425</v>
      </c>
      <c r="K1950" s="14"/>
      <c r="L1950" s="14" t="s">
        <v>425</v>
      </c>
      <c r="M1950" s="14" t="s">
        <v>150</v>
      </c>
      <c r="N1950" s="14" t="s">
        <v>150</v>
      </c>
      <c r="O1950" s="14" t="s">
        <v>2301</v>
      </c>
      <c r="P1950" s="14"/>
      <c r="Q1950" s="14"/>
      <c r="R1950" s="14" t="s">
        <v>5365</v>
      </c>
      <c r="S1950" s="14" t="s">
        <v>440</v>
      </c>
      <c r="T1950" s="35">
        <v>500</v>
      </c>
      <c r="U1950" s="14" t="s">
        <v>2</v>
      </c>
      <c r="V1950" s="14">
        <v>112</v>
      </c>
      <c r="W1950" s="16">
        <f>+IF(datos_arg[[#This Row],[Moneda]]="ARS",datos_arg[[#This Row],[Monto]],datos_arg[[#This Row],[Monto]]*datos_arg[[#This Row],[TC]])</f>
        <v>56000</v>
      </c>
      <c r="X1950" s="16">
        <f>IFERROR(IF(datos_arg[[#This Row],[Moneda]]="USD",datos_arg[[#This Row],[Monto]],datos_arg[[#This Row],[Monto]]/datos_arg[[#This Row],[TC]]),0)</f>
        <v>500</v>
      </c>
      <c r="Y1950" s="14"/>
    </row>
    <row r="1951" spans="1:25" x14ac:dyDescent="0.25">
      <c r="A1951" s="14">
        <f t="shared" si="30"/>
        <v>1948</v>
      </c>
      <c r="B1951" s="1">
        <v>43952</v>
      </c>
      <c r="C1951" s="18">
        <f>+YEAR(datos_arg[[#This Row],[Fecha]])</f>
        <v>2020</v>
      </c>
      <c r="D1951" s="18">
        <f>+MONTH(datos_arg[[#This Row],[Fecha]])</f>
        <v>5</v>
      </c>
      <c r="E1951" s="14" t="s">
        <v>1016</v>
      </c>
      <c r="F1951" s="14" t="s">
        <v>5365</v>
      </c>
      <c r="G1951" s="14" t="s">
        <v>6697</v>
      </c>
      <c r="H1951" s="14" t="s">
        <v>7132</v>
      </c>
      <c r="I1951" s="14" t="s">
        <v>7132</v>
      </c>
      <c r="J1951" s="14" t="s">
        <v>425</v>
      </c>
      <c r="K1951" s="14"/>
      <c r="L1951" s="14" t="s">
        <v>425</v>
      </c>
      <c r="M1951" s="14" t="s">
        <v>1170</v>
      </c>
      <c r="N1951" s="14" t="s">
        <v>1170</v>
      </c>
      <c r="O1951" s="14" t="s">
        <v>2179</v>
      </c>
      <c r="P1951" s="14"/>
      <c r="Q1951" s="14"/>
      <c r="R1951" s="14" t="s">
        <v>5365</v>
      </c>
      <c r="S1951" s="14" t="s">
        <v>440</v>
      </c>
      <c r="T1951" s="35">
        <v>1000</v>
      </c>
      <c r="U1951" s="14" t="s">
        <v>2</v>
      </c>
      <c r="V1951" s="14">
        <v>112</v>
      </c>
      <c r="W1951" s="16">
        <f>+IF(datos_arg[[#This Row],[Moneda]]="ARS",datos_arg[[#This Row],[Monto]],datos_arg[[#This Row],[Monto]]*datos_arg[[#This Row],[TC]])</f>
        <v>112000</v>
      </c>
      <c r="X1951" s="16">
        <f>IFERROR(IF(datos_arg[[#This Row],[Moneda]]="USD",datos_arg[[#This Row],[Monto]],datos_arg[[#This Row],[Monto]]/datos_arg[[#This Row],[TC]]),0)</f>
        <v>1000</v>
      </c>
      <c r="Y1951" s="14"/>
    </row>
    <row r="1952" spans="1:25" x14ac:dyDescent="0.25">
      <c r="A1952" s="14">
        <f t="shared" si="30"/>
        <v>1949</v>
      </c>
      <c r="B1952" s="1">
        <v>43952</v>
      </c>
      <c r="C1952" s="18">
        <f>+YEAR(datos_arg[[#This Row],[Fecha]])</f>
        <v>2020</v>
      </c>
      <c r="D1952" s="18">
        <f>+MONTH(datos_arg[[#This Row],[Fecha]])</f>
        <v>5</v>
      </c>
      <c r="E1952" s="14" t="s">
        <v>1016</v>
      </c>
      <c r="F1952" s="14" t="s">
        <v>5364</v>
      </c>
      <c r="G1952" s="14" t="s">
        <v>6705</v>
      </c>
      <c r="H1952" s="14" t="s">
        <v>7132</v>
      </c>
      <c r="I1952" s="14" t="s">
        <v>7132</v>
      </c>
      <c r="J1952" s="14" t="s">
        <v>425</v>
      </c>
      <c r="K1952" s="14"/>
      <c r="L1952" s="14" t="s">
        <v>425</v>
      </c>
      <c r="M1952" s="14" t="s">
        <v>400</v>
      </c>
      <c r="N1952" s="14" t="s">
        <v>400</v>
      </c>
      <c r="O1952" s="14" t="s">
        <v>2301</v>
      </c>
      <c r="P1952" s="14"/>
      <c r="Q1952" s="14"/>
      <c r="R1952" s="14" t="s">
        <v>5364</v>
      </c>
      <c r="S1952" s="14" t="s">
        <v>440</v>
      </c>
      <c r="T1952" s="35">
        <v>1900</v>
      </c>
      <c r="U1952" s="14" t="s">
        <v>2</v>
      </c>
      <c r="V1952" s="14">
        <v>112</v>
      </c>
      <c r="W1952" s="16">
        <f>+IF(datos_arg[[#This Row],[Moneda]]="ARS",datos_arg[[#This Row],[Monto]],datos_arg[[#This Row],[Monto]]*datos_arg[[#This Row],[TC]])</f>
        <v>212800</v>
      </c>
      <c r="X1952" s="16">
        <f>IFERROR(IF(datos_arg[[#This Row],[Moneda]]="USD",datos_arg[[#This Row],[Monto]],datos_arg[[#This Row],[Monto]]/datos_arg[[#This Row],[TC]]),0)</f>
        <v>1900</v>
      </c>
      <c r="Y1952" s="14"/>
    </row>
    <row r="1953" spans="1:25" x14ac:dyDescent="0.25">
      <c r="A1953" s="14">
        <f t="shared" si="30"/>
        <v>1950</v>
      </c>
      <c r="B1953" s="1">
        <v>43952</v>
      </c>
      <c r="C1953" s="18">
        <f>+YEAR(datos_arg[[#This Row],[Fecha]])</f>
        <v>2020</v>
      </c>
      <c r="D1953" s="18">
        <f>+MONTH(datos_arg[[#This Row],[Fecha]])</f>
        <v>5</v>
      </c>
      <c r="E1953" s="14" t="s">
        <v>1016</v>
      </c>
      <c r="F1953" s="14" t="s">
        <v>5364</v>
      </c>
      <c r="G1953" s="14" t="s">
        <v>6706</v>
      </c>
      <c r="H1953" s="14" t="s">
        <v>7132</v>
      </c>
      <c r="I1953" s="14" t="s">
        <v>7132</v>
      </c>
      <c r="J1953" s="14" t="s">
        <v>425</v>
      </c>
      <c r="K1953" s="14"/>
      <c r="L1953" s="14" t="s">
        <v>425</v>
      </c>
      <c r="M1953" s="14" t="s">
        <v>401</v>
      </c>
      <c r="N1953" s="14" t="s">
        <v>401</v>
      </c>
      <c r="O1953" s="14" t="s">
        <v>2301</v>
      </c>
      <c r="P1953" s="14"/>
      <c r="Q1953" s="14"/>
      <c r="R1953" s="14" t="s">
        <v>5364</v>
      </c>
      <c r="S1953" s="14" t="s">
        <v>440</v>
      </c>
      <c r="T1953" s="35">
        <v>1900</v>
      </c>
      <c r="U1953" s="14" t="s">
        <v>2</v>
      </c>
      <c r="V1953" s="14">
        <v>112</v>
      </c>
      <c r="W1953" s="16">
        <f>+IF(datos_arg[[#This Row],[Moneda]]="ARS",datos_arg[[#This Row],[Monto]],datos_arg[[#This Row],[Monto]]*datos_arg[[#This Row],[TC]])</f>
        <v>212800</v>
      </c>
      <c r="X1953" s="16">
        <f>IFERROR(IF(datos_arg[[#This Row],[Moneda]]="USD",datos_arg[[#This Row],[Monto]],datos_arg[[#This Row],[Monto]]/datos_arg[[#This Row],[TC]]),0)</f>
        <v>1900</v>
      </c>
      <c r="Y1953" s="14"/>
    </row>
    <row r="1954" spans="1:25" x14ac:dyDescent="0.25">
      <c r="A1954" s="14">
        <f t="shared" si="30"/>
        <v>1951</v>
      </c>
      <c r="B1954" s="1">
        <v>43952</v>
      </c>
      <c r="C1954" s="18">
        <f>+YEAR(datos_arg[[#This Row],[Fecha]])</f>
        <v>2020</v>
      </c>
      <c r="D1954" s="18">
        <f>+MONTH(datos_arg[[#This Row],[Fecha]])</f>
        <v>5</v>
      </c>
      <c r="E1954" s="14" t="s">
        <v>1016</v>
      </c>
      <c r="F1954" s="14" t="s">
        <v>5364</v>
      </c>
      <c r="G1954" s="14" t="s">
        <v>6701</v>
      </c>
      <c r="H1954" s="14" t="s">
        <v>7132</v>
      </c>
      <c r="I1954" s="14" t="s">
        <v>7132</v>
      </c>
      <c r="J1954" s="14" t="s">
        <v>425</v>
      </c>
      <c r="K1954" s="14"/>
      <c r="L1954" s="14" t="s">
        <v>425</v>
      </c>
      <c r="M1954" s="14" t="s">
        <v>169</v>
      </c>
      <c r="N1954" s="14" t="s">
        <v>169</v>
      </c>
      <c r="O1954" s="14" t="s">
        <v>2301</v>
      </c>
      <c r="P1954" s="14"/>
      <c r="Q1954" s="14"/>
      <c r="R1954" s="14" t="s">
        <v>5364</v>
      </c>
      <c r="S1954" s="14" t="s">
        <v>440</v>
      </c>
      <c r="T1954" s="35">
        <v>2000</v>
      </c>
      <c r="U1954" s="14" t="s">
        <v>2</v>
      </c>
      <c r="V1954" s="14">
        <v>112</v>
      </c>
      <c r="W1954" s="16">
        <f>+IF(datos_arg[[#This Row],[Moneda]]="ARS",datos_arg[[#This Row],[Monto]],datos_arg[[#This Row],[Monto]]*datos_arg[[#This Row],[TC]])</f>
        <v>224000</v>
      </c>
      <c r="X1954" s="16">
        <f>IFERROR(IF(datos_arg[[#This Row],[Moneda]]="USD",datos_arg[[#This Row],[Monto]],datos_arg[[#This Row],[Monto]]/datos_arg[[#This Row],[TC]]),0)</f>
        <v>2000</v>
      </c>
      <c r="Y1954" s="14"/>
    </row>
    <row r="1955" spans="1:25" x14ac:dyDescent="0.25">
      <c r="A1955" s="14">
        <f t="shared" si="30"/>
        <v>1952</v>
      </c>
      <c r="B1955" s="1">
        <v>43952</v>
      </c>
      <c r="C1955" s="18">
        <f>+YEAR(datos_arg[[#This Row],[Fecha]])</f>
        <v>2020</v>
      </c>
      <c r="D1955" s="18">
        <f>+MONTH(datos_arg[[#This Row],[Fecha]])</f>
        <v>5</v>
      </c>
      <c r="E1955" s="14" t="s">
        <v>1016</v>
      </c>
      <c r="F1955" s="14" t="s">
        <v>5364</v>
      </c>
      <c r="G1955" s="14" t="s">
        <v>6702</v>
      </c>
      <c r="H1955" s="14" t="s">
        <v>7132</v>
      </c>
      <c r="I1955" s="14" t="s">
        <v>7132</v>
      </c>
      <c r="J1955" s="14" t="s">
        <v>425</v>
      </c>
      <c r="K1955" s="14"/>
      <c r="L1955" s="14" t="s">
        <v>425</v>
      </c>
      <c r="M1955" s="14" t="s">
        <v>978</v>
      </c>
      <c r="N1955" s="14" t="s">
        <v>978</v>
      </c>
      <c r="O1955" s="14" t="s">
        <v>2301</v>
      </c>
      <c r="P1955" s="14"/>
      <c r="Q1955" s="14"/>
      <c r="R1955" s="14" t="s">
        <v>5364</v>
      </c>
      <c r="S1955" s="14" t="s">
        <v>440</v>
      </c>
      <c r="T1955" s="35">
        <v>1000</v>
      </c>
      <c r="U1955" s="14" t="s">
        <v>2</v>
      </c>
      <c r="V1955" s="14">
        <v>112</v>
      </c>
      <c r="W1955" s="16">
        <f>+IF(datos_arg[[#This Row],[Moneda]]="ARS",datos_arg[[#This Row],[Monto]],datos_arg[[#This Row],[Monto]]*datos_arg[[#This Row],[TC]])</f>
        <v>112000</v>
      </c>
      <c r="X1955" s="16">
        <f>IFERROR(IF(datos_arg[[#This Row],[Moneda]]="USD",datos_arg[[#This Row],[Monto]],datos_arg[[#This Row],[Monto]]/datos_arg[[#This Row],[TC]]),0)</f>
        <v>1000</v>
      </c>
      <c r="Y1955" s="14"/>
    </row>
    <row r="1956" spans="1:25" x14ac:dyDescent="0.25">
      <c r="A1956" s="14">
        <f t="shared" si="30"/>
        <v>1953</v>
      </c>
      <c r="B1956" s="1">
        <v>43952</v>
      </c>
      <c r="C1956" s="18">
        <f>+YEAR(datos_arg[[#This Row],[Fecha]])</f>
        <v>2020</v>
      </c>
      <c r="D1956" s="18">
        <f>+MONTH(datos_arg[[#This Row],[Fecha]])</f>
        <v>5</v>
      </c>
      <c r="E1956" s="14" t="s">
        <v>1016</v>
      </c>
      <c r="F1956" s="14" t="s">
        <v>5364</v>
      </c>
      <c r="G1956" s="14" t="s">
        <v>6703</v>
      </c>
      <c r="H1956" s="14" t="s">
        <v>7132</v>
      </c>
      <c r="I1956" s="14" t="s">
        <v>7132</v>
      </c>
      <c r="J1956" s="14" t="s">
        <v>425</v>
      </c>
      <c r="K1956" s="14"/>
      <c r="L1956" s="14" t="s">
        <v>425</v>
      </c>
      <c r="M1956" s="14" t="s">
        <v>198</v>
      </c>
      <c r="N1956" s="14" t="s">
        <v>198</v>
      </c>
      <c r="O1956" s="14" t="s">
        <v>2179</v>
      </c>
      <c r="P1956" s="14"/>
      <c r="Q1956" s="14"/>
      <c r="R1956" s="14" t="s">
        <v>5364</v>
      </c>
      <c r="S1956" s="14" t="s">
        <v>440</v>
      </c>
      <c r="T1956" s="35">
        <v>1000</v>
      </c>
      <c r="U1956" s="14" t="s">
        <v>2</v>
      </c>
      <c r="V1956" s="14">
        <v>112</v>
      </c>
      <c r="W1956" s="16">
        <f>+IF(datos_arg[[#This Row],[Moneda]]="ARS",datos_arg[[#This Row],[Monto]],datos_arg[[#This Row],[Monto]]*datos_arg[[#This Row],[TC]])</f>
        <v>112000</v>
      </c>
      <c r="X1956" s="16">
        <f>IFERROR(IF(datos_arg[[#This Row],[Moneda]]="USD",datos_arg[[#This Row],[Monto]],datos_arg[[#This Row],[Monto]]/datos_arg[[#This Row],[TC]]),0)</f>
        <v>1000</v>
      </c>
      <c r="Y1956" s="14"/>
    </row>
    <row r="1957" spans="1:25" ht="15" customHeight="1" x14ac:dyDescent="0.25">
      <c r="A1957" s="14">
        <f t="shared" si="30"/>
        <v>1954</v>
      </c>
      <c r="B1957" s="1">
        <v>43952</v>
      </c>
      <c r="C1957" s="18">
        <f>+YEAR(datos_arg[[#This Row],[Fecha]])</f>
        <v>2020</v>
      </c>
      <c r="D1957" s="18">
        <f>+MONTH(datos_arg[[#This Row],[Fecha]])</f>
        <v>5</v>
      </c>
      <c r="E1957" s="14" t="s">
        <v>407</v>
      </c>
      <c r="F1957" s="14" t="s">
        <v>5360</v>
      </c>
      <c r="G1957" s="14"/>
      <c r="H1957" s="14" t="s">
        <v>7132</v>
      </c>
      <c r="I1957" s="14" t="s">
        <v>7132</v>
      </c>
      <c r="J1957" s="14" t="s">
        <v>425</v>
      </c>
      <c r="K1957" s="14"/>
      <c r="L1957" s="14" t="s">
        <v>425</v>
      </c>
      <c r="M1957" s="14" t="s">
        <v>434</v>
      </c>
      <c r="N1957" s="14" t="s">
        <v>434</v>
      </c>
      <c r="O1957" s="14"/>
      <c r="P1957" s="14"/>
      <c r="Q1957" s="14"/>
      <c r="R1957" s="14" t="s">
        <v>440</v>
      </c>
      <c r="S1957" s="14" t="s">
        <v>443</v>
      </c>
      <c r="T1957" s="35">
        <v>675000</v>
      </c>
      <c r="U1957" s="14" t="s">
        <v>4</v>
      </c>
      <c r="V1957" s="14">
        <v>0</v>
      </c>
      <c r="W1957" s="16">
        <f>+IF(datos_arg[[#This Row],[Moneda]]="ARS",datos_arg[[#This Row],[Monto]],datos_arg[[#This Row],[Monto]]*datos_arg[[#This Row],[TC]])</f>
        <v>675000</v>
      </c>
      <c r="X1957" s="16">
        <f>IFERROR(IF(datos_arg[[#This Row],[Moneda]]="USD",datos_arg[[#This Row],[Monto]],datos_arg[[#This Row],[Monto]]/datos_arg[[#This Row],[TC]]),0)</f>
        <v>0</v>
      </c>
      <c r="Y1957" s="14"/>
    </row>
    <row r="1958" spans="1:25" ht="15" customHeight="1" x14ac:dyDescent="0.25">
      <c r="A1958" s="14">
        <f t="shared" si="30"/>
        <v>1955</v>
      </c>
      <c r="B1958" s="1">
        <v>43952</v>
      </c>
      <c r="C1958" s="18">
        <f>+YEAR(datos_arg[[#This Row],[Fecha]])</f>
        <v>2020</v>
      </c>
      <c r="D1958" s="18">
        <f>+MONTH(datos_arg[[#This Row],[Fecha]])</f>
        <v>5</v>
      </c>
      <c r="E1958" s="14" t="s">
        <v>408</v>
      </c>
      <c r="F1958" s="14" t="s">
        <v>506</v>
      </c>
      <c r="G1958" s="14"/>
      <c r="H1958" s="14" t="s">
        <v>7132</v>
      </c>
      <c r="I1958" s="14" t="s">
        <v>7132</v>
      </c>
      <c r="J1958" s="14" t="s">
        <v>425</v>
      </c>
      <c r="K1958" s="14"/>
      <c r="L1958" s="14" t="s">
        <v>425</v>
      </c>
      <c r="M1958" s="14" t="s">
        <v>1763</v>
      </c>
      <c r="N1958" s="14" t="s">
        <v>1763</v>
      </c>
      <c r="O1958" s="14" t="s">
        <v>2226</v>
      </c>
      <c r="P1958" s="14"/>
      <c r="Q1958" s="14"/>
      <c r="R1958" s="14" t="s">
        <v>439</v>
      </c>
      <c r="S1958" s="14" t="s">
        <v>419</v>
      </c>
      <c r="T1958" s="35">
        <v>5</v>
      </c>
      <c r="U1958" s="14" t="s">
        <v>4</v>
      </c>
      <c r="V1958" s="14">
        <v>85.000000000077293</v>
      </c>
      <c r="W1958" s="16">
        <f>+IF(datos_arg[[#This Row],[Moneda]]="ARS",datos_arg[[#This Row],[Monto]],datos_arg[[#This Row],[Monto]]*datos_arg[[#This Row],[TC]])</f>
        <v>5</v>
      </c>
      <c r="X1958" s="16">
        <f>IFERROR(IF(datos_arg[[#This Row],[Moneda]]="USD",datos_arg[[#This Row],[Monto]],datos_arg[[#This Row],[Monto]]/datos_arg[[#This Row],[TC]]),0)</f>
        <v>5.8823529411711213E-2</v>
      </c>
      <c r="Y1958" s="14"/>
    </row>
    <row r="1959" spans="1:25" ht="15" customHeight="1" x14ac:dyDescent="0.25">
      <c r="A1959" s="14">
        <f t="shared" si="30"/>
        <v>1956</v>
      </c>
      <c r="B1959" s="1">
        <v>43952</v>
      </c>
      <c r="C1959" s="18">
        <f>+YEAR(datos_arg[[#This Row],[Fecha]])</f>
        <v>2020</v>
      </c>
      <c r="D1959" s="18">
        <f>+MONTH(datos_arg[[#This Row],[Fecha]])</f>
        <v>5</v>
      </c>
      <c r="E1959" s="14" t="s">
        <v>408</v>
      </c>
      <c r="F1959" s="14" t="s">
        <v>506</v>
      </c>
      <c r="G1959" s="14"/>
      <c r="H1959" s="14" t="s">
        <v>7132</v>
      </c>
      <c r="I1959" s="14" t="s">
        <v>7132</v>
      </c>
      <c r="J1959" s="14" t="s">
        <v>425</v>
      </c>
      <c r="K1959" s="14"/>
      <c r="L1959" s="14" t="s">
        <v>425</v>
      </c>
      <c r="M1959" s="14" t="s">
        <v>1763</v>
      </c>
      <c r="N1959" s="14" t="s">
        <v>1763</v>
      </c>
      <c r="O1959" s="14" t="s">
        <v>2226</v>
      </c>
      <c r="P1959" s="14"/>
      <c r="Q1959" s="14"/>
      <c r="R1959" s="14" t="s">
        <v>439</v>
      </c>
      <c r="S1959" s="14" t="s">
        <v>420</v>
      </c>
      <c r="T1959" s="35">
        <v>111840</v>
      </c>
      <c r="U1959" s="14" t="s">
        <v>4</v>
      </c>
      <c r="V1959" s="14">
        <v>108.35621122563627</v>
      </c>
      <c r="W1959" s="16">
        <f>+IF(datos_arg[[#This Row],[Moneda]]="ARS",datos_arg[[#This Row],[Monto]],datos_arg[[#This Row],[Monto]]*datos_arg[[#This Row],[TC]])</f>
        <v>111840</v>
      </c>
      <c r="X1959" s="16">
        <f>IFERROR(IF(datos_arg[[#This Row],[Moneda]]="USD",datos_arg[[#This Row],[Monto]],datos_arg[[#This Row],[Monto]]/datos_arg[[#This Row],[TC]]),0)</f>
        <v>1032.1512605042017</v>
      </c>
      <c r="Y1959" s="14"/>
    </row>
    <row r="1960" spans="1:25" ht="15" customHeight="1" x14ac:dyDescent="0.25">
      <c r="A1960" s="14">
        <f t="shared" si="30"/>
        <v>1957</v>
      </c>
      <c r="B1960" s="1">
        <v>43952</v>
      </c>
      <c r="C1960" s="18">
        <f>+YEAR(datos_arg[[#This Row],[Fecha]])</f>
        <v>2020</v>
      </c>
      <c r="D1960" s="18">
        <f>+MONTH(datos_arg[[#This Row],[Fecha]])</f>
        <v>5</v>
      </c>
      <c r="E1960" s="14" t="s">
        <v>408</v>
      </c>
      <c r="F1960" s="14" t="s">
        <v>506</v>
      </c>
      <c r="G1960" s="14"/>
      <c r="H1960" s="14" t="s">
        <v>7132</v>
      </c>
      <c r="I1960" s="14" t="s">
        <v>7132</v>
      </c>
      <c r="J1960" s="14" t="s">
        <v>425</v>
      </c>
      <c r="K1960" s="14"/>
      <c r="L1960" s="14" t="s">
        <v>425</v>
      </c>
      <c r="M1960" s="14" t="s">
        <v>613</v>
      </c>
      <c r="N1960" s="14" t="s">
        <v>613</v>
      </c>
      <c r="O1960" s="14" t="s">
        <v>2226</v>
      </c>
      <c r="P1960" s="14"/>
      <c r="Q1960" s="14"/>
      <c r="R1960" s="14" t="s">
        <v>439</v>
      </c>
      <c r="S1960" s="14" t="s">
        <v>613</v>
      </c>
      <c r="T1960" s="35">
        <v>14242.630000000001</v>
      </c>
      <c r="U1960" s="14" t="s">
        <v>4</v>
      </c>
      <c r="V1960" s="14">
        <v>85.000000000000014</v>
      </c>
      <c r="W1960" s="16">
        <f>+IF(datos_arg[[#This Row],[Moneda]]="ARS",datos_arg[[#This Row],[Monto]],datos_arg[[#This Row],[Monto]]*datos_arg[[#This Row],[TC]])</f>
        <v>14242.630000000001</v>
      </c>
      <c r="X1960" s="16">
        <f>IFERROR(IF(datos_arg[[#This Row],[Moneda]]="USD",datos_arg[[#This Row],[Monto]],datos_arg[[#This Row],[Monto]]/datos_arg[[#This Row],[TC]]),0)</f>
        <v>167.56035294117646</v>
      </c>
      <c r="Y1960" s="14"/>
    </row>
    <row r="1961" spans="1:25" ht="15" customHeight="1" x14ac:dyDescent="0.25">
      <c r="A1961" s="14">
        <f t="shared" si="30"/>
        <v>1958</v>
      </c>
      <c r="B1961" s="1">
        <v>43952</v>
      </c>
      <c r="C1961" s="18">
        <f>+YEAR(datos_arg[[#This Row],[Fecha]])</f>
        <v>2020</v>
      </c>
      <c r="D1961" s="18">
        <f>+MONTH(datos_arg[[#This Row],[Fecha]])</f>
        <v>5</v>
      </c>
      <c r="E1961" s="14" t="s">
        <v>407</v>
      </c>
      <c r="F1961" s="14" t="s">
        <v>5360</v>
      </c>
      <c r="G1961" s="14"/>
      <c r="H1961" s="14" t="s">
        <v>7132</v>
      </c>
      <c r="I1961" s="14" t="s">
        <v>7132</v>
      </c>
      <c r="J1961" s="14" t="s">
        <v>425</v>
      </c>
      <c r="K1961" s="14"/>
      <c r="L1961" s="14" t="s">
        <v>425</v>
      </c>
      <c r="M1961" s="14" t="s">
        <v>434</v>
      </c>
      <c r="N1961" s="14" t="s">
        <v>434</v>
      </c>
      <c r="O1961" s="14"/>
      <c r="P1961" s="14"/>
      <c r="Q1961" s="14"/>
      <c r="R1961" s="14" t="s">
        <v>441</v>
      </c>
      <c r="S1961" s="14" t="s">
        <v>439</v>
      </c>
      <c r="T1961" s="35">
        <v>73.988026260503602</v>
      </c>
      <c r="U1961" s="14" t="s">
        <v>2</v>
      </c>
      <c r="V1961" s="14">
        <v>0</v>
      </c>
      <c r="W1961" s="16">
        <f>+IF(datos_arg[[#This Row],[Moneda]]="ARS",datos_arg[[#This Row],[Monto]],datos_arg[[#This Row],[Monto]]*datos_arg[[#This Row],[TC]])</f>
        <v>0</v>
      </c>
      <c r="X1961" s="16">
        <f>IFERROR(IF(datos_arg[[#This Row],[Moneda]]="USD",datos_arg[[#This Row],[Monto]],datos_arg[[#This Row],[Monto]]/datos_arg[[#This Row],[TC]]),0)</f>
        <v>73.988026260503602</v>
      </c>
      <c r="Y1961" s="14"/>
    </row>
    <row r="1962" spans="1:25" ht="15" customHeight="1" x14ac:dyDescent="0.25">
      <c r="A1962" s="14">
        <f t="shared" si="30"/>
        <v>1959</v>
      </c>
      <c r="B1962" s="1">
        <v>43952</v>
      </c>
      <c r="C1962" s="18">
        <f>+YEAR(datos_arg[[#This Row],[Fecha]])</f>
        <v>2020</v>
      </c>
      <c r="D1962" s="18">
        <f>+MONTH(datos_arg[[#This Row],[Fecha]])</f>
        <v>5</v>
      </c>
      <c r="E1962" s="14" t="s">
        <v>408</v>
      </c>
      <c r="F1962" s="14" t="s">
        <v>506</v>
      </c>
      <c r="G1962" s="14"/>
      <c r="H1962" s="14" t="s">
        <v>7132</v>
      </c>
      <c r="I1962" s="14" t="s">
        <v>7132</v>
      </c>
      <c r="J1962" s="14" t="s">
        <v>425</v>
      </c>
      <c r="K1962" s="14"/>
      <c r="L1962" s="14" t="s">
        <v>425</v>
      </c>
      <c r="M1962" s="14" t="s">
        <v>1763</v>
      </c>
      <c r="N1962" s="14" t="s">
        <v>1763</v>
      </c>
      <c r="O1962" s="14" t="s">
        <v>2226</v>
      </c>
      <c r="P1962" s="14"/>
      <c r="Q1962" s="14"/>
      <c r="R1962" s="14" t="s">
        <v>419</v>
      </c>
      <c r="S1962" s="14" t="s">
        <v>439</v>
      </c>
      <c r="T1962" s="35">
        <v>5</v>
      </c>
      <c r="U1962" s="14" t="s">
        <v>4</v>
      </c>
      <c r="V1962" s="14">
        <v>112</v>
      </c>
      <c r="W1962" s="16">
        <f>+IF(datos_arg[[#This Row],[Moneda]]="ARS",datos_arg[[#This Row],[Monto]],datos_arg[[#This Row],[Monto]]*datos_arg[[#This Row],[TC]])</f>
        <v>5</v>
      </c>
      <c r="X1962" s="16">
        <f>IFERROR(IF(datos_arg[[#This Row],[Moneda]]="USD",datos_arg[[#This Row],[Monto]],datos_arg[[#This Row],[Monto]]/datos_arg[[#This Row],[TC]]),0)</f>
        <v>4.4642857142857144E-2</v>
      </c>
      <c r="Y1962" s="14"/>
    </row>
    <row r="1963" spans="1:25" ht="15" customHeight="1" x14ac:dyDescent="0.25">
      <c r="A1963" s="14">
        <f t="shared" si="30"/>
        <v>1960</v>
      </c>
      <c r="B1963" s="1">
        <v>43952</v>
      </c>
      <c r="C1963" s="18">
        <f>+YEAR(datos_arg[[#This Row],[Fecha]])</f>
        <v>2020</v>
      </c>
      <c r="D1963" s="18">
        <f>+MONTH(datos_arg[[#This Row],[Fecha]])</f>
        <v>5</v>
      </c>
      <c r="E1963" s="14" t="s">
        <v>408</v>
      </c>
      <c r="F1963" s="14" t="s">
        <v>506</v>
      </c>
      <c r="G1963" s="14"/>
      <c r="H1963" s="14" t="s">
        <v>7132</v>
      </c>
      <c r="I1963" s="14" t="s">
        <v>7132</v>
      </c>
      <c r="J1963" s="14" t="s">
        <v>425</v>
      </c>
      <c r="K1963" s="14"/>
      <c r="L1963" s="14" t="s">
        <v>425</v>
      </c>
      <c r="M1963" s="14" t="s">
        <v>1763</v>
      </c>
      <c r="N1963" s="14" t="s">
        <v>1763</v>
      </c>
      <c r="O1963" s="14" t="s">
        <v>2226</v>
      </c>
      <c r="P1963" s="14"/>
      <c r="Q1963" s="14"/>
      <c r="R1963" s="14" t="s">
        <v>420</v>
      </c>
      <c r="S1963" s="14" t="s">
        <v>439</v>
      </c>
      <c r="T1963" s="35">
        <v>111840</v>
      </c>
      <c r="U1963" s="14" t="s">
        <v>4</v>
      </c>
      <c r="V1963" s="14">
        <v>112</v>
      </c>
      <c r="W1963" s="16">
        <f>+IF(datos_arg[[#This Row],[Moneda]]="ARS",datos_arg[[#This Row],[Monto]],datos_arg[[#This Row],[Monto]]*datos_arg[[#This Row],[TC]])</f>
        <v>111840</v>
      </c>
      <c r="X1963" s="16">
        <f>IFERROR(IF(datos_arg[[#This Row],[Moneda]]="USD",datos_arg[[#This Row],[Monto]],datos_arg[[#This Row],[Monto]]/datos_arg[[#This Row],[TC]]),0)</f>
        <v>998.57142857142856</v>
      </c>
      <c r="Y1963" s="14"/>
    </row>
    <row r="1964" spans="1:25" ht="15" customHeight="1" x14ac:dyDescent="0.25">
      <c r="A1964" s="14">
        <f t="shared" si="30"/>
        <v>1961</v>
      </c>
      <c r="B1964" s="1">
        <v>43952</v>
      </c>
      <c r="C1964" s="18">
        <f>+YEAR(datos_arg[[#This Row],[Fecha]])</f>
        <v>2020</v>
      </c>
      <c r="D1964" s="18">
        <f>+MONTH(datos_arg[[#This Row],[Fecha]])</f>
        <v>5</v>
      </c>
      <c r="E1964" s="14" t="s">
        <v>408</v>
      </c>
      <c r="F1964" s="14" t="s">
        <v>506</v>
      </c>
      <c r="G1964" s="14"/>
      <c r="H1964" s="14" t="s">
        <v>7132</v>
      </c>
      <c r="I1964" s="14" t="s">
        <v>7132</v>
      </c>
      <c r="J1964" s="14" t="s">
        <v>425</v>
      </c>
      <c r="K1964" s="14"/>
      <c r="L1964" s="14" t="s">
        <v>425</v>
      </c>
      <c r="M1964" s="14" t="s">
        <v>613</v>
      </c>
      <c r="N1964" s="14" t="s">
        <v>613</v>
      </c>
      <c r="O1964" s="14" t="s">
        <v>2226</v>
      </c>
      <c r="P1964" s="14"/>
      <c r="Q1964" s="14"/>
      <c r="R1964" s="14" t="s">
        <v>613</v>
      </c>
      <c r="S1964" s="14" t="s">
        <v>439</v>
      </c>
      <c r="T1964" s="35">
        <v>14242.630000000001</v>
      </c>
      <c r="U1964" s="14" t="s">
        <v>4</v>
      </c>
      <c r="V1964" s="14">
        <v>112</v>
      </c>
      <c r="W1964" s="16">
        <f>+IF(datos_arg[[#This Row],[Moneda]]="ARS",datos_arg[[#This Row],[Monto]],datos_arg[[#This Row],[Monto]]*datos_arg[[#This Row],[TC]])</f>
        <v>14242.630000000001</v>
      </c>
      <c r="X1964" s="16">
        <f>IFERROR(IF(datos_arg[[#This Row],[Moneda]]="USD",datos_arg[[#This Row],[Monto]],datos_arg[[#This Row],[Monto]]/datos_arg[[#This Row],[TC]]),0)</f>
        <v>127.1663392857143</v>
      </c>
      <c r="Y1964" s="14"/>
    </row>
    <row r="1965" spans="1:25" ht="15" customHeight="1" x14ac:dyDescent="0.25">
      <c r="A1965" s="14">
        <f t="shared" si="30"/>
        <v>1962</v>
      </c>
      <c r="B1965" s="1">
        <v>43955</v>
      </c>
      <c r="C1965" s="18">
        <f>+YEAR(datos_arg[[#This Row],[Fecha]])</f>
        <v>2020</v>
      </c>
      <c r="D1965" s="18">
        <f>+MONTH(datos_arg[[#This Row],[Fecha]])</f>
        <v>5</v>
      </c>
      <c r="E1965" s="14" t="s">
        <v>408</v>
      </c>
      <c r="F1965" s="14" t="s">
        <v>506</v>
      </c>
      <c r="G1965" s="14"/>
      <c r="H1965" s="14" t="s">
        <v>7132</v>
      </c>
      <c r="I1965" s="14" t="s">
        <v>7132</v>
      </c>
      <c r="J1965" s="14" t="s">
        <v>425</v>
      </c>
      <c r="K1965" s="14"/>
      <c r="L1965" s="14" t="s">
        <v>425</v>
      </c>
      <c r="M1965" s="14" t="s">
        <v>613</v>
      </c>
      <c r="N1965" s="14" t="s">
        <v>613</v>
      </c>
      <c r="O1965" s="14" t="s">
        <v>1966</v>
      </c>
      <c r="P1965" s="14" t="s">
        <v>5619</v>
      </c>
      <c r="Q1965" s="14"/>
      <c r="R1965" s="14" t="s">
        <v>613</v>
      </c>
      <c r="S1965" s="14" t="s">
        <v>439</v>
      </c>
      <c r="T1965" s="35">
        <v>5500</v>
      </c>
      <c r="U1965" s="14" t="s">
        <v>4</v>
      </c>
      <c r="V1965" s="14">
        <v>112</v>
      </c>
      <c r="W1965" s="16">
        <f>+IF(datos_arg[[#This Row],[Moneda]]="ARS",datos_arg[[#This Row],[Monto]],datos_arg[[#This Row],[Monto]]*datos_arg[[#This Row],[TC]])</f>
        <v>5500</v>
      </c>
      <c r="X1965" s="16">
        <f>IFERROR(IF(datos_arg[[#This Row],[Moneda]]="USD",datos_arg[[#This Row],[Monto]],datos_arg[[#This Row],[Monto]]/datos_arg[[#This Row],[TC]]),0)</f>
        <v>49.107142857142854</v>
      </c>
      <c r="Y1965" s="14"/>
    </row>
    <row r="1966" spans="1:25" ht="15" customHeight="1" x14ac:dyDescent="0.25">
      <c r="A1966" s="14">
        <f t="shared" si="30"/>
        <v>1963</v>
      </c>
      <c r="B1966" s="1">
        <v>43957</v>
      </c>
      <c r="C1966" s="18">
        <f>+YEAR(datos_arg[[#This Row],[Fecha]])</f>
        <v>2020</v>
      </c>
      <c r="D1966" s="18">
        <f>+MONTH(datos_arg[[#This Row],[Fecha]])</f>
        <v>5</v>
      </c>
      <c r="E1966" s="14" t="s">
        <v>408</v>
      </c>
      <c r="F1966" s="14" t="s">
        <v>506</v>
      </c>
      <c r="G1966" s="14"/>
      <c r="H1966" s="14" t="s">
        <v>7132</v>
      </c>
      <c r="I1966" s="14" t="s">
        <v>7132</v>
      </c>
      <c r="J1966" s="14" t="s">
        <v>425</v>
      </c>
      <c r="K1966" s="14"/>
      <c r="L1966" s="14" t="s">
        <v>425</v>
      </c>
      <c r="M1966" s="14" t="s">
        <v>1763</v>
      </c>
      <c r="N1966" s="14" t="s">
        <v>1763</v>
      </c>
      <c r="O1966" s="14" t="s">
        <v>2227</v>
      </c>
      <c r="P1966" s="14"/>
      <c r="Q1966" s="14"/>
      <c r="R1966" s="14" t="s">
        <v>420</v>
      </c>
      <c r="S1966" s="14" t="s">
        <v>439</v>
      </c>
      <c r="T1966" s="35">
        <v>30000</v>
      </c>
      <c r="U1966" s="14" t="s">
        <v>4</v>
      </c>
      <c r="V1966" s="14">
        <v>112</v>
      </c>
      <c r="W1966" s="16">
        <f>+IF(datos_arg[[#This Row],[Moneda]]="ARS",datos_arg[[#This Row],[Monto]],datos_arg[[#This Row],[Monto]]*datos_arg[[#This Row],[TC]])</f>
        <v>30000</v>
      </c>
      <c r="X1966" s="16">
        <f>IFERROR(IF(datos_arg[[#This Row],[Moneda]]="USD",datos_arg[[#This Row],[Monto]],datos_arg[[#This Row],[Monto]]/datos_arg[[#This Row],[TC]]),0)</f>
        <v>267.85714285714283</v>
      </c>
      <c r="Y1966" s="14"/>
    </row>
    <row r="1967" spans="1:25" ht="15" customHeight="1" x14ac:dyDescent="0.25">
      <c r="A1967" s="14">
        <f t="shared" si="30"/>
        <v>1964</v>
      </c>
      <c r="B1967" s="1">
        <v>43957</v>
      </c>
      <c r="C1967" s="18">
        <f>+YEAR(datos_arg[[#This Row],[Fecha]])</f>
        <v>2020</v>
      </c>
      <c r="D1967" s="18">
        <f>+MONTH(datos_arg[[#This Row],[Fecha]])</f>
        <v>5</v>
      </c>
      <c r="E1967" s="14" t="s">
        <v>5358</v>
      </c>
      <c r="F1967" s="14" t="s">
        <v>4109</v>
      </c>
      <c r="G1967" s="14"/>
      <c r="H1967" s="14" t="s">
        <v>6646</v>
      </c>
      <c r="I1967" s="14" t="s">
        <v>7132</v>
      </c>
      <c r="J1967" s="14" t="s">
        <v>425</v>
      </c>
      <c r="K1967" s="14" t="s">
        <v>420</v>
      </c>
      <c r="L1967" s="14" t="s">
        <v>425</v>
      </c>
      <c r="M1967" s="14" t="s">
        <v>4818</v>
      </c>
      <c r="N1967" s="14" t="s">
        <v>49</v>
      </c>
      <c r="O1967" s="14" t="s">
        <v>4015</v>
      </c>
      <c r="P1967" s="14" t="s">
        <v>5620</v>
      </c>
      <c r="Q1967" s="14">
        <v>5</v>
      </c>
      <c r="R1967" s="14" t="s">
        <v>4109</v>
      </c>
      <c r="S1967" s="14" t="s">
        <v>420</v>
      </c>
      <c r="T1967" s="35">
        <v>3724.6005840905832</v>
      </c>
      <c r="U1967" s="14" t="s">
        <v>4</v>
      </c>
      <c r="V1967" s="14">
        <v>112</v>
      </c>
      <c r="W1967" s="16">
        <f>+IF(datos_arg[[#This Row],[Moneda]]="ARS",datos_arg[[#This Row],[Monto]],datos_arg[[#This Row],[Monto]]*datos_arg[[#This Row],[TC]])</f>
        <v>3724.6005840905832</v>
      </c>
      <c r="X1967" s="16">
        <f>IFERROR(IF(datos_arg[[#This Row],[Moneda]]="USD",datos_arg[[#This Row],[Monto]],datos_arg[[#This Row],[Monto]]/datos_arg[[#This Row],[TC]]),0)</f>
        <v>33.255362357951633</v>
      </c>
      <c r="Y1967" s="14"/>
    </row>
    <row r="1968" spans="1:25" ht="15" customHeight="1" x14ac:dyDescent="0.25">
      <c r="A1968" s="14">
        <f t="shared" si="30"/>
        <v>1965</v>
      </c>
      <c r="B1968" s="1">
        <v>43957</v>
      </c>
      <c r="C1968" s="18">
        <f>+YEAR(datos_arg[[#This Row],[Fecha]])</f>
        <v>2020</v>
      </c>
      <c r="D1968" s="18">
        <f>+MONTH(datos_arg[[#This Row],[Fecha]])</f>
        <v>5</v>
      </c>
      <c r="E1968" s="14" t="s">
        <v>5358</v>
      </c>
      <c r="F1968" s="14" t="s">
        <v>4109</v>
      </c>
      <c r="G1968" s="14"/>
      <c r="H1968" s="14" t="s">
        <v>6646</v>
      </c>
      <c r="I1968" s="14" t="s">
        <v>7132</v>
      </c>
      <c r="J1968" s="14" t="s">
        <v>425</v>
      </c>
      <c r="K1968" s="14" t="s">
        <v>420</v>
      </c>
      <c r="L1968" s="14" t="s">
        <v>425</v>
      </c>
      <c r="M1968" s="14" t="s">
        <v>6659</v>
      </c>
      <c r="N1968" s="14" t="s">
        <v>49</v>
      </c>
      <c r="O1968" s="14" t="s">
        <v>4023</v>
      </c>
      <c r="P1968" s="14" t="s">
        <v>5620</v>
      </c>
      <c r="Q1968" s="14">
        <v>3</v>
      </c>
      <c r="R1968" s="14" t="s">
        <v>4109</v>
      </c>
      <c r="S1968" s="14" t="s">
        <v>420</v>
      </c>
      <c r="T1968" s="35">
        <v>3804.524994819008</v>
      </c>
      <c r="U1968" s="14" t="s">
        <v>4</v>
      </c>
      <c r="V1968" s="14">
        <v>112</v>
      </c>
      <c r="W1968" s="16">
        <f>+IF(datos_arg[[#This Row],[Moneda]]="ARS",datos_arg[[#This Row],[Monto]],datos_arg[[#This Row],[Monto]]*datos_arg[[#This Row],[TC]])</f>
        <v>3804.524994819008</v>
      </c>
      <c r="X1968" s="16">
        <f>IFERROR(IF(datos_arg[[#This Row],[Moneda]]="USD",datos_arg[[#This Row],[Monto]],datos_arg[[#This Row],[Monto]]/datos_arg[[#This Row],[TC]]),0)</f>
        <v>33.968973168026857</v>
      </c>
      <c r="Y1968" s="14"/>
    </row>
    <row r="1969" spans="1:25" ht="15" customHeight="1" x14ac:dyDescent="0.25">
      <c r="A1969" s="14">
        <f t="shared" si="30"/>
        <v>1966</v>
      </c>
      <c r="B1969" s="1">
        <v>43957</v>
      </c>
      <c r="C1969" s="18">
        <f>+YEAR(datos_arg[[#This Row],[Fecha]])</f>
        <v>2020</v>
      </c>
      <c r="D1969" s="18">
        <f>+MONTH(datos_arg[[#This Row],[Fecha]])</f>
        <v>5</v>
      </c>
      <c r="E1969" s="14" t="s">
        <v>5358</v>
      </c>
      <c r="F1969" s="14" t="s">
        <v>4109</v>
      </c>
      <c r="G1969" s="14"/>
      <c r="H1969" s="14" t="s">
        <v>6646</v>
      </c>
      <c r="I1969" s="14" t="s">
        <v>7132</v>
      </c>
      <c r="J1969" s="14" t="s">
        <v>425</v>
      </c>
      <c r="K1969" s="14" t="s">
        <v>420</v>
      </c>
      <c r="L1969" s="14" t="s">
        <v>426</v>
      </c>
      <c r="M1969" s="14" t="s">
        <v>1592</v>
      </c>
      <c r="N1969" s="14" t="s">
        <v>49</v>
      </c>
      <c r="O1969" s="14" t="s">
        <v>2199</v>
      </c>
      <c r="P1969" s="14" t="s">
        <v>5615</v>
      </c>
      <c r="Q1969" s="14">
        <v>10</v>
      </c>
      <c r="R1969" s="14" t="s">
        <v>4109</v>
      </c>
      <c r="S1969" s="14" t="s">
        <v>420</v>
      </c>
      <c r="T1969" s="35">
        <v>3857.3199808236091</v>
      </c>
      <c r="U1969" s="14" t="s">
        <v>4</v>
      </c>
      <c r="V1969" s="14">
        <v>112</v>
      </c>
      <c r="W1969" s="16">
        <f>+IF(datos_arg[[#This Row],[Moneda]]="ARS",datos_arg[[#This Row],[Monto]],datos_arg[[#This Row],[Monto]]*datos_arg[[#This Row],[TC]])</f>
        <v>3857.3199808236091</v>
      </c>
      <c r="X1969" s="16">
        <f>IFERROR(IF(datos_arg[[#This Row],[Moneda]]="USD",datos_arg[[#This Row],[Monto]],datos_arg[[#This Row],[Monto]]/datos_arg[[#This Row],[TC]]),0)</f>
        <v>34.440356971639368</v>
      </c>
      <c r="Y1969" s="14"/>
    </row>
    <row r="1970" spans="1:25" ht="15" customHeight="1" x14ac:dyDescent="0.25">
      <c r="A1970" s="14">
        <f t="shared" si="30"/>
        <v>1967</v>
      </c>
      <c r="B1970" s="1">
        <v>43957</v>
      </c>
      <c r="C1970" s="18">
        <f>+YEAR(datos_arg[[#This Row],[Fecha]])</f>
        <v>2020</v>
      </c>
      <c r="D1970" s="18">
        <f>+MONTH(datos_arg[[#This Row],[Fecha]])</f>
        <v>5</v>
      </c>
      <c r="E1970" s="14" t="s">
        <v>5358</v>
      </c>
      <c r="F1970" s="14" t="s">
        <v>4109</v>
      </c>
      <c r="G1970" s="14"/>
      <c r="H1970" s="14" t="s">
        <v>6646</v>
      </c>
      <c r="I1970" s="14" t="s">
        <v>7132</v>
      </c>
      <c r="J1970" s="14" t="s">
        <v>425</v>
      </c>
      <c r="K1970" s="14" t="s">
        <v>420</v>
      </c>
      <c r="L1970" s="14" t="s">
        <v>425</v>
      </c>
      <c r="M1970" s="14" t="s">
        <v>6660</v>
      </c>
      <c r="N1970" s="14" t="s">
        <v>49</v>
      </c>
      <c r="O1970" s="14" t="s">
        <v>4014</v>
      </c>
      <c r="P1970" s="14" t="s">
        <v>5620</v>
      </c>
      <c r="Q1970" s="14">
        <v>1</v>
      </c>
      <c r="R1970" s="14" t="s">
        <v>4109</v>
      </c>
      <c r="S1970" s="14" t="s">
        <v>420</v>
      </c>
      <c r="T1970" s="35">
        <v>1404.9144402668003</v>
      </c>
      <c r="U1970" s="14" t="s">
        <v>4</v>
      </c>
      <c r="V1970" s="14">
        <v>112</v>
      </c>
      <c r="W1970" s="16">
        <f>+IF(datos_arg[[#This Row],[Moneda]]="ARS",datos_arg[[#This Row],[Monto]],datos_arg[[#This Row],[Monto]]*datos_arg[[#This Row],[TC]])</f>
        <v>1404.9144402668003</v>
      </c>
      <c r="X1970" s="16">
        <f>IFERROR(IF(datos_arg[[#This Row],[Moneda]]="USD",datos_arg[[#This Row],[Monto]],datos_arg[[#This Row],[Monto]]/datos_arg[[#This Row],[TC]]),0)</f>
        <v>12.543878930953573</v>
      </c>
      <c r="Y1970" s="14"/>
    </row>
    <row r="1971" spans="1:25" ht="15" customHeight="1" x14ac:dyDescent="0.25">
      <c r="A1971" s="14">
        <f t="shared" si="30"/>
        <v>1968</v>
      </c>
      <c r="B1971" s="1">
        <v>43957</v>
      </c>
      <c r="C1971" s="18">
        <f>+YEAR(datos_arg[[#This Row],[Fecha]])</f>
        <v>2020</v>
      </c>
      <c r="D1971" s="18">
        <f>+MONTH(datos_arg[[#This Row],[Fecha]])</f>
        <v>5</v>
      </c>
      <c r="E1971" s="14" t="s">
        <v>5358</v>
      </c>
      <c r="F1971" s="14" t="s">
        <v>4109</v>
      </c>
      <c r="G1971" s="14"/>
      <c r="H1971" s="14" t="s">
        <v>6646</v>
      </c>
      <c r="I1971" s="14" t="s">
        <v>7132</v>
      </c>
      <c r="J1971" s="14" t="s">
        <v>425</v>
      </c>
      <c r="K1971" s="14" t="s">
        <v>420</v>
      </c>
      <c r="L1971" s="14" t="s">
        <v>426</v>
      </c>
      <c r="M1971" s="14" t="s">
        <v>607</v>
      </c>
      <c r="N1971" s="14" t="s">
        <v>363</v>
      </c>
      <c r="O1971" s="14" t="s">
        <v>2354</v>
      </c>
      <c r="P1971" s="14" t="s">
        <v>5621</v>
      </c>
      <c r="Q1971" s="14">
        <v>6</v>
      </c>
      <c r="R1971" s="14" t="s">
        <v>4109</v>
      </c>
      <c r="S1971" s="14" t="s">
        <v>420</v>
      </c>
      <c r="T1971" s="35">
        <v>6510</v>
      </c>
      <c r="U1971" s="14" t="s">
        <v>4</v>
      </c>
      <c r="V1971" s="14">
        <v>112</v>
      </c>
      <c r="W1971" s="16">
        <f>+IF(datos_arg[[#This Row],[Moneda]]="ARS",datos_arg[[#This Row],[Monto]],datos_arg[[#This Row],[Monto]]*datos_arg[[#This Row],[TC]])</f>
        <v>6510</v>
      </c>
      <c r="X1971" s="16">
        <f>IFERROR(IF(datos_arg[[#This Row],[Moneda]]="USD",datos_arg[[#This Row],[Monto]],datos_arg[[#This Row],[Monto]]/datos_arg[[#This Row],[TC]]),0)</f>
        <v>58.125</v>
      </c>
      <c r="Y1971" s="14"/>
    </row>
    <row r="1972" spans="1:25" ht="15" customHeight="1" x14ac:dyDescent="0.25">
      <c r="A1972" s="14">
        <f t="shared" si="30"/>
        <v>1969</v>
      </c>
      <c r="B1972" s="1">
        <v>43957</v>
      </c>
      <c r="C1972" s="18">
        <f>+YEAR(datos_arg[[#This Row],[Fecha]])</f>
        <v>2020</v>
      </c>
      <c r="D1972" s="18">
        <f>+MONTH(datos_arg[[#This Row],[Fecha]])</f>
        <v>5</v>
      </c>
      <c r="E1972" s="14" t="s">
        <v>5358</v>
      </c>
      <c r="F1972" s="14" t="s">
        <v>4109</v>
      </c>
      <c r="G1972" s="14"/>
      <c r="H1972" s="14" t="s">
        <v>6646</v>
      </c>
      <c r="I1972" s="14" t="s">
        <v>7132</v>
      </c>
      <c r="J1972" s="14" t="s">
        <v>425</v>
      </c>
      <c r="K1972" s="14" t="s">
        <v>420</v>
      </c>
      <c r="L1972" s="14" t="s">
        <v>426</v>
      </c>
      <c r="M1972" s="14" t="s">
        <v>607</v>
      </c>
      <c r="N1972" s="14" t="s">
        <v>363</v>
      </c>
      <c r="O1972" s="14" t="s">
        <v>2354</v>
      </c>
      <c r="P1972" s="14" t="s">
        <v>5622</v>
      </c>
      <c r="Q1972" s="14">
        <v>4</v>
      </c>
      <c r="R1972" s="14" t="s">
        <v>4109</v>
      </c>
      <c r="S1972" s="14" t="s">
        <v>420</v>
      </c>
      <c r="T1972" s="35">
        <v>2500</v>
      </c>
      <c r="U1972" s="14" t="s">
        <v>4</v>
      </c>
      <c r="V1972" s="14">
        <v>112</v>
      </c>
      <c r="W1972" s="16">
        <f>+IF(datos_arg[[#This Row],[Moneda]]="ARS",datos_arg[[#This Row],[Monto]],datos_arg[[#This Row],[Monto]]*datos_arg[[#This Row],[TC]])</f>
        <v>2500</v>
      </c>
      <c r="X1972" s="16">
        <f>IFERROR(IF(datos_arg[[#This Row],[Moneda]]="USD",datos_arg[[#This Row],[Monto]],datos_arg[[#This Row],[Monto]]/datos_arg[[#This Row],[TC]]),0)</f>
        <v>22.321428571428573</v>
      </c>
      <c r="Y1972" s="14"/>
    </row>
    <row r="1973" spans="1:25" ht="15" customHeight="1" x14ac:dyDescent="0.25">
      <c r="A1973" s="14">
        <f t="shared" si="30"/>
        <v>1970</v>
      </c>
      <c r="B1973" s="1">
        <v>43957</v>
      </c>
      <c r="C1973" s="18">
        <f>+YEAR(datos_arg[[#This Row],[Fecha]])</f>
        <v>2020</v>
      </c>
      <c r="D1973" s="18">
        <f>+MONTH(datos_arg[[#This Row],[Fecha]])</f>
        <v>5</v>
      </c>
      <c r="E1973" s="14" t="s">
        <v>5358</v>
      </c>
      <c r="F1973" s="14" t="s">
        <v>4109</v>
      </c>
      <c r="G1973" s="14"/>
      <c r="H1973" s="14" t="s">
        <v>6646</v>
      </c>
      <c r="I1973" s="14" t="s">
        <v>7132</v>
      </c>
      <c r="J1973" s="14" t="s">
        <v>425</v>
      </c>
      <c r="K1973" s="14" t="s">
        <v>420</v>
      </c>
      <c r="L1973" s="14" t="s">
        <v>426</v>
      </c>
      <c r="M1973" s="14" t="s">
        <v>1590</v>
      </c>
      <c r="N1973" s="14" t="s">
        <v>614</v>
      </c>
      <c r="O1973" s="14" t="s">
        <v>2200</v>
      </c>
      <c r="P1973" s="14" t="s">
        <v>5623</v>
      </c>
      <c r="Q1973" s="14">
        <v>4</v>
      </c>
      <c r="R1973" s="14" t="s">
        <v>4109</v>
      </c>
      <c r="S1973" s="14" t="s">
        <v>420</v>
      </c>
      <c r="T1973" s="35">
        <v>975.43815361167049</v>
      </c>
      <c r="U1973" s="14" t="s">
        <v>4</v>
      </c>
      <c r="V1973" s="14">
        <v>112</v>
      </c>
      <c r="W1973" s="16">
        <f>+IF(datos_arg[[#This Row],[Moneda]]="ARS",datos_arg[[#This Row],[Monto]],datos_arg[[#This Row],[Monto]]*datos_arg[[#This Row],[TC]])</f>
        <v>975.43815361167049</v>
      </c>
      <c r="X1973" s="16">
        <f>IFERROR(IF(datos_arg[[#This Row],[Moneda]]="USD",datos_arg[[#This Row],[Monto]],datos_arg[[#This Row],[Monto]]/datos_arg[[#This Row],[TC]]),0)</f>
        <v>8.7092692286756286</v>
      </c>
      <c r="Y1973" s="14"/>
    </row>
    <row r="1974" spans="1:25" ht="15" customHeight="1" x14ac:dyDescent="0.25">
      <c r="A1974" s="14">
        <f t="shared" si="30"/>
        <v>1971</v>
      </c>
      <c r="B1974" s="1">
        <v>43957</v>
      </c>
      <c r="C1974" s="18">
        <f>+YEAR(datos_arg[[#This Row],[Fecha]])</f>
        <v>2020</v>
      </c>
      <c r="D1974" s="18">
        <f>+MONTH(datos_arg[[#This Row],[Fecha]])</f>
        <v>5</v>
      </c>
      <c r="E1974" s="14" t="s">
        <v>617</v>
      </c>
      <c r="F1974" s="14" t="s">
        <v>8101</v>
      </c>
      <c r="G1974" s="14"/>
      <c r="H1974" s="14" t="s">
        <v>8103</v>
      </c>
      <c r="I1974" s="14" t="s">
        <v>8104</v>
      </c>
      <c r="J1974" s="14" t="s">
        <v>425</v>
      </c>
      <c r="K1974" s="14" t="s">
        <v>420</v>
      </c>
      <c r="L1974" s="14" t="s">
        <v>426</v>
      </c>
      <c r="M1974" s="14" t="s">
        <v>1716</v>
      </c>
      <c r="N1974" s="14" t="s">
        <v>614</v>
      </c>
      <c r="O1974" s="14" t="s">
        <v>2201</v>
      </c>
      <c r="P1974" s="14" t="s">
        <v>5623</v>
      </c>
      <c r="Q1974" s="14">
        <v>4</v>
      </c>
      <c r="R1974" s="14" t="s">
        <v>8101</v>
      </c>
      <c r="S1974" s="14" t="s">
        <v>420</v>
      </c>
      <c r="T1974" s="35">
        <v>464.34915900059866</v>
      </c>
      <c r="U1974" s="14" t="s">
        <v>4</v>
      </c>
      <c r="V1974" s="14">
        <v>112</v>
      </c>
      <c r="W1974" s="16">
        <f>+IF(datos_arg[[#This Row],[Moneda]]="ARS",datos_arg[[#This Row],[Monto]],datos_arg[[#This Row],[Monto]]*datos_arg[[#This Row],[TC]])</f>
        <v>464.34915900059866</v>
      </c>
      <c r="X1974" s="16">
        <f>IFERROR(IF(datos_arg[[#This Row],[Moneda]]="USD",datos_arg[[#This Row],[Monto]],datos_arg[[#This Row],[Monto]]/datos_arg[[#This Row],[TC]]),0)</f>
        <v>4.1459746339339167</v>
      </c>
      <c r="Y1974" s="14"/>
    </row>
    <row r="1975" spans="1:25" ht="15" customHeight="1" x14ac:dyDescent="0.25">
      <c r="A1975" s="14">
        <f t="shared" si="30"/>
        <v>1972</v>
      </c>
      <c r="B1975" s="1">
        <v>43957</v>
      </c>
      <c r="C1975" s="18">
        <f>+YEAR(datos_arg[[#This Row],[Fecha]])</f>
        <v>2020</v>
      </c>
      <c r="D1975" s="18">
        <f>+MONTH(datos_arg[[#This Row],[Fecha]])</f>
        <v>5</v>
      </c>
      <c r="E1975" s="14" t="s">
        <v>1015</v>
      </c>
      <c r="F1975" s="14" t="s">
        <v>403</v>
      </c>
      <c r="G1975" s="14" t="s">
        <v>970</v>
      </c>
      <c r="H1975" s="14" t="s">
        <v>7132</v>
      </c>
      <c r="I1975" s="14" t="s">
        <v>7132</v>
      </c>
      <c r="J1975" s="14" t="s">
        <v>425</v>
      </c>
      <c r="K1975" s="14"/>
      <c r="L1975" s="14" t="s">
        <v>425</v>
      </c>
      <c r="M1975" s="14" t="s">
        <v>653</v>
      </c>
      <c r="N1975" s="14" t="s">
        <v>614</v>
      </c>
      <c r="O1975" s="14" t="s">
        <v>2202</v>
      </c>
      <c r="P1975" s="14" t="s">
        <v>5623</v>
      </c>
      <c r="Q1975" s="14">
        <v>8</v>
      </c>
      <c r="R1975" s="14" t="s">
        <v>970</v>
      </c>
      <c r="S1975" s="14" t="s">
        <v>420</v>
      </c>
      <c r="T1975" s="35">
        <v>960.93268738773054</v>
      </c>
      <c r="U1975" s="14" t="s">
        <v>4</v>
      </c>
      <c r="V1975" s="14">
        <v>112</v>
      </c>
      <c r="W1975" s="16">
        <f>+IF(datos_arg[[#This Row],[Moneda]]="ARS",datos_arg[[#This Row],[Monto]],datos_arg[[#This Row],[Monto]]*datos_arg[[#This Row],[TC]])</f>
        <v>960.93268738773054</v>
      </c>
      <c r="X1975" s="16">
        <f>IFERROR(IF(datos_arg[[#This Row],[Moneda]]="USD",datos_arg[[#This Row],[Monto]],datos_arg[[#This Row],[Monto]]/datos_arg[[#This Row],[TC]]),0)</f>
        <v>8.5797561373904507</v>
      </c>
      <c r="Y1975" s="14"/>
    </row>
    <row r="1976" spans="1:25" ht="15" customHeight="1" x14ac:dyDescent="0.25">
      <c r="A1976" s="14">
        <f t="shared" si="30"/>
        <v>1973</v>
      </c>
      <c r="B1976" s="1">
        <v>43957</v>
      </c>
      <c r="C1976" s="18">
        <f>+YEAR(datos_arg[[#This Row],[Fecha]])</f>
        <v>2020</v>
      </c>
      <c r="D1976" s="18">
        <f>+MONTH(datos_arg[[#This Row],[Fecha]])</f>
        <v>5</v>
      </c>
      <c r="E1976" s="14" t="s">
        <v>5358</v>
      </c>
      <c r="F1976" s="14" t="s">
        <v>4109</v>
      </c>
      <c r="G1976" s="14"/>
      <c r="H1976" s="14" t="s">
        <v>6646</v>
      </c>
      <c r="I1976" s="14" t="s">
        <v>7132</v>
      </c>
      <c r="J1976" s="14" t="s">
        <v>425</v>
      </c>
      <c r="K1976" s="14" t="s">
        <v>420</v>
      </c>
      <c r="L1976" s="14" t="s">
        <v>426</v>
      </c>
      <c r="M1976" s="14" t="s">
        <v>2203</v>
      </c>
      <c r="N1976" s="14" t="s">
        <v>2204</v>
      </c>
      <c r="O1976" s="14" t="s">
        <v>2352</v>
      </c>
      <c r="P1976" s="14" t="s">
        <v>5624</v>
      </c>
      <c r="Q1976" s="14">
        <v>3</v>
      </c>
      <c r="R1976" s="14" t="s">
        <v>4109</v>
      </c>
      <c r="S1976" s="14" t="s">
        <v>420</v>
      </c>
      <c r="T1976" s="35">
        <v>2875</v>
      </c>
      <c r="U1976" s="14" t="s">
        <v>4</v>
      </c>
      <c r="V1976" s="14">
        <v>112</v>
      </c>
      <c r="W1976" s="16">
        <f>+IF(datos_arg[[#This Row],[Moneda]]="ARS",datos_arg[[#This Row],[Monto]],datos_arg[[#This Row],[Monto]]*datos_arg[[#This Row],[TC]])</f>
        <v>2875</v>
      </c>
      <c r="X1976" s="16">
        <f>IFERROR(IF(datos_arg[[#This Row],[Moneda]]="USD",datos_arg[[#This Row],[Monto]],datos_arg[[#This Row],[Monto]]/datos_arg[[#This Row],[TC]]),0)</f>
        <v>25.669642857142858</v>
      </c>
      <c r="Y1976" s="14"/>
    </row>
    <row r="1977" spans="1:25" ht="15" customHeight="1" x14ac:dyDescent="0.25">
      <c r="A1977" s="14">
        <f t="shared" si="30"/>
        <v>1974</v>
      </c>
      <c r="B1977" s="1">
        <v>43957</v>
      </c>
      <c r="C1977" s="18">
        <f>+YEAR(datos_arg[[#This Row],[Fecha]])</f>
        <v>2020</v>
      </c>
      <c r="D1977" s="18">
        <f>+MONTH(datos_arg[[#This Row],[Fecha]])</f>
        <v>5</v>
      </c>
      <c r="E1977" s="14" t="s">
        <v>1015</v>
      </c>
      <c r="F1977" s="14" t="s">
        <v>403</v>
      </c>
      <c r="G1977" s="14" t="s">
        <v>5383</v>
      </c>
      <c r="H1977" s="14" t="s">
        <v>6646</v>
      </c>
      <c r="I1977" s="14" t="s">
        <v>7132</v>
      </c>
      <c r="J1977" s="14" t="s">
        <v>425</v>
      </c>
      <c r="K1977" s="14" t="s">
        <v>420</v>
      </c>
      <c r="L1977" s="14" t="s">
        <v>425</v>
      </c>
      <c r="M1977" s="14" t="s">
        <v>2205</v>
      </c>
      <c r="N1977" s="14" t="s">
        <v>2204</v>
      </c>
      <c r="O1977" s="14" t="s">
        <v>2353</v>
      </c>
      <c r="P1977" s="14" t="s">
        <v>5624</v>
      </c>
      <c r="Q1977" s="14">
        <v>2</v>
      </c>
      <c r="R1977" s="14" t="s">
        <v>5383</v>
      </c>
      <c r="S1977" s="14" t="s">
        <v>420</v>
      </c>
      <c r="T1977" s="35">
        <v>350</v>
      </c>
      <c r="U1977" s="14" t="s">
        <v>4</v>
      </c>
      <c r="V1977" s="14">
        <v>112</v>
      </c>
      <c r="W1977" s="16">
        <f>+IF(datos_arg[[#This Row],[Moneda]]="ARS",datos_arg[[#This Row],[Monto]],datos_arg[[#This Row],[Monto]]*datos_arg[[#This Row],[TC]])</f>
        <v>350</v>
      </c>
      <c r="X1977" s="16">
        <f>IFERROR(IF(datos_arg[[#This Row],[Moneda]]="USD",datos_arg[[#This Row],[Monto]],datos_arg[[#This Row],[Monto]]/datos_arg[[#This Row],[TC]]),0)</f>
        <v>3.125</v>
      </c>
      <c r="Y1977" s="14"/>
    </row>
    <row r="1978" spans="1:25" ht="15" customHeight="1" x14ac:dyDescent="0.25">
      <c r="A1978" s="14">
        <f t="shared" si="30"/>
        <v>1975</v>
      </c>
      <c r="B1978" s="1">
        <v>43957</v>
      </c>
      <c r="C1978" s="18">
        <f>+YEAR(datos_arg[[#This Row],[Fecha]])</f>
        <v>2020</v>
      </c>
      <c r="D1978" s="18">
        <f>+MONTH(datos_arg[[#This Row],[Fecha]])</f>
        <v>5</v>
      </c>
      <c r="E1978" s="14" t="s">
        <v>1015</v>
      </c>
      <c r="F1978" s="14" t="s">
        <v>430</v>
      </c>
      <c r="G1978" s="14"/>
      <c r="H1978" s="14" t="s">
        <v>433</v>
      </c>
      <c r="I1978" s="14" t="s">
        <v>955</v>
      </c>
      <c r="J1978" s="14" t="s">
        <v>425</v>
      </c>
      <c r="K1978" s="14"/>
      <c r="L1978" s="14" t="s">
        <v>425</v>
      </c>
      <c r="M1978" s="14" t="s">
        <v>102</v>
      </c>
      <c r="N1978" s="14" t="s">
        <v>463</v>
      </c>
      <c r="O1978" s="14" t="s">
        <v>2206</v>
      </c>
      <c r="P1978" s="14"/>
      <c r="Q1978" s="14"/>
      <c r="R1978" s="14" t="s">
        <v>430</v>
      </c>
      <c r="S1978" s="14" t="s">
        <v>439</v>
      </c>
      <c r="T1978" s="35">
        <v>208.25</v>
      </c>
      <c r="U1978" s="14" t="s">
        <v>4</v>
      </c>
      <c r="V1978" s="14">
        <v>112</v>
      </c>
      <c r="W1978" s="16">
        <f>+IF(datos_arg[[#This Row],[Moneda]]="ARS",datos_arg[[#This Row],[Monto]],datos_arg[[#This Row],[Monto]]*datos_arg[[#This Row],[TC]])</f>
        <v>208.25</v>
      </c>
      <c r="X1978" s="16">
        <f>IFERROR(IF(datos_arg[[#This Row],[Moneda]]="USD",datos_arg[[#This Row],[Monto]],datos_arg[[#This Row],[Monto]]/datos_arg[[#This Row],[TC]]),0)</f>
        <v>1.859375</v>
      </c>
      <c r="Y1978" s="14"/>
    </row>
    <row r="1979" spans="1:25" x14ac:dyDescent="0.25">
      <c r="A1979" s="14">
        <f t="shared" si="30"/>
        <v>1976</v>
      </c>
      <c r="B1979" s="1">
        <v>43957</v>
      </c>
      <c r="C1979" s="18">
        <f>+YEAR(datos_arg[[#This Row],[Fecha]])</f>
        <v>2020</v>
      </c>
      <c r="D1979" s="18">
        <f>+MONTH(datos_arg[[#This Row],[Fecha]])</f>
        <v>5</v>
      </c>
      <c r="E1979" s="14" t="s">
        <v>1016</v>
      </c>
      <c r="F1979" s="14" t="s">
        <v>405</v>
      </c>
      <c r="G1979" s="14"/>
      <c r="H1979" s="14" t="s">
        <v>433</v>
      </c>
      <c r="I1979" s="14" t="s">
        <v>955</v>
      </c>
      <c r="J1979" s="14" t="s">
        <v>425</v>
      </c>
      <c r="K1979" s="14"/>
      <c r="L1979" s="14" t="s">
        <v>425</v>
      </c>
      <c r="M1979" s="14" t="s">
        <v>433</v>
      </c>
      <c r="N1979" s="14" t="s">
        <v>174</v>
      </c>
      <c r="O1979" s="14" t="s">
        <v>2179</v>
      </c>
      <c r="P1979" s="14"/>
      <c r="Q1979" s="14"/>
      <c r="R1979" s="14" t="s">
        <v>405</v>
      </c>
      <c r="S1979" s="14" t="s">
        <v>440</v>
      </c>
      <c r="T1979" s="35">
        <v>1600</v>
      </c>
      <c r="U1979" s="14" t="s">
        <v>2</v>
      </c>
      <c r="V1979" s="14">
        <v>112</v>
      </c>
      <c r="W1979" s="16">
        <f>+IF(datos_arg[[#This Row],[Moneda]]="ARS",datos_arg[[#This Row],[Monto]],datos_arg[[#This Row],[Monto]]*datos_arg[[#This Row],[TC]])</f>
        <v>179200</v>
      </c>
      <c r="X1979" s="16">
        <f>IFERROR(IF(datos_arg[[#This Row],[Moneda]]="USD",datos_arg[[#This Row],[Monto]],datos_arg[[#This Row],[Monto]]/datos_arg[[#This Row],[TC]]),0)</f>
        <v>1600</v>
      </c>
      <c r="Y1979" s="14"/>
    </row>
    <row r="1980" spans="1:25" ht="15" customHeight="1" x14ac:dyDescent="0.25">
      <c r="A1980" s="14">
        <f t="shared" si="30"/>
        <v>1977</v>
      </c>
      <c r="B1980" s="1">
        <v>43959</v>
      </c>
      <c r="C1980" s="18">
        <f>+YEAR(datos_arg[[#This Row],[Fecha]])</f>
        <v>2020</v>
      </c>
      <c r="D1980" s="18">
        <f>+MONTH(datos_arg[[#This Row],[Fecha]])</f>
        <v>5</v>
      </c>
      <c r="E1980" s="14" t="s">
        <v>408</v>
      </c>
      <c r="F1980" s="14" t="s">
        <v>506</v>
      </c>
      <c r="G1980" s="14"/>
      <c r="H1980" s="14" t="s">
        <v>7132</v>
      </c>
      <c r="I1980" s="14" t="s">
        <v>7132</v>
      </c>
      <c r="J1980" s="14" t="s">
        <v>425</v>
      </c>
      <c r="K1980" s="14"/>
      <c r="L1980" s="14" t="s">
        <v>425</v>
      </c>
      <c r="M1980" s="14" t="s">
        <v>613</v>
      </c>
      <c r="N1980" s="14" t="s">
        <v>613</v>
      </c>
      <c r="O1980" s="14" t="s">
        <v>2207</v>
      </c>
      <c r="P1980" s="14"/>
      <c r="Q1980" s="14"/>
      <c r="R1980" s="14" t="s">
        <v>439</v>
      </c>
      <c r="S1980" s="14" t="s">
        <v>613</v>
      </c>
      <c r="T1980" s="35">
        <v>5200</v>
      </c>
      <c r="U1980" s="14" t="s">
        <v>4</v>
      </c>
      <c r="V1980" s="14">
        <v>112</v>
      </c>
      <c r="W1980" s="16">
        <f>+IF(datos_arg[[#This Row],[Moneda]]="ARS",datos_arg[[#This Row],[Monto]],datos_arg[[#This Row],[Monto]]*datos_arg[[#This Row],[TC]])</f>
        <v>5200</v>
      </c>
      <c r="X1980" s="16">
        <f>IFERROR(IF(datos_arg[[#This Row],[Moneda]]="USD",datos_arg[[#This Row],[Monto]],datos_arg[[#This Row],[Monto]]/datos_arg[[#This Row],[TC]]),0)</f>
        <v>46.428571428571431</v>
      </c>
      <c r="Y1980" s="14"/>
    </row>
    <row r="1981" spans="1:25" x14ac:dyDescent="0.25">
      <c r="A1981" s="14">
        <f t="shared" si="30"/>
        <v>1978</v>
      </c>
      <c r="B1981" s="1">
        <v>43960</v>
      </c>
      <c r="C1981" s="18">
        <f>+YEAR(datos_arg[[#This Row],[Fecha]])</f>
        <v>2020</v>
      </c>
      <c r="D1981" s="18">
        <f>+MONTH(datos_arg[[#This Row],[Fecha]])</f>
        <v>5</v>
      </c>
      <c r="E1981" s="14" t="s">
        <v>1016</v>
      </c>
      <c r="F1981" s="14" t="s">
        <v>404</v>
      </c>
      <c r="G1981" s="14"/>
      <c r="H1981" s="14" t="s">
        <v>7132</v>
      </c>
      <c r="I1981" s="14" t="s">
        <v>7132</v>
      </c>
      <c r="J1981" s="14" t="s">
        <v>425</v>
      </c>
      <c r="K1981" s="14"/>
      <c r="L1981" s="14" t="s">
        <v>425</v>
      </c>
      <c r="M1981" s="14" t="s">
        <v>866</v>
      </c>
      <c r="N1981" s="14" t="s">
        <v>866</v>
      </c>
      <c r="O1981" s="14" t="s">
        <v>2179</v>
      </c>
      <c r="P1981" s="14"/>
      <c r="Q1981" s="14"/>
      <c r="R1981" s="14" t="s">
        <v>404</v>
      </c>
      <c r="S1981" s="14" t="s">
        <v>440</v>
      </c>
      <c r="T1981" s="35">
        <v>200</v>
      </c>
      <c r="U1981" s="14" t="s">
        <v>2</v>
      </c>
      <c r="V1981" s="14">
        <v>112</v>
      </c>
      <c r="W1981" s="16">
        <f>+IF(datos_arg[[#This Row],[Moneda]]="ARS",datos_arg[[#This Row],[Monto]],datos_arg[[#This Row],[Monto]]*datos_arg[[#This Row],[TC]])</f>
        <v>22400</v>
      </c>
      <c r="X1981" s="16">
        <f>IFERROR(IF(datos_arg[[#This Row],[Moneda]]="USD",datos_arg[[#This Row],[Monto]],datos_arg[[#This Row],[Monto]]/datos_arg[[#This Row],[TC]]),0)</f>
        <v>200</v>
      </c>
      <c r="Y1981" s="14"/>
    </row>
    <row r="1982" spans="1:25" x14ac:dyDescent="0.25">
      <c r="A1982" s="14">
        <f t="shared" si="30"/>
        <v>1979</v>
      </c>
      <c r="B1982" s="1">
        <v>43960</v>
      </c>
      <c r="C1982" s="18">
        <f>+YEAR(datos_arg[[#This Row],[Fecha]])</f>
        <v>2020</v>
      </c>
      <c r="D1982" s="18">
        <f>+MONTH(datos_arg[[#This Row],[Fecha]])</f>
        <v>5</v>
      </c>
      <c r="E1982" s="14" t="s">
        <v>1016</v>
      </c>
      <c r="F1982" s="14" t="s">
        <v>5365</v>
      </c>
      <c r="G1982" s="14" t="s">
        <v>6695</v>
      </c>
      <c r="H1982" s="14" t="s">
        <v>7132</v>
      </c>
      <c r="I1982" s="14" t="s">
        <v>7132</v>
      </c>
      <c r="J1982" s="14" t="s">
        <v>425</v>
      </c>
      <c r="K1982" s="14"/>
      <c r="L1982" s="14" t="s">
        <v>425</v>
      </c>
      <c r="M1982" s="14" t="s">
        <v>436</v>
      </c>
      <c r="N1982" s="14" t="s">
        <v>436</v>
      </c>
      <c r="O1982" s="14" t="s">
        <v>2179</v>
      </c>
      <c r="P1982" s="14"/>
      <c r="Q1982" s="14"/>
      <c r="R1982" s="14" t="s">
        <v>5365</v>
      </c>
      <c r="S1982" s="14" t="s">
        <v>440</v>
      </c>
      <c r="T1982" s="35">
        <v>1800</v>
      </c>
      <c r="U1982" s="14" t="s">
        <v>2</v>
      </c>
      <c r="V1982" s="14">
        <v>112</v>
      </c>
      <c r="W1982" s="16">
        <f>+IF(datos_arg[[#This Row],[Moneda]]="ARS",datos_arg[[#This Row],[Monto]],datos_arg[[#This Row],[Monto]]*datos_arg[[#This Row],[TC]])</f>
        <v>201600</v>
      </c>
      <c r="X1982" s="16">
        <f>IFERROR(IF(datos_arg[[#This Row],[Moneda]]="USD",datos_arg[[#This Row],[Monto]],datos_arg[[#This Row],[Monto]]/datos_arg[[#This Row],[TC]]),0)</f>
        <v>1800</v>
      </c>
      <c r="Y1982" s="14"/>
    </row>
    <row r="1983" spans="1:25" ht="15" customHeight="1" x14ac:dyDescent="0.25">
      <c r="A1983" s="14">
        <f t="shared" si="30"/>
        <v>1980</v>
      </c>
      <c r="B1983" s="1">
        <v>43960</v>
      </c>
      <c r="C1983" s="18">
        <f>+YEAR(datos_arg[[#This Row],[Fecha]])</f>
        <v>2020</v>
      </c>
      <c r="D1983" s="18">
        <f>+MONTH(datos_arg[[#This Row],[Fecha]])</f>
        <v>5</v>
      </c>
      <c r="E1983" s="14" t="s">
        <v>1015</v>
      </c>
      <c r="F1983" s="14" t="s">
        <v>403</v>
      </c>
      <c r="G1983" s="14" t="s">
        <v>5383</v>
      </c>
      <c r="H1983" s="14" t="s">
        <v>7132</v>
      </c>
      <c r="I1983" s="14" t="s">
        <v>7132</v>
      </c>
      <c r="J1983" s="14" t="s">
        <v>425</v>
      </c>
      <c r="K1983" s="14"/>
      <c r="L1983" s="14" t="s">
        <v>425</v>
      </c>
      <c r="M1983" s="14" t="s">
        <v>158</v>
      </c>
      <c r="N1983" s="14" t="s">
        <v>524</v>
      </c>
      <c r="O1983" s="14" t="s">
        <v>2077</v>
      </c>
      <c r="P1983" s="14" t="s">
        <v>5625</v>
      </c>
      <c r="Q1983" s="14">
        <v>4</v>
      </c>
      <c r="R1983" s="14" t="s">
        <v>5383</v>
      </c>
      <c r="S1983" s="14" t="s">
        <v>439</v>
      </c>
      <c r="T1983" s="35">
        <v>864</v>
      </c>
      <c r="U1983" s="14" t="s">
        <v>4</v>
      </c>
      <c r="V1983" s="14">
        <v>112</v>
      </c>
      <c r="W1983" s="16">
        <f>+IF(datos_arg[[#This Row],[Moneda]]="ARS",datos_arg[[#This Row],[Monto]],datos_arg[[#This Row],[Monto]]*datos_arg[[#This Row],[TC]])</f>
        <v>864</v>
      </c>
      <c r="X1983" s="16">
        <f>IFERROR(IF(datos_arg[[#This Row],[Moneda]]="USD",datos_arg[[#This Row],[Monto]],datos_arg[[#This Row],[Monto]]/datos_arg[[#This Row],[TC]]),0)</f>
        <v>7.7142857142857144</v>
      </c>
      <c r="Y1983" s="14"/>
    </row>
    <row r="1984" spans="1:25" ht="15" customHeight="1" x14ac:dyDescent="0.25">
      <c r="A1984" s="14">
        <f t="shared" si="30"/>
        <v>1981</v>
      </c>
      <c r="B1984" s="1">
        <v>43960</v>
      </c>
      <c r="C1984" s="18">
        <f>+YEAR(datos_arg[[#This Row],[Fecha]])</f>
        <v>2020</v>
      </c>
      <c r="D1984" s="18">
        <f>+MONTH(datos_arg[[#This Row],[Fecha]])</f>
        <v>5</v>
      </c>
      <c r="E1984" s="14" t="s">
        <v>1015</v>
      </c>
      <c r="F1984" s="14" t="s">
        <v>430</v>
      </c>
      <c r="G1984" s="14"/>
      <c r="H1984" s="14" t="s">
        <v>7132</v>
      </c>
      <c r="I1984" s="14" t="s">
        <v>7132</v>
      </c>
      <c r="J1984" s="14" t="s">
        <v>425</v>
      </c>
      <c r="K1984" s="14"/>
      <c r="L1984" s="14" t="s">
        <v>425</v>
      </c>
      <c r="M1984" s="14" t="s">
        <v>60</v>
      </c>
      <c r="N1984" s="14" t="s">
        <v>26</v>
      </c>
      <c r="O1984" s="14" t="s">
        <v>60</v>
      </c>
      <c r="P1984" s="14" t="s">
        <v>5626</v>
      </c>
      <c r="Q1984" s="14"/>
      <c r="R1984" s="14" t="s">
        <v>430</v>
      </c>
      <c r="S1984" s="14" t="s">
        <v>439</v>
      </c>
      <c r="T1984" s="35">
        <v>1000</v>
      </c>
      <c r="U1984" s="14" t="s">
        <v>4</v>
      </c>
      <c r="V1984" s="14">
        <v>112</v>
      </c>
      <c r="W1984" s="16">
        <f>+IF(datos_arg[[#This Row],[Moneda]]="ARS",datos_arg[[#This Row],[Monto]],datos_arg[[#This Row],[Monto]]*datos_arg[[#This Row],[TC]])</f>
        <v>1000</v>
      </c>
      <c r="X1984" s="16">
        <f>IFERROR(IF(datos_arg[[#This Row],[Moneda]]="USD",datos_arg[[#This Row],[Monto]],datos_arg[[#This Row],[Monto]]/datos_arg[[#This Row],[TC]]),0)</f>
        <v>8.9285714285714288</v>
      </c>
      <c r="Y1984" s="14"/>
    </row>
    <row r="1985" spans="1:25" ht="15" customHeight="1" x14ac:dyDescent="0.25">
      <c r="A1985" s="14">
        <f t="shared" si="30"/>
        <v>1982</v>
      </c>
      <c r="B1985" s="1">
        <v>43960</v>
      </c>
      <c r="C1985" s="18">
        <f>+YEAR(datos_arg[[#This Row],[Fecha]])</f>
        <v>2020</v>
      </c>
      <c r="D1985" s="18">
        <f>+MONTH(datos_arg[[#This Row],[Fecha]])</f>
        <v>5</v>
      </c>
      <c r="E1985" s="14" t="s">
        <v>1015</v>
      </c>
      <c r="F1985" s="14" t="s">
        <v>430</v>
      </c>
      <c r="G1985" s="14"/>
      <c r="H1985" s="14" t="s">
        <v>7132</v>
      </c>
      <c r="I1985" s="14" t="s">
        <v>7132</v>
      </c>
      <c r="J1985" s="14" t="s">
        <v>425</v>
      </c>
      <c r="K1985" s="14"/>
      <c r="L1985" s="14" t="s">
        <v>425</v>
      </c>
      <c r="M1985" s="14" t="s">
        <v>60</v>
      </c>
      <c r="N1985" s="14" t="s">
        <v>26</v>
      </c>
      <c r="O1985" s="14" t="s">
        <v>60</v>
      </c>
      <c r="P1985" s="14" t="s">
        <v>5627</v>
      </c>
      <c r="Q1985" s="14"/>
      <c r="R1985" s="14" t="s">
        <v>430</v>
      </c>
      <c r="S1985" s="14" t="s">
        <v>439</v>
      </c>
      <c r="T1985" s="35">
        <v>700</v>
      </c>
      <c r="U1985" s="14" t="s">
        <v>4</v>
      </c>
      <c r="V1985" s="14">
        <v>112</v>
      </c>
      <c r="W1985" s="16">
        <f>+IF(datos_arg[[#This Row],[Moneda]]="ARS",datos_arg[[#This Row],[Monto]],datos_arg[[#This Row],[Monto]]*datos_arg[[#This Row],[TC]])</f>
        <v>700</v>
      </c>
      <c r="X1985" s="16">
        <f>IFERROR(IF(datos_arg[[#This Row],[Moneda]]="USD",datos_arg[[#This Row],[Monto]],datos_arg[[#This Row],[Monto]]/datos_arg[[#This Row],[TC]]),0)</f>
        <v>6.25</v>
      </c>
      <c r="Y1985" s="14"/>
    </row>
    <row r="1986" spans="1:25" ht="15" customHeight="1" x14ac:dyDescent="0.25">
      <c r="A1986" s="14">
        <f t="shared" si="30"/>
        <v>1983</v>
      </c>
      <c r="B1986" s="1">
        <v>43962</v>
      </c>
      <c r="C1986" s="18">
        <f>+YEAR(datos_arg[[#This Row],[Fecha]])</f>
        <v>2020</v>
      </c>
      <c r="D1986" s="18">
        <f>+MONTH(datos_arg[[#This Row],[Fecha]])</f>
        <v>5</v>
      </c>
      <c r="E1986" s="14" t="s">
        <v>5358</v>
      </c>
      <c r="F1986" s="14" t="s">
        <v>4109</v>
      </c>
      <c r="G1986" s="14"/>
      <c r="H1986" s="14" t="s">
        <v>6646</v>
      </c>
      <c r="I1986" s="14" t="s">
        <v>6669</v>
      </c>
      <c r="J1986" s="14" t="s">
        <v>425</v>
      </c>
      <c r="K1986" s="14" t="s">
        <v>420</v>
      </c>
      <c r="L1986" s="14" t="s">
        <v>425</v>
      </c>
      <c r="M1986" s="14" t="s">
        <v>1662</v>
      </c>
      <c r="N1986" s="14" t="s">
        <v>49</v>
      </c>
      <c r="O1986" s="14" t="s">
        <v>4024</v>
      </c>
      <c r="P1986" s="14" t="s">
        <v>5628</v>
      </c>
      <c r="Q1986" s="14">
        <v>2</v>
      </c>
      <c r="R1986" s="14" t="s">
        <v>4109</v>
      </c>
      <c r="S1986" s="14" t="s">
        <v>420</v>
      </c>
      <c r="T1986" s="35">
        <v>330.00084726121645</v>
      </c>
      <c r="U1986" s="14" t="s">
        <v>4</v>
      </c>
      <c r="V1986" s="14">
        <v>112</v>
      </c>
      <c r="W1986" s="16">
        <f>+IF(datos_arg[[#This Row],[Moneda]]="ARS",datos_arg[[#This Row],[Monto]],datos_arg[[#This Row],[Monto]]*datos_arg[[#This Row],[TC]])</f>
        <v>330.00084726121645</v>
      </c>
      <c r="X1986" s="16">
        <f>IFERROR(IF(datos_arg[[#This Row],[Moneda]]="USD",datos_arg[[#This Row],[Monto]],datos_arg[[#This Row],[Monto]]/datos_arg[[#This Row],[TC]]),0)</f>
        <v>2.9464361362608611</v>
      </c>
      <c r="Y1986" s="14"/>
    </row>
    <row r="1987" spans="1:25" ht="15" customHeight="1" x14ac:dyDescent="0.25">
      <c r="A1987" s="14">
        <f t="shared" si="30"/>
        <v>1984</v>
      </c>
      <c r="B1987" s="1">
        <v>43962</v>
      </c>
      <c r="C1987" s="18">
        <f>+YEAR(datos_arg[[#This Row],[Fecha]])</f>
        <v>2020</v>
      </c>
      <c r="D1987" s="18">
        <f>+MONTH(datos_arg[[#This Row],[Fecha]])</f>
        <v>5</v>
      </c>
      <c r="E1987" s="14" t="s">
        <v>5358</v>
      </c>
      <c r="F1987" s="14" t="s">
        <v>4109</v>
      </c>
      <c r="G1987" s="14"/>
      <c r="H1987" s="14" t="s">
        <v>6646</v>
      </c>
      <c r="I1987" s="14" t="s">
        <v>6669</v>
      </c>
      <c r="J1987" s="14" t="s">
        <v>425</v>
      </c>
      <c r="K1987" s="14" t="s">
        <v>420</v>
      </c>
      <c r="L1987" s="14" t="s">
        <v>426</v>
      </c>
      <c r="M1987" s="14" t="s">
        <v>1592</v>
      </c>
      <c r="N1987" s="14" t="s">
        <v>49</v>
      </c>
      <c r="O1987" s="14" t="s">
        <v>2211</v>
      </c>
      <c r="P1987" s="14" t="s">
        <v>5628</v>
      </c>
      <c r="Q1987" s="14">
        <v>7</v>
      </c>
      <c r="R1987" s="14" t="s">
        <v>4109</v>
      </c>
      <c r="S1987" s="14" t="s">
        <v>420</v>
      </c>
      <c r="T1987" s="35">
        <v>6018.6035329052957</v>
      </c>
      <c r="U1987" s="14" t="s">
        <v>4</v>
      </c>
      <c r="V1987" s="14">
        <v>112</v>
      </c>
      <c r="W1987" s="16">
        <f>+IF(datos_arg[[#This Row],[Moneda]]="ARS",datos_arg[[#This Row],[Monto]],datos_arg[[#This Row],[Monto]]*datos_arg[[#This Row],[TC]])</f>
        <v>6018.6035329052957</v>
      </c>
      <c r="X1987" s="16">
        <f>IFERROR(IF(datos_arg[[#This Row],[Moneda]]="USD",datos_arg[[#This Row],[Monto]],datos_arg[[#This Row],[Monto]]/datos_arg[[#This Row],[TC]]),0)</f>
        <v>53.737531543797282</v>
      </c>
      <c r="Y1987" s="14"/>
    </row>
    <row r="1988" spans="1:25" ht="15" customHeight="1" x14ac:dyDescent="0.25">
      <c r="A1988" s="14">
        <f t="shared" si="30"/>
        <v>1985</v>
      </c>
      <c r="B1988" s="1">
        <v>43962</v>
      </c>
      <c r="C1988" s="18">
        <f>+YEAR(datos_arg[[#This Row],[Fecha]])</f>
        <v>2020</v>
      </c>
      <c r="D1988" s="18">
        <f>+MONTH(datos_arg[[#This Row],[Fecha]])</f>
        <v>5</v>
      </c>
      <c r="E1988" s="14" t="s">
        <v>5358</v>
      </c>
      <c r="F1988" s="14" t="s">
        <v>4109</v>
      </c>
      <c r="G1988" s="14"/>
      <c r="H1988" s="14" t="s">
        <v>6646</v>
      </c>
      <c r="I1988" s="14" t="s">
        <v>6669</v>
      </c>
      <c r="J1988" s="14" t="s">
        <v>425</v>
      </c>
      <c r="K1988" s="14" t="s">
        <v>420</v>
      </c>
      <c r="L1988" s="14" t="s">
        <v>426</v>
      </c>
      <c r="M1988" s="14" t="s">
        <v>1592</v>
      </c>
      <c r="N1988" s="14" t="s">
        <v>49</v>
      </c>
      <c r="O1988" s="14" t="s">
        <v>2212</v>
      </c>
      <c r="P1988" s="14" t="s">
        <v>5628</v>
      </c>
      <c r="Q1988" s="14">
        <v>12</v>
      </c>
      <c r="R1988" s="14" t="s">
        <v>4109</v>
      </c>
      <c r="S1988" s="14" t="s">
        <v>420</v>
      </c>
      <c r="T1988" s="35">
        <v>6654.3556198334882</v>
      </c>
      <c r="U1988" s="14" t="s">
        <v>4</v>
      </c>
      <c r="V1988" s="14">
        <v>112</v>
      </c>
      <c r="W1988" s="16">
        <f>+IF(datos_arg[[#This Row],[Moneda]]="ARS",datos_arg[[#This Row],[Monto]],datos_arg[[#This Row],[Monto]]*datos_arg[[#This Row],[TC]])</f>
        <v>6654.3556198334882</v>
      </c>
      <c r="X1988" s="16">
        <f>IFERROR(IF(datos_arg[[#This Row],[Moneda]]="USD",datos_arg[[#This Row],[Monto]],datos_arg[[#This Row],[Monto]]/datos_arg[[#This Row],[TC]]),0)</f>
        <v>59.413889462798998</v>
      </c>
      <c r="Y1988" s="14"/>
    </row>
    <row r="1989" spans="1:25" ht="15" customHeight="1" x14ac:dyDescent="0.25">
      <c r="A1989" s="14">
        <f t="shared" si="30"/>
        <v>1986</v>
      </c>
      <c r="B1989" s="1">
        <v>43962</v>
      </c>
      <c r="C1989" s="18">
        <f>+YEAR(datos_arg[[#This Row],[Fecha]])</f>
        <v>2020</v>
      </c>
      <c r="D1989" s="18">
        <f>+MONTH(datos_arg[[#This Row],[Fecha]])</f>
        <v>5</v>
      </c>
      <c r="E1989" s="14" t="s">
        <v>5358</v>
      </c>
      <c r="F1989" s="14" t="s">
        <v>4109</v>
      </c>
      <c r="G1989" s="14"/>
      <c r="H1989" s="14" t="s">
        <v>6646</v>
      </c>
      <c r="I1989" s="14" t="s">
        <v>6669</v>
      </c>
      <c r="J1989" s="14" t="s">
        <v>425</v>
      </c>
      <c r="K1989" s="14" t="s">
        <v>420</v>
      </c>
      <c r="L1989" s="14" t="s">
        <v>425</v>
      </c>
      <c r="M1989" s="14" t="s">
        <v>906</v>
      </c>
      <c r="N1989" s="14" t="s">
        <v>49</v>
      </c>
      <c r="O1989" s="14" t="s">
        <v>4025</v>
      </c>
      <c r="P1989" s="14" t="s">
        <v>5629</v>
      </c>
      <c r="Q1989" s="14">
        <v>8</v>
      </c>
      <c r="R1989" s="14" t="s">
        <v>4109</v>
      </c>
      <c r="S1989" s="14" t="s">
        <v>420</v>
      </c>
      <c r="T1989" s="35">
        <v>45218</v>
      </c>
      <c r="U1989" s="14" t="s">
        <v>4</v>
      </c>
      <c r="V1989" s="14">
        <v>112</v>
      </c>
      <c r="W1989" s="16">
        <f>+IF(datos_arg[[#This Row],[Moneda]]="ARS",datos_arg[[#This Row],[Monto]],datos_arg[[#This Row],[Monto]]*datos_arg[[#This Row],[TC]])</f>
        <v>45218</v>
      </c>
      <c r="X1989" s="16">
        <f>IFERROR(IF(datos_arg[[#This Row],[Moneda]]="USD",datos_arg[[#This Row],[Monto]],datos_arg[[#This Row],[Monto]]/datos_arg[[#This Row],[TC]]),0)</f>
        <v>403.73214285714283</v>
      </c>
      <c r="Y1989" s="14"/>
    </row>
    <row r="1990" spans="1:25" ht="15" customHeight="1" x14ac:dyDescent="0.25">
      <c r="A1990" s="14">
        <f t="shared" ref="A1990:A2053" si="31">+A1989+1</f>
        <v>1987</v>
      </c>
      <c r="B1990" s="1">
        <v>43962</v>
      </c>
      <c r="C1990" s="18">
        <f>+YEAR(datos_arg[[#This Row],[Fecha]])</f>
        <v>2020</v>
      </c>
      <c r="D1990" s="18">
        <f>+MONTH(datos_arg[[#This Row],[Fecha]])</f>
        <v>5</v>
      </c>
      <c r="E1990" s="14" t="s">
        <v>1015</v>
      </c>
      <c r="F1990" s="14" t="s">
        <v>403</v>
      </c>
      <c r="G1990" s="14" t="s">
        <v>5383</v>
      </c>
      <c r="H1990" s="14" t="s">
        <v>6646</v>
      </c>
      <c r="I1990" s="14" t="s">
        <v>6669</v>
      </c>
      <c r="J1990" s="14" t="s">
        <v>425</v>
      </c>
      <c r="K1990" s="14" t="s">
        <v>420</v>
      </c>
      <c r="L1990" s="14" t="s">
        <v>425</v>
      </c>
      <c r="M1990" s="14" t="s">
        <v>1691</v>
      </c>
      <c r="N1990" s="14" t="s">
        <v>524</v>
      </c>
      <c r="O1990" s="14" t="s">
        <v>2213</v>
      </c>
      <c r="P1990" s="14" t="s">
        <v>5630</v>
      </c>
      <c r="Q1990" s="14">
        <v>24</v>
      </c>
      <c r="R1990" s="14" t="s">
        <v>5383</v>
      </c>
      <c r="S1990" s="14" t="s">
        <v>420</v>
      </c>
      <c r="T1990" s="35">
        <v>2159.9971990785175</v>
      </c>
      <c r="U1990" s="14" t="s">
        <v>4</v>
      </c>
      <c r="V1990" s="14">
        <v>112</v>
      </c>
      <c r="W1990" s="16">
        <f>+IF(datos_arg[[#This Row],[Moneda]]="ARS",datos_arg[[#This Row],[Monto]],datos_arg[[#This Row],[Monto]]*datos_arg[[#This Row],[TC]])</f>
        <v>2159.9971990785175</v>
      </c>
      <c r="X1990" s="16">
        <f>IFERROR(IF(datos_arg[[#This Row],[Moneda]]="USD",datos_arg[[#This Row],[Monto]],datos_arg[[#This Row],[Monto]]/datos_arg[[#This Row],[TC]]),0)</f>
        <v>19.285689277486764</v>
      </c>
      <c r="Y1990" s="14"/>
    </row>
    <row r="1991" spans="1:25" ht="15" customHeight="1" x14ac:dyDescent="0.25">
      <c r="A1991" s="14">
        <f t="shared" si="31"/>
        <v>1988</v>
      </c>
      <c r="B1991" s="1">
        <v>43962</v>
      </c>
      <c r="C1991" s="18">
        <f>+YEAR(datos_arg[[#This Row],[Fecha]])</f>
        <v>2020</v>
      </c>
      <c r="D1991" s="18">
        <f>+MONTH(datos_arg[[#This Row],[Fecha]])</f>
        <v>5</v>
      </c>
      <c r="E1991" s="14" t="s">
        <v>1015</v>
      </c>
      <c r="F1991" s="14" t="s">
        <v>403</v>
      </c>
      <c r="G1991" s="14" t="s">
        <v>5383</v>
      </c>
      <c r="H1991" s="14" t="s">
        <v>6646</v>
      </c>
      <c r="I1991" s="14" t="s">
        <v>6669</v>
      </c>
      <c r="J1991" s="14" t="s">
        <v>425</v>
      </c>
      <c r="K1991" s="14" t="s">
        <v>420</v>
      </c>
      <c r="L1991" s="14" t="s">
        <v>425</v>
      </c>
      <c r="M1991" s="14" t="s">
        <v>1421</v>
      </c>
      <c r="N1991" s="14" t="s">
        <v>524</v>
      </c>
      <c r="O1991" s="14" t="s">
        <v>2214</v>
      </c>
      <c r="P1991" s="14" t="s">
        <v>5630</v>
      </c>
      <c r="Q1991" s="14">
        <v>24</v>
      </c>
      <c r="R1991" s="14" t="s">
        <v>5383</v>
      </c>
      <c r="S1991" s="14" t="s">
        <v>420</v>
      </c>
      <c r="T1991" s="35">
        <v>624.36057784603565</v>
      </c>
      <c r="U1991" s="14" t="s">
        <v>4</v>
      </c>
      <c r="V1991" s="14">
        <v>112</v>
      </c>
      <c r="W1991" s="16">
        <f>+IF(datos_arg[[#This Row],[Moneda]]="ARS",datos_arg[[#This Row],[Monto]],datos_arg[[#This Row],[Monto]]*datos_arg[[#This Row],[TC]])</f>
        <v>624.36057784603565</v>
      </c>
      <c r="X1991" s="16">
        <f>IFERROR(IF(datos_arg[[#This Row],[Moneda]]="USD",datos_arg[[#This Row],[Monto]],datos_arg[[#This Row],[Monto]]/datos_arg[[#This Row],[TC]]),0)</f>
        <v>5.5746480164824614</v>
      </c>
      <c r="Y1991" s="14"/>
    </row>
    <row r="1992" spans="1:25" ht="15" customHeight="1" x14ac:dyDescent="0.25">
      <c r="A1992" s="14">
        <f t="shared" si="31"/>
        <v>1989</v>
      </c>
      <c r="B1992" s="1">
        <v>43962</v>
      </c>
      <c r="C1992" s="18">
        <f>+YEAR(datos_arg[[#This Row],[Fecha]])</f>
        <v>2020</v>
      </c>
      <c r="D1992" s="18">
        <f>+MONTH(datos_arg[[#This Row],[Fecha]])</f>
        <v>5</v>
      </c>
      <c r="E1992" s="14" t="s">
        <v>1015</v>
      </c>
      <c r="F1992" s="14" t="s">
        <v>403</v>
      </c>
      <c r="G1992" s="14" t="s">
        <v>5383</v>
      </c>
      <c r="H1992" s="14" t="s">
        <v>6646</v>
      </c>
      <c r="I1992" s="14" t="s">
        <v>6669</v>
      </c>
      <c r="J1992" s="14" t="s">
        <v>425</v>
      </c>
      <c r="K1992" s="14" t="s">
        <v>420</v>
      </c>
      <c r="L1992" s="14" t="s">
        <v>425</v>
      </c>
      <c r="M1992" s="14" t="s">
        <v>2208</v>
      </c>
      <c r="N1992" s="14" t="s">
        <v>524</v>
      </c>
      <c r="O1992" s="14" t="s">
        <v>2215</v>
      </c>
      <c r="P1992" s="14" t="s">
        <v>5630</v>
      </c>
      <c r="Q1992" s="14">
        <v>24</v>
      </c>
      <c r="R1992" s="14" t="s">
        <v>5383</v>
      </c>
      <c r="S1992" s="14" t="s">
        <v>420</v>
      </c>
      <c r="T1992" s="35">
        <v>241.03222307544632</v>
      </c>
      <c r="U1992" s="14" t="s">
        <v>4</v>
      </c>
      <c r="V1992" s="14">
        <v>112</v>
      </c>
      <c r="W1992" s="16">
        <f>+IF(datos_arg[[#This Row],[Moneda]]="ARS",datos_arg[[#This Row],[Monto]],datos_arg[[#This Row],[Monto]]*datos_arg[[#This Row],[TC]])</f>
        <v>241.03222307544632</v>
      </c>
      <c r="X1992" s="16">
        <f>IFERROR(IF(datos_arg[[#This Row],[Moneda]]="USD",datos_arg[[#This Row],[Monto]],datos_arg[[#This Row],[Monto]]/datos_arg[[#This Row],[TC]]),0)</f>
        <v>2.1520734203164849</v>
      </c>
      <c r="Y1992" s="14"/>
    </row>
    <row r="1993" spans="1:25" ht="15" customHeight="1" x14ac:dyDescent="0.25">
      <c r="A1993" s="14">
        <f t="shared" si="31"/>
        <v>1990</v>
      </c>
      <c r="B1993" s="1">
        <v>43962</v>
      </c>
      <c r="C1993" s="18">
        <f>+YEAR(datos_arg[[#This Row],[Fecha]])</f>
        <v>2020</v>
      </c>
      <c r="D1993" s="18">
        <f>+MONTH(datos_arg[[#This Row],[Fecha]])</f>
        <v>5</v>
      </c>
      <c r="E1993" s="14" t="s">
        <v>5358</v>
      </c>
      <c r="F1993" s="14" t="s">
        <v>4109</v>
      </c>
      <c r="G1993" s="14"/>
      <c r="H1993" s="14" t="s">
        <v>6646</v>
      </c>
      <c r="I1993" s="14" t="s">
        <v>6669</v>
      </c>
      <c r="J1993" s="14" t="s">
        <v>425</v>
      </c>
      <c r="K1993" s="14" t="s">
        <v>420</v>
      </c>
      <c r="L1993" s="14" t="s">
        <v>426</v>
      </c>
      <c r="M1993" s="14" t="s">
        <v>1638</v>
      </c>
      <c r="N1993" s="14" t="s">
        <v>2209</v>
      </c>
      <c r="O1993" s="14" t="s">
        <v>2210</v>
      </c>
      <c r="P1993" s="14" t="s">
        <v>5631</v>
      </c>
      <c r="Q1993" s="14">
        <v>100</v>
      </c>
      <c r="R1993" s="14" t="s">
        <v>4109</v>
      </c>
      <c r="S1993" s="14" t="s">
        <v>420</v>
      </c>
      <c r="T1993" s="35">
        <v>1197.9000000000001</v>
      </c>
      <c r="U1993" s="14" t="s">
        <v>4</v>
      </c>
      <c r="V1993" s="14">
        <v>112</v>
      </c>
      <c r="W1993" s="16">
        <f>+IF(datos_arg[[#This Row],[Moneda]]="ARS",datos_arg[[#This Row],[Monto]],datos_arg[[#This Row],[Monto]]*datos_arg[[#This Row],[TC]])</f>
        <v>1197.9000000000001</v>
      </c>
      <c r="X1993" s="16">
        <f>IFERROR(IF(datos_arg[[#This Row],[Moneda]]="USD",datos_arg[[#This Row],[Monto]],datos_arg[[#This Row],[Monto]]/datos_arg[[#This Row],[TC]]),0)</f>
        <v>10.695535714285715</v>
      </c>
      <c r="Y1993" s="14"/>
    </row>
    <row r="1994" spans="1:25" ht="15" customHeight="1" x14ac:dyDescent="0.25">
      <c r="A1994" s="14">
        <f t="shared" si="31"/>
        <v>1991</v>
      </c>
      <c r="B1994" s="1">
        <v>43962</v>
      </c>
      <c r="C1994" s="18">
        <f>+YEAR(datos_arg[[#This Row],[Fecha]])</f>
        <v>2020</v>
      </c>
      <c r="D1994" s="18">
        <f>+MONTH(datos_arg[[#This Row],[Fecha]])</f>
        <v>5</v>
      </c>
      <c r="E1994" s="14" t="s">
        <v>5358</v>
      </c>
      <c r="F1994" s="14" t="s">
        <v>4108</v>
      </c>
      <c r="G1994" s="14"/>
      <c r="H1994" s="14" t="s">
        <v>6646</v>
      </c>
      <c r="I1994" s="14" t="s">
        <v>6669</v>
      </c>
      <c r="J1994" s="14" t="s">
        <v>425</v>
      </c>
      <c r="K1994" s="14"/>
      <c r="L1994" s="14" t="s">
        <v>425</v>
      </c>
      <c r="M1994" s="14" t="s">
        <v>5381</v>
      </c>
      <c r="N1994" s="14" t="s">
        <v>1019</v>
      </c>
      <c r="O1994" s="14" t="s">
        <v>4022</v>
      </c>
      <c r="P1994" s="14"/>
      <c r="Q1994" s="14"/>
      <c r="R1994" s="14" t="s">
        <v>4108</v>
      </c>
      <c r="S1994" s="14" t="s">
        <v>439</v>
      </c>
      <c r="T1994" s="35">
        <v>35000</v>
      </c>
      <c r="U1994" s="14" t="s">
        <v>4</v>
      </c>
      <c r="V1994" s="14">
        <v>112</v>
      </c>
      <c r="W1994" s="16">
        <f>+IF(datos_arg[[#This Row],[Moneda]]="ARS",datos_arg[[#This Row],[Monto]],datos_arg[[#This Row],[Monto]]*datos_arg[[#This Row],[TC]])</f>
        <v>35000</v>
      </c>
      <c r="X1994" s="16">
        <f>IFERROR(IF(datos_arg[[#This Row],[Moneda]]="USD",datos_arg[[#This Row],[Monto]],datos_arg[[#This Row],[Monto]]/datos_arg[[#This Row],[TC]]),0)</f>
        <v>312.5</v>
      </c>
      <c r="Y1994" s="14"/>
    </row>
    <row r="1995" spans="1:25" ht="15" customHeight="1" x14ac:dyDescent="0.25">
      <c r="A1995" s="14">
        <f t="shared" si="31"/>
        <v>1992</v>
      </c>
      <c r="B1995" s="1">
        <v>43962</v>
      </c>
      <c r="C1995" s="18">
        <f>+YEAR(datos_arg[[#This Row],[Fecha]])</f>
        <v>2020</v>
      </c>
      <c r="D1995" s="18">
        <f>+MONTH(datos_arg[[#This Row],[Fecha]])</f>
        <v>5</v>
      </c>
      <c r="E1995" s="14" t="s">
        <v>5358</v>
      </c>
      <c r="F1995" s="14" t="s">
        <v>85</v>
      </c>
      <c r="G1995" s="14"/>
      <c r="H1995" s="14" t="s">
        <v>6646</v>
      </c>
      <c r="I1995" s="14" t="s">
        <v>7132</v>
      </c>
      <c r="J1995" s="14" t="s">
        <v>425</v>
      </c>
      <c r="K1995" s="14" t="s">
        <v>420</v>
      </c>
      <c r="L1995" s="14" t="s">
        <v>425</v>
      </c>
      <c r="M1995" s="14" t="s">
        <v>679</v>
      </c>
      <c r="N1995" s="14" t="s">
        <v>2343</v>
      </c>
      <c r="O1995" s="14" t="s">
        <v>679</v>
      </c>
      <c r="P1995" s="14"/>
      <c r="Q1995" s="14">
        <v>1</v>
      </c>
      <c r="R1995" s="14" t="s">
        <v>85</v>
      </c>
      <c r="S1995" s="14" t="s">
        <v>439</v>
      </c>
      <c r="T1995" s="35">
        <v>695</v>
      </c>
      <c r="U1995" s="14" t="s">
        <v>4</v>
      </c>
      <c r="V1995" s="14">
        <v>112</v>
      </c>
      <c r="W1995" s="16">
        <f>+IF(datos_arg[[#This Row],[Moneda]]="ARS",datos_arg[[#This Row],[Monto]],datos_arg[[#This Row],[Monto]]*datos_arg[[#This Row],[TC]])</f>
        <v>695</v>
      </c>
      <c r="X1995" s="16">
        <f>IFERROR(IF(datos_arg[[#This Row],[Moneda]]="USD",datos_arg[[#This Row],[Monto]],datos_arg[[#This Row],[Monto]]/datos_arg[[#This Row],[TC]]),0)</f>
        <v>6.2053571428571432</v>
      </c>
      <c r="Y1995" s="14"/>
    </row>
    <row r="1996" spans="1:25" ht="15" customHeight="1" x14ac:dyDescent="0.25">
      <c r="A1996" s="14">
        <f t="shared" si="31"/>
        <v>1993</v>
      </c>
      <c r="B1996" s="1">
        <v>43963</v>
      </c>
      <c r="C1996" s="18">
        <f>+YEAR(datos_arg[[#This Row],[Fecha]])</f>
        <v>2020</v>
      </c>
      <c r="D1996" s="18">
        <f>+MONTH(datos_arg[[#This Row],[Fecha]])</f>
        <v>5</v>
      </c>
      <c r="E1996" s="14" t="s">
        <v>5358</v>
      </c>
      <c r="F1996" s="14" t="s">
        <v>4109</v>
      </c>
      <c r="G1996" s="14"/>
      <c r="H1996" s="14" t="s">
        <v>6646</v>
      </c>
      <c r="I1996" s="14" t="s">
        <v>6669</v>
      </c>
      <c r="J1996" s="14" t="s">
        <v>425</v>
      </c>
      <c r="K1996" s="14" t="s">
        <v>420</v>
      </c>
      <c r="L1996" s="14" t="s">
        <v>425</v>
      </c>
      <c r="M1996" s="14" t="s">
        <v>906</v>
      </c>
      <c r="N1996" s="14" t="s">
        <v>49</v>
      </c>
      <c r="O1996" s="14" t="s">
        <v>4025</v>
      </c>
      <c r="P1996" s="14" t="s">
        <v>5632</v>
      </c>
      <c r="Q1996" s="14">
        <v>10</v>
      </c>
      <c r="R1996" s="14" t="s">
        <v>4109</v>
      </c>
      <c r="S1996" s="14" t="s">
        <v>420</v>
      </c>
      <c r="T1996" s="35">
        <v>56522</v>
      </c>
      <c r="U1996" s="14" t="s">
        <v>4</v>
      </c>
      <c r="V1996" s="14">
        <v>112</v>
      </c>
      <c r="W1996" s="16">
        <f>+IF(datos_arg[[#This Row],[Moneda]]="ARS",datos_arg[[#This Row],[Monto]],datos_arg[[#This Row],[Monto]]*datos_arg[[#This Row],[TC]])</f>
        <v>56522</v>
      </c>
      <c r="X1996" s="16">
        <f>IFERROR(IF(datos_arg[[#This Row],[Moneda]]="USD",datos_arg[[#This Row],[Monto]],datos_arg[[#This Row],[Monto]]/datos_arg[[#This Row],[TC]]),0)</f>
        <v>504.66071428571428</v>
      </c>
      <c r="Y1996" s="14"/>
    </row>
    <row r="1997" spans="1:25" ht="15" customHeight="1" x14ac:dyDescent="0.25">
      <c r="A1997" s="14">
        <f t="shared" si="31"/>
        <v>1994</v>
      </c>
      <c r="B1997" s="1">
        <v>43963</v>
      </c>
      <c r="C1997" s="18">
        <f>+YEAR(datos_arg[[#This Row],[Fecha]])</f>
        <v>2020</v>
      </c>
      <c r="D1997" s="18">
        <f>+MONTH(datos_arg[[#This Row],[Fecha]])</f>
        <v>5</v>
      </c>
      <c r="E1997" s="14" t="s">
        <v>5358</v>
      </c>
      <c r="F1997" s="14" t="s">
        <v>4109</v>
      </c>
      <c r="G1997" s="14"/>
      <c r="H1997" s="14" t="s">
        <v>6646</v>
      </c>
      <c r="I1997" s="14" t="s">
        <v>7132</v>
      </c>
      <c r="J1997" s="14" t="s">
        <v>425</v>
      </c>
      <c r="K1997" s="14" t="s">
        <v>420</v>
      </c>
      <c r="L1997" s="14" t="s">
        <v>426</v>
      </c>
      <c r="M1997" s="14" t="s">
        <v>2203</v>
      </c>
      <c r="N1997" s="14" t="s">
        <v>2216</v>
      </c>
      <c r="O1997" s="14" t="s">
        <v>2351</v>
      </c>
      <c r="P1997" s="14" t="s">
        <v>5633</v>
      </c>
      <c r="Q1997" s="14">
        <v>6</v>
      </c>
      <c r="R1997" s="14" t="s">
        <v>4109</v>
      </c>
      <c r="S1997" s="14" t="s">
        <v>420</v>
      </c>
      <c r="T1997" s="35">
        <v>6250.0249999999996</v>
      </c>
      <c r="U1997" s="14" t="s">
        <v>4</v>
      </c>
      <c r="V1997" s="14">
        <v>112</v>
      </c>
      <c r="W1997" s="16">
        <f>+IF(datos_arg[[#This Row],[Moneda]]="ARS",datos_arg[[#This Row],[Monto]],datos_arg[[#This Row],[Monto]]*datos_arg[[#This Row],[TC]])</f>
        <v>6250.0249999999996</v>
      </c>
      <c r="X1997" s="16">
        <f>IFERROR(IF(datos_arg[[#This Row],[Moneda]]="USD",datos_arg[[#This Row],[Monto]],datos_arg[[#This Row],[Monto]]/datos_arg[[#This Row],[TC]]),0)</f>
        <v>55.803794642857142</v>
      </c>
      <c r="Y1997" s="14"/>
    </row>
    <row r="1998" spans="1:25" ht="15" customHeight="1" x14ac:dyDescent="0.25">
      <c r="A1998" s="14">
        <f t="shared" si="31"/>
        <v>1995</v>
      </c>
      <c r="B1998" s="1">
        <v>43963</v>
      </c>
      <c r="C1998" s="18">
        <f>+YEAR(datos_arg[[#This Row],[Fecha]])</f>
        <v>2020</v>
      </c>
      <c r="D1998" s="18">
        <f>+MONTH(datos_arg[[#This Row],[Fecha]])</f>
        <v>5</v>
      </c>
      <c r="E1998" s="14" t="s">
        <v>5358</v>
      </c>
      <c r="F1998" s="14" t="s">
        <v>4109</v>
      </c>
      <c r="G1998" s="14"/>
      <c r="H1998" s="14" t="s">
        <v>6646</v>
      </c>
      <c r="I1998" s="14" t="s">
        <v>7132</v>
      </c>
      <c r="J1998" s="14" t="s">
        <v>425</v>
      </c>
      <c r="K1998" s="14" t="s">
        <v>420</v>
      </c>
      <c r="L1998" s="14" t="s">
        <v>425</v>
      </c>
      <c r="M1998" s="14" t="s">
        <v>2203</v>
      </c>
      <c r="N1998" s="14" t="s">
        <v>1019</v>
      </c>
      <c r="O1998" s="14" t="s">
        <v>4026</v>
      </c>
      <c r="P1998" s="14" t="s">
        <v>5634</v>
      </c>
      <c r="Q1998" s="14">
        <v>16</v>
      </c>
      <c r="R1998" s="14" t="s">
        <v>4109</v>
      </c>
      <c r="S1998" s="14" t="s">
        <v>439</v>
      </c>
      <c r="T1998" s="35">
        <v>384</v>
      </c>
      <c r="U1998" s="14" t="s">
        <v>4</v>
      </c>
      <c r="V1998" s="14">
        <v>112</v>
      </c>
      <c r="W1998" s="16">
        <f>+IF(datos_arg[[#This Row],[Moneda]]="ARS",datos_arg[[#This Row],[Monto]],datos_arg[[#This Row],[Monto]]*datos_arg[[#This Row],[TC]])</f>
        <v>384</v>
      </c>
      <c r="X1998" s="16">
        <f>IFERROR(IF(datos_arg[[#This Row],[Moneda]]="USD",datos_arg[[#This Row],[Monto]],datos_arg[[#This Row],[Monto]]/datos_arg[[#This Row],[TC]]),0)</f>
        <v>3.4285714285714284</v>
      </c>
      <c r="Y1998" s="14"/>
    </row>
    <row r="1999" spans="1:25" x14ac:dyDescent="0.25">
      <c r="A1999" s="14">
        <f t="shared" si="31"/>
        <v>1996</v>
      </c>
      <c r="B1999" s="1">
        <v>43964</v>
      </c>
      <c r="C1999" s="18">
        <f>+YEAR(datos_arg[[#This Row],[Fecha]])</f>
        <v>2020</v>
      </c>
      <c r="D1999" s="18">
        <f>+MONTH(datos_arg[[#This Row],[Fecha]])</f>
        <v>5</v>
      </c>
      <c r="E1999" s="14" t="s">
        <v>1016</v>
      </c>
      <c r="F1999" s="14" t="s">
        <v>405</v>
      </c>
      <c r="G1999" s="14"/>
      <c r="H1999" s="14" t="s">
        <v>6646</v>
      </c>
      <c r="I1999" s="14" t="s">
        <v>7132</v>
      </c>
      <c r="J1999" s="14" t="s">
        <v>425</v>
      </c>
      <c r="K1999" s="14"/>
      <c r="L1999" s="14" t="s">
        <v>425</v>
      </c>
      <c r="M1999" s="14" t="s">
        <v>959</v>
      </c>
      <c r="N1999" s="14" t="s">
        <v>304</v>
      </c>
      <c r="O1999" s="14" t="s">
        <v>2217</v>
      </c>
      <c r="P1999" s="14"/>
      <c r="Q1999" s="14"/>
      <c r="R1999" s="14" t="s">
        <v>405</v>
      </c>
      <c r="S1999" s="14" t="s">
        <v>440</v>
      </c>
      <c r="T1999" s="35">
        <v>1500</v>
      </c>
      <c r="U1999" s="14" t="s">
        <v>2</v>
      </c>
      <c r="V1999" s="14">
        <v>112</v>
      </c>
      <c r="W1999" s="16">
        <f>+IF(datos_arg[[#This Row],[Moneda]]="ARS",datos_arg[[#This Row],[Monto]],datos_arg[[#This Row],[Monto]]*datos_arg[[#This Row],[TC]])</f>
        <v>168000</v>
      </c>
      <c r="X1999" s="16">
        <f>IFERROR(IF(datos_arg[[#This Row],[Moneda]]="USD",datos_arg[[#This Row],[Monto]],datos_arg[[#This Row],[Monto]]/datos_arg[[#This Row],[TC]]),0)</f>
        <v>1500</v>
      </c>
      <c r="Y1999" s="14"/>
    </row>
    <row r="2000" spans="1:25" x14ac:dyDescent="0.25">
      <c r="A2000" s="14">
        <f t="shared" si="31"/>
        <v>1997</v>
      </c>
      <c r="B2000" s="1">
        <v>43964</v>
      </c>
      <c r="C2000" s="18">
        <f>+YEAR(datos_arg[[#This Row],[Fecha]])</f>
        <v>2020</v>
      </c>
      <c r="D2000" s="18">
        <f>+MONTH(datos_arg[[#This Row],[Fecha]])</f>
        <v>5</v>
      </c>
      <c r="E2000" s="14" t="s">
        <v>408</v>
      </c>
      <c r="F2000" s="14" t="s">
        <v>69</v>
      </c>
      <c r="G2000" s="14"/>
      <c r="H2000" s="14" t="s">
        <v>7132</v>
      </c>
      <c r="I2000" s="14" t="s">
        <v>7132</v>
      </c>
      <c r="J2000" s="14" t="s">
        <v>425</v>
      </c>
      <c r="K2000" s="14"/>
      <c r="L2000" s="14" t="s">
        <v>425</v>
      </c>
      <c r="M2000" s="14" t="s">
        <v>556</v>
      </c>
      <c r="N2000" s="14" t="s">
        <v>556</v>
      </c>
      <c r="O2000" s="14"/>
      <c r="P2000" s="14"/>
      <c r="Q2000" s="14"/>
      <c r="R2000" s="14" t="s">
        <v>439</v>
      </c>
      <c r="S2000" s="14" t="s">
        <v>440</v>
      </c>
      <c r="T2000" s="35">
        <v>1000</v>
      </c>
      <c r="U2000" s="14" t="s">
        <v>2</v>
      </c>
      <c r="V2000" s="14">
        <v>129</v>
      </c>
      <c r="W2000" s="16">
        <f>+IF(datos_arg[[#This Row],[Moneda]]="ARS",datos_arg[[#This Row],[Monto]],datos_arg[[#This Row],[Monto]]*datos_arg[[#This Row],[TC]])</f>
        <v>129000</v>
      </c>
      <c r="X2000" s="16">
        <f>IFERROR(IF(datos_arg[[#This Row],[Moneda]]="USD",datos_arg[[#This Row],[Monto]],datos_arg[[#This Row],[Monto]]/datos_arg[[#This Row],[TC]]),0)</f>
        <v>1000</v>
      </c>
      <c r="Y2000" s="14"/>
    </row>
    <row r="2001" spans="1:25" ht="15" customHeight="1" x14ac:dyDescent="0.25">
      <c r="A2001" s="14">
        <f t="shared" si="31"/>
        <v>1998</v>
      </c>
      <c r="B2001" s="1">
        <v>43964</v>
      </c>
      <c r="C2001" s="18">
        <f>+YEAR(datos_arg[[#This Row],[Fecha]])</f>
        <v>2020</v>
      </c>
      <c r="D2001" s="18">
        <f>+MONTH(datos_arg[[#This Row],[Fecha]])</f>
        <v>5</v>
      </c>
      <c r="E2001" s="14" t="s">
        <v>1015</v>
      </c>
      <c r="F2001" s="14" t="s">
        <v>403</v>
      </c>
      <c r="G2001" s="14" t="s">
        <v>5383</v>
      </c>
      <c r="H2001" s="14" t="s">
        <v>6646</v>
      </c>
      <c r="I2001" s="14" t="s">
        <v>7132</v>
      </c>
      <c r="J2001" s="14" t="s">
        <v>425</v>
      </c>
      <c r="K2001" s="14" t="s">
        <v>420</v>
      </c>
      <c r="L2001" s="14" t="s">
        <v>425</v>
      </c>
      <c r="M2001" s="14" t="s">
        <v>310</v>
      </c>
      <c r="N2001" s="14" t="s">
        <v>2341</v>
      </c>
      <c r="O2001" s="14" t="s">
        <v>2342</v>
      </c>
      <c r="P2001" s="14"/>
      <c r="Q2001" s="14"/>
      <c r="R2001" s="14" t="s">
        <v>5383</v>
      </c>
      <c r="S2001" s="14" t="s">
        <v>439</v>
      </c>
      <c r="T2001" s="35">
        <v>1330</v>
      </c>
      <c r="U2001" s="14" t="s">
        <v>4</v>
      </c>
      <c r="V2001" s="14">
        <v>129</v>
      </c>
      <c r="W2001" s="16">
        <f>+IF(datos_arg[[#This Row],[Moneda]]="ARS",datos_arg[[#This Row],[Monto]],datos_arg[[#This Row],[Monto]]*datos_arg[[#This Row],[TC]])</f>
        <v>1330</v>
      </c>
      <c r="X2001" s="16">
        <f>IFERROR(IF(datos_arg[[#This Row],[Moneda]]="USD",datos_arg[[#This Row],[Monto]],datos_arg[[#This Row],[Monto]]/datos_arg[[#This Row],[TC]]),0)</f>
        <v>10.310077519379846</v>
      </c>
      <c r="Y2001" s="14"/>
    </row>
    <row r="2002" spans="1:25" ht="15" customHeight="1" x14ac:dyDescent="0.25">
      <c r="A2002" s="14">
        <f t="shared" si="31"/>
        <v>1999</v>
      </c>
      <c r="B2002" s="1">
        <v>43965</v>
      </c>
      <c r="C2002" s="18">
        <f>+YEAR(datos_arg[[#This Row],[Fecha]])</f>
        <v>2020</v>
      </c>
      <c r="D2002" s="18">
        <f>+MONTH(datos_arg[[#This Row],[Fecha]])</f>
        <v>5</v>
      </c>
      <c r="E2002" s="14" t="s">
        <v>617</v>
      </c>
      <c r="F2002" s="14" t="s">
        <v>5384</v>
      </c>
      <c r="G2002" s="14"/>
      <c r="H2002" s="14" t="s">
        <v>6649</v>
      </c>
      <c r="I2002" s="14" t="s">
        <v>7132</v>
      </c>
      <c r="J2002" s="14" t="s">
        <v>6650</v>
      </c>
      <c r="K2002" s="14" t="s">
        <v>422</v>
      </c>
      <c r="L2002" s="14" t="s">
        <v>422</v>
      </c>
      <c r="M2002" s="14" t="s">
        <v>902</v>
      </c>
      <c r="N2002" s="14" t="s">
        <v>1665</v>
      </c>
      <c r="O2002" s="14" t="s">
        <v>2219</v>
      </c>
      <c r="P2002" s="14" t="s">
        <v>5635</v>
      </c>
      <c r="Q2002" s="14">
        <v>0</v>
      </c>
      <c r="R2002" s="14" t="s">
        <v>5384</v>
      </c>
      <c r="S2002" s="14" t="s">
        <v>439</v>
      </c>
      <c r="T2002" s="35">
        <v>9000</v>
      </c>
      <c r="U2002" s="14" t="s">
        <v>4</v>
      </c>
      <c r="V2002" s="14">
        <v>129</v>
      </c>
      <c r="W2002" s="16">
        <f>+IF(datos_arg[[#This Row],[Moneda]]="ARS",datos_arg[[#This Row],[Monto]],datos_arg[[#This Row],[Monto]]*datos_arg[[#This Row],[TC]])</f>
        <v>9000</v>
      </c>
      <c r="X2002" s="16">
        <f>IFERROR(IF(datos_arg[[#This Row],[Moneda]]="USD",datos_arg[[#This Row],[Monto]],datos_arg[[#This Row],[Monto]]/datos_arg[[#This Row],[TC]]),0)</f>
        <v>69.767441860465112</v>
      </c>
      <c r="Y2002" s="14"/>
    </row>
    <row r="2003" spans="1:25" ht="15" customHeight="1" x14ac:dyDescent="0.25">
      <c r="A2003" s="14">
        <f t="shared" si="31"/>
        <v>2000</v>
      </c>
      <c r="B2003" s="1">
        <v>43965</v>
      </c>
      <c r="C2003" s="18">
        <f>+YEAR(datos_arg[[#This Row],[Fecha]])</f>
        <v>2020</v>
      </c>
      <c r="D2003" s="18">
        <f>+MONTH(datos_arg[[#This Row],[Fecha]])</f>
        <v>5</v>
      </c>
      <c r="E2003" s="14" t="s">
        <v>617</v>
      </c>
      <c r="F2003" s="14" t="s">
        <v>5384</v>
      </c>
      <c r="G2003" s="14"/>
      <c r="H2003" s="14" t="s">
        <v>6649</v>
      </c>
      <c r="I2003" s="14" t="s">
        <v>7132</v>
      </c>
      <c r="J2003" s="14" t="s">
        <v>6650</v>
      </c>
      <c r="K2003" s="14" t="s">
        <v>422</v>
      </c>
      <c r="L2003" s="14" t="s">
        <v>422</v>
      </c>
      <c r="M2003" s="14" t="s">
        <v>902</v>
      </c>
      <c r="N2003" s="14" t="s">
        <v>1665</v>
      </c>
      <c r="O2003" s="14" t="s">
        <v>2220</v>
      </c>
      <c r="P2003" s="14" t="s">
        <v>5635</v>
      </c>
      <c r="Q2003" s="14">
        <v>0</v>
      </c>
      <c r="R2003" s="14" t="s">
        <v>5384</v>
      </c>
      <c r="S2003" s="14" t="s">
        <v>439</v>
      </c>
      <c r="T2003" s="35">
        <v>9000</v>
      </c>
      <c r="U2003" s="14" t="s">
        <v>4</v>
      </c>
      <c r="V2003" s="14">
        <v>129</v>
      </c>
      <c r="W2003" s="16">
        <f>+IF(datos_arg[[#This Row],[Moneda]]="ARS",datos_arg[[#This Row],[Monto]],datos_arg[[#This Row],[Monto]]*datos_arg[[#This Row],[TC]])</f>
        <v>9000</v>
      </c>
      <c r="X2003" s="16">
        <f>IFERROR(IF(datos_arg[[#This Row],[Moneda]]="USD",datos_arg[[#This Row],[Monto]],datos_arg[[#This Row],[Monto]]/datos_arg[[#This Row],[TC]]),0)</f>
        <v>69.767441860465112</v>
      </c>
      <c r="Y2003" s="14"/>
    </row>
    <row r="2004" spans="1:25" ht="15" customHeight="1" x14ac:dyDescent="0.25">
      <c r="A2004" s="14">
        <f t="shared" si="31"/>
        <v>2001</v>
      </c>
      <c r="B2004" s="1">
        <v>43965</v>
      </c>
      <c r="C2004" s="18">
        <f>+YEAR(datos_arg[[#This Row],[Fecha]])</f>
        <v>2020</v>
      </c>
      <c r="D2004" s="18">
        <f>+MONTH(datos_arg[[#This Row],[Fecha]])</f>
        <v>5</v>
      </c>
      <c r="E2004" s="14" t="s">
        <v>5358</v>
      </c>
      <c r="F2004" s="14" t="s">
        <v>4109</v>
      </c>
      <c r="G2004" s="14"/>
      <c r="H2004" s="14" t="s">
        <v>6646</v>
      </c>
      <c r="I2004" s="14" t="s">
        <v>6668</v>
      </c>
      <c r="J2004" s="14" t="s">
        <v>482</v>
      </c>
      <c r="K2004" s="14" t="s">
        <v>420</v>
      </c>
      <c r="L2004" s="14" t="s">
        <v>426</v>
      </c>
      <c r="M2004" s="14" t="s">
        <v>1659</v>
      </c>
      <c r="N2004" s="14" t="s">
        <v>2183</v>
      </c>
      <c r="O2004" s="14" t="s">
        <v>2221</v>
      </c>
      <c r="P2004" s="14" t="s">
        <v>5636</v>
      </c>
      <c r="Q2004" s="14">
        <v>4</v>
      </c>
      <c r="R2004" s="14" t="s">
        <v>4109</v>
      </c>
      <c r="S2004" s="14" t="s">
        <v>439</v>
      </c>
      <c r="T2004" s="35">
        <v>1500</v>
      </c>
      <c r="U2004" s="14" t="s">
        <v>4</v>
      </c>
      <c r="V2004" s="14">
        <v>129</v>
      </c>
      <c r="W2004" s="16">
        <f>+IF(datos_arg[[#This Row],[Moneda]]="ARS",datos_arg[[#This Row],[Monto]],datos_arg[[#This Row],[Monto]]*datos_arg[[#This Row],[TC]])</f>
        <v>1500</v>
      </c>
      <c r="X2004" s="16">
        <f>IFERROR(IF(datos_arg[[#This Row],[Moneda]]="USD",datos_arg[[#This Row],[Monto]],datos_arg[[#This Row],[Monto]]/datos_arg[[#This Row],[TC]]),0)</f>
        <v>11.627906976744185</v>
      </c>
      <c r="Y2004" s="14"/>
    </row>
    <row r="2005" spans="1:25" ht="15" customHeight="1" x14ac:dyDescent="0.25">
      <c r="A2005" s="14">
        <f t="shared" si="31"/>
        <v>2002</v>
      </c>
      <c r="B2005" s="1">
        <v>43965</v>
      </c>
      <c r="C2005" s="18">
        <f>+YEAR(datos_arg[[#This Row],[Fecha]])</f>
        <v>2020</v>
      </c>
      <c r="D2005" s="18">
        <f>+MONTH(datos_arg[[#This Row],[Fecha]])</f>
        <v>5</v>
      </c>
      <c r="E2005" s="14" t="s">
        <v>449</v>
      </c>
      <c r="F2005" s="14" t="s">
        <v>523</v>
      </c>
      <c r="G2005" s="14"/>
      <c r="H2005" s="14" t="s">
        <v>7132</v>
      </c>
      <c r="I2005" s="14" t="s">
        <v>7132</v>
      </c>
      <c r="J2005" s="14" t="s">
        <v>425</v>
      </c>
      <c r="K2005" s="14"/>
      <c r="L2005" s="14" t="s">
        <v>425</v>
      </c>
      <c r="M2005" s="14" t="s">
        <v>37</v>
      </c>
      <c r="N2005" s="14" t="s">
        <v>37</v>
      </c>
      <c r="O2005" s="14" t="s">
        <v>2222</v>
      </c>
      <c r="P2005" s="14" t="s">
        <v>5637</v>
      </c>
      <c r="Q2005" s="14"/>
      <c r="R2005" s="14" t="s">
        <v>523</v>
      </c>
      <c r="S2005" s="14" t="s">
        <v>439</v>
      </c>
      <c r="T2005" s="35">
        <v>1812</v>
      </c>
      <c r="U2005" s="14" t="s">
        <v>4</v>
      </c>
      <c r="V2005" s="14">
        <v>129</v>
      </c>
      <c r="W2005" s="16">
        <f>+IF(datos_arg[[#This Row],[Moneda]]="ARS",datos_arg[[#This Row],[Monto]],datos_arg[[#This Row],[Monto]]*datos_arg[[#This Row],[TC]])</f>
        <v>1812</v>
      </c>
      <c r="X2005" s="16">
        <f>IFERROR(IF(datos_arg[[#This Row],[Moneda]]="USD",datos_arg[[#This Row],[Monto]],datos_arg[[#This Row],[Monto]]/datos_arg[[#This Row],[TC]]),0)</f>
        <v>14.046511627906977</v>
      </c>
      <c r="Y2005" s="14"/>
    </row>
    <row r="2006" spans="1:25" ht="15" customHeight="1" x14ac:dyDescent="0.25">
      <c r="A2006" s="14">
        <f t="shared" si="31"/>
        <v>2003</v>
      </c>
      <c r="B2006" s="1">
        <v>43966</v>
      </c>
      <c r="C2006" s="18">
        <f>+YEAR(datos_arg[[#This Row],[Fecha]])</f>
        <v>2020</v>
      </c>
      <c r="D2006" s="18">
        <f>+MONTH(datos_arg[[#This Row],[Fecha]])</f>
        <v>5</v>
      </c>
      <c r="E2006" s="14" t="s">
        <v>5358</v>
      </c>
      <c r="F2006" s="14" t="s">
        <v>969</v>
      </c>
      <c r="G2006" s="14"/>
      <c r="H2006" s="14" t="s">
        <v>7132</v>
      </c>
      <c r="I2006" s="14" t="s">
        <v>7132</v>
      </c>
      <c r="J2006" s="14" t="s">
        <v>425</v>
      </c>
      <c r="K2006" s="14"/>
      <c r="L2006" s="14" t="s">
        <v>425</v>
      </c>
      <c r="M2006" s="14" t="s">
        <v>1021</v>
      </c>
      <c r="N2006" s="14" t="s">
        <v>2223</v>
      </c>
      <c r="O2006" s="14" t="s">
        <v>2224</v>
      </c>
      <c r="P2006" s="14" t="s">
        <v>5638</v>
      </c>
      <c r="Q2006" s="14">
        <v>2</v>
      </c>
      <c r="R2006" s="14" t="s">
        <v>969</v>
      </c>
      <c r="S2006" s="14" t="s">
        <v>439</v>
      </c>
      <c r="T2006" s="35">
        <v>24240</v>
      </c>
      <c r="U2006" s="14" t="s">
        <v>4</v>
      </c>
      <c r="V2006" s="14">
        <v>129</v>
      </c>
      <c r="W2006" s="16">
        <f>+IF(datos_arg[[#This Row],[Moneda]]="ARS",datos_arg[[#This Row],[Monto]],datos_arg[[#This Row],[Monto]]*datos_arg[[#This Row],[TC]])</f>
        <v>24240</v>
      </c>
      <c r="X2006" s="16">
        <f>IFERROR(IF(datos_arg[[#This Row],[Moneda]]="USD",datos_arg[[#This Row],[Monto]],datos_arg[[#This Row],[Monto]]/datos_arg[[#This Row],[TC]]),0)</f>
        <v>187.90697674418604</v>
      </c>
      <c r="Y2006" s="14"/>
    </row>
    <row r="2007" spans="1:25" ht="15" customHeight="1" x14ac:dyDescent="0.25">
      <c r="A2007" s="14">
        <f t="shared" si="31"/>
        <v>2004</v>
      </c>
      <c r="B2007" s="1">
        <v>43966</v>
      </c>
      <c r="C2007" s="18">
        <f>+YEAR(datos_arg[[#This Row],[Fecha]])</f>
        <v>2020</v>
      </c>
      <c r="D2007" s="18">
        <f>+MONTH(datos_arg[[#This Row],[Fecha]])</f>
        <v>5</v>
      </c>
      <c r="E2007" s="14" t="s">
        <v>1015</v>
      </c>
      <c r="F2007" s="14" t="s">
        <v>430</v>
      </c>
      <c r="G2007" s="14"/>
      <c r="H2007" s="14" t="s">
        <v>7132</v>
      </c>
      <c r="I2007" s="14" t="s">
        <v>7132</v>
      </c>
      <c r="J2007" s="14" t="s">
        <v>425</v>
      </c>
      <c r="K2007" s="14"/>
      <c r="L2007" s="14" t="s">
        <v>425</v>
      </c>
      <c r="M2007" s="14" t="s">
        <v>60</v>
      </c>
      <c r="N2007" s="14" t="s">
        <v>26</v>
      </c>
      <c r="O2007" s="14" t="s">
        <v>60</v>
      </c>
      <c r="P2007" s="14" t="s">
        <v>5639</v>
      </c>
      <c r="Q2007" s="14"/>
      <c r="R2007" s="14" t="s">
        <v>430</v>
      </c>
      <c r="S2007" s="14" t="s">
        <v>439</v>
      </c>
      <c r="T2007" s="35">
        <v>3580.24</v>
      </c>
      <c r="U2007" s="14" t="s">
        <v>4</v>
      </c>
      <c r="V2007" s="14">
        <v>129</v>
      </c>
      <c r="W2007" s="16">
        <f>+IF(datos_arg[[#This Row],[Moneda]]="ARS",datos_arg[[#This Row],[Monto]],datos_arg[[#This Row],[Monto]]*datos_arg[[#This Row],[TC]])</f>
        <v>3580.24</v>
      </c>
      <c r="X2007" s="16">
        <f>IFERROR(IF(datos_arg[[#This Row],[Moneda]]="USD",datos_arg[[#This Row],[Monto]],datos_arg[[#This Row],[Monto]]/datos_arg[[#This Row],[TC]]),0)</f>
        <v>27.7537984496124</v>
      </c>
      <c r="Y2007" s="14"/>
    </row>
    <row r="2008" spans="1:25" ht="15" customHeight="1" x14ac:dyDescent="0.25">
      <c r="A2008" s="14">
        <f t="shared" si="31"/>
        <v>2005</v>
      </c>
      <c r="B2008" s="1">
        <v>43966</v>
      </c>
      <c r="C2008" s="18">
        <f>+YEAR(datos_arg[[#This Row],[Fecha]])</f>
        <v>2020</v>
      </c>
      <c r="D2008" s="18">
        <f>+MONTH(datos_arg[[#This Row],[Fecha]])</f>
        <v>5</v>
      </c>
      <c r="E2008" s="14" t="s">
        <v>408</v>
      </c>
      <c r="F2008" s="14" t="s">
        <v>506</v>
      </c>
      <c r="G2008" s="14"/>
      <c r="H2008" s="14" t="s">
        <v>7132</v>
      </c>
      <c r="I2008" s="14" t="s">
        <v>7132</v>
      </c>
      <c r="J2008" s="14" t="s">
        <v>425</v>
      </c>
      <c r="K2008" s="14"/>
      <c r="L2008" s="14" t="s">
        <v>425</v>
      </c>
      <c r="M2008" s="14" t="s">
        <v>1763</v>
      </c>
      <c r="N2008" s="14" t="s">
        <v>1763</v>
      </c>
      <c r="O2008" s="14" t="s">
        <v>2226</v>
      </c>
      <c r="P2008" s="14"/>
      <c r="Q2008" s="14"/>
      <c r="R2008" s="14" t="s">
        <v>440</v>
      </c>
      <c r="S2008" s="14" t="s">
        <v>421</v>
      </c>
      <c r="T2008" s="35">
        <v>0</v>
      </c>
      <c r="U2008" s="14" t="s">
        <v>2</v>
      </c>
      <c r="V2008" s="14">
        <v>112</v>
      </c>
      <c r="W2008" s="16">
        <f>+IF(datos_arg[[#This Row],[Moneda]]="ARS",datos_arg[[#This Row],[Monto]],datos_arg[[#This Row],[Monto]]*datos_arg[[#This Row],[TC]])</f>
        <v>0</v>
      </c>
      <c r="X2008" s="16">
        <f>IFERROR(IF(datos_arg[[#This Row],[Moneda]]="USD",datos_arg[[#This Row],[Monto]],datos_arg[[#This Row],[Monto]]/datos_arg[[#This Row],[TC]]),0)</f>
        <v>0</v>
      </c>
      <c r="Y2008" s="14"/>
    </row>
    <row r="2009" spans="1:25" ht="15" customHeight="1" x14ac:dyDescent="0.25">
      <c r="A2009" s="14">
        <f t="shared" si="31"/>
        <v>2006</v>
      </c>
      <c r="B2009" s="1">
        <v>43966</v>
      </c>
      <c r="C2009" s="18">
        <f>+YEAR(datos_arg[[#This Row],[Fecha]])</f>
        <v>2020</v>
      </c>
      <c r="D2009" s="18">
        <f>+MONTH(datos_arg[[#This Row],[Fecha]])</f>
        <v>5</v>
      </c>
      <c r="E2009" s="14" t="s">
        <v>407</v>
      </c>
      <c r="F2009" s="14" t="s">
        <v>5360</v>
      </c>
      <c r="G2009" s="14"/>
      <c r="H2009" s="14" t="s">
        <v>7132</v>
      </c>
      <c r="I2009" s="14" t="s">
        <v>7132</v>
      </c>
      <c r="J2009" s="14" t="s">
        <v>425</v>
      </c>
      <c r="K2009" s="14"/>
      <c r="L2009" s="14" t="s">
        <v>425</v>
      </c>
      <c r="M2009" s="14" t="s">
        <v>434</v>
      </c>
      <c r="N2009" s="14" t="s">
        <v>434</v>
      </c>
      <c r="O2009" s="14"/>
      <c r="P2009" s="14"/>
      <c r="Q2009" s="14"/>
      <c r="R2009" s="14" t="s">
        <v>440</v>
      </c>
      <c r="S2009" s="14" t="s">
        <v>443</v>
      </c>
      <c r="T2009" s="35">
        <v>154700</v>
      </c>
      <c r="U2009" s="14" t="s">
        <v>4</v>
      </c>
      <c r="V2009" s="14">
        <v>0</v>
      </c>
      <c r="W2009" s="16">
        <f>+IF(datos_arg[[#This Row],[Moneda]]="ARS",datos_arg[[#This Row],[Monto]],datos_arg[[#This Row],[Monto]]*datos_arg[[#This Row],[TC]])</f>
        <v>154700</v>
      </c>
      <c r="X2009" s="16">
        <f>IFERROR(IF(datos_arg[[#This Row],[Moneda]]="USD",datos_arg[[#This Row],[Monto]],datos_arg[[#This Row],[Monto]]/datos_arg[[#This Row],[TC]]),0)</f>
        <v>0</v>
      </c>
      <c r="Y2009" s="14"/>
    </row>
    <row r="2010" spans="1:25" x14ac:dyDescent="0.25">
      <c r="A2010" s="14">
        <f t="shared" si="31"/>
        <v>2007</v>
      </c>
      <c r="B2010" s="1">
        <v>43966</v>
      </c>
      <c r="C2010" s="18">
        <f>+YEAR(datos_arg[[#This Row],[Fecha]])</f>
        <v>2020</v>
      </c>
      <c r="D2010" s="18">
        <f>+MONTH(datos_arg[[#This Row],[Fecha]])</f>
        <v>5</v>
      </c>
      <c r="E2010" s="14" t="s">
        <v>408</v>
      </c>
      <c r="F2010" s="14" t="s">
        <v>506</v>
      </c>
      <c r="G2010" s="14"/>
      <c r="H2010" s="14" t="s">
        <v>7132</v>
      </c>
      <c r="I2010" s="14" t="s">
        <v>7132</v>
      </c>
      <c r="J2010" s="14" t="s">
        <v>425</v>
      </c>
      <c r="K2010" s="14"/>
      <c r="L2010" s="14" t="s">
        <v>425</v>
      </c>
      <c r="M2010" s="14" t="s">
        <v>1763</v>
      </c>
      <c r="N2010" s="14" t="s">
        <v>1763</v>
      </c>
      <c r="O2010" s="14" t="s">
        <v>2226</v>
      </c>
      <c r="P2010" s="14"/>
      <c r="Q2010" s="14"/>
      <c r="R2010" s="14" t="s">
        <v>421</v>
      </c>
      <c r="S2010" s="14" t="s">
        <v>440</v>
      </c>
      <c r="T2010" s="35">
        <v>0</v>
      </c>
      <c r="U2010" s="14" t="s">
        <v>2</v>
      </c>
      <c r="V2010" s="14">
        <v>129</v>
      </c>
      <c r="W2010" s="16">
        <f>+IF(datos_arg[[#This Row],[Moneda]]="ARS",datos_arg[[#This Row],[Monto]],datos_arg[[#This Row],[Monto]]*datos_arg[[#This Row],[TC]])</f>
        <v>0</v>
      </c>
      <c r="X2010" s="16">
        <f>IFERROR(IF(datos_arg[[#This Row],[Moneda]]="USD",datos_arg[[#This Row],[Monto]],datos_arg[[#This Row],[Monto]]/datos_arg[[#This Row],[TC]]),0)</f>
        <v>0</v>
      </c>
      <c r="Y2010" s="14"/>
    </row>
    <row r="2011" spans="1:25" ht="15" customHeight="1" x14ac:dyDescent="0.25">
      <c r="A2011" s="14">
        <f t="shared" si="31"/>
        <v>2008</v>
      </c>
      <c r="B2011" s="1">
        <v>43966</v>
      </c>
      <c r="C2011" s="18">
        <f>+YEAR(datos_arg[[#This Row],[Fecha]])</f>
        <v>2020</v>
      </c>
      <c r="D2011" s="18">
        <f>+MONTH(datos_arg[[#This Row],[Fecha]])</f>
        <v>5</v>
      </c>
      <c r="E2011" s="14" t="s">
        <v>408</v>
      </c>
      <c r="F2011" s="14" t="s">
        <v>506</v>
      </c>
      <c r="G2011" s="14"/>
      <c r="H2011" s="14" t="s">
        <v>7132</v>
      </c>
      <c r="I2011" s="14" t="s">
        <v>7132</v>
      </c>
      <c r="J2011" s="14" t="s">
        <v>425</v>
      </c>
      <c r="K2011" s="14"/>
      <c r="L2011" s="14" t="s">
        <v>425</v>
      </c>
      <c r="M2011" s="14" t="s">
        <v>1763</v>
      </c>
      <c r="N2011" s="14" t="s">
        <v>1763</v>
      </c>
      <c r="O2011" s="14" t="s">
        <v>2226</v>
      </c>
      <c r="P2011" s="14"/>
      <c r="Q2011" s="14"/>
      <c r="R2011" s="14" t="s">
        <v>439</v>
      </c>
      <c r="S2011" s="14" t="s">
        <v>419</v>
      </c>
      <c r="T2011" s="35">
        <v>5</v>
      </c>
      <c r="U2011" s="14" t="s">
        <v>4</v>
      </c>
      <c r="V2011" s="14">
        <v>112</v>
      </c>
      <c r="W2011" s="16">
        <f>+IF(datos_arg[[#This Row],[Moneda]]="ARS",datos_arg[[#This Row],[Monto]],datos_arg[[#This Row],[Monto]]*datos_arg[[#This Row],[TC]])</f>
        <v>5</v>
      </c>
      <c r="X2011" s="16">
        <f>IFERROR(IF(datos_arg[[#This Row],[Moneda]]="USD",datos_arg[[#This Row],[Monto]],datos_arg[[#This Row],[Monto]]/datos_arg[[#This Row],[TC]]),0)</f>
        <v>4.4642857142857144E-2</v>
      </c>
      <c r="Y2011" s="14"/>
    </row>
    <row r="2012" spans="1:25" ht="15" customHeight="1" x14ac:dyDescent="0.25">
      <c r="A2012" s="14">
        <f t="shared" si="31"/>
        <v>2009</v>
      </c>
      <c r="B2012" s="1">
        <v>43966</v>
      </c>
      <c r="C2012" s="18">
        <f>+YEAR(datos_arg[[#This Row],[Fecha]])</f>
        <v>2020</v>
      </c>
      <c r="D2012" s="18">
        <f>+MONTH(datos_arg[[#This Row],[Fecha]])</f>
        <v>5</v>
      </c>
      <c r="E2012" s="14" t="s">
        <v>408</v>
      </c>
      <c r="F2012" s="14" t="s">
        <v>506</v>
      </c>
      <c r="G2012" s="14"/>
      <c r="H2012" s="14" t="s">
        <v>7132</v>
      </c>
      <c r="I2012" s="14" t="s">
        <v>7132</v>
      </c>
      <c r="J2012" s="14" t="s">
        <v>425</v>
      </c>
      <c r="K2012" s="14"/>
      <c r="L2012" s="14" t="s">
        <v>425</v>
      </c>
      <c r="M2012" s="14" t="s">
        <v>1763</v>
      </c>
      <c r="N2012" s="14" t="s">
        <v>1763</v>
      </c>
      <c r="O2012" s="14" t="s">
        <v>2226</v>
      </c>
      <c r="P2012" s="14"/>
      <c r="Q2012" s="14"/>
      <c r="R2012" s="14" t="s">
        <v>439</v>
      </c>
      <c r="S2012" s="14" t="s">
        <v>420</v>
      </c>
      <c r="T2012" s="35">
        <v>27233.62000000001</v>
      </c>
      <c r="U2012" s="14" t="s">
        <v>4</v>
      </c>
      <c r="V2012" s="14">
        <v>112</v>
      </c>
      <c r="W2012" s="16">
        <f>+IF(datos_arg[[#This Row],[Moneda]]="ARS",datos_arg[[#This Row],[Monto]],datos_arg[[#This Row],[Monto]]*datos_arg[[#This Row],[TC]])</f>
        <v>27233.62000000001</v>
      </c>
      <c r="X2012" s="16">
        <f>IFERROR(IF(datos_arg[[#This Row],[Moneda]]="USD",datos_arg[[#This Row],[Monto]],datos_arg[[#This Row],[Monto]]/datos_arg[[#This Row],[TC]]),0)</f>
        <v>243.15732142857152</v>
      </c>
      <c r="Y2012" s="14"/>
    </row>
    <row r="2013" spans="1:25" ht="15" customHeight="1" x14ac:dyDescent="0.25">
      <c r="A2013" s="14">
        <f t="shared" si="31"/>
        <v>2010</v>
      </c>
      <c r="B2013" s="1">
        <v>43966</v>
      </c>
      <c r="C2013" s="18">
        <f>+YEAR(datos_arg[[#This Row],[Fecha]])</f>
        <v>2020</v>
      </c>
      <c r="D2013" s="18">
        <f>+MONTH(datos_arg[[#This Row],[Fecha]])</f>
        <v>5</v>
      </c>
      <c r="E2013" s="14" t="s">
        <v>408</v>
      </c>
      <c r="F2013" s="14" t="s">
        <v>506</v>
      </c>
      <c r="G2013" s="14"/>
      <c r="H2013" s="14" t="s">
        <v>7132</v>
      </c>
      <c r="I2013" s="14" t="s">
        <v>7132</v>
      </c>
      <c r="J2013" s="14" t="s">
        <v>425</v>
      </c>
      <c r="K2013" s="14"/>
      <c r="L2013" s="14" t="s">
        <v>425</v>
      </c>
      <c r="M2013" s="14" t="s">
        <v>1763</v>
      </c>
      <c r="N2013" s="14" t="s">
        <v>1763</v>
      </c>
      <c r="O2013" s="14" t="s">
        <v>2226</v>
      </c>
      <c r="P2013" s="14"/>
      <c r="Q2013" s="14"/>
      <c r="R2013" s="14" t="s">
        <v>439</v>
      </c>
      <c r="S2013" s="14" t="s">
        <v>613</v>
      </c>
      <c r="T2013" s="35">
        <v>14542.629999999997</v>
      </c>
      <c r="U2013" s="14" t="s">
        <v>4</v>
      </c>
      <c r="V2013" s="14">
        <v>112</v>
      </c>
      <c r="W2013" s="16">
        <f>+IF(datos_arg[[#This Row],[Moneda]]="ARS",datos_arg[[#This Row],[Monto]],datos_arg[[#This Row],[Monto]]*datos_arg[[#This Row],[TC]])</f>
        <v>14542.629999999997</v>
      </c>
      <c r="X2013" s="16">
        <f>IFERROR(IF(datos_arg[[#This Row],[Moneda]]="USD",datos_arg[[#This Row],[Monto]],datos_arg[[#This Row],[Monto]]/datos_arg[[#This Row],[TC]]),0)</f>
        <v>129.8449107142857</v>
      </c>
      <c r="Y2013" s="14"/>
    </row>
    <row r="2014" spans="1:25" ht="15" customHeight="1" x14ac:dyDescent="0.25">
      <c r="A2014" s="14">
        <f t="shared" si="31"/>
        <v>2011</v>
      </c>
      <c r="B2014" s="1">
        <v>43966</v>
      </c>
      <c r="C2014" s="18">
        <f>+YEAR(datos_arg[[#This Row],[Fecha]])</f>
        <v>2020</v>
      </c>
      <c r="D2014" s="18">
        <f>+MONTH(datos_arg[[#This Row],[Fecha]])</f>
        <v>5</v>
      </c>
      <c r="E2014" s="14" t="s">
        <v>407</v>
      </c>
      <c r="F2014" s="14" t="s">
        <v>5360</v>
      </c>
      <c r="G2014" s="14"/>
      <c r="H2014" s="14" t="s">
        <v>7132</v>
      </c>
      <c r="I2014" s="14" t="s">
        <v>7132</v>
      </c>
      <c r="J2014" s="14" t="s">
        <v>425</v>
      </c>
      <c r="K2014" s="14"/>
      <c r="L2014" s="14" t="s">
        <v>425</v>
      </c>
      <c r="M2014" s="14" t="s">
        <v>434</v>
      </c>
      <c r="N2014" s="14" t="s">
        <v>434</v>
      </c>
      <c r="O2014" s="14"/>
      <c r="P2014" s="14"/>
      <c r="Q2014" s="14"/>
      <c r="R2014" s="14" t="s">
        <v>441</v>
      </c>
      <c r="S2014" s="14" t="s">
        <v>439</v>
      </c>
      <c r="T2014" s="35">
        <v>8.3981976744182703</v>
      </c>
      <c r="U2014" s="14" t="s">
        <v>2</v>
      </c>
      <c r="V2014" s="14">
        <v>0</v>
      </c>
      <c r="W2014" s="16">
        <f>+IF(datos_arg[[#This Row],[Moneda]]="ARS",datos_arg[[#This Row],[Monto]],datos_arg[[#This Row],[Monto]]*datos_arg[[#This Row],[TC]])</f>
        <v>0</v>
      </c>
      <c r="X2014" s="16">
        <f>IFERROR(IF(datos_arg[[#This Row],[Moneda]]="USD",datos_arg[[#This Row],[Monto]],datos_arg[[#This Row],[Monto]]/datos_arg[[#This Row],[TC]]),0)</f>
        <v>8.3981976744182703</v>
      </c>
      <c r="Y2014" s="14"/>
    </row>
    <row r="2015" spans="1:25" ht="15" customHeight="1" x14ac:dyDescent="0.25">
      <c r="A2015" s="14">
        <f t="shared" si="31"/>
        <v>2012</v>
      </c>
      <c r="B2015" s="1">
        <v>43966</v>
      </c>
      <c r="C2015" s="18">
        <f>+YEAR(datos_arg[[#This Row],[Fecha]])</f>
        <v>2020</v>
      </c>
      <c r="D2015" s="18">
        <f>+MONTH(datos_arg[[#This Row],[Fecha]])</f>
        <v>5</v>
      </c>
      <c r="E2015" s="14" t="s">
        <v>408</v>
      </c>
      <c r="F2015" s="14" t="s">
        <v>506</v>
      </c>
      <c r="G2015" s="14"/>
      <c r="H2015" s="14" t="s">
        <v>7132</v>
      </c>
      <c r="I2015" s="14" t="s">
        <v>7132</v>
      </c>
      <c r="J2015" s="14" t="s">
        <v>425</v>
      </c>
      <c r="K2015" s="14"/>
      <c r="L2015" s="14" t="s">
        <v>425</v>
      </c>
      <c r="M2015" s="14" t="s">
        <v>1763</v>
      </c>
      <c r="N2015" s="14" t="s">
        <v>1763</v>
      </c>
      <c r="O2015" s="14" t="s">
        <v>2226</v>
      </c>
      <c r="P2015" s="14"/>
      <c r="Q2015" s="14"/>
      <c r="R2015" s="14" t="s">
        <v>420</v>
      </c>
      <c r="S2015" s="14" t="s">
        <v>439</v>
      </c>
      <c r="T2015" s="35">
        <v>27233.62000000001</v>
      </c>
      <c r="U2015" s="14" t="s">
        <v>4</v>
      </c>
      <c r="V2015" s="14">
        <v>129</v>
      </c>
      <c r="W2015" s="16">
        <f>+IF(datos_arg[[#This Row],[Moneda]]="ARS",datos_arg[[#This Row],[Monto]],datos_arg[[#This Row],[Monto]]*datos_arg[[#This Row],[TC]])</f>
        <v>27233.62000000001</v>
      </c>
      <c r="X2015" s="16">
        <f>IFERROR(IF(datos_arg[[#This Row],[Moneda]]="USD",datos_arg[[#This Row],[Monto]],datos_arg[[#This Row],[Monto]]/datos_arg[[#This Row],[TC]]),0)</f>
        <v>211.1133333333334</v>
      </c>
      <c r="Y2015" s="14"/>
    </row>
    <row r="2016" spans="1:25" ht="15" customHeight="1" x14ac:dyDescent="0.25">
      <c r="A2016" s="14">
        <f t="shared" si="31"/>
        <v>2013</v>
      </c>
      <c r="B2016" s="1">
        <v>43966</v>
      </c>
      <c r="C2016" s="18">
        <f>+YEAR(datos_arg[[#This Row],[Fecha]])</f>
        <v>2020</v>
      </c>
      <c r="D2016" s="18">
        <f>+MONTH(datos_arg[[#This Row],[Fecha]])</f>
        <v>5</v>
      </c>
      <c r="E2016" s="14" t="s">
        <v>408</v>
      </c>
      <c r="F2016" s="14" t="s">
        <v>506</v>
      </c>
      <c r="G2016" s="14"/>
      <c r="H2016" s="14" t="s">
        <v>7132</v>
      </c>
      <c r="I2016" s="14" t="s">
        <v>7132</v>
      </c>
      <c r="J2016" s="14" t="s">
        <v>425</v>
      </c>
      <c r="K2016" s="14"/>
      <c r="L2016" s="14" t="s">
        <v>425</v>
      </c>
      <c r="M2016" s="14" t="s">
        <v>1763</v>
      </c>
      <c r="N2016" s="14" t="s">
        <v>1763</v>
      </c>
      <c r="O2016" s="14" t="s">
        <v>2226</v>
      </c>
      <c r="P2016" s="14"/>
      <c r="Q2016" s="14"/>
      <c r="R2016" s="14" t="s">
        <v>613</v>
      </c>
      <c r="S2016" s="14" t="s">
        <v>439</v>
      </c>
      <c r="T2016" s="35">
        <v>14542.629999999997</v>
      </c>
      <c r="U2016" s="14" t="s">
        <v>4</v>
      </c>
      <c r="V2016" s="14">
        <v>129</v>
      </c>
      <c r="W2016" s="16">
        <f>+IF(datos_arg[[#This Row],[Moneda]]="ARS",datos_arg[[#This Row],[Monto]],datos_arg[[#This Row],[Monto]]*datos_arg[[#This Row],[TC]])</f>
        <v>14542.629999999997</v>
      </c>
      <c r="X2016" s="16">
        <f>IFERROR(IF(datos_arg[[#This Row],[Moneda]]="USD",datos_arg[[#This Row],[Monto]],datos_arg[[#This Row],[Monto]]/datos_arg[[#This Row],[TC]]),0)</f>
        <v>112.73356589147285</v>
      </c>
      <c r="Y2016" s="14"/>
    </row>
    <row r="2017" spans="1:25" x14ac:dyDescent="0.25">
      <c r="A2017" s="14">
        <f t="shared" si="31"/>
        <v>2014</v>
      </c>
      <c r="B2017" s="1">
        <v>43969</v>
      </c>
      <c r="C2017" s="18">
        <f>+YEAR(datos_arg[[#This Row],[Fecha]])</f>
        <v>2020</v>
      </c>
      <c r="D2017" s="18">
        <f>+MONTH(datos_arg[[#This Row],[Fecha]])</f>
        <v>5</v>
      </c>
      <c r="E2017" s="14" t="s">
        <v>408</v>
      </c>
      <c r="F2017" s="14" t="s">
        <v>69</v>
      </c>
      <c r="G2017" s="14"/>
      <c r="H2017" s="14" t="s">
        <v>7132</v>
      </c>
      <c r="I2017" s="14" t="s">
        <v>7132</v>
      </c>
      <c r="J2017" s="14" t="s">
        <v>425</v>
      </c>
      <c r="K2017" s="14"/>
      <c r="L2017" s="14" t="s">
        <v>425</v>
      </c>
      <c r="M2017" s="14" t="s">
        <v>556</v>
      </c>
      <c r="N2017" s="14" t="s">
        <v>556</v>
      </c>
      <c r="O2017" s="14"/>
      <c r="P2017" s="14"/>
      <c r="Q2017" s="14"/>
      <c r="R2017" s="14" t="s">
        <v>439</v>
      </c>
      <c r="S2017" s="14" t="s">
        <v>440</v>
      </c>
      <c r="T2017" s="35">
        <v>1000</v>
      </c>
      <c r="U2017" s="14" t="s">
        <v>2</v>
      </c>
      <c r="V2017" s="14">
        <v>124</v>
      </c>
      <c r="W2017" s="16">
        <f>+IF(datos_arg[[#This Row],[Moneda]]="ARS",datos_arg[[#This Row],[Monto]],datos_arg[[#This Row],[Monto]]*datos_arg[[#This Row],[TC]])</f>
        <v>124000</v>
      </c>
      <c r="X2017" s="16">
        <f>IFERROR(IF(datos_arg[[#This Row],[Moneda]]="USD",datos_arg[[#This Row],[Monto]],datos_arg[[#This Row],[Monto]]/datos_arg[[#This Row],[TC]]),0)</f>
        <v>1000</v>
      </c>
      <c r="Y2017" s="14"/>
    </row>
    <row r="2018" spans="1:25" ht="15" customHeight="1" x14ac:dyDescent="0.25">
      <c r="A2018" s="14">
        <f t="shared" si="31"/>
        <v>2015</v>
      </c>
      <c r="B2018" s="1">
        <v>43969</v>
      </c>
      <c r="C2018" s="18">
        <f>+YEAR(datos_arg[[#This Row],[Fecha]])</f>
        <v>2020</v>
      </c>
      <c r="D2018" s="18">
        <f>+MONTH(datos_arg[[#This Row],[Fecha]])</f>
        <v>5</v>
      </c>
      <c r="E2018" s="14" t="s">
        <v>5358</v>
      </c>
      <c r="F2018" s="14" t="s">
        <v>4108</v>
      </c>
      <c r="G2018" s="14"/>
      <c r="H2018" s="14" t="s">
        <v>6646</v>
      </c>
      <c r="I2018" s="14" t="s">
        <v>6669</v>
      </c>
      <c r="J2018" s="14" t="s">
        <v>425</v>
      </c>
      <c r="K2018" s="14"/>
      <c r="L2018" s="14" t="s">
        <v>425</v>
      </c>
      <c r="M2018" s="14" t="s">
        <v>5381</v>
      </c>
      <c r="N2018" s="14" t="s">
        <v>1019</v>
      </c>
      <c r="O2018" s="14" t="s">
        <v>4022</v>
      </c>
      <c r="P2018" s="14"/>
      <c r="Q2018" s="14"/>
      <c r="R2018" s="14" t="s">
        <v>4108</v>
      </c>
      <c r="S2018" s="14" t="s">
        <v>439</v>
      </c>
      <c r="T2018" s="35">
        <v>60000</v>
      </c>
      <c r="U2018" s="14" t="s">
        <v>4</v>
      </c>
      <c r="V2018" s="14">
        <v>124</v>
      </c>
      <c r="W2018" s="16">
        <f>+IF(datos_arg[[#This Row],[Moneda]]="ARS",datos_arg[[#This Row],[Monto]],datos_arg[[#This Row],[Monto]]*datos_arg[[#This Row],[TC]])</f>
        <v>60000</v>
      </c>
      <c r="X2018" s="16">
        <f>IFERROR(IF(datos_arg[[#This Row],[Moneda]]="USD",datos_arg[[#This Row],[Monto]],datos_arg[[#This Row],[Monto]]/datos_arg[[#This Row],[TC]]),0)</f>
        <v>483.87096774193549</v>
      </c>
      <c r="Y2018" s="14"/>
    </row>
    <row r="2019" spans="1:25" ht="15" customHeight="1" x14ac:dyDescent="0.25">
      <c r="A2019" s="14">
        <f t="shared" si="31"/>
        <v>2016</v>
      </c>
      <c r="B2019" s="1">
        <v>43969</v>
      </c>
      <c r="C2019" s="18">
        <f>+YEAR(datos_arg[[#This Row],[Fecha]])</f>
        <v>2020</v>
      </c>
      <c r="D2019" s="18">
        <f>+MONTH(datos_arg[[#This Row],[Fecha]])</f>
        <v>5</v>
      </c>
      <c r="E2019" s="14" t="s">
        <v>5358</v>
      </c>
      <c r="F2019" s="14" t="s">
        <v>4109</v>
      </c>
      <c r="G2019" s="14"/>
      <c r="H2019" s="14" t="s">
        <v>6646</v>
      </c>
      <c r="I2019" s="14" t="s">
        <v>7132</v>
      </c>
      <c r="J2019" s="14" t="s">
        <v>425</v>
      </c>
      <c r="K2019" s="14" t="s">
        <v>420</v>
      </c>
      <c r="L2019" s="14" t="s">
        <v>426</v>
      </c>
      <c r="M2019" s="14" t="s">
        <v>3597</v>
      </c>
      <c r="N2019" s="14" t="s">
        <v>2209</v>
      </c>
      <c r="O2019" s="14" t="s">
        <v>2336</v>
      </c>
      <c r="P2019" s="14" t="s">
        <v>5640</v>
      </c>
      <c r="Q2019" s="14">
        <v>2</v>
      </c>
      <c r="R2019" s="14" t="s">
        <v>4109</v>
      </c>
      <c r="S2019" s="14" t="s">
        <v>439</v>
      </c>
      <c r="T2019" s="35">
        <v>1161</v>
      </c>
      <c r="U2019" s="14" t="s">
        <v>4</v>
      </c>
      <c r="V2019" s="14">
        <v>124</v>
      </c>
      <c r="W2019" s="16">
        <f>+IF(datos_arg[[#This Row],[Moneda]]="ARS",datos_arg[[#This Row],[Monto]],datos_arg[[#This Row],[Monto]]*datos_arg[[#This Row],[TC]])</f>
        <v>1161</v>
      </c>
      <c r="X2019" s="16">
        <f>IFERROR(IF(datos_arg[[#This Row],[Moneda]]="USD",datos_arg[[#This Row],[Monto]],datos_arg[[#This Row],[Monto]]/datos_arg[[#This Row],[TC]]),0)</f>
        <v>9.362903225806452</v>
      </c>
      <c r="Y2019" s="14"/>
    </row>
    <row r="2020" spans="1:25" ht="15" customHeight="1" x14ac:dyDescent="0.25">
      <c r="A2020" s="14">
        <f t="shared" si="31"/>
        <v>2017</v>
      </c>
      <c r="B2020" s="1">
        <v>43969</v>
      </c>
      <c r="C2020" s="18">
        <f>+YEAR(datos_arg[[#This Row],[Fecha]])</f>
        <v>2020</v>
      </c>
      <c r="D2020" s="18">
        <f>+MONTH(datos_arg[[#This Row],[Fecha]])</f>
        <v>5</v>
      </c>
      <c r="E2020" s="14" t="s">
        <v>5358</v>
      </c>
      <c r="F2020" s="14" t="s">
        <v>4109</v>
      </c>
      <c r="G2020" s="14"/>
      <c r="H2020" s="14" t="s">
        <v>6646</v>
      </c>
      <c r="I2020" s="14" t="s">
        <v>7132</v>
      </c>
      <c r="J2020" s="14" t="s">
        <v>425</v>
      </c>
      <c r="K2020" s="14" t="s">
        <v>420</v>
      </c>
      <c r="L2020" s="14" t="s">
        <v>426</v>
      </c>
      <c r="M2020" s="14" t="s">
        <v>3597</v>
      </c>
      <c r="N2020" s="14" t="s">
        <v>2209</v>
      </c>
      <c r="O2020" s="14" t="s">
        <v>2338</v>
      </c>
      <c r="P2020" s="14" t="s">
        <v>5640</v>
      </c>
      <c r="Q2020" s="14">
        <v>2</v>
      </c>
      <c r="R2020" s="14" t="s">
        <v>4109</v>
      </c>
      <c r="S2020" s="14" t="s">
        <v>439</v>
      </c>
      <c r="T2020" s="35">
        <v>300</v>
      </c>
      <c r="U2020" s="14" t="s">
        <v>4</v>
      </c>
      <c r="V2020" s="14">
        <v>124</v>
      </c>
      <c r="W2020" s="16">
        <f>+IF(datos_arg[[#This Row],[Moneda]]="ARS",datos_arg[[#This Row],[Monto]],datos_arg[[#This Row],[Monto]]*datos_arg[[#This Row],[TC]])</f>
        <v>300</v>
      </c>
      <c r="X2020" s="16">
        <f>IFERROR(IF(datos_arg[[#This Row],[Moneda]]="USD",datos_arg[[#This Row],[Monto]],datos_arg[[#This Row],[Monto]]/datos_arg[[#This Row],[TC]]),0)</f>
        <v>2.4193548387096775</v>
      </c>
      <c r="Y2020" s="14"/>
    </row>
    <row r="2021" spans="1:25" ht="15" customHeight="1" x14ac:dyDescent="0.25">
      <c r="A2021" s="14">
        <f t="shared" si="31"/>
        <v>2018</v>
      </c>
      <c r="B2021" s="1">
        <v>43969</v>
      </c>
      <c r="C2021" s="18">
        <f>+YEAR(datos_arg[[#This Row],[Fecha]])</f>
        <v>2020</v>
      </c>
      <c r="D2021" s="18">
        <f>+MONTH(datos_arg[[#This Row],[Fecha]])</f>
        <v>5</v>
      </c>
      <c r="E2021" s="14" t="s">
        <v>5358</v>
      </c>
      <c r="F2021" s="14" t="s">
        <v>4109</v>
      </c>
      <c r="G2021" s="14"/>
      <c r="H2021" s="14" t="s">
        <v>6646</v>
      </c>
      <c r="I2021" s="14" t="s">
        <v>7132</v>
      </c>
      <c r="J2021" s="14" t="s">
        <v>425</v>
      </c>
      <c r="K2021" s="14" t="s">
        <v>420</v>
      </c>
      <c r="L2021" s="14" t="s">
        <v>425</v>
      </c>
      <c r="M2021" s="14" t="s">
        <v>1662</v>
      </c>
      <c r="N2021" s="14" t="s">
        <v>2209</v>
      </c>
      <c r="O2021" s="14" t="s">
        <v>4027</v>
      </c>
      <c r="P2021" s="14" t="s">
        <v>5640</v>
      </c>
      <c r="Q2021" s="14">
        <v>1</v>
      </c>
      <c r="R2021" s="14" t="s">
        <v>4109</v>
      </c>
      <c r="S2021" s="14" t="s">
        <v>439</v>
      </c>
      <c r="T2021" s="35">
        <v>248</v>
      </c>
      <c r="U2021" s="14" t="s">
        <v>4</v>
      </c>
      <c r="V2021" s="14">
        <v>124</v>
      </c>
      <c r="W2021" s="16">
        <f>+IF(datos_arg[[#This Row],[Moneda]]="ARS",datos_arg[[#This Row],[Monto]],datos_arg[[#This Row],[Monto]]*datos_arg[[#This Row],[TC]])</f>
        <v>248</v>
      </c>
      <c r="X2021" s="16">
        <f>IFERROR(IF(datos_arg[[#This Row],[Moneda]]="USD",datos_arg[[#This Row],[Monto]],datos_arg[[#This Row],[Monto]]/datos_arg[[#This Row],[TC]]),0)</f>
        <v>2</v>
      </c>
      <c r="Y2021" s="14"/>
    </row>
    <row r="2022" spans="1:25" ht="15" customHeight="1" x14ac:dyDescent="0.25">
      <c r="A2022" s="14">
        <f t="shared" si="31"/>
        <v>2019</v>
      </c>
      <c r="B2022" s="1">
        <v>43969</v>
      </c>
      <c r="C2022" s="18">
        <f>+YEAR(datos_arg[[#This Row],[Fecha]])</f>
        <v>2020</v>
      </c>
      <c r="D2022" s="18">
        <f>+MONTH(datos_arg[[#This Row],[Fecha]])</f>
        <v>5</v>
      </c>
      <c r="E2022" s="14" t="s">
        <v>5358</v>
      </c>
      <c r="F2022" s="14" t="s">
        <v>4109</v>
      </c>
      <c r="G2022" s="14"/>
      <c r="H2022" s="14" t="s">
        <v>6646</v>
      </c>
      <c r="I2022" s="14" t="s">
        <v>7132</v>
      </c>
      <c r="J2022" s="14" t="s">
        <v>425</v>
      </c>
      <c r="K2022" s="14" t="s">
        <v>420</v>
      </c>
      <c r="L2022" s="14" t="s">
        <v>426</v>
      </c>
      <c r="M2022" s="14" t="s">
        <v>1592</v>
      </c>
      <c r="N2022" s="14" t="s">
        <v>2209</v>
      </c>
      <c r="O2022" s="14" t="s">
        <v>2337</v>
      </c>
      <c r="P2022" s="14" t="s">
        <v>5640</v>
      </c>
      <c r="Q2022" s="14">
        <v>3</v>
      </c>
      <c r="R2022" s="14" t="s">
        <v>4109</v>
      </c>
      <c r="S2022" s="14" t="s">
        <v>439</v>
      </c>
      <c r="T2022" s="35">
        <v>630</v>
      </c>
      <c r="U2022" s="14" t="s">
        <v>4</v>
      </c>
      <c r="V2022" s="14">
        <v>124</v>
      </c>
      <c r="W2022" s="16">
        <f>+IF(datos_arg[[#This Row],[Moneda]]="ARS",datos_arg[[#This Row],[Monto]],datos_arg[[#This Row],[Monto]]*datos_arg[[#This Row],[TC]])</f>
        <v>630</v>
      </c>
      <c r="X2022" s="16">
        <f>IFERROR(IF(datos_arg[[#This Row],[Moneda]]="USD",datos_arg[[#This Row],[Monto]],datos_arg[[#This Row],[Monto]]/datos_arg[[#This Row],[TC]]),0)</f>
        <v>5.080645161290323</v>
      </c>
      <c r="Y2022" s="14"/>
    </row>
    <row r="2023" spans="1:25" ht="15" customHeight="1" x14ac:dyDescent="0.25">
      <c r="A2023" s="14">
        <f t="shared" si="31"/>
        <v>2020</v>
      </c>
      <c r="B2023" s="1">
        <v>43970</v>
      </c>
      <c r="C2023" s="18">
        <f>+YEAR(datos_arg[[#This Row],[Fecha]])</f>
        <v>2020</v>
      </c>
      <c r="D2023" s="18">
        <f>+MONTH(datos_arg[[#This Row],[Fecha]])</f>
        <v>5</v>
      </c>
      <c r="E2023" s="14" t="s">
        <v>1016</v>
      </c>
      <c r="F2023" s="14" t="s">
        <v>404</v>
      </c>
      <c r="G2023" s="14"/>
      <c r="H2023" s="14" t="s">
        <v>433</v>
      </c>
      <c r="I2023" s="14" t="s">
        <v>955</v>
      </c>
      <c r="J2023" s="14" t="s">
        <v>425</v>
      </c>
      <c r="K2023" s="14"/>
      <c r="L2023" s="14" t="s">
        <v>425</v>
      </c>
      <c r="M2023" s="14" t="s">
        <v>954</v>
      </c>
      <c r="N2023" s="14" t="s">
        <v>954</v>
      </c>
      <c r="O2023" s="14" t="s">
        <v>955</v>
      </c>
      <c r="P2023" s="14"/>
      <c r="Q2023" s="14"/>
      <c r="R2023" s="14" t="s">
        <v>404</v>
      </c>
      <c r="S2023" s="14" t="s">
        <v>439</v>
      </c>
      <c r="T2023" s="35">
        <v>4525.1099999999997</v>
      </c>
      <c r="U2023" s="14" t="s">
        <v>4</v>
      </c>
      <c r="V2023" s="14">
        <v>124</v>
      </c>
      <c r="W2023" s="16">
        <f>+IF(datos_arg[[#This Row],[Moneda]]="ARS",datos_arg[[#This Row],[Monto]],datos_arg[[#This Row],[Monto]]*datos_arg[[#This Row],[TC]])</f>
        <v>4525.1099999999997</v>
      </c>
      <c r="X2023" s="16">
        <f>IFERROR(IF(datos_arg[[#This Row],[Moneda]]="USD",datos_arg[[#This Row],[Monto]],datos_arg[[#This Row],[Monto]]/datos_arg[[#This Row],[TC]]),0)</f>
        <v>36.492822580645161</v>
      </c>
      <c r="Y2023" s="14"/>
    </row>
    <row r="2024" spans="1:25" ht="15" customHeight="1" x14ac:dyDescent="0.25">
      <c r="A2024" s="14">
        <f t="shared" si="31"/>
        <v>2021</v>
      </c>
      <c r="B2024" s="1">
        <v>43970</v>
      </c>
      <c r="C2024" s="18">
        <f>+YEAR(datos_arg[[#This Row],[Fecha]])</f>
        <v>2020</v>
      </c>
      <c r="D2024" s="18">
        <f>+MONTH(datos_arg[[#This Row],[Fecha]])</f>
        <v>5</v>
      </c>
      <c r="E2024" s="14" t="s">
        <v>1016</v>
      </c>
      <c r="F2024" s="14" t="s">
        <v>405</v>
      </c>
      <c r="G2024" s="14"/>
      <c r="H2024" s="14" t="s">
        <v>6646</v>
      </c>
      <c r="I2024" s="14" t="s">
        <v>1129</v>
      </c>
      <c r="J2024" s="14" t="s">
        <v>1129</v>
      </c>
      <c r="K2024" s="14" t="s">
        <v>420</v>
      </c>
      <c r="L2024" s="14" t="s">
        <v>426</v>
      </c>
      <c r="M2024" s="14" t="s">
        <v>901</v>
      </c>
      <c r="N2024" s="14" t="s">
        <v>247</v>
      </c>
      <c r="O2024" s="14" t="s">
        <v>2225</v>
      </c>
      <c r="P2024" s="14" t="s">
        <v>5641</v>
      </c>
      <c r="Q2024" s="14">
        <v>2</v>
      </c>
      <c r="R2024" s="14" t="s">
        <v>405</v>
      </c>
      <c r="S2024" s="14" t="s">
        <v>439</v>
      </c>
      <c r="T2024" s="35">
        <v>12100</v>
      </c>
      <c r="U2024" s="14" t="s">
        <v>4</v>
      </c>
      <c r="V2024" s="14">
        <v>124</v>
      </c>
      <c r="W2024" s="16">
        <f>+IF(datos_arg[[#This Row],[Moneda]]="ARS",datos_arg[[#This Row],[Monto]],datos_arg[[#This Row],[Monto]]*datos_arg[[#This Row],[TC]])</f>
        <v>12100</v>
      </c>
      <c r="X2024" s="16">
        <f>IFERROR(IF(datos_arg[[#This Row],[Moneda]]="USD",datos_arg[[#This Row],[Monto]],datos_arg[[#This Row],[Monto]]/datos_arg[[#This Row],[TC]]),0)</f>
        <v>97.58064516129032</v>
      </c>
      <c r="Y2024" s="14"/>
    </row>
    <row r="2025" spans="1:25" ht="15" customHeight="1" x14ac:dyDescent="0.25">
      <c r="A2025" s="14">
        <f t="shared" si="31"/>
        <v>2022</v>
      </c>
      <c r="B2025" s="1">
        <v>43970</v>
      </c>
      <c r="C2025" s="18">
        <f>+YEAR(datos_arg[[#This Row],[Fecha]])</f>
        <v>2020</v>
      </c>
      <c r="D2025" s="18">
        <f>+MONTH(datos_arg[[#This Row],[Fecha]])</f>
        <v>5</v>
      </c>
      <c r="E2025" s="14" t="s">
        <v>1016</v>
      </c>
      <c r="F2025" s="14" t="s">
        <v>405</v>
      </c>
      <c r="G2025" s="14"/>
      <c r="H2025" s="14" t="s">
        <v>532</v>
      </c>
      <c r="I2025" s="14" t="s">
        <v>1129</v>
      </c>
      <c r="J2025" s="14" t="s">
        <v>425</v>
      </c>
      <c r="K2025" s="14" t="s">
        <v>420</v>
      </c>
      <c r="L2025" s="14" t="s">
        <v>426</v>
      </c>
      <c r="M2025" s="14" t="s">
        <v>901</v>
      </c>
      <c r="N2025" s="14" t="s">
        <v>247</v>
      </c>
      <c r="O2025" s="14" t="s">
        <v>2225</v>
      </c>
      <c r="P2025" s="14" t="s">
        <v>5642</v>
      </c>
      <c r="Q2025" s="14">
        <v>1</v>
      </c>
      <c r="R2025" s="14" t="s">
        <v>405</v>
      </c>
      <c r="S2025" s="14" t="s">
        <v>439</v>
      </c>
      <c r="T2025" s="35">
        <v>6050</v>
      </c>
      <c r="U2025" s="14" t="s">
        <v>4</v>
      </c>
      <c r="V2025" s="14">
        <v>124</v>
      </c>
      <c r="W2025" s="16">
        <f>+IF(datos_arg[[#This Row],[Moneda]]="ARS",datos_arg[[#This Row],[Monto]],datos_arg[[#This Row],[Monto]]*datos_arg[[#This Row],[TC]])</f>
        <v>6050</v>
      </c>
      <c r="X2025" s="16">
        <f>IFERROR(IF(datos_arg[[#This Row],[Moneda]]="USD",datos_arg[[#This Row],[Monto]],datos_arg[[#This Row],[Monto]]/datos_arg[[#This Row],[TC]]),0)</f>
        <v>48.79032258064516</v>
      </c>
      <c r="Y2025" s="14"/>
    </row>
    <row r="2026" spans="1:25" ht="15" customHeight="1" x14ac:dyDescent="0.25">
      <c r="A2026" s="14">
        <f t="shared" si="31"/>
        <v>2023</v>
      </c>
      <c r="B2026" s="1">
        <v>43970</v>
      </c>
      <c r="C2026" s="18">
        <f>+YEAR(datos_arg[[#This Row],[Fecha]])</f>
        <v>2020</v>
      </c>
      <c r="D2026" s="18">
        <f>+MONTH(datos_arg[[#This Row],[Fecha]])</f>
        <v>5</v>
      </c>
      <c r="E2026" s="14" t="s">
        <v>1016</v>
      </c>
      <c r="F2026" s="14" t="s">
        <v>404</v>
      </c>
      <c r="G2026" s="14"/>
      <c r="H2026" s="14" t="s">
        <v>7132</v>
      </c>
      <c r="I2026" s="14" t="s">
        <v>7132</v>
      </c>
      <c r="J2026" s="14" t="s">
        <v>425</v>
      </c>
      <c r="K2026" s="14"/>
      <c r="L2026" s="14" t="s">
        <v>425</v>
      </c>
      <c r="M2026" s="14" t="s">
        <v>156</v>
      </c>
      <c r="N2026" s="14" t="s">
        <v>156</v>
      </c>
      <c r="O2026" s="14" t="s">
        <v>227</v>
      </c>
      <c r="P2026" s="14" t="s">
        <v>5643</v>
      </c>
      <c r="Q2026" s="14"/>
      <c r="R2026" s="14" t="s">
        <v>404</v>
      </c>
      <c r="S2026" s="14" t="s">
        <v>439</v>
      </c>
      <c r="T2026" s="35">
        <v>5728.66</v>
      </c>
      <c r="U2026" s="14" t="s">
        <v>4</v>
      </c>
      <c r="V2026" s="14">
        <v>124</v>
      </c>
      <c r="W2026" s="16">
        <f>+IF(datos_arg[[#This Row],[Moneda]]="ARS",datos_arg[[#This Row],[Monto]],datos_arg[[#This Row],[Monto]]*datos_arg[[#This Row],[TC]])</f>
        <v>5728.66</v>
      </c>
      <c r="X2026" s="16">
        <f>IFERROR(IF(datos_arg[[#This Row],[Moneda]]="USD",datos_arg[[#This Row],[Monto]],datos_arg[[#This Row],[Monto]]/datos_arg[[#This Row],[TC]]),0)</f>
        <v>46.198870967741932</v>
      </c>
      <c r="Y2026" s="14"/>
    </row>
    <row r="2027" spans="1:25" ht="15" customHeight="1" x14ac:dyDescent="0.25">
      <c r="A2027" s="14">
        <f t="shared" si="31"/>
        <v>2024</v>
      </c>
      <c r="B2027" s="1">
        <v>43970</v>
      </c>
      <c r="C2027" s="18">
        <f>+YEAR(datos_arg[[#This Row],[Fecha]])</f>
        <v>2020</v>
      </c>
      <c r="D2027" s="18">
        <f>+MONTH(datos_arg[[#This Row],[Fecha]])</f>
        <v>5</v>
      </c>
      <c r="E2027" s="14" t="s">
        <v>1016</v>
      </c>
      <c r="F2027" s="14" t="s">
        <v>404</v>
      </c>
      <c r="G2027" s="14"/>
      <c r="H2027" s="14" t="s">
        <v>433</v>
      </c>
      <c r="I2027" s="14" t="s">
        <v>955</v>
      </c>
      <c r="J2027" s="14" t="s">
        <v>425</v>
      </c>
      <c r="K2027" s="14"/>
      <c r="L2027" s="14" t="s">
        <v>425</v>
      </c>
      <c r="M2027" s="14" t="s">
        <v>854</v>
      </c>
      <c r="N2027" s="14" t="s">
        <v>854</v>
      </c>
      <c r="O2027" s="14" t="s">
        <v>955</v>
      </c>
      <c r="P2027" s="14" t="s">
        <v>5644</v>
      </c>
      <c r="Q2027" s="14"/>
      <c r="R2027" s="14" t="s">
        <v>404</v>
      </c>
      <c r="S2027" s="14" t="s">
        <v>439</v>
      </c>
      <c r="T2027" s="35">
        <v>6071.19</v>
      </c>
      <c r="U2027" s="14" t="s">
        <v>4</v>
      </c>
      <c r="V2027" s="14">
        <v>124</v>
      </c>
      <c r="W2027" s="16">
        <f>+IF(datos_arg[[#This Row],[Moneda]]="ARS",datos_arg[[#This Row],[Monto]],datos_arg[[#This Row],[Monto]]*datos_arg[[#This Row],[TC]])</f>
        <v>6071.19</v>
      </c>
      <c r="X2027" s="16">
        <f>IFERROR(IF(datos_arg[[#This Row],[Moneda]]="USD",datos_arg[[#This Row],[Monto]],datos_arg[[#This Row],[Monto]]/datos_arg[[#This Row],[TC]]),0)</f>
        <v>48.961209677419355</v>
      </c>
      <c r="Y2027" s="14"/>
    </row>
    <row r="2028" spans="1:25" ht="15" customHeight="1" x14ac:dyDescent="0.25">
      <c r="A2028" s="14">
        <f t="shared" si="31"/>
        <v>2025</v>
      </c>
      <c r="B2028" s="1">
        <v>43970</v>
      </c>
      <c r="C2028" s="18">
        <f>+YEAR(datos_arg[[#This Row],[Fecha]])</f>
        <v>2020</v>
      </c>
      <c r="D2028" s="18">
        <f>+MONTH(datos_arg[[#This Row],[Fecha]])</f>
        <v>5</v>
      </c>
      <c r="E2028" s="14" t="s">
        <v>5358</v>
      </c>
      <c r="F2028" s="14" t="s">
        <v>4109</v>
      </c>
      <c r="G2028" s="14"/>
      <c r="H2028" s="14" t="s">
        <v>6646</v>
      </c>
      <c r="I2028" s="14" t="s">
        <v>6669</v>
      </c>
      <c r="J2028" s="14" t="s">
        <v>425</v>
      </c>
      <c r="K2028" s="14" t="s">
        <v>420</v>
      </c>
      <c r="L2028" s="14" t="s">
        <v>425</v>
      </c>
      <c r="M2028" s="14" t="s">
        <v>906</v>
      </c>
      <c r="N2028" s="14" t="s">
        <v>49</v>
      </c>
      <c r="O2028" s="14" t="s">
        <v>4028</v>
      </c>
      <c r="P2028" s="14" t="s">
        <v>5645</v>
      </c>
      <c r="Q2028" s="14">
        <v>8</v>
      </c>
      <c r="R2028" s="14" t="s">
        <v>4109</v>
      </c>
      <c r="S2028" s="14" t="s">
        <v>420</v>
      </c>
      <c r="T2028" s="35">
        <v>36940</v>
      </c>
      <c r="U2028" s="14" t="s">
        <v>4</v>
      </c>
      <c r="V2028" s="14">
        <v>124</v>
      </c>
      <c r="W2028" s="16">
        <f>+IF(datos_arg[[#This Row],[Moneda]]="ARS",datos_arg[[#This Row],[Monto]],datos_arg[[#This Row],[Monto]]*datos_arg[[#This Row],[TC]])</f>
        <v>36940</v>
      </c>
      <c r="X2028" s="16">
        <f>IFERROR(IF(datos_arg[[#This Row],[Moneda]]="USD",datos_arg[[#This Row],[Monto]],datos_arg[[#This Row],[Monto]]/datos_arg[[#This Row],[TC]]),0)</f>
        <v>297.90322580645159</v>
      </c>
      <c r="Y2028" s="14"/>
    </row>
    <row r="2029" spans="1:25" ht="15" customHeight="1" x14ac:dyDescent="0.25">
      <c r="A2029" s="14">
        <f t="shared" si="31"/>
        <v>2026</v>
      </c>
      <c r="B2029" s="1">
        <v>43970</v>
      </c>
      <c r="C2029" s="18">
        <f>+YEAR(datos_arg[[#This Row],[Fecha]])</f>
        <v>2020</v>
      </c>
      <c r="D2029" s="18">
        <f>+MONTH(datos_arg[[#This Row],[Fecha]])</f>
        <v>5</v>
      </c>
      <c r="E2029" s="14" t="s">
        <v>1016</v>
      </c>
      <c r="F2029" s="14" t="s">
        <v>404</v>
      </c>
      <c r="G2029" s="14"/>
      <c r="H2029" s="14" t="s">
        <v>6646</v>
      </c>
      <c r="I2029" s="14" t="s">
        <v>7132</v>
      </c>
      <c r="J2029" s="14" t="s">
        <v>425</v>
      </c>
      <c r="K2029" s="14"/>
      <c r="L2029" s="14" t="s">
        <v>425</v>
      </c>
      <c r="M2029" s="14" t="s">
        <v>1946</v>
      </c>
      <c r="N2029" s="14" t="s">
        <v>1946</v>
      </c>
      <c r="O2029" s="14" t="s">
        <v>2229</v>
      </c>
      <c r="P2029" s="14" t="s">
        <v>5646</v>
      </c>
      <c r="Q2029" s="14"/>
      <c r="R2029" s="14" t="s">
        <v>404</v>
      </c>
      <c r="S2029" s="14" t="s">
        <v>420</v>
      </c>
      <c r="T2029" s="35">
        <v>1020</v>
      </c>
      <c r="U2029" s="14" t="s">
        <v>4</v>
      </c>
      <c r="V2029" s="14">
        <v>124</v>
      </c>
      <c r="W2029" s="16">
        <f>+IF(datos_arg[[#This Row],[Moneda]]="ARS",datos_arg[[#This Row],[Monto]],datos_arg[[#This Row],[Monto]]*datos_arg[[#This Row],[TC]])</f>
        <v>1020</v>
      </c>
      <c r="X2029" s="16">
        <f>IFERROR(IF(datos_arg[[#This Row],[Moneda]]="USD",datos_arg[[#This Row],[Monto]],datos_arg[[#This Row],[Monto]]/datos_arg[[#This Row],[TC]]),0)</f>
        <v>8.2258064516129039</v>
      </c>
      <c r="Y2029" s="14"/>
    </row>
    <row r="2030" spans="1:25" ht="15" customHeight="1" x14ac:dyDescent="0.25">
      <c r="A2030" s="14">
        <f t="shared" si="31"/>
        <v>2027</v>
      </c>
      <c r="B2030" s="1">
        <v>43970</v>
      </c>
      <c r="C2030" s="18">
        <f>+YEAR(datos_arg[[#This Row],[Fecha]])</f>
        <v>2020</v>
      </c>
      <c r="D2030" s="18">
        <f>+MONTH(datos_arg[[#This Row],[Fecha]])</f>
        <v>5</v>
      </c>
      <c r="E2030" s="14" t="s">
        <v>1016</v>
      </c>
      <c r="F2030" s="14" t="s">
        <v>404</v>
      </c>
      <c r="G2030" s="14"/>
      <c r="H2030" s="14" t="s">
        <v>6646</v>
      </c>
      <c r="I2030" s="14" t="s">
        <v>7132</v>
      </c>
      <c r="J2030" s="14" t="s">
        <v>425</v>
      </c>
      <c r="K2030" s="14"/>
      <c r="L2030" s="14" t="s">
        <v>425</v>
      </c>
      <c r="M2030" s="14" t="s">
        <v>1946</v>
      </c>
      <c r="N2030" s="14" t="s">
        <v>1946</v>
      </c>
      <c r="O2030" s="14" t="s">
        <v>2229</v>
      </c>
      <c r="P2030" s="14" t="s">
        <v>5647</v>
      </c>
      <c r="Q2030" s="14"/>
      <c r="R2030" s="14" t="s">
        <v>404</v>
      </c>
      <c r="S2030" s="14" t="s">
        <v>420</v>
      </c>
      <c r="T2030" s="35">
        <v>1320</v>
      </c>
      <c r="U2030" s="14" t="s">
        <v>4</v>
      </c>
      <c r="V2030" s="14">
        <v>124</v>
      </c>
      <c r="W2030" s="16">
        <f>+IF(datos_arg[[#This Row],[Moneda]]="ARS",datos_arg[[#This Row],[Monto]],datos_arg[[#This Row],[Monto]]*datos_arg[[#This Row],[TC]])</f>
        <v>1320</v>
      </c>
      <c r="X2030" s="16">
        <f>IFERROR(IF(datos_arg[[#This Row],[Moneda]]="USD",datos_arg[[#This Row],[Monto]],datos_arg[[#This Row],[Monto]]/datos_arg[[#This Row],[TC]]),0)</f>
        <v>10.64516129032258</v>
      </c>
      <c r="Y2030" s="14"/>
    </row>
    <row r="2031" spans="1:25" ht="15" customHeight="1" x14ac:dyDescent="0.25">
      <c r="A2031" s="14">
        <f t="shared" si="31"/>
        <v>2028</v>
      </c>
      <c r="B2031" s="1">
        <v>43970</v>
      </c>
      <c r="C2031" s="18">
        <f>+YEAR(datos_arg[[#This Row],[Fecha]])</f>
        <v>2020</v>
      </c>
      <c r="D2031" s="18">
        <f>+MONTH(datos_arg[[#This Row],[Fecha]])</f>
        <v>5</v>
      </c>
      <c r="E2031" s="14" t="s">
        <v>1015</v>
      </c>
      <c r="F2031" s="14" t="s">
        <v>430</v>
      </c>
      <c r="G2031" s="14"/>
      <c r="H2031" s="14" t="s">
        <v>7132</v>
      </c>
      <c r="I2031" s="14" t="s">
        <v>7132</v>
      </c>
      <c r="J2031" s="14" t="s">
        <v>425</v>
      </c>
      <c r="K2031" s="14"/>
      <c r="L2031" s="14" t="s">
        <v>425</v>
      </c>
      <c r="M2031" s="14" t="s">
        <v>60</v>
      </c>
      <c r="N2031" s="14" t="s">
        <v>26</v>
      </c>
      <c r="O2031" s="14" t="s">
        <v>60</v>
      </c>
      <c r="P2031" s="14" t="s">
        <v>5648</v>
      </c>
      <c r="Q2031" s="14"/>
      <c r="R2031" s="14" t="s">
        <v>430</v>
      </c>
      <c r="S2031" s="14" t="s">
        <v>439</v>
      </c>
      <c r="T2031" s="35">
        <v>1300</v>
      </c>
      <c r="U2031" s="14" t="s">
        <v>4</v>
      </c>
      <c r="V2031" s="14">
        <v>124</v>
      </c>
      <c r="W2031" s="16">
        <f>+IF(datos_arg[[#This Row],[Moneda]]="ARS",datos_arg[[#This Row],[Monto]],datos_arg[[#This Row],[Monto]]*datos_arg[[#This Row],[TC]])</f>
        <v>1300</v>
      </c>
      <c r="X2031" s="16">
        <f>IFERROR(IF(datos_arg[[#This Row],[Moneda]]="USD",datos_arg[[#This Row],[Monto]],datos_arg[[#This Row],[Monto]]/datos_arg[[#This Row],[TC]]),0)</f>
        <v>10.483870967741936</v>
      </c>
      <c r="Y2031" s="14"/>
    </row>
    <row r="2032" spans="1:25" ht="15" customHeight="1" x14ac:dyDescent="0.25">
      <c r="A2032" s="14">
        <f t="shared" si="31"/>
        <v>2029</v>
      </c>
      <c r="B2032" s="1">
        <v>43970</v>
      </c>
      <c r="C2032" s="18">
        <f>+YEAR(datos_arg[[#This Row],[Fecha]])</f>
        <v>2020</v>
      </c>
      <c r="D2032" s="18">
        <f>+MONTH(datos_arg[[#This Row],[Fecha]])</f>
        <v>5</v>
      </c>
      <c r="E2032" s="14" t="s">
        <v>1015</v>
      </c>
      <c r="F2032" s="14" t="s">
        <v>403</v>
      </c>
      <c r="G2032" s="14" t="s">
        <v>5383</v>
      </c>
      <c r="H2032" s="14" t="s">
        <v>6646</v>
      </c>
      <c r="I2032" s="14" t="s">
        <v>7132</v>
      </c>
      <c r="J2032" s="14" t="s">
        <v>425</v>
      </c>
      <c r="K2032" s="14"/>
      <c r="L2032" s="14" t="s">
        <v>425</v>
      </c>
      <c r="M2032" s="14" t="s">
        <v>956</v>
      </c>
      <c r="N2032" s="14" t="s">
        <v>26</v>
      </c>
      <c r="O2032" s="14" t="s">
        <v>1786</v>
      </c>
      <c r="P2032" s="14" t="s">
        <v>5649</v>
      </c>
      <c r="Q2032" s="14"/>
      <c r="R2032" s="14" t="s">
        <v>5383</v>
      </c>
      <c r="S2032" s="14" t="s">
        <v>439</v>
      </c>
      <c r="T2032" s="35">
        <v>1055.1500000000001</v>
      </c>
      <c r="U2032" s="14" t="s">
        <v>4</v>
      </c>
      <c r="V2032" s="14">
        <v>124</v>
      </c>
      <c r="W2032" s="16">
        <f>+IF(datos_arg[[#This Row],[Moneda]]="ARS",datos_arg[[#This Row],[Monto]],datos_arg[[#This Row],[Monto]]*datos_arg[[#This Row],[TC]])</f>
        <v>1055.1500000000001</v>
      </c>
      <c r="X2032" s="16">
        <f>IFERROR(IF(datos_arg[[#This Row],[Moneda]]="USD",datos_arg[[#This Row],[Monto]],datos_arg[[#This Row],[Monto]]/datos_arg[[#This Row],[TC]]),0)</f>
        <v>8.5092741935483875</v>
      </c>
      <c r="Y2032" s="14"/>
    </row>
    <row r="2033" spans="1:25" ht="15" customHeight="1" x14ac:dyDescent="0.25">
      <c r="A2033" s="14">
        <f t="shared" si="31"/>
        <v>2030</v>
      </c>
      <c r="B2033" s="1">
        <v>43970</v>
      </c>
      <c r="C2033" s="18">
        <f>+YEAR(datos_arg[[#This Row],[Fecha]])</f>
        <v>2020</v>
      </c>
      <c r="D2033" s="18">
        <f>+MONTH(datos_arg[[#This Row],[Fecha]])</f>
        <v>5</v>
      </c>
      <c r="E2033" s="14" t="s">
        <v>1015</v>
      </c>
      <c r="F2033" s="14" t="s">
        <v>430</v>
      </c>
      <c r="G2033" s="14"/>
      <c r="H2033" s="14" t="s">
        <v>7132</v>
      </c>
      <c r="I2033" s="14" t="s">
        <v>7132</v>
      </c>
      <c r="J2033" s="14" t="s">
        <v>425</v>
      </c>
      <c r="K2033" s="14"/>
      <c r="L2033" s="14" t="s">
        <v>425</v>
      </c>
      <c r="M2033" s="14" t="s">
        <v>60</v>
      </c>
      <c r="N2033" s="14" t="s">
        <v>26</v>
      </c>
      <c r="O2033" s="14" t="s">
        <v>2230</v>
      </c>
      <c r="P2033" s="14"/>
      <c r="Q2033" s="14"/>
      <c r="R2033" s="14" t="s">
        <v>430</v>
      </c>
      <c r="S2033" s="14" t="s">
        <v>445</v>
      </c>
      <c r="T2033" s="35">
        <v>2000</v>
      </c>
      <c r="U2033" s="14" t="s">
        <v>4</v>
      </c>
      <c r="V2033" s="14">
        <v>124</v>
      </c>
      <c r="W2033" s="16">
        <f>+IF(datos_arg[[#This Row],[Moneda]]="ARS",datos_arg[[#This Row],[Monto]],datos_arg[[#This Row],[Monto]]*datos_arg[[#This Row],[TC]])</f>
        <v>2000</v>
      </c>
      <c r="X2033" s="16">
        <f>IFERROR(IF(datos_arg[[#This Row],[Moneda]]="USD",datos_arg[[#This Row],[Monto]],datos_arg[[#This Row],[Monto]]/datos_arg[[#This Row],[TC]]),0)</f>
        <v>16.129032258064516</v>
      </c>
      <c r="Y2033" s="14"/>
    </row>
    <row r="2034" spans="1:25" ht="15" customHeight="1" x14ac:dyDescent="0.25">
      <c r="A2034" s="14">
        <f t="shared" si="31"/>
        <v>2031</v>
      </c>
      <c r="B2034" s="1">
        <v>43971</v>
      </c>
      <c r="C2034" s="18">
        <f>+YEAR(datos_arg[[#This Row],[Fecha]])</f>
        <v>2020</v>
      </c>
      <c r="D2034" s="18">
        <f>+MONTH(datos_arg[[#This Row],[Fecha]])</f>
        <v>5</v>
      </c>
      <c r="E2034" s="14" t="s">
        <v>5358</v>
      </c>
      <c r="F2034" s="14" t="s">
        <v>4108</v>
      </c>
      <c r="G2034" s="14"/>
      <c r="H2034" s="14" t="s">
        <v>433</v>
      </c>
      <c r="I2034" s="14" t="s">
        <v>955</v>
      </c>
      <c r="J2034" s="14" t="s">
        <v>425</v>
      </c>
      <c r="K2034" s="14"/>
      <c r="L2034" s="14" t="s">
        <v>425</v>
      </c>
      <c r="M2034" s="14" t="s">
        <v>497</v>
      </c>
      <c r="N2034" s="14" t="s">
        <v>2231</v>
      </c>
      <c r="O2034" s="14" t="s">
        <v>4009</v>
      </c>
      <c r="P2034" s="14"/>
      <c r="Q2034" s="14"/>
      <c r="R2034" s="14" t="s">
        <v>4108</v>
      </c>
      <c r="S2034" s="14" t="s">
        <v>439</v>
      </c>
      <c r="T2034" s="35">
        <v>19600</v>
      </c>
      <c r="U2034" s="14" t="s">
        <v>4</v>
      </c>
      <c r="V2034" s="14">
        <v>124</v>
      </c>
      <c r="W2034" s="16">
        <f>+IF(datos_arg[[#This Row],[Moneda]]="ARS",datos_arg[[#This Row],[Monto]],datos_arg[[#This Row],[Monto]]*datos_arg[[#This Row],[TC]])</f>
        <v>19600</v>
      </c>
      <c r="X2034" s="16">
        <f>IFERROR(IF(datos_arg[[#This Row],[Moneda]]="USD",datos_arg[[#This Row],[Monto]],datos_arg[[#This Row],[Monto]]/datos_arg[[#This Row],[TC]]),0)</f>
        <v>158.06451612903226</v>
      </c>
      <c r="Y2034" s="14"/>
    </row>
    <row r="2035" spans="1:25" ht="15" customHeight="1" x14ac:dyDescent="0.25">
      <c r="A2035" s="14">
        <f t="shared" si="31"/>
        <v>2032</v>
      </c>
      <c r="B2035" s="1">
        <v>43971</v>
      </c>
      <c r="C2035" s="18">
        <f>+YEAR(datos_arg[[#This Row],[Fecha]])</f>
        <v>2020</v>
      </c>
      <c r="D2035" s="18">
        <f>+MONTH(datos_arg[[#This Row],[Fecha]])</f>
        <v>5</v>
      </c>
      <c r="E2035" s="14" t="s">
        <v>1016</v>
      </c>
      <c r="F2035" s="14" t="s">
        <v>404</v>
      </c>
      <c r="G2035" s="14"/>
      <c r="H2035" s="14" t="s">
        <v>433</v>
      </c>
      <c r="I2035" s="14" t="s">
        <v>955</v>
      </c>
      <c r="J2035" s="14" t="s">
        <v>425</v>
      </c>
      <c r="K2035" s="14"/>
      <c r="L2035" s="14" t="s">
        <v>425</v>
      </c>
      <c r="M2035" s="14" t="s">
        <v>832</v>
      </c>
      <c r="N2035" s="14" t="s">
        <v>832</v>
      </c>
      <c r="O2035" s="14" t="s">
        <v>955</v>
      </c>
      <c r="P2035" s="14" t="s">
        <v>5650</v>
      </c>
      <c r="Q2035" s="14"/>
      <c r="R2035" s="14" t="s">
        <v>404</v>
      </c>
      <c r="S2035" s="14" t="s">
        <v>439</v>
      </c>
      <c r="T2035" s="35">
        <v>729.41</v>
      </c>
      <c r="U2035" s="14" t="s">
        <v>4</v>
      </c>
      <c r="V2035" s="14">
        <v>124</v>
      </c>
      <c r="W2035" s="16">
        <f>+IF(datos_arg[[#This Row],[Moneda]]="ARS",datos_arg[[#This Row],[Monto]],datos_arg[[#This Row],[Monto]]*datos_arg[[#This Row],[TC]])</f>
        <v>729.41</v>
      </c>
      <c r="X2035" s="16">
        <f>IFERROR(IF(datos_arg[[#This Row],[Moneda]]="USD",datos_arg[[#This Row],[Monto]],datos_arg[[#This Row],[Monto]]/datos_arg[[#This Row],[TC]]),0)</f>
        <v>5.8823387096774189</v>
      </c>
      <c r="Y2035" s="14"/>
    </row>
    <row r="2036" spans="1:25" ht="15" customHeight="1" x14ac:dyDescent="0.25">
      <c r="A2036" s="14">
        <f t="shared" si="31"/>
        <v>2033</v>
      </c>
      <c r="B2036" s="1">
        <v>43971</v>
      </c>
      <c r="C2036" s="18">
        <f>+YEAR(datos_arg[[#This Row],[Fecha]])</f>
        <v>2020</v>
      </c>
      <c r="D2036" s="18">
        <f>+MONTH(datos_arg[[#This Row],[Fecha]])</f>
        <v>5</v>
      </c>
      <c r="E2036" s="14" t="s">
        <v>1016</v>
      </c>
      <c r="F2036" s="14" t="s">
        <v>404</v>
      </c>
      <c r="G2036" s="14"/>
      <c r="H2036" s="14" t="s">
        <v>433</v>
      </c>
      <c r="I2036" s="14" t="s">
        <v>955</v>
      </c>
      <c r="J2036" s="14" t="s">
        <v>425</v>
      </c>
      <c r="K2036" s="14"/>
      <c r="L2036" s="14" t="s">
        <v>425</v>
      </c>
      <c r="M2036" s="14" t="s">
        <v>831</v>
      </c>
      <c r="N2036" s="14" t="s">
        <v>831</v>
      </c>
      <c r="O2036" s="14" t="s">
        <v>955</v>
      </c>
      <c r="P2036" s="14" t="s">
        <v>5651</v>
      </c>
      <c r="Q2036" s="14"/>
      <c r="R2036" s="14" t="s">
        <v>404</v>
      </c>
      <c r="S2036" s="14" t="s">
        <v>439</v>
      </c>
      <c r="T2036" s="35">
        <v>8474.6299999999992</v>
      </c>
      <c r="U2036" s="14" t="s">
        <v>4</v>
      </c>
      <c r="V2036" s="14">
        <v>124</v>
      </c>
      <c r="W2036" s="16">
        <f>+IF(datos_arg[[#This Row],[Moneda]]="ARS",datos_arg[[#This Row],[Monto]],datos_arg[[#This Row],[Monto]]*datos_arg[[#This Row],[TC]])</f>
        <v>8474.6299999999992</v>
      </c>
      <c r="X2036" s="16">
        <f>IFERROR(IF(datos_arg[[#This Row],[Moneda]]="USD",datos_arg[[#This Row],[Monto]],datos_arg[[#This Row],[Monto]]/datos_arg[[#This Row],[TC]]),0)</f>
        <v>68.343790322580645</v>
      </c>
      <c r="Y2036" s="14"/>
    </row>
    <row r="2037" spans="1:25" ht="15" customHeight="1" x14ac:dyDescent="0.25">
      <c r="A2037" s="14">
        <f t="shared" si="31"/>
        <v>2034</v>
      </c>
      <c r="B2037" s="1">
        <v>43971</v>
      </c>
      <c r="C2037" s="18">
        <f>+YEAR(datos_arg[[#This Row],[Fecha]])</f>
        <v>2020</v>
      </c>
      <c r="D2037" s="18">
        <f>+MONTH(datos_arg[[#This Row],[Fecha]])</f>
        <v>5</v>
      </c>
      <c r="E2037" s="14" t="s">
        <v>1016</v>
      </c>
      <c r="F2037" s="14" t="s">
        <v>404</v>
      </c>
      <c r="G2037" s="14"/>
      <c r="H2037" s="14" t="s">
        <v>4114</v>
      </c>
      <c r="I2037" s="14" t="s">
        <v>7132</v>
      </c>
      <c r="J2037" s="14" t="s">
        <v>425</v>
      </c>
      <c r="K2037" s="14"/>
      <c r="L2037" s="14" t="s">
        <v>425</v>
      </c>
      <c r="M2037" s="14" t="s">
        <v>129</v>
      </c>
      <c r="N2037" s="14" t="s">
        <v>129</v>
      </c>
      <c r="O2037" s="14" t="s">
        <v>149</v>
      </c>
      <c r="P2037" s="14" t="s">
        <v>5652</v>
      </c>
      <c r="Q2037" s="14"/>
      <c r="R2037" s="14" t="s">
        <v>404</v>
      </c>
      <c r="S2037" s="14" t="s">
        <v>439</v>
      </c>
      <c r="T2037" s="35">
        <v>7416.14</v>
      </c>
      <c r="U2037" s="14" t="s">
        <v>4</v>
      </c>
      <c r="V2037" s="14">
        <v>124</v>
      </c>
      <c r="W2037" s="16">
        <f>+IF(datos_arg[[#This Row],[Moneda]]="ARS",datos_arg[[#This Row],[Monto]],datos_arg[[#This Row],[Monto]]*datos_arg[[#This Row],[TC]])</f>
        <v>7416.14</v>
      </c>
      <c r="X2037" s="16">
        <f>IFERROR(IF(datos_arg[[#This Row],[Moneda]]="USD",datos_arg[[#This Row],[Monto]],datos_arg[[#This Row],[Monto]]/datos_arg[[#This Row],[TC]]),0)</f>
        <v>59.807580645161295</v>
      </c>
      <c r="Y2037" s="14"/>
    </row>
    <row r="2038" spans="1:25" ht="15" customHeight="1" x14ac:dyDescent="0.25">
      <c r="A2038" s="14">
        <f t="shared" si="31"/>
        <v>2035</v>
      </c>
      <c r="B2038" s="1">
        <v>43971</v>
      </c>
      <c r="C2038" s="18">
        <f>+YEAR(datos_arg[[#This Row],[Fecha]])</f>
        <v>2020</v>
      </c>
      <c r="D2038" s="18">
        <f>+MONTH(datos_arg[[#This Row],[Fecha]])</f>
        <v>5</v>
      </c>
      <c r="E2038" s="14" t="s">
        <v>1015</v>
      </c>
      <c r="F2038" s="14" t="s">
        <v>403</v>
      </c>
      <c r="G2038" s="14" t="s">
        <v>970</v>
      </c>
      <c r="H2038" s="14" t="s">
        <v>6646</v>
      </c>
      <c r="I2038" s="14" t="s">
        <v>7132</v>
      </c>
      <c r="J2038" s="14" t="s">
        <v>425</v>
      </c>
      <c r="K2038" s="14"/>
      <c r="L2038" s="14" t="s">
        <v>425</v>
      </c>
      <c r="M2038" s="14" t="s">
        <v>515</v>
      </c>
      <c r="N2038" s="14" t="s">
        <v>524</v>
      </c>
      <c r="O2038" s="14" t="s">
        <v>2350</v>
      </c>
      <c r="P2038" s="14" t="s">
        <v>5653</v>
      </c>
      <c r="Q2038" s="14"/>
      <c r="R2038" s="14" t="s">
        <v>970</v>
      </c>
      <c r="S2038" s="14" t="s">
        <v>439</v>
      </c>
      <c r="T2038" s="35">
        <v>1306.96</v>
      </c>
      <c r="U2038" s="14" t="s">
        <v>4</v>
      </c>
      <c r="V2038" s="14">
        <v>124</v>
      </c>
      <c r="W2038" s="16">
        <f>+IF(datos_arg[[#This Row],[Moneda]]="ARS",datos_arg[[#This Row],[Monto]],datos_arg[[#This Row],[Monto]]*datos_arg[[#This Row],[TC]])</f>
        <v>1306.96</v>
      </c>
      <c r="X2038" s="16">
        <f>IFERROR(IF(datos_arg[[#This Row],[Moneda]]="USD",datos_arg[[#This Row],[Monto]],datos_arg[[#This Row],[Monto]]/datos_arg[[#This Row],[TC]]),0)</f>
        <v>10.540000000000001</v>
      </c>
      <c r="Y2038" s="14"/>
    </row>
    <row r="2039" spans="1:25" x14ac:dyDescent="0.25">
      <c r="A2039" s="14">
        <f t="shared" si="31"/>
        <v>2036</v>
      </c>
      <c r="B2039" s="1">
        <v>43972</v>
      </c>
      <c r="C2039" s="18">
        <f>+YEAR(datos_arg[[#This Row],[Fecha]])</f>
        <v>2020</v>
      </c>
      <c r="D2039" s="18">
        <f>+MONTH(datos_arg[[#This Row],[Fecha]])</f>
        <v>5</v>
      </c>
      <c r="E2039" s="14" t="s">
        <v>408</v>
      </c>
      <c r="F2039" s="14" t="s">
        <v>69</v>
      </c>
      <c r="G2039" s="14"/>
      <c r="H2039" s="14" t="s">
        <v>7132</v>
      </c>
      <c r="I2039" s="14" t="s">
        <v>7132</v>
      </c>
      <c r="J2039" s="14" t="s">
        <v>425</v>
      </c>
      <c r="K2039" s="14"/>
      <c r="L2039" s="14" t="s">
        <v>425</v>
      </c>
      <c r="M2039" s="14" t="s">
        <v>556</v>
      </c>
      <c r="N2039" s="14" t="s">
        <v>556</v>
      </c>
      <c r="O2039" s="14"/>
      <c r="P2039" s="14"/>
      <c r="Q2039" s="14"/>
      <c r="R2039" s="14" t="s">
        <v>439</v>
      </c>
      <c r="S2039" s="14" t="s">
        <v>440</v>
      </c>
      <c r="T2039" s="35">
        <v>3000</v>
      </c>
      <c r="U2039" s="14" t="s">
        <v>2</v>
      </c>
      <c r="V2039" s="14">
        <v>120</v>
      </c>
      <c r="W2039" s="16">
        <f>+IF(datos_arg[[#This Row],[Moneda]]="ARS",datos_arg[[#This Row],[Monto]],datos_arg[[#This Row],[Monto]]*datos_arg[[#This Row],[TC]])</f>
        <v>360000</v>
      </c>
      <c r="X2039" s="16">
        <f>IFERROR(IF(datos_arg[[#This Row],[Moneda]]="USD",datos_arg[[#This Row],[Monto]],datos_arg[[#This Row],[Monto]]/datos_arg[[#This Row],[TC]]),0)</f>
        <v>3000</v>
      </c>
      <c r="Y2039" s="14"/>
    </row>
    <row r="2040" spans="1:25" ht="15" customHeight="1" x14ac:dyDescent="0.25">
      <c r="A2040" s="14">
        <f t="shared" si="31"/>
        <v>2037</v>
      </c>
      <c r="B2040" s="1">
        <v>43972</v>
      </c>
      <c r="C2040" s="18">
        <f>+YEAR(datos_arg[[#This Row],[Fecha]])</f>
        <v>2020</v>
      </c>
      <c r="D2040" s="18">
        <f>+MONTH(datos_arg[[#This Row],[Fecha]])</f>
        <v>5</v>
      </c>
      <c r="E2040" s="14" t="s">
        <v>617</v>
      </c>
      <c r="F2040" s="14" t="s">
        <v>5384</v>
      </c>
      <c r="G2040" s="14"/>
      <c r="H2040" s="14" t="s">
        <v>6648</v>
      </c>
      <c r="I2040" s="14" t="s">
        <v>6667</v>
      </c>
      <c r="J2040" s="14" t="s">
        <v>488</v>
      </c>
      <c r="K2040" s="14" t="s">
        <v>420</v>
      </c>
      <c r="L2040" s="14" t="s">
        <v>425</v>
      </c>
      <c r="M2040" s="14" t="s">
        <v>578</v>
      </c>
      <c r="N2040" s="14" t="s">
        <v>1780</v>
      </c>
      <c r="O2040" s="14" t="s">
        <v>2232</v>
      </c>
      <c r="P2040" s="14" t="s">
        <v>5654</v>
      </c>
      <c r="Q2040" s="14">
        <v>4</v>
      </c>
      <c r="R2040" s="14" t="s">
        <v>5384</v>
      </c>
      <c r="S2040" s="14" t="s">
        <v>439</v>
      </c>
      <c r="T2040" s="35">
        <v>1100</v>
      </c>
      <c r="U2040" s="14" t="s">
        <v>4</v>
      </c>
      <c r="V2040" s="14">
        <v>120</v>
      </c>
      <c r="W2040" s="16">
        <f>+IF(datos_arg[[#This Row],[Moneda]]="ARS",datos_arg[[#This Row],[Monto]],datos_arg[[#This Row],[Monto]]*datos_arg[[#This Row],[TC]])</f>
        <v>1100</v>
      </c>
      <c r="X2040" s="16">
        <f>IFERROR(IF(datos_arg[[#This Row],[Moneda]]="USD",datos_arg[[#This Row],[Monto]],datos_arg[[#This Row],[Monto]]/datos_arg[[#This Row],[TC]]),0)</f>
        <v>9.1666666666666661</v>
      </c>
      <c r="Y2040" s="14"/>
    </row>
    <row r="2041" spans="1:25" ht="15" customHeight="1" x14ac:dyDescent="0.25">
      <c r="A2041" s="14">
        <f t="shared" si="31"/>
        <v>2038</v>
      </c>
      <c r="B2041" s="1">
        <v>43973</v>
      </c>
      <c r="C2041" s="18">
        <f>+YEAR(datos_arg[[#This Row],[Fecha]])</f>
        <v>2020</v>
      </c>
      <c r="D2041" s="18">
        <f>+MONTH(datos_arg[[#This Row],[Fecha]])</f>
        <v>5</v>
      </c>
      <c r="E2041" s="14" t="s">
        <v>617</v>
      </c>
      <c r="F2041" s="14" t="s">
        <v>8101</v>
      </c>
      <c r="G2041" s="14"/>
      <c r="H2041" s="14" t="s">
        <v>8103</v>
      </c>
      <c r="I2041" s="14" t="s">
        <v>8104</v>
      </c>
      <c r="J2041" s="14" t="s">
        <v>472</v>
      </c>
      <c r="K2041" s="14" t="s">
        <v>420</v>
      </c>
      <c r="L2041" s="14" t="s">
        <v>425</v>
      </c>
      <c r="M2041" s="14" t="s">
        <v>776</v>
      </c>
      <c r="N2041" s="14" t="s">
        <v>162</v>
      </c>
      <c r="O2041" s="14" t="s">
        <v>2233</v>
      </c>
      <c r="P2041" s="14" t="s">
        <v>5655</v>
      </c>
      <c r="Q2041" s="14">
        <v>1</v>
      </c>
      <c r="R2041" s="14" t="s">
        <v>8101</v>
      </c>
      <c r="S2041" s="14" t="s">
        <v>439</v>
      </c>
      <c r="T2041" s="35">
        <v>4290.8849935544786</v>
      </c>
      <c r="U2041" s="14" t="s">
        <v>4</v>
      </c>
      <c r="V2041" s="14">
        <v>120</v>
      </c>
      <c r="W2041" s="16">
        <f>+IF(datos_arg[[#This Row],[Moneda]]="ARS",datos_arg[[#This Row],[Monto]],datos_arg[[#This Row],[Monto]]*datos_arg[[#This Row],[TC]])</f>
        <v>4290.8849935544786</v>
      </c>
      <c r="X2041" s="16">
        <f>IFERROR(IF(datos_arg[[#This Row],[Moneda]]="USD",datos_arg[[#This Row],[Monto]],datos_arg[[#This Row],[Monto]]/datos_arg[[#This Row],[TC]]),0)</f>
        <v>35.757374946287321</v>
      </c>
      <c r="Y2041" s="14"/>
    </row>
    <row r="2042" spans="1:25" ht="15" customHeight="1" x14ac:dyDescent="0.25">
      <c r="A2042" s="14">
        <f t="shared" si="31"/>
        <v>2039</v>
      </c>
      <c r="B2042" s="1">
        <v>43973</v>
      </c>
      <c r="C2042" s="18">
        <f>+YEAR(datos_arg[[#This Row],[Fecha]])</f>
        <v>2020</v>
      </c>
      <c r="D2042" s="18">
        <f>+MONTH(datos_arg[[#This Row],[Fecha]])</f>
        <v>5</v>
      </c>
      <c r="E2042" s="14" t="s">
        <v>617</v>
      </c>
      <c r="F2042" s="14" t="s">
        <v>8101</v>
      </c>
      <c r="G2042" s="14"/>
      <c r="H2042" s="14" t="s">
        <v>8103</v>
      </c>
      <c r="I2042" s="14" t="s">
        <v>8104</v>
      </c>
      <c r="J2042" s="14" t="s">
        <v>472</v>
      </c>
      <c r="K2042" s="14" t="s">
        <v>420</v>
      </c>
      <c r="L2042" s="14" t="s">
        <v>425</v>
      </c>
      <c r="M2042" s="14" t="s">
        <v>776</v>
      </c>
      <c r="N2042" s="14" t="s">
        <v>162</v>
      </c>
      <c r="O2042" s="14" t="s">
        <v>2234</v>
      </c>
      <c r="P2042" s="14" t="s">
        <v>5655</v>
      </c>
      <c r="Q2042" s="14">
        <v>1</v>
      </c>
      <c r="R2042" s="14" t="s">
        <v>8101</v>
      </c>
      <c r="S2042" s="14" t="s">
        <v>439</v>
      </c>
      <c r="T2042" s="35">
        <v>4181.6650064455198</v>
      </c>
      <c r="U2042" s="14" t="s">
        <v>4</v>
      </c>
      <c r="V2042" s="14">
        <v>120</v>
      </c>
      <c r="W2042" s="16">
        <f>+IF(datos_arg[[#This Row],[Moneda]]="ARS",datos_arg[[#This Row],[Monto]],datos_arg[[#This Row],[Monto]]*datos_arg[[#This Row],[TC]])</f>
        <v>4181.6650064455198</v>
      </c>
      <c r="X2042" s="16">
        <f>IFERROR(IF(datos_arg[[#This Row],[Moneda]]="USD",datos_arg[[#This Row],[Monto]],datos_arg[[#This Row],[Monto]]/datos_arg[[#This Row],[TC]]),0)</f>
        <v>34.847208387045995</v>
      </c>
      <c r="Y2042" s="14"/>
    </row>
    <row r="2043" spans="1:25" ht="15" customHeight="1" x14ac:dyDescent="0.25">
      <c r="A2043" s="14">
        <f t="shared" si="31"/>
        <v>2040</v>
      </c>
      <c r="B2043" s="1">
        <v>43973</v>
      </c>
      <c r="C2043" s="18">
        <f>+YEAR(datos_arg[[#This Row],[Fecha]])</f>
        <v>2020</v>
      </c>
      <c r="D2043" s="18">
        <f>+MONTH(datos_arg[[#This Row],[Fecha]])</f>
        <v>5</v>
      </c>
      <c r="E2043" s="14" t="s">
        <v>617</v>
      </c>
      <c r="F2043" s="14" t="s">
        <v>8101</v>
      </c>
      <c r="G2043" s="14"/>
      <c r="H2043" s="14" t="s">
        <v>8103</v>
      </c>
      <c r="I2043" s="14" t="s">
        <v>8104</v>
      </c>
      <c r="J2043" s="14" t="s">
        <v>472</v>
      </c>
      <c r="K2043" s="14" t="s">
        <v>420</v>
      </c>
      <c r="L2043" s="14" t="s">
        <v>426</v>
      </c>
      <c r="M2043" s="14" t="s">
        <v>473</v>
      </c>
      <c r="N2043" s="14" t="s">
        <v>162</v>
      </c>
      <c r="O2043" s="14" t="s">
        <v>2235</v>
      </c>
      <c r="P2043" s="14" t="s">
        <v>5655</v>
      </c>
      <c r="Q2043" s="14">
        <v>1</v>
      </c>
      <c r="R2043" s="14" t="s">
        <v>8101</v>
      </c>
      <c r="S2043" s="14" t="s">
        <v>439</v>
      </c>
      <c r="T2043" s="35">
        <v>743.27</v>
      </c>
      <c r="U2043" s="14" t="s">
        <v>4</v>
      </c>
      <c r="V2043" s="14">
        <v>120</v>
      </c>
      <c r="W2043" s="16">
        <f>+IF(datos_arg[[#This Row],[Moneda]]="ARS",datos_arg[[#This Row],[Monto]],datos_arg[[#This Row],[Monto]]*datos_arg[[#This Row],[TC]])</f>
        <v>743.27</v>
      </c>
      <c r="X2043" s="16">
        <f>IFERROR(IF(datos_arg[[#This Row],[Moneda]]="USD",datos_arg[[#This Row],[Monto]],datos_arg[[#This Row],[Monto]]/datos_arg[[#This Row],[TC]]),0)</f>
        <v>6.1939166666666665</v>
      </c>
      <c r="Y2043" s="14"/>
    </row>
    <row r="2044" spans="1:25" ht="15" customHeight="1" x14ac:dyDescent="0.25">
      <c r="A2044" s="14">
        <f t="shared" si="31"/>
        <v>2041</v>
      </c>
      <c r="B2044" s="1">
        <v>43973</v>
      </c>
      <c r="C2044" s="18">
        <f>+YEAR(datos_arg[[#This Row],[Fecha]])</f>
        <v>2020</v>
      </c>
      <c r="D2044" s="18">
        <f>+MONTH(datos_arg[[#This Row],[Fecha]])</f>
        <v>5</v>
      </c>
      <c r="E2044" s="14" t="s">
        <v>617</v>
      </c>
      <c r="F2044" s="14" t="s">
        <v>8101</v>
      </c>
      <c r="G2044" s="14"/>
      <c r="H2044" s="14" t="s">
        <v>8103</v>
      </c>
      <c r="I2044" s="14" t="s">
        <v>8104</v>
      </c>
      <c r="J2044" s="14" t="s">
        <v>472</v>
      </c>
      <c r="K2044" s="14" t="s">
        <v>420</v>
      </c>
      <c r="L2044" s="14" t="s">
        <v>426</v>
      </c>
      <c r="M2044" s="14" t="s">
        <v>1677</v>
      </c>
      <c r="N2044" s="14" t="s">
        <v>162</v>
      </c>
      <c r="O2044" s="14" t="s">
        <v>2236</v>
      </c>
      <c r="P2044" s="14" t="s">
        <v>5656</v>
      </c>
      <c r="Q2044" s="14">
        <v>1</v>
      </c>
      <c r="R2044" s="14" t="s">
        <v>8101</v>
      </c>
      <c r="S2044" s="14" t="s">
        <v>439</v>
      </c>
      <c r="T2044" s="35">
        <v>281.66038136332264</v>
      </c>
      <c r="U2044" s="14" t="s">
        <v>4</v>
      </c>
      <c r="V2044" s="14">
        <v>120</v>
      </c>
      <c r="W2044" s="16">
        <f>+IF(datos_arg[[#This Row],[Moneda]]="ARS",datos_arg[[#This Row],[Monto]],datos_arg[[#This Row],[Monto]]*datos_arg[[#This Row],[TC]])</f>
        <v>281.66038136332264</v>
      </c>
      <c r="X2044" s="16">
        <f>IFERROR(IF(datos_arg[[#This Row],[Moneda]]="USD",datos_arg[[#This Row],[Monto]],datos_arg[[#This Row],[Monto]]/datos_arg[[#This Row],[TC]]),0)</f>
        <v>2.3471698446943554</v>
      </c>
      <c r="Y2044" s="14"/>
    </row>
    <row r="2045" spans="1:25" ht="15" customHeight="1" x14ac:dyDescent="0.25">
      <c r="A2045" s="14">
        <f t="shared" si="31"/>
        <v>2042</v>
      </c>
      <c r="B2045" s="1">
        <v>43973</v>
      </c>
      <c r="C2045" s="18">
        <f>+YEAR(datos_arg[[#This Row],[Fecha]])</f>
        <v>2020</v>
      </c>
      <c r="D2045" s="18">
        <f>+MONTH(datos_arg[[#This Row],[Fecha]])</f>
        <v>5</v>
      </c>
      <c r="E2045" s="14" t="s">
        <v>617</v>
      </c>
      <c r="F2045" s="14" t="s">
        <v>8101</v>
      </c>
      <c r="G2045" s="14"/>
      <c r="H2045" s="14" t="s">
        <v>8103</v>
      </c>
      <c r="I2045" s="14" t="s">
        <v>8104</v>
      </c>
      <c r="J2045" s="14" t="s">
        <v>472</v>
      </c>
      <c r="K2045" s="14" t="s">
        <v>420</v>
      </c>
      <c r="L2045" s="14" t="s">
        <v>425</v>
      </c>
      <c r="M2045" s="14" t="s">
        <v>665</v>
      </c>
      <c r="N2045" s="14" t="s">
        <v>162</v>
      </c>
      <c r="O2045" s="14" t="s">
        <v>2320</v>
      </c>
      <c r="P2045" s="14" t="s">
        <v>5656</v>
      </c>
      <c r="Q2045" s="14">
        <v>1</v>
      </c>
      <c r="R2045" s="14" t="s">
        <v>8101</v>
      </c>
      <c r="S2045" s="14" t="s">
        <v>439</v>
      </c>
      <c r="T2045" s="35">
        <v>203.45384207053965</v>
      </c>
      <c r="U2045" s="14" t="s">
        <v>4</v>
      </c>
      <c r="V2045" s="14">
        <v>120</v>
      </c>
      <c r="W2045" s="16">
        <f>+IF(datos_arg[[#This Row],[Moneda]]="ARS",datos_arg[[#This Row],[Monto]],datos_arg[[#This Row],[Monto]]*datos_arg[[#This Row],[TC]])</f>
        <v>203.45384207053965</v>
      </c>
      <c r="X2045" s="16">
        <f>IFERROR(IF(datos_arg[[#This Row],[Moneda]]="USD",datos_arg[[#This Row],[Monto]],datos_arg[[#This Row],[Monto]]/datos_arg[[#This Row],[TC]]),0)</f>
        <v>1.6954486839211638</v>
      </c>
      <c r="Y2045" s="14"/>
    </row>
    <row r="2046" spans="1:25" ht="15" customHeight="1" x14ac:dyDescent="0.25">
      <c r="A2046" s="14">
        <f t="shared" si="31"/>
        <v>2043</v>
      </c>
      <c r="B2046" s="1">
        <v>43973</v>
      </c>
      <c r="C2046" s="18">
        <f>+YEAR(datos_arg[[#This Row],[Fecha]])</f>
        <v>2020</v>
      </c>
      <c r="D2046" s="18">
        <f>+MONTH(datos_arg[[#This Row],[Fecha]])</f>
        <v>5</v>
      </c>
      <c r="E2046" s="14" t="s">
        <v>617</v>
      </c>
      <c r="F2046" s="14" t="s">
        <v>8101</v>
      </c>
      <c r="G2046" s="14"/>
      <c r="H2046" s="14" t="s">
        <v>8103</v>
      </c>
      <c r="I2046" s="14" t="s">
        <v>8104</v>
      </c>
      <c r="J2046" s="14" t="s">
        <v>472</v>
      </c>
      <c r="K2046" s="14" t="s">
        <v>420</v>
      </c>
      <c r="L2046" s="14" t="s">
        <v>425</v>
      </c>
      <c r="M2046" s="14" t="s">
        <v>570</v>
      </c>
      <c r="N2046" s="14" t="s">
        <v>162</v>
      </c>
      <c r="O2046" s="14" t="s">
        <v>2237</v>
      </c>
      <c r="P2046" s="14" t="s">
        <v>5656</v>
      </c>
      <c r="Q2046" s="14">
        <v>5</v>
      </c>
      <c r="R2046" s="14" t="s">
        <v>8101</v>
      </c>
      <c r="S2046" s="14" t="s">
        <v>439</v>
      </c>
      <c r="T2046" s="35">
        <v>2377.565154433566</v>
      </c>
      <c r="U2046" s="14" t="s">
        <v>4</v>
      </c>
      <c r="V2046" s="14">
        <v>120</v>
      </c>
      <c r="W2046" s="16">
        <f>+IF(datos_arg[[#This Row],[Moneda]]="ARS",datos_arg[[#This Row],[Monto]],datos_arg[[#This Row],[Monto]]*datos_arg[[#This Row],[TC]])</f>
        <v>2377.565154433566</v>
      </c>
      <c r="X2046" s="16">
        <f>IFERROR(IF(datos_arg[[#This Row],[Moneda]]="USD",datos_arg[[#This Row],[Monto]],datos_arg[[#This Row],[Monto]]/datos_arg[[#This Row],[TC]]),0)</f>
        <v>19.813042953613049</v>
      </c>
      <c r="Y2046" s="14"/>
    </row>
    <row r="2047" spans="1:25" ht="15" customHeight="1" x14ac:dyDescent="0.25">
      <c r="A2047" s="14">
        <f t="shared" si="31"/>
        <v>2044</v>
      </c>
      <c r="B2047" s="1">
        <v>43973</v>
      </c>
      <c r="C2047" s="18">
        <f>+YEAR(datos_arg[[#This Row],[Fecha]])</f>
        <v>2020</v>
      </c>
      <c r="D2047" s="18">
        <f>+MONTH(datos_arg[[#This Row],[Fecha]])</f>
        <v>5</v>
      </c>
      <c r="E2047" s="14" t="s">
        <v>1015</v>
      </c>
      <c r="F2047" s="14" t="s">
        <v>403</v>
      </c>
      <c r="G2047" s="14" t="s">
        <v>5383</v>
      </c>
      <c r="H2047" s="14" t="s">
        <v>6646</v>
      </c>
      <c r="I2047" s="14" t="s">
        <v>7132</v>
      </c>
      <c r="J2047" s="14" t="s">
        <v>425</v>
      </c>
      <c r="K2047" s="14" t="s">
        <v>420</v>
      </c>
      <c r="L2047" s="14" t="s">
        <v>425</v>
      </c>
      <c r="M2047" s="14" t="s">
        <v>932</v>
      </c>
      <c r="N2047" s="14" t="s">
        <v>162</v>
      </c>
      <c r="O2047" s="14" t="s">
        <v>2238</v>
      </c>
      <c r="P2047" s="14" t="s">
        <v>5656</v>
      </c>
      <c r="Q2047" s="14">
        <v>5</v>
      </c>
      <c r="R2047" s="14" t="s">
        <v>5383</v>
      </c>
      <c r="S2047" s="14" t="s">
        <v>439</v>
      </c>
      <c r="T2047" s="35">
        <v>486.79062213257089</v>
      </c>
      <c r="U2047" s="14" t="s">
        <v>4</v>
      </c>
      <c r="V2047" s="14">
        <v>120</v>
      </c>
      <c r="W2047" s="16">
        <f>+IF(datos_arg[[#This Row],[Moneda]]="ARS",datos_arg[[#This Row],[Monto]],datos_arg[[#This Row],[Monto]]*datos_arg[[#This Row],[TC]])</f>
        <v>486.79062213257089</v>
      </c>
      <c r="X2047" s="16">
        <f>IFERROR(IF(datos_arg[[#This Row],[Moneda]]="USD",datos_arg[[#This Row],[Monto]],datos_arg[[#This Row],[Monto]]/datos_arg[[#This Row],[TC]]),0)</f>
        <v>4.0565885177714245</v>
      </c>
      <c r="Y2047" s="14"/>
    </row>
    <row r="2048" spans="1:25" ht="15" customHeight="1" x14ac:dyDescent="0.25">
      <c r="A2048" s="14">
        <f t="shared" si="31"/>
        <v>2045</v>
      </c>
      <c r="B2048" s="1">
        <v>43973</v>
      </c>
      <c r="C2048" s="18">
        <f>+YEAR(datos_arg[[#This Row],[Fecha]])</f>
        <v>2020</v>
      </c>
      <c r="D2048" s="18">
        <f>+MONTH(datos_arg[[#This Row],[Fecha]])</f>
        <v>5</v>
      </c>
      <c r="E2048" s="14" t="s">
        <v>617</v>
      </c>
      <c r="F2048" s="14" t="s">
        <v>6652</v>
      </c>
      <c r="G2048" s="14" t="s">
        <v>6653</v>
      </c>
      <c r="H2048" s="14" t="s">
        <v>6648</v>
      </c>
      <c r="I2048" s="14" t="s">
        <v>3955</v>
      </c>
      <c r="J2048" s="14" t="s">
        <v>868</v>
      </c>
      <c r="K2048" s="14" t="s">
        <v>421</v>
      </c>
      <c r="L2048" s="14" t="s">
        <v>421</v>
      </c>
      <c r="M2048" s="14" t="s">
        <v>868</v>
      </c>
      <c r="N2048" s="14" t="s">
        <v>2240</v>
      </c>
      <c r="O2048" s="14" t="s">
        <v>2241</v>
      </c>
      <c r="P2048" s="14" t="s">
        <v>5657</v>
      </c>
      <c r="Q2048" s="14">
        <v>1</v>
      </c>
      <c r="R2048" s="14" t="s">
        <v>6653</v>
      </c>
      <c r="S2048" s="14" t="s">
        <v>439</v>
      </c>
      <c r="T2048" s="35">
        <v>240500</v>
      </c>
      <c r="U2048" s="14" t="s">
        <v>4</v>
      </c>
      <c r="V2048" s="14">
        <v>120</v>
      </c>
      <c r="W2048" s="16">
        <f>+IF(datos_arg[[#This Row],[Moneda]]="ARS",datos_arg[[#This Row],[Monto]],datos_arg[[#This Row],[Monto]]*datos_arg[[#This Row],[TC]])</f>
        <v>240500</v>
      </c>
      <c r="X2048" s="16">
        <f>IFERROR(IF(datos_arg[[#This Row],[Moneda]]="USD",datos_arg[[#This Row],[Monto]],datos_arg[[#This Row],[Monto]]/datos_arg[[#This Row],[TC]]),0)</f>
        <v>2004.1666666666667</v>
      </c>
      <c r="Y2048" s="14"/>
    </row>
    <row r="2049" spans="1:25" ht="15" customHeight="1" x14ac:dyDescent="0.25">
      <c r="A2049" s="14">
        <f t="shared" si="31"/>
        <v>2046</v>
      </c>
      <c r="B2049" s="1">
        <v>43973</v>
      </c>
      <c r="C2049" s="18">
        <f>+YEAR(datos_arg[[#This Row],[Fecha]])</f>
        <v>2020</v>
      </c>
      <c r="D2049" s="18">
        <f>+MONTH(datos_arg[[#This Row],[Fecha]])</f>
        <v>5</v>
      </c>
      <c r="E2049" s="14" t="s">
        <v>1016</v>
      </c>
      <c r="F2049" s="14" t="s">
        <v>404</v>
      </c>
      <c r="G2049" s="14"/>
      <c r="H2049" s="14" t="s">
        <v>7132</v>
      </c>
      <c r="I2049" s="14" t="s">
        <v>7132</v>
      </c>
      <c r="J2049" s="14" t="s">
        <v>425</v>
      </c>
      <c r="K2049" s="14"/>
      <c r="L2049" s="14" t="s">
        <v>425</v>
      </c>
      <c r="M2049" s="14" t="s">
        <v>284</v>
      </c>
      <c r="N2049" s="14" t="s">
        <v>284</v>
      </c>
      <c r="O2049" s="14" t="s">
        <v>227</v>
      </c>
      <c r="P2049" s="14"/>
      <c r="Q2049" s="14"/>
      <c r="R2049" s="14" t="s">
        <v>404</v>
      </c>
      <c r="S2049" s="14" t="s">
        <v>439</v>
      </c>
      <c r="T2049" s="35">
        <v>1250</v>
      </c>
      <c r="U2049" s="14" t="s">
        <v>4</v>
      </c>
      <c r="V2049" s="14">
        <v>120</v>
      </c>
      <c r="W2049" s="16">
        <f>+IF(datos_arg[[#This Row],[Moneda]]="ARS",datos_arg[[#This Row],[Monto]],datos_arg[[#This Row],[Monto]]*datos_arg[[#This Row],[TC]])</f>
        <v>1250</v>
      </c>
      <c r="X2049" s="16">
        <f>IFERROR(IF(datos_arg[[#This Row],[Moneda]]="USD",datos_arg[[#This Row],[Monto]],datos_arg[[#This Row],[Monto]]/datos_arg[[#This Row],[TC]]),0)</f>
        <v>10.416666666666666</v>
      </c>
      <c r="Y2049" s="14"/>
    </row>
    <row r="2050" spans="1:25" ht="15" customHeight="1" x14ac:dyDescent="0.25">
      <c r="A2050" s="14">
        <f t="shared" si="31"/>
        <v>2047</v>
      </c>
      <c r="B2050" s="1">
        <v>43977</v>
      </c>
      <c r="C2050" s="18">
        <f>+YEAR(datos_arg[[#This Row],[Fecha]])</f>
        <v>2020</v>
      </c>
      <c r="D2050" s="18">
        <f>+MONTH(datos_arg[[#This Row],[Fecha]])</f>
        <v>5</v>
      </c>
      <c r="E2050" s="14" t="s">
        <v>5358</v>
      </c>
      <c r="F2050" s="14" t="s">
        <v>4110</v>
      </c>
      <c r="G2050" s="14"/>
      <c r="H2050" s="14" t="s">
        <v>4114</v>
      </c>
      <c r="I2050" s="14" t="s">
        <v>7132</v>
      </c>
      <c r="J2050" s="14" t="s">
        <v>425</v>
      </c>
      <c r="K2050" s="14"/>
      <c r="L2050" s="14" t="s">
        <v>425</v>
      </c>
      <c r="M2050" s="14" t="s">
        <v>6655</v>
      </c>
      <c r="N2050" s="14" t="s">
        <v>444</v>
      </c>
      <c r="O2050" s="14" t="s">
        <v>4010</v>
      </c>
      <c r="P2050" s="14"/>
      <c r="Q2050" s="14"/>
      <c r="R2050" s="14" t="s">
        <v>4110</v>
      </c>
      <c r="S2050" s="14" t="s">
        <v>439</v>
      </c>
      <c r="T2050" s="35">
        <v>6400</v>
      </c>
      <c r="U2050" s="14" t="s">
        <v>4</v>
      </c>
      <c r="V2050" s="14">
        <v>120</v>
      </c>
      <c r="W2050" s="16">
        <f>+IF(datos_arg[[#This Row],[Moneda]]="ARS",datos_arg[[#This Row],[Monto]],datos_arg[[#This Row],[Monto]]*datos_arg[[#This Row],[TC]])</f>
        <v>6400</v>
      </c>
      <c r="X2050" s="16">
        <f>IFERROR(IF(datos_arg[[#This Row],[Moneda]]="USD",datos_arg[[#This Row],[Monto]],datos_arg[[#This Row],[Monto]]/datos_arg[[#This Row],[TC]]),0)</f>
        <v>53.333333333333336</v>
      </c>
      <c r="Y2050" s="14"/>
    </row>
    <row r="2051" spans="1:25" ht="15" customHeight="1" x14ac:dyDescent="0.25">
      <c r="A2051" s="14">
        <f t="shared" si="31"/>
        <v>2048</v>
      </c>
      <c r="B2051" s="1">
        <v>43977</v>
      </c>
      <c r="C2051" s="18">
        <f>+YEAR(datos_arg[[#This Row],[Fecha]])</f>
        <v>2020</v>
      </c>
      <c r="D2051" s="18">
        <f>+MONTH(datos_arg[[#This Row],[Fecha]])</f>
        <v>5</v>
      </c>
      <c r="E2051" s="14" t="s">
        <v>1015</v>
      </c>
      <c r="F2051" s="14" t="s">
        <v>403</v>
      </c>
      <c r="G2051" s="14" t="s">
        <v>970</v>
      </c>
      <c r="H2051" s="14" t="s">
        <v>433</v>
      </c>
      <c r="I2051" s="14" t="s">
        <v>955</v>
      </c>
      <c r="J2051" s="14" t="s">
        <v>425</v>
      </c>
      <c r="K2051" s="14"/>
      <c r="L2051" s="14" t="s">
        <v>425</v>
      </c>
      <c r="M2051" s="14" t="s">
        <v>515</v>
      </c>
      <c r="N2051" s="14" t="s">
        <v>1714</v>
      </c>
      <c r="O2051" s="14" t="s">
        <v>2242</v>
      </c>
      <c r="P2051" s="14" t="s">
        <v>5658</v>
      </c>
      <c r="Q2051" s="14">
        <v>1</v>
      </c>
      <c r="R2051" s="14" t="s">
        <v>970</v>
      </c>
      <c r="S2051" s="14" t="s">
        <v>439</v>
      </c>
      <c r="T2051" s="35">
        <v>2200</v>
      </c>
      <c r="U2051" s="14" t="s">
        <v>4</v>
      </c>
      <c r="V2051" s="14">
        <v>120</v>
      </c>
      <c r="W2051" s="16">
        <f>+IF(datos_arg[[#This Row],[Moneda]]="ARS",datos_arg[[#This Row],[Monto]],datos_arg[[#This Row],[Monto]]*datos_arg[[#This Row],[TC]])</f>
        <v>2200</v>
      </c>
      <c r="X2051" s="16">
        <f>IFERROR(IF(datos_arg[[#This Row],[Moneda]]="USD",datos_arg[[#This Row],[Monto]],datos_arg[[#This Row],[Monto]]/datos_arg[[#This Row],[TC]]),0)</f>
        <v>18.333333333333332</v>
      </c>
      <c r="Y2051" s="14"/>
    </row>
    <row r="2052" spans="1:25" ht="15" customHeight="1" x14ac:dyDescent="0.25">
      <c r="A2052" s="14">
        <f t="shared" si="31"/>
        <v>2049</v>
      </c>
      <c r="B2052" s="1">
        <v>43977</v>
      </c>
      <c r="C2052" s="18">
        <f>+YEAR(datos_arg[[#This Row],[Fecha]])</f>
        <v>2020</v>
      </c>
      <c r="D2052" s="18">
        <f>+MONTH(datos_arg[[#This Row],[Fecha]])</f>
        <v>5</v>
      </c>
      <c r="E2052" s="14" t="s">
        <v>449</v>
      </c>
      <c r="F2052" s="14" t="s">
        <v>523</v>
      </c>
      <c r="G2052" s="14"/>
      <c r="H2052" s="14" t="s">
        <v>433</v>
      </c>
      <c r="I2052" s="14" t="s">
        <v>955</v>
      </c>
      <c r="J2052" s="14" t="s">
        <v>425</v>
      </c>
      <c r="K2052" s="14"/>
      <c r="L2052" s="14" t="s">
        <v>425</v>
      </c>
      <c r="M2052" s="14" t="s">
        <v>515</v>
      </c>
      <c r="N2052" s="14" t="s">
        <v>515</v>
      </c>
      <c r="O2052" s="14" t="s">
        <v>177</v>
      </c>
      <c r="P2052" s="14"/>
      <c r="Q2052" s="14"/>
      <c r="R2052" s="14" t="s">
        <v>523</v>
      </c>
      <c r="S2052" s="14" t="s">
        <v>439</v>
      </c>
      <c r="T2052" s="35">
        <v>2500</v>
      </c>
      <c r="U2052" s="14" t="s">
        <v>4</v>
      </c>
      <c r="V2052" s="14">
        <v>120</v>
      </c>
      <c r="W2052" s="16">
        <f>+IF(datos_arg[[#This Row],[Moneda]]="ARS",datos_arg[[#This Row],[Monto]],datos_arg[[#This Row],[Monto]]*datos_arg[[#This Row],[TC]])</f>
        <v>2500</v>
      </c>
      <c r="X2052" s="16">
        <f>IFERROR(IF(datos_arg[[#This Row],[Moneda]]="USD",datos_arg[[#This Row],[Monto]],datos_arg[[#This Row],[Monto]]/datos_arg[[#This Row],[TC]]),0)</f>
        <v>20.833333333333332</v>
      </c>
      <c r="Y2052" s="14"/>
    </row>
    <row r="2053" spans="1:25" ht="15" customHeight="1" x14ac:dyDescent="0.25">
      <c r="A2053" s="14">
        <f t="shared" si="31"/>
        <v>2050</v>
      </c>
      <c r="B2053" s="1">
        <v>43977</v>
      </c>
      <c r="C2053" s="18">
        <f>+YEAR(datos_arg[[#This Row],[Fecha]])</f>
        <v>2020</v>
      </c>
      <c r="D2053" s="18">
        <f>+MONTH(datos_arg[[#This Row],[Fecha]])</f>
        <v>5</v>
      </c>
      <c r="E2053" s="14" t="s">
        <v>617</v>
      </c>
      <c r="F2053" s="14" t="s">
        <v>8101</v>
      </c>
      <c r="G2053" s="14"/>
      <c r="H2053" s="14" t="s">
        <v>8103</v>
      </c>
      <c r="I2053" s="14" t="s">
        <v>8104</v>
      </c>
      <c r="J2053" s="14" t="s">
        <v>6650</v>
      </c>
      <c r="K2053" s="14" t="s">
        <v>422</v>
      </c>
      <c r="L2053" s="14" t="s">
        <v>422</v>
      </c>
      <c r="M2053" s="14" t="s">
        <v>902</v>
      </c>
      <c r="N2053" s="14" t="s">
        <v>1665</v>
      </c>
      <c r="O2053" s="14" t="s">
        <v>2243</v>
      </c>
      <c r="P2053" s="14" t="s">
        <v>5659</v>
      </c>
      <c r="Q2053" s="14">
        <v>2</v>
      </c>
      <c r="R2053" s="14" t="s">
        <v>8101</v>
      </c>
      <c r="S2053" s="14" t="s">
        <v>439</v>
      </c>
      <c r="T2053" s="35">
        <v>6563.0829061339928</v>
      </c>
      <c r="U2053" s="14" t="s">
        <v>4</v>
      </c>
      <c r="V2053" s="14">
        <v>120</v>
      </c>
      <c r="W2053" s="16">
        <f>+IF(datos_arg[[#This Row],[Moneda]]="ARS",datos_arg[[#This Row],[Monto]],datos_arg[[#This Row],[Monto]]*datos_arg[[#This Row],[TC]])</f>
        <v>6563.0829061339928</v>
      </c>
      <c r="X2053" s="16">
        <f>IFERROR(IF(datos_arg[[#This Row],[Moneda]]="USD",datos_arg[[#This Row],[Monto]],datos_arg[[#This Row],[Monto]]/datos_arg[[#This Row],[TC]]),0)</f>
        <v>54.692357551116608</v>
      </c>
      <c r="Y2053" s="14"/>
    </row>
    <row r="2054" spans="1:25" ht="15" customHeight="1" x14ac:dyDescent="0.25">
      <c r="A2054" s="14">
        <f t="shared" ref="A2054:A2117" si="32">+A2053+1</f>
        <v>2051</v>
      </c>
      <c r="B2054" s="1">
        <v>43977</v>
      </c>
      <c r="C2054" s="18">
        <f>+YEAR(datos_arg[[#This Row],[Fecha]])</f>
        <v>2020</v>
      </c>
      <c r="D2054" s="18">
        <f>+MONTH(datos_arg[[#This Row],[Fecha]])</f>
        <v>5</v>
      </c>
      <c r="E2054" s="14" t="s">
        <v>617</v>
      </c>
      <c r="F2054" s="14" t="s">
        <v>5384</v>
      </c>
      <c r="G2054" s="14"/>
      <c r="H2054" s="14" t="s">
        <v>6649</v>
      </c>
      <c r="I2054" s="14" t="s">
        <v>7132</v>
      </c>
      <c r="J2054" s="14" t="s">
        <v>6650</v>
      </c>
      <c r="K2054" s="14" t="s">
        <v>422</v>
      </c>
      <c r="L2054" s="14" t="s">
        <v>422</v>
      </c>
      <c r="M2054" s="14" t="s">
        <v>902</v>
      </c>
      <c r="N2054" s="14" t="s">
        <v>1665</v>
      </c>
      <c r="O2054" s="14" t="s">
        <v>2244</v>
      </c>
      <c r="P2054" s="14" t="s">
        <v>5659</v>
      </c>
      <c r="Q2054" s="14">
        <v>3</v>
      </c>
      <c r="R2054" s="14" t="s">
        <v>5384</v>
      </c>
      <c r="S2054" s="14" t="s">
        <v>439</v>
      </c>
      <c r="T2054" s="35">
        <v>9136.9170938660063</v>
      </c>
      <c r="U2054" s="14" t="s">
        <v>4</v>
      </c>
      <c r="V2054" s="14">
        <v>120</v>
      </c>
      <c r="W2054" s="16">
        <f>+IF(datos_arg[[#This Row],[Moneda]]="ARS",datos_arg[[#This Row],[Monto]],datos_arg[[#This Row],[Monto]]*datos_arg[[#This Row],[TC]])</f>
        <v>9136.9170938660063</v>
      </c>
      <c r="X2054" s="16">
        <f>IFERROR(IF(datos_arg[[#This Row],[Moneda]]="USD",datos_arg[[#This Row],[Monto]],datos_arg[[#This Row],[Monto]]/datos_arg[[#This Row],[TC]]),0)</f>
        <v>76.140975782216714</v>
      </c>
      <c r="Y2054" s="14"/>
    </row>
    <row r="2055" spans="1:25" ht="15" customHeight="1" x14ac:dyDescent="0.25">
      <c r="A2055" s="14">
        <f t="shared" si="32"/>
        <v>2052</v>
      </c>
      <c r="B2055" s="1">
        <v>43977</v>
      </c>
      <c r="C2055" s="18">
        <f>+YEAR(datos_arg[[#This Row],[Fecha]])</f>
        <v>2020</v>
      </c>
      <c r="D2055" s="18">
        <f>+MONTH(datos_arg[[#This Row],[Fecha]])</f>
        <v>5</v>
      </c>
      <c r="E2055" s="14" t="s">
        <v>5358</v>
      </c>
      <c r="F2055" s="14" t="s">
        <v>85</v>
      </c>
      <c r="G2055" s="14"/>
      <c r="H2055" s="14" t="s">
        <v>6646</v>
      </c>
      <c r="I2055" s="14" t="s">
        <v>7132</v>
      </c>
      <c r="J2055" s="14" t="s">
        <v>425</v>
      </c>
      <c r="K2055" s="14" t="s">
        <v>420</v>
      </c>
      <c r="L2055" s="14" t="s">
        <v>425</v>
      </c>
      <c r="M2055" s="14" t="s">
        <v>1109</v>
      </c>
      <c r="N2055" s="14" t="s">
        <v>2334</v>
      </c>
      <c r="O2055" s="14" t="s">
        <v>2335</v>
      </c>
      <c r="P2055" s="14" t="s">
        <v>5660</v>
      </c>
      <c r="Q2055" s="14">
        <v>1</v>
      </c>
      <c r="R2055" s="14" t="s">
        <v>85</v>
      </c>
      <c r="S2055" s="14" t="s">
        <v>439</v>
      </c>
      <c r="T2055" s="35">
        <v>510.96</v>
      </c>
      <c r="U2055" s="14" t="s">
        <v>4</v>
      </c>
      <c r="V2055" s="14">
        <v>120</v>
      </c>
      <c r="W2055" s="16">
        <f>+IF(datos_arg[[#This Row],[Moneda]]="ARS",datos_arg[[#This Row],[Monto]],datos_arg[[#This Row],[Monto]]*datos_arg[[#This Row],[TC]])</f>
        <v>510.96</v>
      </c>
      <c r="X2055" s="16">
        <f>IFERROR(IF(datos_arg[[#This Row],[Moneda]]="USD",datos_arg[[#This Row],[Monto]],datos_arg[[#This Row],[Monto]]/datos_arg[[#This Row],[TC]]),0)</f>
        <v>4.258</v>
      </c>
      <c r="Y2055" s="14"/>
    </row>
    <row r="2056" spans="1:25" ht="15" customHeight="1" x14ac:dyDescent="0.25">
      <c r="A2056" s="14">
        <f t="shared" si="32"/>
        <v>2053</v>
      </c>
      <c r="B2056" s="1">
        <v>43978</v>
      </c>
      <c r="C2056" s="18">
        <f>+YEAR(datos_arg[[#This Row],[Fecha]])</f>
        <v>2020</v>
      </c>
      <c r="D2056" s="18">
        <f>+MONTH(datos_arg[[#This Row],[Fecha]])</f>
        <v>5</v>
      </c>
      <c r="E2056" s="14" t="s">
        <v>1015</v>
      </c>
      <c r="F2056" s="14" t="s">
        <v>403</v>
      </c>
      <c r="G2056" s="14" t="s">
        <v>5382</v>
      </c>
      <c r="H2056" s="14" t="s">
        <v>6648</v>
      </c>
      <c r="I2056" s="14" t="s">
        <v>3955</v>
      </c>
      <c r="J2056" s="14" t="s">
        <v>761</v>
      </c>
      <c r="K2056" s="14" t="s">
        <v>421</v>
      </c>
      <c r="L2056" s="14" t="s">
        <v>421</v>
      </c>
      <c r="M2056" s="14" t="s">
        <v>558</v>
      </c>
      <c r="N2056" s="14" t="s">
        <v>314</v>
      </c>
      <c r="O2056" s="14" t="s">
        <v>2245</v>
      </c>
      <c r="P2056" s="14"/>
      <c r="Q2056" s="14"/>
      <c r="R2056" s="14" t="s">
        <v>5382</v>
      </c>
      <c r="S2056" s="14" t="s">
        <v>439</v>
      </c>
      <c r="T2056" s="35">
        <v>5000</v>
      </c>
      <c r="U2056" s="14" t="s">
        <v>4</v>
      </c>
      <c r="V2056" s="14">
        <v>120</v>
      </c>
      <c r="W2056" s="16">
        <f>+IF(datos_arg[[#This Row],[Moneda]]="ARS",datos_arg[[#This Row],[Monto]],datos_arg[[#This Row],[Monto]]*datos_arg[[#This Row],[TC]])</f>
        <v>5000</v>
      </c>
      <c r="X2056" s="16">
        <f>IFERROR(IF(datos_arg[[#This Row],[Moneda]]="USD",datos_arg[[#This Row],[Monto]],datos_arg[[#This Row],[Monto]]/datos_arg[[#This Row],[TC]]),0)</f>
        <v>41.666666666666664</v>
      </c>
      <c r="Y2056" s="14"/>
    </row>
    <row r="2057" spans="1:25" ht="15" customHeight="1" x14ac:dyDescent="0.25">
      <c r="A2057" s="14">
        <f t="shared" si="32"/>
        <v>2054</v>
      </c>
      <c r="B2057" s="1">
        <v>43978</v>
      </c>
      <c r="C2057" s="18">
        <f>+YEAR(datos_arg[[#This Row],[Fecha]])</f>
        <v>2020</v>
      </c>
      <c r="D2057" s="18">
        <f>+MONTH(datos_arg[[#This Row],[Fecha]])</f>
        <v>5</v>
      </c>
      <c r="E2057" s="14" t="s">
        <v>1015</v>
      </c>
      <c r="F2057" s="14" t="s">
        <v>430</v>
      </c>
      <c r="G2057" s="14"/>
      <c r="H2057" s="14" t="s">
        <v>7132</v>
      </c>
      <c r="I2057" s="14" t="s">
        <v>7132</v>
      </c>
      <c r="J2057" s="14" t="s">
        <v>425</v>
      </c>
      <c r="K2057" s="14"/>
      <c r="L2057" s="14" t="s">
        <v>425</v>
      </c>
      <c r="M2057" s="14" t="s">
        <v>60</v>
      </c>
      <c r="N2057" s="14" t="s">
        <v>26</v>
      </c>
      <c r="O2057" s="14" t="s">
        <v>60</v>
      </c>
      <c r="P2057" s="14"/>
      <c r="Q2057" s="14"/>
      <c r="R2057" s="14" t="s">
        <v>430</v>
      </c>
      <c r="S2057" s="14" t="s">
        <v>439</v>
      </c>
      <c r="T2057" s="35">
        <v>2000</v>
      </c>
      <c r="U2057" s="14" t="s">
        <v>4</v>
      </c>
      <c r="V2057" s="14">
        <v>120</v>
      </c>
      <c r="W2057" s="16">
        <f>+IF(datos_arg[[#This Row],[Moneda]]="ARS",datos_arg[[#This Row],[Monto]],datos_arg[[#This Row],[Monto]]*datos_arg[[#This Row],[TC]])</f>
        <v>2000</v>
      </c>
      <c r="X2057" s="16">
        <f>IFERROR(IF(datos_arg[[#This Row],[Moneda]]="USD",datos_arg[[#This Row],[Monto]],datos_arg[[#This Row],[Monto]]/datos_arg[[#This Row],[TC]]),0)</f>
        <v>16.666666666666668</v>
      </c>
      <c r="Y2057" s="14"/>
    </row>
    <row r="2058" spans="1:25" ht="15" customHeight="1" x14ac:dyDescent="0.25">
      <c r="A2058" s="14">
        <f t="shared" si="32"/>
        <v>2055</v>
      </c>
      <c r="B2058" s="1">
        <v>43978</v>
      </c>
      <c r="C2058" s="18">
        <f>+YEAR(datos_arg[[#This Row],[Fecha]])</f>
        <v>2020</v>
      </c>
      <c r="D2058" s="18">
        <f>+MONTH(datos_arg[[#This Row],[Fecha]])</f>
        <v>5</v>
      </c>
      <c r="E2058" s="14" t="s">
        <v>449</v>
      </c>
      <c r="F2058" s="14" t="s">
        <v>523</v>
      </c>
      <c r="G2058" s="14"/>
      <c r="H2058" s="14" t="s">
        <v>7132</v>
      </c>
      <c r="I2058" s="14" t="s">
        <v>7132</v>
      </c>
      <c r="J2058" s="14" t="s">
        <v>425</v>
      </c>
      <c r="K2058" s="14"/>
      <c r="L2058" s="14" t="s">
        <v>425</v>
      </c>
      <c r="M2058" s="14" t="s">
        <v>515</v>
      </c>
      <c r="N2058" s="14" t="s">
        <v>515</v>
      </c>
      <c r="O2058" s="14" t="s">
        <v>2246</v>
      </c>
      <c r="P2058" s="14"/>
      <c r="Q2058" s="14"/>
      <c r="R2058" s="14" t="s">
        <v>523</v>
      </c>
      <c r="S2058" s="14" t="s">
        <v>439</v>
      </c>
      <c r="T2058" s="35">
        <v>500</v>
      </c>
      <c r="U2058" s="14" t="s">
        <v>4</v>
      </c>
      <c r="V2058" s="14">
        <v>120</v>
      </c>
      <c r="W2058" s="16">
        <f>+IF(datos_arg[[#This Row],[Moneda]]="ARS",datos_arg[[#This Row],[Monto]],datos_arg[[#This Row],[Monto]]*datos_arg[[#This Row],[TC]])</f>
        <v>500</v>
      </c>
      <c r="X2058" s="16">
        <f>IFERROR(IF(datos_arg[[#This Row],[Moneda]]="USD",datos_arg[[#This Row],[Monto]],datos_arg[[#This Row],[Monto]]/datos_arg[[#This Row],[TC]]),0)</f>
        <v>4.166666666666667</v>
      </c>
      <c r="Y2058" s="14"/>
    </row>
    <row r="2059" spans="1:25" ht="15" customHeight="1" x14ac:dyDescent="0.25">
      <c r="A2059" s="14">
        <f t="shared" si="32"/>
        <v>2056</v>
      </c>
      <c r="B2059" s="1">
        <v>43978</v>
      </c>
      <c r="C2059" s="18">
        <f>+YEAR(datos_arg[[#This Row],[Fecha]])</f>
        <v>2020</v>
      </c>
      <c r="D2059" s="18">
        <f>+MONTH(datos_arg[[#This Row],[Fecha]])</f>
        <v>5</v>
      </c>
      <c r="E2059" s="14" t="s">
        <v>1015</v>
      </c>
      <c r="F2059" s="14" t="s">
        <v>403</v>
      </c>
      <c r="G2059" s="14" t="s">
        <v>5382</v>
      </c>
      <c r="H2059" s="14" t="s">
        <v>6646</v>
      </c>
      <c r="I2059" s="14" t="s">
        <v>7132</v>
      </c>
      <c r="J2059" s="14" t="s">
        <v>425</v>
      </c>
      <c r="K2059" s="14" t="s">
        <v>421</v>
      </c>
      <c r="L2059" s="14" t="s">
        <v>421</v>
      </c>
      <c r="M2059" s="14" t="s">
        <v>989</v>
      </c>
      <c r="N2059" s="14" t="s">
        <v>327</v>
      </c>
      <c r="O2059" s="14" t="s">
        <v>1641</v>
      </c>
      <c r="P2059" s="14" t="s">
        <v>5483</v>
      </c>
      <c r="Q2059" s="14">
        <v>2</v>
      </c>
      <c r="R2059" s="14" t="s">
        <v>5382</v>
      </c>
      <c r="S2059" s="14" t="s">
        <v>439</v>
      </c>
      <c r="T2059" s="35">
        <v>10672</v>
      </c>
      <c r="U2059" s="14" t="s">
        <v>4</v>
      </c>
      <c r="V2059" s="14">
        <v>120</v>
      </c>
      <c r="W2059" s="16">
        <f>+IF(datos_arg[[#This Row],[Moneda]]="ARS",datos_arg[[#This Row],[Monto]],datos_arg[[#This Row],[Monto]]*datos_arg[[#This Row],[TC]])</f>
        <v>10672</v>
      </c>
      <c r="X2059" s="16">
        <f>IFERROR(IF(datos_arg[[#This Row],[Moneda]]="USD",datos_arg[[#This Row],[Monto]],datos_arg[[#This Row],[Monto]]/datos_arg[[#This Row],[TC]]),0)</f>
        <v>88.933333333333337</v>
      </c>
      <c r="Y2059" s="14"/>
    </row>
    <row r="2060" spans="1:25" ht="15" customHeight="1" x14ac:dyDescent="0.25">
      <c r="A2060" s="14">
        <f t="shared" si="32"/>
        <v>2057</v>
      </c>
      <c r="B2060" s="1">
        <v>43978</v>
      </c>
      <c r="C2060" s="18">
        <f>+YEAR(datos_arg[[#This Row],[Fecha]])</f>
        <v>2020</v>
      </c>
      <c r="D2060" s="18">
        <f>+MONTH(datos_arg[[#This Row],[Fecha]])</f>
        <v>5</v>
      </c>
      <c r="E2060" s="14" t="s">
        <v>5358</v>
      </c>
      <c r="F2060" s="14" t="s">
        <v>4109</v>
      </c>
      <c r="G2060" s="14"/>
      <c r="H2060" s="14" t="s">
        <v>6646</v>
      </c>
      <c r="I2060" s="14" t="s">
        <v>7132</v>
      </c>
      <c r="J2060" s="14" t="s">
        <v>425</v>
      </c>
      <c r="K2060" s="14" t="s">
        <v>420</v>
      </c>
      <c r="L2060" s="14" t="s">
        <v>426</v>
      </c>
      <c r="M2060" s="14" t="s">
        <v>2203</v>
      </c>
      <c r="N2060" s="14" t="s">
        <v>1019</v>
      </c>
      <c r="O2060" s="14" t="s">
        <v>4029</v>
      </c>
      <c r="P2060" s="14" t="s">
        <v>5661</v>
      </c>
      <c r="Q2060" s="14"/>
      <c r="R2060" s="14" t="s">
        <v>4109</v>
      </c>
      <c r="S2060" s="14" t="s">
        <v>439</v>
      </c>
      <c r="T2060" s="35">
        <v>4545</v>
      </c>
      <c r="U2060" s="14" t="s">
        <v>4</v>
      </c>
      <c r="V2060" s="14">
        <v>120</v>
      </c>
      <c r="W2060" s="16">
        <f>+IF(datos_arg[[#This Row],[Moneda]]="ARS",datos_arg[[#This Row],[Monto]],datos_arg[[#This Row],[Monto]]*datos_arg[[#This Row],[TC]])</f>
        <v>4545</v>
      </c>
      <c r="X2060" s="16">
        <f>IFERROR(IF(datos_arg[[#This Row],[Moneda]]="USD",datos_arg[[#This Row],[Monto]],datos_arg[[#This Row],[Monto]]/datos_arg[[#This Row],[TC]]),0)</f>
        <v>37.875</v>
      </c>
      <c r="Y2060" s="14"/>
    </row>
    <row r="2061" spans="1:25" ht="15" customHeight="1" x14ac:dyDescent="0.25">
      <c r="A2061" s="14">
        <f t="shared" si="32"/>
        <v>2058</v>
      </c>
      <c r="B2061" s="1">
        <v>43979</v>
      </c>
      <c r="C2061" s="18">
        <f>+YEAR(datos_arg[[#This Row],[Fecha]])</f>
        <v>2020</v>
      </c>
      <c r="D2061" s="18">
        <f>+MONTH(datos_arg[[#This Row],[Fecha]])</f>
        <v>5</v>
      </c>
      <c r="E2061" s="14" t="s">
        <v>1015</v>
      </c>
      <c r="F2061" s="14" t="s">
        <v>430</v>
      </c>
      <c r="G2061" s="14"/>
      <c r="H2061" s="14" t="s">
        <v>7132</v>
      </c>
      <c r="I2061" s="14" t="s">
        <v>7132</v>
      </c>
      <c r="J2061" s="14" t="s">
        <v>425</v>
      </c>
      <c r="K2061" s="14"/>
      <c r="L2061" s="14" t="s">
        <v>425</v>
      </c>
      <c r="M2061" s="14" t="s">
        <v>57</v>
      </c>
      <c r="N2061" s="14" t="s">
        <v>57</v>
      </c>
      <c r="O2061" s="14" t="s">
        <v>112</v>
      </c>
      <c r="P2061" s="14" t="s">
        <v>5662</v>
      </c>
      <c r="Q2061" s="14"/>
      <c r="R2061" s="14" t="s">
        <v>430</v>
      </c>
      <c r="S2061" s="14" t="s">
        <v>439</v>
      </c>
      <c r="T2061" s="35">
        <v>203</v>
      </c>
      <c r="U2061" s="14" t="s">
        <v>4</v>
      </c>
      <c r="V2061" s="14">
        <v>120</v>
      </c>
      <c r="W2061" s="16">
        <f>+IF(datos_arg[[#This Row],[Moneda]]="ARS",datos_arg[[#This Row],[Monto]],datos_arg[[#This Row],[Monto]]*datos_arg[[#This Row],[TC]])</f>
        <v>203</v>
      </c>
      <c r="X2061" s="16">
        <f>IFERROR(IF(datos_arg[[#This Row],[Moneda]]="USD",datos_arg[[#This Row],[Monto]],datos_arg[[#This Row],[Monto]]/datos_arg[[#This Row],[TC]]),0)</f>
        <v>1.6916666666666667</v>
      </c>
      <c r="Y2061" s="14"/>
    </row>
    <row r="2062" spans="1:25" ht="15" customHeight="1" x14ac:dyDescent="0.25">
      <c r="A2062" s="14">
        <f t="shared" si="32"/>
        <v>2059</v>
      </c>
      <c r="B2062" s="1">
        <v>43979</v>
      </c>
      <c r="C2062" s="18">
        <f>+YEAR(datos_arg[[#This Row],[Fecha]])</f>
        <v>2020</v>
      </c>
      <c r="D2062" s="18">
        <f>+MONTH(datos_arg[[#This Row],[Fecha]])</f>
        <v>5</v>
      </c>
      <c r="E2062" s="14" t="s">
        <v>1015</v>
      </c>
      <c r="F2062" s="14" t="s">
        <v>430</v>
      </c>
      <c r="G2062" s="14"/>
      <c r="H2062" s="14" t="s">
        <v>7132</v>
      </c>
      <c r="I2062" s="14" t="s">
        <v>7132</v>
      </c>
      <c r="J2062" s="14" t="s">
        <v>425</v>
      </c>
      <c r="K2062" s="14"/>
      <c r="L2062" s="14" t="s">
        <v>425</v>
      </c>
      <c r="M2062" s="14" t="s">
        <v>57</v>
      </c>
      <c r="N2062" s="14" t="s">
        <v>57</v>
      </c>
      <c r="O2062" s="14" t="s">
        <v>112</v>
      </c>
      <c r="P2062" s="14" t="s">
        <v>5663</v>
      </c>
      <c r="Q2062" s="14"/>
      <c r="R2062" s="14" t="s">
        <v>430</v>
      </c>
      <c r="S2062" s="14" t="s">
        <v>439</v>
      </c>
      <c r="T2062" s="35">
        <v>278</v>
      </c>
      <c r="U2062" s="14" t="s">
        <v>4</v>
      </c>
      <c r="V2062" s="14">
        <v>120</v>
      </c>
      <c r="W2062" s="16">
        <f>+IF(datos_arg[[#This Row],[Moneda]]="ARS",datos_arg[[#This Row],[Monto]],datos_arg[[#This Row],[Monto]]*datos_arg[[#This Row],[TC]])</f>
        <v>278</v>
      </c>
      <c r="X2062" s="16">
        <f>IFERROR(IF(datos_arg[[#This Row],[Moneda]]="USD",datos_arg[[#This Row],[Monto]],datos_arg[[#This Row],[Monto]]/datos_arg[[#This Row],[TC]]),0)</f>
        <v>2.3166666666666669</v>
      </c>
      <c r="Y2062" s="14"/>
    </row>
    <row r="2063" spans="1:25" ht="15" customHeight="1" x14ac:dyDescent="0.25">
      <c r="A2063" s="14">
        <f t="shared" si="32"/>
        <v>2060</v>
      </c>
      <c r="B2063" s="1">
        <v>43979</v>
      </c>
      <c r="C2063" s="18">
        <f>+YEAR(datos_arg[[#This Row],[Fecha]])</f>
        <v>2020</v>
      </c>
      <c r="D2063" s="18">
        <f>+MONTH(datos_arg[[#This Row],[Fecha]])</f>
        <v>5</v>
      </c>
      <c r="E2063" s="14" t="s">
        <v>1015</v>
      </c>
      <c r="F2063" s="14" t="s">
        <v>430</v>
      </c>
      <c r="G2063" s="14"/>
      <c r="H2063" s="14" t="s">
        <v>7132</v>
      </c>
      <c r="I2063" s="14" t="s">
        <v>7132</v>
      </c>
      <c r="J2063" s="14" t="s">
        <v>425</v>
      </c>
      <c r="K2063" s="14"/>
      <c r="L2063" s="14" t="s">
        <v>425</v>
      </c>
      <c r="M2063" s="14" t="s">
        <v>57</v>
      </c>
      <c r="N2063" s="14" t="s">
        <v>57</v>
      </c>
      <c r="O2063" s="14" t="s">
        <v>112</v>
      </c>
      <c r="P2063" s="14" t="s">
        <v>5664</v>
      </c>
      <c r="Q2063" s="14"/>
      <c r="R2063" s="14" t="s">
        <v>430</v>
      </c>
      <c r="S2063" s="14" t="s">
        <v>439</v>
      </c>
      <c r="T2063" s="35">
        <v>712</v>
      </c>
      <c r="U2063" s="14" t="s">
        <v>4</v>
      </c>
      <c r="V2063" s="14">
        <v>120</v>
      </c>
      <c r="W2063" s="16">
        <f>+IF(datos_arg[[#This Row],[Moneda]]="ARS",datos_arg[[#This Row],[Monto]],datos_arg[[#This Row],[Monto]]*datos_arg[[#This Row],[TC]])</f>
        <v>712</v>
      </c>
      <c r="X2063" s="16">
        <f>IFERROR(IF(datos_arg[[#This Row],[Moneda]]="USD",datos_arg[[#This Row],[Monto]],datos_arg[[#This Row],[Monto]]/datos_arg[[#This Row],[TC]]),0)</f>
        <v>5.9333333333333336</v>
      </c>
      <c r="Y2063" s="14"/>
    </row>
    <row r="2064" spans="1:25" ht="15" customHeight="1" x14ac:dyDescent="0.25">
      <c r="A2064" s="14">
        <f t="shared" si="32"/>
        <v>2061</v>
      </c>
      <c r="B2064" s="1">
        <v>43979</v>
      </c>
      <c r="C2064" s="18">
        <f>+YEAR(datos_arg[[#This Row],[Fecha]])</f>
        <v>2020</v>
      </c>
      <c r="D2064" s="18">
        <f>+MONTH(datos_arg[[#This Row],[Fecha]])</f>
        <v>5</v>
      </c>
      <c r="E2064" s="14" t="s">
        <v>1015</v>
      </c>
      <c r="F2064" s="14" t="s">
        <v>430</v>
      </c>
      <c r="G2064" s="14"/>
      <c r="H2064" s="14" t="s">
        <v>7132</v>
      </c>
      <c r="I2064" s="14" t="s">
        <v>7132</v>
      </c>
      <c r="J2064" s="14" t="s">
        <v>425</v>
      </c>
      <c r="K2064" s="14"/>
      <c r="L2064" s="14" t="s">
        <v>425</v>
      </c>
      <c r="M2064" s="14" t="s">
        <v>60</v>
      </c>
      <c r="N2064" s="14" t="s">
        <v>26</v>
      </c>
      <c r="O2064" s="14" t="s">
        <v>60</v>
      </c>
      <c r="P2064" s="14" t="s">
        <v>5665</v>
      </c>
      <c r="Q2064" s="14"/>
      <c r="R2064" s="14" t="s">
        <v>430</v>
      </c>
      <c r="S2064" s="14" t="s">
        <v>439</v>
      </c>
      <c r="T2064" s="35">
        <v>1650.31</v>
      </c>
      <c r="U2064" s="14" t="s">
        <v>4</v>
      </c>
      <c r="V2064" s="14">
        <v>120</v>
      </c>
      <c r="W2064" s="16">
        <f>+IF(datos_arg[[#This Row],[Moneda]]="ARS",datos_arg[[#This Row],[Monto]],datos_arg[[#This Row],[Monto]]*datos_arg[[#This Row],[TC]])</f>
        <v>1650.31</v>
      </c>
      <c r="X2064" s="16">
        <f>IFERROR(IF(datos_arg[[#This Row],[Moneda]]="USD",datos_arg[[#This Row],[Monto]],datos_arg[[#This Row],[Monto]]/datos_arg[[#This Row],[TC]]),0)</f>
        <v>13.752583333333332</v>
      </c>
      <c r="Y2064" s="14"/>
    </row>
    <row r="2065" spans="1:25" ht="15" customHeight="1" x14ac:dyDescent="0.25">
      <c r="A2065" s="14">
        <f t="shared" si="32"/>
        <v>2062</v>
      </c>
      <c r="B2065" s="1">
        <v>43979</v>
      </c>
      <c r="C2065" s="18">
        <f>+YEAR(datos_arg[[#This Row],[Fecha]])</f>
        <v>2020</v>
      </c>
      <c r="D2065" s="18">
        <f>+MONTH(datos_arg[[#This Row],[Fecha]])</f>
        <v>5</v>
      </c>
      <c r="E2065" s="14" t="s">
        <v>1015</v>
      </c>
      <c r="F2065" s="14" t="s">
        <v>430</v>
      </c>
      <c r="G2065" s="14"/>
      <c r="H2065" s="14" t="s">
        <v>7132</v>
      </c>
      <c r="I2065" s="14" t="s">
        <v>7132</v>
      </c>
      <c r="J2065" s="14" t="s">
        <v>425</v>
      </c>
      <c r="K2065" s="14"/>
      <c r="L2065" s="14" t="s">
        <v>425</v>
      </c>
      <c r="M2065" s="14" t="s">
        <v>60</v>
      </c>
      <c r="N2065" s="14" t="s">
        <v>26</v>
      </c>
      <c r="O2065" s="14" t="s">
        <v>60</v>
      </c>
      <c r="P2065" s="14" t="s">
        <v>5666</v>
      </c>
      <c r="Q2065" s="14"/>
      <c r="R2065" s="14" t="s">
        <v>430</v>
      </c>
      <c r="S2065" s="14" t="s">
        <v>439</v>
      </c>
      <c r="T2065" s="35">
        <v>1250.44</v>
      </c>
      <c r="U2065" s="14" t="s">
        <v>4</v>
      </c>
      <c r="V2065" s="14">
        <v>120</v>
      </c>
      <c r="W2065" s="16">
        <f>+IF(datos_arg[[#This Row],[Moneda]]="ARS",datos_arg[[#This Row],[Monto]],datos_arg[[#This Row],[Monto]]*datos_arg[[#This Row],[TC]])</f>
        <v>1250.44</v>
      </c>
      <c r="X2065" s="16">
        <f>IFERROR(IF(datos_arg[[#This Row],[Moneda]]="USD",datos_arg[[#This Row],[Monto]],datos_arg[[#This Row],[Monto]]/datos_arg[[#This Row],[TC]]),0)</f>
        <v>10.420333333333334</v>
      </c>
      <c r="Y2065" s="14"/>
    </row>
    <row r="2066" spans="1:25" ht="15" customHeight="1" x14ac:dyDescent="0.25">
      <c r="A2066" s="14">
        <f t="shared" si="32"/>
        <v>2063</v>
      </c>
      <c r="B2066" s="1">
        <v>43979</v>
      </c>
      <c r="C2066" s="18">
        <f>+YEAR(datos_arg[[#This Row],[Fecha]])</f>
        <v>2020</v>
      </c>
      <c r="D2066" s="18">
        <f>+MONTH(datos_arg[[#This Row],[Fecha]])</f>
        <v>5</v>
      </c>
      <c r="E2066" s="14" t="s">
        <v>1015</v>
      </c>
      <c r="F2066" s="14" t="s">
        <v>430</v>
      </c>
      <c r="G2066" s="14"/>
      <c r="H2066" s="14" t="s">
        <v>7132</v>
      </c>
      <c r="I2066" s="14" t="s">
        <v>7132</v>
      </c>
      <c r="J2066" s="14" t="s">
        <v>425</v>
      </c>
      <c r="K2066" s="14"/>
      <c r="L2066" s="14" t="s">
        <v>425</v>
      </c>
      <c r="M2066" s="14" t="s">
        <v>60</v>
      </c>
      <c r="N2066" s="14" t="s">
        <v>26</v>
      </c>
      <c r="O2066" s="14" t="s">
        <v>60</v>
      </c>
      <c r="P2066" s="14" t="s">
        <v>5667</v>
      </c>
      <c r="Q2066" s="14"/>
      <c r="R2066" s="14" t="s">
        <v>430</v>
      </c>
      <c r="S2066" s="14" t="s">
        <v>439</v>
      </c>
      <c r="T2066" s="35">
        <v>1149.8499999999999</v>
      </c>
      <c r="U2066" s="14" t="s">
        <v>4</v>
      </c>
      <c r="V2066" s="14">
        <v>120</v>
      </c>
      <c r="W2066" s="16">
        <f>+IF(datos_arg[[#This Row],[Moneda]]="ARS",datos_arg[[#This Row],[Monto]],datos_arg[[#This Row],[Monto]]*datos_arg[[#This Row],[TC]])</f>
        <v>1149.8499999999999</v>
      </c>
      <c r="X2066" s="16">
        <f>IFERROR(IF(datos_arg[[#This Row],[Moneda]]="USD",datos_arg[[#This Row],[Monto]],datos_arg[[#This Row],[Monto]]/datos_arg[[#This Row],[TC]]),0)</f>
        <v>9.5820833333333333</v>
      </c>
      <c r="Y2066" s="14"/>
    </row>
    <row r="2067" spans="1:25" ht="15" customHeight="1" x14ac:dyDescent="0.25">
      <c r="A2067" s="14">
        <f t="shared" si="32"/>
        <v>2064</v>
      </c>
      <c r="B2067" s="1">
        <v>43979</v>
      </c>
      <c r="C2067" s="18">
        <f>+YEAR(datos_arg[[#This Row],[Fecha]])</f>
        <v>2020</v>
      </c>
      <c r="D2067" s="18">
        <f>+MONTH(datos_arg[[#This Row],[Fecha]])</f>
        <v>5</v>
      </c>
      <c r="E2067" s="14" t="s">
        <v>1015</v>
      </c>
      <c r="F2067" s="14" t="s">
        <v>430</v>
      </c>
      <c r="G2067" s="14"/>
      <c r="H2067" s="14" t="s">
        <v>7132</v>
      </c>
      <c r="I2067" s="14" t="s">
        <v>7132</v>
      </c>
      <c r="J2067" s="14" t="s">
        <v>425</v>
      </c>
      <c r="K2067" s="14"/>
      <c r="L2067" s="14" t="s">
        <v>425</v>
      </c>
      <c r="M2067" s="14" t="s">
        <v>60</v>
      </c>
      <c r="N2067" s="14" t="s">
        <v>26</v>
      </c>
      <c r="O2067" s="14" t="s">
        <v>60</v>
      </c>
      <c r="P2067" s="14" t="s">
        <v>5668</v>
      </c>
      <c r="Q2067" s="14"/>
      <c r="R2067" s="14" t="s">
        <v>430</v>
      </c>
      <c r="S2067" s="14" t="s">
        <v>439</v>
      </c>
      <c r="T2067" s="35">
        <v>1570.23</v>
      </c>
      <c r="U2067" s="14" t="s">
        <v>4</v>
      </c>
      <c r="V2067" s="14">
        <v>120</v>
      </c>
      <c r="W2067" s="16">
        <f>+IF(datos_arg[[#This Row],[Moneda]]="ARS",datos_arg[[#This Row],[Monto]],datos_arg[[#This Row],[Monto]]*datos_arg[[#This Row],[TC]])</f>
        <v>1570.23</v>
      </c>
      <c r="X2067" s="16">
        <f>IFERROR(IF(datos_arg[[#This Row],[Moneda]]="USD",datos_arg[[#This Row],[Monto]],datos_arg[[#This Row],[Monto]]/datos_arg[[#This Row],[TC]]),0)</f>
        <v>13.08525</v>
      </c>
      <c r="Y2067" s="14"/>
    </row>
    <row r="2068" spans="1:25" ht="15" customHeight="1" x14ac:dyDescent="0.25">
      <c r="A2068" s="14">
        <f t="shared" si="32"/>
        <v>2065</v>
      </c>
      <c r="B2068" s="1">
        <v>43979</v>
      </c>
      <c r="C2068" s="18">
        <f>+YEAR(datos_arg[[#This Row],[Fecha]])</f>
        <v>2020</v>
      </c>
      <c r="D2068" s="18">
        <f>+MONTH(datos_arg[[#This Row],[Fecha]])</f>
        <v>5</v>
      </c>
      <c r="E2068" s="14" t="s">
        <v>5358</v>
      </c>
      <c r="F2068" s="14" t="s">
        <v>85</v>
      </c>
      <c r="G2068" s="14"/>
      <c r="H2068" s="14" t="s">
        <v>6646</v>
      </c>
      <c r="I2068" s="14" t="s">
        <v>7132</v>
      </c>
      <c r="J2068" s="14" t="s">
        <v>425</v>
      </c>
      <c r="K2068" s="14" t="s">
        <v>420</v>
      </c>
      <c r="L2068" s="14" t="s">
        <v>425</v>
      </c>
      <c r="M2068" s="14" t="s">
        <v>2339</v>
      </c>
      <c r="N2068" s="14" t="s">
        <v>2334</v>
      </c>
      <c r="O2068" s="14" t="s">
        <v>2340</v>
      </c>
      <c r="P2068" s="14" t="s">
        <v>5669</v>
      </c>
      <c r="Q2068" s="14">
        <v>2</v>
      </c>
      <c r="R2068" s="14" t="s">
        <v>85</v>
      </c>
      <c r="S2068" s="14" t="s">
        <v>439</v>
      </c>
      <c r="T2068" s="35">
        <v>98.02</v>
      </c>
      <c r="U2068" s="14" t="s">
        <v>4</v>
      </c>
      <c r="V2068" s="14">
        <v>120</v>
      </c>
      <c r="W2068" s="16">
        <f>+IF(datos_arg[[#This Row],[Moneda]]="ARS",datos_arg[[#This Row],[Monto]],datos_arg[[#This Row],[Monto]]*datos_arg[[#This Row],[TC]])</f>
        <v>98.02</v>
      </c>
      <c r="X2068" s="16">
        <f>IFERROR(IF(datos_arg[[#This Row],[Moneda]]="USD",datos_arg[[#This Row],[Monto]],datos_arg[[#This Row],[Monto]]/datos_arg[[#This Row],[TC]]),0)</f>
        <v>0.8168333333333333</v>
      </c>
      <c r="Y2068" s="14"/>
    </row>
    <row r="2069" spans="1:25" x14ac:dyDescent="0.25">
      <c r="A2069" s="14">
        <f t="shared" si="32"/>
        <v>2066</v>
      </c>
      <c r="B2069" s="1">
        <v>43980</v>
      </c>
      <c r="C2069" s="18">
        <f>+YEAR(datos_arg[[#This Row],[Fecha]])</f>
        <v>2020</v>
      </c>
      <c r="D2069" s="18">
        <f>+MONTH(datos_arg[[#This Row],[Fecha]])</f>
        <v>5</v>
      </c>
      <c r="E2069" s="14" t="s">
        <v>408</v>
      </c>
      <c r="F2069" s="14" t="s">
        <v>69</v>
      </c>
      <c r="G2069" s="14"/>
      <c r="H2069" s="14" t="s">
        <v>7132</v>
      </c>
      <c r="I2069" s="14" t="s">
        <v>7132</v>
      </c>
      <c r="J2069" s="14" t="s">
        <v>425</v>
      </c>
      <c r="K2069" s="14"/>
      <c r="L2069" s="14" t="s">
        <v>425</v>
      </c>
      <c r="M2069" s="14" t="s">
        <v>2247</v>
      </c>
      <c r="N2069" s="14" t="s">
        <v>2247</v>
      </c>
      <c r="O2069" s="14"/>
      <c r="P2069" s="14"/>
      <c r="Q2069" s="14"/>
      <c r="R2069" s="14" t="s">
        <v>439</v>
      </c>
      <c r="S2069" s="14" t="s">
        <v>440</v>
      </c>
      <c r="T2069" s="35">
        <v>1000</v>
      </c>
      <c r="U2069" s="14" t="s">
        <v>2</v>
      </c>
      <c r="V2069" s="14">
        <v>119</v>
      </c>
      <c r="W2069" s="16">
        <f>+IF(datos_arg[[#This Row],[Moneda]]="ARS",datos_arg[[#This Row],[Monto]],datos_arg[[#This Row],[Monto]]*datos_arg[[#This Row],[TC]])</f>
        <v>119000</v>
      </c>
      <c r="X2069" s="16">
        <f>IFERROR(IF(datos_arg[[#This Row],[Moneda]]="USD",datos_arg[[#This Row],[Monto]],datos_arg[[#This Row],[Monto]]/datos_arg[[#This Row],[TC]]),0)</f>
        <v>1000</v>
      </c>
      <c r="Y2069" s="14"/>
    </row>
    <row r="2070" spans="1:25" ht="15" customHeight="1" x14ac:dyDescent="0.25">
      <c r="A2070" s="14">
        <f t="shared" si="32"/>
        <v>2067</v>
      </c>
      <c r="B2070" s="1">
        <v>43980</v>
      </c>
      <c r="C2070" s="18">
        <f>+YEAR(datos_arg[[#This Row],[Fecha]])</f>
        <v>2020</v>
      </c>
      <c r="D2070" s="18">
        <f>+MONTH(datos_arg[[#This Row],[Fecha]])</f>
        <v>5</v>
      </c>
      <c r="E2070" s="14" t="s">
        <v>1015</v>
      </c>
      <c r="F2070" s="14" t="s">
        <v>403</v>
      </c>
      <c r="G2070" s="14" t="s">
        <v>5383</v>
      </c>
      <c r="H2070" s="14" t="s">
        <v>6646</v>
      </c>
      <c r="I2070" s="14" t="s">
        <v>7132</v>
      </c>
      <c r="J2070" s="14" t="s">
        <v>425</v>
      </c>
      <c r="K2070" s="14" t="s">
        <v>420</v>
      </c>
      <c r="L2070" s="14" t="s">
        <v>425</v>
      </c>
      <c r="M2070" s="14" t="s">
        <v>1411</v>
      </c>
      <c r="N2070" s="14" t="s">
        <v>1787</v>
      </c>
      <c r="O2070" s="14" t="s">
        <v>2248</v>
      </c>
      <c r="P2070" s="14" t="s">
        <v>5670</v>
      </c>
      <c r="Q2070" s="14">
        <v>1</v>
      </c>
      <c r="R2070" s="14" t="s">
        <v>5383</v>
      </c>
      <c r="S2070" s="14" t="s">
        <v>420</v>
      </c>
      <c r="T2070" s="35">
        <v>390.71346536903093</v>
      </c>
      <c r="U2070" s="14" t="s">
        <v>4</v>
      </c>
      <c r="V2070" s="14">
        <v>119</v>
      </c>
      <c r="W2070" s="16">
        <f>+IF(datos_arg[[#This Row],[Moneda]]="ARS",datos_arg[[#This Row],[Monto]],datos_arg[[#This Row],[Monto]]*datos_arg[[#This Row],[TC]])</f>
        <v>390.71346536903093</v>
      </c>
      <c r="X2070" s="16">
        <f>IFERROR(IF(datos_arg[[#This Row],[Moneda]]="USD",datos_arg[[#This Row],[Monto]],datos_arg[[#This Row],[Monto]]/datos_arg[[#This Row],[TC]]),0)</f>
        <v>3.2833064316725289</v>
      </c>
      <c r="Y2070" s="14"/>
    </row>
    <row r="2071" spans="1:25" ht="15" customHeight="1" x14ac:dyDescent="0.25">
      <c r="A2071" s="14">
        <f t="shared" si="32"/>
        <v>2068</v>
      </c>
      <c r="B2071" s="1">
        <v>43980</v>
      </c>
      <c r="C2071" s="18">
        <f>+YEAR(datos_arg[[#This Row],[Fecha]])</f>
        <v>2020</v>
      </c>
      <c r="D2071" s="18">
        <f>+MONTH(datos_arg[[#This Row],[Fecha]])</f>
        <v>5</v>
      </c>
      <c r="E2071" s="14" t="s">
        <v>1015</v>
      </c>
      <c r="F2071" s="14" t="s">
        <v>403</v>
      </c>
      <c r="G2071" s="14" t="s">
        <v>5383</v>
      </c>
      <c r="H2071" s="14" t="s">
        <v>6646</v>
      </c>
      <c r="I2071" s="14" t="s">
        <v>7132</v>
      </c>
      <c r="J2071" s="14" t="s">
        <v>425</v>
      </c>
      <c r="K2071" s="14" t="s">
        <v>420</v>
      </c>
      <c r="L2071" s="14" t="s">
        <v>425</v>
      </c>
      <c r="M2071" s="14" t="s">
        <v>1691</v>
      </c>
      <c r="N2071" s="14" t="s">
        <v>1787</v>
      </c>
      <c r="O2071" s="14" t="s">
        <v>2249</v>
      </c>
      <c r="P2071" s="14" t="s">
        <v>5670</v>
      </c>
      <c r="Q2071" s="14">
        <v>50</v>
      </c>
      <c r="R2071" s="14" t="s">
        <v>5383</v>
      </c>
      <c r="S2071" s="14" t="s">
        <v>420</v>
      </c>
      <c r="T2071" s="35">
        <v>639.37728178134591</v>
      </c>
      <c r="U2071" s="14" t="s">
        <v>4</v>
      </c>
      <c r="V2071" s="14">
        <v>119</v>
      </c>
      <c r="W2071" s="16">
        <f>+IF(datos_arg[[#This Row],[Moneda]]="ARS",datos_arg[[#This Row],[Monto]],datos_arg[[#This Row],[Monto]]*datos_arg[[#This Row],[TC]])</f>
        <v>639.37728178134591</v>
      </c>
      <c r="X2071" s="16">
        <f>IFERROR(IF(datos_arg[[#This Row],[Moneda]]="USD",datos_arg[[#This Row],[Monto]],datos_arg[[#This Row],[Monto]]/datos_arg[[#This Row],[TC]]),0)</f>
        <v>5.3729183342970241</v>
      </c>
      <c r="Y2071" s="14"/>
    </row>
    <row r="2072" spans="1:25" ht="15" customHeight="1" x14ac:dyDescent="0.25">
      <c r="A2072" s="14">
        <f t="shared" si="32"/>
        <v>2069</v>
      </c>
      <c r="B2072" s="1">
        <v>43980</v>
      </c>
      <c r="C2072" s="18">
        <f>+YEAR(datos_arg[[#This Row],[Fecha]])</f>
        <v>2020</v>
      </c>
      <c r="D2072" s="18">
        <f>+MONTH(datos_arg[[#This Row],[Fecha]])</f>
        <v>5</v>
      </c>
      <c r="E2072" s="14" t="s">
        <v>1015</v>
      </c>
      <c r="F2072" s="14" t="s">
        <v>403</v>
      </c>
      <c r="G2072" s="14" t="s">
        <v>5383</v>
      </c>
      <c r="H2072" s="14" t="s">
        <v>6646</v>
      </c>
      <c r="I2072" s="14" t="s">
        <v>7132</v>
      </c>
      <c r="J2072" s="14" t="s">
        <v>425</v>
      </c>
      <c r="K2072" s="14" t="s">
        <v>420</v>
      </c>
      <c r="L2072" s="14" t="s">
        <v>425</v>
      </c>
      <c r="M2072" s="14" t="s">
        <v>1421</v>
      </c>
      <c r="N2072" s="14" t="s">
        <v>1787</v>
      </c>
      <c r="O2072" s="14" t="s">
        <v>2250</v>
      </c>
      <c r="P2072" s="14" t="s">
        <v>5670</v>
      </c>
      <c r="Q2072" s="14">
        <v>50</v>
      </c>
      <c r="R2072" s="14" t="s">
        <v>5383</v>
      </c>
      <c r="S2072" s="14" t="s">
        <v>420</v>
      </c>
      <c r="T2072" s="35">
        <v>196.63496648615896</v>
      </c>
      <c r="U2072" s="14" t="s">
        <v>4</v>
      </c>
      <c r="V2072" s="14">
        <v>119</v>
      </c>
      <c r="W2072" s="16">
        <f>+IF(datos_arg[[#This Row],[Moneda]]="ARS",datos_arg[[#This Row],[Monto]],datos_arg[[#This Row],[Monto]]*datos_arg[[#This Row],[TC]])</f>
        <v>196.63496648615896</v>
      </c>
      <c r="X2072" s="16">
        <f>IFERROR(IF(datos_arg[[#This Row],[Moneda]]="USD",datos_arg[[#This Row],[Monto]],datos_arg[[#This Row],[Monto]]/datos_arg[[#This Row],[TC]]),0)</f>
        <v>1.6523946763542769</v>
      </c>
      <c r="Y2072" s="14"/>
    </row>
    <row r="2073" spans="1:25" ht="15" customHeight="1" x14ac:dyDescent="0.25">
      <c r="A2073" s="14">
        <f t="shared" si="32"/>
        <v>2070</v>
      </c>
      <c r="B2073" s="1">
        <v>43980</v>
      </c>
      <c r="C2073" s="18">
        <f>+YEAR(datos_arg[[#This Row],[Fecha]])</f>
        <v>2020</v>
      </c>
      <c r="D2073" s="18">
        <f>+MONTH(datos_arg[[#This Row],[Fecha]])</f>
        <v>5</v>
      </c>
      <c r="E2073" s="14" t="s">
        <v>1015</v>
      </c>
      <c r="F2073" s="14" t="s">
        <v>403</v>
      </c>
      <c r="G2073" s="14" t="s">
        <v>5383</v>
      </c>
      <c r="H2073" s="14" t="s">
        <v>6646</v>
      </c>
      <c r="I2073" s="14" t="s">
        <v>7132</v>
      </c>
      <c r="J2073" s="14" t="s">
        <v>425</v>
      </c>
      <c r="K2073" s="14" t="s">
        <v>420</v>
      </c>
      <c r="L2073" s="14" t="s">
        <v>425</v>
      </c>
      <c r="M2073" s="14" t="s">
        <v>2208</v>
      </c>
      <c r="N2073" s="14" t="s">
        <v>1787</v>
      </c>
      <c r="O2073" s="14" t="s">
        <v>2251</v>
      </c>
      <c r="P2073" s="14" t="s">
        <v>5670</v>
      </c>
      <c r="Q2073" s="14">
        <v>50</v>
      </c>
      <c r="R2073" s="14" t="s">
        <v>5383</v>
      </c>
      <c r="S2073" s="14" t="s">
        <v>420</v>
      </c>
      <c r="T2073" s="35">
        <v>100.8739508463665</v>
      </c>
      <c r="U2073" s="14" t="s">
        <v>4</v>
      </c>
      <c r="V2073" s="14">
        <v>119</v>
      </c>
      <c r="W2073" s="16">
        <f>+IF(datos_arg[[#This Row],[Moneda]]="ARS",datos_arg[[#This Row],[Monto]],datos_arg[[#This Row],[Monto]]*datos_arg[[#This Row],[TC]])</f>
        <v>100.8739508463665</v>
      </c>
      <c r="X2073" s="16">
        <f>IFERROR(IF(datos_arg[[#This Row],[Moneda]]="USD",datos_arg[[#This Row],[Monto]],datos_arg[[#This Row],[Monto]]/datos_arg[[#This Row],[TC]]),0)</f>
        <v>0.84768025921316381</v>
      </c>
      <c r="Y2073" s="14"/>
    </row>
    <row r="2074" spans="1:25" ht="15" customHeight="1" x14ac:dyDescent="0.25">
      <c r="A2074" s="14">
        <f t="shared" si="32"/>
        <v>2071</v>
      </c>
      <c r="B2074" s="1">
        <v>43980</v>
      </c>
      <c r="C2074" s="18">
        <f>+YEAR(datos_arg[[#This Row],[Fecha]])</f>
        <v>2020</v>
      </c>
      <c r="D2074" s="18">
        <f>+MONTH(datos_arg[[#This Row],[Fecha]])</f>
        <v>5</v>
      </c>
      <c r="E2074" s="14" t="s">
        <v>1015</v>
      </c>
      <c r="F2074" s="14" t="s">
        <v>403</v>
      </c>
      <c r="G2074" s="14" t="s">
        <v>5383</v>
      </c>
      <c r="H2074" s="14" t="s">
        <v>6646</v>
      </c>
      <c r="I2074" s="14" t="s">
        <v>7132</v>
      </c>
      <c r="J2074" s="14" t="s">
        <v>425</v>
      </c>
      <c r="K2074" s="14" t="s">
        <v>420</v>
      </c>
      <c r="L2074" s="14" t="s">
        <v>425</v>
      </c>
      <c r="M2074" s="14" t="s">
        <v>1691</v>
      </c>
      <c r="N2074" s="14" t="s">
        <v>1787</v>
      </c>
      <c r="O2074" s="14" t="s">
        <v>2252</v>
      </c>
      <c r="P2074" s="14" t="s">
        <v>5670</v>
      </c>
      <c r="Q2074" s="14">
        <v>132</v>
      </c>
      <c r="R2074" s="14" t="s">
        <v>5383</v>
      </c>
      <c r="S2074" s="14" t="s">
        <v>420</v>
      </c>
      <c r="T2074" s="35">
        <v>1145.4631832468665</v>
      </c>
      <c r="U2074" s="14" t="s">
        <v>4</v>
      </c>
      <c r="V2074" s="14">
        <v>119</v>
      </c>
      <c r="W2074" s="16">
        <f>+IF(datos_arg[[#This Row],[Moneda]]="ARS",datos_arg[[#This Row],[Monto]],datos_arg[[#This Row],[Monto]]*datos_arg[[#This Row],[TC]])</f>
        <v>1145.4631832468665</v>
      </c>
      <c r="X2074" s="16">
        <f>IFERROR(IF(datos_arg[[#This Row],[Moneda]]="USD",datos_arg[[#This Row],[Monto]],datos_arg[[#This Row],[Monto]]/datos_arg[[#This Row],[TC]]),0)</f>
        <v>9.6257410356879536</v>
      </c>
      <c r="Y2074" s="14"/>
    </row>
    <row r="2075" spans="1:25" ht="15" customHeight="1" x14ac:dyDescent="0.25">
      <c r="A2075" s="14">
        <f t="shared" si="32"/>
        <v>2072</v>
      </c>
      <c r="B2075" s="1">
        <v>43980</v>
      </c>
      <c r="C2075" s="18">
        <f>+YEAR(datos_arg[[#This Row],[Fecha]])</f>
        <v>2020</v>
      </c>
      <c r="D2075" s="18">
        <f>+MONTH(datos_arg[[#This Row],[Fecha]])</f>
        <v>5</v>
      </c>
      <c r="E2075" s="14" t="s">
        <v>1015</v>
      </c>
      <c r="F2075" s="14" t="s">
        <v>403</v>
      </c>
      <c r="G2075" s="14" t="s">
        <v>5383</v>
      </c>
      <c r="H2075" s="14" t="s">
        <v>6646</v>
      </c>
      <c r="I2075" s="14" t="s">
        <v>7132</v>
      </c>
      <c r="J2075" s="14" t="s">
        <v>425</v>
      </c>
      <c r="K2075" s="14" t="s">
        <v>420</v>
      </c>
      <c r="L2075" s="14" t="s">
        <v>425</v>
      </c>
      <c r="M2075" s="14" t="s">
        <v>2208</v>
      </c>
      <c r="N2075" s="14" t="s">
        <v>1787</v>
      </c>
      <c r="O2075" s="14" t="s">
        <v>2253</v>
      </c>
      <c r="P2075" s="14" t="s">
        <v>5670</v>
      </c>
      <c r="Q2075" s="14">
        <v>132</v>
      </c>
      <c r="R2075" s="14" t="s">
        <v>5383</v>
      </c>
      <c r="S2075" s="14" t="s">
        <v>420</v>
      </c>
      <c r="T2075" s="35">
        <v>140.55837618813194</v>
      </c>
      <c r="U2075" s="14" t="s">
        <v>4</v>
      </c>
      <c r="V2075" s="14">
        <v>119</v>
      </c>
      <c r="W2075" s="16">
        <f>+IF(datos_arg[[#This Row],[Moneda]]="ARS",datos_arg[[#This Row],[Monto]],datos_arg[[#This Row],[Monto]]*datos_arg[[#This Row],[TC]])</f>
        <v>140.55837618813194</v>
      </c>
      <c r="X2075" s="16">
        <f>IFERROR(IF(datos_arg[[#This Row],[Moneda]]="USD",datos_arg[[#This Row],[Monto]],datos_arg[[#This Row],[Monto]]/datos_arg[[#This Row],[TC]]),0)</f>
        <v>1.1811628251103525</v>
      </c>
      <c r="Y2075" s="14"/>
    </row>
    <row r="2076" spans="1:25" ht="15" customHeight="1" x14ac:dyDescent="0.25">
      <c r="A2076" s="14">
        <f t="shared" si="32"/>
        <v>2073</v>
      </c>
      <c r="B2076" s="1">
        <v>43980</v>
      </c>
      <c r="C2076" s="18">
        <f>+YEAR(datos_arg[[#This Row],[Fecha]])</f>
        <v>2020</v>
      </c>
      <c r="D2076" s="18">
        <f>+MONTH(datos_arg[[#This Row],[Fecha]])</f>
        <v>5</v>
      </c>
      <c r="E2076" s="14" t="s">
        <v>1015</v>
      </c>
      <c r="F2076" s="14" t="s">
        <v>403</v>
      </c>
      <c r="G2076" s="14" t="s">
        <v>5383</v>
      </c>
      <c r="H2076" s="14" t="s">
        <v>6646</v>
      </c>
      <c r="I2076" s="14" t="s">
        <v>7132</v>
      </c>
      <c r="J2076" s="14" t="s">
        <v>425</v>
      </c>
      <c r="K2076" s="14" t="s">
        <v>420</v>
      </c>
      <c r="L2076" s="14" t="s">
        <v>425</v>
      </c>
      <c r="M2076" s="14" t="s">
        <v>2254</v>
      </c>
      <c r="N2076" s="14" t="s">
        <v>1787</v>
      </c>
      <c r="O2076" s="14" t="s">
        <v>2255</v>
      </c>
      <c r="P2076" s="14" t="s">
        <v>5670</v>
      </c>
      <c r="Q2076" s="14">
        <v>20</v>
      </c>
      <c r="R2076" s="14" t="s">
        <v>5383</v>
      </c>
      <c r="S2076" s="14" t="s">
        <v>420</v>
      </c>
      <c r="T2076" s="35">
        <v>1302.5675858673835</v>
      </c>
      <c r="U2076" s="14" t="s">
        <v>4</v>
      </c>
      <c r="V2076" s="14">
        <v>119</v>
      </c>
      <c r="W2076" s="16">
        <f>+IF(datos_arg[[#This Row],[Moneda]]="ARS",datos_arg[[#This Row],[Monto]],datos_arg[[#This Row],[Monto]]*datos_arg[[#This Row],[TC]])</f>
        <v>1302.5675858673835</v>
      </c>
      <c r="X2076" s="16">
        <f>IFERROR(IF(datos_arg[[#This Row],[Moneda]]="USD",datos_arg[[#This Row],[Monto]],datos_arg[[#This Row],[Monto]]/datos_arg[[#This Row],[TC]]),0)</f>
        <v>10.945946099725912</v>
      </c>
      <c r="Y2076" s="14"/>
    </row>
    <row r="2077" spans="1:25" ht="15" customHeight="1" x14ac:dyDescent="0.25">
      <c r="A2077" s="14">
        <f t="shared" si="32"/>
        <v>2074</v>
      </c>
      <c r="B2077" s="1">
        <v>43980</v>
      </c>
      <c r="C2077" s="18">
        <f>+YEAR(datos_arg[[#This Row],[Fecha]])</f>
        <v>2020</v>
      </c>
      <c r="D2077" s="18">
        <f>+MONTH(datos_arg[[#This Row],[Fecha]])</f>
        <v>5</v>
      </c>
      <c r="E2077" s="14" t="s">
        <v>1015</v>
      </c>
      <c r="F2077" s="14" t="s">
        <v>403</v>
      </c>
      <c r="G2077" s="14" t="s">
        <v>5383</v>
      </c>
      <c r="H2077" s="14" t="s">
        <v>6646</v>
      </c>
      <c r="I2077" s="14" t="s">
        <v>7132</v>
      </c>
      <c r="J2077" s="14" t="s">
        <v>425</v>
      </c>
      <c r="K2077" s="14" t="s">
        <v>420</v>
      </c>
      <c r="L2077" s="14" t="s">
        <v>422</v>
      </c>
      <c r="M2077" s="14" t="s">
        <v>938</v>
      </c>
      <c r="N2077" s="14" t="s">
        <v>1787</v>
      </c>
      <c r="O2077" s="14" t="s">
        <v>2256</v>
      </c>
      <c r="P2077" s="14" t="s">
        <v>5670</v>
      </c>
      <c r="Q2077" s="14">
        <v>1</v>
      </c>
      <c r="R2077" s="14" t="s">
        <v>5383</v>
      </c>
      <c r="S2077" s="14" t="s">
        <v>420</v>
      </c>
      <c r="T2077" s="35">
        <v>459.3711902147158</v>
      </c>
      <c r="U2077" s="14" t="s">
        <v>4</v>
      </c>
      <c r="V2077" s="14">
        <v>119</v>
      </c>
      <c r="W2077" s="16">
        <f>+IF(datos_arg[[#This Row],[Moneda]]="ARS",datos_arg[[#This Row],[Monto]],datos_arg[[#This Row],[Monto]]*datos_arg[[#This Row],[TC]])</f>
        <v>459.3711902147158</v>
      </c>
      <c r="X2077" s="16">
        <f>IFERROR(IF(datos_arg[[#This Row],[Moneda]]="USD",datos_arg[[#This Row],[Monto]],datos_arg[[#This Row],[Monto]]/datos_arg[[#This Row],[TC]]),0)</f>
        <v>3.8602621026446706</v>
      </c>
      <c r="Y2077" s="14"/>
    </row>
    <row r="2078" spans="1:25" ht="15" customHeight="1" x14ac:dyDescent="0.25">
      <c r="A2078" s="14">
        <f t="shared" si="32"/>
        <v>2075</v>
      </c>
      <c r="B2078" s="1">
        <v>43980</v>
      </c>
      <c r="C2078" s="18">
        <f>+YEAR(datos_arg[[#This Row],[Fecha]])</f>
        <v>2020</v>
      </c>
      <c r="D2078" s="18">
        <f>+MONTH(datos_arg[[#This Row],[Fecha]])</f>
        <v>5</v>
      </c>
      <c r="E2078" s="14" t="s">
        <v>5358</v>
      </c>
      <c r="F2078" s="14" t="s">
        <v>4109</v>
      </c>
      <c r="G2078" s="14"/>
      <c r="H2078" s="14" t="s">
        <v>6646</v>
      </c>
      <c r="I2078" s="14" t="s">
        <v>7132</v>
      </c>
      <c r="J2078" s="14" t="s">
        <v>425</v>
      </c>
      <c r="K2078" s="14" t="s">
        <v>420</v>
      </c>
      <c r="L2078" s="14" t="s">
        <v>426</v>
      </c>
      <c r="M2078" s="14" t="s">
        <v>719</v>
      </c>
      <c r="N2078" s="14" t="s">
        <v>2257</v>
      </c>
      <c r="O2078" s="14" t="s">
        <v>2258</v>
      </c>
      <c r="P2078" s="14" t="s">
        <v>5671</v>
      </c>
      <c r="Q2078" s="14">
        <v>2</v>
      </c>
      <c r="R2078" s="14" t="s">
        <v>4109</v>
      </c>
      <c r="S2078" s="14" t="s">
        <v>420</v>
      </c>
      <c r="T2078" s="35">
        <v>9434.0975695176821</v>
      </c>
      <c r="U2078" s="14" t="s">
        <v>4</v>
      </c>
      <c r="V2078" s="14">
        <v>119</v>
      </c>
      <c r="W2078" s="16">
        <f>+IF(datos_arg[[#This Row],[Moneda]]="ARS",datos_arg[[#This Row],[Monto]],datos_arg[[#This Row],[Monto]]*datos_arg[[#This Row],[TC]])</f>
        <v>9434.0975695176821</v>
      </c>
      <c r="X2078" s="16">
        <f>IFERROR(IF(datos_arg[[#This Row],[Moneda]]="USD",datos_arg[[#This Row],[Monto]],datos_arg[[#This Row],[Monto]]/datos_arg[[#This Row],[TC]]),0)</f>
        <v>79.27813083628304</v>
      </c>
      <c r="Y2078" s="14"/>
    </row>
    <row r="2079" spans="1:25" ht="15" customHeight="1" x14ac:dyDescent="0.25">
      <c r="A2079" s="14">
        <f t="shared" si="32"/>
        <v>2076</v>
      </c>
      <c r="B2079" s="1">
        <v>43980</v>
      </c>
      <c r="C2079" s="18">
        <f>+YEAR(datos_arg[[#This Row],[Fecha]])</f>
        <v>2020</v>
      </c>
      <c r="D2079" s="18">
        <f>+MONTH(datos_arg[[#This Row],[Fecha]])</f>
        <v>5</v>
      </c>
      <c r="E2079" s="14" t="s">
        <v>5358</v>
      </c>
      <c r="F2079" s="14" t="s">
        <v>4109</v>
      </c>
      <c r="G2079" s="14"/>
      <c r="H2079" s="14" t="s">
        <v>6646</v>
      </c>
      <c r="I2079" s="14" t="s">
        <v>7132</v>
      </c>
      <c r="J2079" s="14" t="s">
        <v>425</v>
      </c>
      <c r="K2079" s="14" t="s">
        <v>420</v>
      </c>
      <c r="L2079" s="14" t="s">
        <v>426</v>
      </c>
      <c r="M2079" s="14" t="s">
        <v>719</v>
      </c>
      <c r="N2079" s="14" t="s">
        <v>2257</v>
      </c>
      <c r="O2079" s="14" t="s">
        <v>2259</v>
      </c>
      <c r="P2079" s="14" t="s">
        <v>5671</v>
      </c>
      <c r="Q2079" s="14">
        <v>4</v>
      </c>
      <c r="R2079" s="14" t="s">
        <v>4109</v>
      </c>
      <c r="S2079" s="14" t="s">
        <v>420</v>
      </c>
      <c r="T2079" s="35">
        <v>14957.596649956822</v>
      </c>
      <c r="U2079" s="14" t="s">
        <v>4</v>
      </c>
      <c r="V2079" s="14">
        <v>119</v>
      </c>
      <c r="W2079" s="16">
        <f>+IF(datos_arg[[#This Row],[Moneda]]="ARS",datos_arg[[#This Row],[Monto]],datos_arg[[#This Row],[Monto]]*datos_arg[[#This Row],[TC]])</f>
        <v>14957.596649956822</v>
      </c>
      <c r="X2079" s="16">
        <f>IFERROR(IF(datos_arg[[#This Row],[Moneda]]="USD",datos_arg[[#This Row],[Monto]],datos_arg[[#This Row],[Monto]]/datos_arg[[#This Row],[TC]]),0)</f>
        <v>125.69408949543548</v>
      </c>
      <c r="Y2079" s="14"/>
    </row>
    <row r="2080" spans="1:25" ht="15" customHeight="1" x14ac:dyDescent="0.25">
      <c r="A2080" s="14">
        <f t="shared" si="32"/>
        <v>2077</v>
      </c>
      <c r="B2080" s="1">
        <v>43980</v>
      </c>
      <c r="C2080" s="18">
        <f>+YEAR(datos_arg[[#This Row],[Fecha]])</f>
        <v>2020</v>
      </c>
      <c r="D2080" s="18">
        <f>+MONTH(datos_arg[[#This Row],[Fecha]])</f>
        <v>5</v>
      </c>
      <c r="E2080" s="14" t="s">
        <v>5358</v>
      </c>
      <c r="F2080" s="14" t="s">
        <v>4109</v>
      </c>
      <c r="G2080" s="14"/>
      <c r="H2080" s="14" t="s">
        <v>6646</v>
      </c>
      <c r="I2080" s="14" t="s">
        <v>7132</v>
      </c>
      <c r="J2080" s="14" t="s">
        <v>425</v>
      </c>
      <c r="K2080" s="14" t="s">
        <v>420</v>
      </c>
      <c r="L2080" s="14" t="s">
        <v>426</v>
      </c>
      <c r="M2080" s="14" t="s">
        <v>2260</v>
      </c>
      <c r="N2080" s="14" t="s">
        <v>2257</v>
      </c>
      <c r="O2080" s="14" t="s">
        <v>2262</v>
      </c>
      <c r="P2080" s="14" t="s">
        <v>5671</v>
      </c>
      <c r="Q2080" s="14">
        <v>3</v>
      </c>
      <c r="R2080" s="14" t="s">
        <v>4109</v>
      </c>
      <c r="S2080" s="14" t="s">
        <v>420</v>
      </c>
      <c r="T2080" s="35">
        <v>2826.1413646740784</v>
      </c>
      <c r="U2080" s="14" t="s">
        <v>4</v>
      </c>
      <c r="V2080" s="14">
        <v>119</v>
      </c>
      <c r="W2080" s="16">
        <f>+IF(datos_arg[[#This Row],[Moneda]]="ARS",datos_arg[[#This Row],[Monto]],datos_arg[[#This Row],[Monto]]*datos_arg[[#This Row],[TC]])</f>
        <v>2826.1413646740784</v>
      </c>
      <c r="X2080" s="16">
        <f>IFERROR(IF(datos_arg[[#This Row],[Moneda]]="USD",datos_arg[[#This Row],[Monto]],datos_arg[[#This Row],[Monto]]/datos_arg[[#This Row],[TC]]),0)</f>
        <v>23.749087098101498</v>
      </c>
      <c r="Y2080" s="14"/>
    </row>
    <row r="2081" spans="1:25" ht="15" customHeight="1" x14ac:dyDescent="0.25">
      <c r="A2081" s="14">
        <f t="shared" si="32"/>
        <v>2078</v>
      </c>
      <c r="B2081" s="1">
        <v>43980</v>
      </c>
      <c r="C2081" s="18">
        <f>+YEAR(datos_arg[[#This Row],[Fecha]])</f>
        <v>2020</v>
      </c>
      <c r="D2081" s="18">
        <f>+MONTH(datos_arg[[#This Row],[Fecha]])</f>
        <v>5</v>
      </c>
      <c r="E2081" s="14" t="s">
        <v>5358</v>
      </c>
      <c r="F2081" s="14" t="s">
        <v>4109</v>
      </c>
      <c r="G2081" s="14"/>
      <c r="H2081" s="14" t="s">
        <v>6646</v>
      </c>
      <c r="I2081" s="14" t="s">
        <v>7132</v>
      </c>
      <c r="J2081" s="14" t="s">
        <v>425</v>
      </c>
      <c r="K2081" s="14" t="s">
        <v>420</v>
      </c>
      <c r="L2081" s="14" t="s">
        <v>426</v>
      </c>
      <c r="M2081" s="14" t="s">
        <v>2261</v>
      </c>
      <c r="N2081" s="14" t="s">
        <v>2257</v>
      </c>
      <c r="O2081" s="14" t="s">
        <v>2263</v>
      </c>
      <c r="P2081" s="14" t="s">
        <v>5671</v>
      </c>
      <c r="Q2081" s="14">
        <v>6</v>
      </c>
      <c r="R2081" s="14" t="s">
        <v>4109</v>
      </c>
      <c r="S2081" s="14" t="s">
        <v>420</v>
      </c>
      <c r="T2081" s="35">
        <v>9856.9844158514115</v>
      </c>
      <c r="U2081" s="14" t="s">
        <v>4</v>
      </c>
      <c r="V2081" s="14">
        <v>119</v>
      </c>
      <c r="W2081" s="16">
        <f>+IF(datos_arg[[#This Row],[Moneda]]="ARS",datos_arg[[#This Row],[Monto]],datos_arg[[#This Row],[Monto]]*datos_arg[[#This Row],[TC]])</f>
        <v>9856.9844158514115</v>
      </c>
      <c r="X2081" s="16">
        <f>IFERROR(IF(datos_arg[[#This Row],[Moneda]]="USD",datos_arg[[#This Row],[Monto]],datos_arg[[#This Row],[Monto]]/datos_arg[[#This Row],[TC]]),0)</f>
        <v>82.831801813877405</v>
      </c>
      <c r="Y2081" s="14"/>
    </row>
    <row r="2082" spans="1:25" ht="15" customHeight="1" x14ac:dyDescent="0.25">
      <c r="A2082" s="14">
        <f t="shared" si="32"/>
        <v>2079</v>
      </c>
      <c r="B2082" s="1">
        <v>43980</v>
      </c>
      <c r="C2082" s="18">
        <f>+YEAR(datos_arg[[#This Row],[Fecha]])</f>
        <v>2020</v>
      </c>
      <c r="D2082" s="18">
        <f>+MONTH(datos_arg[[#This Row],[Fecha]])</f>
        <v>5</v>
      </c>
      <c r="E2082" s="14" t="s">
        <v>5358</v>
      </c>
      <c r="F2082" s="14" t="s">
        <v>4109</v>
      </c>
      <c r="G2082" s="14"/>
      <c r="H2082" s="14" t="s">
        <v>6646</v>
      </c>
      <c r="I2082" s="14" t="s">
        <v>7132</v>
      </c>
      <c r="J2082" s="14" t="s">
        <v>425</v>
      </c>
      <c r="K2082" s="14" t="s">
        <v>420</v>
      </c>
      <c r="L2082" s="14" t="s">
        <v>425</v>
      </c>
      <c r="M2082" s="14" t="s">
        <v>6658</v>
      </c>
      <c r="N2082" s="14" t="s">
        <v>49</v>
      </c>
      <c r="O2082" s="14" t="s">
        <v>4016</v>
      </c>
      <c r="P2082" s="14" t="s">
        <v>5672</v>
      </c>
      <c r="Q2082" s="14">
        <v>1</v>
      </c>
      <c r="R2082" s="14" t="s">
        <v>4109</v>
      </c>
      <c r="S2082" s="14" t="s">
        <v>420</v>
      </c>
      <c r="T2082" s="35">
        <v>1760.0006599999999</v>
      </c>
      <c r="U2082" s="14" t="s">
        <v>4</v>
      </c>
      <c r="V2082" s="14">
        <v>119</v>
      </c>
      <c r="W2082" s="16">
        <f>+IF(datos_arg[[#This Row],[Moneda]]="ARS",datos_arg[[#This Row],[Monto]],datos_arg[[#This Row],[Monto]]*datos_arg[[#This Row],[TC]])</f>
        <v>1760.0006599999999</v>
      </c>
      <c r="X2082" s="16">
        <f>IFERROR(IF(datos_arg[[#This Row],[Moneda]]="USD",datos_arg[[#This Row],[Monto]],datos_arg[[#This Row],[Monto]]/datos_arg[[#This Row],[TC]]),0)</f>
        <v>14.789921512605041</v>
      </c>
      <c r="Y2082" s="14"/>
    </row>
    <row r="2083" spans="1:25" ht="15" customHeight="1" x14ac:dyDescent="0.25">
      <c r="A2083" s="14">
        <f t="shared" si="32"/>
        <v>2080</v>
      </c>
      <c r="B2083" s="1">
        <v>43980</v>
      </c>
      <c r="C2083" s="18">
        <f>+YEAR(datos_arg[[#This Row],[Fecha]])</f>
        <v>2020</v>
      </c>
      <c r="D2083" s="18">
        <f>+MONTH(datos_arg[[#This Row],[Fecha]])</f>
        <v>5</v>
      </c>
      <c r="E2083" s="14" t="s">
        <v>5358</v>
      </c>
      <c r="F2083" s="14" t="s">
        <v>4109</v>
      </c>
      <c r="G2083" s="14"/>
      <c r="H2083" s="14" t="s">
        <v>6646</v>
      </c>
      <c r="I2083" s="14" t="s">
        <v>7132</v>
      </c>
      <c r="J2083" s="14" t="s">
        <v>425</v>
      </c>
      <c r="K2083" s="14" t="s">
        <v>420</v>
      </c>
      <c r="L2083" s="14" t="s">
        <v>425</v>
      </c>
      <c r="M2083" s="14" t="s">
        <v>4818</v>
      </c>
      <c r="N2083" s="14" t="s">
        <v>49</v>
      </c>
      <c r="O2083" s="14" t="s">
        <v>4015</v>
      </c>
      <c r="P2083" s="14" t="s">
        <v>5672</v>
      </c>
      <c r="Q2083" s="14">
        <v>6</v>
      </c>
      <c r="R2083" s="14" t="s">
        <v>4109</v>
      </c>
      <c r="S2083" s="14" t="s">
        <v>420</v>
      </c>
      <c r="T2083" s="35">
        <v>3138.2438999999999</v>
      </c>
      <c r="U2083" s="14" t="s">
        <v>4</v>
      </c>
      <c r="V2083" s="14">
        <v>119</v>
      </c>
      <c r="W2083" s="16">
        <f>+IF(datos_arg[[#This Row],[Moneda]]="ARS",datos_arg[[#This Row],[Monto]],datos_arg[[#This Row],[Monto]]*datos_arg[[#This Row],[TC]])</f>
        <v>3138.2438999999999</v>
      </c>
      <c r="X2083" s="16">
        <f>IFERROR(IF(datos_arg[[#This Row],[Moneda]]="USD",datos_arg[[#This Row],[Monto]],datos_arg[[#This Row],[Monto]]/datos_arg[[#This Row],[TC]]),0)</f>
        <v>26.371797478991596</v>
      </c>
      <c r="Y2083" s="14"/>
    </row>
    <row r="2084" spans="1:25" ht="15" customHeight="1" x14ac:dyDescent="0.25">
      <c r="A2084" s="14">
        <f t="shared" si="32"/>
        <v>2081</v>
      </c>
      <c r="B2084" s="1">
        <v>43980</v>
      </c>
      <c r="C2084" s="18">
        <f>+YEAR(datos_arg[[#This Row],[Fecha]])</f>
        <v>2020</v>
      </c>
      <c r="D2084" s="18">
        <f>+MONTH(datos_arg[[#This Row],[Fecha]])</f>
        <v>5</v>
      </c>
      <c r="E2084" s="14" t="s">
        <v>1015</v>
      </c>
      <c r="F2084" s="14" t="s">
        <v>403</v>
      </c>
      <c r="G2084" s="14" t="s">
        <v>970</v>
      </c>
      <c r="H2084" s="14" t="s">
        <v>7132</v>
      </c>
      <c r="I2084" s="14" t="s">
        <v>7132</v>
      </c>
      <c r="J2084" s="14" t="s">
        <v>425</v>
      </c>
      <c r="K2084" s="14"/>
      <c r="L2084" s="14" t="s">
        <v>425</v>
      </c>
      <c r="M2084" s="14" t="s">
        <v>493</v>
      </c>
      <c r="N2084" s="14" t="s">
        <v>741</v>
      </c>
      <c r="O2084" s="14" t="s">
        <v>2348</v>
      </c>
      <c r="P2084" s="14" t="s">
        <v>5673</v>
      </c>
      <c r="Q2084" s="14"/>
      <c r="R2084" s="14" t="s">
        <v>970</v>
      </c>
      <c r="S2084" s="14" t="s">
        <v>439</v>
      </c>
      <c r="T2084" s="35">
        <v>3300</v>
      </c>
      <c r="U2084" s="14" t="s">
        <v>4</v>
      </c>
      <c r="V2084" s="14">
        <v>119</v>
      </c>
      <c r="W2084" s="16">
        <f>+IF(datos_arg[[#This Row],[Moneda]]="ARS",datos_arg[[#This Row],[Monto]],datos_arg[[#This Row],[Monto]]*datos_arg[[#This Row],[TC]])</f>
        <v>3300</v>
      </c>
      <c r="X2084" s="16">
        <f>IFERROR(IF(datos_arg[[#This Row],[Moneda]]="USD",datos_arg[[#This Row],[Monto]],datos_arg[[#This Row],[Monto]]/datos_arg[[#This Row],[TC]]),0)</f>
        <v>27.731092436974791</v>
      </c>
      <c r="Y2084" s="14"/>
    </row>
    <row r="2085" spans="1:25" ht="15" customHeight="1" x14ac:dyDescent="0.25">
      <c r="A2085" s="14">
        <f t="shared" si="32"/>
        <v>2082</v>
      </c>
      <c r="B2085" s="1">
        <v>43980</v>
      </c>
      <c r="C2085" s="18">
        <f>+YEAR(datos_arg[[#This Row],[Fecha]])</f>
        <v>2020</v>
      </c>
      <c r="D2085" s="18">
        <f>+MONTH(datos_arg[[#This Row],[Fecha]])</f>
        <v>5</v>
      </c>
      <c r="E2085" s="14" t="s">
        <v>408</v>
      </c>
      <c r="F2085" s="14" t="s">
        <v>506</v>
      </c>
      <c r="G2085" s="14"/>
      <c r="H2085" s="14" t="s">
        <v>7132</v>
      </c>
      <c r="I2085" s="14" t="s">
        <v>7132</v>
      </c>
      <c r="J2085" s="14" t="s">
        <v>425</v>
      </c>
      <c r="K2085" s="14"/>
      <c r="L2085" s="14" t="s">
        <v>425</v>
      </c>
      <c r="M2085" s="14" t="s">
        <v>1763</v>
      </c>
      <c r="N2085" s="14" t="s">
        <v>1763</v>
      </c>
      <c r="O2085" s="14" t="s">
        <v>2226</v>
      </c>
      <c r="P2085" s="14"/>
      <c r="Q2085" s="14"/>
      <c r="R2085" s="14" t="s">
        <v>440</v>
      </c>
      <c r="S2085" s="14" t="s">
        <v>421</v>
      </c>
      <c r="T2085" s="35">
        <v>0</v>
      </c>
      <c r="U2085" s="14" t="s">
        <v>2</v>
      </c>
      <c r="V2085" s="14">
        <v>129</v>
      </c>
      <c r="W2085" s="16">
        <f>+IF(datos_arg[[#This Row],[Moneda]]="ARS",datos_arg[[#This Row],[Monto]],datos_arg[[#This Row],[Monto]]*datos_arg[[#This Row],[TC]])</f>
        <v>0</v>
      </c>
      <c r="X2085" s="16">
        <f>IFERROR(IF(datos_arg[[#This Row],[Moneda]]="USD",datos_arg[[#This Row],[Monto]],datos_arg[[#This Row],[Monto]]/datos_arg[[#This Row],[TC]]),0)</f>
        <v>0</v>
      </c>
      <c r="Y2085" s="14"/>
    </row>
    <row r="2086" spans="1:25" x14ac:dyDescent="0.25">
      <c r="A2086" s="14">
        <f t="shared" si="32"/>
        <v>2083</v>
      </c>
      <c r="B2086" s="1">
        <v>43980</v>
      </c>
      <c r="C2086" s="18">
        <f>+YEAR(datos_arg[[#This Row],[Fecha]])</f>
        <v>2020</v>
      </c>
      <c r="D2086" s="18">
        <f>+MONTH(datos_arg[[#This Row],[Fecha]])</f>
        <v>5</v>
      </c>
      <c r="E2086" s="14" t="s">
        <v>407</v>
      </c>
      <c r="F2086" s="14" t="s">
        <v>5360</v>
      </c>
      <c r="G2086" s="14"/>
      <c r="H2086" s="14" t="s">
        <v>7132</v>
      </c>
      <c r="I2086" s="14" t="s">
        <v>7132</v>
      </c>
      <c r="J2086" s="14" t="s">
        <v>425</v>
      </c>
      <c r="K2086" s="14"/>
      <c r="L2086" s="14" t="s">
        <v>425</v>
      </c>
      <c r="M2086" s="14" t="s">
        <v>434</v>
      </c>
      <c r="N2086" s="14" t="s">
        <v>434</v>
      </c>
      <c r="O2086" s="14"/>
      <c r="P2086" s="14"/>
      <c r="Q2086" s="14"/>
      <c r="R2086" s="14" t="s">
        <v>441</v>
      </c>
      <c r="S2086" s="14" t="s">
        <v>440</v>
      </c>
      <c r="T2086" s="35">
        <v>1005200</v>
      </c>
      <c r="U2086" s="14" t="s">
        <v>4</v>
      </c>
      <c r="V2086" s="14">
        <v>0</v>
      </c>
      <c r="W2086" s="16">
        <f>+IF(datos_arg[[#This Row],[Moneda]]="ARS",datos_arg[[#This Row],[Monto]],datos_arg[[#This Row],[Monto]]*datos_arg[[#This Row],[TC]])</f>
        <v>1005200</v>
      </c>
      <c r="X2086" s="16">
        <f>IFERROR(IF(datos_arg[[#This Row],[Moneda]]="USD",datos_arg[[#This Row],[Monto]],datos_arg[[#This Row],[Monto]]/datos_arg[[#This Row],[TC]]),0)</f>
        <v>0</v>
      </c>
      <c r="Y2086" s="14"/>
    </row>
    <row r="2087" spans="1:25" x14ac:dyDescent="0.25">
      <c r="A2087" s="14">
        <f t="shared" si="32"/>
        <v>2084</v>
      </c>
      <c r="B2087" s="1">
        <v>43980</v>
      </c>
      <c r="C2087" s="18">
        <f>+YEAR(datos_arg[[#This Row],[Fecha]])</f>
        <v>2020</v>
      </c>
      <c r="D2087" s="18">
        <f>+MONTH(datos_arg[[#This Row],[Fecha]])</f>
        <v>5</v>
      </c>
      <c r="E2087" s="14" t="s">
        <v>408</v>
      </c>
      <c r="F2087" s="14" t="s">
        <v>506</v>
      </c>
      <c r="G2087" s="14"/>
      <c r="H2087" s="14" t="s">
        <v>7132</v>
      </c>
      <c r="I2087" s="14" t="s">
        <v>7132</v>
      </c>
      <c r="J2087" s="14" t="s">
        <v>425</v>
      </c>
      <c r="K2087" s="14"/>
      <c r="L2087" s="14" t="s">
        <v>425</v>
      </c>
      <c r="M2087" s="14" t="s">
        <v>1763</v>
      </c>
      <c r="N2087" s="14" t="s">
        <v>1763</v>
      </c>
      <c r="O2087" s="14" t="s">
        <v>2226</v>
      </c>
      <c r="P2087" s="14"/>
      <c r="Q2087" s="14"/>
      <c r="R2087" s="14" t="s">
        <v>421</v>
      </c>
      <c r="S2087" s="14" t="s">
        <v>440</v>
      </c>
      <c r="T2087" s="35">
        <v>0</v>
      </c>
      <c r="U2087" s="14" t="s">
        <v>2</v>
      </c>
      <c r="V2087" s="14">
        <v>119</v>
      </c>
      <c r="W2087" s="16">
        <f>+IF(datos_arg[[#This Row],[Moneda]]="ARS",datos_arg[[#This Row],[Monto]],datos_arg[[#This Row],[Monto]]*datos_arg[[#This Row],[TC]])</f>
        <v>0</v>
      </c>
      <c r="X2087" s="16">
        <f>IFERROR(IF(datos_arg[[#This Row],[Moneda]]="USD",datos_arg[[#This Row],[Monto]],datos_arg[[#This Row],[Monto]]/datos_arg[[#This Row],[TC]]),0)</f>
        <v>0</v>
      </c>
      <c r="Y2087" s="14"/>
    </row>
    <row r="2088" spans="1:25" ht="15" customHeight="1" x14ac:dyDescent="0.25">
      <c r="A2088" s="14">
        <f t="shared" si="32"/>
        <v>2085</v>
      </c>
      <c r="B2088" s="1">
        <v>43980</v>
      </c>
      <c r="C2088" s="18">
        <f>+YEAR(datos_arg[[#This Row],[Fecha]])</f>
        <v>2020</v>
      </c>
      <c r="D2088" s="18">
        <f>+MONTH(datos_arg[[#This Row],[Fecha]])</f>
        <v>5</v>
      </c>
      <c r="E2088" s="14" t="s">
        <v>408</v>
      </c>
      <c r="F2088" s="14" t="s">
        <v>506</v>
      </c>
      <c r="G2088" s="14"/>
      <c r="H2088" s="14" t="s">
        <v>7132</v>
      </c>
      <c r="I2088" s="14" t="s">
        <v>7132</v>
      </c>
      <c r="J2088" s="14" t="s">
        <v>425</v>
      </c>
      <c r="K2088" s="14"/>
      <c r="L2088" s="14" t="s">
        <v>425</v>
      </c>
      <c r="M2088" s="14" t="s">
        <v>1763</v>
      </c>
      <c r="N2088" s="14" t="s">
        <v>1763</v>
      </c>
      <c r="O2088" s="14" t="s">
        <v>2264</v>
      </c>
      <c r="P2088" s="14"/>
      <c r="Q2088" s="14"/>
      <c r="R2088" s="14" t="s">
        <v>420</v>
      </c>
      <c r="S2088" s="14" t="s">
        <v>439</v>
      </c>
      <c r="T2088" s="35">
        <v>229553.82456000001</v>
      </c>
      <c r="U2088" s="14" t="s">
        <v>4</v>
      </c>
      <c r="V2088" s="14">
        <v>113.45242049367893</v>
      </c>
      <c r="W2088" s="16">
        <f>+IF(datos_arg[[#This Row],[Moneda]]="ARS",datos_arg[[#This Row],[Monto]],datos_arg[[#This Row],[Monto]]*datos_arg[[#This Row],[TC]])</f>
        <v>229553.82456000001</v>
      </c>
      <c r="X2088" s="16">
        <f>IFERROR(IF(datos_arg[[#This Row],[Moneda]]="USD",datos_arg[[#This Row],[Monto]],datos_arg[[#This Row],[Monto]]/datos_arg[[#This Row],[TC]]),0)</f>
        <v>2023.3488502150533</v>
      </c>
      <c r="Y2088" s="14"/>
    </row>
    <row r="2089" spans="1:25" ht="15" customHeight="1" x14ac:dyDescent="0.25">
      <c r="A2089" s="14">
        <f t="shared" si="32"/>
        <v>2086</v>
      </c>
      <c r="B2089" s="1">
        <v>43980</v>
      </c>
      <c r="C2089" s="18">
        <f>+YEAR(datos_arg[[#This Row],[Fecha]])</f>
        <v>2020</v>
      </c>
      <c r="D2089" s="18">
        <f>+MONTH(datos_arg[[#This Row],[Fecha]])</f>
        <v>5</v>
      </c>
      <c r="E2089" s="14" t="s">
        <v>408</v>
      </c>
      <c r="F2089" s="14" t="s">
        <v>506</v>
      </c>
      <c r="G2089" s="14"/>
      <c r="H2089" s="14" t="s">
        <v>7132</v>
      </c>
      <c r="I2089" s="14" t="s">
        <v>7132</v>
      </c>
      <c r="J2089" s="14" t="s">
        <v>425</v>
      </c>
      <c r="K2089" s="14"/>
      <c r="L2089" s="14" t="s">
        <v>425</v>
      </c>
      <c r="M2089" s="14" t="s">
        <v>1763</v>
      </c>
      <c r="N2089" s="14" t="s">
        <v>1763</v>
      </c>
      <c r="O2089" s="14" t="s">
        <v>2226</v>
      </c>
      <c r="P2089" s="14"/>
      <c r="Q2089" s="14"/>
      <c r="R2089" s="14" t="s">
        <v>439</v>
      </c>
      <c r="S2089" s="14" t="s">
        <v>613</v>
      </c>
      <c r="T2089" s="35">
        <v>14542.629999999997</v>
      </c>
      <c r="U2089" s="14" t="s">
        <v>4</v>
      </c>
      <c r="V2089" s="14">
        <v>129</v>
      </c>
      <c r="W2089" s="16">
        <f>+IF(datos_arg[[#This Row],[Moneda]]="ARS",datos_arg[[#This Row],[Monto]],datos_arg[[#This Row],[Monto]]*datos_arg[[#This Row],[TC]])</f>
        <v>14542.629999999997</v>
      </c>
      <c r="X2089" s="16">
        <f>IFERROR(IF(datos_arg[[#This Row],[Moneda]]="USD",datos_arg[[#This Row],[Monto]],datos_arg[[#This Row],[Monto]]/datos_arg[[#This Row],[TC]]),0)</f>
        <v>112.73356589147285</v>
      </c>
      <c r="Y2089" s="14"/>
    </row>
    <row r="2090" spans="1:25" ht="15" customHeight="1" x14ac:dyDescent="0.25">
      <c r="A2090" s="14">
        <f t="shared" si="32"/>
        <v>2087</v>
      </c>
      <c r="B2090" s="1">
        <v>43980</v>
      </c>
      <c r="C2090" s="18">
        <f>+YEAR(datos_arg[[#This Row],[Fecha]])</f>
        <v>2020</v>
      </c>
      <c r="D2090" s="18">
        <f>+MONTH(datos_arg[[#This Row],[Fecha]])</f>
        <v>5</v>
      </c>
      <c r="E2090" s="14" t="s">
        <v>407</v>
      </c>
      <c r="F2090" s="14" t="s">
        <v>5360</v>
      </c>
      <c r="G2090" s="14"/>
      <c r="H2090" s="14" t="s">
        <v>7132</v>
      </c>
      <c r="I2090" s="14" t="s">
        <v>7132</v>
      </c>
      <c r="J2090" s="14" t="s">
        <v>425</v>
      </c>
      <c r="K2090" s="14"/>
      <c r="L2090" s="14" t="s">
        <v>425</v>
      </c>
      <c r="M2090" s="14" t="s">
        <v>434</v>
      </c>
      <c r="N2090" s="14" t="s">
        <v>434</v>
      </c>
      <c r="O2090" s="14"/>
      <c r="P2090" s="14"/>
      <c r="Q2090" s="14"/>
      <c r="R2090" s="14" t="s">
        <v>439</v>
      </c>
      <c r="S2090" s="14" t="s">
        <v>443</v>
      </c>
      <c r="T2090" s="35">
        <v>706.1459560835608</v>
      </c>
      <c r="U2090" s="14" t="s">
        <v>2</v>
      </c>
      <c r="V2090" s="14">
        <v>0</v>
      </c>
      <c r="W2090" s="16">
        <f>+IF(datos_arg[[#This Row],[Moneda]]="ARS",datos_arg[[#This Row],[Monto]],datos_arg[[#This Row],[Monto]]*datos_arg[[#This Row],[TC]])</f>
        <v>0</v>
      </c>
      <c r="X2090" s="16">
        <f>IFERROR(IF(datos_arg[[#This Row],[Moneda]]="USD",datos_arg[[#This Row],[Monto]],datos_arg[[#This Row],[Monto]]/datos_arg[[#This Row],[TC]]),0)</f>
        <v>706.1459560835608</v>
      </c>
      <c r="Y2090" s="14"/>
    </row>
    <row r="2091" spans="1:25" ht="15" customHeight="1" x14ac:dyDescent="0.25">
      <c r="A2091" s="14">
        <f t="shared" si="32"/>
        <v>2088</v>
      </c>
      <c r="B2091" s="1">
        <v>43980</v>
      </c>
      <c r="C2091" s="18">
        <f>+YEAR(datos_arg[[#This Row],[Fecha]])</f>
        <v>2020</v>
      </c>
      <c r="D2091" s="18">
        <f>+MONTH(datos_arg[[#This Row],[Fecha]])</f>
        <v>5</v>
      </c>
      <c r="E2091" s="14" t="s">
        <v>408</v>
      </c>
      <c r="F2091" s="14" t="s">
        <v>506</v>
      </c>
      <c r="G2091" s="14"/>
      <c r="H2091" s="14" t="s">
        <v>7132</v>
      </c>
      <c r="I2091" s="14" t="s">
        <v>7132</v>
      </c>
      <c r="J2091" s="14" t="s">
        <v>425</v>
      </c>
      <c r="K2091" s="14"/>
      <c r="L2091" s="14" t="s">
        <v>425</v>
      </c>
      <c r="M2091" s="14" t="s">
        <v>1763</v>
      </c>
      <c r="N2091" s="14" t="s">
        <v>1763</v>
      </c>
      <c r="O2091" s="14" t="s">
        <v>2226</v>
      </c>
      <c r="P2091" s="14"/>
      <c r="Q2091" s="14"/>
      <c r="R2091" s="14" t="s">
        <v>613</v>
      </c>
      <c r="S2091" s="14" t="s">
        <v>439</v>
      </c>
      <c r="T2091" s="35">
        <v>14542.629999999997</v>
      </c>
      <c r="U2091" s="14" t="s">
        <v>4</v>
      </c>
      <c r="V2091" s="14">
        <v>119</v>
      </c>
      <c r="W2091" s="16">
        <f>+IF(datos_arg[[#This Row],[Moneda]]="ARS",datos_arg[[#This Row],[Monto]],datos_arg[[#This Row],[Monto]]*datos_arg[[#This Row],[TC]])</f>
        <v>14542.629999999997</v>
      </c>
      <c r="X2091" s="16">
        <f>IFERROR(IF(datos_arg[[#This Row],[Moneda]]="USD",datos_arg[[#This Row],[Monto]],datos_arg[[#This Row],[Monto]]/datos_arg[[#This Row],[TC]]),0)</f>
        <v>122.20697478991595</v>
      </c>
      <c r="Y2091" s="14"/>
    </row>
    <row r="2092" spans="1:25" ht="15" customHeight="1" x14ac:dyDescent="0.25">
      <c r="A2092" s="14">
        <f t="shared" si="32"/>
        <v>2089</v>
      </c>
      <c r="B2092" s="1">
        <v>43983</v>
      </c>
      <c r="C2092" s="18">
        <f>+YEAR(datos_arg[[#This Row],[Fecha]])</f>
        <v>2020</v>
      </c>
      <c r="D2092" s="18">
        <f>+MONTH(datos_arg[[#This Row],[Fecha]])</f>
        <v>6</v>
      </c>
      <c r="E2092" s="14" t="s">
        <v>617</v>
      </c>
      <c r="F2092" s="14" t="s">
        <v>8101</v>
      </c>
      <c r="G2092" s="14"/>
      <c r="H2092" s="14" t="s">
        <v>8103</v>
      </c>
      <c r="I2092" s="14" t="s">
        <v>8104</v>
      </c>
      <c r="J2092" s="14" t="s">
        <v>482</v>
      </c>
      <c r="K2092" s="14" t="s">
        <v>420</v>
      </c>
      <c r="L2092" s="14" t="s">
        <v>426</v>
      </c>
      <c r="M2092" s="14" t="s">
        <v>482</v>
      </c>
      <c r="N2092" s="14" t="s">
        <v>39</v>
      </c>
      <c r="O2092" s="14" t="s">
        <v>2279</v>
      </c>
      <c r="P2092" s="14" t="s">
        <v>5674</v>
      </c>
      <c r="Q2092" s="14">
        <v>0</v>
      </c>
      <c r="R2092" s="14" t="s">
        <v>8101</v>
      </c>
      <c r="S2092" s="14" t="s">
        <v>439</v>
      </c>
      <c r="T2092" s="35">
        <v>23000</v>
      </c>
      <c r="U2092" s="14" t="s">
        <v>4</v>
      </c>
      <c r="V2092" s="14">
        <v>119</v>
      </c>
      <c r="W2092" s="16">
        <f>+IF(datos_arg[[#This Row],[Moneda]]="ARS",datos_arg[[#This Row],[Monto]],datos_arg[[#This Row],[Monto]]*datos_arg[[#This Row],[TC]])</f>
        <v>23000</v>
      </c>
      <c r="X2092" s="16">
        <f>IFERROR(IF(datos_arg[[#This Row],[Moneda]]="USD",datos_arg[[#This Row],[Monto]],datos_arg[[#This Row],[Monto]]/datos_arg[[#This Row],[TC]]),0)</f>
        <v>193.27731092436974</v>
      </c>
      <c r="Y2092" s="14"/>
    </row>
    <row r="2093" spans="1:25" ht="15" customHeight="1" x14ac:dyDescent="0.25">
      <c r="A2093" s="14">
        <f t="shared" si="32"/>
        <v>2090</v>
      </c>
      <c r="B2093" s="1">
        <v>43983</v>
      </c>
      <c r="C2093" s="18">
        <f>+YEAR(datos_arg[[#This Row],[Fecha]])</f>
        <v>2020</v>
      </c>
      <c r="D2093" s="18">
        <f>+MONTH(datos_arg[[#This Row],[Fecha]])</f>
        <v>6</v>
      </c>
      <c r="E2093" s="14" t="s">
        <v>617</v>
      </c>
      <c r="F2093" s="14" t="s">
        <v>6652</v>
      </c>
      <c r="G2093" s="14" t="s">
        <v>6653</v>
      </c>
      <c r="H2093" s="14" t="s">
        <v>6648</v>
      </c>
      <c r="I2093" s="14" t="s">
        <v>6667</v>
      </c>
      <c r="J2093" s="14" t="s">
        <v>488</v>
      </c>
      <c r="K2093" s="14" t="s">
        <v>421</v>
      </c>
      <c r="L2093" s="14" t="s">
        <v>421</v>
      </c>
      <c r="M2093" s="14" t="s">
        <v>488</v>
      </c>
      <c r="N2093" s="14" t="s">
        <v>1002</v>
      </c>
      <c r="O2093" s="14" t="s">
        <v>2280</v>
      </c>
      <c r="P2093" s="14" t="s">
        <v>5675</v>
      </c>
      <c r="Q2093" s="14">
        <v>0</v>
      </c>
      <c r="R2093" s="14" t="s">
        <v>6653</v>
      </c>
      <c r="S2093" s="14" t="s">
        <v>439</v>
      </c>
      <c r="T2093" s="35">
        <v>8000</v>
      </c>
      <c r="U2093" s="14" t="s">
        <v>4</v>
      </c>
      <c r="V2093" s="14">
        <v>119</v>
      </c>
      <c r="W2093" s="16">
        <f>+IF(datos_arg[[#This Row],[Moneda]]="ARS",datos_arg[[#This Row],[Monto]],datos_arg[[#This Row],[Monto]]*datos_arg[[#This Row],[TC]])</f>
        <v>8000</v>
      </c>
      <c r="X2093" s="16">
        <f>IFERROR(IF(datos_arg[[#This Row],[Moneda]]="USD",datos_arg[[#This Row],[Monto]],datos_arg[[#This Row],[Monto]]/datos_arg[[#This Row],[TC]]),0)</f>
        <v>67.226890756302524</v>
      </c>
      <c r="Y2093" s="14"/>
    </row>
    <row r="2094" spans="1:25" ht="15" customHeight="1" x14ac:dyDescent="0.25">
      <c r="A2094" s="14">
        <f t="shared" si="32"/>
        <v>2091</v>
      </c>
      <c r="B2094" s="1">
        <v>43983</v>
      </c>
      <c r="C2094" s="18">
        <f>+YEAR(datos_arg[[#This Row],[Fecha]])</f>
        <v>2020</v>
      </c>
      <c r="D2094" s="18">
        <f>+MONTH(datos_arg[[#This Row],[Fecha]])</f>
        <v>6</v>
      </c>
      <c r="E2094" s="14" t="s">
        <v>5358</v>
      </c>
      <c r="F2094" s="14" t="s">
        <v>4108</v>
      </c>
      <c r="G2094" s="14"/>
      <c r="H2094" s="14" t="s">
        <v>6646</v>
      </c>
      <c r="I2094" s="14" t="s">
        <v>6669</v>
      </c>
      <c r="J2094" s="14" t="s">
        <v>425</v>
      </c>
      <c r="K2094" s="14"/>
      <c r="L2094" s="14" t="s">
        <v>425</v>
      </c>
      <c r="M2094" s="14" t="s">
        <v>5381</v>
      </c>
      <c r="N2094" s="14" t="s">
        <v>1019</v>
      </c>
      <c r="O2094" s="14" t="s">
        <v>4030</v>
      </c>
      <c r="P2094" s="14"/>
      <c r="Q2094" s="14"/>
      <c r="R2094" s="14" t="s">
        <v>4108</v>
      </c>
      <c r="S2094" s="14" t="s">
        <v>439</v>
      </c>
      <c r="T2094" s="35">
        <v>40000</v>
      </c>
      <c r="U2094" s="14" t="s">
        <v>4</v>
      </c>
      <c r="V2094" s="14">
        <v>119</v>
      </c>
      <c r="W2094" s="16">
        <f>+IF(datos_arg[[#This Row],[Moneda]]="ARS",datos_arg[[#This Row],[Monto]],datos_arg[[#This Row],[Monto]]*datos_arg[[#This Row],[TC]])</f>
        <v>40000</v>
      </c>
      <c r="X2094" s="16">
        <f>IFERROR(IF(datos_arg[[#This Row],[Moneda]]="USD",datos_arg[[#This Row],[Monto]],datos_arg[[#This Row],[Monto]]/datos_arg[[#This Row],[TC]]),0)</f>
        <v>336.1344537815126</v>
      </c>
      <c r="Y2094" s="14"/>
    </row>
    <row r="2095" spans="1:25" ht="15" customHeight="1" x14ac:dyDescent="0.25">
      <c r="A2095" s="14">
        <f t="shared" si="32"/>
        <v>2092</v>
      </c>
      <c r="B2095" s="1">
        <v>43983</v>
      </c>
      <c r="C2095" s="18">
        <f>+YEAR(datos_arg[[#This Row],[Fecha]])</f>
        <v>2020</v>
      </c>
      <c r="D2095" s="18">
        <f>+MONTH(datos_arg[[#This Row],[Fecha]])</f>
        <v>6</v>
      </c>
      <c r="E2095" s="14" t="s">
        <v>1015</v>
      </c>
      <c r="F2095" s="14" t="s">
        <v>403</v>
      </c>
      <c r="G2095" s="14" t="s">
        <v>970</v>
      </c>
      <c r="H2095" s="14" t="s">
        <v>4114</v>
      </c>
      <c r="I2095" s="14" t="s">
        <v>7132</v>
      </c>
      <c r="J2095" s="14" t="s">
        <v>425</v>
      </c>
      <c r="K2095" s="14"/>
      <c r="L2095" s="14" t="s">
        <v>425</v>
      </c>
      <c r="M2095" s="14" t="s">
        <v>515</v>
      </c>
      <c r="N2095" s="14" t="s">
        <v>645</v>
      </c>
      <c r="O2095" s="14" t="s">
        <v>2265</v>
      </c>
      <c r="P2095" s="14" t="s">
        <v>5676</v>
      </c>
      <c r="Q2095" s="14">
        <v>24</v>
      </c>
      <c r="R2095" s="14" t="s">
        <v>970</v>
      </c>
      <c r="S2095" s="14" t="s">
        <v>439</v>
      </c>
      <c r="T2095" s="35">
        <v>2622.44</v>
      </c>
      <c r="U2095" s="14" t="s">
        <v>4</v>
      </c>
      <c r="V2095" s="14">
        <v>119</v>
      </c>
      <c r="W2095" s="16">
        <f>+IF(datos_arg[[#This Row],[Moneda]]="ARS",datos_arg[[#This Row],[Monto]],datos_arg[[#This Row],[Monto]]*datos_arg[[#This Row],[TC]])</f>
        <v>2622.44</v>
      </c>
      <c r="X2095" s="16">
        <f>IFERROR(IF(datos_arg[[#This Row],[Moneda]]="USD",datos_arg[[#This Row],[Monto]],datos_arg[[#This Row],[Monto]]/datos_arg[[#This Row],[TC]]),0)</f>
        <v>22.037310924369748</v>
      </c>
      <c r="Y2095" s="14"/>
    </row>
    <row r="2096" spans="1:25" ht="15" customHeight="1" x14ac:dyDescent="0.25">
      <c r="A2096" s="14">
        <f t="shared" si="32"/>
        <v>2093</v>
      </c>
      <c r="B2096" s="1">
        <v>43983</v>
      </c>
      <c r="C2096" s="18">
        <f>+YEAR(datos_arg[[#This Row],[Fecha]])</f>
        <v>2020</v>
      </c>
      <c r="D2096" s="18">
        <f>+MONTH(datos_arg[[#This Row],[Fecha]])</f>
        <v>6</v>
      </c>
      <c r="E2096" s="14" t="s">
        <v>5358</v>
      </c>
      <c r="F2096" s="14" t="s">
        <v>85</v>
      </c>
      <c r="G2096" s="14"/>
      <c r="H2096" s="14" t="s">
        <v>6646</v>
      </c>
      <c r="I2096" s="14" t="s">
        <v>7132</v>
      </c>
      <c r="J2096" s="14" t="s">
        <v>425</v>
      </c>
      <c r="K2096" s="14"/>
      <c r="L2096" s="14" t="s">
        <v>425</v>
      </c>
      <c r="M2096" s="14" t="s">
        <v>2266</v>
      </c>
      <c r="N2096" s="14" t="s">
        <v>524</v>
      </c>
      <c r="O2096" s="14" t="s">
        <v>2267</v>
      </c>
      <c r="P2096" s="14" t="s">
        <v>5677</v>
      </c>
      <c r="Q2096" s="14">
        <v>1</v>
      </c>
      <c r="R2096" s="14" t="s">
        <v>85</v>
      </c>
      <c r="S2096" s="14" t="s">
        <v>445</v>
      </c>
      <c r="T2096" s="35">
        <v>9300</v>
      </c>
      <c r="U2096" s="14" t="s">
        <v>4</v>
      </c>
      <c r="V2096" s="14">
        <v>119</v>
      </c>
      <c r="W2096" s="16">
        <f>+IF(datos_arg[[#This Row],[Moneda]]="ARS",datos_arg[[#This Row],[Monto]],datos_arg[[#This Row],[Monto]]*datos_arg[[#This Row],[TC]])</f>
        <v>9300</v>
      </c>
      <c r="X2096" s="16">
        <f>IFERROR(IF(datos_arg[[#This Row],[Moneda]]="USD",datos_arg[[#This Row],[Monto]],datos_arg[[#This Row],[Monto]]/datos_arg[[#This Row],[TC]]),0)</f>
        <v>78.151260504201687</v>
      </c>
      <c r="Y2096" s="14"/>
    </row>
    <row r="2097" spans="1:25" ht="15" customHeight="1" x14ac:dyDescent="0.25">
      <c r="A2097" s="14">
        <f t="shared" si="32"/>
        <v>2094</v>
      </c>
      <c r="B2097" s="1">
        <v>43983</v>
      </c>
      <c r="C2097" s="18">
        <f>+YEAR(datos_arg[[#This Row],[Fecha]])</f>
        <v>2020</v>
      </c>
      <c r="D2097" s="18">
        <f>+MONTH(datos_arg[[#This Row],[Fecha]])</f>
        <v>6</v>
      </c>
      <c r="E2097" s="14" t="s">
        <v>1015</v>
      </c>
      <c r="F2097" s="14" t="s">
        <v>403</v>
      </c>
      <c r="G2097" s="14" t="s">
        <v>970</v>
      </c>
      <c r="H2097" s="14" t="s">
        <v>7132</v>
      </c>
      <c r="I2097" s="14" t="s">
        <v>7132</v>
      </c>
      <c r="J2097" s="14" t="s">
        <v>425</v>
      </c>
      <c r="K2097" s="14"/>
      <c r="L2097" s="14" t="s">
        <v>425</v>
      </c>
      <c r="M2097" s="14" t="s">
        <v>1526</v>
      </c>
      <c r="N2097" s="14" t="s">
        <v>524</v>
      </c>
      <c r="O2097" s="14" t="s">
        <v>2269</v>
      </c>
      <c r="P2097" s="14" t="s">
        <v>5678</v>
      </c>
      <c r="Q2097" s="14">
        <v>3</v>
      </c>
      <c r="R2097" s="14" t="s">
        <v>970</v>
      </c>
      <c r="S2097" s="14" t="s">
        <v>445</v>
      </c>
      <c r="T2097" s="35">
        <v>1586.99</v>
      </c>
      <c r="U2097" s="14" t="s">
        <v>4</v>
      </c>
      <c r="V2097" s="14">
        <v>119</v>
      </c>
      <c r="W2097" s="16">
        <f>+IF(datos_arg[[#This Row],[Moneda]]="ARS",datos_arg[[#This Row],[Monto]],datos_arg[[#This Row],[Monto]]*datos_arg[[#This Row],[TC]])</f>
        <v>1586.99</v>
      </c>
      <c r="X2097" s="16">
        <f>IFERROR(IF(datos_arg[[#This Row],[Moneda]]="USD",datos_arg[[#This Row],[Monto]],datos_arg[[#This Row],[Monto]]/datos_arg[[#This Row],[TC]]),0)</f>
        <v>13.336050420168068</v>
      </c>
      <c r="Y2097" s="14"/>
    </row>
    <row r="2098" spans="1:25" ht="15" customHeight="1" x14ac:dyDescent="0.25">
      <c r="A2098" s="14">
        <f t="shared" si="32"/>
        <v>2095</v>
      </c>
      <c r="B2098" s="1">
        <v>43983</v>
      </c>
      <c r="C2098" s="18">
        <f>+YEAR(datos_arg[[#This Row],[Fecha]])</f>
        <v>2020</v>
      </c>
      <c r="D2098" s="18">
        <f>+MONTH(datos_arg[[#This Row],[Fecha]])</f>
        <v>6</v>
      </c>
      <c r="E2098" s="14" t="s">
        <v>5358</v>
      </c>
      <c r="F2098" s="14" t="s">
        <v>85</v>
      </c>
      <c r="G2098" s="14"/>
      <c r="H2098" s="14" t="s">
        <v>6646</v>
      </c>
      <c r="I2098" s="14" t="s">
        <v>7132</v>
      </c>
      <c r="J2098" s="14" t="s">
        <v>425</v>
      </c>
      <c r="K2098" s="14"/>
      <c r="L2098" s="14" t="s">
        <v>425</v>
      </c>
      <c r="M2098" s="14" t="s">
        <v>2270</v>
      </c>
      <c r="N2098" s="14" t="s">
        <v>2271</v>
      </c>
      <c r="O2098" s="14" t="s">
        <v>2272</v>
      </c>
      <c r="P2098" s="14" t="s">
        <v>5679</v>
      </c>
      <c r="Q2098" s="14">
        <v>1</v>
      </c>
      <c r="R2098" s="14" t="s">
        <v>85</v>
      </c>
      <c r="S2098" s="14" t="s">
        <v>445</v>
      </c>
      <c r="T2098" s="35">
        <v>1196.99</v>
      </c>
      <c r="U2098" s="14" t="s">
        <v>4</v>
      </c>
      <c r="V2098" s="14">
        <v>119</v>
      </c>
      <c r="W2098" s="16">
        <f>+IF(datos_arg[[#This Row],[Moneda]]="ARS",datos_arg[[#This Row],[Monto]],datos_arg[[#This Row],[Monto]]*datos_arg[[#This Row],[TC]])</f>
        <v>1196.99</v>
      </c>
      <c r="X2098" s="16">
        <f>IFERROR(IF(datos_arg[[#This Row],[Moneda]]="USD",datos_arg[[#This Row],[Monto]],datos_arg[[#This Row],[Monto]]/datos_arg[[#This Row],[TC]]),0)</f>
        <v>10.058739495798319</v>
      </c>
      <c r="Y2098" s="14"/>
    </row>
    <row r="2099" spans="1:25" ht="15" customHeight="1" x14ac:dyDescent="0.25">
      <c r="A2099" s="14">
        <f t="shared" si="32"/>
        <v>2096</v>
      </c>
      <c r="B2099" s="1">
        <v>43983</v>
      </c>
      <c r="C2099" s="18">
        <f>+YEAR(datos_arg[[#This Row],[Fecha]])</f>
        <v>2020</v>
      </c>
      <c r="D2099" s="18">
        <f>+MONTH(datos_arg[[#This Row],[Fecha]])</f>
        <v>6</v>
      </c>
      <c r="E2099" s="14" t="s">
        <v>449</v>
      </c>
      <c r="F2099" s="14" t="s">
        <v>523</v>
      </c>
      <c r="G2099" s="14"/>
      <c r="H2099" s="14" t="s">
        <v>7132</v>
      </c>
      <c r="I2099" s="14" t="s">
        <v>7132</v>
      </c>
      <c r="J2099" s="14" t="s">
        <v>425</v>
      </c>
      <c r="K2099" s="14"/>
      <c r="L2099" s="14" t="s">
        <v>425</v>
      </c>
      <c r="M2099" s="14" t="s">
        <v>2273</v>
      </c>
      <c r="N2099" s="14" t="s">
        <v>2273</v>
      </c>
      <c r="O2099" s="14" t="s">
        <v>2274</v>
      </c>
      <c r="P2099" s="14" t="s">
        <v>5680</v>
      </c>
      <c r="Q2099" s="14"/>
      <c r="R2099" s="14" t="s">
        <v>523</v>
      </c>
      <c r="S2099" s="14" t="s">
        <v>613</v>
      </c>
      <c r="T2099" s="35">
        <v>14542.629999999997</v>
      </c>
      <c r="U2099" s="14" t="s">
        <v>4</v>
      </c>
      <c r="V2099" s="14">
        <v>119</v>
      </c>
      <c r="W2099" s="16">
        <f>+IF(datos_arg[[#This Row],[Moneda]]="ARS",datos_arg[[#This Row],[Monto]],datos_arg[[#This Row],[Monto]]*datos_arg[[#This Row],[TC]])</f>
        <v>14542.629999999997</v>
      </c>
      <c r="X2099" s="16">
        <f>IFERROR(IF(datos_arg[[#This Row],[Moneda]]="USD",datos_arg[[#This Row],[Monto]],datos_arg[[#This Row],[Monto]]/datos_arg[[#This Row],[TC]]),0)</f>
        <v>122.20697478991595</v>
      </c>
      <c r="Y2099" s="14"/>
    </row>
    <row r="2100" spans="1:25" ht="15" customHeight="1" x14ac:dyDescent="0.25">
      <c r="A2100" s="14">
        <f t="shared" si="32"/>
        <v>2097</v>
      </c>
      <c r="B2100" s="1">
        <v>43983</v>
      </c>
      <c r="C2100" s="18">
        <f>+YEAR(datos_arg[[#This Row],[Fecha]])</f>
        <v>2020</v>
      </c>
      <c r="D2100" s="18">
        <f>+MONTH(datos_arg[[#This Row],[Fecha]])</f>
        <v>6</v>
      </c>
      <c r="E2100" s="14" t="s">
        <v>408</v>
      </c>
      <c r="F2100" s="14" t="s">
        <v>506</v>
      </c>
      <c r="G2100" s="14"/>
      <c r="H2100" s="14" t="s">
        <v>7132</v>
      </c>
      <c r="I2100" s="14" t="s">
        <v>7132</v>
      </c>
      <c r="J2100" s="14" t="s">
        <v>425</v>
      </c>
      <c r="K2100" s="14"/>
      <c r="L2100" s="14" t="s">
        <v>425</v>
      </c>
      <c r="M2100" s="14" t="s">
        <v>613</v>
      </c>
      <c r="N2100" s="14" t="s">
        <v>613</v>
      </c>
      <c r="O2100" s="14" t="s">
        <v>2275</v>
      </c>
      <c r="P2100" s="14" t="s">
        <v>5680</v>
      </c>
      <c r="Q2100" s="14"/>
      <c r="R2100" s="14" t="s">
        <v>613</v>
      </c>
      <c r="S2100" s="14" t="s">
        <v>439</v>
      </c>
      <c r="T2100" s="35">
        <v>8000</v>
      </c>
      <c r="U2100" s="14" t="s">
        <v>4</v>
      </c>
      <c r="V2100" s="14">
        <v>119</v>
      </c>
      <c r="W2100" s="16">
        <f>+IF(datos_arg[[#This Row],[Moneda]]="ARS",datos_arg[[#This Row],[Monto]],datos_arg[[#This Row],[Monto]]*datos_arg[[#This Row],[TC]])</f>
        <v>8000</v>
      </c>
      <c r="X2100" s="16">
        <f>IFERROR(IF(datos_arg[[#This Row],[Moneda]]="USD",datos_arg[[#This Row],[Monto]],datos_arg[[#This Row],[Monto]]/datos_arg[[#This Row],[TC]]),0)</f>
        <v>67.226890756302524</v>
      </c>
      <c r="Y2100" s="14"/>
    </row>
    <row r="2101" spans="1:25" ht="15" customHeight="1" x14ac:dyDescent="0.25">
      <c r="A2101" s="14">
        <f t="shared" si="32"/>
        <v>2098</v>
      </c>
      <c r="B2101" s="1">
        <v>43983</v>
      </c>
      <c r="C2101" s="18">
        <f>+YEAR(datos_arg[[#This Row],[Fecha]])</f>
        <v>2020</v>
      </c>
      <c r="D2101" s="18">
        <f>+MONTH(datos_arg[[#This Row],[Fecha]])</f>
        <v>6</v>
      </c>
      <c r="E2101" s="14" t="s">
        <v>449</v>
      </c>
      <c r="F2101" s="14" t="s">
        <v>523</v>
      </c>
      <c r="G2101" s="14"/>
      <c r="H2101" s="14" t="s">
        <v>7132</v>
      </c>
      <c r="I2101" s="14" t="s">
        <v>7132</v>
      </c>
      <c r="J2101" s="14" t="s">
        <v>425</v>
      </c>
      <c r="K2101" s="14"/>
      <c r="L2101" s="14" t="s">
        <v>425</v>
      </c>
      <c r="M2101" s="14" t="s">
        <v>2273</v>
      </c>
      <c r="N2101" s="14" t="s">
        <v>2273</v>
      </c>
      <c r="O2101" s="14" t="s">
        <v>2276</v>
      </c>
      <c r="P2101" s="14" t="s">
        <v>5680</v>
      </c>
      <c r="Q2101" s="14"/>
      <c r="R2101" s="14" t="s">
        <v>523</v>
      </c>
      <c r="S2101" s="14" t="s">
        <v>613</v>
      </c>
      <c r="T2101" s="35">
        <v>6392.56</v>
      </c>
      <c r="U2101" s="14" t="s">
        <v>4</v>
      </c>
      <c r="V2101" s="14">
        <v>119</v>
      </c>
      <c r="W2101" s="16">
        <f>+IF(datos_arg[[#This Row],[Moneda]]="ARS",datos_arg[[#This Row],[Monto]],datos_arg[[#This Row],[Monto]]*datos_arg[[#This Row],[TC]])</f>
        <v>6392.56</v>
      </c>
      <c r="X2101" s="16">
        <f>IFERROR(IF(datos_arg[[#This Row],[Moneda]]="USD",datos_arg[[#This Row],[Monto]],datos_arg[[#This Row],[Monto]]/datos_arg[[#This Row],[TC]]),0)</f>
        <v>53.718991596638659</v>
      </c>
      <c r="Y2101" s="14"/>
    </row>
    <row r="2102" spans="1:25" ht="15" customHeight="1" x14ac:dyDescent="0.25">
      <c r="A2102" s="14">
        <f t="shared" si="32"/>
        <v>2099</v>
      </c>
      <c r="B2102" s="1">
        <v>43983</v>
      </c>
      <c r="C2102" s="18">
        <f>+YEAR(datos_arg[[#This Row],[Fecha]])</f>
        <v>2020</v>
      </c>
      <c r="D2102" s="18">
        <f>+MONTH(datos_arg[[#This Row],[Fecha]])</f>
        <v>6</v>
      </c>
      <c r="E2102" s="14" t="s">
        <v>1015</v>
      </c>
      <c r="F2102" s="14" t="s">
        <v>403</v>
      </c>
      <c r="G2102" s="14" t="s">
        <v>970</v>
      </c>
      <c r="H2102" s="14" t="s">
        <v>7132</v>
      </c>
      <c r="I2102" s="14" t="s">
        <v>7132</v>
      </c>
      <c r="J2102" s="14" t="s">
        <v>425</v>
      </c>
      <c r="K2102" s="14"/>
      <c r="L2102" s="14" t="s">
        <v>425</v>
      </c>
      <c r="M2102" s="14" t="s">
        <v>943</v>
      </c>
      <c r="N2102" s="14" t="s">
        <v>645</v>
      </c>
      <c r="O2102" s="14" t="s">
        <v>2277</v>
      </c>
      <c r="P2102" s="14" t="s">
        <v>5681</v>
      </c>
      <c r="Q2102" s="14">
        <v>1</v>
      </c>
      <c r="R2102" s="14" t="s">
        <v>970</v>
      </c>
      <c r="S2102" s="14" t="s">
        <v>439</v>
      </c>
      <c r="T2102" s="35">
        <v>500</v>
      </c>
      <c r="U2102" s="14" t="s">
        <v>4</v>
      </c>
      <c r="V2102" s="14">
        <v>119</v>
      </c>
      <c r="W2102" s="16">
        <f>+IF(datos_arg[[#This Row],[Moneda]]="ARS",datos_arg[[#This Row],[Monto]],datos_arg[[#This Row],[Monto]]*datos_arg[[#This Row],[TC]])</f>
        <v>500</v>
      </c>
      <c r="X2102" s="16">
        <f>IFERROR(IF(datos_arg[[#This Row],[Moneda]]="USD",datos_arg[[#This Row],[Monto]],datos_arg[[#This Row],[Monto]]/datos_arg[[#This Row],[TC]]),0)</f>
        <v>4.2016806722689077</v>
      </c>
      <c r="Y2102" s="14"/>
    </row>
    <row r="2103" spans="1:25" ht="15" customHeight="1" x14ac:dyDescent="0.25">
      <c r="A2103" s="14">
        <f t="shared" si="32"/>
        <v>2100</v>
      </c>
      <c r="B2103" s="1">
        <v>43983</v>
      </c>
      <c r="C2103" s="18">
        <f>+YEAR(datos_arg[[#This Row],[Fecha]])</f>
        <v>2020</v>
      </c>
      <c r="D2103" s="18">
        <f>+MONTH(datos_arg[[#This Row],[Fecha]])</f>
        <v>6</v>
      </c>
      <c r="E2103" s="14" t="s">
        <v>1015</v>
      </c>
      <c r="F2103" s="14" t="s">
        <v>403</v>
      </c>
      <c r="G2103" s="14" t="s">
        <v>970</v>
      </c>
      <c r="H2103" s="14" t="s">
        <v>7132</v>
      </c>
      <c r="I2103" s="14" t="s">
        <v>7132</v>
      </c>
      <c r="J2103" s="14" t="s">
        <v>425</v>
      </c>
      <c r="K2103" s="14"/>
      <c r="L2103" s="14" t="s">
        <v>425</v>
      </c>
      <c r="M2103" s="14" t="s">
        <v>515</v>
      </c>
      <c r="N2103" s="14" t="s">
        <v>645</v>
      </c>
      <c r="O2103" s="14" t="s">
        <v>2278</v>
      </c>
      <c r="P2103" s="14" t="s">
        <v>5682</v>
      </c>
      <c r="Q2103" s="14">
        <v>3</v>
      </c>
      <c r="R2103" s="14" t="s">
        <v>970</v>
      </c>
      <c r="S2103" s="14" t="s">
        <v>439</v>
      </c>
      <c r="T2103" s="35">
        <v>800</v>
      </c>
      <c r="U2103" s="14" t="s">
        <v>4</v>
      </c>
      <c r="V2103" s="14">
        <v>119</v>
      </c>
      <c r="W2103" s="16">
        <f>+IF(datos_arg[[#This Row],[Moneda]]="ARS",datos_arg[[#This Row],[Monto]],datos_arg[[#This Row],[Monto]]*datos_arg[[#This Row],[TC]])</f>
        <v>800</v>
      </c>
      <c r="X2103" s="16">
        <f>IFERROR(IF(datos_arg[[#This Row],[Moneda]]="USD",datos_arg[[#This Row],[Monto]],datos_arg[[#This Row],[Monto]]/datos_arg[[#This Row],[TC]]),0)</f>
        <v>6.7226890756302522</v>
      </c>
      <c r="Y2103" s="14"/>
    </row>
    <row r="2104" spans="1:25" ht="15" customHeight="1" x14ac:dyDescent="0.25">
      <c r="A2104" s="14">
        <f t="shared" si="32"/>
        <v>2101</v>
      </c>
      <c r="B2104" s="1">
        <v>43983</v>
      </c>
      <c r="C2104" s="18">
        <f>+YEAR(datos_arg[[#This Row],[Fecha]])</f>
        <v>2020</v>
      </c>
      <c r="D2104" s="18">
        <f>+MONTH(datos_arg[[#This Row],[Fecha]])</f>
        <v>6</v>
      </c>
      <c r="E2104" s="14" t="s">
        <v>1015</v>
      </c>
      <c r="F2104" s="14" t="s">
        <v>430</v>
      </c>
      <c r="G2104" s="14"/>
      <c r="H2104" s="14" t="s">
        <v>7132</v>
      </c>
      <c r="I2104" s="14" t="s">
        <v>7132</v>
      </c>
      <c r="J2104" s="14" t="s">
        <v>425</v>
      </c>
      <c r="K2104" s="14"/>
      <c r="L2104" s="14" t="s">
        <v>425</v>
      </c>
      <c r="M2104" s="14" t="s">
        <v>57</v>
      </c>
      <c r="N2104" s="14" t="s">
        <v>57</v>
      </c>
      <c r="O2104" s="14" t="s">
        <v>112</v>
      </c>
      <c r="P2104" s="14" t="s">
        <v>5683</v>
      </c>
      <c r="Q2104" s="14"/>
      <c r="R2104" s="14" t="s">
        <v>430</v>
      </c>
      <c r="S2104" s="14" t="s">
        <v>439</v>
      </c>
      <c r="T2104" s="35">
        <v>582</v>
      </c>
      <c r="U2104" s="14" t="s">
        <v>4</v>
      </c>
      <c r="V2104" s="14">
        <v>119</v>
      </c>
      <c r="W2104" s="16">
        <f>+IF(datos_arg[[#This Row],[Moneda]]="ARS",datos_arg[[#This Row],[Monto]],datos_arg[[#This Row],[Monto]]*datos_arg[[#This Row],[TC]])</f>
        <v>582</v>
      </c>
      <c r="X2104" s="16">
        <f>IFERROR(IF(datos_arg[[#This Row],[Moneda]]="USD",datos_arg[[#This Row],[Monto]],datos_arg[[#This Row],[Monto]]/datos_arg[[#This Row],[TC]]),0)</f>
        <v>4.8907563025210088</v>
      </c>
      <c r="Y2104" s="14"/>
    </row>
    <row r="2105" spans="1:25" ht="15" customHeight="1" x14ac:dyDescent="0.25">
      <c r="A2105" s="14">
        <f t="shared" si="32"/>
        <v>2102</v>
      </c>
      <c r="B2105" s="1">
        <v>43983</v>
      </c>
      <c r="C2105" s="18">
        <f>+YEAR(datos_arg[[#This Row],[Fecha]])</f>
        <v>2020</v>
      </c>
      <c r="D2105" s="18">
        <f>+MONTH(datos_arg[[#This Row],[Fecha]])</f>
        <v>6</v>
      </c>
      <c r="E2105" s="14" t="s">
        <v>1015</v>
      </c>
      <c r="F2105" s="14" t="s">
        <v>430</v>
      </c>
      <c r="G2105" s="14"/>
      <c r="H2105" s="14" t="s">
        <v>7132</v>
      </c>
      <c r="I2105" s="14" t="s">
        <v>7132</v>
      </c>
      <c r="J2105" s="14" t="s">
        <v>425</v>
      </c>
      <c r="K2105" s="14"/>
      <c r="L2105" s="14" t="s">
        <v>425</v>
      </c>
      <c r="M2105" s="14" t="s">
        <v>60</v>
      </c>
      <c r="N2105" s="14" t="s">
        <v>26</v>
      </c>
      <c r="O2105" s="14" t="s">
        <v>60</v>
      </c>
      <c r="P2105" s="14" t="s">
        <v>5683</v>
      </c>
      <c r="Q2105" s="14"/>
      <c r="R2105" s="14" t="s">
        <v>430</v>
      </c>
      <c r="S2105" s="14" t="s">
        <v>439</v>
      </c>
      <c r="T2105" s="35">
        <v>1201.05</v>
      </c>
      <c r="U2105" s="14" t="s">
        <v>4</v>
      </c>
      <c r="V2105" s="14">
        <v>119</v>
      </c>
      <c r="W2105" s="16">
        <f>+IF(datos_arg[[#This Row],[Moneda]]="ARS",datos_arg[[#This Row],[Monto]],datos_arg[[#This Row],[Monto]]*datos_arg[[#This Row],[TC]])</f>
        <v>1201.05</v>
      </c>
      <c r="X2105" s="16">
        <f>IFERROR(IF(datos_arg[[#This Row],[Moneda]]="USD",datos_arg[[#This Row],[Monto]],datos_arg[[#This Row],[Monto]]/datos_arg[[#This Row],[TC]]),0)</f>
        <v>10.092857142857142</v>
      </c>
      <c r="Y2105" s="14"/>
    </row>
    <row r="2106" spans="1:25" ht="15" customHeight="1" x14ac:dyDescent="0.25">
      <c r="A2106" s="14">
        <f t="shared" si="32"/>
        <v>2103</v>
      </c>
      <c r="B2106" s="1">
        <v>43983</v>
      </c>
      <c r="C2106" s="18">
        <f>+YEAR(datos_arg[[#This Row],[Fecha]])</f>
        <v>2020</v>
      </c>
      <c r="D2106" s="18">
        <f>+MONTH(datos_arg[[#This Row],[Fecha]])</f>
        <v>6</v>
      </c>
      <c r="E2106" s="14" t="s">
        <v>1015</v>
      </c>
      <c r="F2106" s="14" t="s">
        <v>430</v>
      </c>
      <c r="G2106" s="14"/>
      <c r="H2106" s="14" t="s">
        <v>7132</v>
      </c>
      <c r="I2106" s="14" t="s">
        <v>7132</v>
      </c>
      <c r="J2106" s="14" t="s">
        <v>425</v>
      </c>
      <c r="K2106" s="14"/>
      <c r="L2106" s="14" t="s">
        <v>425</v>
      </c>
      <c r="M2106" s="14" t="s">
        <v>57</v>
      </c>
      <c r="N2106" s="14" t="s">
        <v>57</v>
      </c>
      <c r="O2106" s="14" t="s">
        <v>112</v>
      </c>
      <c r="P2106" s="14" t="s">
        <v>5684</v>
      </c>
      <c r="Q2106" s="14"/>
      <c r="R2106" s="14" t="s">
        <v>430</v>
      </c>
      <c r="S2106" s="14" t="s">
        <v>439</v>
      </c>
      <c r="T2106" s="35">
        <v>140</v>
      </c>
      <c r="U2106" s="14" t="s">
        <v>4</v>
      </c>
      <c r="V2106" s="14">
        <v>119</v>
      </c>
      <c r="W2106" s="16">
        <f>+IF(datos_arg[[#This Row],[Moneda]]="ARS",datos_arg[[#This Row],[Monto]],datos_arg[[#This Row],[Monto]]*datos_arg[[#This Row],[TC]])</f>
        <v>140</v>
      </c>
      <c r="X2106" s="16">
        <f>IFERROR(IF(datos_arg[[#This Row],[Moneda]]="USD",datos_arg[[#This Row],[Monto]],datos_arg[[#This Row],[Monto]]/datos_arg[[#This Row],[TC]]),0)</f>
        <v>1.1764705882352942</v>
      </c>
      <c r="Y2106" s="14"/>
    </row>
    <row r="2107" spans="1:25" x14ac:dyDescent="0.25">
      <c r="A2107" s="14">
        <f t="shared" si="32"/>
        <v>2104</v>
      </c>
      <c r="B2107" s="1">
        <v>43983</v>
      </c>
      <c r="C2107" s="18">
        <f>+YEAR(datos_arg[[#This Row],[Fecha]])</f>
        <v>2020</v>
      </c>
      <c r="D2107" s="18">
        <f>+MONTH(datos_arg[[#This Row],[Fecha]])</f>
        <v>6</v>
      </c>
      <c r="E2107" s="14" t="s">
        <v>408</v>
      </c>
      <c r="F2107" s="14" t="s">
        <v>69</v>
      </c>
      <c r="G2107" s="14"/>
      <c r="H2107" s="14" t="s">
        <v>7132</v>
      </c>
      <c r="I2107" s="14" t="s">
        <v>7132</v>
      </c>
      <c r="J2107" s="14" t="s">
        <v>425</v>
      </c>
      <c r="K2107" s="14"/>
      <c r="L2107" s="14" t="s">
        <v>425</v>
      </c>
      <c r="M2107" s="14" t="s">
        <v>556</v>
      </c>
      <c r="N2107" s="14" t="s">
        <v>556</v>
      </c>
      <c r="O2107" s="14" t="s">
        <v>2327</v>
      </c>
      <c r="P2107" s="14"/>
      <c r="Q2107" s="14"/>
      <c r="R2107" s="14" t="s">
        <v>439</v>
      </c>
      <c r="S2107" s="14" t="s">
        <v>440</v>
      </c>
      <c r="T2107" s="35">
        <v>500</v>
      </c>
      <c r="U2107" s="14" t="s">
        <v>2</v>
      </c>
      <c r="V2107" s="14">
        <v>119</v>
      </c>
      <c r="W2107" s="16">
        <f>+IF(datos_arg[[#This Row],[Moneda]]="ARS",datos_arg[[#This Row],[Monto]],datos_arg[[#This Row],[Monto]]*datos_arg[[#This Row],[TC]])</f>
        <v>59500</v>
      </c>
      <c r="X2107" s="16">
        <f>IFERROR(IF(datos_arg[[#This Row],[Moneda]]="USD",datos_arg[[#This Row],[Monto]],datos_arg[[#This Row],[Monto]]/datos_arg[[#This Row],[TC]]),0)</f>
        <v>500</v>
      </c>
      <c r="Y2107" s="14"/>
    </row>
    <row r="2108" spans="1:25" x14ac:dyDescent="0.25">
      <c r="A2108" s="14">
        <f t="shared" si="32"/>
        <v>2105</v>
      </c>
      <c r="B2108" s="1">
        <v>43984</v>
      </c>
      <c r="C2108" s="18">
        <f>+YEAR(datos_arg[[#This Row],[Fecha]])</f>
        <v>2020</v>
      </c>
      <c r="D2108" s="18">
        <f>+MONTH(datos_arg[[#This Row],[Fecha]])</f>
        <v>6</v>
      </c>
      <c r="E2108" s="14" t="s">
        <v>1016</v>
      </c>
      <c r="F2108" s="14" t="s">
        <v>405</v>
      </c>
      <c r="G2108" s="14"/>
      <c r="H2108" s="14" t="s">
        <v>433</v>
      </c>
      <c r="I2108" s="14" t="s">
        <v>955</v>
      </c>
      <c r="J2108" s="14" t="s">
        <v>425</v>
      </c>
      <c r="K2108" s="14"/>
      <c r="L2108" s="14" t="s">
        <v>425</v>
      </c>
      <c r="M2108" s="14" t="s">
        <v>433</v>
      </c>
      <c r="N2108" s="14" t="s">
        <v>174</v>
      </c>
      <c r="O2108" s="14" t="s">
        <v>2217</v>
      </c>
      <c r="P2108" s="14"/>
      <c r="Q2108" s="14"/>
      <c r="R2108" s="14" t="s">
        <v>405</v>
      </c>
      <c r="S2108" s="14" t="s">
        <v>440</v>
      </c>
      <c r="T2108" s="35">
        <v>1600</v>
      </c>
      <c r="U2108" s="14" t="s">
        <v>2</v>
      </c>
      <c r="V2108" s="14">
        <v>119</v>
      </c>
      <c r="W2108" s="16">
        <f>+IF(datos_arg[[#This Row],[Moneda]]="ARS",datos_arg[[#This Row],[Monto]],datos_arg[[#This Row],[Monto]]*datos_arg[[#This Row],[TC]])</f>
        <v>190400</v>
      </c>
      <c r="X2108" s="16">
        <f>IFERROR(IF(datos_arg[[#This Row],[Moneda]]="USD",datos_arg[[#This Row],[Monto]],datos_arg[[#This Row],[Monto]]/datos_arg[[#This Row],[TC]]),0)</f>
        <v>1600</v>
      </c>
      <c r="Y2108" s="14"/>
    </row>
    <row r="2109" spans="1:25" ht="15" customHeight="1" x14ac:dyDescent="0.25">
      <c r="A2109" s="14">
        <f t="shared" si="32"/>
        <v>2106</v>
      </c>
      <c r="B2109" s="1">
        <v>43984</v>
      </c>
      <c r="C2109" s="18">
        <f>+YEAR(datos_arg[[#This Row],[Fecha]])</f>
        <v>2020</v>
      </c>
      <c r="D2109" s="18">
        <f>+MONTH(datos_arg[[#This Row],[Fecha]])</f>
        <v>6</v>
      </c>
      <c r="E2109" s="14" t="s">
        <v>1015</v>
      </c>
      <c r="F2109" s="14" t="s">
        <v>430</v>
      </c>
      <c r="G2109" s="14"/>
      <c r="H2109" s="14" t="s">
        <v>7132</v>
      </c>
      <c r="I2109" s="14" t="s">
        <v>7132</v>
      </c>
      <c r="J2109" s="14" t="s">
        <v>425</v>
      </c>
      <c r="K2109" s="14"/>
      <c r="L2109" s="14" t="s">
        <v>425</v>
      </c>
      <c r="M2109" s="14" t="s">
        <v>57</v>
      </c>
      <c r="N2109" s="14" t="s">
        <v>57</v>
      </c>
      <c r="O2109" s="14" t="s">
        <v>112</v>
      </c>
      <c r="P2109" s="14" t="s">
        <v>5685</v>
      </c>
      <c r="Q2109" s="14"/>
      <c r="R2109" s="14" t="s">
        <v>430</v>
      </c>
      <c r="S2109" s="14" t="s">
        <v>439</v>
      </c>
      <c r="T2109" s="35">
        <v>65</v>
      </c>
      <c r="U2109" s="14" t="s">
        <v>4</v>
      </c>
      <c r="V2109" s="14">
        <v>119</v>
      </c>
      <c r="W2109" s="16">
        <f>+IF(datos_arg[[#This Row],[Moneda]]="ARS",datos_arg[[#This Row],[Monto]],datos_arg[[#This Row],[Monto]]*datos_arg[[#This Row],[TC]])</f>
        <v>65</v>
      </c>
      <c r="X2109" s="16">
        <f>IFERROR(IF(datos_arg[[#This Row],[Moneda]]="USD",datos_arg[[#This Row],[Monto]],datos_arg[[#This Row],[Monto]]/datos_arg[[#This Row],[TC]]),0)</f>
        <v>0.54621848739495793</v>
      </c>
      <c r="Y2109" s="14"/>
    </row>
    <row r="2110" spans="1:25" ht="15" customHeight="1" x14ac:dyDescent="0.25">
      <c r="A2110" s="14">
        <f t="shared" si="32"/>
        <v>2107</v>
      </c>
      <c r="B2110" s="1">
        <v>43984</v>
      </c>
      <c r="C2110" s="18">
        <f>+YEAR(datos_arg[[#This Row],[Fecha]])</f>
        <v>2020</v>
      </c>
      <c r="D2110" s="18">
        <f>+MONTH(datos_arg[[#This Row],[Fecha]])</f>
        <v>6</v>
      </c>
      <c r="E2110" s="14" t="s">
        <v>1015</v>
      </c>
      <c r="F2110" s="14" t="s">
        <v>430</v>
      </c>
      <c r="G2110" s="14"/>
      <c r="H2110" s="14" t="s">
        <v>7132</v>
      </c>
      <c r="I2110" s="14" t="s">
        <v>7132</v>
      </c>
      <c r="J2110" s="14" t="s">
        <v>425</v>
      </c>
      <c r="K2110" s="14"/>
      <c r="L2110" s="14" t="s">
        <v>425</v>
      </c>
      <c r="M2110" s="14" t="s">
        <v>60</v>
      </c>
      <c r="N2110" s="14" t="s">
        <v>26</v>
      </c>
      <c r="O2110" s="14" t="s">
        <v>60</v>
      </c>
      <c r="P2110" s="14" t="s">
        <v>5685</v>
      </c>
      <c r="Q2110" s="14"/>
      <c r="R2110" s="14" t="s">
        <v>430</v>
      </c>
      <c r="S2110" s="14" t="s">
        <v>439</v>
      </c>
      <c r="T2110" s="35">
        <v>600.21</v>
      </c>
      <c r="U2110" s="14" t="s">
        <v>4</v>
      </c>
      <c r="V2110" s="14">
        <v>119</v>
      </c>
      <c r="W2110" s="16">
        <f>+IF(datos_arg[[#This Row],[Moneda]]="ARS",datos_arg[[#This Row],[Monto]],datos_arg[[#This Row],[Monto]]*datos_arg[[#This Row],[TC]])</f>
        <v>600.21</v>
      </c>
      <c r="X2110" s="16">
        <f>IFERROR(IF(datos_arg[[#This Row],[Moneda]]="USD",datos_arg[[#This Row],[Monto]],datos_arg[[#This Row],[Monto]]/datos_arg[[#This Row],[TC]]),0)</f>
        <v>5.043781512605042</v>
      </c>
      <c r="Y2110" s="14"/>
    </row>
    <row r="2111" spans="1:25" ht="15" customHeight="1" x14ac:dyDescent="0.25">
      <c r="A2111" s="14">
        <f t="shared" si="32"/>
        <v>2108</v>
      </c>
      <c r="B2111" s="1">
        <v>43984</v>
      </c>
      <c r="C2111" s="18">
        <f>+YEAR(datos_arg[[#This Row],[Fecha]])</f>
        <v>2020</v>
      </c>
      <c r="D2111" s="18">
        <f>+MONTH(datos_arg[[#This Row],[Fecha]])</f>
        <v>6</v>
      </c>
      <c r="E2111" s="14" t="s">
        <v>1015</v>
      </c>
      <c r="F2111" s="14" t="s">
        <v>430</v>
      </c>
      <c r="G2111" s="14"/>
      <c r="H2111" s="14" t="s">
        <v>7132</v>
      </c>
      <c r="I2111" s="14" t="s">
        <v>7132</v>
      </c>
      <c r="J2111" s="14" t="s">
        <v>425</v>
      </c>
      <c r="K2111" s="14"/>
      <c r="L2111" s="14" t="s">
        <v>425</v>
      </c>
      <c r="M2111" s="14" t="s">
        <v>57</v>
      </c>
      <c r="N2111" s="14" t="s">
        <v>57</v>
      </c>
      <c r="O2111" s="14" t="s">
        <v>112</v>
      </c>
      <c r="P2111" s="14"/>
      <c r="Q2111" s="14"/>
      <c r="R2111" s="14" t="s">
        <v>430</v>
      </c>
      <c r="S2111" s="14" t="s">
        <v>439</v>
      </c>
      <c r="T2111" s="35">
        <v>500</v>
      </c>
      <c r="U2111" s="14" t="s">
        <v>4</v>
      </c>
      <c r="V2111" s="14">
        <v>119</v>
      </c>
      <c r="W2111" s="16">
        <f>+IF(datos_arg[[#This Row],[Moneda]]="ARS",datos_arg[[#This Row],[Monto]],datos_arg[[#This Row],[Monto]]*datos_arg[[#This Row],[TC]])</f>
        <v>500</v>
      </c>
      <c r="X2111" s="16">
        <f>IFERROR(IF(datos_arg[[#This Row],[Moneda]]="USD",datos_arg[[#This Row],[Monto]],datos_arg[[#This Row],[Monto]]/datos_arg[[#This Row],[TC]]),0)</f>
        <v>4.2016806722689077</v>
      </c>
      <c r="Y2111" s="14"/>
    </row>
    <row r="2112" spans="1:25" ht="15" customHeight="1" x14ac:dyDescent="0.25">
      <c r="A2112" s="14">
        <f t="shared" si="32"/>
        <v>2109</v>
      </c>
      <c r="B2112" s="1">
        <v>43984</v>
      </c>
      <c r="C2112" s="18">
        <f>+YEAR(datos_arg[[#This Row],[Fecha]])</f>
        <v>2020</v>
      </c>
      <c r="D2112" s="18">
        <f>+MONTH(datos_arg[[#This Row],[Fecha]])</f>
        <v>6</v>
      </c>
      <c r="E2112" s="14" t="s">
        <v>1015</v>
      </c>
      <c r="F2112" s="14" t="s">
        <v>403</v>
      </c>
      <c r="G2112" s="14" t="s">
        <v>5383</v>
      </c>
      <c r="H2112" s="14" t="s">
        <v>6646</v>
      </c>
      <c r="I2112" s="14" t="s">
        <v>7132</v>
      </c>
      <c r="J2112" s="14" t="s">
        <v>425</v>
      </c>
      <c r="K2112" s="14" t="s">
        <v>420</v>
      </c>
      <c r="L2112" s="14" t="s">
        <v>425</v>
      </c>
      <c r="M2112" s="14" t="s">
        <v>1419</v>
      </c>
      <c r="N2112" s="14" t="s">
        <v>623</v>
      </c>
      <c r="O2112" s="14" t="s">
        <v>2281</v>
      </c>
      <c r="P2112" s="14" t="s">
        <v>5686</v>
      </c>
      <c r="Q2112" s="14">
        <v>59</v>
      </c>
      <c r="R2112" s="14" t="s">
        <v>5383</v>
      </c>
      <c r="S2112" s="14" t="s">
        <v>439</v>
      </c>
      <c r="T2112" s="35">
        <v>770</v>
      </c>
      <c r="U2112" s="14" t="s">
        <v>4</v>
      </c>
      <c r="V2112" s="14">
        <v>119</v>
      </c>
      <c r="W2112" s="16">
        <f>+IF(datos_arg[[#This Row],[Moneda]]="ARS",datos_arg[[#This Row],[Monto]],datos_arg[[#This Row],[Monto]]*datos_arg[[#This Row],[TC]])</f>
        <v>770</v>
      </c>
      <c r="X2112" s="16">
        <f>IFERROR(IF(datos_arg[[#This Row],[Moneda]]="USD",datos_arg[[#This Row],[Monto]],datos_arg[[#This Row],[Monto]]/datos_arg[[#This Row],[TC]]),0)</f>
        <v>6.4705882352941178</v>
      </c>
      <c r="Y2112" s="14"/>
    </row>
    <row r="2113" spans="1:25" ht="15" customHeight="1" x14ac:dyDescent="0.25">
      <c r="A2113" s="14">
        <f t="shared" si="32"/>
        <v>2110</v>
      </c>
      <c r="B2113" s="1">
        <v>43984</v>
      </c>
      <c r="C2113" s="18">
        <f>+YEAR(datos_arg[[#This Row],[Fecha]])</f>
        <v>2020</v>
      </c>
      <c r="D2113" s="18">
        <f>+MONTH(datos_arg[[#This Row],[Fecha]])</f>
        <v>6</v>
      </c>
      <c r="E2113" s="14" t="s">
        <v>1015</v>
      </c>
      <c r="F2113" s="14" t="s">
        <v>403</v>
      </c>
      <c r="G2113" s="14" t="s">
        <v>5383</v>
      </c>
      <c r="H2113" s="14" t="s">
        <v>6646</v>
      </c>
      <c r="I2113" s="14" t="s">
        <v>7132</v>
      </c>
      <c r="J2113" s="14" t="s">
        <v>425</v>
      </c>
      <c r="K2113" s="14" t="s">
        <v>420</v>
      </c>
      <c r="L2113" s="14" t="s">
        <v>425</v>
      </c>
      <c r="M2113" s="14" t="s">
        <v>2208</v>
      </c>
      <c r="N2113" s="14" t="s">
        <v>623</v>
      </c>
      <c r="O2113" s="14" t="s">
        <v>3167</v>
      </c>
      <c r="P2113" s="14" t="s">
        <v>5686</v>
      </c>
      <c r="Q2113" s="14">
        <v>60</v>
      </c>
      <c r="R2113" s="14" t="s">
        <v>5383</v>
      </c>
      <c r="S2113" s="14" t="s">
        <v>439</v>
      </c>
      <c r="T2113" s="35">
        <v>300</v>
      </c>
      <c r="U2113" s="14" t="s">
        <v>4</v>
      </c>
      <c r="V2113" s="14">
        <v>119</v>
      </c>
      <c r="W2113" s="16">
        <f>+IF(datos_arg[[#This Row],[Moneda]]="ARS",datos_arg[[#This Row],[Monto]],datos_arg[[#This Row],[Monto]]*datos_arg[[#This Row],[TC]])</f>
        <v>300</v>
      </c>
      <c r="X2113" s="16">
        <f>IFERROR(IF(datos_arg[[#This Row],[Moneda]]="USD",datos_arg[[#This Row],[Monto]],datos_arg[[#This Row],[Monto]]/datos_arg[[#This Row],[TC]]),0)</f>
        <v>2.5210084033613445</v>
      </c>
      <c r="Y2113" s="14"/>
    </row>
    <row r="2114" spans="1:25" ht="15" customHeight="1" x14ac:dyDescent="0.25">
      <c r="A2114" s="14">
        <f t="shared" si="32"/>
        <v>2111</v>
      </c>
      <c r="B2114" s="1">
        <v>43984</v>
      </c>
      <c r="C2114" s="18">
        <f>+YEAR(datos_arg[[#This Row],[Fecha]])</f>
        <v>2020</v>
      </c>
      <c r="D2114" s="18">
        <f>+MONTH(datos_arg[[#This Row],[Fecha]])</f>
        <v>6</v>
      </c>
      <c r="E2114" s="14" t="s">
        <v>1015</v>
      </c>
      <c r="F2114" s="14" t="s">
        <v>403</v>
      </c>
      <c r="G2114" s="14" t="s">
        <v>5383</v>
      </c>
      <c r="H2114" s="14" t="s">
        <v>6646</v>
      </c>
      <c r="I2114" s="14" t="s">
        <v>7132</v>
      </c>
      <c r="J2114" s="14" t="s">
        <v>425</v>
      </c>
      <c r="K2114" s="14" t="s">
        <v>420</v>
      </c>
      <c r="L2114" s="14" t="s">
        <v>425</v>
      </c>
      <c r="M2114" s="14" t="s">
        <v>1421</v>
      </c>
      <c r="N2114" s="14" t="s">
        <v>623</v>
      </c>
      <c r="O2114" s="14" t="s">
        <v>2282</v>
      </c>
      <c r="P2114" s="14" t="s">
        <v>5686</v>
      </c>
      <c r="Q2114" s="14">
        <v>60</v>
      </c>
      <c r="R2114" s="14" t="s">
        <v>5383</v>
      </c>
      <c r="S2114" s="14" t="s">
        <v>439</v>
      </c>
      <c r="T2114" s="35">
        <v>120</v>
      </c>
      <c r="U2114" s="14" t="s">
        <v>4</v>
      </c>
      <c r="V2114" s="14">
        <v>119</v>
      </c>
      <c r="W2114" s="16">
        <f>+IF(datos_arg[[#This Row],[Moneda]]="ARS",datos_arg[[#This Row],[Monto]],datos_arg[[#This Row],[Monto]]*datos_arg[[#This Row],[TC]])</f>
        <v>120</v>
      </c>
      <c r="X2114" s="16">
        <f>IFERROR(IF(datos_arg[[#This Row],[Moneda]]="USD",datos_arg[[#This Row],[Monto]],datos_arg[[#This Row],[Monto]]/datos_arg[[#This Row],[TC]]),0)</f>
        <v>1.0084033613445378</v>
      </c>
      <c r="Y2114" s="14"/>
    </row>
    <row r="2115" spans="1:25" ht="15" customHeight="1" x14ac:dyDescent="0.25">
      <c r="A2115" s="14">
        <f t="shared" si="32"/>
        <v>2112</v>
      </c>
      <c r="B2115" s="1">
        <v>43984</v>
      </c>
      <c r="C2115" s="18">
        <f>+YEAR(datos_arg[[#This Row],[Fecha]])</f>
        <v>2020</v>
      </c>
      <c r="D2115" s="18">
        <f>+MONTH(datos_arg[[#This Row],[Fecha]])</f>
        <v>6</v>
      </c>
      <c r="E2115" s="14" t="s">
        <v>1015</v>
      </c>
      <c r="F2115" s="14" t="s">
        <v>403</v>
      </c>
      <c r="G2115" s="14" t="s">
        <v>970</v>
      </c>
      <c r="H2115" s="14" t="s">
        <v>7132</v>
      </c>
      <c r="I2115" s="14" t="s">
        <v>7132</v>
      </c>
      <c r="J2115" s="14" t="s">
        <v>425</v>
      </c>
      <c r="K2115" s="14"/>
      <c r="L2115" s="14" t="s">
        <v>425</v>
      </c>
      <c r="M2115" s="14" t="s">
        <v>493</v>
      </c>
      <c r="N2115" s="14" t="s">
        <v>741</v>
      </c>
      <c r="O2115" s="14" t="s">
        <v>2347</v>
      </c>
      <c r="P2115" s="14" t="s">
        <v>5687</v>
      </c>
      <c r="Q2115" s="14"/>
      <c r="R2115" s="14" t="s">
        <v>970</v>
      </c>
      <c r="S2115" s="14" t="s">
        <v>439</v>
      </c>
      <c r="T2115" s="35">
        <v>1065</v>
      </c>
      <c r="U2115" s="14" t="s">
        <v>4</v>
      </c>
      <c r="V2115" s="14">
        <v>119</v>
      </c>
      <c r="W2115" s="16">
        <f>+IF(datos_arg[[#This Row],[Moneda]]="ARS",datos_arg[[#This Row],[Monto]],datos_arg[[#This Row],[Monto]]*datos_arg[[#This Row],[TC]])</f>
        <v>1065</v>
      </c>
      <c r="X2115" s="16">
        <f>IFERROR(IF(datos_arg[[#This Row],[Moneda]]="USD",datos_arg[[#This Row],[Monto]],datos_arg[[#This Row],[Monto]]/datos_arg[[#This Row],[TC]]),0)</f>
        <v>8.9495798319327733</v>
      </c>
      <c r="Y2115" s="14"/>
    </row>
    <row r="2116" spans="1:25" ht="15" customHeight="1" x14ac:dyDescent="0.25">
      <c r="A2116" s="14">
        <f t="shared" si="32"/>
        <v>2113</v>
      </c>
      <c r="B2116" s="1">
        <v>43985</v>
      </c>
      <c r="C2116" s="18">
        <f>+YEAR(datos_arg[[#This Row],[Fecha]])</f>
        <v>2020</v>
      </c>
      <c r="D2116" s="18">
        <f>+MONTH(datos_arg[[#This Row],[Fecha]])</f>
        <v>6</v>
      </c>
      <c r="E2116" s="14" t="s">
        <v>1015</v>
      </c>
      <c r="F2116" s="14" t="s">
        <v>430</v>
      </c>
      <c r="G2116" s="14"/>
      <c r="H2116" s="14" t="s">
        <v>7132</v>
      </c>
      <c r="I2116" s="14" t="s">
        <v>7132</v>
      </c>
      <c r="J2116" s="14" t="s">
        <v>425</v>
      </c>
      <c r="K2116" s="14"/>
      <c r="L2116" s="14" t="s">
        <v>425</v>
      </c>
      <c r="M2116" s="14" t="s">
        <v>3961</v>
      </c>
      <c r="N2116" s="14" t="s">
        <v>137</v>
      </c>
      <c r="O2116" s="14" t="s">
        <v>2283</v>
      </c>
      <c r="P2116" s="14"/>
      <c r="Q2116" s="14"/>
      <c r="R2116" s="14" t="s">
        <v>430</v>
      </c>
      <c r="S2116" s="14" t="s">
        <v>439</v>
      </c>
      <c r="T2116" s="35">
        <v>24000</v>
      </c>
      <c r="U2116" s="14" t="s">
        <v>4</v>
      </c>
      <c r="V2116" s="14">
        <v>119</v>
      </c>
      <c r="W2116" s="16">
        <f>+IF(datos_arg[[#This Row],[Moneda]]="ARS",datos_arg[[#This Row],[Monto]],datos_arg[[#This Row],[Monto]]*datos_arg[[#This Row],[TC]])</f>
        <v>24000</v>
      </c>
      <c r="X2116" s="16">
        <f>IFERROR(IF(datos_arg[[#This Row],[Moneda]]="USD",datos_arg[[#This Row],[Monto]],datos_arg[[#This Row],[Monto]]/datos_arg[[#This Row],[TC]]),0)</f>
        <v>201.68067226890756</v>
      </c>
      <c r="Y2116" s="14"/>
    </row>
    <row r="2117" spans="1:25" ht="15" customHeight="1" x14ac:dyDescent="0.25">
      <c r="A2117" s="14">
        <f t="shared" si="32"/>
        <v>2114</v>
      </c>
      <c r="B2117" s="1">
        <v>43985</v>
      </c>
      <c r="C2117" s="18">
        <f>+YEAR(datos_arg[[#This Row],[Fecha]])</f>
        <v>2020</v>
      </c>
      <c r="D2117" s="18">
        <f>+MONTH(datos_arg[[#This Row],[Fecha]])</f>
        <v>6</v>
      </c>
      <c r="E2117" s="14" t="s">
        <v>1015</v>
      </c>
      <c r="F2117" s="14" t="s">
        <v>430</v>
      </c>
      <c r="G2117" s="14"/>
      <c r="H2117" s="14" t="s">
        <v>7132</v>
      </c>
      <c r="I2117" s="14" t="s">
        <v>7132</v>
      </c>
      <c r="J2117" s="14" t="s">
        <v>425</v>
      </c>
      <c r="K2117" s="14"/>
      <c r="L2117" s="14" t="s">
        <v>425</v>
      </c>
      <c r="M2117" s="14" t="s">
        <v>3961</v>
      </c>
      <c r="N2117" s="14" t="s">
        <v>119</v>
      </c>
      <c r="O2117" s="14" t="s">
        <v>2284</v>
      </c>
      <c r="P2117" s="14"/>
      <c r="Q2117" s="14"/>
      <c r="R2117" s="14" t="s">
        <v>430</v>
      </c>
      <c r="S2117" s="14" t="s">
        <v>439</v>
      </c>
      <c r="T2117" s="35">
        <v>13000</v>
      </c>
      <c r="U2117" s="14" t="s">
        <v>4</v>
      </c>
      <c r="V2117" s="14">
        <v>119</v>
      </c>
      <c r="W2117" s="16">
        <f>+IF(datos_arg[[#This Row],[Moneda]]="ARS",datos_arg[[#This Row],[Monto]],datos_arg[[#This Row],[Monto]]*datos_arg[[#This Row],[TC]])</f>
        <v>13000</v>
      </c>
      <c r="X2117" s="16">
        <f>IFERROR(IF(datos_arg[[#This Row],[Moneda]]="USD",datos_arg[[#This Row],[Monto]],datos_arg[[#This Row],[Monto]]/datos_arg[[#This Row],[TC]]),0)</f>
        <v>109.24369747899159</v>
      </c>
      <c r="Y2117" s="14"/>
    </row>
    <row r="2118" spans="1:25" ht="15" customHeight="1" x14ac:dyDescent="0.25">
      <c r="A2118" s="14">
        <f t="shared" ref="A2118:A2181" si="33">+A2117+1</f>
        <v>2115</v>
      </c>
      <c r="B2118" s="1">
        <v>43985</v>
      </c>
      <c r="C2118" s="18">
        <f>+YEAR(datos_arg[[#This Row],[Fecha]])</f>
        <v>2020</v>
      </c>
      <c r="D2118" s="18">
        <f>+MONTH(datos_arg[[#This Row],[Fecha]])</f>
        <v>6</v>
      </c>
      <c r="E2118" s="14" t="s">
        <v>5358</v>
      </c>
      <c r="F2118" s="14" t="s">
        <v>85</v>
      </c>
      <c r="G2118" s="14"/>
      <c r="H2118" s="14" t="s">
        <v>6646</v>
      </c>
      <c r="I2118" s="14" t="s">
        <v>7132</v>
      </c>
      <c r="J2118" s="14" t="s">
        <v>425</v>
      </c>
      <c r="K2118" s="14"/>
      <c r="L2118" s="14" t="s">
        <v>425</v>
      </c>
      <c r="M2118" s="14" t="s">
        <v>2270</v>
      </c>
      <c r="N2118" s="14" t="s">
        <v>524</v>
      </c>
      <c r="O2118" s="14" t="s">
        <v>2285</v>
      </c>
      <c r="P2118" s="14" t="s">
        <v>5688</v>
      </c>
      <c r="Q2118" s="14">
        <v>2</v>
      </c>
      <c r="R2118" s="14" t="s">
        <v>85</v>
      </c>
      <c r="S2118" s="14" t="s">
        <v>439</v>
      </c>
      <c r="T2118" s="35">
        <v>5889</v>
      </c>
      <c r="U2118" s="14" t="s">
        <v>4</v>
      </c>
      <c r="V2118" s="14">
        <v>119</v>
      </c>
      <c r="W2118" s="16">
        <f>+IF(datos_arg[[#This Row],[Moneda]]="ARS",datos_arg[[#This Row],[Monto]],datos_arg[[#This Row],[Monto]]*datos_arg[[#This Row],[TC]])</f>
        <v>5889</v>
      </c>
      <c r="X2118" s="16">
        <f>IFERROR(IF(datos_arg[[#This Row],[Moneda]]="USD",datos_arg[[#This Row],[Monto]],datos_arg[[#This Row],[Monto]]/datos_arg[[#This Row],[TC]]),0)</f>
        <v>49.487394957983192</v>
      </c>
      <c r="Y2118" s="14"/>
    </row>
    <row r="2119" spans="1:25" ht="15" customHeight="1" x14ac:dyDescent="0.25">
      <c r="A2119" s="14">
        <f t="shared" si="33"/>
        <v>2116</v>
      </c>
      <c r="B2119" s="1">
        <v>43985</v>
      </c>
      <c r="C2119" s="18">
        <f>+YEAR(datos_arg[[#This Row],[Fecha]])</f>
        <v>2020</v>
      </c>
      <c r="D2119" s="18">
        <f>+MONTH(datos_arg[[#This Row],[Fecha]])</f>
        <v>6</v>
      </c>
      <c r="E2119" s="14" t="s">
        <v>1015</v>
      </c>
      <c r="F2119" s="14" t="s">
        <v>403</v>
      </c>
      <c r="G2119" s="14" t="s">
        <v>5383</v>
      </c>
      <c r="H2119" s="14" t="s">
        <v>6646</v>
      </c>
      <c r="I2119" s="14" t="s">
        <v>7132</v>
      </c>
      <c r="J2119" s="14" t="s">
        <v>425</v>
      </c>
      <c r="K2119" s="14"/>
      <c r="L2119" s="14" t="s">
        <v>425</v>
      </c>
      <c r="M2119" s="14" t="s">
        <v>815</v>
      </c>
      <c r="N2119" s="14" t="s">
        <v>524</v>
      </c>
      <c r="O2119" s="14" t="s">
        <v>2286</v>
      </c>
      <c r="P2119" s="14" t="s">
        <v>5689</v>
      </c>
      <c r="Q2119" s="14">
        <v>3</v>
      </c>
      <c r="R2119" s="14" t="s">
        <v>5383</v>
      </c>
      <c r="S2119" s="14" t="s">
        <v>439</v>
      </c>
      <c r="T2119" s="35">
        <v>1144.3499999999999</v>
      </c>
      <c r="U2119" s="14" t="s">
        <v>4</v>
      </c>
      <c r="V2119" s="14">
        <v>119</v>
      </c>
      <c r="W2119" s="16">
        <f>+IF(datos_arg[[#This Row],[Moneda]]="ARS",datos_arg[[#This Row],[Monto]],datos_arg[[#This Row],[Monto]]*datos_arg[[#This Row],[TC]])</f>
        <v>1144.3499999999999</v>
      </c>
      <c r="X2119" s="16">
        <f>IFERROR(IF(datos_arg[[#This Row],[Moneda]]="USD",datos_arg[[#This Row],[Monto]],datos_arg[[#This Row],[Monto]]/datos_arg[[#This Row],[TC]]),0)</f>
        <v>9.6163865546218474</v>
      </c>
      <c r="Y2119" s="14"/>
    </row>
    <row r="2120" spans="1:25" ht="15" customHeight="1" x14ac:dyDescent="0.25">
      <c r="A2120" s="14">
        <f t="shared" si="33"/>
        <v>2117</v>
      </c>
      <c r="B2120" s="1">
        <v>43985</v>
      </c>
      <c r="C2120" s="18">
        <f>+YEAR(datos_arg[[#This Row],[Fecha]])</f>
        <v>2020</v>
      </c>
      <c r="D2120" s="18">
        <f>+MONTH(datos_arg[[#This Row],[Fecha]])</f>
        <v>6</v>
      </c>
      <c r="E2120" s="14" t="s">
        <v>1015</v>
      </c>
      <c r="F2120" s="14" t="s">
        <v>403</v>
      </c>
      <c r="G2120" s="14" t="s">
        <v>5383</v>
      </c>
      <c r="H2120" s="14" t="s">
        <v>6646</v>
      </c>
      <c r="I2120" s="14" t="s">
        <v>7132</v>
      </c>
      <c r="J2120" s="14" t="s">
        <v>425</v>
      </c>
      <c r="K2120" s="14"/>
      <c r="L2120" s="14" t="s">
        <v>425</v>
      </c>
      <c r="M2120" s="14" t="s">
        <v>815</v>
      </c>
      <c r="N2120" s="14" t="s">
        <v>524</v>
      </c>
      <c r="O2120" s="14" t="s">
        <v>2287</v>
      </c>
      <c r="P2120" s="14" t="s">
        <v>5689</v>
      </c>
      <c r="Q2120" s="14">
        <v>1</v>
      </c>
      <c r="R2120" s="14" t="s">
        <v>5383</v>
      </c>
      <c r="S2120" s="14" t="s">
        <v>439</v>
      </c>
      <c r="T2120" s="35">
        <v>263</v>
      </c>
      <c r="U2120" s="14" t="s">
        <v>4</v>
      </c>
      <c r="V2120" s="14">
        <v>119</v>
      </c>
      <c r="W2120" s="16">
        <f>+IF(datos_arg[[#This Row],[Moneda]]="ARS",datos_arg[[#This Row],[Monto]],datos_arg[[#This Row],[Monto]]*datos_arg[[#This Row],[TC]])</f>
        <v>263</v>
      </c>
      <c r="X2120" s="16">
        <f>IFERROR(IF(datos_arg[[#This Row],[Moneda]]="USD",datos_arg[[#This Row],[Monto]],datos_arg[[#This Row],[Monto]]/datos_arg[[#This Row],[TC]]),0)</f>
        <v>2.2100840336134455</v>
      </c>
      <c r="Y2120" s="14"/>
    </row>
    <row r="2121" spans="1:25" ht="15" customHeight="1" x14ac:dyDescent="0.25">
      <c r="A2121" s="14">
        <f t="shared" si="33"/>
        <v>2118</v>
      </c>
      <c r="B2121" s="1">
        <v>43985</v>
      </c>
      <c r="C2121" s="18">
        <f>+YEAR(datos_arg[[#This Row],[Fecha]])</f>
        <v>2020</v>
      </c>
      <c r="D2121" s="18">
        <f>+MONTH(datos_arg[[#This Row],[Fecha]])</f>
        <v>6</v>
      </c>
      <c r="E2121" s="14" t="s">
        <v>1015</v>
      </c>
      <c r="F2121" s="14" t="s">
        <v>403</v>
      </c>
      <c r="G2121" s="14" t="s">
        <v>5383</v>
      </c>
      <c r="H2121" s="14" t="s">
        <v>6646</v>
      </c>
      <c r="I2121" s="14" t="s">
        <v>7132</v>
      </c>
      <c r="J2121" s="14" t="s">
        <v>425</v>
      </c>
      <c r="K2121" s="14"/>
      <c r="L2121" s="14" t="s">
        <v>425</v>
      </c>
      <c r="M2121" s="14" t="s">
        <v>815</v>
      </c>
      <c r="N2121" s="14" t="s">
        <v>524</v>
      </c>
      <c r="O2121" s="14" t="s">
        <v>2288</v>
      </c>
      <c r="P2121" s="14" t="s">
        <v>5689</v>
      </c>
      <c r="Q2121" s="14">
        <v>1</v>
      </c>
      <c r="R2121" s="14" t="s">
        <v>5383</v>
      </c>
      <c r="S2121" s="14" t="s">
        <v>439</v>
      </c>
      <c r="T2121" s="35">
        <v>350</v>
      </c>
      <c r="U2121" s="14" t="s">
        <v>4</v>
      </c>
      <c r="V2121" s="14">
        <v>119</v>
      </c>
      <c r="W2121" s="16">
        <f>+IF(datos_arg[[#This Row],[Moneda]]="ARS",datos_arg[[#This Row],[Monto]],datos_arg[[#This Row],[Monto]]*datos_arg[[#This Row],[TC]])</f>
        <v>350</v>
      </c>
      <c r="X2121" s="16">
        <f>IFERROR(IF(datos_arg[[#This Row],[Moneda]]="USD",datos_arg[[#This Row],[Monto]],datos_arg[[#This Row],[Monto]]/datos_arg[[#This Row],[TC]]),0)</f>
        <v>2.9411764705882355</v>
      </c>
      <c r="Y2121" s="14"/>
    </row>
    <row r="2122" spans="1:25" ht="15" customHeight="1" x14ac:dyDescent="0.25">
      <c r="A2122" s="14">
        <f t="shared" si="33"/>
        <v>2119</v>
      </c>
      <c r="B2122" s="1">
        <v>43985</v>
      </c>
      <c r="C2122" s="18">
        <f>+YEAR(datos_arg[[#This Row],[Fecha]])</f>
        <v>2020</v>
      </c>
      <c r="D2122" s="18">
        <f>+MONTH(datos_arg[[#This Row],[Fecha]])</f>
        <v>6</v>
      </c>
      <c r="E2122" s="14" t="s">
        <v>5358</v>
      </c>
      <c r="F2122" s="14" t="s">
        <v>85</v>
      </c>
      <c r="G2122" s="14"/>
      <c r="H2122" s="14" t="s">
        <v>6646</v>
      </c>
      <c r="I2122" s="14" t="s">
        <v>7132</v>
      </c>
      <c r="J2122" s="14" t="s">
        <v>425</v>
      </c>
      <c r="K2122" s="14" t="s">
        <v>420</v>
      </c>
      <c r="L2122" s="14" t="s">
        <v>425</v>
      </c>
      <c r="M2122" s="14" t="s">
        <v>1109</v>
      </c>
      <c r="N2122" s="14" t="s">
        <v>2289</v>
      </c>
      <c r="O2122" s="14" t="s">
        <v>2290</v>
      </c>
      <c r="P2122" s="14" t="s">
        <v>5690</v>
      </c>
      <c r="Q2122" s="14">
        <v>1</v>
      </c>
      <c r="R2122" s="14" t="s">
        <v>85</v>
      </c>
      <c r="S2122" s="14" t="s">
        <v>439</v>
      </c>
      <c r="T2122" s="35">
        <v>870</v>
      </c>
      <c r="U2122" s="14" t="s">
        <v>4</v>
      </c>
      <c r="V2122" s="14">
        <v>119</v>
      </c>
      <c r="W2122" s="16">
        <f>+IF(datos_arg[[#This Row],[Moneda]]="ARS",datos_arg[[#This Row],[Monto]],datos_arg[[#This Row],[Monto]]*datos_arg[[#This Row],[TC]])</f>
        <v>870</v>
      </c>
      <c r="X2122" s="16">
        <f>IFERROR(IF(datos_arg[[#This Row],[Moneda]]="USD",datos_arg[[#This Row],[Monto]],datos_arg[[#This Row],[Monto]]/datos_arg[[#This Row],[TC]]),0)</f>
        <v>7.3109243697478989</v>
      </c>
      <c r="Y2122" s="14"/>
    </row>
    <row r="2123" spans="1:25" ht="15" customHeight="1" x14ac:dyDescent="0.25">
      <c r="A2123" s="14">
        <f t="shared" si="33"/>
        <v>2120</v>
      </c>
      <c r="B2123" s="1">
        <v>43985</v>
      </c>
      <c r="C2123" s="18">
        <f>+YEAR(datos_arg[[#This Row],[Fecha]])</f>
        <v>2020</v>
      </c>
      <c r="D2123" s="18">
        <f>+MONTH(datos_arg[[#This Row],[Fecha]])</f>
        <v>6</v>
      </c>
      <c r="E2123" s="14" t="s">
        <v>5358</v>
      </c>
      <c r="F2123" s="14" t="s">
        <v>85</v>
      </c>
      <c r="G2123" s="14"/>
      <c r="H2123" s="14" t="s">
        <v>6646</v>
      </c>
      <c r="I2123" s="14" t="s">
        <v>7132</v>
      </c>
      <c r="J2123" s="14" t="s">
        <v>425</v>
      </c>
      <c r="K2123" s="14" t="s">
        <v>420</v>
      </c>
      <c r="L2123" s="14" t="s">
        <v>425</v>
      </c>
      <c r="M2123" s="14" t="s">
        <v>1100</v>
      </c>
      <c r="N2123" s="14" t="s">
        <v>2291</v>
      </c>
      <c r="O2123" s="14" t="s">
        <v>2292</v>
      </c>
      <c r="P2123" s="14" t="s">
        <v>5691</v>
      </c>
      <c r="Q2123" s="14">
        <v>1</v>
      </c>
      <c r="R2123" s="14" t="s">
        <v>85</v>
      </c>
      <c r="S2123" s="14" t="s">
        <v>439</v>
      </c>
      <c r="T2123" s="35">
        <v>5671.16</v>
      </c>
      <c r="U2123" s="14" t="s">
        <v>4</v>
      </c>
      <c r="V2123" s="14">
        <v>119</v>
      </c>
      <c r="W2123" s="16">
        <f>+IF(datos_arg[[#This Row],[Moneda]]="ARS",datos_arg[[#This Row],[Monto]],datos_arg[[#This Row],[Monto]]*datos_arg[[#This Row],[TC]])</f>
        <v>5671.16</v>
      </c>
      <c r="X2123" s="16">
        <f>IFERROR(IF(datos_arg[[#This Row],[Moneda]]="USD",datos_arg[[#This Row],[Monto]],datos_arg[[#This Row],[Monto]]/datos_arg[[#This Row],[TC]]),0)</f>
        <v>47.656806722689076</v>
      </c>
      <c r="Y2123" s="14"/>
    </row>
    <row r="2124" spans="1:25" ht="15" customHeight="1" x14ac:dyDescent="0.25">
      <c r="A2124" s="14">
        <f t="shared" si="33"/>
        <v>2121</v>
      </c>
      <c r="B2124" s="1">
        <v>43985</v>
      </c>
      <c r="C2124" s="18">
        <f>+YEAR(datos_arg[[#This Row],[Fecha]])</f>
        <v>2020</v>
      </c>
      <c r="D2124" s="18">
        <f>+MONTH(datos_arg[[#This Row],[Fecha]])</f>
        <v>6</v>
      </c>
      <c r="E2124" s="14" t="s">
        <v>5358</v>
      </c>
      <c r="F2124" s="14" t="s">
        <v>4110</v>
      </c>
      <c r="G2124" s="14"/>
      <c r="H2124" s="14" t="s">
        <v>8103</v>
      </c>
      <c r="I2124" s="14" t="s">
        <v>8104</v>
      </c>
      <c r="J2124" s="14" t="s">
        <v>6682</v>
      </c>
      <c r="K2124" s="14" t="s">
        <v>420</v>
      </c>
      <c r="L2124" s="14" t="s">
        <v>426</v>
      </c>
      <c r="M2124" s="14" t="s">
        <v>4116</v>
      </c>
      <c r="N2124" s="14" t="s">
        <v>774</v>
      </c>
      <c r="O2124" s="14" t="s">
        <v>2293</v>
      </c>
      <c r="P2124" s="14" t="s">
        <v>5692</v>
      </c>
      <c r="Q2124" s="14">
        <v>1</v>
      </c>
      <c r="R2124" s="14" t="s">
        <v>4110</v>
      </c>
      <c r="S2124" s="14" t="s">
        <v>439</v>
      </c>
      <c r="T2124" s="35">
        <v>8163</v>
      </c>
      <c r="U2124" s="14" t="s">
        <v>4</v>
      </c>
      <c r="V2124" s="14">
        <v>119</v>
      </c>
      <c r="W2124" s="16">
        <f>+IF(datos_arg[[#This Row],[Moneda]]="ARS",datos_arg[[#This Row],[Monto]],datos_arg[[#This Row],[Monto]]*datos_arg[[#This Row],[TC]])</f>
        <v>8163</v>
      </c>
      <c r="X2124" s="16">
        <f>IFERROR(IF(datos_arg[[#This Row],[Moneda]]="USD",datos_arg[[#This Row],[Monto]],datos_arg[[#This Row],[Monto]]/datos_arg[[#This Row],[TC]]),0)</f>
        <v>68.596638655462186</v>
      </c>
      <c r="Y2124" s="14"/>
    </row>
    <row r="2125" spans="1:25" ht="15" customHeight="1" x14ac:dyDescent="0.25">
      <c r="A2125" s="14">
        <f t="shared" si="33"/>
        <v>2122</v>
      </c>
      <c r="B2125" s="1">
        <v>43985</v>
      </c>
      <c r="C2125" s="18">
        <f>+YEAR(datos_arg[[#This Row],[Fecha]])</f>
        <v>2020</v>
      </c>
      <c r="D2125" s="18">
        <f>+MONTH(datos_arg[[#This Row],[Fecha]])</f>
        <v>6</v>
      </c>
      <c r="E2125" s="14" t="s">
        <v>5358</v>
      </c>
      <c r="F2125" s="14" t="s">
        <v>85</v>
      </c>
      <c r="G2125" s="14"/>
      <c r="H2125" s="14" t="s">
        <v>6646</v>
      </c>
      <c r="I2125" s="14" t="s">
        <v>7132</v>
      </c>
      <c r="J2125" s="14" t="s">
        <v>425</v>
      </c>
      <c r="K2125" s="14" t="s">
        <v>420</v>
      </c>
      <c r="L2125" s="14" t="s">
        <v>425</v>
      </c>
      <c r="M2125" s="14" t="s">
        <v>1109</v>
      </c>
      <c r="N2125" s="14" t="s">
        <v>290</v>
      </c>
      <c r="O2125" s="14" t="s">
        <v>2294</v>
      </c>
      <c r="P2125" s="14" t="s">
        <v>5693</v>
      </c>
      <c r="Q2125" s="14">
        <v>1</v>
      </c>
      <c r="R2125" s="14" t="s">
        <v>85</v>
      </c>
      <c r="S2125" s="14" t="s">
        <v>439</v>
      </c>
      <c r="T2125" s="35">
        <v>890</v>
      </c>
      <c r="U2125" s="14" t="s">
        <v>4</v>
      </c>
      <c r="V2125" s="14">
        <v>119</v>
      </c>
      <c r="W2125" s="16">
        <f>+IF(datos_arg[[#This Row],[Moneda]]="ARS",datos_arg[[#This Row],[Monto]],datos_arg[[#This Row],[Monto]]*datos_arg[[#This Row],[TC]])</f>
        <v>890</v>
      </c>
      <c r="X2125" s="16">
        <f>IFERROR(IF(datos_arg[[#This Row],[Moneda]]="USD",datos_arg[[#This Row],[Monto]],datos_arg[[#This Row],[Monto]]/datos_arg[[#This Row],[TC]]),0)</f>
        <v>7.4789915966386555</v>
      </c>
      <c r="Y2125" s="14"/>
    </row>
    <row r="2126" spans="1:25" ht="15" customHeight="1" x14ac:dyDescent="0.25">
      <c r="A2126" s="14">
        <f t="shared" si="33"/>
        <v>2123</v>
      </c>
      <c r="B2126" s="1">
        <v>43985</v>
      </c>
      <c r="C2126" s="18">
        <f>+YEAR(datos_arg[[#This Row],[Fecha]])</f>
        <v>2020</v>
      </c>
      <c r="D2126" s="18">
        <f>+MONTH(datos_arg[[#This Row],[Fecha]])</f>
        <v>6</v>
      </c>
      <c r="E2126" s="14" t="s">
        <v>1015</v>
      </c>
      <c r="F2126" s="14" t="s">
        <v>430</v>
      </c>
      <c r="G2126" s="14"/>
      <c r="H2126" s="14" t="s">
        <v>7132</v>
      </c>
      <c r="I2126" s="14" t="s">
        <v>7132</v>
      </c>
      <c r="J2126" s="14" t="s">
        <v>425</v>
      </c>
      <c r="K2126" s="14"/>
      <c r="L2126" s="14" t="s">
        <v>425</v>
      </c>
      <c r="M2126" s="14" t="s">
        <v>60</v>
      </c>
      <c r="N2126" s="14" t="s">
        <v>26</v>
      </c>
      <c r="O2126" s="14" t="s">
        <v>60</v>
      </c>
      <c r="P2126" s="14" t="s">
        <v>5694</v>
      </c>
      <c r="Q2126" s="14"/>
      <c r="R2126" s="14" t="s">
        <v>430</v>
      </c>
      <c r="S2126" s="14" t="s">
        <v>439</v>
      </c>
      <c r="T2126" s="35">
        <v>2200.37</v>
      </c>
      <c r="U2126" s="14" t="s">
        <v>4</v>
      </c>
      <c r="V2126" s="14">
        <v>119</v>
      </c>
      <c r="W2126" s="16">
        <f>+IF(datos_arg[[#This Row],[Moneda]]="ARS",datos_arg[[#This Row],[Monto]],datos_arg[[#This Row],[Monto]]*datos_arg[[#This Row],[TC]])</f>
        <v>2200.37</v>
      </c>
      <c r="X2126" s="16">
        <f>IFERROR(IF(datos_arg[[#This Row],[Moneda]]="USD",datos_arg[[#This Row],[Monto]],datos_arg[[#This Row],[Monto]]/datos_arg[[#This Row],[TC]]),0)</f>
        <v>18.490504201680672</v>
      </c>
      <c r="Y2126" s="14"/>
    </row>
    <row r="2127" spans="1:25" ht="15" customHeight="1" x14ac:dyDescent="0.25">
      <c r="A2127" s="14">
        <f t="shared" si="33"/>
        <v>2124</v>
      </c>
      <c r="B2127" s="1">
        <v>43985</v>
      </c>
      <c r="C2127" s="18">
        <f>+YEAR(datos_arg[[#This Row],[Fecha]])</f>
        <v>2020</v>
      </c>
      <c r="D2127" s="18">
        <f>+MONTH(datos_arg[[#This Row],[Fecha]])</f>
        <v>6</v>
      </c>
      <c r="E2127" s="14" t="s">
        <v>1015</v>
      </c>
      <c r="F2127" s="14" t="s">
        <v>430</v>
      </c>
      <c r="G2127" s="14"/>
      <c r="H2127" s="14" t="s">
        <v>7132</v>
      </c>
      <c r="I2127" s="14" t="s">
        <v>7132</v>
      </c>
      <c r="J2127" s="14" t="s">
        <v>425</v>
      </c>
      <c r="K2127" s="14"/>
      <c r="L2127" s="14" t="s">
        <v>425</v>
      </c>
      <c r="M2127" s="14" t="s">
        <v>57</v>
      </c>
      <c r="N2127" s="14" t="s">
        <v>57</v>
      </c>
      <c r="O2127" s="14" t="s">
        <v>112</v>
      </c>
      <c r="P2127" s="14" t="s">
        <v>5694</v>
      </c>
      <c r="Q2127" s="14"/>
      <c r="R2127" s="14" t="s">
        <v>430</v>
      </c>
      <c r="S2127" s="14" t="s">
        <v>439</v>
      </c>
      <c r="T2127" s="35">
        <v>408</v>
      </c>
      <c r="U2127" s="14" t="s">
        <v>4</v>
      </c>
      <c r="V2127" s="14">
        <v>119</v>
      </c>
      <c r="W2127" s="16">
        <f>+IF(datos_arg[[#This Row],[Moneda]]="ARS",datos_arg[[#This Row],[Monto]],datos_arg[[#This Row],[Monto]]*datos_arg[[#This Row],[TC]])</f>
        <v>408</v>
      </c>
      <c r="X2127" s="16">
        <f>IFERROR(IF(datos_arg[[#This Row],[Moneda]]="USD",datos_arg[[#This Row],[Monto]],datos_arg[[#This Row],[Monto]]/datos_arg[[#This Row],[TC]]),0)</f>
        <v>3.4285714285714284</v>
      </c>
      <c r="Y2127" s="14"/>
    </row>
    <row r="2128" spans="1:25" ht="15" customHeight="1" x14ac:dyDescent="0.25">
      <c r="A2128" s="14">
        <f t="shared" si="33"/>
        <v>2125</v>
      </c>
      <c r="B2128" s="1">
        <v>43985</v>
      </c>
      <c r="C2128" s="18">
        <f>+YEAR(datos_arg[[#This Row],[Fecha]])</f>
        <v>2020</v>
      </c>
      <c r="D2128" s="18">
        <f>+MONTH(datos_arg[[#This Row],[Fecha]])</f>
        <v>6</v>
      </c>
      <c r="E2128" s="14" t="s">
        <v>5358</v>
      </c>
      <c r="F2128" s="14" t="s">
        <v>4109</v>
      </c>
      <c r="G2128" s="14"/>
      <c r="H2128" s="14" t="s">
        <v>6646</v>
      </c>
      <c r="I2128" s="14" t="s">
        <v>7132</v>
      </c>
      <c r="J2128" s="14" t="s">
        <v>425</v>
      </c>
      <c r="K2128" s="14"/>
      <c r="L2128" s="14" t="s">
        <v>425</v>
      </c>
      <c r="M2128" s="14" t="s">
        <v>2295</v>
      </c>
      <c r="N2128" s="14" t="s">
        <v>2296</v>
      </c>
      <c r="O2128" s="14" t="s">
        <v>2297</v>
      </c>
      <c r="P2128" s="14" t="s">
        <v>5695</v>
      </c>
      <c r="Q2128" s="14">
        <v>1</v>
      </c>
      <c r="R2128" s="14" t="s">
        <v>4109</v>
      </c>
      <c r="S2128" s="14" t="s">
        <v>439</v>
      </c>
      <c r="T2128" s="35">
        <v>1190</v>
      </c>
      <c r="U2128" s="14" t="s">
        <v>4</v>
      </c>
      <c r="V2128" s="14">
        <v>119</v>
      </c>
      <c r="W2128" s="16">
        <f>+IF(datos_arg[[#This Row],[Moneda]]="ARS",datos_arg[[#This Row],[Monto]],datos_arg[[#This Row],[Monto]]*datos_arg[[#This Row],[TC]])</f>
        <v>1190</v>
      </c>
      <c r="X2128" s="16">
        <f>IFERROR(IF(datos_arg[[#This Row],[Moneda]]="USD",datos_arg[[#This Row],[Monto]],datos_arg[[#This Row],[Monto]]/datos_arg[[#This Row],[TC]]),0)</f>
        <v>10</v>
      </c>
      <c r="Y2128" s="14"/>
    </row>
    <row r="2129" spans="1:25" ht="15" customHeight="1" x14ac:dyDescent="0.25">
      <c r="A2129" s="14">
        <f t="shared" si="33"/>
        <v>2126</v>
      </c>
      <c r="B2129" s="1">
        <v>43986</v>
      </c>
      <c r="C2129" s="18">
        <f>+YEAR(datos_arg[[#This Row],[Fecha]])</f>
        <v>2020</v>
      </c>
      <c r="D2129" s="18">
        <f>+MONTH(datos_arg[[#This Row],[Fecha]])</f>
        <v>6</v>
      </c>
      <c r="E2129" s="14" t="s">
        <v>1015</v>
      </c>
      <c r="F2129" s="14" t="s">
        <v>430</v>
      </c>
      <c r="G2129" s="14"/>
      <c r="H2129" s="14" t="s">
        <v>7132</v>
      </c>
      <c r="I2129" s="14" t="s">
        <v>7132</v>
      </c>
      <c r="J2129" s="14" t="s">
        <v>425</v>
      </c>
      <c r="K2129" s="14"/>
      <c r="L2129" s="14" t="s">
        <v>425</v>
      </c>
      <c r="M2129" s="14" t="s">
        <v>3963</v>
      </c>
      <c r="N2129" s="14" t="s">
        <v>158</v>
      </c>
      <c r="O2129" s="14" t="s">
        <v>2304</v>
      </c>
      <c r="P2129" s="14" t="s">
        <v>5696</v>
      </c>
      <c r="Q2129" s="14"/>
      <c r="R2129" s="14" t="s">
        <v>430</v>
      </c>
      <c r="S2129" s="14" t="s">
        <v>439</v>
      </c>
      <c r="T2129" s="35">
        <v>5780</v>
      </c>
      <c r="U2129" s="14" t="s">
        <v>4</v>
      </c>
      <c r="V2129" s="14">
        <v>119</v>
      </c>
      <c r="W2129" s="16">
        <f>+IF(datos_arg[[#This Row],[Moneda]]="ARS",datos_arg[[#This Row],[Monto]],datos_arg[[#This Row],[Monto]]*datos_arg[[#This Row],[TC]])</f>
        <v>5780</v>
      </c>
      <c r="X2129" s="16">
        <f>IFERROR(IF(datos_arg[[#This Row],[Moneda]]="USD",datos_arg[[#This Row],[Monto]],datos_arg[[#This Row],[Monto]]/datos_arg[[#This Row],[TC]]),0)</f>
        <v>48.571428571428569</v>
      </c>
      <c r="Y2129" s="14"/>
    </row>
    <row r="2130" spans="1:25" ht="15" customHeight="1" x14ac:dyDescent="0.25">
      <c r="A2130" s="14">
        <f t="shared" si="33"/>
        <v>2127</v>
      </c>
      <c r="B2130" s="1">
        <v>43986</v>
      </c>
      <c r="C2130" s="18">
        <f>+YEAR(datos_arg[[#This Row],[Fecha]])</f>
        <v>2020</v>
      </c>
      <c r="D2130" s="18">
        <f>+MONTH(datos_arg[[#This Row],[Fecha]])</f>
        <v>6</v>
      </c>
      <c r="E2130" s="14" t="s">
        <v>408</v>
      </c>
      <c r="F2130" s="14" t="s">
        <v>406</v>
      </c>
      <c r="G2130" s="14"/>
      <c r="H2130" s="14" t="s">
        <v>7132</v>
      </c>
      <c r="I2130" s="14" t="s">
        <v>7132</v>
      </c>
      <c r="J2130" s="14" t="s">
        <v>425</v>
      </c>
      <c r="K2130" s="14"/>
      <c r="L2130" s="14" t="s">
        <v>425</v>
      </c>
      <c r="M2130" s="14" t="s">
        <v>120</v>
      </c>
      <c r="N2130" s="14" t="s">
        <v>120</v>
      </c>
      <c r="O2130" s="14"/>
      <c r="P2130" s="14"/>
      <c r="Q2130" s="14"/>
      <c r="R2130" s="14" t="s">
        <v>440</v>
      </c>
      <c r="S2130" s="14" t="s">
        <v>6774</v>
      </c>
      <c r="T2130" s="35">
        <v>20000</v>
      </c>
      <c r="U2130" s="14" t="s">
        <v>2</v>
      </c>
      <c r="V2130" s="14">
        <v>119</v>
      </c>
      <c r="W2130" s="16">
        <f>+IF(datos_arg[[#This Row],[Moneda]]="ARS",datos_arg[[#This Row],[Monto]],datos_arg[[#This Row],[Monto]]*datos_arg[[#This Row],[TC]])</f>
        <v>2380000</v>
      </c>
      <c r="X2130" s="16">
        <f>IFERROR(IF(datos_arg[[#This Row],[Moneda]]="USD",datos_arg[[#This Row],[Monto]],datos_arg[[#This Row],[Monto]]/datos_arg[[#This Row],[TC]]),0)</f>
        <v>20000</v>
      </c>
      <c r="Y2130" s="14"/>
    </row>
    <row r="2131" spans="1:25" x14ac:dyDescent="0.25">
      <c r="A2131" s="14">
        <f t="shared" si="33"/>
        <v>2128</v>
      </c>
      <c r="B2131" s="1">
        <v>43986</v>
      </c>
      <c r="C2131" s="18">
        <f>+YEAR(datos_arg[[#This Row],[Fecha]])</f>
        <v>2020</v>
      </c>
      <c r="D2131" s="18">
        <f>+MONTH(datos_arg[[#This Row],[Fecha]])</f>
        <v>6</v>
      </c>
      <c r="E2131" s="14" t="s">
        <v>449</v>
      </c>
      <c r="F2131" s="14" t="s">
        <v>523</v>
      </c>
      <c r="G2131" s="14"/>
      <c r="H2131" s="14" t="s">
        <v>7132</v>
      </c>
      <c r="I2131" s="14" t="s">
        <v>7132</v>
      </c>
      <c r="J2131" s="14" t="s">
        <v>425</v>
      </c>
      <c r="K2131" s="14"/>
      <c r="L2131" s="14" t="s">
        <v>425</v>
      </c>
      <c r="M2131" s="14" t="s">
        <v>524</v>
      </c>
      <c r="N2131" s="14" t="s">
        <v>524</v>
      </c>
      <c r="O2131" s="14" t="s">
        <v>1191</v>
      </c>
      <c r="P2131" s="14"/>
      <c r="Q2131" s="14"/>
      <c r="R2131" s="14" t="s">
        <v>523</v>
      </c>
      <c r="S2131" s="14" t="s">
        <v>440</v>
      </c>
      <c r="T2131" s="35">
        <v>150</v>
      </c>
      <c r="U2131" s="14" t="s">
        <v>2</v>
      </c>
      <c r="V2131" s="14">
        <v>119</v>
      </c>
      <c r="W2131" s="16">
        <f>+IF(datos_arg[[#This Row],[Moneda]]="ARS",datos_arg[[#This Row],[Monto]],datos_arg[[#This Row],[Monto]]*datos_arg[[#This Row],[TC]])</f>
        <v>17850</v>
      </c>
      <c r="X2131" s="16">
        <f>IFERROR(IF(datos_arg[[#This Row],[Moneda]]="USD",datos_arg[[#This Row],[Monto]],datos_arg[[#This Row],[Monto]]/datos_arg[[#This Row],[TC]]),0)</f>
        <v>150</v>
      </c>
      <c r="Y2131" s="14"/>
    </row>
    <row r="2132" spans="1:25" x14ac:dyDescent="0.25">
      <c r="A2132" s="14">
        <f t="shared" si="33"/>
        <v>2129</v>
      </c>
      <c r="B2132" s="1">
        <v>43986</v>
      </c>
      <c r="C2132" s="18">
        <f>+YEAR(datos_arg[[#This Row],[Fecha]])</f>
        <v>2020</v>
      </c>
      <c r="D2132" s="18">
        <f>+MONTH(datos_arg[[#This Row],[Fecha]])</f>
        <v>6</v>
      </c>
      <c r="E2132" s="14" t="s">
        <v>408</v>
      </c>
      <c r="F2132" s="14" t="s">
        <v>69</v>
      </c>
      <c r="G2132" s="14"/>
      <c r="H2132" s="14" t="s">
        <v>7132</v>
      </c>
      <c r="I2132" s="14" t="s">
        <v>7132</v>
      </c>
      <c r="J2132" s="14" t="s">
        <v>425</v>
      </c>
      <c r="K2132" s="14"/>
      <c r="L2132" s="14" t="s">
        <v>425</v>
      </c>
      <c r="M2132" s="14" t="s">
        <v>556</v>
      </c>
      <c r="N2132" s="14" t="s">
        <v>556</v>
      </c>
      <c r="O2132" s="14" t="s">
        <v>3261</v>
      </c>
      <c r="P2132" s="14"/>
      <c r="Q2132" s="14"/>
      <c r="R2132" s="14" t="s">
        <v>439</v>
      </c>
      <c r="S2132" s="14" t="s">
        <v>440</v>
      </c>
      <c r="T2132" s="35">
        <v>400</v>
      </c>
      <c r="U2132" s="14" t="s">
        <v>2</v>
      </c>
      <c r="V2132" s="14">
        <v>117</v>
      </c>
      <c r="W2132" s="16">
        <f>+IF(datos_arg[[#This Row],[Moneda]]="ARS",datos_arg[[#This Row],[Monto]],datos_arg[[#This Row],[Monto]]*datos_arg[[#This Row],[TC]])</f>
        <v>46800</v>
      </c>
      <c r="X2132" s="16">
        <f>IFERROR(IF(datos_arg[[#This Row],[Moneda]]="USD",datos_arg[[#This Row],[Monto]],datos_arg[[#This Row],[Monto]]/datos_arg[[#This Row],[TC]]),0)</f>
        <v>400</v>
      </c>
      <c r="Y2132" s="14"/>
    </row>
    <row r="2133" spans="1:25" x14ac:dyDescent="0.25">
      <c r="A2133" s="14">
        <f t="shared" si="33"/>
        <v>2130</v>
      </c>
      <c r="B2133" s="1">
        <v>43986</v>
      </c>
      <c r="C2133" s="18">
        <f>+YEAR(datos_arg[[#This Row],[Fecha]])</f>
        <v>2020</v>
      </c>
      <c r="D2133" s="18">
        <f>+MONTH(datos_arg[[#This Row],[Fecha]])</f>
        <v>6</v>
      </c>
      <c r="E2133" s="14" t="s">
        <v>1016</v>
      </c>
      <c r="F2133" s="14" t="s">
        <v>405</v>
      </c>
      <c r="G2133" s="14"/>
      <c r="H2133" s="14" t="s">
        <v>6646</v>
      </c>
      <c r="I2133" s="14" t="s">
        <v>7132</v>
      </c>
      <c r="J2133" s="14" t="s">
        <v>425</v>
      </c>
      <c r="K2133" s="14"/>
      <c r="L2133" s="14" t="s">
        <v>425</v>
      </c>
      <c r="M2133" s="14" t="s">
        <v>959</v>
      </c>
      <c r="N2133" s="14" t="s">
        <v>304</v>
      </c>
      <c r="O2133" s="14" t="s">
        <v>2300</v>
      </c>
      <c r="P2133" s="14"/>
      <c r="Q2133" s="14"/>
      <c r="R2133" s="14" t="s">
        <v>405</v>
      </c>
      <c r="S2133" s="14" t="s">
        <v>440</v>
      </c>
      <c r="T2133" s="35">
        <v>1500</v>
      </c>
      <c r="U2133" s="14" t="s">
        <v>2</v>
      </c>
      <c r="V2133" s="14">
        <v>117</v>
      </c>
      <c r="W2133" s="16">
        <f>+IF(datos_arg[[#This Row],[Moneda]]="ARS",datos_arg[[#This Row],[Monto]],datos_arg[[#This Row],[Monto]]*datos_arg[[#This Row],[TC]])</f>
        <v>175500</v>
      </c>
      <c r="X2133" s="16">
        <f>IFERROR(IF(datos_arg[[#This Row],[Moneda]]="USD",datos_arg[[#This Row],[Monto]],datos_arg[[#This Row],[Monto]]/datos_arg[[#This Row],[TC]]),0)</f>
        <v>1500</v>
      </c>
      <c r="Y2133" s="14"/>
    </row>
    <row r="2134" spans="1:25" x14ac:dyDescent="0.25">
      <c r="A2134" s="14">
        <f t="shared" si="33"/>
        <v>2131</v>
      </c>
      <c r="B2134" s="1">
        <v>43986</v>
      </c>
      <c r="C2134" s="18">
        <f>+YEAR(datos_arg[[#This Row],[Fecha]])</f>
        <v>2020</v>
      </c>
      <c r="D2134" s="18">
        <f>+MONTH(datos_arg[[#This Row],[Fecha]])</f>
        <v>6</v>
      </c>
      <c r="E2134" s="14" t="s">
        <v>1016</v>
      </c>
      <c r="F2134" s="14" t="s">
        <v>5364</v>
      </c>
      <c r="G2134" s="14" t="s">
        <v>6699</v>
      </c>
      <c r="H2134" s="14" t="s">
        <v>7132</v>
      </c>
      <c r="I2134" s="14" t="s">
        <v>7132</v>
      </c>
      <c r="J2134" s="14" t="s">
        <v>425</v>
      </c>
      <c r="K2134" s="14"/>
      <c r="L2134" s="14" t="s">
        <v>425</v>
      </c>
      <c r="M2134" s="14" t="s">
        <v>137</v>
      </c>
      <c r="N2134" s="14" t="s">
        <v>137</v>
      </c>
      <c r="O2134" s="14" t="s">
        <v>2217</v>
      </c>
      <c r="P2134" s="14"/>
      <c r="Q2134" s="14"/>
      <c r="R2134" s="14" t="s">
        <v>5364</v>
      </c>
      <c r="S2134" s="14" t="s">
        <v>440</v>
      </c>
      <c r="T2134" s="35">
        <v>2750</v>
      </c>
      <c r="U2134" s="14" t="s">
        <v>2</v>
      </c>
      <c r="V2134" s="14">
        <v>117</v>
      </c>
      <c r="W2134" s="16">
        <f>+IF(datos_arg[[#This Row],[Moneda]]="ARS",datos_arg[[#This Row],[Monto]],datos_arg[[#This Row],[Monto]]*datos_arg[[#This Row],[TC]])</f>
        <v>321750</v>
      </c>
      <c r="X2134" s="16">
        <f>IFERROR(IF(datos_arg[[#This Row],[Moneda]]="USD",datos_arg[[#This Row],[Monto]],datos_arg[[#This Row],[Monto]]/datos_arg[[#This Row],[TC]]),0)</f>
        <v>2750</v>
      </c>
      <c r="Y2134" s="14"/>
    </row>
    <row r="2135" spans="1:25" x14ac:dyDescent="0.25">
      <c r="A2135" s="14">
        <f t="shared" si="33"/>
        <v>2132</v>
      </c>
      <c r="B2135" s="1">
        <v>43986</v>
      </c>
      <c r="C2135" s="18">
        <f>+YEAR(datos_arg[[#This Row],[Fecha]])</f>
        <v>2020</v>
      </c>
      <c r="D2135" s="18">
        <f>+MONTH(datos_arg[[#This Row],[Fecha]])</f>
        <v>6</v>
      </c>
      <c r="E2135" s="14" t="s">
        <v>1016</v>
      </c>
      <c r="F2135" s="14" t="s">
        <v>5364</v>
      </c>
      <c r="G2135" s="14" t="s">
        <v>6700</v>
      </c>
      <c r="H2135" s="14" t="s">
        <v>7132</v>
      </c>
      <c r="I2135" s="14" t="s">
        <v>7132</v>
      </c>
      <c r="J2135" s="14" t="s">
        <v>425</v>
      </c>
      <c r="K2135" s="14"/>
      <c r="L2135" s="14" t="s">
        <v>425</v>
      </c>
      <c r="M2135" s="14" t="s">
        <v>119</v>
      </c>
      <c r="N2135" s="14" t="s">
        <v>119</v>
      </c>
      <c r="O2135" s="14" t="s">
        <v>2217</v>
      </c>
      <c r="P2135" s="14"/>
      <c r="Q2135" s="14"/>
      <c r="R2135" s="14" t="s">
        <v>5364</v>
      </c>
      <c r="S2135" s="14" t="s">
        <v>440</v>
      </c>
      <c r="T2135" s="35">
        <v>1800</v>
      </c>
      <c r="U2135" s="14" t="s">
        <v>2</v>
      </c>
      <c r="V2135" s="14">
        <v>117</v>
      </c>
      <c r="W2135" s="16">
        <f>+IF(datos_arg[[#This Row],[Moneda]]="ARS",datos_arg[[#This Row],[Monto]],datos_arg[[#This Row],[Monto]]*datos_arg[[#This Row],[TC]])</f>
        <v>210600</v>
      </c>
      <c r="X2135" s="16">
        <f>IFERROR(IF(datos_arg[[#This Row],[Moneda]]="USD",datos_arg[[#This Row],[Monto]],datos_arg[[#This Row],[Monto]]/datos_arg[[#This Row],[TC]]),0)</f>
        <v>1800</v>
      </c>
      <c r="Y2135" s="14"/>
    </row>
    <row r="2136" spans="1:25" x14ac:dyDescent="0.25">
      <c r="A2136" s="14">
        <f t="shared" si="33"/>
        <v>2133</v>
      </c>
      <c r="B2136" s="1">
        <v>43986</v>
      </c>
      <c r="C2136" s="18">
        <f>+YEAR(datos_arg[[#This Row],[Fecha]])</f>
        <v>2020</v>
      </c>
      <c r="D2136" s="18">
        <f>+MONTH(datos_arg[[#This Row],[Fecha]])</f>
        <v>6</v>
      </c>
      <c r="E2136" s="14" t="s">
        <v>1016</v>
      </c>
      <c r="F2136" s="14" t="s">
        <v>5364</v>
      </c>
      <c r="G2136" s="14" t="s">
        <v>6700</v>
      </c>
      <c r="H2136" s="14" t="s">
        <v>7132</v>
      </c>
      <c r="I2136" s="14" t="s">
        <v>7132</v>
      </c>
      <c r="J2136" s="14" t="s">
        <v>425</v>
      </c>
      <c r="K2136" s="14"/>
      <c r="L2136" s="14" t="s">
        <v>425</v>
      </c>
      <c r="M2136" s="14" t="s">
        <v>128</v>
      </c>
      <c r="N2136" s="14" t="s">
        <v>128</v>
      </c>
      <c r="O2136" s="14" t="s">
        <v>2217</v>
      </c>
      <c r="P2136" s="14"/>
      <c r="Q2136" s="14"/>
      <c r="R2136" s="14" t="s">
        <v>5364</v>
      </c>
      <c r="S2136" s="14" t="s">
        <v>440</v>
      </c>
      <c r="T2136" s="35">
        <v>1400</v>
      </c>
      <c r="U2136" s="14" t="s">
        <v>2</v>
      </c>
      <c r="V2136" s="14">
        <v>117</v>
      </c>
      <c r="W2136" s="16">
        <f>+IF(datos_arg[[#This Row],[Moneda]]="ARS",datos_arg[[#This Row],[Monto]],datos_arg[[#This Row],[Monto]]*datos_arg[[#This Row],[TC]])</f>
        <v>163800</v>
      </c>
      <c r="X2136" s="16">
        <f>IFERROR(IF(datos_arg[[#This Row],[Moneda]]="USD",datos_arg[[#This Row],[Monto]],datos_arg[[#This Row],[Monto]]/datos_arg[[#This Row],[TC]]),0)</f>
        <v>1400</v>
      </c>
      <c r="Y2136" s="14"/>
    </row>
    <row r="2137" spans="1:25" x14ac:dyDescent="0.25">
      <c r="A2137" s="14">
        <f t="shared" si="33"/>
        <v>2134</v>
      </c>
      <c r="B2137" s="1">
        <v>43986</v>
      </c>
      <c r="C2137" s="18">
        <f>+YEAR(datos_arg[[#This Row],[Fecha]])</f>
        <v>2020</v>
      </c>
      <c r="D2137" s="18">
        <f>+MONTH(datos_arg[[#This Row],[Fecha]])</f>
        <v>6</v>
      </c>
      <c r="E2137" s="14" t="s">
        <v>1016</v>
      </c>
      <c r="F2137" s="14" t="s">
        <v>5364</v>
      </c>
      <c r="G2137" s="14" t="s">
        <v>6699</v>
      </c>
      <c r="H2137" s="14" t="s">
        <v>7132</v>
      </c>
      <c r="I2137" s="14" t="s">
        <v>7132</v>
      </c>
      <c r="J2137" s="14" t="s">
        <v>425</v>
      </c>
      <c r="K2137" s="14"/>
      <c r="L2137" s="14" t="s">
        <v>425</v>
      </c>
      <c r="M2137" s="14" t="s">
        <v>215</v>
      </c>
      <c r="N2137" s="14" t="s">
        <v>215</v>
      </c>
      <c r="O2137" s="14" t="s">
        <v>2217</v>
      </c>
      <c r="P2137" s="14"/>
      <c r="Q2137" s="14"/>
      <c r="R2137" s="14" t="s">
        <v>5364</v>
      </c>
      <c r="S2137" s="14" t="s">
        <v>440</v>
      </c>
      <c r="T2137" s="35">
        <v>850</v>
      </c>
      <c r="U2137" s="14" t="s">
        <v>2</v>
      </c>
      <c r="V2137" s="14">
        <v>117</v>
      </c>
      <c r="W2137" s="16">
        <f>+IF(datos_arg[[#This Row],[Moneda]]="ARS",datos_arg[[#This Row],[Monto]],datos_arg[[#This Row],[Monto]]*datos_arg[[#This Row],[TC]])</f>
        <v>99450</v>
      </c>
      <c r="X2137" s="16">
        <f>IFERROR(IF(datos_arg[[#This Row],[Moneda]]="USD",datos_arg[[#This Row],[Monto]],datos_arg[[#This Row],[Monto]]/datos_arg[[#This Row],[TC]]),0)</f>
        <v>850</v>
      </c>
      <c r="Y2137" s="14"/>
    </row>
    <row r="2138" spans="1:25" x14ac:dyDescent="0.25">
      <c r="A2138" s="14">
        <f t="shared" si="33"/>
        <v>2135</v>
      </c>
      <c r="B2138" s="1">
        <v>43986</v>
      </c>
      <c r="C2138" s="18">
        <f>+YEAR(datos_arg[[#This Row],[Fecha]])</f>
        <v>2020</v>
      </c>
      <c r="D2138" s="18">
        <f>+MONTH(datos_arg[[#This Row],[Fecha]])</f>
        <v>6</v>
      </c>
      <c r="E2138" s="14" t="s">
        <v>1016</v>
      </c>
      <c r="F2138" s="14" t="s">
        <v>5365</v>
      </c>
      <c r="G2138" s="14" t="s">
        <v>6696</v>
      </c>
      <c r="H2138" s="14" t="s">
        <v>7132</v>
      </c>
      <c r="I2138" s="14" t="s">
        <v>7132</v>
      </c>
      <c r="J2138" s="14" t="s">
        <v>425</v>
      </c>
      <c r="K2138" s="14"/>
      <c r="L2138" s="14" t="s">
        <v>425</v>
      </c>
      <c r="M2138" s="14" t="s">
        <v>481</v>
      </c>
      <c r="N2138" s="14" t="s">
        <v>481</v>
      </c>
      <c r="O2138" s="14" t="s">
        <v>2217</v>
      </c>
      <c r="P2138" s="14"/>
      <c r="Q2138" s="14"/>
      <c r="R2138" s="14" t="s">
        <v>5365</v>
      </c>
      <c r="S2138" s="14" t="s">
        <v>440</v>
      </c>
      <c r="T2138" s="35">
        <v>1000</v>
      </c>
      <c r="U2138" s="14" t="s">
        <v>2</v>
      </c>
      <c r="V2138" s="14">
        <v>117</v>
      </c>
      <c r="W2138" s="16">
        <f>+IF(datos_arg[[#This Row],[Moneda]]="ARS",datos_arg[[#This Row],[Monto]],datos_arg[[#This Row],[Monto]]*datos_arg[[#This Row],[TC]])</f>
        <v>117000</v>
      </c>
      <c r="X2138" s="16">
        <f>IFERROR(IF(datos_arg[[#This Row],[Moneda]]="USD",datos_arg[[#This Row],[Monto]],datos_arg[[#This Row],[Monto]]/datos_arg[[#This Row],[TC]]),0)</f>
        <v>1000</v>
      </c>
      <c r="Y2138" s="14"/>
    </row>
    <row r="2139" spans="1:25" x14ac:dyDescent="0.25">
      <c r="A2139" s="14">
        <f t="shared" si="33"/>
        <v>2136</v>
      </c>
      <c r="B2139" s="1">
        <v>43986</v>
      </c>
      <c r="C2139" s="18">
        <f>+YEAR(datos_arg[[#This Row],[Fecha]])</f>
        <v>2020</v>
      </c>
      <c r="D2139" s="18">
        <f>+MONTH(datos_arg[[#This Row],[Fecha]])</f>
        <v>6</v>
      </c>
      <c r="E2139" s="14" t="s">
        <v>1016</v>
      </c>
      <c r="F2139" s="14" t="s">
        <v>5365</v>
      </c>
      <c r="G2139" s="14" t="s">
        <v>6698</v>
      </c>
      <c r="H2139" s="14" t="s">
        <v>7132</v>
      </c>
      <c r="I2139" s="14" t="s">
        <v>7132</v>
      </c>
      <c r="J2139" s="14" t="s">
        <v>425</v>
      </c>
      <c r="K2139" s="14"/>
      <c r="L2139" s="14" t="s">
        <v>425</v>
      </c>
      <c r="M2139" s="14" t="s">
        <v>150</v>
      </c>
      <c r="N2139" s="14" t="s">
        <v>150</v>
      </c>
      <c r="O2139" s="14" t="s">
        <v>2217</v>
      </c>
      <c r="P2139" s="14"/>
      <c r="Q2139" s="14"/>
      <c r="R2139" s="14" t="s">
        <v>5365</v>
      </c>
      <c r="S2139" s="14" t="s">
        <v>440</v>
      </c>
      <c r="T2139" s="35">
        <v>700</v>
      </c>
      <c r="U2139" s="14" t="s">
        <v>2</v>
      </c>
      <c r="V2139" s="14">
        <v>117</v>
      </c>
      <c r="W2139" s="16">
        <f>+IF(datos_arg[[#This Row],[Moneda]]="ARS",datos_arg[[#This Row],[Monto]],datos_arg[[#This Row],[Monto]]*datos_arg[[#This Row],[TC]])</f>
        <v>81900</v>
      </c>
      <c r="X2139" s="16">
        <f>IFERROR(IF(datos_arg[[#This Row],[Moneda]]="USD",datos_arg[[#This Row],[Monto]],datos_arg[[#This Row],[Monto]]/datos_arg[[#This Row],[TC]]),0)</f>
        <v>700</v>
      </c>
      <c r="Y2139" s="14"/>
    </row>
    <row r="2140" spans="1:25" x14ac:dyDescent="0.25">
      <c r="A2140" s="14">
        <f t="shared" si="33"/>
        <v>2137</v>
      </c>
      <c r="B2140" s="1">
        <v>43986</v>
      </c>
      <c r="C2140" s="18">
        <f>+YEAR(datos_arg[[#This Row],[Fecha]])</f>
        <v>2020</v>
      </c>
      <c r="D2140" s="18">
        <f>+MONTH(datos_arg[[#This Row],[Fecha]])</f>
        <v>6</v>
      </c>
      <c r="E2140" s="14" t="s">
        <v>1016</v>
      </c>
      <c r="F2140" s="14" t="s">
        <v>5365</v>
      </c>
      <c r="G2140" s="14" t="s">
        <v>6697</v>
      </c>
      <c r="H2140" s="14" t="s">
        <v>7132</v>
      </c>
      <c r="I2140" s="14" t="s">
        <v>7132</v>
      </c>
      <c r="J2140" s="14" t="s">
        <v>425</v>
      </c>
      <c r="K2140" s="14"/>
      <c r="L2140" s="14" t="s">
        <v>425</v>
      </c>
      <c r="M2140" s="14" t="s">
        <v>1170</v>
      </c>
      <c r="N2140" s="14" t="s">
        <v>1170</v>
      </c>
      <c r="O2140" s="14" t="s">
        <v>2217</v>
      </c>
      <c r="P2140" s="14"/>
      <c r="Q2140" s="14"/>
      <c r="R2140" s="14" t="s">
        <v>5365</v>
      </c>
      <c r="S2140" s="14" t="s">
        <v>440</v>
      </c>
      <c r="T2140" s="35">
        <v>800</v>
      </c>
      <c r="U2140" s="14" t="s">
        <v>2</v>
      </c>
      <c r="V2140" s="14">
        <v>117</v>
      </c>
      <c r="W2140" s="16">
        <f>+IF(datos_arg[[#This Row],[Moneda]]="ARS",datos_arg[[#This Row],[Monto]],datos_arg[[#This Row],[Monto]]*datos_arg[[#This Row],[TC]])</f>
        <v>93600</v>
      </c>
      <c r="X2140" s="16">
        <f>IFERROR(IF(datos_arg[[#This Row],[Moneda]]="USD",datos_arg[[#This Row],[Monto]],datos_arg[[#This Row],[Monto]]/datos_arg[[#This Row],[TC]]),0)</f>
        <v>800</v>
      </c>
      <c r="Y2140" s="14"/>
    </row>
    <row r="2141" spans="1:25" x14ac:dyDescent="0.25">
      <c r="A2141" s="14">
        <f t="shared" si="33"/>
        <v>2138</v>
      </c>
      <c r="B2141" s="1">
        <v>43986</v>
      </c>
      <c r="C2141" s="18">
        <f>+YEAR(datos_arg[[#This Row],[Fecha]])</f>
        <v>2020</v>
      </c>
      <c r="D2141" s="18">
        <f>+MONTH(datos_arg[[#This Row],[Fecha]])</f>
        <v>6</v>
      </c>
      <c r="E2141" s="14" t="s">
        <v>1016</v>
      </c>
      <c r="F2141" s="14" t="s">
        <v>5364</v>
      </c>
      <c r="G2141" s="14" t="s">
        <v>6705</v>
      </c>
      <c r="H2141" s="14" t="s">
        <v>7132</v>
      </c>
      <c r="I2141" s="14" t="s">
        <v>7132</v>
      </c>
      <c r="J2141" s="14" t="s">
        <v>425</v>
      </c>
      <c r="K2141" s="14"/>
      <c r="L2141" s="14" t="s">
        <v>425</v>
      </c>
      <c r="M2141" s="14" t="s">
        <v>400</v>
      </c>
      <c r="N2141" s="14" t="s">
        <v>400</v>
      </c>
      <c r="O2141" s="14" t="s">
        <v>2217</v>
      </c>
      <c r="P2141" s="14"/>
      <c r="Q2141" s="14"/>
      <c r="R2141" s="14" t="s">
        <v>5364</v>
      </c>
      <c r="S2141" s="14" t="s">
        <v>440</v>
      </c>
      <c r="T2141" s="35">
        <v>1400</v>
      </c>
      <c r="U2141" s="14" t="s">
        <v>2</v>
      </c>
      <c r="V2141" s="14">
        <v>117</v>
      </c>
      <c r="W2141" s="16">
        <f>+IF(datos_arg[[#This Row],[Moneda]]="ARS",datos_arg[[#This Row],[Monto]],datos_arg[[#This Row],[Monto]]*datos_arg[[#This Row],[TC]])</f>
        <v>163800</v>
      </c>
      <c r="X2141" s="16">
        <f>IFERROR(IF(datos_arg[[#This Row],[Moneda]]="USD",datos_arg[[#This Row],[Monto]],datos_arg[[#This Row],[Monto]]/datos_arg[[#This Row],[TC]]),0)</f>
        <v>1400</v>
      </c>
      <c r="Y2141" s="14"/>
    </row>
    <row r="2142" spans="1:25" x14ac:dyDescent="0.25">
      <c r="A2142" s="14">
        <f t="shared" si="33"/>
        <v>2139</v>
      </c>
      <c r="B2142" s="1">
        <v>43986</v>
      </c>
      <c r="C2142" s="18">
        <f>+YEAR(datos_arg[[#This Row],[Fecha]])</f>
        <v>2020</v>
      </c>
      <c r="D2142" s="18">
        <f>+MONTH(datos_arg[[#This Row],[Fecha]])</f>
        <v>6</v>
      </c>
      <c r="E2142" s="14" t="s">
        <v>1016</v>
      </c>
      <c r="F2142" s="14" t="s">
        <v>5364</v>
      </c>
      <c r="G2142" s="14" t="s">
        <v>6706</v>
      </c>
      <c r="H2142" s="14" t="s">
        <v>7132</v>
      </c>
      <c r="I2142" s="14" t="s">
        <v>7132</v>
      </c>
      <c r="J2142" s="14" t="s">
        <v>425</v>
      </c>
      <c r="K2142" s="14"/>
      <c r="L2142" s="14" t="s">
        <v>425</v>
      </c>
      <c r="M2142" s="14" t="s">
        <v>401</v>
      </c>
      <c r="N2142" s="14" t="s">
        <v>401</v>
      </c>
      <c r="O2142" s="14" t="s">
        <v>2217</v>
      </c>
      <c r="P2142" s="14"/>
      <c r="Q2142" s="14"/>
      <c r="R2142" s="14" t="s">
        <v>5364</v>
      </c>
      <c r="S2142" s="14" t="s">
        <v>440</v>
      </c>
      <c r="T2142" s="35">
        <v>1400</v>
      </c>
      <c r="U2142" s="14" t="s">
        <v>2</v>
      </c>
      <c r="V2142" s="14">
        <v>117</v>
      </c>
      <c r="W2142" s="16">
        <f>+IF(datos_arg[[#This Row],[Moneda]]="ARS",datos_arg[[#This Row],[Monto]],datos_arg[[#This Row],[Monto]]*datos_arg[[#This Row],[TC]])</f>
        <v>163800</v>
      </c>
      <c r="X2142" s="16">
        <f>IFERROR(IF(datos_arg[[#This Row],[Moneda]]="USD",datos_arg[[#This Row],[Monto]],datos_arg[[#This Row],[Monto]]/datos_arg[[#This Row],[TC]]),0)</f>
        <v>1400</v>
      </c>
      <c r="Y2142" s="14"/>
    </row>
    <row r="2143" spans="1:25" x14ac:dyDescent="0.25">
      <c r="A2143" s="14">
        <f t="shared" si="33"/>
        <v>2140</v>
      </c>
      <c r="B2143" s="1">
        <v>43986</v>
      </c>
      <c r="C2143" s="18">
        <f>+YEAR(datos_arg[[#This Row],[Fecha]])</f>
        <v>2020</v>
      </c>
      <c r="D2143" s="18">
        <f>+MONTH(datos_arg[[#This Row],[Fecha]])</f>
        <v>6</v>
      </c>
      <c r="E2143" s="14" t="s">
        <v>1016</v>
      </c>
      <c r="F2143" s="14" t="s">
        <v>5364</v>
      </c>
      <c r="G2143" s="14" t="s">
        <v>6701</v>
      </c>
      <c r="H2143" s="14" t="s">
        <v>7132</v>
      </c>
      <c r="I2143" s="14" t="s">
        <v>7132</v>
      </c>
      <c r="J2143" s="14" t="s">
        <v>425</v>
      </c>
      <c r="K2143" s="14"/>
      <c r="L2143" s="14" t="s">
        <v>425</v>
      </c>
      <c r="M2143" s="14" t="s">
        <v>169</v>
      </c>
      <c r="N2143" s="14" t="s">
        <v>169</v>
      </c>
      <c r="O2143" s="14" t="s">
        <v>2217</v>
      </c>
      <c r="P2143" s="14"/>
      <c r="Q2143" s="14"/>
      <c r="R2143" s="14" t="s">
        <v>5364</v>
      </c>
      <c r="S2143" s="14" t="s">
        <v>440</v>
      </c>
      <c r="T2143" s="35">
        <v>1500</v>
      </c>
      <c r="U2143" s="14" t="s">
        <v>2</v>
      </c>
      <c r="V2143" s="14">
        <v>117</v>
      </c>
      <c r="W2143" s="16">
        <f>+IF(datos_arg[[#This Row],[Moneda]]="ARS",datos_arg[[#This Row],[Monto]],datos_arg[[#This Row],[Monto]]*datos_arg[[#This Row],[TC]])</f>
        <v>175500</v>
      </c>
      <c r="X2143" s="16">
        <f>IFERROR(IF(datos_arg[[#This Row],[Moneda]]="USD",datos_arg[[#This Row],[Monto]],datos_arg[[#This Row],[Monto]]/datos_arg[[#This Row],[TC]]),0)</f>
        <v>1500</v>
      </c>
      <c r="Y2143" s="14"/>
    </row>
    <row r="2144" spans="1:25" x14ac:dyDescent="0.25">
      <c r="A2144" s="14">
        <f t="shared" si="33"/>
        <v>2141</v>
      </c>
      <c r="B2144" s="1">
        <v>43986</v>
      </c>
      <c r="C2144" s="18">
        <f>+YEAR(datos_arg[[#This Row],[Fecha]])</f>
        <v>2020</v>
      </c>
      <c r="D2144" s="18">
        <f>+MONTH(datos_arg[[#This Row],[Fecha]])</f>
        <v>6</v>
      </c>
      <c r="E2144" s="14" t="s">
        <v>1016</v>
      </c>
      <c r="F2144" s="14" t="s">
        <v>5364</v>
      </c>
      <c r="G2144" s="14" t="s">
        <v>6702</v>
      </c>
      <c r="H2144" s="14" t="s">
        <v>7132</v>
      </c>
      <c r="I2144" s="14" t="s">
        <v>7132</v>
      </c>
      <c r="J2144" s="14" t="s">
        <v>425</v>
      </c>
      <c r="K2144" s="14"/>
      <c r="L2144" s="14" t="s">
        <v>425</v>
      </c>
      <c r="M2144" s="14" t="s">
        <v>978</v>
      </c>
      <c r="N2144" s="14" t="s">
        <v>978</v>
      </c>
      <c r="O2144" s="14" t="s">
        <v>2217</v>
      </c>
      <c r="P2144" s="14"/>
      <c r="Q2144" s="14"/>
      <c r="R2144" s="14" t="s">
        <v>5364</v>
      </c>
      <c r="S2144" s="14" t="s">
        <v>440</v>
      </c>
      <c r="T2144" s="35">
        <v>800</v>
      </c>
      <c r="U2144" s="14" t="s">
        <v>2</v>
      </c>
      <c r="V2144" s="14">
        <v>117</v>
      </c>
      <c r="W2144" s="16">
        <f>+IF(datos_arg[[#This Row],[Moneda]]="ARS",datos_arg[[#This Row],[Monto]],datos_arg[[#This Row],[Monto]]*datos_arg[[#This Row],[TC]])</f>
        <v>93600</v>
      </c>
      <c r="X2144" s="16">
        <f>IFERROR(IF(datos_arg[[#This Row],[Moneda]]="USD",datos_arg[[#This Row],[Monto]],datos_arg[[#This Row],[Monto]]/datos_arg[[#This Row],[TC]]),0)</f>
        <v>800</v>
      </c>
      <c r="Y2144" s="14"/>
    </row>
    <row r="2145" spans="1:25" x14ac:dyDescent="0.25">
      <c r="A2145" s="14">
        <f t="shared" si="33"/>
        <v>2142</v>
      </c>
      <c r="B2145" s="1">
        <v>43986</v>
      </c>
      <c r="C2145" s="18">
        <f>+YEAR(datos_arg[[#This Row],[Fecha]])</f>
        <v>2020</v>
      </c>
      <c r="D2145" s="18">
        <f>+MONTH(datos_arg[[#This Row],[Fecha]])</f>
        <v>6</v>
      </c>
      <c r="E2145" s="14" t="s">
        <v>1016</v>
      </c>
      <c r="F2145" s="14" t="s">
        <v>5364</v>
      </c>
      <c r="G2145" s="14" t="s">
        <v>6703</v>
      </c>
      <c r="H2145" s="14" t="s">
        <v>7132</v>
      </c>
      <c r="I2145" s="14" t="s">
        <v>7132</v>
      </c>
      <c r="J2145" s="14" t="s">
        <v>425</v>
      </c>
      <c r="K2145" s="14"/>
      <c r="L2145" s="14" t="s">
        <v>425</v>
      </c>
      <c r="M2145" s="14" t="s">
        <v>198</v>
      </c>
      <c r="N2145" s="14" t="s">
        <v>198</v>
      </c>
      <c r="O2145" s="14" t="s">
        <v>2217</v>
      </c>
      <c r="P2145" s="14"/>
      <c r="Q2145" s="14"/>
      <c r="R2145" s="14" t="s">
        <v>5364</v>
      </c>
      <c r="S2145" s="14" t="s">
        <v>440</v>
      </c>
      <c r="T2145" s="35">
        <v>600</v>
      </c>
      <c r="U2145" s="14" t="s">
        <v>2</v>
      </c>
      <c r="V2145" s="14">
        <v>117</v>
      </c>
      <c r="W2145" s="16">
        <f>+IF(datos_arg[[#This Row],[Moneda]]="ARS",datos_arg[[#This Row],[Monto]],datos_arg[[#This Row],[Monto]]*datos_arg[[#This Row],[TC]])</f>
        <v>70200</v>
      </c>
      <c r="X2145" s="16">
        <f>IFERROR(IF(datos_arg[[#This Row],[Moneda]]="USD",datos_arg[[#This Row],[Monto]],datos_arg[[#This Row],[Monto]]/datos_arg[[#This Row],[TC]]),0)</f>
        <v>600</v>
      </c>
      <c r="Y2145" s="14"/>
    </row>
    <row r="2146" spans="1:25" ht="15" customHeight="1" x14ac:dyDescent="0.25">
      <c r="A2146" s="14">
        <f t="shared" si="33"/>
        <v>2143</v>
      </c>
      <c r="B2146" s="1">
        <v>43986</v>
      </c>
      <c r="C2146" s="18">
        <f>+YEAR(datos_arg[[#This Row],[Fecha]])</f>
        <v>2020</v>
      </c>
      <c r="D2146" s="18">
        <f>+MONTH(datos_arg[[#This Row],[Fecha]])</f>
        <v>6</v>
      </c>
      <c r="E2146" s="14" t="s">
        <v>1015</v>
      </c>
      <c r="F2146" s="14" t="s">
        <v>430</v>
      </c>
      <c r="G2146" s="14"/>
      <c r="H2146" s="14" t="s">
        <v>7132</v>
      </c>
      <c r="I2146" s="14" t="s">
        <v>7132</v>
      </c>
      <c r="J2146" s="14" t="s">
        <v>425</v>
      </c>
      <c r="K2146" s="14"/>
      <c r="L2146" s="14" t="s">
        <v>425</v>
      </c>
      <c r="M2146" s="14" t="s">
        <v>102</v>
      </c>
      <c r="N2146" s="14" t="s">
        <v>480</v>
      </c>
      <c r="O2146" s="14" t="s">
        <v>2302</v>
      </c>
      <c r="P2146" s="14"/>
      <c r="Q2146" s="14"/>
      <c r="R2146" s="14" t="s">
        <v>430</v>
      </c>
      <c r="S2146" s="14" t="s">
        <v>439</v>
      </c>
      <c r="T2146" s="35">
        <v>333</v>
      </c>
      <c r="U2146" s="14" t="s">
        <v>4</v>
      </c>
      <c r="V2146" s="14">
        <v>117</v>
      </c>
      <c r="W2146" s="16">
        <f>+IF(datos_arg[[#This Row],[Moneda]]="ARS",datos_arg[[#This Row],[Monto]],datos_arg[[#This Row],[Monto]]*datos_arg[[#This Row],[TC]])</f>
        <v>333</v>
      </c>
      <c r="X2146" s="16">
        <f>IFERROR(IF(datos_arg[[#This Row],[Moneda]]="USD",datos_arg[[#This Row],[Monto]],datos_arg[[#This Row],[Monto]]/datos_arg[[#This Row],[TC]]),0)</f>
        <v>2.8461538461538463</v>
      </c>
      <c r="Y2146" s="14"/>
    </row>
    <row r="2147" spans="1:25" ht="15" customHeight="1" x14ac:dyDescent="0.25">
      <c r="A2147" s="14">
        <f t="shared" si="33"/>
        <v>2144</v>
      </c>
      <c r="B2147" s="1">
        <v>43986</v>
      </c>
      <c r="C2147" s="18">
        <f>+YEAR(datos_arg[[#This Row],[Fecha]])</f>
        <v>2020</v>
      </c>
      <c r="D2147" s="18">
        <f>+MONTH(datos_arg[[#This Row],[Fecha]])</f>
        <v>6</v>
      </c>
      <c r="E2147" s="14" t="s">
        <v>1015</v>
      </c>
      <c r="F2147" s="14" t="s">
        <v>403</v>
      </c>
      <c r="G2147" s="14" t="s">
        <v>970</v>
      </c>
      <c r="H2147" s="14" t="s">
        <v>7132</v>
      </c>
      <c r="I2147" s="14" t="s">
        <v>7132</v>
      </c>
      <c r="J2147" s="14" t="s">
        <v>425</v>
      </c>
      <c r="K2147" s="14"/>
      <c r="L2147" s="14" t="s">
        <v>425</v>
      </c>
      <c r="M2147" s="14" t="s">
        <v>493</v>
      </c>
      <c r="N2147" s="14" t="s">
        <v>741</v>
      </c>
      <c r="O2147" s="14" t="s">
        <v>2349</v>
      </c>
      <c r="P2147" s="14" t="s">
        <v>5697</v>
      </c>
      <c r="Q2147" s="14"/>
      <c r="R2147" s="14" t="s">
        <v>970</v>
      </c>
      <c r="S2147" s="14" t="s">
        <v>439</v>
      </c>
      <c r="T2147" s="35">
        <v>880</v>
      </c>
      <c r="U2147" s="14" t="s">
        <v>4</v>
      </c>
      <c r="V2147" s="14">
        <v>117</v>
      </c>
      <c r="W2147" s="16">
        <f>+IF(datos_arg[[#This Row],[Moneda]]="ARS",datos_arg[[#This Row],[Monto]],datos_arg[[#This Row],[Monto]]*datos_arg[[#This Row],[TC]])</f>
        <v>880</v>
      </c>
      <c r="X2147" s="16">
        <f>IFERROR(IF(datos_arg[[#This Row],[Moneda]]="USD",datos_arg[[#This Row],[Monto]],datos_arg[[#This Row],[Monto]]/datos_arg[[#This Row],[TC]]),0)</f>
        <v>7.5213675213675213</v>
      </c>
      <c r="Y2147" s="14"/>
    </row>
    <row r="2148" spans="1:25" ht="15" customHeight="1" x14ac:dyDescent="0.25">
      <c r="A2148" s="14">
        <f t="shared" si="33"/>
        <v>2145</v>
      </c>
      <c r="B2148" s="1">
        <v>43987</v>
      </c>
      <c r="C2148" s="18">
        <f>+YEAR(datos_arg[[#This Row],[Fecha]])</f>
        <v>2020</v>
      </c>
      <c r="D2148" s="18">
        <f>+MONTH(datos_arg[[#This Row],[Fecha]])</f>
        <v>6</v>
      </c>
      <c r="E2148" s="14" t="s">
        <v>1015</v>
      </c>
      <c r="F2148" s="14" t="s">
        <v>430</v>
      </c>
      <c r="G2148" s="14"/>
      <c r="H2148" s="14" t="s">
        <v>7132</v>
      </c>
      <c r="I2148" s="14" t="s">
        <v>7132</v>
      </c>
      <c r="J2148" s="14" t="s">
        <v>425</v>
      </c>
      <c r="K2148" s="14"/>
      <c r="L2148" s="14" t="s">
        <v>425</v>
      </c>
      <c r="M2148" s="14" t="s">
        <v>60</v>
      </c>
      <c r="N2148" s="14" t="s">
        <v>26</v>
      </c>
      <c r="O2148" s="14" t="s">
        <v>2303</v>
      </c>
      <c r="P2148" s="14"/>
      <c r="Q2148" s="14"/>
      <c r="R2148" s="14" t="s">
        <v>430</v>
      </c>
      <c r="S2148" s="14" t="s">
        <v>439</v>
      </c>
      <c r="T2148" s="35">
        <v>1900</v>
      </c>
      <c r="U2148" s="14" t="s">
        <v>4</v>
      </c>
      <c r="V2148" s="14">
        <v>117</v>
      </c>
      <c r="W2148" s="16">
        <f>+IF(datos_arg[[#This Row],[Moneda]]="ARS",datos_arg[[#This Row],[Monto]],datos_arg[[#This Row],[Monto]]*datos_arg[[#This Row],[TC]])</f>
        <v>1900</v>
      </c>
      <c r="X2148" s="16">
        <f>IFERROR(IF(datos_arg[[#This Row],[Moneda]]="USD",datos_arg[[#This Row],[Monto]],datos_arg[[#This Row],[Monto]]/datos_arg[[#This Row],[TC]]),0)</f>
        <v>16.239316239316238</v>
      </c>
      <c r="Y2148" s="14"/>
    </row>
    <row r="2149" spans="1:25" ht="15" customHeight="1" x14ac:dyDescent="0.25">
      <c r="A2149" s="14">
        <f t="shared" si="33"/>
        <v>2146</v>
      </c>
      <c r="B2149" s="1">
        <v>43987</v>
      </c>
      <c r="C2149" s="18">
        <f>+YEAR(datos_arg[[#This Row],[Fecha]])</f>
        <v>2020</v>
      </c>
      <c r="D2149" s="18">
        <f>+MONTH(datos_arg[[#This Row],[Fecha]])</f>
        <v>6</v>
      </c>
      <c r="E2149" s="14" t="s">
        <v>5358</v>
      </c>
      <c r="F2149" s="14" t="s">
        <v>4108</v>
      </c>
      <c r="G2149" s="14"/>
      <c r="H2149" s="14" t="s">
        <v>6646</v>
      </c>
      <c r="I2149" s="14" t="s">
        <v>7132</v>
      </c>
      <c r="J2149" s="14" t="s">
        <v>425</v>
      </c>
      <c r="K2149" s="14" t="s">
        <v>420</v>
      </c>
      <c r="L2149" s="14" t="s">
        <v>425</v>
      </c>
      <c r="M2149" s="14" t="s">
        <v>5380</v>
      </c>
      <c r="N2149" s="14" t="s">
        <v>1457</v>
      </c>
      <c r="O2149" s="14" t="s">
        <v>4031</v>
      </c>
      <c r="P2149" s="14"/>
      <c r="Q2149" s="14"/>
      <c r="R2149" s="14" t="s">
        <v>4108</v>
      </c>
      <c r="S2149" s="14" t="s">
        <v>439</v>
      </c>
      <c r="T2149" s="35">
        <v>15000</v>
      </c>
      <c r="U2149" s="14" t="s">
        <v>4</v>
      </c>
      <c r="V2149" s="14">
        <v>117</v>
      </c>
      <c r="W2149" s="16">
        <f>+IF(datos_arg[[#This Row],[Moneda]]="ARS",datos_arg[[#This Row],[Monto]],datos_arg[[#This Row],[Monto]]*datos_arg[[#This Row],[TC]])</f>
        <v>15000</v>
      </c>
      <c r="X2149" s="16">
        <f>IFERROR(IF(datos_arg[[#This Row],[Moneda]]="USD",datos_arg[[#This Row],[Monto]],datos_arg[[#This Row],[Monto]]/datos_arg[[#This Row],[TC]]),0)</f>
        <v>128.2051282051282</v>
      </c>
      <c r="Y2149" s="14"/>
    </row>
    <row r="2150" spans="1:25" ht="15" customHeight="1" x14ac:dyDescent="0.25">
      <c r="A2150" s="14">
        <f t="shared" si="33"/>
        <v>2147</v>
      </c>
      <c r="B2150" s="1">
        <v>43987</v>
      </c>
      <c r="C2150" s="18">
        <f>+YEAR(datos_arg[[#This Row],[Fecha]])</f>
        <v>2020</v>
      </c>
      <c r="D2150" s="18">
        <f>+MONTH(datos_arg[[#This Row],[Fecha]])</f>
        <v>6</v>
      </c>
      <c r="E2150" s="14" t="s">
        <v>5358</v>
      </c>
      <c r="F2150" s="14" t="s">
        <v>4108</v>
      </c>
      <c r="G2150" s="14"/>
      <c r="H2150" s="14" t="s">
        <v>6646</v>
      </c>
      <c r="I2150" s="14" t="s">
        <v>7132</v>
      </c>
      <c r="J2150" s="14" t="s">
        <v>425</v>
      </c>
      <c r="K2150" s="14"/>
      <c r="L2150" s="14" t="s">
        <v>425</v>
      </c>
      <c r="M2150" s="14" t="s">
        <v>5381</v>
      </c>
      <c r="N2150" s="14" t="s">
        <v>1019</v>
      </c>
      <c r="O2150" s="14" t="s">
        <v>4032</v>
      </c>
      <c r="P2150" s="14"/>
      <c r="Q2150" s="14"/>
      <c r="R2150" s="14" t="s">
        <v>4108</v>
      </c>
      <c r="S2150" s="14" t="s">
        <v>439</v>
      </c>
      <c r="T2150" s="35">
        <v>3000</v>
      </c>
      <c r="U2150" s="14" t="s">
        <v>4</v>
      </c>
      <c r="V2150" s="14">
        <v>117</v>
      </c>
      <c r="W2150" s="16">
        <f>+IF(datos_arg[[#This Row],[Moneda]]="ARS",datos_arg[[#This Row],[Monto]],datos_arg[[#This Row],[Monto]]*datos_arg[[#This Row],[TC]])</f>
        <v>3000</v>
      </c>
      <c r="X2150" s="16">
        <f>IFERROR(IF(datos_arg[[#This Row],[Moneda]]="USD",datos_arg[[#This Row],[Monto]],datos_arg[[#This Row],[Monto]]/datos_arg[[#This Row],[TC]]),0)</f>
        <v>25.641025641025642</v>
      </c>
      <c r="Y2150" s="14"/>
    </row>
    <row r="2151" spans="1:25" ht="15" customHeight="1" x14ac:dyDescent="0.25">
      <c r="A2151" s="14">
        <f t="shared" si="33"/>
        <v>2148</v>
      </c>
      <c r="B2151" s="1">
        <v>43987</v>
      </c>
      <c r="C2151" s="18">
        <f>+YEAR(datos_arg[[#This Row],[Fecha]])</f>
        <v>2020</v>
      </c>
      <c r="D2151" s="18">
        <f>+MONTH(datos_arg[[#This Row],[Fecha]])</f>
        <v>6</v>
      </c>
      <c r="E2151" s="14" t="s">
        <v>1015</v>
      </c>
      <c r="F2151" s="14" t="s">
        <v>430</v>
      </c>
      <c r="G2151" s="14"/>
      <c r="H2151" s="14" t="s">
        <v>7132</v>
      </c>
      <c r="I2151" s="14" t="s">
        <v>7132</v>
      </c>
      <c r="J2151" s="14" t="s">
        <v>425</v>
      </c>
      <c r="K2151" s="14"/>
      <c r="L2151" s="14" t="s">
        <v>425</v>
      </c>
      <c r="M2151" s="14" t="s">
        <v>60</v>
      </c>
      <c r="N2151" s="14" t="s">
        <v>26</v>
      </c>
      <c r="O2151" s="14" t="s">
        <v>2305</v>
      </c>
      <c r="P2151" s="14"/>
      <c r="Q2151" s="14"/>
      <c r="R2151" s="14" t="s">
        <v>430</v>
      </c>
      <c r="S2151" s="14" t="s">
        <v>439</v>
      </c>
      <c r="T2151" s="35">
        <v>1500</v>
      </c>
      <c r="U2151" s="14" t="s">
        <v>4</v>
      </c>
      <c r="V2151" s="14">
        <v>117</v>
      </c>
      <c r="W2151" s="16">
        <f>+IF(datos_arg[[#This Row],[Moneda]]="ARS",datos_arg[[#This Row],[Monto]],datos_arg[[#This Row],[Monto]]*datos_arg[[#This Row],[TC]])</f>
        <v>1500</v>
      </c>
      <c r="X2151" s="16">
        <f>IFERROR(IF(datos_arg[[#This Row],[Moneda]]="USD",datos_arg[[#This Row],[Monto]],datos_arg[[#This Row],[Monto]]/datos_arg[[#This Row],[TC]]),0)</f>
        <v>12.820512820512821</v>
      </c>
      <c r="Y2151" s="14"/>
    </row>
    <row r="2152" spans="1:25" ht="15" customHeight="1" x14ac:dyDescent="0.25">
      <c r="A2152" s="14">
        <f t="shared" si="33"/>
        <v>2149</v>
      </c>
      <c r="B2152" s="1">
        <v>43987</v>
      </c>
      <c r="C2152" s="18">
        <f>+YEAR(datos_arg[[#This Row],[Fecha]])</f>
        <v>2020</v>
      </c>
      <c r="D2152" s="18">
        <f>+MONTH(datos_arg[[#This Row],[Fecha]])</f>
        <v>6</v>
      </c>
      <c r="E2152" s="14" t="s">
        <v>1015</v>
      </c>
      <c r="F2152" s="14" t="s">
        <v>430</v>
      </c>
      <c r="G2152" s="14"/>
      <c r="H2152" s="14" t="s">
        <v>7132</v>
      </c>
      <c r="I2152" s="14" t="s">
        <v>7132</v>
      </c>
      <c r="J2152" s="14" t="s">
        <v>425</v>
      </c>
      <c r="K2152" s="14"/>
      <c r="L2152" s="14" t="s">
        <v>425</v>
      </c>
      <c r="M2152" s="14" t="s">
        <v>57</v>
      </c>
      <c r="N2152" s="14" t="s">
        <v>57</v>
      </c>
      <c r="O2152" s="14" t="s">
        <v>112</v>
      </c>
      <c r="P2152" s="14"/>
      <c r="Q2152" s="14"/>
      <c r="R2152" s="14" t="s">
        <v>430</v>
      </c>
      <c r="S2152" s="14" t="s">
        <v>439</v>
      </c>
      <c r="T2152" s="35">
        <v>500</v>
      </c>
      <c r="U2152" s="14" t="s">
        <v>4</v>
      </c>
      <c r="V2152" s="14">
        <v>117</v>
      </c>
      <c r="W2152" s="16">
        <f>+IF(datos_arg[[#This Row],[Moneda]]="ARS",datos_arg[[#This Row],[Monto]],datos_arg[[#This Row],[Monto]]*datos_arg[[#This Row],[TC]])</f>
        <v>500</v>
      </c>
      <c r="X2152" s="16">
        <f>IFERROR(IF(datos_arg[[#This Row],[Moneda]]="USD",datos_arg[[#This Row],[Monto]],datos_arg[[#This Row],[Monto]]/datos_arg[[#This Row],[TC]]),0)</f>
        <v>4.2735042735042734</v>
      </c>
      <c r="Y2152" s="14"/>
    </row>
    <row r="2153" spans="1:25" ht="15" customHeight="1" x14ac:dyDescent="0.25">
      <c r="A2153" s="14">
        <f t="shared" si="33"/>
        <v>2150</v>
      </c>
      <c r="B2153" s="1">
        <v>43990</v>
      </c>
      <c r="C2153" s="18">
        <f>+YEAR(datos_arg[[#This Row],[Fecha]])</f>
        <v>2020</v>
      </c>
      <c r="D2153" s="18">
        <f>+MONTH(datos_arg[[#This Row],[Fecha]])</f>
        <v>6</v>
      </c>
      <c r="E2153" s="14" t="s">
        <v>1016</v>
      </c>
      <c r="F2153" s="14" t="s">
        <v>404</v>
      </c>
      <c r="G2153" s="14"/>
      <c r="H2153" s="14" t="s">
        <v>6646</v>
      </c>
      <c r="I2153" s="14" t="s">
        <v>7132</v>
      </c>
      <c r="J2153" s="14" t="s">
        <v>425</v>
      </c>
      <c r="K2153" s="14"/>
      <c r="L2153" s="14" t="s">
        <v>425</v>
      </c>
      <c r="M2153" s="14" t="s">
        <v>1946</v>
      </c>
      <c r="N2153" s="14" t="s">
        <v>1946</v>
      </c>
      <c r="O2153" s="14" t="s">
        <v>2307</v>
      </c>
      <c r="P2153" s="14"/>
      <c r="Q2153" s="14"/>
      <c r="R2153" s="14" t="s">
        <v>404</v>
      </c>
      <c r="S2153" s="14" t="s">
        <v>439</v>
      </c>
      <c r="T2153" s="35">
        <v>4000</v>
      </c>
      <c r="U2153" s="14" t="s">
        <v>4</v>
      </c>
      <c r="V2153" s="14">
        <v>117</v>
      </c>
      <c r="W2153" s="16">
        <f>+IF(datos_arg[[#This Row],[Moneda]]="ARS",datos_arg[[#This Row],[Monto]],datos_arg[[#This Row],[Monto]]*datos_arg[[#This Row],[TC]])</f>
        <v>4000</v>
      </c>
      <c r="X2153" s="16">
        <f>IFERROR(IF(datos_arg[[#This Row],[Moneda]]="USD",datos_arg[[#This Row],[Monto]],datos_arg[[#This Row],[Monto]]/datos_arg[[#This Row],[TC]]),0)</f>
        <v>34.188034188034187</v>
      </c>
      <c r="Y2153" s="14"/>
    </row>
    <row r="2154" spans="1:25" ht="15" customHeight="1" x14ac:dyDescent="0.25">
      <c r="A2154" s="14">
        <f t="shared" si="33"/>
        <v>2151</v>
      </c>
      <c r="B2154" s="1">
        <v>43990</v>
      </c>
      <c r="C2154" s="18">
        <f>+YEAR(datos_arg[[#This Row],[Fecha]])</f>
        <v>2020</v>
      </c>
      <c r="D2154" s="18">
        <f>+MONTH(datos_arg[[#This Row],[Fecha]])</f>
        <v>6</v>
      </c>
      <c r="E2154" s="14" t="s">
        <v>408</v>
      </c>
      <c r="F2154" s="14" t="s">
        <v>5359</v>
      </c>
      <c r="G2154" s="14"/>
      <c r="H2154" s="14" t="s">
        <v>7132</v>
      </c>
      <c r="I2154" s="14" t="s">
        <v>7132</v>
      </c>
      <c r="J2154" s="14" t="s">
        <v>425</v>
      </c>
      <c r="K2154" s="14"/>
      <c r="L2154" s="14" t="s">
        <v>425</v>
      </c>
      <c r="M2154" s="14" t="s">
        <v>2181</v>
      </c>
      <c r="N2154" s="14" t="s">
        <v>2181</v>
      </c>
      <c r="O2154" s="14" t="s">
        <v>2308</v>
      </c>
      <c r="P2154" s="14"/>
      <c r="Q2154" s="14"/>
      <c r="R2154" s="14" t="s">
        <v>445</v>
      </c>
      <c r="S2154" s="14" t="s">
        <v>439</v>
      </c>
      <c r="T2154" s="35">
        <v>3750</v>
      </c>
      <c r="U2154" s="14" t="s">
        <v>4</v>
      </c>
      <c r="V2154" s="14">
        <v>117</v>
      </c>
      <c r="W2154" s="16">
        <f>+IF(datos_arg[[#This Row],[Moneda]]="ARS",datos_arg[[#This Row],[Monto]],datos_arg[[#This Row],[Monto]]*datos_arg[[#This Row],[TC]])</f>
        <v>3750</v>
      </c>
      <c r="X2154" s="16">
        <f>IFERROR(IF(datos_arg[[#This Row],[Moneda]]="USD",datos_arg[[#This Row],[Monto]],datos_arg[[#This Row],[Monto]]/datos_arg[[#This Row],[TC]]),0)</f>
        <v>32.051282051282051</v>
      </c>
      <c r="Y2154" s="14"/>
    </row>
    <row r="2155" spans="1:25" x14ac:dyDescent="0.25">
      <c r="A2155" s="14">
        <f t="shared" si="33"/>
        <v>2152</v>
      </c>
      <c r="B2155" s="1">
        <v>43990</v>
      </c>
      <c r="C2155" s="18">
        <f>+YEAR(datos_arg[[#This Row],[Fecha]])</f>
        <v>2020</v>
      </c>
      <c r="D2155" s="18">
        <f>+MONTH(datos_arg[[#This Row],[Fecha]])</f>
        <v>6</v>
      </c>
      <c r="E2155" s="14" t="s">
        <v>1016</v>
      </c>
      <c r="F2155" s="14" t="s">
        <v>404</v>
      </c>
      <c r="G2155" s="14"/>
      <c r="H2155" s="14" t="s">
        <v>7132</v>
      </c>
      <c r="I2155" s="14" t="s">
        <v>7132</v>
      </c>
      <c r="J2155" s="14" t="s">
        <v>425</v>
      </c>
      <c r="K2155" s="14"/>
      <c r="L2155" s="14" t="s">
        <v>425</v>
      </c>
      <c r="M2155" s="14" t="s">
        <v>866</v>
      </c>
      <c r="N2155" s="14" t="s">
        <v>866</v>
      </c>
      <c r="O2155" s="14" t="s">
        <v>2217</v>
      </c>
      <c r="P2155" s="14"/>
      <c r="Q2155" s="14"/>
      <c r="R2155" s="14" t="s">
        <v>404</v>
      </c>
      <c r="S2155" s="14" t="s">
        <v>440</v>
      </c>
      <c r="T2155" s="35">
        <v>200</v>
      </c>
      <c r="U2155" s="14" t="s">
        <v>2</v>
      </c>
      <c r="V2155" s="14">
        <v>117</v>
      </c>
      <c r="W2155" s="16">
        <f>+IF(datos_arg[[#This Row],[Moneda]]="ARS",datos_arg[[#This Row],[Monto]],datos_arg[[#This Row],[Monto]]*datos_arg[[#This Row],[TC]])</f>
        <v>23400</v>
      </c>
      <c r="X2155" s="16">
        <f>IFERROR(IF(datos_arg[[#This Row],[Moneda]]="USD",datos_arg[[#This Row],[Monto]],datos_arg[[#This Row],[Monto]]/datos_arg[[#This Row],[TC]]),0)</f>
        <v>200</v>
      </c>
      <c r="Y2155" s="14"/>
    </row>
    <row r="2156" spans="1:25" x14ac:dyDescent="0.25">
      <c r="A2156" s="14">
        <f t="shared" si="33"/>
        <v>2153</v>
      </c>
      <c r="B2156" s="1">
        <v>43990</v>
      </c>
      <c r="C2156" s="18">
        <f>+YEAR(datos_arg[[#This Row],[Fecha]])</f>
        <v>2020</v>
      </c>
      <c r="D2156" s="18">
        <f>+MONTH(datos_arg[[#This Row],[Fecha]])</f>
        <v>6</v>
      </c>
      <c r="E2156" s="14" t="s">
        <v>1016</v>
      </c>
      <c r="F2156" s="14" t="s">
        <v>404</v>
      </c>
      <c r="G2156" s="14"/>
      <c r="H2156" s="14" t="s">
        <v>7132</v>
      </c>
      <c r="I2156" s="14" t="s">
        <v>7132</v>
      </c>
      <c r="J2156" s="14" t="s">
        <v>425</v>
      </c>
      <c r="K2156" s="14"/>
      <c r="L2156" s="14" t="s">
        <v>425</v>
      </c>
      <c r="M2156" s="14" t="s">
        <v>12</v>
      </c>
      <c r="N2156" s="14" t="s">
        <v>12</v>
      </c>
      <c r="O2156" s="14" t="s">
        <v>2306</v>
      </c>
      <c r="P2156" s="14"/>
      <c r="Q2156" s="14"/>
      <c r="R2156" s="14" t="s">
        <v>404</v>
      </c>
      <c r="S2156" s="14" t="s">
        <v>440</v>
      </c>
      <c r="T2156" s="35">
        <v>100</v>
      </c>
      <c r="U2156" s="14" t="s">
        <v>2</v>
      </c>
      <c r="V2156" s="14">
        <v>117</v>
      </c>
      <c r="W2156" s="16">
        <f>+IF(datos_arg[[#This Row],[Moneda]]="ARS",datos_arg[[#This Row],[Monto]],datos_arg[[#This Row],[Monto]]*datos_arg[[#This Row],[TC]])</f>
        <v>11700</v>
      </c>
      <c r="X2156" s="16">
        <f>IFERROR(IF(datos_arg[[#This Row],[Moneda]]="USD",datos_arg[[#This Row],[Monto]],datos_arg[[#This Row],[Monto]]/datos_arg[[#This Row],[TC]]),0)</f>
        <v>100</v>
      </c>
      <c r="Y2156" s="14"/>
    </row>
    <row r="2157" spans="1:25" ht="15" customHeight="1" x14ac:dyDescent="0.25">
      <c r="A2157" s="14">
        <f t="shared" si="33"/>
        <v>2154</v>
      </c>
      <c r="B2157" s="1">
        <v>43990</v>
      </c>
      <c r="C2157" s="18">
        <f>+YEAR(datos_arg[[#This Row],[Fecha]])</f>
        <v>2020</v>
      </c>
      <c r="D2157" s="18">
        <f>+MONTH(datos_arg[[#This Row],[Fecha]])</f>
        <v>6</v>
      </c>
      <c r="E2157" s="14" t="s">
        <v>1015</v>
      </c>
      <c r="F2157" s="14" t="s">
        <v>403</v>
      </c>
      <c r="G2157" s="14" t="s">
        <v>5382</v>
      </c>
      <c r="H2157" s="14" t="s">
        <v>6646</v>
      </c>
      <c r="I2157" s="14" t="s">
        <v>7132</v>
      </c>
      <c r="J2157" s="14" t="s">
        <v>425</v>
      </c>
      <c r="K2157" s="14" t="s">
        <v>421</v>
      </c>
      <c r="L2157" s="14" t="s">
        <v>421</v>
      </c>
      <c r="M2157" s="14" t="s">
        <v>989</v>
      </c>
      <c r="N2157" s="14" t="s">
        <v>327</v>
      </c>
      <c r="O2157" s="14" t="s">
        <v>1641</v>
      </c>
      <c r="P2157" s="14" t="s">
        <v>5483</v>
      </c>
      <c r="Q2157" s="14">
        <v>2</v>
      </c>
      <c r="R2157" s="14" t="s">
        <v>5382</v>
      </c>
      <c r="S2157" s="14" t="s">
        <v>439</v>
      </c>
      <c r="T2157" s="35">
        <v>1996.5</v>
      </c>
      <c r="U2157" s="14" t="s">
        <v>4</v>
      </c>
      <c r="V2157" s="14">
        <v>117</v>
      </c>
      <c r="W2157" s="16">
        <f>+IF(datos_arg[[#This Row],[Moneda]]="ARS",datos_arg[[#This Row],[Monto]],datos_arg[[#This Row],[Monto]]*datos_arg[[#This Row],[TC]])</f>
        <v>1996.5</v>
      </c>
      <c r="X2157" s="16">
        <f>IFERROR(IF(datos_arg[[#This Row],[Moneda]]="USD",datos_arg[[#This Row],[Monto]],datos_arg[[#This Row],[Monto]]/datos_arg[[#This Row],[TC]]),0)</f>
        <v>17.064102564102566</v>
      </c>
      <c r="Y2157" s="14"/>
    </row>
    <row r="2158" spans="1:25" ht="15" customHeight="1" x14ac:dyDescent="0.25">
      <c r="A2158" s="14">
        <f t="shared" si="33"/>
        <v>2155</v>
      </c>
      <c r="B2158" s="1">
        <v>43990</v>
      </c>
      <c r="C2158" s="18">
        <f>+YEAR(datos_arg[[#This Row],[Fecha]])</f>
        <v>2020</v>
      </c>
      <c r="D2158" s="18">
        <f>+MONTH(datos_arg[[#This Row],[Fecha]])</f>
        <v>6</v>
      </c>
      <c r="E2158" s="14" t="s">
        <v>1016</v>
      </c>
      <c r="F2158" s="14" t="s">
        <v>5365</v>
      </c>
      <c r="G2158" s="14" t="s">
        <v>6695</v>
      </c>
      <c r="H2158" s="14" t="s">
        <v>7132</v>
      </c>
      <c r="I2158" s="14" t="s">
        <v>7132</v>
      </c>
      <c r="J2158" s="14" t="s">
        <v>425</v>
      </c>
      <c r="K2158" s="14"/>
      <c r="L2158" s="14" t="s">
        <v>425</v>
      </c>
      <c r="M2158" s="14" t="s">
        <v>436</v>
      </c>
      <c r="N2158" s="14" t="s">
        <v>436</v>
      </c>
      <c r="O2158" s="14" t="s">
        <v>2217</v>
      </c>
      <c r="P2158" s="14"/>
      <c r="Q2158" s="14"/>
      <c r="R2158" s="14" t="s">
        <v>5365</v>
      </c>
      <c r="S2158" s="14" t="s">
        <v>439</v>
      </c>
      <c r="T2158" s="35">
        <v>24250</v>
      </c>
      <c r="U2158" s="14" t="s">
        <v>4</v>
      </c>
      <c r="V2158" s="14">
        <v>117</v>
      </c>
      <c r="W2158" s="16">
        <f>+IF(datos_arg[[#This Row],[Moneda]]="ARS",datos_arg[[#This Row],[Monto]],datos_arg[[#This Row],[Monto]]*datos_arg[[#This Row],[TC]])</f>
        <v>24250</v>
      </c>
      <c r="X2158" s="16">
        <f>IFERROR(IF(datos_arg[[#This Row],[Moneda]]="USD",datos_arg[[#This Row],[Monto]],datos_arg[[#This Row],[Monto]]/datos_arg[[#This Row],[TC]]),0)</f>
        <v>207.26495726495727</v>
      </c>
      <c r="Y2158" s="14"/>
    </row>
    <row r="2159" spans="1:25" x14ac:dyDescent="0.25">
      <c r="A2159" s="14">
        <f t="shared" si="33"/>
        <v>2156</v>
      </c>
      <c r="B2159" s="1">
        <v>43990</v>
      </c>
      <c r="C2159" s="18">
        <f>+YEAR(datos_arg[[#This Row],[Fecha]])</f>
        <v>2020</v>
      </c>
      <c r="D2159" s="18">
        <f>+MONTH(datos_arg[[#This Row],[Fecha]])</f>
        <v>6</v>
      </c>
      <c r="E2159" s="14" t="s">
        <v>1016</v>
      </c>
      <c r="F2159" s="14" t="s">
        <v>5365</v>
      </c>
      <c r="G2159" s="14" t="s">
        <v>6695</v>
      </c>
      <c r="H2159" s="14" t="s">
        <v>7132</v>
      </c>
      <c r="I2159" s="14" t="s">
        <v>7132</v>
      </c>
      <c r="J2159" s="14" t="s">
        <v>425</v>
      </c>
      <c r="K2159" s="14"/>
      <c r="L2159" s="14" t="s">
        <v>425</v>
      </c>
      <c r="M2159" s="14" t="s">
        <v>436</v>
      </c>
      <c r="N2159" s="14" t="s">
        <v>436</v>
      </c>
      <c r="O2159" s="14" t="s">
        <v>2217</v>
      </c>
      <c r="P2159" s="14"/>
      <c r="Q2159" s="14"/>
      <c r="R2159" s="14" t="s">
        <v>5365</v>
      </c>
      <c r="S2159" s="14" t="s">
        <v>440</v>
      </c>
      <c r="T2159" s="35">
        <v>700</v>
      </c>
      <c r="U2159" s="14" t="s">
        <v>2</v>
      </c>
      <c r="V2159" s="14">
        <v>117</v>
      </c>
      <c r="W2159" s="16">
        <f>+IF(datos_arg[[#This Row],[Moneda]]="ARS",datos_arg[[#This Row],[Monto]],datos_arg[[#This Row],[Monto]]*datos_arg[[#This Row],[TC]])</f>
        <v>81900</v>
      </c>
      <c r="X2159" s="16">
        <f>IFERROR(IF(datos_arg[[#This Row],[Moneda]]="USD",datos_arg[[#This Row],[Monto]],datos_arg[[#This Row],[Monto]]/datos_arg[[#This Row],[TC]]),0)</f>
        <v>700</v>
      </c>
      <c r="Y2159" s="14"/>
    </row>
    <row r="2160" spans="1:25" ht="15" customHeight="1" x14ac:dyDescent="0.25">
      <c r="A2160" s="14">
        <f t="shared" si="33"/>
        <v>2157</v>
      </c>
      <c r="B2160" s="1">
        <v>43990</v>
      </c>
      <c r="C2160" s="18">
        <f>+YEAR(datos_arg[[#This Row],[Fecha]])</f>
        <v>2020</v>
      </c>
      <c r="D2160" s="18">
        <f>+MONTH(datos_arg[[#This Row],[Fecha]])</f>
        <v>6</v>
      </c>
      <c r="E2160" s="14" t="s">
        <v>5358</v>
      </c>
      <c r="F2160" s="14" t="s">
        <v>4110</v>
      </c>
      <c r="G2160" s="14"/>
      <c r="H2160" s="14" t="s">
        <v>8103</v>
      </c>
      <c r="I2160" s="14" t="s">
        <v>8104</v>
      </c>
      <c r="J2160" s="14" t="s">
        <v>6682</v>
      </c>
      <c r="K2160" s="14" t="s">
        <v>420</v>
      </c>
      <c r="L2160" s="14" t="s">
        <v>426</v>
      </c>
      <c r="M2160" s="14" t="s">
        <v>2309</v>
      </c>
      <c r="N2160" s="14" t="s">
        <v>2310</v>
      </c>
      <c r="O2160" s="14" t="s">
        <v>2311</v>
      </c>
      <c r="P2160" s="14" t="s">
        <v>5698</v>
      </c>
      <c r="Q2160" s="14">
        <v>1</v>
      </c>
      <c r="R2160" s="14" t="s">
        <v>4110</v>
      </c>
      <c r="S2160" s="14" t="s">
        <v>439</v>
      </c>
      <c r="T2160" s="35">
        <v>4655</v>
      </c>
      <c r="U2160" s="14" t="s">
        <v>4</v>
      </c>
      <c r="V2160" s="14">
        <v>117</v>
      </c>
      <c r="W2160" s="16">
        <f>+IF(datos_arg[[#This Row],[Moneda]]="ARS",datos_arg[[#This Row],[Monto]],datos_arg[[#This Row],[Monto]]*datos_arg[[#This Row],[TC]])</f>
        <v>4655</v>
      </c>
      <c r="X2160" s="16">
        <f>IFERROR(IF(datos_arg[[#This Row],[Moneda]]="USD",datos_arg[[#This Row],[Monto]],datos_arg[[#This Row],[Monto]]/datos_arg[[#This Row],[TC]]),0)</f>
        <v>39.786324786324784</v>
      </c>
      <c r="Y2160" s="14"/>
    </row>
    <row r="2161" spans="1:25" ht="15" customHeight="1" x14ac:dyDescent="0.25">
      <c r="A2161" s="14">
        <f t="shared" si="33"/>
        <v>2158</v>
      </c>
      <c r="B2161" s="1">
        <v>43990</v>
      </c>
      <c r="C2161" s="18">
        <f>+YEAR(datos_arg[[#This Row],[Fecha]])</f>
        <v>2020</v>
      </c>
      <c r="D2161" s="18">
        <f>+MONTH(datos_arg[[#This Row],[Fecha]])</f>
        <v>6</v>
      </c>
      <c r="E2161" s="14" t="s">
        <v>1015</v>
      </c>
      <c r="F2161" s="14" t="s">
        <v>403</v>
      </c>
      <c r="G2161" s="14" t="s">
        <v>5383</v>
      </c>
      <c r="H2161" s="14" t="s">
        <v>6646</v>
      </c>
      <c r="I2161" s="14" t="s">
        <v>7132</v>
      </c>
      <c r="J2161" s="14" t="s">
        <v>425</v>
      </c>
      <c r="K2161" s="14"/>
      <c r="L2161" s="14" t="s">
        <v>425</v>
      </c>
      <c r="M2161" s="14" t="s">
        <v>821</v>
      </c>
      <c r="N2161" s="14" t="s">
        <v>2312</v>
      </c>
      <c r="O2161" s="14" t="s">
        <v>2313</v>
      </c>
      <c r="P2161" s="14" t="s">
        <v>5699</v>
      </c>
      <c r="Q2161" s="14">
        <v>2</v>
      </c>
      <c r="R2161" s="14" t="s">
        <v>5383</v>
      </c>
      <c r="S2161" s="14" t="s">
        <v>439</v>
      </c>
      <c r="T2161" s="35">
        <v>1598</v>
      </c>
      <c r="U2161" s="14" t="s">
        <v>4</v>
      </c>
      <c r="V2161" s="14">
        <v>117</v>
      </c>
      <c r="W2161" s="16">
        <f>+IF(datos_arg[[#This Row],[Moneda]]="ARS",datos_arg[[#This Row],[Monto]],datos_arg[[#This Row],[Monto]]*datos_arg[[#This Row],[TC]])</f>
        <v>1598</v>
      </c>
      <c r="X2161" s="16">
        <f>IFERROR(IF(datos_arg[[#This Row],[Moneda]]="USD",datos_arg[[#This Row],[Monto]],datos_arg[[#This Row],[Monto]]/datos_arg[[#This Row],[TC]]),0)</f>
        <v>13.658119658119658</v>
      </c>
      <c r="Y2161" s="14"/>
    </row>
    <row r="2162" spans="1:25" ht="15" customHeight="1" x14ac:dyDescent="0.25">
      <c r="A2162" s="14">
        <f t="shared" si="33"/>
        <v>2159</v>
      </c>
      <c r="B2162" s="1">
        <v>43990</v>
      </c>
      <c r="C2162" s="18">
        <f>+YEAR(datos_arg[[#This Row],[Fecha]])</f>
        <v>2020</v>
      </c>
      <c r="D2162" s="18">
        <f>+MONTH(datos_arg[[#This Row],[Fecha]])</f>
        <v>6</v>
      </c>
      <c r="E2162" s="14" t="s">
        <v>5358</v>
      </c>
      <c r="F2162" s="14" t="s">
        <v>4109</v>
      </c>
      <c r="G2162" s="14"/>
      <c r="H2162" s="14" t="s">
        <v>6646</v>
      </c>
      <c r="I2162" s="14" t="s">
        <v>7132</v>
      </c>
      <c r="J2162" s="14" t="s">
        <v>425</v>
      </c>
      <c r="K2162" s="14" t="s">
        <v>420</v>
      </c>
      <c r="L2162" s="14" t="s">
        <v>425</v>
      </c>
      <c r="M2162" s="14" t="s">
        <v>1275</v>
      </c>
      <c r="N2162" s="14" t="s">
        <v>2326</v>
      </c>
      <c r="O2162" s="14" t="s">
        <v>2314</v>
      </c>
      <c r="P2162" s="14" t="s">
        <v>5700</v>
      </c>
      <c r="Q2162" s="14">
        <v>3</v>
      </c>
      <c r="R2162" s="14" t="s">
        <v>4109</v>
      </c>
      <c r="S2162" s="14" t="s">
        <v>439</v>
      </c>
      <c r="T2162" s="35">
        <v>1380</v>
      </c>
      <c r="U2162" s="14" t="s">
        <v>4</v>
      </c>
      <c r="V2162" s="14">
        <v>117</v>
      </c>
      <c r="W2162" s="16">
        <f>+IF(datos_arg[[#This Row],[Moneda]]="ARS",datos_arg[[#This Row],[Monto]],datos_arg[[#This Row],[Monto]]*datos_arg[[#This Row],[TC]])</f>
        <v>1380</v>
      </c>
      <c r="X2162" s="16">
        <f>IFERROR(IF(datos_arg[[#This Row],[Moneda]]="USD",datos_arg[[#This Row],[Monto]],datos_arg[[#This Row],[Monto]]/datos_arg[[#This Row],[TC]]),0)</f>
        <v>11.794871794871796</v>
      </c>
      <c r="Y2162" s="14"/>
    </row>
    <row r="2163" spans="1:25" ht="15" customHeight="1" x14ac:dyDescent="0.25">
      <c r="A2163" s="14">
        <f t="shared" si="33"/>
        <v>2160</v>
      </c>
      <c r="B2163" s="1">
        <v>43990</v>
      </c>
      <c r="C2163" s="18">
        <f>+YEAR(datos_arg[[#This Row],[Fecha]])</f>
        <v>2020</v>
      </c>
      <c r="D2163" s="18">
        <f>+MONTH(datos_arg[[#This Row],[Fecha]])</f>
        <v>6</v>
      </c>
      <c r="E2163" s="14" t="s">
        <v>5358</v>
      </c>
      <c r="F2163" s="14" t="s">
        <v>85</v>
      </c>
      <c r="G2163" s="14"/>
      <c r="H2163" s="14" t="s">
        <v>6646</v>
      </c>
      <c r="I2163" s="14" t="s">
        <v>7132</v>
      </c>
      <c r="J2163" s="14" t="s">
        <v>425</v>
      </c>
      <c r="K2163" s="14" t="s">
        <v>420</v>
      </c>
      <c r="L2163" s="14" t="s">
        <v>425</v>
      </c>
      <c r="M2163" s="14" t="s">
        <v>1270</v>
      </c>
      <c r="N2163" s="14" t="s">
        <v>2316</v>
      </c>
      <c r="O2163" s="14" t="s">
        <v>2315</v>
      </c>
      <c r="P2163" s="14" t="s">
        <v>5701</v>
      </c>
      <c r="Q2163" s="14">
        <v>1</v>
      </c>
      <c r="R2163" s="14" t="s">
        <v>85</v>
      </c>
      <c r="S2163" s="14" t="s">
        <v>439</v>
      </c>
      <c r="T2163" s="35">
        <v>5300</v>
      </c>
      <c r="U2163" s="14" t="s">
        <v>4</v>
      </c>
      <c r="V2163" s="14">
        <v>117</v>
      </c>
      <c r="W2163" s="16">
        <f>+IF(datos_arg[[#This Row],[Moneda]]="ARS",datos_arg[[#This Row],[Monto]],datos_arg[[#This Row],[Monto]]*datos_arg[[#This Row],[TC]])</f>
        <v>5300</v>
      </c>
      <c r="X2163" s="16">
        <f>IFERROR(IF(datos_arg[[#This Row],[Moneda]]="USD",datos_arg[[#This Row],[Monto]],datos_arg[[#This Row],[Monto]]/datos_arg[[#This Row],[TC]]),0)</f>
        <v>45.299145299145302</v>
      </c>
      <c r="Y2163" s="14"/>
    </row>
    <row r="2164" spans="1:25" ht="15" customHeight="1" x14ac:dyDescent="0.25">
      <c r="A2164" s="14">
        <f t="shared" si="33"/>
        <v>2161</v>
      </c>
      <c r="B2164" s="1">
        <v>43990</v>
      </c>
      <c r="C2164" s="18">
        <f>+YEAR(datos_arg[[#This Row],[Fecha]])</f>
        <v>2020</v>
      </c>
      <c r="D2164" s="18">
        <f>+MONTH(datos_arg[[#This Row],[Fecha]])</f>
        <v>6</v>
      </c>
      <c r="E2164" s="14" t="s">
        <v>5358</v>
      </c>
      <c r="F2164" s="14" t="s">
        <v>85</v>
      </c>
      <c r="G2164" s="14"/>
      <c r="H2164" s="14" t="s">
        <v>6646</v>
      </c>
      <c r="I2164" s="14" t="s">
        <v>7132</v>
      </c>
      <c r="J2164" s="14" t="s">
        <v>425</v>
      </c>
      <c r="K2164" s="14" t="s">
        <v>420</v>
      </c>
      <c r="L2164" s="14" t="s">
        <v>425</v>
      </c>
      <c r="M2164" s="14" t="s">
        <v>1270</v>
      </c>
      <c r="N2164" s="14" t="s">
        <v>2316</v>
      </c>
      <c r="O2164" s="14" t="s">
        <v>2317</v>
      </c>
      <c r="P2164" s="14" t="s">
        <v>5702</v>
      </c>
      <c r="Q2164" s="14">
        <v>3</v>
      </c>
      <c r="R2164" s="14" t="s">
        <v>85</v>
      </c>
      <c r="S2164" s="14" t="s">
        <v>439</v>
      </c>
      <c r="T2164" s="35">
        <v>1103.24</v>
      </c>
      <c r="U2164" s="14" t="s">
        <v>4</v>
      </c>
      <c r="V2164" s="14">
        <v>117</v>
      </c>
      <c r="W2164" s="16">
        <f>+IF(datos_arg[[#This Row],[Moneda]]="ARS",datos_arg[[#This Row],[Monto]],datos_arg[[#This Row],[Monto]]*datos_arg[[#This Row],[TC]])</f>
        <v>1103.24</v>
      </c>
      <c r="X2164" s="16">
        <f>IFERROR(IF(datos_arg[[#This Row],[Moneda]]="USD",datos_arg[[#This Row],[Monto]],datos_arg[[#This Row],[Monto]]/datos_arg[[#This Row],[TC]]),0)</f>
        <v>9.4294017094017093</v>
      </c>
      <c r="Y2164" s="14"/>
    </row>
    <row r="2165" spans="1:25" ht="15" customHeight="1" x14ac:dyDescent="0.25">
      <c r="A2165" s="14">
        <f t="shared" si="33"/>
        <v>2162</v>
      </c>
      <c r="B2165" s="1">
        <v>43991</v>
      </c>
      <c r="C2165" s="18">
        <f>+YEAR(datos_arg[[#This Row],[Fecha]])</f>
        <v>2020</v>
      </c>
      <c r="D2165" s="18">
        <f>+MONTH(datos_arg[[#This Row],[Fecha]])</f>
        <v>6</v>
      </c>
      <c r="E2165" s="14" t="s">
        <v>1015</v>
      </c>
      <c r="F2165" s="14" t="s">
        <v>403</v>
      </c>
      <c r="G2165" s="14" t="s">
        <v>5382</v>
      </c>
      <c r="H2165" s="14" t="s">
        <v>6646</v>
      </c>
      <c r="I2165" s="14" t="s">
        <v>7132</v>
      </c>
      <c r="J2165" s="14" t="s">
        <v>425</v>
      </c>
      <c r="K2165" s="14" t="s">
        <v>421</v>
      </c>
      <c r="L2165" s="14" t="s">
        <v>421</v>
      </c>
      <c r="M2165" s="14" t="s">
        <v>989</v>
      </c>
      <c r="N2165" s="14" t="s">
        <v>327</v>
      </c>
      <c r="O2165" s="14" t="s">
        <v>1641</v>
      </c>
      <c r="P2165" s="14" t="s">
        <v>5483</v>
      </c>
      <c r="Q2165" s="14">
        <v>2</v>
      </c>
      <c r="R2165" s="14" t="s">
        <v>5382</v>
      </c>
      <c r="S2165" s="14" t="s">
        <v>439</v>
      </c>
      <c r="T2165" s="35">
        <v>3993</v>
      </c>
      <c r="U2165" s="14" t="s">
        <v>4</v>
      </c>
      <c r="V2165" s="14">
        <v>117</v>
      </c>
      <c r="W2165" s="16">
        <f>+IF(datos_arg[[#This Row],[Moneda]]="ARS",datos_arg[[#This Row],[Monto]],datos_arg[[#This Row],[Monto]]*datos_arg[[#This Row],[TC]])</f>
        <v>3993</v>
      </c>
      <c r="X2165" s="16">
        <f>IFERROR(IF(datos_arg[[#This Row],[Moneda]]="USD",datos_arg[[#This Row],[Monto]],datos_arg[[#This Row],[Monto]]/datos_arg[[#This Row],[TC]]),0)</f>
        <v>34.128205128205131</v>
      </c>
      <c r="Y2165" s="14"/>
    </row>
    <row r="2166" spans="1:25" ht="15" customHeight="1" x14ac:dyDescent="0.25">
      <c r="A2166" s="14">
        <f t="shared" si="33"/>
        <v>2163</v>
      </c>
      <c r="B2166" s="1">
        <v>43991</v>
      </c>
      <c r="C2166" s="18">
        <f>+YEAR(datos_arg[[#This Row],[Fecha]])</f>
        <v>2020</v>
      </c>
      <c r="D2166" s="18">
        <f>+MONTH(datos_arg[[#This Row],[Fecha]])</f>
        <v>6</v>
      </c>
      <c r="E2166" s="14" t="s">
        <v>1015</v>
      </c>
      <c r="F2166" s="14" t="s">
        <v>403</v>
      </c>
      <c r="G2166" s="14" t="s">
        <v>970</v>
      </c>
      <c r="H2166" s="14" t="s">
        <v>433</v>
      </c>
      <c r="I2166" s="14" t="s">
        <v>955</v>
      </c>
      <c r="J2166" s="14" t="s">
        <v>425</v>
      </c>
      <c r="K2166" s="14"/>
      <c r="L2166" s="14" t="s">
        <v>425</v>
      </c>
      <c r="M2166" s="14" t="s">
        <v>433</v>
      </c>
      <c r="N2166" s="14" t="s">
        <v>524</v>
      </c>
      <c r="O2166" s="14" t="s">
        <v>2318</v>
      </c>
      <c r="P2166" s="14"/>
      <c r="Q2166" s="14"/>
      <c r="R2166" s="14" t="s">
        <v>970</v>
      </c>
      <c r="S2166" s="14" t="s">
        <v>439</v>
      </c>
      <c r="T2166" s="35">
        <v>900</v>
      </c>
      <c r="U2166" s="14" t="s">
        <v>4</v>
      </c>
      <c r="V2166" s="14">
        <v>117</v>
      </c>
      <c r="W2166" s="16">
        <f>+IF(datos_arg[[#This Row],[Moneda]]="ARS",datos_arg[[#This Row],[Monto]],datos_arg[[#This Row],[Monto]]*datos_arg[[#This Row],[TC]])</f>
        <v>900</v>
      </c>
      <c r="X2166" s="16">
        <f>IFERROR(IF(datos_arg[[#This Row],[Moneda]]="USD",datos_arg[[#This Row],[Monto]],datos_arg[[#This Row],[Monto]]/datos_arg[[#This Row],[TC]]),0)</f>
        <v>7.6923076923076925</v>
      </c>
      <c r="Y2166" s="14"/>
    </row>
    <row r="2167" spans="1:25" ht="15" customHeight="1" x14ac:dyDescent="0.25">
      <c r="A2167" s="14">
        <f t="shared" si="33"/>
        <v>2164</v>
      </c>
      <c r="B2167" s="1">
        <v>43991</v>
      </c>
      <c r="C2167" s="18">
        <f>+YEAR(datos_arg[[#This Row],[Fecha]])</f>
        <v>2020</v>
      </c>
      <c r="D2167" s="18">
        <f>+MONTH(datos_arg[[#This Row],[Fecha]])</f>
        <v>6</v>
      </c>
      <c r="E2167" s="14" t="s">
        <v>5358</v>
      </c>
      <c r="F2167" s="14" t="s">
        <v>4108</v>
      </c>
      <c r="G2167" s="14"/>
      <c r="H2167" s="14" t="s">
        <v>6646</v>
      </c>
      <c r="I2167" s="14" t="s">
        <v>7132</v>
      </c>
      <c r="J2167" s="14" t="s">
        <v>425</v>
      </c>
      <c r="K2167" s="14" t="s">
        <v>420</v>
      </c>
      <c r="L2167" s="14" t="s">
        <v>425</v>
      </c>
      <c r="M2167" s="14" t="s">
        <v>5380</v>
      </c>
      <c r="N2167" s="14" t="s">
        <v>1457</v>
      </c>
      <c r="O2167" s="14" t="s">
        <v>4033</v>
      </c>
      <c r="P2167" s="14"/>
      <c r="Q2167" s="14"/>
      <c r="R2167" s="14" t="s">
        <v>4108</v>
      </c>
      <c r="S2167" s="14" t="s">
        <v>439</v>
      </c>
      <c r="T2167" s="35">
        <v>20000</v>
      </c>
      <c r="U2167" s="14" t="s">
        <v>4</v>
      </c>
      <c r="V2167" s="14">
        <v>117</v>
      </c>
      <c r="W2167" s="16">
        <f>+IF(datos_arg[[#This Row],[Moneda]]="ARS",datos_arg[[#This Row],[Monto]],datos_arg[[#This Row],[Monto]]*datos_arg[[#This Row],[TC]])</f>
        <v>20000</v>
      </c>
      <c r="X2167" s="16">
        <f>IFERROR(IF(datos_arg[[#This Row],[Moneda]]="USD",datos_arg[[#This Row],[Monto]],datos_arg[[#This Row],[Monto]]/datos_arg[[#This Row],[TC]]),0)</f>
        <v>170.94017094017093</v>
      </c>
      <c r="Y2167" s="14"/>
    </row>
    <row r="2168" spans="1:25" ht="15" customHeight="1" x14ac:dyDescent="0.25">
      <c r="A2168" s="14">
        <f t="shared" si="33"/>
        <v>2165</v>
      </c>
      <c r="B2168" s="1">
        <v>43991</v>
      </c>
      <c r="C2168" s="18">
        <f>+YEAR(datos_arg[[#This Row],[Fecha]])</f>
        <v>2020</v>
      </c>
      <c r="D2168" s="18">
        <f>+MONTH(datos_arg[[#This Row],[Fecha]])</f>
        <v>6</v>
      </c>
      <c r="E2168" s="14" t="s">
        <v>1015</v>
      </c>
      <c r="F2168" s="14" t="s">
        <v>403</v>
      </c>
      <c r="G2168" s="14" t="s">
        <v>5383</v>
      </c>
      <c r="H2168" s="14" t="s">
        <v>6646</v>
      </c>
      <c r="I2168" s="14" t="s">
        <v>7132</v>
      </c>
      <c r="J2168" s="14" t="s">
        <v>425</v>
      </c>
      <c r="K2168" s="14" t="s">
        <v>420</v>
      </c>
      <c r="L2168" s="14" t="s">
        <v>422</v>
      </c>
      <c r="M2168" s="14" t="s">
        <v>938</v>
      </c>
      <c r="N2168" s="14" t="s">
        <v>144</v>
      </c>
      <c r="O2168" s="14" t="s">
        <v>2319</v>
      </c>
      <c r="P2168" s="14" t="s">
        <v>5703</v>
      </c>
      <c r="Q2168" s="14">
        <v>1</v>
      </c>
      <c r="R2168" s="14" t="s">
        <v>5383</v>
      </c>
      <c r="S2168" s="14" t="s">
        <v>439</v>
      </c>
      <c r="T2168" s="35">
        <v>760</v>
      </c>
      <c r="U2168" s="14" t="s">
        <v>4</v>
      </c>
      <c r="V2168" s="14">
        <v>117</v>
      </c>
      <c r="W2168" s="16">
        <f>+IF(datos_arg[[#This Row],[Moneda]]="ARS",datos_arg[[#This Row],[Monto]],datos_arg[[#This Row],[Monto]]*datos_arg[[#This Row],[TC]])</f>
        <v>760</v>
      </c>
      <c r="X2168" s="16">
        <f>IFERROR(IF(datos_arg[[#This Row],[Moneda]]="USD",datos_arg[[#This Row],[Monto]],datos_arg[[#This Row],[Monto]]/datos_arg[[#This Row],[TC]]),0)</f>
        <v>6.4957264957264957</v>
      </c>
      <c r="Y2168" s="14"/>
    </row>
    <row r="2169" spans="1:25" ht="15" customHeight="1" x14ac:dyDescent="0.25">
      <c r="A2169" s="14">
        <f t="shared" si="33"/>
        <v>2166</v>
      </c>
      <c r="B2169" s="1">
        <v>43991</v>
      </c>
      <c r="C2169" s="18">
        <f>+YEAR(datos_arg[[#This Row],[Fecha]])</f>
        <v>2020</v>
      </c>
      <c r="D2169" s="18">
        <f>+MONTH(datos_arg[[#This Row],[Fecha]])</f>
        <v>6</v>
      </c>
      <c r="E2169" s="14" t="s">
        <v>1015</v>
      </c>
      <c r="F2169" s="14" t="s">
        <v>430</v>
      </c>
      <c r="G2169" s="14"/>
      <c r="H2169" s="14" t="s">
        <v>7132</v>
      </c>
      <c r="I2169" s="14" t="s">
        <v>7132</v>
      </c>
      <c r="J2169" s="14" t="s">
        <v>425</v>
      </c>
      <c r="K2169" s="14"/>
      <c r="L2169" s="14" t="s">
        <v>425</v>
      </c>
      <c r="M2169" s="14" t="s">
        <v>57</v>
      </c>
      <c r="N2169" s="14" t="s">
        <v>57</v>
      </c>
      <c r="O2169" s="14" t="s">
        <v>112</v>
      </c>
      <c r="P2169" s="14" t="s">
        <v>5704</v>
      </c>
      <c r="Q2169" s="14"/>
      <c r="R2169" s="14" t="s">
        <v>430</v>
      </c>
      <c r="S2169" s="14" t="s">
        <v>439</v>
      </c>
      <c r="T2169" s="35">
        <v>715</v>
      </c>
      <c r="U2169" s="14" t="s">
        <v>4</v>
      </c>
      <c r="V2169" s="14">
        <v>117</v>
      </c>
      <c r="W2169" s="16">
        <f>+IF(datos_arg[[#This Row],[Moneda]]="ARS",datos_arg[[#This Row],[Monto]],datos_arg[[#This Row],[Monto]]*datos_arg[[#This Row],[TC]])</f>
        <v>715</v>
      </c>
      <c r="X2169" s="16">
        <f>IFERROR(IF(datos_arg[[#This Row],[Moneda]]="USD",datos_arg[[#This Row],[Monto]],datos_arg[[#This Row],[Monto]]/datos_arg[[#This Row],[TC]]),0)</f>
        <v>6.1111111111111107</v>
      </c>
      <c r="Y2169" s="14"/>
    </row>
    <row r="2170" spans="1:25" ht="15" customHeight="1" x14ac:dyDescent="0.25">
      <c r="A2170" s="14">
        <f t="shared" si="33"/>
        <v>2167</v>
      </c>
      <c r="B2170" s="1">
        <v>43991</v>
      </c>
      <c r="C2170" s="18">
        <f>+YEAR(datos_arg[[#This Row],[Fecha]])</f>
        <v>2020</v>
      </c>
      <c r="D2170" s="18">
        <f>+MONTH(datos_arg[[#This Row],[Fecha]])</f>
        <v>6</v>
      </c>
      <c r="E2170" s="14" t="s">
        <v>1015</v>
      </c>
      <c r="F2170" s="14" t="s">
        <v>430</v>
      </c>
      <c r="G2170" s="14"/>
      <c r="H2170" s="14" t="s">
        <v>7132</v>
      </c>
      <c r="I2170" s="14" t="s">
        <v>7132</v>
      </c>
      <c r="J2170" s="14" t="s">
        <v>425</v>
      </c>
      <c r="K2170" s="14"/>
      <c r="L2170" s="14" t="s">
        <v>425</v>
      </c>
      <c r="M2170" s="14" t="s">
        <v>57</v>
      </c>
      <c r="N2170" s="14" t="s">
        <v>57</v>
      </c>
      <c r="O2170" s="14" t="s">
        <v>112</v>
      </c>
      <c r="P2170" s="14" t="s">
        <v>5704</v>
      </c>
      <c r="Q2170" s="14"/>
      <c r="R2170" s="14" t="s">
        <v>430</v>
      </c>
      <c r="S2170" s="14" t="s">
        <v>439</v>
      </c>
      <c r="T2170" s="35">
        <v>249</v>
      </c>
      <c r="U2170" s="14" t="s">
        <v>4</v>
      </c>
      <c r="V2170" s="14">
        <v>117</v>
      </c>
      <c r="W2170" s="16">
        <f>+IF(datos_arg[[#This Row],[Moneda]]="ARS",datos_arg[[#This Row],[Monto]],datos_arg[[#This Row],[Monto]]*datos_arg[[#This Row],[TC]])</f>
        <v>249</v>
      </c>
      <c r="X2170" s="16">
        <f>IFERROR(IF(datos_arg[[#This Row],[Moneda]]="USD",datos_arg[[#This Row],[Monto]],datos_arg[[#This Row],[Monto]]/datos_arg[[#This Row],[TC]]),0)</f>
        <v>2.1282051282051282</v>
      </c>
      <c r="Y2170" s="14"/>
    </row>
    <row r="2171" spans="1:25" ht="15" customHeight="1" x14ac:dyDescent="0.25">
      <c r="A2171" s="14">
        <f t="shared" si="33"/>
        <v>2168</v>
      </c>
      <c r="B2171" s="1">
        <v>43991</v>
      </c>
      <c r="C2171" s="18">
        <f>+YEAR(datos_arg[[#This Row],[Fecha]])</f>
        <v>2020</v>
      </c>
      <c r="D2171" s="18">
        <f>+MONTH(datos_arg[[#This Row],[Fecha]])</f>
        <v>6</v>
      </c>
      <c r="E2171" s="14" t="s">
        <v>1015</v>
      </c>
      <c r="F2171" s="14" t="s">
        <v>430</v>
      </c>
      <c r="G2171" s="14"/>
      <c r="H2171" s="14" t="s">
        <v>7132</v>
      </c>
      <c r="I2171" s="14" t="s">
        <v>7132</v>
      </c>
      <c r="J2171" s="14" t="s">
        <v>425</v>
      </c>
      <c r="K2171" s="14"/>
      <c r="L2171" s="14" t="s">
        <v>425</v>
      </c>
      <c r="M2171" s="14" t="s">
        <v>60</v>
      </c>
      <c r="N2171" s="14" t="s">
        <v>26</v>
      </c>
      <c r="O2171" s="14" t="s">
        <v>60</v>
      </c>
      <c r="P2171" s="14" t="s">
        <v>5705</v>
      </c>
      <c r="Q2171" s="14"/>
      <c r="R2171" s="14" t="s">
        <v>430</v>
      </c>
      <c r="S2171" s="14" t="s">
        <v>439</v>
      </c>
      <c r="T2171" s="35">
        <v>3102.11</v>
      </c>
      <c r="U2171" s="14" t="s">
        <v>4</v>
      </c>
      <c r="V2171" s="14">
        <v>117</v>
      </c>
      <c r="W2171" s="16">
        <f>+IF(datos_arg[[#This Row],[Moneda]]="ARS",datos_arg[[#This Row],[Monto]],datos_arg[[#This Row],[Monto]]*datos_arg[[#This Row],[TC]])</f>
        <v>3102.11</v>
      </c>
      <c r="X2171" s="16">
        <f>IFERROR(IF(datos_arg[[#This Row],[Moneda]]="USD",datos_arg[[#This Row],[Monto]],datos_arg[[#This Row],[Monto]]/datos_arg[[#This Row],[TC]]),0)</f>
        <v>26.513760683760683</v>
      </c>
      <c r="Y2171" s="14"/>
    </row>
    <row r="2172" spans="1:25" ht="15" customHeight="1" x14ac:dyDescent="0.25">
      <c r="A2172" s="14">
        <f t="shared" si="33"/>
        <v>2169</v>
      </c>
      <c r="B2172" s="1">
        <v>43991</v>
      </c>
      <c r="C2172" s="18">
        <f>+YEAR(datos_arg[[#This Row],[Fecha]])</f>
        <v>2020</v>
      </c>
      <c r="D2172" s="18">
        <f>+MONTH(datos_arg[[#This Row],[Fecha]])</f>
        <v>6</v>
      </c>
      <c r="E2172" s="14" t="s">
        <v>1015</v>
      </c>
      <c r="F2172" s="14" t="s">
        <v>430</v>
      </c>
      <c r="G2172" s="14"/>
      <c r="H2172" s="14" t="s">
        <v>7132</v>
      </c>
      <c r="I2172" s="14" t="s">
        <v>7132</v>
      </c>
      <c r="J2172" s="14" t="s">
        <v>425</v>
      </c>
      <c r="K2172" s="14"/>
      <c r="L2172" s="14" t="s">
        <v>425</v>
      </c>
      <c r="M2172" s="14" t="s">
        <v>57</v>
      </c>
      <c r="N2172" s="14" t="s">
        <v>57</v>
      </c>
      <c r="O2172" s="14" t="s">
        <v>112</v>
      </c>
      <c r="P2172" s="14" t="s">
        <v>5705</v>
      </c>
      <c r="Q2172" s="14"/>
      <c r="R2172" s="14" t="s">
        <v>430</v>
      </c>
      <c r="S2172" s="14" t="s">
        <v>439</v>
      </c>
      <c r="T2172" s="35">
        <v>340</v>
      </c>
      <c r="U2172" s="14" t="s">
        <v>4</v>
      </c>
      <c r="V2172" s="14">
        <v>117</v>
      </c>
      <c r="W2172" s="16">
        <f>+IF(datos_arg[[#This Row],[Moneda]]="ARS",datos_arg[[#This Row],[Monto]],datos_arg[[#This Row],[Monto]]*datos_arg[[#This Row],[TC]])</f>
        <v>340</v>
      </c>
      <c r="X2172" s="16">
        <f>IFERROR(IF(datos_arg[[#This Row],[Moneda]]="USD",datos_arg[[#This Row],[Monto]],datos_arg[[#This Row],[Monto]]/datos_arg[[#This Row],[TC]]),0)</f>
        <v>2.9059829059829059</v>
      </c>
      <c r="Y2172" s="14"/>
    </row>
    <row r="2173" spans="1:25" ht="15" customHeight="1" x14ac:dyDescent="0.25">
      <c r="A2173" s="14">
        <f t="shared" si="33"/>
        <v>2170</v>
      </c>
      <c r="B2173" s="1">
        <v>43991</v>
      </c>
      <c r="C2173" s="18">
        <f>+YEAR(datos_arg[[#This Row],[Fecha]])</f>
        <v>2020</v>
      </c>
      <c r="D2173" s="18">
        <f>+MONTH(datos_arg[[#This Row],[Fecha]])</f>
        <v>6</v>
      </c>
      <c r="E2173" s="14" t="s">
        <v>1015</v>
      </c>
      <c r="F2173" s="14" t="s">
        <v>430</v>
      </c>
      <c r="G2173" s="14"/>
      <c r="H2173" s="14" t="s">
        <v>7132</v>
      </c>
      <c r="I2173" s="14" t="s">
        <v>7132</v>
      </c>
      <c r="J2173" s="14" t="s">
        <v>425</v>
      </c>
      <c r="K2173" s="14"/>
      <c r="L2173" s="14" t="s">
        <v>425</v>
      </c>
      <c r="M2173" s="14" t="s">
        <v>60</v>
      </c>
      <c r="N2173" s="14" t="s">
        <v>26</v>
      </c>
      <c r="O2173" s="14" t="s">
        <v>60</v>
      </c>
      <c r="P2173" s="14" t="s">
        <v>5705</v>
      </c>
      <c r="Q2173" s="14"/>
      <c r="R2173" s="14" t="s">
        <v>430</v>
      </c>
      <c r="S2173" s="14" t="s">
        <v>439</v>
      </c>
      <c r="T2173" s="35">
        <v>1400.24</v>
      </c>
      <c r="U2173" s="14" t="s">
        <v>4</v>
      </c>
      <c r="V2173" s="14">
        <v>117</v>
      </c>
      <c r="W2173" s="16">
        <f>+IF(datos_arg[[#This Row],[Moneda]]="ARS",datos_arg[[#This Row],[Monto]],datos_arg[[#This Row],[Monto]]*datos_arg[[#This Row],[TC]])</f>
        <v>1400.24</v>
      </c>
      <c r="X2173" s="16">
        <f>IFERROR(IF(datos_arg[[#This Row],[Moneda]]="USD",datos_arg[[#This Row],[Monto]],datos_arg[[#This Row],[Monto]]/datos_arg[[#This Row],[TC]]),0)</f>
        <v>11.967863247863248</v>
      </c>
      <c r="Y2173" s="14"/>
    </row>
    <row r="2174" spans="1:25" ht="15" customHeight="1" x14ac:dyDescent="0.25">
      <c r="A2174" s="14">
        <f t="shared" si="33"/>
        <v>2171</v>
      </c>
      <c r="B2174" s="1">
        <v>43991</v>
      </c>
      <c r="C2174" s="18">
        <f>+YEAR(datos_arg[[#This Row],[Fecha]])</f>
        <v>2020</v>
      </c>
      <c r="D2174" s="18">
        <f>+MONTH(datos_arg[[#This Row],[Fecha]])</f>
        <v>6</v>
      </c>
      <c r="E2174" s="14" t="s">
        <v>617</v>
      </c>
      <c r="F2174" s="14" t="s">
        <v>8101</v>
      </c>
      <c r="G2174" s="14"/>
      <c r="H2174" s="14" t="s">
        <v>8103</v>
      </c>
      <c r="I2174" s="14" t="s">
        <v>8104</v>
      </c>
      <c r="J2174" s="14" t="s">
        <v>488</v>
      </c>
      <c r="K2174" s="14" t="s">
        <v>421</v>
      </c>
      <c r="L2174" s="14" t="s">
        <v>425</v>
      </c>
      <c r="M2174" s="14" t="s">
        <v>665</v>
      </c>
      <c r="N2174" s="14" t="s">
        <v>162</v>
      </c>
      <c r="O2174" s="14" t="s">
        <v>2321</v>
      </c>
      <c r="P2174" s="14" t="s">
        <v>5706</v>
      </c>
      <c r="Q2174" s="14">
        <v>1</v>
      </c>
      <c r="R2174" s="14" t="s">
        <v>8101</v>
      </c>
      <c r="S2174" s="14" t="s">
        <v>439</v>
      </c>
      <c r="T2174" s="35">
        <v>986.15</v>
      </c>
      <c r="U2174" s="14" t="s">
        <v>4</v>
      </c>
      <c r="V2174" s="14">
        <v>117</v>
      </c>
      <c r="W2174" s="16">
        <f>+IF(datos_arg[[#This Row],[Moneda]]="ARS",datos_arg[[#This Row],[Monto]],datos_arg[[#This Row],[Monto]]*datos_arg[[#This Row],[TC]])</f>
        <v>986.15</v>
      </c>
      <c r="X2174" s="16">
        <f>IFERROR(IF(datos_arg[[#This Row],[Moneda]]="USD",datos_arg[[#This Row],[Monto]],datos_arg[[#This Row],[Monto]]/datos_arg[[#This Row],[TC]]),0)</f>
        <v>8.428632478632478</v>
      </c>
      <c r="Y2174" s="14"/>
    </row>
    <row r="2175" spans="1:25" ht="15" customHeight="1" x14ac:dyDescent="0.25">
      <c r="A2175" s="14">
        <f t="shared" si="33"/>
        <v>2172</v>
      </c>
      <c r="B2175" s="1">
        <v>43993</v>
      </c>
      <c r="C2175" s="18">
        <f>+YEAR(datos_arg[[#This Row],[Fecha]])</f>
        <v>2020</v>
      </c>
      <c r="D2175" s="18">
        <f>+MONTH(datos_arg[[#This Row],[Fecha]])</f>
        <v>6</v>
      </c>
      <c r="E2175" s="14" t="s">
        <v>1015</v>
      </c>
      <c r="F2175" s="14" t="s">
        <v>403</v>
      </c>
      <c r="G2175" s="14" t="s">
        <v>5383</v>
      </c>
      <c r="H2175" s="14" t="s">
        <v>6646</v>
      </c>
      <c r="I2175" s="14" t="s">
        <v>7132</v>
      </c>
      <c r="J2175" s="14" t="s">
        <v>425</v>
      </c>
      <c r="K2175" s="14"/>
      <c r="L2175" s="14" t="s">
        <v>422</v>
      </c>
      <c r="M2175" s="14" t="s">
        <v>877</v>
      </c>
      <c r="N2175" s="14" t="s">
        <v>524</v>
      </c>
      <c r="O2175" s="14" t="s">
        <v>2330</v>
      </c>
      <c r="P2175" s="14" t="s">
        <v>5707</v>
      </c>
      <c r="Q2175" s="14"/>
      <c r="R2175" s="14" t="s">
        <v>5383</v>
      </c>
      <c r="S2175" s="14" t="s">
        <v>439</v>
      </c>
      <c r="T2175" s="35">
        <v>1000</v>
      </c>
      <c r="U2175" s="14" t="s">
        <v>4</v>
      </c>
      <c r="V2175" s="14">
        <v>117</v>
      </c>
      <c r="W2175" s="16">
        <f>+IF(datos_arg[[#This Row],[Moneda]]="ARS",datos_arg[[#This Row],[Monto]],datos_arg[[#This Row],[Monto]]*datos_arg[[#This Row],[TC]])</f>
        <v>1000</v>
      </c>
      <c r="X2175" s="16">
        <f>IFERROR(IF(datos_arg[[#This Row],[Moneda]]="USD",datos_arg[[#This Row],[Monto]],datos_arg[[#This Row],[Monto]]/datos_arg[[#This Row],[TC]]),0)</f>
        <v>8.5470085470085468</v>
      </c>
      <c r="Y2175" s="14"/>
    </row>
    <row r="2176" spans="1:25" ht="15" customHeight="1" x14ac:dyDescent="0.25">
      <c r="A2176" s="14">
        <f t="shared" si="33"/>
        <v>2173</v>
      </c>
      <c r="B2176" s="1">
        <v>43993</v>
      </c>
      <c r="C2176" s="18">
        <f>+YEAR(datos_arg[[#This Row],[Fecha]])</f>
        <v>2020</v>
      </c>
      <c r="D2176" s="18">
        <f>+MONTH(datos_arg[[#This Row],[Fecha]])</f>
        <v>6</v>
      </c>
      <c r="E2176" s="14" t="s">
        <v>1015</v>
      </c>
      <c r="F2176" s="14" t="s">
        <v>430</v>
      </c>
      <c r="G2176" s="14"/>
      <c r="H2176" s="14" t="s">
        <v>7132</v>
      </c>
      <c r="I2176" s="14" t="s">
        <v>7132</v>
      </c>
      <c r="J2176" s="14" t="s">
        <v>425</v>
      </c>
      <c r="K2176" s="14"/>
      <c r="L2176" s="14" t="s">
        <v>425</v>
      </c>
      <c r="M2176" s="14" t="s">
        <v>57</v>
      </c>
      <c r="N2176" s="14" t="s">
        <v>57</v>
      </c>
      <c r="O2176" s="14" t="s">
        <v>2324</v>
      </c>
      <c r="P2176" s="14" t="s">
        <v>5708</v>
      </c>
      <c r="Q2176" s="14"/>
      <c r="R2176" s="14" t="s">
        <v>430</v>
      </c>
      <c r="S2176" s="14" t="s">
        <v>439</v>
      </c>
      <c r="T2176" s="35">
        <v>525</v>
      </c>
      <c r="U2176" s="14" t="s">
        <v>4</v>
      </c>
      <c r="V2176" s="14">
        <v>117</v>
      </c>
      <c r="W2176" s="16">
        <f>+IF(datos_arg[[#This Row],[Moneda]]="ARS",datos_arg[[#This Row],[Monto]],datos_arg[[#This Row],[Monto]]*datos_arg[[#This Row],[TC]])</f>
        <v>525</v>
      </c>
      <c r="X2176" s="16">
        <f>IFERROR(IF(datos_arg[[#This Row],[Moneda]]="USD",datos_arg[[#This Row],[Monto]],datos_arg[[#This Row],[Monto]]/datos_arg[[#This Row],[TC]]),0)</f>
        <v>4.4871794871794872</v>
      </c>
      <c r="Y2176" s="14"/>
    </row>
    <row r="2177" spans="1:25" ht="15" customHeight="1" x14ac:dyDescent="0.25">
      <c r="A2177" s="14">
        <f t="shared" si="33"/>
        <v>2174</v>
      </c>
      <c r="B2177" s="1">
        <v>43993</v>
      </c>
      <c r="C2177" s="18">
        <f>+YEAR(datos_arg[[#This Row],[Fecha]])</f>
        <v>2020</v>
      </c>
      <c r="D2177" s="18">
        <f>+MONTH(datos_arg[[#This Row],[Fecha]])</f>
        <v>6</v>
      </c>
      <c r="E2177" s="14" t="s">
        <v>1015</v>
      </c>
      <c r="F2177" s="14" t="s">
        <v>430</v>
      </c>
      <c r="G2177" s="14"/>
      <c r="H2177" s="14" t="s">
        <v>7132</v>
      </c>
      <c r="I2177" s="14" t="s">
        <v>7132</v>
      </c>
      <c r="J2177" s="14" t="s">
        <v>425</v>
      </c>
      <c r="K2177" s="14"/>
      <c r="L2177" s="14" t="s">
        <v>425</v>
      </c>
      <c r="M2177" s="14" t="s">
        <v>60</v>
      </c>
      <c r="N2177" s="14" t="s">
        <v>26</v>
      </c>
      <c r="O2177" s="14" t="s">
        <v>60</v>
      </c>
      <c r="P2177" s="14" t="s">
        <v>5709</v>
      </c>
      <c r="Q2177" s="14"/>
      <c r="R2177" s="14" t="s">
        <v>430</v>
      </c>
      <c r="S2177" s="14" t="s">
        <v>439</v>
      </c>
      <c r="T2177" s="35">
        <v>1390.24</v>
      </c>
      <c r="U2177" s="14" t="s">
        <v>4</v>
      </c>
      <c r="V2177" s="14">
        <v>117</v>
      </c>
      <c r="W2177" s="16">
        <f>+IF(datos_arg[[#This Row],[Moneda]]="ARS",datos_arg[[#This Row],[Monto]],datos_arg[[#This Row],[Monto]]*datos_arg[[#This Row],[TC]])</f>
        <v>1390.24</v>
      </c>
      <c r="X2177" s="16">
        <f>IFERROR(IF(datos_arg[[#This Row],[Moneda]]="USD",datos_arg[[#This Row],[Monto]],datos_arg[[#This Row],[Monto]]/datos_arg[[#This Row],[TC]]),0)</f>
        <v>11.882393162393162</v>
      </c>
      <c r="Y2177" s="14"/>
    </row>
    <row r="2178" spans="1:25" ht="15" customHeight="1" x14ac:dyDescent="0.25">
      <c r="A2178" s="14">
        <f t="shared" si="33"/>
        <v>2175</v>
      </c>
      <c r="B2178" s="1">
        <v>43993</v>
      </c>
      <c r="C2178" s="18">
        <f>+YEAR(datos_arg[[#This Row],[Fecha]])</f>
        <v>2020</v>
      </c>
      <c r="D2178" s="18">
        <f>+MONTH(datos_arg[[#This Row],[Fecha]])</f>
        <v>6</v>
      </c>
      <c r="E2178" s="14" t="s">
        <v>1015</v>
      </c>
      <c r="F2178" s="14" t="s">
        <v>403</v>
      </c>
      <c r="G2178" s="14" t="s">
        <v>5383</v>
      </c>
      <c r="H2178" s="14" t="s">
        <v>7132</v>
      </c>
      <c r="I2178" s="14" t="s">
        <v>7132</v>
      </c>
      <c r="J2178" s="14" t="s">
        <v>425</v>
      </c>
      <c r="K2178" s="14"/>
      <c r="L2178" s="14" t="s">
        <v>425</v>
      </c>
      <c r="M2178" s="14" t="s">
        <v>158</v>
      </c>
      <c r="N2178" s="14" t="s">
        <v>524</v>
      </c>
      <c r="O2178" s="14" t="s">
        <v>2077</v>
      </c>
      <c r="P2178" s="14" t="s">
        <v>5710</v>
      </c>
      <c r="Q2178" s="14"/>
      <c r="R2178" s="14" t="s">
        <v>5383</v>
      </c>
      <c r="S2178" s="14" t="s">
        <v>439</v>
      </c>
      <c r="T2178" s="35">
        <v>580</v>
      </c>
      <c r="U2178" s="14" t="s">
        <v>4</v>
      </c>
      <c r="V2178" s="14">
        <v>117</v>
      </c>
      <c r="W2178" s="16">
        <f>+IF(datos_arg[[#This Row],[Moneda]]="ARS",datos_arg[[#This Row],[Monto]],datos_arg[[#This Row],[Monto]]*datos_arg[[#This Row],[TC]])</f>
        <v>580</v>
      </c>
      <c r="X2178" s="16">
        <f>IFERROR(IF(datos_arg[[#This Row],[Moneda]]="USD",datos_arg[[#This Row],[Monto]],datos_arg[[#This Row],[Monto]]/datos_arg[[#This Row],[TC]]),0)</f>
        <v>4.9572649572649574</v>
      </c>
      <c r="Y2178" s="14"/>
    </row>
    <row r="2179" spans="1:25" ht="15" customHeight="1" x14ac:dyDescent="0.25">
      <c r="A2179" s="14">
        <f t="shared" si="33"/>
        <v>2176</v>
      </c>
      <c r="B2179" s="1">
        <v>43993</v>
      </c>
      <c r="C2179" s="18">
        <f>+YEAR(datos_arg[[#This Row],[Fecha]])</f>
        <v>2020</v>
      </c>
      <c r="D2179" s="18">
        <f>+MONTH(datos_arg[[#This Row],[Fecha]])</f>
        <v>6</v>
      </c>
      <c r="E2179" s="14" t="s">
        <v>1015</v>
      </c>
      <c r="F2179" s="14" t="s">
        <v>403</v>
      </c>
      <c r="G2179" s="14" t="s">
        <v>5383</v>
      </c>
      <c r="H2179" s="14" t="s">
        <v>6646</v>
      </c>
      <c r="I2179" s="14" t="s">
        <v>7132</v>
      </c>
      <c r="J2179" s="14" t="s">
        <v>425</v>
      </c>
      <c r="K2179" s="14"/>
      <c r="L2179" s="14" t="s">
        <v>425</v>
      </c>
      <c r="M2179" s="14" t="s">
        <v>956</v>
      </c>
      <c r="N2179" s="14" t="s">
        <v>26</v>
      </c>
      <c r="O2179" s="14" t="s">
        <v>1786</v>
      </c>
      <c r="P2179" s="14" t="s">
        <v>5711</v>
      </c>
      <c r="Q2179" s="14"/>
      <c r="R2179" s="14" t="s">
        <v>5383</v>
      </c>
      <c r="S2179" s="14" t="s">
        <v>439</v>
      </c>
      <c r="T2179" s="35">
        <v>1060.1099999999999</v>
      </c>
      <c r="U2179" s="14" t="s">
        <v>4</v>
      </c>
      <c r="V2179" s="14">
        <v>117</v>
      </c>
      <c r="W2179" s="16">
        <f>+IF(datos_arg[[#This Row],[Moneda]]="ARS",datos_arg[[#This Row],[Monto]],datos_arg[[#This Row],[Monto]]*datos_arg[[#This Row],[TC]])</f>
        <v>1060.1099999999999</v>
      </c>
      <c r="X2179" s="16">
        <f>IFERROR(IF(datos_arg[[#This Row],[Moneda]]="USD",datos_arg[[#This Row],[Monto]],datos_arg[[#This Row],[Monto]]/datos_arg[[#This Row],[TC]]),0)</f>
        <v>9.06076923076923</v>
      </c>
      <c r="Y2179" s="14"/>
    </row>
    <row r="2180" spans="1:25" ht="15" customHeight="1" x14ac:dyDescent="0.25">
      <c r="A2180" s="14">
        <f t="shared" si="33"/>
        <v>2177</v>
      </c>
      <c r="B2180" s="1">
        <v>43993</v>
      </c>
      <c r="C2180" s="18">
        <f>+YEAR(datos_arg[[#This Row],[Fecha]])</f>
        <v>2020</v>
      </c>
      <c r="D2180" s="18">
        <f>+MONTH(datos_arg[[#This Row],[Fecha]])</f>
        <v>6</v>
      </c>
      <c r="E2180" s="14" t="s">
        <v>1015</v>
      </c>
      <c r="F2180" s="14" t="s">
        <v>403</v>
      </c>
      <c r="G2180" s="14" t="s">
        <v>970</v>
      </c>
      <c r="H2180" s="14" t="s">
        <v>4114</v>
      </c>
      <c r="I2180" s="14" t="s">
        <v>7132</v>
      </c>
      <c r="J2180" s="14" t="s">
        <v>425</v>
      </c>
      <c r="K2180" s="14"/>
      <c r="L2180" s="14" t="s">
        <v>425</v>
      </c>
      <c r="M2180" s="14" t="s">
        <v>493</v>
      </c>
      <c r="N2180" s="14" t="s">
        <v>741</v>
      </c>
      <c r="O2180" s="14" t="s">
        <v>2322</v>
      </c>
      <c r="P2180" s="14"/>
      <c r="Q2180" s="14"/>
      <c r="R2180" s="14" t="s">
        <v>970</v>
      </c>
      <c r="S2180" s="14" t="s">
        <v>439</v>
      </c>
      <c r="T2180" s="35">
        <v>2700</v>
      </c>
      <c r="U2180" s="14" t="s">
        <v>4</v>
      </c>
      <c r="V2180" s="14">
        <v>117</v>
      </c>
      <c r="W2180" s="16">
        <f>+IF(datos_arg[[#This Row],[Moneda]]="ARS",datos_arg[[#This Row],[Monto]],datos_arg[[#This Row],[Monto]]*datos_arg[[#This Row],[TC]])</f>
        <v>2700</v>
      </c>
      <c r="X2180" s="16">
        <f>IFERROR(IF(datos_arg[[#This Row],[Moneda]]="USD",datos_arg[[#This Row],[Monto]],datos_arg[[#This Row],[Monto]]/datos_arg[[#This Row],[TC]]),0)</f>
        <v>23.076923076923077</v>
      </c>
      <c r="Y2180" s="14"/>
    </row>
    <row r="2181" spans="1:25" ht="15" customHeight="1" x14ac:dyDescent="0.25">
      <c r="A2181" s="14">
        <f t="shared" si="33"/>
        <v>2178</v>
      </c>
      <c r="B2181" s="1">
        <v>43993</v>
      </c>
      <c r="C2181" s="18">
        <f>+YEAR(datos_arg[[#This Row],[Fecha]])</f>
        <v>2020</v>
      </c>
      <c r="D2181" s="18">
        <f>+MONTH(datos_arg[[#This Row],[Fecha]])</f>
        <v>6</v>
      </c>
      <c r="E2181" s="14" t="s">
        <v>1015</v>
      </c>
      <c r="F2181" s="14" t="s">
        <v>430</v>
      </c>
      <c r="G2181" s="14"/>
      <c r="H2181" s="14" t="s">
        <v>7132</v>
      </c>
      <c r="I2181" s="14" t="s">
        <v>7132</v>
      </c>
      <c r="J2181" s="14" t="s">
        <v>425</v>
      </c>
      <c r="K2181" s="14"/>
      <c r="L2181" s="14" t="s">
        <v>425</v>
      </c>
      <c r="M2181" s="14" t="s">
        <v>361</v>
      </c>
      <c r="N2181" s="14" t="s">
        <v>361</v>
      </c>
      <c r="O2181" s="14" t="s">
        <v>2325</v>
      </c>
      <c r="P2181" s="14" t="s">
        <v>5712</v>
      </c>
      <c r="Q2181" s="14"/>
      <c r="R2181" s="14" t="s">
        <v>430</v>
      </c>
      <c r="S2181" s="14" t="s">
        <v>439</v>
      </c>
      <c r="T2181" s="35">
        <v>150</v>
      </c>
      <c r="U2181" s="14" t="s">
        <v>4</v>
      </c>
      <c r="V2181" s="14">
        <v>117</v>
      </c>
      <c r="W2181" s="16">
        <f>+IF(datos_arg[[#This Row],[Moneda]]="ARS",datos_arg[[#This Row],[Monto]],datos_arg[[#This Row],[Monto]]*datos_arg[[#This Row],[TC]])</f>
        <v>150</v>
      </c>
      <c r="X2181" s="16">
        <f>IFERROR(IF(datos_arg[[#This Row],[Moneda]]="USD",datos_arg[[#This Row],[Monto]],datos_arg[[#This Row],[Monto]]/datos_arg[[#This Row],[TC]]),0)</f>
        <v>1.2820512820512822</v>
      </c>
      <c r="Y2181" s="14"/>
    </row>
    <row r="2182" spans="1:25" x14ac:dyDescent="0.25">
      <c r="A2182" s="14">
        <f t="shared" ref="A2182:A2245" si="34">+A2181+1</f>
        <v>2179</v>
      </c>
      <c r="B2182" s="1">
        <v>43993</v>
      </c>
      <c r="C2182" s="18">
        <f>+YEAR(datos_arg[[#This Row],[Fecha]])</f>
        <v>2020</v>
      </c>
      <c r="D2182" s="18">
        <f>+MONTH(datos_arg[[#This Row],[Fecha]])</f>
        <v>6</v>
      </c>
      <c r="E2182" s="14" t="s">
        <v>408</v>
      </c>
      <c r="F2182" s="14" t="s">
        <v>69</v>
      </c>
      <c r="G2182" s="14"/>
      <c r="H2182" s="14" t="s">
        <v>7132</v>
      </c>
      <c r="I2182" s="14" t="s">
        <v>7132</v>
      </c>
      <c r="J2182" s="14" t="s">
        <v>425</v>
      </c>
      <c r="K2182" s="14"/>
      <c r="L2182" s="14" t="s">
        <v>425</v>
      </c>
      <c r="M2182" s="14" t="s">
        <v>56</v>
      </c>
      <c r="N2182" s="14" t="s">
        <v>56</v>
      </c>
      <c r="O2182" s="14"/>
      <c r="P2182" s="14"/>
      <c r="Q2182" s="14"/>
      <c r="R2182" s="14" t="s">
        <v>439</v>
      </c>
      <c r="S2182" s="14" t="s">
        <v>440</v>
      </c>
      <c r="T2182" s="35">
        <v>3000</v>
      </c>
      <c r="U2182" s="14" t="s">
        <v>2</v>
      </c>
      <c r="V2182" s="14">
        <v>120</v>
      </c>
      <c r="W2182" s="16">
        <f>+IF(datos_arg[[#This Row],[Moneda]]="ARS",datos_arg[[#This Row],[Monto]],datos_arg[[#This Row],[Monto]]*datos_arg[[#This Row],[TC]])</f>
        <v>360000</v>
      </c>
      <c r="X2182" s="16">
        <f>IFERROR(IF(datos_arg[[#This Row],[Moneda]]="USD",datos_arg[[#This Row],[Monto]],datos_arg[[#This Row],[Monto]]/datos_arg[[#This Row],[TC]]),0)</f>
        <v>3000</v>
      </c>
      <c r="Y2182" s="14"/>
    </row>
    <row r="2183" spans="1:25" ht="15" customHeight="1" x14ac:dyDescent="0.25">
      <c r="A2183" s="14">
        <f t="shared" si="34"/>
        <v>2180</v>
      </c>
      <c r="B2183" s="1">
        <v>43993</v>
      </c>
      <c r="C2183" s="18">
        <f>+YEAR(datos_arg[[#This Row],[Fecha]])</f>
        <v>2020</v>
      </c>
      <c r="D2183" s="18">
        <f>+MONTH(datos_arg[[#This Row],[Fecha]])</f>
        <v>6</v>
      </c>
      <c r="E2183" s="14" t="s">
        <v>5358</v>
      </c>
      <c r="F2183" s="14" t="s">
        <v>4110</v>
      </c>
      <c r="G2183" s="14"/>
      <c r="H2183" s="14" t="s">
        <v>6646</v>
      </c>
      <c r="I2183" s="14" t="s">
        <v>1129</v>
      </c>
      <c r="J2183" s="14" t="s">
        <v>1129</v>
      </c>
      <c r="K2183" s="14" t="s">
        <v>420</v>
      </c>
      <c r="L2183" s="14" t="s">
        <v>426</v>
      </c>
      <c r="M2183" s="14" t="s">
        <v>1129</v>
      </c>
      <c r="N2183" s="14" t="s">
        <v>1130</v>
      </c>
      <c r="O2183" s="14" t="s">
        <v>1131</v>
      </c>
      <c r="P2183" s="14"/>
      <c r="Q2183" s="14">
        <v>1</v>
      </c>
      <c r="R2183" s="14" t="s">
        <v>4110</v>
      </c>
      <c r="S2183" s="14" t="s">
        <v>439</v>
      </c>
      <c r="T2183" s="35">
        <v>240000</v>
      </c>
      <c r="U2183" s="14" t="s">
        <v>4</v>
      </c>
      <c r="V2183" s="14">
        <v>120</v>
      </c>
      <c r="W2183" s="16">
        <f>+IF(datos_arg[[#This Row],[Moneda]]="ARS",datos_arg[[#This Row],[Monto]],datos_arg[[#This Row],[Monto]]*datos_arg[[#This Row],[TC]])</f>
        <v>240000</v>
      </c>
      <c r="X2183" s="16">
        <f>IFERROR(IF(datos_arg[[#This Row],[Moneda]]="USD",datos_arg[[#This Row],[Monto]],datos_arg[[#This Row],[Monto]]/datos_arg[[#This Row],[TC]]),0)</f>
        <v>2000</v>
      </c>
      <c r="Y2183" s="14"/>
    </row>
    <row r="2184" spans="1:25" ht="15" customHeight="1" x14ac:dyDescent="0.25">
      <c r="A2184" s="14">
        <f t="shared" si="34"/>
        <v>2181</v>
      </c>
      <c r="B2184" s="1">
        <v>43993</v>
      </c>
      <c r="C2184" s="18">
        <f>+YEAR(datos_arg[[#This Row],[Fecha]])</f>
        <v>2020</v>
      </c>
      <c r="D2184" s="18">
        <f>+MONTH(datos_arg[[#This Row],[Fecha]])</f>
        <v>6</v>
      </c>
      <c r="E2184" s="14" t="s">
        <v>449</v>
      </c>
      <c r="F2184" s="14" t="s">
        <v>523</v>
      </c>
      <c r="G2184" s="14"/>
      <c r="H2184" s="14" t="s">
        <v>7132</v>
      </c>
      <c r="I2184" s="14" t="s">
        <v>7132</v>
      </c>
      <c r="J2184" s="14" t="s">
        <v>425</v>
      </c>
      <c r="K2184" s="14"/>
      <c r="L2184" s="14" t="s">
        <v>425</v>
      </c>
      <c r="M2184" s="14" t="s">
        <v>524</v>
      </c>
      <c r="N2184" s="14" t="s">
        <v>524</v>
      </c>
      <c r="O2184" s="14" t="s">
        <v>2328</v>
      </c>
      <c r="P2184" s="14"/>
      <c r="Q2184" s="14"/>
      <c r="R2184" s="14" t="s">
        <v>523</v>
      </c>
      <c r="S2184" s="14" t="s">
        <v>613</v>
      </c>
      <c r="T2184" s="35">
        <v>358.04999999999899</v>
      </c>
      <c r="U2184" s="14" t="s">
        <v>4</v>
      </c>
      <c r="V2184" s="14">
        <v>120</v>
      </c>
      <c r="W2184" s="16">
        <f>+IF(datos_arg[[#This Row],[Moneda]]="ARS",datos_arg[[#This Row],[Monto]],datos_arg[[#This Row],[Monto]]*datos_arg[[#This Row],[TC]])</f>
        <v>358.04999999999899</v>
      </c>
      <c r="X2184" s="16">
        <f>IFERROR(IF(datos_arg[[#This Row],[Moneda]]="USD",datos_arg[[#This Row],[Monto]],datos_arg[[#This Row],[Monto]]/datos_arg[[#This Row],[TC]]),0)</f>
        <v>2.9837499999999917</v>
      </c>
      <c r="Y2184" s="14"/>
    </row>
    <row r="2185" spans="1:25" ht="15" customHeight="1" x14ac:dyDescent="0.25">
      <c r="A2185" s="14">
        <f t="shared" si="34"/>
        <v>2182</v>
      </c>
      <c r="B2185" s="1">
        <v>43993</v>
      </c>
      <c r="C2185" s="18">
        <f>+YEAR(datos_arg[[#This Row],[Fecha]])</f>
        <v>2020</v>
      </c>
      <c r="D2185" s="18">
        <f>+MONTH(datos_arg[[#This Row],[Fecha]])</f>
        <v>6</v>
      </c>
      <c r="E2185" s="14" t="s">
        <v>407</v>
      </c>
      <c r="F2185" s="14" t="s">
        <v>52</v>
      </c>
      <c r="G2185" s="14"/>
      <c r="H2185" s="14" t="s">
        <v>7132</v>
      </c>
      <c r="I2185" s="14" t="s">
        <v>7132</v>
      </c>
      <c r="J2185" s="14" t="s">
        <v>425</v>
      </c>
      <c r="K2185" s="14"/>
      <c r="L2185" s="14" t="s">
        <v>425</v>
      </c>
      <c r="M2185" s="14" t="s">
        <v>52</v>
      </c>
      <c r="N2185" s="14" t="s">
        <v>52</v>
      </c>
      <c r="O2185" s="14" t="s">
        <v>2331</v>
      </c>
      <c r="P2185" s="14"/>
      <c r="Q2185" s="14"/>
      <c r="R2185" s="14" t="s">
        <v>439</v>
      </c>
      <c r="S2185" s="14" t="s">
        <v>508</v>
      </c>
      <c r="T2185" s="35">
        <v>10513.594560000409</v>
      </c>
      <c r="U2185" s="14" t="s">
        <v>4</v>
      </c>
      <c r="V2185" s="14">
        <v>120</v>
      </c>
      <c r="W2185" s="16">
        <f>+IF(datos_arg[[#This Row],[Moneda]]="ARS",datos_arg[[#This Row],[Monto]],datos_arg[[#This Row],[Monto]]*datos_arg[[#This Row],[TC]])</f>
        <v>10513.594560000409</v>
      </c>
      <c r="X2185" s="16">
        <f>IFERROR(IF(datos_arg[[#This Row],[Moneda]]="USD",datos_arg[[#This Row],[Monto]],datos_arg[[#This Row],[Monto]]/datos_arg[[#This Row],[TC]]),0)</f>
        <v>87.613288000003408</v>
      </c>
      <c r="Y2185" s="14"/>
    </row>
    <row r="2186" spans="1:25" ht="15" customHeight="1" x14ac:dyDescent="0.25">
      <c r="A2186" s="14">
        <f t="shared" si="34"/>
        <v>2183</v>
      </c>
      <c r="B2186" s="1">
        <v>43993</v>
      </c>
      <c r="C2186" s="18">
        <f>+YEAR(datos_arg[[#This Row],[Fecha]])</f>
        <v>2020</v>
      </c>
      <c r="D2186" s="18">
        <f>+MONTH(datos_arg[[#This Row],[Fecha]])</f>
        <v>6</v>
      </c>
      <c r="E2186" s="14" t="s">
        <v>408</v>
      </c>
      <c r="F2186" s="14" t="s">
        <v>506</v>
      </c>
      <c r="G2186" s="14"/>
      <c r="H2186" s="14" t="s">
        <v>7132</v>
      </c>
      <c r="I2186" s="14" t="s">
        <v>7132</v>
      </c>
      <c r="J2186" s="14" t="s">
        <v>425</v>
      </c>
      <c r="K2186" s="14"/>
      <c r="L2186" s="14" t="s">
        <v>425</v>
      </c>
      <c r="M2186" s="14" t="s">
        <v>1763</v>
      </c>
      <c r="N2186" s="14" t="s">
        <v>1763</v>
      </c>
      <c r="O2186" s="14" t="s">
        <v>2196</v>
      </c>
      <c r="P2186" s="14"/>
      <c r="Q2186" s="14"/>
      <c r="R2186" s="14" t="s">
        <v>420</v>
      </c>
      <c r="S2186" s="14" t="s">
        <v>439</v>
      </c>
      <c r="T2186" s="35">
        <v>66330</v>
      </c>
      <c r="U2186" s="14" t="s">
        <v>4</v>
      </c>
      <c r="V2186" s="14">
        <v>120</v>
      </c>
      <c r="W2186" s="16">
        <f>+IF(datos_arg[[#This Row],[Moneda]]="ARS",datos_arg[[#This Row],[Monto]],datos_arg[[#This Row],[Monto]]*datos_arg[[#This Row],[TC]])</f>
        <v>66330</v>
      </c>
      <c r="X2186" s="16">
        <f>IFERROR(IF(datos_arg[[#This Row],[Moneda]]="USD",datos_arg[[#This Row],[Monto]],datos_arg[[#This Row],[Monto]]/datos_arg[[#This Row],[TC]]),0)</f>
        <v>552.75</v>
      </c>
      <c r="Y2186" s="14"/>
    </row>
    <row r="2187" spans="1:25" ht="15" customHeight="1" x14ac:dyDescent="0.25">
      <c r="A2187" s="14">
        <f t="shared" si="34"/>
        <v>2184</v>
      </c>
      <c r="B2187" s="1">
        <v>43993</v>
      </c>
      <c r="C2187" s="18">
        <f>+YEAR(datos_arg[[#This Row],[Fecha]])</f>
        <v>2020</v>
      </c>
      <c r="D2187" s="18">
        <f>+MONTH(datos_arg[[#This Row],[Fecha]])</f>
        <v>6</v>
      </c>
      <c r="E2187" s="14" t="s">
        <v>1016</v>
      </c>
      <c r="F2187" s="14" t="s">
        <v>404</v>
      </c>
      <c r="G2187" s="14"/>
      <c r="H2187" s="14" t="s">
        <v>4114</v>
      </c>
      <c r="I2187" s="14" t="s">
        <v>7132</v>
      </c>
      <c r="J2187" s="14" t="s">
        <v>425</v>
      </c>
      <c r="K2187" s="14"/>
      <c r="L2187" s="14" t="s">
        <v>425</v>
      </c>
      <c r="M2187" s="14" t="s">
        <v>129</v>
      </c>
      <c r="N2187" s="14" t="s">
        <v>129</v>
      </c>
      <c r="O2187" s="14" t="s">
        <v>149</v>
      </c>
      <c r="P2187" s="14" t="s">
        <v>5713</v>
      </c>
      <c r="Q2187" s="14"/>
      <c r="R2187" s="14" t="s">
        <v>404</v>
      </c>
      <c r="S2187" s="14" t="s">
        <v>439</v>
      </c>
      <c r="T2187" s="35">
        <v>7416.14</v>
      </c>
      <c r="U2187" s="14" t="s">
        <v>4</v>
      </c>
      <c r="V2187" s="14">
        <v>120</v>
      </c>
      <c r="W2187" s="16">
        <f>+IF(datos_arg[[#This Row],[Moneda]]="ARS",datos_arg[[#This Row],[Monto]],datos_arg[[#This Row],[Monto]]*datos_arg[[#This Row],[TC]])</f>
        <v>7416.14</v>
      </c>
      <c r="X2187" s="16">
        <f>IFERROR(IF(datos_arg[[#This Row],[Moneda]]="USD",datos_arg[[#This Row],[Monto]],datos_arg[[#This Row],[Monto]]/datos_arg[[#This Row],[TC]]),0)</f>
        <v>61.801166666666667</v>
      </c>
      <c r="Y2187" s="14"/>
    </row>
    <row r="2188" spans="1:25" ht="15" customHeight="1" x14ac:dyDescent="0.25">
      <c r="A2188" s="14">
        <f t="shared" si="34"/>
        <v>2185</v>
      </c>
      <c r="B2188" s="1">
        <v>43993</v>
      </c>
      <c r="C2188" s="18">
        <f>+YEAR(datos_arg[[#This Row],[Fecha]])</f>
        <v>2020</v>
      </c>
      <c r="D2188" s="18">
        <f>+MONTH(datos_arg[[#This Row],[Fecha]])</f>
        <v>6</v>
      </c>
      <c r="E2188" s="14" t="s">
        <v>1016</v>
      </c>
      <c r="F2188" s="14" t="s">
        <v>404</v>
      </c>
      <c r="G2188" s="14"/>
      <c r="H2188" s="14" t="s">
        <v>433</v>
      </c>
      <c r="I2188" s="14" t="s">
        <v>955</v>
      </c>
      <c r="J2188" s="14" t="s">
        <v>425</v>
      </c>
      <c r="K2188" s="14"/>
      <c r="L2188" s="14" t="s">
        <v>425</v>
      </c>
      <c r="M2188" s="14" t="s">
        <v>831</v>
      </c>
      <c r="N2188" s="14" t="s">
        <v>831</v>
      </c>
      <c r="O2188" s="14" t="s">
        <v>955</v>
      </c>
      <c r="P2188" s="14" t="s">
        <v>5714</v>
      </c>
      <c r="Q2188" s="14"/>
      <c r="R2188" s="14" t="s">
        <v>404</v>
      </c>
      <c r="S2188" s="14" t="s">
        <v>439</v>
      </c>
      <c r="T2188" s="35">
        <v>2680.61</v>
      </c>
      <c r="U2188" s="14" t="s">
        <v>4</v>
      </c>
      <c r="V2188" s="14">
        <v>120</v>
      </c>
      <c r="W2188" s="16">
        <f>+IF(datos_arg[[#This Row],[Moneda]]="ARS",datos_arg[[#This Row],[Monto]],datos_arg[[#This Row],[Monto]]*datos_arg[[#This Row],[TC]])</f>
        <v>2680.61</v>
      </c>
      <c r="X2188" s="16">
        <f>IFERROR(IF(datos_arg[[#This Row],[Moneda]]="USD",datos_arg[[#This Row],[Monto]],datos_arg[[#This Row],[Monto]]/datos_arg[[#This Row],[TC]]),0)</f>
        <v>22.338416666666667</v>
      </c>
      <c r="Y2188" s="14"/>
    </row>
    <row r="2189" spans="1:25" ht="15" customHeight="1" x14ac:dyDescent="0.25">
      <c r="A2189" s="14">
        <f t="shared" si="34"/>
        <v>2186</v>
      </c>
      <c r="B2189" s="1">
        <v>43993</v>
      </c>
      <c r="C2189" s="18">
        <f>+YEAR(datos_arg[[#This Row],[Fecha]])</f>
        <v>2020</v>
      </c>
      <c r="D2189" s="18">
        <f>+MONTH(datos_arg[[#This Row],[Fecha]])</f>
        <v>6</v>
      </c>
      <c r="E2189" s="14" t="s">
        <v>1016</v>
      </c>
      <c r="F2189" s="14" t="s">
        <v>404</v>
      </c>
      <c r="G2189" s="14"/>
      <c r="H2189" s="14" t="s">
        <v>433</v>
      </c>
      <c r="I2189" s="14" t="s">
        <v>955</v>
      </c>
      <c r="J2189" s="14" t="s">
        <v>425</v>
      </c>
      <c r="K2189" s="14"/>
      <c r="L2189" s="14" t="s">
        <v>425</v>
      </c>
      <c r="M2189" s="14" t="s">
        <v>854</v>
      </c>
      <c r="N2189" s="14" t="s">
        <v>854</v>
      </c>
      <c r="O2189" s="14" t="s">
        <v>955</v>
      </c>
      <c r="P2189" s="14" t="s">
        <v>5715</v>
      </c>
      <c r="Q2189" s="14"/>
      <c r="R2189" s="14" t="s">
        <v>404</v>
      </c>
      <c r="S2189" s="14" t="s">
        <v>439</v>
      </c>
      <c r="T2189" s="35">
        <v>6284.5</v>
      </c>
      <c r="U2189" s="14" t="s">
        <v>4</v>
      </c>
      <c r="V2189" s="14">
        <v>120</v>
      </c>
      <c r="W2189" s="16">
        <f>+IF(datos_arg[[#This Row],[Moneda]]="ARS",datos_arg[[#This Row],[Monto]],datos_arg[[#This Row],[Monto]]*datos_arg[[#This Row],[TC]])</f>
        <v>6284.5</v>
      </c>
      <c r="X2189" s="16">
        <f>IFERROR(IF(datos_arg[[#This Row],[Moneda]]="USD",datos_arg[[#This Row],[Monto]],datos_arg[[#This Row],[Monto]]/datos_arg[[#This Row],[TC]]),0)</f>
        <v>52.37083333333333</v>
      </c>
      <c r="Y2189" s="14"/>
    </row>
    <row r="2190" spans="1:25" ht="15" customHeight="1" x14ac:dyDescent="0.25">
      <c r="A2190" s="14">
        <f t="shared" si="34"/>
        <v>2187</v>
      </c>
      <c r="B2190" s="1">
        <v>43993</v>
      </c>
      <c r="C2190" s="18">
        <f>+YEAR(datos_arg[[#This Row],[Fecha]])</f>
        <v>2020</v>
      </c>
      <c r="D2190" s="18">
        <f>+MONTH(datos_arg[[#This Row],[Fecha]])</f>
        <v>6</v>
      </c>
      <c r="E2190" s="14" t="s">
        <v>1016</v>
      </c>
      <c r="F2190" s="14" t="s">
        <v>404</v>
      </c>
      <c r="G2190" s="14"/>
      <c r="H2190" s="14" t="s">
        <v>433</v>
      </c>
      <c r="I2190" s="14" t="s">
        <v>955</v>
      </c>
      <c r="J2190" s="14" t="s">
        <v>425</v>
      </c>
      <c r="K2190" s="14"/>
      <c r="L2190" s="14" t="s">
        <v>425</v>
      </c>
      <c r="M2190" s="14" t="s">
        <v>832</v>
      </c>
      <c r="N2190" s="14" t="s">
        <v>832</v>
      </c>
      <c r="O2190" s="14" t="s">
        <v>955</v>
      </c>
      <c r="P2190" s="14" t="s">
        <v>5716</v>
      </c>
      <c r="Q2190" s="14"/>
      <c r="R2190" s="14" t="s">
        <v>404</v>
      </c>
      <c r="S2190" s="14" t="s">
        <v>439</v>
      </c>
      <c r="T2190" s="35">
        <v>729.41</v>
      </c>
      <c r="U2190" s="14" t="s">
        <v>4</v>
      </c>
      <c r="V2190" s="14">
        <v>120</v>
      </c>
      <c r="W2190" s="16">
        <f>+IF(datos_arg[[#This Row],[Moneda]]="ARS",datos_arg[[#This Row],[Monto]],datos_arg[[#This Row],[Monto]]*datos_arg[[#This Row],[TC]])</f>
        <v>729.41</v>
      </c>
      <c r="X2190" s="16">
        <f>IFERROR(IF(datos_arg[[#This Row],[Moneda]]="USD",datos_arg[[#This Row],[Monto]],datos_arg[[#This Row],[Monto]]/datos_arg[[#This Row],[TC]]),0)</f>
        <v>6.0784166666666666</v>
      </c>
      <c r="Y2190" s="14"/>
    </row>
    <row r="2191" spans="1:25" ht="15" customHeight="1" x14ac:dyDescent="0.25">
      <c r="A2191" s="14">
        <f t="shared" si="34"/>
        <v>2188</v>
      </c>
      <c r="B2191" s="1">
        <v>43994</v>
      </c>
      <c r="C2191" s="18">
        <f>+YEAR(datos_arg[[#This Row],[Fecha]])</f>
        <v>2020</v>
      </c>
      <c r="D2191" s="18">
        <f>+MONTH(datos_arg[[#This Row],[Fecha]])</f>
        <v>6</v>
      </c>
      <c r="E2191" s="14" t="s">
        <v>617</v>
      </c>
      <c r="F2191" s="14" t="s">
        <v>8101</v>
      </c>
      <c r="G2191" s="14"/>
      <c r="H2191" s="14" t="s">
        <v>8103</v>
      </c>
      <c r="I2191" s="14" t="s">
        <v>8104</v>
      </c>
      <c r="J2191" s="14" t="s">
        <v>422</v>
      </c>
      <c r="K2191" s="14" t="s">
        <v>420</v>
      </c>
      <c r="L2191" s="14" t="s">
        <v>421</v>
      </c>
      <c r="M2191" s="14" t="s">
        <v>805</v>
      </c>
      <c r="N2191" s="14" t="s">
        <v>39</v>
      </c>
      <c r="O2191" s="14" t="s">
        <v>2332</v>
      </c>
      <c r="P2191" s="14"/>
      <c r="Q2191" s="14">
        <v>3</v>
      </c>
      <c r="R2191" s="14" t="s">
        <v>8101</v>
      </c>
      <c r="S2191" s="14" t="s">
        <v>439</v>
      </c>
      <c r="T2191" s="35">
        <v>4800</v>
      </c>
      <c r="U2191" s="14" t="s">
        <v>4</v>
      </c>
      <c r="V2191" s="14">
        <v>120</v>
      </c>
      <c r="W2191" s="16">
        <f>+IF(datos_arg[[#This Row],[Moneda]]="ARS",datos_arg[[#This Row],[Monto]],datos_arg[[#This Row],[Monto]]*datos_arg[[#This Row],[TC]])</f>
        <v>4800</v>
      </c>
      <c r="X2191" s="16">
        <f>IFERROR(IF(datos_arg[[#This Row],[Moneda]]="USD",datos_arg[[#This Row],[Monto]],datos_arg[[#This Row],[Monto]]/datos_arg[[#This Row],[TC]]),0)</f>
        <v>40</v>
      </c>
      <c r="Y2191" s="14"/>
    </row>
    <row r="2192" spans="1:25" ht="15" customHeight="1" x14ac:dyDescent="0.25">
      <c r="A2192" s="14">
        <f t="shared" si="34"/>
        <v>2189</v>
      </c>
      <c r="B2192" s="1">
        <v>43994</v>
      </c>
      <c r="C2192" s="18">
        <f>+YEAR(datos_arg[[#This Row],[Fecha]])</f>
        <v>2020</v>
      </c>
      <c r="D2192" s="18">
        <f>+MONTH(datos_arg[[#This Row],[Fecha]])</f>
        <v>6</v>
      </c>
      <c r="E2192" s="14" t="s">
        <v>617</v>
      </c>
      <c r="F2192" s="14" t="s">
        <v>6652</v>
      </c>
      <c r="G2192" s="14" t="s">
        <v>6653</v>
      </c>
      <c r="H2192" s="14" t="s">
        <v>6648</v>
      </c>
      <c r="I2192" s="14" t="s">
        <v>3955</v>
      </c>
      <c r="J2192" s="14" t="s">
        <v>761</v>
      </c>
      <c r="K2192" s="14" t="s">
        <v>421</v>
      </c>
      <c r="L2192" s="14" t="s">
        <v>421</v>
      </c>
      <c r="M2192" s="14" t="s">
        <v>761</v>
      </c>
      <c r="N2192" s="14" t="s">
        <v>39</v>
      </c>
      <c r="O2192" s="14" t="s">
        <v>2333</v>
      </c>
      <c r="P2192" s="14"/>
      <c r="Q2192" s="14">
        <v>0</v>
      </c>
      <c r="R2192" s="14" t="s">
        <v>6653</v>
      </c>
      <c r="S2192" s="14" t="s">
        <v>439</v>
      </c>
      <c r="T2192" s="35">
        <v>8000</v>
      </c>
      <c r="U2192" s="14" t="s">
        <v>4</v>
      </c>
      <c r="V2192" s="14">
        <v>120</v>
      </c>
      <c r="W2192" s="16">
        <f>+IF(datos_arg[[#This Row],[Moneda]]="ARS",datos_arg[[#This Row],[Monto]],datos_arg[[#This Row],[Monto]]*datos_arg[[#This Row],[TC]])</f>
        <v>8000</v>
      </c>
      <c r="X2192" s="16">
        <f>IFERROR(IF(datos_arg[[#This Row],[Moneda]]="USD",datos_arg[[#This Row],[Monto]],datos_arg[[#This Row],[Monto]]/datos_arg[[#This Row],[TC]]),0)</f>
        <v>66.666666666666671</v>
      </c>
      <c r="Y2192" s="14"/>
    </row>
    <row r="2193" spans="1:25" ht="15" customHeight="1" x14ac:dyDescent="0.25">
      <c r="A2193" s="14">
        <f t="shared" si="34"/>
        <v>2190</v>
      </c>
      <c r="B2193" s="1">
        <v>43994</v>
      </c>
      <c r="C2193" s="18">
        <f>+YEAR(datos_arg[[#This Row],[Fecha]])</f>
        <v>2020</v>
      </c>
      <c r="D2193" s="18">
        <f>+MONTH(datos_arg[[#This Row],[Fecha]])</f>
        <v>6</v>
      </c>
      <c r="E2193" s="14" t="s">
        <v>408</v>
      </c>
      <c r="F2193" s="14" t="s">
        <v>506</v>
      </c>
      <c r="G2193" s="14"/>
      <c r="H2193" s="14" t="s">
        <v>7132</v>
      </c>
      <c r="I2193" s="14" t="s">
        <v>7132</v>
      </c>
      <c r="J2193" s="14" t="s">
        <v>425</v>
      </c>
      <c r="K2193" s="14"/>
      <c r="L2193" s="14" t="s">
        <v>425</v>
      </c>
      <c r="M2193" s="14" t="s">
        <v>1763</v>
      </c>
      <c r="N2193" s="14" t="s">
        <v>1763</v>
      </c>
      <c r="O2193" s="14" t="s">
        <v>2358</v>
      </c>
      <c r="P2193" s="14"/>
      <c r="Q2193" s="14"/>
      <c r="R2193" s="14" t="s">
        <v>439</v>
      </c>
      <c r="S2193" s="14" t="s">
        <v>420</v>
      </c>
      <c r="T2193" s="35">
        <v>18485.024999999965</v>
      </c>
      <c r="U2193" s="14" t="s">
        <v>4</v>
      </c>
      <c r="V2193" s="14">
        <v>120</v>
      </c>
      <c r="W2193" s="16">
        <f>+IF(datos_arg[[#This Row],[Moneda]]="ARS",datos_arg[[#This Row],[Monto]],datos_arg[[#This Row],[Monto]]*datos_arg[[#This Row],[TC]])</f>
        <v>18485.024999999965</v>
      </c>
      <c r="X2193" s="16">
        <f>IFERROR(IF(datos_arg[[#This Row],[Moneda]]="USD",datos_arg[[#This Row],[Monto]],datos_arg[[#This Row],[Monto]]/datos_arg[[#This Row],[TC]]),0)</f>
        <v>154.04187499999972</v>
      </c>
      <c r="Y2193" s="14"/>
    </row>
    <row r="2194" spans="1:25" ht="15" customHeight="1" x14ac:dyDescent="0.25">
      <c r="A2194" s="14">
        <f t="shared" si="34"/>
        <v>2191</v>
      </c>
      <c r="B2194" s="1">
        <v>43994</v>
      </c>
      <c r="C2194" s="18">
        <f>+YEAR(datos_arg[[#This Row],[Fecha]])</f>
        <v>2020</v>
      </c>
      <c r="D2194" s="18">
        <f>+MONTH(datos_arg[[#This Row],[Fecha]])</f>
        <v>6</v>
      </c>
      <c r="E2194" s="14" t="s">
        <v>407</v>
      </c>
      <c r="F2194" s="14" t="s">
        <v>52</v>
      </c>
      <c r="G2194" s="14"/>
      <c r="H2194" s="14" t="s">
        <v>7132</v>
      </c>
      <c r="I2194" s="14" t="s">
        <v>7132</v>
      </c>
      <c r="J2194" s="14" t="s">
        <v>425</v>
      </c>
      <c r="K2194" s="14"/>
      <c r="L2194" s="14" t="s">
        <v>425</v>
      </c>
      <c r="M2194" s="14" t="s">
        <v>52</v>
      </c>
      <c r="N2194" s="14" t="s">
        <v>52</v>
      </c>
      <c r="O2194" s="14" t="s">
        <v>2359</v>
      </c>
      <c r="P2194" s="14"/>
      <c r="Q2194" s="14"/>
      <c r="R2194" s="14" t="s">
        <v>439</v>
      </c>
      <c r="S2194" s="14" t="s">
        <v>508</v>
      </c>
      <c r="T2194" s="35">
        <v>1528.9649999997346</v>
      </c>
      <c r="U2194" s="14" t="s">
        <v>4</v>
      </c>
      <c r="V2194" s="14">
        <v>120</v>
      </c>
      <c r="W2194" s="16">
        <f>+IF(datos_arg[[#This Row],[Moneda]]="ARS",datos_arg[[#This Row],[Monto]],datos_arg[[#This Row],[Monto]]*datos_arg[[#This Row],[TC]])</f>
        <v>1528.9649999997346</v>
      </c>
      <c r="X2194" s="16">
        <f>IFERROR(IF(datos_arg[[#This Row],[Moneda]]="USD",datos_arg[[#This Row],[Monto]],datos_arg[[#This Row],[Monto]]/datos_arg[[#This Row],[TC]]),0)</f>
        <v>12.741374999997788</v>
      </c>
      <c r="Y2194" s="14"/>
    </row>
    <row r="2195" spans="1:25" ht="15" customHeight="1" x14ac:dyDescent="0.25">
      <c r="A2195" s="14">
        <f t="shared" si="34"/>
        <v>2192</v>
      </c>
      <c r="B2195" s="1">
        <v>43994</v>
      </c>
      <c r="C2195" s="18">
        <f>+YEAR(datos_arg[[#This Row],[Fecha]])</f>
        <v>2020</v>
      </c>
      <c r="D2195" s="18">
        <f>+MONTH(datos_arg[[#This Row],[Fecha]])</f>
        <v>6</v>
      </c>
      <c r="E2195" s="14" t="s">
        <v>1015</v>
      </c>
      <c r="F2195" s="14" t="s">
        <v>430</v>
      </c>
      <c r="G2195" s="14"/>
      <c r="H2195" s="14" t="s">
        <v>7132</v>
      </c>
      <c r="I2195" s="14" t="s">
        <v>7132</v>
      </c>
      <c r="J2195" s="14" t="s">
        <v>425</v>
      </c>
      <c r="K2195" s="14"/>
      <c r="L2195" s="14" t="s">
        <v>425</v>
      </c>
      <c r="M2195" s="14" t="s">
        <v>102</v>
      </c>
      <c r="N2195" s="14" t="s">
        <v>457</v>
      </c>
      <c r="O2195" s="14" t="s">
        <v>2360</v>
      </c>
      <c r="P2195" s="14" t="s">
        <v>5717</v>
      </c>
      <c r="Q2195" s="14"/>
      <c r="R2195" s="14" t="s">
        <v>430</v>
      </c>
      <c r="S2195" s="14" t="s">
        <v>439</v>
      </c>
      <c r="T2195" s="35">
        <v>1500</v>
      </c>
      <c r="U2195" s="14" t="s">
        <v>4</v>
      </c>
      <c r="V2195" s="14">
        <v>120</v>
      </c>
      <c r="W2195" s="16">
        <f>+IF(datos_arg[[#This Row],[Moneda]]="ARS",datos_arg[[#This Row],[Monto]],datos_arg[[#This Row],[Monto]]*datos_arg[[#This Row],[TC]])</f>
        <v>1500</v>
      </c>
      <c r="X2195" s="16">
        <f>IFERROR(IF(datos_arg[[#This Row],[Moneda]]="USD",datos_arg[[#This Row],[Monto]],datos_arg[[#This Row],[Monto]]/datos_arg[[#This Row],[TC]]),0)</f>
        <v>12.5</v>
      </c>
      <c r="Y2195" s="14"/>
    </row>
    <row r="2196" spans="1:25" ht="15" customHeight="1" x14ac:dyDescent="0.25">
      <c r="A2196" s="14">
        <f t="shared" si="34"/>
        <v>2193</v>
      </c>
      <c r="B2196" s="1">
        <v>43994</v>
      </c>
      <c r="C2196" s="18">
        <f>+YEAR(datos_arg[[#This Row],[Fecha]])</f>
        <v>2020</v>
      </c>
      <c r="D2196" s="18">
        <f>+MONTH(datos_arg[[#This Row],[Fecha]])</f>
        <v>6</v>
      </c>
      <c r="E2196" s="14" t="s">
        <v>1015</v>
      </c>
      <c r="F2196" s="14" t="s">
        <v>403</v>
      </c>
      <c r="G2196" s="14" t="s">
        <v>970</v>
      </c>
      <c r="H2196" s="14" t="s">
        <v>7132</v>
      </c>
      <c r="I2196" s="14" t="s">
        <v>7132</v>
      </c>
      <c r="J2196" s="14" t="s">
        <v>425</v>
      </c>
      <c r="K2196" s="14"/>
      <c r="L2196" s="14" t="s">
        <v>425</v>
      </c>
      <c r="M2196" s="14" t="s">
        <v>493</v>
      </c>
      <c r="N2196" s="14" t="s">
        <v>524</v>
      </c>
      <c r="O2196" s="14" t="s">
        <v>2361</v>
      </c>
      <c r="P2196" s="14"/>
      <c r="Q2196" s="14"/>
      <c r="R2196" s="14" t="s">
        <v>970</v>
      </c>
      <c r="S2196" s="14" t="s">
        <v>439</v>
      </c>
      <c r="T2196" s="35">
        <v>150</v>
      </c>
      <c r="U2196" s="14" t="s">
        <v>4</v>
      </c>
      <c r="V2196" s="14">
        <v>120</v>
      </c>
      <c r="W2196" s="16">
        <f>+IF(datos_arg[[#This Row],[Moneda]]="ARS",datos_arg[[#This Row],[Monto]],datos_arg[[#This Row],[Monto]]*datos_arg[[#This Row],[TC]])</f>
        <v>150</v>
      </c>
      <c r="X2196" s="16">
        <f>IFERROR(IF(datos_arg[[#This Row],[Moneda]]="USD",datos_arg[[#This Row],[Monto]],datos_arg[[#This Row],[Monto]]/datos_arg[[#This Row],[TC]]),0)</f>
        <v>1.25</v>
      </c>
      <c r="Y2196" s="14"/>
    </row>
    <row r="2197" spans="1:25" ht="15" customHeight="1" x14ac:dyDescent="0.25">
      <c r="A2197" s="14">
        <f t="shared" si="34"/>
        <v>2194</v>
      </c>
      <c r="B2197" s="1">
        <v>43994</v>
      </c>
      <c r="C2197" s="18">
        <f>+YEAR(datos_arg[[#This Row],[Fecha]])</f>
        <v>2020</v>
      </c>
      <c r="D2197" s="18">
        <f>+MONTH(datos_arg[[#This Row],[Fecha]])</f>
        <v>6</v>
      </c>
      <c r="E2197" s="14" t="s">
        <v>1015</v>
      </c>
      <c r="F2197" s="14" t="s">
        <v>430</v>
      </c>
      <c r="G2197" s="14"/>
      <c r="H2197" s="14" t="s">
        <v>7132</v>
      </c>
      <c r="I2197" s="14" t="s">
        <v>7132</v>
      </c>
      <c r="J2197" s="14" t="s">
        <v>425</v>
      </c>
      <c r="K2197" s="14"/>
      <c r="L2197" s="14" t="s">
        <v>425</v>
      </c>
      <c r="M2197" s="14" t="s">
        <v>60</v>
      </c>
      <c r="N2197" s="14" t="s">
        <v>26</v>
      </c>
      <c r="O2197" s="14" t="s">
        <v>2362</v>
      </c>
      <c r="P2197" s="14" t="s">
        <v>5718</v>
      </c>
      <c r="Q2197" s="14"/>
      <c r="R2197" s="14" t="s">
        <v>430</v>
      </c>
      <c r="S2197" s="14" t="s">
        <v>445</v>
      </c>
      <c r="T2197" s="35">
        <v>1846.05</v>
      </c>
      <c r="U2197" s="14" t="s">
        <v>4</v>
      </c>
      <c r="V2197" s="14">
        <v>120</v>
      </c>
      <c r="W2197" s="16">
        <f>+IF(datos_arg[[#This Row],[Moneda]]="ARS",datos_arg[[#This Row],[Monto]],datos_arg[[#This Row],[Monto]]*datos_arg[[#This Row],[TC]])</f>
        <v>1846.05</v>
      </c>
      <c r="X2197" s="16">
        <f>IFERROR(IF(datos_arg[[#This Row],[Moneda]]="USD",datos_arg[[#This Row],[Monto]],datos_arg[[#This Row],[Monto]]/datos_arg[[#This Row],[TC]]),0)</f>
        <v>15.383749999999999</v>
      </c>
      <c r="Y2197" s="14"/>
    </row>
    <row r="2198" spans="1:25" ht="15" customHeight="1" x14ac:dyDescent="0.25">
      <c r="A2198" s="14">
        <f t="shared" si="34"/>
        <v>2195</v>
      </c>
      <c r="B2198" s="1">
        <v>43994</v>
      </c>
      <c r="C2198" s="18">
        <f>+YEAR(datos_arg[[#This Row],[Fecha]])</f>
        <v>2020</v>
      </c>
      <c r="D2198" s="18">
        <f>+MONTH(datos_arg[[#This Row],[Fecha]])</f>
        <v>6</v>
      </c>
      <c r="E2198" s="14" t="s">
        <v>5358</v>
      </c>
      <c r="F2198" s="14" t="s">
        <v>4108</v>
      </c>
      <c r="G2198" s="14"/>
      <c r="H2198" s="14" t="s">
        <v>6646</v>
      </c>
      <c r="I2198" s="14" t="s">
        <v>6669</v>
      </c>
      <c r="J2198" s="14" t="s">
        <v>425</v>
      </c>
      <c r="K2198" s="14"/>
      <c r="L2198" s="14" t="s">
        <v>425</v>
      </c>
      <c r="M2198" s="14" t="s">
        <v>5381</v>
      </c>
      <c r="N2198" s="14" t="s">
        <v>1019</v>
      </c>
      <c r="O2198" s="14" t="s">
        <v>4034</v>
      </c>
      <c r="P2198" s="14"/>
      <c r="Q2198" s="14"/>
      <c r="R2198" s="14" t="s">
        <v>4108</v>
      </c>
      <c r="S2198" s="14" t="s">
        <v>420</v>
      </c>
      <c r="T2198" s="35">
        <v>15000</v>
      </c>
      <c r="U2198" s="14" t="s">
        <v>4</v>
      </c>
      <c r="V2198" s="14">
        <v>120</v>
      </c>
      <c r="W2198" s="16">
        <f>+IF(datos_arg[[#This Row],[Moneda]]="ARS",datos_arg[[#This Row],[Monto]],datos_arg[[#This Row],[Monto]]*datos_arg[[#This Row],[TC]])</f>
        <v>15000</v>
      </c>
      <c r="X2198" s="16">
        <f>IFERROR(IF(datos_arg[[#This Row],[Moneda]]="USD",datos_arg[[#This Row],[Monto]],datos_arg[[#This Row],[Monto]]/datos_arg[[#This Row],[TC]]),0)</f>
        <v>125</v>
      </c>
      <c r="Y2198" s="14"/>
    </row>
    <row r="2199" spans="1:25" ht="15" customHeight="1" x14ac:dyDescent="0.25">
      <c r="A2199" s="14">
        <f t="shared" si="34"/>
        <v>2196</v>
      </c>
      <c r="B2199" s="1">
        <v>43994</v>
      </c>
      <c r="C2199" s="18">
        <f>+YEAR(datos_arg[[#This Row],[Fecha]])</f>
        <v>2020</v>
      </c>
      <c r="D2199" s="18">
        <f>+MONTH(datos_arg[[#This Row],[Fecha]])</f>
        <v>6</v>
      </c>
      <c r="E2199" s="14" t="s">
        <v>5358</v>
      </c>
      <c r="F2199" s="14" t="s">
        <v>4108</v>
      </c>
      <c r="G2199" s="14"/>
      <c r="H2199" s="14" t="s">
        <v>6646</v>
      </c>
      <c r="I2199" s="14" t="s">
        <v>7132</v>
      </c>
      <c r="J2199" s="14" t="s">
        <v>425</v>
      </c>
      <c r="K2199" s="14" t="s">
        <v>420</v>
      </c>
      <c r="L2199" s="14" t="s">
        <v>425</v>
      </c>
      <c r="M2199" s="14" t="s">
        <v>502</v>
      </c>
      <c r="N2199" s="14" t="s">
        <v>502</v>
      </c>
      <c r="O2199" s="14" t="s">
        <v>4035</v>
      </c>
      <c r="P2199" s="14"/>
      <c r="Q2199" s="14"/>
      <c r="R2199" s="14" t="s">
        <v>4108</v>
      </c>
      <c r="S2199" s="14" t="s">
        <v>420</v>
      </c>
      <c r="T2199" s="35">
        <v>30000</v>
      </c>
      <c r="U2199" s="14" t="s">
        <v>4</v>
      </c>
      <c r="V2199" s="14">
        <v>120</v>
      </c>
      <c r="W2199" s="16">
        <f>+IF(datos_arg[[#This Row],[Moneda]]="ARS",datos_arg[[#This Row],[Monto]],datos_arg[[#This Row],[Monto]]*datos_arg[[#This Row],[TC]])</f>
        <v>30000</v>
      </c>
      <c r="X2199" s="16">
        <f>IFERROR(IF(datos_arg[[#This Row],[Moneda]]="USD",datos_arg[[#This Row],[Monto]],datos_arg[[#This Row],[Monto]]/datos_arg[[#This Row],[TC]]),0)</f>
        <v>250</v>
      </c>
      <c r="Y2199" s="14"/>
    </row>
    <row r="2200" spans="1:25" x14ac:dyDescent="0.25">
      <c r="A2200" s="14">
        <f t="shared" si="34"/>
        <v>2197</v>
      </c>
      <c r="B2200" s="1">
        <v>43998</v>
      </c>
      <c r="C2200" s="18">
        <f>+YEAR(datos_arg[[#This Row],[Fecha]])</f>
        <v>2020</v>
      </c>
      <c r="D2200" s="18">
        <f>+MONTH(datos_arg[[#This Row],[Fecha]])</f>
        <v>6</v>
      </c>
      <c r="E2200" s="14" t="s">
        <v>408</v>
      </c>
      <c r="F2200" s="14" t="s">
        <v>69</v>
      </c>
      <c r="G2200" s="14"/>
      <c r="H2200" s="14" t="s">
        <v>7132</v>
      </c>
      <c r="I2200" s="14" t="s">
        <v>7132</v>
      </c>
      <c r="J2200" s="14" t="s">
        <v>425</v>
      </c>
      <c r="K2200" s="14"/>
      <c r="L2200" s="14" t="s">
        <v>425</v>
      </c>
      <c r="M2200" s="14" t="s">
        <v>2368</v>
      </c>
      <c r="N2200" s="14" t="s">
        <v>2368</v>
      </c>
      <c r="O2200" s="14" t="s">
        <v>3261</v>
      </c>
      <c r="P2200" s="14"/>
      <c r="Q2200" s="14"/>
      <c r="R2200" s="14" t="s">
        <v>439</v>
      </c>
      <c r="S2200" s="14" t="s">
        <v>440</v>
      </c>
      <c r="T2200" s="35">
        <v>1000</v>
      </c>
      <c r="U2200" s="14" t="s">
        <v>2</v>
      </c>
      <c r="V2200" s="14">
        <v>121</v>
      </c>
      <c r="W2200" s="16">
        <f>+IF(datos_arg[[#This Row],[Moneda]]="ARS",datos_arg[[#This Row],[Monto]],datos_arg[[#This Row],[Monto]]*datos_arg[[#This Row],[TC]])</f>
        <v>121000</v>
      </c>
      <c r="X2200" s="16">
        <f>IFERROR(IF(datos_arg[[#This Row],[Moneda]]="USD",datos_arg[[#This Row],[Monto]],datos_arg[[#This Row],[Monto]]/datos_arg[[#This Row],[TC]]),0)</f>
        <v>1000</v>
      </c>
      <c r="Y2200" s="14"/>
    </row>
    <row r="2201" spans="1:25" ht="15" customHeight="1" x14ac:dyDescent="0.25">
      <c r="A2201" s="14">
        <f t="shared" si="34"/>
        <v>2198</v>
      </c>
      <c r="B2201" s="1">
        <v>43998</v>
      </c>
      <c r="C2201" s="18">
        <f>+YEAR(datos_arg[[#This Row],[Fecha]])</f>
        <v>2020</v>
      </c>
      <c r="D2201" s="18">
        <f>+MONTH(datos_arg[[#This Row],[Fecha]])</f>
        <v>6</v>
      </c>
      <c r="E2201" s="14" t="s">
        <v>1015</v>
      </c>
      <c r="F2201" s="14" t="s">
        <v>403</v>
      </c>
      <c r="G2201" s="14" t="s">
        <v>5383</v>
      </c>
      <c r="H2201" s="14" t="s">
        <v>7132</v>
      </c>
      <c r="I2201" s="14" t="s">
        <v>7132</v>
      </c>
      <c r="J2201" s="14" t="s">
        <v>425</v>
      </c>
      <c r="K2201" s="14"/>
      <c r="L2201" s="14" t="s">
        <v>425</v>
      </c>
      <c r="M2201" s="14" t="s">
        <v>934</v>
      </c>
      <c r="N2201" s="14" t="s">
        <v>367</v>
      </c>
      <c r="O2201" s="14" t="s">
        <v>2369</v>
      </c>
      <c r="P2201" s="14" t="s">
        <v>5719</v>
      </c>
      <c r="Q2201" s="14">
        <v>1</v>
      </c>
      <c r="R2201" s="14" t="s">
        <v>5383</v>
      </c>
      <c r="S2201" s="14" t="s">
        <v>439</v>
      </c>
      <c r="T2201" s="35">
        <v>1030</v>
      </c>
      <c r="U2201" s="14" t="s">
        <v>4</v>
      </c>
      <c r="V2201" s="14">
        <v>121</v>
      </c>
      <c r="W2201" s="16">
        <f>+IF(datos_arg[[#This Row],[Moneda]]="ARS",datos_arg[[#This Row],[Monto]],datos_arg[[#This Row],[Monto]]*datos_arg[[#This Row],[TC]])</f>
        <v>1030</v>
      </c>
      <c r="X2201" s="16">
        <f>IFERROR(IF(datos_arg[[#This Row],[Moneda]]="USD",datos_arg[[#This Row],[Monto]],datos_arg[[#This Row],[Monto]]/datos_arg[[#This Row],[TC]]),0)</f>
        <v>8.5123966942148765</v>
      </c>
      <c r="Y2201" s="14"/>
    </row>
    <row r="2202" spans="1:25" ht="15" customHeight="1" x14ac:dyDescent="0.25">
      <c r="A2202" s="14">
        <f t="shared" si="34"/>
        <v>2199</v>
      </c>
      <c r="B2202" s="1">
        <v>43998</v>
      </c>
      <c r="C2202" s="18">
        <f>+YEAR(datos_arg[[#This Row],[Fecha]])</f>
        <v>2020</v>
      </c>
      <c r="D2202" s="18">
        <f>+MONTH(datos_arg[[#This Row],[Fecha]])</f>
        <v>6</v>
      </c>
      <c r="E2202" s="14" t="s">
        <v>1015</v>
      </c>
      <c r="F2202" s="14" t="s">
        <v>430</v>
      </c>
      <c r="G2202" s="14"/>
      <c r="H2202" s="14" t="s">
        <v>7132</v>
      </c>
      <c r="I2202" s="14" t="s">
        <v>7132</v>
      </c>
      <c r="J2202" s="14" t="s">
        <v>425</v>
      </c>
      <c r="K2202" s="14"/>
      <c r="L2202" s="14" t="s">
        <v>425</v>
      </c>
      <c r="M2202" s="14" t="s">
        <v>57</v>
      </c>
      <c r="N2202" s="14" t="s">
        <v>57</v>
      </c>
      <c r="O2202" s="14" t="s">
        <v>1794</v>
      </c>
      <c r="P2202" s="14" t="s">
        <v>5720</v>
      </c>
      <c r="Q2202" s="14"/>
      <c r="R2202" s="14" t="s">
        <v>430</v>
      </c>
      <c r="S2202" s="14" t="s">
        <v>439</v>
      </c>
      <c r="T2202" s="35">
        <v>601</v>
      </c>
      <c r="U2202" s="14" t="s">
        <v>4</v>
      </c>
      <c r="V2202" s="14">
        <v>121</v>
      </c>
      <c r="W2202" s="16">
        <f>+IF(datos_arg[[#This Row],[Moneda]]="ARS",datos_arg[[#This Row],[Monto]],datos_arg[[#This Row],[Monto]]*datos_arg[[#This Row],[TC]])</f>
        <v>601</v>
      </c>
      <c r="X2202" s="16">
        <f>IFERROR(IF(datos_arg[[#This Row],[Moneda]]="USD",datos_arg[[#This Row],[Monto]],datos_arg[[#This Row],[Monto]]/datos_arg[[#This Row],[TC]]),0)</f>
        <v>4.9669421487603307</v>
      </c>
      <c r="Y2202" s="14"/>
    </row>
    <row r="2203" spans="1:25" ht="15" customHeight="1" x14ac:dyDescent="0.25">
      <c r="A2203" s="14">
        <f t="shared" si="34"/>
        <v>2200</v>
      </c>
      <c r="B2203" s="1">
        <v>43998</v>
      </c>
      <c r="C2203" s="18">
        <f>+YEAR(datos_arg[[#This Row],[Fecha]])</f>
        <v>2020</v>
      </c>
      <c r="D2203" s="18">
        <f>+MONTH(datos_arg[[#This Row],[Fecha]])</f>
        <v>6</v>
      </c>
      <c r="E2203" s="14" t="s">
        <v>1015</v>
      </c>
      <c r="F2203" s="14" t="s">
        <v>430</v>
      </c>
      <c r="G2203" s="14"/>
      <c r="H2203" s="14" t="s">
        <v>7132</v>
      </c>
      <c r="I2203" s="14" t="s">
        <v>7132</v>
      </c>
      <c r="J2203" s="14" t="s">
        <v>425</v>
      </c>
      <c r="K2203" s="14"/>
      <c r="L2203" s="14" t="s">
        <v>425</v>
      </c>
      <c r="M2203" s="14" t="s">
        <v>60</v>
      </c>
      <c r="N2203" s="14" t="s">
        <v>26</v>
      </c>
      <c r="O2203" s="14" t="s">
        <v>2370</v>
      </c>
      <c r="P2203" s="14" t="s">
        <v>5721</v>
      </c>
      <c r="Q2203" s="14"/>
      <c r="R2203" s="14" t="s">
        <v>430</v>
      </c>
      <c r="S2203" s="14" t="s">
        <v>439</v>
      </c>
      <c r="T2203" s="35">
        <v>2740.39</v>
      </c>
      <c r="U2203" s="14" t="s">
        <v>4</v>
      </c>
      <c r="V2203" s="14">
        <v>121</v>
      </c>
      <c r="W2203" s="16">
        <f>+IF(datos_arg[[#This Row],[Moneda]]="ARS",datos_arg[[#This Row],[Monto]],datos_arg[[#This Row],[Monto]]*datos_arg[[#This Row],[TC]])</f>
        <v>2740.39</v>
      </c>
      <c r="X2203" s="16">
        <f>IFERROR(IF(datos_arg[[#This Row],[Moneda]]="USD",datos_arg[[#This Row],[Monto]],datos_arg[[#This Row],[Monto]]/datos_arg[[#This Row],[TC]]),0)</f>
        <v>22.647851239669421</v>
      </c>
      <c r="Y2203" s="14"/>
    </row>
    <row r="2204" spans="1:25" ht="15" customHeight="1" x14ac:dyDescent="0.25">
      <c r="A2204" s="14">
        <f t="shared" si="34"/>
        <v>2201</v>
      </c>
      <c r="B2204" s="1">
        <v>43998</v>
      </c>
      <c r="C2204" s="18">
        <f>+YEAR(datos_arg[[#This Row],[Fecha]])</f>
        <v>2020</v>
      </c>
      <c r="D2204" s="18">
        <f>+MONTH(datos_arg[[#This Row],[Fecha]])</f>
        <v>6</v>
      </c>
      <c r="E2204" s="14" t="s">
        <v>1015</v>
      </c>
      <c r="F2204" s="14" t="s">
        <v>403</v>
      </c>
      <c r="G2204" s="14" t="s">
        <v>970</v>
      </c>
      <c r="H2204" s="14" t="s">
        <v>7132</v>
      </c>
      <c r="I2204" s="14" t="s">
        <v>7132</v>
      </c>
      <c r="J2204" s="14" t="s">
        <v>425</v>
      </c>
      <c r="K2204" s="14"/>
      <c r="L2204" s="14" t="s">
        <v>425</v>
      </c>
      <c r="M2204" s="14" t="s">
        <v>493</v>
      </c>
      <c r="N2204" s="14" t="s">
        <v>26</v>
      </c>
      <c r="O2204" s="14" t="s">
        <v>2371</v>
      </c>
      <c r="P2204" s="14" t="s">
        <v>5722</v>
      </c>
      <c r="Q2204" s="14"/>
      <c r="R2204" s="14" t="s">
        <v>970</v>
      </c>
      <c r="S2204" s="14" t="s">
        <v>439</v>
      </c>
      <c r="T2204" s="35">
        <v>485</v>
      </c>
      <c r="U2204" s="14" t="s">
        <v>4</v>
      </c>
      <c r="V2204" s="14">
        <v>121</v>
      </c>
      <c r="W2204" s="16">
        <f>+IF(datos_arg[[#This Row],[Moneda]]="ARS",datos_arg[[#This Row],[Monto]],datos_arg[[#This Row],[Monto]]*datos_arg[[#This Row],[TC]])</f>
        <v>485</v>
      </c>
      <c r="X2204" s="16">
        <f>IFERROR(IF(datos_arg[[#This Row],[Moneda]]="USD",datos_arg[[#This Row],[Monto]],datos_arg[[#This Row],[Monto]]/datos_arg[[#This Row],[TC]]),0)</f>
        <v>4.0082644628099171</v>
      </c>
      <c r="Y2204" s="14"/>
    </row>
    <row r="2205" spans="1:25" ht="15" customHeight="1" x14ac:dyDescent="0.25">
      <c r="A2205" s="14">
        <f t="shared" si="34"/>
        <v>2202</v>
      </c>
      <c r="B2205" s="1">
        <v>43998</v>
      </c>
      <c r="C2205" s="18">
        <f>+YEAR(datos_arg[[#This Row],[Fecha]])</f>
        <v>2020</v>
      </c>
      <c r="D2205" s="18">
        <f>+MONTH(datos_arg[[#This Row],[Fecha]])</f>
        <v>6</v>
      </c>
      <c r="E2205" s="14" t="s">
        <v>1016</v>
      </c>
      <c r="F2205" s="14" t="s">
        <v>404</v>
      </c>
      <c r="G2205" s="14"/>
      <c r="H2205" s="14" t="s">
        <v>433</v>
      </c>
      <c r="I2205" s="14" t="s">
        <v>955</v>
      </c>
      <c r="J2205" s="14" t="s">
        <v>425</v>
      </c>
      <c r="K2205" s="14"/>
      <c r="L2205" s="14" t="s">
        <v>425</v>
      </c>
      <c r="M2205" s="14" t="s">
        <v>954</v>
      </c>
      <c r="N2205" s="14" t="s">
        <v>954</v>
      </c>
      <c r="O2205" s="14" t="s">
        <v>955</v>
      </c>
      <c r="P2205" s="14" t="s">
        <v>5723</v>
      </c>
      <c r="Q2205" s="14"/>
      <c r="R2205" s="14" t="s">
        <v>404</v>
      </c>
      <c r="S2205" s="14" t="s">
        <v>439</v>
      </c>
      <c r="T2205" s="35">
        <v>7239.69</v>
      </c>
      <c r="U2205" s="14" t="s">
        <v>4</v>
      </c>
      <c r="V2205" s="14">
        <v>121</v>
      </c>
      <c r="W2205" s="16">
        <f>+IF(datos_arg[[#This Row],[Moneda]]="ARS",datos_arg[[#This Row],[Monto]],datos_arg[[#This Row],[Monto]]*datos_arg[[#This Row],[TC]])</f>
        <v>7239.69</v>
      </c>
      <c r="X2205" s="16">
        <f>IFERROR(IF(datos_arg[[#This Row],[Moneda]]="USD",datos_arg[[#This Row],[Monto]],datos_arg[[#This Row],[Monto]]/datos_arg[[#This Row],[TC]]),0)</f>
        <v>59.832148760330575</v>
      </c>
      <c r="Y2205" s="14"/>
    </row>
    <row r="2206" spans="1:25" ht="15" customHeight="1" x14ac:dyDescent="0.25">
      <c r="A2206" s="14">
        <f t="shared" si="34"/>
        <v>2203</v>
      </c>
      <c r="B2206" s="1">
        <v>43998</v>
      </c>
      <c r="C2206" s="18">
        <f>+YEAR(datos_arg[[#This Row],[Fecha]])</f>
        <v>2020</v>
      </c>
      <c r="D2206" s="18">
        <f>+MONTH(datos_arg[[#This Row],[Fecha]])</f>
        <v>6</v>
      </c>
      <c r="E2206" s="14" t="s">
        <v>408</v>
      </c>
      <c r="F2206" s="14" t="s">
        <v>506</v>
      </c>
      <c r="G2206" s="14"/>
      <c r="H2206" s="14" t="s">
        <v>7132</v>
      </c>
      <c r="I2206" s="14" t="s">
        <v>7132</v>
      </c>
      <c r="J2206" s="14" t="s">
        <v>425</v>
      </c>
      <c r="K2206" s="14" t="s">
        <v>420</v>
      </c>
      <c r="L2206" s="14" t="s">
        <v>425</v>
      </c>
      <c r="M2206" s="14" t="s">
        <v>1762</v>
      </c>
      <c r="N2206" s="14" t="s">
        <v>1762</v>
      </c>
      <c r="O2206" s="14" t="s">
        <v>8268</v>
      </c>
      <c r="P2206" s="14" t="s">
        <v>5724</v>
      </c>
      <c r="Q2206" s="14"/>
      <c r="R2206" s="14" t="s">
        <v>1762</v>
      </c>
      <c r="S2206" s="14" t="s">
        <v>439</v>
      </c>
      <c r="T2206" s="35">
        <v>8237.4046207414558</v>
      </c>
      <c r="U2206" s="14" t="s">
        <v>4</v>
      </c>
      <c r="V2206" s="14">
        <v>121</v>
      </c>
      <c r="W2206" s="16">
        <f>+IF(datos_arg[[#This Row],[Moneda]]="ARS",datos_arg[[#This Row],[Monto]],datos_arg[[#This Row],[Monto]]*datos_arg[[#This Row],[TC]])</f>
        <v>8237.4046207414558</v>
      </c>
      <c r="X2206" s="16">
        <f>IFERROR(IF(datos_arg[[#This Row],[Moneda]]="USD",datos_arg[[#This Row],[Monto]],datos_arg[[#This Row],[Monto]]/datos_arg[[#This Row],[TC]]),0)</f>
        <v>68.077724138359144</v>
      </c>
      <c r="Y2206" s="14"/>
    </row>
    <row r="2207" spans="1:25" ht="15" customHeight="1" x14ac:dyDescent="0.25">
      <c r="A2207" s="14">
        <f t="shared" si="34"/>
        <v>2204</v>
      </c>
      <c r="B2207" s="1">
        <v>43998</v>
      </c>
      <c r="C2207" s="18">
        <f>+YEAR(datos_arg[[#This Row],[Fecha]])</f>
        <v>2020</v>
      </c>
      <c r="D2207" s="18">
        <f>+MONTH(datos_arg[[#This Row],[Fecha]])</f>
        <v>6</v>
      </c>
      <c r="E2207" s="14" t="s">
        <v>1015</v>
      </c>
      <c r="F2207" s="14" t="s">
        <v>403</v>
      </c>
      <c r="G2207" s="14" t="s">
        <v>5383</v>
      </c>
      <c r="H2207" s="14" t="s">
        <v>6646</v>
      </c>
      <c r="I2207" s="14" t="s">
        <v>7132</v>
      </c>
      <c r="J2207" s="14" t="s">
        <v>425</v>
      </c>
      <c r="K2207" s="14" t="s">
        <v>420</v>
      </c>
      <c r="L2207" s="14" t="s">
        <v>425</v>
      </c>
      <c r="M2207" s="14" t="s">
        <v>1493</v>
      </c>
      <c r="N2207" s="14" t="s">
        <v>524</v>
      </c>
      <c r="O2207" s="14" t="s">
        <v>2372</v>
      </c>
      <c r="P2207" s="14" t="s">
        <v>5725</v>
      </c>
      <c r="Q2207" s="14">
        <v>1</v>
      </c>
      <c r="R2207" s="14" t="s">
        <v>5383</v>
      </c>
      <c r="S2207" s="14" t="s">
        <v>439</v>
      </c>
      <c r="T2207" s="35">
        <v>1035.2114677947932</v>
      </c>
      <c r="U2207" s="14" t="s">
        <v>4</v>
      </c>
      <c r="V2207" s="14">
        <v>121</v>
      </c>
      <c r="W2207" s="16">
        <f>+IF(datos_arg[[#This Row],[Moneda]]="ARS",datos_arg[[#This Row],[Monto]],datos_arg[[#This Row],[Monto]]*datos_arg[[#This Row],[TC]])</f>
        <v>1035.2114677947932</v>
      </c>
      <c r="X2207" s="16">
        <f>IFERROR(IF(datos_arg[[#This Row],[Moneda]]="USD",datos_arg[[#This Row],[Monto]],datos_arg[[#This Row],[Monto]]/datos_arg[[#This Row],[TC]]),0)</f>
        <v>8.5554666759900257</v>
      </c>
      <c r="Y2207" s="14"/>
    </row>
    <row r="2208" spans="1:25" ht="15" customHeight="1" x14ac:dyDescent="0.25">
      <c r="A2208" s="14">
        <f t="shared" si="34"/>
        <v>2205</v>
      </c>
      <c r="B2208" s="1">
        <v>43998</v>
      </c>
      <c r="C2208" s="18">
        <f>+YEAR(datos_arg[[#This Row],[Fecha]])</f>
        <v>2020</v>
      </c>
      <c r="D2208" s="18">
        <f>+MONTH(datos_arg[[#This Row],[Fecha]])</f>
        <v>6</v>
      </c>
      <c r="E2208" s="14" t="s">
        <v>1015</v>
      </c>
      <c r="F2208" s="14" t="s">
        <v>403</v>
      </c>
      <c r="G2208" s="14" t="s">
        <v>5383</v>
      </c>
      <c r="H2208" s="14" t="s">
        <v>6646</v>
      </c>
      <c r="I2208" s="14" t="s">
        <v>7132</v>
      </c>
      <c r="J2208" s="14" t="s">
        <v>425</v>
      </c>
      <c r="K2208" s="14" t="s">
        <v>420</v>
      </c>
      <c r="L2208" s="14" t="s">
        <v>422</v>
      </c>
      <c r="M2208" s="14" t="s">
        <v>1724</v>
      </c>
      <c r="N2208" s="14" t="s">
        <v>524</v>
      </c>
      <c r="O2208" s="14" t="s">
        <v>2373</v>
      </c>
      <c r="P2208" s="14" t="s">
        <v>5726</v>
      </c>
      <c r="Q2208" s="14">
        <v>1</v>
      </c>
      <c r="R2208" s="14" t="s">
        <v>5383</v>
      </c>
      <c r="S2208" s="14" t="s">
        <v>439</v>
      </c>
      <c r="T2208" s="35">
        <v>65.323504384912084</v>
      </c>
      <c r="U2208" s="14" t="s">
        <v>4</v>
      </c>
      <c r="V2208" s="14">
        <v>121</v>
      </c>
      <c r="W2208" s="16">
        <f>+IF(datos_arg[[#This Row],[Moneda]]="ARS",datos_arg[[#This Row],[Monto]],datos_arg[[#This Row],[Monto]]*datos_arg[[#This Row],[TC]])</f>
        <v>65.323504384912084</v>
      </c>
      <c r="X2208" s="16">
        <f>IFERROR(IF(datos_arg[[#This Row],[Moneda]]="USD",datos_arg[[#This Row],[Monto]],datos_arg[[#This Row],[Monto]]/datos_arg[[#This Row],[TC]]),0)</f>
        <v>0.53986367260257917</v>
      </c>
      <c r="Y2208" s="14"/>
    </row>
    <row r="2209" spans="1:25" ht="15" customHeight="1" x14ac:dyDescent="0.25">
      <c r="A2209" s="14">
        <f t="shared" si="34"/>
        <v>2206</v>
      </c>
      <c r="B2209" s="1">
        <v>43998</v>
      </c>
      <c r="C2209" s="18">
        <f>+YEAR(datos_arg[[#This Row],[Fecha]])</f>
        <v>2020</v>
      </c>
      <c r="D2209" s="18">
        <f>+MONTH(datos_arg[[#This Row],[Fecha]])</f>
        <v>6</v>
      </c>
      <c r="E2209" s="14" t="s">
        <v>1015</v>
      </c>
      <c r="F2209" s="14" t="s">
        <v>403</v>
      </c>
      <c r="G2209" s="14" t="s">
        <v>5383</v>
      </c>
      <c r="H2209" s="14" t="s">
        <v>6646</v>
      </c>
      <c r="I2209" s="14" t="s">
        <v>7132</v>
      </c>
      <c r="J2209" s="14" t="s">
        <v>425</v>
      </c>
      <c r="K2209" s="14" t="s">
        <v>420</v>
      </c>
      <c r="L2209" s="14" t="s">
        <v>422</v>
      </c>
      <c r="M2209" s="14" t="s">
        <v>1724</v>
      </c>
      <c r="N2209" s="14" t="s">
        <v>524</v>
      </c>
      <c r="O2209" s="14" t="s">
        <v>2374</v>
      </c>
      <c r="P2209" s="14" t="s">
        <v>5726</v>
      </c>
      <c r="Q2209" s="14">
        <v>1</v>
      </c>
      <c r="R2209" s="14" t="s">
        <v>5383</v>
      </c>
      <c r="S2209" s="14" t="s">
        <v>439</v>
      </c>
      <c r="T2209" s="35">
        <v>43.179943576467309</v>
      </c>
      <c r="U2209" s="14" t="s">
        <v>4</v>
      </c>
      <c r="V2209" s="14">
        <v>121</v>
      </c>
      <c r="W2209" s="16">
        <f>+IF(datos_arg[[#This Row],[Moneda]]="ARS",datos_arg[[#This Row],[Monto]],datos_arg[[#This Row],[Monto]]*datos_arg[[#This Row],[TC]])</f>
        <v>43.179943576467309</v>
      </c>
      <c r="X2209" s="16">
        <f>IFERROR(IF(datos_arg[[#This Row],[Moneda]]="USD",datos_arg[[#This Row],[Monto]],datos_arg[[#This Row],[Monto]]/datos_arg[[#This Row],[TC]]),0)</f>
        <v>0.35685903782204387</v>
      </c>
      <c r="Y2209" s="14"/>
    </row>
    <row r="2210" spans="1:25" ht="15" customHeight="1" x14ac:dyDescent="0.25">
      <c r="A2210" s="14">
        <f t="shared" si="34"/>
        <v>2207</v>
      </c>
      <c r="B2210" s="1">
        <v>43998</v>
      </c>
      <c r="C2210" s="18">
        <f>+YEAR(datos_arg[[#This Row],[Fecha]])</f>
        <v>2020</v>
      </c>
      <c r="D2210" s="18">
        <f>+MONTH(datos_arg[[#This Row],[Fecha]])</f>
        <v>6</v>
      </c>
      <c r="E2210" s="14" t="s">
        <v>1015</v>
      </c>
      <c r="F2210" s="14" t="s">
        <v>403</v>
      </c>
      <c r="G2210" s="14" t="s">
        <v>5383</v>
      </c>
      <c r="H2210" s="14" t="s">
        <v>6646</v>
      </c>
      <c r="I2210" s="14" t="s">
        <v>7132</v>
      </c>
      <c r="J2210" s="14" t="s">
        <v>425</v>
      </c>
      <c r="K2210" s="14" t="s">
        <v>420</v>
      </c>
      <c r="L2210" s="14" t="s">
        <v>422</v>
      </c>
      <c r="M2210" s="14" t="s">
        <v>1724</v>
      </c>
      <c r="N2210" s="14" t="s">
        <v>524</v>
      </c>
      <c r="O2210" s="14" t="s">
        <v>2375</v>
      </c>
      <c r="P2210" s="14" t="s">
        <v>5726</v>
      </c>
      <c r="Q2210" s="14">
        <v>1</v>
      </c>
      <c r="R2210" s="14" t="s">
        <v>5383</v>
      </c>
      <c r="S2210" s="14" t="s">
        <v>439</v>
      </c>
      <c r="T2210" s="35">
        <v>49.82301181900074</v>
      </c>
      <c r="U2210" s="14" t="s">
        <v>4</v>
      </c>
      <c r="V2210" s="14">
        <v>121</v>
      </c>
      <c r="W2210" s="16">
        <f>+IF(datos_arg[[#This Row],[Moneda]]="ARS",datos_arg[[#This Row],[Monto]],datos_arg[[#This Row],[Monto]]*datos_arg[[#This Row],[TC]])</f>
        <v>49.82301181900074</v>
      </c>
      <c r="X2210" s="16">
        <f>IFERROR(IF(datos_arg[[#This Row],[Moneda]]="USD",datos_arg[[#This Row],[Monto]],datos_arg[[#This Row],[Monto]]/datos_arg[[#This Row],[TC]]),0)</f>
        <v>0.41176042825620446</v>
      </c>
      <c r="Y2210" s="14"/>
    </row>
    <row r="2211" spans="1:25" ht="15" customHeight="1" x14ac:dyDescent="0.25">
      <c r="A2211" s="14">
        <f t="shared" si="34"/>
        <v>2208</v>
      </c>
      <c r="B2211" s="1">
        <v>43998</v>
      </c>
      <c r="C2211" s="18">
        <f>+YEAR(datos_arg[[#This Row],[Fecha]])</f>
        <v>2020</v>
      </c>
      <c r="D2211" s="18">
        <f>+MONTH(datos_arg[[#This Row],[Fecha]])</f>
        <v>6</v>
      </c>
      <c r="E2211" s="14" t="s">
        <v>1015</v>
      </c>
      <c r="F2211" s="14" t="s">
        <v>403</v>
      </c>
      <c r="G2211" s="14" t="s">
        <v>5383</v>
      </c>
      <c r="H2211" s="14" t="s">
        <v>6646</v>
      </c>
      <c r="I2211" s="14" t="s">
        <v>7132</v>
      </c>
      <c r="J2211" s="14" t="s">
        <v>425</v>
      </c>
      <c r="K2211" s="14" t="s">
        <v>420</v>
      </c>
      <c r="L2211" s="14" t="s">
        <v>422</v>
      </c>
      <c r="M2211" s="14" t="s">
        <v>1724</v>
      </c>
      <c r="N2211" s="14" t="s">
        <v>524</v>
      </c>
      <c r="O2211" s="14" t="s">
        <v>2376</v>
      </c>
      <c r="P2211" s="14" t="s">
        <v>5726</v>
      </c>
      <c r="Q2211" s="14">
        <v>1</v>
      </c>
      <c r="R2211" s="14" t="s">
        <v>5383</v>
      </c>
      <c r="S2211" s="14" t="s">
        <v>439</v>
      </c>
      <c r="T2211" s="35">
        <v>54.251723980689697</v>
      </c>
      <c r="U2211" s="14" t="s">
        <v>4</v>
      </c>
      <c r="V2211" s="14">
        <v>121</v>
      </c>
      <c r="W2211" s="16">
        <f>+IF(datos_arg[[#This Row],[Moneda]]="ARS",datos_arg[[#This Row],[Monto]],datos_arg[[#This Row],[Monto]]*datos_arg[[#This Row],[TC]])</f>
        <v>54.251723980689697</v>
      </c>
      <c r="X2211" s="16">
        <f>IFERROR(IF(datos_arg[[#This Row],[Moneda]]="USD",datos_arg[[#This Row],[Monto]],datos_arg[[#This Row],[Monto]]/datos_arg[[#This Row],[TC]]),0)</f>
        <v>0.44836135521231152</v>
      </c>
      <c r="Y2211" s="14"/>
    </row>
    <row r="2212" spans="1:25" ht="15" customHeight="1" x14ac:dyDescent="0.25">
      <c r="A2212" s="14">
        <f t="shared" si="34"/>
        <v>2209</v>
      </c>
      <c r="B2212" s="1">
        <v>43998</v>
      </c>
      <c r="C2212" s="18">
        <f>+YEAR(datos_arg[[#This Row],[Fecha]])</f>
        <v>2020</v>
      </c>
      <c r="D2212" s="18">
        <f>+MONTH(datos_arg[[#This Row],[Fecha]])</f>
        <v>6</v>
      </c>
      <c r="E2212" s="14" t="s">
        <v>1015</v>
      </c>
      <c r="F2212" s="14" t="s">
        <v>403</v>
      </c>
      <c r="G2212" s="14" t="s">
        <v>5383</v>
      </c>
      <c r="H2212" s="14" t="s">
        <v>6646</v>
      </c>
      <c r="I2212" s="14" t="s">
        <v>7132</v>
      </c>
      <c r="J2212" s="14" t="s">
        <v>425</v>
      </c>
      <c r="K2212" s="14" t="s">
        <v>420</v>
      </c>
      <c r="L2212" s="14" t="s">
        <v>422</v>
      </c>
      <c r="M2212" s="14" t="s">
        <v>1724</v>
      </c>
      <c r="N2212" s="14" t="s">
        <v>524</v>
      </c>
      <c r="O2212" s="14" t="s">
        <v>2377</v>
      </c>
      <c r="P2212" s="14" t="s">
        <v>5726</v>
      </c>
      <c r="Q2212" s="14">
        <v>1</v>
      </c>
      <c r="R2212" s="14" t="s">
        <v>5383</v>
      </c>
      <c r="S2212" s="14" t="s">
        <v>439</v>
      </c>
      <c r="T2212" s="35">
        <v>65.323504384912084</v>
      </c>
      <c r="U2212" s="14" t="s">
        <v>4</v>
      </c>
      <c r="V2212" s="14">
        <v>121</v>
      </c>
      <c r="W2212" s="16">
        <f>+IF(datos_arg[[#This Row],[Moneda]]="ARS",datos_arg[[#This Row],[Monto]],datos_arg[[#This Row],[Monto]]*datos_arg[[#This Row],[TC]])</f>
        <v>65.323504384912084</v>
      </c>
      <c r="X2212" s="16">
        <f>IFERROR(IF(datos_arg[[#This Row],[Moneda]]="USD",datos_arg[[#This Row],[Monto]],datos_arg[[#This Row],[Monto]]/datos_arg[[#This Row],[TC]]),0)</f>
        <v>0.53986367260257917</v>
      </c>
      <c r="Y2212" s="14"/>
    </row>
    <row r="2213" spans="1:25" ht="15" customHeight="1" x14ac:dyDescent="0.25">
      <c r="A2213" s="14">
        <f t="shared" si="34"/>
        <v>2210</v>
      </c>
      <c r="B2213" s="1">
        <v>43998</v>
      </c>
      <c r="C2213" s="18">
        <f>+YEAR(datos_arg[[#This Row],[Fecha]])</f>
        <v>2020</v>
      </c>
      <c r="D2213" s="18">
        <f>+MONTH(datos_arg[[#This Row],[Fecha]])</f>
        <v>6</v>
      </c>
      <c r="E2213" s="14" t="s">
        <v>617</v>
      </c>
      <c r="F2213" s="14" t="s">
        <v>8101</v>
      </c>
      <c r="G2213" s="14"/>
      <c r="H2213" s="14" t="s">
        <v>8103</v>
      </c>
      <c r="I2213" s="14" t="s">
        <v>8104</v>
      </c>
      <c r="J2213" s="14" t="s">
        <v>422</v>
      </c>
      <c r="K2213" s="14" t="s">
        <v>420</v>
      </c>
      <c r="L2213" s="14" t="s">
        <v>422</v>
      </c>
      <c r="M2213" s="14" t="s">
        <v>805</v>
      </c>
      <c r="N2213" s="14" t="s">
        <v>524</v>
      </c>
      <c r="O2213" s="14" t="s">
        <v>2378</v>
      </c>
      <c r="P2213" s="14" t="s">
        <v>5727</v>
      </c>
      <c r="Q2213" s="14">
        <v>3</v>
      </c>
      <c r="R2213" s="14" t="s">
        <v>8101</v>
      </c>
      <c r="S2213" s="14" t="s">
        <v>439</v>
      </c>
      <c r="T2213" s="35">
        <v>660.71956740237511</v>
      </c>
      <c r="U2213" s="14" t="s">
        <v>4</v>
      </c>
      <c r="V2213" s="14">
        <v>121</v>
      </c>
      <c r="W2213" s="16">
        <f>+IF(datos_arg[[#This Row],[Moneda]]="ARS",datos_arg[[#This Row],[Monto]],datos_arg[[#This Row],[Monto]]*datos_arg[[#This Row],[TC]])</f>
        <v>660.71956740237511</v>
      </c>
      <c r="X2213" s="16">
        <f>IFERROR(IF(datos_arg[[#This Row],[Moneda]]="USD",datos_arg[[#This Row],[Monto]],datos_arg[[#This Row],[Monto]]/datos_arg[[#This Row],[TC]]),0)</f>
        <v>5.4604922925816126</v>
      </c>
      <c r="Y2213" s="14"/>
    </row>
    <row r="2214" spans="1:25" ht="15" customHeight="1" x14ac:dyDescent="0.25">
      <c r="A2214" s="14">
        <f t="shared" si="34"/>
        <v>2211</v>
      </c>
      <c r="B2214" s="1">
        <v>43998</v>
      </c>
      <c r="C2214" s="18">
        <f>+YEAR(datos_arg[[#This Row],[Fecha]])</f>
        <v>2020</v>
      </c>
      <c r="D2214" s="18">
        <f>+MONTH(datos_arg[[#This Row],[Fecha]])</f>
        <v>6</v>
      </c>
      <c r="E2214" s="14" t="s">
        <v>617</v>
      </c>
      <c r="F2214" s="14" t="s">
        <v>8101</v>
      </c>
      <c r="G2214" s="14"/>
      <c r="H2214" s="14" t="s">
        <v>8103</v>
      </c>
      <c r="I2214" s="14" t="s">
        <v>8104</v>
      </c>
      <c r="J2214" s="14" t="s">
        <v>422</v>
      </c>
      <c r="K2214" s="14" t="s">
        <v>420</v>
      </c>
      <c r="L2214" s="14" t="s">
        <v>422</v>
      </c>
      <c r="M2214" s="14" t="s">
        <v>805</v>
      </c>
      <c r="N2214" s="14" t="s">
        <v>524</v>
      </c>
      <c r="O2214" s="14" t="s">
        <v>2379</v>
      </c>
      <c r="P2214" s="14" t="s">
        <v>5727</v>
      </c>
      <c r="Q2214" s="14">
        <v>3</v>
      </c>
      <c r="R2214" s="14" t="s">
        <v>8101</v>
      </c>
      <c r="S2214" s="14" t="s">
        <v>439</v>
      </c>
      <c r="T2214" s="35">
        <v>442.92657507091661</v>
      </c>
      <c r="U2214" s="14" t="s">
        <v>4</v>
      </c>
      <c r="V2214" s="14">
        <v>121</v>
      </c>
      <c r="W2214" s="16">
        <f>+IF(datos_arg[[#This Row],[Moneda]]="ARS",datos_arg[[#This Row],[Monto]],datos_arg[[#This Row],[Monto]]*datos_arg[[#This Row],[TC]])</f>
        <v>442.92657507091661</v>
      </c>
      <c r="X2214" s="16">
        <f>IFERROR(IF(datos_arg[[#This Row],[Moneda]]="USD",datos_arg[[#This Row],[Monto]],datos_arg[[#This Row],[Monto]]/datos_arg[[#This Row],[TC]]),0)</f>
        <v>3.6605502071976579</v>
      </c>
      <c r="Y2214" s="14"/>
    </row>
    <row r="2215" spans="1:25" ht="15" customHeight="1" x14ac:dyDescent="0.25">
      <c r="A2215" s="14">
        <f t="shared" si="34"/>
        <v>2212</v>
      </c>
      <c r="B2215" s="1">
        <v>43998</v>
      </c>
      <c r="C2215" s="18">
        <f>+YEAR(datos_arg[[#This Row],[Fecha]])</f>
        <v>2020</v>
      </c>
      <c r="D2215" s="18">
        <f>+MONTH(datos_arg[[#This Row],[Fecha]])</f>
        <v>6</v>
      </c>
      <c r="E2215" s="14" t="s">
        <v>5358</v>
      </c>
      <c r="F2215" s="14" t="s">
        <v>85</v>
      </c>
      <c r="G2215" s="14"/>
      <c r="H2215" s="14" t="s">
        <v>6646</v>
      </c>
      <c r="I2215" s="14" t="s">
        <v>7132</v>
      </c>
      <c r="J2215" s="14" t="s">
        <v>425</v>
      </c>
      <c r="K2215" s="14"/>
      <c r="L2215" s="14" t="s">
        <v>425</v>
      </c>
      <c r="M2215" s="14" t="s">
        <v>2270</v>
      </c>
      <c r="N2215" s="14" t="s">
        <v>524</v>
      </c>
      <c r="O2215" s="14" t="s">
        <v>2380</v>
      </c>
      <c r="P2215" s="14" t="s">
        <v>5728</v>
      </c>
      <c r="Q2215" s="14">
        <v>1</v>
      </c>
      <c r="R2215" s="14" t="s">
        <v>85</v>
      </c>
      <c r="S2215" s="14" t="s">
        <v>439</v>
      </c>
      <c r="T2215" s="35">
        <v>2214.3560808444772</v>
      </c>
      <c r="U2215" s="14" t="s">
        <v>4</v>
      </c>
      <c r="V2215" s="14">
        <v>121</v>
      </c>
      <c r="W2215" s="16">
        <f>+IF(datos_arg[[#This Row],[Moneda]]="ARS",datos_arg[[#This Row],[Monto]],datos_arg[[#This Row],[Monto]]*datos_arg[[#This Row],[TC]])</f>
        <v>2214.3560808444772</v>
      </c>
      <c r="X2215" s="16">
        <f>IFERROR(IF(datos_arg[[#This Row],[Moneda]]="USD",datos_arg[[#This Row],[Monto]],datos_arg[[#This Row],[Monto]]/datos_arg[[#This Row],[TC]]),0)</f>
        <v>18.30046347805353</v>
      </c>
      <c r="Y2215" s="14"/>
    </row>
    <row r="2216" spans="1:25" ht="15" customHeight="1" x14ac:dyDescent="0.25">
      <c r="A2216" s="14">
        <f t="shared" si="34"/>
        <v>2213</v>
      </c>
      <c r="B2216" s="1">
        <v>43998</v>
      </c>
      <c r="C2216" s="18">
        <f>+YEAR(datos_arg[[#This Row],[Fecha]])</f>
        <v>2020</v>
      </c>
      <c r="D2216" s="18">
        <f>+MONTH(datos_arg[[#This Row],[Fecha]])</f>
        <v>6</v>
      </c>
      <c r="E2216" s="14" t="s">
        <v>408</v>
      </c>
      <c r="F2216" s="14" t="s">
        <v>506</v>
      </c>
      <c r="G2216" s="14"/>
      <c r="H2216" s="14" t="s">
        <v>7132</v>
      </c>
      <c r="I2216" s="14" t="s">
        <v>7132</v>
      </c>
      <c r="J2216" s="14" t="s">
        <v>425</v>
      </c>
      <c r="K2216" s="14"/>
      <c r="L2216" s="14" t="s">
        <v>425</v>
      </c>
      <c r="M2216" s="14" t="s">
        <v>1762</v>
      </c>
      <c r="N2216" s="14" t="s">
        <v>1762</v>
      </c>
      <c r="O2216" s="14" t="s">
        <v>2381</v>
      </c>
      <c r="P2216" s="14"/>
      <c r="Q2216" s="14"/>
      <c r="R2216" s="14" t="s">
        <v>1762</v>
      </c>
      <c r="S2216" s="14" t="s">
        <v>439</v>
      </c>
      <c r="T2216" s="35">
        <v>2356.2399999999998</v>
      </c>
      <c r="U2216" s="14" t="s">
        <v>4</v>
      </c>
      <c r="V2216" s="14">
        <v>121</v>
      </c>
      <c r="W2216" s="16">
        <f>+IF(datos_arg[[#This Row],[Moneda]]="ARS",datos_arg[[#This Row],[Monto]],datos_arg[[#This Row],[Monto]]*datos_arg[[#This Row],[TC]])</f>
        <v>2356.2399999999998</v>
      </c>
      <c r="X2216" s="16">
        <f>IFERROR(IF(datos_arg[[#This Row],[Moneda]]="USD",datos_arg[[#This Row],[Monto]],datos_arg[[#This Row],[Monto]]/datos_arg[[#This Row],[TC]]),0)</f>
        <v>19.473057851239666</v>
      </c>
      <c r="Y2216" s="14"/>
    </row>
    <row r="2217" spans="1:25" ht="15" customHeight="1" x14ac:dyDescent="0.25">
      <c r="A2217" s="14">
        <f t="shared" si="34"/>
        <v>2214</v>
      </c>
      <c r="B2217" s="1">
        <v>43998</v>
      </c>
      <c r="C2217" s="18">
        <f>+YEAR(datos_arg[[#This Row],[Fecha]])</f>
        <v>2020</v>
      </c>
      <c r="D2217" s="18">
        <f>+MONTH(datos_arg[[#This Row],[Fecha]])</f>
        <v>6</v>
      </c>
      <c r="E2217" s="14" t="s">
        <v>408</v>
      </c>
      <c r="F2217" s="14" t="s">
        <v>506</v>
      </c>
      <c r="G2217" s="14"/>
      <c r="H2217" s="14" t="s">
        <v>7132</v>
      </c>
      <c r="I2217" s="14" t="s">
        <v>7132</v>
      </c>
      <c r="J2217" s="14" t="s">
        <v>425</v>
      </c>
      <c r="K2217" s="14"/>
      <c r="L2217" s="14" t="s">
        <v>425</v>
      </c>
      <c r="M2217" s="14" t="s">
        <v>1763</v>
      </c>
      <c r="N2217" s="14" t="s">
        <v>1763</v>
      </c>
      <c r="O2217" s="14" t="s">
        <v>2196</v>
      </c>
      <c r="P2217" s="14"/>
      <c r="Q2217" s="14"/>
      <c r="R2217" s="14" t="s">
        <v>420</v>
      </c>
      <c r="S2217" s="14" t="s">
        <v>439</v>
      </c>
      <c r="T2217" s="35">
        <v>100000</v>
      </c>
      <c r="U2217" s="14" t="s">
        <v>4</v>
      </c>
      <c r="V2217" s="14">
        <v>121</v>
      </c>
      <c r="W2217" s="16">
        <f>+IF(datos_arg[[#This Row],[Moneda]]="ARS",datos_arg[[#This Row],[Monto]],datos_arg[[#This Row],[Monto]]*datos_arg[[#This Row],[TC]])</f>
        <v>100000</v>
      </c>
      <c r="X2217" s="16">
        <f>IFERROR(IF(datos_arg[[#This Row],[Moneda]]="USD",datos_arg[[#This Row],[Monto]],datos_arg[[#This Row],[Monto]]/datos_arg[[#This Row],[TC]]),0)</f>
        <v>826.44628099173553</v>
      </c>
      <c r="Y2217" s="14"/>
    </row>
    <row r="2218" spans="1:25" ht="15" customHeight="1" x14ac:dyDescent="0.25">
      <c r="A2218" s="14">
        <f t="shared" si="34"/>
        <v>2215</v>
      </c>
      <c r="B2218" s="1">
        <v>43999</v>
      </c>
      <c r="C2218" s="18">
        <f>+YEAR(datos_arg[[#This Row],[Fecha]])</f>
        <v>2020</v>
      </c>
      <c r="D2218" s="18">
        <f>+MONTH(datos_arg[[#This Row],[Fecha]])</f>
        <v>6</v>
      </c>
      <c r="E2218" s="14" t="s">
        <v>5358</v>
      </c>
      <c r="F2218" s="14" t="s">
        <v>4108</v>
      </c>
      <c r="G2218" s="14"/>
      <c r="H2218" s="14" t="s">
        <v>6646</v>
      </c>
      <c r="I2218" s="14" t="s">
        <v>6669</v>
      </c>
      <c r="J2218" s="14" t="s">
        <v>425</v>
      </c>
      <c r="K2218" s="14"/>
      <c r="L2218" s="14" t="s">
        <v>425</v>
      </c>
      <c r="M2218" s="14" t="s">
        <v>5381</v>
      </c>
      <c r="N2218" s="14" t="s">
        <v>1019</v>
      </c>
      <c r="O2218" s="14" t="s">
        <v>4036</v>
      </c>
      <c r="P2218" s="14"/>
      <c r="Q2218" s="14"/>
      <c r="R2218" s="14" t="s">
        <v>4108</v>
      </c>
      <c r="S2218" s="14" t="s">
        <v>420</v>
      </c>
      <c r="T2218" s="35">
        <v>20000</v>
      </c>
      <c r="U2218" s="14" t="s">
        <v>4</v>
      </c>
      <c r="V2218" s="14">
        <v>121</v>
      </c>
      <c r="W2218" s="16">
        <f>+IF(datos_arg[[#This Row],[Moneda]]="ARS",datos_arg[[#This Row],[Monto]],datos_arg[[#This Row],[Monto]]*datos_arg[[#This Row],[TC]])</f>
        <v>20000</v>
      </c>
      <c r="X2218" s="16">
        <f>IFERROR(IF(datos_arg[[#This Row],[Moneda]]="USD",datos_arg[[#This Row],[Monto]],datos_arg[[#This Row],[Monto]]/datos_arg[[#This Row],[TC]]),0)</f>
        <v>165.28925619834712</v>
      </c>
      <c r="Y2218" s="14"/>
    </row>
    <row r="2219" spans="1:25" ht="15" customHeight="1" x14ac:dyDescent="0.25">
      <c r="A2219" s="14">
        <f t="shared" si="34"/>
        <v>2216</v>
      </c>
      <c r="B2219" s="1">
        <v>43999</v>
      </c>
      <c r="C2219" s="18">
        <f>+YEAR(datos_arg[[#This Row],[Fecha]])</f>
        <v>2020</v>
      </c>
      <c r="D2219" s="18">
        <f>+MONTH(datos_arg[[#This Row],[Fecha]])</f>
        <v>6</v>
      </c>
      <c r="E2219" s="14" t="s">
        <v>1016</v>
      </c>
      <c r="F2219" s="14" t="s">
        <v>404</v>
      </c>
      <c r="G2219" s="14"/>
      <c r="H2219" s="14" t="s">
        <v>7132</v>
      </c>
      <c r="I2219" s="14" t="s">
        <v>7132</v>
      </c>
      <c r="J2219" s="14" t="s">
        <v>425</v>
      </c>
      <c r="K2219" s="14"/>
      <c r="L2219" s="14" t="s">
        <v>425</v>
      </c>
      <c r="M2219" s="14" t="s">
        <v>284</v>
      </c>
      <c r="N2219" s="14" t="s">
        <v>284</v>
      </c>
      <c r="O2219" s="14" t="s">
        <v>227</v>
      </c>
      <c r="P2219" s="14"/>
      <c r="Q2219" s="14"/>
      <c r="R2219" s="14" t="s">
        <v>404</v>
      </c>
      <c r="S2219" s="14" t="s">
        <v>439</v>
      </c>
      <c r="T2219" s="35">
        <v>700</v>
      </c>
      <c r="U2219" s="14" t="s">
        <v>4</v>
      </c>
      <c r="V2219" s="14">
        <v>121</v>
      </c>
      <c r="W2219" s="16">
        <f>+IF(datos_arg[[#This Row],[Moneda]]="ARS",datos_arg[[#This Row],[Monto]],datos_arg[[#This Row],[Monto]]*datos_arg[[#This Row],[TC]])</f>
        <v>700</v>
      </c>
      <c r="X2219" s="16">
        <f>IFERROR(IF(datos_arg[[#This Row],[Moneda]]="USD",datos_arg[[#This Row],[Monto]],datos_arg[[#This Row],[Monto]]/datos_arg[[#This Row],[TC]]),0)</f>
        <v>5.785123966942149</v>
      </c>
      <c r="Y2219" s="14"/>
    </row>
    <row r="2220" spans="1:25" ht="15" customHeight="1" x14ac:dyDescent="0.25">
      <c r="A2220" s="14">
        <f t="shared" si="34"/>
        <v>2217</v>
      </c>
      <c r="B2220" s="1">
        <v>43999</v>
      </c>
      <c r="C2220" s="18">
        <f>+YEAR(datos_arg[[#This Row],[Fecha]])</f>
        <v>2020</v>
      </c>
      <c r="D2220" s="18">
        <f>+MONTH(datos_arg[[#This Row],[Fecha]])</f>
        <v>6</v>
      </c>
      <c r="E2220" s="14" t="s">
        <v>5358</v>
      </c>
      <c r="F2220" s="14" t="s">
        <v>4109</v>
      </c>
      <c r="G2220" s="14"/>
      <c r="H2220" s="14" t="s">
        <v>6646</v>
      </c>
      <c r="I2220" s="14" t="s">
        <v>7132</v>
      </c>
      <c r="J2220" s="14" t="s">
        <v>425</v>
      </c>
      <c r="K2220" s="14" t="s">
        <v>420</v>
      </c>
      <c r="L2220" s="14" t="s">
        <v>425</v>
      </c>
      <c r="M2220" s="14" t="s">
        <v>4818</v>
      </c>
      <c r="N2220" s="14" t="s">
        <v>49</v>
      </c>
      <c r="O2220" s="14" t="s">
        <v>4015</v>
      </c>
      <c r="P2220" s="14" t="s">
        <v>5729</v>
      </c>
      <c r="Q2220" s="14">
        <v>10</v>
      </c>
      <c r="R2220" s="14" t="s">
        <v>4109</v>
      </c>
      <c r="S2220" s="14" t="s">
        <v>420</v>
      </c>
      <c r="T2220" s="35">
        <v>5334.9992545168016</v>
      </c>
      <c r="U2220" s="14" t="s">
        <v>4</v>
      </c>
      <c r="V2220" s="14">
        <v>121</v>
      </c>
      <c r="W2220" s="16">
        <f>+IF(datos_arg[[#This Row],[Moneda]]="ARS",datos_arg[[#This Row],[Monto]],datos_arg[[#This Row],[Monto]]*datos_arg[[#This Row],[TC]])</f>
        <v>5334.9992545168016</v>
      </c>
      <c r="X2220" s="16">
        <f>IFERROR(IF(datos_arg[[#This Row],[Moneda]]="USD",datos_arg[[#This Row],[Monto]],datos_arg[[#This Row],[Monto]]/datos_arg[[#This Row],[TC]]),0)</f>
        <v>44.090902929890923</v>
      </c>
      <c r="Y2220" s="14"/>
    </row>
    <row r="2221" spans="1:25" ht="15" customHeight="1" x14ac:dyDescent="0.25">
      <c r="A2221" s="14">
        <f t="shared" si="34"/>
        <v>2218</v>
      </c>
      <c r="B2221" s="1">
        <v>43999</v>
      </c>
      <c r="C2221" s="18">
        <f>+YEAR(datos_arg[[#This Row],[Fecha]])</f>
        <v>2020</v>
      </c>
      <c r="D2221" s="18">
        <f>+MONTH(datos_arg[[#This Row],[Fecha]])</f>
        <v>6</v>
      </c>
      <c r="E2221" s="14" t="s">
        <v>5358</v>
      </c>
      <c r="F2221" s="14" t="s">
        <v>4109</v>
      </c>
      <c r="G2221" s="14"/>
      <c r="H2221" s="14" t="s">
        <v>6646</v>
      </c>
      <c r="I2221" s="14" t="s">
        <v>7132</v>
      </c>
      <c r="J2221" s="14" t="s">
        <v>425</v>
      </c>
      <c r="K2221" s="14" t="s">
        <v>420</v>
      </c>
      <c r="L2221" s="14" t="s">
        <v>425</v>
      </c>
      <c r="M2221" s="14" t="s">
        <v>6659</v>
      </c>
      <c r="N2221" s="14" t="s">
        <v>49</v>
      </c>
      <c r="O2221" s="14" t="s">
        <v>4037</v>
      </c>
      <c r="P2221" s="14" t="s">
        <v>5729</v>
      </c>
      <c r="Q2221" s="14">
        <v>6</v>
      </c>
      <c r="R2221" s="14" t="s">
        <v>4109</v>
      </c>
      <c r="S2221" s="14" t="s">
        <v>420</v>
      </c>
      <c r="T2221" s="35">
        <v>1634.8190086355926</v>
      </c>
      <c r="U2221" s="14" t="s">
        <v>4</v>
      </c>
      <c r="V2221" s="14">
        <v>121</v>
      </c>
      <c r="W2221" s="16">
        <f>+IF(datos_arg[[#This Row],[Moneda]]="ARS",datos_arg[[#This Row],[Monto]],datos_arg[[#This Row],[Monto]]*datos_arg[[#This Row],[TC]])</f>
        <v>1634.8190086355926</v>
      </c>
      <c r="X2221" s="16">
        <f>IFERROR(IF(datos_arg[[#This Row],[Moneda]]="USD",datos_arg[[#This Row],[Monto]],datos_arg[[#This Row],[Monto]]/datos_arg[[#This Row],[TC]]),0)</f>
        <v>13.510900897814814</v>
      </c>
      <c r="Y2221" s="14"/>
    </row>
    <row r="2222" spans="1:25" ht="15" customHeight="1" x14ac:dyDescent="0.25">
      <c r="A2222" s="14">
        <f t="shared" si="34"/>
        <v>2219</v>
      </c>
      <c r="B2222" s="1">
        <v>43999</v>
      </c>
      <c r="C2222" s="18">
        <f>+YEAR(datos_arg[[#This Row],[Fecha]])</f>
        <v>2020</v>
      </c>
      <c r="D2222" s="18">
        <f>+MONTH(datos_arg[[#This Row],[Fecha]])</f>
        <v>6</v>
      </c>
      <c r="E2222" s="14" t="s">
        <v>5358</v>
      </c>
      <c r="F2222" s="14" t="s">
        <v>4109</v>
      </c>
      <c r="G2222" s="14"/>
      <c r="H2222" s="14" t="s">
        <v>6646</v>
      </c>
      <c r="I2222" s="14" t="s">
        <v>7132</v>
      </c>
      <c r="J2222" s="14" t="s">
        <v>425</v>
      </c>
      <c r="K2222" s="14" t="s">
        <v>420</v>
      </c>
      <c r="L2222" s="14" t="s">
        <v>425</v>
      </c>
      <c r="M2222" s="14" t="s">
        <v>4818</v>
      </c>
      <c r="N2222" s="14" t="s">
        <v>49</v>
      </c>
      <c r="O2222" s="14" t="s">
        <v>4038</v>
      </c>
      <c r="P2222" s="14" t="s">
        <v>5729</v>
      </c>
      <c r="Q2222" s="14">
        <v>1</v>
      </c>
      <c r="R2222" s="14" t="s">
        <v>4109</v>
      </c>
      <c r="S2222" s="14" t="s">
        <v>420</v>
      </c>
      <c r="T2222" s="35">
        <v>649.99994319323957</v>
      </c>
      <c r="U2222" s="14" t="s">
        <v>4</v>
      </c>
      <c r="V2222" s="14">
        <v>121</v>
      </c>
      <c r="W2222" s="16">
        <f>+IF(datos_arg[[#This Row],[Moneda]]="ARS",datos_arg[[#This Row],[Monto]],datos_arg[[#This Row],[Monto]]*datos_arg[[#This Row],[TC]])</f>
        <v>649.99994319323957</v>
      </c>
      <c r="X2222" s="16">
        <f>IFERROR(IF(datos_arg[[#This Row],[Moneda]]="USD",datos_arg[[#This Row],[Monto]],datos_arg[[#This Row],[Monto]]/datos_arg[[#This Row],[TC]]),0)</f>
        <v>5.3719003569689221</v>
      </c>
      <c r="Y2222" s="14"/>
    </row>
    <row r="2223" spans="1:25" ht="15" customHeight="1" x14ac:dyDescent="0.25">
      <c r="A2223" s="14">
        <f t="shared" si="34"/>
        <v>2220</v>
      </c>
      <c r="B2223" s="1">
        <v>43999</v>
      </c>
      <c r="C2223" s="18">
        <f>+YEAR(datos_arg[[#This Row],[Fecha]])</f>
        <v>2020</v>
      </c>
      <c r="D2223" s="18">
        <f>+MONTH(datos_arg[[#This Row],[Fecha]])</f>
        <v>6</v>
      </c>
      <c r="E2223" s="14" t="s">
        <v>5358</v>
      </c>
      <c r="F2223" s="14" t="s">
        <v>4109</v>
      </c>
      <c r="G2223" s="14"/>
      <c r="H2223" s="14" t="s">
        <v>6646</v>
      </c>
      <c r="I2223" s="14" t="s">
        <v>7132</v>
      </c>
      <c r="J2223" s="14" t="s">
        <v>425</v>
      </c>
      <c r="K2223" s="14" t="s">
        <v>420</v>
      </c>
      <c r="L2223" s="14" t="s">
        <v>425</v>
      </c>
      <c r="M2223" s="14" t="s">
        <v>6658</v>
      </c>
      <c r="N2223" s="14" t="s">
        <v>49</v>
      </c>
      <c r="O2223" s="14" t="s">
        <v>4039</v>
      </c>
      <c r="P2223" s="14" t="s">
        <v>5729</v>
      </c>
      <c r="Q2223" s="14">
        <v>1</v>
      </c>
      <c r="R2223" s="14" t="s">
        <v>4109</v>
      </c>
      <c r="S2223" s="14" t="s">
        <v>420</v>
      </c>
      <c r="T2223" s="35">
        <v>1493.29739923132</v>
      </c>
      <c r="U2223" s="14" t="s">
        <v>4</v>
      </c>
      <c r="V2223" s="14">
        <v>121</v>
      </c>
      <c r="W2223" s="16">
        <f>+IF(datos_arg[[#This Row],[Moneda]]="ARS",datos_arg[[#This Row],[Monto]],datos_arg[[#This Row],[Monto]]*datos_arg[[#This Row],[TC]])</f>
        <v>1493.29739923132</v>
      </c>
      <c r="X2223" s="16">
        <f>IFERROR(IF(datos_arg[[#This Row],[Moneda]]="USD",datos_arg[[#This Row],[Monto]],datos_arg[[#This Row],[Monto]]/datos_arg[[#This Row],[TC]]),0)</f>
        <v>12.341300820093554</v>
      </c>
      <c r="Y2223" s="14"/>
    </row>
    <row r="2224" spans="1:25" ht="15" customHeight="1" x14ac:dyDescent="0.25">
      <c r="A2224" s="14">
        <f t="shared" si="34"/>
        <v>2221</v>
      </c>
      <c r="B2224" s="1">
        <v>43999</v>
      </c>
      <c r="C2224" s="18">
        <f>+YEAR(datos_arg[[#This Row],[Fecha]])</f>
        <v>2020</v>
      </c>
      <c r="D2224" s="18">
        <f>+MONTH(datos_arg[[#This Row],[Fecha]])</f>
        <v>6</v>
      </c>
      <c r="E2224" s="14" t="s">
        <v>5358</v>
      </c>
      <c r="F2224" s="14" t="s">
        <v>4109</v>
      </c>
      <c r="G2224" s="14"/>
      <c r="H2224" s="14" t="s">
        <v>6646</v>
      </c>
      <c r="I2224" s="14" t="s">
        <v>7132</v>
      </c>
      <c r="J2224" s="14" t="s">
        <v>425</v>
      </c>
      <c r="K2224" s="14" t="s">
        <v>420</v>
      </c>
      <c r="L2224" s="14" t="s">
        <v>425</v>
      </c>
      <c r="M2224" s="14" t="s">
        <v>6657</v>
      </c>
      <c r="N2224" s="14" t="s">
        <v>49</v>
      </c>
      <c r="O2224" s="14" t="s">
        <v>4040</v>
      </c>
      <c r="P2224" s="14" t="s">
        <v>5729</v>
      </c>
      <c r="Q2224" s="14">
        <v>1</v>
      </c>
      <c r="R2224" s="14" t="s">
        <v>4109</v>
      </c>
      <c r="S2224" s="14" t="s">
        <v>420</v>
      </c>
      <c r="T2224" s="35">
        <v>2760.3368834275425</v>
      </c>
      <c r="U2224" s="14" t="s">
        <v>4</v>
      </c>
      <c r="V2224" s="14">
        <v>121</v>
      </c>
      <c r="W2224" s="16">
        <f>+IF(datos_arg[[#This Row],[Moneda]]="ARS",datos_arg[[#This Row],[Monto]],datos_arg[[#This Row],[Monto]]*datos_arg[[#This Row],[TC]])</f>
        <v>2760.3368834275425</v>
      </c>
      <c r="X2224" s="16">
        <f>IFERROR(IF(datos_arg[[#This Row],[Moneda]]="USD",datos_arg[[#This Row],[Monto]],datos_arg[[#This Row],[Monto]]/datos_arg[[#This Row],[TC]]),0)</f>
        <v>22.812701515930105</v>
      </c>
      <c r="Y2224" s="14"/>
    </row>
    <row r="2225" spans="1:25" ht="15" customHeight="1" x14ac:dyDescent="0.25">
      <c r="A2225" s="14">
        <f t="shared" si="34"/>
        <v>2222</v>
      </c>
      <c r="B2225" s="1">
        <v>43999</v>
      </c>
      <c r="C2225" s="18">
        <f>+YEAR(datos_arg[[#This Row],[Fecha]])</f>
        <v>2020</v>
      </c>
      <c r="D2225" s="18">
        <f>+MONTH(datos_arg[[#This Row],[Fecha]])</f>
        <v>6</v>
      </c>
      <c r="E2225" s="14" t="s">
        <v>5358</v>
      </c>
      <c r="F2225" s="14" t="s">
        <v>4109</v>
      </c>
      <c r="G2225" s="14"/>
      <c r="H2225" s="14" t="s">
        <v>6646</v>
      </c>
      <c r="I2225" s="14" t="s">
        <v>7132</v>
      </c>
      <c r="J2225" s="14" t="s">
        <v>425</v>
      </c>
      <c r="K2225" s="14" t="s">
        <v>420</v>
      </c>
      <c r="L2225" s="14" t="s">
        <v>425</v>
      </c>
      <c r="M2225" s="14" t="s">
        <v>4153</v>
      </c>
      <c r="N2225" s="14" t="s">
        <v>49</v>
      </c>
      <c r="O2225" s="14" t="s">
        <v>4021</v>
      </c>
      <c r="P2225" s="14" t="s">
        <v>5729</v>
      </c>
      <c r="Q2225" s="14">
        <v>2</v>
      </c>
      <c r="R2225" s="14" t="s">
        <v>4109</v>
      </c>
      <c r="S2225" s="14" t="s">
        <v>420</v>
      </c>
      <c r="T2225" s="35">
        <v>9194.6575109955065</v>
      </c>
      <c r="U2225" s="14" t="s">
        <v>4</v>
      </c>
      <c r="V2225" s="14">
        <v>121</v>
      </c>
      <c r="W2225" s="16">
        <f>+IF(datos_arg[[#This Row],[Moneda]]="ARS",datos_arg[[#This Row],[Monto]],datos_arg[[#This Row],[Monto]]*datos_arg[[#This Row],[TC]])</f>
        <v>9194.6575109955065</v>
      </c>
      <c r="X2225" s="16">
        <f>IFERROR(IF(datos_arg[[#This Row],[Moneda]]="USD",datos_arg[[#This Row],[Monto]],datos_arg[[#This Row],[Monto]]/datos_arg[[#This Row],[TC]]),0)</f>
        <v>75.988905049549643</v>
      </c>
      <c r="Y2225" s="14"/>
    </row>
    <row r="2226" spans="1:25" ht="15" customHeight="1" x14ac:dyDescent="0.25">
      <c r="A2226" s="14">
        <f t="shared" si="34"/>
        <v>2223</v>
      </c>
      <c r="B2226" s="1">
        <v>43999</v>
      </c>
      <c r="C2226" s="18">
        <f>+YEAR(datos_arg[[#This Row],[Fecha]])</f>
        <v>2020</v>
      </c>
      <c r="D2226" s="18">
        <f>+MONTH(datos_arg[[#This Row],[Fecha]])</f>
        <v>6</v>
      </c>
      <c r="E2226" s="14" t="s">
        <v>5358</v>
      </c>
      <c r="F2226" s="14" t="s">
        <v>4110</v>
      </c>
      <c r="G2226" s="14"/>
      <c r="H2226" s="14" t="s">
        <v>6646</v>
      </c>
      <c r="I2226" s="14" t="s">
        <v>7132</v>
      </c>
      <c r="J2226" s="14" t="s">
        <v>425</v>
      </c>
      <c r="K2226" s="14" t="s">
        <v>420</v>
      </c>
      <c r="L2226" s="14" t="s">
        <v>425</v>
      </c>
      <c r="M2226" s="14" t="s">
        <v>6656</v>
      </c>
      <c r="N2226" s="14" t="s">
        <v>360</v>
      </c>
      <c r="O2226" s="14" t="s">
        <v>4041</v>
      </c>
      <c r="P2226" s="14" t="s">
        <v>5730</v>
      </c>
      <c r="Q2226" s="14">
        <v>1</v>
      </c>
      <c r="R2226" s="14" t="s">
        <v>4110</v>
      </c>
      <c r="S2226" s="14" t="s">
        <v>420</v>
      </c>
      <c r="T2226" s="35">
        <v>689.99028013368911</v>
      </c>
      <c r="U2226" s="14" t="s">
        <v>4</v>
      </c>
      <c r="V2226" s="14">
        <v>121</v>
      </c>
      <c r="W2226" s="16">
        <f>+IF(datos_arg[[#This Row],[Moneda]]="ARS",datos_arg[[#This Row],[Monto]],datos_arg[[#This Row],[Monto]]*datos_arg[[#This Row],[TC]])</f>
        <v>689.99028013368911</v>
      </c>
      <c r="X2226" s="16">
        <f>IFERROR(IF(datos_arg[[#This Row],[Moneda]]="USD",datos_arg[[#This Row],[Monto]],datos_arg[[#This Row],[Monto]]/datos_arg[[#This Row],[TC]]),0)</f>
        <v>5.7023990093693318</v>
      </c>
      <c r="Y2226" s="14"/>
    </row>
    <row r="2227" spans="1:25" ht="15" customHeight="1" x14ac:dyDescent="0.25">
      <c r="A2227" s="14">
        <f t="shared" si="34"/>
        <v>2224</v>
      </c>
      <c r="B2227" s="1">
        <v>43999</v>
      </c>
      <c r="C2227" s="18">
        <f>+YEAR(datos_arg[[#This Row],[Fecha]])</f>
        <v>2020</v>
      </c>
      <c r="D2227" s="18">
        <f>+MONTH(datos_arg[[#This Row],[Fecha]])</f>
        <v>6</v>
      </c>
      <c r="E2227" s="14" t="s">
        <v>1015</v>
      </c>
      <c r="F2227" s="14" t="s">
        <v>403</v>
      </c>
      <c r="G2227" s="14" t="s">
        <v>5383</v>
      </c>
      <c r="H2227" s="14" t="s">
        <v>6646</v>
      </c>
      <c r="I2227" s="14" t="s">
        <v>7132</v>
      </c>
      <c r="J2227" s="14" t="s">
        <v>425</v>
      </c>
      <c r="K2227" s="14" t="s">
        <v>420</v>
      </c>
      <c r="L2227" s="14" t="s">
        <v>425</v>
      </c>
      <c r="M2227" s="14" t="s">
        <v>2382</v>
      </c>
      <c r="N2227" s="14" t="s">
        <v>360</v>
      </c>
      <c r="O2227" s="14" t="s">
        <v>2383</v>
      </c>
      <c r="P2227" s="14" t="s">
        <v>5730</v>
      </c>
      <c r="Q2227" s="14">
        <v>1</v>
      </c>
      <c r="R2227" s="14" t="s">
        <v>5383</v>
      </c>
      <c r="S2227" s="14" t="s">
        <v>420</v>
      </c>
      <c r="T2227" s="35">
        <v>60.01598957391797</v>
      </c>
      <c r="U2227" s="14" t="s">
        <v>4</v>
      </c>
      <c r="V2227" s="14">
        <v>121</v>
      </c>
      <c r="W2227" s="16">
        <f>+IF(datos_arg[[#This Row],[Moneda]]="ARS",datos_arg[[#This Row],[Monto]],datos_arg[[#This Row],[Monto]]*datos_arg[[#This Row],[TC]])</f>
        <v>60.01598957391797</v>
      </c>
      <c r="X2227" s="16">
        <f>IFERROR(IF(datos_arg[[#This Row],[Moneda]]="USD",datos_arg[[#This Row],[Monto]],datos_arg[[#This Row],[Monto]]/datos_arg[[#This Row],[TC]]),0)</f>
        <v>0.4959999138340328</v>
      </c>
      <c r="Y2227" s="14"/>
    </row>
    <row r="2228" spans="1:25" ht="15" customHeight="1" x14ac:dyDescent="0.25">
      <c r="A2228" s="14">
        <f t="shared" si="34"/>
        <v>2225</v>
      </c>
      <c r="B2228" s="1">
        <v>43999</v>
      </c>
      <c r="C2228" s="18">
        <f>+YEAR(datos_arg[[#This Row],[Fecha]])</f>
        <v>2020</v>
      </c>
      <c r="D2228" s="18">
        <f>+MONTH(datos_arg[[#This Row],[Fecha]])</f>
        <v>6</v>
      </c>
      <c r="E2228" s="14" t="s">
        <v>5358</v>
      </c>
      <c r="F2228" s="14" t="s">
        <v>4109</v>
      </c>
      <c r="G2228" s="14"/>
      <c r="H2228" s="14" t="s">
        <v>6646</v>
      </c>
      <c r="I2228" s="14" t="s">
        <v>7132</v>
      </c>
      <c r="J2228" s="14" t="s">
        <v>425</v>
      </c>
      <c r="K2228" s="14" t="s">
        <v>420</v>
      </c>
      <c r="L2228" s="14" t="s">
        <v>422</v>
      </c>
      <c r="M2228" s="14" t="s">
        <v>2384</v>
      </c>
      <c r="N2228" s="14" t="s">
        <v>360</v>
      </c>
      <c r="O2228" s="14" t="s">
        <v>2385</v>
      </c>
      <c r="P2228" s="14" t="s">
        <v>5730</v>
      </c>
      <c r="Q2228" s="14">
        <v>1</v>
      </c>
      <c r="R2228" s="14" t="s">
        <v>4109</v>
      </c>
      <c r="S2228" s="14" t="s">
        <v>420</v>
      </c>
      <c r="T2228" s="35">
        <v>529.37490803607079</v>
      </c>
      <c r="U2228" s="14" t="s">
        <v>4</v>
      </c>
      <c r="V2228" s="14">
        <v>121</v>
      </c>
      <c r="W2228" s="16">
        <f>+IF(datos_arg[[#This Row],[Moneda]]="ARS",datos_arg[[#This Row],[Monto]],datos_arg[[#This Row],[Monto]]*datos_arg[[#This Row],[TC]])</f>
        <v>529.37490803607079</v>
      </c>
      <c r="X2228" s="16">
        <f>IFERROR(IF(datos_arg[[#This Row],[Moneda]]="USD",datos_arg[[#This Row],[Monto]],datos_arg[[#This Row],[Monto]]/datos_arg[[#This Row],[TC]]),0)</f>
        <v>4.3749992399675275</v>
      </c>
      <c r="Y2228" s="14"/>
    </row>
    <row r="2229" spans="1:25" ht="15" customHeight="1" x14ac:dyDescent="0.25">
      <c r="A2229" s="14">
        <f t="shared" si="34"/>
        <v>2226</v>
      </c>
      <c r="B2229" s="1">
        <v>43999</v>
      </c>
      <c r="C2229" s="18">
        <f>+YEAR(datos_arg[[#This Row],[Fecha]])</f>
        <v>2020</v>
      </c>
      <c r="D2229" s="18">
        <f>+MONTH(datos_arg[[#This Row],[Fecha]])</f>
        <v>6</v>
      </c>
      <c r="E2229" s="14" t="s">
        <v>5358</v>
      </c>
      <c r="F2229" s="14" t="s">
        <v>4109</v>
      </c>
      <c r="G2229" s="14"/>
      <c r="H2229" s="14" t="s">
        <v>6646</v>
      </c>
      <c r="I2229" s="14" t="s">
        <v>7132</v>
      </c>
      <c r="J2229" s="14" t="s">
        <v>425</v>
      </c>
      <c r="K2229" s="14" t="s">
        <v>420</v>
      </c>
      <c r="L2229" s="14" t="s">
        <v>422</v>
      </c>
      <c r="M2229" s="14" t="s">
        <v>2386</v>
      </c>
      <c r="N2229" s="14" t="s">
        <v>360</v>
      </c>
      <c r="O2229" s="14" t="s">
        <v>2387</v>
      </c>
      <c r="P2229" s="14" t="s">
        <v>5730</v>
      </c>
      <c r="Q2229" s="14">
        <v>1</v>
      </c>
      <c r="R2229" s="14" t="s">
        <v>4109</v>
      </c>
      <c r="S2229" s="14" t="s">
        <v>420</v>
      </c>
      <c r="T2229" s="35">
        <v>77.0043866226641</v>
      </c>
      <c r="U2229" s="14" t="s">
        <v>4</v>
      </c>
      <c r="V2229" s="14">
        <v>121</v>
      </c>
      <c r="W2229" s="16">
        <f>+IF(datos_arg[[#This Row],[Moneda]]="ARS",datos_arg[[#This Row],[Monto]],datos_arg[[#This Row],[Monto]]*datos_arg[[#This Row],[TC]])</f>
        <v>77.0043866226641</v>
      </c>
      <c r="X2229" s="16">
        <f>IFERROR(IF(datos_arg[[#This Row],[Moneda]]="USD",datos_arg[[#This Row],[Monto]],datos_arg[[#This Row],[Monto]]/datos_arg[[#This Row],[TC]]),0)</f>
        <v>0.63639988944350501</v>
      </c>
      <c r="Y2229" s="14"/>
    </row>
    <row r="2230" spans="1:25" ht="15" customHeight="1" x14ac:dyDescent="0.25">
      <c r="A2230" s="14">
        <f t="shared" si="34"/>
        <v>2227</v>
      </c>
      <c r="B2230" s="1">
        <v>43999</v>
      </c>
      <c r="C2230" s="18">
        <f>+YEAR(datos_arg[[#This Row],[Fecha]])</f>
        <v>2020</v>
      </c>
      <c r="D2230" s="18">
        <f>+MONTH(datos_arg[[#This Row],[Fecha]])</f>
        <v>6</v>
      </c>
      <c r="E2230" s="14" t="s">
        <v>5358</v>
      </c>
      <c r="F2230" s="14" t="s">
        <v>4109</v>
      </c>
      <c r="G2230" s="14"/>
      <c r="H2230" s="14" t="s">
        <v>6646</v>
      </c>
      <c r="I2230" s="14" t="s">
        <v>7132</v>
      </c>
      <c r="J2230" s="14" t="s">
        <v>425</v>
      </c>
      <c r="K2230" s="14" t="s">
        <v>420</v>
      </c>
      <c r="L2230" s="14" t="s">
        <v>425</v>
      </c>
      <c r="M2230" s="14" t="s">
        <v>578</v>
      </c>
      <c r="N2230" s="14" t="s">
        <v>360</v>
      </c>
      <c r="O2230" s="14" t="s">
        <v>2388</v>
      </c>
      <c r="P2230" s="14" t="s">
        <v>5730</v>
      </c>
      <c r="Q2230" s="14">
        <v>1</v>
      </c>
      <c r="R2230" s="14" t="s">
        <v>4109</v>
      </c>
      <c r="S2230" s="14" t="s">
        <v>420</v>
      </c>
      <c r="T2230" s="35">
        <v>72.115987471885305</v>
      </c>
      <c r="U2230" s="14" t="s">
        <v>4</v>
      </c>
      <c r="V2230" s="14">
        <v>121</v>
      </c>
      <c r="W2230" s="16">
        <f>+IF(datos_arg[[#This Row],[Moneda]]="ARS",datos_arg[[#This Row],[Monto]],datos_arg[[#This Row],[Monto]]*datos_arg[[#This Row],[TC]])</f>
        <v>72.115987471885305</v>
      </c>
      <c r="X2230" s="16">
        <f>IFERROR(IF(datos_arg[[#This Row],[Moneda]]="USD",datos_arg[[#This Row],[Monto]],datos_arg[[#This Row],[Monto]]/datos_arg[[#This Row],[TC]]),0)</f>
        <v>0.59599989646186202</v>
      </c>
      <c r="Y2230" s="14"/>
    </row>
    <row r="2231" spans="1:25" ht="15" customHeight="1" x14ac:dyDescent="0.25">
      <c r="A2231" s="14">
        <f t="shared" si="34"/>
        <v>2228</v>
      </c>
      <c r="B2231" s="1">
        <v>43999</v>
      </c>
      <c r="C2231" s="18">
        <f>+YEAR(datos_arg[[#This Row],[Fecha]])</f>
        <v>2020</v>
      </c>
      <c r="D2231" s="18">
        <f>+MONTH(datos_arg[[#This Row],[Fecha]])</f>
        <v>6</v>
      </c>
      <c r="E2231" s="14" t="s">
        <v>5358</v>
      </c>
      <c r="F2231" s="14" t="s">
        <v>4109</v>
      </c>
      <c r="G2231" s="14"/>
      <c r="H2231" s="14" t="s">
        <v>6646</v>
      </c>
      <c r="I2231" s="14" t="s">
        <v>6681</v>
      </c>
      <c r="J2231" s="14" t="s">
        <v>6681</v>
      </c>
      <c r="K2231" s="14" t="s">
        <v>420</v>
      </c>
      <c r="L2231" s="14" t="s">
        <v>422</v>
      </c>
      <c r="M2231" s="14" t="s">
        <v>733</v>
      </c>
      <c r="N2231" s="14" t="s">
        <v>360</v>
      </c>
      <c r="O2231" s="14" t="s">
        <v>2389</v>
      </c>
      <c r="P2231" s="14" t="s">
        <v>5730</v>
      </c>
      <c r="Q2231" s="14">
        <v>2</v>
      </c>
      <c r="R2231" s="14" t="s">
        <v>4109</v>
      </c>
      <c r="S2231" s="14" t="s">
        <v>420</v>
      </c>
      <c r="T2231" s="35">
        <v>1179.9917950097743</v>
      </c>
      <c r="U2231" s="14" t="s">
        <v>4</v>
      </c>
      <c r="V2231" s="14">
        <v>121</v>
      </c>
      <c r="W2231" s="16">
        <f>+IF(datos_arg[[#This Row],[Moneda]]="ARS",datos_arg[[#This Row],[Monto]],datos_arg[[#This Row],[Monto]]*datos_arg[[#This Row],[TC]])</f>
        <v>1179.9917950097743</v>
      </c>
      <c r="X2231" s="16">
        <f>IFERROR(IF(datos_arg[[#This Row],[Moneda]]="USD",datos_arg[[#This Row],[Monto]],datos_arg[[#This Row],[Monto]]/datos_arg[[#This Row],[TC]]),0)</f>
        <v>9.7519983058659037</v>
      </c>
      <c r="Y2231" s="14"/>
    </row>
    <row r="2232" spans="1:25" ht="15" customHeight="1" x14ac:dyDescent="0.25">
      <c r="A2232" s="14">
        <f t="shared" si="34"/>
        <v>2229</v>
      </c>
      <c r="B2232" s="1">
        <v>43999</v>
      </c>
      <c r="C2232" s="18">
        <f>+YEAR(datos_arg[[#This Row],[Fecha]])</f>
        <v>2020</v>
      </c>
      <c r="D2232" s="18">
        <f>+MONTH(datos_arg[[#This Row],[Fecha]])</f>
        <v>6</v>
      </c>
      <c r="E2232" s="14" t="s">
        <v>5358</v>
      </c>
      <c r="F2232" s="14" t="s">
        <v>4109</v>
      </c>
      <c r="G2232" s="14"/>
      <c r="H2232" s="14" t="s">
        <v>6646</v>
      </c>
      <c r="I2232" s="14" t="s">
        <v>7132</v>
      </c>
      <c r="J2232" s="14" t="s">
        <v>425</v>
      </c>
      <c r="K2232" s="14" t="s">
        <v>420</v>
      </c>
      <c r="L2232" s="14" t="s">
        <v>425</v>
      </c>
      <c r="M2232" s="14" t="s">
        <v>578</v>
      </c>
      <c r="N2232" s="14" t="s">
        <v>360</v>
      </c>
      <c r="O2232" s="14" t="s">
        <v>2390</v>
      </c>
      <c r="P2232" s="14" t="s">
        <v>5730</v>
      </c>
      <c r="Q2232" s="14">
        <v>2</v>
      </c>
      <c r="R2232" s="14" t="s">
        <v>4109</v>
      </c>
      <c r="S2232" s="14" t="s">
        <v>420</v>
      </c>
      <c r="T2232" s="35">
        <v>104.01158193092718</v>
      </c>
      <c r="U2232" s="14" t="s">
        <v>4</v>
      </c>
      <c r="V2232" s="14">
        <v>121</v>
      </c>
      <c r="W2232" s="16">
        <f>+IF(datos_arg[[#This Row],[Moneda]]="ARS",datos_arg[[#This Row],[Monto]],datos_arg[[#This Row],[Monto]]*datos_arg[[#This Row],[TC]])</f>
        <v>104.01158193092718</v>
      </c>
      <c r="X2232" s="16">
        <f>IFERROR(IF(datos_arg[[#This Row],[Moneda]]="USD",datos_arg[[#This Row],[Monto]],datos_arg[[#This Row],[Monto]]/datos_arg[[#This Row],[TC]]),0)</f>
        <v>0.85959985066881961</v>
      </c>
      <c r="Y2232" s="14"/>
    </row>
    <row r="2233" spans="1:25" ht="15" customHeight="1" x14ac:dyDescent="0.25">
      <c r="A2233" s="14">
        <f t="shared" si="34"/>
        <v>2230</v>
      </c>
      <c r="B2233" s="1">
        <v>43999</v>
      </c>
      <c r="C2233" s="18">
        <f>+YEAR(datos_arg[[#This Row],[Fecha]])</f>
        <v>2020</v>
      </c>
      <c r="D2233" s="18">
        <f>+MONTH(datos_arg[[#This Row],[Fecha]])</f>
        <v>6</v>
      </c>
      <c r="E2233" s="14" t="s">
        <v>5358</v>
      </c>
      <c r="F2233" s="14" t="s">
        <v>4109</v>
      </c>
      <c r="G2233" s="14"/>
      <c r="H2233" s="14" t="s">
        <v>6646</v>
      </c>
      <c r="I2233" s="14" t="s">
        <v>7132</v>
      </c>
      <c r="J2233" s="14" t="s">
        <v>425</v>
      </c>
      <c r="K2233" s="14" t="s">
        <v>420</v>
      </c>
      <c r="L2233" s="14" t="s">
        <v>426</v>
      </c>
      <c r="M2233" s="14" t="s">
        <v>719</v>
      </c>
      <c r="N2233" s="14" t="s">
        <v>360</v>
      </c>
      <c r="O2233" s="14" t="s">
        <v>2391</v>
      </c>
      <c r="P2233" s="14" t="s">
        <v>5730</v>
      </c>
      <c r="Q2233" s="14">
        <v>1</v>
      </c>
      <c r="R2233" s="14" t="s">
        <v>4109</v>
      </c>
      <c r="S2233" s="14" t="s">
        <v>420</v>
      </c>
      <c r="T2233" s="35">
        <v>1709.9959029365393</v>
      </c>
      <c r="U2233" s="14" t="s">
        <v>4</v>
      </c>
      <c r="V2233" s="14">
        <v>121</v>
      </c>
      <c r="W2233" s="16">
        <f>+IF(datos_arg[[#This Row],[Moneda]]="ARS",datos_arg[[#This Row],[Monto]],datos_arg[[#This Row],[Monto]]*datos_arg[[#This Row],[TC]])</f>
        <v>1709.9959029365393</v>
      </c>
      <c r="X2233" s="16">
        <f>IFERROR(IF(datos_arg[[#This Row],[Moneda]]="USD",datos_arg[[#This Row],[Monto]],datos_arg[[#This Row],[Monto]]/datos_arg[[#This Row],[TC]]),0)</f>
        <v>14.132197544930078</v>
      </c>
      <c r="Y2233" s="14"/>
    </row>
    <row r="2234" spans="1:25" ht="15" customHeight="1" x14ac:dyDescent="0.25">
      <c r="A2234" s="14">
        <f t="shared" si="34"/>
        <v>2231</v>
      </c>
      <c r="B2234" s="1">
        <v>43999</v>
      </c>
      <c r="C2234" s="18">
        <f>+YEAR(datos_arg[[#This Row],[Fecha]])</f>
        <v>2020</v>
      </c>
      <c r="D2234" s="18">
        <f>+MONTH(datos_arg[[#This Row],[Fecha]])</f>
        <v>6</v>
      </c>
      <c r="E2234" s="14" t="s">
        <v>5358</v>
      </c>
      <c r="F2234" s="14" t="s">
        <v>4109</v>
      </c>
      <c r="G2234" s="14"/>
      <c r="H2234" s="14" t="s">
        <v>6646</v>
      </c>
      <c r="I2234" s="14" t="s">
        <v>7132</v>
      </c>
      <c r="J2234" s="14" t="s">
        <v>425</v>
      </c>
      <c r="K2234" s="14" t="s">
        <v>420</v>
      </c>
      <c r="L2234" s="14" t="s">
        <v>426</v>
      </c>
      <c r="M2234" s="14" t="s">
        <v>719</v>
      </c>
      <c r="N2234" s="14" t="s">
        <v>360</v>
      </c>
      <c r="O2234" s="14" t="s">
        <v>2392</v>
      </c>
      <c r="P2234" s="14" t="s">
        <v>5730</v>
      </c>
      <c r="Q2234" s="14">
        <v>3</v>
      </c>
      <c r="R2234" s="14" t="s">
        <v>4109</v>
      </c>
      <c r="S2234" s="14" t="s">
        <v>420</v>
      </c>
      <c r="T2234" s="35">
        <v>240.01555830408</v>
      </c>
      <c r="U2234" s="14" t="s">
        <v>4</v>
      </c>
      <c r="V2234" s="14">
        <v>121</v>
      </c>
      <c r="W2234" s="16">
        <f>+IF(datos_arg[[#This Row],[Moneda]]="ARS",datos_arg[[#This Row],[Monto]],datos_arg[[#This Row],[Monto]]*datos_arg[[#This Row],[TC]])</f>
        <v>240.01555830408</v>
      </c>
      <c r="X2234" s="16">
        <f>IFERROR(IF(datos_arg[[#This Row],[Moneda]]="USD",datos_arg[[#This Row],[Monto]],datos_arg[[#This Row],[Monto]]/datos_arg[[#This Row],[TC]]),0)</f>
        <v>1.9835996554056199</v>
      </c>
      <c r="Y2234" s="14"/>
    </row>
    <row r="2235" spans="1:25" ht="15" customHeight="1" x14ac:dyDescent="0.25">
      <c r="A2235" s="14">
        <f t="shared" si="34"/>
        <v>2232</v>
      </c>
      <c r="B2235" s="1">
        <v>43999</v>
      </c>
      <c r="C2235" s="18">
        <f>+YEAR(datos_arg[[#This Row],[Fecha]])</f>
        <v>2020</v>
      </c>
      <c r="D2235" s="18">
        <f>+MONTH(datos_arg[[#This Row],[Fecha]])</f>
        <v>6</v>
      </c>
      <c r="E2235" s="14" t="s">
        <v>1015</v>
      </c>
      <c r="F2235" s="14" t="s">
        <v>403</v>
      </c>
      <c r="G2235" s="14" t="s">
        <v>5383</v>
      </c>
      <c r="H2235" s="14" t="s">
        <v>6646</v>
      </c>
      <c r="I2235" s="14" t="s">
        <v>7132</v>
      </c>
      <c r="J2235" s="14" t="s">
        <v>425</v>
      </c>
      <c r="K2235" s="14" t="s">
        <v>420</v>
      </c>
      <c r="L2235" s="14" t="s">
        <v>425</v>
      </c>
      <c r="M2235" s="14" t="s">
        <v>1515</v>
      </c>
      <c r="N2235" s="14" t="s">
        <v>360</v>
      </c>
      <c r="O2235" s="14" t="s">
        <v>2393</v>
      </c>
      <c r="P2235" s="14" t="s">
        <v>5730</v>
      </c>
      <c r="Q2235" s="14">
        <v>1</v>
      </c>
      <c r="R2235" s="14" t="s">
        <v>5383</v>
      </c>
      <c r="S2235" s="14" t="s">
        <v>420</v>
      </c>
      <c r="T2235" s="35">
        <v>134.9996765476215</v>
      </c>
      <c r="U2235" s="14" t="s">
        <v>4</v>
      </c>
      <c r="V2235" s="14">
        <v>121</v>
      </c>
      <c r="W2235" s="16">
        <f>+IF(datos_arg[[#This Row],[Moneda]]="ARS",datos_arg[[#This Row],[Monto]],datos_arg[[#This Row],[Monto]]*datos_arg[[#This Row],[TC]])</f>
        <v>134.9996765476215</v>
      </c>
      <c r="X2235" s="16">
        <f>IFERROR(IF(datos_arg[[#This Row],[Moneda]]="USD",datos_arg[[#This Row],[Monto]],datos_arg[[#This Row],[Monto]]/datos_arg[[#This Row],[TC]]),0)</f>
        <v>1.11569980617869</v>
      </c>
      <c r="Y2235" s="14"/>
    </row>
    <row r="2236" spans="1:25" ht="15" customHeight="1" x14ac:dyDescent="0.25">
      <c r="A2236" s="14">
        <f t="shared" si="34"/>
        <v>2233</v>
      </c>
      <c r="B2236" s="1">
        <v>43999</v>
      </c>
      <c r="C2236" s="18">
        <f>+YEAR(datos_arg[[#This Row],[Fecha]])</f>
        <v>2020</v>
      </c>
      <c r="D2236" s="18">
        <f>+MONTH(datos_arg[[#This Row],[Fecha]])</f>
        <v>6</v>
      </c>
      <c r="E2236" s="14" t="s">
        <v>5358</v>
      </c>
      <c r="F2236" s="14" t="s">
        <v>4109</v>
      </c>
      <c r="G2236" s="14"/>
      <c r="H2236" s="14" t="s">
        <v>6646</v>
      </c>
      <c r="I2236" s="14" t="s">
        <v>7132</v>
      </c>
      <c r="J2236" s="14" t="s">
        <v>425</v>
      </c>
      <c r="K2236" s="14" t="s">
        <v>420</v>
      </c>
      <c r="L2236" s="14" t="s">
        <v>426</v>
      </c>
      <c r="M2236" s="14" t="s">
        <v>719</v>
      </c>
      <c r="N2236" s="14" t="s">
        <v>360</v>
      </c>
      <c r="O2236" s="14" t="s">
        <v>2394</v>
      </c>
      <c r="P2236" s="14" t="s">
        <v>5730</v>
      </c>
      <c r="Q2236" s="14">
        <v>1</v>
      </c>
      <c r="R2236" s="14" t="s">
        <v>4109</v>
      </c>
      <c r="S2236" s="14" t="s">
        <v>420</v>
      </c>
      <c r="T2236" s="35">
        <v>675.90588258045523</v>
      </c>
      <c r="U2236" s="14" t="s">
        <v>4</v>
      </c>
      <c r="V2236" s="14">
        <v>121</v>
      </c>
      <c r="W2236" s="16">
        <f>+IF(datos_arg[[#This Row],[Moneda]]="ARS",datos_arg[[#This Row],[Monto]],datos_arg[[#This Row],[Monto]]*datos_arg[[#This Row],[TC]])</f>
        <v>675.90588258045523</v>
      </c>
      <c r="X2236" s="16">
        <f>IFERROR(IF(datos_arg[[#This Row],[Moneda]]="USD",datos_arg[[#This Row],[Monto]],datos_arg[[#This Row],[Monto]]/datos_arg[[#This Row],[TC]]),0)</f>
        <v>5.5859990295905391</v>
      </c>
      <c r="Y2236" s="14"/>
    </row>
    <row r="2237" spans="1:25" ht="15" customHeight="1" x14ac:dyDescent="0.25">
      <c r="A2237" s="14">
        <f t="shared" si="34"/>
        <v>2234</v>
      </c>
      <c r="B2237" s="1">
        <v>43999</v>
      </c>
      <c r="C2237" s="18">
        <f>+YEAR(datos_arg[[#This Row],[Fecha]])</f>
        <v>2020</v>
      </c>
      <c r="D2237" s="18">
        <f>+MONTH(datos_arg[[#This Row],[Fecha]])</f>
        <v>6</v>
      </c>
      <c r="E2237" s="14" t="s">
        <v>5358</v>
      </c>
      <c r="F2237" s="14" t="s">
        <v>4109</v>
      </c>
      <c r="G2237" s="14"/>
      <c r="H2237" s="14" t="s">
        <v>6646</v>
      </c>
      <c r="I2237" s="14" t="s">
        <v>7132</v>
      </c>
      <c r="J2237" s="14" t="s">
        <v>425</v>
      </c>
      <c r="K2237" s="14" t="s">
        <v>420</v>
      </c>
      <c r="L2237" s="14" t="s">
        <v>422</v>
      </c>
      <c r="M2237" s="14" t="s">
        <v>2397</v>
      </c>
      <c r="N2237" s="14" t="s">
        <v>360</v>
      </c>
      <c r="O2237" s="14" t="s">
        <v>2395</v>
      </c>
      <c r="P2237" s="14" t="s">
        <v>5730</v>
      </c>
      <c r="Q2237" s="14">
        <v>1</v>
      </c>
      <c r="R2237" s="14" t="s">
        <v>4109</v>
      </c>
      <c r="S2237" s="14" t="s">
        <v>420</v>
      </c>
      <c r="T2237" s="35">
        <v>1104.7298080844173</v>
      </c>
      <c r="U2237" s="14" t="s">
        <v>4</v>
      </c>
      <c r="V2237" s="14">
        <v>121</v>
      </c>
      <c r="W2237" s="16">
        <f>+IF(datos_arg[[#This Row],[Moneda]]="ARS",datos_arg[[#This Row],[Monto]],datos_arg[[#This Row],[Monto]]*datos_arg[[#This Row],[TC]])</f>
        <v>1104.7298080844173</v>
      </c>
      <c r="X2237" s="16">
        <f>IFERROR(IF(datos_arg[[#This Row],[Moneda]]="USD",datos_arg[[#This Row],[Monto]],datos_arg[[#This Row],[Monto]]/datos_arg[[#This Row],[TC]]),0)</f>
        <v>9.1299984139208039</v>
      </c>
      <c r="Y2237" s="14"/>
    </row>
    <row r="2238" spans="1:25" ht="15" customHeight="1" x14ac:dyDescent="0.25">
      <c r="A2238" s="14">
        <f t="shared" si="34"/>
        <v>2235</v>
      </c>
      <c r="B2238" s="1">
        <v>43999</v>
      </c>
      <c r="C2238" s="18">
        <f>+YEAR(datos_arg[[#This Row],[Fecha]])</f>
        <v>2020</v>
      </c>
      <c r="D2238" s="18">
        <f>+MONTH(datos_arg[[#This Row],[Fecha]])</f>
        <v>6</v>
      </c>
      <c r="E2238" s="14" t="s">
        <v>5358</v>
      </c>
      <c r="F2238" s="14" t="s">
        <v>4109</v>
      </c>
      <c r="G2238" s="14"/>
      <c r="H2238" s="14" t="s">
        <v>6646</v>
      </c>
      <c r="I2238" s="14" t="s">
        <v>7132</v>
      </c>
      <c r="J2238" s="14" t="s">
        <v>425</v>
      </c>
      <c r="K2238" s="14" t="s">
        <v>420</v>
      </c>
      <c r="L2238" s="14" t="s">
        <v>422</v>
      </c>
      <c r="M2238" s="14" t="s">
        <v>2397</v>
      </c>
      <c r="N2238" s="14" t="s">
        <v>360</v>
      </c>
      <c r="O2238" s="14" t="s">
        <v>2396</v>
      </c>
      <c r="P2238" s="14" t="s">
        <v>5730</v>
      </c>
      <c r="Q2238" s="14">
        <v>1</v>
      </c>
      <c r="R2238" s="14" t="s">
        <v>4109</v>
      </c>
      <c r="S2238" s="14" t="s">
        <v>420</v>
      </c>
      <c r="T2238" s="35">
        <v>979.99092975427209</v>
      </c>
      <c r="U2238" s="14" t="s">
        <v>4</v>
      </c>
      <c r="V2238" s="14">
        <v>121</v>
      </c>
      <c r="W2238" s="16">
        <f>+IF(datos_arg[[#This Row],[Moneda]]="ARS",datos_arg[[#This Row],[Monto]],datos_arg[[#This Row],[Monto]]*datos_arg[[#This Row],[TC]])</f>
        <v>979.99092975427209</v>
      </c>
      <c r="X2238" s="16">
        <f>IFERROR(IF(datos_arg[[#This Row],[Moneda]]="USD",datos_arg[[#This Row],[Monto]],datos_arg[[#This Row],[Monto]]/datos_arg[[#This Row],[TC]]),0)</f>
        <v>8.0990985930105133</v>
      </c>
      <c r="Y2238" s="14"/>
    </row>
    <row r="2239" spans="1:25" ht="15" customHeight="1" x14ac:dyDescent="0.25">
      <c r="A2239" s="14">
        <f t="shared" si="34"/>
        <v>2236</v>
      </c>
      <c r="B2239" s="1">
        <v>43999</v>
      </c>
      <c r="C2239" s="18">
        <f>+YEAR(datos_arg[[#This Row],[Fecha]])</f>
        <v>2020</v>
      </c>
      <c r="D2239" s="18">
        <f>+MONTH(datos_arg[[#This Row],[Fecha]])</f>
        <v>6</v>
      </c>
      <c r="E2239" s="14" t="s">
        <v>5358</v>
      </c>
      <c r="F2239" s="14" t="s">
        <v>4109</v>
      </c>
      <c r="G2239" s="14"/>
      <c r="H2239" s="14" t="s">
        <v>6646</v>
      </c>
      <c r="I2239" s="14" t="s">
        <v>7132</v>
      </c>
      <c r="J2239" s="14" t="s">
        <v>425</v>
      </c>
      <c r="K2239" s="14" t="s">
        <v>420</v>
      </c>
      <c r="L2239" s="14" t="s">
        <v>422</v>
      </c>
      <c r="M2239" s="14" t="s">
        <v>2397</v>
      </c>
      <c r="N2239" s="14" t="s">
        <v>360</v>
      </c>
      <c r="O2239" s="14" t="s">
        <v>2398</v>
      </c>
      <c r="P2239" s="14" t="s">
        <v>5730</v>
      </c>
      <c r="Q2239" s="14">
        <v>1</v>
      </c>
      <c r="R2239" s="14" t="s">
        <v>4109</v>
      </c>
      <c r="S2239" s="14" t="s">
        <v>420</v>
      </c>
      <c r="T2239" s="35">
        <v>2239.9879108654063</v>
      </c>
      <c r="U2239" s="14" t="s">
        <v>4</v>
      </c>
      <c r="V2239" s="14">
        <v>121</v>
      </c>
      <c r="W2239" s="16">
        <f>+IF(datos_arg[[#This Row],[Moneda]]="ARS",datos_arg[[#This Row],[Monto]],datos_arg[[#This Row],[Monto]]*datos_arg[[#This Row],[TC]])</f>
        <v>2239.9879108654063</v>
      </c>
      <c r="X2239" s="16">
        <f>IFERROR(IF(datos_arg[[#This Row],[Moneda]]="USD",datos_arg[[#This Row],[Monto]],datos_arg[[#This Row],[Monto]]/datos_arg[[#This Row],[TC]]),0)</f>
        <v>18.512296784011621</v>
      </c>
      <c r="Y2239" s="14"/>
    </row>
    <row r="2240" spans="1:25" ht="15" customHeight="1" x14ac:dyDescent="0.25">
      <c r="A2240" s="14">
        <f t="shared" si="34"/>
        <v>2237</v>
      </c>
      <c r="B2240" s="1">
        <v>43999</v>
      </c>
      <c r="C2240" s="18">
        <f>+YEAR(datos_arg[[#This Row],[Fecha]])</f>
        <v>2020</v>
      </c>
      <c r="D2240" s="18">
        <f>+MONTH(datos_arg[[#This Row],[Fecha]])</f>
        <v>6</v>
      </c>
      <c r="E2240" s="14" t="s">
        <v>5358</v>
      </c>
      <c r="F2240" s="14" t="s">
        <v>4109</v>
      </c>
      <c r="G2240" s="14"/>
      <c r="H2240" s="14" t="s">
        <v>6646</v>
      </c>
      <c r="I2240" s="14" t="s">
        <v>7132</v>
      </c>
      <c r="J2240" s="14" t="s">
        <v>425</v>
      </c>
      <c r="K2240" s="14" t="s">
        <v>420</v>
      </c>
      <c r="L2240" s="14" t="s">
        <v>422</v>
      </c>
      <c r="M2240" s="14" t="s">
        <v>2397</v>
      </c>
      <c r="N2240" s="14" t="s">
        <v>360</v>
      </c>
      <c r="O2240" s="14" t="s">
        <v>2399</v>
      </c>
      <c r="P2240" s="14" t="s">
        <v>5730</v>
      </c>
      <c r="Q2240" s="14">
        <v>1</v>
      </c>
      <c r="R2240" s="14" t="s">
        <v>4109</v>
      </c>
      <c r="S2240" s="14" t="s">
        <v>420</v>
      </c>
      <c r="T2240" s="35">
        <v>2828.3745086498639</v>
      </c>
      <c r="U2240" s="14" t="s">
        <v>4</v>
      </c>
      <c r="V2240" s="14">
        <v>121</v>
      </c>
      <c r="W2240" s="16">
        <f>+IF(datos_arg[[#This Row],[Moneda]]="ARS",datos_arg[[#This Row],[Monto]],datos_arg[[#This Row],[Monto]]*datos_arg[[#This Row],[TC]])</f>
        <v>2828.3745086498639</v>
      </c>
      <c r="X2240" s="16">
        <f>IFERROR(IF(datos_arg[[#This Row],[Moneda]]="USD",datos_arg[[#This Row],[Monto]],datos_arg[[#This Row],[Monto]]/datos_arg[[#This Row],[TC]]),0)</f>
        <v>23.374995939255072</v>
      </c>
      <c r="Y2240" s="14"/>
    </row>
    <row r="2241" spans="1:25" ht="15" customHeight="1" x14ac:dyDescent="0.25">
      <c r="A2241" s="14">
        <f t="shared" si="34"/>
        <v>2238</v>
      </c>
      <c r="B2241" s="1">
        <v>43999</v>
      </c>
      <c r="C2241" s="18">
        <f>+YEAR(datos_arg[[#This Row],[Fecha]])</f>
        <v>2020</v>
      </c>
      <c r="D2241" s="18">
        <f>+MONTH(datos_arg[[#This Row],[Fecha]])</f>
        <v>6</v>
      </c>
      <c r="E2241" s="14" t="s">
        <v>1015</v>
      </c>
      <c r="F2241" s="14" t="s">
        <v>403</v>
      </c>
      <c r="G2241" s="14" t="s">
        <v>5383</v>
      </c>
      <c r="H2241" s="14" t="s">
        <v>6646</v>
      </c>
      <c r="I2241" s="14" t="s">
        <v>7132</v>
      </c>
      <c r="J2241" s="14" t="s">
        <v>425</v>
      </c>
      <c r="K2241" s="14" t="s">
        <v>420</v>
      </c>
      <c r="L2241" s="14" t="s">
        <v>425</v>
      </c>
      <c r="M2241" s="14" t="s">
        <v>498</v>
      </c>
      <c r="N2241" s="14" t="s">
        <v>360</v>
      </c>
      <c r="O2241" s="14" t="s">
        <v>2400</v>
      </c>
      <c r="P2241" s="14" t="s">
        <v>5730</v>
      </c>
      <c r="Q2241" s="14">
        <v>1</v>
      </c>
      <c r="R2241" s="14" t="s">
        <v>5383</v>
      </c>
      <c r="S2241" s="14" t="s">
        <v>420</v>
      </c>
      <c r="T2241" s="35">
        <v>539.99870619048602</v>
      </c>
      <c r="U2241" s="14" t="s">
        <v>4</v>
      </c>
      <c r="V2241" s="14">
        <v>121</v>
      </c>
      <c r="W2241" s="16">
        <f>+IF(datos_arg[[#This Row],[Moneda]]="ARS",datos_arg[[#This Row],[Monto]],datos_arg[[#This Row],[Monto]]*datos_arg[[#This Row],[TC]])</f>
        <v>539.99870619048602</v>
      </c>
      <c r="X2241" s="16">
        <f>IFERROR(IF(datos_arg[[#This Row],[Moneda]]="USD",datos_arg[[#This Row],[Monto]],datos_arg[[#This Row],[Monto]]/datos_arg[[#This Row],[TC]]),0)</f>
        <v>4.4627992247147601</v>
      </c>
      <c r="Y2241" s="14"/>
    </row>
    <row r="2242" spans="1:25" ht="15" customHeight="1" x14ac:dyDescent="0.25">
      <c r="A2242" s="14">
        <f t="shared" si="34"/>
        <v>2239</v>
      </c>
      <c r="B2242" s="1">
        <v>43999</v>
      </c>
      <c r="C2242" s="18">
        <f>+YEAR(datos_arg[[#This Row],[Fecha]])</f>
        <v>2020</v>
      </c>
      <c r="D2242" s="18">
        <f>+MONTH(datos_arg[[#This Row],[Fecha]])</f>
        <v>6</v>
      </c>
      <c r="E2242" s="14" t="s">
        <v>1015</v>
      </c>
      <c r="F2242" s="14" t="s">
        <v>403</v>
      </c>
      <c r="G2242" s="14" t="s">
        <v>5383</v>
      </c>
      <c r="H2242" s="14" t="s">
        <v>6646</v>
      </c>
      <c r="I2242" s="14" t="s">
        <v>7132</v>
      </c>
      <c r="J2242" s="14" t="s">
        <v>425</v>
      </c>
      <c r="K2242" s="14" t="s">
        <v>420</v>
      </c>
      <c r="L2242" s="14" t="s">
        <v>422</v>
      </c>
      <c r="M2242" s="14" t="s">
        <v>1526</v>
      </c>
      <c r="N2242" s="14" t="s">
        <v>360</v>
      </c>
      <c r="O2242" s="14" t="s">
        <v>2401</v>
      </c>
      <c r="P2242" s="14" t="s">
        <v>5730</v>
      </c>
      <c r="Q2242" s="14">
        <v>3</v>
      </c>
      <c r="R2242" s="14" t="s">
        <v>5383</v>
      </c>
      <c r="S2242" s="14" t="s">
        <v>420</v>
      </c>
      <c r="T2242" s="35">
        <v>271.52395283038692</v>
      </c>
      <c r="U2242" s="14" t="s">
        <v>4</v>
      </c>
      <c r="V2242" s="14">
        <v>121</v>
      </c>
      <c r="W2242" s="16">
        <f>+IF(datos_arg[[#This Row],[Moneda]]="ARS",datos_arg[[#This Row],[Monto]],datos_arg[[#This Row],[Monto]]*datos_arg[[#This Row],[TC]])</f>
        <v>271.52395283038692</v>
      </c>
      <c r="X2242" s="16">
        <f>IFERROR(IF(datos_arg[[#This Row],[Moneda]]="USD",datos_arg[[#This Row],[Monto]],datos_arg[[#This Row],[Monto]]/datos_arg[[#This Row],[TC]]),0)</f>
        <v>2.2439996101684869</v>
      </c>
      <c r="Y2242" s="14"/>
    </row>
    <row r="2243" spans="1:25" ht="15" customHeight="1" x14ac:dyDescent="0.25">
      <c r="A2243" s="14">
        <f t="shared" si="34"/>
        <v>2240</v>
      </c>
      <c r="B2243" s="1">
        <v>43999</v>
      </c>
      <c r="C2243" s="18">
        <f>+YEAR(datos_arg[[#This Row],[Fecha]])</f>
        <v>2020</v>
      </c>
      <c r="D2243" s="18">
        <f>+MONTH(datos_arg[[#This Row],[Fecha]])</f>
        <v>6</v>
      </c>
      <c r="E2243" s="14" t="s">
        <v>1015</v>
      </c>
      <c r="F2243" s="14" t="s">
        <v>403</v>
      </c>
      <c r="G2243" s="14" t="s">
        <v>5383</v>
      </c>
      <c r="H2243" s="14" t="s">
        <v>6646</v>
      </c>
      <c r="I2243" s="14" t="s">
        <v>7132</v>
      </c>
      <c r="J2243" s="14" t="s">
        <v>425</v>
      </c>
      <c r="K2243" s="14" t="s">
        <v>420</v>
      </c>
      <c r="L2243" s="14" t="s">
        <v>422</v>
      </c>
      <c r="M2243" s="14" t="s">
        <v>143</v>
      </c>
      <c r="N2243" s="14" t="s">
        <v>360</v>
      </c>
      <c r="O2243" s="14" t="s">
        <v>2402</v>
      </c>
      <c r="P2243" s="14" t="s">
        <v>5730</v>
      </c>
      <c r="Q2243" s="14">
        <v>17</v>
      </c>
      <c r="R2243" s="14" t="s">
        <v>5383</v>
      </c>
      <c r="S2243" s="14" t="s">
        <v>420</v>
      </c>
      <c r="T2243" s="35">
        <v>952.80223447753963</v>
      </c>
      <c r="U2243" s="14" t="s">
        <v>4</v>
      </c>
      <c r="V2243" s="14">
        <v>121</v>
      </c>
      <c r="W2243" s="16">
        <f>+IF(datos_arg[[#This Row],[Moneda]]="ARS",datos_arg[[#This Row],[Monto]],datos_arg[[#This Row],[Monto]]*datos_arg[[#This Row],[TC]])</f>
        <v>952.80223447753963</v>
      </c>
      <c r="X2243" s="16">
        <f>IFERROR(IF(datos_arg[[#This Row],[Moneda]]="USD",datos_arg[[#This Row],[Monto]],datos_arg[[#This Row],[Monto]]/datos_arg[[#This Row],[TC]]),0)</f>
        <v>7.8743986320457822</v>
      </c>
      <c r="Y2243" s="14"/>
    </row>
    <row r="2244" spans="1:25" ht="15" customHeight="1" x14ac:dyDescent="0.25">
      <c r="A2244" s="14">
        <f t="shared" si="34"/>
        <v>2241</v>
      </c>
      <c r="B2244" s="1">
        <v>43999</v>
      </c>
      <c r="C2244" s="18">
        <f>+YEAR(datos_arg[[#This Row],[Fecha]])</f>
        <v>2020</v>
      </c>
      <c r="D2244" s="18">
        <f>+MONTH(datos_arg[[#This Row],[Fecha]])</f>
        <v>6</v>
      </c>
      <c r="E2244" s="14" t="s">
        <v>5358</v>
      </c>
      <c r="F2244" s="14" t="s">
        <v>85</v>
      </c>
      <c r="G2244" s="14"/>
      <c r="H2244" s="14" t="s">
        <v>6646</v>
      </c>
      <c r="I2244" s="14" t="s">
        <v>7132</v>
      </c>
      <c r="J2244" s="14" t="s">
        <v>425</v>
      </c>
      <c r="K2244" s="14" t="s">
        <v>420</v>
      </c>
      <c r="L2244" s="14" t="s">
        <v>425</v>
      </c>
      <c r="M2244" s="14" t="s">
        <v>874</v>
      </c>
      <c r="N2244" s="14" t="s">
        <v>524</v>
      </c>
      <c r="O2244" s="14" t="s">
        <v>2403</v>
      </c>
      <c r="P2244" s="14" t="s">
        <v>5724</v>
      </c>
      <c r="Q2244" s="14">
        <v>6</v>
      </c>
      <c r="R2244" s="14" t="s">
        <v>85</v>
      </c>
      <c r="S2244" s="14" t="s">
        <v>1762</v>
      </c>
      <c r="T2244" s="35">
        <v>1860</v>
      </c>
      <c r="U2244" s="14" t="s">
        <v>4</v>
      </c>
      <c r="V2244" s="14">
        <v>121</v>
      </c>
      <c r="W2244" s="16">
        <f>+IF(datos_arg[[#This Row],[Moneda]]="ARS",datos_arg[[#This Row],[Monto]],datos_arg[[#This Row],[Monto]]*datos_arg[[#This Row],[TC]])</f>
        <v>1860</v>
      </c>
      <c r="X2244" s="16">
        <f>IFERROR(IF(datos_arg[[#This Row],[Moneda]]="USD",datos_arg[[#This Row],[Monto]],datos_arg[[#This Row],[Monto]]/datos_arg[[#This Row],[TC]]),0)</f>
        <v>15.37190082644628</v>
      </c>
      <c r="Y2244" s="14"/>
    </row>
    <row r="2245" spans="1:25" ht="15" customHeight="1" x14ac:dyDescent="0.25">
      <c r="A2245" s="14">
        <f t="shared" si="34"/>
        <v>2242</v>
      </c>
      <c r="B2245" s="1">
        <v>43999</v>
      </c>
      <c r="C2245" s="18">
        <f>+YEAR(datos_arg[[#This Row],[Fecha]])</f>
        <v>2020</v>
      </c>
      <c r="D2245" s="18">
        <f>+MONTH(datos_arg[[#This Row],[Fecha]])</f>
        <v>6</v>
      </c>
      <c r="E2245" s="14" t="s">
        <v>5358</v>
      </c>
      <c r="F2245" s="14" t="s">
        <v>85</v>
      </c>
      <c r="G2245" s="14"/>
      <c r="H2245" s="14" t="s">
        <v>6646</v>
      </c>
      <c r="I2245" s="14" t="s">
        <v>7132</v>
      </c>
      <c r="J2245" s="14" t="s">
        <v>425</v>
      </c>
      <c r="K2245" s="14" t="s">
        <v>420</v>
      </c>
      <c r="L2245" s="14" t="s">
        <v>425</v>
      </c>
      <c r="M2245" s="14" t="s">
        <v>874</v>
      </c>
      <c r="N2245" s="14" t="s">
        <v>524</v>
      </c>
      <c r="O2245" s="14" t="s">
        <v>2404</v>
      </c>
      <c r="P2245" s="14" t="s">
        <v>5724</v>
      </c>
      <c r="Q2245" s="14">
        <v>0</v>
      </c>
      <c r="R2245" s="14" t="s">
        <v>85</v>
      </c>
      <c r="S2245" s="14" t="s">
        <v>1762</v>
      </c>
      <c r="T2245" s="35">
        <v>797.4046207414558</v>
      </c>
      <c r="U2245" s="14" t="s">
        <v>4</v>
      </c>
      <c r="V2245" s="14">
        <v>121</v>
      </c>
      <c r="W2245" s="16">
        <f>+IF(datos_arg[[#This Row],[Moneda]]="ARS",datos_arg[[#This Row],[Monto]],datos_arg[[#This Row],[Monto]]*datos_arg[[#This Row],[TC]])</f>
        <v>797.4046207414558</v>
      </c>
      <c r="X2245" s="16">
        <f>IFERROR(IF(datos_arg[[#This Row],[Moneda]]="USD",datos_arg[[#This Row],[Monto]],datos_arg[[#This Row],[Monto]]/datos_arg[[#This Row],[TC]]),0)</f>
        <v>6.5901208325740148</v>
      </c>
      <c r="Y2245" s="14"/>
    </row>
    <row r="2246" spans="1:25" ht="15" customHeight="1" x14ac:dyDescent="0.25">
      <c r="A2246" s="14">
        <f t="shared" ref="A2246:A2309" si="35">+A2245+1</f>
        <v>2243</v>
      </c>
      <c r="B2246" s="1">
        <v>43999</v>
      </c>
      <c r="C2246" s="18">
        <f>+YEAR(datos_arg[[#This Row],[Fecha]])</f>
        <v>2020</v>
      </c>
      <c r="D2246" s="18">
        <f>+MONTH(datos_arg[[#This Row],[Fecha]])</f>
        <v>6</v>
      </c>
      <c r="E2246" s="14" t="s">
        <v>5358</v>
      </c>
      <c r="F2246" s="14" t="s">
        <v>85</v>
      </c>
      <c r="G2246" s="14"/>
      <c r="H2246" s="14" t="s">
        <v>6646</v>
      </c>
      <c r="I2246" s="14" t="s">
        <v>7132</v>
      </c>
      <c r="J2246" s="14" t="s">
        <v>425</v>
      </c>
      <c r="K2246" s="14"/>
      <c r="L2246" s="14" t="s">
        <v>425</v>
      </c>
      <c r="M2246" s="14" t="s">
        <v>2270</v>
      </c>
      <c r="N2246" s="14" t="s">
        <v>524</v>
      </c>
      <c r="O2246" s="14" t="s">
        <v>8267</v>
      </c>
      <c r="P2246" s="6" t="s">
        <v>5728</v>
      </c>
      <c r="Q2246" s="14">
        <v>0</v>
      </c>
      <c r="R2246" s="14" t="s">
        <v>85</v>
      </c>
      <c r="S2246" s="14" t="s">
        <v>1762</v>
      </c>
      <c r="T2246" s="35">
        <v>1089.01</v>
      </c>
      <c r="U2246" s="14" t="s">
        <v>4</v>
      </c>
      <c r="V2246" s="14">
        <v>121</v>
      </c>
      <c r="W2246" s="16">
        <f>+IF(datos_arg[[#This Row],[Moneda]]="ARS",datos_arg[[#This Row],[Monto]],datos_arg[[#This Row],[Monto]]*datos_arg[[#This Row],[TC]])</f>
        <v>1089.01</v>
      </c>
      <c r="X2246" s="16">
        <f>IFERROR(IF(datos_arg[[#This Row],[Moneda]]="USD",datos_arg[[#This Row],[Monto]],datos_arg[[#This Row],[Monto]]/datos_arg[[#This Row],[TC]]),0)</f>
        <v>9.0000826446280993</v>
      </c>
      <c r="Y2246" s="14"/>
    </row>
    <row r="2247" spans="1:25" x14ac:dyDescent="0.25">
      <c r="A2247" s="14">
        <f t="shared" si="35"/>
        <v>2244</v>
      </c>
      <c r="B2247" s="1">
        <v>43999</v>
      </c>
      <c r="C2247" s="18">
        <f>+YEAR(datos_arg[[#This Row],[Fecha]])</f>
        <v>2020</v>
      </c>
      <c r="D2247" s="18">
        <f>+MONTH(datos_arg[[#This Row],[Fecha]])</f>
        <v>6</v>
      </c>
      <c r="E2247" s="14" t="s">
        <v>408</v>
      </c>
      <c r="F2247" s="14" t="s">
        <v>69</v>
      </c>
      <c r="G2247" s="14"/>
      <c r="H2247" s="14" t="s">
        <v>7132</v>
      </c>
      <c r="I2247" s="14" t="s">
        <v>7132</v>
      </c>
      <c r="J2247" s="14" t="s">
        <v>425</v>
      </c>
      <c r="K2247" s="14"/>
      <c r="L2247" s="14" t="s">
        <v>425</v>
      </c>
      <c r="M2247" s="14" t="s">
        <v>2405</v>
      </c>
      <c r="N2247" s="14" t="s">
        <v>2405</v>
      </c>
      <c r="O2247" s="14" t="s">
        <v>3261</v>
      </c>
      <c r="P2247" s="14"/>
      <c r="Q2247" s="14"/>
      <c r="R2247" s="14" t="s">
        <v>439</v>
      </c>
      <c r="S2247" s="14" t="s">
        <v>440</v>
      </c>
      <c r="T2247" s="35">
        <v>2000</v>
      </c>
      <c r="U2247" s="14" t="s">
        <v>2</v>
      </c>
      <c r="V2247" s="14">
        <v>123</v>
      </c>
      <c r="W2247" s="16">
        <f>+IF(datos_arg[[#This Row],[Moneda]]="ARS",datos_arg[[#This Row],[Monto]],datos_arg[[#This Row],[Monto]]*datos_arg[[#This Row],[TC]])</f>
        <v>246000</v>
      </c>
      <c r="X2247" s="16">
        <f>IFERROR(IF(datos_arg[[#This Row],[Moneda]]="USD",datos_arg[[#This Row],[Monto]],datos_arg[[#This Row],[Monto]]/datos_arg[[#This Row],[TC]]),0)</f>
        <v>2000</v>
      </c>
      <c r="Y2247" s="14"/>
    </row>
    <row r="2248" spans="1:25" ht="15" customHeight="1" x14ac:dyDescent="0.25">
      <c r="A2248" s="14">
        <f t="shared" si="35"/>
        <v>2245</v>
      </c>
      <c r="B2248" s="1">
        <v>44000</v>
      </c>
      <c r="C2248" s="18">
        <f>+YEAR(datos_arg[[#This Row],[Fecha]])</f>
        <v>2020</v>
      </c>
      <c r="D2248" s="18">
        <f>+MONTH(datos_arg[[#This Row],[Fecha]])</f>
        <v>6</v>
      </c>
      <c r="E2248" s="14" t="s">
        <v>1015</v>
      </c>
      <c r="F2248" s="14" t="s">
        <v>403</v>
      </c>
      <c r="G2248" s="14" t="s">
        <v>970</v>
      </c>
      <c r="H2248" s="14" t="s">
        <v>7132</v>
      </c>
      <c r="I2248" s="14" t="s">
        <v>7132</v>
      </c>
      <c r="J2248" s="14" t="s">
        <v>425</v>
      </c>
      <c r="K2248" s="14"/>
      <c r="L2248" s="14" t="s">
        <v>425</v>
      </c>
      <c r="M2248" s="14" t="s">
        <v>493</v>
      </c>
      <c r="N2248" s="14" t="s">
        <v>524</v>
      </c>
      <c r="O2248" s="14" t="s">
        <v>2406</v>
      </c>
      <c r="P2248" s="14"/>
      <c r="Q2248" s="14"/>
      <c r="R2248" s="14" t="s">
        <v>970</v>
      </c>
      <c r="S2248" s="14" t="s">
        <v>439</v>
      </c>
      <c r="T2248" s="35">
        <v>2000</v>
      </c>
      <c r="U2248" s="14" t="s">
        <v>4</v>
      </c>
      <c r="V2248" s="14">
        <v>123</v>
      </c>
      <c r="W2248" s="16">
        <f>+IF(datos_arg[[#This Row],[Moneda]]="ARS",datos_arg[[#This Row],[Monto]],datos_arg[[#This Row],[Monto]]*datos_arg[[#This Row],[TC]])</f>
        <v>2000</v>
      </c>
      <c r="X2248" s="16">
        <f>IFERROR(IF(datos_arg[[#This Row],[Moneda]]="USD",datos_arg[[#This Row],[Monto]],datos_arg[[#This Row],[Monto]]/datos_arg[[#This Row],[TC]]),0)</f>
        <v>16.260162601626018</v>
      </c>
      <c r="Y2248" s="14"/>
    </row>
    <row r="2249" spans="1:25" ht="15" customHeight="1" x14ac:dyDescent="0.25">
      <c r="A2249" s="14">
        <f t="shared" si="35"/>
        <v>2246</v>
      </c>
      <c r="B2249" s="1">
        <v>44000</v>
      </c>
      <c r="C2249" s="18">
        <f>+YEAR(datos_arg[[#This Row],[Fecha]])</f>
        <v>2020</v>
      </c>
      <c r="D2249" s="18">
        <f>+MONTH(datos_arg[[#This Row],[Fecha]])</f>
        <v>6</v>
      </c>
      <c r="E2249" s="14" t="s">
        <v>449</v>
      </c>
      <c r="F2249" s="14" t="s">
        <v>523</v>
      </c>
      <c r="G2249" s="14"/>
      <c r="H2249" s="14" t="s">
        <v>4114</v>
      </c>
      <c r="I2249" s="14" t="s">
        <v>7132</v>
      </c>
      <c r="J2249" s="14" t="s">
        <v>425</v>
      </c>
      <c r="K2249" s="14"/>
      <c r="L2249" s="14" t="s">
        <v>425</v>
      </c>
      <c r="M2249" s="14" t="s">
        <v>515</v>
      </c>
      <c r="N2249" s="14" t="s">
        <v>515</v>
      </c>
      <c r="O2249" s="14" t="s">
        <v>2407</v>
      </c>
      <c r="P2249" s="14"/>
      <c r="Q2249" s="14"/>
      <c r="R2249" s="14" t="s">
        <v>523</v>
      </c>
      <c r="S2249" s="14" t="s">
        <v>439</v>
      </c>
      <c r="T2249" s="35">
        <v>2000</v>
      </c>
      <c r="U2249" s="14" t="s">
        <v>4</v>
      </c>
      <c r="V2249" s="14">
        <v>123</v>
      </c>
      <c r="W2249" s="16">
        <f>+IF(datos_arg[[#This Row],[Moneda]]="ARS",datos_arg[[#This Row],[Monto]],datos_arg[[#This Row],[Monto]]*datos_arg[[#This Row],[TC]])</f>
        <v>2000</v>
      </c>
      <c r="X2249" s="16">
        <f>IFERROR(IF(datos_arg[[#This Row],[Moneda]]="USD",datos_arg[[#This Row],[Monto]],datos_arg[[#This Row],[Monto]]/datos_arg[[#This Row],[TC]]),0)</f>
        <v>16.260162601626018</v>
      </c>
      <c r="Y2249" s="14"/>
    </row>
    <row r="2250" spans="1:25" ht="15" customHeight="1" x14ac:dyDescent="0.25">
      <c r="A2250" s="14">
        <f t="shared" si="35"/>
        <v>2247</v>
      </c>
      <c r="B2250" s="1">
        <v>44000</v>
      </c>
      <c r="C2250" s="18">
        <f>+YEAR(datos_arg[[#This Row],[Fecha]])</f>
        <v>2020</v>
      </c>
      <c r="D2250" s="18">
        <f>+MONTH(datos_arg[[#This Row],[Fecha]])</f>
        <v>6</v>
      </c>
      <c r="E2250" s="14" t="s">
        <v>5358</v>
      </c>
      <c r="F2250" s="14" t="s">
        <v>4109</v>
      </c>
      <c r="G2250" s="14"/>
      <c r="H2250" s="14" t="s">
        <v>6646</v>
      </c>
      <c r="I2250" s="14" t="s">
        <v>7132</v>
      </c>
      <c r="J2250" s="14" t="s">
        <v>425</v>
      </c>
      <c r="K2250" s="14" t="s">
        <v>420</v>
      </c>
      <c r="L2250" s="14" t="s">
        <v>425</v>
      </c>
      <c r="M2250" s="14" t="s">
        <v>540</v>
      </c>
      <c r="N2250" s="14" t="s">
        <v>49</v>
      </c>
      <c r="O2250" s="14" t="s">
        <v>2777</v>
      </c>
      <c r="P2250" s="14" t="s">
        <v>5731</v>
      </c>
      <c r="Q2250" s="14">
        <v>6</v>
      </c>
      <c r="R2250" s="14" t="s">
        <v>4109</v>
      </c>
      <c r="S2250" s="14" t="s">
        <v>420</v>
      </c>
      <c r="T2250" s="35">
        <v>844.2</v>
      </c>
      <c r="U2250" s="14" t="s">
        <v>4</v>
      </c>
      <c r="V2250" s="14">
        <v>123</v>
      </c>
      <c r="W2250" s="16">
        <f>+IF(datos_arg[[#This Row],[Moneda]]="ARS",datos_arg[[#This Row],[Monto]],datos_arg[[#This Row],[Monto]]*datos_arg[[#This Row],[TC]])</f>
        <v>844.2</v>
      </c>
      <c r="X2250" s="16">
        <f>IFERROR(IF(datos_arg[[#This Row],[Moneda]]="USD",datos_arg[[#This Row],[Monto]],datos_arg[[#This Row],[Monto]]/datos_arg[[#This Row],[TC]]),0)</f>
        <v>6.8634146341463422</v>
      </c>
      <c r="Y2250" s="14"/>
    </row>
    <row r="2251" spans="1:25" ht="15" customHeight="1" x14ac:dyDescent="0.25">
      <c r="A2251" s="14">
        <f t="shared" si="35"/>
        <v>2248</v>
      </c>
      <c r="B2251" s="1">
        <v>44000</v>
      </c>
      <c r="C2251" s="18">
        <f>+YEAR(datos_arg[[#This Row],[Fecha]])</f>
        <v>2020</v>
      </c>
      <c r="D2251" s="18">
        <f>+MONTH(datos_arg[[#This Row],[Fecha]])</f>
        <v>6</v>
      </c>
      <c r="E2251" s="14" t="s">
        <v>5358</v>
      </c>
      <c r="F2251" s="14" t="s">
        <v>4109</v>
      </c>
      <c r="G2251" s="14"/>
      <c r="H2251" s="14" t="s">
        <v>6646</v>
      </c>
      <c r="I2251" s="14" t="s">
        <v>7132</v>
      </c>
      <c r="J2251" s="14" t="s">
        <v>425</v>
      </c>
      <c r="K2251" s="14" t="s">
        <v>420</v>
      </c>
      <c r="L2251" s="14" t="s">
        <v>426</v>
      </c>
      <c r="M2251" s="14" t="s">
        <v>1921</v>
      </c>
      <c r="N2251" s="14" t="s">
        <v>49</v>
      </c>
      <c r="O2251" s="14" t="s">
        <v>1923</v>
      </c>
      <c r="P2251" s="14" t="s">
        <v>5731</v>
      </c>
      <c r="Q2251" s="14">
        <v>4</v>
      </c>
      <c r="R2251" s="14" t="s">
        <v>4109</v>
      </c>
      <c r="S2251" s="14" t="s">
        <v>420</v>
      </c>
      <c r="T2251" s="35">
        <v>187.32</v>
      </c>
      <c r="U2251" s="14" t="s">
        <v>4</v>
      </c>
      <c r="V2251" s="14">
        <v>123</v>
      </c>
      <c r="W2251" s="16">
        <f>+IF(datos_arg[[#This Row],[Moneda]]="ARS",datos_arg[[#This Row],[Monto]],datos_arg[[#This Row],[Monto]]*datos_arg[[#This Row],[TC]])</f>
        <v>187.32</v>
      </c>
      <c r="X2251" s="16">
        <f>IFERROR(IF(datos_arg[[#This Row],[Moneda]]="USD",datos_arg[[#This Row],[Monto]],datos_arg[[#This Row],[Monto]]/datos_arg[[#This Row],[TC]]),0)</f>
        <v>1.5229268292682927</v>
      </c>
      <c r="Y2251" s="14"/>
    </row>
    <row r="2252" spans="1:25" ht="15" customHeight="1" x14ac:dyDescent="0.25">
      <c r="A2252" s="14">
        <f t="shared" si="35"/>
        <v>2249</v>
      </c>
      <c r="B2252" s="1">
        <v>44001</v>
      </c>
      <c r="C2252" s="18">
        <f>+YEAR(datos_arg[[#This Row],[Fecha]])</f>
        <v>2020</v>
      </c>
      <c r="D2252" s="18">
        <f>+MONTH(datos_arg[[#This Row],[Fecha]])</f>
        <v>6</v>
      </c>
      <c r="E2252" s="14" t="s">
        <v>617</v>
      </c>
      <c r="F2252" s="14" t="s">
        <v>6652</v>
      </c>
      <c r="G2252" s="14" t="s">
        <v>6653</v>
      </c>
      <c r="H2252" s="14" t="s">
        <v>6648</v>
      </c>
      <c r="I2252" s="14" t="s">
        <v>3955</v>
      </c>
      <c r="J2252" s="14" t="s">
        <v>868</v>
      </c>
      <c r="K2252" s="14" t="s">
        <v>421</v>
      </c>
      <c r="L2252" s="14" t="s">
        <v>421</v>
      </c>
      <c r="M2252" s="14" t="s">
        <v>868</v>
      </c>
      <c r="N2252" s="14" t="s">
        <v>2364</v>
      </c>
      <c r="O2252" s="14" t="s">
        <v>2408</v>
      </c>
      <c r="P2252" s="14" t="s">
        <v>5732</v>
      </c>
      <c r="Q2252" s="14">
        <v>1</v>
      </c>
      <c r="R2252" s="14" t="s">
        <v>6653</v>
      </c>
      <c r="S2252" s="14" t="s">
        <v>439</v>
      </c>
      <c r="T2252" s="35">
        <v>49400</v>
      </c>
      <c r="U2252" s="14" t="s">
        <v>4</v>
      </c>
      <c r="V2252" s="14">
        <v>123</v>
      </c>
      <c r="W2252" s="16">
        <f>+IF(datos_arg[[#This Row],[Moneda]]="ARS",datos_arg[[#This Row],[Monto]],datos_arg[[#This Row],[Monto]]*datos_arg[[#This Row],[TC]])</f>
        <v>49400</v>
      </c>
      <c r="X2252" s="16">
        <f>IFERROR(IF(datos_arg[[#This Row],[Moneda]]="USD",datos_arg[[#This Row],[Monto]],datos_arg[[#This Row],[Monto]]/datos_arg[[#This Row],[TC]]),0)</f>
        <v>401.6260162601626</v>
      </c>
      <c r="Y2252" s="14"/>
    </row>
    <row r="2253" spans="1:25" ht="15" customHeight="1" x14ac:dyDescent="0.25">
      <c r="A2253" s="14">
        <f t="shared" si="35"/>
        <v>2250</v>
      </c>
      <c r="B2253" s="1">
        <v>44001</v>
      </c>
      <c r="C2253" s="18">
        <f>+YEAR(datos_arg[[#This Row],[Fecha]])</f>
        <v>2020</v>
      </c>
      <c r="D2253" s="18">
        <f>+MONTH(datos_arg[[#This Row],[Fecha]])</f>
        <v>6</v>
      </c>
      <c r="E2253" s="14" t="s">
        <v>1015</v>
      </c>
      <c r="F2253" s="14" t="s">
        <v>430</v>
      </c>
      <c r="G2253" s="14"/>
      <c r="H2253" s="14" t="s">
        <v>7132</v>
      </c>
      <c r="I2253" s="14" t="s">
        <v>7132</v>
      </c>
      <c r="J2253" s="14" t="s">
        <v>425</v>
      </c>
      <c r="K2253" s="14"/>
      <c r="L2253" s="14" t="s">
        <v>425</v>
      </c>
      <c r="M2253" s="14" t="s">
        <v>60</v>
      </c>
      <c r="N2253" s="14" t="s">
        <v>26</v>
      </c>
      <c r="O2253" s="14" t="s">
        <v>2409</v>
      </c>
      <c r="P2253" s="14"/>
      <c r="Q2253" s="14"/>
      <c r="R2253" s="14" t="s">
        <v>430</v>
      </c>
      <c r="S2253" s="14" t="s">
        <v>439</v>
      </c>
      <c r="T2253" s="35">
        <v>1000</v>
      </c>
      <c r="U2253" s="14" t="s">
        <v>4</v>
      </c>
      <c r="V2253" s="14">
        <v>123</v>
      </c>
      <c r="W2253" s="16">
        <f>+IF(datos_arg[[#This Row],[Moneda]]="ARS",datos_arg[[#This Row],[Monto]],datos_arg[[#This Row],[Monto]]*datos_arg[[#This Row],[TC]])</f>
        <v>1000</v>
      </c>
      <c r="X2253" s="16">
        <f>IFERROR(IF(datos_arg[[#This Row],[Moneda]]="USD",datos_arg[[#This Row],[Monto]],datos_arg[[#This Row],[Monto]]/datos_arg[[#This Row],[TC]]),0)</f>
        <v>8.1300813008130088</v>
      </c>
      <c r="Y2253" s="14"/>
    </row>
    <row r="2254" spans="1:25" ht="15" customHeight="1" x14ac:dyDescent="0.25">
      <c r="A2254" s="14">
        <f t="shared" si="35"/>
        <v>2251</v>
      </c>
      <c r="B2254" s="1">
        <v>44001</v>
      </c>
      <c r="C2254" s="18">
        <f>+YEAR(datos_arg[[#This Row],[Fecha]])</f>
        <v>2020</v>
      </c>
      <c r="D2254" s="18">
        <f>+MONTH(datos_arg[[#This Row],[Fecha]])</f>
        <v>6</v>
      </c>
      <c r="E2254" s="14" t="s">
        <v>1015</v>
      </c>
      <c r="F2254" s="14" t="s">
        <v>430</v>
      </c>
      <c r="G2254" s="14"/>
      <c r="H2254" s="14" t="s">
        <v>7132</v>
      </c>
      <c r="I2254" s="14" t="s">
        <v>7132</v>
      </c>
      <c r="J2254" s="14" t="s">
        <v>425</v>
      </c>
      <c r="K2254" s="14"/>
      <c r="L2254" s="14" t="s">
        <v>425</v>
      </c>
      <c r="M2254" s="14" t="s">
        <v>405</v>
      </c>
      <c r="N2254" s="14" t="s">
        <v>1337</v>
      </c>
      <c r="O2254" s="14" t="s">
        <v>2410</v>
      </c>
      <c r="P2254" s="14"/>
      <c r="Q2254" s="14"/>
      <c r="R2254" s="14" t="s">
        <v>430</v>
      </c>
      <c r="S2254" s="14" t="s">
        <v>445</v>
      </c>
      <c r="T2254" s="35">
        <v>57000</v>
      </c>
      <c r="U2254" s="14" t="s">
        <v>4</v>
      </c>
      <c r="V2254" s="14">
        <v>123</v>
      </c>
      <c r="W2254" s="16">
        <f>+IF(datos_arg[[#This Row],[Moneda]]="ARS",datos_arg[[#This Row],[Monto]],datos_arg[[#This Row],[Monto]]*datos_arg[[#This Row],[TC]])</f>
        <v>57000</v>
      </c>
      <c r="X2254" s="16">
        <f>IFERROR(IF(datos_arg[[#This Row],[Moneda]]="USD",datos_arg[[#This Row],[Monto]],datos_arg[[#This Row],[Monto]]/datos_arg[[#This Row],[TC]]),0)</f>
        <v>463.41463414634148</v>
      </c>
      <c r="Y2254" s="14"/>
    </row>
    <row r="2255" spans="1:25" ht="15" customHeight="1" x14ac:dyDescent="0.25">
      <c r="A2255" s="14">
        <f t="shared" si="35"/>
        <v>2252</v>
      </c>
      <c r="B2255" s="1">
        <v>44001</v>
      </c>
      <c r="C2255" s="18">
        <f>+YEAR(datos_arg[[#This Row],[Fecha]])</f>
        <v>2020</v>
      </c>
      <c r="D2255" s="18">
        <f>+MONTH(datos_arg[[#This Row],[Fecha]])</f>
        <v>6</v>
      </c>
      <c r="E2255" s="14" t="s">
        <v>617</v>
      </c>
      <c r="F2255" s="14" t="s">
        <v>8101</v>
      </c>
      <c r="G2255" s="14"/>
      <c r="H2255" s="14" t="s">
        <v>8103</v>
      </c>
      <c r="I2255" s="14" t="s">
        <v>8104</v>
      </c>
      <c r="J2255" s="14" t="s">
        <v>425</v>
      </c>
      <c r="K2255" s="14" t="s">
        <v>420</v>
      </c>
      <c r="L2255" s="14" t="s">
        <v>426</v>
      </c>
      <c r="M2255" s="14" t="s">
        <v>482</v>
      </c>
      <c r="N2255" s="14" t="s">
        <v>650</v>
      </c>
      <c r="O2255" s="14" t="s">
        <v>2411</v>
      </c>
      <c r="P2255" s="14" t="s">
        <v>5733</v>
      </c>
      <c r="Q2255" s="14">
        <v>1</v>
      </c>
      <c r="R2255" s="14" t="s">
        <v>8101</v>
      </c>
      <c r="S2255" s="14" t="s">
        <v>439</v>
      </c>
      <c r="T2255" s="35">
        <v>1360</v>
      </c>
      <c r="U2255" s="14" t="s">
        <v>4</v>
      </c>
      <c r="V2255" s="14">
        <v>123</v>
      </c>
      <c r="W2255" s="16">
        <f>+IF(datos_arg[[#This Row],[Moneda]]="ARS",datos_arg[[#This Row],[Monto]],datos_arg[[#This Row],[Monto]]*datos_arg[[#This Row],[TC]])</f>
        <v>1360</v>
      </c>
      <c r="X2255" s="16">
        <f>IFERROR(IF(datos_arg[[#This Row],[Moneda]]="USD",datos_arg[[#This Row],[Monto]],datos_arg[[#This Row],[Monto]]/datos_arg[[#This Row],[TC]]),0)</f>
        <v>11.056910569105691</v>
      </c>
      <c r="Y2255" s="14"/>
    </row>
    <row r="2256" spans="1:25" ht="15" customHeight="1" x14ac:dyDescent="0.25">
      <c r="A2256" s="14">
        <f t="shared" si="35"/>
        <v>2253</v>
      </c>
      <c r="B2256" s="1">
        <v>44001</v>
      </c>
      <c r="C2256" s="18">
        <f>+YEAR(datos_arg[[#This Row],[Fecha]])</f>
        <v>2020</v>
      </c>
      <c r="D2256" s="18">
        <f>+MONTH(datos_arg[[#This Row],[Fecha]])</f>
        <v>6</v>
      </c>
      <c r="E2256" s="14" t="s">
        <v>1015</v>
      </c>
      <c r="F2256" s="14" t="s">
        <v>403</v>
      </c>
      <c r="G2256" s="14" t="s">
        <v>5383</v>
      </c>
      <c r="H2256" s="14" t="s">
        <v>6646</v>
      </c>
      <c r="I2256" s="14" t="s">
        <v>7132</v>
      </c>
      <c r="J2256" s="14" t="s">
        <v>425</v>
      </c>
      <c r="K2256" s="14"/>
      <c r="L2256" s="14" t="s">
        <v>425</v>
      </c>
      <c r="M2256" s="14" t="s">
        <v>815</v>
      </c>
      <c r="N2256" s="14" t="s">
        <v>524</v>
      </c>
      <c r="O2256" s="14" t="s">
        <v>2412</v>
      </c>
      <c r="P2256" s="14" t="s">
        <v>5734</v>
      </c>
      <c r="Q2256" s="14">
        <v>2</v>
      </c>
      <c r="R2256" s="14" t="s">
        <v>5383</v>
      </c>
      <c r="S2256" s="14" t="s">
        <v>1762</v>
      </c>
      <c r="T2256" s="35">
        <v>1560</v>
      </c>
      <c r="U2256" s="14" t="s">
        <v>4</v>
      </c>
      <c r="V2256" s="14">
        <v>123</v>
      </c>
      <c r="W2256" s="16">
        <f>+IF(datos_arg[[#This Row],[Moneda]]="ARS",datos_arg[[#This Row],[Monto]],datos_arg[[#This Row],[Monto]]*datos_arg[[#This Row],[TC]])</f>
        <v>1560</v>
      </c>
      <c r="X2256" s="16">
        <f>IFERROR(IF(datos_arg[[#This Row],[Moneda]]="USD",datos_arg[[#This Row],[Monto]],datos_arg[[#This Row],[Monto]]/datos_arg[[#This Row],[TC]]),0)</f>
        <v>12.682926829268293</v>
      </c>
      <c r="Y2256" s="14"/>
    </row>
    <row r="2257" spans="1:25" ht="15" customHeight="1" x14ac:dyDescent="0.25">
      <c r="A2257" s="14">
        <f t="shared" si="35"/>
        <v>2254</v>
      </c>
      <c r="B2257" s="1">
        <v>44001</v>
      </c>
      <c r="C2257" s="18">
        <f>+YEAR(datos_arg[[#This Row],[Fecha]])</f>
        <v>2020</v>
      </c>
      <c r="D2257" s="18">
        <f>+MONTH(datos_arg[[#This Row],[Fecha]])</f>
        <v>6</v>
      </c>
      <c r="E2257" s="14" t="s">
        <v>1015</v>
      </c>
      <c r="F2257" s="14" t="s">
        <v>403</v>
      </c>
      <c r="G2257" s="14" t="s">
        <v>5383</v>
      </c>
      <c r="H2257" s="14" t="s">
        <v>6646</v>
      </c>
      <c r="I2257" s="14" t="s">
        <v>7132</v>
      </c>
      <c r="J2257" s="14" t="s">
        <v>425</v>
      </c>
      <c r="K2257" s="14"/>
      <c r="L2257" s="14" t="s">
        <v>425</v>
      </c>
      <c r="M2257" s="14" t="s">
        <v>815</v>
      </c>
      <c r="N2257" s="14" t="s">
        <v>524</v>
      </c>
      <c r="O2257" s="14" t="s">
        <v>2413</v>
      </c>
      <c r="P2257" s="14" t="s">
        <v>5734</v>
      </c>
      <c r="Q2257" s="14">
        <v>1</v>
      </c>
      <c r="R2257" s="14" t="s">
        <v>5383</v>
      </c>
      <c r="S2257" s="14" t="s">
        <v>1762</v>
      </c>
      <c r="T2257" s="35">
        <v>499</v>
      </c>
      <c r="U2257" s="14" t="s">
        <v>4</v>
      </c>
      <c r="V2257" s="14">
        <v>123</v>
      </c>
      <c r="W2257" s="16">
        <f>+IF(datos_arg[[#This Row],[Moneda]]="ARS",datos_arg[[#This Row],[Monto]],datos_arg[[#This Row],[Monto]]*datos_arg[[#This Row],[TC]])</f>
        <v>499</v>
      </c>
      <c r="X2257" s="16">
        <f>IFERROR(IF(datos_arg[[#This Row],[Moneda]]="USD",datos_arg[[#This Row],[Monto]],datos_arg[[#This Row],[Monto]]/datos_arg[[#This Row],[TC]]),0)</f>
        <v>4.0569105691056908</v>
      </c>
      <c r="Y2257" s="14"/>
    </row>
    <row r="2258" spans="1:25" ht="15" customHeight="1" x14ac:dyDescent="0.25">
      <c r="A2258" s="14">
        <f t="shared" si="35"/>
        <v>2255</v>
      </c>
      <c r="B2258" s="1">
        <v>44001</v>
      </c>
      <c r="C2258" s="18">
        <f>+YEAR(datos_arg[[#This Row],[Fecha]])</f>
        <v>2020</v>
      </c>
      <c r="D2258" s="18">
        <f>+MONTH(datos_arg[[#This Row],[Fecha]])</f>
        <v>6</v>
      </c>
      <c r="E2258" s="14" t="s">
        <v>1015</v>
      </c>
      <c r="F2258" s="14" t="s">
        <v>403</v>
      </c>
      <c r="G2258" s="14" t="s">
        <v>5382</v>
      </c>
      <c r="H2258" s="14" t="s">
        <v>6646</v>
      </c>
      <c r="I2258" s="14" t="s">
        <v>7132</v>
      </c>
      <c r="J2258" s="14" t="s">
        <v>425</v>
      </c>
      <c r="K2258" s="14" t="s">
        <v>421</v>
      </c>
      <c r="L2258" s="14" t="s">
        <v>421</v>
      </c>
      <c r="M2258" s="14" t="s">
        <v>989</v>
      </c>
      <c r="N2258" s="14" t="s">
        <v>327</v>
      </c>
      <c r="O2258" s="14" t="s">
        <v>1641</v>
      </c>
      <c r="P2258" s="14" t="s">
        <v>5483</v>
      </c>
      <c r="Q2258" s="14">
        <v>2</v>
      </c>
      <c r="R2258" s="14" t="s">
        <v>5382</v>
      </c>
      <c r="S2258" s="14" t="s">
        <v>439</v>
      </c>
      <c r="T2258" s="35">
        <v>1896.68</v>
      </c>
      <c r="U2258" s="14" t="s">
        <v>4</v>
      </c>
      <c r="V2258" s="14">
        <v>123</v>
      </c>
      <c r="W2258" s="16">
        <f>+IF(datos_arg[[#This Row],[Moneda]]="ARS",datos_arg[[#This Row],[Monto]],datos_arg[[#This Row],[Monto]]*datos_arg[[#This Row],[TC]])</f>
        <v>1896.68</v>
      </c>
      <c r="X2258" s="16">
        <f>IFERROR(IF(datos_arg[[#This Row],[Moneda]]="USD",datos_arg[[#This Row],[Monto]],datos_arg[[#This Row],[Monto]]/datos_arg[[#This Row],[TC]]),0)</f>
        <v>15.420162601626016</v>
      </c>
      <c r="Y2258" s="14"/>
    </row>
    <row r="2259" spans="1:25" ht="15" customHeight="1" x14ac:dyDescent="0.25">
      <c r="A2259" s="14">
        <f t="shared" si="35"/>
        <v>2256</v>
      </c>
      <c r="B2259" s="1">
        <v>44001</v>
      </c>
      <c r="C2259" s="18">
        <f>+YEAR(datos_arg[[#This Row],[Fecha]])</f>
        <v>2020</v>
      </c>
      <c r="D2259" s="18">
        <f>+MONTH(datos_arg[[#This Row],[Fecha]])</f>
        <v>6</v>
      </c>
      <c r="E2259" s="14" t="s">
        <v>1015</v>
      </c>
      <c r="F2259" s="14" t="s">
        <v>430</v>
      </c>
      <c r="G2259" s="14"/>
      <c r="H2259" s="14" t="s">
        <v>7132</v>
      </c>
      <c r="I2259" s="14" t="s">
        <v>7132</v>
      </c>
      <c r="J2259" s="14" t="s">
        <v>425</v>
      </c>
      <c r="K2259" s="14"/>
      <c r="L2259" s="14" t="s">
        <v>425</v>
      </c>
      <c r="M2259" s="14" t="s">
        <v>57</v>
      </c>
      <c r="N2259" s="14" t="s">
        <v>57</v>
      </c>
      <c r="O2259" s="14" t="s">
        <v>1794</v>
      </c>
      <c r="P2259" s="14" t="s">
        <v>5735</v>
      </c>
      <c r="Q2259" s="14"/>
      <c r="R2259" s="14" t="s">
        <v>430</v>
      </c>
      <c r="S2259" s="14" t="s">
        <v>439</v>
      </c>
      <c r="T2259" s="35">
        <v>691</v>
      </c>
      <c r="U2259" s="14" t="s">
        <v>4</v>
      </c>
      <c r="V2259" s="14">
        <v>123</v>
      </c>
      <c r="W2259" s="16">
        <f>+IF(datos_arg[[#This Row],[Moneda]]="ARS",datos_arg[[#This Row],[Monto]],datos_arg[[#This Row],[Monto]]*datos_arg[[#This Row],[TC]])</f>
        <v>691</v>
      </c>
      <c r="X2259" s="16">
        <f>IFERROR(IF(datos_arg[[#This Row],[Moneda]]="USD",datos_arg[[#This Row],[Monto]],datos_arg[[#This Row],[Monto]]/datos_arg[[#This Row],[TC]]),0)</f>
        <v>5.6178861788617889</v>
      </c>
      <c r="Y2259" s="14"/>
    </row>
    <row r="2260" spans="1:25" ht="15" customHeight="1" x14ac:dyDescent="0.25">
      <c r="A2260" s="14">
        <f t="shared" si="35"/>
        <v>2257</v>
      </c>
      <c r="B2260" s="1">
        <v>44001</v>
      </c>
      <c r="C2260" s="18">
        <f>+YEAR(datos_arg[[#This Row],[Fecha]])</f>
        <v>2020</v>
      </c>
      <c r="D2260" s="18">
        <f>+MONTH(datos_arg[[#This Row],[Fecha]])</f>
        <v>6</v>
      </c>
      <c r="E2260" s="14" t="s">
        <v>1015</v>
      </c>
      <c r="F2260" s="14" t="s">
        <v>430</v>
      </c>
      <c r="G2260" s="14"/>
      <c r="H2260" s="14" t="s">
        <v>7132</v>
      </c>
      <c r="I2260" s="14" t="s">
        <v>7132</v>
      </c>
      <c r="J2260" s="14" t="s">
        <v>425</v>
      </c>
      <c r="K2260" s="14"/>
      <c r="L2260" s="14" t="s">
        <v>425</v>
      </c>
      <c r="M2260" s="14" t="s">
        <v>57</v>
      </c>
      <c r="N2260" s="14" t="s">
        <v>57</v>
      </c>
      <c r="O2260" s="14" t="s">
        <v>1794</v>
      </c>
      <c r="P2260" s="14" t="s">
        <v>5736</v>
      </c>
      <c r="Q2260" s="14"/>
      <c r="R2260" s="14" t="s">
        <v>430</v>
      </c>
      <c r="S2260" s="14" t="s">
        <v>439</v>
      </c>
      <c r="T2260" s="35">
        <v>448</v>
      </c>
      <c r="U2260" s="14" t="s">
        <v>4</v>
      </c>
      <c r="V2260" s="14">
        <v>123</v>
      </c>
      <c r="W2260" s="16">
        <f>+IF(datos_arg[[#This Row],[Moneda]]="ARS",datos_arg[[#This Row],[Monto]],datos_arg[[#This Row],[Monto]]*datos_arg[[#This Row],[TC]])</f>
        <v>448</v>
      </c>
      <c r="X2260" s="16">
        <f>IFERROR(IF(datos_arg[[#This Row],[Moneda]]="USD",datos_arg[[#This Row],[Monto]],datos_arg[[#This Row],[Monto]]/datos_arg[[#This Row],[TC]]),0)</f>
        <v>3.6422764227642275</v>
      </c>
      <c r="Y2260" s="14"/>
    </row>
    <row r="2261" spans="1:25" ht="15" customHeight="1" x14ac:dyDescent="0.25">
      <c r="A2261" s="14">
        <f t="shared" si="35"/>
        <v>2258</v>
      </c>
      <c r="B2261" s="1">
        <v>44001</v>
      </c>
      <c r="C2261" s="18">
        <f>+YEAR(datos_arg[[#This Row],[Fecha]])</f>
        <v>2020</v>
      </c>
      <c r="D2261" s="18">
        <f>+MONTH(datos_arg[[#This Row],[Fecha]])</f>
        <v>6</v>
      </c>
      <c r="E2261" s="14" t="s">
        <v>1015</v>
      </c>
      <c r="F2261" s="14" t="s">
        <v>430</v>
      </c>
      <c r="G2261" s="14"/>
      <c r="H2261" s="14" t="s">
        <v>7132</v>
      </c>
      <c r="I2261" s="14" t="s">
        <v>7132</v>
      </c>
      <c r="J2261" s="14" t="s">
        <v>425</v>
      </c>
      <c r="K2261" s="14"/>
      <c r="L2261" s="14" t="s">
        <v>425</v>
      </c>
      <c r="M2261" s="14" t="s">
        <v>60</v>
      </c>
      <c r="N2261" s="14" t="s">
        <v>26</v>
      </c>
      <c r="O2261" s="14" t="s">
        <v>2370</v>
      </c>
      <c r="P2261" s="14" t="s">
        <v>5736</v>
      </c>
      <c r="Q2261" s="14"/>
      <c r="R2261" s="14" t="s">
        <v>430</v>
      </c>
      <c r="S2261" s="14" t="s">
        <v>439</v>
      </c>
      <c r="T2261" s="35">
        <v>3061.2</v>
      </c>
      <c r="U2261" s="14" t="s">
        <v>4</v>
      </c>
      <c r="V2261" s="14">
        <v>123</v>
      </c>
      <c r="W2261" s="16">
        <f>+IF(datos_arg[[#This Row],[Moneda]]="ARS",datos_arg[[#This Row],[Monto]],datos_arg[[#This Row],[Monto]]*datos_arg[[#This Row],[TC]])</f>
        <v>3061.2</v>
      </c>
      <c r="X2261" s="16">
        <f>IFERROR(IF(datos_arg[[#This Row],[Moneda]]="USD",datos_arg[[#This Row],[Monto]],datos_arg[[#This Row],[Monto]]/datos_arg[[#This Row],[TC]]),0)</f>
        <v>24.887804878048779</v>
      </c>
      <c r="Y2261" s="14"/>
    </row>
    <row r="2262" spans="1:25" ht="15" customHeight="1" x14ac:dyDescent="0.25">
      <c r="A2262" s="14">
        <f t="shared" si="35"/>
        <v>2259</v>
      </c>
      <c r="B2262" s="1">
        <v>44001</v>
      </c>
      <c r="C2262" s="18">
        <f>+YEAR(datos_arg[[#This Row],[Fecha]])</f>
        <v>2020</v>
      </c>
      <c r="D2262" s="18">
        <f>+MONTH(datos_arg[[#This Row],[Fecha]])</f>
        <v>6</v>
      </c>
      <c r="E2262" s="14" t="s">
        <v>1015</v>
      </c>
      <c r="F2262" s="14" t="s">
        <v>403</v>
      </c>
      <c r="G2262" s="14" t="s">
        <v>970</v>
      </c>
      <c r="H2262" s="14" t="s">
        <v>7132</v>
      </c>
      <c r="I2262" s="14" t="s">
        <v>7132</v>
      </c>
      <c r="J2262" s="14" t="s">
        <v>425</v>
      </c>
      <c r="K2262" s="14"/>
      <c r="L2262" s="14" t="s">
        <v>425</v>
      </c>
      <c r="M2262" s="14" t="s">
        <v>493</v>
      </c>
      <c r="N2262" s="14" t="s">
        <v>524</v>
      </c>
      <c r="O2262" s="14" t="s">
        <v>2414</v>
      </c>
      <c r="P2262" s="14" t="s">
        <v>5737</v>
      </c>
      <c r="Q2262" s="14"/>
      <c r="R2262" s="14" t="s">
        <v>970</v>
      </c>
      <c r="S2262" s="14" t="s">
        <v>439</v>
      </c>
      <c r="T2262" s="35">
        <v>1270</v>
      </c>
      <c r="U2262" s="14" t="s">
        <v>4</v>
      </c>
      <c r="V2262" s="14">
        <v>123</v>
      </c>
      <c r="W2262" s="16">
        <f>+IF(datos_arg[[#This Row],[Moneda]]="ARS",datos_arg[[#This Row],[Monto]],datos_arg[[#This Row],[Monto]]*datos_arg[[#This Row],[TC]])</f>
        <v>1270</v>
      </c>
      <c r="X2262" s="16">
        <f>IFERROR(IF(datos_arg[[#This Row],[Moneda]]="USD",datos_arg[[#This Row],[Monto]],datos_arg[[#This Row],[Monto]]/datos_arg[[#This Row],[TC]]),0)</f>
        <v>10.325203252032521</v>
      </c>
      <c r="Y2262" s="14"/>
    </row>
    <row r="2263" spans="1:25" ht="15" customHeight="1" x14ac:dyDescent="0.25">
      <c r="A2263" s="14">
        <f t="shared" si="35"/>
        <v>2260</v>
      </c>
      <c r="B2263" s="1">
        <v>44004</v>
      </c>
      <c r="C2263" s="18">
        <f>+YEAR(datos_arg[[#This Row],[Fecha]])</f>
        <v>2020</v>
      </c>
      <c r="D2263" s="18">
        <f>+MONTH(datos_arg[[#This Row],[Fecha]])</f>
        <v>6</v>
      </c>
      <c r="E2263" s="14" t="s">
        <v>1015</v>
      </c>
      <c r="F2263" s="14" t="s">
        <v>430</v>
      </c>
      <c r="G2263" s="14"/>
      <c r="H2263" s="14" t="s">
        <v>7132</v>
      </c>
      <c r="I2263" s="14" t="s">
        <v>7132</v>
      </c>
      <c r="J2263" s="14" t="s">
        <v>425</v>
      </c>
      <c r="K2263" s="14"/>
      <c r="L2263" s="14" t="s">
        <v>425</v>
      </c>
      <c r="M2263" s="14" t="s">
        <v>60</v>
      </c>
      <c r="N2263" s="14" t="s">
        <v>26</v>
      </c>
      <c r="O2263" s="14" t="s">
        <v>2305</v>
      </c>
      <c r="P2263" s="14"/>
      <c r="Q2263" s="14"/>
      <c r="R2263" s="14" t="s">
        <v>430</v>
      </c>
      <c r="S2263" s="14" t="s">
        <v>439</v>
      </c>
      <c r="T2263" s="35">
        <v>1000</v>
      </c>
      <c r="U2263" s="14" t="s">
        <v>4</v>
      </c>
      <c r="V2263" s="14">
        <v>123</v>
      </c>
      <c r="W2263" s="16">
        <f>+IF(datos_arg[[#This Row],[Moneda]]="ARS",datos_arg[[#This Row],[Monto]],datos_arg[[#This Row],[Monto]]*datos_arg[[#This Row],[TC]])</f>
        <v>1000</v>
      </c>
      <c r="X2263" s="16">
        <f>IFERROR(IF(datos_arg[[#This Row],[Moneda]]="USD",datos_arg[[#This Row],[Monto]],datos_arg[[#This Row],[Monto]]/datos_arg[[#This Row],[TC]]),0)</f>
        <v>8.1300813008130088</v>
      </c>
      <c r="Y2263" s="14"/>
    </row>
    <row r="2264" spans="1:25" ht="15" customHeight="1" x14ac:dyDescent="0.25">
      <c r="A2264" s="14">
        <f t="shared" si="35"/>
        <v>2261</v>
      </c>
      <c r="B2264" s="1">
        <v>44004</v>
      </c>
      <c r="C2264" s="18">
        <f>+YEAR(datos_arg[[#This Row],[Fecha]])</f>
        <v>2020</v>
      </c>
      <c r="D2264" s="18">
        <f>+MONTH(datos_arg[[#This Row],[Fecha]])</f>
        <v>6</v>
      </c>
      <c r="E2264" s="14" t="s">
        <v>1015</v>
      </c>
      <c r="F2264" s="14" t="s">
        <v>430</v>
      </c>
      <c r="G2264" s="14"/>
      <c r="H2264" s="14" t="s">
        <v>7132</v>
      </c>
      <c r="I2264" s="14" t="s">
        <v>7132</v>
      </c>
      <c r="J2264" s="14" t="s">
        <v>425</v>
      </c>
      <c r="K2264" s="14"/>
      <c r="L2264" s="14" t="s">
        <v>425</v>
      </c>
      <c r="M2264" s="14" t="s">
        <v>57</v>
      </c>
      <c r="N2264" s="14" t="s">
        <v>57</v>
      </c>
      <c r="O2264" s="14" t="s">
        <v>2415</v>
      </c>
      <c r="P2264" s="14"/>
      <c r="Q2264" s="14"/>
      <c r="R2264" s="14" t="s">
        <v>430</v>
      </c>
      <c r="S2264" s="14" t="s">
        <v>439</v>
      </c>
      <c r="T2264" s="35">
        <v>500</v>
      </c>
      <c r="U2264" s="14" t="s">
        <v>4</v>
      </c>
      <c r="V2264" s="14">
        <v>123</v>
      </c>
      <c r="W2264" s="16">
        <f>+IF(datos_arg[[#This Row],[Moneda]]="ARS",datos_arg[[#This Row],[Monto]],datos_arg[[#This Row],[Monto]]*datos_arg[[#This Row],[TC]])</f>
        <v>500</v>
      </c>
      <c r="X2264" s="16">
        <f>IFERROR(IF(datos_arg[[#This Row],[Moneda]]="USD",datos_arg[[#This Row],[Monto]],datos_arg[[#This Row],[Monto]]/datos_arg[[#This Row],[TC]]),0)</f>
        <v>4.0650406504065044</v>
      </c>
      <c r="Y2264" s="14"/>
    </row>
    <row r="2265" spans="1:25" ht="15" customHeight="1" x14ac:dyDescent="0.25">
      <c r="A2265" s="14">
        <f t="shared" si="35"/>
        <v>2262</v>
      </c>
      <c r="B2265" s="1">
        <v>44004</v>
      </c>
      <c r="C2265" s="18">
        <f>+YEAR(datos_arg[[#This Row],[Fecha]])</f>
        <v>2020</v>
      </c>
      <c r="D2265" s="18">
        <f>+MONTH(datos_arg[[#This Row],[Fecha]])</f>
        <v>6</v>
      </c>
      <c r="E2265" s="14" t="s">
        <v>1015</v>
      </c>
      <c r="F2265" s="14" t="s">
        <v>403</v>
      </c>
      <c r="G2265" s="14" t="s">
        <v>6645</v>
      </c>
      <c r="H2265" s="14" t="s">
        <v>532</v>
      </c>
      <c r="I2265" s="14" t="s">
        <v>7132</v>
      </c>
      <c r="J2265" s="14" t="s">
        <v>425</v>
      </c>
      <c r="K2265" s="14" t="s">
        <v>421</v>
      </c>
      <c r="L2265" s="14" t="s">
        <v>421</v>
      </c>
      <c r="M2265" s="14" t="s">
        <v>804</v>
      </c>
      <c r="N2265" s="14" t="s">
        <v>26</v>
      </c>
      <c r="O2265" s="14" t="s">
        <v>252</v>
      </c>
      <c r="P2265" s="14"/>
      <c r="Q2265" s="14"/>
      <c r="R2265" s="14" t="s">
        <v>6645</v>
      </c>
      <c r="S2265" s="14" t="s">
        <v>439</v>
      </c>
      <c r="T2265" s="35">
        <v>1200</v>
      </c>
      <c r="U2265" s="14" t="s">
        <v>4</v>
      </c>
      <c r="V2265" s="14">
        <v>123</v>
      </c>
      <c r="W2265" s="16">
        <f>+IF(datos_arg[[#This Row],[Moneda]]="ARS",datos_arg[[#This Row],[Monto]],datos_arg[[#This Row],[Monto]]*datos_arg[[#This Row],[TC]])</f>
        <v>1200</v>
      </c>
      <c r="X2265" s="16">
        <f>IFERROR(IF(datos_arg[[#This Row],[Moneda]]="USD",datos_arg[[#This Row],[Monto]],datos_arg[[#This Row],[Monto]]/datos_arg[[#This Row],[TC]]),0)</f>
        <v>9.7560975609756095</v>
      </c>
      <c r="Y2265" s="14"/>
    </row>
    <row r="2266" spans="1:25" ht="15" customHeight="1" x14ac:dyDescent="0.25">
      <c r="A2266" s="14">
        <f t="shared" si="35"/>
        <v>2263</v>
      </c>
      <c r="B2266" s="1">
        <v>44004</v>
      </c>
      <c r="C2266" s="18">
        <f>+YEAR(datos_arg[[#This Row],[Fecha]])</f>
        <v>2020</v>
      </c>
      <c r="D2266" s="18">
        <f>+MONTH(datos_arg[[#This Row],[Fecha]])</f>
        <v>6</v>
      </c>
      <c r="E2266" s="14" t="s">
        <v>1015</v>
      </c>
      <c r="F2266" s="14" t="s">
        <v>430</v>
      </c>
      <c r="G2266" s="14"/>
      <c r="H2266" s="14" t="s">
        <v>7132</v>
      </c>
      <c r="I2266" s="14" t="s">
        <v>7132</v>
      </c>
      <c r="J2266" s="14" t="s">
        <v>425</v>
      </c>
      <c r="K2266" s="14"/>
      <c r="L2266" s="14" t="s">
        <v>425</v>
      </c>
      <c r="M2266" s="14" t="s">
        <v>60</v>
      </c>
      <c r="N2266" s="14" t="s">
        <v>26</v>
      </c>
      <c r="O2266" s="14" t="s">
        <v>2230</v>
      </c>
      <c r="P2266" s="14" t="s">
        <v>5738</v>
      </c>
      <c r="Q2266" s="14"/>
      <c r="R2266" s="14" t="s">
        <v>430</v>
      </c>
      <c r="S2266" s="14" t="s">
        <v>445</v>
      </c>
      <c r="T2266" s="35">
        <v>2780.28</v>
      </c>
      <c r="U2266" s="14" t="s">
        <v>4</v>
      </c>
      <c r="V2266" s="14">
        <v>123</v>
      </c>
      <c r="W2266" s="16">
        <f>+IF(datos_arg[[#This Row],[Moneda]]="ARS",datos_arg[[#This Row],[Monto]],datos_arg[[#This Row],[Monto]]*datos_arg[[#This Row],[TC]])</f>
        <v>2780.28</v>
      </c>
      <c r="X2266" s="16">
        <f>IFERROR(IF(datos_arg[[#This Row],[Moneda]]="USD",datos_arg[[#This Row],[Monto]],datos_arg[[#This Row],[Monto]]/datos_arg[[#This Row],[TC]]),0)</f>
        <v>22.603902439024392</v>
      </c>
      <c r="Y2266" s="14"/>
    </row>
    <row r="2267" spans="1:25" ht="15" customHeight="1" x14ac:dyDescent="0.25">
      <c r="A2267" s="14">
        <f t="shared" si="35"/>
        <v>2264</v>
      </c>
      <c r="B2267" s="1">
        <v>44004</v>
      </c>
      <c r="C2267" s="18">
        <f>+YEAR(datos_arg[[#This Row],[Fecha]])</f>
        <v>2020</v>
      </c>
      <c r="D2267" s="18">
        <f>+MONTH(datos_arg[[#This Row],[Fecha]])</f>
        <v>6</v>
      </c>
      <c r="E2267" s="14" t="s">
        <v>408</v>
      </c>
      <c r="F2267" s="14" t="s">
        <v>506</v>
      </c>
      <c r="G2267" s="14"/>
      <c r="H2267" s="14" t="s">
        <v>7132</v>
      </c>
      <c r="I2267" s="14" t="s">
        <v>7132</v>
      </c>
      <c r="J2267" s="14" t="s">
        <v>425</v>
      </c>
      <c r="K2267" s="14"/>
      <c r="L2267" s="14" t="s">
        <v>425</v>
      </c>
      <c r="M2267" s="14" t="s">
        <v>1763</v>
      </c>
      <c r="N2267" s="14" t="s">
        <v>1763</v>
      </c>
      <c r="O2267" s="14" t="s">
        <v>2416</v>
      </c>
      <c r="P2267" s="14"/>
      <c r="Q2267" s="14"/>
      <c r="R2267" s="14" t="s">
        <v>420</v>
      </c>
      <c r="S2267" s="14" t="s">
        <v>439</v>
      </c>
      <c r="T2267" s="35">
        <v>40000</v>
      </c>
      <c r="U2267" s="14" t="s">
        <v>4</v>
      </c>
      <c r="V2267" s="14">
        <v>123</v>
      </c>
      <c r="W2267" s="16">
        <f>+IF(datos_arg[[#This Row],[Moneda]]="ARS",datos_arg[[#This Row],[Monto]],datos_arg[[#This Row],[Monto]]*datos_arg[[#This Row],[TC]])</f>
        <v>40000</v>
      </c>
      <c r="X2267" s="16">
        <f>IFERROR(IF(datos_arg[[#This Row],[Moneda]]="USD",datos_arg[[#This Row],[Monto]],datos_arg[[#This Row],[Monto]]/datos_arg[[#This Row],[TC]]),0)</f>
        <v>325.20325203252031</v>
      </c>
      <c r="Y2267" s="14"/>
    </row>
    <row r="2268" spans="1:25" ht="15" customHeight="1" x14ac:dyDescent="0.25">
      <c r="A2268" s="14">
        <f t="shared" si="35"/>
        <v>2265</v>
      </c>
      <c r="B2268" s="1">
        <v>44004</v>
      </c>
      <c r="C2268" s="18">
        <f>+YEAR(datos_arg[[#This Row],[Fecha]])</f>
        <v>2020</v>
      </c>
      <c r="D2268" s="18">
        <f>+MONTH(datos_arg[[#This Row],[Fecha]])</f>
        <v>6</v>
      </c>
      <c r="E2268" s="14" t="s">
        <v>5358</v>
      </c>
      <c r="F2268" s="14" t="s">
        <v>85</v>
      </c>
      <c r="G2268" s="14"/>
      <c r="H2268" s="14" t="s">
        <v>1024</v>
      </c>
      <c r="I2268" s="14" t="s">
        <v>7132</v>
      </c>
      <c r="J2268" s="14" t="s">
        <v>425</v>
      </c>
      <c r="K2268" s="14" t="s">
        <v>422</v>
      </c>
      <c r="L2268" s="14" t="s">
        <v>425</v>
      </c>
      <c r="M2268" s="14" t="s">
        <v>613</v>
      </c>
      <c r="N2268" s="14" t="s">
        <v>1241</v>
      </c>
      <c r="O2268" s="14" t="s">
        <v>2417</v>
      </c>
      <c r="P2268" s="14" t="s">
        <v>5420</v>
      </c>
      <c r="Q2268" s="14">
        <v>0</v>
      </c>
      <c r="R2268" s="14" t="s">
        <v>85</v>
      </c>
      <c r="S2268" s="14" t="s">
        <v>439</v>
      </c>
      <c r="T2268" s="35">
        <v>27100</v>
      </c>
      <c r="U2268" s="14" t="s">
        <v>4</v>
      </c>
      <c r="V2268" s="14">
        <v>123</v>
      </c>
      <c r="W2268" s="16">
        <f>+IF(datos_arg[[#This Row],[Moneda]]="ARS",datos_arg[[#This Row],[Monto]],datos_arg[[#This Row],[Monto]]*datos_arg[[#This Row],[TC]])</f>
        <v>27100</v>
      </c>
      <c r="X2268" s="16">
        <f>IFERROR(IF(datos_arg[[#This Row],[Moneda]]="USD",datos_arg[[#This Row],[Monto]],datos_arg[[#This Row],[Monto]]/datos_arg[[#This Row],[TC]]),0)</f>
        <v>220.32520325203251</v>
      </c>
      <c r="Y2268" s="14"/>
    </row>
    <row r="2269" spans="1:25" ht="15" customHeight="1" x14ac:dyDescent="0.25">
      <c r="A2269" s="14">
        <f t="shared" si="35"/>
        <v>2266</v>
      </c>
      <c r="B2269" s="1">
        <v>44004</v>
      </c>
      <c r="C2269" s="18">
        <f>+YEAR(datos_arg[[#This Row],[Fecha]])</f>
        <v>2020</v>
      </c>
      <c r="D2269" s="18">
        <f>+MONTH(datos_arg[[#This Row],[Fecha]])</f>
        <v>6</v>
      </c>
      <c r="E2269" s="14" t="s">
        <v>1015</v>
      </c>
      <c r="F2269" s="14" t="s">
        <v>403</v>
      </c>
      <c r="G2269" s="14" t="s">
        <v>5383</v>
      </c>
      <c r="H2269" s="14" t="s">
        <v>7132</v>
      </c>
      <c r="I2269" s="14" t="s">
        <v>7132</v>
      </c>
      <c r="J2269" s="14" t="s">
        <v>425</v>
      </c>
      <c r="K2269" s="14"/>
      <c r="L2269" s="14" t="s">
        <v>425</v>
      </c>
      <c r="M2269" s="14" t="s">
        <v>934</v>
      </c>
      <c r="N2269" s="14" t="s">
        <v>367</v>
      </c>
      <c r="O2269" s="14" t="s">
        <v>2418</v>
      </c>
      <c r="P2269" s="14" t="s">
        <v>5719</v>
      </c>
      <c r="Q2269" s="14">
        <v>1</v>
      </c>
      <c r="R2269" s="14" t="s">
        <v>5383</v>
      </c>
      <c r="S2269" s="14" t="s">
        <v>439</v>
      </c>
      <c r="T2269" s="35">
        <v>650</v>
      </c>
      <c r="U2269" s="14" t="s">
        <v>4</v>
      </c>
      <c r="V2269" s="14">
        <v>123</v>
      </c>
      <c r="W2269" s="16">
        <f>+IF(datos_arg[[#This Row],[Moneda]]="ARS",datos_arg[[#This Row],[Monto]],datos_arg[[#This Row],[Monto]]*datos_arg[[#This Row],[TC]])</f>
        <v>650</v>
      </c>
      <c r="X2269" s="16">
        <f>IFERROR(IF(datos_arg[[#This Row],[Moneda]]="USD",datos_arg[[#This Row],[Monto]],datos_arg[[#This Row],[Monto]]/datos_arg[[#This Row],[TC]]),0)</f>
        <v>5.2845528455284549</v>
      </c>
      <c r="Y2269" s="14"/>
    </row>
    <row r="2270" spans="1:25" ht="15" customHeight="1" x14ac:dyDescent="0.25">
      <c r="A2270" s="14">
        <f t="shared" si="35"/>
        <v>2267</v>
      </c>
      <c r="B2270" s="1">
        <v>44004</v>
      </c>
      <c r="C2270" s="18">
        <f>+YEAR(datos_arg[[#This Row],[Fecha]])</f>
        <v>2020</v>
      </c>
      <c r="D2270" s="18">
        <f>+MONTH(datos_arg[[#This Row],[Fecha]])</f>
        <v>6</v>
      </c>
      <c r="E2270" s="14" t="s">
        <v>5358</v>
      </c>
      <c r="F2270" s="14" t="s">
        <v>4108</v>
      </c>
      <c r="G2270" s="14"/>
      <c r="H2270" s="14" t="s">
        <v>6646</v>
      </c>
      <c r="I2270" s="14" t="s">
        <v>7132</v>
      </c>
      <c r="J2270" s="14" t="s">
        <v>425</v>
      </c>
      <c r="K2270" s="14" t="s">
        <v>420</v>
      </c>
      <c r="L2270" s="14" t="s">
        <v>425</v>
      </c>
      <c r="M2270" s="14" t="s">
        <v>502</v>
      </c>
      <c r="N2270" s="14" t="s">
        <v>502</v>
      </c>
      <c r="O2270" s="14" t="s">
        <v>4042</v>
      </c>
      <c r="P2270" s="14"/>
      <c r="Q2270" s="14"/>
      <c r="R2270" s="14" t="s">
        <v>4108</v>
      </c>
      <c r="S2270" s="14" t="s">
        <v>420</v>
      </c>
      <c r="T2270" s="35">
        <v>82000</v>
      </c>
      <c r="U2270" s="14" t="s">
        <v>4</v>
      </c>
      <c r="V2270" s="14">
        <v>123</v>
      </c>
      <c r="W2270" s="16">
        <f>+IF(datos_arg[[#This Row],[Moneda]]="ARS",datos_arg[[#This Row],[Monto]],datos_arg[[#This Row],[Monto]]*datos_arg[[#This Row],[TC]])</f>
        <v>82000</v>
      </c>
      <c r="X2270" s="16">
        <f>IFERROR(IF(datos_arg[[#This Row],[Moneda]]="USD",datos_arg[[#This Row],[Monto]],datos_arg[[#This Row],[Monto]]/datos_arg[[#This Row],[TC]]),0)</f>
        <v>666.66666666666663</v>
      </c>
      <c r="Y2270" s="14"/>
    </row>
    <row r="2271" spans="1:25" ht="15" customHeight="1" x14ac:dyDescent="0.25">
      <c r="A2271" s="14">
        <f t="shared" si="35"/>
        <v>2268</v>
      </c>
      <c r="B2271" s="1">
        <v>44004</v>
      </c>
      <c r="C2271" s="18">
        <f>+YEAR(datos_arg[[#This Row],[Fecha]])</f>
        <v>2020</v>
      </c>
      <c r="D2271" s="18">
        <f>+MONTH(datos_arg[[#This Row],[Fecha]])</f>
        <v>6</v>
      </c>
      <c r="E2271" s="14" t="s">
        <v>5358</v>
      </c>
      <c r="F2271" s="14" t="s">
        <v>4108</v>
      </c>
      <c r="G2271" s="14"/>
      <c r="H2271" s="14" t="s">
        <v>6646</v>
      </c>
      <c r="I2271" s="14" t="s">
        <v>6668</v>
      </c>
      <c r="J2271" s="14" t="s">
        <v>425</v>
      </c>
      <c r="K2271" s="14" t="s">
        <v>420</v>
      </c>
      <c r="L2271" s="14" t="s">
        <v>425</v>
      </c>
      <c r="M2271" s="14" t="s">
        <v>6665</v>
      </c>
      <c r="N2271" s="14" t="s">
        <v>2526</v>
      </c>
      <c r="O2271" s="14" t="s">
        <v>4043</v>
      </c>
      <c r="P2271" s="14" t="s">
        <v>5739</v>
      </c>
      <c r="Q2271" s="14"/>
      <c r="R2271" s="14" t="s">
        <v>4108</v>
      </c>
      <c r="S2271" s="14" t="s">
        <v>420</v>
      </c>
      <c r="T2271" s="35">
        <v>27000</v>
      </c>
      <c r="U2271" s="14" t="s">
        <v>4</v>
      </c>
      <c r="V2271" s="14">
        <v>123</v>
      </c>
      <c r="W2271" s="16">
        <f>+IF(datos_arg[[#This Row],[Moneda]]="ARS",datos_arg[[#This Row],[Monto]],datos_arg[[#This Row],[Monto]]*datos_arg[[#This Row],[TC]])</f>
        <v>27000</v>
      </c>
      <c r="X2271" s="16">
        <f>IFERROR(IF(datos_arg[[#This Row],[Moneda]]="USD",datos_arg[[#This Row],[Monto]],datos_arg[[#This Row],[Monto]]/datos_arg[[#This Row],[TC]]),0)</f>
        <v>219.51219512195121</v>
      </c>
      <c r="Y2271" s="14"/>
    </row>
    <row r="2272" spans="1:25" ht="15" customHeight="1" x14ac:dyDescent="0.25">
      <c r="A2272" s="14">
        <f t="shared" si="35"/>
        <v>2269</v>
      </c>
      <c r="B2272" s="1">
        <v>44005</v>
      </c>
      <c r="C2272" s="18">
        <f>+YEAR(datos_arg[[#This Row],[Fecha]])</f>
        <v>2020</v>
      </c>
      <c r="D2272" s="18">
        <f>+MONTH(datos_arg[[#This Row],[Fecha]])</f>
        <v>6</v>
      </c>
      <c r="E2272" s="14" t="s">
        <v>449</v>
      </c>
      <c r="F2272" s="14" t="s">
        <v>523</v>
      </c>
      <c r="G2272" s="14"/>
      <c r="H2272" s="14" t="s">
        <v>433</v>
      </c>
      <c r="I2272" s="14" t="s">
        <v>955</v>
      </c>
      <c r="J2272" s="14" t="s">
        <v>425</v>
      </c>
      <c r="K2272" s="14"/>
      <c r="L2272" s="14" t="s">
        <v>425</v>
      </c>
      <c r="M2272" s="14" t="s">
        <v>515</v>
      </c>
      <c r="N2272" s="14" t="s">
        <v>515</v>
      </c>
      <c r="O2272" s="14" t="s">
        <v>177</v>
      </c>
      <c r="P2272" s="14"/>
      <c r="Q2272" s="14"/>
      <c r="R2272" s="14" t="s">
        <v>523</v>
      </c>
      <c r="S2272" s="14" t="s">
        <v>439</v>
      </c>
      <c r="T2272" s="35">
        <v>2400</v>
      </c>
      <c r="U2272" s="14" t="s">
        <v>4</v>
      </c>
      <c r="V2272" s="14">
        <v>123</v>
      </c>
      <c r="W2272" s="16">
        <f>+IF(datos_arg[[#This Row],[Moneda]]="ARS",datos_arg[[#This Row],[Monto]],datos_arg[[#This Row],[Monto]]*datos_arg[[#This Row],[TC]])</f>
        <v>2400</v>
      </c>
      <c r="X2272" s="16">
        <f>IFERROR(IF(datos_arg[[#This Row],[Moneda]]="USD",datos_arg[[#This Row],[Monto]],datos_arg[[#This Row],[Monto]]/datos_arg[[#This Row],[TC]]),0)</f>
        <v>19.512195121951219</v>
      </c>
      <c r="Y2272" s="14"/>
    </row>
    <row r="2273" spans="1:25" ht="15" customHeight="1" x14ac:dyDescent="0.25">
      <c r="A2273" s="14">
        <f t="shared" si="35"/>
        <v>2270</v>
      </c>
      <c r="B2273" s="1">
        <v>44005</v>
      </c>
      <c r="C2273" s="18">
        <f>+YEAR(datos_arg[[#This Row],[Fecha]])</f>
        <v>2020</v>
      </c>
      <c r="D2273" s="18">
        <f>+MONTH(datos_arg[[#This Row],[Fecha]])</f>
        <v>6</v>
      </c>
      <c r="E2273" s="14" t="s">
        <v>1015</v>
      </c>
      <c r="F2273" s="14" t="s">
        <v>403</v>
      </c>
      <c r="G2273" s="14" t="s">
        <v>970</v>
      </c>
      <c r="H2273" s="14" t="s">
        <v>433</v>
      </c>
      <c r="I2273" s="14" t="s">
        <v>955</v>
      </c>
      <c r="J2273" s="14" t="s">
        <v>425</v>
      </c>
      <c r="K2273" s="14"/>
      <c r="L2273" s="14" t="s">
        <v>425</v>
      </c>
      <c r="M2273" s="14" t="s">
        <v>493</v>
      </c>
      <c r="N2273" s="14" t="s">
        <v>645</v>
      </c>
      <c r="O2273" s="14" t="s">
        <v>2419</v>
      </c>
      <c r="P2273" s="14"/>
      <c r="Q2273" s="14"/>
      <c r="R2273" s="14" t="s">
        <v>970</v>
      </c>
      <c r="S2273" s="14" t="s">
        <v>439</v>
      </c>
      <c r="T2273" s="35">
        <v>1400</v>
      </c>
      <c r="U2273" s="14" t="s">
        <v>4</v>
      </c>
      <c r="V2273" s="14">
        <v>123</v>
      </c>
      <c r="W2273" s="16">
        <f>+IF(datos_arg[[#This Row],[Moneda]]="ARS",datos_arg[[#This Row],[Monto]],datos_arg[[#This Row],[Monto]]*datos_arg[[#This Row],[TC]])</f>
        <v>1400</v>
      </c>
      <c r="X2273" s="16">
        <f>IFERROR(IF(datos_arg[[#This Row],[Moneda]]="USD",datos_arg[[#This Row],[Monto]],datos_arg[[#This Row],[Monto]]/datos_arg[[#This Row],[TC]]),0)</f>
        <v>11.382113821138212</v>
      </c>
      <c r="Y2273" s="14"/>
    </row>
    <row r="2274" spans="1:25" ht="15" customHeight="1" x14ac:dyDescent="0.25">
      <c r="A2274" s="14">
        <f t="shared" si="35"/>
        <v>2271</v>
      </c>
      <c r="B2274" s="1">
        <v>44005</v>
      </c>
      <c r="C2274" s="18">
        <f>+YEAR(datos_arg[[#This Row],[Fecha]])</f>
        <v>2020</v>
      </c>
      <c r="D2274" s="18">
        <f>+MONTH(datos_arg[[#This Row],[Fecha]])</f>
        <v>6</v>
      </c>
      <c r="E2274" s="14" t="s">
        <v>5358</v>
      </c>
      <c r="F2274" s="14" t="s">
        <v>85</v>
      </c>
      <c r="G2274" s="14"/>
      <c r="H2274" s="14" t="s">
        <v>6646</v>
      </c>
      <c r="I2274" s="14" t="s">
        <v>7132</v>
      </c>
      <c r="J2274" s="14" t="s">
        <v>425</v>
      </c>
      <c r="K2274" s="14"/>
      <c r="L2274" s="14" t="s">
        <v>425</v>
      </c>
      <c r="M2274" s="14" t="s">
        <v>1381</v>
      </c>
      <c r="N2274" s="14" t="s">
        <v>524</v>
      </c>
      <c r="O2274" s="14" t="s">
        <v>2421</v>
      </c>
      <c r="P2274" s="14" t="s">
        <v>5740</v>
      </c>
      <c r="Q2274" s="14">
        <v>2</v>
      </c>
      <c r="R2274" s="14" t="s">
        <v>85</v>
      </c>
      <c r="S2274" s="14" t="s">
        <v>1762</v>
      </c>
      <c r="T2274" s="35">
        <v>2378.2399999999998</v>
      </c>
      <c r="U2274" s="14" t="s">
        <v>4</v>
      </c>
      <c r="V2274" s="14">
        <v>123</v>
      </c>
      <c r="W2274" s="16">
        <f>+IF(datos_arg[[#This Row],[Moneda]]="ARS",datos_arg[[#This Row],[Monto]],datos_arg[[#This Row],[Monto]]*datos_arg[[#This Row],[TC]])</f>
        <v>2378.2399999999998</v>
      </c>
      <c r="X2274" s="16">
        <f>IFERROR(IF(datos_arg[[#This Row],[Moneda]]="USD",datos_arg[[#This Row],[Monto]],datos_arg[[#This Row],[Monto]]/datos_arg[[#This Row],[TC]]),0)</f>
        <v>19.335284552845525</v>
      </c>
      <c r="Y2274" s="14"/>
    </row>
    <row r="2275" spans="1:25" ht="15" customHeight="1" x14ac:dyDescent="0.25">
      <c r="A2275" s="14">
        <f t="shared" si="35"/>
        <v>2272</v>
      </c>
      <c r="B2275" s="1">
        <v>44005</v>
      </c>
      <c r="C2275" s="18">
        <f>+YEAR(datos_arg[[#This Row],[Fecha]])</f>
        <v>2020</v>
      </c>
      <c r="D2275" s="18">
        <f>+MONTH(datos_arg[[#This Row],[Fecha]])</f>
        <v>6</v>
      </c>
      <c r="E2275" s="14" t="s">
        <v>5358</v>
      </c>
      <c r="F2275" s="14" t="s">
        <v>85</v>
      </c>
      <c r="G2275" s="14"/>
      <c r="H2275" s="14" t="s">
        <v>6646</v>
      </c>
      <c r="I2275" s="14" t="s">
        <v>7132</v>
      </c>
      <c r="J2275" s="14" t="s">
        <v>425</v>
      </c>
      <c r="K2275" s="14"/>
      <c r="L2275" s="14" t="s">
        <v>425</v>
      </c>
      <c r="M2275" s="14" t="s">
        <v>1381</v>
      </c>
      <c r="N2275" s="14" t="s">
        <v>524</v>
      </c>
      <c r="O2275" s="14" t="s">
        <v>2420</v>
      </c>
      <c r="P2275" s="14" t="s">
        <v>5740</v>
      </c>
      <c r="Q2275" s="14">
        <v>0</v>
      </c>
      <c r="R2275" s="14" t="s">
        <v>85</v>
      </c>
      <c r="S2275" s="14" t="s">
        <v>439</v>
      </c>
      <c r="T2275" s="35">
        <v>2701.34</v>
      </c>
      <c r="U2275" s="14" t="s">
        <v>4</v>
      </c>
      <c r="V2275" s="14">
        <v>123</v>
      </c>
      <c r="W2275" s="16">
        <f>+IF(datos_arg[[#This Row],[Moneda]]="ARS",datos_arg[[#This Row],[Monto]],datos_arg[[#This Row],[Monto]]*datos_arg[[#This Row],[TC]])</f>
        <v>2701.34</v>
      </c>
      <c r="X2275" s="16">
        <f>IFERROR(IF(datos_arg[[#This Row],[Moneda]]="USD",datos_arg[[#This Row],[Monto]],datos_arg[[#This Row],[Monto]]/datos_arg[[#This Row],[TC]]),0)</f>
        <v>21.962113821138214</v>
      </c>
      <c r="Y2275" s="14"/>
    </row>
    <row r="2276" spans="1:25" ht="15" customHeight="1" x14ac:dyDescent="0.25">
      <c r="A2276" s="14">
        <f t="shared" si="35"/>
        <v>2273</v>
      </c>
      <c r="B2276" s="1">
        <v>44005</v>
      </c>
      <c r="C2276" s="18">
        <f>+YEAR(datos_arg[[#This Row],[Fecha]])</f>
        <v>2020</v>
      </c>
      <c r="D2276" s="18">
        <f>+MONTH(datos_arg[[#This Row],[Fecha]])</f>
        <v>6</v>
      </c>
      <c r="E2276" s="14" t="s">
        <v>5358</v>
      </c>
      <c r="F2276" s="14" t="s">
        <v>85</v>
      </c>
      <c r="G2276" s="14"/>
      <c r="H2276" s="14" t="s">
        <v>6646</v>
      </c>
      <c r="I2276" s="14" t="s">
        <v>7132</v>
      </c>
      <c r="J2276" s="14" t="s">
        <v>425</v>
      </c>
      <c r="K2276" s="14"/>
      <c r="L2276" s="14" t="s">
        <v>425</v>
      </c>
      <c r="M2276" s="14" t="s">
        <v>1381</v>
      </c>
      <c r="N2276" s="14" t="s">
        <v>524</v>
      </c>
      <c r="O2276" s="14" t="s">
        <v>2422</v>
      </c>
      <c r="P2276" s="14" t="s">
        <v>5740</v>
      </c>
      <c r="Q2276" s="14">
        <v>1</v>
      </c>
      <c r="R2276" s="14" t="s">
        <v>85</v>
      </c>
      <c r="S2276" s="14" t="s">
        <v>439</v>
      </c>
      <c r="T2276" s="35">
        <v>4099</v>
      </c>
      <c r="U2276" s="14" t="s">
        <v>4</v>
      </c>
      <c r="V2276" s="14">
        <v>123</v>
      </c>
      <c r="W2276" s="16">
        <f>+IF(datos_arg[[#This Row],[Moneda]]="ARS",datos_arg[[#This Row],[Monto]],datos_arg[[#This Row],[Monto]]*datos_arg[[#This Row],[TC]])</f>
        <v>4099</v>
      </c>
      <c r="X2276" s="16">
        <f>IFERROR(IF(datos_arg[[#This Row],[Moneda]]="USD",datos_arg[[#This Row],[Monto]],datos_arg[[#This Row],[Monto]]/datos_arg[[#This Row],[TC]]),0)</f>
        <v>33.325203252032523</v>
      </c>
      <c r="Y2276" s="14"/>
    </row>
    <row r="2277" spans="1:25" ht="15" customHeight="1" x14ac:dyDescent="0.25">
      <c r="A2277" s="14">
        <f t="shared" si="35"/>
        <v>2274</v>
      </c>
      <c r="B2277" s="1">
        <v>44005</v>
      </c>
      <c r="C2277" s="18">
        <f>+YEAR(datos_arg[[#This Row],[Fecha]])</f>
        <v>2020</v>
      </c>
      <c r="D2277" s="18">
        <f>+MONTH(datos_arg[[#This Row],[Fecha]])</f>
        <v>6</v>
      </c>
      <c r="E2277" s="14" t="s">
        <v>408</v>
      </c>
      <c r="F2277" s="14" t="s">
        <v>506</v>
      </c>
      <c r="G2277" s="14"/>
      <c r="H2277" s="14" t="s">
        <v>7132</v>
      </c>
      <c r="I2277" s="14" t="s">
        <v>7132</v>
      </c>
      <c r="J2277" s="14" t="s">
        <v>425</v>
      </c>
      <c r="K2277" s="14"/>
      <c r="L2277" s="14" t="s">
        <v>425</v>
      </c>
      <c r="M2277" s="14" t="s">
        <v>1763</v>
      </c>
      <c r="N2277" s="14" t="s">
        <v>1763</v>
      </c>
      <c r="O2277" s="14" t="s">
        <v>2196</v>
      </c>
      <c r="P2277" s="14"/>
      <c r="Q2277" s="14"/>
      <c r="R2277" s="14" t="s">
        <v>420</v>
      </c>
      <c r="S2277" s="14" t="s">
        <v>439</v>
      </c>
      <c r="T2277" s="35">
        <v>20000</v>
      </c>
      <c r="U2277" s="14" t="s">
        <v>4</v>
      </c>
      <c r="V2277" s="14">
        <v>123</v>
      </c>
      <c r="W2277" s="16">
        <f>+IF(datos_arg[[#This Row],[Moneda]]="ARS",datos_arg[[#This Row],[Monto]],datos_arg[[#This Row],[Monto]]*datos_arg[[#This Row],[TC]])</f>
        <v>20000</v>
      </c>
      <c r="X2277" s="16">
        <f>IFERROR(IF(datos_arg[[#This Row],[Moneda]]="USD",datos_arg[[#This Row],[Monto]],datos_arg[[#This Row],[Monto]]/datos_arg[[#This Row],[TC]]),0)</f>
        <v>162.60162601626016</v>
      </c>
      <c r="Y2277" s="14"/>
    </row>
    <row r="2278" spans="1:25" ht="15" customHeight="1" x14ac:dyDescent="0.25">
      <c r="A2278" s="14">
        <f t="shared" si="35"/>
        <v>2275</v>
      </c>
      <c r="B2278" s="1">
        <v>44005</v>
      </c>
      <c r="C2278" s="18">
        <f>+YEAR(datos_arg[[#This Row],[Fecha]])</f>
        <v>2020</v>
      </c>
      <c r="D2278" s="18">
        <f>+MONTH(datos_arg[[#This Row],[Fecha]])</f>
        <v>6</v>
      </c>
      <c r="E2278" s="14" t="s">
        <v>617</v>
      </c>
      <c r="F2278" s="14" t="s">
        <v>8101</v>
      </c>
      <c r="G2278" s="14"/>
      <c r="H2278" s="14" t="s">
        <v>8103</v>
      </c>
      <c r="I2278" s="14" t="s">
        <v>8104</v>
      </c>
      <c r="J2278" s="14" t="s">
        <v>769</v>
      </c>
      <c r="K2278" s="14" t="s">
        <v>421</v>
      </c>
      <c r="L2278" s="14" t="s">
        <v>425</v>
      </c>
      <c r="M2278" s="14" t="s">
        <v>769</v>
      </c>
      <c r="N2278" s="14" t="s">
        <v>2423</v>
      </c>
      <c r="O2278" s="14" t="s">
        <v>2424</v>
      </c>
      <c r="P2278" s="14" t="s">
        <v>5741</v>
      </c>
      <c r="Q2278" s="14">
        <v>1</v>
      </c>
      <c r="R2278" s="14" t="s">
        <v>8101</v>
      </c>
      <c r="S2278" s="14" t="s">
        <v>439</v>
      </c>
      <c r="T2278" s="35">
        <v>16432.189999999999</v>
      </c>
      <c r="U2278" s="14" t="s">
        <v>4</v>
      </c>
      <c r="V2278" s="14">
        <v>123</v>
      </c>
      <c r="W2278" s="16">
        <f>+IF(datos_arg[[#This Row],[Moneda]]="ARS",datos_arg[[#This Row],[Monto]],datos_arg[[#This Row],[Monto]]*datos_arg[[#This Row],[TC]])</f>
        <v>16432.189999999999</v>
      </c>
      <c r="X2278" s="16">
        <f>IFERROR(IF(datos_arg[[#This Row],[Moneda]]="USD",datos_arg[[#This Row],[Monto]],datos_arg[[#This Row],[Monto]]/datos_arg[[#This Row],[TC]]),0)</f>
        <v>133.5950406504065</v>
      </c>
      <c r="Y2278" s="14"/>
    </row>
    <row r="2279" spans="1:25" ht="15" customHeight="1" x14ac:dyDescent="0.25">
      <c r="A2279" s="14">
        <f t="shared" si="35"/>
        <v>2276</v>
      </c>
      <c r="B2279" s="1">
        <v>44005</v>
      </c>
      <c r="C2279" s="18">
        <f>+YEAR(datos_arg[[#This Row],[Fecha]])</f>
        <v>2020</v>
      </c>
      <c r="D2279" s="18">
        <f>+MONTH(datos_arg[[#This Row],[Fecha]])</f>
        <v>6</v>
      </c>
      <c r="E2279" s="14" t="s">
        <v>1015</v>
      </c>
      <c r="F2279" s="14" t="s">
        <v>403</v>
      </c>
      <c r="G2279" s="14" t="s">
        <v>5382</v>
      </c>
      <c r="H2279" s="14" t="s">
        <v>8103</v>
      </c>
      <c r="I2279" s="14" t="s">
        <v>8104</v>
      </c>
      <c r="J2279" s="14" t="s">
        <v>472</v>
      </c>
      <c r="K2279" s="14" t="s">
        <v>421</v>
      </c>
      <c r="L2279" s="14" t="s">
        <v>421</v>
      </c>
      <c r="M2279" s="14" t="s">
        <v>558</v>
      </c>
      <c r="N2279" s="14" t="s">
        <v>314</v>
      </c>
      <c r="O2279" s="14" t="s">
        <v>2425</v>
      </c>
      <c r="P2279" s="14" t="s">
        <v>5742</v>
      </c>
      <c r="Q2279" s="14">
        <v>5</v>
      </c>
      <c r="R2279" s="14" t="s">
        <v>5382</v>
      </c>
      <c r="S2279" s="14" t="s">
        <v>439</v>
      </c>
      <c r="T2279" s="35">
        <v>77.849999999999994</v>
      </c>
      <c r="U2279" s="14" t="s">
        <v>4</v>
      </c>
      <c r="V2279" s="14">
        <v>123</v>
      </c>
      <c r="W2279" s="16">
        <f>+IF(datos_arg[[#This Row],[Moneda]]="ARS",datos_arg[[#This Row],[Monto]],datos_arg[[#This Row],[Monto]]*datos_arg[[#This Row],[TC]])</f>
        <v>77.849999999999994</v>
      </c>
      <c r="X2279" s="16">
        <f>IFERROR(IF(datos_arg[[#This Row],[Moneda]]="USD",datos_arg[[#This Row],[Monto]],datos_arg[[#This Row],[Monto]]/datos_arg[[#This Row],[TC]]),0)</f>
        <v>0.63292682926829269</v>
      </c>
      <c r="Y2279" s="14"/>
    </row>
    <row r="2280" spans="1:25" ht="15" customHeight="1" x14ac:dyDescent="0.25">
      <c r="A2280" s="14">
        <f t="shared" si="35"/>
        <v>2277</v>
      </c>
      <c r="B2280" s="1">
        <v>44005</v>
      </c>
      <c r="C2280" s="18">
        <f>+YEAR(datos_arg[[#This Row],[Fecha]])</f>
        <v>2020</v>
      </c>
      <c r="D2280" s="18">
        <f>+MONTH(datos_arg[[#This Row],[Fecha]])</f>
        <v>6</v>
      </c>
      <c r="E2280" s="14" t="s">
        <v>1015</v>
      </c>
      <c r="F2280" s="14" t="s">
        <v>403</v>
      </c>
      <c r="G2280" s="14" t="s">
        <v>5382</v>
      </c>
      <c r="H2280" s="14" t="s">
        <v>8103</v>
      </c>
      <c r="I2280" s="14" t="s">
        <v>8104</v>
      </c>
      <c r="J2280" s="14" t="s">
        <v>472</v>
      </c>
      <c r="K2280" s="14" t="s">
        <v>421</v>
      </c>
      <c r="L2280" s="14" t="s">
        <v>421</v>
      </c>
      <c r="M2280" s="14" t="s">
        <v>558</v>
      </c>
      <c r="N2280" s="14" t="s">
        <v>314</v>
      </c>
      <c r="O2280" s="14" t="s">
        <v>2426</v>
      </c>
      <c r="P2280" s="14" t="s">
        <v>5742</v>
      </c>
      <c r="Q2280" s="14">
        <v>5</v>
      </c>
      <c r="R2280" s="14" t="s">
        <v>5382</v>
      </c>
      <c r="S2280" s="14" t="s">
        <v>439</v>
      </c>
      <c r="T2280" s="35">
        <v>348.55</v>
      </c>
      <c r="U2280" s="14" t="s">
        <v>4</v>
      </c>
      <c r="V2280" s="14">
        <v>123</v>
      </c>
      <c r="W2280" s="16">
        <f>+IF(datos_arg[[#This Row],[Moneda]]="ARS",datos_arg[[#This Row],[Monto]],datos_arg[[#This Row],[Monto]]*datos_arg[[#This Row],[TC]])</f>
        <v>348.55</v>
      </c>
      <c r="X2280" s="16">
        <f>IFERROR(IF(datos_arg[[#This Row],[Moneda]]="USD",datos_arg[[#This Row],[Monto]],datos_arg[[#This Row],[Monto]]/datos_arg[[#This Row],[TC]]),0)</f>
        <v>2.8337398373983742</v>
      </c>
      <c r="Y2280" s="14"/>
    </row>
    <row r="2281" spans="1:25" ht="15" customHeight="1" x14ac:dyDescent="0.25">
      <c r="A2281" s="14">
        <f t="shared" si="35"/>
        <v>2278</v>
      </c>
      <c r="B2281" s="1">
        <v>44005</v>
      </c>
      <c r="C2281" s="18">
        <f>+YEAR(datos_arg[[#This Row],[Fecha]])</f>
        <v>2020</v>
      </c>
      <c r="D2281" s="18">
        <f>+MONTH(datos_arg[[#This Row],[Fecha]])</f>
        <v>6</v>
      </c>
      <c r="E2281" s="14" t="s">
        <v>1015</v>
      </c>
      <c r="F2281" s="14" t="s">
        <v>403</v>
      </c>
      <c r="G2281" s="14" t="s">
        <v>5382</v>
      </c>
      <c r="H2281" s="14" t="s">
        <v>8103</v>
      </c>
      <c r="I2281" s="14" t="s">
        <v>8104</v>
      </c>
      <c r="J2281" s="14" t="s">
        <v>472</v>
      </c>
      <c r="K2281" s="14" t="s">
        <v>421</v>
      </c>
      <c r="L2281" s="14" t="s">
        <v>421</v>
      </c>
      <c r="M2281" s="14" t="s">
        <v>558</v>
      </c>
      <c r="N2281" s="14" t="s">
        <v>314</v>
      </c>
      <c r="O2281" s="14" t="s">
        <v>2427</v>
      </c>
      <c r="P2281" s="14" t="s">
        <v>5742</v>
      </c>
      <c r="Q2281" s="14">
        <v>5</v>
      </c>
      <c r="R2281" s="14" t="s">
        <v>5382</v>
      </c>
      <c r="S2281" s="14" t="s">
        <v>439</v>
      </c>
      <c r="T2281" s="35">
        <v>489.15</v>
      </c>
      <c r="U2281" s="14" t="s">
        <v>4</v>
      </c>
      <c r="V2281" s="14">
        <v>123</v>
      </c>
      <c r="W2281" s="16">
        <f>+IF(datos_arg[[#This Row],[Moneda]]="ARS",datos_arg[[#This Row],[Monto]],datos_arg[[#This Row],[Monto]]*datos_arg[[#This Row],[TC]])</f>
        <v>489.15</v>
      </c>
      <c r="X2281" s="16">
        <f>IFERROR(IF(datos_arg[[#This Row],[Moneda]]="USD",datos_arg[[#This Row],[Monto]],datos_arg[[#This Row],[Monto]]/datos_arg[[#This Row],[TC]]),0)</f>
        <v>3.9768292682926827</v>
      </c>
      <c r="Y2281" s="14"/>
    </row>
    <row r="2282" spans="1:25" ht="15" customHeight="1" x14ac:dyDescent="0.25">
      <c r="A2282" s="14">
        <f t="shared" si="35"/>
        <v>2279</v>
      </c>
      <c r="B2282" s="1">
        <v>44005</v>
      </c>
      <c r="C2282" s="18">
        <f>+YEAR(datos_arg[[#This Row],[Fecha]])</f>
        <v>2020</v>
      </c>
      <c r="D2282" s="18">
        <f>+MONTH(datos_arg[[#This Row],[Fecha]])</f>
        <v>6</v>
      </c>
      <c r="E2282" s="14" t="s">
        <v>1015</v>
      </c>
      <c r="F2282" s="14" t="s">
        <v>403</v>
      </c>
      <c r="G2282" s="14" t="s">
        <v>5382</v>
      </c>
      <c r="H2282" s="14" t="s">
        <v>8103</v>
      </c>
      <c r="I2282" s="14" t="s">
        <v>8104</v>
      </c>
      <c r="J2282" s="14" t="s">
        <v>472</v>
      </c>
      <c r="K2282" s="14" t="s">
        <v>421</v>
      </c>
      <c r="L2282" s="14" t="s">
        <v>421</v>
      </c>
      <c r="M2282" s="14" t="s">
        <v>558</v>
      </c>
      <c r="N2282" s="14" t="s">
        <v>314</v>
      </c>
      <c r="O2282" s="14" t="s">
        <v>2428</v>
      </c>
      <c r="P2282" s="14" t="s">
        <v>5742</v>
      </c>
      <c r="Q2282" s="14">
        <v>5</v>
      </c>
      <c r="R2282" s="14" t="s">
        <v>5382</v>
      </c>
      <c r="S2282" s="14" t="s">
        <v>439</v>
      </c>
      <c r="T2282" s="35">
        <v>1446.8</v>
      </c>
      <c r="U2282" s="14" t="s">
        <v>4</v>
      </c>
      <c r="V2282" s="14">
        <v>123</v>
      </c>
      <c r="W2282" s="16">
        <f>+IF(datos_arg[[#This Row],[Moneda]]="ARS",datos_arg[[#This Row],[Monto]],datos_arg[[#This Row],[Monto]]*datos_arg[[#This Row],[TC]])</f>
        <v>1446.8</v>
      </c>
      <c r="X2282" s="16">
        <f>IFERROR(IF(datos_arg[[#This Row],[Moneda]]="USD",datos_arg[[#This Row],[Monto]],datos_arg[[#This Row],[Monto]]/datos_arg[[#This Row],[TC]]),0)</f>
        <v>11.762601626016259</v>
      </c>
      <c r="Y2282" s="14"/>
    </row>
    <row r="2283" spans="1:25" ht="15" customHeight="1" x14ac:dyDescent="0.25">
      <c r="A2283" s="14">
        <f t="shared" si="35"/>
        <v>2280</v>
      </c>
      <c r="B2283" s="1">
        <v>44005</v>
      </c>
      <c r="C2283" s="18">
        <f>+YEAR(datos_arg[[#This Row],[Fecha]])</f>
        <v>2020</v>
      </c>
      <c r="D2283" s="18">
        <f>+MONTH(datos_arg[[#This Row],[Fecha]])</f>
        <v>6</v>
      </c>
      <c r="E2283" s="14" t="s">
        <v>1015</v>
      </c>
      <c r="F2283" s="14" t="s">
        <v>403</v>
      </c>
      <c r="G2283" s="14" t="s">
        <v>5382</v>
      </c>
      <c r="H2283" s="14" t="s">
        <v>8103</v>
      </c>
      <c r="I2283" s="14" t="s">
        <v>8104</v>
      </c>
      <c r="J2283" s="14" t="s">
        <v>472</v>
      </c>
      <c r="K2283" s="14" t="s">
        <v>421</v>
      </c>
      <c r="L2283" s="14" t="s">
        <v>421</v>
      </c>
      <c r="M2283" s="14" t="s">
        <v>558</v>
      </c>
      <c r="N2283" s="14" t="s">
        <v>314</v>
      </c>
      <c r="O2283" s="14" t="s">
        <v>2429</v>
      </c>
      <c r="P2283" s="14" t="s">
        <v>5742</v>
      </c>
      <c r="Q2283" s="14">
        <v>5</v>
      </c>
      <c r="R2283" s="14" t="s">
        <v>5382</v>
      </c>
      <c r="S2283" s="14" t="s">
        <v>439</v>
      </c>
      <c r="T2283" s="35">
        <v>1821.6</v>
      </c>
      <c r="U2283" s="14" t="s">
        <v>4</v>
      </c>
      <c r="V2283" s="14">
        <v>123</v>
      </c>
      <c r="W2283" s="16">
        <f>+IF(datos_arg[[#This Row],[Moneda]]="ARS",datos_arg[[#This Row],[Monto]],datos_arg[[#This Row],[Monto]]*datos_arg[[#This Row],[TC]])</f>
        <v>1821.6</v>
      </c>
      <c r="X2283" s="16">
        <f>IFERROR(IF(datos_arg[[#This Row],[Moneda]]="USD",datos_arg[[#This Row],[Monto]],datos_arg[[#This Row],[Monto]]/datos_arg[[#This Row],[TC]]),0)</f>
        <v>14.809756097560975</v>
      </c>
      <c r="Y2283" s="14"/>
    </row>
    <row r="2284" spans="1:25" ht="15" customHeight="1" x14ac:dyDescent="0.25">
      <c r="A2284" s="14">
        <f t="shared" si="35"/>
        <v>2281</v>
      </c>
      <c r="B2284" s="1">
        <v>44005</v>
      </c>
      <c r="C2284" s="18">
        <f>+YEAR(datos_arg[[#This Row],[Fecha]])</f>
        <v>2020</v>
      </c>
      <c r="D2284" s="18">
        <f>+MONTH(datos_arg[[#This Row],[Fecha]])</f>
        <v>6</v>
      </c>
      <c r="E2284" s="14" t="s">
        <v>1015</v>
      </c>
      <c r="F2284" s="14" t="s">
        <v>403</v>
      </c>
      <c r="G2284" s="14" t="s">
        <v>5382</v>
      </c>
      <c r="H2284" s="14" t="s">
        <v>8103</v>
      </c>
      <c r="I2284" s="14" t="s">
        <v>8104</v>
      </c>
      <c r="J2284" s="14" t="s">
        <v>472</v>
      </c>
      <c r="K2284" s="14" t="s">
        <v>421</v>
      </c>
      <c r="L2284" s="14" t="s">
        <v>421</v>
      </c>
      <c r="M2284" s="14" t="s">
        <v>558</v>
      </c>
      <c r="N2284" s="14" t="s">
        <v>314</v>
      </c>
      <c r="O2284" s="14" t="s">
        <v>2430</v>
      </c>
      <c r="P2284" s="14" t="s">
        <v>5742</v>
      </c>
      <c r="Q2284" s="14">
        <v>12</v>
      </c>
      <c r="R2284" s="14" t="s">
        <v>5382</v>
      </c>
      <c r="S2284" s="14" t="s">
        <v>439</v>
      </c>
      <c r="T2284" s="35">
        <v>474.72</v>
      </c>
      <c r="U2284" s="14" t="s">
        <v>4</v>
      </c>
      <c r="V2284" s="14">
        <v>123</v>
      </c>
      <c r="W2284" s="16">
        <f>+IF(datos_arg[[#This Row],[Moneda]]="ARS",datos_arg[[#This Row],[Monto]],datos_arg[[#This Row],[Monto]]*datos_arg[[#This Row],[TC]])</f>
        <v>474.72</v>
      </c>
      <c r="X2284" s="16">
        <f>IFERROR(IF(datos_arg[[#This Row],[Moneda]]="USD",datos_arg[[#This Row],[Monto]],datos_arg[[#This Row],[Monto]]/datos_arg[[#This Row],[TC]]),0)</f>
        <v>3.8595121951219515</v>
      </c>
      <c r="Y2284" s="14"/>
    </row>
    <row r="2285" spans="1:25" ht="15" customHeight="1" x14ac:dyDescent="0.25">
      <c r="A2285" s="14">
        <f t="shared" si="35"/>
        <v>2282</v>
      </c>
      <c r="B2285" s="1">
        <v>44005</v>
      </c>
      <c r="C2285" s="18">
        <f>+YEAR(datos_arg[[#This Row],[Fecha]])</f>
        <v>2020</v>
      </c>
      <c r="D2285" s="18">
        <f>+MONTH(datos_arg[[#This Row],[Fecha]])</f>
        <v>6</v>
      </c>
      <c r="E2285" s="14" t="s">
        <v>1015</v>
      </c>
      <c r="F2285" s="14" t="s">
        <v>403</v>
      </c>
      <c r="G2285" s="14" t="s">
        <v>970</v>
      </c>
      <c r="H2285" s="14" t="s">
        <v>7132</v>
      </c>
      <c r="I2285" s="14" t="s">
        <v>7132</v>
      </c>
      <c r="J2285" s="14" t="s">
        <v>425</v>
      </c>
      <c r="K2285" s="14"/>
      <c r="L2285" s="14" t="s">
        <v>425</v>
      </c>
      <c r="M2285" s="14" t="s">
        <v>515</v>
      </c>
      <c r="N2285" s="14" t="s">
        <v>2431</v>
      </c>
      <c r="O2285" s="14" t="s">
        <v>1365</v>
      </c>
      <c r="P2285" s="14" t="s">
        <v>5743</v>
      </c>
      <c r="Q2285" s="14"/>
      <c r="R2285" s="14" t="s">
        <v>970</v>
      </c>
      <c r="S2285" s="14" t="s">
        <v>439</v>
      </c>
      <c r="T2285" s="35">
        <v>1900</v>
      </c>
      <c r="U2285" s="14" t="s">
        <v>4</v>
      </c>
      <c r="V2285" s="14">
        <v>123</v>
      </c>
      <c r="W2285" s="16">
        <f>+IF(datos_arg[[#This Row],[Moneda]]="ARS",datos_arg[[#This Row],[Monto]],datos_arg[[#This Row],[Monto]]*datos_arg[[#This Row],[TC]])</f>
        <v>1900</v>
      </c>
      <c r="X2285" s="16">
        <f>IFERROR(IF(datos_arg[[#This Row],[Moneda]]="USD",datos_arg[[#This Row],[Monto]],datos_arg[[#This Row],[Monto]]/datos_arg[[#This Row],[TC]]),0)</f>
        <v>15.447154471544716</v>
      </c>
      <c r="Y2285" s="14"/>
    </row>
    <row r="2286" spans="1:25" ht="15" customHeight="1" x14ac:dyDescent="0.25">
      <c r="A2286" s="14">
        <f t="shared" si="35"/>
        <v>2283</v>
      </c>
      <c r="B2286" s="1">
        <v>44005</v>
      </c>
      <c r="C2286" s="18">
        <f>+YEAR(datos_arg[[#This Row],[Fecha]])</f>
        <v>2020</v>
      </c>
      <c r="D2286" s="18">
        <f>+MONTH(datos_arg[[#This Row],[Fecha]])</f>
        <v>6</v>
      </c>
      <c r="E2286" s="14" t="s">
        <v>1015</v>
      </c>
      <c r="F2286" s="14" t="s">
        <v>403</v>
      </c>
      <c r="G2286" s="14" t="s">
        <v>5383</v>
      </c>
      <c r="H2286" s="14" t="s">
        <v>6646</v>
      </c>
      <c r="I2286" s="14" t="s">
        <v>7132</v>
      </c>
      <c r="J2286" s="14" t="s">
        <v>425</v>
      </c>
      <c r="K2286" s="14"/>
      <c r="L2286" s="14" t="s">
        <v>425</v>
      </c>
      <c r="M2286" s="14" t="s">
        <v>2432</v>
      </c>
      <c r="N2286" s="14" t="s">
        <v>310</v>
      </c>
      <c r="O2286" s="14" t="s">
        <v>2433</v>
      </c>
      <c r="P2286" s="14" t="s">
        <v>5743</v>
      </c>
      <c r="Q2286" s="14">
        <v>1</v>
      </c>
      <c r="R2286" s="14" t="s">
        <v>5383</v>
      </c>
      <c r="S2286" s="14" t="s">
        <v>439</v>
      </c>
      <c r="T2286" s="35">
        <v>341.58</v>
      </c>
      <c r="U2286" s="14" t="s">
        <v>4</v>
      </c>
      <c r="V2286" s="14">
        <v>123</v>
      </c>
      <c r="W2286" s="16">
        <f>+IF(datos_arg[[#This Row],[Moneda]]="ARS",datos_arg[[#This Row],[Monto]],datos_arg[[#This Row],[Monto]]*datos_arg[[#This Row],[TC]])</f>
        <v>341.58</v>
      </c>
      <c r="X2286" s="16">
        <f>IFERROR(IF(datos_arg[[#This Row],[Moneda]]="USD",datos_arg[[#This Row],[Monto]],datos_arg[[#This Row],[Monto]]/datos_arg[[#This Row],[TC]]),0)</f>
        <v>2.7770731707317071</v>
      </c>
      <c r="Y2286" s="14"/>
    </row>
    <row r="2287" spans="1:25" ht="15" customHeight="1" x14ac:dyDescent="0.25">
      <c r="A2287" s="14">
        <f t="shared" si="35"/>
        <v>2284</v>
      </c>
      <c r="B2287" s="1">
        <v>44005</v>
      </c>
      <c r="C2287" s="18">
        <f>+YEAR(datos_arg[[#This Row],[Fecha]])</f>
        <v>2020</v>
      </c>
      <c r="D2287" s="18">
        <f>+MONTH(datos_arg[[#This Row],[Fecha]])</f>
        <v>6</v>
      </c>
      <c r="E2287" s="14" t="s">
        <v>1015</v>
      </c>
      <c r="F2287" s="14" t="s">
        <v>403</v>
      </c>
      <c r="G2287" s="14" t="s">
        <v>5383</v>
      </c>
      <c r="H2287" s="14" t="s">
        <v>6646</v>
      </c>
      <c r="I2287" s="14" t="s">
        <v>7132</v>
      </c>
      <c r="J2287" s="14" t="s">
        <v>425</v>
      </c>
      <c r="K2287" s="14"/>
      <c r="L2287" s="14" t="s">
        <v>425</v>
      </c>
      <c r="M2287" s="14" t="s">
        <v>2432</v>
      </c>
      <c r="N2287" s="14" t="s">
        <v>310</v>
      </c>
      <c r="O2287" s="14" t="s">
        <v>2434</v>
      </c>
      <c r="P2287" s="14" t="s">
        <v>5743</v>
      </c>
      <c r="Q2287" s="14">
        <v>2</v>
      </c>
      <c r="R2287" s="14" t="s">
        <v>5383</v>
      </c>
      <c r="S2287" s="14" t="s">
        <v>439</v>
      </c>
      <c r="T2287" s="35">
        <v>618.36</v>
      </c>
      <c r="U2287" s="14" t="s">
        <v>4</v>
      </c>
      <c r="V2287" s="14">
        <v>123</v>
      </c>
      <c r="W2287" s="16">
        <f>+IF(datos_arg[[#This Row],[Moneda]]="ARS",datos_arg[[#This Row],[Monto]],datos_arg[[#This Row],[Monto]]*datos_arg[[#This Row],[TC]])</f>
        <v>618.36</v>
      </c>
      <c r="X2287" s="16">
        <f>IFERROR(IF(datos_arg[[#This Row],[Moneda]]="USD",datos_arg[[#This Row],[Monto]],datos_arg[[#This Row],[Monto]]/datos_arg[[#This Row],[TC]]),0)</f>
        <v>5.0273170731707317</v>
      </c>
      <c r="Y2287" s="14"/>
    </row>
    <row r="2288" spans="1:25" ht="15" customHeight="1" x14ac:dyDescent="0.25">
      <c r="A2288" s="14">
        <f t="shared" si="35"/>
        <v>2285</v>
      </c>
      <c r="B2288" s="1">
        <v>44005</v>
      </c>
      <c r="C2288" s="18">
        <f>+YEAR(datos_arg[[#This Row],[Fecha]])</f>
        <v>2020</v>
      </c>
      <c r="D2288" s="18">
        <f>+MONTH(datos_arg[[#This Row],[Fecha]])</f>
        <v>6</v>
      </c>
      <c r="E2288" s="14" t="s">
        <v>1015</v>
      </c>
      <c r="F2288" s="14" t="s">
        <v>403</v>
      </c>
      <c r="G2288" s="14" t="s">
        <v>5383</v>
      </c>
      <c r="H2288" s="14" t="s">
        <v>6646</v>
      </c>
      <c r="I2288" s="14" t="s">
        <v>7132</v>
      </c>
      <c r="J2288" s="14" t="s">
        <v>425</v>
      </c>
      <c r="K2288" s="14"/>
      <c r="L2288" s="14" t="s">
        <v>425</v>
      </c>
      <c r="M2288" s="14" t="s">
        <v>2432</v>
      </c>
      <c r="N2288" s="14" t="s">
        <v>310</v>
      </c>
      <c r="O2288" s="14" t="s">
        <v>2435</v>
      </c>
      <c r="P2288" s="14" t="s">
        <v>5743</v>
      </c>
      <c r="Q2288" s="14">
        <v>3</v>
      </c>
      <c r="R2288" s="14" t="s">
        <v>5383</v>
      </c>
      <c r="S2288" s="14" t="s">
        <v>439</v>
      </c>
      <c r="T2288" s="35">
        <v>345.93</v>
      </c>
      <c r="U2288" s="14" t="s">
        <v>4</v>
      </c>
      <c r="V2288" s="14">
        <v>123</v>
      </c>
      <c r="W2288" s="16">
        <f>+IF(datos_arg[[#This Row],[Moneda]]="ARS",datos_arg[[#This Row],[Monto]],datos_arg[[#This Row],[Monto]]*datos_arg[[#This Row],[TC]])</f>
        <v>345.93</v>
      </c>
      <c r="X2288" s="16">
        <f>IFERROR(IF(datos_arg[[#This Row],[Moneda]]="USD",datos_arg[[#This Row],[Monto]],datos_arg[[#This Row],[Monto]]/datos_arg[[#This Row],[TC]]),0)</f>
        <v>2.812439024390244</v>
      </c>
      <c r="Y2288" s="14"/>
    </row>
    <row r="2289" spans="1:25" ht="15" customHeight="1" x14ac:dyDescent="0.25">
      <c r="A2289" s="14">
        <f t="shared" si="35"/>
        <v>2286</v>
      </c>
      <c r="B2289" s="1">
        <v>44005</v>
      </c>
      <c r="C2289" s="18">
        <f>+YEAR(datos_arg[[#This Row],[Fecha]])</f>
        <v>2020</v>
      </c>
      <c r="D2289" s="18">
        <f>+MONTH(datos_arg[[#This Row],[Fecha]])</f>
        <v>6</v>
      </c>
      <c r="E2289" s="14" t="s">
        <v>5358</v>
      </c>
      <c r="F2289" s="14" t="s">
        <v>85</v>
      </c>
      <c r="G2289" s="14"/>
      <c r="H2289" s="14" t="s">
        <v>6646</v>
      </c>
      <c r="I2289" s="14" t="s">
        <v>7132</v>
      </c>
      <c r="J2289" s="14" t="s">
        <v>425</v>
      </c>
      <c r="K2289" s="14"/>
      <c r="L2289" s="14" t="s">
        <v>425</v>
      </c>
      <c r="M2289" s="14" t="s">
        <v>1416</v>
      </c>
      <c r="N2289" s="14" t="s">
        <v>387</v>
      </c>
      <c r="O2289" s="14" t="s">
        <v>2436</v>
      </c>
      <c r="P2289" s="14" t="s">
        <v>5743</v>
      </c>
      <c r="Q2289" s="14">
        <v>1</v>
      </c>
      <c r="R2289" s="14" t="s">
        <v>85</v>
      </c>
      <c r="S2289" s="14" t="s">
        <v>439</v>
      </c>
      <c r="T2289" s="35">
        <v>103.69</v>
      </c>
      <c r="U2289" s="14" t="s">
        <v>4</v>
      </c>
      <c r="V2289" s="14">
        <v>123</v>
      </c>
      <c r="W2289" s="16">
        <f>+IF(datos_arg[[#This Row],[Moneda]]="ARS",datos_arg[[#This Row],[Monto]],datos_arg[[#This Row],[Monto]]*datos_arg[[#This Row],[TC]])</f>
        <v>103.69</v>
      </c>
      <c r="X2289" s="16">
        <f>IFERROR(IF(datos_arg[[#This Row],[Moneda]]="USD",datos_arg[[#This Row],[Monto]],datos_arg[[#This Row],[Monto]]/datos_arg[[#This Row],[TC]]),0)</f>
        <v>0.84300813008130082</v>
      </c>
      <c r="Y2289" s="14"/>
    </row>
    <row r="2290" spans="1:25" ht="15" customHeight="1" x14ac:dyDescent="0.25">
      <c r="A2290" s="14">
        <f t="shared" si="35"/>
        <v>2287</v>
      </c>
      <c r="B2290" s="1">
        <v>44005</v>
      </c>
      <c r="C2290" s="18">
        <f>+YEAR(datos_arg[[#This Row],[Fecha]])</f>
        <v>2020</v>
      </c>
      <c r="D2290" s="18">
        <f>+MONTH(datos_arg[[#This Row],[Fecha]])</f>
        <v>6</v>
      </c>
      <c r="E2290" s="14" t="s">
        <v>5358</v>
      </c>
      <c r="F2290" s="14" t="s">
        <v>85</v>
      </c>
      <c r="G2290" s="14"/>
      <c r="H2290" s="14" t="s">
        <v>6646</v>
      </c>
      <c r="I2290" s="14" t="s">
        <v>7132</v>
      </c>
      <c r="J2290" s="14" t="s">
        <v>425</v>
      </c>
      <c r="K2290" s="14"/>
      <c r="L2290" s="14" t="s">
        <v>425</v>
      </c>
      <c r="M2290" s="14" t="s">
        <v>1416</v>
      </c>
      <c r="N2290" s="14" t="s">
        <v>387</v>
      </c>
      <c r="O2290" s="14" t="s">
        <v>2438</v>
      </c>
      <c r="P2290" s="14" t="s">
        <v>5743</v>
      </c>
      <c r="Q2290" s="14">
        <v>1</v>
      </c>
      <c r="R2290" s="14" t="s">
        <v>85</v>
      </c>
      <c r="S2290" s="14" t="s">
        <v>439</v>
      </c>
      <c r="T2290" s="35">
        <v>97.3</v>
      </c>
      <c r="U2290" s="14" t="s">
        <v>4</v>
      </c>
      <c r="V2290" s="14">
        <v>123</v>
      </c>
      <c r="W2290" s="16">
        <f>+IF(datos_arg[[#This Row],[Moneda]]="ARS",datos_arg[[#This Row],[Monto]],datos_arg[[#This Row],[Monto]]*datos_arg[[#This Row],[TC]])</f>
        <v>97.3</v>
      </c>
      <c r="X2290" s="16">
        <f>IFERROR(IF(datos_arg[[#This Row],[Moneda]]="USD",datos_arg[[#This Row],[Monto]],datos_arg[[#This Row],[Monto]]/datos_arg[[#This Row],[TC]]),0)</f>
        <v>0.79105691056910565</v>
      </c>
      <c r="Y2290" s="14"/>
    </row>
    <row r="2291" spans="1:25" ht="15" customHeight="1" x14ac:dyDescent="0.25">
      <c r="A2291" s="14">
        <f t="shared" si="35"/>
        <v>2288</v>
      </c>
      <c r="B2291" s="1">
        <v>44005</v>
      </c>
      <c r="C2291" s="18">
        <f>+YEAR(datos_arg[[#This Row],[Fecha]])</f>
        <v>2020</v>
      </c>
      <c r="D2291" s="18">
        <f>+MONTH(datos_arg[[#This Row],[Fecha]])</f>
        <v>6</v>
      </c>
      <c r="E2291" s="14" t="s">
        <v>5358</v>
      </c>
      <c r="F2291" s="14" t="s">
        <v>85</v>
      </c>
      <c r="G2291" s="14"/>
      <c r="H2291" s="14" t="s">
        <v>6646</v>
      </c>
      <c r="I2291" s="14" t="s">
        <v>7132</v>
      </c>
      <c r="J2291" s="14" t="s">
        <v>425</v>
      </c>
      <c r="K2291" s="14"/>
      <c r="L2291" s="14" t="s">
        <v>425</v>
      </c>
      <c r="M2291" s="14" t="s">
        <v>1416</v>
      </c>
      <c r="N2291" s="14" t="s">
        <v>387</v>
      </c>
      <c r="O2291" s="14" t="s">
        <v>2437</v>
      </c>
      <c r="P2291" s="14" t="s">
        <v>5743</v>
      </c>
      <c r="Q2291" s="14">
        <v>1</v>
      </c>
      <c r="R2291" s="14" t="s">
        <v>85</v>
      </c>
      <c r="S2291" s="14" t="s">
        <v>439</v>
      </c>
      <c r="T2291" s="35">
        <v>155</v>
      </c>
      <c r="U2291" s="14" t="s">
        <v>4</v>
      </c>
      <c r="V2291" s="14">
        <v>123</v>
      </c>
      <c r="W2291" s="16">
        <f>+IF(datos_arg[[#This Row],[Moneda]]="ARS",datos_arg[[#This Row],[Monto]],datos_arg[[#This Row],[Monto]]*datos_arg[[#This Row],[TC]])</f>
        <v>155</v>
      </c>
      <c r="X2291" s="16">
        <f>IFERROR(IF(datos_arg[[#This Row],[Moneda]]="USD",datos_arg[[#This Row],[Monto]],datos_arg[[#This Row],[Monto]]/datos_arg[[#This Row],[TC]]),0)</f>
        <v>1.2601626016260163</v>
      </c>
      <c r="Y2291" s="14"/>
    </row>
    <row r="2292" spans="1:25" ht="15" customHeight="1" x14ac:dyDescent="0.25">
      <c r="A2292" s="14">
        <f t="shared" si="35"/>
        <v>2289</v>
      </c>
      <c r="B2292" s="1">
        <v>44005</v>
      </c>
      <c r="C2292" s="18">
        <f>+YEAR(datos_arg[[#This Row],[Fecha]])</f>
        <v>2020</v>
      </c>
      <c r="D2292" s="18">
        <f>+MONTH(datos_arg[[#This Row],[Fecha]])</f>
        <v>6</v>
      </c>
      <c r="E2292" s="14" t="s">
        <v>5358</v>
      </c>
      <c r="F2292" s="14" t="s">
        <v>85</v>
      </c>
      <c r="G2292" s="14"/>
      <c r="H2292" s="14" t="s">
        <v>6646</v>
      </c>
      <c r="I2292" s="14" t="s">
        <v>7132</v>
      </c>
      <c r="J2292" s="14" t="s">
        <v>425</v>
      </c>
      <c r="K2292" s="14"/>
      <c r="L2292" s="14" t="s">
        <v>425</v>
      </c>
      <c r="M2292" s="14" t="s">
        <v>874</v>
      </c>
      <c r="N2292" s="14" t="s">
        <v>524</v>
      </c>
      <c r="O2292" s="14" t="s">
        <v>2439</v>
      </c>
      <c r="P2292" s="14" t="s">
        <v>5744</v>
      </c>
      <c r="Q2292" s="14">
        <v>1</v>
      </c>
      <c r="R2292" s="14" t="s">
        <v>85</v>
      </c>
      <c r="S2292" s="14" t="s">
        <v>439</v>
      </c>
      <c r="T2292" s="35">
        <v>459.65</v>
      </c>
      <c r="U2292" s="14" t="s">
        <v>4</v>
      </c>
      <c r="V2292" s="14">
        <v>123</v>
      </c>
      <c r="W2292" s="16">
        <f>+IF(datos_arg[[#This Row],[Moneda]]="ARS",datos_arg[[#This Row],[Monto]],datos_arg[[#This Row],[Monto]]*datos_arg[[#This Row],[TC]])</f>
        <v>459.65</v>
      </c>
      <c r="X2292" s="16">
        <f>IFERROR(IF(datos_arg[[#This Row],[Moneda]]="USD",datos_arg[[#This Row],[Monto]],datos_arg[[#This Row],[Monto]]/datos_arg[[#This Row],[TC]]),0)</f>
        <v>3.736991869918699</v>
      </c>
      <c r="Y2292" s="14"/>
    </row>
    <row r="2293" spans="1:25" ht="15" customHeight="1" x14ac:dyDescent="0.25">
      <c r="A2293" s="14">
        <f t="shared" si="35"/>
        <v>2290</v>
      </c>
      <c r="B2293" s="1">
        <v>44005</v>
      </c>
      <c r="C2293" s="18">
        <f>+YEAR(datos_arg[[#This Row],[Fecha]])</f>
        <v>2020</v>
      </c>
      <c r="D2293" s="18">
        <f>+MONTH(datos_arg[[#This Row],[Fecha]])</f>
        <v>6</v>
      </c>
      <c r="E2293" s="14" t="s">
        <v>1015</v>
      </c>
      <c r="F2293" s="14" t="s">
        <v>430</v>
      </c>
      <c r="G2293" s="14"/>
      <c r="H2293" s="14" t="s">
        <v>7132</v>
      </c>
      <c r="I2293" s="14" t="s">
        <v>7132</v>
      </c>
      <c r="J2293" s="14" t="s">
        <v>425</v>
      </c>
      <c r="K2293" s="14"/>
      <c r="L2293" s="14" t="s">
        <v>425</v>
      </c>
      <c r="M2293" s="14" t="s">
        <v>57</v>
      </c>
      <c r="N2293" s="14" t="s">
        <v>57</v>
      </c>
      <c r="O2293" s="14" t="s">
        <v>1794</v>
      </c>
      <c r="P2293" s="14" t="s">
        <v>5745</v>
      </c>
      <c r="Q2293" s="14"/>
      <c r="R2293" s="14" t="s">
        <v>430</v>
      </c>
      <c r="S2293" s="14" t="s">
        <v>439</v>
      </c>
      <c r="T2293" s="35">
        <v>575</v>
      </c>
      <c r="U2293" s="14" t="s">
        <v>4</v>
      </c>
      <c r="V2293" s="14">
        <v>123</v>
      </c>
      <c r="W2293" s="16">
        <f>+IF(datos_arg[[#This Row],[Moneda]]="ARS",datos_arg[[#This Row],[Monto]],datos_arg[[#This Row],[Monto]]*datos_arg[[#This Row],[TC]])</f>
        <v>575</v>
      </c>
      <c r="X2293" s="16">
        <f>IFERROR(IF(datos_arg[[#This Row],[Moneda]]="USD",datos_arg[[#This Row],[Monto]],datos_arg[[#This Row],[Monto]]/datos_arg[[#This Row],[TC]]),0)</f>
        <v>4.6747967479674797</v>
      </c>
      <c r="Y2293" s="14"/>
    </row>
    <row r="2294" spans="1:25" ht="15" customHeight="1" x14ac:dyDescent="0.25">
      <c r="A2294" s="14">
        <f t="shared" si="35"/>
        <v>2291</v>
      </c>
      <c r="B2294" s="1">
        <v>44005</v>
      </c>
      <c r="C2294" s="18">
        <f>+YEAR(datos_arg[[#This Row],[Fecha]])</f>
        <v>2020</v>
      </c>
      <c r="D2294" s="18">
        <f>+MONTH(datos_arg[[#This Row],[Fecha]])</f>
        <v>6</v>
      </c>
      <c r="E2294" s="14" t="s">
        <v>1015</v>
      </c>
      <c r="F2294" s="14" t="s">
        <v>430</v>
      </c>
      <c r="G2294" s="14"/>
      <c r="H2294" s="14" t="s">
        <v>7132</v>
      </c>
      <c r="I2294" s="14" t="s">
        <v>7132</v>
      </c>
      <c r="J2294" s="14" t="s">
        <v>425</v>
      </c>
      <c r="K2294" s="14"/>
      <c r="L2294" s="14" t="s">
        <v>425</v>
      </c>
      <c r="M2294" s="14" t="s">
        <v>60</v>
      </c>
      <c r="N2294" s="14" t="s">
        <v>26</v>
      </c>
      <c r="O2294" s="14" t="s">
        <v>2370</v>
      </c>
      <c r="P2294" s="14" t="s">
        <v>5745</v>
      </c>
      <c r="Q2294" s="14"/>
      <c r="R2294" s="14" t="s">
        <v>430</v>
      </c>
      <c r="S2294" s="14" t="s">
        <v>439</v>
      </c>
      <c r="T2294" s="35">
        <v>2610.23</v>
      </c>
      <c r="U2294" s="14" t="s">
        <v>4</v>
      </c>
      <c r="V2294" s="14">
        <v>123</v>
      </c>
      <c r="W2294" s="16">
        <f>+IF(datos_arg[[#This Row],[Moneda]]="ARS",datos_arg[[#This Row],[Monto]],datos_arg[[#This Row],[Monto]]*datos_arg[[#This Row],[TC]])</f>
        <v>2610.23</v>
      </c>
      <c r="X2294" s="16">
        <f>IFERROR(IF(datos_arg[[#This Row],[Moneda]]="USD",datos_arg[[#This Row],[Monto]],datos_arg[[#This Row],[Monto]]/datos_arg[[#This Row],[TC]]),0)</f>
        <v>21.221382113821139</v>
      </c>
      <c r="Y2294" s="14"/>
    </row>
    <row r="2295" spans="1:25" ht="15" customHeight="1" x14ac:dyDescent="0.25">
      <c r="A2295" s="14">
        <f t="shared" si="35"/>
        <v>2292</v>
      </c>
      <c r="B2295" s="1">
        <v>44006</v>
      </c>
      <c r="C2295" s="18">
        <f>+YEAR(datos_arg[[#This Row],[Fecha]])</f>
        <v>2020</v>
      </c>
      <c r="D2295" s="18">
        <f>+MONTH(datos_arg[[#This Row],[Fecha]])</f>
        <v>6</v>
      </c>
      <c r="E2295" s="14" t="s">
        <v>1015</v>
      </c>
      <c r="F2295" s="14" t="s">
        <v>430</v>
      </c>
      <c r="G2295" s="14"/>
      <c r="H2295" s="14" t="s">
        <v>7132</v>
      </c>
      <c r="I2295" s="14" t="s">
        <v>7132</v>
      </c>
      <c r="J2295" s="14" t="s">
        <v>425</v>
      </c>
      <c r="K2295" s="14"/>
      <c r="L2295" s="14" t="s">
        <v>425</v>
      </c>
      <c r="M2295" s="14" t="s">
        <v>3963</v>
      </c>
      <c r="N2295" s="14" t="s">
        <v>158</v>
      </c>
      <c r="O2295" s="14" t="s">
        <v>2440</v>
      </c>
      <c r="P2295" s="14"/>
      <c r="Q2295" s="14"/>
      <c r="R2295" s="14" t="s">
        <v>430</v>
      </c>
      <c r="S2295" s="14" t="s">
        <v>439</v>
      </c>
      <c r="T2295" s="35">
        <v>100</v>
      </c>
      <c r="U2295" s="14" t="s">
        <v>4</v>
      </c>
      <c r="V2295" s="14">
        <v>123</v>
      </c>
      <c r="W2295" s="16">
        <f>+IF(datos_arg[[#This Row],[Moneda]]="ARS",datos_arg[[#This Row],[Monto]],datos_arg[[#This Row],[Monto]]*datos_arg[[#This Row],[TC]])</f>
        <v>100</v>
      </c>
      <c r="X2295" s="16">
        <f>IFERROR(IF(datos_arg[[#This Row],[Moneda]]="USD",datos_arg[[#This Row],[Monto]],datos_arg[[#This Row],[Monto]]/datos_arg[[#This Row],[TC]]),0)</f>
        <v>0.81300813008130079</v>
      </c>
      <c r="Y2295" s="14"/>
    </row>
    <row r="2296" spans="1:25" ht="15" customHeight="1" x14ac:dyDescent="0.25">
      <c r="A2296" s="14">
        <f t="shared" si="35"/>
        <v>2293</v>
      </c>
      <c r="B2296" s="1">
        <v>44006</v>
      </c>
      <c r="C2296" s="18">
        <f>+YEAR(datos_arg[[#This Row],[Fecha]])</f>
        <v>2020</v>
      </c>
      <c r="D2296" s="18">
        <f>+MONTH(datos_arg[[#This Row],[Fecha]])</f>
        <v>6</v>
      </c>
      <c r="E2296" s="14" t="s">
        <v>1015</v>
      </c>
      <c r="F2296" s="14" t="s">
        <v>403</v>
      </c>
      <c r="G2296" s="14" t="s">
        <v>5382</v>
      </c>
      <c r="H2296" s="14" t="s">
        <v>8103</v>
      </c>
      <c r="I2296" s="14" t="s">
        <v>8104</v>
      </c>
      <c r="J2296" s="14" t="s">
        <v>472</v>
      </c>
      <c r="K2296" s="14" t="s">
        <v>421</v>
      </c>
      <c r="L2296" s="14" t="s">
        <v>421</v>
      </c>
      <c r="M2296" s="14" t="s">
        <v>558</v>
      </c>
      <c r="N2296" s="14" t="s">
        <v>314</v>
      </c>
      <c r="O2296" s="14" t="s">
        <v>2441</v>
      </c>
      <c r="P2296" s="14" t="s">
        <v>5742</v>
      </c>
      <c r="Q2296" s="14">
        <v>5</v>
      </c>
      <c r="R2296" s="14" t="s">
        <v>5382</v>
      </c>
      <c r="S2296" s="14" t="s">
        <v>439</v>
      </c>
      <c r="T2296" s="35">
        <v>160</v>
      </c>
      <c r="U2296" s="14" t="s">
        <v>4</v>
      </c>
      <c r="V2296" s="14">
        <v>123</v>
      </c>
      <c r="W2296" s="16">
        <f>+IF(datos_arg[[#This Row],[Moneda]]="ARS",datos_arg[[#This Row],[Monto]],datos_arg[[#This Row],[Monto]]*datos_arg[[#This Row],[TC]])</f>
        <v>160</v>
      </c>
      <c r="X2296" s="16">
        <f>IFERROR(IF(datos_arg[[#This Row],[Moneda]]="USD",datos_arg[[#This Row],[Monto]],datos_arg[[#This Row],[Monto]]/datos_arg[[#This Row],[TC]]),0)</f>
        <v>1.3008130081300813</v>
      </c>
      <c r="Y2296" s="14"/>
    </row>
    <row r="2297" spans="1:25" ht="15" customHeight="1" x14ac:dyDescent="0.25">
      <c r="A2297" s="14">
        <f t="shared" si="35"/>
        <v>2294</v>
      </c>
      <c r="B2297" s="1">
        <v>44006</v>
      </c>
      <c r="C2297" s="18">
        <f>+YEAR(datos_arg[[#This Row],[Fecha]])</f>
        <v>2020</v>
      </c>
      <c r="D2297" s="18">
        <f>+MONTH(datos_arg[[#This Row],[Fecha]])</f>
        <v>6</v>
      </c>
      <c r="E2297" s="14" t="s">
        <v>1015</v>
      </c>
      <c r="F2297" s="14" t="s">
        <v>403</v>
      </c>
      <c r="G2297" s="14" t="s">
        <v>5383</v>
      </c>
      <c r="H2297" s="14" t="s">
        <v>6646</v>
      </c>
      <c r="I2297" s="14" t="s">
        <v>7132</v>
      </c>
      <c r="J2297" s="14" t="s">
        <v>425</v>
      </c>
      <c r="K2297" s="14" t="s">
        <v>420</v>
      </c>
      <c r="L2297" s="14" t="s">
        <v>425</v>
      </c>
      <c r="M2297" s="14" t="s">
        <v>1526</v>
      </c>
      <c r="N2297" s="14" t="s">
        <v>2778</v>
      </c>
      <c r="O2297" s="14" t="s">
        <v>2779</v>
      </c>
      <c r="P2297" s="14" t="s">
        <v>5746</v>
      </c>
      <c r="Q2297" s="14">
        <v>20</v>
      </c>
      <c r="R2297" s="14" t="s">
        <v>5383</v>
      </c>
      <c r="S2297" s="14" t="s">
        <v>420</v>
      </c>
      <c r="T2297" s="35">
        <v>1000</v>
      </c>
      <c r="U2297" s="14" t="s">
        <v>4</v>
      </c>
      <c r="V2297" s="14">
        <v>123</v>
      </c>
      <c r="W2297" s="16">
        <f>+IF(datos_arg[[#This Row],[Moneda]]="ARS",datos_arg[[#This Row],[Monto]],datos_arg[[#This Row],[Monto]]*datos_arg[[#This Row],[TC]])</f>
        <v>1000</v>
      </c>
      <c r="X2297" s="16">
        <f>IFERROR(IF(datos_arg[[#This Row],[Moneda]]="USD",datos_arg[[#This Row],[Monto]],datos_arg[[#This Row],[Monto]]/datos_arg[[#This Row],[TC]]),0)</f>
        <v>8.1300813008130088</v>
      </c>
      <c r="Y2297" s="14"/>
    </row>
    <row r="2298" spans="1:25" ht="15" customHeight="1" x14ac:dyDescent="0.25">
      <c r="A2298" s="14">
        <f t="shared" si="35"/>
        <v>2295</v>
      </c>
      <c r="B2298" s="1">
        <v>44007</v>
      </c>
      <c r="C2298" s="18">
        <f>+YEAR(datos_arg[[#This Row],[Fecha]])</f>
        <v>2020</v>
      </c>
      <c r="D2298" s="18">
        <f>+MONTH(datos_arg[[#This Row],[Fecha]])</f>
        <v>6</v>
      </c>
      <c r="E2298" s="14" t="s">
        <v>1015</v>
      </c>
      <c r="F2298" s="14" t="s">
        <v>430</v>
      </c>
      <c r="G2298" s="14"/>
      <c r="H2298" s="14" t="s">
        <v>7132</v>
      </c>
      <c r="I2298" s="14" t="s">
        <v>7132</v>
      </c>
      <c r="J2298" s="14" t="s">
        <v>425</v>
      </c>
      <c r="K2298" s="14"/>
      <c r="L2298" s="14" t="s">
        <v>425</v>
      </c>
      <c r="M2298" s="14" t="s">
        <v>57</v>
      </c>
      <c r="N2298" s="14" t="s">
        <v>57</v>
      </c>
      <c r="O2298" s="14" t="s">
        <v>2415</v>
      </c>
      <c r="P2298" s="14"/>
      <c r="Q2298" s="14"/>
      <c r="R2298" s="14" t="s">
        <v>430</v>
      </c>
      <c r="S2298" s="14" t="s">
        <v>439</v>
      </c>
      <c r="T2298" s="35">
        <v>500</v>
      </c>
      <c r="U2298" s="14" t="s">
        <v>4</v>
      </c>
      <c r="V2298" s="14">
        <v>123</v>
      </c>
      <c r="W2298" s="16">
        <f>+IF(datos_arg[[#This Row],[Moneda]]="ARS",datos_arg[[#This Row],[Monto]],datos_arg[[#This Row],[Monto]]*datos_arg[[#This Row],[TC]])</f>
        <v>500</v>
      </c>
      <c r="X2298" s="16">
        <f>IFERROR(IF(datos_arg[[#This Row],[Moneda]]="USD",datos_arg[[#This Row],[Monto]],datos_arg[[#This Row],[Monto]]/datos_arg[[#This Row],[TC]]),0)</f>
        <v>4.0650406504065044</v>
      </c>
      <c r="Y2298" s="14"/>
    </row>
    <row r="2299" spans="1:25" ht="15" customHeight="1" x14ac:dyDescent="0.25">
      <c r="A2299" s="14">
        <f t="shared" si="35"/>
        <v>2296</v>
      </c>
      <c r="B2299" s="1">
        <v>44007</v>
      </c>
      <c r="C2299" s="18">
        <f>+YEAR(datos_arg[[#This Row],[Fecha]])</f>
        <v>2020</v>
      </c>
      <c r="D2299" s="18">
        <f>+MONTH(datos_arg[[#This Row],[Fecha]])</f>
        <v>6</v>
      </c>
      <c r="E2299" s="14" t="s">
        <v>1015</v>
      </c>
      <c r="F2299" s="14" t="s">
        <v>403</v>
      </c>
      <c r="G2299" s="14" t="s">
        <v>5383</v>
      </c>
      <c r="H2299" s="14" t="s">
        <v>6646</v>
      </c>
      <c r="I2299" s="14" t="s">
        <v>7132</v>
      </c>
      <c r="J2299" s="14" t="s">
        <v>425</v>
      </c>
      <c r="K2299" s="14"/>
      <c r="L2299" s="14" t="s">
        <v>425</v>
      </c>
      <c r="M2299" s="14" t="s">
        <v>956</v>
      </c>
      <c r="N2299" s="14" t="s">
        <v>26</v>
      </c>
      <c r="O2299" s="14" t="s">
        <v>2442</v>
      </c>
      <c r="P2299" s="14"/>
      <c r="Q2299" s="14"/>
      <c r="R2299" s="14" t="s">
        <v>5383</v>
      </c>
      <c r="S2299" s="14" t="s">
        <v>439</v>
      </c>
      <c r="T2299" s="35">
        <v>500</v>
      </c>
      <c r="U2299" s="14" t="s">
        <v>4</v>
      </c>
      <c r="V2299" s="14">
        <v>123</v>
      </c>
      <c r="W2299" s="16">
        <f>+IF(datos_arg[[#This Row],[Moneda]]="ARS",datos_arg[[#This Row],[Monto]],datos_arg[[#This Row],[Monto]]*datos_arg[[#This Row],[TC]])</f>
        <v>500</v>
      </c>
      <c r="X2299" s="16">
        <f>IFERROR(IF(datos_arg[[#This Row],[Moneda]]="USD",datos_arg[[#This Row],[Monto]],datos_arg[[#This Row],[Monto]]/datos_arg[[#This Row],[TC]]),0)</f>
        <v>4.0650406504065044</v>
      </c>
      <c r="Y2299" s="14"/>
    </row>
    <row r="2300" spans="1:25" ht="15" customHeight="1" x14ac:dyDescent="0.25">
      <c r="A2300" s="14">
        <f t="shared" si="35"/>
        <v>2297</v>
      </c>
      <c r="B2300" s="1">
        <v>44007</v>
      </c>
      <c r="C2300" s="18">
        <f>+YEAR(datos_arg[[#This Row],[Fecha]])</f>
        <v>2020</v>
      </c>
      <c r="D2300" s="18">
        <f>+MONTH(datos_arg[[#This Row],[Fecha]])</f>
        <v>6</v>
      </c>
      <c r="E2300" s="14" t="s">
        <v>1015</v>
      </c>
      <c r="F2300" s="14" t="s">
        <v>430</v>
      </c>
      <c r="G2300" s="14"/>
      <c r="H2300" s="14" t="s">
        <v>7132</v>
      </c>
      <c r="I2300" s="14" t="s">
        <v>7132</v>
      </c>
      <c r="J2300" s="14" t="s">
        <v>425</v>
      </c>
      <c r="K2300" s="14"/>
      <c r="L2300" s="14" t="s">
        <v>425</v>
      </c>
      <c r="M2300" s="14" t="s">
        <v>102</v>
      </c>
      <c r="N2300" s="14" t="s">
        <v>480</v>
      </c>
      <c r="O2300" s="14" t="s">
        <v>2443</v>
      </c>
      <c r="P2300" s="14"/>
      <c r="Q2300" s="14"/>
      <c r="R2300" s="14" t="s">
        <v>430</v>
      </c>
      <c r="S2300" s="14" t="s">
        <v>439</v>
      </c>
      <c r="T2300" s="35">
        <v>2000</v>
      </c>
      <c r="U2300" s="14" t="s">
        <v>4</v>
      </c>
      <c r="V2300" s="14">
        <v>123</v>
      </c>
      <c r="W2300" s="16">
        <f>+IF(datos_arg[[#This Row],[Moneda]]="ARS",datos_arg[[#This Row],[Monto]],datos_arg[[#This Row],[Monto]]*datos_arg[[#This Row],[TC]])</f>
        <v>2000</v>
      </c>
      <c r="X2300" s="16">
        <f>IFERROR(IF(datos_arg[[#This Row],[Moneda]]="USD",datos_arg[[#This Row],[Monto]],datos_arg[[#This Row],[Monto]]/datos_arg[[#This Row],[TC]]),0)</f>
        <v>16.260162601626018</v>
      </c>
      <c r="Y2300" s="14"/>
    </row>
    <row r="2301" spans="1:25" ht="15" customHeight="1" x14ac:dyDescent="0.25">
      <c r="A2301" s="14">
        <f t="shared" si="35"/>
        <v>2298</v>
      </c>
      <c r="B2301" s="1">
        <v>44007</v>
      </c>
      <c r="C2301" s="18">
        <f>+YEAR(datos_arg[[#This Row],[Fecha]])</f>
        <v>2020</v>
      </c>
      <c r="D2301" s="18">
        <f>+MONTH(datos_arg[[#This Row],[Fecha]])</f>
        <v>6</v>
      </c>
      <c r="E2301" s="14" t="s">
        <v>1016</v>
      </c>
      <c r="F2301" s="14" t="s">
        <v>5365</v>
      </c>
      <c r="G2301" s="14" t="s">
        <v>6695</v>
      </c>
      <c r="H2301" s="14" t="s">
        <v>7132</v>
      </c>
      <c r="I2301" s="14" t="s">
        <v>7132</v>
      </c>
      <c r="J2301" s="14" t="s">
        <v>425</v>
      </c>
      <c r="K2301" s="14"/>
      <c r="L2301" s="14" t="s">
        <v>425</v>
      </c>
      <c r="M2301" s="14" t="s">
        <v>436</v>
      </c>
      <c r="N2301" s="14" t="s">
        <v>436</v>
      </c>
      <c r="O2301" s="14" t="s">
        <v>2217</v>
      </c>
      <c r="P2301" s="14"/>
      <c r="Q2301" s="14"/>
      <c r="R2301" s="14" t="s">
        <v>5365</v>
      </c>
      <c r="S2301" s="14" t="s">
        <v>439</v>
      </c>
      <c r="T2301" s="35">
        <v>5000</v>
      </c>
      <c r="U2301" s="14" t="s">
        <v>4</v>
      </c>
      <c r="V2301" s="14">
        <v>123</v>
      </c>
      <c r="W2301" s="16">
        <f>+IF(datos_arg[[#This Row],[Moneda]]="ARS",datos_arg[[#This Row],[Monto]],datos_arg[[#This Row],[Monto]]*datos_arg[[#This Row],[TC]])</f>
        <v>5000</v>
      </c>
      <c r="X2301" s="16">
        <f>IFERROR(IF(datos_arg[[#This Row],[Moneda]]="USD",datos_arg[[#This Row],[Monto]],datos_arg[[#This Row],[Monto]]/datos_arg[[#This Row],[TC]]),0)</f>
        <v>40.650406504065039</v>
      </c>
      <c r="Y2301" s="14"/>
    </row>
    <row r="2302" spans="1:25" x14ac:dyDescent="0.25">
      <c r="A2302" s="14">
        <f t="shared" si="35"/>
        <v>2299</v>
      </c>
      <c r="B2302" s="1">
        <v>44007</v>
      </c>
      <c r="C2302" s="18">
        <f>+YEAR(datos_arg[[#This Row],[Fecha]])</f>
        <v>2020</v>
      </c>
      <c r="D2302" s="18">
        <f>+MONTH(datos_arg[[#This Row],[Fecha]])</f>
        <v>6</v>
      </c>
      <c r="E2302" s="14" t="s">
        <v>408</v>
      </c>
      <c r="F2302" s="14" t="s">
        <v>69</v>
      </c>
      <c r="G2302" s="14"/>
      <c r="H2302" s="14" t="s">
        <v>7132</v>
      </c>
      <c r="I2302" s="14" t="s">
        <v>7132</v>
      </c>
      <c r="J2302" s="14" t="s">
        <v>425</v>
      </c>
      <c r="K2302" s="14"/>
      <c r="L2302" s="14" t="s">
        <v>425</v>
      </c>
      <c r="M2302" s="14" t="s">
        <v>56</v>
      </c>
      <c r="N2302" s="14" t="s">
        <v>56</v>
      </c>
      <c r="O2302" s="14"/>
      <c r="P2302" s="14"/>
      <c r="Q2302" s="14"/>
      <c r="R2302" s="14" t="s">
        <v>439</v>
      </c>
      <c r="S2302" s="14" t="s">
        <v>440</v>
      </c>
      <c r="T2302" s="35">
        <v>800</v>
      </c>
      <c r="U2302" s="14" t="s">
        <v>2</v>
      </c>
      <c r="V2302" s="14">
        <v>124</v>
      </c>
      <c r="W2302" s="16">
        <f>+IF(datos_arg[[#This Row],[Moneda]]="ARS",datos_arg[[#This Row],[Monto]],datos_arg[[#This Row],[Monto]]*datos_arg[[#This Row],[TC]])</f>
        <v>99200</v>
      </c>
      <c r="X2302" s="16">
        <f>IFERROR(IF(datos_arg[[#This Row],[Moneda]]="USD",datos_arg[[#This Row],[Monto]],datos_arg[[#This Row],[Monto]]/datos_arg[[#This Row],[TC]]),0)</f>
        <v>800</v>
      </c>
      <c r="Y2302" s="14"/>
    </row>
    <row r="2303" spans="1:25" ht="15" customHeight="1" x14ac:dyDescent="0.25">
      <c r="A2303" s="14">
        <f t="shared" si="35"/>
        <v>2300</v>
      </c>
      <c r="B2303" s="1">
        <v>44007</v>
      </c>
      <c r="C2303" s="18">
        <f>+YEAR(datos_arg[[#This Row],[Fecha]])</f>
        <v>2020</v>
      </c>
      <c r="D2303" s="18">
        <f>+MONTH(datos_arg[[#This Row],[Fecha]])</f>
        <v>6</v>
      </c>
      <c r="E2303" s="14" t="s">
        <v>5358</v>
      </c>
      <c r="F2303" s="14" t="s">
        <v>4108</v>
      </c>
      <c r="G2303" s="14"/>
      <c r="H2303" s="14" t="s">
        <v>6646</v>
      </c>
      <c r="I2303" s="14" t="s">
        <v>6669</v>
      </c>
      <c r="J2303" s="14" t="s">
        <v>425</v>
      </c>
      <c r="K2303" s="14"/>
      <c r="L2303" s="14" t="s">
        <v>425</v>
      </c>
      <c r="M2303" s="14" t="s">
        <v>5381</v>
      </c>
      <c r="N2303" s="14" t="s">
        <v>1019</v>
      </c>
      <c r="O2303" s="14" t="s">
        <v>4022</v>
      </c>
      <c r="P2303" s="14"/>
      <c r="Q2303" s="14"/>
      <c r="R2303" s="14" t="s">
        <v>4108</v>
      </c>
      <c r="S2303" s="14" t="s">
        <v>420</v>
      </c>
      <c r="T2303" s="35">
        <v>10000</v>
      </c>
      <c r="U2303" s="14" t="s">
        <v>4</v>
      </c>
      <c r="V2303" s="14">
        <v>124</v>
      </c>
      <c r="W2303" s="16">
        <f>+IF(datos_arg[[#This Row],[Moneda]]="ARS",datos_arg[[#This Row],[Monto]],datos_arg[[#This Row],[Monto]]*datos_arg[[#This Row],[TC]])</f>
        <v>10000</v>
      </c>
      <c r="X2303" s="16">
        <f>IFERROR(IF(datos_arg[[#This Row],[Moneda]]="USD",datos_arg[[#This Row],[Monto]],datos_arg[[#This Row],[Monto]]/datos_arg[[#This Row],[TC]]),0)</f>
        <v>80.645161290322577</v>
      </c>
      <c r="Y2303" s="14"/>
    </row>
    <row r="2304" spans="1:25" ht="15" customHeight="1" x14ac:dyDescent="0.25">
      <c r="A2304" s="14">
        <f t="shared" si="35"/>
        <v>2301</v>
      </c>
      <c r="B2304" s="1">
        <v>44007</v>
      </c>
      <c r="C2304" s="18">
        <f>+YEAR(datos_arg[[#This Row],[Fecha]])</f>
        <v>2020</v>
      </c>
      <c r="D2304" s="18">
        <f>+MONTH(datos_arg[[#This Row],[Fecha]])</f>
        <v>6</v>
      </c>
      <c r="E2304" s="14" t="s">
        <v>5358</v>
      </c>
      <c r="F2304" s="14" t="s">
        <v>4109</v>
      </c>
      <c r="G2304" s="14"/>
      <c r="H2304" s="14" t="s">
        <v>8103</v>
      </c>
      <c r="I2304" s="14" t="s">
        <v>8104</v>
      </c>
      <c r="J2304" s="14" t="s">
        <v>482</v>
      </c>
      <c r="K2304" s="14" t="s">
        <v>420</v>
      </c>
      <c r="L2304" s="14" t="s">
        <v>425</v>
      </c>
      <c r="M2304" s="14" t="s">
        <v>2203</v>
      </c>
      <c r="N2304" s="14" t="s">
        <v>1019</v>
      </c>
      <c r="O2304" s="14" t="s">
        <v>4044</v>
      </c>
      <c r="P2304" s="14" t="s">
        <v>5747</v>
      </c>
      <c r="Q2304" s="14">
        <v>33</v>
      </c>
      <c r="R2304" s="14" t="s">
        <v>4109</v>
      </c>
      <c r="S2304" s="14" t="s">
        <v>439</v>
      </c>
      <c r="T2304" s="35">
        <v>10718</v>
      </c>
      <c r="U2304" s="14" t="s">
        <v>4</v>
      </c>
      <c r="V2304" s="14">
        <v>124</v>
      </c>
      <c r="W2304" s="16">
        <f>+IF(datos_arg[[#This Row],[Moneda]]="ARS",datos_arg[[#This Row],[Monto]],datos_arg[[#This Row],[Monto]]*datos_arg[[#This Row],[TC]])</f>
        <v>10718</v>
      </c>
      <c r="X2304" s="16">
        <f>IFERROR(IF(datos_arg[[#This Row],[Moneda]]="USD",datos_arg[[#This Row],[Monto]],datos_arg[[#This Row],[Monto]]/datos_arg[[#This Row],[TC]]),0)</f>
        <v>86.435483870967744</v>
      </c>
      <c r="Y2304" s="14"/>
    </row>
    <row r="2305" spans="1:25" ht="15" customHeight="1" x14ac:dyDescent="0.25">
      <c r="A2305" s="14">
        <f t="shared" si="35"/>
        <v>2302</v>
      </c>
      <c r="B2305" s="1">
        <v>44007</v>
      </c>
      <c r="C2305" s="18">
        <f>+YEAR(datos_arg[[#This Row],[Fecha]])</f>
        <v>2020</v>
      </c>
      <c r="D2305" s="18">
        <f>+MONTH(datos_arg[[#This Row],[Fecha]])</f>
        <v>6</v>
      </c>
      <c r="E2305" s="14" t="s">
        <v>1015</v>
      </c>
      <c r="F2305" s="14" t="s">
        <v>403</v>
      </c>
      <c r="G2305" s="14" t="s">
        <v>5383</v>
      </c>
      <c r="H2305" s="14" t="s">
        <v>6646</v>
      </c>
      <c r="I2305" s="14" t="s">
        <v>7132</v>
      </c>
      <c r="J2305" s="14" t="s">
        <v>425</v>
      </c>
      <c r="K2305" s="14" t="s">
        <v>420</v>
      </c>
      <c r="L2305" s="14" t="s">
        <v>425</v>
      </c>
      <c r="M2305" s="14" t="s">
        <v>310</v>
      </c>
      <c r="N2305" s="14" t="s">
        <v>524</v>
      </c>
      <c r="O2305" s="14" t="s">
        <v>310</v>
      </c>
      <c r="P2305" s="14"/>
      <c r="Q2305" s="14"/>
      <c r="R2305" s="14" t="s">
        <v>5383</v>
      </c>
      <c r="S2305" s="14" t="s">
        <v>420</v>
      </c>
      <c r="T2305" s="35">
        <v>500</v>
      </c>
      <c r="U2305" s="14" t="s">
        <v>4</v>
      </c>
      <c r="V2305" s="14">
        <v>124</v>
      </c>
      <c r="W2305" s="16">
        <f>+IF(datos_arg[[#This Row],[Moneda]]="ARS",datos_arg[[#This Row],[Monto]],datos_arg[[#This Row],[Monto]]*datos_arg[[#This Row],[TC]])</f>
        <v>500</v>
      </c>
      <c r="X2305" s="16">
        <f>IFERROR(IF(datos_arg[[#This Row],[Moneda]]="USD",datos_arg[[#This Row],[Monto]],datos_arg[[#This Row],[Monto]]/datos_arg[[#This Row],[TC]]),0)</f>
        <v>4.032258064516129</v>
      </c>
      <c r="Y2305" s="14"/>
    </row>
    <row r="2306" spans="1:25" ht="15" customHeight="1" x14ac:dyDescent="0.25">
      <c r="A2306" s="14">
        <f t="shared" si="35"/>
        <v>2303</v>
      </c>
      <c r="B2306" s="1">
        <v>44008</v>
      </c>
      <c r="C2306" s="18">
        <f>+YEAR(datos_arg[[#This Row],[Fecha]])</f>
        <v>2020</v>
      </c>
      <c r="D2306" s="18">
        <f>+MONTH(datos_arg[[#This Row],[Fecha]])</f>
        <v>6</v>
      </c>
      <c r="E2306" s="14" t="s">
        <v>617</v>
      </c>
      <c r="F2306" s="14" t="s">
        <v>5384</v>
      </c>
      <c r="G2306" s="14"/>
      <c r="H2306" s="14" t="s">
        <v>6648</v>
      </c>
      <c r="I2306" s="14" t="s">
        <v>6667</v>
      </c>
      <c r="J2306" s="14" t="s">
        <v>488</v>
      </c>
      <c r="K2306" s="14" t="s">
        <v>420</v>
      </c>
      <c r="L2306" s="14" t="s">
        <v>425</v>
      </c>
      <c r="M2306" s="14" t="s">
        <v>578</v>
      </c>
      <c r="N2306" s="14" t="s">
        <v>1780</v>
      </c>
      <c r="O2306" s="14" t="s">
        <v>2444</v>
      </c>
      <c r="P2306" s="14" t="s">
        <v>5748</v>
      </c>
      <c r="Q2306" s="14">
        <v>4</v>
      </c>
      <c r="R2306" s="14" t="s">
        <v>5384</v>
      </c>
      <c r="S2306" s="14" t="s">
        <v>439</v>
      </c>
      <c r="T2306" s="35">
        <v>1000</v>
      </c>
      <c r="U2306" s="14" t="s">
        <v>4</v>
      </c>
      <c r="V2306" s="14">
        <v>124</v>
      </c>
      <c r="W2306" s="16">
        <f>+IF(datos_arg[[#This Row],[Moneda]]="ARS",datos_arg[[#This Row],[Monto]],datos_arg[[#This Row],[Monto]]*datos_arg[[#This Row],[TC]])</f>
        <v>1000</v>
      </c>
      <c r="X2306" s="16">
        <f>IFERROR(IF(datos_arg[[#This Row],[Moneda]]="USD",datos_arg[[#This Row],[Monto]],datos_arg[[#This Row],[Monto]]/datos_arg[[#This Row],[TC]]),0)</f>
        <v>8.064516129032258</v>
      </c>
      <c r="Y2306" s="14"/>
    </row>
    <row r="2307" spans="1:25" ht="15" customHeight="1" x14ac:dyDescent="0.25">
      <c r="A2307" s="14">
        <f t="shared" si="35"/>
        <v>2304</v>
      </c>
      <c r="B2307" s="1">
        <v>44008</v>
      </c>
      <c r="C2307" s="18">
        <f>+YEAR(datos_arg[[#This Row],[Fecha]])</f>
        <v>2020</v>
      </c>
      <c r="D2307" s="18">
        <f>+MONTH(datos_arg[[#This Row],[Fecha]])</f>
        <v>6</v>
      </c>
      <c r="E2307" s="14" t="s">
        <v>1015</v>
      </c>
      <c r="F2307" s="14" t="s">
        <v>403</v>
      </c>
      <c r="G2307" s="14" t="s">
        <v>970</v>
      </c>
      <c r="H2307" s="14" t="s">
        <v>433</v>
      </c>
      <c r="I2307" s="14" t="s">
        <v>955</v>
      </c>
      <c r="J2307" s="14" t="s">
        <v>425</v>
      </c>
      <c r="K2307" s="14"/>
      <c r="L2307" s="14" t="s">
        <v>425</v>
      </c>
      <c r="M2307" s="14" t="s">
        <v>749</v>
      </c>
      <c r="N2307" s="14" t="s">
        <v>524</v>
      </c>
      <c r="O2307" s="14" t="s">
        <v>2318</v>
      </c>
      <c r="P2307" s="14" t="s">
        <v>5743</v>
      </c>
      <c r="Q2307" s="14"/>
      <c r="R2307" s="14" t="s">
        <v>970</v>
      </c>
      <c r="S2307" s="14" t="s">
        <v>439</v>
      </c>
      <c r="T2307" s="35">
        <v>725</v>
      </c>
      <c r="U2307" s="14" t="s">
        <v>4</v>
      </c>
      <c r="V2307" s="14">
        <v>124</v>
      </c>
      <c r="W2307" s="16">
        <f>+IF(datos_arg[[#This Row],[Moneda]]="ARS",datos_arg[[#This Row],[Monto]],datos_arg[[#This Row],[Monto]]*datos_arg[[#This Row],[TC]])</f>
        <v>725</v>
      </c>
      <c r="X2307" s="16">
        <f>IFERROR(IF(datos_arg[[#This Row],[Moneda]]="USD",datos_arg[[#This Row],[Monto]],datos_arg[[#This Row],[Monto]]/datos_arg[[#This Row],[TC]]),0)</f>
        <v>5.846774193548387</v>
      </c>
      <c r="Y2307" s="14"/>
    </row>
    <row r="2308" spans="1:25" ht="15" customHeight="1" x14ac:dyDescent="0.25">
      <c r="A2308" s="14">
        <f t="shared" si="35"/>
        <v>2305</v>
      </c>
      <c r="B2308" s="1">
        <v>44008</v>
      </c>
      <c r="C2308" s="18">
        <f>+YEAR(datos_arg[[#This Row],[Fecha]])</f>
        <v>2020</v>
      </c>
      <c r="D2308" s="18">
        <f>+MONTH(datos_arg[[#This Row],[Fecha]])</f>
        <v>6</v>
      </c>
      <c r="E2308" s="14" t="s">
        <v>617</v>
      </c>
      <c r="F2308" s="14" t="s">
        <v>8101</v>
      </c>
      <c r="G2308" s="14"/>
      <c r="H2308" s="14" t="s">
        <v>8103</v>
      </c>
      <c r="I2308" s="14" t="s">
        <v>8104</v>
      </c>
      <c r="J2308" s="14" t="s">
        <v>482</v>
      </c>
      <c r="K2308" s="14" t="s">
        <v>420</v>
      </c>
      <c r="L2308" s="14" t="s">
        <v>426</v>
      </c>
      <c r="M2308" s="14" t="s">
        <v>2445</v>
      </c>
      <c r="N2308" s="14" t="s">
        <v>14</v>
      </c>
      <c r="O2308" s="14" t="s">
        <v>2446</v>
      </c>
      <c r="P2308" s="14" t="s">
        <v>5749</v>
      </c>
      <c r="Q2308" s="14">
        <v>1</v>
      </c>
      <c r="R2308" s="14" t="s">
        <v>8101</v>
      </c>
      <c r="S2308" s="14" t="s">
        <v>439</v>
      </c>
      <c r="T2308" s="35">
        <v>27874</v>
      </c>
      <c r="U2308" s="14" t="s">
        <v>4</v>
      </c>
      <c r="V2308" s="14">
        <v>124</v>
      </c>
      <c r="W2308" s="16">
        <f>+IF(datos_arg[[#This Row],[Moneda]]="ARS",datos_arg[[#This Row],[Monto]],datos_arg[[#This Row],[Monto]]*datos_arg[[#This Row],[TC]])</f>
        <v>27874</v>
      </c>
      <c r="X2308" s="16">
        <f>IFERROR(IF(datos_arg[[#This Row],[Moneda]]="USD",datos_arg[[#This Row],[Monto]],datos_arg[[#This Row],[Monto]]/datos_arg[[#This Row],[TC]]),0)</f>
        <v>224.79032258064515</v>
      </c>
      <c r="Y2308" s="14"/>
    </row>
    <row r="2309" spans="1:25" ht="15" customHeight="1" x14ac:dyDescent="0.25">
      <c r="A2309" s="14">
        <f t="shared" si="35"/>
        <v>2306</v>
      </c>
      <c r="B2309" s="1">
        <v>44008</v>
      </c>
      <c r="C2309" s="18">
        <f>+YEAR(datos_arg[[#This Row],[Fecha]])</f>
        <v>2020</v>
      </c>
      <c r="D2309" s="18">
        <f>+MONTH(datos_arg[[#This Row],[Fecha]])</f>
        <v>6</v>
      </c>
      <c r="E2309" s="14" t="s">
        <v>5358</v>
      </c>
      <c r="F2309" s="14" t="s">
        <v>85</v>
      </c>
      <c r="G2309" s="14"/>
      <c r="H2309" s="14" t="s">
        <v>6646</v>
      </c>
      <c r="I2309" s="14" t="s">
        <v>7132</v>
      </c>
      <c r="J2309" s="14" t="s">
        <v>425</v>
      </c>
      <c r="K2309" s="14" t="s">
        <v>420</v>
      </c>
      <c r="L2309" s="14" t="s">
        <v>425</v>
      </c>
      <c r="M2309" s="14" t="s">
        <v>2447</v>
      </c>
      <c r="N2309" s="14" t="s">
        <v>2448</v>
      </c>
      <c r="O2309" s="14" t="s">
        <v>2449</v>
      </c>
      <c r="P2309" s="14" t="s">
        <v>5750</v>
      </c>
      <c r="Q2309" s="14">
        <v>1</v>
      </c>
      <c r="R2309" s="14" t="s">
        <v>85</v>
      </c>
      <c r="S2309" s="14" t="s">
        <v>439</v>
      </c>
      <c r="T2309" s="35">
        <v>3285</v>
      </c>
      <c r="U2309" s="14" t="s">
        <v>4</v>
      </c>
      <c r="V2309" s="14">
        <v>124</v>
      </c>
      <c r="W2309" s="16">
        <f>+IF(datos_arg[[#This Row],[Moneda]]="ARS",datos_arg[[#This Row],[Monto]],datos_arg[[#This Row],[Monto]]*datos_arg[[#This Row],[TC]])</f>
        <v>3285</v>
      </c>
      <c r="X2309" s="16">
        <f>IFERROR(IF(datos_arg[[#This Row],[Moneda]]="USD",datos_arg[[#This Row],[Monto]],datos_arg[[#This Row],[Monto]]/datos_arg[[#This Row],[TC]]),0)</f>
        <v>26.491935483870968</v>
      </c>
      <c r="Y2309" s="14"/>
    </row>
    <row r="2310" spans="1:25" x14ac:dyDescent="0.25">
      <c r="A2310" s="14">
        <f t="shared" ref="A2310:A2373" si="36">+A2309+1</f>
        <v>2307</v>
      </c>
      <c r="B2310" s="1">
        <v>44008</v>
      </c>
      <c r="C2310" s="18">
        <f>+YEAR(datos_arg[[#This Row],[Fecha]])</f>
        <v>2020</v>
      </c>
      <c r="D2310" s="18">
        <f>+MONTH(datos_arg[[#This Row],[Fecha]])</f>
        <v>6</v>
      </c>
      <c r="E2310" s="14" t="s">
        <v>1016</v>
      </c>
      <c r="F2310" s="14" t="s">
        <v>405</v>
      </c>
      <c r="G2310" s="14"/>
      <c r="H2310" s="14" t="s">
        <v>433</v>
      </c>
      <c r="I2310" s="14" t="s">
        <v>955</v>
      </c>
      <c r="J2310" s="14" t="s">
        <v>425</v>
      </c>
      <c r="K2310" s="14"/>
      <c r="L2310" s="14" t="s">
        <v>425</v>
      </c>
      <c r="M2310" s="14" t="s">
        <v>433</v>
      </c>
      <c r="N2310" s="14" t="s">
        <v>174</v>
      </c>
      <c r="O2310" s="14" t="s">
        <v>2300</v>
      </c>
      <c r="P2310" s="14"/>
      <c r="Q2310" s="14"/>
      <c r="R2310" s="14" t="s">
        <v>405</v>
      </c>
      <c r="S2310" s="14" t="s">
        <v>440</v>
      </c>
      <c r="T2310" s="35">
        <v>1600</v>
      </c>
      <c r="U2310" s="14" t="s">
        <v>2</v>
      </c>
      <c r="V2310" s="14">
        <v>124</v>
      </c>
      <c r="W2310" s="16">
        <f>+IF(datos_arg[[#This Row],[Moneda]]="ARS",datos_arg[[#This Row],[Monto]],datos_arg[[#This Row],[Monto]]*datos_arg[[#This Row],[TC]])</f>
        <v>198400</v>
      </c>
      <c r="X2310" s="16">
        <f>IFERROR(IF(datos_arg[[#This Row],[Moneda]]="USD",datos_arg[[#This Row],[Monto]],datos_arg[[#This Row],[Monto]]/datos_arg[[#This Row],[TC]]),0)</f>
        <v>1600</v>
      </c>
      <c r="Y2310" s="14"/>
    </row>
    <row r="2311" spans="1:25" ht="15" customHeight="1" x14ac:dyDescent="0.25">
      <c r="A2311" s="14">
        <f t="shared" si="36"/>
        <v>2308</v>
      </c>
      <c r="B2311" s="1">
        <v>44008</v>
      </c>
      <c r="C2311" s="18">
        <f>+YEAR(datos_arg[[#This Row],[Fecha]])</f>
        <v>2020</v>
      </c>
      <c r="D2311" s="18">
        <f>+MONTH(datos_arg[[#This Row],[Fecha]])</f>
        <v>6</v>
      </c>
      <c r="E2311" s="14" t="s">
        <v>408</v>
      </c>
      <c r="F2311" s="14" t="s">
        <v>406</v>
      </c>
      <c r="G2311" s="14"/>
      <c r="H2311" s="14" t="s">
        <v>7132</v>
      </c>
      <c r="I2311" s="14" t="s">
        <v>7132</v>
      </c>
      <c r="J2311" s="14" t="s">
        <v>425</v>
      </c>
      <c r="K2311" s="14"/>
      <c r="L2311" s="14" t="s">
        <v>425</v>
      </c>
      <c r="M2311" s="14" t="s">
        <v>120</v>
      </c>
      <c r="N2311" s="14" t="s">
        <v>120</v>
      </c>
      <c r="O2311" s="14" t="s">
        <v>2450</v>
      </c>
      <c r="P2311" s="14"/>
      <c r="Q2311" s="14"/>
      <c r="R2311" s="14" t="s">
        <v>440</v>
      </c>
      <c r="S2311" s="14" t="s">
        <v>6774</v>
      </c>
      <c r="T2311" s="35">
        <v>10075</v>
      </c>
      <c r="U2311" s="14" t="s">
        <v>2</v>
      </c>
      <c r="V2311" s="14">
        <v>124</v>
      </c>
      <c r="W2311" s="16">
        <f>+IF(datos_arg[[#This Row],[Moneda]]="ARS",datos_arg[[#This Row],[Monto]],datos_arg[[#This Row],[Monto]]*datos_arg[[#This Row],[TC]])</f>
        <v>1249300</v>
      </c>
      <c r="X2311" s="16">
        <f>IFERROR(IF(datos_arg[[#This Row],[Moneda]]="USD",datos_arg[[#This Row],[Monto]],datos_arg[[#This Row],[Monto]]/datos_arg[[#This Row],[TC]]),0)</f>
        <v>10075</v>
      </c>
      <c r="Y2311" s="14"/>
    </row>
    <row r="2312" spans="1:25" x14ac:dyDescent="0.25">
      <c r="A2312" s="14">
        <f t="shared" si="36"/>
        <v>2309</v>
      </c>
      <c r="B2312" s="1">
        <v>44008</v>
      </c>
      <c r="C2312" s="18">
        <f>+YEAR(datos_arg[[#This Row],[Fecha]])</f>
        <v>2020</v>
      </c>
      <c r="D2312" s="18">
        <f>+MONTH(datos_arg[[#This Row],[Fecha]])</f>
        <v>6</v>
      </c>
      <c r="E2312" s="14" t="s">
        <v>449</v>
      </c>
      <c r="F2312" s="14" t="s">
        <v>523</v>
      </c>
      <c r="G2312" s="14"/>
      <c r="H2312" s="14" t="s">
        <v>7132</v>
      </c>
      <c r="I2312" s="14" t="s">
        <v>7132</v>
      </c>
      <c r="J2312" s="14" t="s">
        <v>425</v>
      </c>
      <c r="K2312" s="14"/>
      <c r="L2312" s="14" t="s">
        <v>425</v>
      </c>
      <c r="M2312" s="14" t="s">
        <v>524</v>
      </c>
      <c r="N2312" s="14" t="s">
        <v>524</v>
      </c>
      <c r="O2312" s="14" t="s">
        <v>2451</v>
      </c>
      <c r="P2312" s="14"/>
      <c r="Q2312" s="14"/>
      <c r="R2312" s="14" t="s">
        <v>523</v>
      </c>
      <c r="S2312" s="14" t="s">
        <v>440</v>
      </c>
      <c r="T2312" s="35">
        <v>175</v>
      </c>
      <c r="U2312" s="14" t="s">
        <v>2</v>
      </c>
      <c r="V2312" s="14">
        <v>124</v>
      </c>
      <c r="W2312" s="16">
        <f>+IF(datos_arg[[#This Row],[Moneda]]="ARS",datos_arg[[#This Row],[Monto]],datos_arg[[#This Row],[Monto]]*datos_arg[[#This Row],[TC]])</f>
        <v>21700</v>
      </c>
      <c r="X2312" s="16">
        <f>IFERROR(IF(datos_arg[[#This Row],[Moneda]]="USD",datos_arg[[#This Row],[Monto]],datos_arg[[#This Row],[Monto]]/datos_arg[[#This Row],[TC]]),0)</f>
        <v>175</v>
      </c>
      <c r="Y2312" s="14"/>
    </row>
    <row r="2313" spans="1:25" ht="15" customHeight="1" x14ac:dyDescent="0.25">
      <c r="A2313" s="14">
        <f t="shared" si="36"/>
        <v>2310</v>
      </c>
      <c r="B2313" s="1">
        <v>44011</v>
      </c>
      <c r="C2313" s="18">
        <f>+YEAR(datos_arg[[#This Row],[Fecha]])</f>
        <v>2020</v>
      </c>
      <c r="D2313" s="18">
        <f>+MONTH(datos_arg[[#This Row],[Fecha]])</f>
        <v>6</v>
      </c>
      <c r="E2313" s="14" t="s">
        <v>408</v>
      </c>
      <c r="F2313" s="14" t="s">
        <v>506</v>
      </c>
      <c r="G2313" s="14"/>
      <c r="H2313" s="14" t="s">
        <v>7132</v>
      </c>
      <c r="I2313" s="14" t="s">
        <v>7132</v>
      </c>
      <c r="J2313" s="14" t="s">
        <v>425</v>
      </c>
      <c r="K2313" s="14"/>
      <c r="L2313" s="14" t="s">
        <v>425</v>
      </c>
      <c r="M2313" s="14" t="s">
        <v>1763</v>
      </c>
      <c r="N2313" s="14" t="s">
        <v>1763</v>
      </c>
      <c r="O2313" s="14" t="s">
        <v>2452</v>
      </c>
      <c r="P2313" s="14"/>
      <c r="Q2313" s="14"/>
      <c r="R2313" s="14" t="s">
        <v>420</v>
      </c>
      <c r="S2313" s="14" t="s">
        <v>439</v>
      </c>
      <c r="T2313" s="35">
        <v>100000</v>
      </c>
      <c r="U2313" s="14" t="s">
        <v>4</v>
      </c>
      <c r="V2313" s="14">
        <v>124</v>
      </c>
      <c r="W2313" s="16">
        <f>+IF(datos_arg[[#This Row],[Moneda]]="ARS",datos_arg[[#This Row],[Monto]],datos_arg[[#This Row],[Monto]]*datos_arg[[#This Row],[TC]])</f>
        <v>100000</v>
      </c>
      <c r="X2313" s="16">
        <f>IFERROR(IF(datos_arg[[#This Row],[Moneda]]="USD",datos_arg[[#This Row],[Monto]],datos_arg[[#This Row],[Monto]]/datos_arg[[#This Row],[TC]]),0)</f>
        <v>806.45161290322585</v>
      </c>
      <c r="Y2313" s="14"/>
    </row>
    <row r="2314" spans="1:25" x14ac:dyDescent="0.25">
      <c r="A2314" s="14">
        <f t="shared" si="36"/>
        <v>2311</v>
      </c>
      <c r="B2314" s="1">
        <v>44011</v>
      </c>
      <c r="C2314" s="18">
        <f>+YEAR(datos_arg[[#This Row],[Fecha]])</f>
        <v>2020</v>
      </c>
      <c r="D2314" s="18">
        <f>+MONTH(datos_arg[[#This Row],[Fecha]])</f>
        <v>6</v>
      </c>
      <c r="E2314" s="14" t="s">
        <v>408</v>
      </c>
      <c r="F2314" s="14" t="s">
        <v>69</v>
      </c>
      <c r="G2314" s="14"/>
      <c r="H2314" s="14" t="s">
        <v>7132</v>
      </c>
      <c r="I2314" s="14" t="s">
        <v>7132</v>
      </c>
      <c r="J2314" s="14" t="s">
        <v>425</v>
      </c>
      <c r="K2314" s="14"/>
      <c r="L2314" s="14" t="s">
        <v>425</v>
      </c>
      <c r="M2314" s="14" t="s">
        <v>2368</v>
      </c>
      <c r="N2314" s="14" t="s">
        <v>2368</v>
      </c>
      <c r="O2314" s="14"/>
      <c r="P2314" s="14"/>
      <c r="Q2314" s="14"/>
      <c r="R2314" s="14" t="s">
        <v>439</v>
      </c>
      <c r="S2314" s="14" t="s">
        <v>440</v>
      </c>
      <c r="T2314" s="35">
        <v>1400</v>
      </c>
      <c r="U2314" s="14" t="s">
        <v>2</v>
      </c>
      <c r="V2314" s="14">
        <v>125</v>
      </c>
      <c r="W2314" s="16">
        <f>+IF(datos_arg[[#This Row],[Moneda]]="ARS",datos_arg[[#This Row],[Monto]],datos_arg[[#This Row],[Monto]]*datos_arg[[#This Row],[TC]])</f>
        <v>175000</v>
      </c>
      <c r="X2314" s="16">
        <f>IFERROR(IF(datos_arg[[#This Row],[Moneda]]="USD",datos_arg[[#This Row],[Monto]],datos_arg[[#This Row],[Monto]]/datos_arg[[#This Row],[TC]]),0)</f>
        <v>1400</v>
      </c>
      <c r="Y2314" s="14"/>
    </row>
    <row r="2315" spans="1:25" ht="15" customHeight="1" x14ac:dyDescent="0.25">
      <c r="A2315" s="14">
        <f t="shared" si="36"/>
        <v>2312</v>
      </c>
      <c r="B2315" s="1">
        <v>44011</v>
      </c>
      <c r="C2315" s="18">
        <f>+YEAR(datos_arg[[#This Row],[Fecha]])</f>
        <v>2020</v>
      </c>
      <c r="D2315" s="18">
        <f>+MONTH(datos_arg[[#This Row],[Fecha]])</f>
        <v>6</v>
      </c>
      <c r="E2315" s="14" t="s">
        <v>1016</v>
      </c>
      <c r="F2315" s="14" t="s">
        <v>404</v>
      </c>
      <c r="G2315" s="14"/>
      <c r="H2315" s="14" t="s">
        <v>6646</v>
      </c>
      <c r="I2315" s="14" t="s">
        <v>7132</v>
      </c>
      <c r="J2315" s="14" t="s">
        <v>425</v>
      </c>
      <c r="K2315" s="14"/>
      <c r="L2315" s="14" t="s">
        <v>425</v>
      </c>
      <c r="M2315" s="14" t="s">
        <v>1946</v>
      </c>
      <c r="N2315" s="14" t="s">
        <v>1946</v>
      </c>
      <c r="O2315" s="14" t="s">
        <v>2453</v>
      </c>
      <c r="P2315" s="14"/>
      <c r="Q2315" s="14"/>
      <c r="R2315" s="14" t="s">
        <v>404</v>
      </c>
      <c r="S2315" s="14" t="s">
        <v>445</v>
      </c>
      <c r="T2315" s="35">
        <v>1000</v>
      </c>
      <c r="U2315" s="14" t="s">
        <v>4</v>
      </c>
      <c r="V2315" s="14">
        <v>125</v>
      </c>
      <c r="W2315" s="16">
        <f>+IF(datos_arg[[#This Row],[Moneda]]="ARS",datos_arg[[#This Row],[Monto]],datos_arg[[#This Row],[Monto]]*datos_arg[[#This Row],[TC]])</f>
        <v>1000</v>
      </c>
      <c r="X2315" s="16">
        <f>IFERROR(IF(datos_arg[[#This Row],[Moneda]]="USD",datos_arg[[#This Row],[Monto]],datos_arg[[#This Row],[Monto]]/datos_arg[[#This Row],[TC]]),0)</f>
        <v>8</v>
      </c>
      <c r="Y2315" s="14"/>
    </row>
    <row r="2316" spans="1:25" ht="15" customHeight="1" x14ac:dyDescent="0.25">
      <c r="A2316" s="14">
        <f t="shared" si="36"/>
        <v>2313</v>
      </c>
      <c r="B2316" s="1">
        <v>44011</v>
      </c>
      <c r="C2316" s="18">
        <f>+YEAR(datos_arg[[#This Row],[Fecha]])</f>
        <v>2020</v>
      </c>
      <c r="D2316" s="18">
        <f>+MONTH(datos_arg[[#This Row],[Fecha]])</f>
        <v>6</v>
      </c>
      <c r="E2316" s="14" t="s">
        <v>1016</v>
      </c>
      <c r="F2316" s="14" t="s">
        <v>5365</v>
      </c>
      <c r="G2316" s="14" t="s">
        <v>6695</v>
      </c>
      <c r="H2316" s="14" t="s">
        <v>7132</v>
      </c>
      <c r="I2316" s="14" t="s">
        <v>7132</v>
      </c>
      <c r="J2316" s="14" t="s">
        <v>425</v>
      </c>
      <c r="K2316" s="14"/>
      <c r="L2316" s="14" t="s">
        <v>425</v>
      </c>
      <c r="M2316" s="14" t="s">
        <v>436</v>
      </c>
      <c r="N2316" s="14" t="s">
        <v>436</v>
      </c>
      <c r="O2316" s="14" t="s">
        <v>2217</v>
      </c>
      <c r="P2316" s="14"/>
      <c r="Q2316" s="14"/>
      <c r="R2316" s="14" t="s">
        <v>5365</v>
      </c>
      <c r="S2316" s="14" t="s">
        <v>439</v>
      </c>
      <c r="T2316" s="35">
        <v>15300</v>
      </c>
      <c r="U2316" s="14" t="s">
        <v>4</v>
      </c>
      <c r="V2316" s="14">
        <v>125</v>
      </c>
      <c r="W2316" s="16">
        <f>+IF(datos_arg[[#This Row],[Moneda]]="ARS",datos_arg[[#This Row],[Monto]],datos_arg[[#This Row],[Monto]]*datos_arg[[#This Row],[TC]])</f>
        <v>15300</v>
      </c>
      <c r="X2316" s="16">
        <f>IFERROR(IF(datos_arg[[#This Row],[Moneda]]="USD",datos_arg[[#This Row],[Monto]],datos_arg[[#This Row],[Monto]]/datos_arg[[#This Row],[TC]]),0)</f>
        <v>122.4</v>
      </c>
      <c r="Y2316" s="14"/>
    </row>
    <row r="2317" spans="1:25" ht="15" customHeight="1" x14ac:dyDescent="0.25">
      <c r="A2317" s="14">
        <f t="shared" si="36"/>
        <v>2314</v>
      </c>
      <c r="B2317" s="1">
        <v>44011</v>
      </c>
      <c r="C2317" s="18">
        <f>+YEAR(datos_arg[[#This Row],[Fecha]])</f>
        <v>2020</v>
      </c>
      <c r="D2317" s="18">
        <f>+MONTH(datos_arg[[#This Row],[Fecha]])</f>
        <v>6</v>
      </c>
      <c r="E2317" s="14" t="s">
        <v>1015</v>
      </c>
      <c r="F2317" s="14" t="s">
        <v>403</v>
      </c>
      <c r="G2317" s="14" t="s">
        <v>5382</v>
      </c>
      <c r="H2317" s="14" t="s">
        <v>6648</v>
      </c>
      <c r="I2317" s="14" t="s">
        <v>3955</v>
      </c>
      <c r="J2317" s="14" t="s">
        <v>761</v>
      </c>
      <c r="K2317" s="14" t="s">
        <v>421</v>
      </c>
      <c r="L2317" s="14" t="s">
        <v>421</v>
      </c>
      <c r="M2317" s="14" t="s">
        <v>558</v>
      </c>
      <c r="N2317" s="14" t="s">
        <v>314</v>
      </c>
      <c r="O2317" s="14" t="s">
        <v>2456</v>
      </c>
      <c r="P2317" s="14" t="s">
        <v>5742</v>
      </c>
      <c r="Q2317" s="14">
        <v>15</v>
      </c>
      <c r="R2317" s="14" t="s">
        <v>5382</v>
      </c>
      <c r="S2317" s="14" t="s">
        <v>439</v>
      </c>
      <c r="T2317" s="35">
        <v>3904.993252361674</v>
      </c>
      <c r="U2317" s="14" t="s">
        <v>4</v>
      </c>
      <c r="V2317" s="14">
        <v>125</v>
      </c>
      <c r="W2317" s="16">
        <f>+IF(datos_arg[[#This Row],[Moneda]]="ARS",datos_arg[[#This Row],[Monto]],datos_arg[[#This Row],[Monto]]*datos_arg[[#This Row],[TC]])</f>
        <v>3904.993252361674</v>
      </c>
      <c r="X2317" s="16">
        <f>IFERROR(IF(datos_arg[[#This Row],[Moneda]]="USD",datos_arg[[#This Row],[Monto]],datos_arg[[#This Row],[Monto]]/datos_arg[[#This Row],[TC]]),0)</f>
        <v>31.239946018893392</v>
      </c>
      <c r="Y2317" s="14"/>
    </row>
    <row r="2318" spans="1:25" ht="15" customHeight="1" x14ac:dyDescent="0.25">
      <c r="A2318" s="14">
        <f t="shared" si="36"/>
        <v>2315</v>
      </c>
      <c r="B2318" s="1">
        <v>44011</v>
      </c>
      <c r="C2318" s="18">
        <f>+YEAR(datos_arg[[#This Row],[Fecha]])</f>
        <v>2020</v>
      </c>
      <c r="D2318" s="18">
        <f>+MONTH(datos_arg[[#This Row],[Fecha]])</f>
        <v>6</v>
      </c>
      <c r="E2318" s="14" t="s">
        <v>1015</v>
      </c>
      <c r="F2318" s="14" t="s">
        <v>403</v>
      </c>
      <c r="G2318" s="14" t="s">
        <v>5382</v>
      </c>
      <c r="H2318" s="14" t="s">
        <v>6648</v>
      </c>
      <c r="I2318" s="14" t="s">
        <v>3955</v>
      </c>
      <c r="J2318" s="14" t="s">
        <v>761</v>
      </c>
      <c r="K2318" s="14" t="s">
        <v>421</v>
      </c>
      <c r="L2318" s="14" t="s">
        <v>421</v>
      </c>
      <c r="M2318" s="14" t="s">
        <v>558</v>
      </c>
      <c r="N2318" s="14" t="s">
        <v>314</v>
      </c>
      <c r="O2318" s="14" t="s">
        <v>2457</v>
      </c>
      <c r="P2318" s="14" t="s">
        <v>5742</v>
      </c>
      <c r="Q2318" s="14">
        <v>15</v>
      </c>
      <c r="R2318" s="14" t="s">
        <v>5382</v>
      </c>
      <c r="S2318" s="14" t="s">
        <v>439</v>
      </c>
      <c r="T2318" s="35">
        <v>4337.7867746288803</v>
      </c>
      <c r="U2318" s="14" t="s">
        <v>4</v>
      </c>
      <c r="V2318" s="14">
        <v>125</v>
      </c>
      <c r="W2318" s="16">
        <f>+IF(datos_arg[[#This Row],[Moneda]]="ARS",datos_arg[[#This Row],[Monto]],datos_arg[[#This Row],[Monto]]*datos_arg[[#This Row],[TC]])</f>
        <v>4337.7867746288803</v>
      </c>
      <c r="X2318" s="16">
        <f>IFERROR(IF(datos_arg[[#This Row],[Moneda]]="USD",datos_arg[[#This Row],[Monto]],datos_arg[[#This Row],[Monto]]/datos_arg[[#This Row],[TC]]),0)</f>
        <v>34.702294197031044</v>
      </c>
      <c r="Y2318" s="14"/>
    </row>
    <row r="2319" spans="1:25" ht="15" customHeight="1" x14ac:dyDescent="0.25">
      <c r="A2319" s="14">
        <f t="shared" si="36"/>
        <v>2316</v>
      </c>
      <c r="B2319" s="1">
        <v>44011</v>
      </c>
      <c r="C2319" s="18">
        <f>+YEAR(datos_arg[[#This Row],[Fecha]])</f>
        <v>2020</v>
      </c>
      <c r="D2319" s="18">
        <f>+MONTH(datos_arg[[#This Row],[Fecha]])</f>
        <v>6</v>
      </c>
      <c r="E2319" s="14" t="s">
        <v>1015</v>
      </c>
      <c r="F2319" s="14" t="s">
        <v>403</v>
      </c>
      <c r="G2319" s="14" t="s">
        <v>5382</v>
      </c>
      <c r="H2319" s="14" t="s">
        <v>6648</v>
      </c>
      <c r="I2319" s="14" t="s">
        <v>3955</v>
      </c>
      <c r="J2319" s="14" t="s">
        <v>761</v>
      </c>
      <c r="K2319" s="14" t="s">
        <v>421</v>
      </c>
      <c r="L2319" s="14" t="s">
        <v>421</v>
      </c>
      <c r="M2319" s="14" t="s">
        <v>558</v>
      </c>
      <c r="N2319" s="14" t="s">
        <v>314</v>
      </c>
      <c r="O2319" s="14" t="s">
        <v>2458</v>
      </c>
      <c r="P2319" s="14" t="s">
        <v>5742</v>
      </c>
      <c r="Q2319" s="14">
        <v>15</v>
      </c>
      <c r="R2319" s="14" t="s">
        <v>5382</v>
      </c>
      <c r="S2319" s="14" t="s">
        <v>439</v>
      </c>
      <c r="T2319" s="35">
        <v>941.56545209176784</v>
      </c>
      <c r="U2319" s="14" t="s">
        <v>4</v>
      </c>
      <c r="V2319" s="14">
        <v>125</v>
      </c>
      <c r="W2319" s="16">
        <f>+IF(datos_arg[[#This Row],[Moneda]]="ARS",datos_arg[[#This Row],[Monto]],datos_arg[[#This Row],[Monto]]*datos_arg[[#This Row],[TC]])</f>
        <v>941.56545209176784</v>
      </c>
      <c r="X2319" s="16">
        <f>IFERROR(IF(datos_arg[[#This Row],[Moneda]]="USD",datos_arg[[#This Row],[Monto]],datos_arg[[#This Row],[Monto]]/datos_arg[[#This Row],[TC]]),0)</f>
        <v>7.5325236167341423</v>
      </c>
      <c r="Y2319" s="14"/>
    </row>
    <row r="2320" spans="1:25" ht="15" customHeight="1" x14ac:dyDescent="0.25">
      <c r="A2320" s="14">
        <f t="shared" si="36"/>
        <v>2317</v>
      </c>
      <c r="B2320" s="1">
        <v>44011</v>
      </c>
      <c r="C2320" s="18">
        <f>+YEAR(datos_arg[[#This Row],[Fecha]])</f>
        <v>2020</v>
      </c>
      <c r="D2320" s="18">
        <f>+MONTH(datos_arg[[#This Row],[Fecha]])</f>
        <v>6</v>
      </c>
      <c r="E2320" s="14" t="s">
        <v>1015</v>
      </c>
      <c r="F2320" s="14" t="s">
        <v>403</v>
      </c>
      <c r="G2320" s="14" t="s">
        <v>5382</v>
      </c>
      <c r="H2320" s="14" t="s">
        <v>6648</v>
      </c>
      <c r="I2320" s="14" t="s">
        <v>3955</v>
      </c>
      <c r="J2320" s="14" t="s">
        <v>761</v>
      </c>
      <c r="K2320" s="14" t="s">
        <v>421</v>
      </c>
      <c r="L2320" s="14" t="s">
        <v>421</v>
      </c>
      <c r="M2320" s="14" t="s">
        <v>558</v>
      </c>
      <c r="N2320" s="14" t="s">
        <v>314</v>
      </c>
      <c r="O2320" s="14" t="s">
        <v>2459</v>
      </c>
      <c r="P2320" s="14" t="s">
        <v>5742</v>
      </c>
      <c r="Q2320" s="14">
        <v>15</v>
      </c>
      <c r="R2320" s="14" t="s">
        <v>5382</v>
      </c>
      <c r="S2320" s="14" t="s">
        <v>439</v>
      </c>
      <c r="T2320" s="35">
        <v>1320.2429149797572</v>
      </c>
      <c r="U2320" s="14" t="s">
        <v>4</v>
      </c>
      <c r="V2320" s="14">
        <v>125</v>
      </c>
      <c r="W2320" s="16">
        <f>+IF(datos_arg[[#This Row],[Moneda]]="ARS",datos_arg[[#This Row],[Monto]],datos_arg[[#This Row],[Monto]]*datos_arg[[#This Row],[TC]])</f>
        <v>1320.2429149797572</v>
      </c>
      <c r="X2320" s="16">
        <f>IFERROR(IF(datos_arg[[#This Row],[Moneda]]="USD",datos_arg[[#This Row],[Monto]],datos_arg[[#This Row],[Monto]]/datos_arg[[#This Row],[TC]]),0)</f>
        <v>10.561943319838058</v>
      </c>
      <c r="Y2320" s="14"/>
    </row>
    <row r="2321" spans="1:25" ht="15" customHeight="1" x14ac:dyDescent="0.25">
      <c r="A2321" s="14">
        <f t="shared" si="36"/>
        <v>2318</v>
      </c>
      <c r="B2321" s="1">
        <v>44011</v>
      </c>
      <c r="C2321" s="18">
        <f>+YEAR(datos_arg[[#This Row],[Fecha]])</f>
        <v>2020</v>
      </c>
      <c r="D2321" s="18">
        <f>+MONTH(datos_arg[[#This Row],[Fecha]])</f>
        <v>6</v>
      </c>
      <c r="E2321" s="14" t="s">
        <v>1015</v>
      </c>
      <c r="F2321" s="14" t="s">
        <v>403</v>
      </c>
      <c r="G2321" s="14" t="s">
        <v>5382</v>
      </c>
      <c r="H2321" s="14" t="s">
        <v>8103</v>
      </c>
      <c r="I2321" s="14" t="s">
        <v>8104</v>
      </c>
      <c r="J2321" s="14" t="s">
        <v>472</v>
      </c>
      <c r="K2321" s="14" t="s">
        <v>421</v>
      </c>
      <c r="L2321" s="14" t="s">
        <v>421</v>
      </c>
      <c r="M2321" s="14" t="s">
        <v>558</v>
      </c>
      <c r="N2321" s="14" t="s">
        <v>314</v>
      </c>
      <c r="O2321" s="14" t="s">
        <v>2454</v>
      </c>
      <c r="P2321" s="14" t="s">
        <v>5742</v>
      </c>
      <c r="Q2321" s="14">
        <v>15</v>
      </c>
      <c r="R2321" s="14" t="s">
        <v>5382</v>
      </c>
      <c r="S2321" s="14" t="s">
        <v>439</v>
      </c>
      <c r="T2321" s="35">
        <v>210.12145748987857</v>
      </c>
      <c r="U2321" s="14" t="s">
        <v>4</v>
      </c>
      <c r="V2321" s="14">
        <v>125</v>
      </c>
      <c r="W2321" s="16">
        <f>+IF(datos_arg[[#This Row],[Moneda]]="ARS",datos_arg[[#This Row],[Monto]],datos_arg[[#This Row],[Monto]]*datos_arg[[#This Row],[TC]])</f>
        <v>210.12145748987857</v>
      </c>
      <c r="X2321" s="16">
        <f>IFERROR(IF(datos_arg[[#This Row],[Moneda]]="USD",datos_arg[[#This Row],[Monto]],datos_arg[[#This Row],[Monto]]/datos_arg[[#This Row],[TC]]),0)</f>
        <v>1.6809716599190285</v>
      </c>
      <c r="Y2321" s="14"/>
    </row>
    <row r="2322" spans="1:25" ht="15" customHeight="1" x14ac:dyDescent="0.25">
      <c r="A2322" s="14">
        <f t="shared" si="36"/>
        <v>2319</v>
      </c>
      <c r="B2322" s="1">
        <v>44011</v>
      </c>
      <c r="C2322" s="18">
        <f>+YEAR(datos_arg[[#This Row],[Fecha]])</f>
        <v>2020</v>
      </c>
      <c r="D2322" s="18">
        <f>+MONTH(datos_arg[[#This Row],[Fecha]])</f>
        <v>6</v>
      </c>
      <c r="E2322" s="14" t="s">
        <v>1015</v>
      </c>
      <c r="F2322" s="14" t="s">
        <v>403</v>
      </c>
      <c r="G2322" s="14" t="s">
        <v>5382</v>
      </c>
      <c r="H2322" s="14" t="s">
        <v>8103</v>
      </c>
      <c r="I2322" s="14" t="s">
        <v>8104</v>
      </c>
      <c r="J2322" s="14" t="s">
        <v>472</v>
      </c>
      <c r="K2322" s="14" t="s">
        <v>421</v>
      </c>
      <c r="L2322" s="14" t="s">
        <v>421</v>
      </c>
      <c r="M2322" s="14" t="s">
        <v>558</v>
      </c>
      <c r="N2322" s="14" t="s">
        <v>314</v>
      </c>
      <c r="O2322" s="14" t="s">
        <v>2455</v>
      </c>
      <c r="P2322" s="14" t="s">
        <v>5742</v>
      </c>
      <c r="Q2322" s="14">
        <v>15</v>
      </c>
      <c r="R2322" s="14" t="s">
        <v>5382</v>
      </c>
      <c r="S2322" s="14" t="s">
        <v>439</v>
      </c>
      <c r="T2322" s="35">
        <v>585.29014844804328</v>
      </c>
      <c r="U2322" s="14" t="s">
        <v>4</v>
      </c>
      <c r="V2322" s="14">
        <v>125</v>
      </c>
      <c r="W2322" s="16">
        <f>+IF(datos_arg[[#This Row],[Moneda]]="ARS",datos_arg[[#This Row],[Monto]],datos_arg[[#This Row],[Monto]]*datos_arg[[#This Row],[TC]])</f>
        <v>585.29014844804328</v>
      </c>
      <c r="X2322" s="16">
        <f>IFERROR(IF(datos_arg[[#This Row],[Moneda]]="USD",datos_arg[[#This Row],[Monto]],datos_arg[[#This Row],[Monto]]/datos_arg[[#This Row],[TC]]),0)</f>
        <v>4.6823211875843462</v>
      </c>
      <c r="Y2322" s="14"/>
    </row>
    <row r="2323" spans="1:25" x14ac:dyDescent="0.25">
      <c r="A2323" s="14">
        <f t="shared" si="36"/>
        <v>2320</v>
      </c>
      <c r="B2323" s="1">
        <v>44011</v>
      </c>
      <c r="C2323" s="18">
        <f>+YEAR(datos_arg[[#This Row],[Fecha]])</f>
        <v>2020</v>
      </c>
      <c r="D2323" s="18">
        <f>+MONTH(datos_arg[[#This Row],[Fecha]])</f>
        <v>6</v>
      </c>
      <c r="E2323" s="14" t="s">
        <v>408</v>
      </c>
      <c r="F2323" s="14" t="s">
        <v>69</v>
      </c>
      <c r="G2323" s="14"/>
      <c r="H2323" s="14" t="s">
        <v>7132</v>
      </c>
      <c r="I2323" s="14" t="s">
        <v>7132</v>
      </c>
      <c r="J2323" s="14" t="s">
        <v>425</v>
      </c>
      <c r="K2323" s="14"/>
      <c r="L2323" s="14" t="s">
        <v>425</v>
      </c>
      <c r="M2323" s="14" t="s">
        <v>2368</v>
      </c>
      <c r="N2323" s="14" t="s">
        <v>2368</v>
      </c>
      <c r="O2323" s="14"/>
      <c r="P2323" s="14"/>
      <c r="Q2323" s="14"/>
      <c r="R2323" s="14" t="s">
        <v>439</v>
      </c>
      <c r="S2323" s="14" t="s">
        <v>440</v>
      </c>
      <c r="T2323" s="35">
        <v>1700</v>
      </c>
      <c r="U2323" s="14" t="s">
        <v>2</v>
      </c>
      <c r="V2323" s="14">
        <v>125</v>
      </c>
      <c r="W2323" s="16">
        <f>+IF(datos_arg[[#This Row],[Moneda]]="ARS",datos_arg[[#This Row],[Monto]],datos_arg[[#This Row],[Monto]]*datos_arg[[#This Row],[TC]])</f>
        <v>212500</v>
      </c>
      <c r="X2323" s="16">
        <f>IFERROR(IF(datos_arg[[#This Row],[Moneda]]="USD",datos_arg[[#This Row],[Monto]],datos_arg[[#This Row],[Monto]]/datos_arg[[#This Row],[TC]]),0)</f>
        <v>1700</v>
      </c>
      <c r="Y2323" s="14"/>
    </row>
    <row r="2324" spans="1:25" ht="15" customHeight="1" x14ac:dyDescent="0.25">
      <c r="A2324" s="14">
        <f t="shared" si="36"/>
        <v>2321</v>
      </c>
      <c r="B2324" s="1">
        <v>44011</v>
      </c>
      <c r="C2324" s="18">
        <f>+YEAR(datos_arg[[#This Row],[Fecha]])</f>
        <v>2020</v>
      </c>
      <c r="D2324" s="18">
        <f>+MONTH(datos_arg[[#This Row],[Fecha]])</f>
        <v>6</v>
      </c>
      <c r="E2324" s="14" t="s">
        <v>1015</v>
      </c>
      <c r="F2324" s="14" t="s">
        <v>430</v>
      </c>
      <c r="G2324" s="14"/>
      <c r="H2324" s="14" t="s">
        <v>7132</v>
      </c>
      <c r="I2324" s="14" t="s">
        <v>7132</v>
      </c>
      <c r="J2324" s="14" t="s">
        <v>425</v>
      </c>
      <c r="K2324" s="14"/>
      <c r="L2324" s="14" t="s">
        <v>425</v>
      </c>
      <c r="M2324" s="14" t="s">
        <v>60</v>
      </c>
      <c r="N2324" s="14" t="s">
        <v>26</v>
      </c>
      <c r="O2324" s="14" t="s">
        <v>2460</v>
      </c>
      <c r="P2324" s="14"/>
      <c r="Q2324" s="14"/>
      <c r="R2324" s="14" t="s">
        <v>430</v>
      </c>
      <c r="S2324" s="14" t="s">
        <v>439</v>
      </c>
      <c r="T2324" s="35">
        <v>2000</v>
      </c>
      <c r="U2324" s="14" t="s">
        <v>4</v>
      </c>
      <c r="V2324" s="14">
        <v>125</v>
      </c>
      <c r="W2324" s="16">
        <f>+IF(datos_arg[[#This Row],[Moneda]]="ARS",datos_arg[[#This Row],[Monto]],datos_arg[[#This Row],[Monto]]*datos_arg[[#This Row],[TC]])</f>
        <v>2000</v>
      </c>
      <c r="X2324" s="16">
        <f>IFERROR(IF(datos_arg[[#This Row],[Moneda]]="USD",datos_arg[[#This Row],[Monto]],datos_arg[[#This Row],[Monto]]/datos_arg[[#This Row],[TC]]),0)</f>
        <v>16</v>
      </c>
      <c r="Y2324" s="14"/>
    </row>
    <row r="2325" spans="1:25" ht="15" customHeight="1" x14ac:dyDescent="0.25">
      <c r="A2325" s="14">
        <f t="shared" si="36"/>
        <v>2322</v>
      </c>
      <c r="B2325" s="1">
        <v>44011</v>
      </c>
      <c r="C2325" s="18">
        <f>+YEAR(datos_arg[[#This Row],[Fecha]])</f>
        <v>2020</v>
      </c>
      <c r="D2325" s="18">
        <f>+MONTH(datos_arg[[#This Row],[Fecha]])</f>
        <v>6</v>
      </c>
      <c r="E2325" s="14" t="s">
        <v>5358</v>
      </c>
      <c r="F2325" s="14" t="s">
        <v>4109</v>
      </c>
      <c r="G2325" s="14"/>
      <c r="H2325" s="14" t="s">
        <v>6646</v>
      </c>
      <c r="I2325" s="14" t="s">
        <v>6668</v>
      </c>
      <c r="J2325" s="14" t="s">
        <v>425</v>
      </c>
      <c r="K2325" s="14" t="s">
        <v>420</v>
      </c>
      <c r="L2325" s="14" t="s">
        <v>426</v>
      </c>
      <c r="M2325" s="14" t="s">
        <v>719</v>
      </c>
      <c r="N2325" s="14" t="s">
        <v>2524</v>
      </c>
      <c r="O2325" s="14" t="s">
        <v>2525</v>
      </c>
      <c r="P2325" s="14" t="s">
        <v>5751</v>
      </c>
      <c r="Q2325" s="14">
        <v>12</v>
      </c>
      <c r="R2325" s="14" t="s">
        <v>4109</v>
      </c>
      <c r="S2325" s="14" t="s">
        <v>420</v>
      </c>
      <c r="T2325" s="35">
        <v>37200</v>
      </c>
      <c r="U2325" s="14" t="s">
        <v>4</v>
      </c>
      <c r="V2325" s="14">
        <v>125</v>
      </c>
      <c r="W2325" s="16">
        <f>+IF(datos_arg[[#This Row],[Moneda]]="ARS",datos_arg[[#This Row],[Monto]],datos_arg[[#This Row],[Monto]]*datos_arg[[#This Row],[TC]])</f>
        <v>37200</v>
      </c>
      <c r="X2325" s="16">
        <f>IFERROR(IF(datos_arg[[#This Row],[Moneda]]="USD",datos_arg[[#This Row],[Monto]],datos_arg[[#This Row],[Monto]]/datos_arg[[#This Row],[TC]]),0)</f>
        <v>297.60000000000002</v>
      </c>
      <c r="Y2325" s="14"/>
    </row>
    <row r="2326" spans="1:25" ht="15" customHeight="1" x14ac:dyDescent="0.25">
      <c r="A2326" s="14">
        <f t="shared" si="36"/>
        <v>2323</v>
      </c>
      <c r="B2326" s="1">
        <v>44011</v>
      </c>
      <c r="C2326" s="18">
        <f>+YEAR(datos_arg[[#This Row],[Fecha]])</f>
        <v>2020</v>
      </c>
      <c r="D2326" s="18">
        <f>+MONTH(datos_arg[[#This Row],[Fecha]])</f>
        <v>6</v>
      </c>
      <c r="E2326" s="14" t="s">
        <v>1015</v>
      </c>
      <c r="F2326" s="14" t="s">
        <v>403</v>
      </c>
      <c r="G2326" s="14" t="s">
        <v>5383</v>
      </c>
      <c r="H2326" s="14" t="s">
        <v>6646</v>
      </c>
      <c r="I2326" s="14" t="s">
        <v>7132</v>
      </c>
      <c r="J2326" s="14" t="s">
        <v>425</v>
      </c>
      <c r="K2326" s="14" t="s">
        <v>420</v>
      </c>
      <c r="L2326" s="14" t="s">
        <v>425</v>
      </c>
      <c r="M2326" s="14" t="s">
        <v>1419</v>
      </c>
      <c r="N2326" s="14" t="s">
        <v>1787</v>
      </c>
      <c r="O2326" s="14" t="s">
        <v>2774</v>
      </c>
      <c r="P2326" s="14" t="s">
        <v>5752</v>
      </c>
      <c r="Q2326" s="14">
        <v>50</v>
      </c>
      <c r="R2326" s="14" t="s">
        <v>5383</v>
      </c>
      <c r="S2326" s="14" t="s">
        <v>420</v>
      </c>
      <c r="T2326" s="35">
        <v>131.44191819248903</v>
      </c>
      <c r="U2326" s="14" t="s">
        <v>4</v>
      </c>
      <c r="V2326" s="14">
        <v>125</v>
      </c>
      <c r="W2326" s="16">
        <f>+IF(datos_arg[[#This Row],[Moneda]]="ARS",datos_arg[[#This Row],[Monto]],datos_arg[[#This Row],[Monto]]*datos_arg[[#This Row],[TC]])</f>
        <v>131.44191819248903</v>
      </c>
      <c r="X2326" s="16">
        <f>IFERROR(IF(datos_arg[[#This Row],[Moneda]]="USD",datos_arg[[#This Row],[Monto]],datos_arg[[#This Row],[Monto]]/datos_arg[[#This Row],[TC]]),0)</f>
        <v>1.0515353455399121</v>
      </c>
      <c r="Y2326" s="14"/>
    </row>
    <row r="2327" spans="1:25" ht="15" customHeight="1" x14ac:dyDescent="0.25">
      <c r="A2327" s="14">
        <f t="shared" si="36"/>
        <v>2324</v>
      </c>
      <c r="B2327" s="1">
        <v>44011</v>
      </c>
      <c r="C2327" s="18">
        <f>+YEAR(datos_arg[[#This Row],[Fecha]])</f>
        <v>2020</v>
      </c>
      <c r="D2327" s="18">
        <f>+MONTH(datos_arg[[#This Row],[Fecha]])</f>
        <v>6</v>
      </c>
      <c r="E2327" s="14" t="s">
        <v>1015</v>
      </c>
      <c r="F2327" s="14" t="s">
        <v>403</v>
      </c>
      <c r="G2327" s="14" t="s">
        <v>5383</v>
      </c>
      <c r="H2327" s="14" t="s">
        <v>6646</v>
      </c>
      <c r="I2327" s="14" t="s">
        <v>7132</v>
      </c>
      <c r="J2327" s="14" t="s">
        <v>425</v>
      </c>
      <c r="K2327" s="14" t="s">
        <v>420</v>
      </c>
      <c r="L2327" s="14" t="s">
        <v>425</v>
      </c>
      <c r="M2327" s="14" t="s">
        <v>1421</v>
      </c>
      <c r="N2327" s="14" t="s">
        <v>1787</v>
      </c>
      <c r="O2327" s="14" t="s">
        <v>2775</v>
      </c>
      <c r="P2327" s="14" t="s">
        <v>5752</v>
      </c>
      <c r="Q2327" s="14">
        <v>100</v>
      </c>
      <c r="R2327" s="14" t="s">
        <v>5383</v>
      </c>
      <c r="S2327" s="14" t="s">
        <v>420</v>
      </c>
      <c r="T2327" s="35">
        <v>192.29264143561039</v>
      </c>
      <c r="U2327" s="14" t="s">
        <v>4</v>
      </c>
      <c r="V2327" s="14">
        <v>125</v>
      </c>
      <c r="W2327" s="16">
        <f>+IF(datos_arg[[#This Row],[Moneda]]="ARS",datos_arg[[#This Row],[Monto]],datos_arg[[#This Row],[Monto]]*datos_arg[[#This Row],[TC]])</f>
        <v>192.29264143561039</v>
      </c>
      <c r="X2327" s="16">
        <f>IFERROR(IF(datos_arg[[#This Row],[Moneda]]="USD",datos_arg[[#This Row],[Monto]],datos_arg[[#This Row],[Monto]]/datos_arg[[#This Row],[TC]]),0)</f>
        <v>1.5383411314848832</v>
      </c>
      <c r="Y2327" s="14"/>
    </row>
    <row r="2328" spans="1:25" ht="15" customHeight="1" x14ac:dyDescent="0.25">
      <c r="A2328" s="14">
        <f t="shared" si="36"/>
        <v>2325</v>
      </c>
      <c r="B2328" s="1">
        <v>44011</v>
      </c>
      <c r="C2328" s="18">
        <f>+YEAR(datos_arg[[#This Row],[Fecha]])</f>
        <v>2020</v>
      </c>
      <c r="D2328" s="18">
        <f>+MONTH(datos_arg[[#This Row],[Fecha]])</f>
        <v>6</v>
      </c>
      <c r="E2328" s="14" t="s">
        <v>1015</v>
      </c>
      <c r="F2328" s="14" t="s">
        <v>403</v>
      </c>
      <c r="G2328" s="14" t="s">
        <v>5383</v>
      </c>
      <c r="H2328" s="14" t="s">
        <v>6646</v>
      </c>
      <c r="I2328" s="14" t="s">
        <v>7132</v>
      </c>
      <c r="J2328" s="14" t="s">
        <v>425</v>
      </c>
      <c r="K2328" s="14" t="s">
        <v>420</v>
      </c>
      <c r="L2328" s="14" t="s">
        <v>425</v>
      </c>
      <c r="M2328" s="14" t="s">
        <v>1419</v>
      </c>
      <c r="N2328" s="14" t="s">
        <v>1787</v>
      </c>
      <c r="O2328" s="14" t="s">
        <v>2776</v>
      </c>
      <c r="P2328" s="14" t="s">
        <v>5752</v>
      </c>
      <c r="Q2328" s="14">
        <v>120</v>
      </c>
      <c r="R2328" s="14" t="s">
        <v>5383</v>
      </c>
      <c r="S2328" s="14" t="s">
        <v>420</v>
      </c>
      <c r="T2328" s="35">
        <v>835.0185744696372</v>
      </c>
      <c r="U2328" s="14" t="s">
        <v>4</v>
      </c>
      <c r="V2328" s="14">
        <v>125</v>
      </c>
      <c r="W2328" s="16">
        <f>+IF(datos_arg[[#This Row],[Moneda]]="ARS",datos_arg[[#This Row],[Monto]],datos_arg[[#This Row],[Monto]]*datos_arg[[#This Row],[TC]])</f>
        <v>835.0185744696372</v>
      </c>
      <c r="X2328" s="16">
        <f>IFERROR(IF(datos_arg[[#This Row],[Moneda]]="USD",datos_arg[[#This Row],[Monto]],datos_arg[[#This Row],[Monto]]/datos_arg[[#This Row],[TC]]),0)</f>
        <v>6.6801485957570979</v>
      </c>
      <c r="Y2328" s="14"/>
    </row>
    <row r="2329" spans="1:25" ht="15" customHeight="1" x14ac:dyDescent="0.25">
      <c r="A2329" s="14">
        <f t="shared" si="36"/>
        <v>2326</v>
      </c>
      <c r="B2329" s="1">
        <v>44011</v>
      </c>
      <c r="C2329" s="18">
        <f>+YEAR(datos_arg[[#This Row],[Fecha]])</f>
        <v>2020</v>
      </c>
      <c r="D2329" s="18">
        <f>+MONTH(datos_arg[[#This Row],[Fecha]])</f>
        <v>6</v>
      </c>
      <c r="E2329" s="14" t="s">
        <v>1015</v>
      </c>
      <c r="F2329" s="14" t="s">
        <v>403</v>
      </c>
      <c r="G2329" s="14" t="s">
        <v>5383</v>
      </c>
      <c r="H2329" s="14" t="s">
        <v>6646</v>
      </c>
      <c r="I2329" s="14" t="s">
        <v>7132</v>
      </c>
      <c r="J2329" s="14" t="s">
        <v>425</v>
      </c>
      <c r="K2329" s="14" t="s">
        <v>420</v>
      </c>
      <c r="L2329" s="14" t="s">
        <v>425</v>
      </c>
      <c r="M2329" s="14" t="s">
        <v>2254</v>
      </c>
      <c r="N2329" s="14" t="s">
        <v>1787</v>
      </c>
      <c r="O2329" s="14" t="s">
        <v>2255</v>
      </c>
      <c r="P2329" s="14" t="s">
        <v>5752</v>
      </c>
      <c r="Q2329" s="14">
        <v>10</v>
      </c>
      <c r="R2329" s="14" t="s">
        <v>5383</v>
      </c>
      <c r="S2329" s="14" t="s">
        <v>420</v>
      </c>
      <c r="T2329" s="35">
        <v>665.8368659022633</v>
      </c>
      <c r="U2329" s="14" t="s">
        <v>4</v>
      </c>
      <c r="V2329" s="14">
        <v>125</v>
      </c>
      <c r="W2329" s="16">
        <f>+IF(datos_arg[[#This Row],[Moneda]]="ARS",datos_arg[[#This Row],[Monto]],datos_arg[[#This Row],[Monto]]*datos_arg[[#This Row],[TC]])</f>
        <v>665.8368659022633</v>
      </c>
      <c r="X2329" s="16">
        <f>IFERROR(IF(datos_arg[[#This Row],[Moneda]]="USD",datos_arg[[#This Row],[Monto]],datos_arg[[#This Row],[Monto]]/datos_arg[[#This Row],[TC]]),0)</f>
        <v>5.3266949272181066</v>
      </c>
      <c r="Y2329" s="14"/>
    </row>
    <row r="2330" spans="1:25" ht="15" customHeight="1" x14ac:dyDescent="0.25">
      <c r="A2330" s="14">
        <f t="shared" si="36"/>
        <v>2327</v>
      </c>
      <c r="B2330" s="1">
        <v>44012</v>
      </c>
      <c r="C2330" s="18">
        <f>+YEAR(datos_arg[[#This Row],[Fecha]])</f>
        <v>2020</v>
      </c>
      <c r="D2330" s="18">
        <f>+MONTH(datos_arg[[#This Row],[Fecha]])</f>
        <v>6</v>
      </c>
      <c r="E2330" s="14" t="s">
        <v>5358</v>
      </c>
      <c r="F2330" s="14" t="s">
        <v>4109</v>
      </c>
      <c r="G2330" s="14"/>
      <c r="H2330" s="14" t="s">
        <v>6646</v>
      </c>
      <c r="I2330" s="14" t="s">
        <v>7132</v>
      </c>
      <c r="J2330" s="14" t="s">
        <v>425</v>
      </c>
      <c r="K2330" s="14" t="s">
        <v>420</v>
      </c>
      <c r="L2330" s="14" t="s">
        <v>425</v>
      </c>
      <c r="M2330" s="14" t="s">
        <v>6663</v>
      </c>
      <c r="N2330" s="14" t="s">
        <v>2461</v>
      </c>
      <c r="O2330" s="14" t="s">
        <v>4045</v>
      </c>
      <c r="P2330" s="14" t="s">
        <v>5753</v>
      </c>
      <c r="Q2330" s="14">
        <v>420</v>
      </c>
      <c r="R2330" s="14" t="s">
        <v>4109</v>
      </c>
      <c r="S2330" s="14" t="s">
        <v>439</v>
      </c>
      <c r="T2330" s="35">
        <v>67082.399999999994</v>
      </c>
      <c r="U2330" s="14" t="s">
        <v>4</v>
      </c>
      <c r="V2330" s="14">
        <v>125</v>
      </c>
      <c r="W2330" s="16">
        <f>+IF(datos_arg[[#This Row],[Moneda]]="ARS",datos_arg[[#This Row],[Monto]],datos_arg[[#This Row],[Monto]]*datos_arg[[#This Row],[TC]])</f>
        <v>67082.399999999994</v>
      </c>
      <c r="X2330" s="16">
        <f>IFERROR(IF(datos_arg[[#This Row],[Moneda]]="USD",datos_arg[[#This Row],[Monto]],datos_arg[[#This Row],[Monto]]/datos_arg[[#This Row],[TC]]),0)</f>
        <v>536.65919999999994</v>
      </c>
      <c r="Y2330" s="14"/>
    </row>
    <row r="2331" spans="1:25" ht="15" customHeight="1" x14ac:dyDescent="0.25">
      <c r="A2331" s="14">
        <f t="shared" si="36"/>
        <v>2328</v>
      </c>
      <c r="B2331" s="1">
        <v>44012</v>
      </c>
      <c r="C2331" s="18">
        <f>+YEAR(datos_arg[[#This Row],[Fecha]])</f>
        <v>2020</v>
      </c>
      <c r="D2331" s="18">
        <f>+MONTH(datos_arg[[#This Row],[Fecha]])</f>
        <v>6</v>
      </c>
      <c r="E2331" s="14" t="s">
        <v>5358</v>
      </c>
      <c r="F2331" s="14" t="s">
        <v>4109</v>
      </c>
      <c r="G2331" s="14"/>
      <c r="H2331" s="14" t="s">
        <v>6646</v>
      </c>
      <c r="I2331" s="14" t="s">
        <v>7132</v>
      </c>
      <c r="J2331" s="14" t="s">
        <v>425</v>
      </c>
      <c r="K2331" s="14" t="s">
        <v>420</v>
      </c>
      <c r="L2331" s="14" t="s">
        <v>425</v>
      </c>
      <c r="M2331" s="14" t="s">
        <v>6664</v>
      </c>
      <c r="N2331" s="14" t="s">
        <v>2461</v>
      </c>
      <c r="O2331" s="14" t="s">
        <v>4046</v>
      </c>
      <c r="P2331" s="14" t="s">
        <v>5753</v>
      </c>
      <c r="Q2331" s="14">
        <v>32</v>
      </c>
      <c r="R2331" s="14" t="s">
        <v>4109</v>
      </c>
      <c r="S2331" s="14" t="s">
        <v>439</v>
      </c>
      <c r="T2331" s="35">
        <v>1587.52</v>
      </c>
      <c r="U2331" s="14" t="s">
        <v>4</v>
      </c>
      <c r="V2331" s="14">
        <v>125</v>
      </c>
      <c r="W2331" s="16">
        <f>+IF(datos_arg[[#This Row],[Moneda]]="ARS",datos_arg[[#This Row],[Monto]],datos_arg[[#This Row],[Monto]]*datos_arg[[#This Row],[TC]])</f>
        <v>1587.52</v>
      </c>
      <c r="X2331" s="16">
        <f>IFERROR(IF(datos_arg[[#This Row],[Moneda]]="USD",datos_arg[[#This Row],[Monto]],datos_arg[[#This Row],[Monto]]/datos_arg[[#This Row],[TC]]),0)</f>
        <v>12.70016</v>
      </c>
      <c r="Y2331" s="14"/>
    </row>
    <row r="2332" spans="1:25" ht="15" customHeight="1" x14ac:dyDescent="0.25">
      <c r="A2332" s="14">
        <f t="shared" si="36"/>
        <v>2329</v>
      </c>
      <c r="B2332" s="1">
        <v>44012</v>
      </c>
      <c r="C2332" s="18">
        <f>+YEAR(datos_arg[[#This Row],[Fecha]])</f>
        <v>2020</v>
      </c>
      <c r="D2332" s="18">
        <f>+MONTH(datos_arg[[#This Row],[Fecha]])</f>
        <v>6</v>
      </c>
      <c r="E2332" s="14" t="s">
        <v>5358</v>
      </c>
      <c r="F2332" s="14" t="s">
        <v>4109</v>
      </c>
      <c r="G2332" s="14"/>
      <c r="H2332" s="14" t="s">
        <v>6646</v>
      </c>
      <c r="I2332" s="14" t="s">
        <v>7132</v>
      </c>
      <c r="J2332" s="14" t="s">
        <v>482</v>
      </c>
      <c r="K2332" s="14" t="s">
        <v>420</v>
      </c>
      <c r="L2332" s="14" t="s">
        <v>425</v>
      </c>
      <c r="M2332" s="14" t="s">
        <v>1651</v>
      </c>
      <c r="N2332" s="14" t="s">
        <v>2461</v>
      </c>
      <c r="O2332" s="14" t="s">
        <v>2462</v>
      </c>
      <c r="P2332" s="14" t="s">
        <v>5753</v>
      </c>
      <c r="Q2332" s="14">
        <v>32</v>
      </c>
      <c r="R2332" s="14" t="s">
        <v>4109</v>
      </c>
      <c r="S2332" s="14" t="s">
        <v>439</v>
      </c>
      <c r="T2332" s="35">
        <v>4375.3599999999997</v>
      </c>
      <c r="U2332" s="14" t="s">
        <v>4</v>
      </c>
      <c r="V2332" s="14">
        <v>125</v>
      </c>
      <c r="W2332" s="16">
        <f>+IF(datos_arg[[#This Row],[Moneda]]="ARS",datos_arg[[#This Row],[Monto]],datos_arg[[#This Row],[Monto]]*datos_arg[[#This Row],[TC]])</f>
        <v>4375.3599999999997</v>
      </c>
      <c r="X2332" s="16">
        <f>IFERROR(IF(datos_arg[[#This Row],[Moneda]]="USD",datos_arg[[#This Row],[Monto]],datos_arg[[#This Row],[Monto]]/datos_arg[[#This Row],[TC]]),0)</f>
        <v>35.002879999999998</v>
      </c>
      <c r="Y2332" s="14"/>
    </row>
    <row r="2333" spans="1:25" ht="15" customHeight="1" x14ac:dyDescent="0.25">
      <c r="A2333" s="14">
        <f t="shared" si="36"/>
        <v>2330</v>
      </c>
      <c r="B2333" s="1">
        <v>44012</v>
      </c>
      <c r="C2333" s="18">
        <f>+YEAR(datos_arg[[#This Row],[Fecha]])</f>
        <v>2020</v>
      </c>
      <c r="D2333" s="18">
        <f>+MONTH(datos_arg[[#This Row],[Fecha]])</f>
        <v>6</v>
      </c>
      <c r="E2333" s="14" t="s">
        <v>5358</v>
      </c>
      <c r="F2333" s="14" t="s">
        <v>4109</v>
      </c>
      <c r="G2333" s="14"/>
      <c r="H2333" s="14" t="s">
        <v>6646</v>
      </c>
      <c r="I2333" s="14" t="s">
        <v>7132</v>
      </c>
      <c r="J2333" s="14" t="s">
        <v>425</v>
      </c>
      <c r="K2333" s="14" t="s">
        <v>420</v>
      </c>
      <c r="L2333" s="14" t="s">
        <v>426</v>
      </c>
      <c r="M2333" s="14" t="s">
        <v>2261</v>
      </c>
      <c r="N2333" s="14" t="s">
        <v>2461</v>
      </c>
      <c r="O2333" s="14" t="s">
        <v>2463</v>
      </c>
      <c r="P2333" s="14" t="s">
        <v>5753</v>
      </c>
      <c r="Q2333" s="14">
        <v>16</v>
      </c>
      <c r="R2333" s="14" t="s">
        <v>4109</v>
      </c>
      <c r="S2333" s="14" t="s">
        <v>439</v>
      </c>
      <c r="T2333" s="35">
        <v>948.64</v>
      </c>
      <c r="U2333" s="14" t="s">
        <v>4</v>
      </c>
      <c r="V2333" s="14">
        <v>125</v>
      </c>
      <c r="W2333" s="16">
        <f>+IF(datos_arg[[#This Row],[Moneda]]="ARS",datos_arg[[#This Row],[Monto]],datos_arg[[#This Row],[Monto]]*datos_arg[[#This Row],[TC]])</f>
        <v>948.64</v>
      </c>
      <c r="X2333" s="16">
        <f>IFERROR(IF(datos_arg[[#This Row],[Moneda]]="USD",datos_arg[[#This Row],[Monto]],datos_arg[[#This Row],[Monto]]/datos_arg[[#This Row],[TC]]),0)</f>
        <v>7.5891200000000003</v>
      </c>
      <c r="Y2333" s="14"/>
    </row>
    <row r="2334" spans="1:25" ht="15" customHeight="1" x14ac:dyDescent="0.25">
      <c r="A2334" s="14">
        <f t="shared" si="36"/>
        <v>2331</v>
      </c>
      <c r="B2334" s="1">
        <v>44012</v>
      </c>
      <c r="C2334" s="18">
        <f>+YEAR(datos_arg[[#This Row],[Fecha]])</f>
        <v>2020</v>
      </c>
      <c r="D2334" s="18">
        <f>+MONTH(datos_arg[[#This Row],[Fecha]])</f>
        <v>6</v>
      </c>
      <c r="E2334" s="14" t="s">
        <v>408</v>
      </c>
      <c r="F2334" s="14" t="s">
        <v>406</v>
      </c>
      <c r="G2334" s="14"/>
      <c r="H2334" s="14" t="s">
        <v>7132</v>
      </c>
      <c r="I2334" s="14" t="s">
        <v>7132</v>
      </c>
      <c r="J2334" s="14" t="s">
        <v>425</v>
      </c>
      <c r="K2334" s="14"/>
      <c r="L2334" s="14" t="s">
        <v>425</v>
      </c>
      <c r="M2334" s="14" t="s">
        <v>120</v>
      </c>
      <c r="N2334" s="14" t="s">
        <v>120</v>
      </c>
      <c r="O2334" s="14" t="s">
        <v>2464</v>
      </c>
      <c r="P2334" s="14"/>
      <c r="Q2334" s="14"/>
      <c r="R2334" s="14" t="s">
        <v>440</v>
      </c>
      <c r="S2334" s="14" t="s">
        <v>6774</v>
      </c>
      <c r="T2334" s="35">
        <v>50000</v>
      </c>
      <c r="U2334" s="14" t="s">
        <v>2</v>
      </c>
      <c r="V2334" s="14">
        <v>125</v>
      </c>
      <c r="W2334" s="16">
        <f>+IF(datos_arg[[#This Row],[Moneda]]="ARS",datos_arg[[#This Row],[Monto]],datos_arg[[#This Row],[Monto]]*datos_arg[[#This Row],[TC]])</f>
        <v>6250000</v>
      </c>
      <c r="X2334" s="16">
        <f>IFERROR(IF(datos_arg[[#This Row],[Moneda]]="USD",datos_arg[[#This Row],[Monto]],datos_arg[[#This Row],[Monto]]/datos_arg[[#This Row],[TC]]),0)</f>
        <v>50000</v>
      </c>
      <c r="Y2334" s="14"/>
    </row>
    <row r="2335" spans="1:25" x14ac:dyDescent="0.25">
      <c r="A2335" s="14">
        <f t="shared" si="36"/>
        <v>2332</v>
      </c>
      <c r="B2335" s="1">
        <v>44012</v>
      </c>
      <c r="C2335" s="18">
        <f>+YEAR(datos_arg[[#This Row],[Fecha]])</f>
        <v>2020</v>
      </c>
      <c r="D2335" s="18">
        <f>+MONTH(datos_arg[[#This Row],[Fecha]])</f>
        <v>6</v>
      </c>
      <c r="E2335" s="14" t="s">
        <v>449</v>
      </c>
      <c r="F2335" s="14" t="s">
        <v>523</v>
      </c>
      <c r="G2335" s="14"/>
      <c r="H2335" s="14" t="s">
        <v>7132</v>
      </c>
      <c r="I2335" s="14" t="s">
        <v>7132</v>
      </c>
      <c r="J2335" s="14" t="s">
        <v>425</v>
      </c>
      <c r="K2335" s="14"/>
      <c r="L2335" s="14" t="s">
        <v>425</v>
      </c>
      <c r="M2335" s="14" t="s">
        <v>524</v>
      </c>
      <c r="N2335" s="14" t="s">
        <v>524</v>
      </c>
      <c r="O2335" s="14" t="s">
        <v>2465</v>
      </c>
      <c r="P2335" s="14"/>
      <c r="Q2335" s="14"/>
      <c r="R2335" s="14" t="s">
        <v>523</v>
      </c>
      <c r="S2335" s="14" t="s">
        <v>440</v>
      </c>
      <c r="T2335" s="35">
        <v>500</v>
      </c>
      <c r="U2335" s="14" t="s">
        <v>2</v>
      </c>
      <c r="V2335" s="14">
        <v>125</v>
      </c>
      <c r="W2335" s="16">
        <f>+IF(datos_arg[[#This Row],[Moneda]]="ARS",datos_arg[[#This Row],[Monto]],datos_arg[[#This Row],[Monto]]*datos_arg[[#This Row],[TC]])</f>
        <v>62500</v>
      </c>
      <c r="X2335" s="16">
        <f>IFERROR(IF(datos_arg[[#This Row],[Moneda]]="USD",datos_arg[[#This Row],[Monto]],datos_arg[[#This Row],[Monto]]/datos_arg[[#This Row],[TC]]),0)</f>
        <v>500</v>
      </c>
      <c r="Y2335" s="14"/>
    </row>
    <row r="2336" spans="1:25" ht="15" customHeight="1" x14ac:dyDescent="0.25">
      <c r="A2336" s="14">
        <f t="shared" si="36"/>
        <v>2333</v>
      </c>
      <c r="B2336" s="1">
        <v>44012</v>
      </c>
      <c r="C2336" s="18">
        <f>+YEAR(datos_arg[[#This Row],[Fecha]])</f>
        <v>2020</v>
      </c>
      <c r="D2336" s="18">
        <f>+MONTH(datos_arg[[#This Row],[Fecha]])</f>
        <v>6</v>
      </c>
      <c r="E2336" s="14" t="s">
        <v>1015</v>
      </c>
      <c r="F2336" s="14" t="s">
        <v>430</v>
      </c>
      <c r="G2336" s="14"/>
      <c r="H2336" s="14" t="s">
        <v>7132</v>
      </c>
      <c r="I2336" s="14" t="s">
        <v>7132</v>
      </c>
      <c r="J2336" s="14" t="s">
        <v>425</v>
      </c>
      <c r="K2336" s="14"/>
      <c r="L2336" s="14" t="s">
        <v>425</v>
      </c>
      <c r="M2336" s="14" t="s">
        <v>57</v>
      </c>
      <c r="N2336" s="14" t="s">
        <v>57</v>
      </c>
      <c r="O2336" s="14" t="s">
        <v>112</v>
      </c>
      <c r="P2336" s="14" t="s">
        <v>5754</v>
      </c>
      <c r="Q2336" s="14"/>
      <c r="R2336" s="14" t="s">
        <v>430</v>
      </c>
      <c r="S2336" s="14" t="s">
        <v>439</v>
      </c>
      <c r="T2336" s="35">
        <v>665</v>
      </c>
      <c r="U2336" s="14" t="s">
        <v>4</v>
      </c>
      <c r="V2336" s="14">
        <v>125</v>
      </c>
      <c r="W2336" s="16">
        <f>+IF(datos_arg[[#This Row],[Moneda]]="ARS",datos_arg[[#This Row],[Monto]],datos_arg[[#This Row],[Monto]]*datos_arg[[#This Row],[TC]])</f>
        <v>665</v>
      </c>
      <c r="X2336" s="16">
        <f>IFERROR(IF(datos_arg[[#This Row],[Moneda]]="USD",datos_arg[[#This Row],[Monto]],datos_arg[[#This Row],[Monto]]/datos_arg[[#This Row],[TC]]),0)</f>
        <v>5.32</v>
      </c>
      <c r="Y2336" s="14"/>
    </row>
    <row r="2337" spans="1:25" ht="15" customHeight="1" x14ac:dyDescent="0.25">
      <c r="A2337" s="14">
        <f t="shared" si="36"/>
        <v>2334</v>
      </c>
      <c r="B2337" s="1">
        <v>44012</v>
      </c>
      <c r="C2337" s="18">
        <f>+YEAR(datos_arg[[#This Row],[Fecha]])</f>
        <v>2020</v>
      </c>
      <c r="D2337" s="18">
        <f>+MONTH(datos_arg[[#This Row],[Fecha]])</f>
        <v>6</v>
      </c>
      <c r="E2337" s="14" t="s">
        <v>1015</v>
      </c>
      <c r="F2337" s="14" t="s">
        <v>430</v>
      </c>
      <c r="G2337" s="14"/>
      <c r="H2337" s="14" t="s">
        <v>7132</v>
      </c>
      <c r="I2337" s="14" t="s">
        <v>7132</v>
      </c>
      <c r="J2337" s="14" t="s">
        <v>425</v>
      </c>
      <c r="K2337" s="14"/>
      <c r="L2337" s="14" t="s">
        <v>425</v>
      </c>
      <c r="M2337" s="14" t="s">
        <v>57</v>
      </c>
      <c r="N2337" s="14" t="s">
        <v>57</v>
      </c>
      <c r="O2337" s="14" t="s">
        <v>112</v>
      </c>
      <c r="P2337" s="14" t="s">
        <v>5754</v>
      </c>
      <c r="Q2337" s="14"/>
      <c r="R2337" s="14" t="s">
        <v>430</v>
      </c>
      <c r="S2337" s="14" t="s">
        <v>439</v>
      </c>
      <c r="T2337" s="35">
        <v>435</v>
      </c>
      <c r="U2337" s="14" t="s">
        <v>4</v>
      </c>
      <c r="V2337" s="14">
        <v>125</v>
      </c>
      <c r="W2337" s="16">
        <f>+IF(datos_arg[[#This Row],[Moneda]]="ARS",datos_arg[[#This Row],[Monto]],datos_arg[[#This Row],[Monto]]*datos_arg[[#This Row],[TC]])</f>
        <v>435</v>
      </c>
      <c r="X2337" s="16">
        <f>IFERROR(IF(datos_arg[[#This Row],[Moneda]]="USD",datos_arg[[#This Row],[Monto]],datos_arg[[#This Row],[Monto]]/datos_arg[[#This Row],[TC]]),0)</f>
        <v>3.48</v>
      </c>
      <c r="Y2337" s="14"/>
    </row>
    <row r="2338" spans="1:25" ht="15" customHeight="1" x14ac:dyDescent="0.25">
      <c r="A2338" s="14">
        <f t="shared" si="36"/>
        <v>2335</v>
      </c>
      <c r="B2338" s="1">
        <v>44012</v>
      </c>
      <c r="C2338" s="18">
        <f>+YEAR(datos_arg[[#This Row],[Fecha]])</f>
        <v>2020</v>
      </c>
      <c r="D2338" s="18">
        <f>+MONTH(datos_arg[[#This Row],[Fecha]])</f>
        <v>6</v>
      </c>
      <c r="E2338" s="14" t="s">
        <v>1015</v>
      </c>
      <c r="F2338" s="14" t="s">
        <v>430</v>
      </c>
      <c r="G2338" s="14"/>
      <c r="H2338" s="14" t="s">
        <v>7132</v>
      </c>
      <c r="I2338" s="14" t="s">
        <v>7132</v>
      </c>
      <c r="J2338" s="14" t="s">
        <v>425</v>
      </c>
      <c r="K2338" s="14"/>
      <c r="L2338" s="14" t="s">
        <v>425</v>
      </c>
      <c r="M2338" s="14" t="s">
        <v>60</v>
      </c>
      <c r="N2338" s="14" t="s">
        <v>26</v>
      </c>
      <c r="O2338" s="14" t="s">
        <v>2370</v>
      </c>
      <c r="P2338" s="14" t="s">
        <v>5755</v>
      </c>
      <c r="Q2338" s="14"/>
      <c r="R2338" s="14" t="s">
        <v>430</v>
      </c>
      <c r="S2338" s="14" t="s">
        <v>439</v>
      </c>
      <c r="T2338" s="35">
        <v>3140.5</v>
      </c>
      <c r="U2338" s="14" t="s">
        <v>4</v>
      </c>
      <c r="V2338" s="14">
        <v>125</v>
      </c>
      <c r="W2338" s="16">
        <f>+IF(datos_arg[[#This Row],[Moneda]]="ARS",datos_arg[[#This Row],[Monto]],datos_arg[[#This Row],[Monto]]*datos_arg[[#This Row],[TC]])</f>
        <v>3140.5</v>
      </c>
      <c r="X2338" s="16">
        <f>IFERROR(IF(datos_arg[[#This Row],[Moneda]]="USD",datos_arg[[#This Row],[Monto]],datos_arg[[#This Row],[Monto]]/datos_arg[[#This Row],[TC]]),0)</f>
        <v>25.123999999999999</v>
      </c>
      <c r="Y2338" s="14"/>
    </row>
    <row r="2339" spans="1:25" ht="15" customHeight="1" x14ac:dyDescent="0.25">
      <c r="A2339" s="14">
        <f t="shared" si="36"/>
        <v>2336</v>
      </c>
      <c r="B2339" s="1">
        <v>44012</v>
      </c>
      <c r="C2339" s="18">
        <f>+YEAR(datos_arg[[#This Row],[Fecha]])</f>
        <v>2020</v>
      </c>
      <c r="D2339" s="18">
        <f>+MONTH(datos_arg[[#This Row],[Fecha]])</f>
        <v>6</v>
      </c>
      <c r="E2339" s="14" t="s">
        <v>1015</v>
      </c>
      <c r="F2339" s="14" t="s">
        <v>430</v>
      </c>
      <c r="G2339" s="14"/>
      <c r="H2339" s="14" t="s">
        <v>7132</v>
      </c>
      <c r="I2339" s="14" t="s">
        <v>7132</v>
      </c>
      <c r="J2339" s="14" t="s">
        <v>425</v>
      </c>
      <c r="K2339" s="14"/>
      <c r="L2339" s="14" t="s">
        <v>425</v>
      </c>
      <c r="M2339" s="14" t="s">
        <v>60</v>
      </c>
      <c r="N2339" s="14" t="s">
        <v>26</v>
      </c>
      <c r="O2339" s="14" t="s">
        <v>2466</v>
      </c>
      <c r="P2339" s="14"/>
      <c r="Q2339" s="14"/>
      <c r="R2339" s="14" t="s">
        <v>430</v>
      </c>
      <c r="S2339" s="14" t="s">
        <v>439</v>
      </c>
      <c r="T2339" s="35">
        <v>2800</v>
      </c>
      <c r="U2339" s="14" t="s">
        <v>4</v>
      </c>
      <c r="V2339" s="14">
        <v>125</v>
      </c>
      <c r="W2339" s="16">
        <f>+IF(datos_arg[[#This Row],[Moneda]]="ARS",datos_arg[[#This Row],[Monto]],datos_arg[[#This Row],[Monto]]*datos_arg[[#This Row],[TC]])</f>
        <v>2800</v>
      </c>
      <c r="X2339" s="16">
        <f>IFERROR(IF(datos_arg[[#This Row],[Moneda]]="USD",datos_arg[[#This Row],[Monto]],datos_arg[[#This Row],[Monto]]/datos_arg[[#This Row],[TC]]),0)</f>
        <v>22.4</v>
      </c>
      <c r="Y2339" s="14"/>
    </row>
    <row r="2340" spans="1:25" ht="15" customHeight="1" x14ac:dyDescent="0.25">
      <c r="A2340" s="14">
        <f t="shared" si="36"/>
        <v>2337</v>
      </c>
      <c r="B2340" s="1">
        <v>44012</v>
      </c>
      <c r="C2340" s="18">
        <f>+YEAR(datos_arg[[#This Row],[Fecha]])</f>
        <v>2020</v>
      </c>
      <c r="D2340" s="18">
        <f>+MONTH(datos_arg[[#This Row],[Fecha]])</f>
        <v>6</v>
      </c>
      <c r="E2340" s="14" t="s">
        <v>1015</v>
      </c>
      <c r="F2340" s="14" t="s">
        <v>403</v>
      </c>
      <c r="G2340" s="14" t="s">
        <v>5382</v>
      </c>
      <c r="H2340" s="14" t="s">
        <v>532</v>
      </c>
      <c r="I2340" s="14" t="s">
        <v>7132</v>
      </c>
      <c r="J2340" s="14" t="s">
        <v>425</v>
      </c>
      <c r="K2340" s="14" t="s">
        <v>421</v>
      </c>
      <c r="L2340" s="14" t="s">
        <v>421</v>
      </c>
      <c r="M2340" s="14" t="s">
        <v>838</v>
      </c>
      <c r="N2340" s="14" t="s">
        <v>2006</v>
      </c>
      <c r="O2340" s="14" t="s">
        <v>2467</v>
      </c>
      <c r="P2340" s="14" t="s">
        <v>5756</v>
      </c>
      <c r="Q2340" s="14"/>
      <c r="R2340" s="14" t="s">
        <v>5382</v>
      </c>
      <c r="S2340" s="14" t="s">
        <v>439</v>
      </c>
      <c r="T2340" s="35">
        <v>14000</v>
      </c>
      <c r="U2340" s="14" t="s">
        <v>4</v>
      </c>
      <c r="V2340" s="14">
        <v>125</v>
      </c>
      <c r="W2340" s="16">
        <f>+IF(datos_arg[[#This Row],[Moneda]]="ARS",datos_arg[[#This Row],[Monto]],datos_arg[[#This Row],[Monto]]*datos_arg[[#This Row],[TC]])</f>
        <v>14000</v>
      </c>
      <c r="X2340" s="16">
        <f>IFERROR(IF(datos_arg[[#This Row],[Moneda]]="USD",datos_arg[[#This Row],[Monto]],datos_arg[[#This Row],[Monto]]/datos_arg[[#This Row],[TC]]),0)</f>
        <v>112</v>
      </c>
      <c r="Y2340" s="14"/>
    </row>
    <row r="2341" spans="1:25" ht="15" customHeight="1" x14ac:dyDescent="0.25">
      <c r="A2341" s="14">
        <f t="shared" si="36"/>
        <v>2338</v>
      </c>
      <c r="B2341" s="1">
        <v>44012</v>
      </c>
      <c r="C2341" s="18">
        <f>+YEAR(datos_arg[[#This Row],[Fecha]])</f>
        <v>2020</v>
      </c>
      <c r="D2341" s="18">
        <f>+MONTH(datos_arg[[#This Row],[Fecha]])</f>
        <v>6</v>
      </c>
      <c r="E2341" s="14" t="s">
        <v>1015</v>
      </c>
      <c r="F2341" s="14" t="s">
        <v>403</v>
      </c>
      <c r="G2341" s="14" t="s">
        <v>5382</v>
      </c>
      <c r="H2341" s="14" t="s">
        <v>6646</v>
      </c>
      <c r="I2341" s="14" t="s">
        <v>7132</v>
      </c>
      <c r="J2341" s="14" t="s">
        <v>425</v>
      </c>
      <c r="K2341" s="14" t="s">
        <v>421</v>
      </c>
      <c r="L2341" s="14" t="s">
        <v>421</v>
      </c>
      <c r="M2341" s="14" t="s">
        <v>989</v>
      </c>
      <c r="N2341" s="14" t="s">
        <v>327</v>
      </c>
      <c r="O2341" s="14" t="s">
        <v>2468</v>
      </c>
      <c r="P2341" s="14" t="s">
        <v>5757</v>
      </c>
      <c r="Q2341" s="14">
        <v>4</v>
      </c>
      <c r="R2341" s="14" t="s">
        <v>5382</v>
      </c>
      <c r="S2341" s="14" t="s">
        <v>439</v>
      </c>
      <c r="T2341" s="35">
        <v>9344.4</v>
      </c>
      <c r="U2341" s="14" t="s">
        <v>4</v>
      </c>
      <c r="V2341" s="14">
        <v>125</v>
      </c>
      <c r="W2341" s="16">
        <f>+IF(datos_arg[[#This Row],[Moneda]]="ARS",datos_arg[[#This Row],[Monto]],datos_arg[[#This Row],[Monto]]*datos_arg[[#This Row],[TC]])</f>
        <v>9344.4</v>
      </c>
      <c r="X2341" s="16">
        <f>IFERROR(IF(datos_arg[[#This Row],[Moneda]]="USD",datos_arg[[#This Row],[Monto]],datos_arg[[#This Row],[Monto]]/datos_arg[[#This Row],[TC]]),0)</f>
        <v>74.755200000000002</v>
      </c>
      <c r="Y2341" s="14"/>
    </row>
    <row r="2342" spans="1:25" x14ac:dyDescent="0.25">
      <c r="A2342" s="14">
        <f t="shared" si="36"/>
        <v>2339</v>
      </c>
      <c r="B2342" s="1">
        <v>44012</v>
      </c>
      <c r="C2342" s="18">
        <f>+YEAR(datos_arg[[#This Row],[Fecha]])</f>
        <v>2020</v>
      </c>
      <c r="D2342" s="18">
        <f>+MONTH(datos_arg[[#This Row],[Fecha]])</f>
        <v>6</v>
      </c>
      <c r="E2342" s="14" t="s">
        <v>407</v>
      </c>
      <c r="F2342" s="14" t="s">
        <v>5360</v>
      </c>
      <c r="G2342" s="14"/>
      <c r="H2342" s="14" t="s">
        <v>7132</v>
      </c>
      <c r="I2342" s="14" t="s">
        <v>7132</v>
      </c>
      <c r="J2342" s="14" t="s">
        <v>425</v>
      </c>
      <c r="K2342" s="14"/>
      <c r="L2342" s="14" t="s">
        <v>425</v>
      </c>
      <c r="M2342" s="14" t="s">
        <v>434</v>
      </c>
      <c r="N2342" s="14" t="s">
        <v>434</v>
      </c>
      <c r="O2342" s="14"/>
      <c r="P2342" s="14"/>
      <c r="Q2342" s="14"/>
      <c r="R2342" s="14" t="s">
        <v>441</v>
      </c>
      <c r="S2342" s="14" t="s">
        <v>440</v>
      </c>
      <c r="T2342" s="35">
        <v>49800</v>
      </c>
      <c r="U2342" s="14" t="s">
        <v>4</v>
      </c>
      <c r="V2342" s="14">
        <v>0</v>
      </c>
      <c r="W2342" s="16">
        <f>+IF(datos_arg[[#This Row],[Moneda]]="ARS",datos_arg[[#This Row],[Monto]],datos_arg[[#This Row],[Monto]]*datos_arg[[#This Row],[TC]])</f>
        <v>49800</v>
      </c>
      <c r="X2342" s="16">
        <f>IFERROR(IF(datos_arg[[#This Row],[Moneda]]="USD",datos_arg[[#This Row],[Monto]],datos_arg[[#This Row],[Monto]]/datos_arg[[#This Row],[TC]]),0)</f>
        <v>0</v>
      </c>
      <c r="Y2342" s="14"/>
    </row>
    <row r="2343" spans="1:25" ht="15" customHeight="1" x14ac:dyDescent="0.25">
      <c r="A2343" s="14">
        <f t="shared" si="36"/>
        <v>2340</v>
      </c>
      <c r="B2343" s="1">
        <v>44012</v>
      </c>
      <c r="C2343" s="18">
        <f>+YEAR(datos_arg[[#This Row],[Fecha]])</f>
        <v>2020</v>
      </c>
      <c r="D2343" s="18">
        <f>+MONTH(datos_arg[[#This Row],[Fecha]])</f>
        <v>6</v>
      </c>
      <c r="E2343" s="14" t="s">
        <v>408</v>
      </c>
      <c r="F2343" s="14" t="s">
        <v>506</v>
      </c>
      <c r="G2343" s="14"/>
      <c r="H2343" s="14" t="s">
        <v>7132</v>
      </c>
      <c r="I2343" s="14" t="s">
        <v>7132</v>
      </c>
      <c r="J2343" s="14" t="s">
        <v>425</v>
      </c>
      <c r="K2343" s="14"/>
      <c r="L2343" s="14" t="s">
        <v>425</v>
      </c>
      <c r="M2343" s="14" t="s">
        <v>1763</v>
      </c>
      <c r="N2343" s="14" t="s">
        <v>1763</v>
      </c>
      <c r="O2343" s="14" t="s">
        <v>2226</v>
      </c>
      <c r="P2343" s="14"/>
      <c r="Q2343" s="14"/>
      <c r="R2343" s="14" t="s">
        <v>439</v>
      </c>
      <c r="S2343" s="14" t="s">
        <v>420</v>
      </c>
      <c r="T2343" s="35">
        <v>133871.06</v>
      </c>
      <c r="U2343" s="14" t="s">
        <v>4</v>
      </c>
      <c r="V2343" s="14">
        <v>121.28137550792479</v>
      </c>
      <c r="W2343" s="16">
        <f>+IF(datos_arg[[#This Row],[Moneda]]="ARS",datos_arg[[#This Row],[Monto]],datos_arg[[#This Row],[Monto]]*datos_arg[[#This Row],[TC]])</f>
        <v>133871.06</v>
      </c>
      <c r="X2343" s="16">
        <f>IFERROR(IF(datos_arg[[#This Row],[Moneda]]="USD",datos_arg[[#This Row],[Monto]],datos_arg[[#This Row],[Monto]]/datos_arg[[#This Row],[TC]]),0)</f>
        <v>1103.8055879507449</v>
      </c>
      <c r="Y2343" s="14"/>
    </row>
    <row r="2344" spans="1:25" ht="15" customHeight="1" x14ac:dyDescent="0.25">
      <c r="A2344" s="14">
        <f t="shared" si="36"/>
        <v>2341</v>
      </c>
      <c r="B2344" s="1">
        <v>44012</v>
      </c>
      <c r="C2344" s="18">
        <f>+YEAR(datos_arg[[#This Row],[Fecha]])</f>
        <v>2020</v>
      </c>
      <c r="D2344" s="18">
        <f>+MONTH(datos_arg[[#This Row],[Fecha]])</f>
        <v>6</v>
      </c>
      <c r="E2344" s="14" t="s">
        <v>408</v>
      </c>
      <c r="F2344" s="14" t="s">
        <v>506</v>
      </c>
      <c r="G2344" s="14"/>
      <c r="H2344" s="14" t="s">
        <v>7132</v>
      </c>
      <c r="I2344" s="14" t="s">
        <v>7132</v>
      </c>
      <c r="J2344" s="14" t="s">
        <v>425</v>
      </c>
      <c r="K2344" s="14"/>
      <c r="L2344" s="14" t="s">
        <v>425</v>
      </c>
      <c r="M2344" s="14" t="s">
        <v>613</v>
      </c>
      <c r="N2344" s="14" t="s">
        <v>613</v>
      </c>
      <c r="O2344" s="14" t="s">
        <v>2226</v>
      </c>
      <c r="P2344" s="14"/>
      <c r="Q2344" s="14"/>
      <c r="R2344" s="14" t="s">
        <v>439</v>
      </c>
      <c r="S2344" s="14" t="s">
        <v>613</v>
      </c>
      <c r="T2344" s="35">
        <v>1249.3899999999994</v>
      </c>
      <c r="U2344" s="14" t="s">
        <v>4</v>
      </c>
      <c r="V2344" s="14">
        <v>118.71648539423566</v>
      </c>
      <c r="W2344" s="16">
        <f>+IF(datos_arg[[#This Row],[Moneda]]="ARS",datos_arg[[#This Row],[Monto]],datos_arg[[#This Row],[Monto]]*datos_arg[[#This Row],[TC]])</f>
        <v>1249.3899999999994</v>
      </c>
      <c r="X2344" s="16">
        <f>IFERROR(IF(datos_arg[[#This Row],[Moneda]]="USD",datos_arg[[#This Row],[Monto]],datos_arg[[#This Row],[Monto]]/datos_arg[[#This Row],[TC]]),0)</f>
        <v>10.524149159663921</v>
      </c>
      <c r="Y2344" s="14"/>
    </row>
    <row r="2345" spans="1:25" ht="15" customHeight="1" x14ac:dyDescent="0.25">
      <c r="A2345" s="14">
        <f t="shared" si="36"/>
        <v>2342</v>
      </c>
      <c r="B2345" s="1">
        <v>44012</v>
      </c>
      <c r="C2345" s="18">
        <f>+YEAR(datos_arg[[#This Row],[Fecha]])</f>
        <v>2020</v>
      </c>
      <c r="D2345" s="18">
        <f>+MONTH(datos_arg[[#This Row],[Fecha]])</f>
        <v>6</v>
      </c>
      <c r="E2345" s="14" t="s">
        <v>408</v>
      </c>
      <c r="F2345" s="14" t="s">
        <v>506</v>
      </c>
      <c r="G2345" s="14"/>
      <c r="H2345" s="14" t="s">
        <v>7132</v>
      </c>
      <c r="I2345" s="14" t="s">
        <v>7132</v>
      </c>
      <c r="J2345" s="14" t="s">
        <v>425</v>
      </c>
      <c r="K2345" s="14"/>
      <c r="L2345" s="14" t="s">
        <v>425</v>
      </c>
      <c r="M2345" s="14" t="s">
        <v>1762</v>
      </c>
      <c r="N2345" s="14" t="s">
        <v>1762</v>
      </c>
      <c r="O2345" s="14" t="s">
        <v>2226</v>
      </c>
      <c r="P2345" s="14"/>
      <c r="Q2345" s="14"/>
      <c r="R2345" s="14" t="s">
        <v>439</v>
      </c>
      <c r="S2345" s="14" t="s">
        <v>1762</v>
      </c>
      <c r="T2345" s="35">
        <v>2409.9899999999998</v>
      </c>
      <c r="U2345" s="14" t="s">
        <v>4</v>
      </c>
      <c r="V2345" s="14">
        <v>119.81002009010527</v>
      </c>
      <c r="W2345" s="16">
        <f>+IF(datos_arg[[#This Row],[Moneda]]="ARS",datos_arg[[#This Row],[Monto]],datos_arg[[#This Row],[Monto]]*datos_arg[[#This Row],[TC]])</f>
        <v>2409.9899999999998</v>
      </c>
      <c r="X2345" s="16">
        <f>IFERROR(IF(datos_arg[[#This Row],[Moneda]]="USD",datos_arg[[#This Row],[Monto]],datos_arg[[#This Row],[Monto]]/datos_arg[[#This Row],[TC]]),0)</f>
        <v>20.115095533641707</v>
      </c>
      <c r="Y2345" s="14"/>
    </row>
    <row r="2346" spans="1:25" ht="15" customHeight="1" x14ac:dyDescent="0.25">
      <c r="A2346" s="14">
        <f t="shared" si="36"/>
        <v>2343</v>
      </c>
      <c r="B2346" s="1">
        <v>44012</v>
      </c>
      <c r="C2346" s="18">
        <f>+YEAR(datos_arg[[#This Row],[Fecha]])</f>
        <v>2020</v>
      </c>
      <c r="D2346" s="18">
        <f>+MONTH(datos_arg[[#This Row],[Fecha]])</f>
        <v>6</v>
      </c>
      <c r="E2346" s="14" t="s">
        <v>407</v>
      </c>
      <c r="F2346" s="14" t="s">
        <v>5360</v>
      </c>
      <c r="G2346" s="14"/>
      <c r="H2346" s="14" t="s">
        <v>7132</v>
      </c>
      <c r="I2346" s="14" t="s">
        <v>7132</v>
      </c>
      <c r="J2346" s="14" t="s">
        <v>425</v>
      </c>
      <c r="K2346" s="14"/>
      <c r="L2346" s="14" t="s">
        <v>425</v>
      </c>
      <c r="M2346" s="14" t="s">
        <v>434</v>
      </c>
      <c r="N2346" s="14" t="s">
        <v>434</v>
      </c>
      <c r="O2346" s="14"/>
      <c r="P2346" s="14"/>
      <c r="Q2346" s="14"/>
      <c r="R2346" s="14" t="s">
        <v>441</v>
      </c>
      <c r="S2346" s="14" t="s">
        <v>439</v>
      </c>
      <c r="T2346" s="35">
        <v>31.079915914086499</v>
      </c>
      <c r="U2346" s="14" t="s">
        <v>2</v>
      </c>
      <c r="V2346" s="14">
        <v>0</v>
      </c>
      <c r="W2346" s="16">
        <f>+IF(datos_arg[[#This Row],[Moneda]]="ARS",datos_arg[[#This Row],[Monto]],datos_arg[[#This Row],[Monto]]*datos_arg[[#This Row],[TC]])</f>
        <v>0</v>
      </c>
      <c r="X2346" s="16">
        <f>IFERROR(IF(datos_arg[[#This Row],[Moneda]]="USD",datos_arg[[#This Row],[Monto]],datos_arg[[#This Row],[Monto]]/datos_arg[[#This Row],[TC]]),0)</f>
        <v>31.079915914086499</v>
      </c>
      <c r="Y2346" s="14"/>
    </row>
    <row r="2347" spans="1:25" ht="15" customHeight="1" x14ac:dyDescent="0.25">
      <c r="A2347" s="14">
        <f t="shared" si="36"/>
        <v>2344</v>
      </c>
      <c r="B2347" s="1">
        <v>44012</v>
      </c>
      <c r="C2347" s="18">
        <f>+YEAR(datos_arg[[#This Row],[Fecha]])</f>
        <v>2020</v>
      </c>
      <c r="D2347" s="18">
        <f>+MONTH(datos_arg[[#This Row],[Fecha]])</f>
        <v>6</v>
      </c>
      <c r="E2347" s="14" t="s">
        <v>408</v>
      </c>
      <c r="F2347" s="14" t="s">
        <v>506</v>
      </c>
      <c r="G2347" s="14"/>
      <c r="H2347" s="14" t="s">
        <v>7132</v>
      </c>
      <c r="I2347" s="14" t="s">
        <v>7132</v>
      </c>
      <c r="J2347" s="14" t="s">
        <v>425</v>
      </c>
      <c r="K2347" s="14"/>
      <c r="L2347" s="14" t="s">
        <v>425</v>
      </c>
      <c r="M2347" s="14" t="s">
        <v>1763</v>
      </c>
      <c r="N2347" s="14" t="s">
        <v>1763</v>
      </c>
      <c r="O2347" s="14" t="s">
        <v>2226</v>
      </c>
      <c r="P2347" s="14"/>
      <c r="Q2347" s="14"/>
      <c r="R2347" s="14" t="s">
        <v>420</v>
      </c>
      <c r="S2347" s="14" t="s">
        <v>439</v>
      </c>
      <c r="T2347" s="35">
        <v>133871.06</v>
      </c>
      <c r="U2347" s="14" t="s">
        <v>4</v>
      </c>
      <c r="V2347" s="14">
        <v>125</v>
      </c>
      <c r="W2347" s="16">
        <f>+IF(datos_arg[[#This Row],[Moneda]]="ARS",datos_arg[[#This Row],[Monto]],datos_arg[[#This Row],[Monto]]*datos_arg[[#This Row],[TC]])</f>
        <v>133871.06</v>
      </c>
      <c r="X2347" s="16">
        <f>IFERROR(IF(datos_arg[[#This Row],[Moneda]]="USD",datos_arg[[#This Row],[Monto]],datos_arg[[#This Row],[Monto]]/datos_arg[[#This Row],[TC]]),0)</f>
        <v>1070.96848</v>
      </c>
      <c r="Y2347" s="14"/>
    </row>
    <row r="2348" spans="1:25" ht="15" customHeight="1" x14ac:dyDescent="0.25">
      <c r="A2348" s="14">
        <f t="shared" si="36"/>
        <v>2345</v>
      </c>
      <c r="B2348" s="1">
        <v>44012</v>
      </c>
      <c r="C2348" s="18">
        <f>+YEAR(datos_arg[[#This Row],[Fecha]])</f>
        <v>2020</v>
      </c>
      <c r="D2348" s="18">
        <f>+MONTH(datos_arg[[#This Row],[Fecha]])</f>
        <v>6</v>
      </c>
      <c r="E2348" s="14" t="s">
        <v>408</v>
      </c>
      <c r="F2348" s="14" t="s">
        <v>506</v>
      </c>
      <c r="G2348" s="14"/>
      <c r="H2348" s="14" t="s">
        <v>7132</v>
      </c>
      <c r="I2348" s="14" t="s">
        <v>7132</v>
      </c>
      <c r="J2348" s="14" t="s">
        <v>425</v>
      </c>
      <c r="K2348" s="14"/>
      <c r="L2348" s="14" t="s">
        <v>425</v>
      </c>
      <c r="M2348" s="14" t="s">
        <v>613</v>
      </c>
      <c r="N2348" s="14" t="s">
        <v>613</v>
      </c>
      <c r="O2348" s="14" t="s">
        <v>2226</v>
      </c>
      <c r="P2348" s="14"/>
      <c r="Q2348" s="14"/>
      <c r="R2348" s="14" t="s">
        <v>613</v>
      </c>
      <c r="S2348" s="14" t="s">
        <v>439</v>
      </c>
      <c r="T2348" s="35">
        <v>1249.3899999999994</v>
      </c>
      <c r="U2348" s="14" t="s">
        <v>4</v>
      </c>
      <c r="V2348" s="14">
        <v>125</v>
      </c>
      <c r="W2348" s="16">
        <f>+IF(datos_arg[[#This Row],[Moneda]]="ARS",datos_arg[[#This Row],[Monto]],datos_arg[[#This Row],[Monto]]*datos_arg[[#This Row],[TC]])</f>
        <v>1249.3899999999994</v>
      </c>
      <c r="X2348" s="16">
        <f>IFERROR(IF(datos_arg[[#This Row],[Moneda]]="USD",datos_arg[[#This Row],[Monto]],datos_arg[[#This Row],[Monto]]/datos_arg[[#This Row],[TC]]),0)</f>
        <v>9.9951199999999947</v>
      </c>
      <c r="Y2348" s="14"/>
    </row>
    <row r="2349" spans="1:25" ht="15" customHeight="1" x14ac:dyDescent="0.25">
      <c r="A2349" s="14">
        <f t="shared" si="36"/>
        <v>2346</v>
      </c>
      <c r="B2349" s="1">
        <v>44012</v>
      </c>
      <c r="C2349" s="18">
        <f>+YEAR(datos_arg[[#This Row],[Fecha]])</f>
        <v>2020</v>
      </c>
      <c r="D2349" s="18">
        <f>+MONTH(datos_arg[[#This Row],[Fecha]])</f>
        <v>6</v>
      </c>
      <c r="E2349" s="14" t="s">
        <v>408</v>
      </c>
      <c r="F2349" s="14" t="s">
        <v>506</v>
      </c>
      <c r="G2349" s="14"/>
      <c r="H2349" s="14" t="s">
        <v>7132</v>
      </c>
      <c r="I2349" s="14" t="s">
        <v>7132</v>
      </c>
      <c r="J2349" s="14" t="s">
        <v>425</v>
      </c>
      <c r="K2349" s="14"/>
      <c r="L2349" s="14" t="s">
        <v>425</v>
      </c>
      <c r="M2349" s="14" t="s">
        <v>1762</v>
      </c>
      <c r="N2349" s="14" t="s">
        <v>1762</v>
      </c>
      <c r="O2349" s="14" t="s">
        <v>2226</v>
      </c>
      <c r="P2349" s="14"/>
      <c r="Q2349" s="14"/>
      <c r="R2349" s="14" t="s">
        <v>1762</v>
      </c>
      <c r="S2349" s="14" t="s">
        <v>439</v>
      </c>
      <c r="T2349" s="35">
        <v>2409.9899999999998</v>
      </c>
      <c r="U2349" s="14" t="s">
        <v>4</v>
      </c>
      <c r="V2349" s="14">
        <v>125</v>
      </c>
      <c r="W2349" s="16">
        <f>+IF(datos_arg[[#This Row],[Moneda]]="ARS",datos_arg[[#This Row],[Monto]],datos_arg[[#This Row],[Monto]]*datos_arg[[#This Row],[TC]])</f>
        <v>2409.9899999999998</v>
      </c>
      <c r="X2349" s="16">
        <f>IFERROR(IF(datos_arg[[#This Row],[Moneda]]="USD",datos_arg[[#This Row],[Monto]],datos_arg[[#This Row],[Monto]]/datos_arg[[#This Row],[TC]]),0)</f>
        <v>19.279919999999997</v>
      </c>
      <c r="Y2349" s="14"/>
    </row>
    <row r="2350" spans="1:25" ht="15" customHeight="1" x14ac:dyDescent="0.25">
      <c r="A2350" s="14">
        <f t="shared" si="36"/>
        <v>2347</v>
      </c>
      <c r="B2350" s="1">
        <v>44012</v>
      </c>
      <c r="C2350" s="18">
        <f>+YEAR(datos_arg[[#This Row],[Fecha]])</f>
        <v>2020</v>
      </c>
      <c r="D2350" s="18">
        <f>+MONTH(datos_arg[[#This Row],[Fecha]])</f>
        <v>6</v>
      </c>
      <c r="E2350" s="14" t="s">
        <v>449</v>
      </c>
      <c r="F2350" s="14" t="s">
        <v>523</v>
      </c>
      <c r="G2350" s="14"/>
      <c r="H2350" s="14" t="s">
        <v>7132</v>
      </c>
      <c r="I2350" s="14" t="s">
        <v>7132</v>
      </c>
      <c r="J2350" s="14" t="s">
        <v>425</v>
      </c>
      <c r="K2350" s="14"/>
      <c r="L2350" s="14" t="s">
        <v>425</v>
      </c>
      <c r="M2350" s="14" t="s">
        <v>524</v>
      </c>
      <c r="N2350" s="14" t="s">
        <v>524</v>
      </c>
      <c r="O2350" s="14" t="s">
        <v>2472</v>
      </c>
      <c r="P2350" s="14"/>
      <c r="Q2350" s="14"/>
      <c r="R2350" s="14" t="s">
        <v>523</v>
      </c>
      <c r="S2350" s="14" t="s">
        <v>613</v>
      </c>
      <c r="T2350" s="35">
        <v>3570</v>
      </c>
      <c r="U2350" s="14" t="s">
        <v>4</v>
      </c>
      <c r="V2350" s="14">
        <v>125</v>
      </c>
      <c r="W2350" s="16">
        <f>+IF(datos_arg[[#This Row],[Moneda]]="ARS",datos_arg[[#This Row],[Monto]],datos_arg[[#This Row],[Monto]]*datos_arg[[#This Row],[TC]])</f>
        <v>3570</v>
      </c>
      <c r="X2350" s="16">
        <f>IFERROR(IF(datos_arg[[#This Row],[Moneda]]="USD",datos_arg[[#This Row],[Monto]],datos_arg[[#This Row],[Monto]]/datos_arg[[#This Row],[TC]]),0)</f>
        <v>28.56</v>
      </c>
      <c r="Y2350" s="14"/>
    </row>
    <row r="2351" spans="1:25" ht="15" customHeight="1" x14ac:dyDescent="0.25">
      <c r="A2351" s="14">
        <f t="shared" si="36"/>
        <v>2348</v>
      </c>
      <c r="B2351" s="1">
        <v>44012</v>
      </c>
      <c r="C2351" s="18">
        <f>+YEAR(datos_arg[[#This Row],[Fecha]])</f>
        <v>2020</v>
      </c>
      <c r="D2351" s="18">
        <f>+MONTH(datos_arg[[#This Row],[Fecha]])</f>
        <v>6</v>
      </c>
      <c r="E2351" s="14" t="s">
        <v>449</v>
      </c>
      <c r="F2351" s="14" t="s">
        <v>505</v>
      </c>
      <c r="G2351" s="14"/>
      <c r="H2351" s="14" t="s">
        <v>7132</v>
      </c>
      <c r="I2351" s="14" t="s">
        <v>7132</v>
      </c>
      <c r="J2351" s="14" t="s">
        <v>425</v>
      </c>
      <c r="K2351" s="14"/>
      <c r="L2351" s="14" t="s">
        <v>425</v>
      </c>
      <c r="M2351" s="14" t="s">
        <v>613</v>
      </c>
      <c r="N2351" s="14" t="s">
        <v>2273</v>
      </c>
      <c r="O2351" s="14" t="s">
        <v>2473</v>
      </c>
      <c r="P2351" s="14"/>
      <c r="Q2351" s="14"/>
      <c r="R2351" s="14" t="s">
        <v>505</v>
      </c>
      <c r="S2351" s="14" t="s">
        <v>613</v>
      </c>
      <c r="T2351" s="35">
        <v>1035.5</v>
      </c>
      <c r="U2351" s="14" t="s">
        <v>4</v>
      </c>
      <c r="V2351" s="14">
        <v>125</v>
      </c>
      <c r="W2351" s="16">
        <f>+IF(datos_arg[[#This Row],[Moneda]]="ARS",datos_arg[[#This Row],[Monto]],datos_arg[[#This Row],[Monto]]*datos_arg[[#This Row],[TC]])</f>
        <v>1035.5</v>
      </c>
      <c r="X2351" s="16">
        <f>IFERROR(IF(datos_arg[[#This Row],[Moneda]]="USD",datos_arg[[#This Row],[Monto]],datos_arg[[#This Row],[Monto]]/datos_arg[[#This Row],[TC]]),0)</f>
        <v>8.2840000000000007</v>
      </c>
      <c r="Y2351" s="14"/>
    </row>
    <row r="2352" spans="1:25" x14ac:dyDescent="0.25">
      <c r="A2352" s="14">
        <f t="shared" si="36"/>
        <v>2349</v>
      </c>
      <c r="B2352" s="1">
        <v>44013</v>
      </c>
      <c r="C2352" s="18">
        <f>+YEAR(datos_arg[[#This Row],[Fecha]])</f>
        <v>2020</v>
      </c>
      <c r="D2352" s="18">
        <f>+MONTH(datos_arg[[#This Row],[Fecha]])</f>
        <v>7</v>
      </c>
      <c r="E2352" s="14" t="s">
        <v>1016</v>
      </c>
      <c r="F2352" s="14" t="s">
        <v>5364</v>
      </c>
      <c r="G2352" s="14" t="s">
        <v>6699</v>
      </c>
      <c r="H2352" s="14" t="s">
        <v>7132</v>
      </c>
      <c r="I2352" s="14" t="s">
        <v>7132</v>
      </c>
      <c r="J2352" s="14" t="s">
        <v>425</v>
      </c>
      <c r="K2352" s="14"/>
      <c r="L2352" s="14" t="s">
        <v>425</v>
      </c>
      <c r="M2352" s="14" t="s">
        <v>137</v>
      </c>
      <c r="N2352" s="14" t="s">
        <v>137</v>
      </c>
      <c r="O2352" s="14" t="s">
        <v>2300</v>
      </c>
      <c r="P2352" s="14"/>
      <c r="Q2352" s="14"/>
      <c r="R2352" s="14" t="s">
        <v>5364</v>
      </c>
      <c r="S2352" s="14" t="s">
        <v>440</v>
      </c>
      <c r="T2352" s="35">
        <v>3100</v>
      </c>
      <c r="U2352" s="14" t="s">
        <v>2</v>
      </c>
      <c r="V2352" s="14">
        <v>125</v>
      </c>
      <c r="W2352" s="16">
        <f>+IF(datos_arg[[#This Row],[Moneda]]="ARS",datos_arg[[#This Row],[Monto]],datos_arg[[#This Row],[Monto]]*datos_arg[[#This Row],[TC]])</f>
        <v>387500</v>
      </c>
      <c r="X2352" s="16">
        <f>IFERROR(IF(datos_arg[[#This Row],[Moneda]]="USD",datos_arg[[#This Row],[Monto]],datos_arg[[#This Row],[Monto]]/datos_arg[[#This Row],[TC]]),0)</f>
        <v>3100</v>
      </c>
      <c r="Y2352" s="14"/>
    </row>
    <row r="2353" spans="1:25" x14ac:dyDescent="0.25">
      <c r="A2353" s="14">
        <f t="shared" si="36"/>
        <v>2350</v>
      </c>
      <c r="B2353" s="1">
        <v>44013</v>
      </c>
      <c r="C2353" s="18">
        <f>+YEAR(datos_arg[[#This Row],[Fecha]])</f>
        <v>2020</v>
      </c>
      <c r="D2353" s="18">
        <f>+MONTH(datos_arg[[#This Row],[Fecha]])</f>
        <v>7</v>
      </c>
      <c r="E2353" s="14" t="s">
        <v>1016</v>
      </c>
      <c r="F2353" s="14" t="s">
        <v>5364</v>
      </c>
      <c r="G2353" s="14" t="s">
        <v>6700</v>
      </c>
      <c r="H2353" s="14" t="s">
        <v>7132</v>
      </c>
      <c r="I2353" s="14" t="s">
        <v>7132</v>
      </c>
      <c r="J2353" s="14" t="s">
        <v>425</v>
      </c>
      <c r="K2353" s="14"/>
      <c r="L2353" s="14" t="s">
        <v>425</v>
      </c>
      <c r="M2353" s="14" t="s">
        <v>119</v>
      </c>
      <c r="N2353" s="14" t="s">
        <v>119</v>
      </c>
      <c r="O2353" s="14" t="s">
        <v>2300</v>
      </c>
      <c r="P2353" s="14"/>
      <c r="Q2353" s="14"/>
      <c r="R2353" s="14" t="s">
        <v>5364</v>
      </c>
      <c r="S2353" s="14" t="s">
        <v>440</v>
      </c>
      <c r="T2353" s="35">
        <v>2500</v>
      </c>
      <c r="U2353" s="14" t="s">
        <v>2</v>
      </c>
      <c r="V2353" s="14">
        <v>125</v>
      </c>
      <c r="W2353" s="16">
        <f>+IF(datos_arg[[#This Row],[Moneda]]="ARS",datos_arg[[#This Row],[Monto]],datos_arg[[#This Row],[Monto]]*datos_arg[[#This Row],[TC]])</f>
        <v>312500</v>
      </c>
      <c r="X2353" s="16">
        <f>IFERROR(IF(datos_arg[[#This Row],[Moneda]]="USD",datos_arg[[#This Row],[Monto]],datos_arg[[#This Row],[Monto]]/datos_arg[[#This Row],[TC]]),0)</f>
        <v>2500</v>
      </c>
      <c r="Y2353" s="14"/>
    </row>
    <row r="2354" spans="1:25" x14ac:dyDescent="0.25">
      <c r="A2354" s="14">
        <f t="shared" si="36"/>
        <v>2351</v>
      </c>
      <c r="B2354" s="1">
        <v>44013</v>
      </c>
      <c r="C2354" s="18">
        <f>+YEAR(datos_arg[[#This Row],[Fecha]])</f>
        <v>2020</v>
      </c>
      <c r="D2354" s="18">
        <f>+MONTH(datos_arg[[#This Row],[Fecha]])</f>
        <v>7</v>
      </c>
      <c r="E2354" s="14" t="s">
        <v>1016</v>
      </c>
      <c r="F2354" s="14" t="s">
        <v>5364</v>
      </c>
      <c r="G2354" s="14" t="s">
        <v>6700</v>
      </c>
      <c r="H2354" s="14" t="s">
        <v>7132</v>
      </c>
      <c r="I2354" s="14" t="s">
        <v>7132</v>
      </c>
      <c r="J2354" s="14" t="s">
        <v>425</v>
      </c>
      <c r="K2354" s="14"/>
      <c r="L2354" s="14" t="s">
        <v>425</v>
      </c>
      <c r="M2354" s="14" t="s">
        <v>128</v>
      </c>
      <c r="N2354" s="14" t="s">
        <v>128</v>
      </c>
      <c r="O2354" s="14" t="s">
        <v>2300</v>
      </c>
      <c r="P2354" s="14"/>
      <c r="Q2354" s="14"/>
      <c r="R2354" s="14" t="s">
        <v>5364</v>
      </c>
      <c r="S2354" s="14" t="s">
        <v>440</v>
      </c>
      <c r="T2354" s="35">
        <v>1400</v>
      </c>
      <c r="U2354" s="14" t="s">
        <v>2</v>
      </c>
      <c r="V2354" s="14">
        <v>125</v>
      </c>
      <c r="W2354" s="16">
        <f>+IF(datos_arg[[#This Row],[Moneda]]="ARS",datos_arg[[#This Row],[Monto]],datos_arg[[#This Row],[Monto]]*datos_arg[[#This Row],[TC]])</f>
        <v>175000</v>
      </c>
      <c r="X2354" s="16">
        <f>IFERROR(IF(datos_arg[[#This Row],[Moneda]]="USD",datos_arg[[#This Row],[Monto]],datos_arg[[#This Row],[Monto]]/datos_arg[[#This Row],[TC]]),0)</f>
        <v>1400</v>
      </c>
      <c r="Y2354" s="14"/>
    </row>
    <row r="2355" spans="1:25" x14ac:dyDescent="0.25">
      <c r="A2355" s="14">
        <f t="shared" si="36"/>
        <v>2352</v>
      </c>
      <c r="B2355" s="1">
        <v>44013</v>
      </c>
      <c r="C2355" s="18">
        <f>+YEAR(datos_arg[[#This Row],[Fecha]])</f>
        <v>2020</v>
      </c>
      <c r="D2355" s="18">
        <f>+MONTH(datos_arg[[#This Row],[Fecha]])</f>
        <v>7</v>
      </c>
      <c r="E2355" s="14" t="s">
        <v>1016</v>
      </c>
      <c r="F2355" s="14" t="s">
        <v>5364</v>
      </c>
      <c r="G2355" s="14" t="s">
        <v>6699</v>
      </c>
      <c r="H2355" s="14" t="s">
        <v>7132</v>
      </c>
      <c r="I2355" s="14" t="s">
        <v>7132</v>
      </c>
      <c r="J2355" s="14" t="s">
        <v>425</v>
      </c>
      <c r="K2355" s="14"/>
      <c r="L2355" s="14" t="s">
        <v>425</v>
      </c>
      <c r="M2355" s="14" t="s">
        <v>215</v>
      </c>
      <c r="N2355" s="14" t="s">
        <v>215</v>
      </c>
      <c r="O2355" s="14" t="s">
        <v>2470</v>
      </c>
      <c r="P2355" s="14"/>
      <c r="Q2355" s="14"/>
      <c r="R2355" s="14" t="s">
        <v>5364</v>
      </c>
      <c r="S2355" s="14" t="s">
        <v>440</v>
      </c>
      <c r="T2355" s="35">
        <v>1300</v>
      </c>
      <c r="U2355" s="14" t="s">
        <v>2</v>
      </c>
      <c r="V2355" s="14">
        <v>125</v>
      </c>
      <c r="W2355" s="16">
        <f>+IF(datos_arg[[#This Row],[Moneda]]="ARS",datos_arg[[#This Row],[Monto]],datos_arg[[#This Row],[Monto]]*datos_arg[[#This Row],[TC]])</f>
        <v>162500</v>
      </c>
      <c r="X2355" s="16">
        <f>IFERROR(IF(datos_arg[[#This Row],[Moneda]]="USD",datos_arg[[#This Row],[Monto]],datos_arg[[#This Row],[Monto]]/datos_arg[[#This Row],[TC]]),0)</f>
        <v>1300</v>
      </c>
      <c r="Y2355" s="14"/>
    </row>
    <row r="2356" spans="1:25" x14ac:dyDescent="0.25">
      <c r="A2356" s="14">
        <f t="shared" si="36"/>
        <v>2353</v>
      </c>
      <c r="B2356" s="1">
        <v>44013</v>
      </c>
      <c r="C2356" s="18">
        <f>+YEAR(datos_arg[[#This Row],[Fecha]])</f>
        <v>2020</v>
      </c>
      <c r="D2356" s="18">
        <f>+MONTH(datos_arg[[#This Row],[Fecha]])</f>
        <v>7</v>
      </c>
      <c r="E2356" s="14" t="s">
        <v>1016</v>
      </c>
      <c r="F2356" s="14" t="s">
        <v>5365</v>
      </c>
      <c r="G2356" s="14" t="s">
        <v>6696</v>
      </c>
      <c r="H2356" s="14" t="s">
        <v>7132</v>
      </c>
      <c r="I2356" s="14" t="s">
        <v>7132</v>
      </c>
      <c r="J2356" s="14" t="s">
        <v>425</v>
      </c>
      <c r="K2356" s="14"/>
      <c r="L2356" s="14" t="s">
        <v>425</v>
      </c>
      <c r="M2356" s="14" t="s">
        <v>481</v>
      </c>
      <c r="N2356" s="14" t="s">
        <v>481</v>
      </c>
      <c r="O2356" s="14" t="s">
        <v>2300</v>
      </c>
      <c r="P2356" s="14"/>
      <c r="Q2356" s="14"/>
      <c r="R2356" s="14" t="s">
        <v>5365</v>
      </c>
      <c r="S2356" s="14" t="s">
        <v>440</v>
      </c>
      <c r="T2356" s="35">
        <v>2000</v>
      </c>
      <c r="U2356" s="14" t="s">
        <v>2</v>
      </c>
      <c r="V2356" s="14">
        <v>125</v>
      </c>
      <c r="W2356" s="16">
        <f>+IF(datos_arg[[#This Row],[Moneda]]="ARS",datos_arg[[#This Row],[Monto]],datos_arg[[#This Row],[Monto]]*datos_arg[[#This Row],[TC]])</f>
        <v>250000</v>
      </c>
      <c r="X2356" s="16">
        <f>IFERROR(IF(datos_arg[[#This Row],[Moneda]]="USD",datos_arg[[#This Row],[Monto]],datos_arg[[#This Row],[Monto]]/datos_arg[[#This Row],[TC]]),0)</f>
        <v>2000</v>
      </c>
      <c r="Y2356" s="14"/>
    </row>
    <row r="2357" spans="1:25" x14ac:dyDescent="0.25">
      <c r="A2357" s="14">
        <f t="shared" si="36"/>
        <v>2354</v>
      </c>
      <c r="B2357" s="1">
        <v>44013</v>
      </c>
      <c r="C2357" s="18">
        <f>+YEAR(datos_arg[[#This Row],[Fecha]])</f>
        <v>2020</v>
      </c>
      <c r="D2357" s="18">
        <f>+MONTH(datos_arg[[#This Row],[Fecha]])</f>
        <v>7</v>
      </c>
      <c r="E2357" s="14" t="s">
        <v>1016</v>
      </c>
      <c r="F2357" s="14" t="s">
        <v>5365</v>
      </c>
      <c r="G2357" s="14" t="s">
        <v>6698</v>
      </c>
      <c r="H2357" s="14" t="s">
        <v>7132</v>
      </c>
      <c r="I2357" s="14" t="s">
        <v>7132</v>
      </c>
      <c r="J2357" s="14" t="s">
        <v>425</v>
      </c>
      <c r="K2357" s="14"/>
      <c r="L2357" s="14" t="s">
        <v>425</v>
      </c>
      <c r="M2357" s="14" t="s">
        <v>150</v>
      </c>
      <c r="N2357" s="14" t="s">
        <v>150</v>
      </c>
      <c r="O2357" s="14" t="s">
        <v>2300</v>
      </c>
      <c r="P2357" s="14"/>
      <c r="Q2357" s="14"/>
      <c r="R2357" s="14" t="s">
        <v>5365</v>
      </c>
      <c r="S2357" s="14" t="s">
        <v>440</v>
      </c>
      <c r="T2357" s="35">
        <v>700</v>
      </c>
      <c r="U2357" s="14" t="s">
        <v>2</v>
      </c>
      <c r="V2357" s="14">
        <v>125</v>
      </c>
      <c r="W2357" s="16">
        <f>+IF(datos_arg[[#This Row],[Moneda]]="ARS",datos_arg[[#This Row],[Monto]],datos_arg[[#This Row],[Monto]]*datos_arg[[#This Row],[TC]])</f>
        <v>87500</v>
      </c>
      <c r="X2357" s="16">
        <f>IFERROR(IF(datos_arg[[#This Row],[Moneda]]="USD",datos_arg[[#This Row],[Monto]],datos_arg[[#This Row],[Monto]]/datos_arg[[#This Row],[TC]]),0)</f>
        <v>700</v>
      </c>
      <c r="Y2357" s="14"/>
    </row>
    <row r="2358" spans="1:25" x14ac:dyDescent="0.25">
      <c r="A2358" s="14">
        <f t="shared" si="36"/>
        <v>2355</v>
      </c>
      <c r="B2358" s="1">
        <v>44013</v>
      </c>
      <c r="C2358" s="18">
        <f>+YEAR(datos_arg[[#This Row],[Fecha]])</f>
        <v>2020</v>
      </c>
      <c r="D2358" s="18">
        <f>+MONTH(datos_arg[[#This Row],[Fecha]])</f>
        <v>7</v>
      </c>
      <c r="E2358" s="14" t="s">
        <v>1016</v>
      </c>
      <c r="F2358" s="14" t="s">
        <v>5365</v>
      </c>
      <c r="G2358" s="14" t="s">
        <v>6697</v>
      </c>
      <c r="H2358" s="14" t="s">
        <v>7132</v>
      </c>
      <c r="I2358" s="14" t="s">
        <v>7132</v>
      </c>
      <c r="J2358" s="14" t="s">
        <v>425</v>
      </c>
      <c r="K2358" s="14"/>
      <c r="L2358" s="14" t="s">
        <v>425</v>
      </c>
      <c r="M2358" s="14" t="s">
        <v>1170</v>
      </c>
      <c r="N2358" s="14" t="s">
        <v>1170</v>
      </c>
      <c r="O2358" s="14" t="s">
        <v>2300</v>
      </c>
      <c r="P2358" s="14"/>
      <c r="Q2358" s="14"/>
      <c r="R2358" s="14" t="s">
        <v>5365</v>
      </c>
      <c r="S2358" s="14" t="s">
        <v>440</v>
      </c>
      <c r="T2358" s="35">
        <v>800</v>
      </c>
      <c r="U2358" s="14" t="s">
        <v>2</v>
      </c>
      <c r="V2358" s="14">
        <v>125</v>
      </c>
      <c r="W2358" s="16">
        <f>+IF(datos_arg[[#This Row],[Moneda]]="ARS",datos_arg[[#This Row],[Monto]],datos_arg[[#This Row],[Monto]]*datos_arg[[#This Row],[TC]])</f>
        <v>100000</v>
      </c>
      <c r="X2358" s="16">
        <f>IFERROR(IF(datos_arg[[#This Row],[Moneda]]="USD",datos_arg[[#This Row],[Monto]],datos_arg[[#This Row],[Monto]]/datos_arg[[#This Row],[TC]]),0)</f>
        <v>800</v>
      </c>
      <c r="Y2358" s="14"/>
    </row>
    <row r="2359" spans="1:25" x14ac:dyDescent="0.25">
      <c r="A2359" s="14">
        <f t="shared" si="36"/>
        <v>2356</v>
      </c>
      <c r="B2359" s="1">
        <v>44013</v>
      </c>
      <c r="C2359" s="18">
        <f>+YEAR(datos_arg[[#This Row],[Fecha]])</f>
        <v>2020</v>
      </c>
      <c r="D2359" s="18">
        <f>+MONTH(datos_arg[[#This Row],[Fecha]])</f>
        <v>7</v>
      </c>
      <c r="E2359" s="14" t="s">
        <v>1016</v>
      </c>
      <c r="F2359" s="14" t="s">
        <v>5364</v>
      </c>
      <c r="G2359" s="14" t="s">
        <v>6705</v>
      </c>
      <c r="H2359" s="14" t="s">
        <v>7132</v>
      </c>
      <c r="I2359" s="14" t="s">
        <v>7132</v>
      </c>
      <c r="J2359" s="14" t="s">
        <v>425</v>
      </c>
      <c r="K2359" s="14"/>
      <c r="L2359" s="14" t="s">
        <v>425</v>
      </c>
      <c r="M2359" s="14" t="s">
        <v>400</v>
      </c>
      <c r="N2359" s="14" t="s">
        <v>400</v>
      </c>
      <c r="O2359" s="14" t="s">
        <v>2300</v>
      </c>
      <c r="P2359" s="14"/>
      <c r="Q2359" s="14"/>
      <c r="R2359" s="14" t="s">
        <v>5364</v>
      </c>
      <c r="S2359" s="14" t="s">
        <v>440</v>
      </c>
      <c r="T2359" s="35">
        <v>2800</v>
      </c>
      <c r="U2359" s="14" t="s">
        <v>2</v>
      </c>
      <c r="V2359" s="14">
        <v>125</v>
      </c>
      <c r="W2359" s="16">
        <f>+IF(datos_arg[[#This Row],[Moneda]]="ARS",datos_arg[[#This Row],[Monto]],datos_arg[[#This Row],[Monto]]*datos_arg[[#This Row],[TC]])</f>
        <v>350000</v>
      </c>
      <c r="X2359" s="16">
        <f>IFERROR(IF(datos_arg[[#This Row],[Moneda]]="USD",datos_arg[[#This Row],[Monto]],datos_arg[[#This Row],[Monto]]/datos_arg[[#This Row],[TC]]),0)</f>
        <v>2800</v>
      </c>
      <c r="Y2359" s="14"/>
    </row>
    <row r="2360" spans="1:25" x14ac:dyDescent="0.25">
      <c r="A2360" s="14">
        <f t="shared" si="36"/>
        <v>2357</v>
      </c>
      <c r="B2360" s="1">
        <v>44013</v>
      </c>
      <c r="C2360" s="18">
        <f>+YEAR(datos_arg[[#This Row],[Fecha]])</f>
        <v>2020</v>
      </c>
      <c r="D2360" s="18">
        <f>+MONTH(datos_arg[[#This Row],[Fecha]])</f>
        <v>7</v>
      </c>
      <c r="E2360" s="14" t="s">
        <v>1016</v>
      </c>
      <c r="F2360" s="14" t="s">
        <v>5364</v>
      </c>
      <c r="G2360" s="14" t="s">
        <v>6706</v>
      </c>
      <c r="H2360" s="14" t="s">
        <v>7132</v>
      </c>
      <c r="I2360" s="14" t="s">
        <v>7132</v>
      </c>
      <c r="J2360" s="14" t="s">
        <v>425</v>
      </c>
      <c r="K2360" s="14"/>
      <c r="L2360" s="14" t="s">
        <v>425</v>
      </c>
      <c r="M2360" s="14" t="s">
        <v>401</v>
      </c>
      <c r="N2360" s="14" t="s">
        <v>401</v>
      </c>
      <c r="O2360" s="14" t="s">
        <v>2300</v>
      </c>
      <c r="P2360" s="14"/>
      <c r="Q2360" s="14"/>
      <c r="R2360" s="14" t="s">
        <v>5364</v>
      </c>
      <c r="S2360" s="14" t="s">
        <v>440</v>
      </c>
      <c r="T2360" s="35">
        <v>2800</v>
      </c>
      <c r="U2360" s="14" t="s">
        <v>2</v>
      </c>
      <c r="V2360" s="14">
        <v>125</v>
      </c>
      <c r="W2360" s="16">
        <f>+IF(datos_arg[[#This Row],[Moneda]]="ARS",datos_arg[[#This Row],[Monto]],datos_arg[[#This Row],[Monto]]*datos_arg[[#This Row],[TC]])</f>
        <v>350000</v>
      </c>
      <c r="X2360" s="16">
        <f>IFERROR(IF(datos_arg[[#This Row],[Moneda]]="USD",datos_arg[[#This Row],[Monto]],datos_arg[[#This Row],[Monto]]/datos_arg[[#This Row],[TC]]),0)</f>
        <v>2800</v>
      </c>
      <c r="Y2360" s="14"/>
    </row>
    <row r="2361" spans="1:25" x14ac:dyDescent="0.25">
      <c r="A2361" s="14">
        <f t="shared" si="36"/>
        <v>2358</v>
      </c>
      <c r="B2361" s="1">
        <v>44013</v>
      </c>
      <c r="C2361" s="18">
        <f>+YEAR(datos_arg[[#This Row],[Fecha]])</f>
        <v>2020</v>
      </c>
      <c r="D2361" s="18">
        <f>+MONTH(datos_arg[[#This Row],[Fecha]])</f>
        <v>7</v>
      </c>
      <c r="E2361" s="14" t="s">
        <v>1016</v>
      </c>
      <c r="F2361" s="14" t="s">
        <v>5364</v>
      </c>
      <c r="G2361" s="14" t="s">
        <v>6701</v>
      </c>
      <c r="H2361" s="14" t="s">
        <v>7132</v>
      </c>
      <c r="I2361" s="14" t="s">
        <v>7132</v>
      </c>
      <c r="J2361" s="14" t="s">
        <v>425</v>
      </c>
      <c r="K2361" s="14"/>
      <c r="L2361" s="14" t="s">
        <v>425</v>
      </c>
      <c r="M2361" s="14" t="s">
        <v>169</v>
      </c>
      <c r="N2361" s="14" t="s">
        <v>169</v>
      </c>
      <c r="O2361" s="14" t="s">
        <v>2300</v>
      </c>
      <c r="P2361" s="14"/>
      <c r="Q2361" s="14"/>
      <c r="R2361" s="14" t="s">
        <v>5364</v>
      </c>
      <c r="S2361" s="14" t="s">
        <v>440</v>
      </c>
      <c r="T2361" s="35">
        <v>1500</v>
      </c>
      <c r="U2361" s="14" t="s">
        <v>2</v>
      </c>
      <c r="V2361" s="14">
        <v>125</v>
      </c>
      <c r="W2361" s="16">
        <f>+IF(datos_arg[[#This Row],[Moneda]]="ARS",datos_arg[[#This Row],[Monto]],datos_arg[[#This Row],[Monto]]*datos_arg[[#This Row],[TC]])</f>
        <v>187500</v>
      </c>
      <c r="X2361" s="16">
        <f>IFERROR(IF(datos_arg[[#This Row],[Moneda]]="USD",datos_arg[[#This Row],[Monto]],datos_arg[[#This Row],[Monto]]/datos_arg[[#This Row],[TC]]),0)</f>
        <v>1500</v>
      </c>
      <c r="Y2361" s="14"/>
    </row>
    <row r="2362" spans="1:25" x14ac:dyDescent="0.25">
      <c r="A2362" s="14">
        <f t="shared" si="36"/>
        <v>2359</v>
      </c>
      <c r="B2362" s="1">
        <v>44013</v>
      </c>
      <c r="C2362" s="18">
        <f>+YEAR(datos_arg[[#This Row],[Fecha]])</f>
        <v>2020</v>
      </c>
      <c r="D2362" s="18">
        <f>+MONTH(datos_arg[[#This Row],[Fecha]])</f>
        <v>7</v>
      </c>
      <c r="E2362" s="14" t="s">
        <v>1016</v>
      </c>
      <c r="F2362" s="14" t="s">
        <v>5364</v>
      </c>
      <c r="G2362" s="14" t="s">
        <v>6702</v>
      </c>
      <c r="H2362" s="14" t="s">
        <v>7132</v>
      </c>
      <c r="I2362" s="14" t="s">
        <v>7132</v>
      </c>
      <c r="J2362" s="14" t="s">
        <v>425</v>
      </c>
      <c r="K2362" s="14"/>
      <c r="L2362" s="14" t="s">
        <v>425</v>
      </c>
      <c r="M2362" s="14" t="s">
        <v>978</v>
      </c>
      <c r="N2362" s="14" t="s">
        <v>978</v>
      </c>
      <c r="O2362" s="14" t="s">
        <v>2300</v>
      </c>
      <c r="P2362" s="14"/>
      <c r="Q2362" s="14"/>
      <c r="R2362" s="14" t="s">
        <v>5364</v>
      </c>
      <c r="S2362" s="14" t="s">
        <v>440</v>
      </c>
      <c r="T2362" s="35">
        <v>800</v>
      </c>
      <c r="U2362" s="14" t="s">
        <v>2</v>
      </c>
      <c r="V2362" s="14">
        <v>125</v>
      </c>
      <c r="W2362" s="16">
        <f>+IF(datos_arg[[#This Row],[Moneda]]="ARS",datos_arg[[#This Row],[Monto]],datos_arg[[#This Row],[Monto]]*datos_arg[[#This Row],[TC]])</f>
        <v>100000</v>
      </c>
      <c r="X2362" s="16">
        <f>IFERROR(IF(datos_arg[[#This Row],[Moneda]]="USD",datos_arg[[#This Row],[Monto]],datos_arg[[#This Row],[Monto]]/datos_arg[[#This Row],[TC]]),0)</f>
        <v>800</v>
      </c>
      <c r="Y2362" s="14"/>
    </row>
    <row r="2363" spans="1:25" x14ac:dyDescent="0.25">
      <c r="A2363" s="14">
        <f t="shared" si="36"/>
        <v>2360</v>
      </c>
      <c r="B2363" s="1">
        <v>44013</v>
      </c>
      <c r="C2363" s="18">
        <f>+YEAR(datos_arg[[#This Row],[Fecha]])</f>
        <v>2020</v>
      </c>
      <c r="D2363" s="18">
        <f>+MONTH(datos_arg[[#This Row],[Fecha]])</f>
        <v>7</v>
      </c>
      <c r="E2363" s="14" t="s">
        <v>1016</v>
      </c>
      <c r="F2363" s="14" t="s">
        <v>5364</v>
      </c>
      <c r="G2363" s="14" t="s">
        <v>6703</v>
      </c>
      <c r="H2363" s="14" t="s">
        <v>7132</v>
      </c>
      <c r="I2363" s="14" t="s">
        <v>7132</v>
      </c>
      <c r="J2363" s="14" t="s">
        <v>425</v>
      </c>
      <c r="K2363" s="14"/>
      <c r="L2363" s="14" t="s">
        <v>425</v>
      </c>
      <c r="M2363" s="14" t="s">
        <v>198</v>
      </c>
      <c r="N2363" s="14" t="s">
        <v>198</v>
      </c>
      <c r="O2363" s="14" t="s">
        <v>2300</v>
      </c>
      <c r="P2363" s="14"/>
      <c r="Q2363" s="14"/>
      <c r="R2363" s="14" t="s">
        <v>5364</v>
      </c>
      <c r="S2363" s="14" t="s">
        <v>440</v>
      </c>
      <c r="T2363" s="35">
        <v>600</v>
      </c>
      <c r="U2363" s="14" t="s">
        <v>2</v>
      </c>
      <c r="V2363" s="14">
        <v>125</v>
      </c>
      <c r="W2363" s="16">
        <f>+IF(datos_arg[[#This Row],[Moneda]]="ARS",datos_arg[[#This Row],[Monto]],datos_arg[[#This Row],[Monto]]*datos_arg[[#This Row],[TC]])</f>
        <v>75000</v>
      </c>
      <c r="X2363" s="16">
        <f>IFERROR(IF(datos_arg[[#This Row],[Moneda]]="USD",datos_arg[[#This Row],[Monto]],datos_arg[[#This Row],[Monto]]/datos_arg[[#This Row],[TC]]),0)</f>
        <v>600</v>
      </c>
      <c r="Y2363" s="14"/>
    </row>
    <row r="2364" spans="1:25" ht="15" customHeight="1" x14ac:dyDescent="0.25">
      <c r="A2364" s="14">
        <f t="shared" si="36"/>
        <v>2361</v>
      </c>
      <c r="B2364" s="1">
        <v>44013</v>
      </c>
      <c r="C2364" s="18">
        <f>+YEAR(datos_arg[[#This Row],[Fecha]])</f>
        <v>2020</v>
      </c>
      <c r="D2364" s="18">
        <f>+MONTH(datos_arg[[#This Row],[Fecha]])</f>
        <v>7</v>
      </c>
      <c r="E2364" s="14" t="s">
        <v>1015</v>
      </c>
      <c r="F2364" s="14" t="s">
        <v>403</v>
      </c>
      <c r="G2364" s="14" t="s">
        <v>970</v>
      </c>
      <c r="H2364" s="14" t="s">
        <v>433</v>
      </c>
      <c r="I2364" s="14" t="s">
        <v>955</v>
      </c>
      <c r="J2364" s="14" t="s">
        <v>425</v>
      </c>
      <c r="K2364" s="14"/>
      <c r="L2364" s="14" t="s">
        <v>425</v>
      </c>
      <c r="M2364" s="14" t="s">
        <v>515</v>
      </c>
      <c r="N2364" s="14" t="s">
        <v>1714</v>
      </c>
      <c r="O2364" s="14" t="s">
        <v>2471</v>
      </c>
      <c r="P2364" s="14"/>
      <c r="Q2364" s="14"/>
      <c r="R2364" s="14" t="s">
        <v>970</v>
      </c>
      <c r="S2364" s="14" t="s">
        <v>439</v>
      </c>
      <c r="T2364" s="35">
        <v>2400</v>
      </c>
      <c r="U2364" s="14" t="s">
        <v>4</v>
      </c>
      <c r="V2364" s="14">
        <v>125</v>
      </c>
      <c r="W2364" s="16">
        <f>+IF(datos_arg[[#This Row],[Moneda]]="ARS",datos_arg[[#This Row],[Monto]],datos_arg[[#This Row],[Monto]]*datos_arg[[#This Row],[TC]])</f>
        <v>2400</v>
      </c>
      <c r="X2364" s="16">
        <f>IFERROR(IF(datos_arg[[#This Row],[Moneda]]="USD",datos_arg[[#This Row],[Monto]],datos_arg[[#This Row],[Monto]]/datos_arg[[#This Row],[TC]]),0)</f>
        <v>19.2</v>
      </c>
      <c r="Y2364" s="14"/>
    </row>
    <row r="2365" spans="1:25" ht="15" customHeight="1" x14ac:dyDescent="0.25">
      <c r="A2365" s="14">
        <f t="shared" si="36"/>
        <v>2362</v>
      </c>
      <c r="B2365" s="1">
        <v>44013</v>
      </c>
      <c r="C2365" s="18">
        <f>+YEAR(datos_arg[[#This Row],[Fecha]])</f>
        <v>2020</v>
      </c>
      <c r="D2365" s="18">
        <f>+MONTH(datos_arg[[#This Row],[Fecha]])</f>
        <v>7</v>
      </c>
      <c r="E2365" s="14" t="s">
        <v>1016</v>
      </c>
      <c r="F2365" s="14" t="s">
        <v>405</v>
      </c>
      <c r="G2365" s="14"/>
      <c r="H2365" s="14" t="s">
        <v>6646</v>
      </c>
      <c r="I2365" s="14" t="s">
        <v>1129</v>
      </c>
      <c r="J2365" s="14" t="s">
        <v>1129</v>
      </c>
      <c r="K2365" s="14" t="s">
        <v>420</v>
      </c>
      <c r="L2365" s="14" t="s">
        <v>426</v>
      </c>
      <c r="M2365" s="14" t="s">
        <v>901</v>
      </c>
      <c r="N2365" s="14" t="s">
        <v>247</v>
      </c>
      <c r="O2365" s="14" t="s">
        <v>2474</v>
      </c>
      <c r="P2365" s="14" t="s">
        <v>5758</v>
      </c>
      <c r="Q2365" s="14">
        <v>2</v>
      </c>
      <c r="R2365" s="14" t="s">
        <v>405</v>
      </c>
      <c r="S2365" s="14" t="s">
        <v>439</v>
      </c>
      <c r="T2365" s="35">
        <v>12133.333333333332</v>
      </c>
      <c r="U2365" s="14" t="s">
        <v>4</v>
      </c>
      <c r="V2365" s="14">
        <v>125</v>
      </c>
      <c r="W2365" s="16">
        <f>+IF(datos_arg[[#This Row],[Moneda]]="ARS",datos_arg[[#This Row],[Monto]],datos_arg[[#This Row],[Monto]]*datos_arg[[#This Row],[TC]])</f>
        <v>12133.333333333332</v>
      </c>
      <c r="X2365" s="16">
        <f>IFERROR(IF(datos_arg[[#This Row],[Moneda]]="USD",datos_arg[[#This Row],[Monto]],datos_arg[[#This Row],[Monto]]/datos_arg[[#This Row],[TC]]),0)</f>
        <v>97.066666666666663</v>
      </c>
      <c r="Y2365" s="14"/>
    </row>
    <row r="2366" spans="1:25" ht="15" customHeight="1" x14ac:dyDescent="0.25">
      <c r="A2366" s="14">
        <f t="shared" si="36"/>
        <v>2363</v>
      </c>
      <c r="B2366" s="1">
        <v>44013</v>
      </c>
      <c r="C2366" s="18">
        <f>+YEAR(datos_arg[[#This Row],[Fecha]])</f>
        <v>2020</v>
      </c>
      <c r="D2366" s="18">
        <f>+MONTH(datos_arg[[#This Row],[Fecha]])</f>
        <v>7</v>
      </c>
      <c r="E2366" s="14" t="s">
        <v>1016</v>
      </c>
      <c r="F2366" s="14" t="s">
        <v>405</v>
      </c>
      <c r="G2366" s="14"/>
      <c r="H2366" s="14" t="s">
        <v>532</v>
      </c>
      <c r="I2366" s="14" t="s">
        <v>1129</v>
      </c>
      <c r="J2366" s="14" t="s">
        <v>425</v>
      </c>
      <c r="K2366" s="14" t="s">
        <v>420</v>
      </c>
      <c r="L2366" s="14" t="s">
        <v>426</v>
      </c>
      <c r="M2366" s="14" t="s">
        <v>901</v>
      </c>
      <c r="N2366" s="14" t="s">
        <v>247</v>
      </c>
      <c r="O2366" s="14" t="s">
        <v>2474</v>
      </c>
      <c r="P2366" s="14" t="s">
        <v>5758</v>
      </c>
      <c r="Q2366" s="14">
        <v>1</v>
      </c>
      <c r="R2366" s="14" t="s">
        <v>405</v>
      </c>
      <c r="S2366" s="14" t="s">
        <v>439</v>
      </c>
      <c r="T2366" s="35">
        <v>6066.6666666666661</v>
      </c>
      <c r="U2366" s="14" t="s">
        <v>4</v>
      </c>
      <c r="V2366" s="14">
        <v>125</v>
      </c>
      <c r="W2366" s="16">
        <f>+IF(datos_arg[[#This Row],[Moneda]]="ARS",datos_arg[[#This Row],[Monto]],datos_arg[[#This Row],[Monto]]*datos_arg[[#This Row],[TC]])</f>
        <v>6066.6666666666661</v>
      </c>
      <c r="X2366" s="16">
        <f>IFERROR(IF(datos_arg[[#This Row],[Moneda]]="USD",datos_arg[[#This Row],[Monto]],datos_arg[[#This Row],[Monto]]/datos_arg[[#This Row],[TC]]),0)</f>
        <v>48.533333333333331</v>
      </c>
      <c r="Y2366" s="14"/>
    </row>
    <row r="2367" spans="1:25" x14ac:dyDescent="0.25">
      <c r="A2367" s="14">
        <f t="shared" si="36"/>
        <v>2364</v>
      </c>
      <c r="B2367" s="1">
        <v>44013</v>
      </c>
      <c r="C2367" s="18">
        <f>+YEAR(datos_arg[[#This Row],[Fecha]])</f>
        <v>2020</v>
      </c>
      <c r="D2367" s="18">
        <f>+MONTH(datos_arg[[#This Row],[Fecha]])</f>
        <v>7</v>
      </c>
      <c r="E2367" s="14" t="s">
        <v>449</v>
      </c>
      <c r="F2367" s="14" t="s">
        <v>44</v>
      </c>
      <c r="G2367" s="14"/>
      <c r="H2367" s="14" t="s">
        <v>7132</v>
      </c>
      <c r="I2367" s="14" t="s">
        <v>7132</v>
      </c>
      <c r="J2367" s="14" t="s">
        <v>425</v>
      </c>
      <c r="K2367" s="14"/>
      <c r="L2367" s="14" t="s">
        <v>425</v>
      </c>
      <c r="M2367" s="14" t="s">
        <v>153</v>
      </c>
      <c r="N2367" s="14" t="s">
        <v>153</v>
      </c>
      <c r="O2367" s="14" t="s">
        <v>2475</v>
      </c>
      <c r="P2367" s="14"/>
      <c r="Q2367" s="14"/>
      <c r="R2367" s="14" t="s">
        <v>44</v>
      </c>
      <c r="S2367" s="14" t="s">
        <v>440</v>
      </c>
      <c r="T2367" s="35">
        <v>500</v>
      </c>
      <c r="U2367" s="14" t="s">
        <v>2</v>
      </c>
      <c r="V2367" s="14">
        <v>125</v>
      </c>
      <c r="W2367" s="16">
        <f>+IF(datos_arg[[#This Row],[Moneda]]="ARS",datos_arg[[#This Row],[Monto]],datos_arg[[#This Row],[Monto]]*datos_arg[[#This Row],[TC]])</f>
        <v>62500</v>
      </c>
      <c r="X2367" s="16">
        <f>IFERROR(IF(datos_arg[[#This Row],[Moneda]]="USD",datos_arg[[#This Row],[Monto]],datos_arg[[#This Row],[Monto]]/datos_arg[[#This Row],[TC]]),0)</f>
        <v>500</v>
      </c>
      <c r="Y2367" s="14"/>
    </row>
    <row r="2368" spans="1:25" ht="15" customHeight="1" x14ac:dyDescent="0.25">
      <c r="A2368" s="14">
        <f t="shared" si="36"/>
        <v>2365</v>
      </c>
      <c r="B2368" s="1">
        <v>44013</v>
      </c>
      <c r="C2368" s="18">
        <f>+YEAR(datos_arg[[#This Row],[Fecha]])</f>
        <v>2020</v>
      </c>
      <c r="D2368" s="18">
        <f>+MONTH(datos_arg[[#This Row],[Fecha]])</f>
        <v>7</v>
      </c>
      <c r="E2368" s="14" t="s">
        <v>449</v>
      </c>
      <c r="F2368" s="14" t="s">
        <v>505</v>
      </c>
      <c r="G2368" s="14"/>
      <c r="H2368" s="14" t="s">
        <v>7132</v>
      </c>
      <c r="I2368" s="14" t="s">
        <v>7132</v>
      </c>
      <c r="J2368" s="14" t="s">
        <v>425</v>
      </c>
      <c r="K2368" s="14"/>
      <c r="L2368" s="14" t="s">
        <v>425</v>
      </c>
      <c r="M2368" s="14" t="s">
        <v>613</v>
      </c>
      <c r="N2368" s="14" t="s">
        <v>2273</v>
      </c>
      <c r="O2368" s="14" t="s">
        <v>2473</v>
      </c>
      <c r="P2368" s="14"/>
      <c r="Q2368" s="14"/>
      <c r="R2368" s="14" t="s">
        <v>505</v>
      </c>
      <c r="S2368" s="14" t="s">
        <v>613</v>
      </c>
      <c r="T2368" s="35">
        <v>27.630000000000003</v>
      </c>
      <c r="U2368" s="14" t="s">
        <v>4</v>
      </c>
      <c r="V2368" s="14">
        <v>125</v>
      </c>
      <c r="W2368" s="16">
        <f>+IF(datos_arg[[#This Row],[Moneda]]="ARS",datos_arg[[#This Row],[Monto]],datos_arg[[#This Row],[Monto]]*datos_arg[[#This Row],[TC]])</f>
        <v>27.630000000000003</v>
      </c>
      <c r="X2368" s="16">
        <f>IFERROR(IF(datos_arg[[#This Row],[Moneda]]="USD",datos_arg[[#This Row],[Monto]],datos_arg[[#This Row],[Monto]]/datos_arg[[#This Row],[TC]]),0)</f>
        <v>0.22104000000000001</v>
      </c>
      <c r="Y2368" s="14"/>
    </row>
    <row r="2369" spans="1:25" ht="15" customHeight="1" x14ac:dyDescent="0.25">
      <c r="A2369" s="14">
        <f t="shared" si="36"/>
        <v>2366</v>
      </c>
      <c r="B2369" s="1">
        <v>44013</v>
      </c>
      <c r="C2369" s="18">
        <f>+YEAR(datos_arg[[#This Row],[Fecha]])</f>
        <v>2020</v>
      </c>
      <c r="D2369" s="18">
        <f>+MONTH(datos_arg[[#This Row],[Fecha]])</f>
        <v>7</v>
      </c>
      <c r="E2369" s="14" t="s">
        <v>1015</v>
      </c>
      <c r="F2369" s="14" t="s">
        <v>403</v>
      </c>
      <c r="G2369" s="14" t="s">
        <v>970</v>
      </c>
      <c r="H2369" s="14" t="s">
        <v>7132</v>
      </c>
      <c r="I2369" s="14" t="s">
        <v>7132</v>
      </c>
      <c r="J2369" s="14" t="s">
        <v>425</v>
      </c>
      <c r="K2369" s="14"/>
      <c r="L2369" s="14" t="s">
        <v>425</v>
      </c>
      <c r="M2369" s="14" t="s">
        <v>493</v>
      </c>
      <c r="N2369" s="14" t="s">
        <v>524</v>
      </c>
      <c r="O2369" s="14" t="s">
        <v>2773</v>
      </c>
      <c r="P2369" s="14"/>
      <c r="Q2369" s="14"/>
      <c r="R2369" s="14" t="s">
        <v>970</v>
      </c>
      <c r="S2369" s="14" t="s">
        <v>420</v>
      </c>
      <c r="T2369" s="35">
        <v>559.98</v>
      </c>
      <c r="U2369" s="14" t="s">
        <v>4</v>
      </c>
      <c r="V2369" s="14">
        <v>125</v>
      </c>
      <c r="W2369" s="16">
        <f>+IF(datos_arg[[#This Row],[Moneda]]="ARS",datos_arg[[#This Row],[Monto]],datos_arg[[#This Row],[Monto]]*datos_arg[[#This Row],[TC]])</f>
        <v>559.98</v>
      </c>
      <c r="X2369" s="16">
        <f>IFERROR(IF(datos_arg[[#This Row],[Moneda]]="USD",datos_arg[[#This Row],[Monto]],datos_arg[[#This Row],[Monto]]/datos_arg[[#This Row],[TC]]),0)</f>
        <v>4.4798400000000003</v>
      </c>
      <c r="Y2369" s="14"/>
    </row>
    <row r="2370" spans="1:25" ht="15" customHeight="1" x14ac:dyDescent="0.25">
      <c r="A2370" s="14">
        <f t="shared" si="36"/>
        <v>2367</v>
      </c>
      <c r="B2370" s="1">
        <v>44014</v>
      </c>
      <c r="C2370" s="18">
        <f>+YEAR(datos_arg[[#This Row],[Fecha]])</f>
        <v>2020</v>
      </c>
      <c r="D2370" s="18">
        <f>+MONTH(datos_arg[[#This Row],[Fecha]])</f>
        <v>7</v>
      </c>
      <c r="E2370" s="14" t="s">
        <v>408</v>
      </c>
      <c r="F2370" s="14" t="s">
        <v>506</v>
      </c>
      <c r="G2370" s="14"/>
      <c r="H2370" s="14" t="s">
        <v>7132</v>
      </c>
      <c r="I2370" s="14" t="s">
        <v>7132</v>
      </c>
      <c r="J2370" s="14" t="s">
        <v>425</v>
      </c>
      <c r="K2370" s="14"/>
      <c r="L2370" s="14" t="s">
        <v>425</v>
      </c>
      <c r="M2370" s="14" t="s">
        <v>613</v>
      </c>
      <c r="N2370" s="14" t="s">
        <v>613</v>
      </c>
      <c r="O2370" s="14" t="s">
        <v>2476</v>
      </c>
      <c r="P2370" s="14" t="s">
        <v>5759</v>
      </c>
      <c r="Q2370" s="14"/>
      <c r="R2370" s="14" t="s">
        <v>613</v>
      </c>
      <c r="S2370" s="14" t="s">
        <v>439</v>
      </c>
      <c r="T2370" s="35">
        <v>10000</v>
      </c>
      <c r="U2370" s="14" t="s">
        <v>4</v>
      </c>
      <c r="V2370" s="14">
        <v>125</v>
      </c>
      <c r="W2370" s="16">
        <f>+IF(datos_arg[[#This Row],[Moneda]]="ARS",datos_arg[[#This Row],[Monto]],datos_arg[[#This Row],[Monto]]*datos_arg[[#This Row],[TC]])</f>
        <v>10000</v>
      </c>
      <c r="X2370" s="16">
        <f>IFERROR(IF(datos_arg[[#This Row],[Moneda]]="USD",datos_arg[[#This Row],[Monto]],datos_arg[[#This Row],[Monto]]/datos_arg[[#This Row],[TC]]),0)</f>
        <v>80</v>
      </c>
      <c r="Y2370" s="14"/>
    </row>
    <row r="2371" spans="1:25" ht="15" customHeight="1" x14ac:dyDescent="0.25">
      <c r="A2371" s="14">
        <f t="shared" si="36"/>
        <v>2368</v>
      </c>
      <c r="B2371" s="1">
        <v>44014</v>
      </c>
      <c r="C2371" s="18">
        <f>+YEAR(datos_arg[[#This Row],[Fecha]])</f>
        <v>2020</v>
      </c>
      <c r="D2371" s="18">
        <f>+MONTH(datos_arg[[#This Row],[Fecha]])</f>
        <v>7</v>
      </c>
      <c r="E2371" s="14" t="s">
        <v>5358</v>
      </c>
      <c r="F2371" s="14" t="s">
        <v>4109</v>
      </c>
      <c r="G2371" s="14"/>
      <c r="H2371" s="14" t="s">
        <v>6646</v>
      </c>
      <c r="I2371" s="14" t="s">
        <v>6669</v>
      </c>
      <c r="J2371" s="14" t="s">
        <v>425</v>
      </c>
      <c r="K2371" s="14" t="s">
        <v>420</v>
      </c>
      <c r="L2371" s="14" t="s">
        <v>425</v>
      </c>
      <c r="M2371" s="14" t="s">
        <v>906</v>
      </c>
      <c r="N2371" s="14" t="s">
        <v>1019</v>
      </c>
      <c r="O2371" s="14" t="s">
        <v>4047</v>
      </c>
      <c r="P2371" s="14"/>
      <c r="Q2371" s="14"/>
      <c r="R2371" s="14" t="s">
        <v>4109</v>
      </c>
      <c r="S2371" s="14" t="s">
        <v>439</v>
      </c>
      <c r="T2371" s="35">
        <v>12586</v>
      </c>
      <c r="U2371" s="14" t="s">
        <v>4</v>
      </c>
      <c r="V2371" s="14">
        <v>125</v>
      </c>
      <c r="W2371" s="16">
        <f>+IF(datos_arg[[#This Row],[Moneda]]="ARS",datos_arg[[#This Row],[Monto]],datos_arg[[#This Row],[Monto]]*datos_arg[[#This Row],[TC]])</f>
        <v>12586</v>
      </c>
      <c r="X2371" s="16">
        <f>IFERROR(IF(datos_arg[[#This Row],[Moneda]]="USD",datos_arg[[#This Row],[Monto]],datos_arg[[#This Row],[Monto]]/datos_arg[[#This Row],[TC]]),0)</f>
        <v>100.688</v>
      </c>
      <c r="Y2371" s="14"/>
    </row>
    <row r="2372" spans="1:25" ht="15" customHeight="1" x14ac:dyDescent="0.25">
      <c r="A2372" s="14">
        <f t="shared" si="36"/>
        <v>2369</v>
      </c>
      <c r="B2372" s="1">
        <v>44014</v>
      </c>
      <c r="C2372" s="18">
        <f>+YEAR(datos_arg[[#This Row],[Fecha]])</f>
        <v>2020</v>
      </c>
      <c r="D2372" s="18">
        <f>+MONTH(datos_arg[[#This Row],[Fecha]])</f>
        <v>7</v>
      </c>
      <c r="E2372" s="14" t="s">
        <v>5358</v>
      </c>
      <c r="F2372" s="14" t="s">
        <v>4108</v>
      </c>
      <c r="G2372" s="14"/>
      <c r="H2372" s="14" t="s">
        <v>6646</v>
      </c>
      <c r="I2372" s="14" t="s">
        <v>6681</v>
      </c>
      <c r="J2372" s="14" t="s">
        <v>425</v>
      </c>
      <c r="K2372" s="14" t="s">
        <v>420</v>
      </c>
      <c r="L2372" s="14" t="s">
        <v>425</v>
      </c>
      <c r="M2372" s="14" t="s">
        <v>5381</v>
      </c>
      <c r="N2372" s="14" t="s">
        <v>1019</v>
      </c>
      <c r="O2372" s="14" t="s">
        <v>4048</v>
      </c>
      <c r="P2372" s="14"/>
      <c r="Q2372" s="14"/>
      <c r="R2372" s="14" t="s">
        <v>4108</v>
      </c>
      <c r="S2372" s="14" t="s">
        <v>439</v>
      </c>
      <c r="T2372" s="35">
        <v>9000</v>
      </c>
      <c r="U2372" s="14" t="s">
        <v>4</v>
      </c>
      <c r="V2372" s="14">
        <v>125</v>
      </c>
      <c r="W2372" s="16">
        <f>+IF(datos_arg[[#This Row],[Moneda]]="ARS",datos_arg[[#This Row],[Monto]],datos_arg[[#This Row],[Monto]]*datos_arg[[#This Row],[TC]])</f>
        <v>9000</v>
      </c>
      <c r="X2372" s="16">
        <f>IFERROR(IF(datos_arg[[#This Row],[Moneda]]="USD",datos_arg[[#This Row],[Monto]],datos_arg[[#This Row],[Monto]]/datos_arg[[#This Row],[TC]]),0)</f>
        <v>72</v>
      </c>
      <c r="Y2372" s="14"/>
    </row>
    <row r="2373" spans="1:25" ht="15" customHeight="1" x14ac:dyDescent="0.25">
      <c r="A2373" s="14">
        <f t="shared" si="36"/>
        <v>2370</v>
      </c>
      <c r="B2373" s="1">
        <v>44014</v>
      </c>
      <c r="C2373" s="18">
        <f>+YEAR(datos_arg[[#This Row],[Fecha]])</f>
        <v>2020</v>
      </c>
      <c r="D2373" s="18">
        <f>+MONTH(datos_arg[[#This Row],[Fecha]])</f>
        <v>7</v>
      </c>
      <c r="E2373" s="14" t="s">
        <v>5358</v>
      </c>
      <c r="F2373" s="14" t="s">
        <v>4108</v>
      </c>
      <c r="G2373" s="14"/>
      <c r="H2373" s="14" t="s">
        <v>6646</v>
      </c>
      <c r="I2373" s="14" t="s">
        <v>6668</v>
      </c>
      <c r="J2373" s="14" t="s">
        <v>425</v>
      </c>
      <c r="K2373" s="14" t="s">
        <v>420</v>
      </c>
      <c r="L2373" s="14" t="s">
        <v>425</v>
      </c>
      <c r="M2373" s="14" t="s">
        <v>5381</v>
      </c>
      <c r="N2373" s="14" t="s">
        <v>1019</v>
      </c>
      <c r="O2373" s="14" t="s">
        <v>4049</v>
      </c>
      <c r="P2373" s="14"/>
      <c r="Q2373" s="14"/>
      <c r="R2373" s="14" t="s">
        <v>4108</v>
      </c>
      <c r="S2373" s="14" t="s">
        <v>439</v>
      </c>
      <c r="T2373" s="35">
        <v>1414</v>
      </c>
      <c r="U2373" s="14" t="s">
        <v>4</v>
      </c>
      <c r="V2373" s="14">
        <v>125</v>
      </c>
      <c r="W2373" s="16">
        <f>+IF(datos_arg[[#This Row],[Moneda]]="ARS",datos_arg[[#This Row],[Monto]],datos_arg[[#This Row],[Monto]]*datos_arg[[#This Row],[TC]])</f>
        <v>1414</v>
      </c>
      <c r="X2373" s="16">
        <f>IFERROR(IF(datos_arg[[#This Row],[Moneda]]="USD",datos_arg[[#This Row],[Monto]],datos_arg[[#This Row],[Monto]]/datos_arg[[#This Row],[TC]]),0)</f>
        <v>11.311999999999999</v>
      </c>
      <c r="Y2373" s="14"/>
    </row>
    <row r="2374" spans="1:25" ht="15" customHeight="1" x14ac:dyDescent="0.25">
      <c r="A2374" s="14">
        <f t="shared" ref="A2374:A2437" si="37">+A2373+1</f>
        <v>2371</v>
      </c>
      <c r="B2374" s="1">
        <v>44014</v>
      </c>
      <c r="C2374" s="18">
        <f>+YEAR(datos_arg[[#This Row],[Fecha]])</f>
        <v>2020</v>
      </c>
      <c r="D2374" s="18">
        <f>+MONTH(datos_arg[[#This Row],[Fecha]])</f>
        <v>7</v>
      </c>
      <c r="E2374" s="14" t="s">
        <v>1015</v>
      </c>
      <c r="F2374" s="14" t="s">
        <v>403</v>
      </c>
      <c r="G2374" s="14" t="s">
        <v>5382</v>
      </c>
      <c r="H2374" s="14" t="s">
        <v>6646</v>
      </c>
      <c r="I2374" s="14" t="s">
        <v>7132</v>
      </c>
      <c r="J2374" s="14" t="s">
        <v>425</v>
      </c>
      <c r="K2374" s="14" t="s">
        <v>421</v>
      </c>
      <c r="L2374" s="14" t="s">
        <v>421</v>
      </c>
      <c r="M2374" s="14" t="s">
        <v>909</v>
      </c>
      <c r="N2374" s="14" t="s">
        <v>324</v>
      </c>
      <c r="O2374" s="14" t="s">
        <v>2477</v>
      </c>
      <c r="P2374" s="14"/>
      <c r="Q2374" s="14"/>
      <c r="R2374" s="14" t="s">
        <v>5382</v>
      </c>
      <c r="S2374" s="14" t="s">
        <v>439</v>
      </c>
      <c r="T2374" s="35">
        <v>40000</v>
      </c>
      <c r="U2374" s="14" t="s">
        <v>4</v>
      </c>
      <c r="V2374" s="14">
        <v>125</v>
      </c>
      <c r="W2374" s="16">
        <f>+IF(datos_arg[[#This Row],[Moneda]]="ARS",datos_arg[[#This Row],[Monto]],datos_arg[[#This Row],[Monto]]*datos_arg[[#This Row],[TC]])</f>
        <v>40000</v>
      </c>
      <c r="X2374" s="16">
        <f>IFERROR(IF(datos_arg[[#This Row],[Moneda]]="USD",datos_arg[[#This Row],[Monto]],datos_arg[[#This Row],[Monto]]/datos_arg[[#This Row],[TC]]),0)</f>
        <v>320</v>
      </c>
      <c r="Y2374" s="14"/>
    </row>
    <row r="2375" spans="1:25" ht="15" customHeight="1" x14ac:dyDescent="0.25">
      <c r="A2375" s="14">
        <f t="shared" si="37"/>
        <v>2372</v>
      </c>
      <c r="B2375" s="1">
        <v>44014</v>
      </c>
      <c r="C2375" s="18">
        <f>+YEAR(datos_arg[[#This Row],[Fecha]])</f>
        <v>2020</v>
      </c>
      <c r="D2375" s="18">
        <f>+MONTH(datos_arg[[#This Row],[Fecha]])</f>
        <v>7</v>
      </c>
      <c r="E2375" s="14" t="s">
        <v>5358</v>
      </c>
      <c r="F2375" s="14" t="s">
        <v>85</v>
      </c>
      <c r="G2375" s="14"/>
      <c r="H2375" s="14" t="s">
        <v>532</v>
      </c>
      <c r="I2375" s="14" t="s">
        <v>7132</v>
      </c>
      <c r="J2375" s="14" t="s">
        <v>425</v>
      </c>
      <c r="K2375" s="14" t="s">
        <v>421</v>
      </c>
      <c r="L2375" s="14" t="s">
        <v>425</v>
      </c>
      <c r="M2375" s="14" t="s">
        <v>1381</v>
      </c>
      <c r="N2375" s="14" t="s">
        <v>524</v>
      </c>
      <c r="O2375" s="14" t="s">
        <v>2478</v>
      </c>
      <c r="P2375" s="14"/>
      <c r="Q2375" s="14">
        <v>2</v>
      </c>
      <c r="R2375" s="14" t="s">
        <v>85</v>
      </c>
      <c r="S2375" s="14" t="s">
        <v>445</v>
      </c>
      <c r="T2375" s="35">
        <v>4640</v>
      </c>
      <c r="U2375" s="14" t="s">
        <v>4</v>
      </c>
      <c r="V2375" s="14">
        <v>125</v>
      </c>
      <c r="W2375" s="16">
        <f>+IF(datos_arg[[#This Row],[Moneda]]="ARS",datos_arg[[#This Row],[Monto]],datos_arg[[#This Row],[Monto]]*datos_arg[[#This Row],[TC]])</f>
        <v>4640</v>
      </c>
      <c r="X2375" s="16">
        <f>IFERROR(IF(datos_arg[[#This Row],[Moneda]]="USD",datos_arg[[#This Row],[Monto]],datos_arg[[#This Row],[Monto]]/datos_arg[[#This Row],[TC]]),0)</f>
        <v>37.119999999999997</v>
      </c>
      <c r="Y2375" s="14"/>
    </row>
    <row r="2376" spans="1:25" ht="15" customHeight="1" x14ac:dyDescent="0.25">
      <c r="A2376" s="14">
        <f t="shared" si="37"/>
        <v>2373</v>
      </c>
      <c r="B2376" s="1">
        <v>44014</v>
      </c>
      <c r="C2376" s="18">
        <f>+YEAR(datos_arg[[#This Row],[Fecha]])</f>
        <v>2020</v>
      </c>
      <c r="D2376" s="18">
        <f>+MONTH(datos_arg[[#This Row],[Fecha]])</f>
        <v>7</v>
      </c>
      <c r="E2376" s="14" t="s">
        <v>617</v>
      </c>
      <c r="F2376" s="14" t="s">
        <v>8101</v>
      </c>
      <c r="G2376" s="14"/>
      <c r="H2376" s="14" t="s">
        <v>8103</v>
      </c>
      <c r="I2376" s="14" t="s">
        <v>8104</v>
      </c>
      <c r="J2376" s="14" t="s">
        <v>472</v>
      </c>
      <c r="K2376" s="14" t="s">
        <v>421</v>
      </c>
      <c r="L2376" s="14" t="s">
        <v>425</v>
      </c>
      <c r="M2376" s="14" t="s">
        <v>966</v>
      </c>
      <c r="N2376" s="14" t="s">
        <v>226</v>
      </c>
      <c r="O2376" s="14" t="s">
        <v>2575</v>
      </c>
      <c r="P2376" s="14" t="s">
        <v>5760</v>
      </c>
      <c r="Q2376" s="14">
        <v>6</v>
      </c>
      <c r="R2376" s="14" t="s">
        <v>8101</v>
      </c>
      <c r="S2376" s="14" t="s">
        <v>439</v>
      </c>
      <c r="T2376" s="35">
        <v>877.91568513388984</v>
      </c>
      <c r="U2376" s="14" t="s">
        <v>4</v>
      </c>
      <c r="V2376" s="14">
        <v>125</v>
      </c>
      <c r="W2376" s="16">
        <f>+IF(datos_arg[[#This Row],[Moneda]]="ARS",datos_arg[[#This Row],[Monto]],datos_arg[[#This Row],[Monto]]*datos_arg[[#This Row],[TC]])</f>
        <v>877.91568513388984</v>
      </c>
      <c r="X2376" s="16">
        <f>IFERROR(IF(datos_arg[[#This Row],[Moneda]]="USD",datos_arg[[#This Row],[Monto]],datos_arg[[#This Row],[Monto]]/datos_arg[[#This Row],[TC]]),0)</f>
        <v>7.0233254810711188</v>
      </c>
      <c r="Y2376" s="14"/>
    </row>
    <row r="2377" spans="1:25" ht="15" customHeight="1" x14ac:dyDescent="0.25">
      <c r="A2377" s="14">
        <f t="shared" si="37"/>
        <v>2374</v>
      </c>
      <c r="B2377" s="1">
        <v>44014</v>
      </c>
      <c r="C2377" s="18">
        <f>+YEAR(datos_arg[[#This Row],[Fecha]])</f>
        <v>2020</v>
      </c>
      <c r="D2377" s="18">
        <f>+MONTH(datos_arg[[#This Row],[Fecha]])</f>
        <v>7</v>
      </c>
      <c r="E2377" s="14" t="s">
        <v>617</v>
      </c>
      <c r="F2377" s="14" t="s">
        <v>8101</v>
      </c>
      <c r="G2377" s="14"/>
      <c r="H2377" s="14" t="s">
        <v>8103</v>
      </c>
      <c r="I2377" s="14" t="s">
        <v>8104</v>
      </c>
      <c r="J2377" s="14" t="s">
        <v>472</v>
      </c>
      <c r="K2377" s="14" t="s">
        <v>421</v>
      </c>
      <c r="L2377" s="14" t="s">
        <v>425</v>
      </c>
      <c r="M2377" s="14" t="s">
        <v>966</v>
      </c>
      <c r="N2377" s="14" t="s">
        <v>226</v>
      </c>
      <c r="O2377" s="14" t="s">
        <v>2479</v>
      </c>
      <c r="P2377" s="14" t="s">
        <v>5760</v>
      </c>
      <c r="Q2377" s="14">
        <v>6</v>
      </c>
      <c r="R2377" s="14" t="s">
        <v>8101</v>
      </c>
      <c r="S2377" s="14" t="s">
        <v>439</v>
      </c>
      <c r="T2377" s="35">
        <v>1004.4575118188905</v>
      </c>
      <c r="U2377" s="14" t="s">
        <v>4</v>
      </c>
      <c r="V2377" s="14">
        <v>125</v>
      </c>
      <c r="W2377" s="16">
        <f>+IF(datos_arg[[#This Row],[Moneda]]="ARS",datos_arg[[#This Row],[Monto]],datos_arg[[#This Row],[Monto]]*datos_arg[[#This Row],[TC]])</f>
        <v>1004.4575118188905</v>
      </c>
      <c r="X2377" s="16">
        <f>IFERROR(IF(datos_arg[[#This Row],[Moneda]]="USD",datos_arg[[#This Row],[Monto]],datos_arg[[#This Row],[Monto]]/datos_arg[[#This Row],[TC]]),0)</f>
        <v>8.0356600945511243</v>
      </c>
      <c r="Y2377" s="14"/>
    </row>
    <row r="2378" spans="1:25" ht="15" customHeight="1" x14ac:dyDescent="0.25">
      <c r="A2378" s="14">
        <f t="shared" si="37"/>
        <v>2375</v>
      </c>
      <c r="B2378" s="1">
        <v>44014</v>
      </c>
      <c r="C2378" s="18">
        <f>+YEAR(datos_arg[[#This Row],[Fecha]])</f>
        <v>2020</v>
      </c>
      <c r="D2378" s="18">
        <f>+MONTH(datos_arg[[#This Row],[Fecha]])</f>
        <v>7</v>
      </c>
      <c r="E2378" s="14" t="s">
        <v>1015</v>
      </c>
      <c r="F2378" s="14" t="s">
        <v>403</v>
      </c>
      <c r="G2378" s="14" t="s">
        <v>5383</v>
      </c>
      <c r="H2378" s="14" t="s">
        <v>8103</v>
      </c>
      <c r="I2378" s="14" t="s">
        <v>8104</v>
      </c>
      <c r="J2378" s="14" t="s">
        <v>472</v>
      </c>
      <c r="K2378" s="14" t="s">
        <v>421</v>
      </c>
      <c r="L2378" s="14" t="s">
        <v>425</v>
      </c>
      <c r="M2378" s="14" t="s">
        <v>1515</v>
      </c>
      <c r="N2378" s="14" t="s">
        <v>226</v>
      </c>
      <c r="O2378" s="14" t="s">
        <v>2482</v>
      </c>
      <c r="P2378" s="14" t="s">
        <v>5760</v>
      </c>
      <c r="Q2378" s="14">
        <v>4</v>
      </c>
      <c r="R2378" s="14" t="s">
        <v>5383</v>
      </c>
      <c r="S2378" s="14" t="s">
        <v>439</v>
      </c>
      <c r="T2378" s="35">
        <v>196.23784138241922</v>
      </c>
      <c r="U2378" s="14" t="s">
        <v>4</v>
      </c>
      <c r="V2378" s="14">
        <v>125</v>
      </c>
      <c r="W2378" s="16">
        <f>+IF(datos_arg[[#This Row],[Moneda]]="ARS",datos_arg[[#This Row],[Monto]],datos_arg[[#This Row],[Monto]]*datos_arg[[#This Row],[TC]])</f>
        <v>196.23784138241922</v>
      </c>
      <c r="X2378" s="16">
        <f>IFERROR(IF(datos_arg[[#This Row],[Moneda]]="USD",datos_arg[[#This Row],[Monto]],datos_arg[[#This Row],[Monto]]/datos_arg[[#This Row],[TC]]),0)</f>
        <v>1.5699027310593539</v>
      </c>
      <c r="Y2378" s="14"/>
    </row>
    <row r="2379" spans="1:25" ht="15" customHeight="1" x14ac:dyDescent="0.25">
      <c r="A2379" s="14">
        <f t="shared" si="37"/>
        <v>2376</v>
      </c>
      <c r="B2379" s="1">
        <v>44014</v>
      </c>
      <c r="C2379" s="18">
        <f>+YEAR(datos_arg[[#This Row],[Fecha]])</f>
        <v>2020</v>
      </c>
      <c r="D2379" s="18">
        <f>+MONTH(datos_arg[[#This Row],[Fecha]])</f>
        <v>7</v>
      </c>
      <c r="E2379" s="14" t="s">
        <v>1015</v>
      </c>
      <c r="F2379" s="14" t="s">
        <v>403</v>
      </c>
      <c r="G2379" s="14" t="s">
        <v>5383</v>
      </c>
      <c r="H2379" s="14" t="s">
        <v>8103</v>
      </c>
      <c r="I2379" s="14" t="s">
        <v>8104</v>
      </c>
      <c r="J2379" s="14" t="s">
        <v>472</v>
      </c>
      <c r="K2379" s="14" t="s">
        <v>421</v>
      </c>
      <c r="L2379" s="14" t="s">
        <v>425</v>
      </c>
      <c r="M2379" s="14" t="s">
        <v>1515</v>
      </c>
      <c r="N2379" s="14" t="s">
        <v>226</v>
      </c>
      <c r="O2379" s="14" t="s">
        <v>2480</v>
      </c>
      <c r="P2379" s="14" t="s">
        <v>5760</v>
      </c>
      <c r="Q2379" s="14">
        <v>4</v>
      </c>
      <c r="R2379" s="14" t="s">
        <v>5383</v>
      </c>
      <c r="S2379" s="14" t="s">
        <v>439</v>
      </c>
      <c r="T2379" s="35">
        <v>2158.2774551351658</v>
      </c>
      <c r="U2379" s="14" t="s">
        <v>4</v>
      </c>
      <c r="V2379" s="14">
        <v>125</v>
      </c>
      <c r="W2379" s="16">
        <f>+IF(datos_arg[[#This Row],[Moneda]]="ARS",datos_arg[[#This Row],[Monto]],datos_arg[[#This Row],[Monto]]*datos_arg[[#This Row],[TC]])</f>
        <v>2158.2774551351658</v>
      </c>
      <c r="X2379" s="16">
        <f>IFERROR(IF(datos_arg[[#This Row],[Moneda]]="USD",datos_arg[[#This Row],[Monto]],datos_arg[[#This Row],[Monto]]/datos_arg[[#This Row],[TC]]),0)</f>
        <v>17.266219641081328</v>
      </c>
      <c r="Y2379" s="14"/>
    </row>
    <row r="2380" spans="1:25" ht="15" customHeight="1" x14ac:dyDescent="0.25">
      <c r="A2380" s="14">
        <f t="shared" si="37"/>
        <v>2377</v>
      </c>
      <c r="B2380" s="1">
        <v>44014</v>
      </c>
      <c r="C2380" s="18">
        <f>+YEAR(datos_arg[[#This Row],[Fecha]])</f>
        <v>2020</v>
      </c>
      <c r="D2380" s="18">
        <f>+MONTH(datos_arg[[#This Row],[Fecha]])</f>
        <v>7</v>
      </c>
      <c r="E2380" s="14" t="s">
        <v>617</v>
      </c>
      <c r="F2380" s="14" t="s">
        <v>8101</v>
      </c>
      <c r="G2380" s="14"/>
      <c r="H2380" s="14" t="s">
        <v>8103</v>
      </c>
      <c r="I2380" s="14" t="s">
        <v>8104</v>
      </c>
      <c r="J2380" s="14" t="s">
        <v>472</v>
      </c>
      <c r="K2380" s="14" t="s">
        <v>421</v>
      </c>
      <c r="L2380" s="14" t="s">
        <v>426</v>
      </c>
      <c r="M2380" s="14" t="s">
        <v>1679</v>
      </c>
      <c r="N2380" s="14" t="s">
        <v>226</v>
      </c>
      <c r="O2380" s="14" t="s">
        <v>2481</v>
      </c>
      <c r="P2380" s="14" t="s">
        <v>5760</v>
      </c>
      <c r="Q2380" s="14">
        <v>4</v>
      </c>
      <c r="R2380" s="14" t="s">
        <v>8101</v>
      </c>
      <c r="S2380" s="14" t="s">
        <v>439</v>
      </c>
      <c r="T2380" s="35">
        <v>1039.4749192033228</v>
      </c>
      <c r="U2380" s="14" t="s">
        <v>4</v>
      </c>
      <c r="V2380" s="14">
        <v>125</v>
      </c>
      <c r="W2380" s="16">
        <f>+IF(datos_arg[[#This Row],[Moneda]]="ARS",datos_arg[[#This Row],[Monto]],datos_arg[[#This Row],[Monto]]*datos_arg[[#This Row],[TC]])</f>
        <v>1039.4749192033228</v>
      </c>
      <c r="X2380" s="16">
        <f>IFERROR(IF(datos_arg[[#This Row],[Moneda]]="USD",datos_arg[[#This Row],[Monto]],datos_arg[[#This Row],[Monto]]/datos_arg[[#This Row],[TC]]),0)</f>
        <v>8.3157993536265824</v>
      </c>
      <c r="Y2380" s="14"/>
    </row>
    <row r="2381" spans="1:25" ht="15" customHeight="1" x14ac:dyDescent="0.25">
      <c r="A2381" s="14">
        <f t="shared" si="37"/>
        <v>2378</v>
      </c>
      <c r="B2381" s="1">
        <v>44014</v>
      </c>
      <c r="C2381" s="18">
        <f>+YEAR(datos_arg[[#This Row],[Fecha]])</f>
        <v>2020</v>
      </c>
      <c r="D2381" s="18">
        <f>+MONTH(datos_arg[[#This Row],[Fecha]])</f>
        <v>7</v>
      </c>
      <c r="E2381" s="14" t="s">
        <v>617</v>
      </c>
      <c r="F2381" s="14" t="s">
        <v>8101</v>
      </c>
      <c r="G2381" s="14"/>
      <c r="H2381" s="14" t="s">
        <v>8103</v>
      </c>
      <c r="I2381" s="14" t="s">
        <v>8104</v>
      </c>
      <c r="J2381" s="14" t="s">
        <v>472</v>
      </c>
      <c r="K2381" s="14" t="s">
        <v>421</v>
      </c>
      <c r="L2381" s="14" t="s">
        <v>426</v>
      </c>
      <c r="M2381" s="14" t="s">
        <v>1679</v>
      </c>
      <c r="N2381" s="14" t="s">
        <v>226</v>
      </c>
      <c r="O2381" s="14" t="s">
        <v>2483</v>
      </c>
      <c r="P2381" s="14" t="s">
        <v>5760</v>
      </c>
      <c r="Q2381" s="14">
        <v>4</v>
      </c>
      <c r="R2381" s="14" t="s">
        <v>8101</v>
      </c>
      <c r="S2381" s="14" t="s">
        <v>439</v>
      </c>
      <c r="T2381" s="35">
        <v>978.63610637370095</v>
      </c>
      <c r="U2381" s="14" t="s">
        <v>4</v>
      </c>
      <c r="V2381" s="14">
        <v>125</v>
      </c>
      <c r="W2381" s="16">
        <f>+IF(datos_arg[[#This Row],[Moneda]]="ARS",datos_arg[[#This Row],[Monto]],datos_arg[[#This Row],[Monto]]*datos_arg[[#This Row],[TC]])</f>
        <v>978.63610637370095</v>
      </c>
      <c r="X2381" s="16">
        <f>IFERROR(IF(datos_arg[[#This Row],[Moneda]]="USD",datos_arg[[#This Row],[Monto]],datos_arg[[#This Row],[Monto]]/datos_arg[[#This Row],[TC]]),0)</f>
        <v>7.8290888509896073</v>
      </c>
      <c r="Y2381" s="14"/>
    </row>
    <row r="2382" spans="1:25" ht="15" customHeight="1" x14ac:dyDescent="0.25">
      <c r="A2382" s="14">
        <f t="shared" si="37"/>
        <v>2379</v>
      </c>
      <c r="B2382" s="1">
        <v>44014</v>
      </c>
      <c r="C2382" s="18">
        <f>+YEAR(datos_arg[[#This Row],[Fecha]])</f>
        <v>2020</v>
      </c>
      <c r="D2382" s="18">
        <f>+MONTH(datos_arg[[#This Row],[Fecha]])</f>
        <v>7</v>
      </c>
      <c r="E2382" s="14" t="s">
        <v>617</v>
      </c>
      <c r="F2382" s="14" t="s">
        <v>8101</v>
      </c>
      <c r="G2382" s="14"/>
      <c r="H2382" s="14" t="s">
        <v>8103</v>
      </c>
      <c r="I2382" s="14" t="s">
        <v>8104</v>
      </c>
      <c r="J2382" s="14" t="s">
        <v>472</v>
      </c>
      <c r="K2382" s="14" t="s">
        <v>421</v>
      </c>
      <c r="L2382" s="14" t="s">
        <v>426</v>
      </c>
      <c r="M2382" s="14" t="s">
        <v>1679</v>
      </c>
      <c r="N2382" s="14" t="s">
        <v>226</v>
      </c>
      <c r="O2382" s="14" t="s">
        <v>2484</v>
      </c>
      <c r="P2382" s="14" t="s">
        <v>5760</v>
      </c>
      <c r="Q2382" s="14">
        <v>4</v>
      </c>
      <c r="R2382" s="14" t="s">
        <v>8101</v>
      </c>
      <c r="S2382" s="14" t="s">
        <v>439</v>
      </c>
      <c r="T2382" s="35">
        <v>785.52006564960379</v>
      </c>
      <c r="U2382" s="14" t="s">
        <v>4</v>
      </c>
      <c r="V2382" s="14">
        <v>125</v>
      </c>
      <c r="W2382" s="16">
        <f>+IF(datos_arg[[#This Row],[Moneda]]="ARS",datos_arg[[#This Row],[Monto]],datos_arg[[#This Row],[Monto]]*datos_arg[[#This Row],[TC]])</f>
        <v>785.52006564960379</v>
      </c>
      <c r="X2382" s="16">
        <f>IFERROR(IF(datos_arg[[#This Row],[Moneda]]="USD",datos_arg[[#This Row],[Monto]],datos_arg[[#This Row],[Monto]]/datos_arg[[#This Row],[TC]]),0)</f>
        <v>6.28416052519683</v>
      </c>
      <c r="Y2382" s="14"/>
    </row>
    <row r="2383" spans="1:25" ht="15" customHeight="1" x14ac:dyDescent="0.25">
      <c r="A2383" s="14">
        <f t="shared" si="37"/>
        <v>2380</v>
      </c>
      <c r="B2383" s="1">
        <v>44014</v>
      </c>
      <c r="C2383" s="18">
        <f>+YEAR(datos_arg[[#This Row],[Fecha]])</f>
        <v>2020</v>
      </c>
      <c r="D2383" s="18">
        <f>+MONTH(datos_arg[[#This Row],[Fecha]])</f>
        <v>7</v>
      </c>
      <c r="E2383" s="14" t="s">
        <v>617</v>
      </c>
      <c r="F2383" s="14" t="s">
        <v>8101</v>
      </c>
      <c r="G2383" s="14"/>
      <c r="H2383" s="14" t="s">
        <v>8103</v>
      </c>
      <c r="I2383" s="14" t="s">
        <v>8104</v>
      </c>
      <c r="J2383" s="14" t="s">
        <v>472</v>
      </c>
      <c r="K2383" s="14" t="s">
        <v>421</v>
      </c>
      <c r="L2383" s="14" t="s">
        <v>426</v>
      </c>
      <c r="M2383" s="14" t="s">
        <v>1679</v>
      </c>
      <c r="N2383" s="14" t="s">
        <v>226</v>
      </c>
      <c r="O2383" s="14" t="s">
        <v>2485</v>
      </c>
      <c r="P2383" s="14" t="s">
        <v>5760</v>
      </c>
      <c r="Q2383" s="14">
        <v>1</v>
      </c>
      <c r="R2383" s="14" t="s">
        <v>8101</v>
      </c>
      <c r="S2383" s="14" t="s">
        <v>439</v>
      </c>
      <c r="T2383" s="35">
        <v>405.93088560225675</v>
      </c>
      <c r="U2383" s="14" t="s">
        <v>4</v>
      </c>
      <c r="V2383" s="14">
        <v>125</v>
      </c>
      <c r="W2383" s="16">
        <f>+IF(datos_arg[[#This Row],[Moneda]]="ARS",datos_arg[[#This Row],[Monto]],datos_arg[[#This Row],[Monto]]*datos_arg[[#This Row],[TC]])</f>
        <v>405.93088560225675</v>
      </c>
      <c r="X2383" s="16">
        <f>IFERROR(IF(datos_arg[[#This Row],[Moneda]]="USD",datos_arg[[#This Row],[Monto]],datos_arg[[#This Row],[Monto]]/datos_arg[[#This Row],[TC]]),0)</f>
        <v>3.2474470848180541</v>
      </c>
      <c r="Y2383" s="14"/>
    </row>
    <row r="2384" spans="1:25" ht="15" customHeight="1" x14ac:dyDescent="0.25">
      <c r="A2384" s="14">
        <f t="shared" si="37"/>
        <v>2381</v>
      </c>
      <c r="B2384" s="1">
        <v>44014</v>
      </c>
      <c r="C2384" s="18">
        <f>+YEAR(datos_arg[[#This Row],[Fecha]])</f>
        <v>2020</v>
      </c>
      <c r="D2384" s="18">
        <f>+MONTH(datos_arg[[#This Row],[Fecha]])</f>
        <v>7</v>
      </c>
      <c r="E2384" s="14" t="s">
        <v>617</v>
      </c>
      <c r="F2384" s="14" t="s">
        <v>6652</v>
      </c>
      <c r="G2384" s="14" t="s">
        <v>6653</v>
      </c>
      <c r="H2384" s="14" t="s">
        <v>6648</v>
      </c>
      <c r="I2384" s="14" t="s">
        <v>3955</v>
      </c>
      <c r="J2384" s="14" t="s">
        <v>472</v>
      </c>
      <c r="K2384" s="14" t="s">
        <v>421</v>
      </c>
      <c r="L2384" s="14" t="s">
        <v>425</v>
      </c>
      <c r="M2384" s="14" t="s">
        <v>665</v>
      </c>
      <c r="N2384" s="14" t="s">
        <v>226</v>
      </c>
      <c r="O2384" s="14" t="s">
        <v>2495</v>
      </c>
      <c r="P2384" s="14" t="s">
        <v>5760</v>
      </c>
      <c r="Q2384" s="14">
        <v>8</v>
      </c>
      <c r="R2384" s="14" t="s">
        <v>6653</v>
      </c>
      <c r="S2384" s="14" t="s">
        <v>439</v>
      </c>
      <c r="T2384" s="35">
        <v>1243.5172622315467</v>
      </c>
      <c r="U2384" s="14" t="s">
        <v>4</v>
      </c>
      <c r="V2384" s="14">
        <v>125</v>
      </c>
      <c r="W2384" s="16">
        <f>+IF(datos_arg[[#This Row],[Moneda]]="ARS",datos_arg[[#This Row],[Monto]],datos_arg[[#This Row],[Monto]]*datos_arg[[#This Row],[TC]])</f>
        <v>1243.5172622315467</v>
      </c>
      <c r="X2384" s="16">
        <f>IFERROR(IF(datos_arg[[#This Row],[Moneda]]="USD",datos_arg[[#This Row],[Monto]],datos_arg[[#This Row],[Monto]]/datos_arg[[#This Row],[TC]]),0)</f>
        <v>9.9481380978523735</v>
      </c>
      <c r="Y2384" s="14"/>
    </row>
    <row r="2385" spans="1:25" ht="15" customHeight="1" x14ac:dyDescent="0.25">
      <c r="A2385" s="14">
        <f t="shared" si="37"/>
        <v>2382</v>
      </c>
      <c r="B2385" s="1">
        <v>44014</v>
      </c>
      <c r="C2385" s="18">
        <f>+YEAR(datos_arg[[#This Row],[Fecha]])</f>
        <v>2020</v>
      </c>
      <c r="D2385" s="18">
        <f>+MONTH(datos_arg[[#This Row],[Fecha]])</f>
        <v>7</v>
      </c>
      <c r="E2385" s="14" t="s">
        <v>617</v>
      </c>
      <c r="F2385" s="14" t="s">
        <v>6652</v>
      </c>
      <c r="G2385" s="14" t="s">
        <v>6653</v>
      </c>
      <c r="H2385" s="14" t="s">
        <v>6648</v>
      </c>
      <c r="I2385" s="14" t="s">
        <v>3955</v>
      </c>
      <c r="J2385" s="14" t="s">
        <v>472</v>
      </c>
      <c r="K2385" s="14" t="s">
        <v>421</v>
      </c>
      <c r="L2385" s="14" t="s">
        <v>425</v>
      </c>
      <c r="M2385" s="14" t="s">
        <v>665</v>
      </c>
      <c r="N2385" s="14" t="s">
        <v>226</v>
      </c>
      <c r="O2385" s="14" t="s">
        <v>2496</v>
      </c>
      <c r="P2385" s="14" t="s">
        <v>5760</v>
      </c>
      <c r="Q2385" s="14">
        <v>8</v>
      </c>
      <c r="R2385" s="14" t="s">
        <v>6653</v>
      </c>
      <c r="S2385" s="14" t="s">
        <v>439</v>
      </c>
      <c r="T2385" s="35">
        <v>1841.124288254256</v>
      </c>
      <c r="U2385" s="14" t="s">
        <v>4</v>
      </c>
      <c r="V2385" s="14">
        <v>125</v>
      </c>
      <c r="W2385" s="16">
        <f>+IF(datos_arg[[#This Row],[Moneda]]="ARS",datos_arg[[#This Row],[Monto]],datos_arg[[#This Row],[Monto]]*datos_arg[[#This Row],[TC]])</f>
        <v>1841.124288254256</v>
      </c>
      <c r="X2385" s="16">
        <f>IFERROR(IF(datos_arg[[#This Row],[Moneda]]="USD",datos_arg[[#This Row],[Monto]],datos_arg[[#This Row],[Monto]]/datos_arg[[#This Row],[TC]]),0)</f>
        <v>14.728994306034048</v>
      </c>
      <c r="Y2385" s="14"/>
    </row>
    <row r="2386" spans="1:25" ht="15" customHeight="1" x14ac:dyDescent="0.25">
      <c r="A2386" s="14">
        <f t="shared" si="37"/>
        <v>2383</v>
      </c>
      <c r="B2386" s="1">
        <v>44014</v>
      </c>
      <c r="C2386" s="18">
        <f>+YEAR(datos_arg[[#This Row],[Fecha]])</f>
        <v>2020</v>
      </c>
      <c r="D2386" s="18">
        <f>+MONTH(datos_arg[[#This Row],[Fecha]])</f>
        <v>7</v>
      </c>
      <c r="E2386" s="14" t="s">
        <v>617</v>
      </c>
      <c r="F2386" s="14" t="s">
        <v>8101</v>
      </c>
      <c r="G2386" s="14"/>
      <c r="H2386" s="14" t="s">
        <v>8103</v>
      </c>
      <c r="I2386" s="14" t="s">
        <v>8104</v>
      </c>
      <c r="J2386" s="14" t="s">
        <v>472</v>
      </c>
      <c r="K2386" s="14" t="s">
        <v>421</v>
      </c>
      <c r="L2386" s="14" t="s">
        <v>426</v>
      </c>
      <c r="M2386" s="14" t="s">
        <v>1677</v>
      </c>
      <c r="N2386" s="14" t="s">
        <v>226</v>
      </c>
      <c r="O2386" s="14" t="s">
        <v>2486</v>
      </c>
      <c r="P2386" s="14" t="s">
        <v>5760</v>
      </c>
      <c r="Q2386" s="14">
        <v>20</v>
      </c>
      <c r="R2386" s="14" t="s">
        <v>8101</v>
      </c>
      <c r="S2386" s="14" t="s">
        <v>439</v>
      </c>
      <c r="T2386" s="35">
        <v>5144.8000849297578</v>
      </c>
      <c r="U2386" s="14" t="s">
        <v>4</v>
      </c>
      <c r="V2386" s="14">
        <v>125</v>
      </c>
      <c r="W2386" s="16">
        <f>+IF(datos_arg[[#This Row],[Moneda]]="ARS",datos_arg[[#This Row],[Monto]],datos_arg[[#This Row],[Monto]]*datos_arg[[#This Row],[TC]])</f>
        <v>5144.8000849297578</v>
      </c>
      <c r="X2386" s="16">
        <f>IFERROR(IF(datos_arg[[#This Row],[Moneda]]="USD",datos_arg[[#This Row],[Monto]],datos_arg[[#This Row],[Monto]]/datos_arg[[#This Row],[TC]]),0)</f>
        <v>41.15840067943806</v>
      </c>
      <c r="Y2386" s="14"/>
    </row>
    <row r="2387" spans="1:25" ht="15" customHeight="1" x14ac:dyDescent="0.25">
      <c r="A2387" s="14">
        <f t="shared" si="37"/>
        <v>2384</v>
      </c>
      <c r="B2387" s="1">
        <v>44014</v>
      </c>
      <c r="C2387" s="18">
        <f>+YEAR(datos_arg[[#This Row],[Fecha]])</f>
        <v>2020</v>
      </c>
      <c r="D2387" s="18">
        <f>+MONTH(datos_arg[[#This Row],[Fecha]])</f>
        <v>7</v>
      </c>
      <c r="E2387" s="14" t="s">
        <v>617</v>
      </c>
      <c r="F2387" s="14" t="s">
        <v>8101</v>
      </c>
      <c r="G2387" s="14"/>
      <c r="H2387" s="14" t="s">
        <v>8103</v>
      </c>
      <c r="I2387" s="14" t="s">
        <v>8104</v>
      </c>
      <c r="J2387" s="14" t="s">
        <v>472</v>
      </c>
      <c r="K2387" s="14" t="s">
        <v>421</v>
      </c>
      <c r="L2387" s="14" t="s">
        <v>426</v>
      </c>
      <c r="M2387" s="14" t="s">
        <v>1677</v>
      </c>
      <c r="N2387" s="14" t="s">
        <v>226</v>
      </c>
      <c r="O2387" s="14" t="s">
        <v>2487</v>
      </c>
      <c r="P2387" s="14" t="s">
        <v>5760</v>
      </c>
      <c r="Q2387" s="14">
        <v>20</v>
      </c>
      <c r="R2387" s="14" t="s">
        <v>8101</v>
      </c>
      <c r="S2387" s="14" t="s">
        <v>439</v>
      </c>
      <c r="T2387" s="35">
        <v>3277.9995912609329</v>
      </c>
      <c r="U2387" s="14" t="s">
        <v>4</v>
      </c>
      <c r="V2387" s="14">
        <v>125</v>
      </c>
      <c r="W2387" s="16">
        <f>+IF(datos_arg[[#This Row],[Moneda]]="ARS",datos_arg[[#This Row],[Monto]],datos_arg[[#This Row],[Monto]]*datos_arg[[#This Row],[TC]])</f>
        <v>3277.9995912609329</v>
      </c>
      <c r="X2387" s="16">
        <f>IFERROR(IF(datos_arg[[#This Row],[Moneda]]="USD",datos_arg[[#This Row],[Monto]],datos_arg[[#This Row],[Monto]]/datos_arg[[#This Row],[TC]]),0)</f>
        <v>26.223996730087464</v>
      </c>
      <c r="Y2387" s="14"/>
    </row>
    <row r="2388" spans="1:25" ht="15" customHeight="1" x14ac:dyDescent="0.25">
      <c r="A2388" s="14">
        <f t="shared" si="37"/>
        <v>2385</v>
      </c>
      <c r="B2388" s="1">
        <v>44014</v>
      </c>
      <c r="C2388" s="18">
        <f>+YEAR(datos_arg[[#This Row],[Fecha]])</f>
        <v>2020</v>
      </c>
      <c r="D2388" s="18">
        <f>+MONTH(datos_arg[[#This Row],[Fecha]])</f>
        <v>7</v>
      </c>
      <c r="E2388" s="14" t="s">
        <v>617</v>
      </c>
      <c r="F2388" s="14" t="s">
        <v>8101</v>
      </c>
      <c r="G2388" s="14"/>
      <c r="H2388" s="14" t="s">
        <v>8103</v>
      </c>
      <c r="I2388" s="14" t="s">
        <v>8104</v>
      </c>
      <c r="J2388" s="14" t="s">
        <v>472</v>
      </c>
      <c r="K2388" s="14" t="s">
        <v>421</v>
      </c>
      <c r="L2388" s="14" t="s">
        <v>426</v>
      </c>
      <c r="M2388" s="14" t="s">
        <v>1677</v>
      </c>
      <c r="N2388" s="14" t="s">
        <v>226</v>
      </c>
      <c r="O2388" s="14" t="s">
        <v>2488</v>
      </c>
      <c r="P2388" s="14" t="s">
        <v>5760</v>
      </c>
      <c r="Q2388" s="14">
        <v>1</v>
      </c>
      <c r="R2388" s="14" t="s">
        <v>8101</v>
      </c>
      <c r="S2388" s="14" t="s">
        <v>439</v>
      </c>
      <c r="T2388" s="35">
        <v>167.58503534014713</v>
      </c>
      <c r="U2388" s="14" t="s">
        <v>4</v>
      </c>
      <c r="V2388" s="14">
        <v>125</v>
      </c>
      <c r="W2388" s="16">
        <f>+IF(datos_arg[[#This Row],[Moneda]]="ARS",datos_arg[[#This Row],[Monto]],datos_arg[[#This Row],[Monto]]*datos_arg[[#This Row],[TC]])</f>
        <v>167.58503534014713</v>
      </c>
      <c r="X2388" s="16">
        <f>IFERROR(IF(datos_arg[[#This Row],[Moneda]]="USD",datos_arg[[#This Row],[Monto]],datos_arg[[#This Row],[Monto]]/datos_arg[[#This Row],[TC]]),0)</f>
        <v>1.340680282721177</v>
      </c>
      <c r="Y2388" s="14"/>
    </row>
    <row r="2389" spans="1:25" ht="15" customHeight="1" x14ac:dyDescent="0.25">
      <c r="A2389" s="14">
        <f t="shared" si="37"/>
        <v>2386</v>
      </c>
      <c r="B2389" s="1">
        <v>44014</v>
      </c>
      <c r="C2389" s="18">
        <f>+YEAR(datos_arg[[#This Row],[Fecha]])</f>
        <v>2020</v>
      </c>
      <c r="D2389" s="18">
        <f>+MONTH(datos_arg[[#This Row],[Fecha]])</f>
        <v>7</v>
      </c>
      <c r="E2389" s="14" t="s">
        <v>617</v>
      </c>
      <c r="F2389" s="14" t="s">
        <v>8101</v>
      </c>
      <c r="G2389" s="14"/>
      <c r="H2389" s="14" t="s">
        <v>8103</v>
      </c>
      <c r="I2389" s="14" t="s">
        <v>8104</v>
      </c>
      <c r="J2389" s="14" t="s">
        <v>472</v>
      </c>
      <c r="K2389" s="14" t="s">
        <v>421</v>
      </c>
      <c r="L2389" s="14" t="s">
        <v>426</v>
      </c>
      <c r="M2389" s="14" t="s">
        <v>1677</v>
      </c>
      <c r="N2389" s="14" t="s">
        <v>226</v>
      </c>
      <c r="O2389" s="14" t="s">
        <v>2489</v>
      </c>
      <c r="P2389" s="14" t="s">
        <v>5760</v>
      </c>
      <c r="Q2389" s="14">
        <v>6</v>
      </c>
      <c r="R2389" s="14" t="s">
        <v>8101</v>
      </c>
      <c r="S2389" s="14" t="s">
        <v>439</v>
      </c>
      <c r="T2389" s="35">
        <v>1935.1171080753581</v>
      </c>
      <c r="U2389" s="14" t="s">
        <v>4</v>
      </c>
      <c r="V2389" s="14">
        <v>125</v>
      </c>
      <c r="W2389" s="16">
        <f>+IF(datos_arg[[#This Row],[Moneda]]="ARS",datos_arg[[#This Row],[Monto]],datos_arg[[#This Row],[Monto]]*datos_arg[[#This Row],[TC]])</f>
        <v>1935.1171080753581</v>
      </c>
      <c r="X2389" s="16">
        <f>IFERROR(IF(datos_arg[[#This Row],[Moneda]]="USD",datos_arg[[#This Row],[Monto]],datos_arg[[#This Row],[Monto]]/datos_arg[[#This Row],[TC]]),0)</f>
        <v>15.480936864602866</v>
      </c>
      <c r="Y2389" s="14"/>
    </row>
    <row r="2390" spans="1:25" ht="15" customHeight="1" x14ac:dyDescent="0.25">
      <c r="A2390" s="14">
        <f t="shared" si="37"/>
        <v>2387</v>
      </c>
      <c r="B2390" s="1">
        <v>44014</v>
      </c>
      <c r="C2390" s="18">
        <f>+YEAR(datos_arg[[#This Row],[Fecha]])</f>
        <v>2020</v>
      </c>
      <c r="D2390" s="18">
        <f>+MONTH(datos_arg[[#This Row],[Fecha]])</f>
        <v>7</v>
      </c>
      <c r="E2390" s="14" t="s">
        <v>1015</v>
      </c>
      <c r="F2390" s="14" t="s">
        <v>403</v>
      </c>
      <c r="G2390" s="14" t="s">
        <v>5383</v>
      </c>
      <c r="H2390" s="14" t="s">
        <v>8103</v>
      </c>
      <c r="I2390" s="14" t="s">
        <v>8104</v>
      </c>
      <c r="J2390" s="14" t="s">
        <v>472</v>
      </c>
      <c r="K2390" s="14" t="s">
        <v>421</v>
      </c>
      <c r="L2390" s="14" t="s">
        <v>425</v>
      </c>
      <c r="M2390" s="14" t="s">
        <v>1683</v>
      </c>
      <c r="N2390" s="14" t="s">
        <v>226</v>
      </c>
      <c r="O2390" s="14" t="s">
        <v>6694</v>
      </c>
      <c r="P2390" s="14" t="s">
        <v>5760</v>
      </c>
      <c r="Q2390" s="14">
        <v>6</v>
      </c>
      <c r="R2390" s="14" t="s">
        <v>5383</v>
      </c>
      <c r="S2390" s="14" t="s">
        <v>439</v>
      </c>
      <c r="T2390" s="35">
        <v>1516.9773198985015</v>
      </c>
      <c r="U2390" s="14" t="s">
        <v>4</v>
      </c>
      <c r="V2390" s="14">
        <v>125</v>
      </c>
      <c r="W2390" s="16">
        <f>+IF(datos_arg[[#This Row],[Moneda]]="ARS",datos_arg[[#This Row],[Monto]],datos_arg[[#This Row],[Monto]]*datos_arg[[#This Row],[TC]])</f>
        <v>1516.9773198985015</v>
      </c>
      <c r="X2390" s="16">
        <f>IFERROR(IF(datos_arg[[#This Row],[Moneda]]="USD",datos_arg[[#This Row],[Monto]],datos_arg[[#This Row],[Monto]]/datos_arg[[#This Row],[TC]]),0)</f>
        <v>12.135818559188012</v>
      </c>
      <c r="Y2390" s="14"/>
    </row>
    <row r="2391" spans="1:25" ht="15" customHeight="1" x14ac:dyDescent="0.25">
      <c r="A2391" s="14">
        <f t="shared" si="37"/>
        <v>2388</v>
      </c>
      <c r="B2391" s="1">
        <v>44014</v>
      </c>
      <c r="C2391" s="18">
        <f>+YEAR(datos_arg[[#This Row],[Fecha]])</f>
        <v>2020</v>
      </c>
      <c r="D2391" s="18">
        <f>+MONTH(datos_arg[[#This Row],[Fecha]])</f>
        <v>7</v>
      </c>
      <c r="E2391" s="14" t="s">
        <v>1015</v>
      </c>
      <c r="F2391" s="14" t="s">
        <v>403</v>
      </c>
      <c r="G2391" s="14" t="s">
        <v>5383</v>
      </c>
      <c r="H2391" s="14" t="s">
        <v>8103</v>
      </c>
      <c r="I2391" s="14" t="s">
        <v>8104</v>
      </c>
      <c r="J2391" s="14" t="s">
        <v>472</v>
      </c>
      <c r="K2391" s="14" t="s">
        <v>421</v>
      </c>
      <c r="L2391" s="14" t="s">
        <v>425</v>
      </c>
      <c r="M2391" s="14" t="s">
        <v>1683</v>
      </c>
      <c r="N2391" s="14" t="s">
        <v>226</v>
      </c>
      <c r="O2391" s="14" t="s">
        <v>2490</v>
      </c>
      <c r="P2391" s="14" t="s">
        <v>5760</v>
      </c>
      <c r="Q2391" s="14">
        <v>10</v>
      </c>
      <c r="R2391" s="14" t="s">
        <v>5383</v>
      </c>
      <c r="S2391" s="14" t="s">
        <v>439</v>
      </c>
      <c r="T2391" s="35">
        <v>2709.9044714616616</v>
      </c>
      <c r="U2391" s="14" t="s">
        <v>4</v>
      </c>
      <c r="V2391" s="14">
        <v>125</v>
      </c>
      <c r="W2391" s="16">
        <f>+IF(datos_arg[[#This Row],[Moneda]]="ARS",datos_arg[[#This Row],[Monto]],datos_arg[[#This Row],[Monto]]*datos_arg[[#This Row],[TC]])</f>
        <v>2709.9044714616616</v>
      </c>
      <c r="X2391" s="16">
        <f>IFERROR(IF(datos_arg[[#This Row],[Moneda]]="USD",datos_arg[[#This Row],[Monto]],datos_arg[[#This Row],[Monto]]/datos_arg[[#This Row],[TC]]),0)</f>
        <v>21.679235771693293</v>
      </c>
      <c r="Y2391" s="14"/>
    </row>
    <row r="2392" spans="1:25" ht="15" customHeight="1" x14ac:dyDescent="0.25">
      <c r="A2392" s="14">
        <f t="shared" si="37"/>
        <v>2389</v>
      </c>
      <c r="B2392" s="1">
        <v>44014</v>
      </c>
      <c r="C2392" s="18">
        <f>+YEAR(datos_arg[[#This Row],[Fecha]])</f>
        <v>2020</v>
      </c>
      <c r="D2392" s="18">
        <f>+MONTH(datos_arg[[#This Row],[Fecha]])</f>
        <v>7</v>
      </c>
      <c r="E2392" s="14" t="s">
        <v>1015</v>
      </c>
      <c r="F2392" s="14" t="s">
        <v>403</v>
      </c>
      <c r="G2392" s="14" t="s">
        <v>5383</v>
      </c>
      <c r="H2392" s="14" t="s">
        <v>8103</v>
      </c>
      <c r="I2392" s="14" t="s">
        <v>8104</v>
      </c>
      <c r="J2392" s="14" t="s">
        <v>472</v>
      </c>
      <c r="K2392" s="14" t="s">
        <v>421</v>
      </c>
      <c r="L2392" s="14" t="s">
        <v>425</v>
      </c>
      <c r="M2392" s="14" t="s">
        <v>1683</v>
      </c>
      <c r="N2392" s="14" t="s">
        <v>226</v>
      </c>
      <c r="O2392" s="14" t="s">
        <v>2491</v>
      </c>
      <c r="P2392" s="14" t="s">
        <v>5761</v>
      </c>
      <c r="Q2392" s="14">
        <v>20</v>
      </c>
      <c r="R2392" s="14" t="s">
        <v>5383</v>
      </c>
      <c r="S2392" s="14" t="s">
        <v>439</v>
      </c>
      <c r="T2392" s="35">
        <v>4044.5952529197789</v>
      </c>
      <c r="U2392" s="14" t="s">
        <v>4</v>
      </c>
      <c r="V2392" s="14">
        <v>125</v>
      </c>
      <c r="W2392" s="16">
        <f>+IF(datos_arg[[#This Row],[Moneda]]="ARS",datos_arg[[#This Row],[Monto]],datos_arg[[#This Row],[Monto]]*datos_arg[[#This Row],[TC]])</f>
        <v>4044.5952529197789</v>
      </c>
      <c r="X2392" s="16">
        <f>IFERROR(IF(datos_arg[[#This Row],[Moneda]]="USD",datos_arg[[#This Row],[Monto]],datos_arg[[#This Row],[Monto]]/datos_arg[[#This Row],[TC]]),0)</f>
        <v>32.356762023358229</v>
      </c>
      <c r="Y2392" s="14"/>
    </row>
    <row r="2393" spans="1:25" ht="15" customHeight="1" x14ac:dyDescent="0.25">
      <c r="A2393" s="14">
        <f t="shared" si="37"/>
        <v>2390</v>
      </c>
      <c r="B2393" s="1">
        <v>44014</v>
      </c>
      <c r="C2393" s="18">
        <f>+YEAR(datos_arg[[#This Row],[Fecha]])</f>
        <v>2020</v>
      </c>
      <c r="D2393" s="18">
        <f>+MONTH(datos_arg[[#This Row],[Fecha]])</f>
        <v>7</v>
      </c>
      <c r="E2393" s="14" t="s">
        <v>1015</v>
      </c>
      <c r="F2393" s="14" t="s">
        <v>403</v>
      </c>
      <c r="G2393" s="14" t="s">
        <v>5383</v>
      </c>
      <c r="H2393" s="14" t="s">
        <v>8103</v>
      </c>
      <c r="I2393" s="14" t="s">
        <v>8104</v>
      </c>
      <c r="J2393" s="14" t="s">
        <v>472</v>
      </c>
      <c r="K2393" s="14" t="s">
        <v>421</v>
      </c>
      <c r="L2393" s="14" t="s">
        <v>425</v>
      </c>
      <c r="M2393" s="14" t="s">
        <v>1683</v>
      </c>
      <c r="N2393" s="14" t="s">
        <v>226</v>
      </c>
      <c r="O2393" s="14" t="s">
        <v>2492</v>
      </c>
      <c r="P2393" s="14" t="s">
        <v>5761</v>
      </c>
      <c r="Q2393" s="14">
        <v>15</v>
      </c>
      <c r="R2393" s="14" t="s">
        <v>5383</v>
      </c>
      <c r="S2393" s="14" t="s">
        <v>439</v>
      </c>
      <c r="T2393" s="35">
        <v>1157.7040441353499</v>
      </c>
      <c r="U2393" s="14" t="s">
        <v>4</v>
      </c>
      <c r="V2393" s="14">
        <v>125</v>
      </c>
      <c r="W2393" s="16">
        <f>+IF(datos_arg[[#This Row],[Moneda]]="ARS",datos_arg[[#This Row],[Monto]],datos_arg[[#This Row],[Monto]]*datos_arg[[#This Row],[TC]])</f>
        <v>1157.7040441353499</v>
      </c>
      <c r="X2393" s="16">
        <f>IFERROR(IF(datos_arg[[#This Row],[Moneda]]="USD",datos_arg[[#This Row],[Monto]],datos_arg[[#This Row],[Monto]]/datos_arg[[#This Row],[TC]]),0)</f>
        <v>9.2616323530827991</v>
      </c>
      <c r="Y2393" s="14"/>
    </row>
    <row r="2394" spans="1:25" ht="15" customHeight="1" x14ac:dyDescent="0.25">
      <c r="A2394" s="14">
        <f t="shared" si="37"/>
        <v>2391</v>
      </c>
      <c r="B2394" s="1">
        <v>44014</v>
      </c>
      <c r="C2394" s="18">
        <f>+YEAR(datos_arg[[#This Row],[Fecha]])</f>
        <v>2020</v>
      </c>
      <c r="D2394" s="18">
        <f>+MONTH(datos_arg[[#This Row],[Fecha]])</f>
        <v>7</v>
      </c>
      <c r="E2394" s="14" t="s">
        <v>1015</v>
      </c>
      <c r="F2394" s="14" t="s">
        <v>403</v>
      </c>
      <c r="G2394" s="14" t="s">
        <v>5383</v>
      </c>
      <c r="H2394" s="14" t="s">
        <v>8103</v>
      </c>
      <c r="I2394" s="14" t="s">
        <v>8104</v>
      </c>
      <c r="J2394" s="14" t="s">
        <v>472</v>
      </c>
      <c r="K2394" s="14" t="s">
        <v>421</v>
      </c>
      <c r="L2394" s="14" t="s">
        <v>425</v>
      </c>
      <c r="M2394" s="14" t="s">
        <v>1683</v>
      </c>
      <c r="N2394" s="14" t="s">
        <v>226</v>
      </c>
      <c r="O2394" s="14" t="s">
        <v>2493</v>
      </c>
      <c r="P2394" s="14" t="s">
        <v>5761</v>
      </c>
      <c r="Q2394" s="14">
        <v>6</v>
      </c>
      <c r="R2394" s="14" t="s">
        <v>5383</v>
      </c>
      <c r="S2394" s="14" t="s">
        <v>439</v>
      </c>
      <c r="T2394" s="35">
        <v>2122.9212476792877</v>
      </c>
      <c r="U2394" s="14" t="s">
        <v>4</v>
      </c>
      <c r="V2394" s="14">
        <v>125</v>
      </c>
      <c r="W2394" s="16">
        <f>+IF(datos_arg[[#This Row],[Moneda]]="ARS",datos_arg[[#This Row],[Monto]],datos_arg[[#This Row],[Monto]]*datos_arg[[#This Row],[TC]])</f>
        <v>2122.9212476792877</v>
      </c>
      <c r="X2394" s="16">
        <f>IFERROR(IF(datos_arg[[#This Row],[Moneda]]="USD",datos_arg[[#This Row],[Monto]],datos_arg[[#This Row],[Monto]]/datos_arg[[#This Row],[TC]]),0)</f>
        <v>16.983369981434301</v>
      </c>
      <c r="Y2394" s="14"/>
    </row>
    <row r="2395" spans="1:25" ht="15" customHeight="1" x14ac:dyDescent="0.25">
      <c r="A2395" s="14">
        <f t="shared" si="37"/>
        <v>2392</v>
      </c>
      <c r="B2395" s="1">
        <v>44014</v>
      </c>
      <c r="C2395" s="18">
        <f>+YEAR(datos_arg[[#This Row],[Fecha]])</f>
        <v>2020</v>
      </c>
      <c r="D2395" s="18">
        <f>+MONTH(datos_arg[[#This Row],[Fecha]])</f>
        <v>7</v>
      </c>
      <c r="E2395" s="14" t="s">
        <v>1015</v>
      </c>
      <c r="F2395" s="14" t="s">
        <v>403</v>
      </c>
      <c r="G2395" s="14" t="s">
        <v>5382</v>
      </c>
      <c r="H2395" s="14" t="s">
        <v>6648</v>
      </c>
      <c r="I2395" s="14" t="s">
        <v>3955</v>
      </c>
      <c r="J2395" s="14" t="s">
        <v>472</v>
      </c>
      <c r="K2395" s="14" t="s">
        <v>421</v>
      </c>
      <c r="L2395" s="14" t="s">
        <v>425</v>
      </c>
      <c r="M2395" s="14" t="s">
        <v>811</v>
      </c>
      <c r="N2395" s="14" t="s">
        <v>226</v>
      </c>
      <c r="O2395" s="14" t="s">
        <v>2497</v>
      </c>
      <c r="P2395" s="14" t="s">
        <v>5761</v>
      </c>
      <c r="Q2395" s="14">
        <v>1</v>
      </c>
      <c r="R2395" s="14" t="s">
        <v>5382</v>
      </c>
      <c r="S2395" s="14" t="s">
        <v>439</v>
      </c>
      <c r="T2395" s="35">
        <v>9020.0074021291966</v>
      </c>
      <c r="U2395" s="14" t="s">
        <v>4</v>
      </c>
      <c r="V2395" s="14">
        <v>125</v>
      </c>
      <c r="W2395" s="16">
        <f>+IF(datos_arg[[#This Row],[Moneda]]="ARS",datos_arg[[#This Row],[Monto]],datos_arg[[#This Row],[Monto]]*datos_arg[[#This Row],[TC]])</f>
        <v>9020.0074021291966</v>
      </c>
      <c r="X2395" s="16">
        <f>IFERROR(IF(datos_arg[[#This Row],[Moneda]]="USD",datos_arg[[#This Row],[Monto]],datos_arg[[#This Row],[Monto]]/datos_arg[[#This Row],[TC]]),0)</f>
        <v>72.160059217033577</v>
      </c>
      <c r="Y2395" s="14"/>
    </row>
    <row r="2396" spans="1:25" ht="15" customHeight="1" x14ac:dyDescent="0.25">
      <c r="A2396" s="14">
        <f t="shared" si="37"/>
        <v>2393</v>
      </c>
      <c r="B2396" s="1">
        <v>44014</v>
      </c>
      <c r="C2396" s="18">
        <f>+YEAR(datos_arg[[#This Row],[Fecha]])</f>
        <v>2020</v>
      </c>
      <c r="D2396" s="18">
        <f>+MONTH(datos_arg[[#This Row],[Fecha]])</f>
        <v>7</v>
      </c>
      <c r="E2396" s="14" t="s">
        <v>617</v>
      </c>
      <c r="F2396" s="14" t="s">
        <v>8101</v>
      </c>
      <c r="G2396" s="14"/>
      <c r="H2396" s="14" t="s">
        <v>8103</v>
      </c>
      <c r="I2396" s="14" t="s">
        <v>8104</v>
      </c>
      <c r="J2396" s="14" t="s">
        <v>472</v>
      </c>
      <c r="K2396" s="14" t="s">
        <v>421</v>
      </c>
      <c r="L2396" s="14" t="s">
        <v>426</v>
      </c>
      <c r="M2396" s="14" t="s">
        <v>1693</v>
      </c>
      <c r="N2396" s="14" t="s">
        <v>226</v>
      </c>
      <c r="O2396" s="14" t="s">
        <v>2494</v>
      </c>
      <c r="P2396" s="14" t="s">
        <v>5761</v>
      </c>
      <c r="Q2396" s="14">
        <v>12</v>
      </c>
      <c r="R2396" s="14" t="s">
        <v>8101</v>
      </c>
      <c r="S2396" s="14" t="s">
        <v>439</v>
      </c>
      <c r="T2396" s="35">
        <v>3375.005311717392</v>
      </c>
      <c r="U2396" s="14" t="s">
        <v>4</v>
      </c>
      <c r="V2396" s="14">
        <v>125</v>
      </c>
      <c r="W2396" s="16">
        <f>+IF(datos_arg[[#This Row],[Moneda]]="ARS",datos_arg[[#This Row],[Monto]],datos_arg[[#This Row],[Monto]]*datos_arg[[#This Row],[TC]])</f>
        <v>3375.005311717392</v>
      </c>
      <c r="X2396" s="16">
        <f>IFERROR(IF(datos_arg[[#This Row],[Moneda]]="USD",datos_arg[[#This Row],[Monto]],datos_arg[[#This Row],[Monto]]/datos_arg[[#This Row],[TC]]),0)</f>
        <v>27.000042493739137</v>
      </c>
      <c r="Y2396" s="14"/>
    </row>
    <row r="2397" spans="1:25" ht="15" customHeight="1" x14ac:dyDescent="0.25">
      <c r="A2397" s="14">
        <f t="shared" si="37"/>
        <v>2394</v>
      </c>
      <c r="B2397" s="1">
        <v>44014</v>
      </c>
      <c r="C2397" s="18">
        <f>+YEAR(datos_arg[[#This Row],[Fecha]])</f>
        <v>2020</v>
      </c>
      <c r="D2397" s="18">
        <f>+MONTH(datos_arg[[#This Row],[Fecha]])</f>
        <v>7</v>
      </c>
      <c r="E2397" s="14" t="s">
        <v>617</v>
      </c>
      <c r="F2397" s="14" t="s">
        <v>8101</v>
      </c>
      <c r="G2397" s="14"/>
      <c r="H2397" s="14" t="s">
        <v>8103</v>
      </c>
      <c r="I2397" s="14" t="s">
        <v>8104</v>
      </c>
      <c r="J2397" s="14" t="s">
        <v>472</v>
      </c>
      <c r="K2397" s="14" t="s">
        <v>421</v>
      </c>
      <c r="L2397" s="14" t="s">
        <v>426</v>
      </c>
      <c r="M2397" s="14" t="s">
        <v>1693</v>
      </c>
      <c r="N2397" s="14" t="s">
        <v>226</v>
      </c>
      <c r="O2397" s="14" t="s">
        <v>2498</v>
      </c>
      <c r="P2397" s="14" t="s">
        <v>5761</v>
      </c>
      <c r="Q2397" s="14">
        <v>6</v>
      </c>
      <c r="R2397" s="14" t="s">
        <v>8101</v>
      </c>
      <c r="S2397" s="14" t="s">
        <v>439</v>
      </c>
      <c r="T2397" s="35">
        <v>2075.5255376845325</v>
      </c>
      <c r="U2397" s="14" t="s">
        <v>4</v>
      </c>
      <c r="V2397" s="14">
        <v>125</v>
      </c>
      <c r="W2397" s="16">
        <f>+IF(datos_arg[[#This Row],[Moneda]]="ARS",datos_arg[[#This Row],[Monto]],datos_arg[[#This Row],[Monto]]*datos_arg[[#This Row],[TC]])</f>
        <v>2075.5255376845325</v>
      </c>
      <c r="X2397" s="16">
        <f>IFERROR(IF(datos_arg[[#This Row],[Moneda]]="USD",datos_arg[[#This Row],[Monto]],datos_arg[[#This Row],[Monto]]/datos_arg[[#This Row],[TC]]),0)</f>
        <v>16.604204301476262</v>
      </c>
      <c r="Y2397" s="14"/>
    </row>
    <row r="2398" spans="1:25" ht="15" customHeight="1" x14ac:dyDescent="0.25">
      <c r="A2398" s="14">
        <f t="shared" si="37"/>
        <v>2395</v>
      </c>
      <c r="B2398" s="1">
        <v>44014</v>
      </c>
      <c r="C2398" s="18">
        <f>+YEAR(datos_arg[[#This Row],[Fecha]])</f>
        <v>2020</v>
      </c>
      <c r="D2398" s="18">
        <f>+MONTH(datos_arg[[#This Row],[Fecha]])</f>
        <v>7</v>
      </c>
      <c r="E2398" s="14" t="s">
        <v>617</v>
      </c>
      <c r="F2398" s="14" t="s">
        <v>8101</v>
      </c>
      <c r="G2398" s="14"/>
      <c r="H2398" s="14" t="s">
        <v>8103</v>
      </c>
      <c r="I2398" s="14" t="s">
        <v>8104</v>
      </c>
      <c r="J2398" s="14" t="s">
        <v>472</v>
      </c>
      <c r="K2398" s="14" t="s">
        <v>421</v>
      </c>
      <c r="L2398" s="14" t="s">
        <v>426</v>
      </c>
      <c r="M2398" s="14" t="s">
        <v>1693</v>
      </c>
      <c r="N2398" s="14" t="s">
        <v>226</v>
      </c>
      <c r="O2398" s="14" t="s">
        <v>2499</v>
      </c>
      <c r="P2398" s="14" t="s">
        <v>5761</v>
      </c>
      <c r="Q2398" s="14">
        <v>6</v>
      </c>
      <c r="R2398" s="14" t="s">
        <v>8101</v>
      </c>
      <c r="S2398" s="14" t="s">
        <v>439</v>
      </c>
      <c r="T2398" s="35">
        <v>2203.6161646961427</v>
      </c>
      <c r="U2398" s="14" t="s">
        <v>4</v>
      </c>
      <c r="V2398" s="14">
        <v>125</v>
      </c>
      <c r="W2398" s="16">
        <f>+IF(datos_arg[[#This Row],[Moneda]]="ARS",datos_arg[[#This Row],[Monto]],datos_arg[[#This Row],[Monto]]*datos_arg[[#This Row],[TC]])</f>
        <v>2203.6161646961427</v>
      </c>
      <c r="X2398" s="16">
        <f>IFERROR(IF(datos_arg[[#This Row],[Moneda]]="USD",datos_arg[[#This Row],[Monto]],datos_arg[[#This Row],[Monto]]/datos_arg[[#This Row],[TC]]),0)</f>
        <v>17.628929317569142</v>
      </c>
      <c r="Y2398" s="14"/>
    </row>
    <row r="2399" spans="1:25" ht="15" customHeight="1" x14ac:dyDescent="0.25">
      <c r="A2399" s="14">
        <f t="shared" si="37"/>
        <v>2396</v>
      </c>
      <c r="B2399" s="1">
        <v>44014</v>
      </c>
      <c r="C2399" s="18">
        <f>+YEAR(datos_arg[[#This Row],[Fecha]])</f>
        <v>2020</v>
      </c>
      <c r="D2399" s="18">
        <f>+MONTH(datos_arg[[#This Row],[Fecha]])</f>
        <v>7</v>
      </c>
      <c r="E2399" s="14" t="s">
        <v>617</v>
      </c>
      <c r="F2399" s="14" t="s">
        <v>8101</v>
      </c>
      <c r="G2399" s="14"/>
      <c r="H2399" s="14" t="s">
        <v>8103</v>
      </c>
      <c r="I2399" s="14" t="s">
        <v>8104</v>
      </c>
      <c r="J2399" s="14" t="s">
        <v>472</v>
      </c>
      <c r="K2399" s="14" t="s">
        <v>421</v>
      </c>
      <c r="L2399" s="14" t="s">
        <v>426</v>
      </c>
      <c r="M2399" s="14" t="s">
        <v>1693</v>
      </c>
      <c r="N2399" s="14" t="s">
        <v>226</v>
      </c>
      <c r="O2399" s="14" t="s">
        <v>2500</v>
      </c>
      <c r="P2399" s="14" t="s">
        <v>5760</v>
      </c>
      <c r="Q2399" s="14">
        <v>5</v>
      </c>
      <c r="R2399" s="14" t="s">
        <v>8101</v>
      </c>
      <c r="S2399" s="14" t="s">
        <v>439</v>
      </c>
      <c r="T2399" s="35">
        <v>4249.4966961291693</v>
      </c>
      <c r="U2399" s="14" t="s">
        <v>4</v>
      </c>
      <c r="V2399" s="14">
        <v>125</v>
      </c>
      <c r="W2399" s="16">
        <f>+IF(datos_arg[[#This Row],[Moneda]]="ARS",datos_arg[[#This Row],[Monto]],datos_arg[[#This Row],[Monto]]*datos_arg[[#This Row],[TC]])</f>
        <v>4249.4966961291693</v>
      </c>
      <c r="X2399" s="16">
        <f>IFERROR(IF(datos_arg[[#This Row],[Moneda]]="USD",datos_arg[[#This Row],[Monto]],datos_arg[[#This Row],[Monto]]/datos_arg[[#This Row],[TC]]),0)</f>
        <v>33.995973569033353</v>
      </c>
      <c r="Y2399" s="14"/>
    </row>
    <row r="2400" spans="1:25" ht="15" customHeight="1" x14ac:dyDescent="0.25">
      <c r="A2400" s="14">
        <f t="shared" si="37"/>
        <v>2397</v>
      </c>
      <c r="B2400" s="1">
        <v>44014</v>
      </c>
      <c r="C2400" s="18">
        <f>+YEAR(datos_arg[[#This Row],[Fecha]])</f>
        <v>2020</v>
      </c>
      <c r="D2400" s="18">
        <f>+MONTH(datos_arg[[#This Row],[Fecha]])</f>
        <v>7</v>
      </c>
      <c r="E2400" s="14" t="s">
        <v>617</v>
      </c>
      <c r="F2400" s="14" t="s">
        <v>8101</v>
      </c>
      <c r="G2400" s="14"/>
      <c r="H2400" s="14" t="s">
        <v>8103</v>
      </c>
      <c r="I2400" s="14" t="s">
        <v>8104</v>
      </c>
      <c r="J2400" s="14" t="s">
        <v>472</v>
      </c>
      <c r="K2400" s="14" t="s">
        <v>421</v>
      </c>
      <c r="L2400" s="14" t="s">
        <v>426</v>
      </c>
      <c r="M2400" s="14" t="s">
        <v>1693</v>
      </c>
      <c r="N2400" s="14" t="s">
        <v>226</v>
      </c>
      <c r="O2400" s="14" t="s">
        <v>2501</v>
      </c>
      <c r="P2400" s="14" t="s">
        <v>5760</v>
      </c>
      <c r="Q2400" s="14">
        <v>1</v>
      </c>
      <c r="R2400" s="14" t="s">
        <v>8101</v>
      </c>
      <c r="S2400" s="14" t="s">
        <v>439</v>
      </c>
      <c r="T2400" s="35">
        <v>377.01187950384866</v>
      </c>
      <c r="U2400" s="14" t="s">
        <v>4</v>
      </c>
      <c r="V2400" s="14">
        <v>125</v>
      </c>
      <c r="W2400" s="16">
        <f>+IF(datos_arg[[#This Row],[Moneda]]="ARS",datos_arg[[#This Row],[Monto]],datos_arg[[#This Row],[Monto]]*datos_arg[[#This Row],[TC]])</f>
        <v>377.01187950384866</v>
      </c>
      <c r="X2400" s="16">
        <f>IFERROR(IF(datos_arg[[#This Row],[Moneda]]="USD",datos_arg[[#This Row],[Monto]],datos_arg[[#This Row],[Monto]]/datos_arg[[#This Row],[TC]]),0)</f>
        <v>3.0160950360307894</v>
      </c>
      <c r="Y2400" s="14"/>
    </row>
    <row r="2401" spans="1:25" ht="15" customHeight="1" x14ac:dyDescent="0.25">
      <c r="A2401" s="14">
        <f t="shared" si="37"/>
        <v>2398</v>
      </c>
      <c r="B2401" s="1">
        <v>44014</v>
      </c>
      <c r="C2401" s="18">
        <f>+YEAR(datos_arg[[#This Row],[Fecha]])</f>
        <v>2020</v>
      </c>
      <c r="D2401" s="18">
        <f>+MONTH(datos_arg[[#This Row],[Fecha]])</f>
        <v>7</v>
      </c>
      <c r="E2401" s="14" t="s">
        <v>617</v>
      </c>
      <c r="F2401" s="14" t="s">
        <v>8101</v>
      </c>
      <c r="G2401" s="14"/>
      <c r="H2401" s="14" t="s">
        <v>8103</v>
      </c>
      <c r="I2401" s="14" t="s">
        <v>8104</v>
      </c>
      <c r="J2401" s="14" t="s">
        <v>472</v>
      </c>
      <c r="K2401" s="14" t="s">
        <v>421</v>
      </c>
      <c r="L2401" s="14" t="s">
        <v>426</v>
      </c>
      <c r="M2401" s="14" t="s">
        <v>607</v>
      </c>
      <c r="N2401" s="14" t="s">
        <v>226</v>
      </c>
      <c r="O2401" s="14" t="s">
        <v>2502</v>
      </c>
      <c r="P2401" s="14" t="s">
        <v>5760</v>
      </c>
      <c r="Q2401" s="14">
        <v>1</v>
      </c>
      <c r="R2401" s="14" t="s">
        <v>8101</v>
      </c>
      <c r="S2401" s="14" t="s">
        <v>439</v>
      </c>
      <c r="T2401" s="35">
        <v>2969.0381261074804</v>
      </c>
      <c r="U2401" s="14" t="s">
        <v>4</v>
      </c>
      <c r="V2401" s="14">
        <v>125</v>
      </c>
      <c r="W2401" s="16">
        <f>+IF(datos_arg[[#This Row],[Moneda]]="ARS",datos_arg[[#This Row],[Monto]],datos_arg[[#This Row],[Monto]]*datos_arg[[#This Row],[TC]])</f>
        <v>2969.0381261074804</v>
      </c>
      <c r="X2401" s="16">
        <f>IFERROR(IF(datos_arg[[#This Row],[Moneda]]="USD",datos_arg[[#This Row],[Monto]],datos_arg[[#This Row],[Monto]]/datos_arg[[#This Row],[TC]]),0)</f>
        <v>23.752305008859842</v>
      </c>
      <c r="Y2401" s="14"/>
    </row>
    <row r="2402" spans="1:25" ht="15" customHeight="1" x14ac:dyDescent="0.25">
      <c r="A2402" s="14">
        <f t="shared" si="37"/>
        <v>2399</v>
      </c>
      <c r="B2402" s="1">
        <v>44014</v>
      </c>
      <c r="C2402" s="18">
        <f>+YEAR(datos_arg[[#This Row],[Fecha]])</f>
        <v>2020</v>
      </c>
      <c r="D2402" s="18">
        <f>+MONTH(datos_arg[[#This Row],[Fecha]])</f>
        <v>7</v>
      </c>
      <c r="E2402" s="14" t="s">
        <v>617</v>
      </c>
      <c r="F2402" s="14" t="s">
        <v>8101</v>
      </c>
      <c r="G2402" s="14"/>
      <c r="H2402" s="14" t="s">
        <v>8103</v>
      </c>
      <c r="I2402" s="14" t="s">
        <v>8104</v>
      </c>
      <c r="J2402" s="14" t="s">
        <v>472</v>
      </c>
      <c r="K2402" s="14" t="s">
        <v>421</v>
      </c>
      <c r="L2402" s="14" t="s">
        <v>426</v>
      </c>
      <c r="M2402" s="14" t="s">
        <v>607</v>
      </c>
      <c r="N2402" s="14" t="s">
        <v>226</v>
      </c>
      <c r="O2402" s="14" t="s">
        <v>2503</v>
      </c>
      <c r="P2402" s="14" t="s">
        <v>5760</v>
      </c>
      <c r="Q2402" s="14">
        <v>4</v>
      </c>
      <c r="R2402" s="14" t="s">
        <v>8101</v>
      </c>
      <c r="S2402" s="14" t="s">
        <v>439</v>
      </c>
      <c r="T2402" s="35">
        <v>4215.362588931006</v>
      </c>
      <c r="U2402" s="14" t="s">
        <v>4</v>
      </c>
      <c r="V2402" s="14">
        <v>125</v>
      </c>
      <c r="W2402" s="16">
        <f>+IF(datos_arg[[#This Row],[Moneda]]="ARS",datos_arg[[#This Row],[Monto]],datos_arg[[#This Row],[Monto]]*datos_arg[[#This Row],[TC]])</f>
        <v>4215.362588931006</v>
      </c>
      <c r="X2402" s="16">
        <f>IFERROR(IF(datos_arg[[#This Row],[Moneda]]="USD",datos_arg[[#This Row],[Monto]],datos_arg[[#This Row],[Monto]]/datos_arg[[#This Row],[TC]]),0)</f>
        <v>33.722900711448048</v>
      </c>
      <c r="Y2402" s="14"/>
    </row>
    <row r="2403" spans="1:25" ht="15" customHeight="1" x14ac:dyDescent="0.25">
      <c r="A2403" s="14">
        <f t="shared" si="37"/>
        <v>2400</v>
      </c>
      <c r="B2403" s="1">
        <v>44014</v>
      </c>
      <c r="C2403" s="18">
        <f>+YEAR(datos_arg[[#This Row],[Fecha]])</f>
        <v>2020</v>
      </c>
      <c r="D2403" s="18">
        <f>+MONTH(datos_arg[[#This Row],[Fecha]])</f>
        <v>7</v>
      </c>
      <c r="E2403" s="14" t="s">
        <v>617</v>
      </c>
      <c r="F2403" s="14" t="s">
        <v>8101</v>
      </c>
      <c r="G2403" s="14"/>
      <c r="H2403" s="14" t="s">
        <v>8103</v>
      </c>
      <c r="I2403" s="14" t="s">
        <v>8104</v>
      </c>
      <c r="J2403" s="14" t="s">
        <v>472</v>
      </c>
      <c r="K2403" s="14" t="s">
        <v>421</v>
      </c>
      <c r="L2403" s="14" t="s">
        <v>426</v>
      </c>
      <c r="M2403" s="14" t="s">
        <v>607</v>
      </c>
      <c r="N2403" s="14" t="s">
        <v>226</v>
      </c>
      <c r="O2403" s="14" t="s">
        <v>2504</v>
      </c>
      <c r="P2403" s="14" t="s">
        <v>5760</v>
      </c>
      <c r="Q2403" s="14">
        <v>0</v>
      </c>
      <c r="R2403" s="14" t="s">
        <v>8101</v>
      </c>
      <c r="S2403" s="14" t="s">
        <v>439</v>
      </c>
      <c r="T2403" s="35">
        <v>0</v>
      </c>
      <c r="U2403" s="14" t="s">
        <v>4</v>
      </c>
      <c r="V2403" s="14">
        <v>125</v>
      </c>
      <c r="W2403" s="16">
        <f>+IF(datos_arg[[#This Row],[Moneda]]="ARS",datos_arg[[#This Row],[Monto]],datos_arg[[#This Row],[Monto]]*datos_arg[[#This Row],[TC]])</f>
        <v>0</v>
      </c>
      <c r="X2403" s="16">
        <f>IFERROR(IF(datos_arg[[#This Row],[Moneda]]="USD",datos_arg[[#This Row],[Monto]],datos_arg[[#This Row],[Monto]]/datos_arg[[#This Row],[TC]]),0)</f>
        <v>0</v>
      </c>
      <c r="Y2403" s="14"/>
    </row>
    <row r="2404" spans="1:25" ht="15" customHeight="1" x14ac:dyDescent="0.25">
      <c r="A2404" s="14">
        <f t="shared" si="37"/>
        <v>2401</v>
      </c>
      <c r="B2404" s="1">
        <v>44014</v>
      </c>
      <c r="C2404" s="18">
        <f>+YEAR(datos_arg[[#This Row],[Fecha]])</f>
        <v>2020</v>
      </c>
      <c r="D2404" s="18">
        <f>+MONTH(datos_arg[[#This Row],[Fecha]])</f>
        <v>7</v>
      </c>
      <c r="E2404" s="14" t="s">
        <v>617</v>
      </c>
      <c r="F2404" s="14" t="s">
        <v>8101</v>
      </c>
      <c r="G2404" s="14"/>
      <c r="H2404" s="14" t="s">
        <v>8103</v>
      </c>
      <c r="I2404" s="14" t="s">
        <v>8104</v>
      </c>
      <c r="J2404" s="14" t="s">
        <v>472</v>
      </c>
      <c r="K2404" s="14" t="s">
        <v>421</v>
      </c>
      <c r="L2404" s="14" t="s">
        <v>425</v>
      </c>
      <c r="M2404" s="14" t="s">
        <v>473</v>
      </c>
      <c r="N2404" s="14" t="s">
        <v>226</v>
      </c>
      <c r="O2404" s="14" t="s">
        <v>2505</v>
      </c>
      <c r="P2404" s="14" t="s">
        <v>5760</v>
      </c>
      <c r="Q2404" s="14">
        <v>3</v>
      </c>
      <c r="R2404" s="14" t="s">
        <v>8101</v>
      </c>
      <c r="S2404" s="14" t="s">
        <v>439</v>
      </c>
      <c r="T2404" s="35">
        <v>7710.8960260652366</v>
      </c>
      <c r="U2404" s="14" t="s">
        <v>4</v>
      </c>
      <c r="V2404" s="14">
        <v>125</v>
      </c>
      <c r="W2404" s="16">
        <f>+IF(datos_arg[[#This Row],[Moneda]]="ARS",datos_arg[[#This Row],[Monto]],datos_arg[[#This Row],[Monto]]*datos_arg[[#This Row],[TC]])</f>
        <v>7710.8960260652366</v>
      </c>
      <c r="X2404" s="16">
        <f>IFERROR(IF(datos_arg[[#This Row],[Moneda]]="USD",datos_arg[[#This Row],[Monto]],datos_arg[[#This Row],[Monto]]/datos_arg[[#This Row],[TC]]),0)</f>
        <v>61.687168208521889</v>
      </c>
      <c r="Y2404" s="14"/>
    </row>
    <row r="2405" spans="1:25" ht="15" customHeight="1" x14ac:dyDescent="0.25">
      <c r="A2405" s="14">
        <f t="shared" si="37"/>
        <v>2402</v>
      </c>
      <c r="B2405" s="1">
        <v>44014</v>
      </c>
      <c r="C2405" s="18">
        <f>+YEAR(datos_arg[[#This Row],[Fecha]])</f>
        <v>2020</v>
      </c>
      <c r="D2405" s="18">
        <f>+MONTH(datos_arg[[#This Row],[Fecha]])</f>
        <v>7</v>
      </c>
      <c r="E2405" s="14" t="s">
        <v>617</v>
      </c>
      <c r="F2405" s="14" t="s">
        <v>8101</v>
      </c>
      <c r="G2405" s="14"/>
      <c r="H2405" s="14" t="s">
        <v>8103</v>
      </c>
      <c r="I2405" s="14" t="s">
        <v>8104</v>
      </c>
      <c r="J2405" s="14" t="s">
        <v>472</v>
      </c>
      <c r="K2405" s="14" t="s">
        <v>421</v>
      </c>
      <c r="L2405" s="14" t="s">
        <v>425</v>
      </c>
      <c r="M2405" s="14" t="s">
        <v>473</v>
      </c>
      <c r="N2405" s="14" t="s">
        <v>226</v>
      </c>
      <c r="O2405" s="14" t="s">
        <v>2506</v>
      </c>
      <c r="P2405" s="14" t="s">
        <v>5760</v>
      </c>
      <c r="Q2405" s="14">
        <v>1</v>
      </c>
      <c r="R2405" s="14" t="s">
        <v>8101</v>
      </c>
      <c r="S2405" s="14" t="s">
        <v>439</v>
      </c>
      <c r="T2405" s="35">
        <v>3212.0061773443149</v>
      </c>
      <c r="U2405" s="14" t="s">
        <v>4</v>
      </c>
      <c r="V2405" s="14">
        <v>125</v>
      </c>
      <c r="W2405" s="16">
        <f>+IF(datos_arg[[#This Row],[Moneda]]="ARS",datos_arg[[#This Row],[Monto]],datos_arg[[#This Row],[Monto]]*datos_arg[[#This Row],[TC]])</f>
        <v>3212.0061773443149</v>
      </c>
      <c r="X2405" s="16">
        <f>IFERROR(IF(datos_arg[[#This Row],[Moneda]]="USD",datos_arg[[#This Row],[Monto]],datos_arg[[#This Row],[Monto]]/datos_arg[[#This Row],[TC]]),0)</f>
        <v>25.696049418754519</v>
      </c>
      <c r="Y2405" s="14"/>
    </row>
    <row r="2406" spans="1:25" ht="15" customHeight="1" x14ac:dyDescent="0.25">
      <c r="A2406" s="14">
        <f t="shared" si="37"/>
        <v>2403</v>
      </c>
      <c r="B2406" s="1">
        <v>44014</v>
      </c>
      <c r="C2406" s="18">
        <f>+YEAR(datos_arg[[#This Row],[Fecha]])</f>
        <v>2020</v>
      </c>
      <c r="D2406" s="18">
        <f>+MONTH(datos_arg[[#This Row],[Fecha]])</f>
        <v>7</v>
      </c>
      <c r="E2406" s="14" t="s">
        <v>617</v>
      </c>
      <c r="F2406" s="14" t="s">
        <v>8101</v>
      </c>
      <c r="G2406" s="14"/>
      <c r="H2406" s="14" t="s">
        <v>8103</v>
      </c>
      <c r="I2406" s="14" t="s">
        <v>8104</v>
      </c>
      <c r="J2406" s="14" t="s">
        <v>472</v>
      </c>
      <c r="K2406" s="14" t="s">
        <v>421</v>
      </c>
      <c r="L2406" s="14" t="s">
        <v>425</v>
      </c>
      <c r="M2406" s="14" t="s">
        <v>473</v>
      </c>
      <c r="N2406" s="14" t="s">
        <v>226</v>
      </c>
      <c r="O2406" s="14" t="s">
        <v>2507</v>
      </c>
      <c r="P2406" s="14" t="s">
        <v>5760</v>
      </c>
      <c r="Q2406" s="14">
        <v>3</v>
      </c>
      <c r="R2406" s="14" t="s">
        <v>8101</v>
      </c>
      <c r="S2406" s="14" t="s">
        <v>439</v>
      </c>
      <c r="T2406" s="35">
        <v>19335.307977408389</v>
      </c>
      <c r="U2406" s="14" t="s">
        <v>4</v>
      </c>
      <c r="V2406" s="14">
        <v>125</v>
      </c>
      <c r="W2406" s="16">
        <f>+IF(datos_arg[[#This Row],[Moneda]]="ARS",datos_arg[[#This Row],[Monto]],datos_arg[[#This Row],[Monto]]*datos_arg[[#This Row],[TC]])</f>
        <v>19335.307977408389</v>
      </c>
      <c r="X2406" s="16">
        <f>IFERROR(IF(datos_arg[[#This Row],[Moneda]]="USD",datos_arg[[#This Row],[Monto]],datos_arg[[#This Row],[Monto]]/datos_arg[[#This Row],[TC]]),0)</f>
        <v>154.6824638192671</v>
      </c>
      <c r="Y2406" s="14"/>
    </row>
    <row r="2407" spans="1:25" ht="15" customHeight="1" x14ac:dyDescent="0.25">
      <c r="A2407" s="14">
        <f t="shared" si="37"/>
        <v>2404</v>
      </c>
      <c r="B2407" s="1">
        <v>44014</v>
      </c>
      <c r="C2407" s="18">
        <f>+YEAR(datos_arg[[#This Row],[Fecha]])</f>
        <v>2020</v>
      </c>
      <c r="D2407" s="18">
        <f>+MONTH(datos_arg[[#This Row],[Fecha]])</f>
        <v>7</v>
      </c>
      <c r="E2407" s="14" t="s">
        <v>617</v>
      </c>
      <c r="F2407" s="14" t="s">
        <v>8101</v>
      </c>
      <c r="G2407" s="14"/>
      <c r="H2407" s="14" t="s">
        <v>8103</v>
      </c>
      <c r="I2407" s="14" t="s">
        <v>8104</v>
      </c>
      <c r="J2407" s="14" t="s">
        <v>472</v>
      </c>
      <c r="K2407" s="14" t="s">
        <v>421</v>
      </c>
      <c r="L2407" s="14" t="s">
        <v>425</v>
      </c>
      <c r="M2407" s="14" t="s">
        <v>473</v>
      </c>
      <c r="N2407" s="14" t="s">
        <v>226</v>
      </c>
      <c r="O2407" s="14" t="s">
        <v>2508</v>
      </c>
      <c r="P2407" s="14" t="s">
        <v>5760</v>
      </c>
      <c r="Q2407" s="14">
        <v>2</v>
      </c>
      <c r="R2407" s="14" t="s">
        <v>8101</v>
      </c>
      <c r="S2407" s="14" t="s">
        <v>439</v>
      </c>
      <c r="T2407" s="35">
        <v>15344.339935797456</v>
      </c>
      <c r="U2407" s="14" t="s">
        <v>4</v>
      </c>
      <c r="V2407" s="14">
        <v>125</v>
      </c>
      <c r="W2407" s="16">
        <f>+IF(datos_arg[[#This Row],[Moneda]]="ARS",datos_arg[[#This Row],[Monto]],datos_arg[[#This Row],[Monto]]*datos_arg[[#This Row],[TC]])</f>
        <v>15344.339935797456</v>
      </c>
      <c r="X2407" s="16">
        <f>IFERROR(IF(datos_arg[[#This Row],[Moneda]]="USD",datos_arg[[#This Row],[Monto]],datos_arg[[#This Row],[Monto]]/datos_arg[[#This Row],[TC]]),0)</f>
        <v>122.75471948637964</v>
      </c>
      <c r="Y2407" s="14"/>
    </row>
    <row r="2408" spans="1:25" ht="15" customHeight="1" x14ac:dyDescent="0.25">
      <c r="A2408" s="14">
        <f t="shared" si="37"/>
        <v>2405</v>
      </c>
      <c r="B2408" s="1">
        <v>44014</v>
      </c>
      <c r="C2408" s="18">
        <f>+YEAR(datos_arg[[#This Row],[Fecha]])</f>
        <v>2020</v>
      </c>
      <c r="D2408" s="18">
        <f>+MONTH(datos_arg[[#This Row],[Fecha]])</f>
        <v>7</v>
      </c>
      <c r="E2408" s="14" t="s">
        <v>5358</v>
      </c>
      <c r="F2408" s="14" t="s">
        <v>4109</v>
      </c>
      <c r="G2408" s="14"/>
      <c r="H2408" s="14" t="s">
        <v>6646</v>
      </c>
      <c r="I2408" s="14" t="s">
        <v>6668</v>
      </c>
      <c r="J2408" s="14" t="s">
        <v>425</v>
      </c>
      <c r="K2408" s="14" t="s">
        <v>420</v>
      </c>
      <c r="L2408" s="14" t="s">
        <v>426</v>
      </c>
      <c r="M2408" s="14" t="s">
        <v>2203</v>
      </c>
      <c r="N2408" s="14" t="s">
        <v>58</v>
      </c>
      <c r="O2408" s="14" t="s">
        <v>4050</v>
      </c>
      <c r="P2408" s="14" t="s">
        <v>5762</v>
      </c>
      <c r="Q2408" s="14"/>
      <c r="R2408" s="14" t="s">
        <v>4109</v>
      </c>
      <c r="S2408" s="14" t="s">
        <v>420</v>
      </c>
      <c r="T2408" s="35">
        <v>15637</v>
      </c>
      <c r="U2408" s="14" t="s">
        <v>4</v>
      </c>
      <c r="V2408" s="14">
        <v>125</v>
      </c>
      <c r="W2408" s="16">
        <f>+IF(datos_arg[[#This Row],[Moneda]]="ARS",datos_arg[[#This Row],[Monto]],datos_arg[[#This Row],[Monto]]*datos_arg[[#This Row],[TC]])</f>
        <v>15637</v>
      </c>
      <c r="X2408" s="16">
        <f>IFERROR(IF(datos_arg[[#This Row],[Moneda]]="USD",datos_arg[[#This Row],[Monto]],datos_arg[[#This Row],[Monto]]/datos_arg[[#This Row],[TC]]),0)</f>
        <v>125.096</v>
      </c>
      <c r="Y2408" s="14"/>
    </row>
    <row r="2409" spans="1:25" ht="15" customHeight="1" x14ac:dyDescent="0.25">
      <c r="A2409" s="14">
        <f t="shared" si="37"/>
        <v>2406</v>
      </c>
      <c r="B2409" s="1">
        <v>44014</v>
      </c>
      <c r="C2409" s="18">
        <f>+YEAR(datos_arg[[#This Row],[Fecha]])</f>
        <v>2020</v>
      </c>
      <c r="D2409" s="18">
        <f>+MONTH(datos_arg[[#This Row],[Fecha]])</f>
        <v>7</v>
      </c>
      <c r="E2409" s="14" t="s">
        <v>5358</v>
      </c>
      <c r="F2409" s="14" t="s">
        <v>4109</v>
      </c>
      <c r="G2409" s="14"/>
      <c r="H2409" s="14" t="s">
        <v>6646</v>
      </c>
      <c r="I2409" s="14" t="s">
        <v>7132</v>
      </c>
      <c r="J2409" s="14" t="s">
        <v>425</v>
      </c>
      <c r="K2409" s="14" t="s">
        <v>420</v>
      </c>
      <c r="L2409" s="14" t="s">
        <v>426</v>
      </c>
      <c r="M2409" s="14" t="s">
        <v>6676</v>
      </c>
      <c r="N2409" s="14" t="s">
        <v>2527</v>
      </c>
      <c r="O2409" s="14" t="s">
        <v>4051</v>
      </c>
      <c r="P2409" s="14" t="s">
        <v>5763</v>
      </c>
      <c r="Q2409" s="14"/>
      <c r="R2409" s="14" t="s">
        <v>4109</v>
      </c>
      <c r="S2409" s="14" t="s">
        <v>420</v>
      </c>
      <c r="T2409" s="35">
        <v>30800</v>
      </c>
      <c r="U2409" s="14" t="s">
        <v>4</v>
      </c>
      <c r="V2409" s="14">
        <v>125</v>
      </c>
      <c r="W2409" s="16">
        <f>+IF(datos_arg[[#This Row],[Moneda]]="ARS",datos_arg[[#This Row],[Monto]],datos_arg[[#This Row],[Monto]]*datos_arg[[#This Row],[TC]])</f>
        <v>30800</v>
      </c>
      <c r="X2409" s="16">
        <f>IFERROR(IF(datos_arg[[#This Row],[Moneda]]="USD",datos_arg[[#This Row],[Monto]],datos_arg[[#This Row],[Monto]]/datos_arg[[#This Row],[TC]]),0)</f>
        <v>246.4</v>
      </c>
      <c r="Y2409" s="14"/>
    </row>
    <row r="2410" spans="1:25" ht="15" customHeight="1" x14ac:dyDescent="0.25">
      <c r="A2410" s="14">
        <f t="shared" si="37"/>
        <v>2407</v>
      </c>
      <c r="B2410" s="1">
        <v>44015</v>
      </c>
      <c r="C2410" s="18">
        <f>+YEAR(datos_arg[[#This Row],[Fecha]])</f>
        <v>2020</v>
      </c>
      <c r="D2410" s="18">
        <f>+MONTH(datos_arg[[#This Row],[Fecha]])</f>
        <v>7</v>
      </c>
      <c r="E2410" s="14" t="s">
        <v>5358</v>
      </c>
      <c r="F2410" s="14" t="s">
        <v>4109</v>
      </c>
      <c r="G2410" s="14"/>
      <c r="H2410" s="14" t="s">
        <v>6646</v>
      </c>
      <c r="I2410" s="14" t="s">
        <v>7132</v>
      </c>
      <c r="J2410" s="14" t="s">
        <v>425</v>
      </c>
      <c r="K2410" s="14" t="s">
        <v>420</v>
      </c>
      <c r="L2410" s="14" t="s">
        <v>426</v>
      </c>
      <c r="M2410" s="14" t="s">
        <v>2260</v>
      </c>
      <c r="N2410" s="14" t="s">
        <v>2257</v>
      </c>
      <c r="O2410" s="14" t="s">
        <v>2528</v>
      </c>
      <c r="P2410" s="14" t="s">
        <v>5764</v>
      </c>
      <c r="Q2410" s="14">
        <v>5</v>
      </c>
      <c r="R2410" s="14" t="s">
        <v>4109</v>
      </c>
      <c r="S2410" s="14" t="s">
        <v>420</v>
      </c>
      <c r="T2410" s="35">
        <v>2510.8767149926448</v>
      </c>
      <c r="U2410" s="14" t="s">
        <v>4</v>
      </c>
      <c r="V2410" s="14">
        <v>125</v>
      </c>
      <c r="W2410" s="16">
        <f>+IF(datos_arg[[#This Row],[Moneda]]="ARS",datos_arg[[#This Row],[Monto]],datos_arg[[#This Row],[Monto]]*datos_arg[[#This Row],[TC]])</f>
        <v>2510.8767149926448</v>
      </c>
      <c r="X2410" s="16">
        <f>IFERROR(IF(datos_arg[[#This Row],[Moneda]]="USD",datos_arg[[#This Row],[Monto]],datos_arg[[#This Row],[Monto]]/datos_arg[[#This Row],[TC]]),0)</f>
        <v>20.087013719941158</v>
      </c>
      <c r="Y2410" s="14"/>
    </row>
    <row r="2411" spans="1:25" ht="15" customHeight="1" x14ac:dyDescent="0.25">
      <c r="A2411" s="14">
        <f t="shared" si="37"/>
        <v>2408</v>
      </c>
      <c r="B2411" s="1">
        <v>44015</v>
      </c>
      <c r="C2411" s="18">
        <f>+YEAR(datos_arg[[#This Row],[Fecha]])</f>
        <v>2020</v>
      </c>
      <c r="D2411" s="18">
        <f>+MONTH(datos_arg[[#This Row],[Fecha]])</f>
        <v>7</v>
      </c>
      <c r="E2411" s="14" t="s">
        <v>5358</v>
      </c>
      <c r="F2411" s="14" t="s">
        <v>4109</v>
      </c>
      <c r="G2411" s="14"/>
      <c r="H2411" s="14" t="s">
        <v>6646</v>
      </c>
      <c r="I2411" s="14" t="s">
        <v>7132</v>
      </c>
      <c r="J2411" s="14" t="s">
        <v>425</v>
      </c>
      <c r="K2411" s="14" t="s">
        <v>420</v>
      </c>
      <c r="L2411" s="14" t="s">
        <v>426</v>
      </c>
      <c r="M2411" s="14" t="s">
        <v>719</v>
      </c>
      <c r="N2411" s="14" t="s">
        <v>2257</v>
      </c>
      <c r="O2411" s="14" t="s">
        <v>2529</v>
      </c>
      <c r="P2411" s="14" t="s">
        <v>5764</v>
      </c>
      <c r="Q2411" s="14">
        <v>4</v>
      </c>
      <c r="R2411" s="14" t="s">
        <v>4109</v>
      </c>
      <c r="S2411" s="14" t="s">
        <v>420</v>
      </c>
      <c r="T2411" s="35">
        <v>10819.133285007356</v>
      </c>
      <c r="U2411" s="14" t="s">
        <v>4</v>
      </c>
      <c r="V2411" s="14">
        <v>125</v>
      </c>
      <c r="W2411" s="16">
        <f>+IF(datos_arg[[#This Row],[Moneda]]="ARS",datos_arg[[#This Row],[Monto]],datos_arg[[#This Row],[Monto]]*datos_arg[[#This Row],[TC]])</f>
        <v>10819.133285007356</v>
      </c>
      <c r="X2411" s="16">
        <f>IFERROR(IF(datos_arg[[#This Row],[Moneda]]="USD",datos_arg[[#This Row],[Monto]],datos_arg[[#This Row],[Monto]]/datos_arg[[#This Row],[TC]]),0)</f>
        <v>86.553066280058843</v>
      </c>
      <c r="Y2411" s="14"/>
    </row>
    <row r="2412" spans="1:25" ht="15" customHeight="1" x14ac:dyDescent="0.25">
      <c r="A2412" s="14">
        <f t="shared" si="37"/>
        <v>2409</v>
      </c>
      <c r="B2412" s="1">
        <v>44015</v>
      </c>
      <c r="C2412" s="18">
        <f>+YEAR(datos_arg[[#This Row],[Fecha]])</f>
        <v>2020</v>
      </c>
      <c r="D2412" s="18">
        <f>+MONTH(datos_arg[[#This Row],[Fecha]])</f>
        <v>7</v>
      </c>
      <c r="E2412" s="14" t="s">
        <v>449</v>
      </c>
      <c r="F2412" s="14" t="s">
        <v>505</v>
      </c>
      <c r="G2412" s="14"/>
      <c r="H2412" s="14" t="s">
        <v>7132</v>
      </c>
      <c r="I2412" s="14" t="s">
        <v>7132</v>
      </c>
      <c r="J2412" s="14" t="s">
        <v>425</v>
      </c>
      <c r="K2412" s="14"/>
      <c r="L2412" s="14" t="s">
        <v>425</v>
      </c>
      <c r="M2412" s="14" t="s">
        <v>613</v>
      </c>
      <c r="N2412" s="14" t="s">
        <v>2273</v>
      </c>
      <c r="O2412" s="14" t="s">
        <v>2473</v>
      </c>
      <c r="P2412" s="14"/>
      <c r="Q2412" s="14"/>
      <c r="R2412" s="14" t="s">
        <v>505</v>
      </c>
      <c r="S2412" s="14" t="s">
        <v>613</v>
      </c>
      <c r="T2412" s="35">
        <v>510</v>
      </c>
      <c r="U2412" s="14" t="s">
        <v>4</v>
      </c>
      <c r="V2412" s="14">
        <v>125</v>
      </c>
      <c r="W2412" s="16">
        <f>+IF(datos_arg[[#This Row],[Moneda]]="ARS",datos_arg[[#This Row],[Monto]],datos_arg[[#This Row],[Monto]]*datos_arg[[#This Row],[TC]])</f>
        <v>510</v>
      </c>
      <c r="X2412" s="16">
        <f>IFERROR(IF(datos_arg[[#This Row],[Moneda]]="USD",datos_arg[[#This Row],[Monto]],datos_arg[[#This Row],[Monto]]/datos_arg[[#This Row],[TC]]),0)</f>
        <v>4.08</v>
      </c>
      <c r="Y2412" s="14"/>
    </row>
    <row r="2413" spans="1:25" ht="15" customHeight="1" x14ac:dyDescent="0.25">
      <c r="A2413" s="14">
        <f t="shared" si="37"/>
        <v>2410</v>
      </c>
      <c r="B2413" s="1">
        <v>44018</v>
      </c>
      <c r="C2413" s="18">
        <f>+YEAR(datos_arg[[#This Row],[Fecha]])</f>
        <v>2020</v>
      </c>
      <c r="D2413" s="18">
        <f>+MONTH(datos_arg[[#This Row],[Fecha]])</f>
        <v>7</v>
      </c>
      <c r="E2413" s="14" t="s">
        <v>449</v>
      </c>
      <c r="F2413" s="14" t="s">
        <v>505</v>
      </c>
      <c r="G2413" s="14"/>
      <c r="H2413" s="14" t="s">
        <v>7132</v>
      </c>
      <c r="I2413" s="14" t="s">
        <v>7132</v>
      </c>
      <c r="J2413" s="14" t="s">
        <v>425</v>
      </c>
      <c r="K2413" s="14"/>
      <c r="L2413" s="14" t="s">
        <v>425</v>
      </c>
      <c r="M2413" s="14" t="s">
        <v>613</v>
      </c>
      <c r="N2413" s="14" t="s">
        <v>2273</v>
      </c>
      <c r="O2413" s="14" t="s">
        <v>2473</v>
      </c>
      <c r="P2413" s="14"/>
      <c r="Q2413" s="14"/>
      <c r="R2413" s="14" t="s">
        <v>505</v>
      </c>
      <c r="S2413" s="14" t="s">
        <v>613</v>
      </c>
      <c r="T2413" s="35">
        <v>2.7</v>
      </c>
      <c r="U2413" s="14" t="s">
        <v>4</v>
      </c>
      <c r="V2413" s="14">
        <v>125</v>
      </c>
      <c r="W2413" s="16">
        <f>+IF(datos_arg[[#This Row],[Moneda]]="ARS",datos_arg[[#This Row],[Monto]],datos_arg[[#This Row],[Monto]]*datos_arg[[#This Row],[TC]])</f>
        <v>2.7</v>
      </c>
      <c r="X2413" s="16">
        <f>IFERROR(IF(datos_arg[[#This Row],[Moneda]]="USD",datos_arg[[#This Row],[Monto]],datos_arg[[#This Row],[Monto]]/datos_arg[[#This Row],[TC]]),0)</f>
        <v>2.1600000000000001E-2</v>
      </c>
      <c r="Y2413" s="14"/>
    </row>
    <row r="2414" spans="1:25" ht="15" customHeight="1" x14ac:dyDescent="0.25">
      <c r="A2414" s="14">
        <f t="shared" si="37"/>
        <v>2411</v>
      </c>
      <c r="B2414" s="1">
        <v>44019</v>
      </c>
      <c r="C2414" s="18">
        <f>+YEAR(datos_arg[[#This Row],[Fecha]])</f>
        <v>2020</v>
      </c>
      <c r="D2414" s="18">
        <f>+MONTH(datos_arg[[#This Row],[Fecha]])</f>
        <v>7</v>
      </c>
      <c r="E2414" s="14" t="s">
        <v>617</v>
      </c>
      <c r="F2414" s="14" t="s">
        <v>6651</v>
      </c>
      <c r="G2414" s="14"/>
      <c r="H2414" s="14" t="s">
        <v>532</v>
      </c>
      <c r="I2414" s="14" t="s">
        <v>7132</v>
      </c>
      <c r="J2414" s="14" t="s">
        <v>425</v>
      </c>
      <c r="K2414" s="14" t="s">
        <v>421</v>
      </c>
      <c r="L2414" s="14" t="s">
        <v>421</v>
      </c>
      <c r="M2414" s="14" t="s">
        <v>769</v>
      </c>
      <c r="N2414" s="14" t="s">
        <v>545</v>
      </c>
      <c r="O2414" s="14" t="s">
        <v>3347</v>
      </c>
      <c r="P2414" s="14" t="s">
        <v>5765</v>
      </c>
      <c r="Q2414" s="14">
        <v>1</v>
      </c>
      <c r="R2414" s="14" t="s">
        <v>6651</v>
      </c>
      <c r="S2414" s="14" t="s">
        <v>439</v>
      </c>
      <c r="T2414" s="35">
        <v>73755</v>
      </c>
      <c r="U2414" s="14" t="s">
        <v>4</v>
      </c>
      <c r="V2414" s="14">
        <v>125</v>
      </c>
      <c r="W2414" s="16">
        <f>+IF(datos_arg[[#This Row],[Moneda]]="ARS",datos_arg[[#This Row],[Monto]],datos_arg[[#This Row],[Monto]]*datos_arg[[#This Row],[TC]])</f>
        <v>73755</v>
      </c>
      <c r="X2414" s="16">
        <f>IFERROR(IF(datos_arg[[#This Row],[Moneda]]="USD",datos_arg[[#This Row],[Monto]],datos_arg[[#This Row],[Monto]]/datos_arg[[#This Row],[TC]]),0)</f>
        <v>590.04</v>
      </c>
      <c r="Y2414" s="14"/>
    </row>
    <row r="2415" spans="1:25" ht="15" customHeight="1" x14ac:dyDescent="0.25">
      <c r="A2415" s="14">
        <f t="shared" si="37"/>
        <v>2412</v>
      </c>
      <c r="B2415" s="1">
        <v>44019</v>
      </c>
      <c r="C2415" s="18">
        <f>+YEAR(datos_arg[[#This Row],[Fecha]])</f>
        <v>2020</v>
      </c>
      <c r="D2415" s="18">
        <f>+MONTH(datos_arg[[#This Row],[Fecha]])</f>
        <v>7</v>
      </c>
      <c r="E2415" s="14" t="s">
        <v>1016</v>
      </c>
      <c r="F2415" s="14" t="s">
        <v>405</v>
      </c>
      <c r="G2415" s="14"/>
      <c r="H2415" s="14" t="s">
        <v>433</v>
      </c>
      <c r="I2415" s="14" t="s">
        <v>955</v>
      </c>
      <c r="J2415" s="14" t="s">
        <v>425</v>
      </c>
      <c r="K2415" s="14"/>
      <c r="L2415" s="14" t="s">
        <v>425</v>
      </c>
      <c r="M2415" s="14" t="s">
        <v>433</v>
      </c>
      <c r="N2415" s="14" t="s">
        <v>297</v>
      </c>
      <c r="O2415" s="14" t="s">
        <v>2509</v>
      </c>
      <c r="P2415" s="14" t="s">
        <v>5766</v>
      </c>
      <c r="Q2415" s="14"/>
      <c r="R2415" s="14" t="s">
        <v>405</v>
      </c>
      <c r="S2415" s="14" t="s">
        <v>439</v>
      </c>
      <c r="T2415" s="35">
        <v>122615</v>
      </c>
      <c r="U2415" s="14" t="s">
        <v>4</v>
      </c>
      <c r="V2415" s="14">
        <v>125</v>
      </c>
      <c r="W2415" s="16">
        <f>+IF(datos_arg[[#This Row],[Moneda]]="ARS",datos_arg[[#This Row],[Monto]],datos_arg[[#This Row],[Monto]]*datos_arg[[#This Row],[TC]])</f>
        <v>122615</v>
      </c>
      <c r="X2415" s="16">
        <f>IFERROR(IF(datos_arg[[#This Row],[Moneda]]="USD",datos_arg[[#This Row],[Monto]],datos_arg[[#This Row],[Monto]]/datos_arg[[#This Row],[TC]]),0)</f>
        <v>980.92</v>
      </c>
      <c r="Y2415" s="14"/>
    </row>
    <row r="2416" spans="1:25" x14ac:dyDescent="0.25">
      <c r="A2416" s="14">
        <f t="shared" si="37"/>
        <v>2413</v>
      </c>
      <c r="B2416" s="1">
        <v>44019</v>
      </c>
      <c r="C2416" s="18">
        <f>+YEAR(datos_arg[[#This Row],[Fecha]])</f>
        <v>2020</v>
      </c>
      <c r="D2416" s="18">
        <f>+MONTH(datos_arg[[#This Row],[Fecha]])</f>
        <v>7</v>
      </c>
      <c r="E2416" s="14" t="s">
        <v>408</v>
      </c>
      <c r="F2416" s="14" t="s">
        <v>69</v>
      </c>
      <c r="G2416" s="14"/>
      <c r="H2416" s="14" t="s">
        <v>7132</v>
      </c>
      <c r="I2416" s="14" t="s">
        <v>7132</v>
      </c>
      <c r="J2416" s="14" t="s">
        <v>425</v>
      </c>
      <c r="K2416" s="14"/>
      <c r="L2416" s="14" t="s">
        <v>425</v>
      </c>
      <c r="M2416" s="14" t="s">
        <v>56</v>
      </c>
      <c r="N2416" s="14" t="s">
        <v>56</v>
      </c>
      <c r="O2416" s="14"/>
      <c r="P2416" s="14"/>
      <c r="Q2416" s="14"/>
      <c r="R2416" s="14" t="s">
        <v>439</v>
      </c>
      <c r="S2416" s="14" t="s">
        <v>440</v>
      </c>
      <c r="T2416" s="35">
        <v>1900</v>
      </c>
      <c r="U2416" s="14" t="s">
        <v>2</v>
      </c>
      <c r="V2416" s="14">
        <v>125</v>
      </c>
      <c r="W2416" s="16">
        <f>+IF(datos_arg[[#This Row],[Moneda]]="ARS",datos_arg[[#This Row],[Monto]],datos_arg[[#This Row],[Monto]]*datos_arg[[#This Row],[TC]])</f>
        <v>237500</v>
      </c>
      <c r="X2416" s="16">
        <f>IFERROR(IF(datos_arg[[#This Row],[Moneda]]="USD",datos_arg[[#This Row],[Monto]],datos_arg[[#This Row],[Monto]]/datos_arg[[#This Row],[TC]]),0)</f>
        <v>1900</v>
      </c>
      <c r="Y2416" s="14"/>
    </row>
    <row r="2417" spans="1:25" ht="15" customHeight="1" x14ac:dyDescent="0.25">
      <c r="A2417" s="14">
        <f t="shared" si="37"/>
        <v>2414</v>
      </c>
      <c r="B2417" s="1">
        <v>44019</v>
      </c>
      <c r="C2417" s="18">
        <f>+YEAR(datos_arg[[#This Row],[Fecha]])</f>
        <v>2020</v>
      </c>
      <c r="D2417" s="18">
        <f>+MONTH(datos_arg[[#This Row],[Fecha]])</f>
        <v>7</v>
      </c>
      <c r="E2417" s="14" t="s">
        <v>617</v>
      </c>
      <c r="F2417" s="14" t="s">
        <v>6651</v>
      </c>
      <c r="G2417" s="14"/>
      <c r="H2417" s="14" t="s">
        <v>532</v>
      </c>
      <c r="I2417" s="14" t="s">
        <v>7132</v>
      </c>
      <c r="J2417" s="14" t="s">
        <v>425</v>
      </c>
      <c r="K2417" s="14" t="s">
        <v>421</v>
      </c>
      <c r="L2417" s="14" t="s">
        <v>426</v>
      </c>
      <c r="M2417" s="14" t="s">
        <v>1693</v>
      </c>
      <c r="N2417" s="14" t="s">
        <v>370</v>
      </c>
      <c r="O2417" s="14" t="s">
        <v>2510</v>
      </c>
      <c r="P2417" s="14" t="s">
        <v>5767</v>
      </c>
      <c r="Q2417" s="14">
        <v>3</v>
      </c>
      <c r="R2417" s="14" t="s">
        <v>6651</v>
      </c>
      <c r="S2417" s="14" t="s">
        <v>439</v>
      </c>
      <c r="T2417" s="35">
        <v>172.93809145129222</v>
      </c>
      <c r="U2417" s="14" t="s">
        <v>4</v>
      </c>
      <c r="V2417" s="14">
        <v>125</v>
      </c>
      <c r="W2417" s="16">
        <f>+IF(datos_arg[[#This Row],[Moneda]]="ARS",datos_arg[[#This Row],[Monto]],datos_arg[[#This Row],[Monto]]*datos_arg[[#This Row],[TC]])</f>
        <v>172.93809145129222</v>
      </c>
      <c r="X2417" s="16">
        <f>IFERROR(IF(datos_arg[[#This Row],[Moneda]]="USD",datos_arg[[#This Row],[Monto]],datos_arg[[#This Row],[Monto]]/datos_arg[[#This Row],[TC]]),0)</f>
        <v>1.3835047316103377</v>
      </c>
      <c r="Y2417" s="14"/>
    </row>
    <row r="2418" spans="1:25" ht="15" customHeight="1" x14ac:dyDescent="0.25">
      <c r="A2418" s="14">
        <f t="shared" si="37"/>
        <v>2415</v>
      </c>
      <c r="B2418" s="1">
        <v>44019</v>
      </c>
      <c r="C2418" s="18">
        <f>+YEAR(datos_arg[[#This Row],[Fecha]])</f>
        <v>2020</v>
      </c>
      <c r="D2418" s="18">
        <f>+MONTH(datos_arg[[#This Row],[Fecha]])</f>
        <v>7</v>
      </c>
      <c r="E2418" s="14" t="s">
        <v>1015</v>
      </c>
      <c r="F2418" s="14" t="s">
        <v>403</v>
      </c>
      <c r="G2418" s="14" t="s">
        <v>5383</v>
      </c>
      <c r="H2418" s="14" t="s">
        <v>532</v>
      </c>
      <c r="I2418" s="14" t="s">
        <v>7132</v>
      </c>
      <c r="J2418" s="14" t="s">
        <v>425</v>
      </c>
      <c r="K2418" s="14" t="s">
        <v>421</v>
      </c>
      <c r="L2418" s="14" t="s">
        <v>425</v>
      </c>
      <c r="M2418" s="14" t="s">
        <v>746</v>
      </c>
      <c r="N2418" s="14" t="s">
        <v>370</v>
      </c>
      <c r="O2418" s="14" t="s">
        <v>2511</v>
      </c>
      <c r="P2418" s="14" t="s">
        <v>5767</v>
      </c>
      <c r="Q2418" s="14">
        <v>2</v>
      </c>
      <c r="R2418" s="14" t="s">
        <v>5383</v>
      </c>
      <c r="S2418" s="14" t="s">
        <v>439</v>
      </c>
      <c r="T2418" s="35">
        <v>19.992842942345924</v>
      </c>
      <c r="U2418" s="14" t="s">
        <v>4</v>
      </c>
      <c r="V2418" s="14">
        <v>125</v>
      </c>
      <c r="W2418" s="16">
        <f>+IF(datos_arg[[#This Row],[Moneda]]="ARS",datos_arg[[#This Row],[Monto]],datos_arg[[#This Row],[Monto]]*datos_arg[[#This Row],[TC]])</f>
        <v>19.992842942345924</v>
      </c>
      <c r="X2418" s="16">
        <f>IFERROR(IF(datos_arg[[#This Row],[Moneda]]="USD",datos_arg[[#This Row],[Monto]],datos_arg[[#This Row],[Monto]]/datos_arg[[#This Row],[TC]]),0)</f>
        <v>0.15994274353876739</v>
      </c>
      <c r="Y2418" s="14"/>
    </row>
    <row r="2419" spans="1:25" ht="15" customHeight="1" x14ac:dyDescent="0.25">
      <c r="A2419" s="14">
        <f t="shared" si="37"/>
        <v>2416</v>
      </c>
      <c r="B2419" s="1">
        <v>44019</v>
      </c>
      <c r="C2419" s="18">
        <f>+YEAR(datos_arg[[#This Row],[Fecha]])</f>
        <v>2020</v>
      </c>
      <c r="D2419" s="18">
        <f>+MONTH(datos_arg[[#This Row],[Fecha]])</f>
        <v>7</v>
      </c>
      <c r="E2419" s="14" t="s">
        <v>617</v>
      </c>
      <c r="F2419" s="14" t="s">
        <v>6651</v>
      </c>
      <c r="G2419" s="14"/>
      <c r="H2419" s="14" t="s">
        <v>532</v>
      </c>
      <c r="I2419" s="14" t="s">
        <v>7132</v>
      </c>
      <c r="J2419" s="14" t="s">
        <v>425</v>
      </c>
      <c r="K2419" s="14" t="s">
        <v>421</v>
      </c>
      <c r="L2419" s="14" t="s">
        <v>425</v>
      </c>
      <c r="M2419" s="14" t="s">
        <v>966</v>
      </c>
      <c r="N2419" s="14" t="s">
        <v>370</v>
      </c>
      <c r="O2419" s="14" t="s">
        <v>2512</v>
      </c>
      <c r="P2419" s="14" t="s">
        <v>5767</v>
      </c>
      <c r="Q2419" s="14">
        <v>4</v>
      </c>
      <c r="R2419" s="14" t="s">
        <v>6651</v>
      </c>
      <c r="S2419" s="14" t="s">
        <v>439</v>
      </c>
      <c r="T2419" s="35">
        <v>53.980675944333996</v>
      </c>
      <c r="U2419" s="14" t="s">
        <v>4</v>
      </c>
      <c r="V2419" s="14">
        <v>125</v>
      </c>
      <c r="W2419" s="16">
        <f>+IF(datos_arg[[#This Row],[Moneda]]="ARS",datos_arg[[#This Row],[Monto]],datos_arg[[#This Row],[Monto]]*datos_arg[[#This Row],[TC]])</f>
        <v>53.980675944333996</v>
      </c>
      <c r="X2419" s="16">
        <f>IFERROR(IF(datos_arg[[#This Row],[Moneda]]="USD",datos_arg[[#This Row],[Monto]],datos_arg[[#This Row],[Monto]]/datos_arg[[#This Row],[TC]]),0)</f>
        <v>0.43184540755467199</v>
      </c>
      <c r="Y2419" s="14"/>
    </row>
    <row r="2420" spans="1:25" ht="15" customHeight="1" x14ac:dyDescent="0.25">
      <c r="A2420" s="14">
        <f t="shared" si="37"/>
        <v>2417</v>
      </c>
      <c r="B2420" s="1">
        <v>44019</v>
      </c>
      <c r="C2420" s="18">
        <f>+YEAR(datos_arg[[#This Row],[Fecha]])</f>
        <v>2020</v>
      </c>
      <c r="D2420" s="18">
        <f>+MONTH(datos_arg[[#This Row],[Fecha]])</f>
        <v>7</v>
      </c>
      <c r="E2420" s="14" t="s">
        <v>617</v>
      </c>
      <c r="F2420" s="14" t="s">
        <v>6651</v>
      </c>
      <c r="G2420" s="14"/>
      <c r="H2420" s="14" t="s">
        <v>532</v>
      </c>
      <c r="I2420" s="14" t="s">
        <v>7132</v>
      </c>
      <c r="J2420" s="14" t="s">
        <v>425</v>
      </c>
      <c r="K2420" s="14" t="s">
        <v>421</v>
      </c>
      <c r="L2420" s="14" t="s">
        <v>425</v>
      </c>
      <c r="M2420" s="14" t="s">
        <v>540</v>
      </c>
      <c r="N2420" s="14" t="s">
        <v>370</v>
      </c>
      <c r="O2420" s="14" t="s">
        <v>2513</v>
      </c>
      <c r="P2420" s="14" t="s">
        <v>5767</v>
      </c>
      <c r="Q2420" s="14">
        <v>30</v>
      </c>
      <c r="R2420" s="14" t="s">
        <v>6651</v>
      </c>
      <c r="S2420" s="14" t="s">
        <v>439</v>
      </c>
      <c r="T2420" s="35">
        <v>1718.3848508946321</v>
      </c>
      <c r="U2420" s="14" t="s">
        <v>4</v>
      </c>
      <c r="V2420" s="14">
        <v>125</v>
      </c>
      <c r="W2420" s="16">
        <f>+IF(datos_arg[[#This Row],[Moneda]]="ARS",datos_arg[[#This Row],[Monto]],datos_arg[[#This Row],[Monto]]*datos_arg[[#This Row],[TC]])</f>
        <v>1718.3848508946321</v>
      </c>
      <c r="X2420" s="16">
        <f>IFERROR(IF(datos_arg[[#This Row],[Moneda]]="USD",datos_arg[[#This Row],[Monto]],datos_arg[[#This Row],[Monto]]/datos_arg[[#This Row],[TC]]),0)</f>
        <v>13.747078807157056</v>
      </c>
      <c r="Y2420" s="14"/>
    </row>
    <row r="2421" spans="1:25" ht="15" customHeight="1" x14ac:dyDescent="0.25">
      <c r="A2421" s="14">
        <f t="shared" si="37"/>
        <v>2418</v>
      </c>
      <c r="B2421" s="1">
        <v>44019</v>
      </c>
      <c r="C2421" s="18">
        <f>+YEAR(datos_arg[[#This Row],[Fecha]])</f>
        <v>2020</v>
      </c>
      <c r="D2421" s="18">
        <f>+MONTH(datos_arg[[#This Row],[Fecha]])</f>
        <v>7</v>
      </c>
      <c r="E2421" s="14" t="s">
        <v>1015</v>
      </c>
      <c r="F2421" s="14" t="s">
        <v>403</v>
      </c>
      <c r="G2421" s="14" t="s">
        <v>5383</v>
      </c>
      <c r="H2421" s="14" t="s">
        <v>532</v>
      </c>
      <c r="I2421" s="14" t="s">
        <v>7132</v>
      </c>
      <c r="J2421" s="14" t="s">
        <v>425</v>
      </c>
      <c r="K2421" s="14" t="s">
        <v>421</v>
      </c>
      <c r="L2421" s="14" t="s">
        <v>425</v>
      </c>
      <c r="M2421" s="14" t="s">
        <v>823</v>
      </c>
      <c r="N2421" s="14" t="s">
        <v>370</v>
      </c>
      <c r="O2421" s="14" t="s">
        <v>2514</v>
      </c>
      <c r="P2421" s="14" t="s">
        <v>5767</v>
      </c>
      <c r="Q2421" s="14">
        <v>1</v>
      </c>
      <c r="R2421" s="14" t="s">
        <v>5383</v>
      </c>
      <c r="S2421" s="14" t="s">
        <v>439</v>
      </c>
      <c r="T2421" s="35">
        <v>45.983538767395622</v>
      </c>
      <c r="U2421" s="14" t="s">
        <v>4</v>
      </c>
      <c r="V2421" s="14">
        <v>125</v>
      </c>
      <c r="W2421" s="16">
        <f>+IF(datos_arg[[#This Row],[Moneda]]="ARS",datos_arg[[#This Row],[Monto]],datos_arg[[#This Row],[Monto]]*datos_arg[[#This Row],[TC]])</f>
        <v>45.983538767395622</v>
      </c>
      <c r="X2421" s="16">
        <f>IFERROR(IF(datos_arg[[#This Row],[Moneda]]="USD",datos_arg[[#This Row],[Monto]],datos_arg[[#This Row],[Monto]]/datos_arg[[#This Row],[TC]]),0)</f>
        <v>0.36786831013916499</v>
      </c>
      <c r="Y2421" s="14"/>
    </row>
    <row r="2422" spans="1:25" ht="15" customHeight="1" x14ac:dyDescent="0.25">
      <c r="A2422" s="14">
        <f t="shared" si="37"/>
        <v>2419</v>
      </c>
      <c r="B2422" s="1">
        <v>44019</v>
      </c>
      <c r="C2422" s="18">
        <f>+YEAR(datos_arg[[#This Row],[Fecha]])</f>
        <v>2020</v>
      </c>
      <c r="D2422" s="18">
        <f>+MONTH(datos_arg[[#This Row],[Fecha]])</f>
        <v>7</v>
      </c>
      <c r="E2422" s="14" t="s">
        <v>1015</v>
      </c>
      <c r="F2422" s="14" t="s">
        <v>430</v>
      </c>
      <c r="G2422" s="14"/>
      <c r="H2422" s="14" t="s">
        <v>7132</v>
      </c>
      <c r="I2422" s="14" t="s">
        <v>7132</v>
      </c>
      <c r="J2422" s="14" t="s">
        <v>425</v>
      </c>
      <c r="K2422" s="14"/>
      <c r="L2422" s="14" t="s">
        <v>425</v>
      </c>
      <c r="M2422" s="14" t="s">
        <v>57</v>
      </c>
      <c r="N2422" s="14" t="s">
        <v>57</v>
      </c>
      <c r="O2422" s="14" t="s">
        <v>112</v>
      </c>
      <c r="P2422" s="14" t="s">
        <v>5768</v>
      </c>
      <c r="Q2422" s="14"/>
      <c r="R2422" s="14" t="s">
        <v>430</v>
      </c>
      <c r="S2422" s="14" t="s">
        <v>439</v>
      </c>
      <c r="T2422" s="35">
        <v>515</v>
      </c>
      <c r="U2422" s="14" t="s">
        <v>4</v>
      </c>
      <c r="V2422" s="14">
        <v>125</v>
      </c>
      <c r="W2422" s="16">
        <f>+IF(datos_arg[[#This Row],[Moneda]]="ARS",datos_arg[[#This Row],[Monto]],datos_arg[[#This Row],[Monto]]*datos_arg[[#This Row],[TC]])</f>
        <v>515</v>
      </c>
      <c r="X2422" s="16">
        <f>IFERROR(IF(datos_arg[[#This Row],[Moneda]]="USD",datos_arg[[#This Row],[Monto]],datos_arg[[#This Row],[Monto]]/datos_arg[[#This Row],[TC]]),0)</f>
        <v>4.12</v>
      </c>
      <c r="Y2422" s="14"/>
    </row>
    <row r="2423" spans="1:25" ht="15" customHeight="1" x14ac:dyDescent="0.25">
      <c r="A2423" s="14">
        <f t="shared" si="37"/>
        <v>2420</v>
      </c>
      <c r="B2423" s="1">
        <v>44019</v>
      </c>
      <c r="C2423" s="18">
        <f>+YEAR(datos_arg[[#This Row],[Fecha]])</f>
        <v>2020</v>
      </c>
      <c r="D2423" s="18">
        <f>+MONTH(datos_arg[[#This Row],[Fecha]])</f>
        <v>7</v>
      </c>
      <c r="E2423" s="14" t="s">
        <v>1015</v>
      </c>
      <c r="F2423" s="14" t="s">
        <v>430</v>
      </c>
      <c r="G2423" s="14"/>
      <c r="H2423" s="14" t="s">
        <v>7132</v>
      </c>
      <c r="I2423" s="14" t="s">
        <v>7132</v>
      </c>
      <c r="J2423" s="14" t="s">
        <v>425</v>
      </c>
      <c r="K2423" s="14"/>
      <c r="L2423" s="14" t="s">
        <v>425</v>
      </c>
      <c r="M2423" s="14" t="s">
        <v>60</v>
      </c>
      <c r="N2423" s="14" t="s">
        <v>26</v>
      </c>
      <c r="O2423" s="14" t="s">
        <v>60</v>
      </c>
      <c r="P2423" s="14" t="s">
        <v>5768</v>
      </c>
      <c r="Q2423" s="14"/>
      <c r="R2423" s="14" t="s">
        <v>430</v>
      </c>
      <c r="S2423" s="14" t="s">
        <v>439</v>
      </c>
      <c r="T2423" s="35">
        <v>1350.38</v>
      </c>
      <c r="U2423" s="14" t="s">
        <v>4</v>
      </c>
      <c r="V2423" s="14">
        <v>125</v>
      </c>
      <c r="W2423" s="16">
        <f>+IF(datos_arg[[#This Row],[Moneda]]="ARS",datos_arg[[#This Row],[Monto]],datos_arg[[#This Row],[Monto]]*datos_arg[[#This Row],[TC]])</f>
        <v>1350.38</v>
      </c>
      <c r="X2423" s="16">
        <f>IFERROR(IF(datos_arg[[#This Row],[Moneda]]="USD",datos_arg[[#This Row],[Monto]],datos_arg[[#This Row],[Monto]]/datos_arg[[#This Row],[TC]]),0)</f>
        <v>10.803040000000001</v>
      </c>
      <c r="Y2423" s="14"/>
    </row>
    <row r="2424" spans="1:25" ht="15" customHeight="1" x14ac:dyDescent="0.25">
      <c r="A2424" s="14">
        <f t="shared" si="37"/>
        <v>2421</v>
      </c>
      <c r="B2424" s="1">
        <v>44019</v>
      </c>
      <c r="C2424" s="18">
        <f>+YEAR(datos_arg[[#This Row],[Fecha]])</f>
        <v>2020</v>
      </c>
      <c r="D2424" s="18">
        <f>+MONTH(datos_arg[[#This Row],[Fecha]])</f>
        <v>7</v>
      </c>
      <c r="E2424" s="14" t="s">
        <v>1015</v>
      </c>
      <c r="F2424" s="14" t="s">
        <v>430</v>
      </c>
      <c r="G2424" s="14"/>
      <c r="H2424" s="14" t="s">
        <v>7132</v>
      </c>
      <c r="I2424" s="14" t="s">
        <v>7132</v>
      </c>
      <c r="J2424" s="14" t="s">
        <v>425</v>
      </c>
      <c r="K2424" s="14"/>
      <c r="L2424" s="14" t="s">
        <v>425</v>
      </c>
      <c r="M2424" s="14" t="s">
        <v>57</v>
      </c>
      <c r="N2424" s="14" t="s">
        <v>57</v>
      </c>
      <c r="O2424" s="14" t="s">
        <v>112</v>
      </c>
      <c r="P2424" s="14" t="s">
        <v>5769</v>
      </c>
      <c r="Q2424" s="14"/>
      <c r="R2424" s="14" t="s">
        <v>430</v>
      </c>
      <c r="S2424" s="14" t="s">
        <v>439</v>
      </c>
      <c r="T2424" s="35">
        <v>638</v>
      </c>
      <c r="U2424" s="14" t="s">
        <v>4</v>
      </c>
      <c r="V2424" s="14">
        <v>125</v>
      </c>
      <c r="W2424" s="16">
        <f>+IF(datos_arg[[#This Row],[Moneda]]="ARS",datos_arg[[#This Row],[Monto]],datos_arg[[#This Row],[Monto]]*datos_arg[[#This Row],[TC]])</f>
        <v>638</v>
      </c>
      <c r="X2424" s="16">
        <f>IFERROR(IF(datos_arg[[#This Row],[Moneda]]="USD",datos_arg[[#This Row],[Monto]],datos_arg[[#This Row],[Monto]]/datos_arg[[#This Row],[TC]]),0)</f>
        <v>5.1040000000000001</v>
      </c>
      <c r="Y2424" s="14"/>
    </row>
    <row r="2425" spans="1:25" ht="15" customHeight="1" x14ac:dyDescent="0.25">
      <c r="A2425" s="14">
        <f t="shared" si="37"/>
        <v>2422</v>
      </c>
      <c r="B2425" s="1">
        <v>44019</v>
      </c>
      <c r="C2425" s="18">
        <f>+YEAR(datos_arg[[#This Row],[Fecha]])</f>
        <v>2020</v>
      </c>
      <c r="D2425" s="18">
        <f>+MONTH(datos_arg[[#This Row],[Fecha]])</f>
        <v>7</v>
      </c>
      <c r="E2425" s="14" t="s">
        <v>1015</v>
      </c>
      <c r="F2425" s="14" t="s">
        <v>430</v>
      </c>
      <c r="G2425" s="14"/>
      <c r="H2425" s="14" t="s">
        <v>7132</v>
      </c>
      <c r="I2425" s="14" t="s">
        <v>7132</v>
      </c>
      <c r="J2425" s="14" t="s">
        <v>425</v>
      </c>
      <c r="K2425" s="14"/>
      <c r="L2425" s="14" t="s">
        <v>425</v>
      </c>
      <c r="M2425" s="14" t="s">
        <v>60</v>
      </c>
      <c r="N2425" s="14" t="s">
        <v>26</v>
      </c>
      <c r="O2425" s="14" t="s">
        <v>60</v>
      </c>
      <c r="P2425" s="14" t="s">
        <v>5770</v>
      </c>
      <c r="Q2425" s="14"/>
      <c r="R2425" s="14" t="s">
        <v>430</v>
      </c>
      <c r="S2425" s="14" t="s">
        <v>439</v>
      </c>
      <c r="T2425" s="35">
        <v>1821.07</v>
      </c>
      <c r="U2425" s="14" t="s">
        <v>4</v>
      </c>
      <c r="V2425" s="14">
        <v>125</v>
      </c>
      <c r="W2425" s="16">
        <f>+IF(datos_arg[[#This Row],[Moneda]]="ARS",datos_arg[[#This Row],[Monto]],datos_arg[[#This Row],[Monto]]*datos_arg[[#This Row],[TC]])</f>
        <v>1821.07</v>
      </c>
      <c r="X2425" s="16">
        <f>IFERROR(IF(datos_arg[[#This Row],[Moneda]]="USD",datos_arg[[#This Row],[Monto]],datos_arg[[#This Row],[Monto]]/datos_arg[[#This Row],[TC]]),0)</f>
        <v>14.56856</v>
      </c>
      <c r="Y2425" s="14"/>
    </row>
    <row r="2426" spans="1:25" ht="15" customHeight="1" x14ac:dyDescent="0.25">
      <c r="A2426" s="14">
        <f t="shared" si="37"/>
        <v>2423</v>
      </c>
      <c r="B2426" s="1">
        <v>44019</v>
      </c>
      <c r="C2426" s="18">
        <f>+YEAR(datos_arg[[#This Row],[Fecha]])</f>
        <v>2020</v>
      </c>
      <c r="D2426" s="18">
        <f>+MONTH(datos_arg[[#This Row],[Fecha]])</f>
        <v>7</v>
      </c>
      <c r="E2426" s="14" t="s">
        <v>1015</v>
      </c>
      <c r="F2426" s="14" t="s">
        <v>430</v>
      </c>
      <c r="G2426" s="14"/>
      <c r="H2426" s="14" t="s">
        <v>7132</v>
      </c>
      <c r="I2426" s="14" t="s">
        <v>7132</v>
      </c>
      <c r="J2426" s="14" t="s">
        <v>425</v>
      </c>
      <c r="K2426" s="14"/>
      <c r="L2426" s="14" t="s">
        <v>425</v>
      </c>
      <c r="M2426" s="14" t="s">
        <v>57</v>
      </c>
      <c r="N2426" s="14" t="s">
        <v>57</v>
      </c>
      <c r="O2426" s="14" t="s">
        <v>112</v>
      </c>
      <c r="P2426" s="14" t="s">
        <v>5771</v>
      </c>
      <c r="Q2426" s="14"/>
      <c r="R2426" s="14" t="s">
        <v>430</v>
      </c>
      <c r="S2426" s="14" t="s">
        <v>439</v>
      </c>
      <c r="T2426" s="35">
        <v>685</v>
      </c>
      <c r="U2426" s="14" t="s">
        <v>4</v>
      </c>
      <c r="V2426" s="14">
        <v>125</v>
      </c>
      <c r="W2426" s="16">
        <f>+IF(datos_arg[[#This Row],[Moneda]]="ARS",datos_arg[[#This Row],[Monto]],datos_arg[[#This Row],[Monto]]*datos_arg[[#This Row],[TC]])</f>
        <v>685</v>
      </c>
      <c r="X2426" s="16">
        <f>IFERROR(IF(datos_arg[[#This Row],[Moneda]]="USD",datos_arg[[#This Row],[Monto]],datos_arg[[#This Row],[Monto]]/datos_arg[[#This Row],[TC]]),0)</f>
        <v>5.48</v>
      </c>
      <c r="Y2426" s="14"/>
    </row>
    <row r="2427" spans="1:25" ht="15" customHeight="1" x14ac:dyDescent="0.25">
      <c r="A2427" s="14">
        <f t="shared" si="37"/>
        <v>2424</v>
      </c>
      <c r="B2427" s="1">
        <v>44019</v>
      </c>
      <c r="C2427" s="18">
        <f>+YEAR(datos_arg[[#This Row],[Fecha]])</f>
        <v>2020</v>
      </c>
      <c r="D2427" s="18">
        <f>+MONTH(datos_arg[[#This Row],[Fecha]])</f>
        <v>7</v>
      </c>
      <c r="E2427" s="14" t="s">
        <v>1015</v>
      </c>
      <c r="F2427" s="14" t="s">
        <v>430</v>
      </c>
      <c r="G2427" s="14"/>
      <c r="H2427" s="14" t="s">
        <v>7132</v>
      </c>
      <c r="I2427" s="14" t="s">
        <v>7132</v>
      </c>
      <c r="J2427" s="14" t="s">
        <v>425</v>
      </c>
      <c r="K2427" s="14"/>
      <c r="L2427" s="14" t="s">
        <v>425</v>
      </c>
      <c r="M2427" s="14" t="s">
        <v>57</v>
      </c>
      <c r="N2427" s="14" t="s">
        <v>57</v>
      </c>
      <c r="O2427" s="14" t="s">
        <v>112</v>
      </c>
      <c r="P2427" s="14" t="s">
        <v>5771</v>
      </c>
      <c r="Q2427" s="14"/>
      <c r="R2427" s="14" t="s">
        <v>430</v>
      </c>
      <c r="S2427" s="14" t="s">
        <v>439</v>
      </c>
      <c r="T2427" s="35">
        <v>208</v>
      </c>
      <c r="U2427" s="14" t="s">
        <v>4</v>
      </c>
      <c r="V2427" s="14">
        <v>125</v>
      </c>
      <c r="W2427" s="16">
        <f>+IF(datos_arg[[#This Row],[Moneda]]="ARS",datos_arg[[#This Row],[Monto]],datos_arg[[#This Row],[Monto]]*datos_arg[[#This Row],[TC]])</f>
        <v>208</v>
      </c>
      <c r="X2427" s="16">
        <f>IFERROR(IF(datos_arg[[#This Row],[Moneda]]="USD",datos_arg[[#This Row],[Monto]],datos_arg[[#This Row],[Monto]]/datos_arg[[#This Row],[TC]]),0)</f>
        <v>1.6639999999999999</v>
      </c>
      <c r="Y2427" s="14"/>
    </row>
    <row r="2428" spans="1:25" ht="15" customHeight="1" x14ac:dyDescent="0.25">
      <c r="A2428" s="14">
        <f t="shared" si="37"/>
        <v>2425</v>
      </c>
      <c r="B2428" s="1">
        <v>44019</v>
      </c>
      <c r="C2428" s="18">
        <f>+YEAR(datos_arg[[#This Row],[Fecha]])</f>
        <v>2020</v>
      </c>
      <c r="D2428" s="18">
        <f>+MONTH(datos_arg[[#This Row],[Fecha]])</f>
        <v>7</v>
      </c>
      <c r="E2428" s="14" t="s">
        <v>1015</v>
      </c>
      <c r="F2428" s="14" t="s">
        <v>430</v>
      </c>
      <c r="G2428" s="14"/>
      <c r="H2428" s="14" t="s">
        <v>7132</v>
      </c>
      <c r="I2428" s="14" t="s">
        <v>7132</v>
      </c>
      <c r="J2428" s="14" t="s">
        <v>425</v>
      </c>
      <c r="K2428" s="14"/>
      <c r="L2428" s="14" t="s">
        <v>425</v>
      </c>
      <c r="M2428" s="14" t="s">
        <v>60</v>
      </c>
      <c r="N2428" s="14" t="s">
        <v>26</v>
      </c>
      <c r="O2428" s="14" t="s">
        <v>60</v>
      </c>
      <c r="P2428" s="14" t="s">
        <v>5770</v>
      </c>
      <c r="Q2428" s="14"/>
      <c r="R2428" s="14" t="s">
        <v>430</v>
      </c>
      <c r="S2428" s="14" t="s">
        <v>439</v>
      </c>
      <c r="T2428" s="35">
        <v>2720.25</v>
      </c>
      <c r="U2428" s="14" t="s">
        <v>4</v>
      </c>
      <c r="V2428" s="14">
        <v>125</v>
      </c>
      <c r="W2428" s="16">
        <f>+IF(datos_arg[[#This Row],[Moneda]]="ARS",datos_arg[[#This Row],[Monto]],datos_arg[[#This Row],[Monto]]*datos_arg[[#This Row],[TC]])</f>
        <v>2720.25</v>
      </c>
      <c r="X2428" s="16">
        <f>IFERROR(IF(datos_arg[[#This Row],[Moneda]]="USD",datos_arg[[#This Row],[Monto]],datos_arg[[#This Row],[Monto]]/datos_arg[[#This Row],[TC]]),0)</f>
        <v>21.762</v>
      </c>
      <c r="Y2428" s="14"/>
    </row>
    <row r="2429" spans="1:25" x14ac:dyDescent="0.25">
      <c r="A2429" s="14">
        <f t="shared" si="37"/>
        <v>2426</v>
      </c>
      <c r="B2429" s="1">
        <v>44020</v>
      </c>
      <c r="C2429" s="18">
        <f>+YEAR(datos_arg[[#This Row],[Fecha]])</f>
        <v>2020</v>
      </c>
      <c r="D2429" s="18">
        <f>+MONTH(datos_arg[[#This Row],[Fecha]])</f>
        <v>7</v>
      </c>
      <c r="E2429" s="14" t="s">
        <v>1016</v>
      </c>
      <c r="F2429" s="14" t="s">
        <v>5365</v>
      </c>
      <c r="G2429" s="14" t="s">
        <v>6695</v>
      </c>
      <c r="H2429" s="14" t="s">
        <v>7132</v>
      </c>
      <c r="I2429" s="14" t="s">
        <v>7132</v>
      </c>
      <c r="J2429" s="14" t="s">
        <v>425</v>
      </c>
      <c r="K2429" s="14"/>
      <c r="L2429" s="14" t="s">
        <v>425</v>
      </c>
      <c r="M2429" s="14" t="s">
        <v>436</v>
      </c>
      <c r="N2429" s="14" t="s">
        <v>436</v>
      </c>
      <c r="O2429" s="14" t="s">
        <v>2300</v>
      </c>
      <c r="P2429" s="14"/>
      <c r="Q2429" s="14"/>
      <c r="R2429" s="14" t="s">
        <v>5365</v>
      </c>
      <c r="S2429" s="14" t="s">
        <v>440</v>
      </c>
      <c r="T2429" s="35">
        <v>700</v>
      </c>
      <c r="U2429" s="14" t="s">
        <v>2</v>
      </c>
      <c r="V2429" s="14">
        <v>125</v>
      </c>
      <c r="W2429" s="16">
        <f>+IF(datos_arg[[#This Row],[Moneda]]="ARS",datos_arg[[#This Row],[Monto]],datos_arg[[#This Row],[Monto]]*datos_arg[[#This Row],[TC]])</f>
        <v>87500</v>
      </c>
      <c r="X2429" s="16">
        <f>IFERROR(IF(datos_arg[[#This Row],[Moneda]]="USD",datos_arg[[#This Row],[Monto]],datos_arg[[#This Row],[Monto]]/datos_arg[[#This Row],[TC]]),0)</f>
        <v>700</v>
      </c>
      <c r="Y2429" s="14"/>
    </row>
    <row r="2430" spans="1:25" ht="15" customHeight="1" x14ac:dyDescent="0.25">
      <c r="A2430" s="14">
        <f t="shared" si="37"/>
        <v>2427</v>
      </c>
      <c r="B2430" s="1">
        <v>44020</v>
      </c>
      <c r="C2430" s="18">
        <f>+YEAR(datos_arg[[#This Row],[Fecha]])</f>
        <v>2020</v>
      </c>
      <c r="D2430" s="18">
        <f>+MONTH(datos_arg[[#This Row],[Fecha]])</f>
        <v>7</v>
      </c>
      <c r="E2430" s="14" t="s">
        <v>1016</v>
      </c>
      <c r="F2430" s="14" t="s">
        <v>5365</v>
      </c>
      <c r="G2430" s="14" t="s">
        <v>6695</v>
      </c>
      <c r="H2430" s="14" t="s">
        <v>7132</v>
      </c>
      <c r="I2430" s="14" t="s">
        <v>7132</v>
      </c>
      <c r="J2430" s="14" t="s">
        <v>425</v>
      </c>
      <c r="K2430" s="14"/>
      <c r="L2430" s="14" t="s">
        <v>425</v>
      </c>
      <c r="M2430" s="14" t="s">
        <v>436</v>
      </c>
      <c r="N2430" s="14" t="s">
        <v>436</v>
      </c>
      <c r="O2430" s="14" t="s">
        <v>2300</v>
      </c>
      <c r="P2430" s="14"/>
      <c r="Q2430" s="14"/>
      <c r="R2430" s="14" t="s">
        <v>5365</v>
      </c>
      <c r="S2430" s="14" t="s">
        <v>439</v>
      </c>
      <c r="T2430" s="35">
        <v>20000</v>
      </c>
      <c r="U2430" s="14" t="s">
        <v>4</v>
      </c>
      <c r="V2430" s="14">
        <v>125</v>
      </c>
      <c r="W2430" s="16">
        <f>+IF(datos_arg[[#This Row],[Moneda]]="ARS",datos_arg[[#This Row],[Monto]],datos_arg[[#This Row],[Monto]]*datos_arg[[#This Row],[TC]])</f>
        <v>20000</v>
      </c>
      <c r="X2430" s="16">
        <f>IFERROR(IF(datos_arg[[#This Row],[Moneda]]="USD",datos_arg[[#This Row],[Monto]],datos_arg[[#This Row],[Monto]]/datos_arg[[#This Row],[TC]]),0)</f>
        <v>160</v>
      </c>
      <c r="Y2430" s="14"/>
    </row>
    <row r="2431" spans="1:25" ht="15" customHeight="1" x14ac:dyDescent="0.25">
      <c r="A2431" s="14">
        <f t="shared" si="37"/>
        <v>2428</v>
      </c>
      <c r="B2431" s="1">
        <v>44020</v>
      </c>
      <c r="C2431" s="18">
        <f>+YEAR(datos_arg[[#This Row],[Fecha]])</f>
        <v>2020</v>
      </c>
      <c r="D2431" s="18">
        <f>+MONTH(datos_arg[[#This Row],[Fecha]])</f>
        <v>7</v>
      </c>
      <c r="E2431" s="14" t="s">
        <v>617</v>
      </c>
      <c r="F2431" s="14" t="s">
        <v>6651</v>
      </c>
      <c r="G2431" s="14"/>
      <c r="H2431" s="14" t="s">
        <v>532</v>
      </c>
      <c r="I2431" s="14" t="s">
        <v>7132</v>
      </c>
      <c r="J2431" s="14" t="s">
        <v>425</v>
      </c>
      <c r="K2431" s="14" t="s">
        <v>421</v>
      </c>
      <c r="L2431" s="14" t="s">
        <v>422</v>
      </c>
      <c r="M2431" s="14" t="s">
        <v>2121</v>
      </c>
      <c r="N2431" s="14" t="s">
        <v>212</v>
      </c>
      <c r="O2431" s="14" t="s">
        <v>2515</v>
      </c>
      <c r="P2431" s="14" t="s">
        <v>5772</v>
      </c>
      <c r="Q2431" s="14">
        <v>1</v>
      </c>
      <c r="R2431" s="14" t="s">
        <v>6651</v>
      </c>
      <c r="S2431" s="14" t="s">
        <v>439</v>
      </c>
      <c r="T2431" s="35">
        <v>918.16541163949194</v>
      </c>
      <c r="U2431" s="14" t="s">
        <v>4</v>
      </c>
      <c r="V2431" s="14">
        <v>125</v>
      </c>
      <c r="W2431" s="16">
        <f>+IF(datos_arg[[#This Row],[Moneda]]="ARS",datos_arg[[#This Row],[Monto]],datos_arg[[#This Row],[Monto]]*datos_arg[[#This Row],[TC]])</f>
        <v>918.16541163949194</v>
      </c>
      <c r="X2431" s="16">
        <f>IFERROR(IF(datos_arg[[#This Row],[Moneda]]="USD",datos_arg[[#This Row],[Monto]],datos_arg[[#This Row],[Monto]]/datos_arg[[#This Row],[TC]]),0)</f>
        <v>7.3453232931159356</v>
      </c>
      <c r="Y2431" s="14"/>
    </row>
    <row r="2432" spans="1:25" ht="15" customHeight="1" x14ac:dyDescent="0.25">
      <c r="A2432" s="14">
        <f t="shared" si="37"/>
        <v>2429</v>
      </c>
      <c r="B2432" s="1">
        <v>44020</v>
      </c>
      <c r="C2432" s="18">
        <f>+YEAR(datos_arg[[#This Row],[Fecha]])</f>
        <v>2020</v>
      </c>
      <c r="D2432" s="18">
        <f>+MONTH(datos_arg[[#This Row],[Fecha]])</f>
        <v>7</v>
      </c>
      <c r="E2432" s="14" t="s">
        <v>617</v>
      </c>
      <c r="F2432" s="14" t="s">
        <v>6651</v>
      </c>
      <c r="G2432" s="14"/>
      <c r="H2432" s="14" t="s">
        <v>532</v>
      </c>
      <c r="I2432" s="14" t="s">
        <v>7132</v>
      </c>
      <c r="J2432" s="14" t="s">
        <v>425</v>
      </c>
      <c r="K2432" s="14" t="s">
        <v>421</v>
      </c>
      <c r="L2432" s="14" t="s">
        <v>422</v>
      </c>
      <c r="M2432" s="14" t="s">
        <v>2080</v>
      </c>
      <c r="N2432" s="14" t="s">
        <v>212</v>
      </c>
      <c r="O2432" s="14" t="s">
        <v>2516</v>
      </c>
      <c r="P2432" s="14" t="s">
        <v>5772</v>
      </c>
      <c r="Q2432" s="14">
        <v>1</v>
      </c>
      <c r="R2432" s="14" t="s">
        <v>6651</v>
      </c>
      <c r="S2432" s="14" t="s">
        <v>439</v>
      </c>
      <c r="T2432" s="35">
        <v>846.27585282375594</v>
      </c>
      <c r="U2432" s="14" t="s">
        <v>4</v>
      </c>
      <c r="V2432" s="14">
        <v>125</v>
      </c>
      <c r="W2432" s="16">
        <f>+IF(datos_arg[[#This Row],[Moneda]]="ARS",datos_arg[[#This Row],[Monto]],datos_arg[[#This Row],[Monto]]*datos_arg[[#This Row],[TC]])</f>
        <v>846.27585282375594</v>
      </c>
      <c r="X2432" s="16">
        <f>IFERROR(IF(datos_arg[[#This Row],[Moneda]]="USD",datos_arg[[#This Row],[Monto]],datos_arg[[#This Row],[Monto]]/datos_arg[[#This Row],[TC]]),0)</f>
        <v>6.7702068225900476</v>
      </c>
      <c r="Y2432" s="14"/>
    </row>
    <row r="2433" spans="1:25" ht="15" customHeight="1" x14ac:dyDescent="0.25">
      <c r="A2433" s="14">
        <f t="shared" si="37"/>
        <v>2430</v>
      </c>
      <c r="B2433" s="1">
        <v>44020</v>
      </c>
      <c r="C2433" s="18">
        <f>+YEAR(datos_arg[[#This Row],[Fecha]])</f>
        <v>2020</v>
      </c>
      <c r="D2433" s="18">
        <f>+MONTH(datos_arg[[#This Row],[Fecha]])</f>
        <v>7</v>
      </c>
      <c r="E2433" s="14" t="s">
        <v>1015</v>
      </c>
      <c r="F2433" s="14" t="s">
        <v>403</v>
      </c>
      <c r="G2433" s="14" t="s">
        <v>5383</v>
      </c>
      <c r="H2433" s="14" t="s">
        <v>532</v>
      </c>
      <c r="I2433" s="14" t="s">
        <v>7132</v>
      </c>
      <c r="J2433" s="14" t="s">
        <v>425</v>
      </c>
      <c r="K2433" s="14" t="s">
        <v>421</v>
      </c>
      <c r="L2433" s="14" t="s">
        <v>422</v>
      </c>
      <c r="M2433" s="14" t="s">
        <v>1526</v>
      </c>
      <c r="N2433" s="14" t="s">
        <v>212</v>
      </c>
      <c r="O2433" s="14" t="s">
        <v>2517</v>
      </c>
      <c r="P2433" s="14" t="s">
        <v>5772</v>
      </c>
      <c r="Q2433" s="14">
        <v>2</v>
      </c>
      <c r="R2433" s="14" t="s">
        <v>5383</v>
      </c>
      <c r="S2433" s="14" t="s">
        <v>439</v>
      </c>
      <c r="T2433" s="35">
        <v>265.78873553675209</v>
      </c>
      <c r="U2433" s="14" t="s">
        <v>4</v>
      </c>
      <c r="V2433" s="14">
        <v>125</v>
      </c>
      <c r="W2433" s="16">
        <f>+IF(datos_arg[[#This Row],[Moneda]]="ARS",datos_arg[[#This Row],[Monto]],datos_arg[[#This Row],[Monto]]*datos_arg[[#This Row],[TC]])</f>
        <v>265.78873553675209</v>
      </c>
      <c r="X2433" s="16">
        <f>IFERROR(IF(datos_arg[[#This Row],[Moneda]]="USD",datos_arg[[#This Row],[Monto]],datos_arg[[#This Row],[Monto]]/datos_arg[[#This Row],[TC]]),0)</f>
        <v>2.1263098842940167</v>
      </c>
      <c r="Y2433" s="14"/>
    </row>
    <row r="2434" spans="1:25" x14ac:dyDescent="0.25">
      <c r="A2434" s="14">
        <f t="shared" si="37"/>
        <v>2431</v>
      </c>
      <c r="B2434" s="1">
        <v>44020</v>
      </c>
      <c r="C2434" s="18">
        <f>+YEAR(datos_arg[[#This Row],[Fecha]])</f>
        <v>2020</v>
      </c>
      <c r="D2434" s="18">
        <f>+MONTH(datos_arg[[#This Row],[Fecha]])</f>
        <v>7</v>
      </c>
      <c r="E2434" s="14" t="s">
        <v>408</v>
      </c>
      <c r="F2434" s="14" t="s">
        <v>69</v>
      </c>
      <c r="G2434" s="14"/>
      <c r="H2434" s="14" t="s">
        <v>7132</v>
      </c>
      <c r="I2434" s="14" t="s">
        <v>7132</v>
      </c>
      <c r="J2434" s="14" t="s">
        <v>425</v>
      </c>
      <c r="K2434" s="14"/>
      <c r="L2434" s="14" t="s">
        <v>425</v>
      </c>
      <c r="M2434" s="14" t="s">
        <v>2530</v>
      </c>
      <c r="N2434" s="14" t="s">
        <v>2530</v>
      </c>
      <c r="O2434" s="14"/>
      <c r="P2434" s="14"/>
      <c r="Q2434" s="14"/>
      <c r="R2434" s="14" t="s">
        <v>439</v>
      </c>
      <c r="S2434" s="14" t="s">
        <v>440</v>
      </c>
      <c r="T2434" s="35">
        <v>1000</v>
      </c>
      <c r="U2434" s="14" t="s">
        <v>2</v>
      </c>
      <c r="V2434" s="14">
        <v>124</v>
      </c>
      <c r="W2434" s="16">
        <f>+IF(datos_arg[[#This Row],[Moneda]]="ARS",datos_arg[[#This Row],[Monto]],datos_arg[[#This Row],[Monto]]*datos_arg[[#This Row],[TC]])</f>
        <v>124000</v>
      </c>
      <c r="X2434" s="16">
        <f>IFERROR(IF(datos_arg[[#This Row],[Moneda]]="USD",datos_arg[[#This Row],[Monto]],datos_arg[[#This Row],[Monto]]/datos_arg[[#This Row],[TC]]),0)</f>
        <v>1000</v>
      </c>
      <c r="Y2434" s="14"/>
    </row>
    <row r="2435" spans="1:25" ht="15" customHeight="1" x14ac:dyDescent="0.25">
      <c r="A2435" s="14">
        <f t="shared" si="37"/>
        <v>2432</v>
      </c>
      <c r="B2435" s="1">
        <v>44020</v>
      </c>
      <c r="C2435" s="18">
        <f>+YEAR(datos_arg[[#This Row],[Fecha]])</f>
        <v>2020</v>
      </c>
      <c r="D2435" s="18">
        <f>+MONTH(datos_arg[[#This Row],[Fecha]])</f>
        <v>7</v>
      </c>
      <c r="E2435" s="14" t="s">
        <v>408</v>
      </c>
      <c r="F2435" s="14" t="s">
        <v>506</v>
      </c>
      <c r="G2435" s="14"/>
      <c r="H2435" s="14" t="s">
        <v>7132</v>
      </c>
      <c r="I2435" s="14" t="s">
        <v>7132</v>
      </c>
      <c r="J2435" s="14" t="s">
        <v>425</v>
      </c>
      <c r="K2435" s="14"/>
      <c r="L2435" s="14" t="s">
        <v>425</v>
      </c>
      <c r="M2435" s="14" t="s">
        <v>613</v>
      </c>
      <c r="N2435" s="14" t="s">
        <v>613</v>
      </c>
      <c r="O2435" s="14" t="s">
        <v>2538</v>
      </c>
      <c r="P2435" s="14"/>
      <c r="Q2435" s="14"/>
      <c r="R2435" s="14" t="s">
        <v>613</v>
      </c>
      <c r="S2435" s="14" t="s">
        <v>439</v>
      </c>
      <c r="T2435" s="35">
        <v>6000</v>
      </c>
      <c r="U2435" s="14" t="s">
        <v>4</v>
      </c>
      <c r="V2435" s="14">
        <v>124</v>
      </c>
      <c r="W2435" s="16">
        <f>+IF(datos_arg[[#This Row],[Moneda]]="ARS",datos_arg[[#This Row],[Monto]],datos_arg[[#This Row],[Monto]]*datos_arg[[#This Row],[TC]])</f>
        <v>6000</v>
      </c>
      <c r="X2435" s="16">
        <f>IFERROR(IF(datos_arg[[#This Row],[Moneda]]="USD",datos_arg[[#This Row],[Monto]],datos_arg[[#This Row],[Monto]]/datos_arg[[#This Row],[TC]]),0)</f>
        <v>48.387096774193552</v>
      </c>
      <c r="Y2435" s="14"/>
    </row>
    <row r="2436" spans="1:25" ht="15" customHeight="1" x14ac:dyDescent="0.25">
      <c r="A2436" s="14">
        <f t="shared" si="37"/>
        <v>2433</v>
      </c>
      <c r="B2436" s="1">
        <v>44020</v>
      </c>
      <c r="C2436" s="18">
        <f>+YEAR(datos_arg[[#This Row],[Fecha]])</f>
        <v>2020</v>
      </c>
      <c r="D2436" s="18">
        <f>+MONTH(datos_arg[[#This Row],[Fecha]])</f>
        <v>7</v>
      </c>
      <c r="E2436" s="14" t="s">
        <v>1015</v>
      </c>
      <c r="F2436" s="14" t="s">
        <v>403</v>
      </c>
      <c r="G2436" s="14" t="s">
        <v>5383</v>
      </c>
      <c r="H2436" s="14" t="s">
        <v>6646</v>
      </c>
      <c r="I2436" s="14" t="s">
        <v>7132</v>
      </c>
      <c r="J2436" s="14" t="s">
        <v>425</v>
      </c>
      <c r="K2436" s="14" t="s">
        <v>420</v>
      </c>
      <c r="L2436" s="14" t="s">
        <v>422</v>
      </c>
      <c r="M2436" s="14" t="s">
        <v>938</v>
      </c>
      <c r="N2436" s="14" t="s">
        <v>2736</v>
      </c>
      <c r="O2436" s="14" t="s">
        <v>2772</v>
      </c>
      <c r="P2436" s="14" t="s">
        <v>5773</v>
      </c>
      <c r="Q2436" s="14">
        <v>4</v>
      </c>
      <c r="R2436" s="14" t="s">
        <v>5383</v>
      </c>
      <c r="S2436" s="14" t="s">
        <v>420</v>
      </c>
      <c r="T2436" s="35">
        <v>1080</v>
      </c>
      <c r="U2436" s="14" t="s">
        <v>4</v>
      </c>
      <c r="V2436" s="14">
        <v>124</v>
      </c>
      <c r="W2436" s="16">
        <f>+IF(datos_arg[[#This Row],[Moneda]]="ARS",datos_arg[[#This Row],[Monto]],datos_arg[[#This Row],[Monto]]*datos_arg[[#This Row],[TC]])</f>
        <v>1080</v>
      </c>
      <c r="X2436" s="16">
        <f>IFERROR(IF(datos_arg[[#This Row],[Moneda]]="USD",datos_arg[[#This Row],[Monto]],datos_arg[[#This Row],[Monto]]/datos_arg[[#This Row],[TC]]),0)</f>
        <v>8.7096774193548381</v>
      </c>
      <c r="Y2436" s="14"/>
    </row>
    <row r="2437" spans="1:25" ht="15" customHeight="1" x14ac:dyDescent="0.25">
      <c r="A2437" s="14">
        <f t="shared" si="37"/>
        <v>2434</v>
      </c>
      <c r="B2437" s="1">
        <v>44021</v>
      </c>
      <c r="C2437" s="18">
        <f>+YEAR(datos_arg[[#This Row],[Fecha]])</f>
        <v>2020</v>
      </c>
      <c r="D2437" s="18">
        <f>+MONTH(datos_arg[[#This Row],[Fecha]])</f>
        <v>7</v>
      </c>
      <c r="E2437" s="14" t="s">
        <v>5358</v>
      </c>
      <c r="F2437" s="14" t="s">
        <v>4108</v>
      </c>
      <c r="G2437" s="14"/>
      <c r="H2437" s="14" t="s">
        <v>6646</v>
      </c>
      <c r="I2437" s="14" t="s">
        <v>6668</v>
      </c>
      <c r="J2437" s="14" t="s">
        <v>425</v>
      </c>
      <c r="K2437" s="14" t="s">
        <v>420</v>
      </c>
      <c r="L2437" s="14" t="s">
        <v>425</v>
      </c>
      <c r="M2437" s="14" t="s">
        <v>5381</v>
      </c>
      <c r="N2437" s="14" t="s">
        <v>1019</v>
      </c>
      <c r="O2437" s="14" t="s">
        <v>4052</v>
      </c>
      <c r="P2437" s="14"/>
      <c r="Q2437" s="14"/>
      <c r="R2437" s="14" t="s">
        <v>4108</v>
      </c>
      <c r="S2437" s="14" t="s">
        <v>439</v>
      </c>
      <c r="T2437" s="35">
        <v>22000</v>
      </c>
      <c r="U2437" s="14" t="s">
        <v>4</v>
      </c>
      <c r="V2437" s="14">
        <v>124</v>
      </c>
      <c r="W2437" s="16">
        <f>+IF(datos_arg[[#This Row],[Moneda]]="ARS",datos_arg[[#This Row],[Monto]],datos_arg[[#This Row],[Monto]]*datos_arg[[#This Row],[TC]])</f>
        <v>22000</v>
      </c>
      <c r="X2437" s="16">
        <f>IFERROR(IF(datos_arg[[#This Row],[Moneda]]="USD",datos_arg[[#This Row],[Monto]],datos_arg[[#This Row],[Monto]]/datos_arg[[#This Row],[TC]]),0)</f>
        <v>177.41935483870967</v>
      </c>
      <c r="Y2437" s="14"/>
    </row>
    <row r="2438" spans="1:25" ht="15" customHeight="1" x14ac:dyDescent="0.25">
      <c r="A2438" s="14">
        <f t="shared" ref="A2438:A2501" si="38">+A2437+1</f>
        <v>2435</v>
      </c>
      <c r="B2438" s="1">
        <v>44021</v>
      </c>
      <c r="C2438" s="18">
        <f>+YEAR(datos_arg[[#This Row],[Fecha]])</f>
        <v>2020</v>
      </c>
      <c r="D2438" s="18">
        <f>+MONTH(datos_arg[[#This Row],[Fecha]])</f>
        <v>7</v>
      </c>
      <c r="E2438" s="14" t="s">
        <v>408</v>
      </c>
      <c r="F2438" s="14" t="s">
        <v>506</v>
      </c>
      <c r="G2438" s="14"/>
      <c r="H2438" s="14" t="s">
        <v>7132</v>
      </c>
      <c r="I2438" s="14" t="s">
        <v>7132</v>
      </c>
      <c r="J2438" s="14" t="s">
        <v>425</v>
      </c>
      <c r="K2438" s="14"/>
      <c r="L2438" s="14" t="s">
        <v>425</v>
      </c>
      <c r="M2438" s="14" t="s">
        <v>1763</v>
      </c>
      <c r="N2438" s="14" t="s">
        <v>1763</v>
      </c>
      <c r="O2438" s="14" t="s">
        <v>2196</v>
      </c>
      <c r="P2438" s="14"/>
      <c r="Q2438" s="14"/>
      <c r="R2438" s="14" t="s">
        <v>420</v>
      </c>
      <c r="S2438" s="14" t="s">
        <v>439</v>
      </c>
      <c r="T2438" s="35">
        <v>100000</v>
      </c>
      <c r="U2438" s="14" t="s">
        <v>4</v>
      </c>
      <c r="V2438" s="14">
        <v>124</v>
      </c>
      <c r="W2438" s="16">
        <f>+IF(datos_arg[[#This Row],[Moneda]]="ARS",datos_arg[[#This Row],[Monto]],datos_arg[[#This Row],[Monto]]*datos_arg[[#This Row],[TC]])</f>
        <v>100000</v>
      </c>
      <c r="X2438" s="16">
        <f>IFERROR(IF(datos_arg[[#This Row],[Moneda]]="USD",datos_arg[[#This Row],[Monto]],datos_arg[[#This Row],[Monto]]/datos_arg[[#This Row],[TC]]),0)</f>
        <v>806.45161290322585</v>
      </c>
      <c r="Y2438" s="14"/>
    </row>
    <row r="2439" spans="1:25" ht="15" customHeight="1" x14ac:dyDescent="0.25">
      <c r="A2439" s="14">
        <f t="shared" si="38"/>
        <v>2436</v>
      </c>
      <c r="B2439" s="1">
        <v>44021</v>
      </c>
      <c r="C2439" s="18">
        <f>+YEAR(datos_arg[[#This Row],[Fecha]])</f>
        <v>2020</v>
      </c>
      <c r="D2439" s="18">
        <f>+MONTH(datos_arg[[#This Row],[Fecha]])</f>
        <v>7</v>
      </c>
      <c r="E2439" s="14" t="s">
        <v>1015</v>
      </c>
      <c r="F2439" s="14" t="s">
        <v>430</v>
      </c>
      <c r="G2439" s="14"/>
      <c r="H2439" s="14" t="s">
        <v>7132</v>
      </c>
      <c r="I2439" s="14" t="s">
        <v>7132</v>
      </c>
      <c r="J2439" s="14" t="s">
        <v>425</v>
      </c>
      <c r="K2439" s="14"/>
      <c r="L2439" s="14" t="s">
        <v>425</v>
      </c>
      <c r="M2439" s="14" t="s">
        <v>60</v>
      </c>
      <c r="N2439" s="14" t="s">
        <v>26</v>
      </c>
      <c r="O2439" s="14" t="s">
        <v>2460</v>
      </c>
      <c r="P2439" s="14"/>
      <c r="Q2439" s="14"/>
      <c r="R2439" s="14" t="s">
        <v>430</v>
      </c>
      <c r="S2439" s="14" t="s">
        <v>439</v>
      </c>
      <c r="T2439" s="35">
        <v>1500</v>
      </c>
      <c r="U2439" s="14" t="s">
        <v>4</v>
      </c>
      <c r="V2439" s="14">
        <v>124</v>
      </c>
      <c r="W2439" s="16">
        <f>+IF(datos_arg[[#This Row],[Moneda]]="ARS",datos_arg[[#This Row],[Monto]],datos_arg[[#This Row],[Monto]]*datos_arg[[#This Row],[TC]])</f>
        <v>1500</v>
      </c>
      <c r="X2439" s="16">
        <f>IFERROR(IF(datos_arg[[#This Row],[Moneda]]="USD",datos_arg[[#This Row],[Monto]],datos_arg[[#This Row],[Monto]]/datos_arg[[#This Row],[TC]]),0)</f>
        <v>12.096774193548388</v>
      </c>
      <c r="Y2439" s="14"/>
    </row>
    <row r="2440" spans="1:25" ht="15" customHeight="1" x14ac:dyDescent="0.25">
      <c r="A2440" s="14">
        <f t="shared" si="38"/>
        <v>2437</v>
      </c>
      <c r="B2440" s="1">
        <v>44021</v>
      </c>
      <c r="C2440" s="18">
        <f>+YEAR(datos_arg[[#This Row],[Fecha]])</f>
        <v>2020</v>
      </c>
      <c r="D2440" s="18">
        <f>+MONTH(datos_arg[[#This Row],[Fecha]])</f>
        <v>7</v>
      </c>
      <c r="E2440" s="14" t="s">
        <v>1015</v>
      </c>
      <c r="F2440" s="14" t="s">
        <v>403</v>
      </c>
      <c r="G2440" s="14" t="s">
        <v>6645</v>
      </c>
      <c r="H2440" s="14" t="s">
        <v>532</v>
      </c>
      <c r="I2440" s="14" t="s">
        <v>7132</v>
      </c>
      <c r="J2440" s="14" t="s">
        <v>425</v>
      </c>
      <c r="K2440" s="14" t="s">
        <v>421</v>
      </c>
      <c r="L2440" s="14" t="s">
        <v>421</v>
      </c>
      <c r="M2440" s="14" t="s">
        <v>804</v>
      </c>
      <c r="N2440" s="14" t="s">
        <v>26</v>
      </c>
      <c r="O2440" s="14" t="s">
        <v>252</v>
      </c>
      <c r="P2440" s="14" t="s">
        <v>5774</v>
      </c>
      <c r="Q2440" s="14"/>
      <c r="R2440" s="14" t="s">
        <v>6645</v>
      </c>
      <c r="S2440" s="14" t="s">
        <v>439</v>
      </c>
      <c r="T2440" s="35">
        <v>960</v>
      </c>
      <c r="U2440" s="14" t="s">
        <v>4</v>
      </c>
      <c r="V2440" s="14">
        <v>124</v>
      </c>
      <c r="W2440" s="16">
        <f>+IF(datos_arg[[#This Row],[Moneda]]="ARS",datos_arg[[#This Row],[Monto]],datos_arg[[#This Row],[Monto]]*datos_arg[[#This Row],[TC]])</f>
        <v>960</v>
      </c>
      <c r="X2440" s="16">
        <f>IFERROR(IF(datos_arg[[#This Row],[Moneda]]="USD",datos_arg[[#This Row],[Monto]],datos_arg[[#This Row],[Monto]]/datos_arg[[#This Row],[TC]]),0)</f>
        <v>7.741935483870968</v>
      </c>
      <c r="Y2440" s="14"/>
    </row>
    <row r="2441" spans="1:25" ht="15" customHeight="1" x14ac:dyDescent="0.25">
      <c r="A2441" s="14">
        <f t="shared" si="38"/>
        <v>2438</v>
      </c>
      <c r="B2441" s="1">
        <v>44021</v>
      </c>
      <c r="C2441" s="18">
        <f>+YEAR(datos_arg[[#This Row],[Fecha]])</f>
        <v>2020</v>
      </c>
      <c r="D2441" s="18">
        <f>+MONTH(datos_arg[[#This Row],[Fecha]])</f>
        <v>7</v>
      </c>
      <c r="E2441" s="14" t="s">
        <v>1015</v>
      </c>
      <c r="F2441" s="14" t="s">
        <v>430</v>
      </c>
      <c r="G2441" s="14"/>
      <c r="H2441" s="14" t="s">
        <v>7132</v>
      </c>
      <c r="I2441" s="14" t="s">
        <v>7132</v>
      </c>
      <c r="J2441" s="14" t="s">
        <v>425</v>
      </c>
      <c r="K2441" s="14"/>
      <c r="L2441" s="14" t="s">
        <v>425</v>
      </c>
      <c r="M2441" s="14" t="s">
        <v>60</v>
      </c>
      <c r="N2441" s="14" t="s">
        <v>26</v>
      </c>
      <c r="O2441" s="14" t="s">
        <v>2518</v>
      </c>
      <c r="P2441" s="14" t="s">
        <v>5774</v>
      </c>
      <c r="Q2441" s="14"/>
      <c r="R2441" s="14" t="s">
        <v>430</v>
      </c>
      <c r="S2441" s="14" t="s">
        <v>439</v>
      </c>
      <c r="T2441" s="35">
        <v>2800.69</v>
      </c>
      <c r="U2441" s="14" t="s">
        <v>4</v>
      </c>
      <c r="V2441" s="14">
        <v>124</v>
      </c>
      <c r="W2441" s="16">
        <f>+IF(datos_arg[[#This Row],[Moneda]]="ARS",datos_arg[[#This Row],[Monto]],datos_arg[[#This Row],[Monto]]*datos_arg[[#This Row],[TC]])</f>
        <v>2800.69</v>
      </c>
      <c r="X2441" s="16">
        <f>IFERROR(IF(datos_arg[[#This Row],[Moneda]]="USD",datos_arg[[#This Row],[Monto]],datos_arg[[#This Row],[Monto]]/datos_arg[[#This Row],[TC]]),0)</f>
        <v>22.586209677419355</v>
      </c>
      <c r="Y2441" s="14"/>
    </row>
    <row r="2442" spans="1:25" ht="15" customHeight="1" x14ac:dyDescent="0.25">
      <c r="A2442" s="14">
        <f t="shared" si="38"/>
        <v>2439</v>
      </c>
      <c r="B2442" s="1">
        <v>44021</v>
      </c>
      <c r="C2442" s="18">
        <f>+YEAR(datos_arg[[#This Row],[Fecha]])</f>
        <v>2020</v>
      </c>
      <c r="D2442" s="18">
        <f>+MONTH(datos_arg[[#This Row],[Fecha]])</f>
        <v>7</v>
      </c>
      <c r="E2442" s="14" t="s">
        <v>1015</v>
      </c>
      <c r="F2442" s="14" t="s">
        <v>403</v>
      </c>
      <c r="G2442" s="14" t="s">
        <v>970</v>
      </c>
      <c r="H2442" s="14" t="s">
        <v>7132</v>
      </c>
      <c r="I2442" s="14" t="s">
        <v>7132</v>
      </c>
      <c r="J2442" s="14" t="s">
        <v>425</v>
      </c>
      <c r="K2442" s="14"/>
      <c r="L2442" s="14" t="s">
        <v>425</v>
      </c>
      <c r="M2442" s="14" t="s">
        <v>493</v>
      </c>
      <c r="N2442" s="14" t="s">
        <v>26</v>
      </c>
      <c r="O2442" s="14" t="s">
        <v>2519</v>
      </c>
      <c r="P2442" s="14" t="s">
        <v>5775</v>
      </c>
      <c r="Q2442" s="14"/>
      <c r="R2442" s="14" t="s">
        <v>970</v>
      </c>
      <c r="S2442" s="14" t="s">
        <v>439</v>
      </c>
      <c r="T2442" s="35">
        <v>705</v>
      </c>
      <c r="U2442" s="14" t="s">
        <v>4</v>
      </c>
      <c r="V2442" s="14">
        <v>124</v>
      </c>
      <c r="W2442" s="16">
        <f>+IF(datos_arg[[#This Row],[Moneda]]="ARS",datos_arg[[#This Row],[Monto]],datos_arg[[#This Row],[Monto]]*datos_arg[[#This Row],[TC]])</f>
        <v>705</v>
      </c>
      <c r="X2442" s="16">
        <f>IFERROR(IF(datos_arg[[#This Row],[Moneda]]="USD",datos_arg[[#This Row],[Monto]],datos_arg[[#This Row],[Monto]]/datos_arg[[#This Row],[TC]]),0)</f>
        <v>5.685483870967742</v>
      </c>
      <c r="Y2442" s="14"/>
    </row>
    <row r="2443" spans="1:25" ht="15" customHeight="1" x14ac:dyDescent="0.25">
      <c r="A2443" s="14">
        <f t="shared" si="38"/>
        <v>2440</v>
      </c>
      <c r="B2443" s="1">
        <v>44021</v>
      </c>
      <c r="C2443" s="18">
        <f>+YEAR(datos_arg[[#This Row],[Fecha]])</f>
        <v>2020</v>
      </c>
      <c r="D2443" s="18">
        <f>+MONTH(datos_arg[[#This Row],[Fecha]])</f>
        <v>7</v>
      </c>
      <c r="E2443" s="14" t="s">
        <v>1015</v>
      </c>
      <c r="F2443" s="14" t="s">
        <v>403</v>
      </c>
      <c r="G2443" s="14" t="s">
        <v>6645</v>
      </c>
      <c r="H2443" s="14" t="s">
        <v>532</v>
      </c>
      <c r="I2443" s="14" t="s">
        <v>7132</v>
      </c>
      <c r="J2443" s="14" t="s">
        <v>425</v>
      </c>
      <c r="K2443" s="14" t="s">
        <v>421</v>
      </c>
      <c r="L2443" s="14" t="s">
        <v>421</v>
      </c>
      <c r="M2443" s="14" t="s">
        <v>804</v>
      </c>
      <c r="N2443" s="14" t="s">
        <v>26</v>
      </c>
      <c r="O2443" s="14" t="s">
        <v>252</v>
      </c>
      <c r="P2443" s="14" t="s">
        <v>5776</v>
      </c>
      <c r="Q2443" s="14"/>
      <c r="R2443" s="14" t="s">
        <v>6645</v>
      </c>
      <c r="S2443" s="14" t="s">
        <v>439</v>
      </c>
      <c r="T2443" s="35">
        <v>720</v>
      </c>
      <c r="U2443" s="14" t="s">
        <v>4</v>
      </c>
      <c r="V2443" s="14">
        <v>124</v>
      </c>
      <c r="W2443" s="16">
        <f>+IF(datos_arg[[#This Row],[Moneda]]="ARS",datos_arg[[#This Row],[Monto]],datos_arg[[#This Row],[Monto]]*datos_arg[[#This Row],[TC]])</f>
        <v>720</v>
      </c>
      <c r="X2443" s="16">
        <f>IFERROR(IF(datos_arg[[#This Row],[Moneda]]="USD",datos_arg[[#This Row],[Monto]],datos_arg[[#This Row],[Monto]]/datos_arg[[#This Row],[TC]]),0)</f>
        <v>5.806451612903226</v>
      </c>
      <c r="Y2443" s="14"/>
    </row>
    <row r="2444" spans="1:25" ht="15" customHeight="1" x14ac:dyDescent="0.25">
      <c r="A2444" s="14">
        <f t="shared" si="38"/>
        <v>2441</v>
      </c>
      <c r="B2444" s="1">
        <v>44021</v>
      </c>
      <c r="C2444" s="18">
        <f>+YEAR(datos_arg[[#This Row],[Fecha]])</f>
        <v>2020</v>
      </c>
      <c r="D2444" s="18">
        <f>+MONTH(datos_arg[[#This Row],[Fecha]])</f>
        <v>7</v>
      </c>
      <c r="E2444" s="14" t="s">
        <v>1015</v>
      </c>
      <c r="F2444" s="14" t="s">
        <v>403</v>
      </c>
      <c r="G2444" s="14" t="s">
        <v>970</v>
      </c>
      <c r="H2444" s="14" t="s">
        <v>7132</v>
      </c>
      <c r="I2444" s="14" t="s">
        <v>7132</v>
      </c>
      <c r="J2444" s="14" t="s">
        <v>425</v>
      </c>
      <c r="K2444" s="14"/>
      <c r="L2444" s="14" t="s">
        <v>425</v>
      </c>
      <c r="M2444" s="14" t="s">
        <v>493</v>
      </c>
      <c r="N2444" s="14" t="s">
        <v>741</v>
      </c>
      <c r="O2444" s="14" t="s">
        <v>2520</v>
      </c>
      <c r="P2444" s="14" t="s">
        <v>5777</v>
      </c>
      <c r="Q2444" s="14"/>
      <c r="R2444" s="14" t="s">
        <v>970</v>
      </c>
      <c r="S2444" s="14" t="s">
        <v>439</v>
      </c>
      <c r="T2444" s="35">
        <v>1040</v>
      </c>
      <c r="U2444" s="14" t="s">
        <v>4</v>
      </c>
      <c r="V2444" s="14">
        <v>124</v>
      </c>
      <c r="W2444" s="16">
        <f>+IF(datos_arg[[#This Row],[Moneda]]="ARS",datos_arg[[#This Row],[Monto]],datos_arg[[#This Row],[Monto]]*datos_arg[[#This Row],[TC]])</f>
        <v>1040</v>
      </c>
      <c r="X2444" s="16">
        <f>IFERROR(IF(datos_arg[[#This Row],[Moneda]]="USD",datos_arg[[#This Row],[Monto]],datos_arg[[#This Row],[Monto]]/datos_arg[[#This Row],[TC]]),0)</f>
        <v>8.387096774193548</v>
      </c>
      <c r="Y2444" s="14"/>
    </row>
    <row r="2445" spans="1:25" ht="15" customHeight="1" x14ac:dyDescent="0.25">
      <c r="A2445" s="14">
        <f t="shared" si="38"/>
        <v>2442</v>
      </c>
      <c r="B2445" s="1">
        <v>44023</v>
      </c>
      <c r="C2445" s="18">
        <f>+YEAR(datos_arg[[#This Row],[Fecha]])</f>
        <v>2020</v>
      </c>
      <c r="D2445" s="18">
        <f>+MONTH(datos_arg[[#This Row],[Fecha]])</f>
        <v>7</v>
      </c>
      <c r="E2445" s="14" t="s">
        <v>1015</v>
      </c>
      <c r="F2445" s="14" t="s">
        <v>403</v>
      </c>
      <c r="G2445" s="14" t="s">
        <v>6645</v>
      </c>
      <c r="H2445" s="14" t="s">
        <v>532</v>
      </c>
      <c r="I2445" s="14" t="s">
        <v>7132</v>
      </c>
      <c r="J2445" s="14" t="s">
        <v>425</v>
      </c>
      <c r="K2445" s="14" t="s">
        <v>421</v>
      </c>
      <c r="L2445" s="14" t="s">
        <v>421</v>
      </c>
      <c r="M2445" s="14" t="s">
        <v>804</v>
      </c>
      <c r="N2445" s="14" t="s">
        <v>26</v>
      </c>
      <c r="O2445" s="14" t="s">
        <v>252</v>
      </c>
      <c r="P2445" s="14" t="s">
        <v>5778</v>
      </c>
      <c r="Q2445" s="14"/>
      <c r="R2445" s="14" t="s">
        <v>6645</v>
      </c>
      <c r="S2445" s="14" t="s">
        <v>439</v>
      </c>
      <c r="T2445" s="35">
        <v>1200</v>
      </c>
      <c r="U2445" s="14" t="s">
        <v>4</v>
      </c>
      <c r="V2445" s="14">
        <v>124</v>
      </c>
      <c r="W2445" s="16">
        <f>+IF(datos_arg[[#This Row],[Moneda]]="ARS",datos_arg[[#This Row],[Monto]],datos_arg[[#This Row],[Monto]]*datos_arg[[#This Row],[TC]])</f>
        <v>1200</v>
      </c>
      <c r="X2445" s="16">
        <f>IFERROR(IF(datos_arg[[#This Row],[Moneda]]="USD",datos_arg[[#This Row],[Monto]],datos_arg[[#This Row],[Monto]]/datos_arg[[#This Row],[TC]]),0)</f>
        <v>9.67741935483871</v>
      </c>
      <c r="Y2445" s="14"/>
    </row>
    <row r="2446" spans="1:25" ht="15" customHeight="1" x14ac:dyDescent="0.25">
      <c r="A2446" s="14">
        <f t="shared" si="38"/>
        <v>2443</v>
      </c>
      <c r="B2446" s="1">
        <v>44023</v>
      </c>
      <c r="C2446" s="18">
        <f>+YEAR(datos_arg[[#This Row],[Fecha]])</f>
        <v>2020</v>
      </c>
      <c r="D2446" s="18">
        <f>+MONTH(datos_arg[[#This Row],[Fecha]])</f>
        <v>7</v>
      </c>
      <c r="E2446" s="14" t="s">
        <v>1015</v>
      </c>
      <c r="F2446" s="14" t="s">
        <v>403</v>
      </c>
      <c r="G2446" s="14" t="s">
        <v>970</v>
      </c>
      <c r="H2446" s="14" t="s">
        <v>7132</v>
      </c>
      <c r="I2446" s="14" t="s">
        <v>7132</v>
      </c>
      <c r="J2446" s="14" t="s">
        <v>425</v>
      </c>
      <c r="K2446" s="14"/>
      <c r="L2446" s="14" t="s">
        <v>425</v>
      </c>
      <c r="M2446" s="14" t="s">
        <v>493</v>
      </c>
      <c r="N2446" s="14" t="s">
        <v>26</v>
      </c>
      <c r="O2446" s="14" t="s">
        <v>2519</v>
      </c>
      <c r="P2446" s="14" t="s">
        <v>5779</v>
      </c>
      <c r="Q2446" s="14"/>
      <c r="R2446" s="14" t="s">
        <v>970</v>
      </c>
      <c r="S2446" s="14" t="s">
        <v>439</v>
      </c>
      <c r="T2446" s="35">
        <v>410</v>
      </c>
      <c r="U2446" s="14" t="s">
        <v>4</v>
      </c>
      <c r="V2446" s="14">
        <v>124</v>
      </c>
      <c r="W2446" s="16">
        <f>+IF(datos_arg[[#This Row],[Moneda]]="ARS",datos_arg[[#This Row],[Monto]],datos_arg[[#This Row],[Monto]]*datos_arg[[#This Row],[TC]])</f>
        <v>410</v>
      </c>
      <c r="X2446" s="16">
        <f>IFERROR(IF(datos_arg[[#This Row],[Moneda]]="USD",datos_arg[[#This Row],[Monto]],datos_arg[[#This Row],[Monto]]/datos_arg[[#This Row],[TC]]),0)</f>
        <v>3.306451612903226</v>
      </c>
      <c r="Y2446" s="14"/>
    </row>
    <row r="2447" spans="1:25" ht="15" customHeight="1" x14ac:dyDescent="0.25">
      <c r="A2447" s="14">
        <f t="shared" si="38"/>
        <v>2444</v>
      </c>
      <c r="B2447" s="1">
        <v>44025</v>
      </c>
      <c r="C2447" s="18">
        <f>+YEAR(datos_arg[[#This Row],[Fecha]])</f>
        <v>2020</v>
      </c>
      <c r="D2447" s="18">
        <f>+MONTH(datos_arg[[#This Row],[Fecha]])</f>
        <v>7</v>
      </c>
      <c r="E2447" s="14" t="s">
        <v>1015</v>
      </c>
      <c r="F2447" s="14" t="s">
        <v>430</v>
      </c>
      <c r="G2447" s="14"/>
      <c r="H2447" s="14" t="s">
        <v>7132</v>
      </c>
      <c r="I2447" s="14" t="s">
        <v>7132</v>
      </c>
      <c r="J2447" s="14" t="s">
        <v>425</v>
      </c>
      <c r="K2447" s="14"/>
      <c r="L2447" s="14" t="s">
        <v>425</v>
      </c>
      <c r="M2447" s="14" t="s">
        <v>3963</v>
      </c>
      <c r="N2447" s="14" t="s">
        <v>2521</v>
      </c>
      <c r="O2447" s="14" t="s">
        <v>2522</v>
      </c>
      <c r="P2447" s="14" t="s">
        <v>5780</v>
      </c>
      <c r="Q2447" s="14"/>
      <c r="R2447" s="14" t="s">
        <v>430</v>
      </c>
      <c r="S2447" s="14" t="s">
        <v>439</v>
      </c>
      <c r="T2447" s="35">
        <v>11500</v>
      </c>
      <c r="U2447" s="14" t="s">
        <v>4</v>
      </c>
      <c r="V2447" s="14">
        <v>124</v>
      </c>
      <c r="W2447" s="16">
        <f>+IF(datos_arg[[#This Row],[Moneda]]="ARS",datos_arg[[#This Row],[Monto]],datos_arg[[#This Row],[Monto]]*datos_arg[[#This Row],[TC]])</f>
        <v>11500</v>
      </c>
      <c r="X2447" s="16">
        <f>IFERROR(IF(datos_arg[[#This Row],[Moneda]]="USD",datos_arg[[#This Row],[Monto]],datos_arg[[#This Row],[Monto]]/datos_arg[[#This Row],[TC]]),0)</f>
        <v>92.741935483870961</v>
      </c>
      <c r="Y2447" s="14"/>
    </row>
    <row r="2448" spans="1:25" ht="15" customHeight="1" x14ac:dyDescent="0.25">
      <c r="A2448" s="14">
        <f t="shared" si="38"/>
        <v>2445</v>
      </c>
      <c r="B2448" s="1">
        <v>44025</v>
      </c>
      <c r="C2448" s="18">
        <f>+YEAR(datos_arg[[#This Row],[Fecha]])</f>
        <v>2020</v>
      </c>
      <c r="D2448" s="18">
        <f>+MONTH(datos_arg[[#This Row],[Fecha]])</f>
        <v>7</v>
      </c>
      <c r="E2448" s="14" t="s">
        <v>1015</v>
      </c>
      <c r="F2448" s="14" t="s">
        <v>430</v>
      </c>
      <c r="G2448" s="14"/>
      <c r="H2448" s="14" t="s">
        <v>7132</v>
      </c>
      <c r="I2448" s="14" t="s">
        <v>7132</v>
      </c>
      <c r="J2448" s="14" t="s">
        <v>425</v>
      </c>
      <c r="K2448" s="14"/>
      <c r="L2448" s="14" t="s">
        <v>425</v>
      </c>
      <c r="M2448" s="14" t="s">
        <v>102</v>
      </c>
      <c r="N2448" s="14" t="s">
        <v>480</v>
      </c>
      <c r="O2448" s="14" t="s">
        <v>2523</v>
      </c>
      <c r="P2448" s="14"/>
      <c r="Q2448" s="14"/>
      <c r="R2448" s="14" t="s">
        <v>430</v>
      </c>
      <c r="S2448" s="14" t="s">
        <v>439</v>
      </c>
      <c r="T2448" s="35">
        <v>2009</v>
      </c>
      <c r="U2448" s="14" t="s">
        <v>4</v>
      </c>
      <c r="V2448" s="14">
        <v>124</v>
      </c>
      <c r="W2448" s="16">
        <f>+IF(datos_arg[[#This Row],[Moneda]]="ARS",datos_arg[[#This Row],[Monto]],datos_arg[[#This Row],[Monto]]*datos_arg[[#This Row],[TC]])</f>
        <v>2009</v>
      </c>
      <c r="X2448" s="16">
        <f>IFERROR(IF(datos_arg[[#This Row],[Moneda]]="USD",datos_arg[[#This Row],[Monto]],datos_arg[[#This Row],[Monto]]/datos_arg[[#This Row],[TC]]),0)</f>
        <v>16.201612903225808</v>
      </c>
      <c r="Y2448" s="14"/>
    </row>
    <row r="2449" spans="1:25" ht="15" customHeight="1" x14ac:dyDescent="0.25">
      <c r="A2449" s="14">
        <f t="shared" si="38"/>
        <v>2446</v>
      </c>
      <c r="B2449" s="1">
        <v>44025</v>
      </c>
      <c r="C2449" s="18">
        <f>+YEAR(datos_arg[[#This Row],[Fecha]])</f>
        <v>2020</v>
      </c>
      <c r="D2449" s="18">
        <f>+MONTH(datos_arg[[#This Row],[Fecha]])</f>
        <v>7</v>
      </c>
      <c r="E2449" s="14" t="s">
        <v>1015</v>
      </c>
      <c r="F2449" s="14" t="s">
        <v>430</v>
      </c>
      <c r="G2449" s="14"/>
      <c r="H2449" s="14" t="s">
        <v>7132</v>
      </c>
      <c r="I2449" s="14" t="s">
        <v>7132</v>
      </c>
      <c r="J2449" s="14" t="s">
        <v>425</v>
      </c>
      <c r="K2449" s="14"/>
      <c r="L2449" s="14" t="s">
        <v>425</v>
      </c>
      <c r="M2449" s="14" t="s">
        <v>361</v>
      </c>
      <c r="N2449" s="14" t="s">
        <v>361</v>
      </c>
      <c r="O2449" s="14" t="s">
        <v>2325</v>
      </c>
      <c r="P2449" s="14"/>
      <c r="Q2449" s="14"/>
      <c r="R2449" s="14" t="s">
        <v>430</v>
      </c>
      <c r="S2449" s="14" t="s">
        <v>439</v>
      </c>
      <c r="T2449" s="35">
        <v>150</v>
      </c>
      <c r="U2449" s="14" t="s">
        <v>4</v>
      </c>
      <c r="V2449" s="14">
        <v>124</v>
      </c>
      <c r="W2449" s="16">
        <f>+IF(datos_arg[[#This Row],[Moneda]]="ARS",datos_arg[[#This Row],[Monto]],datos_arg[[#This Row],[Monto]]*datos_arg[[#This Row],[TC]])</f>
        <v>150</v>
      </c>
      <c r="X2449" s="16">
        <f>IFERROR(IF(datos_arg[[#This Row],[Moneda]]="USD",datos_arg[[#This Row],[Monto]],datos_arg[[#This Row],[Monto]]/datos_arg[[#This Row],[TC]]),0)</f>
        <v>1.2096774193548387</v>
      </c>
      <c r="Y2449" s="14"/>
    </row>
    <row r="2450" spans="1:25" ht="15" customHeight="1" x14ac:dyDescent="0.25">
      <c r="A2450" s="14">
        <f t="shared" si="38"/>
        <v>2447</v>
      </c>
      <c r="B2450" s="1">
        <v>44025</v>
      </c>
      <c r="C2450" s="18">
        <f>+YEAR(datos_arg[[#This Row],[Fecha]])</f>
        <v>2020</v>
      </c>
      <c r="D2450" s="18">
        <f>+MONTH(datos_arg[[#This Row],[Fecha]])</f>
        <v>7</v>
      </c>
      <c r="E2450" s="14" t="s">
        <v>1015</v>
      </c>
      <c r="F2450" s="14" t="s">
        <v>403</v>
      </c>
      <c r="G2450" s="14" t="s">
        <v>6645</v>
      </c>
      <c r="H2450" s="14" t="s">
        <v>532</v>
      </c>
      <c r="I2450" s="14" t="s">
        <v>7132</v>
      </c>
      <c r="J2450" s="14" t="s">
        <v>425</v>
      </c>
      <c r="K2450" s="14" t="s">
        <v>421</v>
      </c>
      <c r="L2450" s="14" t="s">
        <v>421</v>
      </c>
      <c r="M2450" s="14" t="s">
        <v>804</v>
      </c>
      <c r="N2450" s="14" t="s">
        <v>26</v>
      </c>
      <c r="O2450" s="14" t="s">
        <v>252</v>
      </c>
      <c r="P2450" s="14"/>
      <c r="Q2450" s="14"/>
      <c r="R2450" s="14" t="s">
        <v>6645</v>
      </c>
      <c r="S2450" s="14" t="s">
        <v>439</v>
      </c>
      <c r="T2450" s="35">
        <v>3100</v>
      </c>
      <c r="U2450" s="14" t="s">
        <v>4</v>
      </c>
      <c r="V2450" s="14">
        <v>124</v>
      </c>
      <c r="W2450" s="16">
        <f>+IF(datos_arg[[#This Row],[Moneda]]="ARS",datos_arg[[#This Row],[Monto]],datos_arg[[#This Row],[Monto]]*datos_arg[[#This Row],[TC]])</f>
        <v>3100</v>
      </c>
      <c r="X2450" s="16">
        <f>IFERROR(IF(datos_arg[[#This Row],[Moneda]]="USD",datos_arg[[#This Row],[Monto]],datos_arg[[#This Row],[Monto]]/datos_arg[[#This Row],[TC]]),0)</f>
        <v>25</v>
      </c>
      <c r="Y2450" s="14"/>
    </row>
    <row r="2451" spans="1:25" ht="15" customHeight="1" x14ac:dyDescent="0.25">
      <c r="A2451" s="14">
        <f t="shared" si="38"/>
        <v>2448</v>
      </c>
      <c r="B2451" s="1">
        <v>44025</v>
      </c>
      <c r="C2451" s="18">
        <f>+YEAR(datos_arg[[#This Row],[Fecha]])</f>
        <v>2020</v>
      </c>
      <c r="D2451" s="18">
        <f>+MONTH(datos_arg[[#This Row],[Fecha]])</f>
        <v>7</v>
      </c>
      <c r="E2451" s="14" t="s">
        <v>1015</v>
      </c>
      <c r="F2451" s="14" t="s">
        <v>403</v>
      </c>
      <c r="G2451" s="14" t="s">
        <v>970</v>
      </c>
      <c r="H2451" s="14" t="s">
        <v>4114</v>
      </c>
      <c r="I2451" s="14" t="s">
        <v>7132</v>
      </c>
      <c r="J2451" s="14" t="s">
        <v>425</v>
      </c>
      <c r="K2451" s="14"/>
      <c r="L2451" s="14" t="s">
        <v>425</v>
      </c>
      <c r="M2451" s="14" t="s">
        <v>493</v>
      </c>
      <c r="N2451" s="14" t="s">
        <v>26</v>
      </c>
      <c r="O2451" s="14" t="s">
        <v>1792</v>
      </c>
      <c r="P2451" s="14"/>
      <c r="Q2451" s="14"/>
      <c r="R2451" s="14" t="s">
        <v>970</v>
      </c>
      <c r="S2451" s="14" t="s">
        <v>439</v>
      </c>
      <c r="T2451" s="35">
        <v>1600</v>
      </c>
      <c r="U2451" s="14" t="s">
        <v>4</v>
      </c>
      <c r="V2451" s="14">
        <v>124</v>
      </c>
      <c r="W2451" s="16">
        <f>+IF(datos_arg[[#This Row],[Moneda]]="ARS",datos_arg[[#This Row],[Monto]],datos_arg[[#This Row],[Monto]]*datos_arg[[#This Row],[TC]])</f>
        <v>1600</v>
      </c>
      <c r="X2451" s="16">
        <f>IFERROR(IF(datos_arg[[#This Row],[Moneda]]="USD",datos_arg[[#This Row],[Monto]],datos_arg[[#This Row],[Monto]]/datos_arg[[#This Row],[TC]]),0)</f>
        <v>12.903225806451612</v>
      </c>
      <c r="Y2451" s="14"/>
    </row>
    <row r="2452" spans="1:25" ht="15" customHeight="1" x14ac:dyDescent="0.25">
      <c r="A2452" s="14">
        <f t="shared" si="38"/>
        <v>2449</v>
      </c>
      <c r="B2452" s="1">
        <v>44025</v>
      </c>
      <c r="C2452" s="18">
        <f>+YEAR(datos_arg[[#This Row],[Fecha]])</f>
        <v>2020</v>
      </c>
      <c r="D2452" s="18">
        <f>+MONTH(datos_arg[[#This Row],[Fecha]])</f>
        <v>7</v>
      </c>
      <c r="E2452" s="14" t="s">
        <v>1015</v>
      </c>
      <c r="F2452" s="14" t="s">
        <v>430</v>
      </c>
      <c r="G2452" s="14"/>
      <c r="H2452" s="14" t="s">
        <v>7132</v>
      </c>
      <c r="I2452" s="14" t="s">
        <v>7132</v>
      </c>
      <c r="J2452" s="14" t="s">
        <v>425</v>
      </c>
      <c r="K2452" s="14"/>
      <c r="L2452" s="14" t="s">
        <v>425</v>
      </c>
      <c r="M2452" s="14" t="s">
        <v>57</v>
      </c>
      <c r="N2452" s="14" t="s">
        <v>57</v>
      </c>
      <c r="O2452" s="14" t="s">
        <v>112</v>
      </c>
      <c r="P2452" s="14"/>
      <c r="Q2452" s="14"/>
      <c r="R2452" s="14" t="s">
        <v>430</v>
      </c>
      <c r="S2452" s="14" t="s">
        <v>439</v>
      </c>
      <c r="T2452" s="35">
        <v>200</v>
      </c>
      <c r="U2452" s="14" t="s">
        <v>4</v>
      </c>
      <c r="V2452" s="14">
        <v>124</v>
      </c>
      <c r="W2452" s="16">
        <f>+IF(datos_arg[[#This Row],[Moneda]]="ARS",datos_arg[[#This Row],[Monto]],datos_arg[[#This Row],[Monto]]*datos_arg[[#This Row],[TC]])</f>
        <v>200</v>
      </c>
      <c r="X2452" s="16">
        <f>IFERROR(IF(datos_arg[[#This Row],[Moneda]]="USD",datos_arg[[#This Row],[Monto]],datos_arg[[#This Row],[Monto]]/datos_arg[[#This Row],[TC]]),0)</f>
        <v>1.6129032258064515</v>
      </c>
      <c r="Y2452" s="14"/>
    </row>
    <row r="2453" spans="1:25" ht="15" customHeight="1" x14ac:dyDescent="0.25">
      <c r="A2453" s="14">
        <f t="shared" si="38"/>
        <v>2450</v>
      </c>
      <c r="B2453" s="1">
        <v>44025</v>
      </c>
      <c r="C2453" s="18">
        <f>+YEAR(datos_arg[[#This Row],[Fecha]])</f>
        <v>2020</v>
      </c>
      <c r="D2453" s="18">
        <f>+MONTH(datos_arg[[#This Row],[Fecha]])</f>
        <v>7</v>
      </c>
      <c r="E2453" s="14" t="s">
        <v>449</v>
      </c>
      <c r="F2453" s="14" t="s">
        <v>505</v>
      </c>
      <c r="G2453" s="14"/>
      <c r="H2453" s="14" t="s">
        <v>7132</v>
      </c>
      <c r="I2453" s="14" t="s">
        <v>7132</v>
      </c>
      <c r="J2453" s="14" t="s">
        <v>425</v>
      </c>
      <c r="K2453" s="14"/>
      <c r="L2453" s="14" t="s">
        <v>425</v>
      </c>
      <c r="M2453" s="14" t="s">
        <v>613</v>
      </c>
      <c r="N2453" s="14" t="s">
        <v>2273</v>
      </c>
      <c r="O2453" s="14" t="s">
        <v>2473</v>
      </c>
      <c r="P2453" s="14"/>
      <c r="Q2453" s="14"/>
      <c r="R2453" s="14" t="s">
        <v>505</v>
      </c>
      <c r="S2453" s="14" t="s">
        <v>613</v>
      </c>
      <c r="T2453" s="35">
        <v>306</v>
      </c>
      <c r="U2453" s="14" t="s">
        <v>4</v>
      </c>
      <c r="V2453" s="14">
        <v>124</v>
      </c>
      <c r="W2453" s="16">
        <f>+IF(datos_arg[[#This Row],[Moneda]]="ARS",datos_arg[[#This Row],[Monto]],datos_arg[[#This Row],[Monto]]*datos_arg[[#This Row],[TC]])</f>
        <v>306</v>
      </c>
      <c r="X2453" s="16">
        <f>IFERROR(IF(datos_arg[[#This Row],[Moneda]]="USD",datos_arg[[#This Row],[Monto]],datos_arg[[#This Row],[Monto]]/datos_arg[[#This Row],[TC]]),0)</f>
        <v>2.467741935483871</v>
      </c>
      <c r="Y2453" s="14"/>
    </row>
    <row r="2454" spans="1:25" ht="15" customHeight="1" x14ac:dyDescent="0.25">
      <c r="A2454" s="14">
        <f t="shared" si="38"/>
        <v>2451</v>
      </c>
      <c r="B2454" s="1">
        <v>44025</v>
      </c>
      <c r="C2454" s="18">
        <f>+YEAR(datos_arg[[#This Row],[Fecha]])</f>
        <v>2020</v>
      </c>
      <c r="D2454" s="18">
        <f>+MONTH(datos_arg[[#This Row],[Fecha]])</f>
        <v>7</v>
      </c>
      <c r="E2454" s="14" t="s">
        <v>5358</v>
      </c>
      <c r="F2454" s="14" t="s">
        <v>4109</v>
      </c>
      <c r="G2454" s="14"/>
      <c r="H2454" s="14" t="s">
        <v>6646</v>
      </c>
      <c r="I2454" s="14" t="s">
        <v>6668</v>
      </c>
      <c r="J2454" s="14" t="s">
        <v>425</v>
      </c>
      <c r="K2454" s="14" t="s">
        <v>420</v>
      </c>
      <c r="L2454" s="14" t="s">
        <v>425</v>
      </c>
      <c r="M2454" s="14" t="s">
        <v>1608</v>
      </c>
      <c r="N2454" s="14" t="s">
        <v>2713</v>
      </c>
      <c r="O2454" s="14" t="s">
        <v>2714</v>
      </c>
      <c r="P2454" s="14" t="s">
        <v>5781</v>
      </c>
      <c r="Q2454" s="14">
        <v>5</v>
      </c>
      <c r="R2454" s="14" t="s">
        <v>4109</v>
      </c>
      <c r="S2454" s="14" t="s">
        <v>420</v>
      </c>
      <c r="T2454" s="35">
        <v>24385</v>
      </c>
      <c r="U2454" s="14" t="s">
        <v>4</v>
      </c>
      <c r="V2454" s="14">
        <v>124</v>
      </c>
      <c r="W2454" s="16">
        <f>+IF(datos_arg[[#This Row],[Moneda]]="ARS",datos_arg[[#This Row],[Monto]],datos_arg[[#This Row],[Monto]]*datos_arg[[#This Row],[TC]])</f>
        <v>24385</v>
      </c>
      <c r="X2454" s="16">
        <f>IFERROR(IF(datos_arg[[#This Row],[Moneda]]="USD",datos_arg[[#This Row],[Monto]],datos_arg[[#This Row],[Monto]]/datos_arg[[#This Row],[TC]]),0)</f>
        <v>196.65322580645162</v>
      </c>
      <c r="Y2454" s="14"/>
    </row>
    <row r="2455" spans="1:25" ht="15" customHeight="1" x14ac:dyDescent="0.25">
      <c r="A2455" s="14">
        <f t="shared" si="38"/>
        <v>2452</v>
      </c>
      <c r="B2455" s="1">
        <v>44025</v>
      </c>
      <c r="C2455" s="18">
        <f>+YEAR(datos_arg[[#This Row],[Fecha]])</f>
        <v>2020</v>
      </c>
      <c r="D2455" s="18">
        <f>+MONTH(datos_arg[[#This Row],[Fecha]])</f>
        <v>7</v>
      </c>
      <c r="E2455" s="14" t="s">
        <v>1015</v>
      </c>
      <c r="F2455" s="14" t="s">
        <v>403</v>
      </c>
      <c r="G2455" s="14" t="s">
        <v>5383</v>
      </c>
      <c r="H2455" s="14" t="s">
        <v>6646</v>
      </c>
      <c r="I2455" s="14" t="s">
        <v>7132</v>
      </c>
      <c r="J2455" s="14" t="s">
        <v>425</v>
      </c>
      <c r="K2455" s="14" t="s">
        <v>420</v>
      </c>
      <c r="L2455" s="14" t="s">
        <v>425</v>
      </c>
      <c r="M2455" s="14" t="s">
        <v>1419</v>
      </c>
      <c r="N2455" s="14" t="s">
        <v>160</v>
      </c>
      <c r="O2455" s="14" t="s">
        <v>2715</v>
      </c>
      <c r="P2455" s="14" t="s">
        <v>5782</v>
      </c>
      <c r="Q2455" s="14">
        <v>60</v>
      </c>
      <c r="R2455" s="14" t="s">
        <v>5383</v>
      </c>
      <c r="S2455" s="14" t="s">
        <v>420</v>
      </c>
      <c r="T2455" s="35">
        <v>1741.0736040609138</v>
      </c>
      <c r="U2455" s="14" t="s">
        <v>4</v>
      </c>
      <c r="V2455" s="14">
        <v>124</v>
      </c>
      <c r="W2455" s="16">
        <f>+IF(datos_arg[[#This Row],[Moneda]]="ARS",datos_arg[[#This Row],[Monto]],datos_arg[[#This Row],[Monto]]*datos_arg[[#This Row],[TC]])</f>
        <v>1741.0736040609138</v>
      </c>
      <c r="X2455" s="16">
        <f>IFERROR(IF(datos_arg[[#This Row],[Moneda]]="USD",datos_arg[[#This Row],[Monto]],datos_arg[[#This Row],[Monto]]/datos_arg[[#This Row],[TC]]),0)</f>
        <v>14.040916161781563</v>
      </c>
      <c r="Y2455" s="14"/>
    </row>
    <row r="2456" spans="1:25" ht="15" customHeight="1" x14ac:dyDescent="0.25">
      <c r="A2456" s="14">
        <f t="shared" si="38"/>
        <v>2453</v>
      </c>
      <c r="B2456" s="1">
        <v>44025</v>
      </c>
      <c r="C2456" s="18">
        <f>+YEAR(datos_arg[[#This Row],[Fecha]])</f>
        <v>2020</v>
      </c>
      <c r="D2456" s="18">
        <f>+MONTH(datos_arg[[#This Row],[Fecha]])</f>
        <v>7</v>
      </c>
      <c r="E2456" s="14" t="s">
        <v>1015</v>
      </c>
      <c r="F2456" s="14" t="s">
        <v>403</v>
      </c>
      <c r="G2456" s="14" t="s">
        <v>5383</v>
      </c>
      <c r="H2456" s="14" t="s">
        <v>6646</v>
      </c>
      <c r="I2456" s="14" t="s">
        <v>7132</v>
      </c>
      <c r="J2456" s="14" t="s">
        <v>425</v>
      </c>
      <c r="K2456" s="14" t="s">
        <v>420</v>
      </c>
      <c r="L2456" s="14" t="s">
        <v>425</v>
      </c>
      <c r="M2456" s="14" t="s">
        <v>1419</v>
      </c>
      <c r="N2456" s="14" t="s">
        <v>160</v>
      </c>
      <c r="O2456" s="14" t="s">
        <v>2716</v>
      </c>
      <c r="P2456" s="14" t="s">
        <v>5782</v>
      </c>
      <c r="Q2456" s="14">
        <v>60</v>
      </c>
      <c r="R2456" s="14" t="s">
        <v>5383</v>
      </c>
      <c r="S2456" s="14" t="s">
        <v>420</v>
      </c>
      <c r="T2456" s="35">
        <v>1910.5235678027557</v>
      </c>
      <c r="U2456" s="14" t="s">
        <v>4</v>
      </c>
      <c r="V2456" s="14">
        <v>124</v>
      </c>
      <c r="W2456" s="16">
        <f>+IF(datos_arg[[#This Row],[Moneda]]="ARS",datos_arg[[#This Row],[Monto]],datos_arg[[#This Row],[Monto]]*datos_arg[[#This Row],[TC]])</f>
        <v>1910.5235678027557</v>
      </c>
      <c r="X2456" s="16">
        <f>IFERROR(IF(datos_arg[[#This Row],[Moneda]]="USD",datos_arg[[#This Row],[Monto]],datos_arg[[#This Row],[Monto]]/datos_arg[[#This Row],[TC]]),0)</f>
        <v>15.407448127441578</v>
      </c>
      <c r="Y2456" s="14"/>
    </row>
    <row r="2457" spans="1:25" ht="15" customHeight="1" x14ac:dyDescent="0.25">
      <c r="A2457" s="14">
        <f t="shared" si="38"/>
        <v>2454</v>
      </c>
      <c r="B2457" s="1">
        <v>44025</v>
      </c>
      <c r="C2457" s="18">
        <f>+YEAR(datos_arg[[#This Row],[Fecha]])</f>
        <v>2020</v>
      </c>
      <c r="D2457" s="18">
        <f>+MONTH(datos_arg[[#This Row],[Fecha]])</f>
        <v>7</v>
      </c>
      <c r="E2457" s="14" t="s">
        <v>1015</v>
      </c>
      <c r="F2457" s="14" t="s">
        <v>403</v>
      </c>
      <c r="G2457" s="14" t="s">
        <v>5383</v>
      </c>
      <c r="H2457" s="14" t="s">
        <v>6646</v>
      </c>
      <c r="I2457" s="14" t="s">
        <v>7132</v>
      </c>
      <c r="J2457" s="14" t="s">
        <v>425</v>
      </c>
      <c r="K2457" s="14" t="s">
        <v>420</v>
      </c>
      <c r="L2457" s="14" t="s">
        <v>425</v>
      </c>
      <c r="M2457" s="14" t="s">
        <v>1419</v>
      </c>
      <c r="N2457" s="14" t="s">
        <v>160</v>
      </c>
      <c r="O2457" s="14" t="s">
        <v>2717</v>
      </c>
      <c r="P2457" s="14" t="s">
        <v>5782</v>
      </c>
      <c r="Q2457" s="14">
        <v>60</v>
      </c>
      <c r="R2457" s="14" t="s">
        <v>5383</v>
      </c>
      <c r="S2457" s="14" t="s">
        <v>420</v>
      </c>
      <c r="T2457" s="35">
        <v>1814.4028281363305</v>
      </c>
      <c r="U2457" s="14" t="s">
        <v>4</v>
      </c>
      <c r="V2457" s="14">
        <v>124</v>
      </c>
      <c r="W2457" s="16">
        <f>+IF(datos_arg[[#This Row],[Moneda]]="ARS",datos_arg[[#This Row],[Monto]],datos_arg[[#This Row],[Monto]]*datos_arg[[#This Row],[TC]])</f>
        <v>1814.4028281363305</v>
      </c>
      <c r="X2457" s="16">
        <f>IFERROR(IF(datos_arg[[#This Row],[Moneda]]="USD",datos_arg[[#This Row],[Monto]],datos_arg[[#This Row],[Monto]]/datos_arg[[#This Row],[TC]]),0)</f>
        <v>14.632280872067181</v>
      </c>
      <c r="Y2457" s="14"/>
    </row>
    <row r="2458" spans="1:25" ht="15" customHeight="1" x14ac:dyDescent="0.25">
      <c r="A2458" s="14">
        <f t="shared" si="38"/>
        <v>2455</v>
      </c>
      <c r="B2458" s="1">
        <v>44026</v>
      </c>
      <c r="C2458" s="18">
        <f>+YEAR(datos_arg[[#This Row],[Fecha]])</f>
        <v>2020</v>
      </c>
      <c r="D2458" s="18">
        <f>+MONTH(datos_arg[[#This Row],[Fecha]])</f>
        <v>7</v>
      </c>
      <c r="E2458" s="14" t="s">
        <v>5358</v>
      </c>
      <c r="F2458" s="14" t="s">
        <v>85</v>
      </c>
      <c r="G2458" s="14"/>
      <c r="H2458" s="14" t="s">
        <v>532</v>
      </c>
      <c r="I2458" s="14" t="s">
        <v>7132</v>
      </c>
      <c r="J2458" s="14" t="s">
        <v>425</v>
      </c>
      <c r="K2458" s="14"/>
      <c r="L2458" s="14" t="s">
        <v>425</v>
      </c>
      <c r="M2458" s="14" t="s">
        <v>802</v>
      </c>
      <c r="N2458" s="14" t="s">
        <v>524</v>
      </c>
      <c r="O2458" s="14" t="s">
        <v>2531</v>
      </c>
      <c r="P2458" s="14"/>
      <c r="Q2458" s="14">
        <v>2</v>
      </c>
      <c r="R2458" s="14" t="s">
        <v>85</v>
      </c>
      <c r="S2458" s="14" t="s">
        <v>439</v>
      </c>
      <c r="T2458" s="35">
        <v>11000</v>
      </c>
      <c r="U2458" s="14" t="s">
        <v>4</v>
      </c>
      <c r="V2458" s="14">
        <v>124</v>
      </c>
      <c r="W2458" s="16">
        <f>+IF(datos_arg[[#This Row],[Moneda]]="ARS",datos_arg[[#This Row],[Monto]],datos_arg[[#This Row],[Monto]]*datos_arg[[#This Row],[TC]])</f>
        <v>11000</v>
      </c>
      <c r="X2458" s="16">
        <f>IFERROR(IF(datos_arg[[#This Row],[Moneda]]="USD",datos_arg[[#This Row],[Monto]],datos_arg[[#This Row],[Monto]]/datos_arg[[#This Row],[TC]]),0)</f>
        <v>88.709677419354833</v>
      </c>
      <c r="Y2458" s="14"/>
    </row>
    <row r="2459" spans="1:25" ht="15" customHeight="1" x14ac:dyDescent="0.25">
      <c r="A2459" s="14">
        <f t="shared" si="38"/>
        <v>2456</v>
      </c>
      <c r="B2459" s="1">
        <v>44026</v>
      </c>
      <c r="C2459" s="18">
        <f>+YEAR(datos_arg[[#This Row],[Fecha]])</f>
        <v>2020</v>
      </c>
      <c r="D2459" s="18">
        <f>+MONTH(datos_arg[[#This Row],[Fecha]])</f>
        <v>7</v>
      </c>
      <c r="E2459" s="14" t="s">
        <v>1015</v>
      </c>
      <c r="F2459" s="14" t="s">
        <v>430</v>
      </c>
      <c r="G2459" s="14"/>
      <c r="H2459" s="14" t="s">
        <v>7132</v>
      </c>
      <c r="I2459" s="14" t="s">
        <v>7132</v>
      </c>
      <c r="J2459" s="14" t="s">
        <v>425</v>
      </c>
      <c r="K2459" s="14"/>
      <c r="L2459" s="14" t="s">
        <v>425</v>
      </c>
      <c r="M2459" s="14" t="s">
        <v>3961</v>
      </c>
      <c r="N2459" s="14" t="s">
        <v>137</v>
      </c>
      <c r="O2459" s="14" t="s">
        <v>2283</v>
      </c>
      <c r="P2459" s="14"/>
      <c r="Q2459" s="14"/>
      <c r="R2459" s="14" t="s">
        <v>430</v>
      </c>
      <c r="S2459" s="14" t="s">
        <v>439</v>
      </c>
      <c r="T2459" s="35">
        <v>16000</v>
      </c>
      <c r="U2459" s="14" t="s">
        <v>4</v>
      </c>
      <c r="V2459" s="14">
        <v>124</v>
      </c>
      <c r="W2459" s="16">
        <f>+IF(datos_arg[[#This Row],[Moneda]]="ARS",datos_arg[[#This Row],[Monto]],datos_arg[[#This Row],[Monto]]*datos_arg[[#This Row],[TC]])</f>
        <v>16000</v>
      </c>
      <c r="X2459" s="16">
        <f>IFERROR(IF(datos_arg[[#This Row],[Moneda]]="USD",datos_arg[[#This Row],[Monto]],datos_arg[[#This Row],[Monto]]/datos_arg[[#This Row],[TC]]),0)</f>
        <v>129.03225806451613</v>
      </c>
      <c r="Y2459" s="14"/>
    </row>
    <row r="2460" spans="1:25" ht="15" customHeight="1" x14ac:dyDescent="0.25">
      <c r="A2460" s="14">
        <f t="shared" si="38"/>
        <v>2457</v>
      </c>
      <c r="B2460" s="1">
        <v>44026</v>
      </c>
      <c r="C2460" s="18">
        <f>+YEAR(datos_arg[[#This Row],[Fecha]])</f>
        <v>2020</v>
      </c>
      <c r="D2460" s="18">
        <f>+MONTH(datos_arg[[#This Row],[Fecha]])</f>
        <v>7</v>
      </c>
      <c r="E2460" s="14" t="s">
        <v>1015</v>
      </c>
      <c r="F2460" s="14" t="s">
        <v>430</v>
      </c>
      <c r="G2460" s="14"/>
      <c r="H2460" s="14" t="s">
        <v>7132</v>
      </c>
      <c r="I2460" s="14" t="s">
        <v>7132</v>
      </c>
      <c r="J2460" s="14" t="s">
        <v>425</v>
      </c>
      <c r="K2460" s="14"/>
      <c r="L2460" s="14" t="s">
        <v>425</v>
      </c>
      <c r="M2460" s="14" t="s">
        <v>3961</v>
      </c>
      <c r="N2460" s="14" t="s">
        <v>119</v>
      </c>
      <c r="O2460" s="14" t="s">
        <v>2284</v>
      </c>
      <c r="P2460" s="14"/>
      <c r="Q2460" s="14"/>
      <c r="R2460" s="14" t="s">
        <v>430</v>
      </c>
      <c r="S2460" s="14" t="s">
        <v>439</v>
      </c>
      <c r="T2460" s="35">
        <v>15000</v>
      </c>
      <c r="U2460" s="14" t="s">
        <v>4</v>
      </c>
      <c r="V2460" s="14">
        <v>124</v>
      </c>
      <c r="W2460" s="16">
        <f>+IF(datos_arg[[#This Row],[Moneda]]="ARS",datos_arg[[#This Row],[Monto]],datos_arg[[#This Row],[Monto]]*datos_arg[[#This Row],[TC]])</f>
        <v>15000</v>
      </c>
      <c r="X2460" s="16">
        <f>IFERROR(IF(datos_arg[[#This Row],[Moneda]]="USD",datos_arg[[#This Row],[Monto]],datos_arg[[#This Row],[Monto]]/datos_arg[[#This Row],[TC]]),0)</f>
        <v>120.96774193548387</v>
      </c>
      <c r="Y2460" s="14"/>
    </row>
    <row r="2461" spans="1:25" ht="15" customHeight="1" x14ac:dyDescent="0.25">
      <c r="A2461" s="14">
        <f t="shared" si="38"/>
        <v>2458</v>
      </c>
      <c r="B2461" s="1">
        <v>44026</v>
      </c>
      <c r="C2461" s="18">
        <f>+YEAR(datos_arg[[#This Row],[Fecha]])</f>
        <v>2020</v>
      </c>
      <c r="D2461" s="18">
        <f>+MONTH(datos_arg[[#This Row],[Fecha]])</f>
        <v>7</v>
      </c>
      <c r="E2461" s="14" t="s">
        <v>5358</v>
      </c>
      <c r="F2461" s="14" t="s">
        <v>969</v>
      </c>
      <c r="G2461" s="14"/>
      <c r="H2461" s="14" t="s">
        <v>7132</v>
      </c>
      <c r="I2461" s="14" t="s">
        <v>7132</v>
      </c>
      <c r="J2461" s="14" t="s">
        <v>425</v>
      </c>
      <c r="K2461" s="14"/>
      <c r="L2461" s="14" t="s">
        <v>425</v>
      </c>
      <c r="M2461" s="14" t="s">
        <v>693</v>
      </c>
      <c r="N2461" s="14" t="s">
        <v>1959</v>
      </c>
      <c r="O2461" s="14" t="s">
        <v>2533</v>
      </c>
      <c r="P2461" s="14"/>
      <c r="Q2461" s="14">
        <v>0</v>
      </c>
      <c r="R2461" s="14" t="s">
        <v>969</v>
      </c>
      <c r="S2461" s="14" t="s">
        <v>439</v>
      </c>
      <c r="T2461" s="35">
        <v>5000</v>
      </c>
      <c r="U2461" s="14" t="s">
        <v>4</v>
      </c>
      <c r="V2461" s="14">
        <v>124</v>
      </c>
      <c r="W2461" s="16">
        <f>+IF(datos_arg[[#This Row],[Moneda]]="ARS",datos_arg[[#This Row],[Monto]],datos_arg[[#This Row],[Monto]]*datos_arg[[#This Row],[TC]])</f>
        <v>5000</v>
      </c>
      <c r="X2461" s="16">
        <f>IFERROR(IF(datos_arg[[#This Row],[Moneda]]="USD",datos_arg[[#This Row],[Monto]],datos_arg[[#This Row],[Monto]]/datos_arg[[#This Row],[TC]]),0)</f>
        <v>40.322580645161288</v>
      </c>
      <c r="Y2461" s="14"/>
    </row>
    <row r="2462" spans="1:25" x14ac:dyDescent="0.25">
      <c r="A2462" s="14">
        <f t="shared" si="38"/>
        <v>2459</v>
      </c>
      <c r="B2462" s="1">
        <v>44026</v>
      </c>
      <c r="C2462" s="18">
        <f>+YEAR(datos_arg[[#This Row],[Fecha]])</f>
        <v>2020</v>
      </c>
      <c r="D2462" s="18">
        <f>+MONTH(datos_arg[[#This Row],[Fecha]])</f>
        <v>7</v>
      </c>
      <c r="E2462" s="14" t="s">
        <v>408</v>
      </c>
      <c r="F2462" s="14" t="s">
        <v>69</v>
      </c>
      <c r="G2462" s="14"/>
      <c r="H2462" s="14" t="s">
        <v>7132</v>
      </c>
      <c r="I2462" s="14" t="s">
        <v>7132</v>
      </c>
      <c r="J2462" s="14" t="s">
        <v>425</v>
      </c>
      <c r="K2462" s="14"/>
      <c r="L2462" s="14" t="s">
        <v>425</v>
      </c>
      <c r="M2462" s="14" t="s">
        <v>2530</v>
      </c>
      <c r="N2462" s="14" t="s">
        <v>2530</v>
      </c>
      <c r="O2462" s="14"/>
      <c r="P2462" s="14"/>
      <c r="Q2462" s="14"/>
      <c r="R2462" s="14" t="s">
        <v>439</v>
      </c>
      <c r="S2462" s="14" t="s">
        <v>440</v>
      </c>
      <c r="T2462" s="35">
        <v>1000</v>
      </c>
      <c r="U2462" s="14" t="s">
        <v>2</v>
      </c>
      <c r="V2462" s="14">
        <v>124.5</v>
      </c>
      <c r="W2462" s="16">
        <f>+IF(datos_arg[[#This Row],[Moneda]]="ARS",datos_arg[[#This Row],[Monto]],datos_arg[[#This Row],[Monto]]*datos_arg[[#This Row],[TC]])</f>
        <v>124500</v>
      </c>
      <c r="X2462" s="16">
        <f>IFERROR(IF(datos_arg[[#This Row],[Moneda]]="USD",datos_arg[[#This Row],[Monto]],datos_arg[[#This Row],[Monto]]/datos_arg[[#This Row],[TC]]),0)</f>
        <v>1000</v>
      </c>
      <c r="Y2462" s="14"/>
    </row>
    <row r="2463" spans="1:25" ht="15" customHeight="1" x14ac:dyDescent="0.25">
      <c r="A2463" s="14">
        <f t="shared" si="38"/>
        <v>2460</v>
      </c>
      <c r="B2463" s="1">
        <v>44026</v>
      </c>
      <c r="C2463" s="18">
        <f>+YEAR(datos_arg[[#This Row],[Fecha]])</f>
        <v>2020</v>
      </c>
      <c r="D2463" s="18">
        <f>+MONTH(datos_arg[[#This Row],[Fecha]])</f>
        <v>7</v>
      </c>
      <c r="E2463" s="14" t="s">
        <v>449</v>
      </c>
      <c r="F2463" s="14" t="s">
        <v>505</v>
      </c>
      <c r="G2463" s="14"/>
      <c r="H2463" s="14" t="s">
        <v>433</v>
      </c>
      <c r="I2463" s="14" t="s">
        <v>955</v>
      </c>
      <c r="J2463" s="14" t="s">
        <v>425</v>
      </c>
      <c r="K2463" s="14"/>
      <c r="L2463" s="14" t="s">
        <v>425</v>
      </c>
      <c r="M2463" s="14" t="s">
        <v>2534</v>
      </c>
      <c r="N2463" s="14" t="s">
        <v>138</v>
      </c>
      <c r="O2463" s="14" t="s">
        <v>2536</v>
      </c>
      <c r="P2463" s="14" t="s">
        <v>5783</v>
      </c>
      <c r="Q2463" s="14"/>
      <c r="R2463" s="14" t="s">
        <v>505</v>
      </c>
      <c r="S2463" s="14" t="s">
        <v>613</v>
      </c>
      <c r="T2463" s="35">
        <v>4830</v>
      </c>
      <c r="U2463" s="14" t="s">
        <v>4</v>
      </c>
      <c r="V2463" s="14">
        <v>124.5</v>
      </c>
      <c r="W2463" s="16">
        <f>+IF(datos_arg[[#This Row],[Moneda]]="ARS",datos_arg[[#This Row],[Monto]],datos_arg[[#This Row],[Monto]]*datos_arg[[#This Row],[TC]])</f>
        <v>4830</v>
      </c>
      <c r="X2463" s="16">
        <f>IFERROR(IF(datos_arg[[#This Row],[Moneda]]="USD",datos_arg[[#This Row],[Monto]],datos_arg[[#This Row],[Monto]]/datos_arg[[#This Row],[TC]]),0)</f>
        <v>38.795180722891565</v>
      </c>
      <c r="Y2463" s="14"/>
    </row>
    <row r="2464" spans="1:25" ht="15" customHeight="1" x14ac:dyDescent="0.25">
      <c r="A2464" s="14">
        <f t="shared" si="38"/>
        <v>2461</v>
      </c>
      <c r="B2464" s="1">
        <v>44026</v>
      </c>
      <c r="C2464" s="18">
        <f>+YEAR(datos_arg[[#This Row],[Fecha]])</f>
        <v>2020</v>
      </c>
      <c r="D2464" s="18">
        <f>+MONTH(datos_arg[[#This Row],[Fecha]])</f>
        <v>7</v>
      </c>
      <c r="E2464" s="14" t="s">
        <v>449</v>
      </c>
      <c r="F2464" s="14" t="s">
        <v>505</v>
      </c>
      <c r="G2464" s="14"/>
      <c r="H2464" s="14" t="s">
        <v>433</v>
      </c>
      <c r="I2464" s="14" t="s">
        <v>955</v>
      </c>
      <c r="J2464" s="14" t="s">
        <v>425</v>
      </c>
      <c r="K2464" s="14"/>
      <c r="L2464" s="14" t="s">
        <v>425</v>
      </c>
      <c r="M2464" s="14" t="s">
        <v>2535</v>
      </c>
      <c r="N2464" s="14" t="s">
        <v>138</v>
      </c>
      <c r="O2464" s="14" t="s">
        <v>2537</v>
      </c>
      <c r="P2464" s="14" t="s">
        <v>5784</v>
      </c>
      <c r="Q2464" s="14"/>
      <c r="R2464" s="14" t="s">
        <v>505</v>
      </c>
      <c r="S2464" s="14" t="s">
        <v>613</v>
      </c>
      <c r="T2464" s="35">
        <v>4830</v>
      </c>
      <c r="U2464" s="14" t="s">
        <v>4</v>
      </c>
      <c r="V2464" s="14">
        <v>124.5</v>
      </c>
      <c r="W2464" s="16">
        <f>+IF(datos_arg[[#This Row],[Moneda]]="ARS",datos_arg[[#This Row],[Monto]],datos_arg[[#This Row],[Monto]]*datos_arg[[#This Row],[TC]])</f>
        <v>4830</v>
      </c>
      <c r="X2464" s="16">
        <f>IFERROR(IF(datos_arg[[#This Row],[Moneda]]="USD",datos_arg[[#This Row],[Monto]],datos_arg[[#This Row],[Monto]]/datos_arg[[#This Row],[TC]]),0)</f>
        <v>38.795180722891565</v>
      </c>
      <c r="Y2464" s="14"/>
    </row>
    <row r="2465" spans="1:25" ht="15" customHeight="1" x14ac:dyDescent="0.25">
      <c r="A2465" s="14">
        <f t="shared" si="38"/>
        <v>2462</v>
      </c>
      <c r="B2465" s="1">
        <v>44026</v>
      </c>
      <c r="C2465" s="18">
        <f>+YEAR(datos_arg[[#This Row],[Fecha]])</f>
        <v>2020</v>
      </c>
      <c r="D2465" s="18">
        <f>+MONTH(datos_arg[[#This Row],[Fecha]])</f>
        <v>7</v>
      </c>
      <c r="E2465" s="14" t="s">
        <v>1015</v>
      </c>
      <c r="F2465" s="14" t="s">
        <v>403</v>
      </c>
      <c r="G2465" s="14" t="s">
        <v>5383</v>
      </c>
      <c r="H2465" s="14" t="s">
        <v>6646</v>
      </c>
      <c r="I2465" s="14" t="s">
        <v>6668</v>
      </c>
      <c r="J2465" s="14" t="s">
        <v>425</v>
      </c>
      <c r="K2465" s="14" t="s">
        <v>420</v>
      </c>
      <c r="L2465" s="14" t="s">
        <v>425</v>
      </c>
      <c r="M2465" s="14" t="s">
        <v>1419</v>
      </c>
      <c r="N2465" s="14" t="s">
        <v>524</v>
      </c>
      <c r="O2465" s="14" t="s">
        <v>2695</v>
      </c>
      <c r="P2465" s="14" t="s">
        <v>5785</v>
      </c>
      <c r="Q2465" s="14">
        <v>165</v>
      </c>
      <c r="R2465" s="14" t="s">
        <v>5383</v>
      </c>
      <c r="S2465" s="14" t="s">
        <v>420</v>
      </c>
      <c r="T2465" s="35">
        <v>281.51</v>
      </c>
      <c r="U2465" s="14" t="s">
        <v>4</v>
      </c>
      <c r="V2465" s="14">
        <v>124.5</v>
      </c>
      <c r="W2465" s="16">
        <f>+IF(datos_arg[[#This Row],[Moneda]]="ARS",datos_arg[[#This Row],[Monto]],datos_arg[[#This Row],[Monto]]*datos_arg[[#This Row],[TC]])</f>
        <v>281.51</v>
      </c>
      <c r="X2465" s="16">
        <f>IFERROR(IF(datos_arg[[#This Row],[Moneda]]="USD",datos_arg[[#This Row],[Monto]],datos_arg[[#This Row],[Monto]]/datos_arg[[#This Row],[TC]]),0)</f>
        <v>2.2611244979919678</v>
      </c>
      <c r="Y2465" s="14"/>
    </row>
    <row r="2466" spans="1:25" ht="15" customHeight="1" x14ac:dyDescent="0.25">
      <c r="A2466" s="14">
        <f t="shared" si="38"/>
        <v>2463</v>
      </c>
      <c r="B2466" s="1">
        <v>44026</v>
      </c>
      <c r="C2466" s="18">
        <f>+YEAR(datos_arg[[#This Row],[Fecha]])</f>
        <v>2020</v>
      </c>
      <c r="D2466" s="18">
        <f>+MONTH(datos_arg[[#This Row],[Fecha]])</f>
        <v>7</v>
      </c>
      <c r="E2466" s="14" t="s">
        <v>5358</v>
      </c>
      <c r="F2466" s="14" t="s">
        <v>4109</v>
      </c>
      <c r="G2466" s="14"/>
      <c r="H2466" s="14" t="s">
        <v>6646</v>
      </c>
      <c r="I2466" s="14" t="s">
        <v>6668</v>
      </c>
      <c r="J2466" s="14" t="s">
        <v>425</v>
      </c>
      <c r="K2466" s="14" t="s">
        <v>420</v>
      </c>
      <c r="L2466" s="14" t="s">
        <v>422</v>
      </c>
      <c r="M2466" s="14" t="s">
        <v>1518</v>
      </c>
      <c r="N2466" s="14" t="s">
        <v>360</v>
      </c>
      <c r="O2466" s="14" t="s">
        <v>2697</v>
      </c>
      <c r="P2466" s="14" t="s">
        <v>5786</v>
      </c>
      <c r="Q2466" s="14">
        <v>1</v>
      </c>
      <c r="R2466" s="14" t="s">
        <v>4109</v>
      </c>
      <c r="S2466" s="14" t="s">
        <v>420</v>
      </c>
      <c r="T2466" s="35">
        <v>1379.980063303404</v>
      </c>
      <c r="U2466" s="14" t="s">
        <v>4</v>
      </c>
      <c r="V2466" s="14">
        <v>124.5</v>
      </c>
      <c r="W2466" s="16">
        <f>+IF(datos_arg[[#This Row],[Moneda]]="ARS",datos_arg[[#This Row],[Monto]],datos_arg[[#This Row],[Monto]]*datos_arg[[#This Row],[TC]])</f>
        <v>1379.980063303404</v>
      </c>
      <c r="X2466" s="16">
        <f>IFERROR(IF(datos_arg[[#This Row],[Moneda]]="USD",datos_arg[[#This Row],[Monto]],datos_arg[[#This Row],[Monto]]/datos_arg[[#This Row],[TC]]),0)</f>
        <v>11.084177215288385</v>
      </c>
      <c r="Y2466" s="14"/>
    </row>
    <row r="2467" spans="1:25" ht="15" customHeight="1" x14ac:dyDescent="0.25">
      <c r="A2467" s="14">
        <f t="shared" si="38"/>
        <v>2464</v>
      </c>
      <c r="B2467" s="1">
        <v>44026</v>
      </c>
      <c r="C2467" s="18">
        <f>+YEAR(datos_arg[[#This Row],[Fecha]])</f>
        <v>2020</v>
      </c>
      <c r="D2467" s="18">
        <f>+MONTH(datos_arg[[#This Row],[Fecha]])</f>
        <v>7</v>
      </c>
      <c r="E2467" s="14" t="s">
        <v>5358</v>
      </c>
      <c r="F2467" s="14" t="s">
        <v>4109</v>
      </c>
      <c r="G2467" s="14"/>
      <c r="H2467" s="14" t="s">
        <v>6646</v>
      </c>
      <c r="I2467" s="14" t="s">
        <v>6668</v>
      </c>
      <c r="J2467" s="14" t="s">
        <v>425</v>
      </c>
      <c r="K2467" s="14" t="s">
        <v>420</v>
      </c>
      <c r="L2467" s="14" t="s">
        <v>426</v>
      </c>
      <c r="M2467" s="14" t="s">
        <v>2696</v>
      </c>
      <c r="N2467" s="14" t="s">
        <v>360</v>
      </c>
      <c r="O2467" s="14" t="s">
        <v>2698</v>
      </c>
      <c r="P2467" s="14" t="s">
        <v>5786</v>
      </c>
      <c r="Q2467" s="14">
        <v>6</v>
      </c>
      <c r="R2467" s="14" t="s">
        <v>4109</v>
      </c>
      <c r="S2467" s="14" t="s">
        <v>420</v>
      </c>
      <c r="T2467" s="35">
        <v>1964.9905509979974</v>
      </c>
      <c r="U2467" s="14" t="s">
        <v>4</v>
      </c>
      <c r="V2467" s="14">
        <v>124.5</v>
      </c>
      <c r="W2467" s="16">
        <f>+IF(datos_arg[[#This Row],[Moneda]]="ARS",datos_arg[[#This Row],[Monto]],datos_arg[[#This Row],[Monto]]*datos_arg[[#This Row],[TC]])</f>
        <v>1964.9905509979974</v>
      </c>
      <c r="X2467" s="16">
        <f>IFERROR(IF(datos_arg[[#This Row],[Moneda]]="USD",datos_arg[[#This Row],[Monto]],datos_arg[[#This Row],[Monto]]/datos_arg[[#This Row],[TC]]),0)</f>
        <v>15.783056634522067</v>
      </c>
      <c r="Y2467" s="14"/>
    </row>
    <row r="2468" spans="1:25" ht="15" customHeight="1" x14ac:dyDescent="0.25">
      <c r="A2468" s="14">
        <f t="shared" si="38"/>
        <v>2465</v>
      </c>
      <c r="B2468" s="1">
        <v>44026</v>
      </c>
      <c r="C2468" s="18">
        <f>+YEAR(datos_arg[[#This Row],[Fecha]])</f>
        <v>2020</v>
      </c>
      <c r="D2468" s="18">
        <f>+MONTH(datos_arg[[#This Row],[Fecha]])</f>
        <v>7</v>
      </c>
      <c r="E2468" s="14" t="s">
        <v>5358</v>
      </c>
      <c r="F2468" s="14" t="s">
        <v>4109</v>
      </c>
      <c r="G2468" s="14"/>
      <c r="H2468" s="14" t="s">
        <v>6646</v>
      </c>
      <c r="I2468" s="14" t="s">
        <v>7132</v>
      </c>
      <c r="J2468" s="14" t="s">
        <v>425</v>
      </c>
      <c r="K2468" s="14" t="s">
        <v>420</v>
      </c>
      <c r="L2468" s="14" t="s">
        <v>425</v>
      </c>
      <c r="M2468" s="14" t="s">
        <v>1937</v>
      </c>
      <c r="N2468" s="14" t="s">
        <v>360</v>
      </c>
      <c r="O2468" s="14" t="s">
        <v>2699</v>
      </c>
      <c r="P2468" s="14" t="s">
        <v>5786</v>
      </c>
      <c r="Q2468" s="14">
        <v>2</v>
      </c>
      <c r="R2468" s="14" t="s">
        <v>4109</v>
      </c>
      <c r="S2468" s="14" t="s">
        <v>420</v>
      </c>
      <c r="T2468" s="35">
        <v>1899.9893856985982</v>
      </c>
      <c r="U2468" s="14" t="s">
        <v>4</v>
      </c>
      <c r="V2468" s="14">
        <v>124.5</v>
      </c>
      <c r="W2468" s="16">
        <f>+IF(datos_arg[[#This Row],[Moneda]]="ARS",datos_arg[[#This Row],[Monto]],datos_arg[[#This Row],[Monto]]*datos_arg[[#This Row],[TC]])</f>
        <v>1899.9893856985982</v>
      </c>
      <c r="X2468" s="16">
        <f>IFERROR(IF(datos_arg[[#This Row],[Moneda]]="USD",datos_arg[[#This Row],[Monto]],datos_arg[[#This Row],[Monto]]/datos_arg[[#This Row],[TC]]),0)</f>
        <v>15.260958921273881</v>
      </c>
      <c r="Y2468" s="14"/>
    </row>
    <row r="2469" spans="1:25" ht="15" customHeight="1" x14ac:dyDescent="0.25">
      <c r="A2469" s="14">
        <f t="shared" si="38"/>
        <v>2466</v>
      </c>
      <c r="B2469" s="1">
        <v>44026</v>
      </c>
      <c r="C2469" s="18">
        <f>+YEAR(datos_arg[[#This Row],[Fecha]])</f>
        <v>2020</v>
      </c>
      <c r="D2469" s="18">
        <f>+MONTH(datos_arg[[#This Row],[Fecha]])</f>
        <v>7</v>
      </c>
      <c r="E2469" s="14" t="s">
        <v>5358</v>
      </c>
      <c r="F2469" s="14" t="s">
        <v>4109</v>
      </c>
      <c r="G2469" s="14"/>
      <c r="H2469" s="14" t="s">
        <v>6646</v>
      </c>
      <c r="I2469" s="14" t="s">
        <v>6668</v>
      </c>
      <c r="J2469" s="14" t="s">
        <v>425</v>
      </c>
      <c r="K2469" s="14" t="s">
        <v>420</v>
      </c>
      <c r="L2469" s="14" t="s">
        <v>426</v>
      </c>
      <c r="M2469" s="14" t="s">
        <v>607</v>
      </c>
      <c r="N2469" s="14" t="s">
        <v>363</v>
      </c>
      <c r="O2469" s="14" t="s">
        <v>2780</v>
      </c>
      <c r="P2469" s="14" t="s">
        <v>5787</v>
      </c>
      <c r="Q2469" s="14">
        <v>7</v>
      </c>
      <c r="R2469" s="14" t="s">
        <v>4109</v>
      </c>
      <c r="S2469" s="14" t="s">
        <v>420</v>
      </c>
      <c r="T2469" s="35">
        <v>6965</v>
      </c>
      <c r="U2469" s="14" t="s">
        <v>4</v>
      </c>
      <c r="V2469" s="14">
        <v>124.5</v>
      </c>
      <c r="W2469" s="16">
        <f>+IF(datos_arg[[#This Row],[Moneda]]="ARS",datos_arg[[#This Row],[Monto]],datos_arg[[#This Row],[Monto]]*datos_arg[[#This Row],[TC]])</f>
        <v>6965</v>
      </c>
      <c r="X2469" s="16">
        <f>IFERROR(IF(datos_arg[[#This Row],[Moneda]]="USD",datos_arg[[#This Row],[Monto]],datos_arg[[#This Row],[Monto]]/datos_arg[[#This Row],[TC]]),0)</f>
        <v>55.943775100401609</v>
      </c>
      <c r="Y2469" s="14"/>
    </row>
    <row r="2470" spans="1:25" ht="15" customHeight="1" x14ac:dyDescent="0.25">
      <c r="A2470" s="14">
        <f t="shared" si="38"/>
        <v>2467</v>
      </c>
      <c r="B2470" s="1">
        <v>44027</v>
      </c>
      <c r="C2470" s="18">
        <f>+YEAR(datos_arg[[#This Row],[Fecha]])</f>
        <v>2020</v>
      </c>
      <c r="D2470" s="18">
        <f>+MONTH(datos_arg[[#This Row],[Fecha]])</f>
        <v>7</v>
      </c>
      <c r="E2470" s="14" t="s">
        <v>1015</v>
      </c>
      <c r="F2470" s="14" t="s">
        <v>430</v>
      </c>
      <c r="G2470" s="14"/>
      <c r="H2470" s="14" t="s">
        <v>7132</v>
      </c>
      <c r="I2470" s="14" t="s">
        <v>7132</v>
      </c>
      <c r="J2470" s="14" t="s">
        <v>425</v>
      </c>
      <c r="K2470" s="14"/>
      <c r="L2470" s="14" t="s">
        <v>425</v>
      </c>
      <c r="M2470" s="14" t="s">
        <v>60</v>
      </c>
      <c r="N2470" s="14" t="s">
        <v>26</v>
      </c>
      <c r="O2470" s="14" t="s">
        <v>2539</v>
      </c>
      <c r="P2470" s="14"/>
      <c r="Q2470" s="14"/>
      <c r="R2470" s="14" t="s">
        <v>430</v>
      </c>
      <c r="S2470" s="14" t="s">
        <v>445</v>
      </c>
      <c r="T2470" s="35">
        <v>2700</v>
      </c>
      <c r="U2470" s="14" t="s">
        <v>4</v>
      </c>
      <c r="V2470" s="14">
        <v>124.5</v>
      </c>
      <c r="W2470" s="16">
        <f>+IF(datos_arg[[#This Row],[Moneda]]="ARS",datos_arg[[#This Row],[Monto]],datos_arg[[#This Row],[Monto]]*datos_arg[[#This Row],[TC]])</f>
        <v>2700</v>
      </c>
      <c r="X2470" s="16">
        <f>IFERROR(IF(datos_arg[[#This Row],[Moneda]]="USD",datos_arg[[#This Row],[Monto]],datos_arg[[#This Row],[Monto]]/datos_arg[[#This Row],[TC]]),0)</f>
        <v>21.686746987951807</v>
      </c>
      <c r="Y2470" s="14"/>
    </row>
    <row r="2471" spans="1:25" x14ac:dyDescent="0.25">
      <c r="A2471" s="14">
        <f t="shared" si="38"/>
        <v>2468</v>
      </c>
      <c r="B2471" s="1">
        <v>44027</v>
      </c>
      <c r="C2471" s="18">
        <f>+YEAR(datos_arg[[#This Row],[Fecha]])</f>
        <v>2020</v>
      </c>
      <c r="D2471" s="18">
        <f>+MONTH(datos_arg[[#This Row],[Fecha]])</f>
        <v>7</v>
      </c>
      <c r="E2471" s="14" t="s">
        <v>1016</v>
      </c>
      <c r="F2471" s="14" t="s">
        <v>405</v>
      </c>
      <c r="G2471" s="14"/>
      <c r="H2471" s="14" t="s">
        <v>6646</v>
      </c>
      <c r="I2471" s="14" t="s">
        <v>7132</v>
      </c>
      <c r="J2471" s="14" t="s">
        <v>425</v>
      </c>
      <c r="K2471" s="14"/>
      <c r="L2471" s="14" t="s">
        <v>425</v>
      </c>
      <c r="M2471" s="14" t="s">
        <v>959</v>
      </c>
      <c r="N2471" s="14" t="s">
        <v>304</v>
      </c>
      <c r="O2471" s="14" t="s">
        <v>2540</v>
      </c>
      <c r="P2471" s="14"/>
      <c r="Q2471" s="14"/>
      <c r="R2471" s="14" t="s">
        <v>405</v>
      </c>
      <c r="S2471" s="14" t="s">
        <v>440</v>
      </c>
      <c r="T2471" s="35">
        <v>1500</v>
      </c>
      <c r="U2471" s="14" t="s">
        <v>2</v>
      </c>
      <c r="V2471" s="14">
        <v>124.5</v>
      </c>
      <c r="W2471" s="16">
        <f>+IF(datos_arg[[#This Row],[Moneda]]="ARS",datos_arg[[#This Row],[Monto]],datos_arg[[#This Row],[Monto]]*datos_arg[[#This Row],[TC]])</f>
        <v>186750</v>
      </c>
      <c r="X2471" s="16">
        <f>IFERROR(IF(datos_arg[[#This Row],[Moneda]]="USD",datos_arg[[#This Row],[Monto]],datos_arg[[#This Row],[Monto]]/datos_arg[[#This Row],[TC]]),0)</f>
        <v>1500</v>
      </c>
      <c r="Y2471" s="14"/>
    </row>
    <row r="2472" spans="1:25" ht="15" customHeight="1" x14ac:dyDescent="0.25">
      <c r="A2472" s="14">
        <f t="shared" si="38"/>
        <v>2469</v>
      </c>
      <c r="B2472" s="1">
        <v>44027</v>
      </c>
      <c r="C2472" s="18">
        <f>+YEAR(datos_arg[[#This Row],[Fecha]])</f>
        <v>2020</v>
      </c>
      <c r="D2472" s="18">
        <f>+MONTH(datos_arg[[#This Row],[Fecha]])</f>
        <v>7</v>
      </c>
      <c r="E2472" s="14" t="s">
        <v>449</v>
      </c>
      <c r="F2472" s="14" t="s">
        <v>505</v>
      </c>
      <c r="G2472" s="14"/>
      <c r="H2472" s="14" t="s">
        <v>7132</v>
      </c>
      <c r="I2472" s="14" t="s">
        <v>7132</v>
      </c>
      <c r="J2472" s="14" t="s">
        <v>425</v>
      </c>
      <c r="K2472" s="14"/>
      <c r="L2472" s="14" t="s">
        <v>425</v>
      </c>
      <c r="M2472" s="14" t="s">
        <v>613</v>
      </c>
      <c r="N2472" s="14" t="s">
        <v>2273</v>
      </c>
      <c r="O2472" s="14" t="s">
        <v>2592</v>
      </c>
      <c r="P2472" s="14"/>
      <c r="Q2472" s="14"/>
      <c r="R2472" s="14" t="s">
        <v>505</v>
      </c>
      <c r="S2472" s="14" t="s">
        <v>613</v>
      </c>
      <c r="T2472" s="35">
        <v>57.96</v>
      </c>
      <c r="U2472" s="14" t="s">
        <v>4</v>
      </c>
      <c r="V2472" s="14">
        <v>124.5</v>
      </c>
      <c r="W2472" s="16">
        <f>+IF(datos_arg[[#This Row],[Moneda]]="ARS",datos_arg[[#This Row],[Monto]],datos_arg[[#This Row],[Monto]]*datos_arg[[#This Row],[TC]])</f>
        <v>57.96</v>
      </c>
      <c r="X2472" s="16">
        <f>IFERROR(IF(datos_arg[[#This Row],[Moneda]]="USD",datos_arg[[#This Row],[Monto]],datos_arg[[#This Row],[Monto]]/datos_arg[[#This Row],[TC]]),0)</f>
        <v>0.46554216867469878</v>
      </c>
      <c r="Y2472" s="14"/>
    </row>
    <row r="2473" spans="1:25" ht="15" customHeight="1" x14ac:dyDescent="0.25">
      <c r="A2473" s="14">
        <f t="shared" si="38"/>
        <v>2470</v>
      </c>
      <c r="B2473" s="1">
        <v>44027</v>
      </c>
      <c r="C2473" s="18">
        <f>+YEAR(datos_arg[[#This Row],[Fecha]])</f>
        <v>2020</v>
      </c>
      <c r="D2473" s="18">
        <f>+MONTH(datos_arg[[#This Row],[Fecha]])</f>
        <v>7</v>
      </c>
      <c r="E2473" s="14" t="s">
        <v>5358</v>
      </c>
      <c r="F2473" s="14" t="s">
        <v>85</v>
      </c>
      <c r="G2473" s="14"/>
      <c r="H2473" s="14" t="s">
        <v>6646</v>
      </c>
      <c r="I2473" s="14" t="s">
        <v>7132</v>
      </c>
      <c r="J2473" s="14" t="s">
        <v>425</v>
      </c>
      <c r="K2473" s="14" t="s">
        <v>420</v>
      </c>
      <c r="L2473" s="14" t="s">
        <v>425</v>
      </c>
      <c r="M2473" s="14" t="s">
        <v>1093</v>
      </c>
      <c r="N2473" s="14" t="s">
        <v>524</v>
      </c>
      <c r="O2473" s="14" t="s">
        <v>2700</v>
      </c>
      <c r="P2473" s="14" t="s">
        <v>5788</v>
      </c>
      <c r="Q2473" s="14">
        <v>1</v>
      </c>
      <c r="R2473" s="14" t="s">
        <v>85</v>
      </c>
      <c r="S2473" s="14" t="s">
        <v>420</v>
      </c>
      <c r="T2473" s="35">
        <v>5779.2349042127671</v>
      </c>
      <c r="U2473" s="14" t="s">
        <v>4</v>
      </c>
      <c r="V2473" s="14">
        <v>124.5</v>
      </c>
      <c r="W2473" s="16">
        <f>+IF(datos_arg[[#This Row],[Moneda]]="ARS",datos_arg[[#This Row],[Monto]],datos_arg[[#This Row],[Monto]]*datos_arg[[#This Row],[TC]])</f>
        <v>5779.2349042127671</v>
      </c>
      <c r="X2473" s="16">
        <f>IFERROR(IF(datos_arg[[#This Row],[Moneda]]="USD",datos_arg[[#This Row],[Monto]],datos_arg[[#This Row],[Monto]]/datos_arg[[#This Row],[TC]]),0)</f>
        <v>46.419557463556359</v>
      </c>
      <c r="Y2473" s="14"/>
    </row>
    <row r="2474" spans="1:25" ht="15" customHeight="1" x14ac:dyDescent="0.25">
      <c r="A2474" s="14">
        <f t="shared" si="38"/>
        <v>2471</v>
      </c>
      <c r="B2474" s="1">
        <v>44027</v>
      </c>
      <c r="C2474" s="18">
        <f>+YEAR(datos_arg[[#This Row],[Fecha]])</f>
        <v>2020</v>
      </c>
      <c r="D2474" s="18">
        <f>+MONTH(datos_arg[[#This Row],[Fecha]])</f>
        <v>7</v>
      </c>
      <c r="E2474" s="14" t="s">
        <v>1015</v>
      </c>
      <c r="F2474" s="14" t="s">
        <v>403</v>
      </c>
      <c r="G2474" s="14" t="s">
        <v>5383</v>
      </c>
      <c r="H2474" s="14" t="s">
        <v>6646</v>
      </c>
      <c r="I2474" s="14" t="s">
        <v>7132</v>
      </c>
      <c r="J2474" s="14" t="s">
        <v>425</v>
      </c>
      <c r="K2474" s="14" t="s">
        <v>420</v>
      </c>
      <c r="L2474" s="14" t="s">
        <v>425</v>
      </c>
      <c r="M2474" s="14" t="s">
        <v>1691</v>
      </c>
      <c r="N2474" s="14" t="s">
        <v>524</v>
      </c>
      <c r="O2474" s="14" t="s">
        <v>2701</v>
      </c>
      <c r="P2474" s="14" t="s">
        <v>5788</v>
      </c>
      <c r="Q2474" s="14">
        <v>10</v>
      </c>
      <c r="R2474" s="14" t="s">
        <v>5383</v>
      </c>
      <c r="S2474" s="14" t="s">
        <v>420</v>
      </c>
      <c r="T2474" s="35">
        <v>659.21002329358555</v>
      </c>
      <c r="U2474" s="14" t="s">
        <v>4</v>
      </c>
      <c r="V2474" s="14">
        <v>124.5</v>
      </c>
      <c r="W2474" s="16">
        <f>+IF(datos_arg[[#This Row],[Moneda]]="ARS",datos_arg[[#This Row],[Monto]],datos_arg[[#This Row],[Monto]]*datos_arg[[#This Row],[TC]])</f>
        <v>659.21002329358555</v>
      </c>
      <c r="X2474" s="16">
        <f>IFERROR(IF(datos_arg[[#This Row],[Moneda]]="USD",datos_arg[[#This Row],[Monto]],datos_arg[[#This Row],[Monto]]/datos_arg[[#This Row],[TC]]),0)</f>
        <v>5.294859624848077</v>
      </c>
      <c r="Y2474" s="14"/>
    </row>
    <row r="2475" spans="1:25" ht="15" customHeight="1" x14ac:dyDescent="0.25">
      <c r="A2475" s="14">
        <f t="shared" si="38"/>
        <v>2472</v>
      </c>
      <c r="B2475" s="1">
        <v>44027</v>
      </c>
      <c r="C2475" s="18">
        <f>+YEAR(datos_arg[[#This Row],[Fecha]])</f>
        <v>2020</v>
      </c>
      <c r="D2475" s="18">
        <f>+MONTH(datos_arg[[#This Row],[Fecha]])</f>
        <v>7</v>
      </c>
      <c r="E2475" s="14" t="s">
        <v>1015</v>
      </c>
      <c r="F2475" s="14" t="s">
        <v>403</v>
      </c>
      <c r="G2475" s="14" t="s">
        <v>5383</v>
      </c>
      <c r="H2475" s="14" t="s">
        <v>6646</v>
      </c>
      <c r="I2475" s="14" t="s">
        <v>7132</v>
      </c>
      <c r="J2475" s="14" t="s">
        <v>425</v>
      </c>
      <c r="K2475" s="14" t="s">
        <v>420</v>
      </c>
      <c r="L2475" s="14" t="s">
        <v>422</v>
      </c>
      <c r="M2475" s="14" t="s">
        <v>938</v>
      </c>
      <c r="N2475" s="14" t="s">
        <v>524</v>
      </c>
      <c r="O2475" s="14" t="s">
        <v>2702</v>
      </c>
      <c r="P2475" s="14" t="s">
        <v>5788</v>
      </c>
      <c r="Q2475" s="14">
        <v>2</v>
      </c>
      <c r="R2475" s="14" t="s">
        <v>5383</v>
      </c>
      <c r="S2475" s="14" t="s">
        <v>420</v>
      </c>
      <c r="T2475" s="35">
        <v>770.4760272252372</v>
      </c>
      <c r="U2475" s="14" t="s">
        <v>4</v>
      </c>
      <c r="V2475" s="14">
        <v>124.5</v>
      </c>
      <c r="W2475" s="16">
        <f>+IF(datos_arg[[#This Row],[Moneda]]="ARS",datos_arg[[#This Row],[Monto]],datos_arg[[#This Row],[Monto]]*datos_arg[[#This Row],[TC]])</f>
        <v>770.4760272252372</v>
      </c>
      <c r="X2475" s="16">
        <f>IFERROR(IF(datos_arg[[#This Row],[Moneda]]="USD",datos_arg[[#This Row],[Monto]],datos_arg[[#This Row],[Monto]]/datos_arg[[#This Row],[TC]]),0)</f>
        <v>6.1885624676725879</v>
      </c>
      <c r="Y2475" s="14"/>
    </row>
    <row r="2476" spans="1:25" ht="15" customHeight="1" x14ac:dyDescent="0.25">
      <c r="A2476" s="14">
        <f t="shared" si="38"/>
        <v>2473</v>
      </c>
      <c r="B2476" s="1">
        <v>44027</v>
      </c>
      <c r="C2476" s="18">
        <f>+YEAR(datos_arg[[#This Row],[Fecha]])</f>
        <v>2020</v>
      </c>
      <c r="D2476" s="18">
        <f>+MONTH(datos_arg[[#This Row],[Fecha]])</f>
        <v>7</v>
      </c>
      <c r="E2476" s="14" t="s">
        <v>1015</v>
      </c>
      <c r="F2476" s="14" t="s">
        <v>403</v>
      </c>
      <c r="G2476" s="14" t="s">
        <v>5383</v>
      </c>
      <c r="H2476" s="14" t="s">
        <v>6646</v>
      </c>
      <c r="I2476" s="14" t="s">
        <v>7132</v>
      </c>
      <c r="J2476" s="14" t="s">
        <v>425</v>
      </c>
      <c r="K2476" s="14" t="s">
        <v>420</v>
      </c>
      <c r="L2476" s="14" t="s">
        <v>425</v>
      </c>
      <c r="M2476" s="14" t="s">
        <v>310</v>
      </c>
      <c r="N2476" s="14" t="s">
        <v>524</v>
      </c>
      <c r="O2476" s="14" t="s">
        <v>2703</v>
      </c>
      <c r="P2476" s="14" t="s">
        <v>5788</v>
      </c>
      <c r="Q2476" s="14">
        <v>100</v>
      </c>
      <c r="R2476" s="14" t="s">
        <v>5383</v>
      </c>
      <c r="S2476" s="14" t="s">
        <v>420</v>
      </c>
      <c r="T2476" s="35">
        <v>260.340009199272</v>
      </c>
      <c r="U2476" s="14" t="s">
        <v>4</v>
      </c>
      <c r="V2476" s="14">
        <v>124.5</v>
      </c>
      <c r="W2476" s="16">
        <f>+IF(datos_arg[[#This Row],[Moneda]]="ARS",datos_arg[[#This Row],[Monto]],datos_arg[[#This Row],[Monto]]*datos_arg[[#This Row],[TC]])</f>
        <v>260.340009199272</v>
      </c>
      <c r="X2476" s="16">
        <f>IFERROR(IF(datos_arg[[#This Row],[Moneda]]="USD",datos_arg[[#This Row],[Monto]],datos_arg[[#This Row],[Monto]]/datos_arg[[#This Row],[TC]]),0)</f>
        <v>2.0910844112391325</v>
      </c>
      <c r="Y2476" s="14"/>
    </row>
    <row r="2477" spans="1:25" ht="15" customHeight="1" x14ac:dyDescent="0.25">
      <c r="A2477" s="14">
        <f t="shared" si="38"/>
        <v>2474</v>
      </c>
      <c r="B2477" s="1">
        <v>44027</v>
      </c>
      <c r="C2477" s="18">
        <f>+YEAR(datos_arg[[#This Row],[Fecha]])</f>
        <v>2020</v>
      </c>
      <c r="D2477" s="18">
        <f>+MONTH(datos_arg[[#This Row],[Fecha]])</f>
        <v>7</v>
      </c>
      <c r="E2477" s="14" t="s">
        <v>5358</v>
      </c>
      <c r="F2477" s="14" t="s">
        <v>85</v>
      </c>
      <c r="G2477" s="14"/>
      <c r="H2477" s="14" t="s">
        <v>6646</v>
      </c>
      <c r="I2477" s="14" t="s">
        <v>7132</v>
      </c>
      <c r="J2477" s="14" t="s">
        <v>425</v>
      </c>
      <c r="K2477" s="14" t="s">
        <v>420</v>
      </c>
      <c r="L2477" s="14" t="s">
        <v>425</v>
      </c>
      <c r="M2477" s="14" t="s">
        <v>1109</v>
      </c>
      <c r="N2477" s="14" t="s">
        <v>524</v>
      </c>
      <c r="O2477" s="14" t="s">
        <v>2704</v>
      </c>
      <c r="P2477" s="14" t="s">
        <v>5788</v>
      </c>
      <c r="Q2477" s="14">
        <v>3</v>
      </c>
      <c r="R2477" s="14" t="s">
        <v>85</v>
      </c>
      <c r="S2477" s="14" t="s">
        <v>420</v>
      </c>
      <c r="T2477" s="35">
        <v>200.30100707775742</v>
      </c>
      <c r="U2477" s="14" t="s">
        <v>4</v>
      </c>
      <c r="V2477" s="14">
        <v>124.5</v>
      </c>
      <c r="W2477" s="16">
        <f>+IF(datos_arg[[#This Row],[Moneda]]="ARS",datos_arg[[#This Row],[Monto]],datos_arg[[#This Row],[Monto]]*datos_arg[[#This Row],[TC]])</f>
        <v>200.30100707775742</v>
      </c>
      <c r="X2477" s="16">
        <f>IFERROR(IF(datos_arg[[#This Row],[Moneda]]="USD",datos_arg[[#This Row],[Monto]],datos_arg[[#This Row],[Monto]]/datos_arg[[#This Row],[TC]]),0)</f>
        <v>1.6088434303434331</v>
      </c>
      <c r="Y2477" s="14"/>
    </row>
    <row r="2478" spans="1:25" ht="15" customHeight="1" x14ac:dyDescent="0.25">
      <c r="A2478" s="14">
        <f t="shared" si="38"/>
        <v>2475</v>
      </c>
      <c r="B2478" s="1">
        <v>44027</v>
      </c>
      <c r="C2478" s="18">
        <f>+YEAR(datos_arg[[#This Row],[Fecha]])</f>
        <v>2020</v>
      </c>
      <c r="D2478" s="18">
        <f>+MONTH(datos_arg[[#This Row],[Fecha]])</f>
        <v>7</v>
      </c>
      <c r="E2478" s="14" t="s">
        <v>1015</v>
      </c>
      <c r="F2478" s="14" t="s">
        <v>403</v>
      </c>
      <c r="G2478" s="14" t="s">
        <v>5383</v>
      </c>
      <c r="H2478" s="14" t="s">
        <v>6646</v>
      </c>
      <c r="I2478" s="14" t="s">
        <v>7132</v>
      </c>
      <c r="J2478" s="14" t="s">
        <v>425</v>
      </c>
      <c r="K2478" s="14" t="s">
        <v>420</v>
      </c>
      <c r="L2478" s="14" t="s">
        <v>422</v>
      </c>
      <c r="M2478" s="14" t="s">
        <v>938</v>
      </c>
      <c r="N2478" s="14" t="s">
        <v>524</v>
      </c>
      <c r="O2478" s="14" t="s">
        <v>2705</v>
      </c>
      <c r="P2478" s="14" t="s">
        <v>5788</v>
      </c>
      <c r="Q2478" s="14">
        <v>1</v>
      </c>
      <c r="R2478" s="14" t="s">
        <v>5383</v>
      </c>
      <c r="S2478" s="14" t="s">
        <v>420</v>
      </c>
      <c r="T2478" s="35">
        <v>275.9900097522742</v>
      </c>
      <c r="U2478" s="14" t="s">
        <v>4</v>
      </c>
      <c r="V2478" s="14">
        <v>124.5</v>
      </c>
      <c r="W2478" s="16">
        <f>+IF(datos_arg[[#This Row],[Moneda]]="ARS",datos_arg[[#This Row],[Monto]],datos_arg[[#This Row],[Monto]]*datos_arg[[#This Row],[TC]])</f>
        <v>275.9900097522742</v>
      </c>
      <c r="X2478" s="16">
        <f>IFERROR(IF(datos_arg[[#This Row],[Moneda]]="USD",datos_arg[[#This Row],[Monto]],datos_arg[[#This Row],[Monto]]/datos_arg[[#This Row],[TC]]),0)</f>
        <v>2.2167872269258972</v>
      </c>
      <c r="Y2478" s="14"/>
    </row>
    <row r="2479" spans="1:25" ht="15" customHeight="1" x14ac:dyDescent="0.25">
      <c r="A2479" s="14">
        <f t="shared" si="38"/>
        <v>2476</v>
      </c>
      <c r="B2479" s="1">
        <v>44027</v>
      </c>
      <c r="C2479" s="18">
        <f>+YEAR(datos_arg[[#This Row],[Fecha]])</f>
        <v>2020</v>
      </c>
      <c r="D2479" s="18">
        <f>+MONTH(datos_arg[[#This Row],[Fecha]])</f>
        <v>7</v>
      </c>
      <c r="E2479" s="14" t="s">
        <v>1015</v>
      </c>
      <c r="F2479" s="14" t="s">
        <v>403</v>
      </c>
      <c r="G2479" s="14" t="s">
        <v>5383</v>
      </c>
      <c r="H2479" s="14" t="s">
        <v>6646</v>
      </c>
      <c r="I2479" s="14" t="s">
        <v>7132</v>
      </c>
      <c r="J2479" s="14" t="s">
        <v>425</v>
      </c>
      <c r="K2479" s="14" t="s">
        <v>420</v>
      </c>
      <c r="L2479" s="14" t="s">
        <v>425</v>
      </c>
      <c r="M2479" s="14" t="s">
        <v>310</v>
      </c>
      <c r="N2479" s="14" t="s">
        <v>524</v>
      </c>
      <c r="O2479" s="14" t="s">
        <v>2706</v>
      </c>
      <c r="P2479" s="14" t="s">
        <v>5788</v>
      </c>
      <c r="Q2479" s="14">
        <v>4</v>
      </c>
      <c r="R2479" s="14" t="s">
        <v>5383</v>
      </c>
      <c r="S2479" s="14" t="s">
        <v>420</v>
      </c>
      <c r="T2479" s="35">
        <v>40.000001413424286</v>
      </c>
      <c r="U2479" s="14" t="s">
        <v>4</v>
      </c>
      <c r="V2479" s="14">
        <v>124.5</v>
      </c>
      <c r="W2479" s="16">
        <f>+IF(datos_arg[[#This Row],[Moneda]]="ARS",datos_arg[[#This Row],[Monto]],datos_arg[[#This Row],[Monto]]*datos_arg[[#This Row],[TC]])</f>
        <v>40.000001413424286</v>
      </c>
      <c r="X2479" s="16">
        <f>IFERROR(IF(datos_arg[[#This Row],[Moneda]]="USD",datos_arg[[#This Row],[Monto]],datos_arg[[#This Row],[Monto]]/datos_arg[[#This Row],[TC]]),0)</f>
        <v>0.32128515191505452</v>
      </c>
      <c r="Y2479" s="14"/>
    </row>
    <row r="2480" spans="1:25" ht="15" customHeight="1" x14ac:dyDescent="0.25">
      <c r="A2480" s="14">
        <f t="shared" si="38"/>
        <v>2477</v>
      </c>
      <c r="B2480" s="1">
        <v>44027</v>
      </c>
      <c r="C2480" s="18">
        <f>+YEAR(datos_arg[[#This Row],[Fecha]])</f>
        <v>2020</v>
      </c>
      <c r="D2480" s="18">
        <f>+MONTH(datos_arg[[#This Row],[Fecha]])</f>
        <v>7</v>
      </c>
      <c r="E2480" s="14" t="s">
        <v>1015</v>
      </c>
      <c r="F2480" s="14" t="s">
        <v>403</v>
      </c>
      <c r="G2480" s="14" t="s">
        <v>5383</v>
      </c>
      <c r="H2480" s="14" t="s">
        <v>6646</v>
      </c>
      <c r="I2480" s="14" t="s">
        <v>7132</v>
      </c>
      <c r="J2480" s="14" t="s">
        <v>425</v>
      </c>
      <c r="K2480" s="14" t="s">
        <v>420</v>
      </c>
      <c r="L2480" s="14" t="s">
        <v>425</v>
      </c>
      <c r="M2480" s="14" t="s">
        <v>1419</v>
      </c>
      <c r="N2480" s="14" t="s">
        <v>524</v>
      </c>
      <c r="O2480" s="14" t="s">
        <v>2707</v>
      </c>
      <c r="P2480" s="14" t="s">
        <v>5788</v>
      </c>
      <c r="Q2480" s="14">
        <v>360</v>
      </c>
      <c r="R2480" s="14" t="s">
        <v>5383</v>
      </c>
      <c r="S2480" s="14" t="s">
        <v>420</v>
      </c>
      <c r="T2480" s="35">
        <v>504.46801782568309</v>
      </c>
      <c r="U2480" s="14" t="s">
        <v>4</v>
      </c>
      <c r="V2480" s="14">
        <v>124.5</v>
      </c>
      <c r="W2480" s="16">
        <f>+IF(datos_arg[[#This Row],[Moneda]]="ARS",datos_arg[[#This Row],[Monto]],datos_arg[[#This Row],[Monto]]*datos_arg[[#This Row],[TC]])</f>
        <v>504.46801782568309</v>
      </c>
      <c r="X2480" s="16">
        <f>IFERROR(IF(datos_arg[[#This Row],[Moneda]]="USD",datos_arg[[#This Row],[Monto]],datos_arg[[#This Row],[Monto]]/datos_arg[[#This Row],[TC]]),0)</f>
        <v>4.0519519504070933</v>
      </c>
      <c r="Y2480" s="14"/>
    </row>
    <row r="2481" spans="1:25" ht="15" customHeight="1" x14ac:dyDescent="0.25">
      <c r="A2481" s="14">
        <f t="shared" si="38"/>
        <v>2478</v>
      </c>
      <c r="B2481" s="1">
        <v>44027</v>
      </c>
      <c r="C2481" s="18">
        <f>+YEAR(datos_arg[[#This Row],[Fecha]])</f>
        <v>2020</v>
      </c>
      <c r="D2481" s="18">
        <f>+MONTH(datos_arg[[#This Row],[Fecha]])</f>
        <v>7</v>
      </c>
      <c r="E2481" s="14" t="s">
        <v>5358</v>
      </c>
      <c r="F2481" s="14" t="s">
        <v>4109</v>
      </c>
      <c r="G2481" s="14"/>
      <c r="H2481" s="14" t="s">
        <v>6646</v>
      </c>
      <c r="I2481" s="14" t="s">
        <v>6668</v>
      </c>
      <c r="J2481" s="14" t="s">
        <v>425</v>
      </c>
      <c r="K2481" s="14" t="s">
        <v>420</v>
      </c>
      <c r="L2481" s="14" t="s">
        <v>426</v>
      </c>
      <c r="M2481" s="14" t="s">
        <v>2261</v>
      </c>
      <c r="N2481" s="14" t="s">
        <v>2257</v>
      </c>
      <c r="O2481" s="14" t="s">
        <v>2709</v>
      </c>
      <c r="P2481" s="14" t="s">
        <v>5789</v>
      </c>
      <c r="Q2481" s="14">
        <v>2</v>
      </c>
      <c r="R2481" s="14" t="s">
        <v>4109</v>
      </c>
      <c r="S2481" s="14" t="s">
        <v>420</v>
      </c>
      <c r="T2481" s="35">
        <v>1685.99</v>
      </c>
      <c r="U2481" s="14" t="s">
        <v>4</v>
      </c>
      <c r="V2481" s="14">
        <v>124.5</v>
      </c>
      <c r="W2481" s="16">
        <f>+IF(datos_arg[[#This Row],[Moneda]]="ARS",datos_arg[[#This Row],[Monto]],datos_arg[[#This Row],[Monto]]*datos_arg[[#This Row],[TC]])</f>
        <v>1685.99</v>
      </c>
      <c r="X2481" s="16">
        <f>IFERROR(IF(datos_arg[[#This Row],[Moneda]]="USD",datos_arg[[#This Row],[Monto]],datos_arg[[#This Row],[Monto]]/datos_arg[[#This Row],[TC]]),0)</f>
        <v>13.542088353413655</v>
      </c>
      <c r="Y2481" s="14"/>
    </row>
    <row r="2482" spans="1:25" ht="15" customHeight="1" x14ac:dyDescent="0.25">
      <c r="A2482" s="14">
        <f t="shared" si="38"/>
        <v>2479</v>
      </c>
      <c r="B2482" s="1">
        <v>44027</v>
      </c>
      <c r="C2482" s="18">
        <f>+YEAR(datos_arg[[#This Row],[Fecha]])</f>
        <v>2020</v>
      </c>
      <c r="D2482" s="18">
        <f>+MONTH(datos_arg[[#This Row],[Fecha]])</f>
        <v>7</v>
      </c>
      <c r="E2482" s="14" t="s">
        <v>5358</v>
      </c>
      <c r="F2482" s="14" t="s">
        <v>4109</v>
      </c>
      <c r="G2482" s="14"/>
      <c r="H2482" s="14" t="s">
        <v>6646</v>
      </c>
      <c r="I2482" s="14" t="s">
        <v>6668</v>
      </c>
      <c r="J2482" s="14" t="s">
        <v>425</v>
      </c>
      <c r="K2482" s="14" t="s">
        <v>420</v>
      </c>
      <c r="L2482" s="14" t="s">
        <v>426</v>
      </c>
      <c r="M2482" s="14" t="s">
        <v>2261</v>
      </c>
      <c r="N2482" s="14" t="s">
        <v>2257</v>
      </c>
      <c r="O2482" s="14" t="s">
        <v>2710</v>
      </c>
      <c r="P2482" s="14" t="s">
        <v>5789</v>
      </c>
      <c r="Q2482" s="14">
        <v>2</v>
      </c>
      <c r="R2482" s="14" t="s">
        <v>4109</v>
      </c>
      <c r="S2482" s="14" t="s">
        <v>420</v>
      </c>
      <c r="T2482" s="35">
        <v>3824.1</v>
      </c>
      <c r="U2482" s="14" t="s">
        <v>4</v>
      </c>
      <c r="V2482" s="14">
        <v>124.5</v>
      </c>
      <c r="W2482" s="16">
        <f>+IF(datos_arg[[#This Row],[Moneda]]="ARS",datos_arg[[#This Row],[Monto]],datos_arg[[#This Row],[Monto]]*datos_arg[[#This Row],[TC]])</f>
        <v>3824.1</v>
      </c>
      <c r="X2482" s="16">
        <f>IFERROR(IF(datos_arg[[#This Row],[Moneda]]="USD",datos_arg[[#This Row],[Monto]],datos_arg[[#This Row],[Monto]]/datos_arg[[#This Row],[TC]]),0)</f>
        <v>30.715662650602408</v>
      </c>
      <c r="Y2482" s="14"/>
    </row>
    <row r="2483" spans="1:25" ht="15" customHeight="1" x14ac:dyDescent="0.25">
      <c r="A2483" s="14">
        <f t="shared" si="38"/>
        <v>2480</v>
      </c>
      <c r="B2483" s="1">
        <v>44027</v>
      </c>
      <c r="C2483" s="18">
        <f>+YEAR(datos_arg[[#This Row],[Fecha]])</f>
        <v>2020</v>
      </c>
      <c r="D2483" s="18">
        <f>+MONTH(datos_arg[[#This Row],[Fecha]])</f>
        <v>7</v>
      </c>
      <c r="E2483" s="14" t="s">
        <v>5358</v>
      </c>
      <c r="F2483" s="14" t="s">
        <v>4109</v>
      </c>
      <c r="G2483" s="14"/>
      <c r="H2483" s="14" t="s">
        <v>6646</v>
      </c>
      <c r="I2483" s="14" t="s">
        <v>6668</v>
      </c>
      <c r="J2483" s="14" t="s">
        <v>425</v>
      </c>
      <c r="K2483" s="14" t="s">
        <v>420</v>
      </c>
      <c r="L2483" s="14" t="s">
        <v>425</v>
      </c>
      <c r="M2483" s="14" t="s">
        <v>2708</v>
      </c>
      <c r="N2483" s="14" t="s">
        <v>2257</v>
      </c>
      <c r="O2483" s="14" t="s">
        <v>2711</v>
      </c>
      <c r="P2483" s="14" t="s">
        <v>5789</v>
      </c>
      <c r="Q2483" s="14">
        <v>4</v>
      </c>
      <c r="R2483" s="14" t="s">
        <v>4109</v>
      </c>
      <c r="S2483" s="14" t="s">
        <v>420</v>
      </c>
      <c r="T2483" s="35">
        <v>436.84</v>
      </c>
      <c r="U2483" s="14" t="s">
        <v>4</v>
      </c>
      <c r="V2483" s="14">
        <v>124.5</v>
      </c>
      <c r="W2483" s="16">
        <f>+IF(datos_arg[[#This Row],[Moneda]]="ARS",datos_arg[[#This Row],[Monto]],datos_arg[[#This Row],[Monto]]*datos_arg[[#This Row],[TC]])</f>
        <v>436.84</v>
      </c>
      <c r="X2483" s="16">
        <f>IFERROR(IF(datos_arg[[#This Row],[Moneda]]="USD",datos_arg[[#This Row],[Monto]],datos_arg[[#This Row],[Monto]]/datos_arg[[#This Row],[TC]]),0)</f>
        <v>3.5087550200803213</v>
      </c>
      <c r="Y2483" s="14"/>
    </row>
    <row r="2484" spans="1:25" ht="15" customHeight="1" x14ac:dyDescent="0.25">
      <c r="A2484" s="14">
        <f t="shared" si="38"/>
        <v>2481</v>
      </c>
      <c r="B2484" s="1">
        <v>44027</v>
      </c>
      <c r="C2484" s="18">
        <f>+YEAR(datos_arg[[#This Row],[Fecha]])</f>
        <v>2020</v>
      </c>
      <c r="D2484" s="18">
        <f>+MONTH(datos_arg[[#This Row],[Fecha]])</f>
        <v>7</v>
      </c>
      <c r="E2484" s="14" t="s">
        <v>1015</v>
      </c>
      <c r="F2484" s="14" t="s">
        <v>403</v>
      </c>
      <c r="G2484" s="14" t="s">
        <v>5383</v>
      </c>
      <c r="H2484" s="14" t="s">
        <v>6646</v>
      </c>
      <c r="I2484" s="14" t="s">
        <v>6668</v>
      </c>
      <c r="J2484" s="14" t="s">
        <v>425</v>
      </c>
      <c r="K2484" s="14" t="s">
        <v>420</v>
      </c>
      <c r="L2484" s="14" t="s">
        <v>425</v>
      </c>
      <c r="M2484" s="14" t="s">
        <v>308</v>
      </c>
      <c r="N2484" s="14" t="s">
        <v>2257</v>
      </c>
      <c r="O2484" s="14" t="s">
        <v>2712</v>
      </c>
      <c r="P2484" s="14" t="s">
        <v>5789</v>
      </c>
      <c r="Q2484" s="14"/>
      <c r="R2484" s="14" t="s">
        <v>5383</v>
      </c>
      <c r="S2484" s="14" t="s">
        <v>420</v>
      </c>
      <c r="T2484" s="35">
        <v>220</v>
      </c>
      <c r="U2484" s="14" t="s">
        <v>4</v>
      </c>
      <c r="V2484" s="14">
        <v>124.5</v>
      </c>
      <c r="W2484" s="16">
        <f>+IF(datos_arg[[#This Row],[Moneda]]="ARS",datos_arg[[#This Row],[Monto]],datos_arg[[#This Row],[Monto]]*datos_arg[[#This Row],[TC]])</f>
        <v>220</v>
      </c>
      <c r="X2484" s="16">
        <f>IFERROR(IF(datos_arg[[#This Row],[Moneda]]="USD",datos_arg[[#This Row],[Monto]],datos_arg[[#This Row],[Monto]]/datos_arg[[#This Row],[TC]]),0)</f>
        <v>1.7670682730923695</v>
      </c>
      <c r="Y2484" s="14"/>
    </row>
    <row r="2485" spans="1:25" ht="15" customHeight="1" x14ac:dyDescent="0.25">
      <c r="A2485" s="14">
        <f t="shared" si="38"/>
        <v>2482</v>
      </c>
      <c r="B2485" s="1">
        <v>44028</v>
      </c>
      <c r="C2485" s="18">
        <f>+YEAR(datos_arg[[#This Row],[Fecha]])</f>
        <v>2020</v>
      </c>
      <c r="D2485" s="18">
        <f>+MONTH(datos_arg[[#This Row],[Fecha]])</f>
        <v>7</v>
      </c>
      <c r="E2485" s="14" t="s">
        <v>1015</v>
      </c>
      <c r="F2485" s="14" t="s">
        <v>430</v>
      </c>
      <c r="G2485" s="14"/>
      <c r="H2485" s="14" t="s">
        <v>7132</v>
      </c>
      <c r="I2485" s="14" t="s">
        <v>7132</v>
      </c>
      <c r="J2485" s="14" t="s">
        <v>425</v>
      </c>
      <c r="K2485" s="14"/>
      <c r="L2485" s="14" t="s">
        <v>425</v>
      </c>
      <c r="M2485" s="14" t="s">
        <v>102</v>
      </c>
      <c r="N2485" s="14" t="s">
        <v>480</v>
      </c>
      <c r="O2485" s="14" t="s">
        <v>2443</v>
      </c>
      <c r="P2485" s="14"/>
      <c r="Q2485" s="14"/>
      <c r="R2485" s="14" t="s">
        <v>430</v>
      </c>
      <c r="S2485" s="14" t="s">
        <v>439</v>
      </c>
      <c r="T2485" s="35">
        <v>2000</v>
      </c>
      <c r="U2485" s="14" t="s">
        <v>4</v>
      </c>
      <c r="V2485" s="14">
        <v>124.5</v>
      </c>
      <c r="W2485" s="16">
        <f>+IF(datos_arg[[#This Row],[Moneda]]="ARS",datos_arg[[#This Row],[Monto]],datos_arg[[#This Row],[Monto]]*datos_arg[[#This Row],[TC]])</f>
        <v>2000</v>
      </c>
      <c r="X2485" s="16">
        <f>IFERROR(IF(datos_arg[[#This Row],[Moneda]]="USD",datos_arg[[#This Row],[Monto]],datos_arg[[#This Row],[Monto]]/datos_arg[[#This Row],[TC]]),0)</f>
        <v>16.064257028112451</v>
      </c>
      <c r="Y2485" s="14"/>
    </row>
    <row r="2486" spans="1:25" ht="15" customHeight="1" x14ac:dyDescent="0.25">
      <c r="A2486" s="14">
        <f t="shared" si="38"/>
        <v>2483</v>
      </c>
      <c r="B2486" s="1">
        <v>44029</v>
      </c>
      <c r="C2486" s="18">
        <f>+YEAR(datos_arg[[#This Row],[Fecha]])</f>
        <v>2020</v>
      </c>
      <c r="D2486" s="18">
        <f>+MONTH(datos_arg[[#This Row],[Fecha]])</f>
        <v>7</v>
      </c>
      <c r="E2486" s="14" t="s">
        <v>5358</v>
      </c>
      <c r="F2486" s="14" t="s">
        <v>85</v>
      </c>
      <c r="G2486" s="14"/>
      <c r="H2486" s="14" t="s">
        <v>6646</v>
      </c>
      <c r="I2486" s="14" t="s">
        <v>7132</v>
      </c>
      <c r="J2486" s="14" t="s">
        <v>425</v>
      </c>
      <c r="K2486" s="14"/>
      <c r="L2486" s="14" t="s">
        <v>425</v>
      </c>
      <c r="M2486" s="14" t="s">
        <v>2270</v>
      </c>
      <c r="N2486" s="14" t="s">
        <v>2541</v>
      </c>
      <c r="O2486" s="14" t="s">
        <v>2542</v>
      </c>
      <c r="P2486" s="14"/>
      <c r="Q2486" s="14">
        <v>1</v>
      </c>
      <c r="R2486" s="14" t="s">
        <v>85</v>
      </c>
      <c r="S2486" s="14" t="s">
        <v>439</v>
      </c>
      <c r="T2486" s="35">
        <v>2790</v>
      </c>
      <c r="U2486" s="14" t="s">
        <v>4</v>
      </c>
      <c r="V2486" s="14">
        <v>124.5</v>
      </c>
      <c r="W2486" s="16">
        <f>+IF(datos_arg[[#This Row],[Moneda]]="ARS",datos_arg[[#This Row],[Monto]],datos_arg[[#This Row],[Monto]]*datos_arg[[#This Row],[TC]])</f>
        <v>2790</v>
      </c>
      <c r="X2486" s="16">
        <f>IFERROR(IF(datos_arg[[#This Row],[Moneda]]="USD",datos_arg[[#This Row],[Monto]],datos_arg[[#This Row],[Monto]]/datos_arg[[#This Row],[TC]]),0)</f>
        <v>22.409638554216869</v>
      </c>
      <c r="Y2486" s="14"/>
    </row>
    <row r="2487" spans="1:25" ht="15" customHeight="1" x14ac:dyDescent="0.25">
      <c r="A2487" s="14">
        <f t="shared" si="38"/>
        <v>2484</v>
      </c>
      <c r="B2487" s="1">
        <v>44029</v>
      </c>
      <c r="C2487" s="18">
        <f>+YEAR(datos_arg[[#This Row],[Fecha]])</f>
        <v>2020</v>
      </c>
      <c r="D2487" s="18">
        <f>+MONTH(datos_arg[[#This Row],[Fecha]])</f>
        <v>7</v>
      </c>
      <c r="E2487" s="14" t="s">
        <v>5358</v>
      </c>
      <c r="F2487" s="14" t="s">
        <v>4109</v>
      </c>
      <c r="G2487" s="14"/>
      <c r="H2487" s="14" t="s">
        <v>6646</v>
      </c>
      <c r="I2487" s="14" t="s">
        <v>7132</v>
      </c>
      <c r="J2487" s="14" t="s">
        <v>425</v>
      </c>
      <c r="K2487" s="14" t="s">
        <v>420</v>
      </c>
      <c r="L2487" s="14" t="s">
        <v>426</v>
      </c>
      <c r="M2487" s="14" t="s">
        <v>1592</v>
      </c>
      <c r="N2487" s="14" t="s">
        <v>937</v>
      </c>
      <c r="O2487" s="14" t="s">
        <v>2543</v>
      </c>
      <c r="P2487" s="14" t="s">
        <v>5790</v>
      </c>
      <c r="Q2487" s="14">
        <v>2</v>
      </c>
      <c r="R2487" s="14" t="s">
        <v>4109</v>
      </c>
      <c r="S2487" s="14" t="s">
        <v>439</v>
      </c>
      <c r="T2487" s="35">
        <v>5455</v>
      </c>
      <c r="U2487" s="14" t="s">
        <v>4</v>
      </c>
      <c r="V2487" s="14">
        <v>124.5</v>
      </c>
      <c r="W2487" s="16">
        <f>+IF(datos_arg[[#This Row],[Moneda]]="ARS",datos_arg[[#This Row],[Monto]],datos_arg[[#This Row],[Monto]]*datos_arg[[#This Row],[TC]])</f>
        <v>5455</v>
      </c>
      <c r="X2487" s="16">
        <f>IFERROR(IF(datos_arg[[#This Row],[Moneda]]="USD",datos_arg[[#This Row],[Monto]],datos_arg[[#This Row],[Monto]]/datos_arg[[#This Row],[TC]]),0)</f>
        <v>43.815261044176708</v>
      </c>
      <c r="Y2487" s="14"/>
    </row>
    <row r="2488" spans="1:25" ht="15" customHeight="1" x14ac:dyDescent="0.25">
      <c r="A2488" s="14">
        <f t="shared" si="38"/>
        <v>2485</v>
      </c>
      <c r="B2488" s="1">
        <v>44029</v>
      </c>
      <c r="C2488" s="18">
        <f>+YEAR(datos_arg[[#This Row],[Fecha]])</f>
        <v>2020</v>
      </c>
      <c r="D2488" s="18">
        <f>+MONTH(datos_arg[[#This Row],[Fecha]])</f>
        <v>7</v>
      </c>
      <c r="E2488" s="14" t="s">
        <v>5358</v>
      </c>
      <c r="F2488" s="14" t="s">
        <v>4109</v>
      </c>
      <c r="G2488" s="14"/>
      <c r="H2488" s="14" t="s">
        <v>6646</v>
      </c>
      <c r="I2488" s="14" t="s">
        <v>7132</v>
      </c>
      <c r="J2488" s="14" t="s">
        <v>425</v>
      </c>
      <c r="K2488" s="14" t="s">
        <v>420</v>
      </c>
      <c r="L2488" s="14" t="s">
        <v>426</v>
      </c>
      <c r="M2488" s="14" t="s">
        <v>1592</v>
      </c>
      <c r="N2488" s="14" t="s">
        <v>937</v>
      </c>
      <c r="O2488" s="14" t="s">
        <v>2544</v>
      </c>
      <c r="P2488" s="14" t="s">
        <v>5790</v>
      </c>
      <c r="Q2488" s="14">
        <v>4</v>
      </c>
      <c r="R2488" s="14" t="s">
        <v>4109</v>
      </c>
      <c r="S2488" s="14" t="s">
        <v>439</v>
      </c>
      <c r="T2488" s="35">
        <v>3535</v>
      </c>
      <c r="U2488" s="14" t="s">
        <v>4</v>
      </c>
      <c r="V2488" s="14">
        <v>124.5</v>
      </c>
      <c r="W2488" s="16">
        <f>+IF(datos_arg[[#This Row],[Moneda]]="ARS",datos_arg[[#This Row],[Monto]],datos_arg[[#This Row],[Monto]]*datos_arg[[#This Row],[TC]])</f>
        <v>3535</v>
      </c>
      <c r="X2488" s="16">
        <f>IFERROR(IF(datos_arg[[#This Row],[Moneda]]="USD",datos_arg[[#This Row],[Monto]],datos_arg[[#This Row],[Monto]]/datos_arg[[#This Row],[TC]]),0)</f>
        <v>28.393574297188756</v>
      </c>
      <c r="Y2488" s="14"/>
    </row>
    <row r="2489" spans="1:25" ht="15" customHeight="1" x14ac:dyDescent="0.25">
      <c r="A2489" s="14">
        <f t="shared" si="38"/>
        <v>2486</v>
      </c>
      <c r="B2489" s="1">
        <v>44029</v>
      </c>
      <c r="C2489" s="18">
        <f>+YEAR(datos_arg[[#This Row],[Fecha]])</f>
        <v>2020</v>
      </c>
      <c r="D2489" s="18">
        <f>+MONTH(datos_arg[[#This Row],[Fecha]])</f>
        <v>7</v>
      </c>
      <c r="E2489" s="14" t="s">
        <v>617</v>
      </c>
      <c r="F2489" s="14" t="s">
        <v>8101</v>
      </c>
      <c r="G2489" s="14"/>
      <c r="H2489" s="14" t="s">
        <v>8103</v>
      </c>
      <c r="I2489" s="14" t="s">
        <v>8104</v>
      </c>
      <c r="J2489" s="14" t="s">
        <v>472</v>
      </c>
      <c r="K2489" s="14" t="s">
        <v>421</v>
      </c>
      <c r="L2489" s="14" t="s">
        <v>421</v>
      </c>
      <c r="M2489" s="14" t="s">
        <v>578</v>
      </c>
      <c r="N2489" s="14" t="s">
        <v>1656</v>
      </c>
      <c r="O2489" s="14" t="s">
        <v>2545</v>
      </c>
      <c r="P2489" s="14" t="s">
        <v>5791</v>
      </c>
      <c r="Q2489" s="14">
        <v>100</v>
      </c>
      <c r="R2489" s="14" t="s">
        <v>8101</v>
      </c>
      <c r="S2489" s="14" t="s">
        <v>439</v>
      </c>
      <c r="T2489" s="35">
        <v>2626</v>
      </c>
      <c r="U2489" s="14" t="s">
        <v>4</v>
      </c>
      <c r="V2489" s="14">
        <v>124.5</v>
      </c>
      <c r="W2489" s="16">
        <f>+IF(datos_arg[[#This Row],[Moneda]]="ARS",datos_arg[[#This Row],[Monto]],datos_arg[[#This Row],[Monto]]*datos_arg[[#This Row],[TC]])</f>
        <v>2626</v>
      </c>
      <c r="X2489" s="16">
        <f>IFERROR(IF(datos_arg[[#This Row],[Moneda]]="USD",datos_arg[[#This Row],[Monto]],datos_arg[[#This Row],[Monto]]/datos_arg[[#This Row],[TC]]),0)</f>
        <v>21.092369477911646</v>
      </c>
      <c r="Y2489" s="14"/>
    </row>
    <row r="2490" spans="1:25" ht="15" customHeight="1" x14ac:dyDescent="0.25">
      <c r="A2490" s="14">
        <f t="shared" si="38"/>
        <v>2487</v>
      </c>
      <c r="B2490" s="1">
        <v>44029</v>
      </c>
      <c r="C2490" s="18">
        <f>+YEAR(datos_arg[[#This Row],[Fecha]])</f>
        <v>2020</v>
      </c>
      <c r="D2490" s="18">
        <f>+MONTH(datos_arg[[#This Row],[Fecha]])</f>
        <v>7</v>
      </c>
      <c r="E2490" s="14" t="s">
        <v>5358</v>
      </c>
      <c r="F2490" s="14" t="s">
        <v>4109</v>
      </c>
      <c r="G2490" s="14"/>
      <c r="H2490" s="14" t="s">
        <v>6646</v>
      </c>
      <c r="I2490" s="14" t="s">
        <v>7132</v>
      </c>
      <c r="J2490" s="14" t="s">
        <v>425</v>
      </c>
      <c r="K2490" s="14" t="s">
        <v>420</v>
      </c>
      <c r="L2490" s="14" t="s">
        <v>425</v>
      </c>
      <c r="M2490" s="14" t="s">
        <v>6664</v>
      </c>
      <c r="N2490" s="14" t="s">
        <v>2461</v>
      </c>
      <c r="O2490" s="14" t="s">
        <v>4046</v>
      </c>
      <c r="P2490" s="14" t="s">
        <v>5753</v>
      </c>
      <c r="Q2490" s="14">
        <v>32</v>
      </c>
      <c r="R2490" s="14" t="s">
        <v>4109</v>
      </c>
      <c r="S2490" s="14" t="s">
        <v>439</v>
      </c>
      <c r="T2490" s="35">
        <v>1664.96</v>
      </c>
      <c r="U2490" s="14" t="s">
        <v>4</v>
      </c>
      <c r="V2490" s="14">
        <v>124.5</v>
      </c>
      <c r="W2490" s="16">
        <f>+IF(datos_arg[[#This Row],[Moneda]]="ARS",datos_arg[[#This Row],[Monto]],datos_arg[[#This Row],[Monto]]*datos_arg[[#This Row],[TC]])</f>
        <v>1664.96</v>
      </c>
      <c r="X2490" s="16">
        <f>IFERROR(IF(datos_arg[[#This Row],[Moneda]]="USD",datos_arg[[#This Row],[Monto]],datos_arg[[#This Row],[Monto]]/datos_arg[[#This Row],[TC]]),0)</f>
        <v>13.373172690763052</v>
      </c>
      <c r="Y2490" s="14"/>
    </row>
    <row r="2491" spans="1:25" ht="15" customHeight="1" x14ac:dyDescent="0.25">
      <c r="A2491" s="14">
        <f t="shared" si="38"/>
        <v>2488</v>
      </c>
      <c r="B2491" s="1">
        <v>44029</v>
      </c>
      <c r="C2491" s="18">
        <f>+YEAR(datos_arg[[#This Row],[Fecha]])</f>
        <v>2020</v>
      </c>
      <c r="D2491" s="18">
        <f>+MONTH(datos_arg[[#This Row],[Fecha]])</f>
        <v>7</v>
      </c>
      <c r="E2491" s="14" t="s">
        <v>1015</v>
      </c>
      <c r="F2491" s="14" t="s">
        <v>430</v>
      </c>
      <c r="G2491" s="14"/>
      <c r="H2491" s="14" t="s">
        <v>7132</v>
      </c>
      <c r="I2491" s="14" t="s">
        <v>7132</v>
      </c>
      <c r="J2491" s="14" t="s">
        <v>425</v>
      </c>
      <c r="K2491" s="14"/>
      <c r="L2491" s="14" t="s">
        <v>425</v>
      </c>
      <c r="M2491" s="14" t="s">
        <v>60</v>
      </c>
      <c r="N2491" s="14" t="s">
        <v>26</v>
      </c>
      <c r="O2491" s="14" t="s">
        <v>2370</v>
      </c>
      <c r="P2491" s="14" t="s">
        <v>5792</v>
      </c>
      <c r="Q2491" s="14"/>
      <c r="R2491" s="14" t="s">
        <v>430</v>
      </c>
      <c r="S2491" s="14" t="s">
        <v>439</v>
      </c>
      <c r="T2491" s="35">
        <v>6391.17</v>
      </c>
      <c r="U2491" s="14" t="s">
        <v>4</v>
      </c>
      <c r="V2491" s="14">
        <v>124.5</v>
      </c>
      <c r="W2491" s="16">
        <f>+IF(datos_arg[[#This Row],[Moneda]]="ARS",datos_arg[[#This Row],[Monto]],datos_arg[[#This Row],[Monto]]*datos_arg[[#This Row],[TC]])</f>
        <v>6391.17</v>
      </c>
      <c r="X2491" s="16">
        <f>IFERROR(IF(datos_arg[[#This Row],[Moneda]]="USD",datos_arg[[#This Row],[Monto]],datos_arg[[#This Row],[Monto]]/datos_arg[[#This Row],[TC]]),0)</f>
        <v>51.334698795180721</v>
      </c>
      <c r="Y2491" s="14"/>
    </row>
    <row r="2492" spans="1:25" ht="15" customHeight="1" x14ac:dyDescent="0.25">
      <c r="A2492" s="14">
        <f t="shared" si="38"/>
        <v>2489</v>
      </c>
      <c r="B2492" s="1">
        <v>44029</v>
      </c>
      <c r="C2492" s="18">
        <f>+YEAR(datos_arg[[#This Row],[Fecha]])</f>
        <v>2020</v>
      </c>
      <c r="D2492" s="18">
        <f>+MONTH(datos_arg[[#This Row],[Fecha]])</f>
        <v>7</v>
      </c>
      <c r="E2492" s="14" t="s">
        <v>1015</v>
      </c>
      <c r="F2492" s="14" t="s">
        <v>430</v>
      </c>
      <c r="G2492" s="14"/>
      <c r="H2492" s="14" t="s">
        <v>7132</v>
      </c>
      <c r="I2492" s="14" t="s">
        <v>7132</v>
      </c>
      <c r="J2492" s="14" t="s">
        <v>425</v>
      </c>
      <c r="K2492" s="14"/>
      <c r="L2492" s="14" t="s">
        <v>425</v>
      </c>
      <c r="M2492" s="14" t="s">
        <v>57</v>
      </c>
      <c r="N2492" s="14" t="s">
        <v>57</v>
      </c>
      <c r="O2492" s="14" t="s">
        <v>2546</v>
      </c>
      <c r="P2492" s="14" t="s">
        <v>5793</v>
      </c>
      <c r="Q2492" s="14"/>
      <c r="R2492" s="14" t="s">
        <v>430</v>
      </c>
      <c r="S2492" s="14" t="s">
        <v>439</v>
      </c>
      <c r="T2492" s="35">
        <v>645</v>
      </c>
      <c r="U2492" s="14" t="s">
        <v>4</v>
      </c>
      <c r="V2492" s="14">
        <v>124.5</v>
      </c>
      <c r="W2492" s="16">
        <f>+IF(datos_arg[[#This Row],[Moneda]]="ARS",datos_arg[[#This Row],[Monto]],datos_arg[[#This Row],[Monto]]*datos_arg[[#This Row],[TC]])</f>
        <v>645</v>
      </c>
      <c r="X2492" s="16">
        <f>IFERROR(IF(datos_arg[[#This Row],[Moneda]]="USD",datos_arg[[#This Row],[Monto]],datos_arg[[#This Row],[Monto]]/datos_arg[[#This Row],[TC]]),0)</f>
        <v>5.1807228915662646</v>
      </c>
      <c r="Y2492" s="14"/>
    </row>
    <row r="2493" spans="1:25" ht="15" customHeight="1" x14ac:dyDescent="0.25">
      <c r="A2493" s="14">
        <f t="shared" si="38"/>
        <v>2490</v>
      </c>
      <c r="B2493" s="1">
        <v>44029</v>
      </c>
      <c r="C2493" s="18">
        <f>+YEAR(datos_arg[[#This Row],[Fecha]])</f>
        <v>2020</v>
      </c>
      <c r="D2493" s="18">
        <f>+MONTH(datos_arg[[#This Row],[Fecha]])</f>
        <v>7</v>
      </c>
      <c r="E2493" s="14" t="s">
        <v>1015</v>
      </c>
      <c r="F2493" s="14" t="s">
        <v>430</v>
      </c>
      <c r="G2493" s="14"/>
      <c r="H2493" s="14" t="s">
        <v>7132</v>
      </c>
      <c r="I2493" s="14" t="s">
        <v>7132</v>
      </c>
      <c r="J2493" s="14" t="s">
        <v>425</v>
      </c>
      <c r="K2493" s="14"/>
      <c r="L2493" s="14" t="s">
        <v>425</v>
      </c>
      <c r="M2493" s="14" t="s">
        <v>57</v>
      </c>
      <c r="N2493" s="14" t="s">
        <v>57</v>
      </c>
      <c r="O2493" s="14" t="s">
        <v>2546</v>
      </c>
      <c r="P2493" s="14" t="s">
        <v>5794</v>
      </c>
      <c r="Q2493" s="14"/>
      <c r="R2493" s="14" t="s">
        <v>430</v>
      </c>
      <c r="S2493" s="14" t="s">
        <v>439</v>
      </c>
      <c r="T2493" s="35">
        <v>798</v>
      </c>
      <c r="U2493" s="14" t="s">
        <v>4</v>
      </c>
      <c r="V2493" s="14">
        <v>124.5</v>
      </c>
      <c r="W2493" s="16">
        <f>+IF(datos_arg[[#This Row],[Moneda]]="ARS",datos_arg[[#This Row],[Monto]],datos_arg[[#This Row],[Monto]]*datos_arg[[#This Row],[TC]])</f>
        <v>798</v>
      </c>
      <c r="X2493" s="16">
        <f>IFERROR(IF(datos_arg[[#This Row],[Moneda]]="USD",datos_arg[[#This Row],[Monto]],datos_arg[[#This Row],[Monto]]/datos_arg[[#This Row],[TC]]),0)</f>
        <v>6.4096385542168672</v>
      </c>
      <c r="Y2493" s="14"/>
    </row>
    <row r="2494" spans="1:25" ht="15" customHeight="1" x14ac:dyDescent="0.25">
      <c r="A2494" s="14">
        <f t="shared" si="38"/>
        <v>2491</v>
      </c>
      <c r="B2494" s="1">
        <v>44029</v>
      </c>
      <c r="C2494" s="18">
        <f>+YEAR(datos_arg[[#This Row],[Fecha]])</f>
        <v>2020</v>
      </c>
      <c r="D2494" s="18">
        <f>+MONTH(datos_arg[[#This Row],[Fecha]])</f>
        <v>7</v>
      </c>
      <c r="E2494" s="14" t="s">
        <v>1015</v>
      </c>
      <c r="F2494" s="14" t="s">
        <v>403</v>
      </c>
      <c r="G2494" s="14" t="s">
        <v>970</v>
      </c>
      <c r="H2494" s="14" t="s">
        <v>4114</v>
      </c>
      <c r="I2494" s="14" t="s">
        <v>7132</v>
      </c>
      <c r="J2494" s="14" t="s">
        <v>425</v>
      </c>
      <c r="K2494" s="14"/>
      <c r="L2494" s="14" t="s">
        <v>425</v>
      </c>
      <c r="M2494" s="14" t="s">
        <v>493</v>
      </c>
      <c r="N2494" s="14" t="s">
        <v>26</v>
      </c>
      <c r="O2494" s="14" t="s">
        <v>1792</v>
      </c>
      <c r="P2494" s="14" t="s">
        <v>5795</v>
      </c>
      <c r="Q2494" s="14"/>
      <c r="R2494" s="14" t="s">
        <v>970</v>
      </c>
      <c r="S2494" s="14" t="s">
        <v>439</v>
      </c>
      <c r="T2494" s="35">
        <v>1516</v>
      </c>
      <c r="U2494" s="14" t="s">
        <v>4</v>
      </c>
      <c r="V2494" s="14">
        <v>124.5</v>
      </c>
      <c r="W2494" s="16">
        <f>+IF(datos_arg[[#This Row],[Moneda]]="ARS",datos_arg[[#This Row],[Monto]],datos_arg[[#This Row],[Monto]]*datos_arg[[#This Row],[TC]])</f>
        <v>1516</v>
      </c>
      <c r="X2494" s="16">
        <f>IFERROR(IF(datos_arg[[#This Row],[Moneda]]="USD",datos_arg[[#This Row],[Monto]],datos_arg[[#This Row],[Monto]]/datos_arg[[#This Row],[TC]]),0)</f>
        <v>12.176706827309237</v>
      </c>
      <c r="Y2494" s="14"/>
    </row>
    <row r="2495" spans="1:25" ht="15" customHeight="1" x14ac:dyDescent="0.25">
      <c r="A2495" s="14">
        <f t="shared" si="38"/>
        <v>2492</v>
      </c>
      <c r="B2495" s="1">
        <v>44029</v>
      </c>
      <c r="C2495" s="18">
        <f>+YEAR(datos_arg[[#This Row],[Fecha]])</f>
        <v>2020</v>
      </c>
      <c r="D2495" s="18">
        <f>+MONTH(datos_arg[[#This Row],[Fecha]])</f>
        <v>7</v>
      </c>
      <c r="E2495" s="14" t="s">
        <v>1015</v>
      </c>
      <c r="F2495" s="14" t="s">
        <v>403</v>
      </c>
      <c r="G2495" s="14" t="s">
        <v>970</v>
      </c>
      <c r="H2495" s="14" t="s">
        <v>4114</v>
      </c>
      <c r="I2495" s="14" t="s">
        <v>7132</v>
      </c>
      <c r="J2495" s="14" t="s">
        <v>425</v>
      </c>
      <c r="K2495" s="14"/>
      <c r="L2495" s="14" t="s">
        <v>425</v>
      </c>
      <c r="M2495" s="14" t="s">
        <v>493</v>
      </c>
      <c r="N2495" s="14" t="s">
        <v>26</v>
      </c>
      <c r="O2495" s="14" t="s">
        <v>2547</v>
      </c>
      <c r="P2495" s="14" t="s">
        <v>5796</v>
      </c>
      <c r="Q2495" s="14"/>
      <c r="R2495" s="14" t="s">
        <v>970</v>
      </c>
      <c r="S2495" s="14" t="s">
        <v>439</v>
      </c>
      <c r="T2495" s="35">
        <v>1009</v>
      </c>
      <c r="U2495" s="14" t="s">
        <v>4</v>
      </c>
      <c r="V2495" s="14">
        <v>124.5</v>
      </c>
      <c r="W2495" s="16">
        <f>+IF(datos_arg[[#This Row],[Moneda]]="ARS",datos_arg[[#This Row],[Monto]],datos_arg[[#This Row],[Monto]]*datos_arg[[#This Row],[TC]])</f>
        <v>1009</v>
      </c>
      <c r="X2495" s="16">
        <f>IFERROR(IF(datos_arg[[#This Row],[Moneda]]="USD",datos_arg[[#This Row],[Monto]],datos_arg[[#This Row],[Monto]]/datos_arg[[#This Row],[TC]]),0)</f>
        <v>8.1044176706827304</v>
      </c>
      <c r="Y2495" s="14"/>
    </row>
    <row r="2496" spans="1:25" ht="15" customHeight="1" x14ac:dyDescent="0.25">
      <c r="A2496" s="14">
        <f t="shared" si="38"/>
        <v>2493</v>
      </c>
      <c r="B2496" s="1">
        <v>44029</v>
      </c>
      <c r="C2496" s="18">
        <f>+YEAR(datos_arg[[#This Row],[Fecha]])</f>
        <v>2020</v>
      </c>
      <c r="D2496" s="18">
        <f>+MONTH(datos_arg[[#This Row],[Fecha]])</f>
        <v>7</v>
      </c>
      <c r="E2496" s="14" t="s">
        <v>5358</v>
      </c>
      <c r="F2496" s="14" t="s">
        <v>4108</v>
      </c>
      <c r="G2496" s="14"/>
      <c r="H2496" s="14" t="s">
        <v>6646</v>
      </c>
      <c r="I2496" s="14" t="s">
        <v>6668</v>
      </c>
      <c r="J2496" s="14" t="s">
        <v>425</v>
      </c>
      <c r="K2496" s="14" t="s">
        <v>420</v>
      </c>
      <c r="L2496" s="14" t="s">
        <v>425</v>
      </c>
      <c r="M2496" s="14" t="s">
        <v>5381</v>
      </c>
      <c r="N2496" s="14" t="s">
        <v>1019</v>
      </c>
      <c r="O2496" s="14" t="s">
        <v>4053</v>
      </c>
      <c r="P2496" s="14"/>
      <c r="Q2496" s="14"/>
      <c r="R2496" s="14" t="s">
        <v>4108</v>
      </c>
      <c r="S2496" s="14" t="s">
        <v>420</v>
      </c>
      <c r="T2496" s="35">
        <v>18000</v>
      </c>
      <c r="U2496" s="14" t="s">
        <v>4</v>
      </c>
      <c r="V2496" s="14">
        <v>124.5</v>
      </c>
      <c r="W2496" s="16">
        <f>+IF(datos_arg[[#This Row],[Moneda]]="ARS",datos_arg[[#This Row],[Monto]],datos_arg[[#This Row],[Monto]]*datos_arg[[#This Row],[TC]])</f>
        <v>18000</v>
      </c>
      <c r="X2496" s="16">
        <f>IFERROR(IF(datos_arg[[#This Row],[Moneda]]="USD",datos_arg[[#This Row],[Monto]],datos_arg[[#This Row],[Monto]]/datos_arg[[#This Row],[TC]]),0)</f>
        <v>144.57831325301206</v>
      </c>
      <c r="Y2496" s="14"/>
    </row>
    <row r="2497" spans="1:25" ht="15" customHeight="1" x14ac:dyDescent="0.25">
      <c r="A2497" s="14">
        <f t="shared" si="38"/>
        <v>2494</v>
      </c>
      <c r="B2497" s="1">
        <v>44032</v>
      </c>
      <c r="C2497" s="18">
        <f>+YEAR(datos_arg[[#This Row],[Fecha]])</f>
        <v>2020</v>
      </c>
      <c r="D2497" s="18">
        <f>+MONTH(datos_arg[[#This Row],[Fecha]])</f>
        <v>7</v>
      </c>
      <c r="E2497" s="14" t="s">
        <v>1016</v>
      </c>
      <c r="F2497" s="14" t="s">
        <v>404</v>
      </c>
      <c r="G2497" s="14"/>
      <c r="H2497" s="14" t="s">
        <v>433</v>
      </c>
      <c r="I2497" s="14" t="s">
        <v>955</v>
      </c>
      <c r="J2497" s="14" t="s">
        <v>425</v>
      </c>
      <c r="K2497" s="14"/>
      <c r="L2497" s="14" t="s">
        <v>425</v>
      </c>
      <c r="M2497" s="14" t="s">
        <v>854</v>
      </c>
      <c r="N2497" s="14" t="s">
        <v>854</v>
      </c>
      <c r="O2497" s="14" t="s">
        <v>2548</v>
      </c>
      <c r="P2497" s="14" t="s">
        <v>5797</v>
      </c>
      <c r="Q2497" s="14"/>
      <c r="R2497" s="14" t="s">
        <v>404</v>
      </c>
      <c r="S2497" s="14" t="s">
        <v>439</v>
      </c>
      <c r="T2497" s="35">
        <v>6098.03</v>
      </c>
      <c r="U2497" s="14" t="s">
        <v>4</v>
      </c>
      <c r="V2497" s="14">
        <v>124.5</v>
      </c>
      <c r="W2497" s="16">
        <f>+IF(datos_arg[[#This Row],[Moneda]]="ARS",datos_arg[[#This Row],[Monto]],datos_arg[[#This Row],[Monto]]*datos_arg[[#This Row],[TC]])</f>
        <v>6098.03</v>
      </c>
      <c r="X2497" s="16">
        <f>IFERROR(IF(datos_arg[[#This Row],[Moneda]]="USD",datos_arg[[#This Row],[Monto]],datos_arg[[#This Row],[Monto]]/datos_arg[[#This Row],[TC]]),0)</f>
        <v>48.980160642570276</v>
      </c>
      <c r="Y2497" s="14"/>
    </row>
    <row r="2498" spans="1:25" ht="15" customHeight="1" x14ac:dyDescent="0.25">
      <c r="A2498" s="14">
        <f t="shared" si="38"/>
        <v>2495</v>
      </c>
      <c r="B2498" s="1">
        <v>44032</v>
      </c>
      <c r="C2498" s="18">
        <f>+YEAR(datos_arg[[#This Row],[Fecha]])</f>
        <v>2020</v>
      </c>
      <c r="D2498" s="18">
        <f>+MONTH(datos_arg[[#This Row],[Fecha]])</f>
        <v>7</v>
      </c>
      <c r="E2498" s="14" t="s">
        <v>1016</v>
      </c>
      <c r="F2498" s="14" t="s">
        <v>404</v>
      </c>
      <c r="G2498" s="14"/>
      <c r="H2498" s="14" t="s">
        <v>4114</v>
      </c>
      <c r="I2498" s="14" t="s">
        <v>7132</v>
      </c>
      <c r="J2498" s="14" t="s">
        <v>425</v>
      </c>
      <c r="K2498" s="14"/>
      <c r="L2498" s="14" t="s">
        <v>425</v>
      </c>
      <c r="M2498" s="14" t="s">
        <v>129</v>
      </c>
      <c r="N2498" s="14" t="s">
        <v>129</v>
      </c>
      <c r="O2498" s="14" t="s">
        <v>2549</v>
      </c>
      <c r="P2498" s="14" t="s">
        <v>5797</v>
      </c>
      <c r="Q2498" s="14"/>
      <c r="R2498" s="14" t="s">
        <v>404</v>
      </c>
      <c r="S2498" s="14" t="s">
        <v>439</v>
      </c>
      <c r="T2498" s="35">
        <v>7471.08</v>
      </c>
      <c r="U2498" s="14" t="s">
        <v>4</v>
      </c>
      <c r="V2498" s="14">
        <v>124.5</v>
      </c>
      <c r="W2498" s="16">
        <f>+IF(datos_arg[[#This Row],[Moneda]]="ARS",datos_arg[[#This Row],[Monto]],datos_arg[[#This Row],[Monto]]*datos_arg[[#This Row],[TC]])</f>
        <v>7471.08</v>
      </c>
      <c r="X2498" s="16">
        <f>IFERROR(IF(datos_arg[[#This Row],[Moneda]]="USD",datos_arg[[#This Row],[Monto]],datos_arg[[#This Row],[Monto]]/datos_arg[[#This Row],[TC]]),0)</f>
        <v>60.008674698795183</v>
      </c>
      <c r="Y2498" s="14"/>
    </row>
    <row r="2499" spans="1:25" ht="15" customHeight="1" x14ac:dyDescent="0.25">
      <c r="A2499" s="14">
        <f t="shared" si="38"/>
        <v>2496</v>
      </c>
      <c r="B2499" s="1">
        <v>44032</v>
      </c>
      <c r="C2499" s="18">
        <f>+YEAR(datos_arg[[#This Row],[Fecha]])</f>
        <v>2020</v>
      </c>
      <c r="D2499" s="18">
        <f>+MONTH(datos_arg[[#This Row],[Fecha]])</f>
        <v>7</v>
      </c>
      <c r="E2499" s="14" t="s">
        <v>1016</v>
      </c>
      <c r="F2499" s="14" t="s">
        <v>404</v>
      </c>
      <c r="G2499" s="14"/>
      <c r="H2499" s="14" t="s">
        <v>433</v>
      </c>
      <c r="I2499" s="14" t="s">
        <v>955</v>
      </c>
      <c r="J2499" s="14" t="s">
        <v>425</v>
      </c>
      <c r="K2499" s="14"/>
      <c r="L2499" s="14" t="s">
        <v>425</v>
      </c>
      <c r="M2499" s="14" t="s">
        <v>831</v>
      </c>
      <c r="N2499" s="14" t="s">
        <v>831</v>
      </c>
      <c r="O2499" s="14" t="s">
        <v>2548</v>
      </c>
      <c r="P2499" s="14" t="s">
        <v>5797</v>
      </c>
      <c r="Q2499" s="14"/>
      <c r="R2499" s="14" t="s">
        <v>404</v>
      </c>
      <c r="S2499" s="14" t="s">
        <v>439</v>
      </c>
      <c r="T2499" s="35">
        <v>2797.44</v>
      </c>
      <c r="U2499" s="14" t="s">
        <v>4</v>
      </c>
      <c r="V2499" s="14">
        <v>124.5</v>
      </c>
      <c r="W2499" s="16">
        <f>+IF(datos_arg[[#This Row],[Moneda]]="ARS",datos_arg[[#This Row],[Monto]],datos_arg[[#This Row],[Monto]]*datos_arg[[#This Row],[TC]])</f>
        <v>2797.44</v>
      </c>
      <c r="X2499" s="16">
        <f>IFERROR(IF(datos_arg[[#This Row],[Moneda]]="USD",datos_arg[[#This Row],[Monto]],datos_arg[[#This Row],[Monto]]/datos_arg[[#This Row],[TC]]),0)</f>
        <v>22.469397590361446</v>
      </c>
      <c r="Y2499" s="14"/>
    </row>
    <row r="2500" spans="1:25" ht="15" customHeight="1" x14ac:dyDescent="0.25">
      <c r="A2500" s="14">
        <f t="shared" si="38"/>
        <v>2497</v>
      </c>
      <c r="B2500" s="1">
        <v>44032</v>
      </c>
      <c r="C2500" s="18">
        <f>+YEAR(datos_arg[[#This Row],[Fecha]])</f>
        <v>2020</v>
      </c>
      <c r="D2500" s="18">
        <f>+MONTH(datos_arg[[#This Row],[Fecha]])</f>
        <v>7</v>
      </c>
      <c r="E2500" s="14" t="s">
        <v>1016</v>
      </c>
      <c r="F2500" s="14" t="s">
        <v>404</v>
      </c>
      <c r="G2500" s="14"/>
      <c r="H2500" s="14" t="s">
        <v>433</v>
      </c>
      <c r="I2500" s="14" t="s">
        <v>955</v>
      </c>
      <c r="J2500" s="14" t="s">
        <v>425</v>
      </c>
      <c r="K2500" s="14"/>
      <c r="L2500" s="14" t="s">
        <v>425</v>
      </c>
      <c r="M2500" s="14" t="s">
        <v>832</v>
      </c>
      <c r="N2500" s="14" t="s">
        <v>832</v>
      </c>
      <c r="O2500" s="14" t="s">
        <v>2548</v>
      </c>
      <c r="P2500" s="14" t="s">
        <v>5797</v>
      </c>
      <c r="Q2500" s="14"/>
      <c r="R2500" s="14" t="s">
        <v>404</v>
      </c>
      <c r="S2500" s="14" t="s">
        <v>439</v>
      </c>
      <c r="T2500" s="35">
        <v>602.46</v>
      </c>
      <c r="U2500" s="14" t="s">
        <v>4</v>
      </c>
      <c r="V2500" s="14">
        <v>124.5</v>
      </c>
      <c r="W2500" s="16">
        <f>+IF(datos_arg[[#This Row],[Moneda]]="ARS",datos_arg[[#This Row],[Monto]],datos_arg[[#This Row],[Monto]]*datos_arg[[#This Row],[TC]])</f>
        <v>602.46</v>
      </c>
      <c r="X2500" s="16">
        <f>IFERROR(IF(datos_arg[[#This Row],[Moneda]]="USD",datos_arg[[#This Row],[Monto]],datos_arg[[#This Row],[Monto]]/datos_arg[[#This Row],[TC]]),0)</f>
        <v>4.8390361445783139</v>
      </c>
      <c r="Y2500" s="14"/>
    </row>
    <row r="2501" spans="1:25" ht="15" customHeight="1" x14ac:dyDescent="0.25">
      <c r="A2501" s="14">
        <f t="shared" si="38"/>
        <v>2498</v>
      </c>
      <c r="B2501" s="1">
        <v>44032</v>
      </c>
      <c r="C2501" s="18">
        <f>+YEAR(datos_arg[[#This Row],[Fecha]])</f>
        <v>2020</v>
      </c>
      <c r="D2501" s="18">
        <f>+MONTH(datos_arg[[#This Row],[Fecha]])</f>
        <v>7</v>
      </c>
      <c r="E2501" s="14" t="s">
        <v>1016</v>
      </c>
      <c r="F2501" s="14" t="s">
        <v>405</v>
      </c>
      <c r="G2501" s="14"/>
      <c r="H2501" s="14" t="s">
        <v>6646</v>
      </c>
      <c r="I2501" s="14" t="s">
        <v>1129</v>
      </c>
      <c r="J2501" s="14" t="s">
        <v>1129</v>
      </c>
      <c r="K2501" s="14" t="s">
        <v>420</v>
      </c>
      <c r="L2501" s="14" t="s">
        <v>426</v>
      </c>
      <c r="M2501" s="14" t="s">
        <v>901</v>
      </c>
      <c r="N2501" s="14" t="s">
        <v>247</v>
      </c>
      <c r="O2501" s="14" t="s">
        <v>2550</v>
      </c>
      <c r="P2501" s="14" t="s">
        <v>5797</v>
      </c>
      <c r="Q2501" s="14">
        <v>2</v>
      </c>
      <c r="R2501" s="14" t="s">
        <v>405</v>
      </c>
      <c r="S2501" s="14" t="s">
        <v>439</v>
      </c>
      <c r="T2501" s="35">
        <v>12100</v>
      </c>
      <c r="U2501" s="14" t="s">
        <v>4</v>
      </c>
      <c r="V2501" s="14">
        <v>124.5</v>
      </c>
      <c r="W2501" s="16">
        <f>+IF(datos_arg[[#This Row],[Moneda]]="ARS",datos_arg[[#This Row],[Monto]],datos_arg[[#This Row],[Monto]]*datos_arg[[#This Row],[TC]])</f>
        <v>12100</v>
      </c>
      <c r="X2501" s="16">
        <f>IFERROR(IF(datos_arg[[#This Row],[Moneda]]="USD",datos_arg[[#This Row],[Monto]],datos_arg[[#This Row],[Monto]]/datos_arg[[#This Row],[TC]]),0)</f>
        <v>97.188755020080322</v>
      </c>
      <c r="Y2501" s="14"/>
    </row>
    <row r="2502" spans="1:25" ht="15" customHeight="1" x14ac:dyDescent="0.25">
      <c r="A2502" s="14">
        <f t="shared" ref="A2502:A2565" si="39">+A2501+1</f>
        <v>2499</v>
      </c>
      <c r="B2502" s="1">
        <v>44032</v>
      </c>
      <c r="C2502" s="18">
        <f>+YEAR(datos_arg[[#This Row],[Fecha]])</f>
        <v>2020</v>
      </c>
      <c r="D2502" s="18">
        <f>+MONTH(datos_arg[[#This Row],[Fecha]])</f>
        <v>7</v>
      </c>
      <c r="E2502" s="14" t="s">
        <v>1016</v>
      </c>
      <c r="F2502" s="14" t="s">
        <v>405</v>
      </c>
      <c r="G2502" s="14"/>
      <c r="H2502" s="14" t="s">
        <v>532</v>
      </c>
      <c r="I2502" s="14" t="s">
        <v>1129</v>
      </c>
      <c r="J2502" s="14" t="s">
        <v>425</v>
      </c>
      <c r="K2502" s="14" t="s">
        <v>420</v>
      </c>
      <c r="L2502" s="14" t="s">
        <v>426</v>
      </c>
      <c r="M2502" s="14" t="s">
        <v>901</v>
      </c>
      <c r="N2502" s="14" t="s">
        <v>247</v>
      </c>
      <c r="O2502" s="14" t="s">
        <v>2550</v>
      </c>
      <c r="P2502" s="14" t="s">
        <v>5797</v>
      </c>
      <c r="Q2502" s="14">
        <v>1</v>
      </c>
      <c r="R2502" s="14" t="s">
        <v>405</v>
      </c>
      <c r="S2502" s="14" t="s">
        <v>439</v>
      </c>
      <c r="T2502" s="35">
        <v>6050</v>
      </c>
      <c r="U2502" s="14" t="s">
        <v>4</v>
      </c>
      <c r="V2502" s="14">
        <v>124.5</v>
      </c>
      <c r="W2502" s="16">
        <f>+IF(datos_arg[[#This Row],[Moneda]]="ARS",datos_arg[[#This Row],[Monto]],datos_arg[[#This Row],[Monto]]*datos_arg[[#This Row],[TC]])</f>
        <v>6050</v>
      </c>
      <c r="X2502" s="16">
        <f>IFERROR(IF(datos_arg[[#This Row],[Moneda]]="USD",datos_arg[[#This Row],[Monto]],datos_arg[[#This Row],[Monto]]/datos_arg[[#This Row],[TC]]),0)</f>
        <v>48.594377510040161</v>
      </c>
      <c r="Y2502" s="14"/>
    </row>
    <row r="2503" spans="1:25" ht="15" customHeight="1" x14ac:dyDescent="0.25">
      <c r="A2503" s="14">
        <f t="shared" si="39"/>
        <v>2500</v>
      </c>
      <c r="B2503" s="1">
        <v>44032</v>
      </c>
      <c r="C2503" s="18">
        <f>+YEAR(datos_arg[[#This Row],[Fecha]])</f>
        <v>2020</v>
      </c>
      <c r="D2503" s="18">
        <f>+MONTH(datos_arg[[#This Row],[Fecha]])</f>
        <v>7</v>
      </c>
      <c r="E2503" s="14" t="s">
        <v>1016</v>
      </c>
      <c r="F2503" s="14" t="s">
        <v>404</v>
      </c>
      <c r="G2503" s="14"/>
      <c r="H2503" s="14" t="s">
        <v>7132</v>
      </c>
      <c r="I2503" s="14" t="s">
        <v>7132</v>
      </c>
      <c r="J2503" s="14" t="s">
        <v>425</v>
      </c>
      <c r="K2503" s="14"/>
      <c r="L2503" s="14" t="s">
        <v>425</v>
      </c>
      <c r="M2503" s="14" t="s">
        <v>156</v>
      </c>
      <c r="N2503" s="14" t="s">
        <v>156</v>
      </c>
      <c r="O2503" s="14" t="s">
        <v>2551</v>
      </c>
      <c r="P2503" s="14" t="s">
        <v>5797</v>
      </c>
      <c r="Q2503" s="14"/>
      <c r="R2503" s="14" t="s">
        <v>404</v>
      </c>
      <c r="S2503" s="14" t="s">
        <v>439</v>
      </c>
      <c r="T2503" s="35">
        <v>6640</v>
      </c>
      <c r="U2503" s="14" t="s">
        <v>4</v>
      </c>
      <c r="V2503" s="14">
        <v>124.5</v>
      </c>
      <c r="W2503" s="16">
        <f>+IF(datos_arg[[#This Row],[Moneda]]="ARS",datos_arg[[#This Row],[Monto]],datos_arg[[#This Row],[Monto]]*datos_arg[[#This Row],[TC]])</f>
        <v>6640</v>
      </c>
      <c r="X2503" s="16">
        <f>IFERROR(IF(datos_arg[[#This Row],[Moneda]]="USD",datos_arg[[#This Row],[Monto]],datos_arg[[#This Row],[Monto]]/datos_arg[[#This Row],[TC]]),0)</f>
        <v>53.333333333333336</v>
      </c>
      <c r="Y2503" s="14"/>
    </row>
    <row r="2504" spans="1:25" ht="15" customHeight="1" x14ac:dyDescent="0.25">
      <c r="A2504" s="14">
        <f t="shared" si="39"/>
        <v>2501</v>
      </c>
      <c r="B2504" s="1">
        <v>44032</v>
      </c>
      <c r="C2504" s="18">
        <f>+YEAR(datos_arg[[#This Row],[Fecha]])</f>
        <v>2020</v>
      </c>
      <c r="D2504" s="18">
        <f>+MONTH(datos_arg[[#This Row],[Fecha]])</f>
        <v>7</v>
      </c>
      <c r="E2504" s="14" t="s">
        <v>1016</v>
      </c>
      <c r="F2504" s="14" t="s">
        <v>404</v>
      </c>
      <c r="G2504" s="14"/>
      <c r="H2504" s="14" t="s">
        <v>433</v>
      </c>
      <c r="I2504" s="14" t="s">
        <v>955</v>
      </c>
      <c r="J2504" s="14" t="s">
        <v>425</v>
      </c>
      <c r="K2504" s="14"/>
      <c r="L2504" s="14" t="s">
        <v>425</v>
      </c>
      <c r="M2504" s="14" t="s">
        <v>954</v>
      </c>
      <c r="N2504" s="14" t="s">
        <v>954</v>
      </c>
      <c r="O2504" s="14" t="s">
        <v>2548</v>
      </c>
      <c r="P2504" s="14" t="s">
        <v>5797</v>
      </c>
      <c r="Q2504" s="14"/>
      <c r="R2504" s="14" t="s">
        <v>404</v>
      </c>
      <c r="S2504" s="14" t="s">
        <v>439</v>
      </c>
      <c r="T2504" s="35">
        <v>2714</v>
      </c>
      <c r="U2504" s="14" t="s">
        <v>4</v>
      </c>
      <c r="V2504" s="14">
        <v>124.5</v>
      </c>
      <c r="W2504" s="16">
        <f>+IF(datos_arg[[#This Row],[Moneda]]="ARS",datos_arg[[#This Row],[Monto]],datos_arg[[#This Row],[Monto]]*datos_arg[[#This Row],[TC]])</f>
        <v>2714</v>
      </c>
      <c r="X2504" s="16">
        <f>IFERROR(IF(datos_arg[[#This Row],[Moneda]]="USD",datos_arg[[#This Row],[Monto]],datos_arg[[#This Row],[Monto]]/datos_arg[[#This Row],[TC]]),0)</f>
        <v>21.799196787148595</v>
      </c>
      <c r="Y2504" s="14"/>
    </row>
    <row r="2505" spans="1:25" ht="15" customHeight="1" x14ac:dyDescent="0.25">
      <c r="A2505" s="14">
        <f t="shared" si="39"/>
        <v>2502</v>
      </c>
      <c r="B2505" s="1">
        <v>44032</v>
      </c>
      <c r="C2505" s="18">
        <f>+YEAR(datos_arg[[#This Row],[Fecha]])</f>
        <v>2020</v>
      </c>
      <c r="D2505" s="18">
        <f>+MONTH(datos_arg[[#This Row],[Fecha]])</f>
        <v>7</v>
      </c>
      <c r="E2505" s="14" t="s">
        <v>1016</v>
      </c>
      <c r="F2505" s="14" t="s">
        <v>404</v>
      </c>
      <c r="G2505" s="14"/>
      <c r="H2505" s="14" t="s">
        <v>7132</v>
      </c>
      <c r="I2505" s="14" t="s">
        <v>7132</v>
      </c>
      <c r="J2505" s="14" t="s">
        <v>425</v>
      </c>
      <c r="K2505" s="14"/>
      <c r="L2505" s="14" t="s">
        <v>425</v>
      </c>
      <c r="M2505" s="14" t="s">
        <v>284</v>
      </c>
      <c r="N2505" s="14" t="s">
        <v>284</v>
      </c>
      <c r="O2505" s="14" t="s">
        <v>2551</v>
      </c>
      <c r="P2505" s="14" t="s">
        <v>5797</v>
      </c>
      <c r="Q2505" s="14"/>
      <c r="R2505" s="14" t="s">
        <v>404</v>
      </c>
      <c r="S2505" s="14" t="s">
        <v>439</v>
      </c>
      <c r="T2505" s="35">
        <v>675</v>
      </c>
      <c r="U2505" s="14" t="s">
        <v>4</v>
      </c>
      <c r="V2505" s="14">
        <v>124.5</v>
      </c>
      <c r="W2505" s="16">
        <f>+IF(datos_arg[[#This Row],[Moneda]]="ARS",datos_arg[[#This Row],[Monto]],datos_arg[[#This Row],[Monto]]*datos_arg[[#This Row],[TC]])</f>
        <v>675</v>
      </c>
      <c r="X2505" s="16">
        <f>IFERROR(IF(datos_arg[[#This Row],[Moneda]]="USD",datos_arg[[#This Row],[Monto]],datos_arg[[#This Row],[Monto]]/datos_arg[[#This Row],[TC]]),0)</f>
        <v>5.4216867469879517</v>
      </c>
      <c r="Y2505" s="14"/>
    </row>
    <row r="2506" spans="1:25" ht="15" customHeight="1" x14ac:dyDescent="0.25">
      <c r="A2506" s="14">
        <f t="shared" si="39"/>
        <v>2503</v>
      </c>
      <c r="B2506" s="1">
        <v>44032</v>
      </c>
      <c r="C2506" s="18">
        <f>+YEAR(datos_arg[[#This Row],[Fecha]])</f>
        <v>2020</v>
      </c>
      <c r="D2506" s="18">
        <f>+MONTH(datos_arg[[#This Row],[Fecha]])</f>
        <v>7</v>
      </c>
      <c r="E2506" s="14" t="s">
        <v>5358</v>
      </c>
      <c r="F2506" s="14" t="s">
        <v>4109</v>
      </c>
      <c r="G2506" s="14"/>
      <c r="H2506" s="14" t="s">
        <v>6646</v>
      </c>
      <c r="I2506" s="14" t="s">
        <v>7132</v>
      </c>
      <c r="J2506" s="14" t="s">
        <v>425</v>
      </c>
      <c r="K2506" s="14"/>
      <c r="L2506" s="14" t="s">
        <v>422</v>
      </c>
      <c r="M2506" s="14" t="s">
        <v>665</v>
      </c>
      <c r="N2506" s="14" t="s">
        <v>280</v>
      </c>
      <c r="O2506" s="14" t="s">
        <v>2552</v>
      </c>
      <c r="P2506" s="14" t="s">
        <v>5798</v>
      </c>
      <c r="Q2506" s="14">
        <v>1</v>
      </c>
      <c r="R2506" s="14" t="s">
        <v>4109</v>
      </c>
      <c r="S2506" s="14" t="s">
        <v>439</v>
      </c>
      <c r="T2506" s="35">
        <v>740</v>
      </c>
      <c r="U2506" s="14" t="s">
        <v>4</v>
      </c>
      <c r="V2506" s="14">
        <v>124.5</v>
      </c>
      <c r="W2506" s="16">
        <f>+IF(datos_arg[[#This Row],[Moneda]]="ARS",datos_arg[[#This Row],[Monto]],datos_arg[[#This Row],[Monto]]*datos_arg[[#This Row],[TC]])</f>
        <v>740</v>
      </c>
      <c r="X2506" s="16">
        <f>IFERROR(IF(datos_arg[[#This Row],[Moneda]]="USD",datos_arg[[#This Row],[Monto]],datos_arg[[#This Row],[Monto]]/datos_arg[[#This Row],[TC]]),0)</f>
        <v>5.9437751004016066</v>
      </c>
      <c r="Y2506" s="14"/>
    </row>
    <row r="2507" spans="1:25" ht="15" customHeight="1" x14ac:dyDescent="0.25">
      <c r="A2507" s="14">
        <f t="shared" si="39"/>
        <v>2504</v>
      </c>
      <c r="B2507" s="1">
        <v>44032</v>
      </c>
      <c r="C2507" s="18">
        <f>+YEAR(datos_arg[[#This Row],[Fecha]])</f>
        <v>2020</v>
      </c>
      <c r="D2507" s="18">
        <f>+MONTH(datos_arg[[#This Row],[Fecha]])</f>
        <v>7</v>
      </c>
      <c r="E2507" s="14" t="s">
        <v>449</v>
      </c>
      <c r="F2507" s="14" t="s">
        <v>523</v>
      </c>
      <c r="G2507" s="14"/>
      <c r="H2507" s="14" t="s">
        <v>7132</v>
      </c>
      <c r="I2507" s="14" t="s">
        <v>7132</v>
      </c>
      <c r="J2507" s="14" t="s">
        <v>425</v>
      </c>
      <c r="K2507" s="14"/>
      <c r="L2507" s="14" t="s">
        <v>425</v>
      </c>
      <c r="M2507" s="14" t="s">
        <v>524</v>
      </c>
      <c r="N2507" s="14" t="s">
        <v>524</v>
      </c>
      <c r="O2507" s="14" t="s">
        <v>2553</v>
      </c>
      <c r="P2507" s="14"/>
      <c r="Q2507" s="14"/>
      <c r="R2507" s="14" t="s">
        <v>523</v>
      </c>
      <c r="S2507" s="14" t="s">
        <v>439</v>
      </c>
      <c r="T2507" s="35">
        <v>12000</v>
      </c>
      <c r="U2507" s="14" t="s">
        <v>4</v>
      </c>
      <c r="V2507" s="14">
        <v>124.5</v>
      </c>
      <c r="W2507" s="16">
        <f>+IF(datos_arg[[#This Row],[Moneda]]="ARS",datos_arg[[#This Row],[Monto]],datos_arg[[#This Row],[Monto]]*datos_arg[[#This Row],[TC]])</f>
        <v>12000</v>
      </c>
      <c r="X2507" s="16">
        <f>IFERROR(IF(datos_arg[[#This Row],[Moneda]]="USD",datos_arg[[#This Row],[Monto]],datos_arg[[#This Row],[Monto]]/datos_arg[[#This Row],[TC]]),0)</f>
        <v>96.385542168674704</v>
      </c>
      <c r="Y2507" s="14"/>
    </row>
    <row r="2508" spans="1:25" x14ac:dyDescent="0.25">
      <c r="A2508" s="14">
        <f t="shared" si="39"/>
        <v>2505</v>
      </c>
      <c r="B2508" s="1">
        <v>44032</v>
      </c>
      <c r="C2508" s="18">
        <f>+YEAR(datos_arg[[#This Row],[Fecha]])</f>
        <v>2020</v>
      </c>
      <c r="D2508" s="18">
        <f>+MONTH(datos_arg[[#This Row],[Fecha]])</f>
        <v>7</v>
      </c>
      <c r="E2508" s="14" t="s">
        <v>408</v>
      </c>
      <c r="F2508" s="14" t="s">
        <v>69</v>
      </c>
      <c r="G2508" s="14"/>
      <c r="H2508" s="14" t="s">
        <v>7132</v>
      </c>
      <c r="I2508" s="14" t="s">
        <v>7132</v>
      </c>
      <c r="J2508" s="14" t="s">
        <v>425</v>
      </c>
      <c r="K2508" s="14"/>
      <c r="L2508" s="14" t="s">
        <v>425</v>
      </c>
      <c r="M2508" s="14" t="s">
        <v>56</v>
      </c>
      <c r="N2508" s="14" t="s">
        <v>56</v>
      </c>
      <c r="O2508" s="14"/>
      <c r="P2508" s="14"/>
      <c r="Q2508" s="14"/>
      <c r="R2508" s="14" t="s">
        <v>439</v>
      </c>
      <c r="S2508" s="14" t="s">
        <v>440</v>
      </c>
      <c r="T2508" s="35">
        <v>400</v>
      </c>
      <c r="U2508" s="14" t="s">
        <v>2</v>
      </c>
      <c r="V2508" s="14">
        <v>128</v>
      </c>
      <c r="W2508" s="16">
        <f>+IF(datos_arg[[#This Row],[Moneda]]="ARS",datos_arg[[#This Row],[Monto]],datos_arg[[#This Row],[Monto]]*datos_arg[[#This Row],[TC]])</f>
        <v>51200</v>
      </c>
      <c r="X2508" s="16">
        <f>IFERROR(IF(datos_arg[[#This Row],[Moneda]]="USD",datos_arg[[#This Row],[Monto]],datos_arg[[#This Row],[Monto]]/datos_arg[[#This Row],[TC]]),0)</f>
        <v>400</v>
      </c>
      <c r="Y2508" s="14"/>
    </row>
    <row r="2509" spans="1:25" ht="15" customHeight="1" x14ac:dyDescent="0.25">
      <c r="A2509" s="14">
        <f t="shared" si="39"/>
        <v>2506</v>
      </c>
      <c r="B2509" s="1">
        <v>44032</v>
      </c>
      <c r="C2509" s="18">
        <f>+YEAR(datos_arg[[#This Row],[Fecha]])</f>
        <v>2020</v>
      </c>
      <c r="D2509" s="18">
        <f>+MONTH(datos_arg[[#This Row],[Fecha]])</f>
        <v>7</v>
      </c>
      <c r="E2509" s="14" t="s">
        <v>5358</v>
      </c>
      <c r="F2509" s="14" t="s">
        <v>4109</v>
      </c>
      <c r="G2509" s="14"/>
      <c r="H2509" s="14" t="s">
        <v>6646</v>
      </c>
      <c r="I2509" s="14" t="s">
        <v>6668</v>
      </c>
      <c r="J2509" s="14" t="s">
        <v>425</v>
      </c>
      <c r="K2509" s="14" t="s">
        <v>420</v>
      </c>
      <c r="L2509" s="14" t="s">
        <v>425</v>
      </c>
      <c r="M2509" s="14" t="s">
        <v>6675</v>
      </c>
      <c r="N2509" s="14" t="s">
        <v>2554</v>
      </c>
      <c r="O2509" s="14" t="s">
        <v>4054</v>
      </c>
      <c r="P2509" s="14" t="s">
        <v>5799</v>
      </c>
      <c r="Q2509" s="14">
        <v>1</v>
      </c>
      <c r="R2509" s="14" t="s">
        <v>4109</v>
      </c>
      <c r="S2509" s="14" t="s">
        <v>420</v>
      </c>
      <c r="T2509" s="35">
        <v>6332</v>
      </c>
      <c r="U2509" s="14" t="s">
        <v>4</v>
      </c>
      <c r="V2509" s="14">
        <v>128</v>
      </c>
      <c r="W2509" s="16">
        <f>+IF(datos_arg[[#This Row],[Moneda]]="ARS",datos_arg[[#This Row],[Monto]],datos_arg[[#This Row],[Monto]]*datos_arg[[#This Row],[TC]])</f>
        <v>6332</v>
      </c>
      <c r="X2509" s="16">
        <f>IFERROR(IF(datos_arg[[#This Row],[Moneda]]="USD",datos_arg[[#This Row],[Monto]],datos_arg[[#This Row],[Monto]]/datos_arg[[#This Row],[TC]]),0)</f>
        <v>49.46875</v>
      </c>
      <c r="Y2509" s="14"/>
    </row>
    <row r="2510" spans="1:25" ht="15" customHeight="1" x14ac:dyDescent="0.25">
      <c r="A2510" s="14">
        <f t="shared" si="39"/>
        <v>2507</v>
      </c>
      <c r="B2510" s="1">
        <v>44032</v>
      </c>
      <c r="C2510" s="18">
        <f>+YEAR(datos_arg[[#This Row],[Fecha]])</f>
        <v>2020</v>
      </c>
      <c r="D2510" s="18">
        <f>+MONTH(datos_arg[[#This Row],[Fecha]])</f>
        <v>7</v>
      </c>
      <c r="E2510" s="14" t="s">
        <v>5358</v>
      </c>
      <c r="F2510" s="14" t="s">
        <v>4109</v>
      </c>
      <c r="G2510" s="14"/>
      <c r="H2510" s="14" t="s">
        <v>6646</v>
      </c>
      <c r="I2510" s="14" t="s">
        <v>6668</v>
      </c>
      <c r="J2510" s="14" t="s">
        <v>425</v>
      </c>
      <c r="K2510" s="14" t="s">
        <v>420</v>
      </c>
      <c r="L2510" s="14" t="s">
        <v>425</v>
      </c>
      <c r="M2510" s="14" t="s">
        <v>6675</v>
      </c>
      <c r="N2510" s="14" t="s">
        <v>2554</v>
      </c>
      <c r="O2510" s="14" t="s">
        <v>4055</v>
      </c>
      <c r="P2510" s="14" t="s">
        <v>5799</v>
      </c>
      <c r="Q2510" s="14">
        <v>1</v>
      </c>
      <c r="R2510" s="14" t="s">
        <v>4109</v>
      </c>
      <c r="S2510" s="14" t="s">
        <v>420</v>
      </c>
      <c r="T2510" s="35">
        <v>6332</v>
      </c>
      <c r="U2510" s="14" t="s">
        <v>4</v>
      </c>
      <c r="V2510" s="14">
        <v>128</v>
      </c>
      <c r="W2510" s="16">
        <f>+IF(datos_arg[[#This Row],[Moneda]]="ARS",datos_arg[[#This Row],[Monto]],datos_arg[[#This Row],[Monto]]*datos_arg[[#This Row],[TC]])</f>
        <v>6332</v>
      </c>
      <c r="X2510" s="16">
        <f>IFERROR(IF(datos_arg[[#This Row],[Moneda]]="USD",datos_arg[[#This Row],[Monto]],datos_arg[[#This Row],[Monto]]/datos_arg[[#This Row],[TC]]),0)</f>
        <v>49.46875</v>
      </c>
      <c r="Y2510" s="14"/>
    </row>
    <row r="2511" spans="1:25" ht="15" customHeight="1" x14ac:dyDescent="0.25">
      <c r="A2511" s="14">
        <f t="shared" si="39"/>
        <v>2508</v>
      </c>
      <c r="B2511" s="1">
        <v>44032</v>
      </c>
      <c r="C2511" s="18">
        <f>+YEAR(datos_arg[[#This Row],[Fecha]])</f>
        <v>2020</v>
      </c>
      <c r="D2511" s="18">
        <f>+MONTH(datos_arg[[#This Row],[Fecha]])</f>
        <v>7</v>
      </c>
      <c r="E2511" s="14" t="s">
        <v>5358</v>
      </c>
      <c r="F2511" s="14" t="s">
        <v>4109</v>
      </c>
      <c r="G2511" s="14"/>
      <c r="H2511" s="14" t="s">
        <v>6646</v>
      </c>
      <c r="I2511" s="14" t="s">
        <v>6668</v>
      </c>
      <c r="J2511" s="14" t="s">
        <v>425</v>
      </c>
      <c r="K2511" s="14" t="s">
        <v>420</v>
      </c>
      <c r="L2511" s="14" t="s">
        <v>425</v>
      </c>
      <c r="M2511" s="14" t="s">
        <v>6675</v>
      </c>
      <c r="N2511" s="14" t="s">
        <v>2554</v>
      </c>
      <c r="O2511" s="14" t="s">
        <v>4056</v>
      </c>
      <c r="P2511" s="14" t="s">
        <v>5799</v>
      </c>
      <c r="Q2511" s="14">
        <v>1</v>
      </c>
      <c r="R2511" s="14" t="s">
        <v>4109</v>
      </c>
      <c r="S2511" s="14" t="s">
        <v>420</v>
      </c>
      <c r="T2511" s="35">
        <v>11964</v>
      </c>
      <c r="U2511" s="14" t="s">
        <v>4</v>
      </c>
      <c r="V2511" s="14">
        <v>128</v>
      </c>
      <c r="W2511" s="16">
        <f>+IF(datos_arg[[#This Row],[Moneda]]="ARS",datos_arg[[#This Row],[Monto]],datos_arg[[#This Row],[Monto]]*datos_arg[[#This Row],[TC]])</f>
        <v>11964</v>
      </c>
      <c r="X2511" s="16">
        <f>IFERROR(IF(datos_arg[[#This Row],[Moneda]]="USD",datos_arg[[#This Row],[Monto]],datos_arg[[#This Row],[Monto]]/datos_arg[[#This Row],[TC]]),0)</f>
        <v>93.46875</v>
      </c>
      <c r="Y2511" s="14"/>
    </row>
    <row r="2512" spans="1:25" ht="15" customHeight="1" x14ac:dyDescent="0.25">
      <c r="A2512" s="14">
        <f t="shared" si="39"/>
        <v>2509</v>
      </c>
      <c r="B2512" s="1">
        <v>44032</v>
      </c>
      <c r="C2512" s="18">
        <f>+YEAR(datos_arg[[#This Row],[Fecha]])</f>
        <v>2020</v>
      </c>
      <c r="D2512" s="18">
        <f>+MONTH(datos_arg[[#This Row],[Fecha]])</f>
        <v>7</v>
      </c>
      <c r="E2512" s="14" t="s">
        <v>5358</v>
      </c>
      <c r="F2512" s="14" t="s">
        <v>4110</v>
      </c>
      <c r="G2512" s="14"/>
      <c r="H2512" s="14" t="s">
        <v>6646</v>
      </c>
      <c r="I2512" s="14" t="s">
        <v>6668</v>
      </c>
      <c r="J2512" s="14" t="s">
        <v>425</v>
      </c>
      <c r="K2512" s="14" t="s">
        <v>420</v>
      </c>
      <c r="L2512" s="14" t="s">
        <v>425</v>
      </c>
      <c r="M2512" s="14" t="s">
        <v>5373</v>
      </c>
      <c r="N2512" s="14" t="s">
        <v>100</v>
      </c>
      <c r="O2512" s="14" t="s">
        <v>4057</v>
      </c>
      <c r="P2512" s="14" t="s">
        <v>5800</v>
      </c>
      <c r="Q2512" s="14"/>
      <c r="R2512" s="14" t="s">
        <v>4110</v>
      </c>
      <c r="S2512" s="14" t="s">
        <v>439</v>
      </c>
      <c r="T2512" s="35">
        <v>5104</v>
      </c>
      <c r="U2512" s="14" t="s">
        <v>4</v>
      </c>
      <c r="V2512" s="14">
        <v>128</v>
      </c>
      <c r="W2512" s="16">
        <f>+IF(datos_arg[[#This Row],[Moneda]]="ARS",datos_arg[[#This Row],[Monto]],datos_arg[[#This Row],[Monto]]*datos_arg[[#This Row],[TC]])</f>
        <v>5104</v>
      </c>
      <c r="X2512" s="16">
        <f>IFERROR(IF(datos_arg[[#This Row],[Moneda]]="USD",datos_arg[[#This Row],[Monto]],datos_arg[[#This Row],[Monto]]/datos_arg[[#This Row],[TC]]),0)</f>
        <v>39.875</v>
      </c>
      <c r="Y2512" s="14"/>
    </row>
    <row r="2513" spans="1:25" ht="15" customHeight="1" x14ac:dyDescent="0.25">
      <c r="A2513" s="14">
        <f t="shared" si="39"/>
        <v>2510</v>
      </c>
      <c r="B2513" s="1">
        <v>44032</v>
      </c>
      <c r="C2513" s="18">
        <f>+YEAR(datos_arg[[#This Row],[Fecha]])</f>
        <v>2020</v>
      </c>
      <c r="D2513" s="18">
        <f>+MONTH(datos_arg[[#This Row],[Fecha]])</f>
        <v>7</v>
      </c>
      <c r="E2513" s="14" t="s">
        <v>5358</v>
      </c>
      <c r="F2513" s="14" t="s">
        <v>4110</v>
      </c>
      <c r="G2513" s="14"/>
      <c r="H2513" s="14" t="s">
        <v>6646</v>
      </c>
      <c r="I2513" s="14" t="s">
        <v>6668</v>
      </c>
      <c r="J2513" s="14" t="s">
        <v>425</v>
      </c>
      <c r="K2513" s="14" t="s">
        <v>420</v>
      </c>
      <c r="L2513" s="14" t="s">
        <v>425</v>
      </c>
      <c r="M2513" s="14" t="s">
        <v>6670</v>
      </c>
      <c r="N2513" s="14" t="s">
        <v>100</v>
      </c>
      <c r="O2513" s="14" t="s">
        <v>4058</v>
      </c>
      <c r="P2513" s="14" t="s">
        <v>5801</v>
      </c>
      <c r="Q2513" s="14"/>
      <c r="R2513" s="14" t="s">
        <v>4110</v>
      </c>
      <c r="S2513" s="14" t="s">
        <v>439</v>
      </c>
      <c r="T2513" s="35">
        <v>1654</v>
      </c>
      <c r="U2513" s="14" t="s">
        <v>4</v>
      </c>
      <c r="V2513" s="14">
        <v>128</v>
      </c>
      <c r="W2513" s="16">
        <f>+IF(datos_arg[[#This Row],[Moneda]]="ARS",datos_arg[[#This Row],[Monto]],datos_arg[[#This Row],[Monto]]*datos_arg[[#This Row],[TC]])</f>
        <v>1654</v>
      </c>
      <c r="X2513" s="16">
        <f>IFERROR(IF(datos_arg[[#This Row],[Moneda]]="USD",datos_arg[[#This Row],[Monto]],datos_arg[[#This Row],[Monto]]/datos_arg[[#This Row],[TC]]),0)</f>
        <v>12.921875</v>
      </c>
      <c r="Y2513" s="14"/>
    </row>
    <row r="2514" spans="1:25" ht="15" customHeight="1" x14ac:dyDescent="0.25">
      <c r="A2514" s="14">
        <f t="shared" si="39"/>
        <v>2511</v>
      </c>
      <c r="B2514" s="1">
        <v>44032</v>
      </c>
      <c r="C2514" s="18">
        <f>+YEAR(datos_arg[[#This Row],[Fecha]])</f>
        <v>2020</v>
      </c>
      <c r="D2514" s="18">
        <f>+MONTH(datos_arg[[#This Row],[Fecha]])</f>
        <v>7</v>
      </c>
      <c r="E2514" s="14" t="s">
        <v>1015</v>
      </c>
      <c r="F2514" s="14" t="s">
        <v>403</v>
      </c>
      <c r="G2514" s="14" t="s">
        <v>5383</v>
      </c>
      <c r="H2514" s="14" t="s">
        <v>6646</v>
      </c>
      <c r="I2514" s="14" t="s">
        <v>7132</v>
      </c>
      <c r="J2514" s="14" t="s">
        <v>425</v>
      </c>
      <c r="K2514" s="14"/>
      <c r="L2514" s="14" t="s">
        <v>425</v>
      </c>
      <c r="M2514" s="14" t="s">
        <v>815</v>
      </c>
      <c r="N2514" s="14" t="s">
        <v>524</v>
      </c>
      <c r="O2514" s="14" t="s">
        <v>2555</v>
      </c>
      <c r="P2514" s="14" t="s">
        <v>5802</v>
      </c>
      <c r="Q2514" s="14"/>
      <c r="R2514" s="14" t="s">
        <v>5383</v>
      </c>
      <c r="S2514" s="14" t="s">
        <v>439</v>
      </c>
      <c r="T2514" s="35">
        <v>3057</v>
      </c>
      <c r="U2514" s="14" t="s">
        <v>4</v>
      </c>
      <c r="V2514" s="14">
        <v>128</v>
      </c>
      <c r="W2514" s="16">
        <f>+IF(datos_arg[[#This Row],[Moneda]]="ARS",datos_arg[[#This Row],[Monto]],datos_arg[[#This Row],[Monto]]*datos_arg[[#This Row],[TC]])</f>
        <v>3057</v>
      </c>
      <c r="X2514" s="16">
        <f>IFERROR(IF(datos_arg[[#This Row],[Moneda]]="USD",datos_arg[[#This Row],[Monto]],datos_arg[[#This Row],[Monto]]/datos_arg[[#This Row],[TC]]),0)</f>
        <v>23.8828125</v>
      </c>
      <c r="Y2514" s="14"/>
    </row>
    <row r="2515" spans="1:25" ht="15" customHeight="1" x14ac:dyDescent="0.25">
      <c r="A2515" s="14">
        <f t="shared" si="39"/>
        <v>2512</v>
      </c>
      <c r="B2515" s="1">
        <v>44033</v>
      </c>
      <c r="C2515" s="18">
        <f>+YEAR(datos_arg[[#This Row],[Fecha]])</f>
        <v>2020</v>
      </c>
      <c r="D2515" s="18">
        <f>+MONTH(datos_arg[[#This Row],[Fecha]])</f>
        <v>7</v>
      </c>
      <c r="E2515" s="14" t="s">
        <v>1015</v>
      </c>
      <c r="F2515" s="14" t="s">
        <v>403</v>
      </c>
      <c r="G2515" s="14" t="s">
        <v>970</v>
      </c>
      <c r="H2515" s="14" t="s">
        <v>433</v>
      </c>
      <c r="I2515" s="14" t="s">
        <v>955</v>
      </c>
      <c r="J2515" s="14" t="s">
        <v>425</v>
      </c>
      <c r="K2515" s="14"/>
      <c r="L2515" s="14" t="s">
        <v>425</v>
      </c>
      <c r="M2515" s="14" t="s">
        <v>433</v>
      </c>
      <c r="N2515" s="14" t="s">
        <v>524</v>
      </c>
      <c r="O2515" s="14" t="s">
        <v>2556</v>
      </c>
      <c r="P2515" s="14"/>
      <c r="Q2515" s="14"/>
      <c r="R2515" s="14" t="s">
        <v>970</v>
      </c>
      <c r="S2515" s="14" t="s">
        <v>439</v>
      </c>
      <c r="T2515" s="35">
        <v>800</v>
      </c>
      <c r="U2515" s="14" t="s">
        <v>4</v>
      </c>
      <c r="V2515" s="14">
        <v>128</v>
      </c>
      <c r="W2515" s="16">
        <f>+IF(datos_arg[[#This Row],[Moneda]]="ARS",datos_arg[[#This Row],[Monto]],datos_arg[[#This Row],[Monto]]*datos_arg[[#This Row],[TC]])</f>
        <v>800</v>
      </c>
      <c r="X2515" s="16">
        <f>IFERROR(IF(datos_arg[[#This Row],[Moneda]]="USD",datos_arg[[#This Row],[Monto]],datos_arg[[#This Row],[Monto]]/datos_arg[[#This Row],[TC]]),0)</f>
        <v>6.25</v>
      </c>
      <c r="Y2515" s="14"/>
    </row>
    <row r="2516" spans="1:25" x14ac:dyDescent="0.25">
      <c r="A2516" s="14">
        <f t="shared" si="39"/>
        <v>2513</v>
      </c>
      <c r="B2516" s="1">
        <v>44033</v>
      </c>
      <c r="C2516" s="18">
        <f>+YEAR(datos_arg[[#This Row],[Fecha]])</f>
        <v>2020</v>
      </c>
      <c r="D2516" s="18">
        <f>+MONTH(datos_arg[[#This Row],[Fecha]])</f>
        <v>7</v>
      </c>
      <c r="E2516" s="14" t="s">
        <v>1016</v>
      </c>
      <c r="F2516" s="14" t="s">
        <v>405</v>
      </c>
      <c r="G2516" s="14"/>
      <c r="H2516" s="14" t="s">
        <v>433</v>
      </c>
      <c r="I2516" s="14" t="s">
        <v>955</v>
      </c>
      <c r="J2516" s="14" t="s">
        <v>425</v>
      </c>
      <c r="K2516" s="14"/>
      <c r="L2516" s="14" t="s">
        <v>425</v>
      </c>
      <c r="M2516" s="14" t="s">
        <v>433</v>
      </c>
      <c r="N2516" s="14" t="s">
        <v>174</v>
      </c>
      <c r="O2516" s="14" t="s">
        <v>2557</v>
      </c>
      <c r="P2516" s="14"/>
      <c r="Q2516" s="14"/>
      <c r="R2516" s="14" t="s">
        <v>405</v>
      </c>
      <c r="S2516" s="14" t="s">
        <v>440</v>
      </c>
      <c r="T2516" s="35">
        <v>1520</v>
      </c>
      <c r="U2516" s="14" t="s">
        <v>2</v>
      </c>
      <c r="V2516" s="14">
        <v>128</v>
      </c>
      <c r="W2516" s="16">
        <f>+IF(datos_arg[[#This Row],[Moneda]]="ARS",datos_arg[[#This Row],[Monto]],datos_arg[[#This Row],[Monto]]*datos_arg[[#This Row],[TC]])</f>
        <v>194560</v>
      </c>
      <c r="X2516" s="16">
        <f>IFERROR(IF(datos_arg[[#This Row],[Moneda]]="USD",datos_arg[[#This Row],[Monto]],datos_arg[[#This Row],[Monto]]/datos_arg[[#This Row],[TC]]),0)</f>
        <v>1520</v>
      </c>
      <c r="Y2516" s="14"/>
    </row>
    <row r="2517" spans="1:25" ht="15" customHeight="1" x14ac:dyDescent="0.25">
      <c r="A2517" s="14">
        <f t="shared" si="39"/>
        <v>2514</v>
      </c>
      <c r="B2517" s="1">
        <v>44033</v>
      </c>
      <c r="C2517" s="18">
        <f>+YEAR(datos_arg[[#This Row],[Fecha]])</f>
        <v>2020</v>
      </c>
      <c r="D2517" s="18">
        <f>+MONTH(datos_arg[[#This Row],[Fecha]])</f>
        <v>7</v>
      </c>
      <c r="E2517" s="14" t="s">
        <v>1015</v>
      </c>
      <c r="F2517" s="14" t="s">
        <v>403</v>
      </c>
      <c r="G2517" s="14" t="s">
        <v>970</v>
      </c>
      <c r="H2517" s="14" t="s">
        <v>433</v>
      </c>
      <c r="I2517" s="14" t="s">
        <v>955</v>
      </c>
      <c r="J2517" s="14" t="s">
        <v>425</v>
      </c>
      <c r="K2517" s="14"/>
      <c r="L2517" s="14" t="s">
        <v>425</v>
      </c>
      <c r="M2517" s="14" t="s">
        <v>433</v>
      </c>
      <c r="N2517" s="14" t="s">
        <v>524</v>
      </c>
      <c r="O2517" s="14" t="s">
        <v>2558</v>
      </c>
      <c r="P2517" s="14"/>
      <c r="Q2517" s="14"/>
      <c r="R2517" s="14" t="s">
        <v>970</v>
      </c>
      <c r="S2517" s="14" t="s">
        <v>439</v>
      </c>
      <c r="T2517" s="35">
        <v>1120</v>
      </c>
      <c r="U2517" s="14" t="s">
        <v>4</v>
      </c>
      <c r="V2517" s="14">
        <v>128</v>
      </c>
      <c r="W2517" s="16">
        <f>+IF(datos_arg[[#This Row],[Moneda]]="ARS",datos_arg[[#This Row],[Monto]],datos_arg[[#This Row],[Monto]]*datos_arg[[#This Row],[TC]])</f>
        <v>1120</v>
      </c>
      <c r="X2517" s="16">
        <f>IFERROR(IF(datos_arg[[#This Row],[Moneda]]="USD",datos_arg[[#This Row],[Monto]],datos_arg[[#This Row],[Monto]]/datos_arg[[#This Row],[TC]]),0)</f>
        <v>8.75</v>
      </c>
      <c r="Y2517" s="14"/>
    </row>
    <row r="2518" spans="1:25" ht="15" customHeight="1" x14ac:dyDescent="0.25">
      <c r="A2518" s="14">
        <f t="shared" si="39"/>
        <v>2515</v>
      </c>
      <c r="B2518" s="1">
        <v>44033</v>
      </c>
      <c r="C2518" s="18">
        <f>+YEAR(datos_arg[[#This Row],[Fecha]])</f>
        <v>2020</v>
      </c>
      <c r="D2518" s="18">
        <f>+MONTH(datos_arg[[#This Row],[Fecha]])</f>
        <v>7</v>
      </c>
      <c r="E2518" s="14" t="s">
        <v>1016</v>
      </c>
      <c r="F2518" s="14" t="s">
        <v>404</v>
      </c>
      <c r="G2518" s="14"/>
      <c r="H2518" s="14" t="s">
        <v>4114</v>
      </c>
      <c r="I2518" s="14" t="s">
        <v>7132</v>
      </c>
      <c r="J2518" s="14" t="s">
        <v>425</v>
      </c>
      <c r="K2518" s="14"/>
      <c r="L2518" s="14" t="s">
        <v>425</v>
      </c>
      <c r="M2518" s="14" t="s">
        <v>831</v>
      </c>
      <c r="N2518" s="14" t="s">
        <v>831</v>
      </c>
      <c r="O2518" s="14" t="s">
        <v>107</v>
      </c>
      <c r="P2518" s="14"/>
      <c r="Q2518" s="14"/>
      <c r="R2518" s="14" t="s">
        <v>404</v>
      </c>
      <c r="S2518" s="14" t="s">
        <v>439</v>
      </c>
      <c r="T2518" s="35">
        <v>10000</v>
      </c>
      <c r="U2518" s="14" t="s">
        <v>4</v>
      </c>
      <c r="V2518" s="14">
        <v>128</v>
      </c>
      <c r="W2518" s="16">
        <f>+IF(datos_arg[[#This Row],[Moneda]]="ARS",datos_arg[[#This Row],[Monto]],datos_arg[[#This Row],[Monto]]*datos_arg[[#This Row],[TC]])</f>
        <v>10000</v>
      </c>
      <c r="X2518" s="16">
        <f>IFERROR(IF(datos_arg[[#This Row],[Moneda]]="USD",datos_arg[[#This Row],[Monto]],datos_arg[[#This Row],[Monto]]/datos_arg[[#This Row],[TC]]),0)</f>
        <v>78.125</v>
      </c>
      <c r="Y2518" s="14"/>
    </row>
    <row r="2519" spans="1:25" ht="15" customHeight="1" x14ac:dyDescent="0.25">
      <c r="A2519" s="14">
        <f t="shared" si="39"/>
        <v>2516</v>
      </c>
      <c r="B2519" s="1">
        <v>44034</v>
      </c>
      <c r="C2519" s="18">
        <f>+YEAR(datos_arg[[#This Row],[Fecha]])</f>
        <v>2020</v>
      </c>
      <c r="D2519" s="18">
        <f>+MONTH(datos_arg[[#This Row],[Fecha]])</f>
        <v>7</v>
      </c>
      <c r="E2519" s="14" t="s">
        <v>1015</v>
      </c>
      <c r="F2519" s="14" t="s">
        <v>430</v>
      </c>
      <c r="G2519" s="14"/>
      <c r="H2519" s="14" t="s">
        <v>433</v>
      </c>
      <c r="I2519" s="14" t="s">
        <v>955</v>
      </c>
      <c r="J2519" s="14" t="s">
        <v>425</v>
      </c>
      <c r="K2519" s="14"/>
      <c r="L2519" s="14" t="s">
        <v>425</v>
      </c>
      <c r="M2519" s="14" t="s">
        <v>102</v>
      </c>
      <c r="N2519" s="14" t="s">
        <v>480</v>
      </c>
      <c r="O2519" s="14" t="s">
        <v>2559</v>
      </c>
      <c r="P2519" s="14"/>
      <c r="Q2519" s="14"/>
      <c r="R2519" s="14" t="s">
        <v>430</v>
      </c>
      <c r="S2519" s="14" t="s">
        <v>439</v>
      </c>
      <c r="T2519" s="35">
        <v>300</v>
      </c>
      <c r="U2519" s="14" t="s">
        <v>4</v>
      </c>
      <c r="V2519" s="14">
        <v>128</v>
      </c>
      <c r="W2519" s="16">
        <f>+IF(datos_arg[[#This Row],[Moneda]]="ARS",datos_arg[[#This Row],[Monto]],datos_arg[[#This Row],[Monto]]*datos_arg[[#This Row],[TC]])</f>
        <v>300</v>
      </c>
      <c r="X2519" s="16">
        <f>IFERROR(IF(datos_arg[[#This Row],[Moneda]]="USD",datos_arg[[#This Row],[Monto]],datos_arg[[#This Row],[Monto]]/datos_arg[[#This Row],[TC]]),0)</f>
        <v>2.34375</v>
      </c>
      <c r="Y2519" s="14"/>
    </row>
    <row r="2520" spans="1:25" ht="15" customHeight="1" x14ac:dyDescent="0.25">
      <c r="A2520" s="14">
        <f t="shared" si="39"/>
        <v>2517</v>
      </c>
      <c r="B2520" s="1">
        <v>44034</v>
      </c>
      <c r="C2520" s="18">
        <f>+YEAR(datos_arg[[#This Row],[Fecha]])</f>
        <v>2020</v>
      </c>
      <c r="D2520" s="18">
        <f>+MONTH(datos_arg[[#This Row],[Fecha]])</f>
        <v>7</v>
      </c>
      <c r="E2520" s="14" t="s">
        <v>1015</v>
      </c>
      <c r="F2520" s="14" t="s">
        <v>403</v>
      </c>
      <c r="G2520" s="14" t="s">
        <v>970</v>
      </c>
      <c r="H2520" s="14" t="s">
        <v>7132</v>
      </c>
      <c r="I2520" s="14" t="s">
        <v>7132</v>
      </c>
      <c r="J2520" s="14" t="s">
        <v>425</v>
      </c>
      <c r="K2520" s="14"/>
      <c r="L2520" s="14" t="s">
        <v>425</v>
      </c>
      <c r="M2520" s="14" t="s">
        <v>493</v>
      </c>
      <c r="N2520" s="14" t="s">
        <v>2560</v>
      </c>
      <c r="O2520" s="14" t="s">
        <v>2561</v>
      </c>
      <c r="P2520" s="14" t="s">
        <v>5803</v>
      </c>
      <c r="Q2520" s="14"/>
      <c r="R2520" s="14" t="s">
        <v>970</v>
      </c>
      <c r="S2520" s="14" t="s">
        <v>439</v>
      </c>
      <c r="T2520" s="35">
        <v>2300</v>
      </c>
      <c r="U2520" s="14" t="s">
        <v>4</v>
      </c>
      <c r="V2520" s="14">
        <v>128</v>
      </c>
      <c r="W2520" s="16">
        <f>+IF(datos_arg[[#This Row],[Moneda]]="ARS",datos_arg[[#This Row],[Monto]],datos_arg[[#This Row],[Monto]]*datos_arg[[#This Row],[TC]])</f>
        <v>2300</v>
      </c>
      <c r="X2520" s="16">
        <f>IFERROR(IF(datos_arg[[#This Row],[Moneda]]="USD",datos_arg[[#This Row],[Monto]],datos_arg[[#This Row],[Monto]]/datos_arg[[#This Row],[TC]]),0)</f>
        <v>17.96875</v>
      </c>
      <c r="Y2520" s="14"/>
    </row>
    <row r="2521" spans="1:25" ht="15" customHeight="1" x14ac:dyDescent="0.25">
      <c r="A2521" s="14">
        <f t="shared" si="39"/>
        <v>2518</v>
      </c>
      <c r="B2521" s="1">
        <v>44034</v>
      </c>
      <c r="C2521" s="18">
        <f>+YEAR(datos_arg[[#This Row],[Fecha]])</f>
        <v>2020</v>
      </c>
      <c r="D2521" s="18">
        <f>+MONTH(datos_arg[[#This Row],[Fecha]])</f>
        <v>7</v>
      </c>
      <c r="E2521" s="14" t="s">
        <v>1015</v>
      </c>
      <c r="F2521" s="14" t="s">
        <v>403</v>
      </c>
      <c r="G2521" s="14" t="s">
        <v>5383</v>
      </c>
      <c r="H2521" s="14" t="s">
        <v>7132</v>
      </c>
      <c r="I2521" s="14" t="s">
        <v>7132</v>
      </c>
      <c r="J2521" s="14" t="s">
        <v>425</v>
      </c>
      <c r="K2521" s="14"/>
      <c r="L2521" s="14" t="s">
        <v>425</v>
      </c>
      <c r="M2521" s="14" t="s">
        <v>815</v>
      </c>
      <c r="N2521" s="14" t="s">
        <v>100</v>
      </c>
      <c r="O2521" s="14" t="s">
        <v>2562</v>
      </c>
      <c r="P2521" s="14" t="s">
        <v>5804</v>
      </c>
      <c r="Q2521" s="14">
        <v>10</v>
      </c>
      <c r="R2521" s="14" t="s">
        <v>5383</v>
      </c>
      <c r="S2521" s="14" t="s">
        <v>439</v>
      </c>
      <c r="T2521" s="35">
        <v>1300</v>
      </c>
      <c r="U2521" s="14" t="s">
        <v>4</v>
      </c>
      <c r="V2521" s="14">
        <v>128</v>
      </c>
      <c r="W2521" s="16">
        <f>+IF(datos_arg[[#This Row],[Moneda]]="ARS",datos_arg[[#This Row],[Monto]],datos_arg[[#This Row],[Monto]]*datos_arg[[#This Row],[TC]])</f>
        <v>1300</v>
      </c>
      <c r="X2521" s="16">
        <f>IFERROR(IF(datos_arg[[#This Row],[Moneda]]="USD",datos_arg[[#This Row],[Monto]],datos_arg[[#This Row],[Monto]]/datos_arg[[#This Row],[TC]]),0)</f>
        <v>10.15625</v>
      </c>
      <c r="Y2521" s="14"/>
    </row>
    <row r="2522" spans="1:25" ht="15" customHeight="1" x14ac:dyDescent="0.25">
      <c r="A2522" s="14">
        <f t="shared" si="39"/>
        <v>2519</v>
      </c>
      <c r="B2522" s="1">
        <v>44034</v>
      </c>
      <c r="C2522" s="18">
        <f>+YEAR(datos_arg[[#This Row],[Fecha]])</f>
        <v>2020</v>
      </c>
      <c r="D2522" s="18">
        <f>+MONTH(datos_arg[[#This Row],[Fecha]])</f>
        <v>7</v>
      </c>
      <c r="E2522" s="14" t="s">
        <v>5358</v>
      </c>
      <c r="F2522" s="14" t="s">
        <v>85</v>
      </c>
      <c r="G2522" s="14"/>
      <c r="H2522" s="14" t="s">
        <v>532</v>
      </c>
      <c r="I2522" s="14" t="s">
        <v>7132</v>
      </c>
      <c r="J2522" s="14" t="s">
        <v>425</v>
      </c>
      <c r="K2522" s="14" t="s">
        <v>421</v>
      </c>
      <c r="L2522" s="14" t="s">
        <v>425</v>
      </c>
      <c r="M2522" s="14" t="s">
        <v>874</v>
      </c>
      <c r="N2522" s="14" t="s">
        <v>2062</v>
      </c>
      <c r="O2522" s="14" t="s">
        <v>2563</v>
      </c>
      <c r="P2522" s="14" t="s">
        <v>5805</v>
      </c>
      <c r="Q2522" s="14">
        <v>10</v>
      </c>
      <c r="R2522" s="14" t="s">
        <v>85</v>
      </c>
      <c r="S2522" s="14" t="s">
        <v>439</v>
      </c>
      <c r="T2522" s="35">
        <v>1509.5</v>
      </c>
      <c r="U2522" s="14" t="s">
        <v>4</v>
      </c>
      <c r="V2522" s="14">
        <v>128</v>
      </c>
      <c r="W2522" s="16">
        <f>+IF(datos_arg[[#This Row],[Moneda]]="ARS",datos_arg[[#This Row],[Monto]],datos_arg[[#This Row],[Monto]]*datos_arg[[#This Row],[TC]])</f>
        <v>1509.5</v>
      </c>
      <c r="X2522" s="16">
        <f>IFERROR(IF(datos_arg[[#This Row],[Moneda]]="USD",datos_arg[[#This Row],[Monto]],datos_arg[[#This Row],[Monto]]/datos_arg[[#This Row],[TC]]),0)</f>
        <v>11.79296875</v>
      </c>
      <c r="Y2522" s="14"/>
    </row>
    <row r="2523" spans="1:25" ht="15" customHeight="1" x14ac:dyDescent="0.25">
      <c r="A2523" s="14">
        <f t="shared" si="39"/>
        <v>2520</v>
      </c>
      <c r="B2523" s="1">
        <v>44034</v>
      </c>
      <c r="C2523" s="18">
        <f>+YEAR(datos_arg[[#This Row],[Fecha]])</f>
        <v>2020</v>
      </c>
      <c r="D2523" s="18">
        <f>+MONTH(datos_arg[[#This Row],[Fecha]])</f>
        <v>7</v>
      </c>
      <c r="E2523" s="14" t="s">
        <v>5358</v>
      </c>
      <c r="F2523" s="14" t="s">
        <v>85</v>
      </c>
      <c r="G2523" s="14"/>
      <c r="H2523" s="14" t="s">
        <v>7132</v>
      </c>
      <c r="I2523" s="14" t="s">
        <v>7132</v>
      </c>
      <c r="J2523" s="14" t="s">
        <v>425</v>
      </c>
      <c r="K2523" s="14"/>
      <c r="L2523" s="14" t="s">
        <v>425</v>
      </c>
      <c r="M2523" s="14" t="s">
        <v>1701</v>
      </c>
      <c r="N2523" s="14" t="s">
        <v>100</v>
      </c>
      <c r="O2523" s="14" t="s">
        <v>2564</v>
      </c>
      <c r="P2523" s="14" t="s">
        <v>5806</v>
      </c>
      <c r="Q2523" s="14">
        <v>1</v>
      </c>
      <c r="R2523" s="14" t="s">
        <v>85</v>
      </c>
      <c r="S2523" s="14" t="s">
        <v>445</v>
      </c>
      <c r="T2523" s="35">
        <v>2800</v>
      </c>
      <c r="U2523" s="14" t="s">
        <v>4</v>
      </c>
      <c r="V2523" s="14">
        <v>128</v>
      </c>
      <c r="W2523" s="16">
        <f>+IF(datos_arg[[#This Row],[Moneda]]="ARS",datos_arg[[#This Row],[Monto]],datos_arg[[#This Row],[Monto]]*datos_arg[[#This Row],[TC]])</f>
        <v>2800</v>
      </c>
      <c r="X2523" s="16">
        <f>IFERROR(IF(datos_arg[[#This Row],[Moneda]]="USD",datos_arg[[#This Row],[Monto]],datos_arg[[#This Row],[Monto]]/datos_arg[[#This Row],[TC]]),0)</f>
        <v>21.875</v>
      </c>
      <c r="Y2523" s="14"/>
    </row>
    <row r="2524" spans="1:25" ht="15" customHeight="1" x14ac:dyDescent="0.25">
      <c r="A2524" s="14">
        <f t="shared" si="39"/>
        <v>2521</v>
      </c>
      <c r="B2524" s="1">
        <v>44034</v>
      </c>
      <c r="C2524" s="18">
        <f>+YEAR(datos_arg[[#This Row],[Fecha]])</f>
        <v>2020</v>
      </c>
      <c r="D2524" s="18">
        <f>+MONTH(datos_arg[[#This Row],[Fecha]])</f>
        <v>7</v>
      </c>
      <c r="E2524" s="14" t="s">
        <v>408</v>
      </c>
      <c r="F2524" s="14" t="s">
        <v>506</v>
      </c>
      <c r="G2524" s="14"/>
      <c r="H2524" s="14" t="s">
        <v>7132</v>
      </c>
      <c r="I2524" s="14" t="s">
        <v>7132</v>
      </c>
      <c r="J2524" s="14" t="s">
        <v>425</v>
      </c>
      <c r="K2524" s="14"/>
      <c r="L2524" s="14" t="s">
        <v>425</v>
      </c>
      <c r="M2524" s="14" t="s">
        <v>1763</v>
      </c>
      <c r="N2524" s="14" t="s">
        <v>1763</v>
      </c>
      <c r="O2524" s="14" t="s">
        <v>2567</v>
      </c>
      <c r="P2524" s="14"/>
      <c r="Q2524" s="14"/>
      <c r="R2524" s="14" t="s">
        <v>420</v>
      </c>
      <c r="S2524" s="14" t="s">
        <v>439</v>
      </c>
      <c r="T2524" s="35">
        <v>15000</v>
      </c>
      <c r="U2524" s="14" t="s">
        <v>4</v>
      </c>
      <c r="V2524" s="14">
        <v>128</v>
      </c>
      <c r="W2524" s="16">
        <f>+IF(datos_arg[[#This Row],[Moneda]]="ARS",datos_arg[[#This Row],[Monto]],datos_arg[[#This Row],[Monto]]*datos_arg[[#This Row],[TC]])</f>
        <v>15000</v>
      </c>
      <c r="X2524" s="16">
        <f>IFERROR(IF(datos_arg[[#This Row],[Moneda]]="USD",datos_arg[[#This Row],[Monto]],datos_arg[[#This Row],[Monto]]/datos_arg[[#This Row],[TC]]),0)</f>
        <v>117.1875</v>
      </c>
      <c r="Y2524" s="14"/>
    </row>
    <row r="2525" spans="1:25" ht="15" customHeight="1" x14ac:dyDescent="0.25">
      <c r="A2525" s="14">
        <f t="shared" si="39"/>
        <v>2522</v>
      </c>
      <c r="B2525" s="1">
        <v>44034</v>
      </c>
      <c r="C2525" s="18">
        <f>+YEAR(datos_arg[[#This Row],[Fecha]])</f>
        <v>2020</v>
      </c>
      <c r="D2525" s="18">
        <f>+MONTH(datos_arg[[#This Row],[Fecha]])</f>
        <v>7</v>
      </c>
      <c r="E2525" s="14" t="s">
        <v>1015</v>
      </c>
      <c r="F2525" s="14" t="s">
        <v>403</v>
      </c>
      <c r="G2525" s="14" t="s">
        <v>970</v>
      </c>
      <c r="H2525" s="14" t="s">
        <v>433</v>
      </c>
      <c r="I2525" s="14" t="s">
        <v>955</v>
      </c>
      <c r="J2525" s="14" t="s">
        <v>425</v>
      </c>
      <c r="K2525" s="14"/>
      <c r="L2525" s="14" t="s">
        <v>425</v>
      </c>
      <c r="M2525" s="14" t="s">
        <v>433</v>
      </c>
      <c r="N2525" s="14" t="s">
        <v>43</v>
      </c>
      <c r="O2525" s="14" t="s">
        <v>2565</v>
      </c>
      <c r="P2525" s="14" t="s">
        <v>5807</v>
      </c>
      <c r="Q2525" s="14"/>
      <c r="R2525" s="14" t="s">
        <v>970</v>
      </c>
      <c r="S2525" s="14" t="s">
        <v>439</v>
      </c>
      <c r="T2525" s="35">
        <v>5526.49</v>
      </c>
      <c r="U2525" s="14" t="s">
        <v>4</v>
      </c>
      <c r="V2525" s="14">
        <v>128</v>
      </c>
      <c r="W2525" s="16">
        <f>+IF(datos_arg[[#This Row],[Moneda]]="ARS",datos_arg[[#This Row],[Monto]],datos_arg[[#This Row],[Monto]]*datos_arg[[#This Row],[TC]])</f>
        <v>5526.49</v>
      </c>
      <c r="X2525" s="16">
        <f>IFERROR(IF(datos_arg[[#This Row],[Moneda]]="USD",datos_arg[[#This Row],[Monto]],datos_arg[[#This Row],[Monto]]/datos_arg[[#This Row],[TC]]),0)</f>
        <v>43.175703124999998</v>
      </c>
      <c r="Y2525" s="14"/>
    </row>
    <row r="2526" spans="1:25" ht="15" customHeight="1" x14ac:dyDescent="0.25">
      <c r="A2526" s="14">
        <f t="shared" si="39"/>
        <v>2523</v>
      </c>
      <c r="B2526" s="1">
        <v>44034</v>
      </c>
      <c r="C2526" s="18">
        <f>+YEAR(datos_arg[[#This Row],[Fecha]])</f>
        <v>2020</v>
      </c>
      <c r="D2526" s="18">
        <f>+MONTH(datos_arg[[#This Row],[Fecha]])</f>
        <v>7</v>
      </c>
      <c r="E2526" s="14" t="s">
        <v>1015</v>
      </c>
      <c r="F2526" s="14" t="s">
        <v>403</v>
      </c>
      <c r="G2526" s="14" t="s">
        <v>5383</v>
      </c>
      <c r="H2526" s="14" t="s">
        <v>6646</v>
      </c>
      <c r="I2526" s="14" t="s">
        <v>6668</v>
      </c>
      <c r="J2526" s="14" t="s">
        <v>425</v>
      </c>
      <c r="K2526" s="14" t="s">
        <v>420</v>
      </c>
      <c r="L2526" s="14" t="s">
        <v>425</v>
      </c>
      <c r="M2526" s="14" t="s">
        <v>308</v>
      </c>
      <c r="N2526" s="14" t="s">
        <v>524</v>
      </c>
      <c r="O2526" s="14" t="s">
        <v>2752</v>
      </c>
      <c r="P2526" s="14"/>
      <c r="Q2526" s="14"/>
      <c r="R2526" s="14" t="s">
        <v>5383</v>
      </c>
      <c r="S2526" s="14" t="s">
        <v>420</v>
      </c>
      <c r="T2526" s="35">
        <v>2200</v>
      </c>
      <c r="U2526" s="14" t="s">
        <v>4</v>
      </c>
      <c r="V2526" s="14">
        <v>128</v>
      </c>
      <c r="W2526" s="16">
        <f>+IF(datos_arg[[#This Row],[Moneda]]="ARS",datos_arg[[#This Row],[Monto]],datos_arg[[#This Row],[Monto]]*datos_arg[[#This Row],[TC]])</f>
        <v>2200</v>
      </c>
      <c r="X2526" s="16">
        <f>IFERROR(IF(datos_arg[[#This Row],[Moneda]]="USD",datos_arg[[#This Row],[Monto]],datos_arg[[#This Row],[Monto]]/datos_arg[[#This Row],[TC]]),0)</f>
        <v>17.1875</v>
      </c>
      <c r="Y2526" s="14"/>
    </row>
    <row r="2527" spans="1:25" ht="15" customHeight="1" x14ac:dyDescent="0.25">
      <c r="A2527" s="14">
        <f t="shared" si="39"/>
        <v>2524</v>
      </c>
      <c r="B2527" s="1">
        <v>44035</v>
      </c>
      <c r="C2527" s="18">
        <f>+YEAR(datos_arg[[#This Row],[Fecha]])</f>
        <v>2020</v>
      </c>
      <c r="D2527" s="18">
        <f>+MONTH(datos_arg[[#This Row],[Fecha]])</f>
        <v>7</v>
      </c>
      <c r="E2527" s="14" t="s">
        <v>1015</v>
      </c>
      <c r="F2527" s="14" t="s">
        <v>430</v>
      </c>
      <c r="G2527" s="14"/>
      <c r="H2527" s="14" t="s">
        <v>7132</v>
      </c>
      <c r="I2527" s="14" t="s">
        <v>7132</v>
      </c>
      <c r="J2527" s="14" t="s">
        <v>425</v>
      </c>
      <c r="K2527" s="14"/>
      <c r="L2527" s="14" t="s">
        <v>425</v>
      </c>
      <c r="M2527" s="14" t="s">
        <v>60</v>
      </c>
      <c r="N2527" s="14" t="s">
        <v>26</v>
      </c>
      <c r="O2527" s="14" t="s">
        <v>2566</v>
      </c>
      <c r="P2527" s="14"/>
      <c r="Q2527" s="14"/>
      <c r="R2527" s="14" t="s">
        <v>430</v>
      </c>
      <c r="S2527" s="14" t="s">
        <v>439</v>
      </c>
      <c r="T2527" s="35">
        <v>2800</v>
      </c>
      <c r="U2527" s="14" t="s">
        <v>4</v>
      </c>
      <c r="V2527" s="14">
        <v>128</v>
      </c>
      <c r="W2527" s="16">
        <f>+IF(datos_arg[[#This Row],[Moneda]]="ARS",datos_arg[[#This Row],[Monto]],datos_arg[[#This Row],[Monto]]*datos_arg[[#This Row],[TC]])</f>
        <v>2800</v>
      </c>
      <c r="X2527" s="16">
        <f>IFERROR(IF(datos_arg[[#This Row],[Moneda]]="USD",datos_arg[[#This Row],[Monto]],datos_arg[[#This Row],[Monto]]/datos_arg[[#This Row],[TC]]),0)</f>
        <v>21.875</v>
      </c>
      <c r="Y2527" s="14"/>
    </row>
    <row r="2528" spans="1:25" x14ac:dyDescent="0.25">
      <c r="A2528" s="14">
        <f t="shared" si="39"/>
        <v>2525</v>
      </c>
      <c r="B2528" s="1">
        <v>44035</v>
      </c>
      <c r="C2528" s="18">
        <f>+YEAR(datos_arg[[#This Row],[Fecha]])</f>
        <v>2020</v>
      </c>
      <c r="D2528" s="18">
        <f>+MONTH(datos_arg[[#This Row],[Fecha]])</f>
        <v>7</v>
      </c>
      <c r="E2528" s="14" t="s">
        <v>408</v>
      </c>
      <c r="F2528" s="14" t="s">
        <v>69</v>
      </c>
      <c r="G2528" s="14"/>
      <c r="H2528" s="14" t="s">
        <v>7132</v>
      </c>
      <c r="I2528" s="14" t="s">
        <v>7132</v>
      </c>
      <c r="J2528" s="14" t="s">
        <v>425</v>
      </c>
      <c r="K2528" s="14"/>
      <c r="L2528" s="14" t="s">
        <v>425</v>
      </c>
      <c r="M2528" s="14" t="s">
        <v>2368</v>
      </c>
      <c r="N2528" s="14" t="s">
        <v>2368</v>
      </c>
      <c r="O2528" s="14"/>
      <c r="P2528" s="14"/>
      <c r="Q2528" s="14"/>
      <c r="R2528" s="14" t="s">
        <v>439</v>
      </c>
      <c r="S2528" s="14" t="s">
        <v>440</v>
      </c>
      <c r="T2528" s="35">
        <v>800</v>
      </c>
      <c r="U2528" s="14" t="s">
        <v>2</v>
      </c>
      <c r="V2528" s="14">
        <v>133</v>
      </c>
      <c r="W2528" s="16">
        <f>+IF(datos_arg[[#This Row],[Moneda]]="ARS",datos_arg[[#This Row],[Monto]],datos_arg[[#This Row],[Monto]]*datos_arg[[#This Row],[TC]])</f>
        <v>106400</v>
      </c>
      <c r="X2528" s="16">
        <f>IFERROR(IF(datos_arg[[#This Row],[Moneda]]="USD",datos_arg[[#This Row],[Monto]],datos_arg[[#This Row],[Monto]]/datos_arg[[#This Row],[TC]]),0)</f>
        <v>800</v>
      </c>
      <c r="Y2528" s="14"/>
    </row>
    <row r="2529" spans="1:25" ht="15" customHeight="1" x14ac:dyDescent="0.25">
      <c r="A2529" s="14">
        <f t="shared" si="39"/>
        <v>2526</v>
      </c>
      <c r="B2529" s="1">
        <v>44035</v>
      </c>
      <c r="C2529" s="18">
        <f>+YEAR(datos_arg[[#This Row],[Fecha]])</f>
        <v>2020</v>
      </c>
      <c r="D2529" s="18">
        <f>+MONTH(datos_arg[[#This Row],[Fecha]])</f>
        <v>7</v>
      </c>
      <c r="E2529" s="14" t="s">
        <v>1015</v>
      </c>
      <c r="F2529" s="14" t="s">
        <v>430</v>
      </c>
      <c r="G2529" s="14"/>
      <c r="H2529" s="14" t="s">
        <v>7132</v>
      </c>
      <c r="I2529" s="14" t="s">
        <v>7132</v>
      </c>
      <c r="J2529" s="14" t="s">
        <v>425</v>
      </c>
      <c r="K2529" s="14"/>
      <c r="L2529" s="14" t="s">
        <v>425</v>
      </c>
      <c r="M2529" s="14" t="s">
        <v>361</v>
      </c>
      <c r="N2529" s="14" t="s">
        <v>361</v>
      </c>
      <c r="O2529" s="14" t="s">
        <v>1947</v>
      </c>
      <c r="P2529" s="14"/>
      <c r="Q2529" s="14"/>
      <c r="R2529" s="14" t="s">
        <v>430</v>
      </c>
      <c r="S2529" s="14" t="s">
        <v>420</v>
      </c>
      <c r="T2529" s="35">
        <v>80</v>
      </c>
      <c r="U2529" s="14" t="s">
        <v>4</v>
      </c>
      <c r="V2529" s="14">
        <v>133</v>
      </c>
      <c r="W2529" s="16">
        <f>+IF(datos_arg[[#This Row],[Moneda]]="ARS",datos_arg[[#This Row],[Monto]],datos_arg[[#This Row],[Monto]]*datos_arg[[#This Row],[TC]])</f>
        <v>80</v>
      </c>
      <c r="X2529" s="16">
        <f>IFERROR(IF(datos_arg[[#This Row],[Moneda]]="USD",datos_arg[[#This Row],[Monto]],datos_arg[[#This Row],[Monto]]/datos_arg[[#This Row],[TC]]),0)</f>
        <v>0.60150375939849621</v>
      </c>
      <c r="Y2529" s="14"/>
    </row>
    <row r="2530" spans="1:25" ht="15" customHeight="1" x14ac:dyDescent="0.25">
      <c r="A2530" s="14">
        <f t="shared" si="39"/>
        <v>2527</v>
      </c>
      <c r="B2530" s="1">
        <v>44035</v>
      </c>
      <c r="C2530" s="18">
        <f>+YEAR(datos_arg[[#This Row],[Fecha]])</f>
        <v>2020</v>
      </c>
      <c r="D2530" s="18">
        <f>+MONTH(datos_arg[[#This Row],[Fecha]])</f>
        <v>7</v>
      </c>
      <c r="E2530" s="14" t="s">
        <v>1015</v>
      </c>
      <c r="F2530" s="14" t="s">
        <v>403</v>
      </c>
      <c r="G2530" s="14" t="s">
        <v>5383</v>
      </c>
      <c r="H2530" s="14" t="s">
        <v>6646</v>
      </c>
      <c r="I2530" s="14" t="s">
        <v>6668</v>
      </c>
      <c r="J2530" s="14" t="s">
        <v>425</v>
      </c>
      <c r="K2530" s="14" t="s">
        <v>420</v>
      </c>
      <c r="L2530" s="14" t="s">
        <v>425</v>
      </c>
      <c r="M2530" s="14" t="s">
        <v>1653</v>
      </c>
      <c r="N2530" s="14" t="s">
        <v>2745</v>
      </c>
      <c r="O2530" s="14" t="s">
        <v>2746</v>
      </c>
      <c r="P2530" s="14" t="s">
        <v>5808</v>
      </c>
      <c r="Q2530" s="14">
        <v>30</v>
      </c>
      <c r="R2530" s="14" t="s">
        <v>5383</v>
      </c>
      <c r="S2530" s="14" t="s">
        <v>420</v>
      </c>
      <c r="T2530" s="35">
        <v>937.7828221849785</v>
      </c>
      <c r="U2530" s="14" t="s">
        <v>4</v>
      </c>
      <c r="V2530" s="14">
        <v>133</v>
      </c>
      <c r="W2530" s="16">
        <f>+IF(datos_arg[[#This Row],[Moneda]]="ARS",datos_arg[[#This Row],[Monto]],datos_arg[[#This Row],[Monto]]*datos_arg[[#This Row],[TC]])</f>
        <v>937.7828221849785</v>
      </c>
      <c r="X2530" s="16">
        <f>IFERROR(IF(datos_arg[[#This Row],[Moneda]]="USD",datos_arg[[#This Row],[Monto]],datos_arg[[#This Row],[Monto]]/datos_arg[[#This Row],[TC]]),0)</f>
        <v>7.0509986630449513</v>
      </c>
      <c r="Y2530" s="14"/>
    </row>
    <row r="2531" spans="1:25" ht="15" customHeight="1" x14ac:dyDescent="0.25">
      <c r="A2531" s="14">
        <f t="shared" si="39"/>
        <v>2528</v>
      </c>
      <c r="B2531" s="1">
        <v>44035</v>
      </c>
      <c r="C2531" s="18">
        <f>+YEAR(datos_arg[[#This Row],[Fecha]])</f>
        <v>2020</v>
      </c>
      <c r="D2531" s="18">
        <f>+MONTH(datos_arg[[#This Row],[Fecha]])</f>
        <v>7</v>
      </c>
      <c r="E2531" s="14" t="s">
        <v>1015</v>
      </c>
      <c r="F2531" s="14" t="s">
        <v>403</v>
      </c>
      <c r="G2531" s="14" t="s">
        <v>5383</v>
      </c>
      <c r="H2531" s="14" t="s">
        <v>6646</v>
      </c>
      <c r="I2531" s="14" t="s">
        <v>6668</v>
      </c>
      <c r="J2531" s="14" t="s">
        <v>425</v>
      </c>
      <c r="K2531" s="14" t="s">
        <v>420</v>
      </c>
      <c r="L2531" s="14" t="s">
        <v>422</v>
      </c>
      <c r="M2531" s="14" t="s">
        <v>780</v>
      </c>
      <c r="N2531" s="14" t="s">
        <v>2745</v>
      </c>
      <c r="O2531" s="14" t="s">
        <v>2749</v>
      </c>
      <c r="P2531" s="14" t="s">
        <v>5808</v>
      </c>
      <c r="Q2531" s="14">
        <v>23</v>
      </c>
      <c r="R2531" s="14" t="s">
        <v>5383</v>
      </c>
      <c r="S2531" s="14" t="s">
        <v>420</v>
      </c>
      <c r="T2531" s="35">
        <v>2839.6243712220903</v>
      </c>
      <c r="U2531" s="14" t="s">
        <v>4</v>
      </c>
      <c r="V2531" s="14">
        <v>133</v>
      </c>
      <c r="W2531" s="16">
        <f>+IF(datos_arg[[#This Row],[Moneda]]="ARS",datos_arg[[#This Row],[Monto]],datos_arg[[#This Row],[Monto]]*datos_arg[[#This Row],[TC]])</f>
        <v>2839.6243712220903</v>
      </c>
      <c r="X2531" s="16">
        <f>IFERROR(IF(datos_arg[[#This Row],[Moneda]]="USD",datos_arg[[#This Row],[Monto]],datos_arg[[#This Row],[Monto]]/datos_arg[[#This Row],[TC]]),0)</f>
        <v>21.350559182120978</v>
      </c>
      <c r="Y2531" s="14"/>
    </row>
    <row r="2532" spans="1:25" ht="15" customHeight="1" x14ac:dyDescent="0.25">
      <c r="A2532" s="14">
        <f t="shared" si="39"/>
        <v>2529</v>
      </c>
      <c r="B2532" s="1">
        <v>44035</v>
      </c>
      <c r="C2532" s="18">
        <f>+YEAR(datos_arg[[#This Row],[Fecha]])</f>
        <v>2020</v>
      </c>
      <c r="D2532" s="18">
        <f>+MONTH(datos_arg[[#This Row],[Fecha]])</f>
        <v>7</v>
      </c>
      <c r="E2532" s="14" t="s">
        <v>1015</v>
      </c>
      <c r="F2532" s="14" t="s">
        <v>403</v>
      </c>
      <c r="G2532" s="14" t="s">
        <v>5383</v>
      </c>
      <c r="H2532" s="14" t="s">
        <v>6646</v>
      </c>
      <c r="I2532" s="14" t="s">
        <v>6668</v>
      </c>
      <c r="J2532" s="14" t="s">
        <v>425</v>
      </c>
      <c r="K2532" s="14" t="s">
        <v>420</v>
      </c>
      <c r="L2532" s="14" t="s">
        <v>422</v>
      </c>
      <c r="M2532" s="14" t="s">
        <v>2747</v>
      </c>
      <c r="N2532" s="14" t="s">
        <v>2745</v>
      </c>
      <c r="O2532" s="14" t="s">
        <v>2750</v>
      </c>
      <c r="P2532" s="14" t="s">
        <v>5808</v>
      </c>
      <c r="Q2532" s="14">
        <v>143</v>
      </c>
      <c r="R2532" s="14" t="s">
        <v>5383</v>
      </c>
      <c r="S2532" s="14" t="s">
        <v>420</v>
      </c>
      <c r="T2532" s="35">
        <v>12420.252795403629</v>
      </c>
      <c r="U2532" s="14" t="s">
        <v>4</v>
      </c>
      <c r="V2532" s="14">
        <v>133</v>
      </c>
      <c r="W2532" s="16">
        <f>+IF(datos_arg[[#This Row],[Moneda]]="ARS",datos_arg[[#This Row],[Monto]],datos_arg[[#This Row],[Monto]]*datos_arg[[#This Row],[TC]])</f>
        <v>12420.252795403629</v>
      </c>
      <c r="X2532" s="16">
        <f>IFERROR(IF(datos_arg[[#This Row],[Moneda]]="USD",datos_arg[[#This Row],[Monto]],datos_arg[[#This Row],[Monto]]/datos_arg[[#This Row],[TC]]),0)</f>
        <v>93.385359363937056</v>
      </c>
      <c r="Y2532" s="14"/>
    </row>
    <row r="2533" spans="1:25" ht="15" customHeight="1" x14ac:dyDescent="0.25">
      <c r="A2533" s="14">
        <f t="shared" si="39"/>
        <v>2530</v>
      </c>
      <c r="B2533" s="1">
        <v>44035</v>
      </c>
      <c r="C2533" s="18">
        <f>+YEAR(datos_arg[[#This Row],[Fecha]])</f>
        <v>2020</v>
      </c>
      <c r="D2533" s="18">
        <f>+MONTH(datos_arg[[#This Row],[Fecha]])</f>
        <v>7</v>
      </c>
      <c r="E2533" s="14" t="s">
        <v>1015</v>
      </c>
      <c r="F2533" s="14" t="s">
        <v>403</v>
      </c>
      <c r="G2533" s="14" t="s">
        <v>5383</v>
      </c>
      <c r="H2533" s="14" t="s">
        <v>6646</v>
      </c>
      <c r="I2533" s="14" t="s">
        <v>6668</v>
      </c>
      <c r="J2533" s="14" t="s">
        <v>425</v>
      </c>
      <c r="K2533" s="14" t="s">
        <v>420</v>
      </c>
      <c r="L2533" s="14" t="s">
        <v>425</v>
      </c>
      <c r="M2533" s="14" t="s">
        <v>2748</v>
      </c>
      <c r="N2533" s="14" t="s">
        <v>2745</v>
      </c>
      <c r="O2533" s="14" t="s">
        <v>2751</v>
      </c>
      <c r="P2533" s="14" t="s">
        <v>5808</v>
      </c>
      <c r="Q2533" s="14">
        <v>2</v>
      </c>
      <c r="R2533" s="14" t="s">
        <v>5383</v>
      </c>
      <c r="S2533" s="14" t="s">
        <v>420</v>
      </c>
      <c r="T2533" s="35">
        <v>306.86001118930108</v>
      </c>
      <c r="U2533" s="14" t="s">
        <v>4</v>
      </c>
      <c r="V2533" s="14">
        <v>133</v>
      </c>
      <c r="W2533" s="16">
        <f>+IF(datos_arg[[#This Row],[Moneda]]="ARS",datos_arg[[#This Row],[Monto]],datos_arg[[#This Row],[Monto]]*datos_arg[[#This Row],[TC]])</f>
        <v>306.86001118930108</v>
      </c>
      <c r="X2533" s="16">
        <f>IFERROR(IF(datos_arg[[#This Row],[Moneda]]="USD",datos_arg[[#This Row],[Monto]],datos_arg[[#This Row],[Monto]]/datos_arg[[#This Row],[TC]]),0)</f>
        <v>2.3072181292428651</v>
      </c>
      <c r="Y2533" s="14"/>
    </row>
    <row r="2534" spans="1:25" ht="15" customHeight="1" x14ac:dyDescent="0.25">
      <c r="A2534" s="14">
        <f t="shared" si="39"/>
        <v>2531</v>
      </c>
      <c r="B2534" s="1">
        <v>44036</v>
      </c>
      <c r="C2534" s="18">
        <f>+YEAR(datos_arg[[#This Row],[Fecha]])</f>
        <v>2020</v>
      </c>
      <c r="D2534" s="18">
        <f>+MONTH(datos_arg[[#This Row],[Fecha]])</f>
        <v>7</v>
      </c>
      <c r="E2534" s="14" t="s">
        <v>617</v>
      </c>
      <c r="F2534" s="14" t="s">
        <v>6652</v>
      </c>
      <c r="G2534" s="14" t="s">
        <v>6653</v>
      </c>
      <c r="H2534" s="14" t="s">
        <v>6648</v>
      </c>
      <c r="I2534" s="14" t="s">
        <v>3955</v>
      </c>
      <c r="J2534" s="14" t="s">
        <v>868</v>
      </c>
      <c r="K2534" s="14" t="s">
        <v>421</v>
      </c>
      <c r="L2534" s="14" t="s">
        <v>421</v>
      </c>
      <c r="M2534" s="14" t="s">
        <v>868</v>
      </c>
      <c r="N2534" s="14" t="s">
        <v>39</v>
      </c>
      <c r="O2534" s="14" t="s">
        <v>2568</v>
      </c>
      <c r="P2534" s="14" t="s">
        <v>5809</v>
      </c>
      <c r="Q2534" s="14">
        <v>0</v>
      </c>
      <c r="R2534" s="14" t="s">
        <v>6653</v>
      </c>
      <c r="S2534" s="14" t="s">
        <v>439</v>
      </c>
      <c r="T2534" s="35">
        <v>7000</v>
      </c>
      <c r="U2534" s="14" t="s">
        <v>4</v>
      </c>
      <c r="V2534" s="14">
        <v>133</v>
      </c>
      <c r="W2534" s="16">
        <f>+IF(datos_arg[[#This Row],[Moneda]]="ARS",datos_arg[[#This Row],[Monto]],datos_arg[[#This Row],[Monto]]*datos_arg[[#This Row],[TC]])</f>
        <v>7000</v>
      </c>
      <c r="X2534" s="16">
        <f>IFERROR(IF(datos_arg[[#This Row],[Moneda]]="USD",datos_arg[[#This Row],[Monto]],datos_arg[[#This Row],[Monto]]/datos_arg[[#This Row],[TC]]),0)</f>
        <v>52.631578947368418</v>
      </c>
      <c r="Y2534" s="14"/>
    </row>
    <row r="2535" spans="1:25" ht="15" customHeight="1" x14ac:dyDescent="0.25">
      <c r="A2535" s="14">
        <f t="shared" si="39"/>
        <v>2532</v>
      </c>
      <c r="B2535" s="1">
        <v>44036</v>
      </c>
      <c r="C2535" s="18">
        <f>+YEAR(datos_arg[[#This Row],[Fecha]])</f>
        <v>2020</v>
      </c>
      <c r="D2535" s="18">
        <f>+MONTH(datos_arg[[#This Row],[Fecha]])</f>
        <v>7</v>
      </c>
      <c r="E2535" s="14" t="s">
        <v>617</v>
      </c>
      <c r="F2535" s="14" t="s">
        <v>6652</v>
      </c>
      <c r="G2535" s="14" t="s">
        <v>6653</v>
      </c>
      <c r="H2535" s="14" t="s">
        <v>6648</v>
      </c>
      <c r="I2535" s="14" t="s">
        <v>3955</v>
      </c>
      <c r="J2535" s="14" t="s">
        <v>868</v>
      </c>
      <c r="K2535" s="14" t="s">
        <v>421</v>
      </c>
      <c r="L2535" s="14" t="s">
        <v>421</v>
      </c>
      <c r="M2535" s="14" t="s">
        <v>868</v>
      </c>
      <c r="N2535" s="14" t="s">
        <v>39</v>
      </c>
      <c r="O2535" s="14" t="s">
        <v>6688</v>
      </c>
      <c r="P2535" s="14" t="s">
        <v>5809</v>
      </c>
      <c r="Q2535" s="14">
        <v>0</v>
      </c>
      <c r="R2535" s="14" t="s">
        <v>6653</v>
      </c>
      <c r="S2535" s="14" t="s">
        <v>439</v>
      </c>
      <c r="T2535" s="35">
        <v>7600</v>
      </c>
      <c r="U2535" s="14" t="s">
        <v>4</v>
      </c>
      <c r="V2535" s="14">
        <v>133</v>
      </c>
      <c r="W2535" s="16">
        <f>+IF(datos_arg[[#This Row],[Moneda]]="ARS",datos_arg[[#This Row],[Monto]],datos_arg[[#This Row],[Monto]]*datos_arg[[#This Row],[TC]])</f>
        <v>7600</v>
      </c>
      <c r="X2535" s="16">
        <f>IFERROR(IF(datos_arg[[#This Row],[Moneda]]="USD",datos_arg[[#This Row],[Monto]],datos_arg[[#This Row],[Monto]]/datos_arg[[#This Row],[TC]]),0)</f>
        <v>57.142857142857146</v>
      </c>
      <c r="Y2535" s="14"/>
    </row>
    <row r="2536" spans="1:25" ht="15" customHeight="1" x14ac:dyDescent="0.25">
      <c r="A2536" s="14">
        <f t="shared" si="39"/>
        <v>2533</v>
      </c>
      <c r="B2536" s="1">
        <v>44036</v>
      </c>
      <c r="C2536" s="18">
        <f>+YEAR(datos_arg[[#This Row],[Fecha]])</f>
        <v>2020</v>
      </c>
      <c r="D2536" s="18">
        <f>+MONTH(datos_arg[[#This Row],[Fecha]])</f>
        <v>7</v>
      </c>
      <c r="E2536" s="14" t="s">
        <v>1015</v>
      </c>
      <c r="F2536" s="14" t="s">
        <v>430</v>
      </c>
      <c r="G2536" s="14"/>
      <c r="H2536" s="14" t="s">
        <v>7132</v>
      </c>
      <c r="I2536" s="14" t="s">
        <v>7132</v>
      </c>
      <c r="J2536" s="14" t="s">
        <v>425</v>
      </c>
      <c r="K2536" s="14"/>
      <c r="L2536" s="14" t="s">
        <v>425</v>
      </c>
      <c r="M2536" s="14" t="s">
        <v>102</v>
      </c>
      <c r="N2536" s="14" t="s">
        <v>480</v>
      </c>
      <c r="O2536" s="14" t="s">
        <v>2443</v>
      </c>
      <c r="P2536" s="14"/>
      <c r="Q2536" s="14"/>
      <c r="R2536" s="14" t="s">
        <v>430</v>
      </c>
      <c r="S2536" s="14" t="s">
        <v>439</v>
      </c>
      <c r="T2536" s="35">
        <v>1800</v>
      </c>
      <c r="U2536" s="14" t="s">
        <v>4</v>
      </c>
      <c r="V2536" s="14">
        <v>133</v>
      </c>
      <c r="W2536" s="16">
        <f>+IF(datos_arg[[#This Row],[Moneda]]="ARS",datos_arg[[#This Row],[Monto]],datos_arg[[#This Row],[Monto]]*datos_arg[[#This Row],[TC]])</f>
        <v>1800</v>
      </c>
      <c r="X2536" s="16">
        <f>IFERROR(IF(datos_arg[[#This Row],[Moneda]]="USD",datos_arg[[#This Row],[Monto]],datos_arg[[#This Row],[Monto]]/datos_arg[[#This Row],[TC]]),0)</f>
        <v>13.533834586466165</v>
      </c>
      <c r="Y2536" s="14"/>
    </row>
    <row r="2537" spans="1:25" ht="15" customHeight="1" x14ac:dyDescent="0.25">
      <c r="A2537" s="14">
        <f t="shared" si="39"/>
        <v>2534</v>
      </c>
      <c r="B2537" s="1">
        <v>44036</v>
      </c>
      <c r="C2537" s="18">
        <f>+YEAR(datos_arg[[#This Row],[Fecha]])</f>
        <v>2020</v>
      </c>
      <c r="D2537" s="18">
        <f>+MONTH(datos_arg[[#This Row],[Fecha]])</f>
        <v>7</v>
      </c>
      <c r="E2537" s="14" t="s">
        <v>5358</v>
      </c>
      <c r="F2537" s="14" t="s">
        <v>4108</v>
      </c>
      <c r="G2537" s="14"/>
      <c r="H2537" s="14" t="s">
        <v>6646</v>
      </c>
      <c r="I2537" s="14" t="s">
        <v>6668</v>
      </c>
      <c r="J2537" s="14" t="s">
        <v>425</v>
      </c>
      <c r="K2537" s="14" t="s">
        <v>420</v>
      </c>
      <c r="L2537" s="14" t="s">
        <v>425</v>
      </c>
      <c r="M2537" s="14" t="s">
        <v>5381</v>
      </c>
      <c r="N2537" s="14" t="s">
        <v>1019</v>
      </c>
      <c r="O2537" s="14" t="s">
        <v>4059</v>
      </c>
      <c r="P2537" s="14"/>
      <c r="Q2537" s="14"/>
      <c r="R2537" s="14" t="s">
        <v>4108</v>
      </c>
      <c r="S2537" s="14" t="s">
        <v>439</v>
      </c>
      <c r="T2537" s="35">
        <v>20000</v>
      </c>
      <c r="U2537" s="14" t="s">
        <v>4</v>
      </c>
      <c r="V2537" s="14">
        <v>133</v>
      </c>
      <c r="W2537" s="16">
        <f>+IF(datos_arg[[#This Row],[Moneda]]="ARS",datos_arg[[#This Row],[Monto]],datos_arg[[#This Row],[Monto]]*datos_arg[[#This Row],[TC]])</f>
        <v>20000</v>
      </c>
      <c r="X2537" s="16">
        <f>IFERROR(IF(datos_arg[[#This Row],[Moneda]]="USD",datos_arg[[#This Row],[Monto]],datos_arg[[#This Row],[Monto]]/datos_arg[[#This Row],[TC]]),0)</f>
        <v>150.37593984962405</v>
      </c>
      <c r="Y2537" s="14"/>
    </row>
    <row r="2538" spans="1:25" ht="15" customHeight="1" x14ac:dyDescent="0.25">
      <c r="A2538" s="14">
        <f t="shared" si="39"/>
        <v>2535</v>
      </c>
      <c r="B2538" s="1">
        <v>44036</v>
      </c>
      <c r="C2538" s="18">
        <f>+YEAR(datos_arg[[#This Row],[Fecha]])</f>
        <v>2020</v>
      </c>
      <c r="D2538" s="18">
        <f>+MONTH(datos_arg[[#This Row],[Fecha]])</f>
        <v>7</v>
      </c>
      <c r="E2538" s="14" t="s">
        <v>408</v>
      </c>
      <c r="F2538" s="14" t="s">
        <v>506</v>
      </c>
      <c r="G2538" s="14"/>
      <c r="H2538" s="14" t="s">
        <v>7132</v>
      </c>
      <c r="I2538" s="14" t="s">
        <v>7132</v>
      </c>
      <c r="J2538" s="14" t="s">
        <v>425</v>
      </c>
      <c r="K2538" s="14"/>
      <c r="L2538" s="14" t="s">
        <v>425</v>
      </c>
      <c r="M2538" s="14" t="s">
        <v>1763</v>
      </c>
      <c r="N2538" s="14" t="s">
        <v>1763</v>
      </c>
      <c r="O2538" s="14" t="s">
        <v>2567</v>
      </c>
      <c r="P2538" s="14"/>
      <c r="Q2538" s="14"/>
      <c r="R2538" s="14" t="s">
        <v>420</v>
      </c>
      <c r="S2538" s="14" t="s">
        <v>439</v>
      </c>
      <c r="T2538" s="35">
        <v>30000</v>
      </c>
      <c r="U2538" s="14" t="s">
        <v>4</v>
      </c>
      <c r="V2538" s="14">
        <v>133</v>
      </c>
      <c r="W2538" s="16">
        <f>+IF(datos_arg[[#This Row],[Moneda]]="ARS",datos_arg[[#This Row],[Monto]],datos_arg[[#This Row],[Monto]]*datos_arg[[#This Row],[TC]])</f>
        <v>30000</v>
      </c>
      <c r="X2538" s="16">
        <f>IFERROR(IF(datos_arg[[#This Row],[Moneda]]="USD",datos_arg[[#This Row],[Monto]],datos_arg[[#This Row],[Monto]]/datos_arg[[#This Row],[TC]]),0)</f>
        <v>225.5639097744361</v>
      </c>
      <c r="Y2538" s="14"/>
    </row>
    <row r="2539" spans="1:25" ht="15" customHeight="1" x14ac:dyDescent="0.25">
      <c r="A2539" s="14">
        <f t="shared" si="39"/>
        <v>2536</v>
      </c>
      <c r="B2539" s="1">
        <v>44036</v>
      </c>
      <c r="C2539" s="18">
        <f>+YEAR(datos_arg[[#This Row],[Fecha]])</f>
        <v>2020</v>
      </c>
      <c r="D2539" s="18">
        <f>+MONTH(datos_arg[[#This Row],[Fecha]])</f>
        <v>7</v>
      </c>
      <c r="E2539" s="14" t="s">
        <v>1015</v>
      </c>
      <c r="F2539" s="14" t="s">
        <v>430</v>
      </c>
      <c r="G2539" s="14"/>
      <c r="H2539" s="14" t="s">
        <v>7132</v>
      </c>
      <c r="I2539" s="14" t="s">
        <v>7132</v>
      </c>
      <c r="J2539" s="14" t="s">
        <v>425</v>
      </c>
      <c r="K2539" s="14"/>
      <c r="L2539" s="14" t="s">
        <v>425</v>
      </c>
      <c r="M2539" s="14" t="s">
        <v>57</v>
      </c>
      <c r="N2539" s="14" t="s">
        <v>57</v>
      </c>
      <c r="O2539" s="14" t="s">
        <v>2546</v>
      </c>
      <c r="P2539" s="14" t="s">
        <v>5810</v>
      </c>
      <c r="Q2539" s="14"/>
      <c r="R2539" s="14" t="s">
        <v>430</v>
      </c>
      <c r="S2539" s="14" t="s">
        <v>439</v>
      </c>
      <c r="T2539" s="35">
        <v>841</v>
      </c>
      <c r="U2539" s="14" t="s">
        <v>4</v>
      </c>
      <c r="V2539" s="14">
        <v>133</v>
      </c>
      <c r="W2539" s="16">
        <f>+IF(datos_arg[[#This Row],[Moneda]]="ARS",datos_arg[[#This Row],[Monto]],datos_arg[[#This Row],[Monto]]*datos_arg[[#This Row],[TC]])</f>
        <v>841</v>
      </c>
      <c r="X2539" s="16">
        <f>IFERROR(IF(datos_arg[[#This Row],[Moneda]]="USD",datos_arg[[#This Row],[Monto]],datos_arg[[#This Row],[Monto]]/datos_arg[[#This Row],[TC]]),0)</f>
        <v>6.3233082706766917</v>
      </c>
      <c r="Y2539" s="14"/>
    </row>
    <row r="2540" spans="1:25" ht="15" customHeight="1" x14ac:dyDescent="0.25">
      <c r="A2540" s="14">
        <f t="shared" si="39"/>
        <v>2537</v>
      </c>
      <c r="B2540" s="1">
        <v>44036</v>
      </c>
      <c r="C2540" s="18">
        <f>+YEAR(datos_arg[[#This Row],[Fecha]])</f>
        <v>2020</v>
      </c>
      <c r="D2540" s="18">
        <f>+MONTH(datos_arg[[#This Row],[Fecha]])</f>
        <v>7</v>
      </c>
      <c r="E2540" s="14" t="s">
        <v>1015</v>
      </c>
      <c r="F2540" s="14" t="s">
        <v>430</v>
      </c>
      <c r="G2540" s="14"/>
      <c r="H2540" s="14" t="s">
        <v>7132</v>
      </c>
      <c r="I2540" s="14" t="s">
        <v>7132</v>
      </c>
      <c r="J2540" s="14" t="s">
        <v>425</v>
      </c>
      <c r="K2540" s="14"/>
      <c r="L2540" s="14" t="s">
        <v>425</v>
      </c>
      <c r="M2540" s="14" t="s">
        <v>60</v>
      </c>
      <c r="N2540" s="14" t="s">
        <v>26</v>
      </c>
      <c r="O2540" s="14" t="s">
        <v>2370</v>
      </c>
      <c r="P2540" s="14" t="s">
        <v>5811</v>
      </c>
      <c r="Q2540" s="14"/>
      <c r="R2540" s="14" t="s">
        <v>430</v>
      </c>
      <c r="S2540" s="14" t="s">
        <v>439</v>
      </c>
      <c r="T2540" s="35">
        <v>4011.1</v>
      </c>
      <c r="U2540" s="14" t="s">
        <v>4</v>
      </c>
      <c r="V2540" s="14">
        <v>133</v>
      </c>
      <c r="W2540" s="16">
        <f>+IF(datos_arg[[#This Row],[Moneda]]="ARS",datos_arg[[#This Row],[Monto]],datos_arg[[#This Row],[Monto]]*datos_arg[[#This Row],[TC]])</f>
        <v>4011.1</v>
      </c>
      <c r="X2540" s="16">
        <f>IFERROR(IF(datos_arg[[#This Row],[Moneda]]="USD",datos_arg[[#This Row],[Monto]],datos_arg[[#This Row],[Monto]]/datos_arg[[#This Row],[TC]]),0)</f>
        <v>30.158646616541354</v>
      </c>
      <c r="Y2540" s="14"/>
    </row>
    <row r="2541" spans="1:25" ht="15" customHeight="1" x14ac:dyDescent="0.25">
      <c r="A2541" s="14">
        <f t="shared" si="39"/>
        <v>2538</v>
      </c>
      <c r="B2541" s="1">
        <v>44036</v>
      </c>
      <c r="C2541" s="18">
        <f>+YEAR(datos_arg[[#This Row],[Fecha]])</f>
        <v>2020</v>
      </c>
      <c r="D2541" s="18">
        <f>+MONTH(datos_arg[[#This Row],[Fecha]])</f>
        <v>7</v>
      </c>
      <c r="E2541" s="14" t="s">
        <v>1015</v>
      </c>
      <c r="F2541" s="14" t="s">
        <v>430</v>
      </c>
      <c r="G2541" s="14"/>
      <c r="H2541" s="14" t="s">
        <v>7132</v>
      </c>
      <c r="I2541" s="14" t="s">
        <v>7132</v>
      </c>
      <c r="J2541" s="14" t="s">
        <v>425</v>
      </c>
      <c r="K2541" s="14"/>
      <c r="L2541" s="14" t="s">
        <v>425</v>
      </c>
      <c r="M2541" s="14" t="s">
        <v>361</v>
      </c>
      <c r="N2541" s="14" t="s">
        <v>361</v>
      </c>
      <c r="O2541" s="14" t="s">
        <v>2325</v>
      </c>
      <c r="P2541" s="14" t="s">
        <v>5811</v>
      </c>
      <c r="Q2541" s="14"/>
      <c r="R2541" s="14" t="s">
        <v>430</v>
      </c>
      <c r="S2541" s="14" t="s">
        <v>439</v>
      </c>
      <c r="T2541" s="35">
        <v>150</v>
      </c>
      <c r="U2541" s="14" t="s">
        <v>4</v>
      </c>
      <c r="V2541" s="14">
        <v>133</v>
      </c>
      <c r="W2541" s="16">
        <f>+IF(datos_arg[[#This Row],[Moneda]]="ARS",datos_arg[[#This Row],[Monto]],datos_arg[[#This Row],[Monto]]*datos_arg[[#This Row],[TC]])</f>
        <v>150</v>
      </c>
      <c r="X2541" s="16">
        <f>IFERROR(IF(datos_arg[[#This Row],[Moneda]]="USD",datos_arg[[#This Row],[Monto]],datos_arg[[#This Row],[Monto]]/datos_arg[[#This Row],[TC]]),0)</f>
        <v>1.1278195488721805</v>
      </c>
      <c r="Y2541" s="14"/>
    </row>
    <row r="2542" spans="1:25" ht="15" customHeight="1" x14ac:dyDescent="0.25">
      <c r="A2542" s="14">
        <f t="shared" si="39"/>
        <v>2539</v>
      </c>
      <c r="B2542" s="1">
        <v>44036</v>
      </c>
      <c r="C2542" s="18">
        <f>+YEAR(datos_arg[[#This Row],[Fecha]])</f>
        <v>2020</v>
      </c>
      <c r="D2542" s="18">
        <f>+MONTH(datos_arg[[#This Row],[Fecha]])</f>
        <v>7</v>
      </c>
      <c r="E2542" s="14" t="s">
        <v>1015</v>
      </c>
      <c r="F2542" s="14" t="s">
        <v>430</v>
      </c>
      <c r="G2542" s="14"/>
      <c r="H2542" s="14" t="s">
        <v>7132</v>
      </c>
      <c r="I2542" s="14" t="s">
        <v>7132</v>
      </c>
      <c r="J2542" s="14" t="s">
        <v>425</v>
      </c>
      <c r="K2542" s="14"/>
      <c r="L2542" s="14" t="s">
        <v>425</v>
      </c>
      <c r="M2542" s="14" t="s">
        <v>57</v>
      </c>
      <c r="N2542" s="14" t="s">
        <v>57</v>
      </c>
      <c r="O2542" s="14" t="s">
        <v>2546</v>
      </c>
      <c r="P2542" s="14" t="s">
        <v>5810</v>
      </c>
      <c r="Q2542" s="14"/>
      <c r="R2542" s="14" t="s">
        <v>430</v>
      </c>
      <c r="S2542" s="14" t="s">
        <v>439</v>
      </c>
      <c r="T2542" s="35">
        <v>380</v>
      </c>
      <c r="U2542" s="14" t="s">
        <v>4</v>
      </c>
      <c r="V2542" s="14">
        <v>133</v>
      </c>
      <c r="W2542" s="16">
        <f>+IF(datos_arg[[#This Row],[Moneda]]="ARS",datos_arg[[#This Row],[Monto]],datos_arg[[#This Row],[Monto]]*datos_arg[[#This Row],[TC]])</f>
        <v>380</v>
      </c>
      <c r="X2542" s="16">
        <f>IFERROR(IF(datos_arg[[#This Row],[Moneda]]="USD",datos_arg[[#This Row],[Monto]],datos_arg[[#This Row],[Monto]]/datos_arg[[#This Row],[TC]]),0)</f>
        <v>2.8571428571428572</v>
      </c>
      <c r="Y2542" s="14"/>
    </row>
    <row r="2543" spans="1:25" ht="15" customHeight="1" x14ac:dyDescent="0.25">
      <c r="A2543" s="14">
        <f t="shared" si="39"/>
        <v>2540</v>
      </c>
      <c r="B2543" s="1">
        <v>44036</v>
      </c>
      <c r="C2543" s="18">
        <f>+YEAR(datos_arg[[#This Row],[Fecha]])</f>
        <v>2020</v>
      </c>
      <c r="D2543" s="18">
        <f>+MONTH(datos_arg[[#This Row],[Fecha]])</f>
        <v>7</v>
      </c>
      <c r="E2543" s="14" t="s">
        <v>1015</v>
      </c>
      <c r="F2543" s="14" t="s">
        <v>430</v>
      </c>
      <c r="G2543" s="14"/>
      <c r="H2543" s="14" t="s">
        <v>7132</v>
      </c>
      <c r="I2543" s="14" t="s">
        <v>7132</v>
      </c>
      <c r="J2543" s="14" t="s">
        <v>425</v>
      </c>
      <c r="K2543" s="14"/>
      <c r="L2543" s="14" t="s">
        <v>425</v>
      </c>
      <c r="M2543" s="14" t="s">
        <v>361</v>
      </c>
      <c r="N2543" s="14" t="s">
        <v>361</v>
      </c>
      <c r="O2543" s="14" t="s">
        <v>2325</v>
      </c>
      <c r="P2543" s="14" t="s">
        <v>5812</v>
      </c>
      <c r="Q2543" s="14"/>
      <c r="R2543" s="14" t="s">
        <v>430</v>
      </c>
      <c r="S2543" s="14" t="s">
        <v>439</v>
      </c>
      <c r="T2543" s="35">
        <v>320</v>
      </c>
      <c r="U2543" s="14" t="s">
        <v>4</v>
      </c>
      <c r="V2543" s="14">
        <v>133</v>
      </c>
      <c r="W2543" s="16">
        <f>+IF(datos_arg[[#This Row],[Moneda]]="ARS",datos_arg[[#This Row],[Monto]],datos_arg[[#This Row],[Monto]]*datos_arg[[#This Row],[TC]])</f>
        <v>320</v>
      </c>
      <c r="X2543" s="16">
        <f>IFERROR(IF(datos_arg[[#This Row],[Moneda]]="USD",datos_arg[[#This Row],[Monto]],datos_arg[[#This Row],[Monto]]/datos_arg[[#This Row],[TC]]),0)</f>
        <v>2.4060150375939848</v>
      </c>
      <c r="Y2543" s="14"/>
    </row>
    <row r="2544" spans="1:25" ht="15" customHeight="1" x14ac:dyDescent="0.25">
      <c r="A2544" s="14">
        <f t="shared" si="39"/>
        <v>2541</v>
      </c>
      <c r="B2544" s="1">
        <v>44036</v>
      </c>
      <c r="C2544" s="18">
        <f>+YEAR(datos_arg[[#This Row],[Fecha]])</f>
        <v>2020</v>
      </c>
      <c r="D2544" s="18">
        <f>+MONTH(datos_arg[[#This Row],[Fecha]])</f>
        <v>7</v>
      </c>
      <c r="E2544" s="14" t="s">
        <v>1015</v>
      </c>
      <c r="F2544" s="14" t="s">
        <v>403</v>
      </c>
      <c r="G2544" s="14" t="s">
        <v>5383</v>
      </c>
      <c r="H2544" s="14" t="s">
        <v>6646</v>
      </c>
      <c r="I2544" s="14" t="s">
        <v>7132</v>
      </c>
      <c r="J2544" s="14" t="s">
        <v>425</v>
      </c>
      <c r="K2544" s="14"/>
      <c r="L2544" s="14" t="s">
        <v>425</v>
      </c>
      <c r="M2544" s="14" t="s">
        <v>773</v>
      </c>
      <c r="N2544" s="14" t="s">
        <v>774</v>
      </c>
      <c r="O2544" s="14" t="s">
        <v>2569</v>
      </c>
      <c r="P2544" s="14"/>
      <c r="Q2544" s="14"/>
      <c r="R2544" s="14" t="s">
        <v>5383</v>
      </c>
      <c r="S2544" s="14" t="s">
        <v>439</v>
      </c>
      <c r="T2544" s="35">
        <v>12000</v>
      </c>
      <c r="U2544" s="14" t="s">
        <v>4</v>
      </c>
      <c r="V2544" s="14">
        <v>133</v>
      </c>
      <c r="W2544" s="16">
        <f>+IF(datos_arg[[#This Row],[Moneda]]="ARS",datos_arg[[#This Row],[Monto]],datos_arg[[#This Row],[Monto]]*datos_arg[[#This Row],[TC]])</f>
        <v>12000</v>
      </c>
      <c r="X2544" s="16">
        <f>IFERROR(IF(datos_arg[[#This Row],[Moneda]]="USD",datos_arg[[#This Row],[Monto]],datos_arg[[#This Row],[Monto]]/datos_arg[[#This Row],[TC]]),0)</f>
        <v>90.225563909774436</v>
      </c>
      <c r="Y2544" s="14"/>
    </row>
    <row r="2545" spans="1:25" ht="15" customHeight="1" x14ac:dyDescent="0.25">
      <c r="A2545" s="14">
        <f t="shared" si="39"/>
        <v>2542</v>
      </c>
      <c r="B2545" s="1">
        <v>44036</v>
      </c>
      <c r="C2545" s="18">
        <f>+YEAR(datos_arg[[#This Row],[Fecha]])</f>
        <v>2020</v>
      </c>
      <c r="D2545" s="18">
        <f>+MONTH(datos_arg[[#This Row],[Fecha]])</f>
        <v>7</v>
      </c>
      <c r="E2545" s="14" t="s">
        <v>1015</v>
      </c>
      <c r="F2545" s="14" t="s">
        <v>403</v>
      </c>
      <c r="G2545" s="14" t="s">
        <v>970</v>
      </c>
      <c r="H2545" s="14" t="s">
        <v>7132</v>
      </c>
      <c r="I2545" s="14" t="s">
        <v>7132</v>
      </c>
      <c r="J2545" s="14" t="s">
        <v>425</v>
      </c>
      <c r="K2545" s="14"/>
      <c r="L2545" s="14" t="s">
        <v>425</v>
      </c>
      <c r="M2545" s="14" t="s">
        <v>493</v>
      </c>
      <c r="N2545" s="14" t="s">
        <v>524</v>
      </c>
      <c r="O2545" s="14" t="s">
        <v>493</v>
      </c>
      <c r="P2545" s="14"/>
      <c r="Q2545" s="14"/>
      <c r="R2545" s="14" t="s">
        <v>970</v>
      </c>
      <c r="S2545" s="14" t="s">
        <v>439</v>
      </c>
      <c r="T2545" s="35">
        <v>1000</v>
      </c>
      <c r="U2545" s="14" t="s">
        <v>4</v>
      </c>
      <c r="V2545" s="14">
        <v>133</v>
      </c>
      <c r="W2545" s="16">
        <f>+IF(datos_arg[[#This Row],[Moneda]]="ARS",datos_arg[[#This Row],[Monto]],datos_arg[[#This Row],[Monto]]*datos_arg[[#This Row],[TC]])</f>
        <v>1000</v>
      </c>
      <c r="X2545" s="16">
        <f>IFERROR(IF(datos_arg[[#This Row],[Moneda]]="USD",datos_arg[[#This Row],[Monto]],datos_arg[[#This Row],[Monto]]/datos_arg[[#This Row],[TC]]),0)</f>
        <v>7.518796992481203</v>
      </c>
      <c r="Y2545" s="14"/>
    </row>
    <row r="2546" spans="1:25" ht="15" customHeight="1" x14ac:dyDescent="0.25">
      <c r="A2546" s="14">
        <f t="shared" si="39"/>
        <v>2543</v>
      </c>
      <c r="B2546" s="1">
        <v>44036</v>
      </c>
      <c r="C2546" s="18">
        <f>+YEAR(datos_arg[[#This Row],[Fecha]])</f>
        <v>2020</v>
      </c>
      <c r="D2546" s="18">
        <f>+MONTH(datos_arg[[#This Row],[Fecha]])</f>
        <v>7</v>
      </c>
      <c r="E2546" s="14" t="s">
        <v>408</v>
      </c>
      <c r="F2546" s="14" t="s">
        <v>506</v>
      </c>
      <c r="G2546" s="14"/>
      <c r="H2546" s="14" t="s">
        <v>7132</v>
      </c>
      <c r="I2546" s="14" t="s">
        <v>7132</v>
      </c>
      <c r="J2546" s="14" t="s">
        <v>425</v>
      </c>
      <c r="K2546" s="14"/>
      <c r="L2546" s="14" t="s">
        <v>425</v>
      </c>
      <c r="M2546" s="14" t="s">
        <v>1763</v>
      </c>
      <c r="N2546" s="14" t="s">
        <v>1763</v>
      </c>
      <c r="O2546" s="14" t="s">
        <v>2570</v>
      </c>
      <c r="P2546" s="14"/>
      <c r="Q2546" s="14"/>
      <c r="R2546" s="14" t="s">
        <v>420</v>
      </c>
      <c r="S2546" s="14" t="s">
        <v>439</v>
      </c>
      <c r="T2546" s="35">
        <v>20000</v>
      </c>
      <c r="U2546" s="14" t="s">
        <v>4</v>
      </c>
      <c r="V2546" s="14">
        <v>133</v>
      </c>
      <c r="W2546" s="16">
        <f>+IF(datos_arg[[#This Row],[Moneda]]="ARS",datos_arg[[#This Row],[Monto]],datos_arg[[#This Row],[Monto]]*datos_arg[[#This Row],[TC]])</f>
        <v>20000</v>
      </c>
      <c r="X2546" s="16">
        <f>IFERROR(IF(datos_arg[[#This Row],[Moneda]]="USD",datos_arg[[#This Row],[Monto]],datos_arg[[#This Row],[Monto]]/datos_arg[[#This Row],[TC]]),0)</f>
        <v>150.37593984962405</v>
      </c>
      <c r="Y2546" s="14"/>
    </row>
    <row r="2547" spans="1:25" ht="15" customHeight="1" x14ac:dyDescent="0.25">
      <c r="A2547" s="14">
        <f t="shared" si="39"/>
        <v>2544</v>
      </c>
      <c r="B2547" s="1">
        <v>44036</v>
      </c>
      <c r="C2547" s="18">
        <f>+YEAR(datos_arg[[#This Row],[Fecha]])</f>
        <v>2020</v>
      </c>
      <c r="D2547" s="18">
        <f>+MONTH(datos_arg[[#This Row],[Fecha]])</f>
        <v>7</v>
      </c>
      <c r="E2547" s="14" t="s">
        <v>1015</v>
      </c>
      <c r="F2547" s="14" t="s">
        <v>403</v>
      </c>
      <c r="G2547" s="14" t="s">
        <v>5382</v>
      </c>
      <c r="H2547" s="14" t="s">
        <v>6646</v>
      </c>
      <c r="I2547" s="14" t="s">
        <v>7132</v>
      </c>
      <c r="J2547" s="14" t="s">
        <v>425</v>
      </c>
      <c r="K2547" s="14" t="s">
        <v>421</v>
      </c>
      <c r="L2547" s="14" t="s">
        <v>421</v>
      </c>
      <c r="M2547" s="14" t="s">
        <v>989</v>
      </c>
      <c r="N2547" s="14" t="s">
        <v>327</v>
      </c>
      <c r="O2547" s="14" t="s">
        <v>1641</v>
      </c>
      <c r="P2547" s="14" t="s">
        <v>5483</v>
      </c>
      <c r="Q2547" s="14">
        <v>6</v>
      </c>
      <c r="R2547" s="14" t="s">
        <v>5382</v>
      </c>
      <c r="S2547" s="14" t="s">
        <v>439</v>
      </c>
      <c r="T2547" s="35">
        <v>11470.8</v>
      </c>
      <c r="U2547" s="14" t="s">
        <v>4</v>
      </c>
      <c r="V2547" s="14">
        <v>133</v>
      </c>
      <c r="W2547" s="16">
        <f>+IF(datos_arg[[#This Row],[Moneda]]="ARS",datos_arg[[#This Row],[Monto]],datos_arg[[#This Row],[Monto]]*datos_arg[[#This Row],[TC]])</f>
        <v>11470.8</v>
      </c>
      <c r="X2547" s="16">
        <f>IFERROR(IF(datos_arg[[#This Row],[Moneda]]="USD",datos_arg[[#This Row],[Monto]],datos_arg[[#This Row],[Monto]]/datos_arg[[#This Row],[TC]]),0)</f>
        <v>86.246616541353376</v>
      </c>
      <c r="Y2547" s="14"/>
    </row>
    <row r="2548" spans="1:25" x14ac:dyDescent="0.25">
      <c r="A2548" s="14">
        <f t="shared" si="39"/>
        <v>2545</v>
      </c>
      <c r="B2548" s="1">
        <v>44039</v>
      </c>
      <c r="C2548" s="18">
        <f>+YEAR(datos_arg[[#This Row],[Fecha]])</f>
        <v>2020</v>
      </c>
      <c r="D2548" s="18">
        <f>+MONTH(datos_arg[[#This Row],[Fecha]])</f>
        <v>7</v>
      </c>
      <c r="E2548" s="14" t="s">
        <v>408</v>
      </c>
      <c r="F2548" s="14" t="s">
        <v>69</v>
      </c>
      <c r="G2548" s="14"/>
      <c r="H2548" s="14" t="s">
        <v>7132</v>
      </c>
      <c r="I2548" s="14" t="s">
        <v>7132</v>
      </c>
      <c r="J2548" s="14" t="s">
        <v>425</v>
      </c>
      <c r="K2548" s="14"/>
      <c r="L2548" s="14" t="s">
        <v>425</v>
      </c>
      <c r="M2548" s="14" t="s">
        <v>2368</v>
      </c>
      <c r="N2548" s="14" t="s">
        <v>2368</v>
      </c>
      <c r="O2548" s="14"/>
      <c r="P2548" s="14"/>
      <c r="Q2548" s="14"/>
      <c r="R2548" s="14" t="s">
        <v>439</v>
      </c>
      <c r="S2548" s="14" t="s">
        <v>440</v>
      </c>
      <c r="T2548" s="35">
        <v>500</v>
      </c>
      <c r="U2548" s="14" t="s">
        <v>2</v>
      </c>
      <c r="V2548" s="14">
        <v>134</v>
      </c>
      <c r="W2548" s="16">
        <f>+IF(datos_arg[[#This Row],[Moneda]]="ARS",datos_arg[[#This Row],[Monto]],datos_arg[[#This Row],[Monto]]*datos_arg[[#This Row],[TC]])</f>
        <v>67000</v>
      </c>
      <c r="X2548" s="16">
        <f>IFERROR(IF(datos_arg[[#This Row],[Moneda]]="USD",datos_arg[[#This Row],[Monto]],datos_arg[[#This Row],[Monto]]/datos_arg[[#This Row],[TC]]),0)</f>
        <v>500</v>
      </c>
      <c r="Y2548" s="14"/>
    </row>
    <row r="2549" spans="1:25" ht="15" customHeight="1" x14ac:dyDescent="0.25">
      <c r="A2549" s="14">
        <f t="shared" si="39"/>
        <v>2546</v>
      </c>
      <c r="B2549" s="1">
        <v>44039</v>
      </c>
      <c r="C2549" s="18">
        <f>+YEAR(datos_arg[[#This Row],[Fecha]])</f>
        <v>2020</v>
      </c>
      <c r="D2549" s="18">
        <f>+MONTH(datos_arg[[#This Row],[Fecha]])</f>
        <v>7</v>
      </c>
      <c r="E2549" s="14" t="s">
        <v>1016</v>
      </c>
      <c r="F2549" s="14" t="s">
        <v>5365</v>
      </c>
      <c r="G2549" s="14" t="s">
        <v>6695</v>
      </c>
      <c r="H2549" s="14" t="s">
        <v>7132</v>
      </c>
      <c r="I2549" s="14" t="s">
        <v>7132</v>
      </c>
      <c r="J2549" s="14" t="s">
        <v>425</v>
      </c>
      <c r="K2549" s="14"/>
      <c r="L2549" s="14" t="s">
        <v>425</v>
      </c>
      <c r="M2549" s="14" t="s">
        <v>436</v>
      </c>
      <c r="N2549" s="14" t="s">
        <v>436</v>
      </c>
      <c r="O2549" s="14" t="s">
        <v>2300</v>
      </c>
      <c r="P2549" s="14"/>
      <c r="Q2549" s="14"/>
      <c r="R2549" s="14" t="s">
        <v>5365</v>
      </c>
      <c r="S2549" s="14" t="s">
        <v>439</v>
      </c>
      <c r="T2549" s="35">
        <v>5000</v>
      </c>
      <c r="U2549" s="14" t="s">
        <v>4</v>
      </c>
      <c r="V2549" s="14">
        <v>134</v>
      </c>
      <c r="W2549" s="16">
        <f>+IF(datos_arg[[#This Row],[Moneda]]="ARS",datos_arg[[#This Row],[Monto]],datos_arg[[#This Row],[Monto]]*datos_arg[[#This Row],[TC]])</f>
        <v>5000</v>
      </c>
      <c r="X2549" s="16">
        <f>IFERROR(IF(datos_arg[[#This Row],[Moneda]]="USD",datos_arg[[#This Row],[Monto]],datos_arg[[#This Row],[Monto]]/datos_arg[[#This Row],[TC]]),0)</f>
        <v>37.313432835820898</v>
      </c>
      <c r="Y2549" s="14"/>
    </row>
    <row r="2550" spans="1:25" ht="15" customHeight="1" x14ac:dyDescent="0.25">
      <c r="A2550" s="14">
        <f t="shared" si="39"/>
        <v>2547</v>
      </c>
      <c r="B2550" s="1">
        <v>44039</v>
      </c>
      <c r="C2550" s="18">
        <f>+YEAR(datos_arg[[#This Row],[Fecha]])</f>
        <v>2020</v>
      </c>
      <c r="D2550" s="18">
        <f>+MONTH(datos_arg[[#This Row],[Fecha]])</f>
        <v>7</v>
      </c>
      <c r="E2550" s="14" t="s">
        <v>1015</v>
      </c>
      <c r="F2550" s="14" t="s">
        <v>403</v>
      </c>
      <c r="G2550" s="14" t="s">
        <v>5383</v>
      </c>
      <c r="H2550" s="14" t="s">
        <v>8103</v>
      </c>
      <c r="I2550" s="14" t="s">
        <v>8104</v>
      </c>
      <c r="J2550" s="14" t="s">
        <v>425</v>
      </c>
      <c r="K2550" s="14"/>
      <c r="L2550" s="14" t="s">
        <v>425</v>
      </c>
      <c r="M2550" s="14" t="s">
        <v>749</v>
      </c>
      <c r="N2550" s="14" t="s">
        <v>2571</v>
      </c>
      <c r="O2550" s="14" t="s">
        <v>2572</v>
      </c>
      <c r="P2550" s="14" t="s">
        <v>5813</v>
      </c>
      <c r="Q2550" s="14">
        <v>2</v>
      </c>
      <c r="R2550" s="14" t="s">
        <v>5383</v>
      </c>
      <c r="S2550" s="14" t="s">
        <v>439</v>
      </c>
      <c r="T2550" s="35">
        <v>1260.02</v>
      </c>
      <c r="U2550" s="14" t="s">
        <v>4</v>
      </c>
      <c r="V2550" s="14">
        <v>134</v>
      </c>
      <c r="W2550" s="16">
        <f>+IF(datos_arg[[#This Row],[Moneda]]="ARS",datos_arg[[#This Row],[Monto]],datos_arg[[#This Row],[Monto]]*datos_arg[[#This Row],[TC]])</f>
        <v>1260.02</v>
      </c>
      <c r="X2550" s="16">
        <f>IFERROR(IF(datos_arg[[#This Row],[Moneda]]="USD",datos_arg[[#This Row],[Monto]],datos_arg[[#This Row],[Monto]]/datos_arg[[#This Row],[TC]]),0)</f>
        <v>9.4031343283582096</v>
      </c>
      <c r="Y2550" s="14"/>
    </row>
    <row r="2551" spans="1:25" ht="15" customHeight="1" x14ac:dyDescent="0.25">
      <c r="A2551" s="14">
        <f t="shared" si="39"/>
        <v>2548</v>
      </c>
      <c r="B2551" s="1">
        <v>44039</v>
      </c>
      <c r="C2551" s="18">
        <f>+YEAR(datos_arg[[#This Row],[Fecha]])</f>
        <v>2020</v>
      </c>
      <c r="D2551" s="18">
        <f>+MONTH(datos_arg[[#This Row],[Fecha]])</f>
        <v>7</v>
      </c>
      <c r="E2551" s="14" t="s">
        <v>1015</v>
      </c>
      <c r="F2551" s="14" t="s">
        <v>403</v>
      </c>
      <c r="G2551" s="14" t="s">
        <v>5383</v>
      </c>
      <c r="H2551" s="14" t="s">
        <v>6646</v>
      </c>
      <c r="I2551" s="14" t="s">
        <v>7132</v>
      </c>
      <c r="J2551" s="14" t="s">
        <v>425</v>
      </c>
      <c r="K2551" s="14"/>
      <c r="L2551" s="14" t="s">
        <v>425</v>
      </c>
      <c r="M2551" s="14" t="s">
        <v>1378</v>
      </c>
      <c r="N2551" s="14" t="s">
        <v>2571</v>
      </c>
      <c r="O2551" s="14" t="s">
        <v>2573</v>
      </c>
      <c r="P2551" s="14" t="s">
        <v>5813</v>
      </c>
      <c r="Q2551" s="14">
        <v>100</v>
      </c>
      <c r="R2551" s="14" t="s">
        <v>5383</v>
      </c>
      <c r="S2551" s="14" t="s">
        <v>439</v>
      </c>
      <c r="T2551" s="35">
        <v>230.01</v>
      </c>
      <c r="U2551" s="14" t="s">
        <v>4</v>
      </c>
      <c r="V2551" s="14">
        <v>134</v>
      </c>
      <c r="W2551" s="16">
        <f>+IF(datos_arg[[#This Row],[Moneda]]="ARS",datos_arg[[#This Row],[Monto]],datos_arg[[#This Row],[Monto]]*datos_arg[[#This Row],[TC]])</f>
        <v>230.01</v>
      </c>
      <c r="X2551" s="16">
        <f>IFERROR(IF(datos_arg[[#This Row],[Moneda]]="USD",datos_arg[[#This Row],[Monto]],datos_arg[[#This Row],[Monto]]/datos_arg[[#This Row],[TC]]),0)</f>
        <v>1.7164925373134328</v>
      </c>
      <c r="Y2551" s="14"/>
    </row>
    <row r="2552" spans="1:25" ht="15" customHeight="1" x14ac:dyDescent="0.25">
      <c r="A2552" s="14">
        <f t="shared" si="39"/>
        <v>2549</v>
      </c>
      <c r="B2552" s="1">
        <v>44039</v>
      </c>
      <c r="C2552" s="18">
        <f>+YEAR(datos_arg[[#This Row],[Fecha]])</f>
        <v>2020</v>
      </c>
      <c r="D2552" s="18">
        <f>+MONTH(datos_arg[[#This Row],[Fecha]])</f>
        <v>7</v>
      </c>
      <c r="E2552" s="14" t="s">
        <v>1015</v>
      </c>
      <c r="F2552" s="14" t="s">
        <v>403</v>
      </c>
      <c r="G2552" s="14" t="s">
        <v>5383</v>
      </c>
      <c r="H2552" s="14" t="s">
        <v>6646</v>
      </c>
      <c r="I2552" s="14" t="s">
        <v>7132</v>
      </c>
      <c r="J2552" s="14" t="s">
        <v>425</v>
      </c>
      <c r="K2552" s="14" t="s">
        <v>420</v>
      </c>
      <c r="L2552" s="14" t="s">
        <v>425</v>
      </c>
      <c r="M2552" s="14" t="s">
        <v>1421</v>
      </c>
      <c r="N2552" s="14" t="s">
        <v>623</v>
      </c>
      <c r="O2552" s="14" t="s">
        <v>2574</v>
      </c>
      <c r="P2552" s="14" t="s">
        <v>5814</v>
      </c>
      <c r="Q2552" s="14">
        <v>239</v>
      </c>
      <c r="R2552" s="14" t="s">
        <v>5383</v>
      </c>
      <c r="S2552" s="14" t="s">
        <v>439</v>
      </c>
      <c r="T2552" s="35">
        <v>540</v>
      </c>
      <c r="U2552" s="14" t="s">
        <v>4</v>
      </c>
      <c r="V2552" s="14">
        <v>134</v>
      </c>
      <c r="W2552" s="16">
        <f>+IF(datos_arg[[#This Row],[Moneda]]="ARS",datos_arg[[#This Row],[Monto]],datos_arg[[#This Row],[Monto]]*datos_arg[[#This Row],[TC]])</f>
        <v>540</v>
      </c>
      <c r="X2552" s="16">
        <f>IFERROR(IF(datos_arg[[#This Row],[Moneda]]="USD",datos_arg[[#This Row],[Monto]],datos_arg[[#This Row],[Monto]]/datos_arg[[#This Row],[TC]]),0)</f>
        <v>4.0298507462686564</v>
      </c>
      <c r="Y2552" s="14"/>
    </row>
    <row r="2553" spans="1:25" ht="15" customHeight="1" x14ac:dyDescent="0.25">
      <c r="A2553" s="14">
        <f t="shared" si="39"/>
        <v>2550</v>
      </c>
      <c r="B2553" s="1">
        <v>44039</v>
      </c>
      <c r="C2553" s="18">
        <f>+YEAR(datos_arg[[#This Row],[Fecha]])</f>
        <v>2020</v>
      </c>
      <c r="D2553" s="18">
        <f>+MONTH(datos_arg[[#This Row],[Fecha]])</f>
        <v>7</v>
      </c>
      <c r="E2553" s="14" t="s">
        <v>617</v>
      </c>
      <c r="F2553" s="14" t="s">
        <v>8101</v>
      </c>
      <c r="G2553" s="14"/>
      <c r="H2553" s="14" t="s">
        <v>8103</v>
      </c>
      <c r="I2553" s="14" t="s">
        <v>8104</v>
      </c>
      <c r="J2553" s="14" t="s">
        <v>472</v>
      </c>
      <c r="K2553" s="14" t="s">
        <v>421</v>
      </c>
      <c r="L2553" s="14" t="s">
        <v>425</v>
      </c>
      <c r="M2553" s="14" t="s">
        <v>97</v>
      </c>
      <c r="N2553" s="14" t="s">
        <v>226</v>
      </c>
      <c r="O2553" s="14" t="s">
        <v>2576</v>
      </c>
      <c r="P2553" s="14" t="s">
        <v>5815</v>
      </c>
      <c r="Q2553" s="14">
        <v>6</v>
      </c>
      <c r="R2553" s="14" t="s">
        <v>8101</v>
      </c>
      <c r="S2553" s="14" t="s">
        <v>439</v>
      </c>
      <c r="T2553" s="35">
        <v>1930.6153100775196</v>
      </c>
      <c r="U2553" s="14" t="s">
        <v>4</v>
      </c>
      <c r="V2553" s="14">
        <v>134</v>
      </c>
      <c r="W2553" s="16">
        <f>+IF(datos_arg[[#This Row],[Moneda]]="ARS",datos_arg[[#This Row],[Monto]],datos_arg[[#This Row],[Monto]]*datos_arg[[#This Row],[TC]])</f>
        <v>1930.6153100775196</v>
      </c>
      <c r="X2553" s="16">
        <f>IFERROR(IF(datos_arg[[#This Row],[Moneda]]="USD",datos_arg[[#This Row],[Monto]],datos_arg[[#This Row],[Monto]]/datos_arg[[#This Row],[TC]]),0)</f>
        <v>14.407576940877012</v>
      </c>
      <c r="Y2553" s="14"/>
    </row>
    <row r="2554" spans="1:25" ht="15" customHeight="1" x14ac:dyDescent="0.25">
      <c r="A2554" s="14">
        <f t="shared" si="39"/>
        <v>2551</v>
      </c>
      <c r="B2554" s="1">
        <v>44039</v>
      </c>
      <c r="C2554" s="18">
        <f>+YEAR(datos_arg[[#This Row],[Fecha]])</f>
        <v>2020</v>
      </c>
      <c r="D2554" s="18">
        <f>+MONTH(datos_arg[[#This Row],[Fecha]])</f>
        <v>7</v>
      </c>
      <c r="E2554" s="14" t="s">
        <v>617</v>
      </c>
      <c r="F2554" s="14" t="s">
        <v>8101</v>
      </c>
      <c r="G2554" s="14"/>
      <c r="H2554" s="14" t="s">
        <v>8103</v>
      </c>
      <c r="I2554" s="14" t="s">
        <v>8104</v>
      </c>
      <c r="J2554" s="14" t="s">
        <v>472</v>
      </c>
      <c r="K2554" s="14" t="s">
        <v>421</v>
      </c>
      <c r="L2554" s="14" t="s">
        <v>425</v>
      </c>
      <c r="M2554" s="14" t="s">
        <v>97</v>
      </c>
      <c r="N2554" s="14" t="s">
        <v>226</v>
      </c>
      <c r="O2554" s="14" t="s">
        <v>2577</v>
      </c>
      <c r="P2554" s="14" t="s">
        <v>5815</v>
      </c>
      <c r="Q2554" s="14">
        <v>6</v>
      </c>
      <c r="R2554" s="14" t="s">
        <v>8101</v>
      </c>
      <c r="S2554" s="14" t="s">
        <v>439</v>
      </c>
      <c r="T2554" s="35">
        <v>1930.6153100775196</v>
      </c>
      <c r="U2554" s="14" t="s">
        <v>4</v>
      </c>
      <c r="V2554" s="14">
        <v>134</v>
      </c>
      <c r="W2554" s="16">
        <f>+IF(datos_arg[[#This Row],[Moneda]]="ARS",datos_arg[[#This Row],[Monto]],datos_arg[[#This Row],[Monto]]*datos_arg[[#This Row],[TC]])</f>
        <v>1930.6153100775196</v>
      </c>
      <c r="X2554" s="16">
        <f>IFERROR(IF(datos_arg[[#This Row],[Moneda]]="USD",datos_arg[[#This Row],[Monto]],datos_arg[[#This Row],[Monto]]/datos_arg[[#This Row],[TC]]),0)</f>
        <v>14.407576940877012</v>
      </c>
      <c r="Y2554" s="14"/>
    </row>
    <row r="2555" spans="1:25" ht="15" customHeight="1" x14ac:dyDescent="0.25">
      <c r="A2555" s="14">
        <f t="shared" si="39"/>
        <v>2552</v>
      </c>
      <c r="B2555" s="1">
        <v>44039</v>
      </c>
      <c r="C2555" s="18">
        <f>+YEAR(datos_arg[[#This Row],[Fecha]])</f>
        <v>2020</v>
      </c>
      <c r="D2555" s="18">
        <f>+MONTH(datos_arg[[#This Row],[Fecha]])</f>
        <v>7</v>
      </c>
      <c r="E2555" s="14" t="s">
        <v>617</v>
      </c>
      <c r="F2555" s="14" t="s">
        <v>8101</v>
      </c>
      <c r="G2555" s="14"/>
      <c r="H2555" s="14" t="s">
        <v>8103</v>
      </c>
      <c r="I2555" s="14" t="s">
        <v>8104</v>
      </c>
      <c r="J2555" s="14" t="s">
        <v>472</v>
      </c>
      <c r="K2555" s="14" t="s">
        <v>421</v>
      </c>
      <c r="L2555" s="14" t="s">
        <v>421</v>
      </c>
      <c r="M2555" s="14" t="s">
        <v>578</v>
      </c>
      <c r="N2555" s="14" t="s">
        <v>226</v>
      </c>
      <c r="O2555" s="14" t="s">
        <v>2578</v>
      </c>
      <c r="P2555" s="14" t="s">
        <v>5815</v>
      </c>
      <c r="Q2555" s="14">
        <v>6</v>
      </c>
      <c r="R2555" s="14" t="s">
        <v>8101</v>
      </c>
      <c r="S2555" s="14" t="s">
        <v>439</v>
      </c>
      <c r="T2555" s="35">
        <v>4278.8744186046515</v>
      </c>
      <c r="U2555" s="14" t="s">
        <v>4</v>
      </c>
      <c r="V2555" s="14">
        <v>134</v>
      </c>
      <c r="W2555" s="16">
        <f>+IF(datos_arg[[#This Row],[Moneda]]="ARS",datos_arg[[#This Row],[Monto]],datos_arg[[#This Row],[Monto]]*datos_arg[[#This Row],[TC]])</f>
        <v>4278.8744186046515</v>
      </c>
      <c r="X2555" s="16">
        <f>IFERROR(IF(datos_arg[[#This Row],[Moneda]]="USD",datos_arg[[#This Row],[Monto]],datos_arg[[#This Row],[Monto]]/datos_arg[[#This Row],[TC]]),0)</f>
        <v>31.93189864630337</v>
      </c>
      <c r="Y2555" s="14"/>
    </row>
    <row r="2556" spans="1:25" ht="15" customHeight="1" x14ac:dyDescent="0.25">
      <c r="A2556" s="14">
        <f t="shared" si="39"/>
        <v>2553</v>
      </c>
      <c r="B2556" s="1">
        <v>44039</v>
      </c>
      <c r="C2556" s="18">
        <f>+YEAR(datos_arg[[#This Row],[Fecha]])</f>
        <v>2020</v>
      </c>
      <c r="D2556" s="18">
        <f>+MONTH(datos_arg[[#This Row],[Fecha]])</f>
        <v>7</v>
      </c>
      <c r="E2556" s="14" t="s">
        <v>617</v>
      </c>
      <c r="F2556" s="14" t="s">
        <v>8101</v>
      </c>
      <c r="G2556" s="14"/>
      <c r="H2556" s="14" t="s">
        <v>8103</v>
      </c>
      <c r="I2556" s="14" t="s">
        <v>8104</v>
      </c>
      <c r="J2556" s="14" t="s">
        <v>472</v>
      </c>
      <c r="K2556" s="14" t="s">
        <v>421</v>
      </c>
      <c r="L2556" s="14" t="s">
        <v>421</v>
      </c>
      <c r="M2556" s="14" t="s">
        <v>578</v>
      </c>
      <c r="N2556" s="14" t="s">
        <v>226</v>
      </c>
      <c r="O2556" s="14" t="s">
        <v>2579</v>
      </c>
      <c r="P2556" s="14" t="s">
        <v>5815</v>
      </c>
      <c r="Q2556" s="14">
        <v>6</v>
      </c>
      <c r="R2556" s="14" t="s">
        <v>8101</v>
      </c>
      <c r="S2556" s="14" t="s">
        <v>439</v>
      </c>
      <c r="T2556" s="35">
        <v>5397.8486434108536</v>
      </c>
      <c r="U2556" s="14" t="s">
        <v>4</v>
      </c>
      <c r="V2556" s="14">
        <v>134</v>
      </c>
      <c r="W2556" s="16">
        <f>+IF(datos_arg[[#This Row],[Moneda]]="ARS",datos_arg[[#This Row],[Monto]],datos_arg[[#This Row],[Monto]]*datos_arg[[#This Row],[TC]])</f>
        <v>5397.8486434108536</v>
      </c>
      <c r="X2556" s="16">
        <f>IFERROR(IF(datos_arg[[#This Row],[Moneda]]="USD",datos_arg[[#This Row],[Monto]],datos_arg[[#This Row],[Monto]]/datos_arg[[#This Row],[TC]]),0)</f>
        <v>40.282452562767567</v>
      </c>
      <c r="Y2556" s="14"/>
    </row>
    <row r="2557" spans="1:25" ht="15" customHeight="1" x14ac:dyDescent="0.25">
      <c r="A2557" s="14">
        <f t="shared" si="39"/>
        <v>2554</v>
      </c>
      <c r="B2557" s="1">
        <v>44039</v>
      </c>
      <c r="C2557" s="18">
        <f>+YEAR(datos_arg[[#This Row],[Fecha]])</f>
        <v>2020</v>
      </c>
      <c r="D2557" s="18">
        <f>+MONTH(datos_arg[[#This Row],[Fecha]])</f>
        <v>7</v>
      </c>
      <c r="E2557" s="14" t="s">
        <v>1015</v>
      </c>
      <c r="F2557" s="14" t="s">
        <v>403</v>
      </c>
      <c r="G2557" s="14" t="s">
        <v>5383</v>
      </c>
      <c r="H2557" s="14" t="s">
        <v>8103</v>
      </c>
      <c r="I2557" s="14" t="s">
        <v>8104</v>
      </c>
      <c r="J2557" s="14" t="s">
        <v>472</v>
      </c>
      <c r="K2557" s="14" t="s">
        <v>421</v>
      </c>
      <c r="L2557" s="14" t="s">
        <v>425</v>
      </c>
      <c r="M2557" s="14" t="s">
        <v>1421</v>
      </c>
      <c r="N2557" s="14" t="s">
        <v>226</v>
      </c>
      <c r="O2557" s="14" t="s">
        <v>2580</v>
      </c>
      <c r="P2557" s="14" t="s">
        <v>5815</v>
      </c>
      <c r="Q2557" s="14">
        <v>6</v>
      </c>
      <c r="R2557" s="14" t="s">
        <v>5383</v>
      </c>
      <c r="S2557" s="14" t="s">
        <v>439</v>
      </c>
      <c r="T2557" s="35">
        <v>3644.5344961240312</v>
      </c>
      <c r="U2557" s="14" t="s">
        <v>4</v>
      </c>
      <c r="V2557" s="14">
        <v>134</v>
      </c>
      <c r="W2557" s="16">
        <f>+IF(datos_arg[[#This Row],[Moneda]]="ARS",datos_arg[[#This Row],[Monto]],datos_arg[[#This Row],[Monto]]*datos_arg[[#This Row],[TC]])</f>
        <v>3644.5344961240312</v>
      </c>
      <c r="X2557" s="16">
        <f>IFERROR(IF(datos_arg[[#This Row],[Moneda]]="USD",datos_arg[[#This Row],[Monto]],datos_arg[[#This Row],[Monto]]/datos_arg[[#This Row],[TC]]),0)</f>
        <v>27.198018627791278</v>
      </c>
      <c r="Y2557" s="14"/>
    </row>
    <row r="2558" spans="1:25" ht="15" customHeight="1" x14ac:dyDescent="0.25">
      <c r="A2558" s="14">
        <f t="shared" si="39"/>
        <v>2555</v>
      </c>
      <c r="B2558" s="1">
        <v>44039</v>
      </c>
      <c r="C2558" s="18">
        <f>+YEAR(datos_arg[[#This Row],[Fecha]])</f>
        <v>2020</v>
      </c>
      <c r="D2558" s="18">
        <f>+MONTH(datos_arg[[#This Row],[Fecha]])</f>
        <v>7</v>
      </c>
      <c r="E2558" s="14" t="s">
        <v>1015</v>
      </c>
      <c r="F2558" s="14" t="s">
        <v>403</v>
      </c>
      <c r="G2558" s="14" t="s">
        <v>5383</v>
      </c>
      <c r="H2558" s="14" t="s">
        <v>8103</v>
      </c>
      <c r="I2558" s="14" t="s">
        <v>8104</v>
      </c>
      <c r="J2558" s="14" t="s">
        <v>472</v>
      </c>
      <c r="K2558" s="14" t="s">
        <v>421</v>
      </c>
      <c r="L2558" s="14" t="s">
        <v>425</v>
      </c>
      <c r="M2558" s="14" t="s">
        <v>1421</v>
      </c>
      <c r="N2558" s="14" t="s">
        <v>226</v>
      </c>
      <c r="O2558" s="14" t="s">
        <v>2581</v>
      </c>
      <c r="P2558" s="14" t="s">
        <v>5815</v>
      </c>
      <c r="Q2558" s="14">
        <v>6</v>
      </c>
      <c r="R2558" s="14" t="s">
        <v>5383</v>
      </c>
      <c r="S2558" s="14" t="s">
        <v>439</v>
      </c>
      <c r="T2558" s="35">
        <v>3317.5118217054269</v>
      </c>
      <c r="U2558" s="14" t="s">
        <v>4</v>
      </c>
      <c r="V2558" s="14">
        <v>134</v>
      </c>
      <c r="W2558" s="16">
        <f>+IF(datos_arg[[#This Row],[Moneda]]="ARS",datos_arg[[#This Row],[Monto]],datos_arg[[#This Row],[Monto]]*datos_arg[[#This Row],[TC]])</f>
        <v>3317.5118217054269</v>
      </c>
      <c r="X2558" s="16">
        <f>IFERROR(IF(datos_arg[[#This Row],[Moneda]]="USD",datos_arg[[#This Row],[Monto]],datos_arg[[#This Row],[Monto]]/datos_arg[[#This Row],[TC]]),0)</f>
        <v>24.757550908249453</v>
      </c>
      <c r="Y2558" s="14"/>
    </row>
    <row r="2559" spans="1:25" ht="15" customHeight="1" x14ac:dyDescent="0.25">
      <c r="A2559" s="14">
        <f t="shared" si="39"/>
        <v>2556</v>
      </c>
      <c r="B2559" s="1">
        <v>44039</v>
      </c>
      <c r="C2559" s="18">
        <f>+YEAR(datos_arg[[#This Row],[Fecha]])</f>
        <v>2020</v>
      </c>
      <c r="D2559" s="18">
        <f>+MONTH(datos_arg[[#This Row],[Fecha]])</f>
        <v>7</v>
      </c>
      <c r="E2559" s="14" t="s">
        <v>5358</v>
      </c>
      <c r="F2559" s="14" t="s">
        <v>4109</v>
      </c>
      <c r="G2559" s="14"/>
      <c r="H2559" s="14" t="s">
        <v>6646</v>
      </c>
      <c r="I2559" s="14" t="s">
        <v>6668</v>
      </c>
      <c r="J2559" s="14" t="s">
        <v>425</v>
      </c>
      <c r="K2559" s="14" t="s">
        <v>420</v>
      </c>
      <c r="L2559" s="14" t="s">
        <v>426</v>
      </c>
      <c r="M2559" s="14" t="s">
        <v>1679</v>
      </c>
      <c r="N2559" s="14" t="s">
        <v>49</v>
      </c>
      <c r="O2559" s="14" t="s">
        <v>2757</v>
      </c>
      <c r="P2559" s="14" t="s">
        <v>5816</v>
      </c>
      <c r="Q2559" s="14">
        <v>5</v>
      </c>
      <c r="R2559" s="14" t="s">
        <v>4109</v>
      </c>
      <c r="S2559" s="14" t="s">
        <v>420</v>
      </c>
      <c r="T2559" s="35">
        <v>792.2</v>
      </c>
      <c r="U2559" s="14" t="s">
        <v>4</v>
      </c>
      <c r="V2559" s="14">
        <v>134</v>
      </c>
      <c r="W2559" s="16">
        <f>+IF(datos_arg[[#This Row],[Moneda]]="ARS",datos_arg[[#This Row],[Monto]],datos_arg[[#This Row],[Monto]]*datos_arg[[#This Row],[TC]])</f>
        <v>792.2</v>
      </c>
      <c r="X2559" s="16">
        <f>IFERROR(IF(datos_arg[[#This Row],[Moneda]]="USD",datos_arg[[#This Row],[Monto]],datos_arg[[#This Row],[Monto]]/datos_arg[[#This Row],[TC]]),0)</f>
        <v>5.9119402985074627</v>
      </c>
      <c r="Y2559" s="14"/>
    </row>
    <row r="2560" spans="1:25" ht="15" customHeight="1" x14ac:dyDescent="0.25">
      <c r="A2560" s="14">
        <f t="shared" si="39"/>
        <v>2557</v>
      </c>
      <c r="B2560" s="1">
        <v>44039</v>
      </c>
      <c r="C2560" s="18">
        <f>+YEAR(datos_arg[[#This Row],[Fecha]])</f>
        <v>2020</v>
      </c>
      <c r="D2560" s="18">
        <f>+MONTH(datos_arg[[#This Row],[Fecha]])</f>
        <v>7</v>
      </c>
      <c r="E2560" s="14" t="s">
        <v>5358</v>
      </c>
      <c r="F2560" s="14" t="s">
        <v>4109</v>
      </c>
      <c r="G2560" s="14"/>
      <c r="H2560" s="14" t="s">
        <v>6646</v>
      </c>
      <c r="I2560" s="14" t="s">
        <v>6668</v>
      </c>
      <c r="J2560" s="14" t="s">
        <v>425</v>
      </c>
      <c r="K2560" s="14" t="s">
        <v>420</v>
      </c>
      <c r="L2560" s="14" t="s">
        <v>426</v>
      </c>
      <c r="M2560" s="14" t="s">
        <v>719</v>
      </c>
      <c r="N2560" s="14" t="s">
        <v>49</v>
      </c>
      <c r="O2560" s="14" t="s">
        <v>2758</v>
      </c>
      <c r="P2560" s="14" t="s">
        <v>5816</v>
      </c>
      <c r="Q2560" s="14">
        <v>4</v>
      </c>
      <c r="R2560" s="14" t="s">
        <v>4109</v>
      </c>
      <c r="S2560" s="14" t="s">
        <v>420</v>
      </c>
      <c r="T2560" s="35">
        <v>3709.6343716298429</v>
      </c>
      <c r="U2560" s="14" t="s">
        <v>4</v>
      </c>
      <c r="V2560" s="14">
        <v>134</v>
      </c>
      <c r="W2560" s="16">
        <f>+IF(datos_arg[[#This Row],[Moneda]]="ARS",datos_arg[[#This Row],[Monto]],datos_arg[[#This Row],[Monto]]*datos_arg[[#This Row],[TC]])</f>
        <v>3709.6343716298429</v>
      </c>
      <c r="X2560" s="16">
        <f>IFERROR(IF(datos_arg[[#This Row],[Moneda]]="USD",datos_arg[[#This Row],[Monto]],datos_arg[[#This Row],[Monto]]/datos_arg[[#This Row],[TC]]),0)</f>
        <v>27.68383859425256</v>
      </c>
      <c r="Y2560" s="14"/>
    </row>
    <row r="2561" spans="1:25" ht="15" customHeight="1" x14ac:dyDescent="0.25">
      <c r="A2561" s="14">
        <f t="shared" si="39"/>
        <v>2558</v>
      </c>
      <c r="B2561" s="1">
        <v>44039</v>
      </c>
      <c r="C2561" s="18">
        <f>+YEAR(datos_arg[[#This Row],[Fecha]])</f>
        <v>2020</v>
      </c>
      <c r="D2561" s="18">
        <f>+MONTH(datos_arg[[#This Row],[Fecha]])</f>
        <v>7</v>
      </c>
      <c r="E2561" s="14" t="s">
        <v>5358</v>
      </c>
      <c r="F2561" s="14" t="s">
        <v>4109</v>
      </c>
      <c r="G2561" s="14"/>
      <c r="H2561" s="14" t="s">
        <v>6646</v>
      </c>
      <c r="I2561" s="14" t="s">
        <v>6668</v>
      </c>
      <c r="J2561" s="14" t="s">
        <v>425</v>
      </c>
      <c r="K2561" s="14" t="s">
        <v>420</v>
      </c>
      <c r="L2561" s="14" t="s">
        <v>426</v>
      </c>
      <c r="M2561" s="14" t="s">
        <v>6660</v>
      </c>
      <c r="N2561" s="14" t="s">
        <v>49</v>
      </c>
      <c r="O2561" s="14" t="s">
        <v>4060</v>
      </c>
      <c r="P2561" s="14" t="s">
        <v>5817</v>
      </c>
      <c r="Q2561" s="14">
        <v>2</v>
      </c>
      <c r="R2561" s="14" t="s">
        <v>4109</v>
      </c>
      <c r="S2561" s="14" t="s">
        <v>420</v>
      </c>
      <c r="T2561" s="35">
        <v>1560.0013079592054</v>
      </c>
      <c r="U2561" s="14" t="s">
        <v>4</v>
      </c>
      <c r="V2561" s="14">
        <v>134</v>
      </c>
      <c r="W2561" s="16">
        <f>+IF(datos_arg[[#This Row],[Moneda]]="ARS",datos_arg[[#This Row],[Monto]],datos_arg[[#This Row],[Monto]]*datos_arg[[#This Row],[TC]])</f>
        <v>1560.0013079592054</v>
      </c>
      <c r="X2561" s="16">
        <f>IFERROR(IF(datos_arg[[#This Row],[Moneda]]="USD",datos_arg[[#This Row],[Monto]],datos_arg[[#This Row],[Monto]]/datos_arg[[#This Row],[TC]]),0)</f>
        <v>11.641800805665712</v>
      </c>
      <c r="Y2561" s="14"/>
    </row>
    <row r="2562" spans="1:25" ht="15" customHeight="1" x14ac:dyDescent="0.25">
      <c r="A2562" s="14">
        <f t="shared" si="39"/>
        <v>2559</v>
      </c>
      <c r="B2562" s="1">
        <v>44039</v>
      </c>
      <c r="C2562" s="18">
        <f>+YEAR(datos_arg[[#This Row],[Fecha]])</f>
        <v>2020</v>
      </c>
      <c r="D2562" s="18">
        <f>+MONTH(datos_arg[[#This Row],[Fecha]])</f>
        <v>7</v>
      </c>
      <c r="E2562" s="14" t="s">
        <v>5358</v>
      </c>
      <c r="F2562" s="14" t="s">
        <v>4109</v>
      </c>
      <c r="G2562" s="14"/>
      <c r="H2562" s="14" t="s">
        <v>6646</v>
      </c>
      <c r="I2562" s="14" t="s">
        <v>6668</v>
      </c>
      <c r="J2562" s="14" t="s">
        <v>425</v>
      </c>
      <c r="K2562" s="14" t="s">
        <v>420</v>
      </c>
      <c r="L2562" s="14" t="s">
        <v>426</v>
      </c>
      <c r="M2562" s="14" t="s">
        <v>1590</v>
      </c>
      <c r="N2562" s="14" t="s">
        <v>49</v>
      </c>
      <c r="O2562" s="14" t="s">
        <v>2759</v>
      </c>
      <c r="P2562" s="14" t="s">
        <v>5817</v>
      </c>
      <c r="Q2562" s="14">
        <v>5</v>
      </c>
      <c r="R2562" s="14" t="s">
        <v>4109</v>
      </c>
      <c r="S2562" s="14" t="s">
        <v>420</v>
      </c>
      <c r="T2562" s="35">
        <v>1175.0043204109529</v>
      </c>
      <c r="U2562" s="14" t="s">
        <v>4</v>
      </c>
      <c r="V2562" s="14">
        <v>134</v>
      </c>
      <c r="W2562" s="16">
        <f>+IF(datos_arg[[#This Row],[Moneda]]="ARS",datos_arg[[#This Row],[Monto]],datos_arg[[#This Row],[Monto]]*datos_arg[[#This Row],[TC]])</f>
        <v>1175.0043204109529</v>
      </c>
      <c r="X2562" s="16">
        <f>IFERROR(IF(datos_arg[[#This Row],[Moneda]]="USD",datos_arg[[#This Row],[Monto]],datos_arg[[#This Row],[Monto]]/datos_arg[[#This Row],[TC]]),0)</f>
        <v>8.7686889582906939</v>
      </c>
      <c r="Y2562" s="14"/>
    </row>
    <row r="2563" spans="1:25" ht="15" customHeight="1" x14ac:dyDescent="0.25">
      <c r="A2563" s="14">
        <f t="shared" si="39"/>
        <v>2560</v>
      </c>
      <c r="B2563" s="1">
        <v>44039</v>
      </c>
      <c r="C2563" s="18">
        <f>+YEAR(datos_arg[[#This Row],[Fecha]])</f>
        <v>2020</v>
      </c>
      <c r="D2563" s="18">
        <f>+MONTH(datos_arg[[#This Row],[Fecha]])</f>
        <v>7</v>
      </c>
      <c r="E2563" s="14" t="s">
        <v>5358</v>
      </c>
      <c r="F2563" s="14" t="s">
        <v>4109</v>
      </c>
      <c r="G2563" s="14"/>
      <c r="H2563" s="14" t="s">
        <v>6646</v>
      </c>
      <c r="I2563" s="14" t="s">
        <v>6668</v>
      </c>
      <c r="J2563" s="14" t="s">
        <v>425</v>
      </c>
      <c r="K2563" s="14" t="s">
        <v>420</v>
      </c>
      <c r="L2563" s="14" t="s">
        <v>426</v>
      </c>
      <c r="M2563" s="14" t="s">
        <v>2760</v>
      </c>
      <c r="N2563" s="14" t="s">
        <v>49</v>
      </c>
      <c r="O2563" s="14" t="s">
        <v>2761</v>
      </c>
      <c r="P2563" s="14" t="s">
        <v>5818</v>
      </c>
      <c r="Q2563" s="14">
        <v>1</v>
      </c>
      <c r="R2563" s="14" t="s">
        <v>4109</v>
      </c>
      <c r="S2563" s="14" t="s">
        <v>420</v>
      </c>
      <c r="T2563" s="35">
        <v>1534.0853429267916</v>
      </c>
      <c r="U2563" s="14" t="s">
        <v>4</v>
      </c>
      <c r="V2563" s="14">
        <v>134</v>
      </c>
      <c r="W2563" s="16">
        <f>+IF(datos_arg[[#This Row],[Moneda]]="ARS",datos_arg[[#This Row],[Monto]],datos_arg[[#This Row],[Monto]]*datos_arg[[#This Row],[TC]])</f>
        <v>1534.0853429267916</v>
      </c>
      <c r="X2563" s="16">
        <f>IFERROR(IF(datos_arg[[#This Row],[Moneda]]="USD",datos_arg[[#This Row],[Monto]],datos_arg[[#This Row],[Monto]]/datos_arg[[#This Row],[TC]]),0)</f>
        <v>11.448398081543221</v>
      </c>
      <c r="Y2563" s="14"/>
    </row>
    <row r="2564" spans="1:25" ht="15" customHeight="1" x14ac:dyDescent="0.25">
      <c r="A2564" s="14">
        <f t="shared" si="39"/>
        <v>2561</v>
      </c>
      <c r="B2564" s="1">
        <v>44039</v>
      </c>
      <c r="C2564" s="18">
        <f>+YEAR(datos_arg[[#This Row],[Fecha]])</f>
        <v>2020</v>
      </c>
      <c r="D2564" s="18">
        <f>+MONTH(datos_arg[[#This Row],[Fecha]])</f>
        <v>7</v>
      </c>
      <c r="E2564" s="14" t="s">
        <v>5358</v>
      </c>
      <c r="F2564" s="14" t="s">
        <v>4109</v>
      </c>
      <c r="G2564" s="14"/>
      <c r="H2564" s="14" t="s">
        <v>6646</v>
      </c>
      <c r="I2564" s="14" t="s">
        <v>6668</v>
      </c>
      <c r="J2564" s="14" t="s">
        <v>425</v>
      </c>
      <c r="K2564" s="14" t="s">
        <v>420</v>
      </c>
      <c r="L2564" s="14" t="s">
        <v>426</v>
      </c>
      <c r="M2564" s="14" t="s">
        <v>4818</v>
      </c>
      <c r="N2564" s="14" t="s">
        <v>49</v>
      </c>
      <c r="O2564" s="14" t="s">
        <v>4061</v>
      </c>
      <c r="P2564" s="14" t="s">
        <v>5818</v>
      </c>
      <c r="Q2564" s="14">
        <v>6</v>
      </c>
      <c r="R2564" s="14" t="s">
        <v>4109</v>
      </c>
      <c r="S2564" s="14" t="s">
        <v>420</v>
      </c>
      <c r="T2564" s="35">
        <v>3345.0547950644759</v>
      </c>
      <c r="U2564" s="14" t="s">
        <v>4</v>
      </c>
      <c r="V2564" s="14">
        <v>134</v>
      </c>
      <c r="W2564" s="16">
        <f>+IF(datos_arg[[#This Row],[Moneda]]="ARS",datos_arg[[#This Row],[Monto]],datos_arg[[#This Row],[Monto]]*datos_arg[[#This Row],[TC]])</f>
        <v>3345.0547950644759</v>
      </c>
      <c r="X2564" s="16">
        <f>IFERROR(IF(datos_arg[[#This Row],[Moneda]]="USD",datos_arg[[#This Row],[Monto]],datos_arg[[#This Row],[Monto]]/datos_arg[[#This Row],[TC]]),0)</f>
        <v>24.96309548555579</v>
      </c>
      <c r="Y2564" s="14"/>
    </row>
    <row r="2565" spans="1:25" ht="15" customHeight="1" x14ac:dyDescent="0.25">
      <c r="A2565" s="14">
        <f t="shared" si="39"/>
        <v>2562</v>
      </c>
      <c r="B2565" s="1">
        <v>44039</v>
      </c>
      <c r="C2565" s="18">
        <f>+YEAR(datos_arg[[#This Row],[Fecha]])</f>
        <v>2020</v>
      </c>
      <c r="D2565" s="18">
        <f>+MONTH(datos_arg[[#This Row],[Fecha]])</f>
        <v>7</v>
      </c>
      <c r="E2565" s="14" t="s">
        <v>5358</v>
      </c>
      <c r="F2565" s="14" t="s">
        <v>4109</v>
      </c>
      <c r="G2565" s="14"/>
      <c r="H2565" s="14" t="s">
        <v>6646</v>
      </c>
      <c r="I2565" s="14" t="s">
        <v>6668</v>
      </c>
      <c r="J2565" s="14" t="s">
        <v>425</v>
      </c>
      <c r="K2565" s="14" t="s">
        <v>420</v>
      </c>
      <c r="L2565" s="14" t="s">
        <v>426</v>
      </c>
      <c r="M2565" s="14" t="s">
        <v>6658</v>
      </c>
      <c r="N2565" s="14" t="s">
        <v>49</v>
      </c>
      <c r="O2565" s="14" t="s">
        <v>4062</v>
      </c>
      <c r="P2565" s="14" t="s">
        <v>5818</v>
      </c>
      <c r="Q2565" s="14">
        <v>1</v>
      </c>
      <c r="R2565" s="14" t="s">
        <v>4109</v>
      </c>
      <c r="S2565" s="14" t="s">
        <v>420</v>
      </c>
      <c r="T2565" s="35">
        <v>1493.2962710328129</v>
      </c>
      <c r="U2565" s="14" t="s">
        <v>4</v>
      </c>
      <c r="V2565" s="14">
        <v>134</v>
      </c>
      <c r="W2565" s="16">
        <f>+IF(datos_arg[[#This Row],[Moneda]]="ARS",datos_arg[[#This Row],[Monto]],datos_arg[[#This Row],[Monto]]*datos_arg[[#This Row],[TC]])</f>
        <v>1493.2962710328129</v>
      </c>
      <c r="X2565" s="16">
        <f>IFERROR(IF(datos_arg[[#This Row],[Moneda]]="USD",datos_arg[[#This Row],[Monto]],datos_arg[[#This Row],[Monto]]/datos_arg[[#This Row],[TC]]),0)</f>
        <v>11.144002022632932</v>
      </c>
      <c r="Y2565" s="14"/>
    </row>
    <row r="2566" spans="1:25" ht="15" customHeight="1" x14ac:dyDescent="0.25">
      <c r="A2566" s="14">
        <f t="shared" ref="A2566:A2629" si="40">+A2565+1</f>
        <v>2563</v>
      </c>
      <c r="B2566" s="1">
        <v>44039</v>
      </c>
      <c r="C2566" s="18">
        <f>+YEAR(datos_arg[[#This Row],[Fecha]])</f>
        <v>2020</v>
      </c>
      <c r="D2566" s="18">
        <f>+MONTH(datos_arg[[#This Row],[Fecha]])</f>
        <v>7</v>
      </c>
      <c r="E2566" s="14" t="s">
        <v>5358</v>
      </c>
      <c r="F2566" s="14" t="s">
        <v>4109</v>
      </c>
      <c r="G2566" s="14"/>
      <c r="H2566" s="14" t="s">
        <v>6646</v>
      </c>
      <c r="I2566" s="14" t="s">
        <v>6668</v>
      </c>
      <c r="J2566" s="14" t="s">
        <v>425</v>
      </c>
      <c r="K2566" s="14" t="s">
        <v>420</v>
      </c>
      <c r="L2566" s="14" t="s">
        <v>426</v>
      </c>
      <c r="M2566" s="14" t="s">
        <v>1662</v>
      </c>
      <c r="N2566" s="14" t="s">
        <v>49</v>
      </c>
      <c r="O2566" s="14" t="s">
        <v>4063</v>
      </c>
      <c r="P2566" s="14" t="s">
        <v>5818</v>
      </c>
      <c r="Q2566" s="14">
        <v>1</v>
      </c>
      <c r="R2566" s="14" t="s">
        <v>4109</v>
      </c>
      <c r="S2566" s="14" t="s">
        <v>420</v>
      </c>
      <c r="T2566" s="35">
        <v>171.6020817562765</v>
      </c>
      <c r="U2566" s="14" t="s">
        <v>4</v>
      </c>
      <c r="V2566" s="14">
        <v>134</v>
      </c>
      <c r="W2566" s="16">
        <f>+IF(datos_arg[[#This Row],[Moneda]]="ARS",datos_arg[[#This Row],[Monto]],datos_arg[[#This Row],[Monto]]*datos_arg[[#This Row],[TC]])</f>
        <v>171.6020817562765</v>
      </c>
      <c r="X2566" s="16">
        <f>IFERROR(IF(datos_arg[[#This Row],[Moneda]]="USD",datos_arg[[#This Row],[Monto]],datos_arg[[#This Row],[Monto]]/datos_arg[[#This Row],[TC]]),0)</f>
        <v>1.2806125504199739</v>
      </c>
      <c r="Y2566" s="14"/>
    </row>
    <row r="2567" spans="1:25" ht="15" customHeight="1" x14ac:dyDescent="0.25">
      <c r="A2567" s="14">
        <f t="shared" si="40"/>
        <v>2564</v>
      </c>
      <c r="B2567" s="1">
        <v>44039</v>
      </c>
      <c r="C2567" s="18">
        <f>+YEAR(datos_arg[[#This Row],[Fecha]])</f>
        <v>2020</v>
      </c>
      <c r="D2567" s="18">
        <f>+MONTH(datos_arg[[#This Row],[Fecha]])</f>
        <v>7</v>
      </c>
      <c r="E2567" s="14" t="s">
        <v>5358</v>
      </c>
      <c r="F2567" s="14" t="s">
        <v>4109</v>
      </c>
      <c r="G2567" s="14"/>
      <c r="H2567" s="14" t="s">
        <v>6646</v>
      </c>
      <c r="I2567" s="14" t="s">
        <v>6668</v>
      </c>
      <c r="J2567" s="14" t="s">
        <v>425</v>
      </c>
      <c r="K2567" s="14" t="s">
        <v>420</v>
      </c>
      <c r="L2567" s="14" t="s">
        <v>426</v>
      </c>
      <c r="M2567" s="14" t="s">
        <v>719</v>
      </c>
      <c r="N2567" s="14" t="s">
        <v>49</v>
      </c>
      <c r="O2567" s="14" t="s">
        <v>2762</v>
      </c>
      <c r="P2567" s="14" t="s">
        <v>5818</v>
      </c>
      <c r="Q2567" s="14">
        <v>2</v>
      </c>
      <c r="R2567" s="14" t="s">
        <v>4109</v>
      </c>
      <c r="S2567" s="14" t="s">
        <v>420</v>
      </c>
      <c r="T2567" s="35">
        <v>1002.5569091805137</v>
      </c>
      <c r="U2567" s="14" t="s">
        <v>4</v>
      </c>
      <c r="V2567" s="14">
        <v>134</v>
      </c>
      <c r="W2567" s="16">
        <f>+IF(datos_arg[[#This Row],[Moneda]]="ARS",datos_arg[[#This Row],[Monto]],datos_arg[[#This Row],[Monto]]*datos_arg[[#This Row],[TC]])</f>
        <v>1002.5569091805137</v>
      </c>
      <c r="X2567" s="16">
        <f>IFERROR(IF(datos_arg[[#This Row],[Moneda]]="USD",datos_arg[[#This Row],[Monto]],datos_arg[[#This Row],[Monto]]/datos_arg[[#This Row],[TC]]),0)</f>
        <v>7.4817679789590574</v>
      </c>
      <c r="Y2567" s="14"/>
    </row>
    <row r="2568" spans="1:25" ht="15" customHeight="1" x14ac:dyDescent="0.25">
      <c r="A2568" s="14">
        <f t="shared" si="40"/>
        <v>2565</v>
      </c>
      <c r="B2568" s="1">
        <v>44039</v>
      </c>
      <c r="C2568" s="18">
        <f>+YEAR(datos_arg[[#This Row],[Fecha]])</f>
        <v>2020</v>
      </c>
      <c r="D2568" s="18">
        <f>+MONTH(datos_arg[[#This Row],[Fecha]])</f>
        <v>7</v>
      </c>
      <c r="E2568" s="14" t="s">
        <v>5358</v>
      </c>
      <c r="F2568" s="14" t="s">
        <v>4109</v>
      </c>
      <c r="G2568" s="14"/>
      <c r="H2568" s="14" t="s">
        <v>6646</v>
      </c>
      <c r="I2568" s="14" t="s">
        <v>6668</v>
      </c>
      <c r="J2568" s="14" t="s">
        <v>425</v>
      </c>
      <c r="K2568" s="14" t="s">
        <v>420</v>
      </c>
      <c r="L2568" s="14" t="s">
        <v>426</v>
      </c>
      <c r="M2568" s="14" t="s">
        <v>1592</v>
      </c>
      <c r="N2568" s="14" t="s">
        <v>49</v>
      </c>
      <c r="O2568" s="14" t="s">
        <v>5819</v>
      </c>
      <c r="P2568" s="14" t="s">
        <v>5818</v>
      </c>
      <c r="Q2568" s="14">
        <v>3</v>
      </c>
      <c r="R2568" s="14" t="s">
        <v>4109</v>
      </c>
      <c r="S2568" s="14" t="s">
        <v>420</v>
      </c>
      <c r="T2568" s="35">
        <v>4029.4908234486088</v>
      </c>
      <c r="U2568" s="14" t="s">
        <v>4</v>
      </c>
      <c r="V2568" s="14">
        <v>134</v>
      </c>
      <c r="W2568" s="16">
        <f>+IF(datos_arg[[#This Row],[Moneda]]="ARS",datos_arg[[#This Row],[Monto]],datos_arg[[#This Row],[Monto]]*datos_arg[[#This Row],[TC]])</f>
        <v>4029.4908234486088</v>
      </c>
      <c r="X2568" s="16">
        <f>IFERROR(IF(datos_arg[[#This Row],[Moneda]]="USD",datos_arg[[#This Row],[Monto]],datos_arg[[#This Row],[Monto]]/datos_arg[[#This Row],[TC]]),0)</f>
        <v>30.070827040661261</v>
      </c>
      <c r="Y2568" s="14"/>
    </row>
    <row r="2569" spans="1:25" ht="15" customHeight="1" x14ac:dyDescent="0.25">
      <c r="A2569" s="14">
        <f t="shared" si="40"/>
        <v>2566</v>
      </c>
      <c r="B2569" s="1">
        <v>44039</v>
      </c>
      <c r="C2569" s="18">
        <f>+YEAR(datos_arg[[#This Row],[Fecha]])</f>
        <v>2020</v>
      </c>
      <c r="D2569" s="18">
        <f>+MONTH(datos_arg[[#This Row],[Fecha]])</f>
        <v>7</v>
      </c>
      <c r="E2569" s="14" t="s">
        <v>5358</v>
      </c>
      <c r="F2569" s="14" t="s">
        <v>4109</v>
      </c>
      <c r="G2569" s="14"/>
      <c r="H2569" s="14" t="s">
        <v>6646</v>
      </c>
      <c r="I2569" s="14" t="s">
        <v>6668</v>
      </c>
      <c r="J2569" s="14" t="s">
        <v>425</v>
      </c>
      <c r="K2569" s="14" t="s">
        <v>420</v>
      </c>
      <c r="L2569" s="14" t="s">
        <v>426</v>
      </c>
      <c r="M2569" s="14" t="s">
        <v>1679</v>
      </c>
      <c r="N2569" s="14" t="s">
        <v>49</v>
      </c>
      <c r="O2569" s="14" t="s">
        <v>2763</v>
      </c>
      <c r="P2569" s="14" t="s">
        <v>5818</v>
      </c>
      <c r="Q2569" s="14">
        <v>8</v>
      </c>
      <c r="R2569" s="14" t="s">
        <v>4109</v>
      </c>
      <c r="S2569" s="14" t="s">
        <v>420</v>
      </c>
      <c r="T2569" s="35">
        <v>1155.8396035599039</v>
      </c>
      <c r="U2569" s="14" t="s">
        <v>4</v>
      </c>
      <c r="V2569" s="14">
        <v>134</v>
      </c>
      <c r="W2569" s="16">
        <f>+IF(datos_arg[[#This Row],[Moneda]]="ARS",datos_arg[[#This Row],[Monto]],datos_arg[[#This Row],[Monto]]*datos_arg[[#This Row],[TC]])</f>
        <v>1155.8396035599039</v>
      </c>
      <c r="X2569" s="16">
        <f>IFERROR(IF(datos_arg[[#This Row],[Moneda]]="USD",datos_arg[[#This Row],[Monto]],datos_arg[[#This Row],[Monto]]/datos_arg[[#This Row],[TC]]),0)</f>
        <v>8.625668683282866</v>
      </c>
      <c r="Y2569" s="14"/>
    </row>
    <row r="2570" spans="1:25" ht="15" customHeight="1" x14ac:dyDescent="0.25">
      <c r="A2570" s="14">
        <f t="shared" si="40"/>
        <v>2567</v>
      </c>
      <c r="B2570" s="1">
        <v>44039</v>
      </c>
      <c r="C2570" s="18">
        <f>+YEAR(datos_arg[[#This Row],[Fecha]])</f>
        <v>2020</v>
      </c>
      <c r="D2570" s="18">
        <f>+MONTH(datos_arg[[#This Row],[Fecha]])</f>
        <v>7</v>
      </c>
      <c r="E2570" s="14" t="s">
        <v>5358</v>
      </c>
      <c r="F2570" s="14" t="s">
        <v>4109</v>
      </c>
      <c r="G2570" s="14"/>
      <c r="H2570" s="14" t="s">
        <v>6646</v>
      </c>
      <c r="I2570" s="14" t="s">
        <v>6668</v>
      </c>
      <c r="J2570" s="14" t="s">
        <v>425</v>
      </c>
      <c r="K2570" s="14" t="s">
        <v>420</v>
      </c>
      <c r="L2570" s="14" t="s">
        <v>426</v>
      </c>
      <c r="M2570" s="14" t="s">
        <v>1679</v>
      </c>
      <c r="N2570" s="14" t="s">
        <v>49</v>
      </c>
      <c r="O2570" s="14" t="s">
        <v>2764</v>
      </c>
      <c r="P2570" s="14" t="s">
        <v>5818</v>
      </c>
      <c r="Q2570" s="14">
        <v>5</v>
      </c>
      <c r="R2570" s="14" t="s">
        <v>4109</v>
      </c>
      <c r="S2570" s="14" t="s">
        <v>420</v>
      </c>
      <c r="T2570" s="35">
        <v>166.79838506630034</v>
      </c>
      <c r="U2570" s="14" t="s">
        <v>4</v>
      </c>
      <c r="V2570" s="14">
        <v>134</v>
      </c>
      <c r="W2570" s="16">
        <f>+IF(datos_arg[[#This Row],[Moneda]]="ARS",datos_arg[[#This Row],[Monto]],datos_arg[[#This Row],[Monto]]*datos_arg[[#This Row],[TC]])</f>
        <v>166.79838506630034</v>
      </c>
      <c r="X2570" s="16">
        <f>IFERROR(IF(datos_arg[[#This Row],[Moneda]]="USD",datos_arg[[#This Row],[Monto]],datos_arg[[#This Row],[Monto]]/datos_arg[[#This Row],[TC]]),0)</f>
        <v>1.2447640676589578</v>
      </c>
      <c r="Y2570" s="14"/>
    </row>
    <row r="2571" spans="1:25" ht="15" customHeight="1" x14ac:dyDescent="0.25">
      <c r="A2571" s="14">
        <f t="shared" si="40"/>
        <v>2568</v>
      </c>
      <c r="B2571" s="1">
        <v>44039</v>
      </c>
      <c r="C2571" s="18">
        <f>+YEAR(datos_arg[[#This Row],[Fecha]])</f>
        <v>2020</v>
      </c>
      <c r="D2571" s="18">
        <f>+MONTH(datos_arg[[#This Row],[Fecha]])</f>
        <v>7</v>
      </c>
      <c r="E2571" s="14" t="s">
        <v>5358</v>
      </c>
      <c r="F2571" s="14" t="s">
        <v>4109</v>
      </c>
      <c r="G2571" s="14"/>
      <c r="H2571" s="14" t="s">
        <v>6646</v>
      </c>
      <c r="I2571" s="14" t="s">
        <v>6668</v>
      </c>
      <c r="J2571" s="14" t="s">
        <v>425</v>
      </c>
      <c r="K2571" s="14" t="s">
        <v>420</v>
      </c>
      <c r="L2571" s="14" t="s">
        <v>426</v>
      </c>
      <c r="M2571" s="14" t="s">
        <v>1679</v>
      </c>
      <c r="N2571" s="14" t="s">
        <v>49</v>
      </c>
      <c r="O2571" s="14" t="s">
        <v>2765</v>
      </c>
      <c r="P2571" s="14" t="s">
        <v>5818</v>
      </c>
      <c r="Q2571" s="14">
        <v>2</v>
      </c>
      <c r="R2571" s="14" t="s">
        <v>4109</v>
      </c>
      <c r="S2571" s="14" t="s">
        <v>420</v>
      </c>
      <c r="T2571" s="35">
        <v>259.95622087518291</v>
      </c>
      <c r="U2571" s="14" t="s">
        <v>4</v>
      </c>
      <c r="V2571" s="14">
        <v>134</v>
      </c>
      <c r="W2571" s="16">
        <f>+IF(datos_arg[[#This Row],[Moneda]]="ARS",datos_arg[[#This Row],[Monto]],datos_arg[[#This Row],[Monto]]*datos_arg[[#This Row],[TC]])</f>
        <v>259.95622087518291</v>
      </c>
      <c r="X2571" s="16">
        <f>IFERROR(IF(datos_arg[[#This Row],[Moneda]]="USD",datos_arg[[#This Row],[Monto]],datos_arg[[#This Row],[Monto]]/datos_arg[[#This Row],[TC]]),0)</f>
        <v>1.9399717975759918</v>
      </c>
      <c r="Y2571" s="14"/>
    </row>
    <row r="2572" spans="1:25" ht="15" customHeight="1" x14ac:dyDescent="0.25">
      <c r="A2572" s="14">
        <f t="shared" si="40"/>
        <v>2569</v>
      </c>
      <c r="B2572" s="1">
        <v>44039</v>
      </c>
      <c r="C2572" s="18">
        <f>+YEAR(datos_arg[[#This Row],[Fecha]])</f>
        <v>2020</v>
      </c>
      <c r="D2572" s="18">
        <f>+MONTH(datos_arg[[#This Row],[Fecha]])</f>
        <v>7</v>
      </c>
      <c r="E2572" s="14" t="s">
        <v>5358</v>
      </c>
      <c r="F2572" s="14" t="s">
        <v>4109</v>
      </c>
      <c r="G2572" s="14"/>
      <c r="H2572" s="14" t="s">
        <v>6646</v>
      </c>
      <c r="I2572" s="14" t="s">
        <v>6668</v>
      </c>
      <c r="J2572" s="14" t="s">
        <v>425</v>
      </c>
      <c r="K2572" s="14" t="s">
        <v>420</v>
      </c>
      <c r="L2572" s="14" t="s">
        <v>425</v>
      </c>
      <c r="M2572" s="14" t="s">
        <v>966</v>
      </c>
      <c r="N2572" s="14" t="s">
        <v>49</v>
      </c>
      <c r="O2572" s="14" t="s">
        <v>2766</v>
      </c>
      <c r="P2572" s="14" t="s">
        <v>5818</v>
      </c>
      <c r="Q2572" s="14">
        <v>4</v>
      </c>
      <c r="R2572" s="14" t="s">
        <v>4109</v>
      </c>
      <c r="S2572" s="14" t="s">
        <v>420</v>
      </c>
      <c r="T2572" s="35">
        <v>200.20646204621005</v>
      </c>
      <c r="U2572" s="14" t="s">
        <v>4</v>
      </c>
      <c r="V2572" s="14">
        <v>134</v>
      </c>
      <c r="W2572" s="16">
        <f>+IF(datos_arg[[#This Row],[Moneda]]="ARS",datos_arg[[#This Row],[Monto]],datos_arg[[#This Row],[Monto]]*datos_arg[[#This Row],[TC]])</f>
        <v>200.20646204621005</v>
      </c>
      <c r="X2572" s="16">
        <f>IFERROR(IF(datos_arg[[#This Row],[Moneda]]="USD",datos_arg[[#This Row],[Monto]],datos_arg[[#This Row],[Monto]]/datos_arg[[#This Row],[TC]]),0)</f>
        <v>1.4940780749717169</v>
      </c>
      <c r="Y2572" s="14"/>
    </row>
    <row r="2573" spans="1:25" ht="15" customHeight="1" x14ac:dyDescent="0.25">
      <c r="A2573" s="14">
        <f t="shared" si="40"/>
        <v>2570</v>
      </c>
      <c r="B2573" s="1">
        <v>44039</v>
      </c>
      <c r="C2573" s="18">
        <f>+YEAR(datos_arg[[#This Row],[Fecha]])</f>
        <v>2020</v>
      </c>
      <c r="D2573" s="18">
        <f>+MONTH(datos_arg[[#This Row],[Fecha]])</f>
        <v>7</v>
      </c>
      <c r="E2573" s="14" t="s">
        <v>5358</v>
      </c>
      <c r="F2573" s="14" t="s">
        <v>4109</v>
      </c>
      <c r="G2573" s="14"/>
      <c r="H2573" s="14" t="s">
        <v>6646</v>
      </c>
      <c r="I2573" s="14" t="s">
        <v>6668</v>
      </c>
      <c r="J2573" s="14" t="s">
        <v>425</v>
      </c>
      <c r="K2573" s="14" t="s">
        <v>420</v>
      </c>
      <c r="L2573" s="14" t="s">
        <v>426</v>
      </c>
      <c r="M2573" s="14" t="s">
        <v>1693</v>
      </c>
      <c r="N2573" s="14" t="s">
        <v>49</v>
      </c>
      <c r="O2573" s="14" t="s">
        <v>2767</v>
      </c>
      <c r="P2573" s="14" t="s">
        <v>5818</v>
      </c>
      <c r="Q2573" s="14">
        <v>4</v>
      </c>
      <c r="R2573" s="14" t="s">
        <v>4109</v>
      </c>
      <c r="S2573" s="14" t="s">
        <v>420</v>
      </c>
      <c r="T2573" s="35">
        <v>192.36566744896936</v>
      </c>
      <c r="U2573" s="14" t="s">
        <v>4</v>
      </c>
      <c r="V2573" s="14">
        <v>134</v>
      </c>
      <c r="W2573" s="16">
        <f>+IF(datos_arg[[#This Row],[Moneda]]="ARS",datos_arg[[#This Row],[Monto]],datos_arg[[#This Row],[Monto]]*datos_arg[[#This Row],[TC]])</f>
        <v>192.36566744896936</v>
      </c>
      <c r="X2573" s="16">
        <f>IFERROR(IF(datos_arg[[#This Row],[Moneda]]="USD",datos_arg[[#This Row],[Monto]],datos_arg[[#This Row],[Monto]]/datos_arg[[#This Row],[TC]]),0)</f>
        <v>1.4355646824549952</v>
      </c>
      <c r="Y2573" s="14"/>
    </row>
    <row r="2574" spans="1:25" ht="15" customHeight="1" x14ac:dyDescent="0.25">
      <c r="A2574" s="14">
        <f t="shared" si="40"/>
        <v>2571</v>
      </c>
      <c r="B2574" s="1">
        <v>44039</v>
      </c>
      <c r="C2574" s="18">
        <f>+YEAR(datos_arg[[#This Row],[Fecha]])</f>
        <v>2020</v>
      </c>
      <c r="D2574" s="18">
        <f>+MONTH(datos_arg[[#This Row],[Fecha]])</f>
        <v>7</v>
      </c>
      <c r="E2574" s="14" t="s">
        <v>5358</v>
      </c>
      <c r="F2574" s="14" t="s">
        <v>4109</v>
      </c>
      <c r="G2574" s="14"/>
      <c r="H2574" s="14" t="s">
        <v>6646</v>
      </c>
      <c r="I2574" s="14" t="s">
        <v>6668</v>
      </c>
      <c r="J2574" s="14" t="s">
        <v>425</v>
      </c>
      <c r="K2574" s="14" t="s">
        <v>420</v>
      </c>
      <c r="L2574" s="14" t="s">
        <v>426</v>
      </c>
      <c r="M2574" s="14" t="s">
        <v>1693</v>
      </c>
      <c r="N2574" s="14" t="s">
        <v>49</v>
      </c>
      <c r="O2574" s="14" t="s">
        <v>2768</v>
      </c>
      <c r="P2574" s="14" t="s">
        <v>5818</v>
      </c>
      <c r="Q2574" s="14">
        <v>2</v>
      </c>
      <c r="R2574" s="14" t="s">
        <v>4109</v>
      </c>
      <c r="S2574" s="14" t="s">
        <v>420</v>
      </c>
      <c r="T2574" s="35">
        <v>511.56344750330402</v>
      </c>
      <c r="U2574" s="14" t="s">
        <v>4</v>
      </c>
      <c r="V2574" s="14">
        <v>134</v>
      </c>
      <c r="W2574" s="16">
        <f>+IF(datos_arg[[#This Row],[Moneda]]="ARS",datos_arg[[#This Row],[Monto]],datos_arg[[#This Row],[Monto]]*datos_arg[[#This Row],[TC]])</f>
        <v>511.56344750330402</v>
      </c>
      <c r="X2574" s="16">
        <f>IFERROR(IF(datos_arg[[#This Row],[Moneda]]="USD",datos_arg[[#This Row],[Monto]],datos_arg[[#This Row],[Monto]]/datos_arg[[#This Row],[TC]]),0)</f>
        <v>3.8176376679351045</v>
      </c>
      <c r="Y2574" s="14"/>
    </row>
    <row r="2575" spans="1:25" ht="15" customHeight="1" x14ac:dyDescent="0.25">
      <c r="A2575" s="14">
        <f t="shared" si="40"/>
        <v>2572</v>
      </c>
      <c r="B2575" s="1">
        <v>44039</v>
      </c>
      <c r="C2575" s="18">
        <f>+YEAR(datos_arg[[#This Row],[Fecha]])</f>
        <v>2020</v>
      </c>
      <c r="D2575" s="18">
        <f>+MONTH(datos_arg[[#This Row],[Fecha]])</f>
        <v>7</v>
      </c>
      <c r="E2575" s="14" t="s">
        <v>5358</v>
      </c>
      <c r="F2575" s="14" t="s">
        <v>4109</v>
      </c>
      <c r="G2575" s="14"/>
      <c r="H2575" s="14" t="s">
        <v>6646</v>
      </c>
      <c r="I2575" s="14" t="s">
        <v>6668</v>
      </c>
      <c r="J2575" s="14" t="s">
        <v>425</v>
      </c>
      <c r="K2575" s="14" t="s">
        <v>420</v>
      </c>
      <c r="L2575" s="14" t="s">
        <v>426</v>
      </c>
      <c r="M2575" s="14" t="s">
        <v>1679</v>
      </c>
      <c r="N2575" s="14" t="s">
        <v>49</v>
      </c>
      <c r="O2575" s="14" t="s">
        <v>2769</v>
      </c>
      <c r="P2575" s="14" t="s">
        <v>5818</v>
      </c>
      <c r="Q2575" s="14">
        <v>2</v>
      </c>
      <c r="R2575" s="14" t="s">
        <v>4109</v>
      </c>
      <c r="S2575" s="14" t="s">
        <v>420</v>
      </c>
      <c r="T2575" s="35">
        <v>205.84505816089239</v>
      </c>
      <c r="U2575" s="14" t="s">
        <v>4</v>
      </c>
      <c r="V2575" s="14">
        <v>134</v>
      </c>
      <c r="W2575" s="16">
        <f>+IF(datos_arg[[#This Row],[Moneda]]="ARS",datos_arg[[#This Row],[Monto]],datos_arg[[#This Row],[Monto]]*datos_arg[[#This Row],[TC]])</f>
        <v>205.84505816089239</v>
      </c>
      <c r="X2575" s="16">
        <f>IFERROR(IF(datos_arg[[#This Row],[Moneda]]="USD",datos_arg[[#This Row],[Monto]],datos_arg[[#This Row],[Monto]]/datos_arg[[#This Row],[TC]]),0)</f>
        <v>1.5361571504544209</v>
      </c>
      <c r="Y2575" s="14"/>
    </row>
    <row r="2576" spans="1:25" ht="15" customHeight="1" x14ac:dyDescent="0.25">
      <c r="A2576" s="14">
        <f t="shared" si="40"/>
        <v>2573</v>
      </c>
      <c r="B2576" s="1">
        <v>44039</v>
      </c>
      <c r="C2576" s="18">
        <f>+YEAR(datos_arg[[#This Row],[Fecha]])</f>
        <v>2020</v>
      </c>
      <c r="D2576" s="18">
        <f>+MONTH(datos_arg[[#This Row],[Fecha]])</f>
        <v>7</v>
      </c>
      <c r="E2576" s="14" t="s">
        <v>5358</v>
      </c>
      <c r="F2576" s="14" t="s">
        <v>4109</v>
      </c>
      <c r="G2576" s="14"/>
      <c r="H2576" s="14" t="s">
        <v>6646</v>
      </c>
      <c r="I2576" s="14" t="s">
        <v>6668</v>
      </c>
      <c r="J2576" s="14" t="s">
        <v>425</v>
      </c>
      <c r="K2576" s="14" t="s">
        <v>420</v>
      </c>
      <c r="L2576" s="14" t="s">
        <v>426</v>
      </c>
      <c r="M2576" s="14" t="s">
        <v>1693</v>
      </c>
      <c r="N2576" s="14" t="s">
        <v>49</v>
      </c>
      <c r="O2576" s="14" t="s">
        <v>2770</v>
      </c>
      <c r="P2576" s="14" t="s">
        <v>5818</v>
      </c>
      <c r="Q2576" s="14">
        <v>2</v>
      </c>
      <c r="R2576" s="14" t="s">
        <v>4109</v>
      </c>
      <c r="S2576" s="14" t="s">
        <v>420</v>
      </c>
      <c r="T2576" s="35">
        <v>253.43432536914477</v>
      </c>
      <c r="U2576" s="14" t="s">
        <v>4</v>
      </c>
      <c r="V2576" s="14">
        <v>134</v>
      </c>
      <c r="W2576" s="16">
        <f>+IF(datos_arg[[#This Row],[Moneda]]="ARS",datos_arg[[#This Row],[Monto]],datos_arg[[#This Row],[Monto]]*datos_arg[[#This Row],[TC]])</f>
        <v>253.43432536914477</v>
      </c>
      <c r="X2576" s="16">
        <f>IFERROR(IF(datos_arg[[#This Row],[Moneda]]="USD",datos_arg[[#This Row],[Monto]],datos_arg[[#This Row],[Monto]]/datos_arg[[#This Row],[TC]]),0)</f>
        <v>1.8913009355906327</v>
      </c>
      <c r="Y2576" s="14"/>
    </row>
    <row r="2577" spans="1:25" ht="15" customHeight="1" x14ac:dyDescent="0.25">
      <c r="A2577" s="14">
        <f t="shared" si="40"/>
        <v>2574</v>
      </c>
      <c r="B2577" s="1">
        <v>44039</v>
      </c>
      <c r="C2577" s="18">
        <f>+YEAR(datos_arg[[#This Row],[Fecha]])</f>
        <v>2020</v>
      </c>
      <c r="D2577" s="18">
        <f>+MONTH(datos_arg[[#This Row],[Fecha]])</f>
        <v>7</v>
      </c>
      <c r="E2577" s="14" t="s">
        <v>5358</v>
      </c>
      <c r="F2577" s="14" t="s">
        <v>4109</v>
      </c>
      <c r="G2577" s="14"/>
      <c r="H2577" s="14" t="s">
        <v>6646</v>
      </c>
      <c r="I2577" s="14" t="s">
        <v>6668</v>
      </c>
      <c r="J2577" s="14" t="s">
        <v>425</v>
      </c>
      <c r="K2577" s="14" t="s">
        <v>420</v>
      </c>
      <c r="L2577" s="14" t="s">
        <v>425</v>
      </c>
      <c r="M2577" s="14" t="s">
        <v>966</v>
      </c>
      <c r="N2577" s="14" t="s">
        <v>49</v>
      </c>
      <c r="O2577" s="14" t="s">
        <v>2771</v>
      </c>
      <c r="P2577" s="14" t="s">
        <v>5818</v>
      </c>
      <c r="Q2577" s="14">
        <v>3</v>
      </c>
      <c r="R2577" s="14" t="s">
        <v>4109</v>
      </c>
      <c r="S2577" s="14" t="s">
        <v>420</v>
      </c>
      <c r="T2577" s="35">
        <v>135.60460656061139</v>
      </c>
      <c r="U2577" s="14" t="s">
        <v>4</v>
      </c>
      <c r="V2577" s="14">
        <v>134</v>
      </c>
      <c r="W2577" s="16">
        <f>+IF(datos_arg[[#This Row],[Moneda]]="ARS",datos_arg[[#This Row],[Monto]],datos_arg[[#This Row],[Monto]]*datos_arg[[#This Row],[TC]])</f>
        <v>135.60460656061139</v>
      </c>
      <c r="X2577" s="16">
        <f>IFERROR(IF(datos_arg[[#This Row],[Moneda]]="USD",datos_arg[[#This Row],[Monto]],datos_arg[[#This Row],[Monto]]/datos_arg[[#This Row],[TC]]),0)</f>
        <v>1.0119746758254582</v>
      </c>
      <c r="Y2577" s="14"/>
    </row>
    <row r="2578" spans="1:25" ht="15" customHeight="1" x14ac:dyDescent="0.25">
      <c r="A2578" s="14">
        <f t="shared" si="40"/>
        <v>2575</v>
      </c>
      <c r="B2578" s="1">
        <v>44040</v>
      </c>
      <c r="C2578" s="18">
        <f>+YEAR(datos_arg[[#This Row],[Fecha]])</f>
        <v>2020</v>
      </c>
      <c r="D2578" s="18">
        <f>+MONTH(datos_arg[[#This Row],[Fecha]])</f>
        <v>7</v>
      </c>
      <c r="E2578" s="14" t="s">
        <v>1015</v>
      </c>
      <c r="F2578" s="14" t="s">
        <v>403</v>
      </c>
      <c r="G2578" s="14" t="s">
        <v>6645</v>
      </c>
      <c r="H2578" s="14" t="s">
        <v>532</v>
      </c>
      <c r="I2578" s="14" t="s">
        <v>7132</v>
      </c>
      <c r="J2578" s="14" t="s">
        <v>425</v>
      </c>
      <c r="K2578" s="14" t="s">
        <v>421</v>
      </c>
      <c r="L2578" s="14" t="s">
        <v>421</v>
      </c>
      <c r="M2578" s="14" t="s">
        <v>804</v>
      </c>
      <c r="N2578" s="14" t="s">
        <v>26</v>
      </c>
      <c r="O2578" s="14" t="s">
        <v>252</v>
      </c>
      <c r="P2578" s="14"/>
      <c r="Q2578" s="14"/>
      <c r="R2578" s="14" t="s">
        <v>6645</v>
      </c>
      <c r="S2578" s="14" t="s">
        <v>439</v>
      </c>
      <c r="T2578" s="35">
        <v>1400</v>
      </c>
      <c r="U2578" s="14" t="s">
        <v>4</v>
      </c>
      <c r="V2578" s="14">
        <v>134</v>
      </c>
      <c r="W2578" s="16">
        <f>+IF(datos_arg[[#This Row],[Moneda]]="ARS",datos_arg[[#This Row],[Monto]],datos_arg[[#This Row],[Monto]]*datos_arg[[#This Row],[TC]])</f>
        <v>1400</v>
      </c>
      <c r="X2578" s="16">
        <f>IFERROR(IF(datos_arg[[#This Row],[Moneda]]="USD",datos_arg[[#This Row],[Monto]],datos_arg[[#This Row],[Monto]]/datos_arg[[#This Row],[TC]]),0)</f>
        <v>10.447761194029852</v>
      </c>
      <c r="Y2578" s="14"/>
    </row>
    <row r="2579" spans="1:25" ht="15" customHeight="1" x14ac:dyDescent="0.25">
      <c r="A2579" s="14">
        <f t="shared" si="40"/>
        <v>2576</v>
      </c>
      <c r="B2579" s="1">
        <v>44040</v>
      </c>
      <c r="C2579" s="18">
        <f>+YEAR(datos_arg[[#This Row],[Fecha]])</f>
        <v>2020</v>
      </c>
      <c r="D2579" s="18">
        <f>+MONTH(datos_arg[[#This Row],[Fecha]])</f>
        <v>7</v>
      </c>
      <c r="E2579" s="14" t="s">
        <v>1015</v>
      </c>
      <c r="F2579" s="14" t="s">
        <v>403</v>
      </c>
      <c r="G2579" s="14" t="s">
        <v>6645</v>
      </c>
      <c r="H2579" s="14" t="s">
        <v>532</v>
      </c>
      <c r="I2579" s="14" t="s">
        <v>7132</v>
      </c>
      <c r="J2579" s="14" t="s">
        <v>425</v>
      </c>
      <c r="K2579" s="14" t="s">
        <v>421</v>
      </c>
      <c r="L2579" s="14" t="s">
        <v>421</v>
      </c>
      <c r="M2579" s="14" t="s">
        <v>804</v>
      </c>
      <c r="N2579" s="14" t="s">
        <v>26</v>
      </c>
      <c r="O2579" s="14" t="s">
        <v>252</v>
      </c>
      <c r="P2579" s="14" t="s">
        <v>5820</v>
      </c>
      <c r="Q2579" s="14"/>
      <c r="R2579" s="14" t="s">
        <v>6645</v>
      </c>
      <c r="S2579" s="14" t="s">
        <v>439</v>
      </c>
      <c r="T2579" s="35">
        <v>1200</v>
      </c>
      <c r="U2579" s="14" t="s">
        <v>4</v>
      </c>
      <c r="V2579" s="14">
        <v>134</v>
      </c>
      <c r="W2579" s="16">
        <f>+IF(datos_arg[[#This Row],[Moneda]]="ARS",datos_arg[[#This Row],[Monto]],datos_arg[[#This Row],[Monto]]*datos_arg[[#This Row],[TC]])</f>
        <v>1200</v>
      </c>
      <c r="X2579" s="16">
        <f>IFERROR(IF(datos_arg[[#This Row],[Moneda]]="USD",datos_arg[[#This Row],[Monto]],datos_arg[[#This Row],[Monto]]/datos_arg[[#This Row],[TC]]),0)</f>
        <v>8.9552238805970141</v>
      </c>
      <c r="Y2579" s="14"/>
    </row>
    <row r="2580" spans="1:25" ht="15" customHeight="1" x14ac:dyDescent="0.25">
      <c r="A2580" s="14">
        <f t="shared" si="40"/>
        <v>2577</v>
      </c>
      <c r="B2580" s="1">
        <v>44040</v>
      </c>
      <c r="C2580" s="18">
        <f>+YEAR(datos_arg[[#This Row],[Fecha]])</f>
        <v>2020</v>
      </c>
      <c r="D2580" s="18">
        <f>+MONTH(datos_arg[[#This Row],[Fecha]])</f>
        <v>7</v>
      </c>
      <c r="E2580" s="14" t="s">
        <v>5358</v>
      </c>
      <c r="F2580" s="14" t="s">
        <v>969</v>
      </c>
      <c r="G2580" s="14"/>
      <c r="H2580" s="14" t="s">
        <v>7132</v>
      </c>
      <c r="I2580" s="14" t="s">
        <v>7132</v>
      </c>
      <c r="J2580" s="14" t="s">
        <v>425</v>
      </c>
      <c r="K2580" s="14"/>
      <c r="L2580" s="14" t="s">
        <v>425</v>
      </c>
      <c r="M2580" s="14" t="s">
        <v>1359</v>
      </c>
      <c r="N2580" s="14" t="s">
        <v>58</v>
      </c>
      <c r="O2580" s="14" t="s">
        <v>2582</v>
      </c>
      <c r="P2580" s="14" t="s">
        <v>5820</v>
      </c>
      <c r="Q2580" s="14">
        <v>2</v>
      </c>
      <c r="R2580" s="14" t="s">
        <v>969</v>
      </c>
      <c r="S2580" s="14" t="s">
        <v>439</v>
      </c>
      <c r="T2580" s="35">
        <v>4640</v>
      </c>
      <c r="U2580" s="14" t="s">
        <v>4</v>
      </c>
      <c r="V2580" s="14">
        <v>134</v>
      </c>
      <c r="W2580" s="16">
        <f>+IF(datos_arg[[#This Row],[Moneda]]="ARS",datos_arg[[#This Row],[Monto]],datos_arg[[#This Row],[Monto]]*datos_arg[[#This Row],[TC]])</f>
        <v>4640</v>
      </c>
      <c r="X2580" s="16">
        <f>IFERROR(IF(datos_arg[[#This Row],[Moneda]]="USD",datos_arg[[#This Row],[Monto]],datos_arg[[#This Row],[Monto]]/datos_arg[[#This Row],[TC]]),0)</f>
        <v>34.626865671641788</v>
      </c>
      <c r="Y2580" s="14"/>
    </row>
    <row r="2581" spans="1:25" x14ac:dyDescent="0.25">
      <c r="A2581" s="14">
        <f t="shared" si="40"/>
        <v>2578</v>
      </c>
      <c r="B2581" s="1">
        <v>44040</v>
      </c>
      <c r="C2581" s="18">
        <f>+YEAR(datos_arg[[#This Row],[Fecha]])</f>
        <v>2020</v>
      </c>
      <c r="D2581" s="18">
        <f>+MONTH(datos_arg[[#This Row],[Fecha]])</f>
        <v>7</v>
      </c>
      <c r="E2581" s="14" t="s">
        <v>617</v>
      </c>
      <c r="F2581" s="14" t="s">
        <v>6652</v>
      </c>
      <c r="G2581" s="14" t="s">
        <v>6653</v>
      </c>
      <c r="H2581" s="14" t="s">
        <v>6648</v>
      </c>
      <c r="I2581" s="14" t="s">
        <v>3955</v>
      </c>
      <c r="J2581" s="14" t="s">
        <v>868</v>
      </c>
      <c r="K2581" s="14" t="s">
        <v>421</v>
      </c>
      <c r="L2581" s="14" t="s">
        <v>421</v>
      </c>
      <c r="M2581" s="14" t="s">
        <v>2583</v>
      </c>
      <c r="N2581" s="14" t="s">
        <v>2364</v>
      </c>
      <c r="O2581" s="14" t="s">
        <v>2584</v>
      </c>
      <c r="P2581" s="14"/>
      <c r="Q2581" s="14">
        <v>2</v>
      </c>
      <c r="R2581" s="14" t="s">
        <v>6653</v>
      </c>
      <c r="S2581" s="14" t="s">
        <v>440</v>
      </c>
      <c r="T2581" s="35">
        <v>550</v>
      </c>
      <c r="U2581" s="14" t="s">
        <v>2</v>
      </c>
      <c r="V2581" s="14">
        <v>134</v>
      </c>
      <c r="W2581" s="16">
        <f>+IF(datos_arg[[#This Row],[Moneda]]="ARS",datos_arg[[#This Row],[Monto]],datos_arg[[#This Row],[Monto]]*datos_arg[[#This Row],[TC]])</f>
        <v>73700</v>
      </c>
      <c r="X2581" s="16">
        <f>IFERROR(IF(datos_arg[[#This Row],[Moneda]]="USD",datos_arg[[#This Row],[Monto]],datos_arg[[#This Row],[Monto]]/datos_arg[[#This Row],[TC]]),0)</f>
        <v>550</v>
      </c>
      <c r="Y2581" s="14"/>
    </row>
    <row r="2582" spans="1:25" x14ac:dyDescent="0.25">
      <c r="A2582" s="14">
        <f t="shared" si="40"/>
        <v>2579</v>
      </c>
      <c r="B2582" s="1">
        <v>44040</v>
      </c>
      <c r="C2582" s="18">
        <f>+YEAR(datos_arg[[#This Row],[Fecha]])</f>
        <v>2020</v>
      </c>
      <c r="D2582" s="18">
        <f>+MONTH(datos_arg[[#This Row],[Fecha]])</f>
        <v>7</v>
      </c>
      <c r="E2582" s="14" t="s">
        <v>408</v>
      </c>
      <c r="F2582" s="14" t="s">
        <v>69</v>
      </c>
      <c r="G2582" s="14"/>
      <c r="H2582" s="14" t="s">
        <v>7132</v>
      </c>
      <c r="I2582" s="14" t="s">
        <v>7132</v>
      </c>
      <c r="J2582" s="14" t="s">
        <v>425</v>
      </c>
      <c r="K2582" s="14"/>
      <c r="L2582" s="14" t="s">
        <v>425</v>
      </c>
      <c r="M2582" s="14" t="s">
        <v>56</v>
      </c>
      <c r="N2582" s="14" t="s">
        <v>56</v>
      </c>
      <c r="O2582" s="14"/>
      <c r="P2582" s="14"/>
      <c r="Q2582" s="14"/>
      <c r="R2582" s="14" t="s">
        <v>439</v>
      </c>
      <c r="S2582" s="14" t="s">
        <v>440</v>
      </c>
      <c r="T2582" s="35">
        <v>500</v>
      </c>
      <c r="U2582" s="14" t="s">
        <v>2</v>
      </c>
      <c r="V2582" s="14">
        <v>130</v>
      </c>
      <c r="W2582" s="16">
        <f>+IF(datos_arg[[#This Row],[Moneda]]="ARS",datos_arg[[#This Row],[Monto]],datos_arg[[#This Row],[Monto]]*datos_arg[[#This Row],[TC]])</f>
        <v>65000</v>
      </c>
      <c r="X2582" s="16">
        <f>IFERROR(IF(datos_arg[[#This Row],[Moneda]]="USD",datos_arg[[#This Row],[Monto]],datos_arg[[#This Row],[Monto]]/datos_arg[[#This Row],[TC]]),0)</f>
        <v>500</v>
      </c>
      <c r="Y2582" s="14"/>
    </row>
    <row r="2583" spans="1:25" ht="15" customHeight="1" x14ac:dyDescent="0.25">
      <c r="A2583" s="14">
        <f t="shared" si="40"/>
        <v>2580</v>
      </c>
      <c r="B2583" s="1">
        <v>44040</v>
      </c>
      <c r="C2583" s="18">
        <f>+YEAR(datos_arg[[#This Row],[Fecha]])</f>
        <v>2020</v>
      </c>
      <c r="D2583" s="18">
        <f>+MONTH(datos_arg[[#This Row],[Fecha]])</f>
        <v>7</v>
      </c>
      <c r="E2583" s="14" t="s">
        <v>1015</v>
      </c>
      <c r="F2583" s="14" t="s">
        <v>403</v>
      </c>
      <c r="G2583" s="14" t="s">
        <v>5383</v>
      </c>
      <c r="H2583" s="14" t="s">
        <v>6646</v>
      </c>
      <c r="I2583" s="14" t="s">
        <v>7132</v>
      </c>
      <c r="J2583" s="14" t="s">
        <v>425</v>
      </c>
      <c r="K2583" s="14" t="s">
        <v>420</v>
      </c>
      <c r="L2583" s="14" t="s">
        <v>425</v>
      </c>
      <c r="M2583" s="14" t="s">
        <v>310</v>
      </c>
      <c r="N2583" s="14" t="s">
        <v>2343</v>
      </c>
      <c r="O2583" s="14" t="s">
        <v>2631</v>
      </c>
      <c r="P2583" s="14" t="s">
        <v>5821</v>
      </c>
      <c r="Q2583" s="14"/>
      <c r="R2583" s="14" t="s">
        <v>5383</v>
      </c>
      <c r="S2583" s="14" t="s">
        <v>420</v>
      </c>
      <c r="T2583" s="35">
        <v>550</v>
      </c>
      <c r="U2583" s="14" t="s">
        <v>4</v>
      </c>
      <c r="V2583" s="14">
        <v>130</v>
      </c>
      <c r="W2583" s="16">
        <f>+IF(datos_arg[[#This Row],[Moneda]]="ARS",datos_arg[[#This Row],[Monto]],datos_arg[[#This Row],[Monto]]*datos_arg[[#This Row],[TC]])</f>
        <v>550</v>
      </c>
      <c r="X2583" s="16">
        <f>IFERROR(IF(datos_arg[[#This Row],[Moneda]]="USD",datos_arg[[#This Row],[Monto]],datos_arg[[#This Row],[Monto]]/datos_arg[[#This Row],[TC]]),0)</f>
        <v>4.2307692307692308</v>
      </c>
      <c r="Y2583" s="14"/>
    </row>
    <row r="2584" spans="1:25" ht="15" customHeight="1" x14ac:dyDescent="0.25">
      <c r="A2584" s="14">
        <f t="shared" si="40"/>
        <v>2581</v>
      </c>
      <c r="B2584" s="1">
        <v>44040</v>
      </c>
      <c r="C2584" s="18">
        <f>+YEAR(datos_arg[[#This Row],[Fecha]])</f>
        <v>2020</v>
      </c>
      <c r="D2584" s="18">
        <f>+MONTH(datos_arg[[#This Row],[Fecha]])</f>
        <v>7</v>
      </c>
      <c r="E2584" s="14" t="s">
        <v>5358</v>
      </c>
      <c r="F2584" s="14" t="s">
        <v>4109</v>
      </c>
      <c r="G2584" s="14"/>
      <c r="H2584" s="14" t="s">
        <v>6646</v>
      </c>
      <c r="I2584" s="14" t="s">
        <v>7132</v>
      </c>
      <c r="J2584" s="14" t="s">
        <v>425</v>
      </c>
      <c r="K2584" s="14" t="s">
        <v>420</v>
      </c>
      <c r="L2584" s="14" t="s">
        <v>425</v>
      </c>
      <c r="M2584" s="14" t="s">
        <v>578</v>
      </c>
      <c r="N2584" s="14" t="s">
        <v>2754</v>
      </c>
      <c r="O2584" s="14" t="s">
        <v>2756</v>
      </c>
      <c r="P2584" s="14" t="s">
        <v>5822</v>
      </c>
      <c r="Q2584" s="14">
        <v>10</v>
      </c>
      <c r="R2584" s="14" t="s">
        <v>4109</v>
      </c>
      <c r="S2584" s="14" t="s">
        <v>420</v>
      </c>
      <c r="T2584" s="35">
        <v>217.53</v>
      </c>
      <c r="U2584" s="14" t="s">
        <v>4</v>
      </c>
      <c r="V2584" s="14">
        <v>130</v>
      </c>
      <c r="W2584" s="16">
        <f>+IF(datos_arg[[#This Row],[Moneda]]="ARS",datos_arg[[#This Row],[Monto]],datos_arg[[#This Row],[Monto]]*datos_arg[[#This Row],[TC]])</f>
        <v>217.53</v>
      </c>
      <c r="X2584" s="16">
        <f>IFERROR(IF(datos_arg[[#This Row],[Moneda]]="USD",datos_arg[[#This Row],[Monto]],datos_arg[[#This Row],[Monto]]/datos_arg[[#This Row],[TC]]),0)</f>
        <v>1.6733076923076924</v>
      </c>
      <c r="Y2584" s="14"/>
    </row>
    <row r="2585" spans="1:25" ht="15" customHeight="1" x14ac:dyDescent="0.25">
      <c r="A2585" s="14">
        <f t="shared" si="40"/>
        <v>2582</v>
      </c>
      <c r="B2585" s="1">
        <v>44040</v>
      </c>
      <c r="C2585" s="18">
        <f>+YEAR(datos_arg[[#This Row],[Fecha]])</f>
        <v>2020</v>
      </c>
      <c r="D2585" s="18">
        <f>+MONTH(datos_arg[[#This Row],[Fecha]])</f>
        <v>7</v>
      </c>
      <c r="E2585" s="14" t="s">
        <v>1015</v>
      </c>
      <c r="F2585" s="14" t="s">
        <v>403</v>
      </c>
      <c r="G2585" s="14" t="s">
        <v>5383</v>
      </c>
      <c r="H2585" s="14" t="s">
        <v>6646</v>
      </c>
      <c r="I2585" s="14" t="s">
        <v>7132</v>
      </c>
      <c r="J2585" s="14" t="s">
        <v>425</v>
      </c>
      <c r="K2585" s="14" t="s">
        <v>420</v>
      </c>
      <c r="L2585" s="14" t="s">
        <v>425</v>
      </c>
      <c r="M2585" s="14" t="s">
        <v>2748</v>
      </c>
      <c r="N2585" s="14" t="s">
        <v>2754</v>
      </c>
      <c r="O2585" s="14" t="s">
        <v>2755</v>
      </c>
      <c r="P2585" s="14" t="s">
        <v>5822</v>
      </c>
      <c r="Q2585" s="14">
        <v>1</v>
      </c>
      <c r="R2585" s="14" t="s">
        <v>5383</v>
      </c>
      <c r="S2585" s="14" t="s">
        <v>420</v>
      </c>
      <c r="T2585" s="35">
        <v>92.05</v>
      </c>
      <c r="U2585" s="14" t="s">
        <v>4</v>
      </c>
      <c r="V2585" s="14">
        <v>130</v>
      </c>
      <c r="W2585" s="16">
        <f>+IF(datos_arg[[#This Row],[Moneda]]="ARS",datos_arg[[#This Row],[Monto]],datos_arg[[#This Row],[Monto]]*datos_arg[[#This Row],[TC]])</f>
        <v>92.05</v>
      </c>
      <c r="X2585" s="16">
        <f>IFERROR(IF(datos_arg[[#This Row],[Moneda]]="USD",datos_arg[[#This Row],[Monto]],datos_arg[[#This Row],[Monto]]/datos_arg[[#This Row],[TC]]),0)</f>
        <v>0.70807692307692305</v>
      </c>
      <c r="Y2585" s="14"/>
    </row>
    <row r="2586" spans="1:25" ht="15" customHeight="1" x14ac:dyDescent="0.25">
      <c r="A2586" s="14">
        <f t="shared" si="40"/>
        <v>2583</v>
      </c>
      <c r="B2586" s="1">
        <v>44041</v>
      </c>
      <c r="C2586" s="18">
        <f>+YEAR(datos_arg[[#This Row],[Fecha]])</f>
        <v>2020</v>
      </c>
      <c r="D2586" s="18">
        <f>+MONTH(datos_arg[[#This Row],[Fecha]])</f>
        <v>7</v>
      </c>
      <c r="E2586" s="14" t="s">
        <v>1015</v>
      </c>
      <c r="F2586" s="14" t="s">
        <v>430</v>
      </c>
      <c r="G2586" s="14"/>
      <c r="H2586" s="14" t="s">
        <v>7132</v>
      </c>
      <c r="I2586" s="14" t="s">
        <v>7132</v>
      </c>
      <c r="J2586" s="14" t="s">
        <v>425</v>
      </c>
      <c r="K2586" s="14"/>
      <c r="L2586" s="14" t="s">
        <v>425</v>
      </c>
      <c r="M2586" s="14" t="s">
        <v>60</v>
      </c>
      <c r="N2586" s="14" t="s">
        <v>26</v>
      </c>
      <c r="O2586" s="14" t="s">
        <v>2586</v>
      </c>
      <c r="P2586" s="14" t="s">
        <v>5823</v>
      </c>
      <c r="Q2586" s="14"/>
      <c r="R2586" s="14" t="s">
        <v>430</v>
      </c>
      <c r="S2586" s="14" t="s">
        <v>445</v>
      </c>
      <c r="T2586" s="35">
        <v>2800.53</v>
      </c>
      <c r="U2586" s="14" t="s">
        <v>4</v>
      </c>
      <c r="V2586" s="14">
        <v>130</v>
      </c>
      <c r="W2586" s="16">
        <f>+IF(datos_arg[[#This Row],[Moneda]]="ARS",datos_arg[[#This Row],[Monto]],datos_arg[[#This Row],[Monto]]*datos_arg[[#This Row],[TC]])</f>
        <v>2800.53</v>
      </c>
      <c r="X2586" s="16">
        <f>IFERROR(IF(datos_arg[[#This Row],[Moneda]]="USD",datos_arg[[#This Row],[Monto]],datos_arg[[#This Row],[Monto]]/datos_arg[[#This Row],[TC]]),0)</f>
        <v>21.542538461538463</v>
      </c>
      <c r="Y2586" s="14"/>
    </row>
    <row r="2587" spans="1:25" ht="15" customHeight="1" x14ac:dyDescent="0.25">
      <c r="A2587" s="14">
        <f t="shared" si="40"/>
        <v>2584</v>
      </c>
      <c r="B2587" s="1">
        <v>44041</v>
      </c>
      <c r="C2587" s="18">
        <f>+YEAR(datos_arg[[#This Row],[Fecha]])</f>
        <v>2020</v>
      </c>
      <c r="D2587" s="18">
        <f>+MONTH(datos_arg[[#This Row],[Fecha]])</f>
        <v>7</v>
      </c>
      <c r="E2587" s="14" t="s">
        <v>617</v>
      </c>
      <c r="F2587" s="14" t="s">
        <v>6652</v>
      </c>
      <c r="G2587" s="14" t="s">
        <v>6653</v>
      </c>
      <c r="H2587" s="14" t="s">
        <v>6648</v>
      </c>
      <c r="I2587" s="14" t="s">
        <v>3955</v>
      </c>
      <c r="J2587" s="14" t="s">
        <v>868</v>
      </c>
      <c r="K2587" s="14" t="s">
        <v>421</v>
      </c>
      <c r="L2587" s="14" t="s">
        <v>421</v>
      </c>
      <c r="M2587" s="14" t="s">
        <v>868</v>
      </c>
      <c r="N2587" s="14" t="s">
        <v>39</v>
      </c>
      <c r="O2587" s="14" t="s">
        <v>2587</v>
      </c>
      <c r="P2587" s="14"/>
      <c r="Q2587" s="14">
        <v>0</v>
      </c>
      <c r="R2587" s="14" t="s">
        <v>6653</v>
      </c>
      <c r="S2587" s="14" t="s">
        <v>439</v>
      </c>
      <c r="T2587" s="35">
        <v>36000</v>
      </c>
      <c r="U2587" s="14" t="s">
        <v>4</v>
      </c>
      <c r="V2587" s="14">
        <v>130</v>
      </c>
      <c r="W2587" s="16">
        <f>+IF(datos_arg[[#This Row],[Moneda]]="ARS",datos_arg[[#This Row],[Monto]],datos_arg[[#This Row],[Monto]]*datos_arg[[#This Row],[TC]])</f>
        <v>36000</v>
      </c>
      <c r="X2587" s="16">
        <f>IFERROR(IF(datos_arg[[#This Row],[Moneda]]="USD",datos_arg[[#This Row],[Monto]],datos_arg[[#This Row],[Monto]]/datos_arg[[#This Row],[TC]]),0)</f>
        <v>276.92307692307691</v>
      </c>
      <c r="Y2587" s="14"/>
    </row>
    <row r="2588" spans="1:25" x14ac:dyDescent="0.25">
      <c r="A2588" s="14">
        <f t="shared" si="40"/>
        <v>2585</v>
      </c>
      <c r="B2588" s="1">
        <v>44041</v>
      </c>
      <c r="C2588" s="18">
        <f>+YEAR(datos_arg[[#This Row],[Fecha]])</f>
        <v>2020</v>
      </c>
      <c r="D2588" s="18">
        <f>+MONTH(datos_arg[[#This Row],[Fecha]])</f>
        <v>7</v>
      </c>
      <c r="E2588" s="14" t="s">
        <v>408</v>
      </c>
      <c r="F2588" s="14" t="s">
        <v>69</v>
      </c>
      <c r="G2588" s="14"/>
      <c r="H2588" s="14" t="s">
        <v>7132</v>
      </c>
      <c r="I2588" s="14" t="s">
        <v>7132</v>
      </c>
      <c r="J2588" s="14" t="s">
        <v>425</v>
      </c>
      <c r="K2588" s="14"/>
      <c r="L2588" s="14" t="s">
        <v>425</v>
      </c>
      <c r="M2588" s="14" t="s">
        <v>2368</v>
      </c>
      <c r="N2588" s="14" t="s">
        <v>2368</v>
      </c>
      <c r="O2588" s="14" t="s">
        <v>2600</v>
      </c>
      <c r="P2588" s="14"/>
      <c r="Q2588" s="14"/>
      <c r="R2588" s="14" t="s">
        <v>439</v>
      </c>
      <c r="S2588" s="14" t="s">
        <v>440</v>
      </c>
      <c r="T2588" s="35">
        <v>700</v>
      </c>
      <c r="U2588" s="14" t="s">
        <v>2</v>
      </c>
      <c r="V2588" s="14">
        <v>133</v>
      </c>
      <c r="W2588" s="16">
        <f>+IF(datos_arg[[#This Row],[Moneda]]="ARS",datos_arg[[#This Row],[Monto]],datos_arg[[#This Row],[Monto]]*datos_arg[[#This Row],[TC]])</f>
        <v>93100</v>
      </c>
      <c r="X2588" s="16">
        <f>IFERROR(IF(datos_arg[[#This Row],[Moneda]]="USD",datos_arg[[#This Row],[Monto]],datos_arg[[#This Row],[Monto]]/datos_arg[[#This Row],[TC]]),0)</f>
        <v>700</v>
      </c>
      <c r="Y2588" s="14"/>
    </row>
    <row r="2589" spans="1:25" ht="15" customHeight="1" x14ac:dyDescent="0.25">
      <c r="A2589" s="14">
        <f t="shared" si="40"/>
        <v>2586</v>
      </c>
      <c r="B2589" s="1">
        <v>44041</v>
      </c>
      <c r="C2589" s="18">
        <f>+YEAR(datos_arg[[#This Row],[Fecha]])</f>
        <v>2020</v>
      </c>
      <c r="D2589" s="18">
        <f>+MONTH(datos_arg[[#This Row],[Fecha]])</f>
        <v>7</v>
      </c>
      <c r="E2589" s="14" t="s">
        <v>1015</v>
      </c>
      <c r="F2589" s="14" t="s">
        <v>403</v>
      </c>
      <c r="G2589" s="14" t="s">
        <v>5383</v>
      </c>
      <c r="H2589" s="14" t="s">
        <v>6646</v>
      </c>
      <c r="I2589" s="14" t="s">
        <v>6668</v>
      </c>
      <c r="J2589" s="14" t="s">
        <v>425</v>
      </c>
      <c r="K2589" s="14" t="s">
        <v>420</v>
      </c>
      <c r="L2589" s="14" t="s">
        <v>425</v>
      </c>
      <c r="M2589" s="14" t="s">
        <v>310</v>
      </c>
      <c r="N2589" s="14" t="s">
        <v>524</v>
      </c>
      <c r="O2589" s="14" t="s">
        <v>2753</v>
      </c>
      <c r="P2589" s="14"/>
      <c r="Q2589" s="14"/>
      <c r="R2589" s="14" t="s">
        <v>5383</v>
      </c>
      <c r="S2589" s="14" t="s">
        <v>420</v>
      </c>
      <c r="T2589" s="35">
        <v>790</v>
      </c>
      <c r="U2589" s="14" t="s">
        <v>4</v>
      </c>
      <c r="V2589" s="14">
        <v>133</v>
      </c>
      <c r="W2589" s="16">
        <f>+IF(datos_arg[[#This Row],[Moneda]]="ARS",datos_arg[[#This Row],[Monto]],datos_arg[[#This Row],[Monto]]*datos_arg[[#This Row],[TC]])</f>
        <v>790</v>
      </c>
      <c r="X2589" s="16">
        <f>IFERROR(IF(datos_arg[[#This Row],[Moneda]]="USD",datos_arg[[#This Row],[Monto]],datos_arg[[#This Row],[Monto]]/datos_arg[[#This Row],[TC]]),0)</f>
        <v>5.9398496240601499</v>
      </c>
      <c r="Y2589" s="14"/>
    </row>
    <row r="2590" spans="1:25" ht="15" customHeight="1" x14ac:dyDescent="0.25">
      <c r="A2590" s="14">
        <f t="shared" si="40"/>
        <v>2587</v>
      </c>
      <c r="B2590" s="1">
        <v>44042</v>
      </c>
      <c r="C2590" s="18">
        <f>+YEAR(datos_arg[[#This Row],[Fecha]])</f>
        <v>2020</v>
      </c>
      <c r="D2590" s="18">
        <f>+MONTH(datos_arg[[#This Row],[Fecha]])</f>
        <v>7</v>
      </c>
      <c r="E2590" s="14" t="s">
        <v>5358</v>
      </c>
      <c r="F2590" s="14" t="s">
        <v>4108</v>
      </c>
      <c r="G2590" s="14"/>
      <c r="H2590" s="14" t="s">
        <v>6646</v>
      </c>
      <c r="I2590" s="14" t="s">
        <v>6668</v>
      </c>
      <c r="J2590" s="14" t="s">
        <v>425</v>
      </c>
      <c r="K2590" s="14" t="s">
        <v>420</v>
      </c>
      <c r="L2590" s="14" t="s">
        <v>425</v>
      </c>
      <c r="M2590" s="14" t="s">
        <v>5381</v>
      </c>
      <c r="N2590" s="14" t="s">
        <v>1019</v>
      </c>
      <c r="O2590" s="14" t="s">
        <v>4064</v>
      </c>
      <c r="P2590" s="14"/>
      <c r="Q2590" s="14"/>
      <c r="R2590" s="14" t="s">
        <v>4108</v>
      </c>
      <c r="S2590" s="14" t="s">
        <v>420</v>
      </c>
      <c r="T2590" s="35">
        <v>10000</v>
      </c>
      <c r="U2590" s="14" t="s">
        <v>4</v>
      </c>
      <c r="V2590" s="14">
        <v>133</v>
      </c>
      <c r="W2590" s="16">
        <f>+IF(datos_arg[[#This Row],[Moneda]]="ARS",datos_arg[[#This Row],[Monto]],datos_arg[[#This Row],[Monto]]*datos_arg[[#This Row],[TC]])</f>
        <v>10000</v>
      </c>
      <c r="X2590" s="16">
        <f>IFERROR(IF(datos_arg[[#This Row],[Moneda]]="USD",datos_arg[[#This Row],[Monto]],datos_arg[[#This Row],[Monto]]/datos_arg[[#This Row],[TC]]),0)</f>
        <v>75.187969924812023</v>
      </c>
      <c r="Y2590" s="14"/>
    </row>
    <row r="2591" spans="1:25" ht="15" customHeight="1" x14ac:dyDescent="0.25">
      <c r="A2591" s="14">
        <f t="shared" si="40"/>
        <v>2588</v>
      </c>
      <c r="B2591" s="1">
        <v>44042</v>
      </c>
      <c r="C2591" s="18">
        <f>+YEAR(datos_arg[[#This Row],[Fecha]])</f>
        <v>2020</v>
      </c>
      <c r="D2591" s="18">
        <f>+MONTH(datos_arg[[#This Row],[Fecha]])</f>
        <v>7</v>
      </c>
      <c r="E2591" s="14" t="s">
        <v>1015</v>
      </c>
      <c r="F2591" s="14" t="s">
        <v>403</v>
      </c>
      <c r="G2591" s="14" t="s">
        <v>5383</v>
      </c>
      <c r="H2591" s="14" t="s">
        <v>6646</v>
      </c>
      <c r="I2591" s="14" t="s">
        <v>7132</v>
      </c>
      <c r="J2591" s="14" t="s">
        <v>425</v>
      </c>
      <c r="K2591" s="14" t="s">
        <v>420</v>
      </c>
      <c r="L2591" s="14" t="s">
        <v>425</v>
      </c>
      <c r="M2591" s="14" t="s">
        <v>2205</v>
      </c>
      <c r="N2591" s="14" t="s">
        <v>2742</v>
      </c>
      <c r="O2591" s="14" t="s">
        <v>2743</v>
      </c>
      <c r="P2591" s="14" t="s">
        <v>5824</v>
      </c>
      <c r="Q2591" s="14">
        <v>1</v>
      </c>
      <c r="R2591" s="14" t="s">
        <v>5383</v>
      </c>
      <c r="S2591" s="14" t="s">
        <v>420</v>
      </c>
      <c r="T2591" s="35">
        <v>257.26</v>
      </c>
      <c r="U2591" s="14" t="s">
        <v>4</v>
      </c>
      <c r="V2591" s="14">
        <v>133</v>
      </c>
      <c r="W2591" s="16">
        <f>+IF(datos_arg[[#This Row],[Moneda]]="ARS",datos_arg[[#This Row],[Monto]],datos_arg[[#This Row],[Monto]]*datos_arg[[#This Row],[TC]])</f>
        <v>257.26</v>
      </c>
      <c r="X2591" s="16">
        <f>IFERROR(IF(datos_arg[[#This Row],[Moneda]]="USD",datos_arg[[#This Row],[Monto]],datos_arg[[#This Row],[Monto]]/datos_arg[[#This Row],[TC]]),0)</f>
        <v>1.9342857142857142</v>
      </c>
      <c r="Y2591" s="14"/>
    </row>
    <row r="2592" spans="1:25" ht="15" customHeight="1" x14ac:dyDescent="0.25">
      <c r="A2592" s="14">
        <f t="shared" si="40"/>
        <v>2589</v>
      </c>
      <c r="B2592" s="1">
        <v>44042</v>
      </c>
      <c r="C2592" s="18">
        <f>+YEAR(datos_arg[[#This Row],[Fecha]])</f>
        <v>2020</v>
      </c>
      <c r="D2592" s="18">
        <f>+MONTH(datos_arg[[#This Row],[Fecha]])</f>
        <v>7</v>
      </c>
      <c r="E2592" s="14" t="s">
        <v>1015</v>
      </c>
      <c r="F2592" s="14" t="s">
        <v>403</v>
      </c>
      <c r="G2592" s="14" t="s">
        <v>5383</v>
      </c>
      <c r="H2592" s="14" t="s">
        <v>6646</v>
      </c>
      <c r="I2592" s="14" t="s">
        <v>7132</v>
      </c>
      <c r="J2592" s="14" t="s">
        <v>425</v>
      </c>
      <c r="K2592" s="14" t="s">
        <v>420</v>
      </c>
      <c r="L2592" s="14" t="s">
        <v>425</v>
      </c>
      <c r="M2592" s="14" t="s">
        <v>2205</v>
      </c>
      <c r="N2592" s="14" t="s">
        <v>2742</v>
      </c>
      <c r="O2592" s="14" t="s">
        <v>2744</v>
      </c>
      <c r="P2592" s="14" t="s">
        <v>5824</v>
      </c>
      <c r="Q2592" s="14">
        <v>1</v>
      </c>
      <c r="R2592" s="14" t="s">
        <v>5383</v>
      </c>
      <c r="S2592" s="14" t="s">
        <v>420</v>
      </c>
      <c r="T2592" s="35">
        <v>267.67</v>
      </c>
      <c r="U2592" s="14" t="s">
        <v>4</v>
      </c>
      <c r="V2592" s="14">
        <v>133</v>
      </c>
      <c r="W2592" s="16">
        <f>+IF(datos_arg[[#This Row],[Moneda]]="ARS",datos_arg[[#This Row],[Monto]],datos_arg[[#This Row],[Monto]]*datos_arg[[#This Row],[TC]])</f>
        <v>267.67</v>
      </c>
      <c r="X2592" s="16">
        <f>IFERROR(IF(datos_arg[[#This Row],[Moneda]]="USD",datos_arg[[#This Row],[Monto]],datos_arg[[#This Row],[Monto]]/datos_arg[[#This Row],[TC]]),0)</f>
        <v>2.0125563909774438</v>
      </c>
      <c r="Y2592" s="14"/>
    </row>
    <row r="2593" spans="1:25" ht="15" customHeight="1" x14ac:dyDescent="0.25">
      <c r="A2593" s="14">
        <f t="shared" si="40"/>
        <v>2590</v>
      </c>
      <c r="B2593" s="1">
        <v>44043</v>
      </c>
      <c r="C2593" s="18">
        <f>+YEAR(datos_arg[[#This Row],[Fecha]])</f>
        <v>2020</v>
      </c>
      <c r="D2593" s="18">
        <f>+MONTH(datos_arg[[#This Row],[Fecha]])</f>
        <v>7</v>
      </c>
      <c r="E2593" s="14" t="s">
        <v>1015</v>
      </c>
      <c r="F2593" s="14" t="s">
        <v>403</v>
      </c>
      <c r="G2593" s="14" t="s">
        <v>5383</v>
      </c>
      <c r="H2593" s="14" t="s">
        <v>6646</v>
      </c>
      <c r="I2593" s="14" t="s">
        <v>7132</v>
      </c>
      <c r="J2593" s="14" t="s">
        <v>425</v>
      </c>
      <c r="K2593" s="14" t="s">
        <v>420</v>
      </c>
      <c r="L2593" s="14" t="s">
        <v>425</v>
      </c>
      <c r="M2593" s="14" t="s">
        <v>1419</v>
      </c>
      <c r="N2593" s="14" t="s">
        <v>2588</v>
      </c>
      <c r="O2593" s="14" t="s">
        <v>2589</v>
      </c>
      <c r="P2593" s="14" t="s">
        <v>5814</v>
      </c>
      <c r="Q2593" s="14">
        <v>220</v>
      </c>
      <c r="R2593" s="14" t="s">
        <v>5383</v>
      </c>
      <c r="S2593" s="14" t="s">
        <v>439</v>
      </c>
      <c r="T2593" s="35">
        <v>2200</v>
      </c>
      <c r="U2593" s="14" t="s">
        <v>4</v>
      </c>
      <c r="V2593" s="14">
        <v>133</v>
      </c>
      <c r="W2593" s="16">
        <f>+IF(datos_arg[[#This Row],[Moneda]]="ARS",datos_arg[[#This Row],[Monto]],datos_arg[[#This Row],[Monto]]*datos_arg[[#This Row],[TC]])</f>
        <v>2200</v>
      </c>
      <c r="X2593" s="16">
        <f>IFERROR(IF(datos_arg[[#This Row],[Moneda]]="USD",datos_arg[[#This Row],[Monto]],datos_arg[[#This Row],[Monto]]/datos_arg[[#This Row],[TC]]),0)</f>
        <v>16.541353383458645</v>
      </c>
      <c r="Y2593" s="14"/>
    </row>
    <row r="2594" spans="1:25" ht="15" customHeight="1" x14ac:dyDescent="0.25">
      <c r="A2594" s="14">
        <f t="shared" si="40"/>
        <v>2591</v>
      </c>
      <c r="B2594" s="1">
        <v>44043</v>
      </c>
      <c r="C2594" s="18">
        <f>+YEAR(datos_arg[[#This Row],[Fecha]])</f>
        <v>2020</v>
      </c>
      <c r="D2594" s="18">
        <f>+MONTH(datos_arg[[#This Row],[Fecha]])</f>
        <v>7</v>
      </c>
      <c r="E2594" s="14" t="s">
        <v>1015</v>
      </c>
      <c r="F2594" s="14" t="s">
        <v>403</v>
      </c>
      <c r="G2594" s="14" t="s">
        <v>5383</v>
      </c>
      <c r="H2594" s="14" t="s">
        <v>6646</v>
      </c>
      <c r="I2594" s="14" t="s">
        <v>7132</v>
      </c>
      <c r="J2594" s="14" t="s">
        <v>425</v>
      </c>
      <c r="K2594" s="14" t="s">
        <v>420</v>
      </c>
      <c r="L2594" s="14" t="s">
        <v>425</v>
      </c>
      <c r="M2594" s="14" t="s">
        <v>1419</v>
      </c>
      <c r="N2594" s="14" t="s">
        <v>2588</v>
      </c>
      <c r="O2594" s="14" t="s">
        <v>2590</v>
      </c>
      <c r="P2594" s="14" t="s">
        <v>5814</v>
      </c>
      <c r="Q2594" s="14">
        <v>45</v>
      </c>
      <c r="R2594" s="14" t="s">
        <v>5383</v>
      </c>
      <c r="S2594" s="14" t="s">
        <v>439</v>
      </c>
      <c r="T2594" s="35">
        <v>2250</v>
      </c>
      <c r="U2594" s="14" t="s">
        <v>4</v>
      </c>
      <c r="V2594" s="14">
        <v>133</v>
      </c>
      <c r="W2594" s="16">
        <f>+IF(datos_arg[[#This Row],[Moneda]]="ARS",datos_arg[[#This Row],[Monto]],datos_arg[[#This Row],[Monto]]*datos_arg[[#This Row],[TC]])</f>
        <v>2250</v>
      </c>
      <c r="X2594" s="16">
        <f>IFERROR(IF(datos_arg[[#This Row],[Moneda]]="USD",datos_arg[[#This Row],[Monto]],datos_arg[[#This Row],[Monto]]/datos_arg[[#This Row],[TC]]),0)</f>
        <v>16.917293233082706</v>
      </c>
      <c r="Y2594" s="14"/>
    </row>
    <row r="2595" spans="1:25" ht="15" customHeight="1" x14ac:dyDescent="0.25">
      <c r="A2595" s="14">
        <f t="shared" si="40"/>
        <v>2592</v>
      </c>
      <c r="B2595" s="1">
        <v>44043</v>
      </c>
      <c r="C2595" s="18">
        <f>+YEAR(datos_arg[[#This Row],[Fecha]])</f>
        <v>2020</v>
      </c>
      <c r="D2595" s="18">
        <f>+MONTH(datos_arg[[#This Row],[Fecha]])</f>
        <v>7</v>
      </c>
      <c r="E2595" s="14" t="s">
        <v>5358</v>
      </c>
      <c r="F2595" s="14" t="s">
        <v>85</v>
      </c>
      <c r="G2595" s="14"/>
      <c r="H2595" s="14" t="s">
        <v>7132</v>
      </c>
      <c r="I2595" s="14" t="s">
        <v>7132</v>
      </c>
      <c r="J2595" s="14" t="s">
        <v>425</v>
      </c>
      <c r="K2595" s="14"/>
      <c r="L2595" s="14" t="s">
        <v>425</v>
      </c>
      <c r="M2595" s="14" t="s">
        <v>1366</v>
      </c>
      <c r="N2595" s="14" t="s">
        <v>2591</v>
      </c>
      <c r="O2595" s="14" t="s">
        <v>1366</v>
      </c>
      <c r="P2595" s="14" t="s">
        <v>5825</v>
      </c>
      <c r="Q2595" s="14">
        <v>1</v>
      </c>
      <c r="R2595" s="14" t="s">
        <v>85</v>
      </c>
      <c r="S2595" s="14" t="s">
        <v>439</v>
      </c>
      <c r="T2595" s="35">
        <v>2669</v>
      </c>
      <c r="U2595" s="14" t="s">
        <v>4</v>
      </c>
      <c r="V2595" s="14">
        <v>133</v>
      </c>
      <c r="W2595" s="16">
        <f>+IF(datos_arg[[#This Row],[Moneda]]="ARS",datos_arg[[#This Row],[Monto]],datos_arg[[#This Row],[Monto]]*datos_arg[[#This Row],[TC]])</f>
        <v>2669</v>
      </c>
      <c r="X2595" s="16">
        <f>IFERROR(IF(datos_arg[[#This Row],[Moneda]]="USD",datos_arg[[#This Row],[Monto]],datos_arg[[#This Row],[Monto]]/datos_arg[[#This Row],[TC]]),0)</f>
        <v>20.06766917293233</v>
      </c>
      <c r="Y2595" s="14"/>
    </row>
    <row r="2596" spans="1:25" ht="15" customHeight="1" x14ac:dyDescent="0.25">
      <c r="A2596" s="14">
        <f t="shared" si="40"/>
        <v>2593</v>
      </c>
      <c r="B2596" s="1">
        <v>44043</v>
      </c>
      <c r="C2596" s="18">
        <f>+YEAR(datos_arg[[#This Row],[Fecha]])</f>
        <v>2020</v>
      </c>
      <c r="D2596" s="18">
        <f>+MONTH(datos_arg[[#This Row],[Fecha]])</f>
        <v>7</v>
      </c>
      <c r="E2596" s="14" t="s">
        <v>449</v>
      </c>
      <c r="F2596" s="14" t="s">
        <v>505</v>
      </c>
      <c r="G2596" s="14"/>
      <c r="H2596" s="14" t="s">
        <v>7132</v>
      </c>
      <c r="I2596" s="14" t="s">
        <v>7132</v>
      </c>
      <c r="J2596" s="14" t="s">
        <v>425</v>
      </c>
      <c r="K2596" s="14"/>
      <c r="L2596" s="14" t="s">
        <v>425</v>
      </c>
      <c r="M2596" s="14" t="s">
        <v>613</v>
      </c>
      <c r="N2596" s="14" t="s">
        <v>2273</v>
      </c>
      <c r="O2596" s="14" t="s">
        <v>2593</v>
      </c>
      <c r="P2596" s="14"/>
      <c r="Q2596" s="14"/>
      <c r="R2596" s="14" t="s">
        <v>505</v>
      </c>
      <c r="S2596" s="14" t="s">
        <v>613</v>
      </c>
      <c r="T2596" s="35">
        <v>1080.6999999999998</v>
      </c>
      <c r="U2596" s="14" t="s">
        <v>4</v>
      </c>
      <c r="V2596" s="14">
        <v>133</v>
      </c>
      <c r="W2596" s="16">
        <f>+IF(datos_arg[[#This Row],[Moneda]]="ARS",datos_arg[[#This Row],[Monto]],datos_arg[[#This Row],[Monto]]*datos_arg[[#This Row],[TC]])</f>
        <v>1080.6999999999998</v>
      </c>
      <c r="X2596" s="16">
        <f>IFERROR(IF(datos_arg[[#This Row],[Moneda]]="USD",datos_arg[[#This Row],[Monto]],datos_arg[[#This Row],[Monto]]/datos_arg[[#This Row],[TC]]),0)</f>
        <v>8.125563909774435</v>
      </c>
      <c r="Y2596" s="14"/>
    </row>
    <row r="2597" spans="1:25" ht="15" customHeight="1" x14ac:dyDescent="0.25">
      <c r="A2597" s="14">
        <f t="shared" si="40"/>
        <v>2594</v>
      </c>
      <c r="B2597" s="1">
        <v>44043</v>
      </c>
      <c r="C2597" s="18">
        <f>+YEAR(datos_arg[[#This Row],[Fecha]])</f>
        <v>2020</v>
      </c>
      <c r="D2597" s="18">
        <f>+MONTH(datos_arg[[#This Row],[Fecha]])</f>
        <v>7</v>
      </c>
      <c r="E2597" s="14" t="s">
        <v>449</v>
      </c>
      <c r="F2597" s="14" t="s">
        <v>523</v>
      </c>
      <c r="G2597" s="14"/>
      <c r="H2597" s="14" t="s">
        <v>7132</v>
      </c>
      <c r="I2597" s="14" t="s">
        <v>7132</v>
      </c>
      <c r="J2597" s="14" t="s">
        <v>425</v>
      </c>
      <c r="K2597" s="14"/>
      <c r="L2597" s="14" t="s">
        <v>425</v>
      </c>
      <c r="M2597" s="14" t="s">
        <v>524</v>
      </c>
      <c r="N2597" s="14" t="s">
        <v>524</v>
      </c>
      <c r="O2597" s="14" t="s">
        <v>2472</v>
      </c>
      <c r="P2597" s="14"/>
      <c r="Q2597" s="14"/>
      <c r="R2597" s="14" t="s">
        <v>523</v>
      </c>
      <c r="S2597" s="14" t="s">
        <v>613</v>
      </c>
      <c r="T2597" s="35">
        <v>3570</v>
      </c>
      <c r="U2597" s="14" t="s">
        <v>4</v>
      </c>
      <c r="V2597" s="14">
        <v>133</v>
      </c>
      <c r="W2597" s="16">
        <f>+IF(datos_arg[[#This Row],[Moneda]]="ARS",datos_arg[[#This Row],[Monto]],datos_arg[[#This Row],[Monto]]*datos_arg[[#This Row],[TC]])</f>
        <v>3570</v>
      </c>
      <c r="X2597" s="16">
        <f>IFERROR(IF(datos_arg[[#This Row],[Moneda]]="USD",datos_arg[[#This Row],[Monto]],datos_arg[[#This Row],[Monto]]/datos_arg[[#This Row],[TC]]),0)</f>
        <v>26.842105263157894</v>
      </c>
      <c r="Y2597" s="14"/>
    </row>
    <row r="2598" spans="1:25" ht="15" customHeight="1" x14ac:dyDescent="0.25">
      <c r="A2598" s="14">
        <f t="shared" si="40"/>
        <v>2595</v>
      </c>
      <c r="B2598" s="1">
        <v>44043</v>
      </c>
      <c r="C2598" s="18">
        <f>+YEAR(datos_arg[[#This Row],[Fecha]])</f>
        <v>2020</v>
      </c>
      <c r="D2598" s="18">
        <f>+MONTH(datos_arg[[#This Row],[Fecha]])</f>
        <v>7</v>
      </c>
      <c r="E2598" s="14" t="s">
        <v>1015</v>
      </c>
      <c r="F2598" s="14" t="s">
        <v>403</v>
      </c>
      <c r="G2598" s="14" t="s">
        <v>5383</v>
      </c>
      <c r="H2598" s="14" t="s">
        <v>6646</v>
      </c>
      <c r="I2598" s="14" t="s">
        <v>7132</v>
      </c>
      <c r="J2598" s="14" t="s">
        <v>425</v>
      </c>
      <c r="K2598" s="14"/>
      <c r="L2598" s="14" t="s">
        <v>425</v>
      </c>
      <c r="M2598" s="14" t="s">
        <v>815</v>
      </c>
      <c r="N2598" s="14" t="s">
        <v>524</v>
      </c>
      <c r="O2598" s="14" t="s">
        <v>2594</v>
      </c>
      <c r="P2598" s="14" t="s">
        <v>5826</v>
      </c>
      <c r="Q2598" s="14">
        <v>4</v>
      </c>
      <c r="R2598" s="14" t="s">
        <v>5383</v>
      </c>
      <c r="S2598" s="14" t="s">
        <v>439</v>
      </c>
      <c r="T2598" s="35">
        <v>7996</v>
      </c>
      <c r="U2598" s="14" t="s">
        <v>4</v>
      </c>
      <c r="V2598" s="14">
        <v>133</v>
      </c>
      <c r="W2598" s="16">
        <f>+IF(datos_arg[[#This Row],[Moneda]]="ARS",datos_arg[[#This Row],[Monto]],datos_arg[[#This Row],[Monto]]*datos_arg[[#This Row],[TC]])</f>
        <v>7996</v>
      </c>
      <c r="X2598" s="16">
        <f>IFERROR(IF(datos_arg[[#This Row],[Moneda]]="USD",datos_arg[[#This Row],[Monto]],datos_arg[[#This Row],[Monto]]/datos_arg[[#This Row],[TC]]),0)</f>
        <v>60.120300751879697</v>
      </c>
      <c r="Y2598" s="14"/>
    </row>
    <row r="2599" spans="1:25" ht="15" customHeight="1" x14ac:dyDescent="0.25">
      <c r="A2599" s="14">
        <f t="shared" si="40"/>
        <v>2596</v>
      </c>
      <c r="B2599" s="1">
        <v>44043</v>
      </c>
      <c r="C2599" s="18">
        <f>+YEAR(datos_arg[[#This Row],[Fecha]])</f>
        <v>2020</v>
      </c>
      <c r="D2599" s="18">
        <f>+MONTH(datos_arg[[#This Row],[Fecha]])</f>
        <v>7</v>
      </c>
      <c r="E2599" s="14" t="s">
        <v>5358</v>
      </c>
      <c r="F2599" s="14" t="s">
        <v>85</v>
      </c>
      <c r="G2599" s="14"/>
      <c r="H2599" s="14" t="s">
        <v>6646</v>
      </c>
      <c r="I2599" s="14" t="s">
        <v>7132</v>
      </c>
      <c r="J2599" s="14" t="s">
        <v>425</v>
      </c>
      <c r="K2599" s="14" t="s">
        <v>420</v>
      </c>
      <c r="L2599" s="14" t="s">
        <v>425</v>
      </c>
      <c r="M2599" s="14" t="s">
        <v>2595</v>
      </c>
      <c r="N2599" s="14" t="s">
        <v>2597</v>
      </c>
      <c r="O2599" s="14" t="s">
        <v>2598</v>
      </c>
      <c r="P2599" s="14" t="s">
        <v>5827</v>
      </c>
      <c r="Q2599" s="14">
        <v>1</v>
      </c>
      <c r="R2599" s="14" t="s">
        <v>85</v>
      </c>
      <c r="S2599" s="14" t="s">
        <v>439</v>
      </c>
      <c r="T2599" s="35">
        <v>9799</v>
      </c>
      <c r="U2599" s="14" t="s">
        <v>4</v>
      </c>
      <c r="V2599" s="14">
        <v>133</v>
      </c>
      <c r="W2599" s="16">
        <f>+IF(datos_arg[[#This Row],[Moneda]]="ARS",datos_arg[[#This Row],[Monto]],datos_arg[[#This Row],[Monto]]*datos_arg[[#This Row],[TC]])</f>
        <v>9799</v>
      </c>
      <c r="X2599" s="16">
        <f>IFERROR(IF(datos_arg[[#This Row],[Moneda]]="USD",datos_arg[[#This Row],[Monto]],datos_arg[[#This Row],[Monto]]/datos_arg[[#This Row],[TC]]),0)</f>
        <v>73.676691729323309</v>
      </c>
      <c r="Y2599" s="14"/>
    </row>
    <row r="2600" spans="1:25" ht="15" customHeight="1" x14ac:dyDescent="0.25">
      <c r="A2600" s="14">
        <f t="shared" si="40"/>
        <v>2597</v>
      </c>
      <c r="B2600" s="1">
        <v>44043</v>
      </c>
      <c r="C2600" s="18">
        <f>+YEAR(datos_arg[[#This Row],[Fecha]])</f>
        <v>2020</v>
      </c>
      <c r="D2600" s="18">
        <f>+MONTH(datos_arg[[#This Row],[Fecha]])</f>
        <v>7</v>
      </c>
      <c r="E2600" s="14" t="s">
        <v>1015</v>
      </c>
      <c r="F2600" s="14" t="s">
        <v>403</v>
      </c>
      <c r="G2600" s="14" t="s">
        <v>970</v>
      </c>
      <c r="H2600" s="14" t="s">
        <v>433</v>
      </c>
      <c r="I2600" s="14" t="s">
        <v>955</v>
      </c>
      <c r="J2600" s="14" t="s">
        <v>425</v>
      </c>
      <c r="K2600" s="14"/>
      <c r="L2600" s="14" t="s">
        <v>425</v>
      </c>
      <c r="M2600" s="14" t="s">
        <v>493</v>
      </c>
      <c r="N2600" s="14" t="s">
        <v>645</v>
      </c>
      <c r="O2600" s="14" t="s">
        <v>2419</v>
      </c>
      <c r="P2600" s="14"/>
      <c r="Q2600" s="14"/>
      <c r="R2600" s="14" t="s">
        <v>970</v>
      </c>
      <c r="S2600" s="14" t="s">
        <v>439</v>
      </c>
      <c r="T2600" s="35">
        <v>300</v>
      </c>
      <c r="U2600" s="14" t="s">
        <v>4</v>
      </c>
      <c r="V2600" s="14">
        <v>133</v>
      </c>
      <c r="W2600" s="16">
        <f>+IF(datos_arg[[#This Row],[Moneda]]="ARS",datos_arg[[#This Row],[Monto]],datos_arg[[#This Row],[Monto]]*datos_arg[[#This Row],[TC]])</f>
        <v>300</v>
      </c>
      <c r="X2600" s="16">
        <f>IFERROR(IF(datos_arg[[#This Row],[Moneda]]="USD",datos_arg[[#This Row],[Monto]],datos_arg[[#This Row],[Monto]]/datos_arg[[#This Row],[TC]]),0)</f>
        <v>2.255639097744361</v>
      </c>
      <c r="Y2600" s="14"/>
    </row>
    <row r="2601" spans="1:25" ht="15" customHeight="1" x14ac:dyDescent="0.25">
      <c r="A2601" s="14">
        <f t="shared" si="40"/>
        <v>2598</v>
      </c>
      <c r="B2601" s="1">
        <v>44043</v>
      </c>
      <c r="C2601" s="18">
        <f>+YEAR(datos_arg[[#This Row],[Fecha]])</f>
        <v>2020</v>
      </c>
      <c r="D2601" s="18">
        <f>+MONTH(datos_arg[[#This Row],[Fecha]])</f>
        <v>7</v>
      </c>
      <c r="E2601" s="14" t="s">
        <v>1015</v>
      </c>
      <c r="F2601" s="14" t="s">
        <v>403</v>
      </c>
      <c r="G2601" s="14" t="s">
        <v>970</v>
      </c>
      <c r="H2601" s="14" t="s">
        <v>433</v>
      </c>
      <c r="I2601" s="14" t="s">
        <v>955</v>
      </c>
      <c r="J2601" s="14" t="s">
        <v>425</v>
      </c>
      <c r="K2601" s="14"/>
      <c r="L2601" s="14" t="s">
        <v>425</v>
      </c>
      <c r="M2601" s="14" t="s">
        <v>493</v>
      </c>
      <c r="N2601" s="14" t="s">
        <v>741</v>
      </c>
      <c r="O2601" s="14" t="s">
        <v>2599</v>
      </c>
      <c r="P2601" s="14"/>
      <c r="Q2601" s="14"/>
      <c r="R2601" s="14" t="s">
        <v>970</v>
      </c>
      <c r="S2601" s="14" t="s">
        <v>439</v>
      </c>
      <c r="T2601" s="35">
        <v>1400</v>
      </c>
      <c r="U2601" s="14" t="s">
        <v>4</v>
      </c>
      <c r="V2601" s="14">
        <v>133</v>
      </c>
      <c r="W2601" s="16">
        <f>+IF(datos_arg[[#This Row],[Moneda]]="ARS",datos_arg[[#This Row],[Monto]],datos_arg[[#This Row],[Monto]]*datos_arg[[#This Row],[TC]])</f>
        <v>1400</v>
      </c>
      <c r="X2601" s="16">
        <f>IFERROR(IF(datos_arg[[#This Row],[Moneda]]="USD",datos_arg[[#This Row],[Monto]],datos_arg[[#This Row],[Monto]]/datos_arg[[#This Row],[TC]]),0)</f>
        <v>10.526315789473685</v>
      </c>
      <c r="Y2601" s="14"/>
    </row>
    <row r="2602" spans="1:25" ht="15" customHeight="1" x14ac:dyDescent="0.25">
      <c r="A2602" s="14">
        <f t="shared" si="40"/>
        <v>2599</v>
      </c>
      <c r="B2602" s="1">
        <v>44043</v>
      </c>
      <c r="C2602" s="18">
        <f>+YEAR(datos_arg[[#This Row],[Fecha]])</f>
        <v>2020</v>
      </c>
      <c r="D2602" s="18">
        <f>+MONTH(datos_arg[[#This Row],[Fecha]])</f>
        <v>7</v>
      </c>
      <c r="E2602" s="14" t="s">
        <v>1015</v>
      </c>
      <c r="F2602" s="14" t="s">
        <v>430</v>
      </c>
      <c r="G2602" s="14"/>
      <c r="H2602" s="14" t="s">
        <v>7132</v>
      </c>
      <c r="I2602" s="14" t="s">
        <v>7132</v>
      </c>
      <c r="J2602" s="14" t="s">
        <v>425</v>
      </c>
      <c r="K2602" s="14"/>
      <c r="L2602" s="14" t="s">
        <v>425</v>
      </c>
      <c r="M2602" s="14" t="s">
        <v>57</v>
      </c>
      <c r="N2602" s="14" t="s">
        <v>57</v>
      </c>
      <c r="O2602" s="14" t="s">
        <v>1794</v>
      </c>
      <c r="P2602" s="14" t="s">
        <v>5828</v>
      </c>
      <c r="Q2602" s="14"/>
      <c r="R2602" s="14" t="s">
        <v>430</v>
      </c>
      <c r="S2602" s="14" t="s">
        <v>439</v>
      </c>
      <c r="T2602" s="35">
        <v>879</v>
      </c>
      <c r="U2602" s="14" t="s">
        <v>4</v>
      </c>
      <c r="V2602" s="14">
        <v>133</v>
      </c>
      <c r="W2602" s="16">
        <f>+IF(datos_arg[[#This Row],[Moneda]]="ARS",datos_arg[[#This Row],[Monto]],datos_arg[[#This Row],[Monto]]*datos_arg[[#This Row],[TC]])</f>
        <v>879</v>
      </c>
      <c r="X2602" s="16">
        <f>IFERROR(IF(datos_arg[[#This Row],[Moneda]]="USD",datos_arg[[#This Row],[Monto]],datos_arg[[#This Row],[Monto]]/datos_arg[[#This Row],[TC]]),0)</f>
        <v>6.6090225563909772</v>
      </c>
      <c r="Y2602" s="14"/>
    </row>
    <row r="2603" spans="1:25" ht="15" customHeight="1" x14ac:dyDescent="0.25">
      <c r="A2603" s="14">
        <f t="shared" si="40"/>
        <v>2600</v>
      </c>
      <c r="B2603" s="1">
        <v>44043</v>
      </c>
      <c r="C2603" s="18">
        <f>+YEAR(datos_arg[[#This Row],[Fecha]])</f>
        <v>2020</v>
      </c>
      <c r="D2603" s="18">
        <f>+MONTH(datos_arg[[#This Row],[Fecha]])</f>
        <v>7</v>
      </c>
      <c r="E2603" s="14" t="s">
        <v>1015</v>
      </c>
      <c r="F2603" s="14" t="s">
        <v>430</v>
      </c>
      <c r="G2603" s="14"/>
      <c r="H2603" s="14" t="s">
        <v>7132</v>
      </c>
      <c r="I2603" s="14" t="s">
        <v>7132</v>
      </c>
      <c r="J2603" s="14" t="s">
        <v>425</v>
      </c>
      <c r="K2603" s="14"/>
      <c r="L2603" s="14" t="s">
        <v>425</v>
      </c>
      <c r="M2603" s="14" t="s">
        <v>57</v>
      </c>
      <c r="N2603" s="14" t="s">
        <v>57</v>
      </c>
      <c r="O2603" s="14" t="s">
        <v>1794</v>
      </c>
      <c r="P2603" s="14" t="s">
        <v>5829</v>
      </c>
      <c r="Q2603" s="14"/>
      <c r="R2603" s="14" t="s">
        <v>430</v>
      </c>
      <c r="S2603" s="14" t="s">
        <v>439</v>
      </c>
      <c r="T2603" s="35">
        <v>575</v>
      </c>
      <c r="U2603" s="14" t="s">
        <v>4</v>
      </c>
      <c r="V2603" s="14">
        <v>133</v>
      </c>
      <c r="W2603" s="16">
        <f>+IF(datos_arg[[#This Row],[Moneda]]="ARS",datos_arg[[#This Row],[Monto]],datos_arg[[#This Row],[Monto]]*datos_arg[[#This Row],[TC]])</f>
        <v>575</v>
      </c>
      <c r="X2603" s="16">
        <f>IFERROR(IF(datos_arg[[#This Row],[Moneda]]="USD",datos_arg[[#This Row],[Monto]],datos_arg[[#This Row],[Monto]]/datos_arg[[#This Row],[TC]]),0)</f>
        <v>4.3233082706766917</v>
      </c>
      <c r="Y2603" s="14"/>
    </row>
    <row r="2604" spans="1:25" ht="15" customHeight="1" x14ac:dyDescent="0.25">
      <c r="A2604" s="14">
        <f t="shared" si="40"/>
        <v>2601</v>
      </c>
      <c r="B2604" s="1">
        <v>44043</v>
      </c>
      <c r="C2604" s="18">
        <f>+YEAR(datos_arg[[#This Row],[Fecha]])</f>
        <v>2020</v>
      </c>
      <c r="D2604" s="18">
        <f>+MONTH(datos_arg[[#This Row],[Fecha]])</f>
        <v>7</v>
      </c>
      <c r="E2604" s="14" t="s">
        <v>1015</v>
      </c>
      <c r="F2604" s="14" t="s">
        <v>430</v>
      </c>
      <c r="G2604" s="14"/>
      <c r="H2604" s="14" t="s">
        <v>7132</v>
      </c>
      <c r="I2604" s="14" t="s">
        <v>7132</v>
      </c>
      <c r="J2604" s="14" t="s">
        <v>425</v>
      </c>
      <c r="K2604" s="14"/>
      <c r="L2604" s="14" t="s">
        <v>425</v>
      </c>
      <c r="M2604" s="14" t="s">
        <v>60</v>
      </c>
      <c r="N2604" s="14" t="s">
        <v>26</v>
      </c>
      <c r="O2604" s="14" t="s">
        <v>2370</v>
      </c>
      <c r="P2604" s="14" t="s">
        <v>5829</v>
      </c>
      <c r="Q2604" s="14"/>
      <c r="R2604" s="14" t="s">
        <v>430</v>
      </c>
      <c r="S2604" s="14" t="s">
        <v>439</v>
      </c>
      <c r="T2604" s="35">
        <v>7085</v>
      </c>
      <c r="U2604" s="14" t="s">
        <v>4</v>
      </c>
      <c r="V2604" s="14">
        <v>133</v>
      </c>
      <c r="W2604" s="16">
        <f>+IF(datos_arg[[#This Row],[Moneda]]="ARS",datos_arg[[#This Row],[Monto]],datos_arg[[#This Row],[Monto]]*datos_arg[[#This Row],[TC]])</f>
        <v>7085</v>
      </c>
      <c r="X2604" s="16">
        <f>IFERROR(IF(datos_arg[[#This Row],[Moneda]]="USD",datos_arg[[#This Row],[Monto]],datos_arg[[#This Row],[Monto]]/datos_arg[[#This Row],[TC]]),0)</f>
        <v>53.270676691729321</v>
      </c>
      <c r="Y2604" s="14"/>
    </row>
    <row r="2605" spans="1:25" ht="15" customHeight="1" x14ac:dyDescent="0.25">
      <c r="A2605" s="14">
        <f t="shared" si="40"/>
        <v>2602</v>
      </c>
      <c r="B2605" s="1">
        <v>44043</v>
      </c>
      <c r="C2605" s="18">
        <f>+YEAR(datos_arg[[#This Row],[Fecha]])</f>
        <v>2020</v>
      </c>
      <c r="D2605" s="18">
        <f>+MONTH(datos_arg[[#This Row],[Fecha]])</f>
        <v>7</v>
      </c>
      <c r="E2605" s="14" t="s">
        <v>1015</v>
      </c>
      <c r="F2605" s="14" t="s">
        <v>403</v>
      </c>
      <c r="G2605" s="14" t="s">
        <v>970</v>
      </c>
      <c r="H2605" s="14" t="s">
        <v>7132</v>
      </c>
      <c r="I2605" s="14" t="s">
        <v>7132</v>
      </c>
      <c r="J2605" s="14" t="s">
        <v>425</v>
      </c>
      <c r="K2605" s="14"/>
      <c r="L2605" s="14" t="s">
        <v>425</v>
      </c>
      <c r="M2605" s="14" t="s">
        <v>433</v>
      </c>
      <c r="N2605" s="14" t="s">
        <v>185</v>
      </c>
      <c r="O2605" s="14" t="s">
        <v>2601</v>
      </c>
      <c r="P2605" s="14" t="s">
        <v>5830</v>
      </c>
      <c r="Q2605" s="14">
        <v>2</v>
      </c>
      <c r="R2605" s="14" t="s">
        <v>970</v>
      </c>
      <c r="S2605" s="14" t="s">
        <v>439</v>
      </c>
      <c r="T2605" s="35">
        <v>751</v>
      </c>
      <c r="U2605" s="14" t="s">
        <v>4</v>
      </c>
      <c r="V2605" s="14">
        <v>133</v>
      </c>
      <c r="W2605" s="16">
        <f>+IF(datos_arg[[#This Row],[Moneda]]="ARS",datos_arg[[#This Row],[Monto]],datos_arg[[#This Row],[Monto]]*datos_arg[[#This Row],[TC]])</f>
        <v>751</v>
      </c>
      <c r="X2605" s="16">
        <f>IFERROR(IF(datos_arg[[#This Row],[Moneda]]="USD",datos_arg[[#This Row],[Monto]],datos_arg[[#This Row],[Monto]]/datos_arg[[#This Row],[TC]]),0)</f>
        <v>5.6466165413533833</v>
      </c>
      <c r="Y2605" s="14"/>
    </row>
    <row r="2606" spans="1:25" ht="15" customHeight="1" x14ac:dyDescent="0.25">
      <c r="A2606" s="14">
        <f t="shared" si="40"/>
        <v>2603</v>
      </c>
      <c r="B2606" s="1">
        <v>44043</v>
      </c>
      <c r="C2606" s="18">
        <f>+YEAR(datos_arg[[#This Row],[Fecha]])</f>
        <v>2020</v>
      </c>
      <c r="D2606" s="18">
        <f>+MONTH(datos_arg[[#This Row],[Fecha]])</f>
        <v>7</v>
      </c>
      <c r="E2606" s="14" t="s">
        <v>407</v>
      </c>
      <c r="F2606" s="14" t="s">
        <v>5360</v>
      </c>
      <c r="G2606" s="14"/>
      <c r="H2606" s="14" t="s">
        <v>7132</v>
      </c>
      <c r="I2606" s="14" t="s">
        <v>7132</v>
      </c>
      <c r="J2606" s="14" t="s">
        <v>425</v>
      </c>
      <c r="K2606" s="14"/>
      <c r="L2606" s="14" t="s">
        <v>425</v>
      </c>
      <c r="M2606" s="14" t="s">
        <v>434</v>
      </c>
      <c r="N2606" s="14" t="s">
        <v>434</v>
      </c>
      <c r="O2606" s="14"/>
      <c r="P2606" s="14"/>
      <c r="Q2606" s="14"/>
      <c r="R2606" s="14" t="s">
        <v>440</v>
      </c>
      <c r="S2606" s="14" t="s">
        <v>443</v>
      </c>
      <c r="T2606" s="35">
        <v>157700.00000000186</v>
      </c>
      <c r="U2606" s="14" t="s">
        <v>4</v>
      </c>
      <c r="V2606" s="14">
        <v>0</v>
      </c>
      <c r="W2606" s="16">
        <f>+IF(datos_arg[[#This Row],[Moneda]]="ARS",datos_arg[[#This Row],[Monto]],datos_arg[[#This Row],[Monto]]*datos_arg[[#This Row],[TC]])</f>
        <v>157700.00000000186</v>
      </c>
      <c r="X2606" s="16">
        <f>IFERROR(IF(datos_arg[[#This Row],[Moneda]]="USD",datos_arg[[#This Row],[Monto]],datos_arg[[#This Row],[Monto]]/datos_arg[[#This Row],[TC]]),0)</f>
        <v>0</v>
      </c>
      <c r="Y2606" s="14"/>
    </row>
    <row r="2607" spans="1:25" ht="15" customHeight="1" x14ac:dyDescent="0.25">
      <c r="A2607" s="14">
        <f t="shared" si="40"/>
        <v>2604</v>
      </c>
      <c r="B2607" s="1">
        <v>44043</v>
      </c>
      <c r="C2607" s="18">
        <f>+YEAR(datos_arg[[#This Row],[Fecha]])</f>
        <v>2020</v>
      </c>
      <c r="D2607" s="18">
        <f>+MONTH(datos_arg[[#This Row],[Fecha]])</f>
        <v>7</v>
      </c>
      <c r="E2607" s="14" t="s">
        <v>407</v>
      </c>
      <c r="F2607" s="14" t="s">
        <v>5360</v>
      </c>
      <c r="G2607" s="14"/>
      <c r="H2607" s="14" t="s">
        <v>7132</v>
      </c>
      <c r="I2607" s="14" t="s">
        <v>7132</v>
      </c>
      <c r="J2607" s="14" t="s">
        <v>425</v>
      </c>
      <c r="K2607" s="14"/>
      <c r="L2607" s="14" t="s">
        <v>425</v>
      </c>
      <c r="M2607" s="14" t="s">
        <v>434</v>
      </c>
      <c r="N2607" s="14" t="s">
        <v>434</v>
      </c>
      <c r="O2607" s="14"/>
      <c r="P2607" s="14"/>
      <c r="Q2607" s="14"/>
      <c r="R2607" s="14" t="s">
        <v>441</v>
      </c>
      <c r="S2607" s="14" t="s">
        <v>439</v>
      </c>
      <c r="T2607" s="35">
        <v>17.200462201464902</v>
      </c>
      <c r="U2607" s="14" t="s">
        <v>2</v>
      </c>
      <c r="V2607" s="14">
        <v>0</v>
      </c>
      <c r="W2607" s="16">
        <f>+IF(datos_arg[[#This Row],[Moneda]]="ARS",datos_arg[[#This Row],[Monto]],datos_arg[[#This Row],[Monto]]*datos_arg[[#This Row],[TC]])</f>
        <v>0</v>
      </c>
      <c r="X2607" s="16">
        <f>IFERROR(IF(datos_arg[[#This Row],[Moneda]]="USD",datos_arg[[#This Row],[Monto]],datos_arg[[#This Row],[Monto]]/datos_arg[[#This Row],[TC]]),0)</f>
        <v>17.200462201464902</v>
      </c>
      <c r="Y2607" s="14"/>
    </row>
    <row r="2608" spans="1:25" ht="15" customHeight="1" x14ac:dyDescent="0.25">
      <c r="A2608" s="14">
        <f t="shared" si="40"/>
        <v>2605</v>
      </c>
      <c r="B2608" s="1">
        <v>44046</v>
      </c>
      <c r="C2608" s="18">
        <f>+YEAR(datos_arg[[#This Row],[Fecha]])</f>
        <v>2020</v>
      </c>
      <c r="D2608" s="18">
        <f>+MONTH(datos_arg[[#This Row],[Fecha]])</f>
        <v>8</v>
      </c>
      <c r="E2608" s="14" t="s">
        <v>449</v>
      </c>
      <c r="F2608" s="14" t="s">
        <v>523</v>
      </c>
      <c r="G2608" s="14"/>
      <c r="H2608" s="14" t="s">
        <v>4114</v>
      </c>
      <c r="I2608" s="14" t="s">
        <v>7132</v>
      </c>
      <c r="J2608" s="14" t="s">
        <v>425</v>
      </c>
      <c r="K2608" s="14"/>
      <c r="L2608" s="14" t="s">
        <v>425</v>
      </c>
      <c r="M2608" s="14" t="s">
        <v>515</v>
      </c>
      <c r="N2608" s="14" t="s">
        <v>515</v>
      </c>
      <c r="O2608" s="14" t="s">
        <v>2602</v>
      </c>
      <c r="P2608" s="14"/>
      <c r="Q2608" s="14"/>
      <c r="R2608" s="14" t="s">
        <v>523</v>
      </c>
      <c r="S2608" s="14" t="s">
        <v>439</v>
      </c>
      <c r="T2608" s="35">
        <v>4000</v>
      </c>
      <c r="U2608" s="14" t="s">
        <v>4</v>
      </c>
      <c r="V2608" s="14">
        <v>133</v>
      </c>
      <c r="W2608" s="16">
        <f>+IF(datos_arg[[#This Row],[Moneda]]="ARS",datos_arg[[#This Row],[Monto]],datos_arg[[#This Row],[Monto]]*datos_arg[[#This Row],[TC]])</f>
        <v>4000</v>
      </c>
      <c r="X2608" s="16">
        <f>IFERROR(IF(datos_arg[[#This Row],[Moneda]]="USD",datos_arg[[#This Row],[Monto]],datos_arg[[#This Row],[Monto]]/datos_arg[[#This Row],[TC]]),0)</f>
        <v>30.075187969924812</v>
      </c>
      <c r="Y2608" s="14"/>
    </row>
    <row r="2609" spans="1:25" x14ac:dyDescent="0.25">
      <c r="A2609" s="14">
        <f t="shared" si="40"/>
        <v>2606</v>
      </c>
      <c r="B2609" s="1">
        <v>44046</v>
      </c>
      <c r="C2609" s="18">
        <f>+YEAR(datos_arg[[#This Row],[Fecha]])</f>
        <v>2020</v>
      </c>
      <c r="D2609" s="18">
        <f>+MONTH(datos_arg[[#This Row],[Fecha]])</f>
        <v>8</v>
      </c>
      <c r="E2609" s="14" t="s">
        <v>617</v>
      </c>
      <c r="F2609" s="14" t="s">
        <v>6652</v>
      </c>
      <c r="G2609" s="14" t="s">
        <v>6653</v>
      </c>
      <c r="H2609" s="14" t="s">
        <v>6648</v>
      </c>
      <c r="I2609" s="14" t="s">
        <v>3955</v>
      </c>
      <c r="J2609" s="14" t="s">
        <v>868</v>
      </c>
      <c r="K2609" s="14" t="s">
        <v>421</v>
      </c>
      <c r="L2609" s="14" t="s">
        <v>421</v>
      </c>
      <c r="M2609" s="14" t="s">
        <v>868</v>
      </c>
      <c r="N2609" s="14" t="s">
        <v>2364</v>
      </c>
      <c r="O2609" s="14" t="s">
        <v>2603</v>
      </c>
      <c r="P2609" s="14"/>
      <c r="Q2609" s="14">
        <v>1</v>
      </c>
      <c r="R2609" s="14" t="s">
        <v>6653</v>
      </c>
      <c r="S2609" s="14" t="s">
        <v>440</v>
      </c>
      <c r="T2609" s="35">
        <v>356.14442161890548</v>
      </c>
      <c r="U2609" s="14" t="s">
        <v>2</v>
      </c>
      <c r="V2609" s="14">
        <v>133</v>
      </c>
      <c r="W2609" s="16">
        <f>+IF(datos_arg[[#This Row],[Moneda]]="ARS",datos_arg[[#This Row],[Monto]],datos_arg[[#This Row],[Monto]]*datos_arg[[#This Row],[TC]])</f>
        <v>47367.208075314433</v>
      </c>
      <c r="X2609" s="16">
        <f>IFERROR(IF(datos_arg[[#This Row],[Moneda]]="USD",datos_arg[[#This Row],[Monto]],datos_arg[[#This Row],[Monto]]/datos_arg[[#This Row],[TC]]),0)</f>
        <v>356.14442161890548</v>
      </c>
      <c r="Y2609" s="14"/>
    </row>
    <row r="2610" spans="1:25" x14ac:dyDescent="0.25">
      <c r="A2610" s="14">
        <f t="shared" si="40"/>
        <v>2607</v>
      </c>
      <c r="B2610" s="1">
        <v>44046</v>
      </c>
      <c r="C2610" s="18">
        <f>+YEAR(datos_arg[[#This Row],[Fecha]])</f>
        <v>2020</v>
      </c>
      <c r="D2610" s="18">
        <f>+MONTH(datos_arg[[#This Row],[Fecha]])</f>
        <v>8</v>
      </c>
      <c r="E2610" s="14" t="s">
        <v>617</v>
      </c>
      <c r="F2610" s="14" t="s">
        <v>6652</v>
      </c>
      <c r="G2610" s="14" t="s">
        <v>6653</v>
      </c>
      <c r="H2610" s="14" t="s">
        <v>6648</v>
      </c>
      <c r="I2610" s="14" t="s">
        <v>3955</v>
      </c>
      <c r="J2610" s="14" t="s">
        <v>2583</v>
      </c>
      <c r="K2610" s="14" t="s">
        <v>421</v>
      </c>
      <c r="L2610" s="14" t="s">
        <v>421</v>
      </c>
      <c r="M2610" s="14" t="s">
        <v>2583</v>
      </c>
      <c r="N2610" s="14" t="s">
        <v>2364</v>
      </c>
      <c r="O2610" s="14" t="s">
        <v>2604</v>
      </c>
      <c r="P2610" s="14"/>
      <c r="Q2610" s="14">
        <v>1</v>
      </c>
      <c r="R2610" s="14" t="s">
        <v>6653</v>
      </c>
      <c r="S2610" s="14" t="s">
        <v>440</v>
      </c>
      <c r="T2610" s="35">
        <v>243.85557838109455</v>
      </c>
      <c r="U2610" s="14" t="s">
        <v>2</v>
      </c>
      <c r="V2610" s="14">
        <v>133</v>
      </c>
      <c r="W2610" s="16">
        <f>+IF(datos_arg[[#This Row],[Moneda]]="ARS",datos_arg[[#This Row],[Monto]],datos_arg[[#This Row],[Monto]]*datos_arg[[#This Row],[TC]])</f>
        <v>32432.791924685574</v>
      </c>
      <c r="X2610" s="16">
        <f>IFERROR(IF(datos_arg[[#This Row],[Moneda]]="USD",datos_arg[[#This Row],[Monto]],datos_arg[[#This Row],[Monto]]/datos_arg[[#This Row],[TC]]),0)</f>
        <v>243.85557838109455</v>
      </c>
      <c r="Y2610" s="14"/>
    </row>
    <row r="2611" spans="1:25" ht="15" customHeight="1" x14ac:dyDescent="0.25">
      <c r="A2611" s="14">
        <f t="shared" si="40"/>
        <v>2608</v>
      </c>
      <c r="B2611" s="1">
        <v>44046</v>
      </c>
      <c r="C2611" s="18">
        <f>+YEAR(datos_arg[[#This Row],[Fecha]])</f>
        <v>2020</v>
      </c>
      <c r="D2611" s="18">
        <f>+MONTH(datos_arg[[#This Row],[Fecha]])</f>
        <v>8</v>
      </c>
      <c r="E2611" s="14" t="s">
        <v>1015</v>
      </c>
      <c r="F2611" s="14" t="s">
        <v>430</v>
      </c>
      <c r="G2611" s="14"/>
      <c r="H2611" s="14" t="s">
        <v>7132</v>
      </c>
      <c r="I2611" s="14" t="s">
        <v>7132</v>
      </c>
      <c r="J2611" s="14" t="s">
        <v>425</v>
      </c>
      <c r="K2611" s="14"/>
      <c r="L2611" s="14" t="s">
        <v>425</v>
      </c>
      <c r="M2611" s="14" t="s">
        <v>102</v>
      </c>
      <c r="N2611" s="14" t="s">
        <v>102</v>
      </c>
      <c r="O2611" s="14" t="s">
        <v>2605</v>
      </c>
      <c r="P2611" s="14"/>
      <c r="Q2611" s="14"/>
      <c r="R2611" s="14" t="s">
        <v>430</v>
      </c>
      <c r="S2611" s="14" t="s">
        <v>439</v>
      </c>
      <c r="T2611" s="35">
        <v>20000</v>
      </c>
      <c r="U2611" s="14" t="s">
        <v>4</v>
      </c>
      <c r="V2611" s="14">
        <v>133</v>
      </c>
      <c r="W2611" s="16">
        <f>+IF(datos_arg[[#This Row],[Moneda]]="ARS",datos_arg[[#This Row],[Monto]],datos_arg[[#This Row],[Monto]]*datos_arg[[#This Row],[TC]])</f>
        <v>20000</v>
      </c>
      <c r="X2611" s="16">
        <f>IFERROR(IF(datos_arg[[#This Row],[Moneda]]="USD",datos_arg[[#This Row],[Monto]],datos_arg[[#This Row],[Monto]]/datos_arg[[#This Row],[TC]]),0)</f>
        <v>150.37593984962405</v>
      </c>
      <c r="Y2611" s="14"/>
    </row>
    <row r="2612" spans="1:25" ht="15" customHeight="1" x14ac:dyDescent="0.25">
      <c r="A2612" s="14">
        <f t="shared" si="40"/>
        <v>2609</v>
      </c>
      <c r="B2612" s="1">
        <v>44046</v>
      </c>
      <c r="C2612" s="18">
        <f>+YEAR(datos_arg[[#This Row],[Fecha]])</f>
        <v>2020</v>
      </c>
      <c r="D2612" s="18">
        <f>+MONTH(datos_arg[[#This Row],[Fecha]])</f>
        <v>8</v>
      </c>
      <c r="E2612" s="14" t="s">
        <v>408</v>
      </c>
      <c r="F2612" s="14" t="s">
        <v>506</v>
      </c>
      <c r="G2612" s="14"/>
      <c r="H2612" s="14" t="s">
        <v>7132</v>
      </c>
      <c r="I2612" s="14" t="s">
        <v>7132</v>
      </c>
      <c r="J2612" s="14" t="s">
        <v>425</v>
      </c>
      <c r="K2612" s="14"/>
      <c r="L2612" s="14" t="s">
        <v>425</v>
      </c>
      <c r="M2612" s="14" t="s">
        <v>1763</v>
      </c>
      <c r="N2612" s="14" t="s">
        <v>1763</v>
      </c>
      <c r="O2612" s="14" t="s">
        <v>2606</v>
      </c>
      <c r="P2612" s="14"/>
      <c r="Q2612" s="14"/>
      <c r="R2612" s="14" t="s">
        <v>420</v>
      </c>
      <c r="S2612" s="14" t="s">
        <v>439</v>
      </c>
      <c r="T2612" s="35">
        <v>10000</v>
      </c>
      <c r="U2612" s="14" t="s">
        <v>4</v>
      </c>
      <c r="V2612" s="14">
        <v>133</v>
      </c>
      <c r="W2612" s="16">
        <f>+IF(datos_arg[[#This Row],[Moneda]]="ARS",datos_arg[[#This Row],[Monto]],datos_arg[[#This Row],[Monto]]*datos_arg[[#This Row],[TC]])</f>
        <v>10000</v>
      </c>
      <c r="X2612" s="16">
        <f>IFERROR(IF(datos_arg[[#This Row],[Moneda]]="USD",datos_arg[[#This Row],[Monto]],datos_arg[[#This Row],[Monto]]/datos_arg[[#This Row],[TC]]),0)</f>
        <v>75.187969924812023</v>
      </c>
      <c r="Y2612" s="14"/>
    </row>
    <row r="2613" spans="1:25" x14ac:dyDescent="0.25">
      <c r="A2613" s="14">
        <f t="shared" si="40"/>
        <v>2610</v>
      </c>
      <c r="B2613" s="1">
        <v>44046</v>
      </c>
      <c r="C2613" s="18">
        <f>+YEAR(datos_arg[[#This Row],[Fecha]])</f>
        <v>2020</v>
      </c>
      <c r="D2613" s="18">
        <f>+MONTH(datos_arg[[#This Row],[Fecha]])</f>
        <v>8</v>
      </c>
      <c r="E2613" s="14" t="s">
        <v>1016</v>
      </c>
      <c r="F2613" s="14" t="s">
        <v>5364</v>
      </c>
      <c r="G2613" s="14" t="s">
        <v>6700</v>
      </c>
      <c r="H2613" s="14" t="s">
        <v>7132</v>
      </c>
      <c r="I2613" s="14" t="s">
        <v>7132</v>
      </c>
      <c r="J2613" s="14" t="s">
        <v>425</v>
      </c>
      <c r="K2613" s="14"/>
      <c r="L2613" s="14" t="s">
        <v>425</v>
      </c>
      <c r="M2613" s="14" t="s">
        <v>128</v>
      </c>
      <c r="N2613" s="14" t="s">
        <v>128</v>
      </c>
      <c r="O2613" s="14" t="s">
        <v>2540</v>
      </c>
      <c r="P2613" s="14"/>
      <c r="Q2613" s="14"/>
      <c r="R2613" s="14" t="s">
        <v>5364</v>
      </c>
      <c r="S2613" s="14" t="s">
        <v>440</v>
      </c>
      <c r="T2613" s="35">
        <v>1400</v>
      </c>
      <c r="U2613" s="14" t="s">
        <v>2</v>
      </c>
      <c r="V2613" s="14">
        <v>133</v>
      </c>
      <c r="W2613" s="16">
        <f>+IF(datos_arg[[#This Row],[Moneda]]="ARS",datos_arg[[#This Row],[Monto]],datos_arg[[#This Row],[Monto]]*datos_arg[[#This Row],[TC]])</f>
        <v>186200</v>
      </c>
      <c r="X2613" s="16">
        <f>IFERROR(IF(datos_arg[[#This Row],[Moneda]]="USD",datos_arg[[#This Row],[Monto]],datos_arg[[#This Row],[Monto]]/datos_arg[[#This Row],[TC]]),0)</f>
        <v>1400</v>
      </c>
      <c r="Y2613" s="14"/>
    </row>
    <row r="2614" spans="1:25" x14ac:dyDescent="0.25">
      <c r="A2614" s="14">
        <f t="shared" si="40"/>
        <v>2611</v>
      </c>
      <c r="B2614" s="1">
        <v>44046</v>
      </c>
      <c r="C2614" s="18">
        <f>+YEAR(datos_arg[[#This Row],[Fecha]])</f>
        <v>2020</v>
      </c>
      <c r="D2614" s="18">
        <f>+MONTH(datos_arg[[#This Row],[Fecha]])</f>
        <v>8</v>
      </c>
      <c r="E2614" s="14" t="s">
        <v>1016</v>
      </c>
      <c r="F2614" s="14" t="s">
        <v>5364</v>
      </c>
      <c r="G2614" s="14" t="s">
        <v>6699</v>
      </c>
      <c r="H2614" s="14" t="s">
        <v>7132</v>
      </c>
      <c r="I2614" s="14" t="s">
        <v>7132</v>
      </c>
      <c r="J2614" s="14" t="s">
        <v>425</v>
      </c>
      <c r="K2614" s="14"/>
      <c r="L2614" s="14" t="s">
        <v>425</v>
      </c>
      <c r="M2614" s="14" t="s">
        <v>215</v>
      </c>
      <c r="N2614" s="14" t="s">
        <v>215</v>
      </c>
      <c r="O2614" s="14" t="s">
        <v>2607</v>
      </c>
      <c r="P2614" s="14"/>
      <c r="Q2614" s="14"/>
      <c r="R2614" s="14" t="s">
        <v>5364</v>
      </c>
      <c r="S2614" s="14" t="s">
        <v>440</v>
      </c>
      <c r="T2614" s="35">
        <v>1400</v>
      </c>
      <c r="U2614" s="14" t="s">
        <v>2</v>
      </c>
      <c r="V2614" s="14">
        <v>133</v>
      </c>
      <c r="W2614" s="16">
        <f>+IF(datos_arg[[#This Row],[Moneda]]="ARS",datos_arg[[#This Row],[Monto]],datos_arg[[#This Row],[Monto]]*datos_arg[[#This Row],[TC]])</f>
        <v>186200</v>
      </c>
      <c r="X2614" s="16">
        <f>IFERROR(IF(datos_arg[[#This Row],[Moneda]]="USD",datos_arg[[#This Row],[Monto]],datos_arg[[#This Row],[Monto]]/datos_arg[[#This Row],[TC]]),0)</f>
        <v>1400</v>
      </c>
      <c r="Y2614" s="14"/>
    </row>
    <row r="2615" spans="1:25" x14ac:dyDescent="0.25">
      <c r="A2615" s="14">
        <f t="shared" si="40"/>
        <v>2612</v>
      </c>
      <c r="B2615" s="1">
        <v>44046</v>
      </c>
      <c r="C2615" s="18">
        <f>+YEAR(datos_arg[[#This Row],[Fecha]])</f>
        <v>2020</v>
      </c>
      <c r="D2615" s="18">
        <f>+MONTH(datos_arg[[#This Row],[Fecha]])</f>
        <v>8</v>
      </c>
      <c r="E2615" s="14" t="s">
        <v>1016</v>
      </c>
      <c r="F2615" s="14" t="s">
        <v>5365</v>
      </c>
      <c r="G2615" s="14" t="s">
        <v>6696</v>
      </c>
      <c r="H2615" s="14" t="s">
        <v>7132</v>
      </c>
      <c r="I2615" s="14" t="s">
        <v>7132</v>
      </c>
      <c r="J2615" s="14" t="s">
        <v>425</v>
      </c>
      <c r="K2615" s="14"/>
      <c r="L2615" s="14" t="s">
        <v>425</v>
      </c>
      <c r="M2615" s="14" t="s">
        <v>481</v>
      </c>
      <c r="N2615" s="14" t="s">
        <v>481</v>
      </c>
      <c r="O2615" s="14" t="s">
        <v>2540</v>
      </c>
      <c r="P2615" s="14"/>
      <c r="Q2615" s="14"/>
      <c r="R2615" s="14" t="s">
        <v>5365</v>
      </c>
      <c r="S2615" s="14" t="s">
        <v>440</v>
      </c>
      <c r="T2615" s="35">
        <v>2000</v>
      </c>
      <c r="U2615" s="14" t="s">
        <v>2</v>
      </c>
      <c r="V2615" s="14">
        <v>133</v>
      </c>
      <c r="W2615" s="16">
        <f>+IF(datos_arg[[#This Row],[Moneda]]="ARS",datos_arg[[#This Row],[Monto]],datos_arg[[#This Row],[Monto]]*datos_arg[[#This Row],[TC]])</f>
        <v>266000</v>
      </c>
      <c r="X2615" s="16">
        <f>IFERROR(IF(datos_arg[[#This Row],[Moneda]]="USD",datos_arg[[#This Row],[Monto]],datos_arg[[#This Row],[Monto]]/datos_arg[[#This Row],[TC]]),0)</f>
        <v>2000</v>
      </c>
      <c r="Y2615" s="14"/>
    </row>
    <row r="2616" spans="1:25" x14ac:dyDescent="0.25">
      <c r="A2616" s="14">
        <f t="shared" si="40"/>
        <v>2613</v>
      </c>
      <c r="B2616" s="1">
        <v>44046</v>
      </c>
      <c r="C2616" s="18">
        <f>+YEAR(datos_arg[[#This Row],[Fecha]])</f>
        <v>2020</v>
      </c>
      <c r="D2616" s="18">
        <f>+MONTH(datos_arg[[#This Row],[Fecha]])</f>
        <v>8</v>
      </c>
      <c r="E2616" s="14" t="s">
        <v>1016</v>
      </c>
      <c r="F2616" s="14" t="s">
        <v>5365</v>
      </c>
      <c r="G2616" s="14" t="s">
        <v>6698</v>
      </c>
      <c r="H2616" s="14" t="s">
        <v>7132</v>
      </c>
      <c r="I2616" s="14" t="s">
        <v>7132</v>
      </c>
      <c r="J2616" s="14" t="s">
        <v>425</v>
      </c>
      <c r="K2616" s="14"/>
      <c r="L2616" s="14" t="s">
        <v>425</v>
      </c>
      <c r="M2616" s="14" t="s">
        <v>150</v>
      </c>
      <c r="N2616" s="14" t="s">
        <v>150</v>
      </c>
      <c r="O2616" s="14" t="s">
        <v>2540</v>
      </c>
      <c r="P2616" s="14"/>
      <c r="Q2616" s="14"/>
      <c r="R2616" s="14" t="s">
        <v>5365</v>
      </c>
      <c r="S2616" s="14" t="s">
        <v>440</v>
      </c>
      <c r="T2616" s="35">
        <v>700</v>
      </c>
      <c r="U2616" s="14" t="s">
        <v>2</v>
      </c>
      <c r="V2616" s="14">
        <v>133</v>
      </c>
      <c r="W2616" s="16">
        <f>+IF(datos_arg[[#This Row],[Moneda]]="ARS",datos_arg[[#This Row],[Monto]],datos_arg[[#This Row],[Monto]]*datos_arg[[#This Row],[TC]])</f>
        <v>93100</v>
      </c>
      <c r="X2616" s="16">
        <f>IFERROR(IF(datos_arg[[#This Row],[Moneda]]="USD",datos_arg[[#This Row],[Monto]],datos_arg[[#This Row],[Monto]]/datos_arg[[#This Row],[TC]]),0)</f>
        <v>700</v>
      </c>
      <c r="Y2616" s="14"/>
    </row>
    <row r="2617" spans="1:25" x14ac:dyDescent="0.25">
      <c r="A2617" s="14">
        <f t="shared" si="40"/>
        <v>2614</v>
      </c>
      <c r="B2617" s="1">
        <v>44046</v>
      </c>
      <c r="C2617" s="18">
        <f>+YEAR(datos_arg[[#This Row],[Fecha]])</f>
        <v>2020</v>
      </c>
      <c r="D2617" s="18">
        <f>+MONTH(datos_arg[[#This Row],[Fecha]])</f>
        <v>8</v>
      </c>
      <c r="E2617" s="14" t="s">
        <v>1016</v>
      </c>
      <c r="F2617" s="14" t="s">
        <v>5365</v>
      </c>
      <c r="G2617" s="14" t="s">
        <v>6697</v>
      </c>
      <c r="H2617" s="14" t="s">
        <v>7132</v>
      </c>
      <c r="I2617" s="14" t="s">
        <v>7132</v>
      </c>
      <c r="J2617" s="14" t="s">
        <v>425</v>
      </c>
      <c r="K2617" s="14"/>
      <c r="L2617" s="14" t="s">
        <v>425</v>
      </c>
      <c r="M2617" s="14" t="s">
        <v>1170</v>
      </c>
      <c r="N2617" s="14" t="s">
        <v>1170</v>
      </c>
      <c r="O2617" s="14" t="s">
        <v>2540</v>
      </c>
      <c r="P2617" s="14"/>
      <c r="Q2617" s="14"/>
      <c r="R2617" s="14" t="s">
        <v>5365</v>
      </c>
      <c r="S2617" s="14" t="s">
        <v>440</v>
      </c>
      <c r="T2617" s="35">
        <v>800</v>
      </c>
      <c r="U2617" s="14" t="s">
        <v>2</v>
      </c>
      <c r="V2617" s="14">
        <v>133</v>
      </c>
      <c r="W2617" s="16">
        <f>+IF(datos_arg[[#This Row],[Moneda]]="ARS",datos_arg[[#This Row],[Monto]],datos_arg[[#This Row],[Monto]]*datos_arg[[#This Row],[TC]])</f>
        <v>106400</v>
      </c>
      <c r="X2617" s="16">
        <f>IFERROR(IF(datos_arg[[#This Row],[Moneda]]="USD",datos_arg[[#This Row],[Monto]],datos_arg[[#This Row],[Monto]]/datos_arg[[#This Row],[TC]]),0)</f>
        <v>800</v>
      </c>
      <c r="Y2617" s="14"/>
    </row>
    <row r="2618" spans="1:25" x14ac:dyDescent="0.25">
      <c r="A2618" s="14">
        <f t="shared" si="40"/>
        <v>2615</v>
      </c>
      <c r="B2618" s="1">
        <v>44046</v>
      </c>
      <c r="C2618" s="18">
        <f>+YEAR(datos_arg[[#This Row],[Fecha]])</f>
        <v>2020</v>
      </c>
      <c r="D2618" s="18">
        <f>+MONTH(datos_arg[[#This Row],[Fecha]])</f>
        <v>8</v>
      </c>
      <c r="E2618" s="14" t="s">
        <v>1016</v>
      </c>
      <c r="F2618" s="14" t="s">
        <v>5364</v>
      </c>
      <c r="G2618" s="14" t="s">
        <v>6705</v>
      </c>
      <c r="H2618" s="14" t="s">
        <v>7132</v>
      </c>
      <c r="I2618" s="14" t="s">
        <v>7132</v>
      </c>
      <c r="J2618" s="14" t="s">
        <v>425</v>
      </c>
      <c r="K2618" s="14"/>
      <c r="L2618" s="14" t="s">
        <v>425</v>
      </c>
      <c r="M2618" s="14" t="s">
        <v>400</v>
      </c>
      <c r="N2618" s="14" t="s">
        <v>400</v>
      </c>
      <c r="O2618" s="14" t="s">
        <v>2607</v>
      </c>
      <c r="P2618" s="14"/>
      <c r="Q2618" s="14"/>
      <c r="R2618" s="14" t="s">
        <v>5364</v>
      </c>
      <c r="S2618" s="14" t="s">
        <v>440</v>
      </c>
      <c r="T2618" s="35">
        <v>2300</v>
      </c>
      <c r="U2618" s="14" t="s">
        <v>2</v>
      </c>
      <c r="V2618" s="14">
        <v>133</v>
      </c>
      <c r="W2618" s="16">
        <f>+IF(datos_arg[[#This Row],[Moneda]]="ARS",datos_arg[[#This Row],[Monto]],datos_arg[[#This Row],[Monto]]*datos_arg[[#This Row],[TC]])</f>
        <v>305900</v>
      </c>
      <c r="X2618" s="16">
        <f>IFERROR(IF(datos_arg[[#This Row],[Moneda]]="USD",datos_arg[[#This Row],[Monto]],datos_arg[[#This Row],[Monto]]/datos_arg[[#This Row],[TC]]),0)</f>
        <v>2300</v>
      </c>
      <c r="Y2618" s="14"/>
    </row>
    <row r="2619" spans="1:25" x14ac:dyDescent="0.25">
      <c r="A2619" s="14">
        <f t="shared" si="40"/>
        <v>2616</v>
      </c>
      <c r="B2619" s="1">
        <v>44046</v>
      </c>
      <c r="C2619" s="18">
        <f>+YEAR(datos_arg[[#This Row],[Fecha]])</f>
        <v>2020</v>
      </c>
      <c r="D2619" s="18">
        <f>+MONTH(datos_arg[[#This Row],[Fecha]])</f>
        <v>8</v>
      </c>
      <c r="E2619" s="14" t="s">
        <v>1016</v>
      </c>
      <c r="F2619" s="14" t="s">
        <v>5364</v>
      </c>
      <c r="G2619" s="14" t="s">
        <v>6701</v>
      </c>
      <c r="H2619" s="14" t="s">
        <v>7132</v>
      </c>
      <c r="I2619" s="14" t="s">
        <v>7132</v>
      </c>
      <c r="J2619" s="14" t="s">
        <v>425</v>
      </c>
      <c r="K2619" s="14"/>
      <c r="L2619" s="14" t="s">
        <v>425</v>
      </c>
      <c r="M2619" s="14" t="s">
        <v>169</v>
      </c>
      <c r="N2619" s="14" t="s">
        <v>169</v>
      </c>
      <c r="O2619" s="14" t="s">
        <v>2540</v>
      </c>
      <c r="P2619" s="14"/>
      <c r="Q2619" s="14"/>
      <c r="R2619" s="14" t="s">
        <v>5364</v>
      </c>
      <c r="S2619" s="14" t="s">
        <v>440</v>
      </c>
      <c r="T2619" s="35">
        <v>1500</v>
      </c>
      <c r="U2619" s="14" t="s">
        <v>2</v>
      </c>
      <c r="V2619" s="14">
        <v>133</v>
      </c>
      <c r="W2619" s="16">
        <f>+IF(datos_arg[[#This Row],[Moneda]]="ARS",datos_arg[[#This Row],[Monto]],datos_arg[[#This Row],[Monto]]*datos_arg[[#This Row],[TC]])</f>
        <v>199500</v>
      </c>
      <c r="X2619" s="16">
        <f>IFERROR(IF(datos_arg[[#This Row],[Moneda]]="USD",datos_arg[[#This Row],[Monto]],datos_arg[[#This Row],[Monto]]/datos_arg[[#This Row],[TC]]),0)</f>
        <v>1500</v>
      </c>
      <c r="Y2619" s="14"/>
    </row>
    <row r="2620" spans="1:25" x14ac:dyDescent="0.25">
      <c r="A2620" s="14">
        <f t="shared" si="40"/>
        <v>2617</v>
      </c>
      <c r="B2620" s="1">
        <v>44046</v>
      </c>
      <c r="C2620" s="18">
        <f>+YEAR(datos_arg[[#This Row],[Fecha]])</f>
        <v>2020</v>
      </c>
      <c r="D2620" s="18">
        <f>+MONTH(datos_arg[[#This Row],[Fecha]])</f>
        <v>8</v>
      </c>
      <c r="E2620" s="14" t="s">
        <v>1016</v>
      </c>
      <c r="F2620" s="14" t="s">
        <v>5364</v>
      </c>
      <c r="G2620" s="14" t="s">
        <v>6702</v>
      </c>
      <c r="H2620" s="14" t="s">
        <v>7132</v>
      </c>
      <c r="I2620" s="14" t="s">
        <v>7132</v>
      </c>
      <c r="J2620" s="14" t="s">
        <v>425</v>
      </c>
      <c r="K2620" s="14"/>
      <c r="L2620" s="14" t="s">
        <v>425</v>
      </c>
      <c r="M2620" s="14" t="s">
        <v>978</v>
      </c>
      <c r="N2620" s="14" t="s">
        <v>978</v>
      </c>
      <c r="O2620" s="14" t="s">
        <v>2608</v>
      </c>
      <c r="P2620" s="14"/>
      <c r="Q2620" s="14"/>
      <c r="R2620" s="14" t="s">
        <v>5364</v>
      </c>
      <c r="S2620" s="14" t="s">
        <v>440</v>
      </c>
      <c r="T2620" s="35">
        <v>900</v>
      </c>
      <c r="U2620" s="14" t="s">
        <v>2</v>
      </c>
      <c r="V2620" s="14">
        <v>133</v>
      </c>
      <c r="W2620" s="16">
        <f>+IF(datos_arg[[#This Row],[Moneda]]="ARS",datos_arg[[#This Row],[Monto]],datos_arg[[#This Row],[Monto]]*datos_arg[[#This Row],[TC]])</f>
        <v>119700</v>
      </c>
      <c r="X2620" s="16">
        <f>IFERROR(IF(datos_arg[[#This Row],[Moneda]]="USD",datos_arg[[#This Row],[Monto]],datos_arg[[#This Row],[Monto]]/datos_arg[[#This Row],[TC]]),0)</f>
        <v>900</v>
      </c>
      <c r="Y2620" s="14"/>
    </row>
    <row r="2621" spans="1:25" x14ac:dyDescent="0.25">
      <c r="A2621" s="14">
        <f t="shared" si="40"/>
        <v>2618</v>
      </c>
      <c r="B2621" s="1">
        <v>44046</v>
      </c>
      <c r="C2621" s="18">
        <f>+YEAR(datos_arg[[#This Row],[Fecha]])</f>
        <v>2020</v>
      </c>
      <c r="D2621" s="18">
        <f>+MONTH(datos_arg[[#This Row],[Fecha]])</f>
        <v>8</v>
      </c>
      <c r="E2621" s="14" t="s">
        <v>1016</v>
      </c>
      <c r="F2621" s="14" t="s">
        <v>5364</v>
      </c>
      <c r="G2621" s="14" t="s">
        <v>6699</v>
      </c>
      <c r="H2621" s="14" t="s">
        <v>7132</v>
      </c>
      <c r="I2621" s="14" t="s">
        <v>7132</v>
      </c>
      <c r="J2621" s="14" t="s">
        <v>425</v>
      </c>
      <c r="K2621" s="14"/>
      <c r="L2621" s="14" t="s">
        <v>425</v>
      </c>
      <c r="M2621" s="14" t="s">
        <v>137</v>
      </c>
      <c r="N2621" s="14" t="s">
        <v>137</v>
      </c>
      <c r="O2621" s="14" t="s">
        <v>2540</v>
      </c>
      <c r="P2621" s="14"/>
      <c r="Q2621" s="14"/>
      <c r="R2621" s="14" t="s">
        <v>5364</v>
      </c>
      <c r="S2621" s="14" t="s">
        <v>440</v>
      </c>
      <c r="T2621" s="35">
        <v>3000</v>
      </c>
      <c r="U2621" s="14" t="s">
        <v>2</v>
      </c>
      <c r="V2621" s="14">
        <v>133</v>
      </c>
      <c r="W2621" s="16">
        <f>+IF(datos_arg[[#This Row],[Moneda]]="ARS",datos_arg[[#This Row],[Monto]],datos_arg[[#This Row],[Monto]]*datos_arg[[#This Row],[TC]])</f>
        <v>399000</v>
      </c>
      <c r="X2621" s="16">
        <f>IFERROR(IF(datos_arg[[#This Row],[Moneda]]="USD",datos_arg[[#This Row],[Monto]],datos_arg[[#This Row],[Monto]]/datos_arg[[#This Row],[TC]]),0)</f>
        <v>3000</v>
      </c>
      <c r="Y2621" s="14"/>
    </row>
    <row r="2622" spans="1:25" x14ac:dyDescent="0.25">
      <c r="A2622" s="14">
        <f t="shared" si="40"/>
        <v>2619</v>
      </c>
      <c r="B2622" s="1">
        <v>44046</v>
      </c>
      <c r="C2622" s="18">
        <f>+YEAR(datos_arg[[#This Row],[Fecha]])</f>
        <v>2020</v>
      </c>
      <c r="D2622" s="18">
        <f>+MONTH(datos_arg[[#This Row],[Fecha]])</f>
        <v>8</v>
      </c>
      <c r="E2622" s="14" t="s">
        <v>1016</v>
      </c>
      <c r="F2622" s="14" t="s">
        <v>5364</v>
      </c>
      <c r="G2622" s="14" t="s">
        <v>6700</v>
      </c>
      <c r="H2622" s="14" t="s">
        <v>7132</v>
      </c>
      <c r="I2622" s="14" t="s">
        <v>7132</v>
      </c>
      <c r="J2622" s="14" t="s">
        <v>425</v>
      </c>
      <c r="K2622" s="14"/>
      <c r="L2622" s="14" t="s">
        <v>425</v>
      </c>
      <c r="M2622" s="14" t="s">
        <v>119</v>
      </c>
      <c r="N2622" s="14" t="s">
        <v>119</v>
      </c>
      <c r="O2622" s="14" t="s">
        <v>2540</v>
      </c>
      <c r="P2622" s="14"/>
      <c r="Q2622" s="14"/>
      <c r="R2622" s="14" t="s">
        <v>5364</v>
      </c>
      <c r="S2622" s="14" t="s">
        <v>440</v>
      </c>
      <c r="T2622" s="35">
        <v>2500</v>
      </c>
      <c r="U2622" s="14" t="s">
        <v>2</v>
      </c>
      <c r="V2622" s="14">
        <v>133</v>
      </c>
      <c r="W2622" s="16">
        <f>+IF(datos_arg[[#This Row],[Moneda]]="ARS",datos_arg[[#This Row],[Monto]],datos_arg[[#This Row],[Monto]]*datos_arg[[#This Row],[TC]])</f>
        <v>332500</v>
      </c>
      <c r="X2622" s="16">
        <f>IFERROR(IF(datos_arg[[#This Row],[Moneda]]="USD",datos_arg[[#This Row],[Monto]],datos_arg[[#This Row],[Monto]]/datos_arg[[#This Row],[TC]]),0)</f>
        <v>2500</v>
      </c>
      <c r="Y2622" s="14"/>
    </row>
    <row r="2623" spans="1:25" ht="15" customHeight="1" x14ac:dyDescent="0.25">
      <c r="A2623" s="14">
        <f t="shared" si="40"/>
        <v>2620</v>
      </c>
      <c r="B2623" s="1">
        <v>44046</v>
      </c>
      <c r="C2623" s="18">
        <f>+YEAR(datos_arg[[#This Row],[Fecha]])</f>
        <v>2020</v>
      </c>
      <c r="D2623" s="18">
        <f>+MONTH(datos_arg[[#This Row],[Fecha]])</f>
        <v>8</v>
      </c>
      <c r="E2623" s="14" t="s">
        <v>5358</v>
      </c>
      <c r="F2623" s="14" t="s">
        <v>4109</v>
      </c>
      <c r="G2623" s="14"/>
      <c r="H2623" s="14" t="s">
        <v>6646</v>
      </c>
      <c r="I2623" s="14" t="s">
        <v>7132</v>
      </c>
      <c r="J2623" s="14" t="s">
        <v>425</v>
      </c>
      <c r="K2623" s="14" t="s">
        <v>420</v>
      </c>
      <c r="L2623" s="14" t="s">
        <v>425</v>
      </c>
      <c r="M2623" s="14" t="s">
        <v>6677</v>
      </c>
      <c r="N2623" s="14" t="s">
        <v>49</v>
      </c>
      <c r="O2623" s="14" t="s">
        <v>4065</v>
      </c>
      <c r="P2623" s="14" t="s">
        <v>5831</v>
      </c>
      <c r="Q2623" s="14">
        <v>1</v>
      </c>
      <c r="R2623" s="14" t="s">
        <v>4109</v>
      </c>
      <c r="S2623" s="14" t="s">
        <v>420</v>
      </c>
      <c r="T2623" s="35">
        <v>759.67</v>
      </c>
      <c r="U2623" s="14" t="s">
        <v>4</v>
      </c>
      <c r="V2623" s="14">
        <v>133</v>
      </c>
      <c r="W2623" s="16">
        <f>+IF(datos_arg[[#This Row],[Moneda]]="ARS",datos_arg[[#This Row],[Monto]],datos_arg[[#This Row],[Monto]]*datos_arg[[#This Row],[TC]])</f>
        <v>759.67</v>
      </c>
      <c r="X2623" s="16">
        <f>IFERROR(IF(datos_arg[[#This Row],[Moneda]]="USD",datos_arg[[#This Row],[Monto]],datos_arg[[#This Row],[Monto]]/datos_arg[[#This Row],[TC]]),0)</f>
        <v>5.7118045112781948</v>
      </c>
      <c r="Y2623" s="14"/>
    </row>
    <row r="2624" spans="1:25" ht="15" customHeight="1" x14ac:dyDescent="0.25">
      <c r="A2624" s="14">
        <f t="shared" si="40"/>
        <v>2621</v>
      </c>
      <c r="B2624" s="1">
        <v>44046</v>
      </c>
      <c r="C2624" s="18">
        <f>+YEAR(datos_arg[[#This Row],[Fecha]])</f>
        <v>2020</v>
      </c>
      <c r="D2624" s="18">
        <f>+MONTH(datos_arg[[#This Row],[Fecha]])</f>
        <v>8</v>
      </c>
      <c r="E2624" s="14" t="s">
        <v>449</v>
      </c>
      <c r="F2624" s="14" t="s">
        <v>505</v>
      </c>
      <c r="G2624" s="14"/>
      <c r="H2624" s="14" t="s">
        <v>7132</v>
      </c>
      <c r="I2624" s="14" t="s">
        <v>7132</v>
      </c>
      <c r="J2624" s="14" t="s">
        <v>425</v>
      </c>
      <c r="K2624" s="14"/>
      <c r="L2624" s="14" t="s">
        <v>425</v>
      </c>
      <c r="M2624" s="14" t="s">
        <v>613</v>
      </c>
      <c r="N2624" s="14" t="s">
        <v>2273</v>
      </c>
      <c r="O2624" s="14" t="s">
        <v>2593</v>
      </c>
      <c r="P2624" s="14"/>
      <c r="Q2624" s="14"/>
      <c r="R2624" s="14" t="s">
        <v>505</v>
      </c>
      <c r="S2624" s="14" t="s">
        <v>613</v>
      </c>
      <c r="T2624" s="35">
        <v>27.89</v>
      </c>
      <c r="U2624" s="14" t="s">
        <v>4</v>
      </c>
      <c r="V2624" s="14">
        <v>133</v>
      </c>
      <c r="W2624" s="16">
        <f>+IF(datos_arg[[#This Row],[Moneda]]="ARS",datos_arg[[#This Row],[Monto]],datos_arg[[#This Row],[Monto]]*datos_arg[[#This Row],[TC]])</f>
        <v>27.89</v>
      </c>
      <c r="X2624" s="16">
        <f>IFERROR(IF(datos_arg[[#This Row],[Moneda]]="USD",datos_arg[[#This Row],[Monto]],datos_arg[[#This Row],[Monto]]/datos_arg[[#This Row],[TC]]),0)</f>
        <v>0.20969924812030075</v>
      </c>
      <c r="Y2624" s="14"/>
    </row>
    <row r="2625" spans="1:25" ht="15" customHeight="1" x14ac:dyDescent="0.25">
      <c r="A2625" s="14">
        <f t="shared" si="40"/>
        <v>2622</v>
      </c>
      <c r="B2625" s="1">
        <v>44047</v>
      </c>
      <c r="C2625" s="18">
        <f>+YEAR(datos_arg[[#This Row],[Fecha]])</f>
        <v>2020</v>
      </c>
      <c r="D2625" s="18">
        <f>+MONTH(datos_arg[[#This Row],[Fecha]])</f>
        <v>8</v>
      </c>
      <c r="E2625" s="14" t="s">
        <v>408</v>
      </c>
      <c r="F2625" s="14" t="s">
        <v>406</v>
      </c>
      <c r="G2625" s="14"/>
      <c r="H2625" s="14" t="s">
        <v>7132</v>
      </c>
      <c r="I2625" s="14" t="s">
        <v>7132</v>
      </c>
      <c r="J2625" s="14" t="s">
        <v>425</v>
      </c>
      <c r="K2625" s="14"/>
      <c r="L2625" s="14" t="s">
        <v>425</v>
      </c>
      <c r="M2625" s="14" t="s">
        <v>120</v>
      </c>
      <c r="N2625" s="14" t="s">
        <v>120</v>
      </c>
      <c r="O2625" s="14" t="s">
        <v>2609</v>
      </c>
      <c r="P2625" s="14"/>
      <c r="Q2625" s="14"/>
      <c r="R2625" s="14" t="s">
        <v>440</v>
      </c>
      <c r="S2625" s="14" t="s">
        <v>6774</v>
      </c>
      <c r="T2625" s="35">
        <v>30110</v>
      </c>
      <c r="U2625" s="14" t="s">
        <v>2</v>
      </c>
      <c r="V2625" s="14">
        <v>133</v>
      </c>
      <c r="W2625" s="16">
        <f>+IF(datos_arg[[#This Row],[Moneda]]="ARS",datos_arg[[#This Row],[Monto]],datos_arg[[#This Row],[Monto]]*datos_arg[[#This Row],[TC]])</f>
        <v>4004630</v>
      </c>
      <c r="X2625" s="16">
        <f>IFERROR(IF(datos_arg[[#This Row],[Moneda]]="USD",datos_arg[[#This Row],[Monto]],datos_arg[[#This Row],[Monto]]/datos_arg[[#This Row],[TC]]),0)</f>
        <v>30110</v>
      </c>
      <c r="Y2625" s="14"/>
    </row>
    <row r="2626" spans="1:25" x14ac:dyDescent="0.25">
      <c r="A2626" s="14">
        <f t="shared" si="40"/>
        <v>2623</v>
      </c>
      <c r="B2626" s="1">
        <v>44047</v>
      </c>
      <c r="C2626" s="18">
        <f>+YEAR(datos_arg[[#This Row],[Fecha]])</f>
        <v>2020</v>
      </c>
      <c r="D2626" s="18">
        <f>+MONTH(datos_arg[[#This Row],[Fecha]])</f>
        <v>8</v>
      </c>
      <c r="E2626" s="14" t="s">
        <v>449</v>
      </c>
      <c r="F2626" s="14" t="s">
        <v>523</v>
      </c>
      <c r="G2626" s="14"/>
      <c r="H2626" s="14" t="s">
        <v>7132</v>
      </c>
      <c r="I2626" s="14" t="s">
        <v>7132</v>
      </c>
      <c r="J2626" s="14" t="s">
        <v>425</v>
      </c>
      <c r="K2626" s="14"/>
      <c r="L2626" s="14" t="s">
        <v>425</v>
      </c>
      <c r="M2626" s="14" t="s">
        <v>524</v>
      </c>
      <c r="N2626" s="14" t="s">
        <v>524</v>
      </c>
      <c r="O2626" s="14" t="s">
        <v>2610</v>
      </c>
      <c r="P2626" s="14"/>
      <c r="Q2626" s="14"/>
      <c r="R2626" s="14" t="s">
        <v>523</v>
      </c>
      <c r="S2626" s="14" t="s">
        <v>440</v>
      </c>
      <c r="T2626" s="35">
        <v>110</v>
      </c>
      <c r="U2626" s="14" t="s">
        <v>2</v>
      </c>
      <c r="V2626" s="14">
        <v>133</v>
      </c>
      <c r="W2626" s="16">
        <f>+IF(datos_arg[[#This Row],[Moneda]]="ARS",datos_arg[[#This Row],[Monto]],datos_arg[[#This Row],[Monto]]*datos_arg[[#This Row],[TC]])</f>
        <v>14630</v>
      </c>
      <c r="X2626" s="16">
        <f>IFERROR(IF(datos_arg[[#This Row],[Moneda]]="USD",datos_arg[[#This Row],[Monto]],datos_arg[[#This Row],[Monto]]/datos_arg[[#This Row],[TC]]),0)</f>
        <v>110</v>
      </c>
      <c r="Y2626" s="14"/>
    </row>
    <row r="2627" spans="1:25" x14ac:dyDescent="0.25">
      <c r="A2627" s="14">
        <f t="shared" si="40"/>
        <v>2624</v>
      </c>
      <c r="B2627" s="1">
        <v>44047</v>
      </c>
      <c r="C2627" s="18">
        <f>+YEAR(datos_arg[[#This Row],[Fecha]])</f>
        <v>2020</v>
      </c>
      <c r="D2627" s="18">
        <f>+MONTH(datos_arg[[#This Row],[Fecha]])</f>
        <v>8</v>
      </c>
      <c r="E2627" s="14" t="s">
        <v>449</v>
      </c>
      <c r="F2627" s="14" t="s">
        <v>44</v>
      </c>
      <c r="G2627" s="14"/>
      <c r="H2627" s="14" t="s">
        <v>7132</v>
      </c>
      <c r="I2627" s="14" t="s">
        <v>7132</v>
      </c>
      <c r="J2627" s="14" t="s">
        <v>425</v>
      </c>
      <c r="K2627" s="14"/>
      <c r="L2627" s="14" t="s">
        <v>425</v>
      </c>
      <c r="M2627" s="14" t="s">
        <v>153</v>
      </c>
      <c r="N2627" s="14" t="s">
        <v>153</v>
      </c>
      <c r="O2627" s="14" t="s">
        <v>2611</v>
      </c>
      <c r="P2627" s="14"/>
      <c r="Q2627" s="14"/>
      <c r="R2627" s="14" t="s">
        <v>44</v>
      </c>
      <c r="S2627" s="14" t="s">
        <v>440</v>
      </c>
      <c r="T2627" s="35">
        <v>200</v>
      </c>
      <c r="U2627" s="14" t="s">
        <v>2</v>
      </c>
      <c r="V2627" s="14">
        <v>133</v>
      </c>
      <c r="W2627" s="16">
        <f>+IF(datos_arg[[#This Row],[Moneda]]="ARS",datos_arg[[#This Row],[Monto]],datos_arg[[#This Row],[Monto]]*datos_arg[[#This Row],[TC]])</f>
        <v>26600</v>
      </c>
      <c r="X2627" s="16">
        <f>IFERROR(IF(datos_arg[[#This Row],[Moneda]]="USD",datos_arg[[#This Row],[Monto]],datos_arg[[#This Row],[Monto]]/datos_arg[[#This Row],[TC]]),0)</f>
        <v>200</v>
      </c>
      <c r="Y2627" s="14"/>
    </row>
    <row r="2628" spans="1:25" ht="15" customHeight="1" x14ac:dyDescent="0.25">
      <c r="A2628" s="14">
        <f t="shared" si="40"/>
        <v>2625</v>
      </c>
      <c r="B2628" s="1">
        <v>44047</v>
      </c>
      <c r="C2628" s="18">
        <f>+YEAR(datos_arg[[#This Row],[Fecha]])</f>
        <v>2020</v>
      </c>
      <c r="D2628" s="18">
        <f>+MONTH(datos_arg[[#This Row],[Fecha]])</f>
        <v>8</v>
      </c>
      <c r="E2628" s="14" t="s">
        <v>449</v>
      </c>
      <c r="F2628" s="14" t="s">
        <v>523</v>
      </c>
      <c r="G2628" s="14"/>
      <c r="H2628" s="14" t="s">
        <v>7132</v>
      </c>
      <c r="I2628" s="14" t="s">
        <v>7132</v>
      </c>
      <c r="J2628" s="14" t="s">
        <v>425</v>
      </c>
      <c r="K2628" s="14"/>
      <c r="L2628" s="14" t="s">
        <v>425</v>
      </c>
      <c r="M2628" s="14" t="s">
        <v>515</v>
      </c>
      <c r="N2628" s="14" t="s">
        <v>515</v>
      </c>
      <c r="O2628" s="14" t="s">
        <v>2612</v>
      </c>
      <c r="P2628" s="14"/>
      <c r="Q2628" s="14"/>
      <c r="R2628" s="14" t="s">
        <v>523</v>
      </c>
      <c r="S2628" s="14" t="s">
        <v>439</v>
      </c>
      <c r="T2628" s="35">
        <v>500</v>
      </c>
      <c r="U2628" s="14" t="s">
        <v>4</v>
      </c>
      <c r="V2628" s="14">
        <v>133</v>
      </c>
      <c r="W2628" s="16">
        <f>+IF(datos_arg[[#This Row],[Moneda]]="ARS",datos_arg[[#This Row],[Monto]],datos_arg[[#This Row],[Monto]]*datos_arg[[#This Row],[TC]])</f>
        <v>500</v>
      </c>
      <c r="X2628" s="16">
        <f>IFERROR(IF(datos_arg[[#This Row],[Moneda]]="USD",datos_arg[[#This Row],[Monto]],datos_arg[[#This Row],[Monto]]/datos_arg[[#This Row],[TC]]),0)</f>
        <v>3.7593984962406015</v>
      </c>
      <c r="Y2628" s="14"/>
    </row>
    <row r="2629" spans="1:25" ht="15" customHeight="1" x14ac:dyDescent="0.25">
      <c r="A2629" s="14">
        <f t="shared" si="40"/>
        <v>2626</v>
      </c>
      <c r="B2629" s="1">
        <v>44047</v>
      </c>
      <c r="C2629" s="18">
        <f>+YEAR(datos_arg[[#This Row],[Fecha]])</f>
        <v>2020</v>
      </c>
      <c r="D2629" s="18">
        <f>+MONTH(datos_arg[[#This Row],[Fecha]])</f>
        <v>8</v>
      </c>
      <c r="E2629" s="14" t="s">
        <v>1015</v>
      </c>
      <c r="F2629" s="14" t="s">
        <v>403</v>
      </c>
      <c r="G2629" s="14" t="s">
        <v>5383</v>
      </c>
      <c r="H2629" s="14" t="s">
        <v>6646</v>
      </c>
      <c r="I2629" s="14" t="s">
        <v>7132</v>
      </c>
      <c r="J2629" s="14" t="s">
        <v>425</v>
      </c>
      <c r="K2629" s="14" t="s">
        <v>420</v>
      </c>
      <c r="L2629" s="14" t="s">
        <v>425</v>
      </c>
      <c r="M2629" s="14" t="s">
        <v>1419</v>
      </c>
      <c r="N2629" s="14" t="s">
        <v>310</v>
      </c>
      <c r="O2629" s="14" t="s">
        <v>2632</v>
      </c>
      <c r="P2629" s="14" t="s">
        <v>5832</v>
      </c>
      <c r="Q2629" s="14">
        <v>1</v>
      </c>
      <c r="R2629" s="14" t="s">
        <v>5383</v>
      </c>
      <c r="S2629" s="14" t="s">
        <v>420</v>
      </c>
      <c r="T2629" s="35">
        <v>1500</v>
      </c>
      <c r="U2629" s="14" t="s">
        <v>4</v>
      </c>
      <c r="V2629" s="14">
        <v>133</v>
      </c>
      <c r="W2629" s="16">
        <f>+IF(datos_arg[[#This Row],[Moneda]]="ARS",datos_arg[[#This Row],[Monto]],datos_arg[[#This Row],[Monto]]*datos_arg[[#This Row],[TC]])</f>
        <v>1500</v>
      </c>
      <c r="X2629" s="16">
        <f>IFERROR(IF(datos_arg[[#This Row],[Moneda]]="USD",datos_arg[[#This Row],[Monto]],datos_arg[[#This Row],[Monto]]/datos_arg[[#This Row],[TC]]),0)</f>
        <v>11.278195488721805</v>
      </c>
      <c r="Y2629" s="14"/>
    </row>
    <row r="2630" spans="1:25" ht="15" customHeight="1" x14ac:dyDescent="0.25">
      <c r="A2630" s="14">
        <f t="shared" ref="A2630:A2693" si="41">+A2629+1</f>
        <v>2627</v>
      </c>
      <c r="B2630" s="1">
        <v>44047</v>
      </c>
      <c r="C2630" s="18">
        <f>+YEAR(datos_arg[[#This Row],[Fecha]])</f>
        <v>2020</v>
      </c>
      <c r="D2630" s="18">
        <f>+MONTH(datos_arg[[#This Row],[Fecha]])</f>
        <v>8</v>
      </c>
      <c r="E2630" s="14" t="s">
        <v>5358</v>
      </c>
      <c r="F2630" s="14" t="s">
        <v>4109</v>
      </c>
      <c r="G2630" s="14"/>
      <c r="H2630" s="14" t="s">
        <v>6646</v>
      </c>
      <c r="I2630" s="14" t="s">
        <v>6668</v>
      </c>
      <c r="J2630" s="14" t="s">
        <v>425</v>
      </c>
      <c r="K2630" s="14" t="s">
        <v>420</v>
      </c>
      <c r="L2630" s="14" t="s">
        <v>426</v>
      </c>
      <c r="M2630" s="14" t="s">
        <v>607</v>
      </c>
      <c r="N2630" s="14" t="s">
        <v>2183</v>
      </c>
      <c r="O2630" s="14" t="s">
        <v>2636</v>
      </c>
      <c r="P2630" s="14" t="s">
        <v>5833</v>
      </c>
      <c r="Q2630" s="14">
        <v>1</v>
      </c>
      <c r="R2630" s="14" t="s">
        <v>4109</v>
      </c>
      <c r="S2630" s="14" t="s">
        <v>420</v>
      </c>
      <c r="T2630" s="35">
        <v>3533</v>
      </c>
      <c r="U2630" s="14" t="s">
        <v>4</v>
      </c>
      <c r="V2630" s="14">
        <v>133</v>
      </c>
      <c r="W2630" s="16">
        <f>+IF(datos_arg[[#This Row],[Moneda]]="ARS",datos_arg[[#This Row],[Monto]],datos_arg[[#This Row],[Monto]]*datos_arg[[#This Row],[TC]])</f>
        <v>3533</v>
      </c>
      <c r="X2630" s="16">
        <f>IFERROR(IF(datos_arg[[#This Row],[Moneda]]="USD",datos_arg[[#This Row],[Monto]],datos_arg[[#This Row],[Monto]]/datos_arg[[#This Row],[TC]]),0)</f>
        <v>26.563909774436091</v>
      </c>
      <c r="Y2630" s="14"/>
    </row>
    <row r="2631" spans="1:25" ht="15" customHeight="1" x14ac:dyDescent="0.25">
      <c r="A2631" s="14">
        <f t="shared" si="41"/>
        <v>2628</v>
      </c>
      <c r="B2631" s="1">
        <v>44048</v>
      </c>
      <c r="C2631" s="18">
        <f>+YEAR(datos_arg[[#This Row],[Fecha]])</f>
        <v>2020</v>
      </c>
      <c r="D2631" s="18">
        <f>+MONTH(datos_arg[[#This Row],[Fecha]])</f>
        <v>8</v>
      </c>
      <c r="E2631" s="14" t="s">
        <v>408</v>
      </c>
      <c r="F2631" s="14" t="s">
        <v>506</v>
      </c>
      <c r="G2631" s="14"/>
      <c r="H2631" s="14" t="s">
        <v>7132</v>
      </c>
      <c r="I2631" s="14" t="s">
        <v>7132</v>
      </c>
      <c r="J2631" s="14" t="s">
        <v>425</v>
      </c>
      <c r="K2631" s="14"/>
      <c r="L2631" s="14" t="s">
        <v>425</v>
      </c>
      <c r="M2631" s="14" t="s">
        <v>613</v>
      </c>
      <c r="N2631" s="14" t="s">
        <v>613</v>
      </c>
      <c r="O2631" s="14" t="s">
        <v>2275</v>
      </c>
      <c r="P2631" s="14"/>
      <c r="Q2631" s="14"/>
      <c r="R2631" s="14" t="s">
        <v>613</v>
      </c>
      <c r="S2631" s="14" t="s">
        <v>439</v>
      </c>
      <c r="T2631" s="35">
        <v>5000</v>
      </c>
      <c r="U2631" s="14" t="s">
        <v>4</v>
      </c>
      <c r="V2631" s="14">
        <v>133</v>
      </c>
      <c r="W2631" s="16">
        <f>+IF(datos_arg[[#This Row],[Moneda]]="ARS",datos_arg[[#This Row],[Monto]],datos_arg[[#This Row],[Monto]]*datos_arg[[#This Row],[TC]])</f>
        <v>5000</v>
      </c>
      <c r="X2631" s="16">
        <f>IFERROR(IF(datos_arg[[#This Row],[Moneda]]="USD",datos_arg[[#This Row],[Monto]],datos_arg[[#This Row],[Monto]]/datos_arg[[#This Row],[TC]]),0)</f>
        <v>37.593984962406012</v>
      </c>
      <c r="Y2631" s="14"/>
    </row>
    <row r="2632" spans="1:25" ht="15" customHeight="1" x14ac:dyDescent="0.25">
      <c r="A2632" s="14">
        <f t="shared" si="41"/>
        <v>2629</v>
      </c>
      <c r="B2632" s="1">
        <v>44049</v>
      </c>
      <c r="C2632" s="18">
        <f>+YEAR(datos_arg[[#This Row],[Fecha]])</f>
        <v>2020</v>
      </c>
      <c r="D2632" s="18">
        <f>+MONTH(datos_arg[[#This Row],[Fecha]])</f>
        <v>8</v>
      </c>
      <c r="E2632" s="14" t="s">
        <v>1015</v>
      </c>
      <c r="F2632" s="14" t="s">
        <v>403</v>
      </c>
      <c r="G2632" s="14" t="s">
        <v>5383</v>
      </c>
      <c r="H2632" s="14" t="s">
        <v>6646</v>
      </c>
      <c r="I2632" s="14" t="s">
        <v>7132</v>
      </c>
      <c r="J2632" s="14" t="s">
        <v>425</v>
      </c>
      <c r="K2632" s="14"/>
      <c r="L2632" s="14" t="s">
        <v>422</v>
      </c>
      <c r="M2632" s="14" t="s">
        <v>758</v>
      </c>
      <c r="N2632" s="14" t="s">
        <v>2613</v>
      </c>
      <c r="O2632" s="14" t="s">
        <v>2614</v>
      </c>
      <c r="P2632" s="14" t="s">
        <v>5834</v>
      </c>
      <c r="Q2632" s="14">
        <v>3</v>
      </c>
      <c r="R2632" s="14" t="s">
        <v>5383</v>
      </c>
      <c r="S2632" s="14" t="s">
        <v>439</v>
      </c>
      <c r="T2632" s="35">
        <v>3300</v>
      </c>
      <c r="U2632" s="14" t="s">
        <v>4</v>
      </c>
      <c r="V2632" s="14">
        <v>133</v>
      </c>
      <c r="W2632" s="16">
        <f>+IF(datos_arg[[#This Row],[Moneda]]="ARS",datos_arg[[#This Row],[Monto]],datos_arg[[#This Row],[Monto]]*datos_arg[[#This Row],[TC]])</f>
        <v>3300</v>
      </c>
      <c r="X2632" s="16">
        <f>IFERROR(IF(datos_arg[[#This Row],[Moneda]]="USD",datos_arg[[#This Row],[Monto]],datos_arg[[#This Row],[Monto]]/datos_arg[[#This Row],[TC]]),0)</f>
        <v>24.81203007518797</v>
      </c>
      <c r="Y2632" s="14"/>
    </row>
    <row r="2633" spans="1:25" ht="15" customHeight="1" x14ac:dyDescent="0.25">
      <c r="A2633" s="14">
        <f t="shared" si="41"/>
        <v>2630</v>
      </c>
      <c r="B2633" s="1">
        <v>44049</v>
      </c>
      <c r="C2633" s="18">
        <f>+YEAR(datos_arg[[#This Row],[Fecha]])</f>
        <v>2020</v>
      </c>
      <c r="D2633" s="18">
        <f>+MONTH(datos_arg[[#This Row],[Fecha]])</f>
        <v>8</v>
      </c>
      <c r="E2633" s="14" t="s">
        <v>1015</v>
      </c>
      <c r="F2633" s="14" t="s">
        <v>403</v>
      </c>
      <c r="G2633" s="14" t="s">
        <v>5382</v>
      </c>
      <c r="H2633" s="14" t="s">
        <v>532</v>
      </c>
      <c r="I2633" s="14" t="s">
        <v>7132</v>
      </c>
      <c r="J2633" s="14" t="s">
        <v>425</v>
      </c>
      <c r="K2633" s="14" t="s">
        <v>421</v>
      </c>
      <c r="L2633" s="14" t="s">
        <v>421</v>
      </c>
      <c r="M2633" s="14" t="s">
        <v>838</v>
      </c>
      <c r="N2633" s="14" t="s">
        <v>1777</v>
      </c>
      <c r="O2633" s="14" t="s">
        <v>2615</v>
      </c>
      <c r="P2633" s="14"/>
      <c r="Q2633" s="14"/>
      <c r="R2633" s="14" t="s">
        <v>5382</v>
      </c>
      <c r="S2633" s="14" t="s">
        <v>439</v>
      </c>
      <c r="T2633" s="35">
        <v>55000</v>
      </c>
      <c r="U2633" s="14" t="s">
        <v>4</v>
      </c>
      <c r="V2633" s="14">
        <v>133</v>
      </c>
      <c r="W2633" s="16">
        <f>+IF(datos_arg[[#This Row],[Moneda]]="ARS",datos_arg[[#This Row],[Monto]],datos_arg[[#This Row],[Monto]]*datos_arg[[#This Row],[TC]])</f>
        <v>55000</v>
      </c>
      <c r="X2633" s="16">
        <f>IFERROR(IF(datos_arg[[#This Row],[Moneda]]="USD",datos_arg[[#This Row],[Monto]],datos_arg[[#This Row],[Monto]]/datos_arg[[#This Row],[TC]]),0)</f>
        <v>413.53383458646618</v>
      </c>
      <c r="Y2633" s="14"/>
    </row>
    <row r="2634" spans="1:25" ht="15" customHeight="1" x14ac:dyDescent="0.25">
      <c r="A2634" s="14">
        <f t="shared" si="41"/>
        <v>2631</v>
      </c>
      <c r="B2634" s="1">
        <v>44049</v>
      </c>
      <c r="C2634" s="18">
        <f>+YEAR(datos_arg[[#This Row],[Fecha]])</f>
        <v>2020</v>
      </c>
      <c r="D2634" s="18">
        <f>+MONTH(datos_arg[[#This Row],[Fecha]])</f>
        <v>8</v>
      </c>
      <c r="E2634" s="14" t="s">
        <v>5358</v>
      </c>
      <c r="F2634" s="14" t="s">
        <v>85</v>
      </c>
      <c r="G2634" s="14"/>
      <c r="H2634" s="14" t="s">
        <v>4114</v>
      </c>
      <c r="I2634" s="14" t="s">
        <v>7132</v>
      </c>
      <c r="J2634" s="14" t="s">
        <v>425</v>
      </c>
      <c r="K2634" s="14"/>
      <c r="L2634" s="14" t="s">
        <v>425</v>
      </c>
      <c r="M2634" s="14" t="s">
        <v>1701</v>
      </c>
      <c r="N2634" s="14" t="s">
        <v>524</v>
      </c>
      <c r="O2634" s="14" t="s">
        <v>2616</v>
      </c>
      <c r="P2634" s="14"/>
      <c r="Q2634" s="14">
        <v>1</v>
      </c>
      <c r="R2634" s="14" t="s">
        <v>85</v>
      </c>
      <c r="S2634" s="14" t="s">
        <v>439</v>
      </c>
      <c r="T2634" s="35">
        <v>1800</v>
      </c>
      <c r="U2634" s="14" t="s">
        <v>4</v>
      </c>
      <c r="V2634" s="14">
        <v>133</v>
      </c>
      <c r="W2634" s="16">
        <f>+IF(datos_arg[[#This Row],[Moneda]]="ARS",datos_arg[[#This Row],[Monto]],datos_arg[[#This Row],[Monto]]*datos_arg[[#This Row],[TC]])</f>
        <v>1800</v>
      </c>
      <c r="X2634" s="16">
        <f>IFERROR(IF(datos_arg[[#This Row],[Moneda]]="USD",datos_arg[[#This Row],[Monto]],datos_arg[[#This Row],[Monto]]/datos_arg[[#This Row],[TC]]),0)</f>
        <v>13.533834586466165</v>
      </c>
      <c r="Y2634" s="14"/>
    </row>
    <row r="2635" spans="1:25" ht="15" customHeight="1" x14ac:dyDescent="0.25">
      <c r="A2635" s="14">
        <f t="shared" si="41"/>
        <v>2632</v>
      </c>
      <c r="B2635" s="1">
        <v>44049</v>
      </c>
      <c r="C2635" s="18">
        <f>+YEAR(datos_arg[[#This Row],[Fecha]])</f>
        <v>2020</v>
      </c>
      <c r="D2635" s="18">
        <f>+MONTH(datos_arg[[#This Row],[Fecha]])</f>
        <v>8</v>
      </c>
      <c r="E2635" s="14" t="s">
        <v>1015</v>
      </c>
      <c r="F2635" s="14" t="s">
        <v>430</v>
      </c>
      <c r="G2635" s="14"/>
      <c r="H2635" s="14" t="s">
        <v>7132</v>
      </c>
      <c r="I2635" s="14" t="s">
        <v>7132</v>
      </c>
      <c r="J2635" s="14" t="s">
        <v>425</v>
      </c>
      <c r="K2635" s="14"/>
      <c r="L2635" s="14" t="s">
        <v>425</v>
      </c>
      <c r="M2635" s="14" t="s">
        <v>60</v>
      </c>
      <c r="N2635" s="14" t="s">
        <v>26</v>
      </c>
      <c r="O2635" s="14" t="s">
        <v>2460</v>
      </c>
      <c r="P2635" s="14"/>
      <c r="Q2635" s="14"/>
      <c r="R2635" s="14" t="s">
        <v>430</v>
      </c>
      <c r="S2635" s="14" t="s">
        <v>439</v>
      </c>
      <c r="T2635" s="35">
        <v>3000</v>
      </c>
      <c r="U2635" s="14" t="s">
        <v>4</v>
      </c>
      <c r="V2635" s="14">
        <v>133</v>
      </c>
      <c r="W2635" s="16">
        <f>+IF(datos_arg[[#This Row],[Moneda]]="ARS",datos_arg[[#This Row],[Monto]],datos_arg[[#This Row],[Monto]]*datos_arg[[#This Row],[TC]])</f>
        <v>3000</v>
      </c>
      <c r="X2635" s="16">
        <f>IFERROR(IF(datos_arg[[#This Row],[Moneda]]="USD",datos_arg[[#This Row],[Monto]],datos_arg[[#This Row],[Monto]]/datos_arg[[#This Row],[TC]]),0)</f>
        <v>22.556390977443609</v>
      </c>
      <c r="Y2635" s="14"/>
    </row>
    <row r="2636" spans="1:25" ht="15" customHeight="1" x14ac:dyDescent="0.25">
      <c r="A2636" s="14">
        <f t="shared" si="41"/>
        <v>2633</v>
      </c>
      <c r="B2636" s="1">
        <v>44049</v>
      </c>
      <c r="C2636" s="18">
        <f>+YEAR(datos_arg[[#This Row],[Fecha]])</f>
        <v>2020</v>
      </c>
      <c r="D2636" s="18">
        <f>+MONTH(datos_arg[[#This Row],[Fecha]])</f>
        <v>8</v>
      </c>
      <c r="E2636" s="14" t="s">
        <v>1015</v>
      </c>
      <c r="F2636" s="14" t="s">
        <v>403</v>
      </c>
      <c r="G2636" s="14" t="s">
        <v>6645</v>
      </c>
      <c r="H2636" s="14" t="s">
        <v>532</v>
      </c>
      <c r="I2636" s="14" t="s">
        <v>7132</v>
      </c>
      <c r="J2636" s="14" t="s">
        <v>425</v>
      </c>
      <c r="K2636" s="14" t="s">
        <v>421</v>
      </c>
      <c r="L2636" s="14" t="s">
        <v>421</v>
      </c>
      <c r="M2636" s="14" t="s">
        <v>804</v>
      </c>
      <c r="N2636" s="14" t="s">
        <v>26</v>
      </c>
      <c r="O2636" s="14" t="s">
        <v>252</v>
      </c>
      <c r="P2636" s="14"/>
      <c r="Q2636" s="14"/>
      <c r="R2636" s="14" t="s">
        <v>6645</v>
      </c>
      <c r="S2636" s="14" t="s">
        <v>439</v>
      </c>
      <c r="T2636" s="35">
        <v>500</v>
      </c>
      <c r="U2636" s="14" t="s">
        <v>4</v>
      </c>
      <c r="V2636" s="14">
        <v>133</v>
      </c>
      <c r="W2636" s="16">
        <f>+IF(datos_arg[[#This Row],[Moneda]]="ARS",datos_arg[[#This Row],[Monto]],datos_arg[[#This Row],[Monto]]*datos_arg[[#This Row],[TC]])</f>
        <v>500</v>
      </c>
      <c r="X2636" s="16">
        <f>IFERROR(IF(datos_arg[[#This Row],[Moneda]]="USD",datos_arg[[#This Row],[Monto]],datos_arg[[#This Row],[Monto]]/datos_arg[[#This Row],[TC]]),0)</f>
        <v>3.7593984962406015</v>
      </c>
      <c r="Y2636" s="14"/>
    </row>
    <row r="2637" spans="1:25" ht="15" customHeight="1" x14ac:dyDescent="0.25">
      <c r="A2637" s="14">
        <f t="shared" si="41"/>
        <v>2634</v>
      </c>
      <c r="B2637" s="1">
        <v>44049</v>
      </c>
      <c r="C2637" s="18">
        <f>+YEAR(datos_arg[[#This Row],[Fecha]])</f>
        <v>2020</v>
      </c>
      <c r="D2637" s="18">
        <f>+MONTH(datos_arg[[#This Row],[Fecha]])</f>
        <v>8</v>
      </c>
      <c r="E2637" s="14" t="s">
        <v>1015</v>
      </c>
      <c r="F2637" s="14" t="s">
        <v>403</v>
      </c>
      <c r="G2637" s="14" t="s">
        <v>970</v>
      </c>
      <c r="H2637" s="14" t="s">
        <v>4114</v>
      </c>
      <c r="I2637" s="14" t="s">
        <v>7132</v>
      </c>
      <c r="J2637" s="14" t="s">
        <v>425</v>
      </c>
      <c r="K2637" s="14"/>
      <c r="L2637" s="14" t="s">
        <v>425</v>
      </c>
      <c r="M2637" s="14" t="s">
        <v>493</v>
      </c>
      <c r="N2637" s="14" t="s">
        <v>26</v>
      </c>
      <c r="O2637" s="14" t="s">
        <v>2617</v>
      </c>
      <c r="P2637" s="14"/>
      <c r="Q2637" s="14"/>
      <c r="R2637" s="14" t="s">
        <v>970</v>
      </c>
      <c r="S2637" s="14" t="s">
        <v>439</v>
      </c>
      <c r="T2637" s="35">
        <v>800</v>
      </c>
      <c r="U2637" s="14" t="s">
        <v>4</v>
      </c>
      <c r="V2637" s="14">
        <v>133</v>
      </c>
      <c r="W2637" s="16">
        <f>+IF(datos_arg[[#This Row],[Moneda]]="ARS",datos_arg[[#This Row],[Monto]],datos_arg[[#This Row],[Monto]]*datos_arg[[#This Row],[TC]])</f>
        <v>800</v>
      </c>
      <c r="X2637" s="16">
        <f>IFERROR(IF(datos_arg[[#This Row],[Moneda]]="USD",datos_arg[[#This Row],[Monto]],datos_arg[[#This Row],[Monto]]/datos_arg[[#This Row],[TC]]),0)</f>
        <v>6.0150375939849621</v>
      </c>
      <c r="Y2637" s="14"/>
    </row>
    <row r="2638" spans="1:25" ht="15" customHeight="1" x14ac:dyDescent="0.25">
      <c r="A2638" s="14">
        <f t="shared" si="41"/>
        <v>2635</v>
      </c>
      <c r="B2638" s="1">
        <v>44049</v>
      </c>
      <c r="C2638" s="18">
        <f>+YEAR(datos_arg[[#This Row],[Fecha]])</f>
        <v>2020</v>
      </c>
      <c r="D2638" s="18">
        <f>+MONTH(datos_arg[[#This Row],[Fecha]])</f>
        <v>8</v>
      </c>
      <c r="E2638" s="14" t="s">
        <v>1015</v>
      </c>
      <c r="F2638" s="14" t="s">
        <v>430</v>
      </c>
      <c r="G2638" s="14"/>
      <c r="H2638" s="14" t="s">
        <v>7132</v>
      </c>
      <c r="I2638" s="14" t="s">
        <v>7132</v>
      </c>
      <c r="J2638" s="14" t="s">
        <v>425</v>
      </c>
      <c r="K2638" s="14"/>
      <c r="L2638" s="14" t="s">
        <v>425</v>
      </c>
      <c r="M2638" s="14" t="s">
        <v>102</v>
      </c>
      <c r="N2638" s="14" t="s">
        <v>480</v>
      </c>
      <c r="O2638" s="14" t="s">
        <v>2618</v>
      </c>
      <c r="P2638" s="14"/>
      <c r="Q2638" s="14"/>
      <c r="R2638" s="14" t="s">
        <v>430</v>
      </c>
      <c r="S2638" s="14" t="s">
        <v>439</v>
      </c>
      <c r="T2638" s="35">
        <v>2200</v>
      </c>
      <c r="U2638" s="14" t="s">
        <v>4</v>
      </c>
      <c r="V2638" s="14">
        <v>133</v>
      </c>
      <c r="W2638" s="16">
        <f>+IF(datos_arg[[#This Row],[Moneda]]="ARS",datos_arg[[#This Row],[Monto]],datos_arg[[#This Row],[Monto]]*datos_arg[[#This Row],[TC]])</f>
        <v>2200</v>
      </c>
      <c r="X2638" s="16">
        <f>IFERROR(IF(datos_arg[[#This Row],[Moneda]]="USD",datos_arg[[#This Row],[Monto]],datos_arg[[#This Row],[Monto]]/datos_arg[[#This Row],[TC]]),0)</f>
        <v>16.541353383458645</v>
      </c>
      <c r="Y2638" s="14"/>
    </row>
    <row r="2639" spans="1:25" x14ac:dyDescent="0.25">
      <c r="A2639" s="14">
        <f t="shared" si="41"/>
        <v>2636</v>
      </c>
      <c r="B2639" s="1">
        <v>44049</v>
      </c>
      <c r="C2639" s="18">
        <f>+YEAR(datos_arg[[#This Row],[Fecha]])</f>
        <v>2020</v>
      </c>
      <c r="D2639" s="18">
        <f>+MONTH(datos_arg[[#This Row],[Fecha]])</f>
        <v>8</v>
      </c>
      <c r="E2639" s="14" t="s">
        <v>408</v>
      </c>
      <c r="F2639" s="14" t="s">
        <v>69</v>
      </c>
      <c r="G2639" s="14"/>
      <c r="H2639" s="14" t="s">
        <v>7132</v>
      </c>
      <c r="I2639" s="14" t="s">
        <v>7132</v>
      </c>
      <c r="J2639" s="14" t="s">
        <v>425</v>
      </c>
      <c r="K2639" s="14"/>
      <c r="L2639" s="14" t="s">
        <v>425</v>
      </c>
      <c r="M2639" s="14" t="s">
        <v>56</v>
      </c>
      <c r="N2639" s="14" t="s">
        <v>56</v>
      </c>
      <c r="O2639" s="14"/>
      <c r="P2639" s="14"/>
      <c r="Q2639" s="14"/>
      <c r="R2639" s="14" t="s">
        <v>439</v>
      </c>
      <c r="S2639" s="14" t="s">
        <v>440</v>
      </c>
      <c r="T2639" s="35">
        <v>1400</v>
      </c>
      <c r="U2639" s="14" t="s">
        <v>2</v>
      </c>
      <c r="V2639" s="14">
        <v>128</v>
      </c>
      <c r="W2639" s="16">
        <f>+IF(datos_arg[[#This Row],[Moneda]]="ARS",datos_arg[[#This Row],[Monto]],datos_arg[[#This Row],[Monto]]*datos_arg[[#This Row],[TC]])</f>
        <v>179200</v>
      </c>
      <c r="X2639" s="16">
        <f>IFERROR(IF(datos_arg[[#This Row],[Moneda]]="USD",datos_arg[[#This Row],[Monto]],datos_arg[[#This Row],[Monto]]/datos_arg[[#This Row],[TC]]),0)</f>
        <v>1400</v>
      </c>
      <c r="Y2639" s="14"/>
    </row>
    <row r="2640" spans="1:25" x14ac:dyDescent="0.25">
      <c r="A2640" s="14">
        <f t="shared" si="41"/>
        <v>2637</v>
      </c>
      <c r="B2640" s="1">
        <v>44049</v>
      </c>
      <c r="C2640" s="18">
        <f>+YEAR(datos_arg[[#This Row],[Fecha]])</f>
        <v>2020</v>
      </c>
      <c r="D2640" s="18">
        <f>+MONTH(datos_arg[[#This Row],[Fecha]])</f>
        <v>8</v>
      </c>
      <c r="E2640" s="14" t="s">
        <v>1016</v>
      </c>
      <c r="F2640" s="14" t="s">
        <v>5365</v>
      </c>
      <c r="G2640" s="14" t="s">
        <v>6695</v>
      </c>
      <c r="H2640" s="14" t="s">
        <v>7132</v>
      </c>
      <c r="I2640" s="14" t="s">
        <v>7132</v>
      </c>
      <c r="J2640" s="14" t="s">
        <v>425</v>
      </c>
      <c r="K2640" s="14"/>
      <c r="L2640" s="14" t="s">
        <v>425</v>
      </c>
      <c r="M2640" s="14" t="s">
        <v>436</v>
      </c>
      <c r="N2640" s="14" t="s">
        <v>436</v>
      </c>
      <c r="O2640" s="14" t="s">
        <v>2540</v>
      </c>
      <c r="P2640" s="14"/>
      <c r="Q2640" s="14"/>
      <c r="R2640" s="14" t="s">
        <v>5365</v>
      </c>
      <c r="S2640" s="14" t="s">
        <v>440</v>
      </c>
      <c r="T2640" s="35">
        <v>700</v>
      </c>
      <c r="U2640" s="14" t="s">
        <v>2</v>
      </c>
      <c r="V2640" s="14">
        <v>128</v>
      </c>
      <c r="W2640" s="16">
        <f>+IF(datos_arg[[#This Row],[Moneda]]="ARS",datos_arg[[#This Row],[Monto]],datos_arg[[#This Row],[Monto]]*datos_arg[[#This Row],[TC]])</f>
        <v>89600</v>
      </c>
      <c r="X2640" s="16">
        <f>IFERROR(IF(datos_arg[[#This Row],[Moneda]]="USD",datos_arg[[#This Row],[Monto]],datos_arg[[#This Row],[Monto]]/datos_arg[[#This Row],[TC]]),0)</f>
        <v>700</v>
      </c>
      <c r="Y2640" s="14"/>
    </row>
    <row r="2641" spans="1:25" ht="15" customHeight="1" x14ac:dyDescent="0.25">
      <c r="A2641" s="14">
        <f t="shared" si="41"/>
        <v>2638</v>
      </c>
      <c r="B2641" s="1">
        <v>44049</v>
      </c>
      <c r="C2641" s="18">
        <f>+YEAR(datos_arg[[#This Row],[Fecha]])</f>
        <v>2020</v>
      </c>
      <c r="D2641" s="18">
        <f>+MONTH(datos_arg[[#This Row],[Fecha]])</f>
        <v>8</v>
      </c>
      <c r="E2641" s="14" t="s">
        <v>1016</v>
      </c>
      <c r="F2641" s="14" t="s">
        <v>5365</v>
      </c>
      <c r="G2641" s="14" t="s">
        <v>6695</v>
      </c>
      <c r="H2641" s="14" t="s">
        <v>7132</v>
      </c>
      <c r="I2641" s="14" t="s">
        <v>7132</v>
      </c>
      <c r="J2641" s="14" t="s">
        <v>425</v>
      </c>
      <c r="K2641" s="14"/>
      <c r="L2641" s="14" t="s">
        <v>425</v>
      </c>
      <c r="M2641" s="14" t="s">
        <v>436</v>
      </c>
      <c r="N2641" s="14" t="s">
        <v>436</v>
      </c>
      <c r="O2641" s="14" t="s">
        <v>2540</v>
      </c>
      <c r="P2641" s="14"/>
      <c r="Q2641" s="14"/>
      <c r="R2641" s="14" t="s">
        <v>5365</v>
      </c>
      <c r="S2641" s="14" t="s">
        <v>439</v>
      </c>
      <c r="T2641" s="35">
        <v>40000</v>
      </c>
      <c r="U2641" s="14" t="s">
        <v>4</v>
      </c>
      <c r="V2641" s="14">
        <v>128</v>
      </c>
      <c r="W2641" s="16">
        <f>+IF(datos_arg[[#This Row],[Moneda]]="ARS",datos_arg[[#This Row],[Monto]],datos_arg[[#This Row],[Monto]]*datos_arg[[#This Row],[TC]])</f>
        <v>40000</v>
      </c>
      <c r="X2641" s="16">
        <f>IFERROR(IF(datos_arg[[#This Row],[Moneda]]="USD",datos_arg[[#This Row],[Monto]],datos_arg[[#This Row],[Monto]]/datos_arg[[#This Row],[TC]]),0)</f>
        <v>312.5</v>
      </c>
      <c r="Y2641" s="14"/>
    </row>
    <row r="2642" spans="1:25" ht="15" customHeight="1" x14ac:dyDescent="0.25">
      <c r="A2642" s="14">
        <f t="shared" si="41"/>
        <v>2639</v>
      </c>
      <c r="B2642" s="1">
        <v>44049</v>
      </c>
      <c r="C2642" s="18">
        <f>+YEAR(datos_arg[[#This Row],[Fecha]])</f>
        <v>2020</v>
      </c>
      <c r="D2642" s="18">
        <f>+MONTH(datos_arg[[#This Row],[Fecha]])</f>
        <v>8</v>
      </c>
      <c r="E2642" s="14" t="s">
        <v>449</v>
      </c>
      <c r="F2642" s="14" t="s">
        <v>505</v>
      </c>
      <c r="G2642" s="14"/>
      <c r="H2642" s="14" t="s">
        <v>7132</v>
      </c>
      <c r="I2642" s="14" t="s">
        <v>7132</v>
      </c>
      <c r="J2642" s="14" t="s">
        <v>425</v>
      </c>
      <c r="K2642" s="14"/>
      <c r="L2642" s="14" t="s">
        <v>425</v>
      </c>
      <c r="M2642" s="14" t="s">
        <v>613</v>
      </c>
      <c r="N2642" s="14" t="s">
        <v>2273</v>
      </c>
      <c r="O2642" s="14" t="s">
        <v>2593</v>
      </c>
      <c r="P2642" s="14"/>
      <c r="Q2642" s="14"/>
      <c r="R2642" s="14" t="s">
        <v>505</v>
      </c>
      <c r="S2642" s="14" t="s">
        <v>613</v>
      </c>
      <c r="T2642" s="35">
        <v>255</v>
      </c>
      <c r="U2642" s="14" t="s">
        <v>4</v>
      </c>
      <c r="V2642" s="14">
        <v>128</v>
      </c>
      <c r="W2642" s="16">
        <f>+IF(datos_arg[[#This Row],[Moneda]]="ARS",datos_arg[[#This Row],[Monto]],datos_arg[[#This Row],[Monto]]*datos_arg[[#This Row],[TC]])</f>
        <v>255</v>
      </c>
      <c r="X2642" s="16">
        <f>IFERROR(IF(datos_arg[[#This Row],[Moneda]]="USD",datos_arg[[#This Row],[Monto]],datos_arg[[#This Row],[Monto]]/datos_arg[[#This Row],[TC]]),0)</f>
        <v>1.9921875</v>
      </c>
      <c r="Y2642" s="14"/>
    </row>
    <row r="2643" spans="1:25" ht="15" customHeight="1" x14ac:dyDescent="0.25">
      <c r="A2643" s="14">
        <f t="shared" si="41"/>
        <v>2640</v>
      </c>
      <c r="B2643" s="1">
        <v>44049</v>
      </c>
      <c r="C2643" s="18">
        <f>+YEAR(datos_arg[[#This Row],[Fecha]])</f>
        <v>2020</v>
      </c>
      <c r="D2643" s="18">
        <f>+MONTH(datos_arg[[#This Row],[Fecha]])</f>
        <v>8</v>
      </c>
      <c r="E2643" s="14" t="s">
        <v>5358</v>
      </c>
      <c r="F2643" s="14" t="s">
        <v>4109</v>
      </c>
      <c r="G2643" s="14"/>
      <c r="H2643" s="14" t="s">
        <v>6646</v>
      </c>
      <c r="I2643" s="14" t="s">
        <v>6668</v>
      </c>
      <c r="J2643" s="14" t="s">
        <v>425</v>
      </c>
      <c r="K2643" s="14" t="s">
        <v>420</v>
      </c>
      <c r="L2643" s="14" t="s">
        <v>425</v>
      </c>
      <c r="M2643" s="14" t="s">
        <v>6657</v>
      </c>
      <c r="N2643" s="14" t="s">
        <v>2209</v>
      </c>
      <c r="O2643" s="14" t="s">
        <v>4066</v>
      </c>
      <c r="P2643" s="14" t="s">
        <v>5835</v>
      </c>
      <c r="Q2643" s="14">
        <v>1</v>
      </c>
      <c r="R2643" s="14" t="s">
        <v>4109</v>
      </c>
      <c r="S2643" s="14" t="s">
        <v>420</v>
      </c>
      <c r="T2643" s="35">
        <v>2699.9927919441284</v>
      </c>
      <c r="U2643" s="14" t="s">
        <v>4</v>
      </c>
      <c r="V2643" s="14">
        <v>128</v>
      </c>
      <c r="W2643" s="16">
        <f>+IF(datos_arg[[#This Row],[Moneda]]="ARS",datos_arg[[#This Row],[Monto]],datos_arg[[#This Row],[Monto]]*datos_arg[[#This Row],[TC]])</f>
        <v>2699.9927919441284</v>
      </c>
      <c r="X2643" s="16">
        <f>IFERROR(IF(datos_arg[[#This Row],[Moneda]]="USD",datos_arg[[#This Row],[Monto]],datos_arg[[#This Row],[Monto]]/datos_arg[[#This Row],[TC]]),0)</f>
        <v>21.093693687063503</v>
      </c>
      <c r="Y2643" s="14"/>
    </row>
    <row r="2644" spans="1:25" ht="15" customHeight="1" x14ac:dyDescent="0.25">
      <c r="A2644" s="14">
        <f t="shared" si="41"/>
        <v>2641</v>
      </c>
      <c r="B2644" s="1">
        <v>44049</v>
      </c>
      <c r="C2644" s="18">
        <f>+YEAR(datos_arg[[#This Row],[Fecha]])</f>
        <v>2020</v>
      </c>
      <c r="D2644" s="18">
        <f>+MONTH(datos_arg[[#This Row],[Fecha]])</f>
        <v>8</v>
      </c>
      <c r="E2644" s="14" t="s">
        <v>5358</v>
      </c>
      <c r="F2644" s="14" t="s">
        <v>4109</v>
      </c>
      <c r="G2644" s="14"/>
      <c r="H2644" s="14" t="s">
        <v>6646</v>
      </c>
      <c r="I2644" s="14" t="s">
        <v>6668</v>
      </c>
      <c r="J2644" s="14" t="s">
        <v>425</v>
      </c>
      <c r="K2644" s="14" t="s">
        <v>420</v>
      </c>
      <c r="L2644" s="14" t="s">
        <v>425</v>
      </c>
      <c r="M2644" s="14" t="s">
        <v>4818</v>
      </c>
      <c r="N2644" s="14" t="s">
        <v>2209</v>
      </c>
      <c r="O2644" s="14" t="s">
        <v>4067</v>
      </c>
      <c r="P2644" s="14" t="s">
        <v>5835</v>
      </c>
      <c r="Q2644" s="14">
        <v>3</v>
      </c>
      <c r="R2644" s="14" t="s">
        <v>4109</v>
      </c>
      <c r="S2644" s="14" t="s">
        <v>420</v>
      </c>
      <c r="T2644" s="35">
        <v>1769.9872080558712</v>
      </c>
      <c r="U2644" s="14" t="s">
        <v>4</v>
      </c>
      <c r="V2644" s="14">
        <v>128</v>
      </c>
      <c r="W2644" s="16">
        <f>+IF(datos_arg[[#This Row],[Moneda]]="ARS",datos_arg[[#This Row],[Monto]],datos_arg[[#This Row],[Monto]]*datos_arg[[#This Row],[TC]])</f>
        <v>1769.9872080558712</v>
      </c>
      <c r="X2644" s="16">
        <f>IFERROR(IF(datos_arg[[#This Row],[Moneda]]="USD",datos_arg[[#This Row],[Monto]],datos_arg[[#This Row],[Monto]]/datos_arg[[#This Row],[TC]]),0)</f>
        <v>13.828025062936494</v>
      </c>
      <c r="Y2644" s="14"/>
    </row>
    <row r="2645" spans="1:25" ht="15" customHeight="1" x14ac:dyDescent="0.25">
      <c r="A2645" s="14">
        <f t="shared" si="41"/>
        <v>2642</v>
      </c>
      <c r="B2645" s="1">
        <v>44049</v>
      </c>
      <c r="C2645" s="18">
        <f>+YEAR(datos_arg[[#This Row],[Fecha]])</f>
        <v>2020</v>
      </c>
      <c r="D2645" s="18">
        <f>+MONTH(datos_arg[[#This Row],[Fecha]])</f>
        <v>8</v>
      </c>
      <c r="E2645" s="14" t="s">
        <v>617</v>
      </c>
      <c r="F2645" s="14" t="s">
        <v>8101</v>
      </c>
      <c r="G2645" s="14"/>
      <c r="H2645" s="14" t="s">
        <v>8103</v>
      </c>
      <c r="I2645" s="14" t="s">
        <v>8104</v>
      </c>
      <c r="J2645" s="14" t="s">
        <v>425</v>
      </c>
      <c r="K2645" s="14" t="s">
        <v>420</v>
      </c>
      <c r="L2645" s="14" t="s">
        <v>426</v>
      </c>
      <c r="M2645" s="14" t="s">
        <v>1693</v>
      </c>
      <c r="N2645" s="14" t="s">
        <v>1237</v>
      </c>
      <c r="O2645" s="14" t="s">
        <v>2718</v>
      </c>
      <c r="P2645" s="14" t="s">
        <v>5836</v>
      </c>
      <c r="Q2645" s="14">
        <v>1</v>
      </c>
      <c r="R2645" s="14" t="s">
        <v>8101</v>
      </c>
      <c r="S2645" s="14" t="s">
        <v>420</v>
      </c>
      <c r="T2645" s="35">
        <v>890.36442248301421</v>
      </c>
      <c r="U2645" s="14" t="s">
        <v>4</v>
      </c>
      <c r="V2645" s="14">
        <v>128</v>
      </c>
      <c r="W2645" s="16">
        <f>+IF(datos_arg[[#This Row],[Moneda]]="ARS",datos_arg[[#This Row],[Monto]],datos_arg[[#This Row],[Monto]]*datos_arg[[#This Row],[TC]])</f>
        <v>890.36442248301421</v>
      </c>
      <c r="X2645" s="16">
        <f>IFERROR(IF(datos_arg[[#This Row],[Moneda]]="USD",datos_arg[[#This Row],[Monto]],datos_arg[[#This Row],[Monto]]/datos_arg[[#This Row],[TC]]),0)</f>
        <v>6.9559720506485485</v>
      </c>
      <c r="Y2645" s="14"/>
    </row>
    <row r="2646" spans="1:25" ht="15" customHeight="1" x14ac:dyDescent="0.25">
      <c r="A2646" s="14">
        <f t="shared" si="41"/>
        <v>2643</v>
      </c>
      <c r="B2646" s="1">
        <v>44049</v>
      </c>
      <c r="C2646" s="18">
        <f>+YEAR(datos_arg[[#This Row],[Fecha]])</f>
        <v>2020</v>
      </c>
      <c r="D2646" s="18">
        <f>+MONTH(datos_arg[[#This Row],[Fecha]])</f>
        <v>8</v>
      </c>
      <c r="E2646" s="14" t="s">
        <v>1015</v>
      </c>
      <c r="F2646" s="14" t="s">
        <v>403</v>
      </c>
      <c r="G2646" s="14" t="s">
        <v>5383</v>
      </c>
      <c r="H2646" s="14" t="s">
        <v>6646</v>
      </c>
      <c r="I2646" s="14" t="s">
        <v>7132</v>
      </c>
      <c r="J2646" s="14" t="s">
        <v>425</v>
      </c>
      <c r="K2646" s="14" t="s">
        <v>420</v>
      </c>
      <c r="L2646" s="14" t="s">
        <v>425</v>
      </c>
      <c r="M2646" s="14" t="s">
        <v>1683</v>
      </c>
      <c r="N2646" s="14" t="s">
        <v>1237</v>
      </c>
      <c r="O2646" s="14" t="s">
        <v>2719</v>
      </c>
      <c r="P2646" s="14" t="s">
        <v>5836</v>
      </c>
      <c r="Q2646" s="14">
        <v>1</v>
      </c>
      <c r="R2646" s="14" t="s">
        <v>5383</v>
      </c>
      <c r="S2646" s="14" t="s">
        <v>420</v>
      </c>
      <c r="T2646" s="35">
        <v>45.376624854291379</v>
      </c>
      <c r="U2646" s="14" t="s">
        <v>4</v>
      </c>
      <c r="V2646" s="14">
        <v>128</v>
      </c>
      <c r="W2646" s="16">
        <f>+IF(datos_arg[[#This Row],[Moneda]]="ARS",datos_arg[[#This Row],[Monto]],datos_arg[[#This Row],[Monto]]*datos_arg[[#This Row],[TC]])</f>
        <v>45.376624854291379</v>
      </c>
      <c r="X2646" s="16">
        <f>IFERROR(IF(datos_arg[[#This Row],[Moneda]]="USD",datos_arg[[#This Row],[Monto]],datos_arg[[#This Row],[Monto]]/datos_arg[[#This Row],[TC]]),0)</f>
        <v>0.3545048816741514</v>
      </c>
      <c r="Y2646" s="14"/>
    </row>
    <row r="2647" spans="1:25" ht="15" customHeight="1" x14ac:dyDescent="0.25">
      <c r="A2647" s="14">
        <f t="shared" si="41"/>
        <v>2644</v>
      </c>
      <c r="B2647" s="1">
        <v>44049</v>
      </c>
      <c r="C2647" s="18">
        <f>+YEAR(datos_arg[[#This Row],[Fecha]])</f>
        <v>2020</v>
      </c>
      <c r="D2647" s="18">
        <f>+MONTH(datos_arg[[#This Row],[Fecha]])</f>
        <v>8</v>
      </c>
      <c r="E2647" s="14" t="s">
        <v>617</v>
      </c>
      <c r="F2647" s="14" t="s">
        <v>8101</v>
      </c>
      <c r="G2647" s="14"/>
      <c r="H2647" s="14" t="s">
        <v>8103</v>
      </c>
      <c r="I2647" s="14" t="s">
        <v>8104</v>
      </c>
      <c r="J2647" s="14" t="s">
        <v>472</v>
      </c>
      <c r="K2647" s="14" t="s">
        <v>420</v>
      </c>
      <c r="L2647" s="14" t="s">
        <v>425</v>
      </c>
      <c r="M2647" s="14" t="s">
        <v>966</v>
      </c>
      <c r="N2647" s="14" t="s">
        <v>1237</v>
      </c>
      <c r="O2647" s="14" t="s">
        <v>2720</v>
      </c>
      <c r="P2647" s="14" t="s">
        <v>5836</v>
      </c>
      <c r="Q2647" s="14">
        <v>1</v>
      </c>
      <c r="R2647" s="14" t="s">
        <v>8101</v>
      </c>
      <c r="S2647" s="14" t="s">
        <v>420</v>
      </c>
      <c r="T2647" s="35">
        <v>69.869024785558722</v>
      </c>
      <c r="U2647" s="14" t="s">
        <v>4</v>
      </c>
      <c r="V2647" s="14">
        <v>128</v>
      </c>
      <c r="W2647" s="16">
        <f>+IF(datos_arg[[#This Row],[Moneda]]="ARS",datos_arg[[#This Row],[Monto]],datos_arg[[#This Row],[Monto]]*datos_arg[[#This Row],[TC]])</f>
        <v>69.869024785558722</v>
      </c>
      <c r="X2647" s="16">
        <f>IFERROR(IF(datos_arg[[#This Row],[Moneda]]="USD",datos_arg[[#This Row],[Monto]],datos_arg[[#This Row],[Monto]]/datos_arg[[#This Row],[TC]]),0)</f>
        <v>0.54585175613717751</v>
      </c>
      <c r="Y2647" s="14"/>
    </row>
    <row r="2648" spans="1:25" ht="15" customHeight="1" x14ac:dyDescent="0.25">
      <c r="A2648" s="14">
        <f t="shared" si="41"/>
        <v>2645</v>
      </c>
      <c r="B2648" s="1">
        <v>44049</v>
      </c>
      <c r="C2648" s="18">
        <f>+YEAR(datos_arg[[#This Row],[Fecha]])</f>
        <v>2020</v>
      </c>
      <c r="D2648" s="18">
        <f>+MONTH(datos_arg[[#This Row],[Fecha]])</f>
        <v>8</v>
      </c>
      <c r="E2648" s="14" t="s">
        <v>5358</v>
      </c>
      <c r="F2648" s="14" t="s">
        <v>4109</v>
      </c>
      <c r="G2648" s="14"/>
      <c r="H2648" s="14" t="s">
        <v>6646</v>
      </c>
      <c r="I2648" s="14" t="s">
        <v>7132</v>
      </c>
      <c r="J2648" s="14" t="s">
        <v>425</v>
      </c>
      <c r="K2648" s="14" t="s">
        <v>420</v>
      </c>
      <c r="L2648" s="14" t="s">
        <v>426</v>
      </c>
      <c r="M2648" s="14" t="s">
        <v>1679</v>
      </c>
      <c r="N2648" s="14" t="s">
        <v>1237</v>
      </c>
      <c r="O2648" s="14" t="s">
        <v>2721</v>
      </c>
      <c r="P2648" s="14" t="s">
        <v>5836</v>
      </c>
      <c r="Q2648" s="14">
        <v>1</v>
      </c>
      <c r="R2648" s="14" t="s">
        <v>4109</v>
      </c>
      <c r="S2648" s="14" t="s">
        <v>420</v>
      </c>
      <c r="T2648" s="35">
        <v>206.73673064687659</v>
      </c>
      <c r="U2648" s="14" t="s">
        <v>4</v>
      </c>
      <c r="V2648" s="14">
        <v>128</v>
      </c>
      <c r="W2648" s="16">
        <f>+IF(datos_arg[[#This Row],[Moneda]]="ARS",datos_arg[[#This Row],[Monto]],datos_arg[[#This Row],[Monto]]*datos_arg[[#This Row],[TC]])</f>
        <v>206.73673064687659</v>
      </c>
      <c r="X2648" s="16">
        <f>IFERROR(IF(datos_arg[[#This Row],[Moneda]]="USD",datos_arg[[#This Row],[Monto]],datos_arg[[#This Row],[Monto]]/datos_arg[[#This Row],[TC]]),0)</f>
        <v>1.6151307081787234</v>
      </c>
      <c r="Y2648" s="14"/>
    </row>
    <row r="2649" spans="1:25" ht="15" customHeight="1" x14ac:dyDescent="0.25">
      <c r="A2649" s="14">
        <f t="shared" si="41"/>
        <v>2646</v>
      </c>
      <c r="B2649" s="1">
        <v>44049</v>
      </c>
      <c r="C2649" s="18">
        <f>+YEAR(datos_arg[[#This Row],[Fecha]])</f>
        <v>2020</v>
      </c>
      <c r="D2649" s="18">
        <f>+MONTH(datos_arg[[#This Row],[Fecha]])</f>
        <v>8</v>
      </c>
      <c r="E2649" s="14" t="s">
        <v>617</v>
      </c>
      <c r="F2649" s="14" t="s">
        <v>8101</v>
      </c>
      <c r="G2649" s="14"/>
      <c r="H2649" s="14" t="s">
        <v>8103</v>
      </c>
      <c r="I2649" s="14" t="s">
        <v>8104</v>
      </c>
      <c r="J2649" s="14" t="s">
        <v>425</v>
      </c>
      <c r="K2649" s="14" t="s">
        <v>420</v>
      </c>
      <c r="L2649" s="14" t="s">
        <v>426</v>
      </c>
      <c r="M2649" s="14" t="s">
        <v>1693</v>
      </c>
      <c r="N2649" s="14" t="s">
        <v>1237</v>
      </c>
      <c r="O2649" s="14" t="s">
        <v>2722</v>
      </c>
      <c r="P2649" s="14" t="s">
        <v>5836</v>
      </c>
      <c r="Q2649" s="14">
        <v>1</v>
      </c>
      <c r="R2649" s="14" t="s">
        <v>8101</v>
      </c>
      <c r="S2649" s="14" t="s">
        <v>420</v>
      </c>
      <c r="T2649" s="35">
        <v>297.32801738750828</v>
      </c>
      <c r="U2649" s="14" t="s">
        <v>4</v>
      </c>
      <c r="V2649" s="14">
        <v>128</v>
      </c>
      <c r="W2649" s="16">
        <f>+IF(datos_arg[[#This Row],[Moneda]]="ARS",datos_arg[[#This Row],[Monto]],datos_arg[[#This Row],[Monto]]*datos_arg[[#This Row],[TC]])</f>
        <v>297.32801738750828</v>
      </c>
      <c r="X2649" s="16">
        <f>IFERROR(IF(datos_arg[[#This Row],[Moneda]]="USD",datos_arg[[#This Row],[Monto]],datos_arg[[#This Row],[Monto]]/datos_arg[[#This Row],[TC]]),0)</f>
        <v>2.3228751358399085</v>
      </c>
      <c r="Y2649" s="14"/>
    </row>
    <row r="2650" spans="1:25" ht="15" customHeight="1" x14ac:dyDescent="0.25">
      <c r="A2650" s="14">
        <f t="shared" si="41"/>
        <v>2647</v>
      </c>
      <c r="B2650" s="1">
        <v>44049</v>
      </c>
      <c r="C2650" s="18">
        <f>+YEAR(datos_arg[[#This Row],[Fecha]])</f>
        <v>2020</v>
      </c>
      <c r="D2650" s="18">
        <f>+MONTH(datos_arg[[#This Row],[Fecha]])</f>
        <v>8</v>
      </c>
      <c r="E2650" s="14" t="s">
        <v>617</v>
      </c>
      <c r="F2650" s="14" t="s">
        <v>8101</v>
      </c>
      <c r="G2650" s="14"/>
      <c r="H2650" s="14" t="s">
        <v>8103</v>
      </c>
      <c r="I2650" s="14" t="s">
        <v>8104</v>
      </c>
      <c r="J2650" s="14" t="s">
        <v>425</v>
      </c>
      <c r="K2650" s="14" t="s">
        <v>420</v>
      </c>
      <c r="L2650" s="14" t="s">
        <v>426</v>
      </c>
      <c r="M2650" s="14" t="s">
        <v>1677</v>
      </c>
      <c r="N2650" s="14" t="s">
        <v>1237</v>
      </c>
      <c r="O2650" s="14" t="s">
        <v>2723</v>
      </c>
      <c r="P2650" s="14" t="s">
        <v>5836</v>
      </c>
      <c r="Q2650" s="14">
        <v>1</v>
      </c>
      <c r="R2650" s="14" t="s">
        <v>8101</v>
      </c>
      <c r="S2650" s="14" t="s">
        <v>420</v>
      </c>
      <c r="T2650" s="35">
        <v>157.60796370171877</v>
      </c>
      <c r="U2650" s="14" t="s">
        <v>4</v>
      </c>
      <c r="V2650" s="14">
        <v>128</v>
      </c>
      <c r="W2650" s="16">
        <f>+IF(datos_arg[[#This Row],[Moneda]]="ARS",datos_arg[[#This Row],[Monto]],datos_arg[[#This Row],[Monto]]*datos_arg[[#This Row],[TC]])</f>
        <v>157.60796370171877</v>
      </c>
      <c r="X2650" s="16">
        <f>IFERROR(IF(datos_arg[[#This Row],[Moneda]]="USD",datos_arg[[#This Row],[Monto]],datos_arg[[#This Row],[Monto]]/datos_arg[[#This Row],[TC]]),0)</f>
        <v>1.2313122164196779</v>
      </c>
      <c r="Y2650" s="14"/>
    </row>
    <row r="2651" spans="1:25" ht="15" customHeight="1" x14ac:dyDescent="0.25">
      <c r="A2651" s="14">
        <f t="shared" si="41"/>
        <v>2648</v>
      </c>
      <c r="B2651" s="1">
        <v>44049</v>
      </c>
      <c r="C2651" s="18">
        <f>+YEAR(datos_arg[[#This Row],[Fecha]])</f>
        <v>2020</v>
      </c>
      <c r="D2651" s="18">
        <f>+MONTH(datos_arg[[#This Row],[Fecha]])</f>
        <v>8</v>
      </c>
      <c r="E2651" s="14" t="s">
        <v>617</v>
      </c>
      <c r="F2651" s="14" t="s">
        <v>8101</v>
      </c>
      <c r="G2651" s="14"/>
      <c r="H2651" s="14" t="s">
        <v>8103</v>
      </c>
      <c r="I2651" s="14" t="s">
        <v>8104</v>
      </c>
      <c r="J2651" s="14" t="s">
        <v>425</v>
      </c>
      <c r="K2651" s="14" t="s">
        <v>420</v>
      </c>
      <c r="L2651" s="14" t="s">
        <v>426</v>
      </c>
      <c r="M2651" s="14" t="s">
        <v>1677</v>
      </c>
      <c r="N2651" s="14" t="s">
        <v>1237</v>
      </c>
      <c r="O2651" s="14" t="s">
        <v>2724</v>
      </c>
      <c r="P2651" s="14" t="s">
        <v>5836</v>
      </c>
      <c r="Q2651" s="14">
        <v>1</v>
      </c>
      <c r="R2651" s="14" t="s">
        <v>8101</v>
      </c>
      <c r="S2651" s="14" t="s">
        <v>420</v>
      </c>
      <c r="T2651" s="35">
        <v>974.64815141621818</v>
      </c>
      <c r="U2651" s="14" t="s">
        <v>4</v>
      </c>
      <c r="V2651" s="14">
        <v>128</v>
      </c>
      <c r="W2651" s="16">
        <f>+IF(datos_arg[[#This Row],[Moneda]]="ARS",datos_arg[[#This Row],[Monto]],datos_arg[[#This Row],[Monto]]*datos_arg[[#This Row],[TC]])</f>
        <v>974.64815141621818</v>
      </c>
      <c r="X2651" s="16">
        <f>IFERROR(IF(datos_arg[[#This Row],[Moneda]]="USD",datos_arg[[#This Row],[Monto]],datos_arg[[#This Row],[Monto]]/datos_arg[[#This Row],[TC]]),0)</f>
        <v>7.6144386829392046</v>
      </c>
      <c r="Y2651" s="14"/>
    </row>
    <row r="2652" spans="1:25" ht="15" customHeight="1" x14ac:dyDescent="0.25">
      <c r="A2652" s="14">
        <f t="shared" si="41"/>
        <v>2649</v>
      </c>
      <c r="B2652" s="1">
        <v>44049</v>
      </c>
      <c r="C2652" s="18">
        <f>+YEAR(datos_arg[[#This Row],[Fecha]])</f>
        <v>2020</v>
      </c>
      <c r="D2652" s="18">
        <f>+MONTH(datos_arg[[#This Row],[Fecha]])</f>
        <v>8</v>
      </c>
      <c r="E2652" s="14" t="s">
        <v>617</v>
      </c>
      <c r="F2652" s="14" t="s">
        <v>8101</v>
      </c>
      <c r="G2652" s="14"/>
      <c r="H2652" s="14" t="s">
        <v>8103</v>
      </c>
      <c r="I2652" s="14" t="s">
        <v>8104</v>
      </c>
      <c r="J2652" s="14" t="s">
        <v>425</v>
      </c>
      <c r="K2652" s="14" t="s">
        <v>420</v>
      </c>
      <c r="L2652" s="14" t="s">
        <v>426</v>
      </c>
      <c r="M2652" s="14" t="s">
        <v>1693</v>
      </c>
      <c r="N2652" s="14" t="s">
        <v>1237</v>
      </c>
      <c r="O2652" s="14" t="s">
        <v>2725</v>
      </c>
      <c r="P2652" s="14" t="s">
        <v>5836</v>
      </c>
      <c r="Q2652" s="14">
        <v>3</v>
      </c>
      <c r="R2652" s="14" t="s">
        <v>8101</v>
      </c>
      <c r="S2652" s="14" t="s">
        <v>420</v>
      </c>
      <c r="T2652" s="35">
        <v>154.30571874404976</v>
      </c>
      <c r="U2652" s="14" t="s">
        <v>4</v>
      </c>
      <c r="V2652" s="14">
        <v>128</v>
      </c>
      <c r="W2652" s="16">
        <f>+IF(datos_arg[[#This Row],[Moneda]]="ARS",datos_arg[[#This Row],[Monto]],datos_arg[[#This Row],[Monto]]*datos_arg[[#This Row],[TC]])</f>
        <v>154.30571874404976</v>
      </c>
      <c r="X2652" s="16">
        <f>IFERROR(IF(datos_arg[[#This Row],[Moneda]]="USD",datos_arg[[#This Row],[Monto]],datos_arg[[#This Row],[Monto]]/datos_arg[[#This Row],[TC]]),0)</f>
        <v>1.2055134276878887</v>
      </c>
      <c r="Y2652" s="14"/>
    </row>
    <row r="2653" spans="1:25" ht="15" customHeight="1" x14ac:dyDescent="0.25">
      <c r="A2653" s="14">
        <f t="shared" si="41"/>
        <v>2650</v>
      </c>
      <c r="B2653" s="1">
        <v>44049</v>
      </c>
      <c r="C2653" s="18">
        <f>+YEAR(datos_arg[[#This Row],[Fecha]])</f>
        <v>2020</v>
      </c>
      <c r="D2653" s="18">
        <f>+MONTH(datos_arg[[#This Row],[Fecha]])</f>
        <v>8</v>
      </c>
      <c r="E2653" s="14" t="s">
        <v>617</v>
      </c>
      <c r="F2653" s="14" t="s">
        <v>8101</v>
      </c>
      <c r="G2653" s="14"/>
      <c r="H2653" s="14" t="s">
        <v>8103</v>
      </c>
      <c r="I2653" s="14" t="s">
        <v>8104</v>
      </c>
      <c r="J2653" s="14" t="s">
        <v>425</v>
      </c>
      <c r="K2653" s="14" t="s">
        <v>420</v>
      </c>
      <c r="L2653" s="14" t="s">
        <v>426</v>
      </c>
      <c r="M2653" s="14" t="s">
        <v>1693</v>
      </c>
      <c r="N2653" s="14" t="s">
        <v>1237</v>
      </c>
      <c r="O2653" s="14" t="s">
        <v>2726</v>
      </c>
      <c r="P2653" s="14" t="s">
        <v>5836</v>
      </c>
      <c r="Q2653" s="14">
        <v>1</v>
      </c>
      <c r="R2653" s="14" t="s">
        <v>8101</v>
      </c>
      <c r="S2653" s="14" t="s">
        <v>420</v>
      </c>
      <c r="T2653" s="35">
        <v>163.10570666939122</v>
      </c>
      <c r="U2653" s="14" t="s">
        <v>4</v>
      </c>
      <c r="V2653" s="14">
        <v>128</v>
      </c>
      <c r="W2653" s="16">
        <f>+IF(datos_arg[[#This Row],[Moneda]]="ARS",datos_arg[[#This Row],[Monto]],datos_arg[[#This Row],[Monto]]*datos_arg[[#This Row],[TC]])</f>
        <v>163.10570666939122</v>
      </c>
      <c r="X2653" s="16">
        <f>IFERROR(IF(datos_arg[[#This Row],[Moneda]]="USD",datos_arg[[#This Row],[Monto]],datos_arg[[#This Row],[Monto]]/datos_arg[[#This Row],[TC]]),0)</f>
        <v>1.2742633333546189</v>
      </c>
      <c r="Y2653" s="14"/>
    </row>
    <row r="2654" spans="1:25" ht="15" customHeight="1" x14ac:dyDescent="0.25">
      <c r="A2654" s="14">
        <f t="shared" si="41"/>
        <v>2651</v>
      </c>
      <c r="B2654" s="1">
        <v>44049</v>
      </c>
      <c r="C2654" s="18">
        <f>+YEAR(datos_arg[[#This Row],[Fecha]])</f>
        <v>2020</v>
      </c>
      <c r="D2654" s="18">
        <f>+MONTH(datos_arg[[#This Row],[Fecha]])</f>
        <v>8</v>
      </c>
      <c r="E2654" s="14" t="s">
        <v>5358</v>
      </c>
      <c r="F2654" s="14" t="s">
        <v>4109</v>
      </c>
      <c r="G2654" s="14"/>
      <c r="H2654" s="14" t="s">
        <v>6646</v>
      </c>
      <c r="I2654" s="14" t="s">
        <v>7132</v>
      </c>
      <c r="J2654" s="14" t="s">
        <v>425</v>
      </c>
      <c r="K2654" s="14" t="s">
        <v>420</v>
      </c>
      <c r="L2654" s="14" t="s">
        <v>426</v>
      </c>
      <c r="M2654" s="14" t="s">
        <v>1679</v>
      </c>
      <c r="N2654" s="14" t="s">
        <v>1237</v>
      </c>
      <c r="O2654" s="14" t="s">
        <v>2727</v>
      </c>
      <c r="P2654" s="14" t="s">
        <v>5836</v>
      </c>
      <c r="Q2654" s="14">
        <v>3</v>
      </c>
      <c r="R2654" s="14" t="s">
        <v>4109</v>
      </c>
      <c r="S2654" s="14" t="s">
        <v>420</v>
      </c>
      <c r="T2654" s="35">
        <v>457.14047704189443</v>
      </c>
      <c r="U2654" s="14" t="s">
        <v>4</v>
      </c>
      <c r="V2654" s="14">
        <v>128</v>
      </c>
      <c r="W2654" s="16">
        <f>+IF(datos_arg[[#This Row],[Moneda]]="ARS",datos_arg[[#This Row],[Monto]],datos_arg[[#This Row],[Monto]]*datos_arg[[#This Row],[TC]])</f>
        <v>457.14047704189443</v>
      </c>
      <c r="X2654" s="16">
        <f>IFERROR(IF(datos_arg[[#This Row],[Moneda]]="USD",datos_arg[[#This Row],[Monto]],datos_arg[[#This Row],[Monto]]/datos_arg[[#This Row],[TC]]),0)</f>
        <v>3.5714099768898002</v>
      </c>
      <c r="Y2654" s="14"/>
    </row>
    <row r="2655" spans="1:25" ht="15" customHeight="1" x14ac:dyDescent="0.25">
      <c r="A2655" s="14">
        <f t="shared" si="41"/>
        <v>2652</v>
      </c>
      <c r="B2655" s="1">
        <v>44049</v>
      </c>
      <c r="C2655" s="18">
        <f>+YEAR(datos_arg[[#This Row],[Fecha]])</f>
        <v>2020</v>
      </c>
      <c r="D2655" s="18">
        <f>+MONTH(datos_arg[[#This Row],[Fecha]])</f>
        <v>8</v>
      </c>
      <c r="E2655" s="14" t="s">
        <v>1015</v>
      </c>
      <c r="F2655" s="14" t="s">
        <v>403</v>
      </c>
      <c r="G2655" s="14" t="s">
        <v>5383</v>
      </c>
      <c r="H2655" s="14" t="s">
        <v>6646</v>
      </c>
      <c r="I2655" s="14" t="s">
        <v>7132</v>
      </c>
      <c r="J2655" s="14" t="s">
        <v>425</v>
      </c>
      <c r="K2655" s="14" t="s">
        <v>420</v>
      </c>
      <c r="L2655" s="14" t="s">
        <v>425</v>
      </c>
      <c r="M2655" s="14" t="s">
        <v>1670</v>
      </c>
      <c r="N2655" s="14" t="s">
        <v>1237</v>
      </c>
      <c r="O2655" s="14" t="s">
        <v>2728</v>
      </c>
      <c r="P2655" s="14" t="s">
        <v>5836</v>
      </c>
      <c r="Q2655" s="14">
        <v>10</v>
      </c>
      <c r="R2655" s="14" t="s">
        <v>5383</v>
      </c>
      <c r="S2655" s="14" t="s">
        <v>420</v>
      </c>
      <c r="T2655" s="35">
        <v>153.22596562437596</v>
      </c>
      <c r="U2655" s="14" t="s">
        <v>4</v>
      </c>
      <c r="V2655" s="14">
        <v>128</v>
      </c>
      <c r="W2655" s="16">
        <f>+IF(datos_arg[[#This Row],[Moneda]]="ARS",datos_arg[[#This Row],[Monto]],datos_arg[[#This Row],[Monto]]*datos_arg[[#This Row],[TC]])</f>
        <v>153.22596562437596</v>
      </c>
      <c r="X2655" s="16">
        <f>IFERROR(IF(datos_arg[[#This Row],[Moneda]]="USD",datos_arg[[#This Row],[Monto]],datos_arg[[#This Row],[Monto]]/datos_arg[[#This Row],[TC]]),0)</f>
        <v>1.1970778564404372</v>
      </c>
      <c r="Y2655" s="14"/>
    </row>
    <row r="2656" spans="1:25" ht="15" customHeight="1" x14ac:dyDescent="0.25">
      <c r="A2656" s="14">
        <f t="shared" si="41"/>
        <v>2653</v>
      </c>
      <c r="B2656" s="1">
        <v>44049</v>
      </c>
      <c r="C2656" s="18">
        <f>+YEAR(datos_arg[[#This Row],[Fecha]])</f>
        <v>2020</v>
      </c>
      <c r="D2656" s="18">
        <f>+MONTH(datos_arg[[#This Row],[Fecha]])</f>
        <v>8</v>
      </c>
      <c r="E2656" s="14" t="s">
        <v>1015</v>
      </c>
      <c r="F2656" s="14" t="s">
        <v>403</v>
      </c>
      <c r="G2656" s="14" t="s">
        <v>5383</v>
      </c>
      <c r="H2656" s="14" t="s">
        <v>6646</v>
      </c>
      <c r="I2656" s="14" t="s">
        <v>7132</v>
      </c>
      <c r="J2656" s="14" t="s">
        <v>425</v>
      </c>
      <c r="K2656" s="14" t="s">
        <v>420</v>
      </c>
      <c r="L2656" s="14" t="s">
        <v>425</v>
      </c>
      <c r="M2656" s="14" t="s">
        <v>1670</v>
      </c>
      <c r="N2656" s="14" t="s">
        <v>1237</v>
      </c>
      <c r="O2656" s="14" t="s">
        <v>2729</v>
      </c>
      <c r="P2656" s="14" t="s">
        <v>5836</v>
      </c>
      <c r="Q2656" s="14">
        <v>5</v>
      </c>
      <c r="R2656" s="14" t="s">
        <v>5383</v>
      </c>
      <c r="S2656" s="14" t="s">
        <v>420</v>
      </c>
      <c r="T2656" s="35">
        <v>167.58668211603748</v>
      </c>
      <c r="U2656" s="14" t="s">
        <v>4</v>
      </c>
      <c r="V2656" s="14">
        <v>128</v>
      </c>
      <c r="W2656" s="16">
        <f>+IF(datos_arg[[#This Row],[Moneda]]="ARS",datos_arg[[#This Row],[Monto]],datos_arg[[#This Row],[Monto]]*datos_arg[[#This Row],[TC]])</f>
        <v>167.58668211603748</v>
      </c>
      <c r="X2656" s="16">
        <f>IFERROR(IF(datos_arg[[#This Row],[Moneda]]="USD",datos_arg[[#This Row],[Monto]],datos_arg[[#This Row],[Monto]]/datos_arg[[#This Row],[TC]]),0)</f>
        <v>1.3092709540315428</v>
      </c>
      <c r="Y2656" s="14"/>
    </row>
    <row r="2657" spans="1:25" ht="15" customHeight="1" x14ac:dyDescent="0.25">
      <c r="A2657" s="14">
        <f t="shared" si="41"/>
        <v>2654</v>
      </c>
      <c r="B2657" s="1">
        <v>44049</v>
      </c>
      <c r="C2657" s="18">
        <f>+YEAR(datos_arg[[#This Row],[Fecha]])</f>
        <v>2020</v>
      </c>
      <c r="D2657" s="18">
        <f>+MONTH(datos_arg[[#This Row],[Fecha]])</f>
        <v>8</v>
      </c>
      <c r="E2657" s="14" t="s">
        <v>5358</v>
      </c>
      <c r="F2657" s="14" t="s">
        <v>4109</v>
      </c>
      <c r="G2657" s="14"/>
      <c r="H2657" s="14" t="s">
        <v>6646</v>
      </c>
      <c r="I2657" s="14" t="s">
        <v>7132</v>
      </c>
      <c r="J2657" s="14" t="s">
        <v>425</v>
      </c>
      <c r="K2657" s="14" t="s">
        <v>420</v>
      </c>
      <c r="L2657" s="14" t="s">
        <v>426</v>
      </c>
      <c r="M2657" s="14" t="s">
        <v>1679</v>
      </c>
      <c r="N2657" s="14" t="s">
        <v>1237</v>
      </c>
      <c r="O2657" s="14" t="s">
        <v>2727</v>
      </c>
      <c r="P2657" s="14" t="s">
        <v>5836</v>
      </c>
      <c r="Q2657" s="14">
        <v>3</v>
      </c>
      <c r="R2657" s="14" t="s">
        <v>4109</v>
      </c>
      <c r="S2657" s="14" t="s">
        <v>420</v>
      </c>
      <c r="T2657" s="35">
        <v>457.14047704189443</v>
      </c>
      <c r="U2657" s="14" t="s">
        <v>4</v>
      </c>
      <c r="V2657" s="14">
        <v>128</v>
      </c>
      <c r="W2657" s="16">
        <f>+IF(datos_arg[[#This Row],[Moneda]]="ARS",datos_arg[[#This Row],[Monto]],datos_arg[[#This Row],[Monto]]*datos_arg[[#This Row],[TC]])</f>
        <v>457.14047704189443</v>
      </c>
      <c r="X2657" s="16">
        <f>IFERROR(IF(datos_arg[[#This Row],[Moneda]]="USD",datos_arg[[#This Row],[Monto]],datos_arg[[#This Row],[Monto]]/datos_arg[[#This Row],[TC]]),0)</f>
        <v>3.5714099768898002</v>
      </c>
      <c r="Y2657" s="14"/>
    </row>
    <row r="2658" spans="1:25" ht="15" customHeight="1" x14ac:dyDescent="0.25">
      <c r="A2658" s="14">
        <f t="shared" si="41"/>
        <v>2655</v>
      </c>
      <c r="B2658" s="1">
        <v>44049</v>
      </c>
      <c r="C2658" s="18">
        <f>+YEAR(datos_arg[[#This Row],[Fecha]])</f>
        <v>2020</v>
      </c>
      <c r="D2658" s="18">
        <f>+MONTH(datos_arg[[#This Row],[Fecha]])</f>
        <v>8</v>
      </c>
      <c r="E2658" s="14" t="s">
        <v>617</v>
      </c>
      <c r="F2658" s="14" t="s">
        <v>8101</v>
      </c>
      <c r="G2658" s="14"/>
      <c r="H2658" s="14" t="s">
        <v>8103</v>
      </c>
      <c r="I2658" s="14" t="s">
        <v>8104</v>
      </c>
      <c r="J2658" s="14" t="s">
        <v>425</v>
      </c>
      <c r="K2658" s="14" t="s">
        <v>420</v>
      </c>
      <c r="L2658" s="14" t="s">
        <v>426</v>
      </c>
      <c r="M2658" s="14" t="s">
        <v>1677</v>
      </c>
      <c r="N2658" s="14" t="s">
        <v>1237</v>
      </c>
      <c r="O2658" s="14" t="s">
        <v>2730</v>
      </c>
      <c r="P2658" s="14" t="s">
        <v>5836</v>
      </c>
      <c r="Q2658" s="14">
        <v>5</v>
      </c>
      <c r="R2658" s="14" t="s">
        <v>8101</v>
      </c>
      <c r="S2658" s="14" t="s">
        <v>420</v>
      </c>
      <c r="T2658" s="35">
        <v>136.20185810418573</v>
      </c>
      <c r="U2658" s="14" t="s">
        <v>4</v>
      </c>
      <c r="V2658" s="14">
        <v>128</v>
      </c>
      <c r="W2658" s="16">
        <f>+IF(datos_arg[[#This Row],[Moneda]]="ARS",datos_arg[[#This Row],[Monto]],datos_arg[[#This Row],[Monto]]*datos_arg[[#This Row],[TC]])</f>
        <v>136.20185810418573</v>
      </c>
      <c r="X2658" s="16">
        <f>IFERROR(IF(datos_arg[[#This Row],[Moneda]]="USD",datos_arg[[#This Row],[Monto]],datos_arg[[#This Row],[Monto]]/datos_arg[[#This Row],[TC]]),0)</f>
        <v>1.064077016438951</v>
      </c>
      <c r="Y2658" s="14"/>
    </row>
    <row r="2659" spans="1:25" ht="15" customHeight="1" x14ac:dyDescent="0.25">
      <c r="A2659" s="14">
        <f t="shared" si="41"/>
        <v>2656</v>
      </c>
      <c r="B2659" s="1">
        <v>44049</v>
      </c>
      <c r="C2659" s="18">
        <f>+YEAR(datos_arg[[#This Row],[Fecha]])</f>
        <v>2020</v>
      </c>
      <c r="D2659" s="18">
        <f>+MONTH(datos_arg[[#This Row],[Fecha]])</f>
        <v>8</v>
      </c>
      <c r="E2659" s="14" t="s">
        <v>5358</v>
      </c>
      <c r="F2659" s="14" t="s">
        <v>4109</v>
      </c>
      <c r="G2659" s="14"/>
      <c r="H2659" s="14" t="s">
        <v>6646</v>
      </c>
      <c r="I2659" s="14" t="s">
        <v>7132</v>
      </c>
      <c r="J2659" s="14" t="s">
        <v>425</v>
      </c>
      <c r="K2659" s="14" t="s">
        <v>420</v>
      </c>
      <c r="L2659" s="14" t="s">
        <v>426</v>
      </c>
      <c r="M2659" s="14" t="s">
        <v>1679</v>
      </c>
      <c r="N2659" s="14" t="s">
        <v>1237</v>
      </c>
      <c r="O2659" s="14" t="s">
        <v>2731</v>
      </c>
      <c r="P2659" s="14" t="s">
        <v>5836</v>
      </c>
      <c r="Q2659" s="14">
        <v>5</v>
      </c>
      <c r="R2659" s="14" t="s">
        <v>4109</v>
      </c>
      <c r="S2659" s="14" t="s">
        <v>420</v>
      </c>
      <c r="T2659" s="35">
        <v>177.8893264662583</v>
      </c>
      <c r="U2659" s="14" t="s">
        <v>4</v>
      </c>
      <c r="V2659" s="14">
        <v>128</v>
      </c>
      <c r="W2659" s="16">
        <f>+IF(datos_arg[[#This Row],[Moneda]]="ARS",datos_arg[[#This Row],[Monto]],datos_arg[[#This Row],[Monto]]*datos_arg[[#This Row],[TC]])</f>
        <v>177.8893264662583</v>
      </c>
      <c r="X2659" s="16">
        <f>IFERROR(IF(datos_arg[[#This Row],[Moneda]]="USD",datos_arg[[#This Row],[Monto]],datos_arg[[#This Row],[Monto]]/datos_arg[[#This Row],[TC]]),0)</f>
        <v>1.3897603630176429</v>
      </c>
      <c r="Y2659" s="14"/>
    </row>
    <row r="2660" spans="1:25" ht="15" customHeight="1" x14ac:dyDescent="0.25">
      <c r="A2660" s="14">
        <f t="shared" si="41"/>
        <v>2657</v>
      </c>
      <c r="B2660" s="1">
        <v>44049</v>
      </c>
      <c r="C2660" s="18">
        <f>+YEAR(datos_arg[[#This Row],[Fecha]])</f>
        <v>2020</v>
      </c>
      <c r="D2660" s="18">
        <f>+MONTH(datos_arg[[#This Row],[Fecha]])</f>
        <v>8</v>
      </c>
      <c r="E2660" s="14" t="s">
        <v>5358</v>
      </c>
      <c r="F2660" s="14" t="s">
        <v>4109</v>
      </c>
      <c r="G2660" s="14"/>
      <c r="H2660" s="14" t="s">
        <v>6646</v>
      </c>
      <c r="I2660" s="14" t="s">
        <v>7132</v>
      </c>
      <c r="J2660" s="14" t="s">
        <v>425</v>
      </c>
      <c r="K2660" s="14" t="s">
        <v>420</v>
      </c>
      <c r="L2660" s="14" t="s">
        <v>426</v>
      </c>
      <c r="M2660" s="14" t="s">
        <v>1679</v>
      </c>
      <c r="N2660" s="14" t="s">
        <v>1237</v>
      </c>
      <c r="O2660" s="14" t="s">
        <v>2732</v>
      </c>
      <c r="P2660" s="14" t="s">
        <v>5836</v>
      </c>
      <c r="Q2660" s="14">
        <v>1</v>
      </c>
      <c r="R2660" s="14" t="s">
        <v>4109</v>
      </c>
      <c r="S2660" s="14" t="s">
        <v>420</v>
      </c>
      <c r="T2660" s="35">
        <v>142.32045911567059</v>
      </c>
      <c r="U2660" s="14" t="s">
        <v>4</v>
      </c>
      <c r="V2660" s="14">
        <v>128</v>
      </c>
      <c r="W2660" s="16">
        <f>+IF(datos_arg[[#This Row],[Moneda]]="ARS",datos_arg[[#This Row],[Monto]],datos_arg[[#This Row],[Monto]]*datos_arg[[#This Row],[TC]])</f>
        <v>142.32045911567059</v>
      </c>
      <c r="X2660" s="16">
        <f>IFERROR(IF(datos_arg[[#This Row],[Moneda]]="USD",datos_arg[[#This Row],[Monto]],datos_arg[[#This Row],[Monto]]/datos_arg[[#This Row],[TC]]),0)</f>
        <v>1.1118785868411765</v>
      </c>
      <c r="Y2660" s="14"/>
    </row>
    <row r="2661" spans="1:25" ht="15" customHeight="1" x14ac:dyDescent="0.25">
      <c r="A2661" s="14">
        <f t="shared" si="41"/>
        <v>2658</v>
      </c>
      <c r="B2661" s="1">
        <v>44049</v>
      </c>
      <c r="C2661" s="18">
        <f>+YEAR(datos_arg[[#This Row],[Fecha]])</f>
        <v>2020</v>
      </c>
      <c r="D2661" s="18">
        <f>+MONTH(datos_arg[[#This Row],[Fecha]])</f>
        <v>8</v>
      </c>
      <c r="E2661" s="14" t="s">
        <v>5358</v>
      </c>
      <c r="F2661" s="14" t="s">
        <v>4109</v>
      </c>
      <c r="G2661" s="14"/>
      <c r="H2661" s="14" t="s">
        <v>6646</v>
      </c>
      <c r="I2661" s="14" t="s">
        <v>7132</v>
      </c>
      <c r="J2661" s="14" t="s">
        <v>425</v>
      </c>
      <c r="K2661" s="14" t="s">
        <v>420</v>
      </c>
      <c r="L2661" s="14" t="s">
        <v>426</v>
      </c>
      <c r="M2661" s="14" t="s">
        <v>1679</v>
      </c>
      <c r="N2661" s="14" t="s">
        <v>1237</v>
      </c>
      <c r="O2661" s="14" t="s">
        <v>2733</v>
      </c>
      <c r="P2661" s="14" t="s">
        <v>5836</v>
      </c>
      <c r="Q2661" s="14">
        <v>1</v>
      </c>
      <c r="R2661" s="14" t="s">
        <v>4109</v>
      </c>
      <c r="S2661" s="14" t="s">
        <v>420</v>
      </c>
      <c r="T2661" s="35">
        <v>112.10536765013212</v>
      </c>
      <c r="U2661" s="14" t="s">
        <v>4</v>
      </c>
      <c r="V2661" s="14">
        <v>128</v>
      </c>
      <c r="W2661" s="16">
        <f>+IF(datos_arg[[#This Row],[Moneda]]="ARS",datos_arg[[#This Row],[Monto]],datos_arg[[#This Row],[Monto]]*datos_arg[[#This Row],[TC]])</f>
        <v>112.10536765013212</v>
      </c>
      <c r="X2661" s="16">
        <f>IFERROR(IF(datos_arg[[#This Row],[Moneda]]="USD",datos_arg[[#This Row],[Monto]],datos_arg[[#This Row],[Monto]]/datos_arg[[#This Row],[TC]]),0)</f>
        <v>0.87582318476665721</v>
      </c>
      <c r="Y2661" s="14"/>
    </row>
    <row r="2662" spans="1:25" ht="15" customHeight="1" x14ac:dyDescent="0.25">
      <c r="A2662" s="14">
        <f t="shared" si="41"/>
        <v>2659</v>
      </c>
      <c r="B2662" s="1">
        <v>44049</v>
      </c>
      <c r="C2662" s="18">
        <f>+YEAR(datos_arg[[#This Row],[Fecha]])</f>
        <v>2020</v>
      </c>
      <c r="D2662" s="18">
        <f>+MONTH(datos_arg[[#This Row],[Fecha]])</f>
        <v>8</v>
      </c>
      <c r="E2662" s="14" t="s">
        <v>617</v>
      </c>
      <c r="F2662" s="14" t="s">
        <v>8101</v>
      </c>
      <c r="G2662" s="14"/>
      <c r="H2662" s="14" t="s">
        <v>8103</v>
      </c>
      <c r="I2662" s="14" t="s">
        <v>8104</v>
      </c>
      <c r="J2662" s="14" t="s">
        <v>425</v>
      </c>
      <c r="K2662" s="14" t="s">
        <v>420</v>
      </c>
      <c r="L2662" s="14" t="s">
        <v>426</v>
      </c>
      <c r="M2662" s="14" t="s">
        <v>607</v>
      </c>
      <c r="N2662" s="14" t="s">
        <v>1237</v>
      </c>
      <c r="O2662" s="14" t="s">
        <v>2734</v>
      </c>
      <c r="P2662" s="14" t="s">
        <v>5836</v>
      </c>
      <c r="Q2662" s="14">
        <v>1</v>
      </c>
      <c r="R2662" s="14" t="s">
        <v>8101</v>
      </c>
      <c r="S2662" s="14" t="s">
        <v>420</v>
      </c>
      <c r="T2662" s="35">
        <v>1329.2300779744296</v>
      </c>
      <c r="U2662" s="14" t="s">
        <v>4</v>
      </c>
      <c r="V2662" s="14">
        <v>128</v>
      </c>
      <c r="W2662" s="16">
        <f>+IF(datos_arg[[#This Row],[Moneda]]="ARS",datos_arg[[#This Row],[Monto]],datos_arg[[#This Row],[Monto]]*datos_arg[[#This Row],[TC]])</f>
        <v>1329.2300779744296</v>
      </c>
      <c r="X2662" s="16">
        <f>IFERROR(IF(datos_arg[[#This Row],[Moneda]]="USD",datos_arg[[#This Row],[Monto]],datos_arg[[#This Row],[Monto]]/datos_arg[[#This Row],[TC]]),0)</f>
        <v>10.384609984175231</v>
      </c>
      <c r="Y2662" s="14"/>
    </row>
    <row r="2663" spans="1:25" ht="15" customHeight="1" x14ac:dyDescent="0.25">
      <c r="A2663" s="14">
        <f t="shared" si="41"/>
        <v>2660</v>
      </c>
      <c r="B2663" s="1">
        <v>44049</v>
      </c>
      <c r="C2663" s="18">
        <f>+YEAR(datos_arg[[#This Row],[Fecha]])</f>
        <v>2020</v>
      </c>
      <c r="D2663" s="18">
        <f>+MONTH(datos_arg[[#This Row],[Fecha]])</f>
        <v>8</v>
      </c>
      <c r="E2663" s="14" t="s">
        <v>617</v>
      </c>
      <c r="F2663" s="14" t="s">
        <v>8101</v>
      </c>
      <c r="G2663" s="14"/>
      <c r="H2663" s="14" t="s">
        <v>8103</v>
      </c>
      <c r="I2663" s="14" t="s">
        <v>8104</v>
      </c>
      <c r="J2663" s="14" t="s">
        <v>472</v>
      </c>
      <c r="K2663" s="14" t="s">
        <v>420</v>
      </c>
      <c r="L2663" s="14" t="s">
        <v>426</v>
      </c>
      <c r="M2663" s="14" t="s">
        <v>473</v>
      </c>
      <c r="N2663" s="14" t="s">
        <v>1237</v>
      </c>
      <c r="O2663" s="14" t="s">
        <v>2735</v>
      </c>
      <c r="P2663" s="14" t="s">
        <v>5836</v>
      </c>
      <c r="Q2663" s="14">
        <v>1</v>
      </c>
      <c r="R2663" s="14" t="s">
        <v>8101</v>
      </c>
      <c r="S2663" s="14" t="s">
        <v>420</v>
      </c>
      <c r="T2663" s="35">
        <v>1657.8169481764944</v>
      </c>
      <c r="U2663" s="14" t="s">
        <v>4</v>
      </c>
      <c r="V2663" s="14">
        <v>128</v>
      </c>
      <c r="W2663" s="16">
        <f>+IF(datos_arg[[#This Row],[Moneda]]="ARS",datos_arg[[#This Row],[Monto]],datos_arg[[#This Row],[Monto]]*datos_arg[[#This Row],[TC]])</f>
        <v>1657.8169481764944</v>
      </c>
      <c r="X2663" s="16">
        <f>IFERROR(IF(datos_arg[[#This Row],[Moneda]]="USD",datos_arg[[#This Row],[Monto]],datos_arg[[#This Row],[Monto]]/datos_arg[[#This Row],[TC]]),0)</f>
        <v>12.951694907628863</v>
      </c>
      <c r="Y2663" s="14"/>
    </row>
    <row r="2664" spans="1:25" ht="15" customHeight="1" x14ac:dyDescent="0.25">
      <c r="A2664" s="14">
        <f t="shared" si="41"/>
        <v>2661</v>
      </c>
      <c r="B2664" s="1">
        <v>44049</v>
      </c>
      <c r="C2664" s="18">
        <f>+YEAR(datos_arg[[#This Row],[Fecha]])</f>
        <v>2020</v>
      </c>
      <c r="D2664" s="18">
        <f>+MONTH(datos_arg[[#This Row],[Fecha]])</f>
        <v>8</v>
      </c>
      <c r="E2664" s="14" t="s">
        <v>5358</v>
      </c>
      <c r="F2664" s="14" t="s">
        <v>4109</v>
      </c>
      <c r="G2664" s="14"/>
      <c r="H2664" s="14" t="s">
        <v>6646</v>
      </c>
      <c r="I2664" s="14" t="s">
        <v>6668</v>
      </c>
      <c r="J2664" s="14" t="s">
        <v>425</v>
      </c>
      <c r="K2664" s="14" t="s">
        <v>420</v>
      </c>
      <c r="L2664" s="14" t="s">
        <v>426</v>
      </c>
      <c r="M2664" s="14" t="s">
        <v>719</v>
      </c>
      <c r="N2664" s="14" t="s">
        <v>2736</v>
      </c>
      <c r="O2664" s="14" t="s">
        <v>2738</v>
      </c>
      <c r="P2664" s="14" t="s">
        <v>5837</v>
      </c>
      <c r="Q2664" s="14">
        <v>1</v>
      </c>
      <c r="R2664" s="14" t="s">
        <v>4109</v>
      </c>
      <c r="S2664" s="14" t="s">
        <v>420</v>
      </c>
      <c r="T2664" s="35">
        <v>350</v>
      </c>
      <c r="U2664" s="14" t="s">
        <v>4</v>
      </c>
      <c r="V2664" s="14">
        <v>128</v>
      </c>
      <c r="W2664" s="16">
        <f>+IF(datos_arg[[#This Row],[Moneda]]="ARS",datos_arg[[#This Row],[Monto]],datos_arg[[#This Row],[Monto]]*datos_arg[[#This Row],[TC]])</f>
        <v>350</v>
      </c>
      <c r="X2664" s="16">
        <f>IFERROR(IF(datos_arg[[#This Row],[Moneda]]="USD",datos_arg[[#This Row],[Monto]],datos_arg[[#This Row],[Monto]]/datos_arg[[#This Row],[TC]]),0)</f>
        <v>2.734375</v>
      </c>
      <c r="Y2664" s="14"/>
    </row>
    <row r="2665" spans="1:25" ht="15" customHeight="1" x14ac:dyDescent="0.25">
      <c r="A2665" s="14">
        <f t="shared" si="41"/>
        <v>2662</v>
      </c>
      <c r="B2665" s="1">
        <v>44049</v>
      </c>
      <c r="C2665" s="18">
        <f>+YEAR(datos_arg[[#This Row],[Fecha]])</f>
        <v>2020</v>
      </c>
      <c r="D2665" s="18">
        <f>+MONTH(datos_arg[[#This Row],[Fecha]])</f>
        <v>8</v>
      </c>
      <c r="E2665" s="14" t="s">
        <v>5358</v>
      </c>
      <c r="F2665" s="14" t="s">
        <v>4109</v>
      </c>
      <c r="G2665" s="14"/>
      <c r="H2665" s="14" t="s">
        <v>6646</v>
      </c>
      <c r="I2665" s="14" t="s">
        <v>6668</v>
      </c>
      <c r="J2665" s="14" t="s">
        <v>425</v>
      </c>
      <c r="K2665" s="14" t="s">
        <v>420</v>
      </c>
      <c r="L2665" s="14" t="s">
        <v>426</v>
      </c>
      <c r="M2665" s="14" t="s">
        <v>719</v>
      </c>
      <c r="N2665" s="14" t="s">
        <v>2736</v>
      </c>
      <c r="O2665" s="14" t="s">
        <v>2739</v>
      </c>
      <c r="P2665" s="14" t="s">
        <v>5837</v>
      </c>
      <c r="Q2665" s="14">
        <v>1</v>
      </c>
      <c r="R2665" s="14" t="s">
        <v>4109</v>
      </c>
      <c r="S2665" s="14" t="s">
        <v>420</v>
      </c>
      <c r="T2665" s="35">
        <v>140</v>
      </c>
      <c r="U2665" s="14" t="s">
        <v>4</v>
      </c>
      <c r="V2665" s="14">
        <v>128</v>
      </c>
      <c r="W2665" s="16">
        <f>+IF(datos_arg[[#This Row],[Moneda]]="ARS",datos_arg[[#This Row],[Monto]],datos_arg[[#This Row],[Monto]]*datos_arg[[#This Row],[TC]])</f>
        <v>140</v>
      </c>
      <c r="X2665" s="16">
        <f>IFERROR(IF(datos_arg[[#This Row],[Moneda]]="USD",datos_arg[[#This Row],[Monto]],datos_arg[[#This Row],[Monto]]/datos_arg[[#This Row],[TC]]),0)</f>
        <v>1.09375</v>
      </c>
      <c r="Y2665" s="14"/>
    </row>
    <row r="2666" spans="1:25" ht="15" customHeight="1" x14ac:dyDescent="0.25">
      <c r="A2666" s="14">
        <f t="shared" si="41"/>
        <v>2663</v>
      </c>
      <c r="B2666" s="1">
        <v>44049</v>
      </c>
      <c r="C2666" s="18">
        <f>+YEAR(datos_arg[[#This Row],[Fecha]])</f>
        <v>2020</v>
      </c>
      <c r="D2666" s="18">
        <f>+MONTH(datos_arg[[#This Row],[Fecha]])</f>
        <v>8</v>
      </c>
      <c r="E2666" s="14" t="s">
        <v>5358</v>
      </c>
      <c r="F2666" s="14" t="s">
        <v>85</v>
      </c>
      <c r="G2666" s="14"/>
      <c r="H2666" s="14" t="s">
        <v>6646</v>
      </c>
      <c r="I2666" s="14" t="s">
        <v>6668</v>
      </c>
      <c r="J2666" s="14" t="s">
        <v>425</v>
      </c>
      <c r="K2666" s="14" t="s">
        <v>420</v>
      </c>
      <c r="L2666" s="14" t="s">
        <v>425</v>
      </c>
      <c r="M2666" s="14" t="s">
        <v>2737</v>
      </c>
      <c r="N2666" s="14" t="s">
        <v>2736</v>
      </c>
      <c r="O2666" s="14" t="s">
        <v>2740</v>
      </c>
      <c r="P2666" s="14" t="s">
        <v>5837</v>
      </c>
      <c r="Q2666" s="14">
        <v>1</v>
      </c>
      <c r="R2666" s="14" t="s">
        <v>85</v>
      </c>
      <c r="S2666" s="14" t="s">
        <v>420</v>
      </c>
      <c r="T2666" s="35">
        <v>340</v>
      </c>
      <c r="U2666" s="14" t="s">
        <v>4</v>
      </c>
      <c r="V2666" s="14">
        <v>128</v>
      </c>
      <c r="W2666" s="16">
        <f>+IF(datos_arg[[#This Row],[Moneda]]="ARS",datos_arg[[#This Row],[Monto]],datos_arg[[#This Row],[Monto]]*datos_arg[[#This Row],[TC]])</f>
        <v>340</v>
      </c>
      <c r="X2666" s="16">
        <f>IFERROR(IF(datos_arg[[#This Row],[Moneda]]="USD",datos_arg[[#This Row],[Monto]],datos_arg[[#This Row],[Monto]]/datos_arg[[#This Row],[TC]]),0)</f>
        <v>2.65625</v>
      </c>
      <c r="Y2666" s="14"/>
    </row>
    <row r="2667" spans="1:25" ht="15" customHeight="1" x14ac:dyDescent="0.25">
      <c r="A2667" s="14">
        <f t="shared" si="41"/>
        <v>2664</v>
      </c>
      <c r="B2667" s="1">
        <v>44049</v>
      </c>
      <c r="C2667" s="18">
        <f>+YEAR(datos_arg[[#This Row],[Fecha]])</f>
        <v>2020</v>
      </c>
      <c r="D2667" s="18">
        <f>+MONTH(datos_arg[[#This Row],[Fecha]])</f>
        <v>8</v>
      </c>
      <c r="E2667" s="14" t="s">
        <v>5358</v>
      </c>
      <c r="F2667" s="14" t="s">
        <v>4109</v>
      </c>
      <c r="G2667" s="14"/>
      <c r="H2667" s="14" t="s">
        <v>6646</v>
      </c>
      <c r="I2667" s="14" t="s">
        <v>6668</v>
      </c>
      <c r="J2667" s="14" t="s">
        <v>425</v>
      </c>
      <c r="K2667" s="14" t="s">
        <v>420</v>
      </c>
      <c r="L2667" s="14" t="s">
        <v>426</v>
      </c>
      <c r="M2667" s="14" t="s">
        <v>1679</v>
      </c>
      <c r="N2667" s="14" t="s">
        <v>2736</v>
      </c>
      <c r="O2667" s="14" t="s">
        <v>2741</v>
      </c>
      <c r="P2667" s="14" t="s">
        <v>5837</v>
      </c>
      <c r="Q2667" s="14">
        <v>1</v>
      </c>
      <c r="R2667" s="14" t="s">
        <v>4109</v>
      </c>
      <c r="S2667" s="14" t="s">
        <v>420</v>
      </c>
      <c r="T2667" s="35">
        <v>20</v>
      </c>
      <c r="U2667" s="14" t="s">
        <v>4</v>
      </c>
      <c r="V2667" s="14">
        <v>128</v>
      </c>
      <c r="W2667" s="16">
        <f>+IF(datos_arg[[#This Row],[Moneda]]="ARS",datos_arg[[#This Row],[Monto]],datos_arg[[#This Row],[Monto]]*datos_arg[[#This Row],[TC]])</f>
        <v>20</v>
      </c>
      <c r="X2667" s="16">
        <f>IFERROR(IF(datos_arg[[#This Row],[Moneda]]="USD",datos_arg[[#This Row],[Monto]],datos_arg[[#This Row],[Monto]]/datos_arg[[#This Row],[TC]]),0)</f>
        <v>0.15625</v>
      </c>
      <c r="Y2667" s="14"/>
    </row>
    <row r="2668" spans="1:25" ht="15" customHeight="1" x14ac:dyDescent="0.25">
      <c r="A2668" s="14">
        <f t="shared" si="41"/>
        <v>2665</v>
      </c>
      <c r="B2668" s="1">
        <v>44050</v>
      </c>
      <c r="C2668" s="18">
        <f>+YEAR(datos_arg[[#This Row],[Fecha]])</f>
        <v>2020</v>
      </c>
      <c r="D2668" s="18">
        <f>+MONTH(datos_arg[[#This Row],[Fecha]])</f>
        <v>8</v>
      </c>
      <c r="E2668" s="14" t="s">
        <v>449</v>
      </c>
      <c r="F2668" s="14" t="s">
        <v>523</v>
      </c>
      <c r="G2668" s="14"/>
      <c r="H2668" s="14" t="s">
        <v>4114</v>
      </c>
      <c r="I2668" s="14" t="s">
        <v>7132</v>
      </c>
      <c r="J2668" s="14" t="s">
        <v>425</v>
      </c>
      <c r="K2668" s="14"/>
      <c r="L2668" s="14" t="s">
        <v>425</v>
      </c>
      <c r="M2668" s="14" t="s">
        <v>515</v>
      </c>
      <c r="N2668" s="14" t="s">
        <v>515</v>
      </c>
      <c r="O2668" s="14" t="s">
        <v>2619</v>
      </c>
      <c r="P2668" s="14"/>
      <c r="Q2668" s="14"/>
      <c r="R2668" s="14" t="s">
        <v>523</v>
      </c>
      <c r="S2668" s="14" t="s">
        <v>439</v>
      </c>
      <c r="T2668" s="35">
        <v>4800</v>
      </c>
      <c r="U2668" s="14" t="s">
        <v>4</v>
      </c>
      <c r="V2668" s="14">
        <v>128</v>
      </c>
      <c r="W2668" s="16">
        <f>+IF(datos_arg[[#This Row],[Moneda]]="ARS",datos_arg[[#This Row],[Monto]],datos_arg[[#This Row],[Monto]]*datos_arg[[#This Row],[TC]])</f>
        <v>4800</v>
      </c>
      <c r="X2668" s="16">
        <f>IFERROR(IF(datos_arg[[#This Row],[Moneda]]="USD",datos_arg[[#This Row],[Monto]],datos_arg[[#This Row],[Monto]]/datos_arg[[#This Row],[TC]]),0)</f>
        <v>37.5</v>
      </c>
      <c r="Y2668" s="14"/>
    </row>
    <row r="2669" spans="1:25" ht="15" customHeight="1" x14ac:dyDescent="0.25">
      <c r="A2669" s="14">
        <f t="shared" si="41"/>
        <v>2666</v>
      </c>
      <c r="B2669" s="1">
        <v>44050</v>
      </c>
      <c r="C2669" s="18">
        <f>+YEAR(datos_arg[[#This Row],[Fecha]])</f>
        <v>2020</v>
      </c>
      <c r="D2669" s="18">
        <f>+MONTH(datos_arg[[#This Row],[Fecha]])</f>
        <v>8</v>
      </c>
      <c r="E2669" s="14" t="s">
        <v>1015</v>
      </c>
      <c r="F2669" s="14" t="s">
        <v>403</v>
      </c>
      <c r="G2669" s="14" t="s">
        <v>5383</v>
      </c>
      <c r="H2669" s="14" t="s">
        <v>6646</v>
      </c>
      <c r="I2669" s="14" t="s">
        <v>7132</v>
      </c>
      <c r="J2669" s="14" t="s">
        <v>425</v>
      </c>
      <c r="K2669" s="14"/>
      <c r="L2669" s="14" t="s">
        <v>422</v>
      </c>
      <c r="M2669" s="14" t="s">
        <v>877</v>
      </c>
      <c r="N2669" s="14" t="s">
        <v>2621</v>
      </c>
      <c r="O2669" s="14" t="s">
        <v>2620</v>
      </c>
      <c r="P2669" s="14" t="s">
        <v>5838</v>
      </c>
      <c r="Q2669" s="14"/>
      <c r="R2669" s="14" t="s">
        <v>5383</v>
      </c>
      <c r="S2669" s="14" t="s">
        <v>439</v>
      </c>
      <c r="T2669" s="35">
        <v>600</v>
      </c>
      <c r="U2669" s="14" t="s">
        <v>4</v>
      </c>
      <c r="V2669" s="14">
        <v>128</v>
      </c>
      <c r="W2669" s="16">
        <f>+IF(datos_arg[[#This Row],[Moneda]]="ARS",datos_arg[[#This Row],[Monto]],datos_arg[[#This Row],[Monto]]*datos_arg[[#This Row],[TC]])</f>
        <v>600</v>
      </c>
      <c r="X2669" s="16">
        <f>IFERROR(IF(datos_arg[[#This Row],[Moneda]]="USD",datos_arg[[#This Row],[Monto]],datos_arg[[#This Row],[Monto]]/datos_arg[[#This Row],[TC]]),0)</f>
        <v>4.6875</v>
      </c>
      <c r="Y2669" s="14"/>
    </row>
    <row r="2670" spans="1:25" ht="15" customHeight="1" x14ac:dyDescent="0.25">
      <c r="A2670" s="14">
        <f t="shared" si="41"/>
        <v>2667</v>
      </c>
      <c r="B2670" s="1">
        <v>44050</v>
      </c>
      <c r="C2670" s="18">
        <f>+YEAR(datos_arg[[#This Row],[Fecha]])</f>
        <v>2020</v>
      </c>
      <c r="D2670" s="18">
        <f>+MONTH(datos_arg[[#This Row],[Fecha]])</f>
        <v>8</v>
      </c>
      <c r="E2670" s="14" t="s">
        <v>1015</v>
      </c>
      <c r="F2670" s="14" t="s">
        <v>403</v>
      </c>
      <c r="G2670" s="14" t="s">
        <v>5383</v>
      </c>
      <c r="H2670" s="14" t="s">
        <v>6646</v>
      </c>
      <c r="I2670" s="14" t="s">
        <v>7132</v>
      </c>
      <c r="J2670" s="14" t="s">
        <v>425</v>
      </c>
      <c r="K2670" s="14"/>
      <c r="L2670" s="14" t="s">
        <v>425</v>
      </c>
      <c r="M2670" s="14" t="s">
        <v>946</v>
      </c>
      <c r="N2670" s="14" t="s">
        <v>360</v>
      </c>
      <c r="O2670" s="14" t="s">
        <v>2622</v>
      </c>
      <c r="P2670" s="14" t="s">
        <v>5839</v>
      </c>
      <c r="Q2670" s="14">
        <v>1</v>
      </c>
      <c r="R2670" s="14" t="s">
        <v>5383</v>
      </c>
      <c r="S2670" s="14" t="s">
        <v>439</v>
      </c>
      <c r="T2670" s="35">
        <v>1350</v>
      </c>
      <c r="U2670" s="14" t="s">
        <v>4</v>
      </c>
      <c r="V2670" s="14">
        <v>128</v>
      </c>
      <c r="W2670" s="16">
        <f>+IF(datos_arg[[#This Row],[Moneda]]="ARS",datos_arg[[#This Row],[Monto]],datos_arg[[#This Row],[Monto]]*datos_arg[[#This Row],[TC]])</f>
        <v>1350</v>
      </c>
      <c r="X2670" s="16">
        <f>IFERROR(IF(datos_arg[[#This Row],[Moneda]]="USD",datos_arg[[#This Row],[Monto]],datos_arg[[#This Row],[Monto]]/datos_arg[[#This Row],[TC]]),0)</f>
        <v>10.546875</v>
      </c>
      <c r="Y2670" s="14"/>
    </row>
    <row r="2671" spans="1:25" ht="15" customHeight="1" x14ac:dyDescent="0.25">
      <c r="A2671" s="14">
        <f t="shared" si="41"/>
        <v>2668</v>
      </c>
      <c r="B2671" s="1">
        <v>44050</v>
      </c>
      <c r="C2671" s="18">
        <f>+YEAR(datos_arg[[#This Row],[Fecha]])</f>
        <v>2020</v>
      </c>
      <c r="D2671" s="18">
        <f>+MONTH(datos_arg[[#This Row],[Fecha]])</f>
        <v>8</v>
      </c>
      <c r="E2671" s="14" t="s">
        <v>1015</v>
      </c>
      <c r="F2671" s="14" t="s">
        <v>403</v>
      </c>
      <c r="G2671" s="14" t="s">
        <v>5382</v>
      </c>
      <c r="H2671" s="14" t="s">
        <v>532</v>
      </c>
      <c r="I2671" s="14" t="s">
        <v>7132</v>
      </c>
      <c r="J2671" s="14" t="s">
        <v>425</v>
      </c>
      <c r="K2671" s="14" t="s">
        <v>421</v>
      </c>
      <c r="L2671" s="14" t="s">
        <v>421</v>
      </c>
      <c r="M2671" s="14" t="s">
        <v>838</v>
      </c>
      <c r="N2671" s="14" t="s">
        <v>2006</v>
      </c>
      <c r="O2671" s="14" t="s">
        <v>2623</v>
      </c>
      <c r="P2671" s="14" t="s">
        <v>5840</v>
      </c>
      <c r="Q2671" s="14">
        <v>6</v>
      </c>
      <c r="R2671" s="14" t="s">
        <v>5382</v>
      </c>
      <c r="S2671" s="14" t="s">
        <v>439</v>
      </c>
      <c r="T2671" s="35">
        <v>48000</v>
      </c>
      <c r="U2671" s="14" t="s">
        <v>4</v>
      </c>
      <c r="V2671" s="14">
        <v>128</v>
      </c>
      <c r="W2671" s="16">
        <f>+IF(datos_arg[[#This Row],[Moneda]]="ARS",datos_arg[[#This Row],[Monto]],datos_arg[[#This Row],[Monto]]*datos_arg[[#This Row],[TC]])</f>
        <v>48000</v>
      </c>
      <c r="X2671" s="16">
        <f>IFERROR(IF(datos_arg[[#This Row],[Moneda]]="USD",datos_arg[[#This Row],[Monto]],datos_arg[[#This Row],[Monto]]/datos_arg[[#This Row],[TC]]),0)</f>
        <v>375</v>
      </c>
      <c r="Y2671" s="14"/>
    </row>
    <row r="2672" spans="1:25" x14ac:dyDescent="0.25">
      <c r="A2672" s="14">
        <f t="shared" si="41"/>
        <v>2669</v>
      </c>
      <c r="B2672" s="1">
        <v>44050</v>
      </c>
      <c r="C2672" s="18">
        <f>+YEAR(datos_arg[[#This Row],[Fecha]])</f>
        <v>2020</v>
      </c>
      <c r="D2672" s="18">
        <f>+MONTH(datos_arg[[#This Row],[Fecha]])</f>
        <v>8</v>
      </c>
      <c r="E2672" s="14" t="s">
        <v>1016</v>
      </c>
      <c r="F2672" s="14" t="s">
        <v>405</v>
      </c>
      <c r="G2672" s="14"/>
      <c r="H2672" s="14" t="s">
        <v>6646</v>
      </c>
      <c r="I2672" s="14" t="s">
        <v>7132</v>
      </c>
      <c r="J2672" s="14" t="s">
        <v>425</v>
      </c>
      <c r="K2672" s="14"/>
      <c r="L2672" s="14" t="s">
        <v>425</v>
      </c>
      <c r="M2672" s="14" t="s">
        <v>959</v>
      </c>
      <c r="N2672" s="14" t="s">
        <v>304</v>
      </c>
      <c r="O2672" s="14" t="s">
        <v>2624</v>
      </c>
      <c r="P2672" s="14"/>
      <c r="Q2672" s="14"/>
      <c r="R2672" s="14" t="s">
        <v>405</v>
      </c>
      <c r="S2672" s="14" t="s">
        <v>440</v>
      </c>
      <c r="T2672" s="35">
        <v>1500</v>
      </c>
      <c r="U2672" s="14" t="s">
        <v>2</v>
      </c>
      <c r="V2672" s="14">
        <v>128</v>
      </c>
      <c r="W2672" s="16">
        <f>+IF(datos_arg[[#This Row],[Moneda]]="ARS",datos_arg[[#This Row],[Monto]],datos_arg[[#This Row],[Monto]]*datos_arg[[#This Row],[TC]])</f>
        <v>192000</v>
      </c>
      <c r="X2672" s="16">
        <f>IFERROR(IF(datos_arg[[#This Row],[Moneda]]="USD",datos_arg[[#This Row],[Monto]],datos_arg[[#This Row],[Monto]]/datos_arg[[#This Row],[TC]]),0)</f>
        <v>1500</v>
      </c>
      <c r="Y2672" s="14"/>
    </row>
    <row r="2673" spans="1:25" ht="15" customHeight="1" x14ac:dyDescent="0.25">
      <c r="A2673" s="14">
        <f t="shared" si="41"/>
        <v>2670</v>
      </c>
      <c r="B2673" s="1">
        <v>44050</v>
      </c>
      <c r="C2673" s="18">
        <f>+YEAR(datos_arg[[#This Row],[Fecha]])</f>
        <v>2020</v>
      </c>
      <c r="D2673" s="18">
        <f>+MONTH(datos_arg[[#This Row],[Fecha]])</f>
        <v>8</v>
      </c>
      <c r="E2673" s="14" t="s">
        <v>5358</v>
      </c>
      <c r="F2673" s="14" t="s">
        <v>4108</v>
      </c>
      <c r="G2673" s="14"/>
      <c r="H2673" s="14" t="s">
        <v>6646</v>
      </c>
      <c r="I2673" s="14" t="s">
        <v>6668</v>
      </c>
      <c r="J2673" s="14" t="s">
        <v>425</v>
      </c>
      <c r="K2673" s="14" t="s">
        <v>420</v>
      </c>
      <c r="L2673" s="14" t="s">
        <v>425</v>
      </c>
      <c r="M2673" s="14" t="s">
        <v>5381</v>
      </c>
      <c r="N2673" s="14" t="s">
        <v>1019</v>
      </c>
      <c r="O2673" s="14" t="s">
        <v>4068</v>
      </c>
      <c r="P2673" s="14"/>
      <c r="Q2673" s="14"/>
      <c r="R2673" s="14" t="s">
        <v>4108</v>
      </c>
      <c r="S2673" s="14" t="s">
        <v>439</v>
      </c>
      <c r="T2673" s="35">
        <v>20000</v>
      </c>
      <c r="U2673" s="14" t="s">
        <v>4</v>
      </c>
      <c r="V2673" s="14">
        <v>128</v>
      </c>
      <c r="W2673" s="16">
        <f>+IF(datos_arg[[#This Row],[Moneda]]="ARS",datos_arg[[#This Row],[Monto]],datos_arg[[#This Row],[Monto]]*datos_arg[[#This Row],[TC]])</f>
        <v>20000</v>
      </c>
      <c r="X2673" s="16">
        <f>IFERROR(IF(datos_arg[[#This Row],[Moneda]]="USD",datos_arg[[#This Row],[Monto]],datos_arg[[#This Row],[Monto]]/datos_arg[[#This Row],[TC]]),0)</f>
        <v>156.25</v>
      </c>
      <c r="Y2673" s="14"/>
    </row>
    <row r="2674" spans="1:25" ht="15" customHeight="1" x14ac:dyDescent="0.25">
      <c r="A2674" s="14">
        <f t="shared" si="41"/>
        <v>2671</v>
      </c>
      <c r="B2674" s="1">
        <v>44050</v>
      </c>
      <c r="C2674" s="18">
        <f>+YEAR(datos_arg[[#This Row],[Fecha]])</f>
        <v>2020</v>
      </c>
      <c r="D2674" s="18">
        <f>+MONTH(datos_arg[[#This Row],[Fecha]])</f>
        <v>8</v>
      </c>
      <c r="E2674" s="14" t="s">
        <v>1015</v>
      </c>
      <c r="F2674" s="14" t="s">
        <v>430</v>
      </c>
      <c r="G2674" s="14"/>
      <c r="H2674" s="14" t="s">
        <v>7132</v>
      </c>
      <c r="I2674" s="14" t="s">
        <v>7132</v>
      </c>
      <c r="J2674" s="14" t="s">
        <v>425</v>
      </c>
      <c r="K2674" s="14"/>
      <c r="L2674" s="14" t="s">
        <v>425</v>
      </c>
      <c r="M2674" s="14" t="s">
        <v>60</v>
      </c>
      <c r="N2674" s="14" t="s">
        <v>26</v>
      </c>
      <c r="O2674" s="14" t="s">
        <v>2370</v>
      </c>
      <c r="P2674" s="14" t="s">
        <v>5841</v>
      </c>
      <c r="Q2674" s="14"/>
      <c r="R2674" s="14" t="s">
        <v>430</v>
      </c>
      <c r="S2674" s="14" t="s">
        <v>439</v>
      </c>
      <c r="T2674" s="35">
        <v>440</v>
      </c>
      <c r="U2674" s="14" t="s">
        <v>4</v>
      </c>
      <c r="V2674" s="14">
        <v>128</v>
      </c>
      <c r="W2674" s="16">
        <f>+IF(datos_arg[[#This Row],[Moneda]]="ARS",datos_arg[[#This Row],[Monto]],datos_arg[[#This Row],[Monto]]*datos_arg[[#This Row],[TC]])</f>
        <v>440</v>
      </c>
      <c r="X2674" s="16">
        <f>IFERROR(IF(datos_arg[[#This Row],[Moneda]]="USD",datos_arg[[#This Row],[Monto]],datos_arg[[#This Row],[Monto]]/datos_arg[[#This Row],[TC]]),0)</f>
        <v>3.4375</v>
      </c>
      <c r="Y2674" s="14"/>
    </row>
    <row r="2675" spans="1:25" ht="15" customHeight="1" x14ac:dyDescent="0.25">
      <c r="A2675" s="14">
        <f t="shared" si="41"/>
        <v>2672</v>
      </c>
      <c r="B2675" s="1">
        <v>44050</v>
      </c>
      <c r="C2675" s="18">
        <f>+YEAR(datos_arg[[#This Row],[Fecha]])</f>
        <v>2020</v>
      </c>
      <c r="D2675" s="18">
        <f>+MONTH(datos_arg[[#This Row],[Fecha]])</f>
        <v>8</v>
      </c>
      <c r="E2675" s="14" t="s">
        <v>1015</v>
      </c>
      <c r="F2675" s="14" t="s">
        <v>430</v>
      </c>
      <c r="G2675" s="14"/>
      <c r="H2675" s="14" t="s">
        <v>7132</v>
      </c>
      <c r="I2675" s="14" t="s">
        <v>7132</v>
      </c>
      <c r="J2675" s="14" t="s">
        <v>425</v>
      </c>
      <c r="K2675" s="14"/>
      <c r="L2675" s="14" t="s">
        <v>425</v>
      </c>
      <c r="M2675" s="14" t="s">
        <v>60</v>
      </c>
      <c r="N2675" s="14" t="s">
        <v>26</v>
      </c>
      <c r="O2675" s="14" t="s">
        <v>2370</v>
      </c>
      <c r="P2675" s="14" t="s">
        <v>5842</v>
      </c>
      <c r="Q2675" s="14"/>
      <c r="R2675" s="14" t="s">
        <v>430</v>
      </c>
      <c r="S2675" s="14" t="s">
        <v>439</v>
      </c>
      <c r="T2675" s="35">
        <v>720</v>
      </c>
      <c r="U2675" s="14" t="s">
        <v>4</v>
      </c>
      <c r="V2675" s="14">
        <v>128</v>
      </c>
      <c r="W2675" s="16">
        <f>+IF(datos_arg[[#This Row],[Moneda]]="ARS",datos_arg[[#This Row],[Monto]],datos_arg[[#This Row],[Monto]]*datos_arg[[#This Row],[TC]])</f>
        <v>720</v>
      </c>
      <c r="X2675" s="16">
        <f>IFERROR(IF(datos_arg[[#This Row],[Moneda]]="USD",datos_arg[[#This Row],[Monto]],datos_arg[[#This Row],[Monto]]/datos_arg[[#This Row],[TC]]),0)</f>
        <v>5.625</v>
      </c>
      <c r="Y2675" s="14"/>
    </row>
    <row r="2676" spans="1:25" ht="15" customHeight="1" x14ac:dyDescent="0.25">
      <c r="A2676" s="14">
        <f t="shared" si="41"/>
        <v>2673</v>
      </c>
      <c r="B2676" s="1">
        <v>44050</v>
      </c>
      <c r="C2676" s="18">
        <f>+YEAR(datos_arg[[#This Row],[Fecha]])</f>
        <v>2020</v>
      </c>
      <c r="D2676" s="18">
        <f>+MONTH(datos_arg[[#This Row],[Fecha]])</f>
        <v>8</v>
      </c>
      <c r="E2676" s="14" t="s">
        <v>1015</v>
      </c>
      <c r="F2676" s="14" t="s">
        <v>430</v>
      </c>
      <c r="G2676" s="14"/>
      <c r="H2676" s="14" t="s">
        <v>7132</v>
      </c>
      <c r="I2676" s="14" t="s">
        <v>7132</v>
      </c>
      <c r="J2676" s="14" t="s">
        <v>425</v>
      </c>
      <c r="K2676" s="14"/>
      <c r="L2676" s="14" t="s">
        <v>425</v>
      </c>
      <c r="M2676" s="14" t="s">
        <v>60</v>
      </c>
      <c r="N2676" s="14" t="s">
        <v>26</v>
      </c>
      <c r="O2676" s="14" t="s">
        <v>2370</v>
      </c>
      <c r="P2676" s="14" t="s">
        <v>5843</v>
      </c>
      <c r="Q2676" s="14"/>
      <c r="R2676" s="14" t="s">
        <v>430</v>
      </c>
      <c r="S2676" s="14" t="s">
        <v>439</v>
      </c>
      <c r="T2676" s="35">
        <v>119</v>
      </c>
      <c r="U2676" s="14" t="s">
        <v>4</v>
      </c>
      <c r="V2676" s="14">
        <v>128</v>
      </c>
      <c r="W2676" s="16">
        <f>+IF(datos_arg[[#This Row],[Moneda]]="ARS",datos_arg[[#This Row],[Monto]],datos_arg[[#This Row],[Monto]]*datos_arg[[#This Row],[TC]])</f>
        <v>119</v>
      </c>
      <c r="X2676" s="16">
        <f>IFERROR(IF(datos_arg[[#This Row],[Moneda]]="USD",datos_arg[[#This Row],[Monto]],datos_arg[[#This Row],[Monto]]/datos_arg[[#This Row],[TC]]),0)</f>
        <v>0.9296875</v>
      </c>
      <c r="Y2676" s="14"/>
    </row>
    <row r="2677" spans="1:25" ht="15" customHeight="1" x14ac:dyDescent="0.25">
      <c r="A2677" s="14">
        <f t="shared" si="41"/>
        <v>2674</v>
      </c>
      <c r="B2677" s="1">
        <v>44050</v>
      </c>
      <c r="C2677" s="18">
        <f>+YEAR(datos_arg[[#This Row],[Fecha]])</f>
        <v>2020</v>
      </c>
      <c r="D2677" s="18">
        <f>+MONTH(datos_arg[[#This Row],[Fecha]])</f>
        <v>8</v>
      </c>
      <c r="E2677" s="14" t="s">
        <v>1015</v>
      </c>
      <c r="F2677" s="14" t="s">
        <v>430</v>
      </c>
      <c r="G2677" s="14"/>
      <c r="H2677" s="14" t="s">
        <v>7132</v>
      </c>
      <c r="I2677" s="14" t="s">
        <v>7132</v>
      </c>
      <c r="J2677" s="14" t="s">
        <v>425</v>
      </c>
      <c r="K2677" s="14"/>
      <c r="L2677" s="14" t="s">
        <v>425</v>
      </c>
      <c r="M2677" s="14" t="s">
        <v>57</v>
      </c>
      <c r="N2677" s="14" t="s">
        <v>57</v>
      </c>
      <c r="O2677" s="14" t="s">
        <v>1794</v>
      </c>
      <c r="P2677" s="14" t="s">
        <v>5844</v>
      </c>
      <c r="Q2677" s="14"/>
      <c r="R2677" s="14" t="s">
        <v>430</v>
      </c>
      <c r="S2677" s="14" t="s">
        <v>439</v>
      </c>
      <c r="T2677" s="35">
        <v>1152</v>
      </c>
      <c r="U2677" s="14" t="s">
        <v>4</v>
      </c>
      <c r="V2677" s="14">
        <v>128</v>
      </c>
      <c r="W2677" s="16">
        <f>+IF(datos_arg[[#This Row],[Moneda]]="ARS",datos_arg[[#This Row],[Monto]],datos_arg[[#This Row],[Monto]]*datos_arg[[#This Row],[TC]])</f>
        <v>1152</v>
      </c>
      <c r="X2677" s="16">
        <f>IFERROR(IF(datos_arg[[#This Row],[Moneda]]="USD",datos_arg[[#This Row],[Monto]],datos_arg[[#This Row],[Monto]]/datos_arg[[#This Row],[TC]]),0)</f>
        <v>9</v>
      </c>
      <c r="Y2677" s="14"/>
    </row>
    <row r="2678" spans="1:25" ht="15" customHeight="1" x14ac:dyDescent="0.25">
      <c r="A2678" s="14">
        <f t="shared" si="41"/>
        <v>2675</v>
      </c>
      <c r="B2678" s="1">
        <v>44050</v>
      </c>
      <c r="C2678" s="18">
        <f>+YEAR(datos_arg[[#This Row],[Fecha]])</f>
        <v>2020</v>
      </c>
      <c r="D2678" s="18">
        <f>+MONTH(datos_arg[[#This Row],[Fecha]])</f>
        <v>8</v>
      </c>
      <c r="E2678" s="14" t="s">
        <v>1015</v>
      </c>
      <c r="F2678" s="14" t="s">
        <v>430</v>
      </c>
      <c r="G2678" s="14"/>
      <c r="H2678" s="14" t="s">
        <v>7132</v>
      </c>
      <c r="I2678" s="14" t="s">
        <v>7132</v>
      </c>
      <c r="J2678" s="14" t="s">
        <v>425</v>
      </c>
      <c r="K2678" s="14"/>
      <c r="L2678" s="14" t="s">
        <v>425</v>
      </c>
      <c r="M2678" s="14" t="s">
        <v>57</v>
      </c>
      <c r="N2678" s="14" t="s">
        <v>57</v>
      </c>
      <c r="O2678" s="14" t="s">
        <v>1794</v>
      </c>
      <c r="P2678" s="14" t="s">
        <v>5845</v>
      </c>
      <c r="Q2678" s="14"/>
      <c r="R2678" s="14" t="s">
        <v>430</v>
      </c>
      <c r="S2678" s="14" t="s">
        <v>439</v>
      </c>
      <c r="T2678" s="35">
        <v>1088</v>
      </c>
      <c r="U2678" s="14" t="s">
        <v>4</v>
      </c>
      <c r="V2678" s="14">
        <v>128</v>
      </c>
      <c r="W2678" s="16">
        <f>+IF(datos_arg[[#This Row],[Moneda]]="ARS",datos_arg[[#This Row],[Monto]],datos_arg[[#This Row],[Monto]]*datos_arg[[#This Row],[TC]])</f>
        <v>1088</v>
      </c>
      <c r="X2678" s="16">
        <f>IFERROR(IF(datos_arg[[#This Row],[Moneda]]="USD",datos_arg[[#This Row],[Monto]],datos_arg[[#This Row],[Monto]]/datos_arg[[#This Row],[TC]]),0)</f>
        <v>8.5</v>
      </c>
      <c r="Y2678" s="14"/>
    </row>
    <row r="2679" spans="1:25" ht="15" customHeight="1" x14ac:dyDescent="0.25">
      <c r="A2679" s="14">
        <f t="shared" si="41"/>
        <v>2676</v>
      </c>
      <c r="B2679" s="1">
        <v>44050</v>
      </c>
      <c r="C2679" s="18">
        <f>+YEAR(datos_arg[[#This Row],[Fecha]])</f>
        <v>2020</v>
      </c>
      <c r="D2679" s="18">
        <f>+MONTH(datos_arg[[#This Row],[Fecha]])</f>
        <v>8</v>
      </c>
      <c r="E2679" s="14" t="s">
        <v>1015</v>
      </c>
      <c r="F2679" s="14" t="s">
        <v>430</v>
      </c>
      <c r="G2679" s="14"/>
      <c r="H2679" s="14" t="s">
        <v>7132</v>
      </c>
      <c r="I2679" s="14" t="s">
        <v>7132</v>
      </c>
      <c r="J2679" s="14" t="s">
        <v>425</v>
      </c>
      <c r="K2679" s="14"/>
      <c r="L2679" s="14" t="s">
        <v>425</v>
      </c>
      <c r="M2679" s="14" t="s">
        <v>60</v>
      </c>
      <c r="N2679" s="14" t="s">
        <v>26</v>
      </c>
      <c r="O2679" s="14" t="s">
        <v>2370</v>
      </c>
      <c r="P2679" s="14" t="s">
        <v>5846</v>
      </c>
      <c r="Q2679" s="14"/>
      <c r="R2679" s="14" t="s">
        <v>430</v>
      </c>
      <c r="S2679" s="14" t="s">
        <v>439</v>
      </c>
      <c r="T2679" s="35">
        <v>4080.54</v>
      </c>
      <c r="U2679" s="14" t="s">
        <v>4</v>
      </c>
      <c r="V2679" s="14">
        <v>128</v>
      </c>
      <c r="W2679" s="16">
        <f>+IF(datos_arg[[#This Row],[Moneda]]="ARS",datos_arg[[#This Row],[Monto]],datos_arg[[#This Row],[Monto]]*datos_arg[[#This Row],[TC]])</f>
        <v>4080.54</v>
      </c>
      <c r="X2679" s="16">
        <f>IFERROR(IF(datos_arg[[#This Row],[Moneda]]="USD",datos_arg[[#This Row],[Monto]],datos_arg[[#This Row],[Monto]]/datos_arg[[#This Row],[TC]]),0)</f>
        <v>31.87921875</v>
      </c>
      <c r="Y2679" s="14"/>
    </row>
    <row r="2680" spans="1:25" ht="15" customHeight="1" x14ac:dyDescent="0.25">
      <c r="A2680" s="14">
        <f t="shared" si="41"/>
        <v>2677</v>
      </c>
      <c r="B2680" s="1">
        <v>44050</v>
      </c>
      <c r="C2680" s="18">
        <f>+YEAR(datos_arg[[#This Row],[Fecha]])</f>
        <v>2020</v>
      </c>
      <c r="D2680" s="18">
        <f>+MONTH(datos_arg[[#This Row],[Fecha]])</f>
        <v>8</v>
      </c>
      <c r="E2680" s="14" t="s">
        <v>1015</v>
      </c>
      <c r="F2680" s="14" t="s">
        <v>430</v>
      </c>
      <c r="G2680" s="14"/>
      <c r="H2680" s="14" t="s">
        <v>7132</v>
      </c>
      <c r="I2680" s="14" t="s">
        <v>7132</v>
      </c>
      <c r="J2680" s="14" t="s">
        <v>425</v>
      </c>
      <c r="K2680" s="14"/>
      <c r="L2680" s="14" t="s">
        <v>425</v>
      </c>
      <c r="M2680" s="14" t="s">
        <v>60</v>
      </c>
      <c r="N2680" s="14" t="s">
        <v>26</v>
      </c>
      <c r="O2680" s="14" t="s">
        <v>2370</v>
      </c>
      <c r="P2680" s="14" t="s">
        <v>5846</v>
      </c>
      <c r="Q2680" s="14"/>
      <c r="R2680" s="14" t="s">
        <v>430</v>
      </c>
      <c r="S2680" s="14" t="s">
        <v>439</v>
      </c>
      <c r="T2680" s="35">
        <v>1819.46</v>
      </c>
      <c r="U2680" s="14" t="s">
        <v>4</v>
      </c>
      <c r="V2680" s="14">
        <v>128</v>
      </c>
      <c r="W2680" s="16">
        <f>+IF(datos_arg[[#This Row],[Moneda]]="ARS",datos_arg[[#This Row],[Monto]],datos_arg[[#This Row],[Monto]]*datos_arg[[#This Row],[TC]])</f>
        <v>1819.46</v>
      </c>
      <c r="X2680" s="16">
        <f>IFERROR(IF(datos_arg[[#This Row],[Moneda]]="USD",datos_arg[[#This Row],[Monto]],datos_arg[[#This Row],[Monto]]/datos_arg[[#This Row],[TC]]),0)</f>
        <v>14.21453125</v>
      </c>
      <c r="Y2680" s="14"/>
    </row>
    <row r="2681" spans="1:25" ht="15" customHeight="1" x14ac:dyDescent="0.25">
      <c r="A2681" s="14">
        <f t="shared" si="41"/>
        <v>2678</v>
      </c>
      <c r="B2681" s="1">
        <v>44050</v>
      </c>
      <c r="C2681" s="18">
        <f>+YEAR(datos_arg[[#This Row],[Fecha]])</f>
        <v>2020</v>
      </c>
      <c r="D2681" s="18">
        <f>+MONTH(datos_arg[[#This Row],[Fecha]])</f>
        <v>8</v>
      </c>
      <c r="E2681" s="14" t="s">
        <v>1015</v>
      </c>
      <c r="F2681" s="14" t="s">
        <v>430</v>
      </c>
      <c r="G2681" s="14"/>
      <c r="H2681" s="14" t="s">
        <v>7132</v>
      </c>
      <c r="I2681" s="14" t="s">
        <v>7132</v>
      </c>
      <c r="J2681" s="14" t="s">
        <v>425</v>
      </c>
      <c r="K2681" s="14"/>
      <c r="L2681" s="14" t="s">
        <v>425</v>
      </c>
      <c r="M2681" s="14" t="s">
        <v>57</v>
      </c>
      <c r="N2681" s="14" t="s">
        <v>57</v>
      </c>
      <c r="O2681" s="14" t="s">
        <v>1794</v>
      </c>
      <c r="P2681" s="14" t="s">
        <v>5845</v>
      </c>
      <c r="Q2681" s="14"/>
      <c r="R2681" s="14" t="s">
        <v>430</v>
      </c>
      <c r="S2681" s="14" t="s">
        <v>439</v>
      </c>
      <c r="T2681" s="35">
        <v>283</v>
      </c>
      <c r="U2681" s="14" t="s">
        <v>4</v>
      </c>
      <c r="V2681" s="14">
        <v>128</v>
      </c>
      <c r="W2681" s="16">
        <f>+IF(datos_arg[[#This Row],[Moneda]]="ARS",datos_arg[[#This Row],[Monto]],datos_arg[[#This Row],[Monto]]*datos_arg[[#This Row],[TC]])</f>
        <v>283</v>
      </c>
      <c r="X2681" s="16">
        <f>IFERROR(IF(datos_arg[[#This Row],[Moneda]]="USD",datos_arg[[#This Row],[Monto]],datos_arg[[#This Row],[Monto]]/datos_arg[[#This Row],[TC]]),0)</f>
        <v>2.2109375</v>
      </c>
      <c r="Y2681" s="14"/>
    </row>
    <row r="2682" spans="1:25" ht="15" customHeight="1" x14ac:dyDescent="0.25">
      <c r="A2682" s="14">
        <f t="shared" si="41"/>
        <v>2679</v>
      </c>
      <c r="B2682" s="1">
        <v>44050</v>
      </c>
      <c r="C2682" s="18">
        <f>+YEAR(datos_arg[[#This Row],[Fecha]])</f>
        <v>2020</v>
      </c>
      <c r="D2682" s="18">
        <f>+MONTH(datos_arg[[#This Row],[Fecha]])</f>
        <v>8</v>
      </c>
      <c r="E2682" s="14" t="s">
        <v>1015</v>
      </c>
      <c r="F2682" s="14" t="s">
        <v>403</v>
      </c>
      <c r="G2682" s="14" t="s">
        <v>970</v>
      </c>
      <c r="H2682" s="14" t="s">
        <v>7132</v>
      </c>
      <c r="I2682" s="14" t="s">
        <v>7132</v>
      </c>
      <c r="J2682" s="14" t="s">
        <v>425</v>
      </c>
      <c r="K2682" s="14"/>
      <c r="L2682" s="14" t="s">
        <v>425</v>
      </c>
      <c r="M2682" s="14" t="s">
        <v>493</v>
      </c>
      <c r="N2682" s="14" t="s">
        <v>26</v>
      </c>
      <c r="O2682" s="14" t="s">
        <v>2625</v>
      </c>
      <c r="P2682" s="14" t="s">
        <v>5847</v>
      </c>
      <c r="Q2682" s="14"/>
      <c r="R2682" s="14" t="s">
        <v>970</v>
      </c>
      <c r="S2682" s="14" t="s">
        <v>439</v>
      </c>
      <c r="T2682" s="35">
        <v>840</v>
      </c>
      <c r="U2682" s="14" t="s">
        <v>4</v>
      </c>
      <c r="V2682" s="14">
        <v>128</v>
      </c>
      <c r="W2682" s="16">
        <f>+IF(datos_arg[[#This Row],[Moneda]]="ARS",datos_arg[[#This Row],[Monto]],datos_arg[[#This Row],[Monto]]*datos_arg[[#This Row],[TC]])</f>
        <v>840</v>
      </c>
      <c r="X2682" s="16">
        <f>IFERROR(IF(datos_arg[[#This Row],[Moneda]]="USD",datos_arg[[#This Row],[Monto]],datos_arg[[#This Row],[Monto]]/datos_arg[[#This Row],[TC]]),0)</f>
        <v>6.5625</v>
      </c>
      <c r="Y2682" s="14"/>
    </row>
    <row r="2683" spans="1:25" ht="15" customHeight="1" x14ac:dyDescent="0.25">
      <c r="A2683" s="14">
        <f t="shared" si="41"/>
        <v>2680</v>
      </c>
      <c r="B2683" s="1">
        <v>44050</v>
      </c>
      <c r="C2683" s="18">
        <f>+YEAR(datos_arg[[#This Row],[Fecha]])</f>
        <v>2020</v>
      </c>
      <c r="D2683" s="18">
        <f>+MONTH(datos_arg[[#This Row],[Fecha]])</f>
        <v>8</v>
      </c>
      <c r="E2683" s="14" t="s">
        <v>449</v>
      </c>
      <c r="F2683" s="14" t="s">
        <v>523</v>
      </c>
      <c r="G2683" s="14"/>
      <c r="H2683" s="14" t="s">
        <v>7132</v>
      </c>
      <c r="I2683" s="14" t="s">
        <v>7132</v>
      </c>
      <c r="J2683" s="14" t="s">
        <v>425</v>
      </c>
      <c r="K2683" s="14"/>
      <c r="L2683" s="14" t="s">
        <v>425</v>
      </c>
      <c r="M2683" s="14" t="s">
        <v>524</v>
      </c>
      <c r="N2683" s="14" t="s">
        <v>524</v>
      </c>
      <c r="O2683" s="14" t="s">
        <v>2626</v>
      </c>
      <c r="P2683" s="14"/>
      <c r="Q2683" s="14"/>
      <c r="R2683" s="14" t="s">
        <v>523</v>
      </c>
      <c r="S2683" s="14" t="s">
        <v>439</v>
      </c>
      <c r="T2683" s="35">
        <v>370</v>
      </c>
      <c r="U2683" s="14" t="s">
        <v>4</v>
      </c>
      <c r="V2683" s="14">
        <v>128</v>
      </c>
      <c r="W2683" s="16">
        <f>+IF(datos_arg[[#This Row],[Moneda]]="ARS",datos_arg[[#This Row],[Monto]],datos_arg[[#This Row],[Monto]]*datos_arg[[#This Row],[TC]])</f>
        <v>370</v>
      </c>
      <c r="X2683" s="16">
        <f>IFERROR(IF(datos_arg[[#This Row],[Moneda]]="USD",datos_arg[[#This Row],[Monto]],datos_arg[[#This Row],[Monto]]/datos_arg[[#This Row],[TC]]),0)</f>
        <v>2.890625</v>
      </c>
      <c r="Y2683" s="14"/>
    </row>
    <row r="2684" spans="1:25" ht="15" customHeight="1" x14ac:dyDescent="0.25">
      <c r="A2684" s="14">
        <f t="shared" si="41"/>
        <v>2681</v>
      </c>
      <c r="B2684" s="1">
        <v>44050</v>
      </c>
      <c r="C2684" s="18">
        <f>+YEAR(datos_arg[[#This Row],[Fecha]])</f>
        <v>2020</v>
      </c>
      <c r="D2684" s="18">
        <f>+MONTH(datos_arg[[#This Row],[Fecha]])</f>
        <v>8</v>
      </c>
      <c r="E2684" s="14" t="s">
        <v>449</v>
      </c>
      <c r="F2684" s="14" t="s">
        <v>505</v>
      </c>
      <c r="G2684" s="14"/>
      <c r="H2684" s="14" t="s">
        <v>7132</v>
      </c>
      <c r="I2684" s="14" t="s">
        <v>7132</v>
      </c>
      <c r="J2684" s="14" t="s">
        <v>425</v>
      </c>
      <c r="K2684" s="14"/>
      <c r="L2684" s="14" t="s">
        <v>425</v>
      </c>
      <c r="M2684" s="14" t="s">
        <v>613</v>
      </c>
      <c r="N2684" s="14" t="s">
        <v>2273</v>
      </c>
      <c r="O2684" s="14" t="s">
        <v>2593</v>
      </c>
      <c r="P2684" s="14"/>
      <c r="Q2684" s="14"/>
      <c r="R2684" s="14" t="s">
        <v>505</v>
      </c>
      <c r="S2684" s="14" t="s">
        <v>613</v>
      </c>
      <c r="T2684" s="35">
        <v>1.35</v>
      </c>
      <c r="U2684" s="14" t="s">
        <v>4</v>
      </c>
      <c r="V2684" s="14">
        <v>128</v>
      </c>
      <c r="W2684" s="16">
        <f>+IF(datos_arg[[#This Row],[Moneda]]="ARS",datos_arg[[#This Row],[Monto]],datos_arg[[#This Row],[Monto]]*datos_arg[[#This Row],[TC]])</f>
        <v>1.35</v>
      </c>
      <c r="X2684" s="16">
        <f>IFERROR(IF(datos_arg[[#This Row],[Moneda]]="USD",datos_arg[[#This Row],[Monto]],datos_arg[[#This Row],[Monto]]/datos_arg[[#This Row],[TC]]),0)</f>
        <v>1.0546875000000001E-2</v>
      </c>
      <c r="Y2684" s="14"/>
    </row>
    <row r="2685" spans="1:25" x14ac:dyDescent="0.25">
      <c r="A2685" s="14">
        <f t="shared" si="41"/>
        <v>2682</v>
      </c>
      <c r="B2685" s="1">
        <v>44053</v>
      </c>
      <c r="C2685" s="18">
        <f>+YEAR(datos_arg[[#This Row],[Fecha]])</f>
        <v>2020</v>
      </c>
      <c r="D2685" s="18">
        <f>+MONTH(datos_arg[[#This Row],[Fecha]])</f>
        <v>8</v>
      </c>
      <c r="E2685" s="14" t="s">
        <v>1016</v>
      </c>
      <c r="F2685" s="14" t="s">
        <v>405</v>
      </c>
      <c r="G2685" s="14"/>
      <c r="H2685" s="14" t="s">
        <v>433</v>
      </c>
      <c r="I2685" s="14" t="s">
        <v>955</v>
      </c>
      <c r="J2685" s="14" t="s">
        <v>425</v>
      </c>
      <c r="K2685" s="14"/>
      <c r="L2685" s="14" t="s">
        <v>425</v>
      </c>
      <c r="M2685" s="14" t="s">
        <v>433</v>
      </c>
      <c r="N2685" s="14" t="s">
        <v>174</v>
      </c>
      <c r="O2685" s="14" t="s">
        <v>2624</v>
      </c>
      <c r="P2685" s="14"/>
      <c r="Q2685" s="14"/>
      <c r="R2685" s="14" t="s">
        <v>405</v>
      </c>
      <c r="S2685" s="14" t="s">
        <v>440</v>
      </c>
      <c r="T2685" s="35">
        <v>1520</v>
      </c>
      <c r="U2685" s="14" t="s">
        <v>2</v>
      </c>
      <c r="V2685" s="14">
        <v>128</v>
      </c>
      <c r="W2685" s="16">
        <f>+IF(datos_arg[[#This Row],[Moneda]]="ARS",datos_arg[[#This Row],[Monto]],datos_arg[[#This Row],[Monto]]*datos_arg[[#This Row],[TC]])</f>
        <v>194560</v>
      </c>
      <c r="X2685" s="16">
        <f>IFERROR(IF(datos_arg[[#This Row],[Moneda]]="USD",datos_arg[[#This Row],[Monto]],datos_arg[[#This Row],[Monto]]/datos_arg[[#This Row],[TC]]),0)</f>
        <v>1520</v>
      </c>
      <c r="Y2685" s="14"/>
    </row>
    <row r="2686" spans="1:25" ht="15" customHeight="1" x14ac:dyDescent="0.25">
      <c r="A2686" s="14">
        <f t="shared" si="41"/>
        <v>2683</v>
      </c>
      <c r="B2686" s="1">
        <v>44053</v>
      </c>
      <c r="C2686" s="18">
        <f>+YEAR(datos_arg[[#This Row],[Fecha]])</f>
        <v>2020</v>
      </c>
      <c r="D2686" s="18">
        <f>+MONTH(datos_arg[[#This Row],[Fecha]])</f>
        <v>8</v>
      </c>
      <c r="E2686" s="14" t="s">
        <v>1015</v>
      </c>
      <c r="F2686" s="14" t="s">
        <v>430</v>
      </c>
      <c r="G2686" s="14"/>
      <c r="H2686" s="14" t="s">
        <v>7132</v>
      </c>
      <c r="I2686" s="14" t="s">
        <v>7132</v>
      </c>
      <c r="J2686" s="14" t="s">
        <v>425</v>
      </c>
      <c r="K2686" s="14"/>
      <c r="L2686" s="14" t="s">
        <v>425</v>
      </c>
      <c r="M2686" s="14" t="s">
        <v>3963</v>
      </c>
      <c r="N2686" s="14" t="s">
        <v>2627</v>
      </c>
      <c r="O2686" s="14" t="s">
        <v>2628</v>
      </c>
      <c r="P2686" s="14"/>
      <c r="Q2686" s="14"/>
      <c r="R2686" s="14" t="s">
        <v>430</v>
      </c>
      <c r="S2686" s="14" t="s">
        <v>439</v>
      </c>
      <c r="T2686" s="35">
        <v>4000</v>
      </c>
      <c r="U2686" s="14" t="s">
        <v>4</v>
      </c>
      <c r="V2686" s="14">
        <v>128</v>
      </c>
      <c r="W2686" s="16">
        <f>+IF(datos_arg[[#This Row],[Moneda]]="ARS",datos_arg[[#This Row],[Monto]],datos_arg[[#This Row],[Monto]]*datos_arg[[#This Row],[TC]])</f>
        <v>4000</v>
      </c>
      <c r="X2686" s="16">
        <f>IFERROR(IF(datos_arg[[#This Row],[Moneda]]="USD",datos_arg[[#This Row],[Monto]],datos_arg[[#This Row],[Monto]]/datos_arg[[#This Row],[TC]]),0)</f>
        <v>31.25</v>
      </c>
      <c r="Y2686" s="14"/>
    </row>
    <row r="2687" spans="1:25" ht="15" customHeight="1" x14ac:dyDescent="0.25">
      <c r="A2687" s="14">
        <f t="shared" si="41"/>
        <v>2684</v>
      </c>
      <c r="B2687" s="1">
        <v>44053</v>
      </c>
      <c r="C2687" s="18">
        <f>+YEAR(datos_arg[[#This Row],[Fecha]])</f>
        <v>2020</v>
      </c>
      <c r="D2687" s="18">
        <f>+MONTH(datos_arg[[#This Row],[Fecha]])</f>
        <v>8</v>
      </c>
      <c r="E2687" s="14" t="s">
        <v>1015</v>
      </c>
      <c r="F2687" s="14" t="s">
        <v>430</v>
      </c>
      <c r="G2687" s="14"/>
      <c r="H2687" s="14" t="s">
        <v>7132</v>
      </c>
      <c r="I2687" s="14" t="s">
        <v>7132</v>
      </c>
      <c r="J2687" s="14" t="s">
        <v>425</v>
      </c>
      <c r="K2687" s="14"/>
      <c r="L2687" s="14" t="s">
        <v>425</v>
      </c>
      <c r="M2687" s="14" t="s">
        <v>60</v>
      </c>
      <c r="N2687" s="14" t="s">
        <v>26</v>
      </c>
      <c r="O2687" s="14" t="s">
        <v>2460</v>
      </c>
      <c r="P2687" s="14"/>
      <c r="Q2687" s="14"/>
      <c r="R2687" s="14" t="s">
        <v>430</v>
      </c>
      <c r="S2687" s="14" t="s">
        <v>439</v>
      </c>
      <c r="T2687" s="35">
        <v>3000</v>
      </c>
      <c r="U2687" s="14" t="s">
        <v>4</v>
      </c>
      <c r="V2687" s="14">
        <v>128</v>
      </c>
      <c r="W2687" s="16">
        <f>+IF(datos_arg[[#This Row],[Moneda]]="ARS",datos_arg[[#This Row],[Monto]],datos_arg[[#This Row],[Monto]]*datos_arg[[#This Row],[TC]])</f>
        <v>3000</v>
      </c>
      <c r="X2687" s="16">
        <f>IFERROR(IF(datos_arg[[#This Row],[Moneda]]="USD",datos_arg[[#This Row],[Monto]],datos_arg[[#This Row],[Monto]]/datos_arg[[#This Row],[TC]]),0)</f>
        <v>23.4375</v>
      </c>
      <c r="Y2687" s="14"/>
    </row>
    <row r="2688" spans="1:25" ht="15" customHeight="1" x14ac:dyDescent="0.25">
      <c r="A2688" s="14">
        <f t="shared" si="41"/>
        <v>2685</v>
      </c>
      <c r="B2688" s="1">
        <v>44053</v>
      </c>
      <c r="C2688" s="18">
        <f>+YEAR(datos_arg[[#This Row],[Fecha]])</f>
        <v>2020</v>
      </c>
      <c r="D2688" s="18">
        <f>+MONTH(datos_arg[[#This Row],[Fecha]])</f>
        <v>8</v>
      </c>
      <c r="E2688" s="14" t="s">
        <v>1015</v>
      </c>
      <c r="F2688" s="14" t="s">
        <v>430</v>
      </c>
      <c r="G2688" s="14"/>
      <c r="H2688" s="14" t="s">
        <v>7132</v>
      </c>
      <c r="I2688" s="14" t="s">
        <v>7132</v>
      </c>
      <c r="J2688" s="14" t="s">
        <v>425</v>
      </c>
      <c r="K2688" s="14"/>
      <c r="L2688" s="14" t="s">
        <v>425</v>
      </c>
      <c r="M2688" s="14" t="s">
        <v>57</v>
      </c>
      <c r="N2688" s="14" t="s">
        <v>57</v>
      </c>
      <c r="O2688" s="14" t="s">
        <v>2415</v>
      </c>
      <c r="P2688" s="14"/>
      <c r="Q2688" s="14"/>
      <c r="R2688" s="14" t="s">
        <v>430</v>
      </c>
      <c r="S2688" s="14" t="s">
        <v>439</v>
      </c>
      <c r="T2688" s="35">
        <v>300</v>
      </c>
      <c r="U2688" s="14" t="s">
        <v>4</v>
      </c>
      <c r="V2688" s="14">
        <v>128</v>
      </c>
      <c r="W2688" s="16">
        <f>+IF(datos_arg[[#This Row],[Moneda]]="ARS",datos_arg[[#This Row],[Monto]],datos_arg[[#This Row],[Monto]]*datos_arg[[#This Row],[TC]])</f>
        <v>300</v>
      </c>
      <c r="X2688" s="16">
        <f>IFERROR(IF(datos_arg[[#This Row],[Moneda]]="USD",datos_arg[[#This Row],[Monto]],datos_arg[[#This Row],[Monto]]/datos_arg[[#This Row],[TC]]),0)</f>
        <v>2.34375</v>
      </c>
      <c r="Y2688" s="14"/>
    </row>
    <row r="2689" spans="1:25" ht="15" customHeight="1" x14ac:dyDescent="0.25">
      <c r="A2689" s="14">
        <f t="shared" si="41"/>
        <v>2686</v>
      </c>
      <c r="B2689" s="1">
        <v>44053</v>
      </c>
      <c r="C2689" s="18">
        <f>+YEAR(datos_arg[[#This Row],[Fecha]])</f>
        <v>2020</v>
      </c>
      <c r="D2689" s="18">
        <f>+MONTH(datos_arg[[#This Row],[Fecha]])</f>
        <v>8</v>
      </c>
      <c r="E2689" s="14" t="s">
        <v>1015</v>
      </c>
      <c r="F2689" s="14" t="s">
        <v>403</v>
      </c>
      <c r="G2689" s="14" t="s">
        <v>970</v>
      </c>
      <c r="H2689" s="14" t="s">
        <v>7132</v>
      </c>
      <c r="I2689" s="14" t="s">
        <v>7132</v>
      </c>
      <c r="J2689" s="14" t="s">
        <v>425</v>
      </c>
      <c r="K2689" s="14"/>
      <c r="L2689" s="14" t="s">
        <v>425</v>
      </c>
      <c r="M2689" s="14" t="s">
        <v>493</v>
      </c>
      <c r="N2689" s="14" t="s">
        <v>26</v>
      </c>
      <c r="O2689" s="14" t="s">
        <v>2629</v>
      </c>
      <c r="P2689" s="14"/>
      <c r="Q2689" s="14"/>
      <c r="R2689" s="14" t="s">
        <v>970</v>
      </c>
      <c r="S2689" s="14" t="s">
        <v>439</v>
      </c>
      <c r="T2689" s="35">
        <v>1000</v>
      </c>
      <c r="U2689" s="14" t="s">
        <v>4</v>
      </c>
      <c r="V2689" s="14">
        <v>128</v>
      </c>
      <c r="W2689" s="16">
        <f>+IF(datos_arg[[#This Row],[Moneda]]="ARS",datos_arg[[#This Row],[Monto]],datos_arg[[#This Row],[Monto]]*datos_arg[[#This Row],[TC]])</f>
        <v>1000</v>
      </c>
      <c r="X2689" s="16">
        <f>IFERROR(IF(datos_arg[[#This Row],[Moneda]]="USD",datos_arg[[#This Row],[Monto]],datos_arg[[#This Row],[Monto]]/datos_arg[[#This Row],[TC]]),0)</f>
        <v>7.8125</v>
      </c>
      <c r="Y2689" s="14"/>
    </row>
    <row r="2690" spans="1:25" ht="15" customHeight="1" x14ac:dyDescent="0.25">
      <c r="A2690" s="14">
        <f t="shared" si="41"/>
        <v>2687</v>
      </c>
      <c r="B2690" s="1">
        <v>44053</v>
      </c>
      <c r="C2690" s="18">
        <f>+YEAR(datos_arg[[#This Row],[Fecha]])</f>
        <v>2020</v>
      </c>
      <c r="D2690" s="18">
        <f>+MONTH(datos_arg[[#This Row],[Fecha]])</f>
        <v>8</v>
      </c>
      <c r="E2690" s="14" t="s">
        <v>408</v>
      </c>
      <c r="F2690" s="14" t="s">
        <v>506</v>
      </c>
      <c r="G2690" s="14"/>
      <c r="H2690" s="14" t="s">
        <v>7132</v>
      </c>
      <c r="I2690" s="14" t="s">
        <v>7132</v>
      </c>
      <c r="J2690" s="14" t="s">
        <v>425</v>
      </c>
      <c r="K2690" s="14"/>
      <c r="L2690" s="14" t="s">
        <v>425</v>
      </c>
      <c r="M2690" s="14" t="s">
        <v>1763</v>
      </c>
      <c r="N2690" s="14" t="s">
        <v>1763</v>
      </c>
      <c r="O2690" s="14" t="s">
        <v>2630</v>
      </c>
      <c r="P2690" s="14"/>
      <c r="Q2690" s="14"/>
      <c r="R2690" s="14" t="s">
        <v>420</v>
      </c>
      <c r="S2690" s="14" t="s">
        <v>439</v>
      </c>
      <c r="T2690" s="35">
        <v>100000</v>
      </c>
      <c r="U2690" s="14" t="s">
        <v>4</v>
      </c>
      <c r="V2690" s="14">
        <v>128</v>
      </c>
      <c r="W2690" s="16">
        <f>+IF(datos_arg[[#This Row],[Moneda]]="ARS",datos_arg[[#This Row],[Monto]],datos_arg[[#This Row],[Monto]]*datos_arg[[#This Row],[TC]])</f>
        <v>100000</v>
      </c>
      <c r="X2690" s="16">
        <f>IFERROR(IF(datos_arg[[#This Row],[Moneda]]="USD",datos_arg[[#This Row],[Monto]],datos_arg[[#This Row],[Monto]]/datos_arg[[#This Row],[TC]]),0)</f>
        <v>781.25</v>
      </c>
      <c r="Y2690" s="14"/>
    </row>
    <row r="2691" spans="1:25" x14ac:dyDescent="0.25">
      <c r="A2691" s="14">
        <f t="shared" si="41"/>
        <v>2688</v>
      </c>
      <c r="B2691" s="1">
        <v>44053</v>
      </c>
      <c r="C2691" s="18">
        <f>+YEAR(datos_arg[[#This Row],[Fecha]])</f>
        <v>2020</v>
      </c>
      <c r="D2691" s="18">
        <f>+MONTH(datos_arg[[#This Row],[Fecha]])</f>
        <v>8</v>
      </c>
      <c r="E2691" s="14" t="s">
        <v>408</v>
      </c>
      <c r="F2691" s="14" t="s">
        <v>69</v>
      </c>
      <c r="G2691" s="14"/>
      <c r="H2691" s="14" t="s">
        <v>7132</v>
      </c>
      <c r="I2691" s="14" t="s">
        <v>7132</v>
      </c>
      <c r="J2691" s="14" t="s">
        <v>425</v>
      </c>
      <c r="K2691" s="14"/>
      <c r="L2691" s="14" t="s">
        <v>425</v>
      </c>
      <c r="M2691" s="14" t="s">
        <v>2368</v>
      </c>
      <c r="N2691" s="14" t="s">
        <v>2368</v>
      </c>
      <c r="O2691" s="14"/>
      <c r="P2691" s="14"/>
      <c r="Q2691" s="14"/>
      <c r="R2691" s="14" t="s">
        <v>439</v>
      </c>
      <c r="S2691" s="14" t="s">
        <v>440</v>
      </c>
      <c r="T2691" s="35">
        <v>2000</v>
      </c>
      <c r="U2691" s="14" t="s">
        <v>2</v>
      </c>
      <c r="V2691" s="14">
        <v>129</v>
      </c>
      <c r="W2691" s="16">
        <f>+IF(datos_arg[[#This Row],[Moneda]]="ARS",datos_arg[[#This Row],[Monto]],datos_arg[[#This Row],[Monto]]*datos_arg[[#This Row],[TC]])</f>
        <v>258000</v>
      </c>
      <c r="X2691" s="16">
        <f>IFERROR(IF(datos_arg[[#This Row],[Moneda]]="USD",datos_arg[[#This Row],[Monto]],datos_arg[[#This Row],[Monto]]/datos_arg[[#This Row],[TC]]),0)</f>
        <v>2000</v>
      </c>
      <c r="Y2691" s="14"/>
    </row>
    <row r="2692" spans="1:25" ht="15" customHeight="1" x14ac:dyDescent="0.25">
      <c r="A2692" s="14">
        <f t="shared" si="41"/>
        <v>2689</v>
      </c>
      <c r="B2692" s="1">
        <v>44053</v>
      </c>
      <c r="C2692" s="18">
        <f>+YEAR(datos_arg[[#This Row],[Fecha]])</f>
        <v>2020</v>
      </c>
      <c r="D2692" s="18">
        <f>+MONTH(datos_arg[[#This Row],[Fecha]])</f>
        <v>8</v>
      </c>
      <c r="E2692" s="14" t="s">
        <v>408</v>
      </c>
      <c r="F2692" s="14" t="s">
        <v>506</v>
      </c>
      <c r="G2692" s="14"/>
      <c r="H2692" s="14" t="s">
        <v>7132</v>
      </c>
      <c r="I2692" s="14" t="s">
        <v>7132</v>
      </c>
      <c r="J2692" s="14" t="s">
        <v>425</v>
      </c>
      <c r="K2692" s="14"/>
      <c r="L2692" s="14" t="s">
        <v>425</v>
      </c>
      <c r="M2692" s="14" t="s">
        <v>613</v>
      </c>
      <c r="N2692" s="14" t="s">
        <v>613</v>
      </c>
      <c r="O2692" s="14" t="s">
        <v>2275</v>
      </c>
      <c r="P2692" s="14"/>
      <c r="Q2692" s="14"/>
      <c r="R2692" s="14" t="s">
        <v>613</v>
      </c>
      <c r="S2692" s="14" t="s">
        <v>439</v>
      </c>
      <c r="T2692" s="35">
        <v>24000</v>
      </c>
      <c r="U2692" s="14" t="s">
        <v>4</v>
      </c>
      <c r="V2692" s="14">
        <v>129</v>
      </c>
      <c r="W2692" s="16">
        <f>+IF(datos_arg[[#This Row],[Moneda]]="ARS",datos_arg[[#This Row],[Monto]],datos_arg[[#This Row],[Monto]]*datos_arg[[#This Row],[TC]])</f>
        <v>24000</v>
      </c>
      <c r="X2692" s="16">
        <f>IFERROR(IF(datos_arg[[#This Row],[Moneda]]="USD",datos_arg[[#This Row],[Monto]],datos_arg[[#This Row],[Monto]]/datos_arg[[#This Row],[TC]]),0)</f>
        <v>186.04651162790697</v>
      </c>
      <c r="Y2692" s="14"/>
    </row>
    <row r="2693" spans="1:25" ht="15" customHeight="1" x14ac:dyDescent="0.25">
      <c r="A2693" s="14">
        <f t="shared" si="41"/>
        <v>2690</v>
      </c>
      <c r="B2693" s="1">
        <v>44054</v>
      </c>
      <c r="C2693" s="18">
        <f>+YEAR(datos_arg[[#This Row],[Fecha]])</f>
        <v>2020</v>
      </c>
      <c r="D2693" s="18">
        <f>+MONTH(datos_arg[[#This Row],[Fecha]])</f>
        <v>8</v>
      </c>
      <c r="E2693" s="14" t="s">
        <v>1015</v>
      </c>
      <c r="F2693" s="14" t="s">
        <v>403</v>
      </c>
      <c r="G2693" s="14" t="s">
        <v>5383</v>
      </c>
      <c r="H2693" s="14" t="s">
        <v>6646</v>
      </c>
      <c r="I2693" s="14" t="s">
        <v>7132</v>
      </c>
      <c r="J2693" s="14" t="s">
        <v>425</v>
      </c>
      <c r="K2693" s="14" t="s">
        <v>420</v>
      </c>
      <c r="L2693" s="14" t="s">
        <v>425</v>
      </c>
      <c r="M2693" s="14" t="s">
        <v>2633</v>
      </c>
      <c r="N2693" s="14" t="s">
        <v>2634</v>
      </c>
      <c r="O2693" s="14" t="s">
        <v>2635</v>
      </c>
      <c r="P2693" s="14" t="s">
        <v>5848</v>
      </c>
      <c r="Q2693" s="14">
        <v>1</v>
      </c>
      <c r="R2693" s="14" t="s">
        <v>5383</v>
      </c>
      <c r="S2693" s="14" t="s">
        <v>420</v>
      </c>
      <c r="T2693" s="35">
        <v>3302.5</v>
      </c>
      <c r="U2693" s="14" t="s">
        <v>4</v>
      </c>
      <c r="V2693" s="14">
        <v>129</v>
      </c>
      <c r="W2693" s="16">
        <f>+IF(datos_arg[[#This Row],[Moneda]]="ARS",datos_arg[[#This Row],[Monto]],datos_arg[[#This Row],[Monto]]*datos_arg[[#This Row],[TC]])</f>
        <v>3302.5</v>
      </c>
      <c r="X2693" s="16">
        <f>IFERROR(IF(datos_arg[[#This Row],[Moneda]]="USD",datos_arg[[#This Row],[Monto]],datos_arg[[#This Row],[Monto]]/datos_arg[[#This Row],[TC]]),0)</f>
        <v>25.600775193798448</v>
      </c>
      <c r="Y2693" s="14"/>
    </row>
    <row r="2694" spans="1:25" ht="15" customHeight="1" x14ac:dyDescent="0.25">
      <c r="A2694" s="14">
        <f t="shared" ref="A2694:A2757" si="42">+A2693+1</f>
        <v>2691</v>
      </c>
      <c r="B2694" s="1">
        <v>44054</v>
      </c>
      <c r="C2694" s="18">
        <f>+YEAR(datos_arg[[#This Row],[Fecha]])</f>
        <v>2020</v>
      </c>
      <c r="D2694" s="18">
        <f>+MONTH(datos_arg[[#This Row],[Fecha]])</f>
        <v>8</v>
      </c>
      <c r="E2694" s="14" t="s">
        <v>449</v>
      </c>
      <c r="F2694" s="14" t="s">
        <v>505</v>
      </c>
      <c r="G2694" s="14"/>
      <c r="H2694" s="14" t="s">
        <v>433</v>
      </c>
      <c r="I2694" s="14" t="s">
        <v>955</v>
      </c>
      <c r="J2694" s="14" t="s">
        <v>425</v>
      </c>
      <c r="K2694" s="14"/>
      <c r="L2694" s="14" t="s">
        <v>425</v>
      </c>
      <c r="M2694" s="14" t="s">
        <v>2534</v>
      </c>
      <c r="N2694" s="14" t="s">
        <v>138</v>
      </c>
      <c r="O2694" s="14" t="s">
        <v>2637</v>
      </c>
      <c r="P2694" s="14" t="s">
        <v>5849</v>
      </c>
      <c r="Q2694" s="14"/>
      <c r="R2694" s="14" t="s">
        <v>505</v>
      </c>
      <c r="S2694" s="14" t="s">
        <v>613</v>
      </c>
      <c r="T2694" s="35">
        <v>4830</v>
      </c>
      <c r="U2694" s="14" t="s">
        <v>4</v>
      </c>
      <c r="V2694" s="14">
        <v>129</v>
      </c>
      <c r="W2694" s="16">
        <f>+IF(datos_arg[[#This Row],[Moneda]]="ARS",datos_arg[[#This Row],[Monto]],datos_arg[[#This Row],[Monto]]*datos_arg[[#This Row],[TC]])</f>
        <v>4830</v>
      </c>
      <c r="X2694" s="16">
        <f>IFERROR(IF(datos_arg[[#This Row],[Moneda]]="USD",datos_arg[[#This Row],[Monto]],datos_arg[[#This Row],[Monto]]/datos_arg[[#This Row],[TC]]),0)</f>
        <v>37.441860465116278</v>
      </c>
      <c r="Y2694" s="14"/>
    </row>
    <row r="2695" spans="1:25" ht="15" customHeight="1" x14ac:dyDescent="0.25">
      <c r="A2695" s="14">
        <f t="shared" si="42"/>
        <v>2692</v>
      </c>
      <c r="B2695" s="1">
        <v>44054</v>
      </c>
      <c r="C2695" s="18">
        <f>+YEAR(datos_arg[[#This Row],[Fecha]])</f>
        <v>2020</v>
      </c>
      <c r="D2695" s="18">
        <f>+MONTH(datos_arg[[#This Row],[Fecha]])</f>
        <v>8</v>
      </c>
      <c r="E2695" s="14" t="s">
        <v>449</v>
      </c>
      <c r="F2695" s="14" t="s">
        <v>505</v>
      </c>
      <c r="G2695" s="14"/>
      <c r="H2695" s="14" t="s">
        <v>433</v>
      </c>
      <c r="I2695" s="14" t="s">
        <v>955</v>
      </c>
      <c r="J2695" s="14" t="s">
        <v>425</v>
      </c>
      <c r="K2695" s="14"/>
      <c r="L2695" s="14" t="s">
        <v>425</v>
      </c>
      <c r="M2695" s="14" t="s">
        <v>2535</v>
      </c>
      <c r="N2695" s="14" t="s">
        <v>138</v>
      </c>
      <c r="O2695" s="14" t="s">
        <v>2638</v>
      </c>
      <c r="P2695" s="14" t="s">
        <v>5850</v>
      </c>
      <c r="Q2695" s="14"/>
      <c r="R2695" s="14" t="s">
        <v>505</v>
      </c>
      <c r="S2695" s="14" t="s">
        <v>613</v>
      </c>
      <c r="T2695" s="35">
        <v>4830</v>
      </c>
      <c r="U2695" s="14" t="s">
        <v>4</v>
      </c>
      <c r="V2695" s="14">
        <v>129</v>
      </c>
      <c r="W2695" s="16">
        <f>+IF(datos_arg[[#This Row],[Moneda]]="ARS",datos_arg[[#This Row],[Monto]],datos_arg[[#This Row],[Monto]]*datos_arg[[#This Row],[TC]])</f>
        <v>4830</v>
      </c>
      <c r="X2695" s="16">
        <f>IFERROR(IF(datos_arg[[#This Row],[Moneda]]="USD",datos_arg[[#This Row],[Monto]],datos_arg[[#This Row],[Monto]]/datos_arg[[#This Row],[TC]]),0)</f>
        <v>37.441860465116278</v>
      </c>
      <c r="Y2695" s="14"/>
    </row>
    <row r="2696" spans="1:25" ht="15" customHeight="1" x14ac:dyDescent="0.25">
      <c r="A2696" s="14">
        <f t="shared" si="42"/>
        <v>2693</v>
      </c>
      <c r="B2696" s="1">
        <v>44054</v>
      </c>
      <c r="C2696" s="18">
        <f>+YEAR(datos_arg[[#This Row],[Fecha]])</f>
        <v>2020</v>
      </c>
      <c r="D2696" s="18">
        <f>+MONTH(datos_arg[[#This Row],[Fecha]])</f>
        <v>8</v>
      </c>
      <c r="E2696" s="14" t="s">
        <v>449</v>
      </c>
      <c r="F2696" s="14" t="s">
        <v>505</v>
      </c>
      <c r="G2696" s="14"/>
      <c r="H2696" s="14" t="s">
        <v>7132</v>
      </c>
      <c r="I2696" s="14" t="s">
        <v>7132</v>
      </c>
      <c r="J2696" s="14" t="s">
        <v>425</v>
      </c>
      <c r="K2696" s="14"/>
      <c r="L2696" s="14" t="s">
        <v>425</v>
      </c>
      <c r="M2696" s="14" t="s">
        <v>613</v>
      </c>
      <c r="N2696" s="14" t="s">
        <v>2273</v>
      </c>
      <c r="O2696" s="14" t="s">
        <v>2593</v>
      </c>
      <c r="P2696" s="14"/>
      <c r="Q2696" s="14"/>
      <c r="R2696" s="14" t="s">
        <v>505</v>
      </c>
      <c r="S2696" s="14" t="s">
        <v>613</v>
      </c>
      <c r="T2696" s="35">
        <v>1224</v>
      </c>
      <c r="U2696" s="14" t="s">
        <v>4</v>
      </c>
      <c r="V2696" s="14">
        <v>129</v>
      </c>
      <c r="W2696" s="16">
        <f>+IF(datos_arg[[#This Row],[Moneda]]="ARS",datos_arg[[#This Row],[Monto]],datos_arg[[#This Row],[Monto]]*datos_arg[[#This Row],[TC]])</f>
        <v>1224</v>
      </c>
      <c r="X2696" s="16">
        <f>IFERROR(IF(datos_arg[[#This Row],[Moneda]]="USD",datos_arg[[#This Row],[Monto]],datos_arg[[#This Row],[Monto]]/datos_arg[[#This Row],[TC]]),0)</f>
        <v>9.4883720930232567</v>
      </c>
      <c r="Y2696" s="14"/>
    </row>
    <row r="2697" spans="1:25" ht="15" customHeight="1" x14ac:dyDescent="0.25">
      <c r="A2697" s="14">
        <f t="shared" si="42"/>
        <v>2694</v>
      </c>
      <c r="B2697" s="1">
        <v>44054</v>
      </c>
      <c r="C2697" s="18">
        <f>+YEAR(datos_arg[[#This Row],[Fecha]])</f>
        <v>2020</v>
      </c>
      <c r="D2697" s="18">
        <f>+MONTH(datos_arg[[#This Row],[Fecha]])</f>
        <v>8</v>
      </c>
      <c r="E2697" s="14" t="s">
        <v>1015</v>
      </c>
      <c r="F2697" s="14" t="s">
        <v>403</v>
      </c>
      <c r="G2697" s="14" t="s">
        <v>5382</v>
      </c>
      <c r="H2697" s="14" t="s">
        <v>6646</v>
      </c>
      <c r="I2697" s="14" t="s">
        <v>7132</v>
      </c>
      <c r="J2697" s="14" t="s">
        <v>425</v>
      </c>
      <c r="K2697" s="14" t="s">
        <v>421</v>
      </c>
      <c r="L2697" s="14" t="s">
        <v>421</v>
      </c>
      <c r="M2697" s="14" t="s">
        <v>989</v>
      </c>
      <c r="N2697" s="14" t="s">
        <v>327</v>
      </c>
      <c r="O2697" s="14" t="s">
        <v>2639</v>
      </c>
      <c r="P2697" s="14" t="s">
        <v>5851</v>
      </c>
      <c r="Q2697" s="14">
        <v>40</v>
      </c>
      <c r="R2697" s="14" t="s">
        <v>5382</v>
      </c>
      <c r="S2697" s="14" t="s">
        <v>439</v>
      </c>
      <c r="T2697" s="35">
        <v>10454.4</v>
      </c>
      <c r="U2697" s="14" t="s">
        <v>4</v>
      </c>
      <c r="V2697" s="14">
        <v>129</v>
      </c>
      <c r="W2697" s="16">
        <f>+IF(datos_arg[[#This Row],[Moneda]]="ARS",datos_arg[[#This Row],[Monto]],datos_arg[[#This Row],[Monto]]*datos_arg[[#This Row],[TC]])</f>
        <v>10454.4</v>
      </c>
      <c r="X2697" s="16">
        <f>IFERROR(IF(datos_arg[[#This Row],[Moneda]]="USD",datos_arg[[#This Row],[Monto]],datos_arg[[#This Row],[Monto]]/datos_arg[[#This Row],[TC]]),0)</f>
        <v>81.041860465116272</v>
      </c>
      <c r="Y2697" s="14"/>
    </row>
    <row r="2698" spans="1:25" ht="15" customHeight="1" x14ac:dyDescent="0.25">
      <c r="A2698" s="14">
        <f t="shared" si="42"/>
        <v>2695</v>
      </c>
      <c r="B2698" s="1">
        <v>44054</v>
      </c>
      <c r="C2698" s="18">
        <f>+YEAR(datos_arg[[#This Row],[Fecha]])</f>
        <v>2020</v>
      </c>
      <c r="D2698" s="18">
        <f>+MONTH(datos_arg[[#This Row],[Fecha]])</f>
        <v>8</v>
      </c>
      <c r="E2698" s="14" t="s">
        <v>617</v>
      </c>
      <c r="F2698" s="14" t="s">
        <v>8101</v>
      </c>
      <c r="G2698" s="14"/>
      <c r="H2698" s="14" t="s">
        <v>8103</v>
      </c>
      <c r="I2698" s="14" t="s">
        <v>8104</v>
      </c>
      <c r="J2698" s="14" t="s">
        <v>472</v>
      </c>
      <c r="K2698" s="14" t="s">
        <v>421</v>
      </c>
      <c r="L2698" s="14" t="s">
        <v>425</v>
      </c>
      <c r="M2698" s="14" t="s">
        <v>665</v>
      </c>
      <c r="N2698" s="14" t="s">
        <v>126</v>
      </c>
      <c r="O2698" s="14" t="s">
        <v>2640</v>
      </c>
      <c r="P2698" s="14" t="s">
        <v>5760</v>
      </c>
      <c r="Q2698" s="14">
        <v>10</v>
      </c>
      <c r="R2698" s="14" t="s">
        <v>8101</v>
      </c>
      <c r="S2698" s="14" t="s">
        <v>439</v>
      </c>
      <c r="T2698" s="35">
        <v>8597.58991994588</v>
      </c>
      <c r="U2698" s="14" t="s">
        <v>4</v>
      </c>
      <c r="V2698" s="14">
        <v>129</v>
      </c>
      <c r="W2698" s="16">
        <f>+IF(datos_arg[[#This Row],[Moneda]]="ARS",datos_arg[[#This Row],[Monto]],datos_arg[[#This Row],[Monto]]*datos_arg[[#This Row],[TC]])</f>
        <v>8597.58991994588</v>
      </c>
      <c r="X2698" s="16">
        <f>IFERROR(IF(datos_arg[[#This Row],[Moneda]]="USD",datos_arg[[#This Row],[Monto]],datos_arg[[#This Row],[Monto]]/datos_arg[[#This Row],[TC]]),0)</f>
        <v>66.647983875549457</v>
      </c>
      <c r="Y2698" s="14"/>
    </row>
    <row r="2699" spans="1:25" ht="15" customHeight="1" x14ac:dyDescent="0.25">
      <c r="A2699" s="14">
        <f t="shared" si="42"/>
        <v>2696</v>
      </c>
      <c r="B2699" s="1">
        <v>44054</v>
      </c>
      <c r="C2699" s="18">
        <f>+YEAR(datos_arg[[#This Row],[Fecha]])</f>
        <v>2020</v>
      </c>
      <c r="D2699" s="18">
        <f>+MONTH(datos_arg[[#This Row],[Fecha]])</f>
        <v>8</v>
      </c>
      <c r="E2699" s="14" t="s">
        <v>617</v>
      </c>
      <c r="F2699" s="14" t="s">
        <v>8101</v>
      </c>
      <c r="G2699" s="14"/>
      <c r="H2699" s="14" t="s">
        <v>8103</v>
      </c>
      <c r="I2699" s="14" t="s">
        <v>8104</v>
      </c>
      <c r="J2699" s="14" t="s">
        <v>472</v>
      </c>
      <c r="K2699" s="14" t="s">
        <v>421</v>
      </c>
      <c r="L2699" s="14" t="s">
        <v>425</v>
      </c>
      <c r="M2699" s="14" t="s">
        <v>665</v>
      </c>
      <c r="N2699" s="14" t="s">
        <v>126</v>
      </c>
      <c r="O2699" s="14" t="s">
        <v>2641</v>
      </c>
      <c r="P2699" s="14" t="s">
        <v>5760</v>
      </c>
      <c r="Q2699" s="14">
        <v>10</v>
      </c>
      <c r="R2699" s="14" t="s">
        <v>8101</v>
      </c>
      <c r="S2699" s="14" t="s">
        <v>439</v>
      </c>
      <c r="T2699" s="35">
        <v>10468.933927162025</v>
      </c>
      <c r="U2699" s="14" t="s">
        <v>4</v>
      </c>
      <c r="V2699" s="14">
        <v>129</v>
      </c>
      <c r="W2699" s="16">
        <f>+IF(datos_arg[[#This Row],[Moneda]]="ARS",datos_arg[[#This Row],[Monto]],datos_arg[[#This Row],[Monto]]*datos_arg[[#This Row],[TC]])</f>
        <v>10468.933927162025</v>
      </c>
      <c r="X2699" s="16">
        <f>IFERROR(IF(datos_arg[[#This Row],[Moneda]]="USD",datos_arg[[#This Row],[Monto]],datos_arg[[#This Row],[Monto]]/datos_arg[[#This Row],[TC]]),0)</f>
        <v>81.154526567147485</v>
      </c>
      <c r="Y2699" s="14"/>
    </row>
    <row r="2700" spans="1:25" ht="15" customHeight="1" x14ac:dyDescent="0.25">
      <c r="A2700" s="14">
        <f t="shared" si="42"/>
        <v>2697</v>
      </c>
      <c r="B2700" s="1">
        <v>44054</v>
      </c>
      <c r="C2700" s="18">
        <f>+YEAR(datos_arg[[#This Row],[Fecha]])</f>
        <v>2020</v>
      </c>
      <c r="D2700" s="18">
        <f>+MONTH(datos_arg[[#This Row],[Fecha]])</f>
        <v>8</v>
      </c>
      <c r="E2700" s="14" t="s">
        <v>1015</v>
      </c>
      <c r="F2700" s="14" t="s">
        <v>403</v>
      </c>
      <c r="G2700" s="14" t="s">
        <v>5383</v>
      </c>
      <c r="H2700" s="14" t="s">
        <v>8103</v>
      </c>
      <c r="I2700" s="14" t="s">
        <v>8104</v>
      </c>
      <c r="J2700" s="14" t="s">
        <v>472</v>
      </c>
      <c r="K2700" s="14" t="s">
        <v>421</v>
      </c>
      <c r="L2700" s="14" t="s">
        <v>425</v>
      </c>
      <c r="M2700" s="14" t="s">
        <v>1421</v>
      </c>
      <c r="N2700" s="14" t="s">
        <v>126</v>
      </c>
      <c r="O2700" s="14" t="s">
        <v>2642</v>
      </c>
      <c r="P2700" s="14" t="s">
        <v>5760</v>
      </c>
      <c r="Q2700" s="14">
        <v>10</v>
      </c>
      <c r="R2700" s="14" t="s">
        <v>5383</v>
      </c>
      <c r="S2700" s="14" t="s">
        <v>439</v>
      </c>
      <c r="T2700" s="35">
        <v>6637.9749689931223</v>
      </c>
      <c r="U2700" s="14" t="s">
        <v>4</v>
      </c>
      <c r="V2700" s="14">
        <v>129</v>
      </c>
      <c r="W2700" s="16">
        <f>+IF(datos_arg[[#This Row],[Moneda]]="ARS",datos_arg[[#This Row],[Monto]],datos_arg[[#This Row],[Monto]]*datos_arg[[#This Row],[TC]])</f>
        <v>6637.9749689931223</v>
      </c>
      <c r="X2700" s="16">
        <f>IFERROR(IF(datos_arg[[#This Row],[Moneda]]="USD",datos_arg[[#This Row],[Monto]],datos_arg[[#This Row],[Monto]]/datos_arg[[#This Row],[TC]]),0)</f>
        <v>51.457170302272267</v>
      </c>
      <c r="Y2700" s="14"/>
    </row>
    <row r="2701" spans="1:25" ht="15" customHeight="1" x14ac:dyDescent="0.25">
      <c r="A2701" s="14">
        <f t="shared" si="42"/>
        <v>2698</v>
      </c>
      <c r="B2701" s="1">
        <v>44054</v>
      </c>
      <c r="C2701" s="18">
        <f>+YEAR(datos_arg[[#This Row],[Fecha]])</f>
        <v>2020</v>
      </c>
      <c r="D2701" s="18">
        <f>+MONTH(datos_arg[[#This Row],[Fecha]])</f>
        <v>8</v>
      </c>
      <c r="E2701" s="14" t="s">
        <v>1015</v>
      </c>
      <c r="F2701" s="14" t="s">
        <v>403</v>
      </c>
      <c r="G2701" s="14" t="s">
        <v>5383</v>
      </c>
      <c r="H2701" s="14" t="s">
        <v>8103</v>
      </c>
      <c r="I2701" s="14" t="s">
        <v>8104</v>
      </c>
      <c r="J2701" s="14" t="s">
        <v>472</v>
      </c>
      <c r="K2701" s="14" t="s">
        <v>421</v>
      </c>
      <c r="L2701" s="14" t="s">
        <v>425</v>
      </c>
      <c r="M2701" s="14" t="s">
        <v>1421</v>
      </c>
      <c r="N2701" s="14" t="s">
        <v>126</v>
      </c>
      <c r="O2701" s="14" t="s">
        <v>2643</v>
      </c>
      <c r="P2701" s="14" t="s">
        <v>5760</v>
      </c>
      <c r="Q2701" s="14">
        <v>8</v>
      </c>
      <c r="R2701" s="14" t="s">
        <v>5383</v>
      </c>
      <c r="S2701" s="14" t="s">
        <v>439</v>
      </c>
      <c r="T2701" s="35">
        <v>6849.825233960988</v>
      </c>
      <c r="U2701" s="14" t="s">
        <v>4</v>
      </c>
      <c r="V2701" s="14">
        <v>129</v>
      </c>
      <c r="W2701" s="16">
        <f>+IF(datos_arg[[#This Row],[Moneda]]="ARS",datos_arg[[#This Row],[Monto]],datos_arg[[#This Row],[Monto]]*datos_arg[[#This Row],[TC]])</f>
        <v>6849.825233960988</v>
      </c>
      <c r="X2701" s="16">
        <f>IFERROR(IF(datos_arg[[#This Row],[Moneda]]="USD",datos_arg[[#This Row],[Monto]],datos_arg[[#This Row],[Monto]]/datos_arg[[#This Row],[TC]]),0)</f>
        <v>53.09942041830223</v>
      </c>
      <c r="Y2701" s="14"/>
    </row>
    <row r="2702" spans="1:25" ht="15" customHeight="1" x14ac:dyDescent="0.25">
      <c r="A2702" s="14">
        <f t="shared" si="42"/>
        <v>2699</v>
      </c>
      <c r="B2702" s="1">
        <v>44054</v>
      </c>
      <c r="C2702" s="18">
        <f>+YEAR(datos_arg[[#This Row],[Fecha]])</f>
        <v>2020</v>
      </c>
      <c r="D2702" s="18">
        <f>+MONTH(datos_arg[[#This Row],[Fecha]])</f>
        <v>8</v>
      </c>
      <c r="E2702" s="14" t="s">
        <v>617</v>
      </c>
      <c r="F2702" s="14" t="s">
        <v>8101</v>
      </c>
      <c r="G2702" s="14"/>
      <c r="H2702" s="14" t="s">
        <v>8103</v>
      </c>
      <c r="I2702" s="14" t="s">
        <v>8104</v>
      </c>
      <c r="J2702" s="14" t="s">
        <v>472</v>
      </c>
      <c r="K2702" s="14" t="s">
        <v>421</v>
      </c>
      <c r="L2702" s="14" t="s">
        <v>425</v>
      </c>
      <c r="M2702" s="14" t="s">
        <v>97</v>
      </c>
      <c r="N2702" s="14" t="s">
        <v>126</v>
      </c>
      <c r="O2702" s="14" t="s">
        <v>2644</v>
      </c>
      <c r="P2702" s="14" t="s">
        <v>5760</v>
      </c>
      <c r="Q2702" s="14">
        <v>10</v>
      </c>
      <c r="R2702" s="14" t="s">
        <v>8101</v>
      </c>
      <c r="S2702" s="14" t="s">
        <v>439</v>
      </c>
      <c r="T2702" s="35">
        <v>4590.0890743037553</v>
      </c>
      <c r="U2702" s="14" t="s">
        <v>4</v>
      </c>
      <c r="V2702" s="14">
        <v>129</v>
      </c>
      <c r="W2702" s="16">
        <f>+IF(datos_arg[[#This Row],[Moneda]]="ARS",datos_arg[[#This Row],[Monto]],datos_arg[[#This Row],[Monto]]*datos_arg[[#This Row],[TC]])</f>
        <v>4590.0890743037553</v>
      </c>
      <c r="X2702" s="16">
        <f>IFERROR(IF(datos_arg[[#This Row],[Moneda]]="USD",datos_arg[[#This Row],[Monto]],datos_arg[[#This Row],[Monto]]/datos_arg[[#This Row],[TC]]),0)</f>
        <v>35.58208584731593</v>
      </c>
      <c r="Y2702" s="14"/>
    </row>
    <row r="2703" spans="1:25" ht="15" customHeight="1" x14ac:dyDescent="0.25">
      <c r="A2703" s="14">
        <f t="shared" si="42"/>
        <v>2700</v>
      </c>
      <c r="B2703" s="1">
        <v>44054</v>
      </c>
      <c r="C2703" s="18">
        <f>+YEAR(datos_arg[[#This Row],[Fecha]])</f>
        <v>2020</v>
      </c>
      <c r="D2703" s="18">
        <f>+MONTH(datos_arg[[#This Row],[Fecha]])</f>
        <v>8</v>
      </c>
      <c r="E2703" s="14" t="s">
        <v>617</v>
      </c>
      <c r="F2703" s="14" t="s">
        <v>8101</v>
      </c>
      <c r="G2703" s="14"/>
      <c r="H2703" s="14" t="s">
        <v>8103</v>
      </c>
      <c r="I2703" s="14" t="s">
        <v>8104</v>
      </c>
      <c r="J2703" s="14" t="s">
        <v>472</v>
      </c>
      <c r="K2703" s="14" t="s">
        <v>421</v>
      </c>
      <c r="L2703" s="14" t="s">
        <v>425</v>
      </c>
      <c r="M2703" s="14" t="s">
        <v>97</v>
      </c>
      <c r="N2703" s="14" t="s">
        <v>126</v>
      </c>
      <c r="O2703" s="14" t="s">
        <v>2645</v>
      </c>
      <c r="P2703" s="14" t="s">
        <v>5760</v>
      </c>
      <c r="Q2703" s="14">
        <v>8</v>
      </c>
      <c r="R2703" s="14" t="s">
        <v>8101</v>
      </c>
      <c r="S2703" s="14" t="s">
        <v>439</v>
      </c>
      <c r="T2703" s="35">
        <v>4321.745405344459</v>
      </c>
      <c r="U2703" s="14" t="s">
        <v>4</v>
      </c>
      <c r="V2703" s="14">
        <v>129</v>
      </c>
      <c r="W2703" s="16">
        <f>+IF(datos_arg[[#This Row],[Moneda]]="ARS",datos_arg[[#This Row],[Monto]],datos_arg[[#This Row],[Monto]]*datos_arg[[#This Row],[TC]])</f>
        <v>4321.745405344459</v>
      </c>
      <c r="X2703" s="16">
        <f>IFERROR(IF(datos_arg[[#This Row],[Moneda]]="USD",datos_arg[[#This Row],[Monto]],datos_arg[[#This Row],[Monto]]/datos_arg[[#This Row],[TC]]),0)</f>
        <v>33.501902367011311</v>
      </c>
      <c r="Y2703" s="14"/>
    </row>
    <row r="2704" spans="1:25" ht="15" customHeight="1" x14ac:dyDescent="0.25">
      <c r="A2704" s="14">
        <f t="shared" si="42"/>
        <v>2701</v>
      </c>
      <c r="B2704" s="1">
        <v>44054</v>
      </c>
      <c r="C2704" s="18">
        <f>+YEAR(datos_arg[[#This Row],[Fecha]])</f>
        <v>2020</v>
      </c>
      <c r="D2704" s="18">
        <f>+MONTH(datos_arg[[#This Row],[Fecha]])</f>
        <v>8</v>
      </c>
      <c r="E2704" s="14" t="s">
        <v>1015</v>
      </c>
      <c r="F2704" s="14" t="s">
        <v>403</v>
      </c>
      <c r="G2704" s="14" t="s">
        <v>5383</v>
      </c>
      <c r="H2704" s="14" t="s">
        <v>8103</v>
      </c>
      <c r="I2704" s="14" t="s">
        <v>8104</v>
      </c>
      <c r="J2704" s="14" t="s">
        <v>472</v>
      </c>
      <c r="K2704" s="14" t="s">
        <v>421</v>
      </c>
      <c r="L2704" s="14" t="s">
        <v>425</v>
      </c>
      <c r="M2704" s="14" t="s">
        <v>1421</v>
      </c>
      <c r="N2704" s="14" t="s">
        <v>126</v>
      </c>
      <c r="O2704" s="14" t="s">
        <v>2646</v>
      </c>
      <c r="P2704" s="14" t="s">
        <v>5760</v>
      </c>
      <c r="Q2704" s="14">
        <v>27</v>
      </c>
      <c r="R2704" s="14" t="s">
        <v>5383</v>
      </c>
      <c r="S2704" s="14" t="s">
        <v>439</v>
      </c>
      <c r="T2704" s="35">
        <v>13155.901454504454</v>
      </c>
      <c r="U2704" s="14" t="s">
        <v>4</v>
      </c>
      <c r="V2704" s="14">
        <v>129</v>
      </c>
      <c r="W2704" s="16">
        <f>+IF(datos_arg[[#This Row],[Moneda]]="ARS",datos_arg[[#This Row],[Monto]],datos_arg[[#This Row],[Monto]]*datos_arg[[#This Row],[TC]])</f>
        <v>13155.901454504454</v>
      </c>
      <c r="X2704" s="16">
        <f>IFERROR(IF(datos_arg[[#This Row],[Moneda]]="USD",datos_arg[[#This Row],[Monto]],datos_arg[[#This Row],[Monto]]/datos_arg[[#This Row],[TC]]),0)</f>
        <v>101.98373220546088</v>
      </c>
      <c r="Y2704" s="14"/>
    </row>
    <row r="2705" spans="1:25" ht="15" customHeight="1" x14ac:dyDescent="0.25">
      <c r="A2705" s="14">
        <f t="shared" si="42"/>
        <v>2702</v>
      </c>
      <c r="B2705" s="1">
        <v>44054</v>
      </c>
      <c r="C2705" s="18">
        <f>+YEAR(datos_arg[[#This Row],[Fecha]])</f>
        <v>2020</v>
      </c>
      <c r="D2705" s="18">
        <f>+MONTH(datos_arg[[#This Row],[Fecha]])</f>
        <v>8</v>
      </c>
      <c r="E2705" s="14" t="s">
        <v>617</v>
      </c>
      <c r="F2705" s="14" t="s">
        <v>8101</v>
      </c>
      <c r="G2705" s="14"/>
      <c r="H2705" s="14" t="s">
        <v>8103</v>
      </c>
      <c r="I2705" s="14" t="s">
        <v>8104</v>
      </c>
      <c r="J2705" s="14" t="s">
        <v>472</v>
      </c>
      <c r="K2705" s="14" t="s">
        <v>421</v>
      </c>
      <c r="L2705" s="14" t="s">
        <v>425</v>
      </c>
      <c r="M2705" s="14" t="s">
        <v>97</v>
      </c>
      <c r="N2705" s="14" t="s">
        <v>126</v>
      </c>
      <c r="O2705" s="14" t="s">
        <v>2647</v>
      </c>
      <c r="P2705" s="14" t="s">
        <v>5760</v>
      </c>
      <c r="Q2705" s="14">
        <v>27</v>
      </c>
      <c r="R2705" s="14" t="s">
        <v>8101</v>
      </c>
      <c r="S2705" s="14" t="s">
        <v>439</v>
      </c>
      <c r="T2705" s="35">
        <v>8007.9400157853197</v>
      </c>
      <c r="U2705" s="14" t="s">
        <v>4</v>
      </c>
      <c r="V2705" s="14">
        <v>129</v>
      </c>
      <c r="W2705" s="16">
        <f>+IF(datos_arg[[#This Row],[Moneda]]="ARS",datos_arg[[#This Row],[Monto]],datos_arg[[#This Row],[Monto]]*datos_arg[[#This Row],[TC]])</f>
        <v>8007.9400157853197</v>
      </c>
      <c r="X2705" s="16">
        <f>IFERROR(IF(datos_arg[[#This Row],[Moneda]]="USD",datos_arg[[#This Row],[Monto]],datos_arg[[#This Row],[Monto]]/datos_arg[[#This Row],[TC]]),0)</f>
        <v>62.077054385932712</v>
      </c>
      <c r="Y2705" s="14"/>
    </row>
    <row r="2706" spans="1:25" ht="15" customHeight="1" x14ac:dyDescent="0.25">
      <c r="A2706" s="14">
        <f t="shared" si="42"/>
        <v>2703</v>
      </c>
      <c r="B2706" s="1">
        <v>44054</v>
      </c>
      <c r="C2706" s="18">
        <f>+YEAR(datos_arg[[#This Row],[Fecha]])</f>
        <v>2020</v>
      </c>
      <c r="D2706" s="18">
        <f>+MONTH(datos_arg[[#This Row],[Fecha]])</f>
        <v>8</v>
      </c>
      <c r="E2706" s="14" t="s">
        <v>1015</v>
      </c>
      <c r="F2706" s="14" t="s">
        <v>403</v>
      </c>
      <c r="G2706" s="14" t="s">
        <v>5383</v>
      </c>
      <c r="H2706" s="14" t="s">
        <v>8103</v>
      </c>
      <c r="I2706" s="14" t="s">
        <v>8104</v>
      </c>
      <c r="J2706" s="14" t="s">
        <v>425</v>
      </c>
      <c r="K2706" s="14" t="s">
        <v>421</v>
      </c>
      <c r="L2706" s="14" t="s">
        <v>425</v>
      </c>
      <c r="M2706" s="14" t="s">
        <v>1493</v>
      </c>
      <c r="N2706" s="14" t="s">
        <v>524</v>
      </c>
      <c r="O2706" s="14" t="s">
        <v>2648</v>
      </c>
      <c r="P2706" s="14" t="s">
        <v>5852</v>
      </c>
      <c r="Q2706" s="14">
        <v>2</v>
      </c>
      <c r="R2706" s="14" t="s">
        <v>5383</v>
      </c>
      <c r="S2706" s="14" t="s">
        <v>439</v>
      </c>
      <c r="T2706" s="35">
        <v>694.57</v>
      </c>
      <c r="U2706" s="14" t="s">
        <v>4</v>
      </c>
      <c r="V2706" s="14">
        <v>129</v>
      </c>
      <c r="W2706" s="16">
        <f>+IF(datos_arg[[#This Row],[Moneda]]="ARS",datos_arg[[#This Row],[Monto]],datos_arg[[#This Row],[Monto]]*datos_arg[[#This Row],[TC]])</f>
        <v>694.57</v>
      </c>
      <c r="X2706" s="16">
        <f>IFERROR(IF(datos_arg[[#This Row],[Moneda]]="USD",datos_arg[[#This Row],[Monto]],datos_arg[[#This Row],[Monto]]/datos_arg[[#This Row],[TC]]),0)</f>
        <v>5.384263565891473</v>
      </c>
      <c r="Y2706" s="14"/>
    </row>
    <row r="2707" spans="1:25" ht="15" customHeight="1" x14ac:dyDescent="0.25">
      <c r="A2707" s="14">
        <f t="shared" si="42"/>
        <v>2704</v>
      </c>
      <c r="B2707" s="1">
        <v>44054</v>
      </c>
      <c r="C2707" s="18">
        <f>+YEAR(datos_arg[[#This Row],[Fecha]])</f>
        <v>2020</v>
      </c>
      <c r="D2707" s="18">
        <f>+MONTH(datos_arg[[#This Row],[Fecha]])</f>
        <v>8</v>
      </c>
      <c r="E2707" s="14" t="s">
        <v>1016</v>
      </c>
      <c r="F2707" s="14" t="s">
        <v>404</v>
      </c>
      <c r="G2707" s="14"/>
      <c r="H2707" s="14" t="s">
        <v>433</v>
      </c>
      <c r="I2707" s="14" t="s">
        <v>955</v>
      </c>
      <c r="J2707" s="14" t="s">
        <v>425</v>
      </c>
      <c r="K2707" s="14"/>
      <c r="L2707" s="14" t="s">
        <v>425</v>
      </c>
      <c r="M2707" s="14" t="s">
        <v>832</v>
      </c>
      <c r="N2707" s="14" t="s">
        <v>832</v>
      </c>
      <c r="O2707" s="14" t="s">
        <v>2649</v>
      </c>
      <c r="P2707" s="14" t="s">
        <v>5853</v>
      </c>
      <c r="Q2707" s="14"/>
      <c r="R2707" s="14" t="s">
        <v>404</v>
      </c>
      <c r="S2707" s="14" t="s">
        <v>439</v>
      </c>
      <c r="T2707" s="35">
        <v>442.68</v>
      </c>
      <c r="U2707" s="14" t="s">
        <v>4</v>
      </c>
      <c r="V2707" s="14">
        <v>129</v>
      </c>
      <c r="W2707" s="16">
        <f>+IF(datos_arg[[#This Row],[Moneda]]="ARS",datos_arg[[#This Row],[Monto]],datos_arg[[#This Row],[Monto]]*datos_arg[[#This Row],[TC]])</f>
        <v>442.68</v>
      </c>
      <c r="X2707" s="16">
        <f>IFERROR(IF(datos_arg[[#This Row],[Moneda]]="USD",datos_arg[[#This Row],[Monto]],datos_arg[[#This Row],[Monto]]/datos_arg[[#This Row],[TC]]),0)</f>
        <v>3.4316279069767441</v>
      </c>
      <c r="Y2707" s="14"/>
    </row>
    <row r="2708" spans="1:25" ht="15" customHeight="1" x14ac:dyDescent="0.25">
      <c r="A2708" s="14">
        <f t="shared" si="42"/>
        <v>2705</v>
      </c>
      <c r="B2708" s="1">
        <v>44054</v>
      </c>
      <c r="C2708" s="18">
        <f>+YEAR(datos_arg[[#This Row],[Fecha]])</f>
        <v>2020</v>
      </c>
      <c r="D2708" s="18">
        <f>+MONTH(datos_arg[[#This Row],[Fecha]])</f>
        <v>8</v>
      </c>
      <c r="E2708" s="14" t="s">
        <v>1016</v>
      </c>
      <c r="F2708" s="14" t="s">
        <v>404</v>
      </c>
      <c r="G2708" s="14"/>
      <c r="H2708" s="14" t="s">
        <v>433</v>
      </c>
      <c r="I2708" s="14" t="s">
        <v>955</v>
      </c>
      <c r="J2708" s="14" t="s">
        <v>425</v>
      </c>
      <c r="K2708" s="14"/>
      <c r="L2708" s="14" t="s">
        <v>425</v>
      </c>
      <c r="M2708" s="14" t="s">
        <v>954</v>
      </c>
      <c r="N2708" s="14" t="s">
        <v>954</v>
      </c>
      <c r="O2708" s="14" t="s">
        <v>2649</v>
      </c>
      <c r="P2708" s="14" t="s">
        <v>5853</v>
      </c>
      <c r="Q2708" s="14"/>
      <c r="R2708" s="14" t="s">
        <v>404</v>
      </c>
      <c r="S2708" s="14" t="s">
        <v>439</v>
      </c>
      <c r="T2708" s="35">
        <v>4977</v>
      </c>
      <c r="U2708" s="14" t="s">
        <v>4</v>
      </c>
      <c r="V2708" s="14">
        <v>129</v>
      </c>
      <c r="W2708" s="16">
        <f>+IF(datos_arg[[#This Row],[Moneda]]="ARS",datos_arg[[#This Row],[Monto]],datos_arg[[#This Row],[Monto]]*datos_arg[[#This Row],[TC]])</f>
        <v>4977</v>
      </c>
      <c r="X2708" s="16">
        <f>IFERROR(IF(datos_arg[[#This Row],[Moneda]]="USD",datos_arg[[#This Row],[Monto]],datos_arg[[#This Row],[Monto]]/datos_arg[[#This Row],[TC]]),0)</f>
        <v>38.581395348837212</v>
      </c>
      <c r="Y2708" s="14"/>
    </row>
    <row r="2709" spans="1:25" ht="15" customHeight="1" x14ac:dyDescent="0.25">
      <c r="A2709" s="14">
        <f t="shared" si="42"/>
        <v>2706</v>
      </c>
      <c r="B2709" s="1">
        <v>44054</v>
      </c>
      <c r="C2709" s="18">
        <f>+YEAR(datos_arg[[#This Row],[Fecha]])</f>
        <v>2020</v>
      </c>
      <c r="D2709" s="18">
        <f>+MONTH(datos_arg[[#This Row],[Fecha]])</f>
        <v>8</v>
      </c>
      <c r="E2709" s="14" t="s">
        <v>1016</v>
      </c>
      <c r="F2709" s="14" t="s">
        <v>404</v>
      </c>
      <c r="G2709" s="14"/>
      <c r="H2709" s="14" t="s">
        <v>433</v>
      </c>
      <c r="I2709" s="14" t="s">
        <v>955</v>
      </c>
      <c r="J2709" s="14" t="s">
        <v>425</v>
      </c>
      <c r="K2709" s="14"/>
      <c r="L2709" s="14" t="s">
        <v>425</v>
      </c>
      <c r="M2709" s="14" t="s">
        <v>854</v>
      </c>
      <c r="N2709" s="14" t="s">
        <v>854</v>
      </c>
      <c r="O2709" s="14" t="s">
        <v>2649</v>
      </c>
      <c r="P2709" s="14" t="s">
        <v>5853</v>
      </c>
      <c r="Q2709" s="14"/>
      <c r="R2709" s="14" t="s">
        <v>404</v>
      </c>
      <c r="S2709" s="14" t="s">
        <v>439</v>
      </c>
      <c r="T2709" s="35">
        <v>6374.02</v>
      </c>
      <c r="U2709" s="14" t="s">
        <v>4</v>
      </c>
      <c r="V2709" s="14">
        <v>129</v>
      </c>
      <c r="W2709" s="16">
        <f>+IF(datos_arg[[#This Row],[Moneda]]="ARS",datos_arg[[#This Row],[Monto]],datos_arg[[#This Row],[Monto]]*datos_arg[[#This Row],[TC]])</f>
        <v>6374.02</v>
      </c>
      <c r="X2709" s="16">
        <f>IFERROR(IF(datos_arg[[#This Row],[Moneda]]="USD",datos_arg[[#This Row],[Monto]],datos_arg[[#This Row],[Monto]]/datos_arg[[#This Row],[TC]]),0)</f>
        <v>49.411007751937987</v>
      </c>
      <c r="Y2709" s="14"/>
    </row>
    <row r="2710" spans="1:25" ht="15" customHeight="1" x14ac:dyDescent="0.25">
      <c r="A2710" s="14">
        <f t="shared" si="42"/>
        <v>2707</v>
      </c>
      <c r="B2710" s="1">
        <v>44054</v>
      </c>
      <c r="C2710" s="18">
        <f>+YEAR(datos_arg[[#This Row],[Fecha]])</f>
        <v>2020</v>
      </c>
      <c r="D2710" s="18">
        <f>+MONTH(datos_arg[[#This Row],[Fecha]])</f>
        <v>8</v>
      </c>
      <c r="E2710" s="14" t="s">
        <v>1016</v>
      </c>
      <c r="F2710" s="14" t="s">
        <v>404</v>
      </c>
      <c r="G2710" s="14"/>
      <c r="H2710" s="14" t="s">
        <v>433</v>
      </c>
      <c r="I2710" s="14" t="s">
        <v>955</v>
      </c>
      <c r="J2710" s="14" t="s">
        <v>425</v>
      </c>
      <c r="K2710" s="14"/>
      <c r="L2710" s="14" t="s">
        <v>425</v>
      </c>
      <c r="M2710" s="14" t="s">
        <v>831</v>
      </c>
      <c r="N2710" s="14" t="s">
        <v>831</v>
      </c>
      <c r="O2710" s="14" t="s">
        <v>2649</v>
      </c>
      <c r="P2710" s="14" t="s">
        <v>5853</v>
      </c>
      <c r="Q2710" s="14"/>
      <c r="R2710" s="14" t="s">
        <v>404</v>
      </c>
      <c r="S2710" s="14" t="s">
        <v>439</v>
      </c>
      <c r="T2710" s="35">
        <v>2570.7199999999998</v>
      </c>
      <c r="U2710" s="14" t="s">
        <v>4</v>
      </c>
      <c r="V2710" s="14">
        <v>129</v>
      </c>
      <c r="W2710" s="16">
        <f>+IF(datos_arg[[#This Row],[Moneda]]="ARS",datos_arg[[#This Row],[Monto]],datos_arg[[#This Row],[Monto]]*datos_arg[[#This Row],[TC]])</f>
        <v>2570.7199999999998</v>
      </c>
      <c r="X2710" s="16">
        <f>IFERROR(IF(datos_arg[[#This Row],[Moneda]]="USD",datos_arg[[#This Row],[Monto]],datos_arg[[#This Row],[Monto]]/datos_arg[[#This Row],[TC]]),0)</f>
        <v>19.928062015503876</v>
      </c>
      <c r="Y2710" s="14"/>
    </row>
    <row r="2711" spans="1:25" ht="15" customHeight="1" x14ac:dyDescent="0.25">
      <c r="A2711" s="14">
        <f t="shared" si="42"/>
        <v>2708</v>
      </c>
      <c r="B2711" s="1">
        <v>44054</v>
      </c>
      <c r="C2711" s="18">
        <f>+YEAR(datos_arg[[#This Row],[Fecha]])</f>
        <v>2020</v>
      </c>
      <c r="D2711" s="18">
        <f>+MONTH(datos_arg[[#This Row],[Fecha]])</f>
        <v>8</v>
      </c>
      <c r="E2711" s="14" t="s">
        <v>1016</v>
      </c>
      <c r="F2711" s="14" t="s">
        <v>404</v>
      </c>
      <c r="G2711" s="14"/>
      <c r="H2711" s="14" t="s">
        <v>4114</v>
      </c>
      <c r="I2711" s="14" t="s">
        <v>7132</v>
      </c>
      <c r="J2711" s="14" t="s">
        <v>425</v>
      </c>
      <c r="K2711" s="14"/>
      <c r="L2711" s="14" t="s">
        <v>425</v>
      </c>
      <c r="M2711" s="14" t="s">
        <v>129</v>
      </c>
      <c r="N2711" s="14" t="s">
        <v>129</v>
      </c>
      <c r="O2711" s="14" t="s">
        <v>2650</v>
      </c>
      <c r="P2711" s="14" t="s">
        <v>5853</v>
      </c>
      <c r="Q2711" s="14"/>
      <c r="R2711" s="14" t="s">
        <v>404</v>
      </c>
      <c r="S2711" s="14" t="s">
        <v>439</v>
      </c>
      <c r="T2711" s="35">
        <v>6662.4</v>
      </c>
      <c r="U2711" s="14" t="s">
        <v>4</v>
      </c>
      <c r="V2711" s="14">
        <v>129</v>
      </c>
      <c r="W2711" s="16">
        <f>+IF(datos_arg[[#This Row],[Moneda]]="ARS",datos_arg[[#This Row],[Monto]],datos_arg[[#This Row],[Monto]]*datos_arg[[#This Row],[TC]])</f>
        <v>6662.4</v>
      </c>
      <c r="X2711" s="16">
        <f>IFERROR(IF(datos_arg[[#This Row],[Moneda]]="USD",datos_arg[[#This Row],[Monto]],datos_arg[[#This Row],[Monto]]/datos_arg[[#This Row],[TC]]),0)</f>
        <v>51.646511627906975</v>
      </c>
      <c r="Y2711" s="14"/>
    </row>
    <row r="2712" spans="1:25" ht="15" customHeight="1" x14ac:dyDescent="0.25">
      <c r="A2712" s="14">
        <f t="shared" si="42"/>
        <v>2709</v>
      </c>
      <c r="B2712" s="1">
        <v>44054</v>
      </c>
      <c r="C2712" s="18">
        <f>+YEAR(datos_arg[[#This Row],[Fecha]])</f>
        <v>2020</v>
      </c>
      <c r="D2712" s="18">
        <f>+MONTH(datos_arg[[#This Row],[Fecha]])</f>
        <v>8</v>
      </c>
      <c r="E2712" s="14" t="s">
        <v>1016</v>
      </c>
      <c r="F2712" s="14" t="s">
        <v>404</v>
      </c>
      <c r="G2712" s="14"/>
      <c r="H2712" s="14" t="s">
        <v>7132</v>
      </c>
      <c r="I2712" s="14" t="s">
        <v>7132</v>
      </c>
      <c r="J2712" s="14" t="s">
        <v>425</v>
      </c>
      <c r="K2712" s="14"/>
      <c r="L2712" s="14" t="s">
        <v>425</v>
      </c>
      <c r="M2712" s="14" t="s">
        <v>284</v>
      </c>
      <c r="N2712" s="14" t="s">
        <v>284</v>
      </c>
      <c r="O2712" s="14" t="s">
        <v>2651</v>
      </c>
      <c r="P2712" s="14" t="s">
        <v>5853</v>
      </c>
      <c r="Q2712" s="14"/>
      <c r="R2712" s="14" t="s">
        <v>404</v>
      </c>
      <c r="S2712" s="14" t="s">
        <v>439</v>
      </c>
      <c r="T2712" s="35">
        <v>1331.42</v>
      </c>
      <c r="U2712" s="14" t="s">
        <v>4</v>
      </c>
      <c r="V2712" s="14">
        <v>129</v>
      </c>
      <c r="W2712" s="16">
        <f>+IF(datos_arg[[#This Row],[Moneda]]="ARS",datos_arg[[#This Row],[Monto]],datos_arg[[#This Row],[Monto]]*datos_arg[[#This Row],[TC]])</f>
        <v>1331.42</v>
      </c>
      <c r="X2712" s="16">
        <f>IFERROR(IF(datos_arg[[#This Row],[Moneda]]="USD",datos_arg[[#This Row],[Monto]],datos_arg[[#This Row],[Monto]]/datos_arg[[#This Row],[TC]]),0)</f>
        <v>10.32108527131783</v>
      </c>
      <c r="Y2712" s="14"/>
    </row>
    <row r="2713" spans="1:25" ht="15" customHeight="1" x14ac:dyDescent="0.25">
      <c r="A2713" s="14">
        <f t="shared" si="42"/>
        <v>2710</v>
      </c>
      <c r="B2713" s="1">
        <v>44054</v>
      </c>
      <c r="C2713" s="18">
        <f>+YEAR(datos_arg[[#This Row],[Fecha]])</f>
        <v>2020</v>
      </c>
      <c r="D2713" s="18">
        <f>+MONTH(datos_arg[[#This Row],[Fecha]])</f>
        <v>8</v>
      </c>
      <c r="E2713" s="14" t="s">
        <v>1015</v>
      </c>
      <c r="F2713" s="14" t="s">
        <v>430</v>
      </c>
      <c r="G2713" s="14"/>
      <c r="H2713" s="14" t="s">
        <v>7132</v>
      </c>
      <c r="I2713" s="14" t="s">
        <v>7132</v>
      </c>
      <c r="J2713" s="14" t="s">
        <v>425</v>
      </c>
      <c r="K2713" s="14"/>
      <c r="L2713" s="14" t="s">
        <v>425</v>
      </c>
      <c r="M2713" s="14" t="s">
        <v>3961</v>
      </c>
      <c r="N2713" s="14" t="s">
        <v>137</v>
      </c>
      <c r="O2713" s="14" t="s">
        <v>2283</v>
      </c>
      <c r="P2713" s="14"/>
      <c r="Q2713" s="14"/>
      <c r="R2713" s="14" t="s">
        <v>430</v>
      </c>
      <c r="S2713" s="14" t="s">
        <v>439</v>
      </c>
      <c r="T2713" s="35">
        <v>10000</v>
      </c>
      <c r="U2713" s="14" t="s">
        <v>4</v>
      </c>
      <c r="V2713" s="14">
        <v>129</v>
      </c>
      <c r="W2713" s="16">
        <f>+IF(datos_arg[[#This Row],[Moneda]]="ARS",datos_arg[[#This Row],[Monto]],datos_arg[[#This Row],[Monto]]*datos_arg[[#This Row],[TC]])</f>
        <v>10000</v>
      </c>
      <c r="X2713" s="16">
        <f>IFERROR(IF(datos_arg[[#This Row],[Moneda]]="USD",datos_arg[[#This Row],[Monto]],datos_arg[[#This Row],[Monto]]/datos_arg[[#This Row],[TC]]),0)</f>
        <v>77.519379844961236</v>
      </c>
      <c r="Y2713" s="14"/>
    </row>
    <row r="2714" spans="1:25" ht="15" customHeight="1" x14ac:dyDescent="0.25">
      <c r="A2714" s="14">
        <f t="shared" si="42"/>
        <v>2711</v>
      </c>
      <c r="B2714" s="1">
        <v>44054</v>
      </c>
      <c r="C2714" s="18">
        <f>+YEAR(datos_arg[[#This Row],[Fecha]])</f>
        <v>2020</v>
      </c>
      <c r="D2714" s="18">
        <f>+MONTH(datos_arg[[#This Row],[Fecha]])</f>
        <v>8</v>
      </c>
      <c r="E2714" s="14" t="s">
        <v>1015</v>
      </c>
      <c r="F2714" s="14" t="s">
        <v>430</v>
      </c>
      <c r="G2714" s="14"/>
      <c r="H2714" s="14" t="s">
        <v>7132</v>
      </c>
      <c r="I2714" s="14" t="s">
        <v>7132</v>
      </c>
      <c r="J2714" s="14" t="s">
        <v>425</v>
      </c>
      <c r="K2714" s="14"/>
      <c r="L2714" s="14" t="s">
        <v>425</v>
      </c>
      <c r="M2714" s="14" t="s">
        <v>3961</v>
      </c>
      <c r="N2714" s="14" t="s">
        <v>119</v>
      </c>
      <c r="O2714" s="14" t="s">
        <v>2284</v>
      </c>
      <c r="P2714" s="14"/>
      <c r="Q2714" s="14"/>
      <c r="R2714" s="14" t="s">
        <v>430</v>
      </c>
      <c r="S2714" s="14" t="s">
        <v>439</v>
      </c>
      <c r="T2714" s="35">
        <v>7000</v>
      </c>
      <c r="U2714" s="14" t="s">
        <v>4</v>
      </c>
      <c r="V2714" s="14">
        <v>129</v>
      </c>
      <c r="W2714" s="16">
        <f>+IF(datos_arg[[#This Row],[Moneda]]="ARS",datos_arg[[#This Row],[Monto]],datos_arg[[#This Row],[Monto]]*datos_arg[[#This Row],[TC]])</f>
        <v>7000</v>
      </c>
      <c r="X2714" s="16">
        <f>IFERROR(IF(datos_arg[[#This Row],[Moneda]]="USD",datos_arg[[#This Row],[Monto]],datos_arg[[#This Row],[Monto]]/datos_arg[[#This Row],[TC]]),0)</f>
        <v>54.263565891472865</v>
      </c>
      <c r="Y2714" s="14"/>
    </row>
    <row r="2715" spans="1:25" ht="15" customHeight="1" x14ac:dyDescent="0.25">
      <c r="A2715" s="14">
        <f t="shared" si="42"/>
        <v>2712</v>
      </c>
      <c r="B2715" s="1">
        <v>44055</v>
      </c>
      <c r="C2715" s="18">
        <f>+YEAR(datos_arg[[#This Row],[Fecha]])</f>
        <v>2020</v>
      </c>
      <c r="D2715" s="18">
        <f>+MONTH(datos_arg[[#This Row],[Fecha]])</f>
        <v>8</v>
      </c>
      <c r="E2715" s="14" t="s">
        <v>408</v>
      </c>
      <c r="F2715" s="14" t="s">
        <v>506</v>
      </c>
      <c r="G2715" s="14"/>
      <c r="H2715" s="14" t="s">
        <v>7132</v>
      </c>
      <c r="I2715" s="14" t="s">
        <v>7132</v>
      </c>
      <c r="J2715" s="14" t="s">
        <v>425</v>
      </c>
      <c r="K2715" s="14"/>
      <c r="L2715" s="14" t="s">
        <v>425</v>
      </c>
      <c r="M2715" s="14" t="s">
        <v>1763</v>
      </c>
      <c r="N2715" s="14" t="s">
        <v>1763</v>
      </c>
      <c r="O2715" s="14" t="s">
        <v>2652</v>
      </c>
      <c r="P2715" s="14"/>
      <c r="Q2715" s="14"/>
      <c r="R2715" s="14" t="s">
        <v>421</v>
      </c>
      <c r="S2715" s="14" t="s">
        <v>439</v>
      </c>
      <c r="T2715" s="35">
        <v>20000</v>
      </c>
      <c r="U2715" s="14" t="s">
        <v>4</v>
      </c>
      <c r="V2715" s="14">
        <v>129</v>
      </c>
      <c r="W2715" s="16">
        <f>+IF(datos_arg[[#This Row],[Moneda]]="ARS",datos_arg[[#This Row],[Monto]],datos_arg[[#This Row],[Monto]]*datos_arg[[#This Row],[TC]])</f>
        <v>20000</v>
      </c>
      <c r="X2715" s="16">
        <f>IFERROR(IF(datos_arg[[#This Row],[Moneda]]="USD",datos_arg[[#This Row],[Monto]],datos_arg[[#This Row],[Monto]]/datos_arg[[#This Row],[TC]]),0)</f>
        <v>155.03875968992247</v>
      </c>
      <c r="Y2715" s="14"/>
    </row>
    <row r="2716" spans="1:25" ht="15" customHeight="1" x14ac:dyDescent="0.25">
      <c r="A2716" s="14">
        <f t="shared" si="42"/>
        <v>2713</v>
      </c>
      <c r="B2716" s="1">
        <v>44055</v>
      </c>
      <c r="C2716" s="18">
        <f>+YEAR(datos_arg[[#This Row],[Fecha]])</f>
        <v>2020</v>
      </c>
      <c r="D2716" s="18">
        <f>+MONTH(datos_arg[[#This Row],[Fecha]])</f>
        <v>8</v>
      </c>
      <c r="E2716" s="14" t="s">
        <v>617</v>
      </c>
      <c r="F2716" s="14" t="s">
        <v>6652</v>
      </c>
      <c r="G2716" s="14" t="s">
        <v>6653</v>
      </c>
      <c r="H2716" s="14" t="s">
        <v>6648</v>
      </c>
      <c r="I2716" s="14" t="s">
        <v>3955</v>
      </c>
      <c r="J2716" s="14" t="s">
        <v>868</v>
      </c>
      <c r="K2716" s="14" t="s">
        <v>421</v>
      </c>
      <c r="L2716" s="14" t="s">
        <v>421</v>
      </c>
      <c r="M2716" s="14" t="s">
        <v>868</v>
      </c>
      <c r="N2716" s="14" t="s">
        <v>39</v>
      </c>
      <c r="O2716" s="14" t="s">
        <v>7575</v>
      </c>
      <c r="P2716" s="14" t="s">
        <v>5854</v>
      </c>
      <c r="Q2716" s="14">
        <v>0</v>
      </c>
      <c r="R2716" s="14" t="s">
        <v>6653</v>
      </c>
      <c r="S2716" s="14" t="s">
        <v>439</v>
      </c>
      <c r="T2716" s="35">
        <v>30000</v>
      </c>
      <c r="U2716" s="14" t="s">
        <v>4</v>
      </c>
      <c r="V2716" s="14">
        <v>129</v>
      </c>
      <c r="W2716" s="16">
        <f>+IF(datos_arg[[#This Row],[Moneda]]="ARS",datos_arg[[#This Row],[Monto]],datos_arg[[#This Row],[Monto]]*datos_arg[[#This Row],[TC]])</f>
        <v>30000</v>
      </c>
      <c r="X2716" s="16">
        <f>IFERROR(IF(datos_arg[[#This Row],[Moneda]]="USD",datos_arg[[#This Row],[Monto]],datos_arg[[#This Row],[Monto]]/datos_arg[[#This Row],[TC]]),0)</f>
        <v>232.55813953488371</v>
      </c>
      <c r="Y2716" s="14"/>
    </row>
    <row r="2717" spans="1:25" ht="15" customHeight="1" x14ac:dyDescent="0.25">
      <c r="A2717" s="14">
        <f t="shared" si="42"/>
        <v>2714</v>
      </c>
      <c r="B2717" s="1">
        <v>44055</v>
      </c>
      <c r="C2717" s="18">
        <f>+YEAR(datos_arg[[#This Row],[Fecha]])</f>
        <v>2020</v>
      </c>
      <c r="D2717" s="18">
        <f>+MONTH(datos_arg[[#This Row],[Fecha]])</f>
        <v>8</v>
      </c>
      <c r="E2717" s="14" t="s">
        <v>5358</v>
      </c>
      <c r="F2717" s="14" t="s">
        <v>4109</v>
      </c>
      <c r="G2717" s="14"/>
      <c r="H2717" s="14" t="s">
        <v>8103</v>
      </c>
      <c r="I2717" s="14" t="s">
        <v>8104</v>
      </c>
      <c r="J2717" s="14" t="s">
        <v>482</v>
      </c>
      <c r="K2717" s="14" t="s">
        <v>420</v>
      </c>
      <c r="L2717" s="14" t="s">
        <v>426</v>
      </c>
      <c r="M2717" s="14" t="s">
        <v>1638</v>
      </c>
      <c r="N2717" s="14" t="s">
        <v>1639</v>
      </c>
      <c r="O2717" s="14" t="s">
        <v>2653</v>
      </c>
      <c r="P2717" s="14"/>
      <c r="Q2717" s="14">
        <v>1</v>
      </c>
      <c r="R2717" s="14" t="s">
        <v>4109</v>
      </c>
      <c r="S2717" s="14" t="s">
        <v>439</v>
      </c>
      <c r="T2717" s="35">
        <v>7500</v>
      </c>
      <c r="U2717" s="14" t="s">
        <v>4</v>
      </c>
      <c r="V2717" s="14">
        <v>129</v>
      </c>
      <c r="W2717" s="16">
        <f>+IF(datos_arg[[#This Row],[Moneda]]="ARS",datos_arg[[#This Row],[Monto]],datos_arg[[#This Row],[Monto]]*datos_arg[[#This Row],[TC]])</f>
        <v>7500</v>
      </c>
      <c r="X2717" s="16">
        <f>IFERROR(IF(datos_arg[[#This Row],[Moneda]]="USD",datos_arg[[#This Row],[Monto]],datos_arg[[#This Row],[Monto]]/datos_arg[[#This Row],[TC]]),0)</f>
        <v>58.139534883720927</v>
      </c>
      <c r="Y2717" s="14"/>
    </row>
    <row r="2718" spans="1:25" ht="15" customHeight="1" x14ac:dyDescent="0.25">
      <c r="A2718" s="14">
        <f t="shared" si="42"/>
        <v>2715</v>
      </c>
      <c r="B2718" s="1">
        <v>44055</v>
      </c>
      <c r="C2718" s="18">
        <f>+YEAR(datos_arg[[#This Row],[Fecha]])</f>
        <v>2020</v>
      </c>
      <c r="D2718" s="18">
        <f>+MONTH(datos_arg[[#This Row],[Fecha]])</f>
        <v>8</v>
      </c>
      <c r="E2718" s="14" t="s">
        <v>1015</v>
      </c>
      <c r="F2718" s="14" t="s">
        <v>430</v>
      </c>
      <c r="G2718" s="14"/>
      <c r="H2718" s="14" t="s">
        <v>7132</v>
      </c>
      <c r="I2718" s="14" t="s">
        <v>7132</v>
      </c>
      <c r="J2718" s="14" t="s">
        <v>425</v>
      </c>
      <c r="K2718" s="14"/>
      <c r="L2718" s="14" t="s">
        <v>425</v>
      </c>
      <c r="M2718" s="14" t="s">
        <v>102</v>
      </c>
      <c r="N2718" s="14" t="s">
        <v>457</v>
      </c>
      <c r="O2718" s="14" t="s">
        <v>2654</v>
      </c>
      <c r="P2718" s="14"/>
      <c r="Q2718" s="14"/>
      <c r="R2718" s="14" t="s">
        <v>430</v>
      </c>
      <c r="S2718" s="14" t="s">
        <v>421</v>
      </c>
      <c r="T2718" s="35">
        <v>1625</v>
      </c>
      <c r="U2718" s="14" t="s">
        <v>4</v>
      </c>
      <c r="V2718" s="14">
        <v>129</v>
      </c>
      <c r="W2718" s="16">
        <f>+IF(datos_arg[[#This Row],[Moneda]]="ARS",datos_arg[[#This Row],[Monto]],datos_arg[[#This Row],[Monto]]*datos_arg[[#This Row],[TC]])</f>
        <v>1625</v>
      </c>
      <c r="X2718" s="16">
        <f>IFERROR(IF(datos_arg[[#This Row],[Moneda]]="USD",datos_arg[[#This Row],[Monto]],datos_arg[[#This Row],[Monto]]/datos_arg[[#This Row],[TC]]),0)</f>
        <v>12.596899224806201</v>
      </c>
      <c r="Y2718" s="14"/>
    </row>
    <row r="2719" spans="1:25" ht="15" customHeight="1" x14ac:dyDescent="0.25">
      <c r="A2719" s="14">
        <f t="shared" si="42"/>
        <v>2716</v>
      </c>
      <c r="B2719" s="1">
        <v>44055</v>
      </c>
      <c r="C2719" s="18">
        <f>+YEAR(datos_arg[[#This Row],[Fecha]])</f>
        <v>2020</v>
      </c>
      <c r="D2719" s="18">
        <f>+MONTH(datos_arg[[#This Row],[Fecha]])</f>
        <v>8</v>
      </c>
      <c r="E2719" s="14" t="s">
        <v>1015</v>
      </c>
      <c r="F2719" s="14" t="s">
        <v>403</v>
      </c>
      <c r="G2719" s="14" t="s">
        <v>5383</v>
      </c>
      <c r="H2719" s="14" t="s">
        <v>6646</v>
      </c>
      <c r="I2719" s="14" t="s">
        <v>6668</v>
      </c>
      <c r="J2719" s="14" t="s">
        <v>425</v>
      </c>
      <c r="K2719" s="14" t="s">
        <v>420</v>
      </c>
      <c r="L2719" s="14" t="s">
        <v>425</v>
      </c>
      <c r="M2719" s="14" t="s">
        <v>2692</v>
      </c>
      <c r="N2719" s="14" t="s">
        <v>2693</v>
      </c>
      <c r="O2719" s="14" t="s">
        <v>2694</v>
      </c>
      <c r="P2719" s="14" t="s">
        <v>5855</v>
      </c>
      <c r="Q2719" s="14">
        <v>1</v>
      </c>
      <c r="R2719" s="14" t="s">
        <v>5383</v>
      </c>
      <c r="S2719" s="14" t="s">
        <v>420</v>
      </c>
      <c r="T2719" s="35">
        <v>1215</v>
      </c>
      <c r="U2719" s="14" t="s">
        <v>4</v>
      </c>
      <c r="V2719" s="14">
        <v>129</v>
      </c>
      <c r="W2719" s="16">
        <f>+IF(datos_arg[[#This Row],[Moneda]]="ARS",datos_arg[[#This Row],[Monto]],datos_arg[[#This Row],[Monto]]*datos_arg[[#This Row],[TC]])</f>
        <v>1215</v>
      </c>
      <c r="X2719" s="16">
        <f>IFERROR(IF(datos_arg[[#This Row],[Moneda]]="USD",datos_arg[[#This Row],[Monto]],datos_arg[[#This Row],[Monto]]/datos_arg[[#This Row],[TC]]),0)</f>
        <v>9.4186046511627914</v>
      </c>
      <c r="Y2719" s="14"/>
    </row>
    <row r="2720" spans="1:25" ht="15" customHeight="1" x14ac:dyDescent="0.25">
      <c r="A2720" s="14">
        <f t="shared" si="42"/>
        <v>2717</v>
      </c>
      <c r="B2720" s="1">
        <v>44055</v>
      </c>
      <c r="C2720" s="18">
        <f>+YEAR(datos_arg[[#This Row],[Fecha]])</f>
        <v>2020</v>
      </c>
      <c r="D2720" s="18">
        <f>+MONTH(datos_arg[[#This Row],[Fecha]])</f>
        <v>8</v>
      </c>
      <c r="E2720" s="14" t="s">
        <v>449</v>
      </c>
      <c r="F2720" s="14" t="s">
        <v>505</v>
      </c>
      <c r="G2720" s="14"/>
      <c r="H2720" s="14" t="s">
        <v>7132</v>
      </c>
      <c r="I2720" s="14" t="s">
        <v>7132</v>
      </c>
      <c r="J2720" s="14" t="s">
        <v>425</v>
      </c>
      <c r="K2720" s="14"/>
      <c r="L2720" s="14" t="s">
        <v>425</v>
      </c>
      <c r="M2720" s="14" t="s">
        <v>613</v>
      </c>
      <c r="N2720" s="14" t="s">
        <v>2273</v>
      </c>
      <c r="O2720" s="14" t="s">
        <v>2593</v>
      </c>
      <c r="P2720" s="14"/>
      <c r="Q2720" s="14"/>
      <c r="R2720" s="14" t="s">
        <v>505</v>
      </c>
      <c r="S2720" s="14" t="s">
        <v>613</v>
      </c>
      <c r="T2720" s="35">
        <v>64.44</v>
      </c>
      <c r="U2720" s="14" t="s">
        <v>4</v>
      </c>
      <c r="V2720" s="14">
        <v>129</v>
      </c>
      <c r="W2720" s="16">
        <f>+IF(datos_arg[[#This Row],[Moneda]]="ARS",datos_arg[[#This Row],[Monto]],datos_arg[[#This Row],[Monto]]*datos_arg[[#This Row],[TC]])</f>
        <v>64.44</v>
      </c>
      <c r="X2720" s="16">
        <f>IFERROR(IF(datos_arg[[#This Row],[Moneda]]="USD",datos_arg[[#This Row],[Monto]],datos_arg[[#This Row],[Monto]]/datos_arg[[#This Row],[TC]]),0)</f>
        <v>0.49953488372093019</v>
      </c>
      <c r="Y2720" s="14"/>
    </row>
    <row r="2721" spans="1:25" ht="15" customHeight="1" x14ac:dyDescent="0.25">
      <c r="A2721" s="14">
        <f t="shared" si="42"/>
        <v>2718</v>
      </c>
      <c r="B2721" s="1">
        <v>44056</v>
      </c>
      <c r="C2721" s="18">
        <f>+YEAR(datos_arg[[#This Row],[Fecha]])</f>
        <v>2020</v>
      </c>
      <c r="D2721" s="18">
        <f>+MONTH(datos_arg[[#This Row],[Fecha]])</f>
        <v>8</v>
      </c>
      <c r="E2721" s="14" t="s">
        <v>1015</v>
      </c>
      <c r="F2721" s="14" t="s">
        <v>403</v>
      </c>
      <c r="G2721" s="14" t="s">
        <v>5383</v>
      </c>
      <c r="H2721" s="14" t="s">
        <v>6646</v>
      </c>
      <c r="I2721" s="14" t="s">
        <v>6668</v>
      </c>
      <c r="J2721" s="14" t="s">
        <v>425</v>
      </c>
      <c r="K2721" s="14" t="s">
        <v>420</v>
      </c>
      <c r="L2721" s="14" t="s">
        <v>425</v>
      </c>
      <c r="M2721" s="14" t="s">
        <v>773</v>
      </c>
      <c r="N2721" s="14" t="s">
        <v>2634</v>
      </c>
      <c r="O2721" s="14" t="s">
        <v>2655</v>
      </c>
      <c r="P2721" s="14" t="s">
        <v>5856</v>
      </c>
      <c r="Q2721" s="14">
        <v>5</v>
      </c>
      <c r="R2721" s="14" t="s">
        <v>5383</v>
      </c>
      <c r="S2721" s="14" t="s">
        <v>439</v>
      </c>
      <c r="T2721" s="35">
        <v>11000</v>
      </c>
      <c r="U2721" s="14" t="s">
        <v>4</v>
      </c>
      <c r="V2721" s="14">
        <v>129</v>
      </c>
      <c r="W2721" s="16">
        <f>+IF(datos_arg[[#This Row],[Moneda]]="ARS",datos_arg[[#This Row],[Monto]],datos_arg[[#This Row],[Monto]]*datos_arg[[#This Row],[TC]])</f>
        <v>11000</v>
      </c>
      <c r="X2721" s="16">
        <f>IFERROR(IF(datos_arg[[#This Row],[Moneda]]="USD",datos_arg[[#This Row],[Monto]],datos_arg[[#This Row],[Monto]]/datos_arg[[#This Row],[TC]]),0)</f>
        <v>85.271317829457359</v>
      </c>
      <c r="Y2721" s="14"/>
    </row>
    <row r="2722" spans="1:25" ht="15" customHeight="1" x14ac:dyDescent="0.25">
      <c r="A2722" s="14">
        <f t="shared" si="42"/>
        <v>2719</v>
      </c>
      <c r="B2722" s="1">
        <v>44056</v>
      </c>
      <c r="C2722" s="18">
        <f>+YEAR(datos_arg[[#This Row],[Fecha]])</f>
        <v>2020</v>
      </c>
      <c r="D2722" s="18">
        <f>+MONTH(datos_arg[[#This Row],[Fecha]])</f>
        <v>8</v>
      </c>
      <c r="E2722" s="14" t="s">
        <v>5358</v>
      </c>
      <c r="F2722" s="14" t="s">
        <v>4109</v>
      </c>
      <c r="G2722" s="14"/>
      <c r="H2722" s="14" t="s">
        <v>6646</v>
      </c>
      <c r="I2722" s="14" t="s">
        <v>6668</v>
      </c>
      <c r="J2722" s="14" t="s">
        <v>425</v>
      </c>
      <c r="K2722" s="14" t="s">
        <v>420</v>
      </c>
      <c r="L2722" s="14" t="s">
        <v>425</v>
      </c>
      <c r="M2722" s="14" t="s">
        <v>6663</v>
      </c>
      <c r="N2722" s="14" t="s">
        <v>2461</v>
      </c>
      <c r="O2722" s="14" t="s">
        <v>4069</v>
      </c>
      <c r="P2722" s="14" t="s">
        <v>5857</v>
      </c>
      <c r="Q2722" s="14">
        <v>120</v>
      </c>
      <c r="R2722" s="14" t="s">
        <v>4109</v>
      </c>
      <c r="S2722" s="14" t="s">
        <v>439</v>
      </c>
      <c r="T2722" s="35">
        <v>22469.645753327837</v>
      </c>
      <c r="U2722" s="14" t="s">
        <v>4</v>
      </c>
      <c r="V2722" s="14">
        <v>129</v>
      </c>
      <c r="W2722" s="16">
        <f>+IF(datos_arg[[#This Row],[Moneda]]="ARS",datos_arg[[#This Row],[Monto]],datos_arg[[#This Row],[Monto]]*datos_arg[[#This Row],[TC]])</f>
        <v>22469.645753327837</v>
      </c>
      <c r="X2722" s="16">
        <f>IFERROR(IF(datos_arg[[#This Row],[Moneda]]="USD",datos_arg[[#This Row],[Monto]],datos_arg[[#This Row],[Monto]]/datos_arg[[#This Row],[TC]]),0)</f>
        <v>174.18330041339408</v>
      </c>
      <c r="Y2722" s="14"/>
    </row>
    <row r="2723" spans="1:25" ht="15" customHeight="1" x14ac:dyDescent="0.25">
      <c r="A2723" s="14">
        <f t="shared" si="42"/>
        <v>2720</v>
      </c>
      <c r="B2723" s="1">
        <v>44056</v>
      </c>
      <c r="C2723" s="18">
        <f>+YEAR(datos_arg[[#This Row],[Fecha]])</f>
        <v>2020</v>
      </c>
      <c r="D2723" s="18">
        <f>+MONTH(datos_arg[[#This Row],[Fecha]])</f>
        <v>8</v>
      </c>
      <c r="E2723" s="14" t="s">
        <v>5358</v>
      </c>
      <c r="F2723" s="14" t="s">
        <v>4109</v>
      </c>
      <c r="G2723" s="14"/>
      <c r="H2723" s="14" t="s">
        <v>6646</v>
      </c>
      <c r="I2723" s="14" t="s">
        <v>6668</v>
      </c>
      <c r="J2723" s="14" t="s">
        <v>425</v>
      </c>
      <c r="K2723" s="14" t="s">
        <v>420</v>
      </c>
      <c r="L2723" s="14" t="s">
        <v>425</v>
      </c>
      <c r="M2723" s="14" t="s">
        <v>6664</v>
      </c>
      <c r="N2723" s="14" t="s">
        <v>2461</v>
      </c>
      <c r="O2723" s="14" t="s">
        <v>4070</v>
      </c>
      <c r="P2723" s="14" t="s">
        <v>5857</v>
      </c>
      <c r="Q2723" s="14">
        <v>16</v>
      </c>
      <c r="R2723" s="14" t="s">
        <v>4109</v>
      </c>
      <c r="S2723" s="14" t="s">
        <v>439</v>
      </c>
      <c r="T2723" s="35">
        <v>948.99424667216397</v>
      </c>
      <c r="U2723" s="14" t="s">
        <v>4</v>
      </c>
      <c r="V2723" s="14">
        <v>129</v>
      </c>
      <c r="W2723" s="16">
        <f>+IF(datos_arg[[#This Row],[Moneda]]="ARS",datos_arg[[#This Row],[Monto]],datos_arg[[#This Row],[Monto]]*datos_arg[[#This Row],[TC]])</f>
        <v>948.99424667216397</v>
      </c>
      <c r="X2723" s="16">
        <f>IFERROR(IF(datos_arg[[#This Row],[Moneda]]="USD",datos_arg[[#This Row],[Monto]],datos_arg[[#This Row],[Monto]]/datos_arg[[#This Row],[TC]]),0)</f>
        <v>7.3565445478462319</v>
      </c>
      <c r="Y2723" s="14"/>
    </row>
    <row r="2724" spans="1:25" ht="15" customHeight="1" x14ac:dyDescent="0.25">
      <c r="A2724" s="14">
        <f t="shared" si="42"/>
        <v>2721</v>
      </c>
      <c r="B2724" s="1">
        <v>44056</v>
      </c>
      <c r="C2724" s="18">
        <f>+YEAR(datos_arg[[#This Row],[Fecha]])</f>
        <v>2020</v>
      </c>
      <c r="D2724" s="18">
        <f>+MONTH(datos_arg[[#This Row],[Fecha]])</f>
        <v>8</v>
      </c>
      <c r="E2724" s="14" t="s">
        <v>1015</v>
      </c>
      <c r="F2724" s="14" t="s">
        <v>403</v>
      </c>
      <c r="G2724" s="14" t="s">
        <v>5383</v>
      </c>
      <c r="H2724" s="14" t="s">
        <v>8103</v>
      </c>
      <c r="I2724" s="14" t="s">
        <v>8104</v>
      </c>
      <c r="J2724" s="14" t="s">
        <v>472</v>
      </c>
      <c r="K2724" s="14" t="s">
        <v>421</v>
      </c>
      <c r="L2724" s="14" t="s">
        <v>425</v>
      </c>
      <c r="M2724" s="14" t="s">
        <v>308</v>
      </c>
      <c r="N2724" s="14" t="s">
        <v>2588</v>
      </c>
      <c r="O2724" s="14" t="s">
        <v>2656</v>
      </c>
      <c r="P2724" s="14" t="s">
        <v>5858</v>
      </c>
      <c r="Q2724" s="14"/>
      <c r="R2724" s="14" t="s">
        <v>5383</v>
      </c>
      <c r="S2724" s="14" t="s">
        <v>439</v>
      </c>
      <c r="T2724" s="35">
        <v>30160</v>
      </c>
      <c r="U2724" s="14" t="s">
        <v>4</v>
      </c>
      <c r="V2724" s="14">
        <v>129</v>
      </c>
      <c r="W2724" s="16">
        <f>+IF(datos_arg[[#This Row],[Moneda]]="ARS",datos_arg[[#This Row],[Monto]],datos_arg[[#This Row],[Monto]]*datos_arg[[#This Row],[TC]])</f>
        <v>30160</v>
      </c>
      <c r="X2724" s="16">
        <f>IFERROR(IF(datos_arg[[#This Row],[Moneda]]="USD",datos_arg[[#This Row],[Monto]],datos_arg[[#This Row],[Monto]]/datos_arg[[#This Row],[TC]]),0)</f>
        <v>233.79844961240309</v>
      </c>
      <c r="Y2724" s="14"/>
    </row>
    <row r="2725" spans="1:25" ht="15" customHeight="1" x14ac:dyDescent="0.25">
      <c r="A2725" s="14">
        <f t="shared" si="42"/>
        <v>2722</v>
      </c>
      <c r="B2725" s="1">
        <v>44056</v>
      </c>
      <c r="C2725" s="18">
        <f>+YEAR(datos_arg[[#This Row],[Fecha]])</f>
        <v>2020</v>
      </c>
      <c r="D2725" s="18">
        <f>+MONTH(datos_arg[[#This Row],[Fecha]])</f>
        <v>8</v>
      </c>
      <c r="E2725" s="14" t="s">
        <v>5358</v>
      </c>
      <c r="F2725" s="14" t="s">
        <v>969</v>
      </c>
      <c r="G2725" s="14"/>
      <c r="H2725" s="14" t="s">
        <v>7132</v>
      </c>
      <c r="I2725" s="14" t="s">
        <v>7132</v>
      </c>
      <c r="J2725" s="14" t="s">
        <v>425</v>
      </c>
      <c r="K2725" s="14"/>
      <c r="L2725" s="14" t="s">
        <v>425</v>
      </c>
      <c r="M2725" s="14" t="s">
        <v>2657</v>
      </c>
      <c r="N2725" s="14" t="s">
        <v>100</v>
      </c>
      <c r="O2725" s="14" t="s">
        <v>2658</v>
      </c>
      <c r="P2725" s="14" t="s">
        <v>5859</v>
      </c>
      <c r="Q2725" s="14">
        <v>1</v>
      </c>
      <c r="R2725" s="14" t="s">
        <v>969</v>
      </c>
      <c r="S2725" s="14" t="s">
        <v>439</v>
      </c>
      <c r="T2725" s="35">
        <v>11218.237524136075</v>
      </c>
      <c r="U2725" s="14" t="s">
        <v>4</v>
      </c>
      <c r="V2725" s="14">
        <v>129</v>
      </c>
      <c r="W2725" s="16">
        <f>+IF(datos_arg[[#This Row],[Moneda]]="ARS",datos_arg[[#This Row],[Monto]],datos_arg[[#This Row],[Monto]]*datos_arg[[#This Row],[TC]])</f>
        <v>11218.237524136075</v>
      </c>
      <c r="X2725" s="16">
        <f>IFERROR(IF(datos_arg[[#This Row],[Moneda]]="USD",datos_arg[[#This Row],[Monto]],datos_arg[[#This Row],[Monto]]/datos_arg[[#This Row],[TC]]),0)</f>
        <v>86.963081582450201</v>
      </c>
      <c r="Y2725" s="14"/>
    </row>
    <row r="2726" spans="1:25" ht="15" customHeight="1" x14ac:dyDescent="0.25">
      <c r="A2726" s="14">
        <f t="shared" si="42"/>
        <v>2723</v>
      </c>
      <c r="B2726" s="1">
        <v>44056</v>
      </c>
      <c r="C2726" s="18">
        <f>+YEAR(datos_arg[[#This Row],[Fecha]])</f>
        <v>2020</v>
      </c>
      <c r="D2726" s="18">
        <f>+MONTH(datos_arg[[#This Row],[Fecha]])</f>
        <v>8</v>
      </c>
      <c r="E2726" s="14" t="s">
        <v>617</v>
      </c>
      <c r="F2726" s="14" t="s">
        <v>8101</v>
      </c>
      <c r="G2726" s="14"/>
      <c r="H2726" s="14" t="s">
        <v>8103</v>
      </c>
      <c r="I2726" s="14" t="s">
        <v>8104</v>
      </c>
      <c r="J2726" s="14" t="s">
        <v>422</v>
      </c>
      <c r="K2726" s="14" t="s">
        <v>421</v>
      </c>
      <c r="L2726" s="14" t="s">
        <v>422</v>
      </c>
      <c r="M2726" s="14" t="s">
        <v>805</v>
      </c>
      <c r="N2726" s="14" t="s">
        <v>524</v>
      </c>
      <c r="O2726" s="14" t="s">
        <v>2379</v>
      </c>
      <c r="P2726" s="14" t="s">
        <v>5860</v>
      </c>
      <c r="Q2726" s="14">
        <v>5</v>
      </c>
      <c r="R2726" s="14" t="s">
        <v>8101</v>
      </c>
      <c r="S2726" s="14" t="s">
        <v>439</v>
      </c>
      <c r="T2726" s="35">
        <v>822.8156501234597</v>
      </c>
      <c r="U2726" s="14" t="s">
        <v>4</v>
      </c>
      <c r="V2726" s="14">
        <v>129</v>
      </c>
      <c r="W2726" s="16">
        <f>+IF(datos_arg[[#This Row],[Moneda]]="ARS",datos_arg[[#This Row],[Monto]],datos_arg[[#This Row],[Monto]]*datos_arg[[#This Row],[TC]])</f>
        <v>822.8156501234597</v>
      </c>
      <c r="X2726" s="16">
        <f>IFERROR(IF(datos_arg[[#This Row],[Moneda]]="USD",datos_arg[[#This Row],[Monto]],datos_arg[[#This Row],[Monto]]/datos_arg[[#This Row],[TC]]),0)</f>
        <v>6.3784158924299206</v>
      </c>
      <c r="Y2726" s="14"/>
    </row>
    <row r="2727" spans="1:25" ht="15" customHeight="1" x14ac:dyDescent="0.25">
      <c r="A2727" s="14">
        <f t="shared" si="42"/>
        <v>2724</v>
      </c>
      <c r="B2727" s="1">
        <v>44056</v>
      </c>
      <c r="C2727" s="18">
        <f>+YEAR(datos_arg[[#This Row],[Fecha]])</f>
        <v>2020</v>
      </c>
      <c r="D2727" s="18">
        <f>+MONTH(datos_arg[[#This Row],[Fecha]])</f>
        <v>8</v>
      </c>
      <c r="E2727" s="14" t="s">
        <v>5358</v>
      </c>
      <c r="F2727" s="14" t="s">
        <v>969</v>
      </c>
      <c r="G2727" s="14"/>
      <c r="H2727" s="14" t="s">
        <v>7132</v>
      </c>
      <c r="I2727" s="14" t="s">
        <v>7132</v>
      </c>
      <c r="J2727" s="14" t="s">
        <v>425</v>
      </c>
      <c r="K2727" s="14"/>
      <c r="L2727" s="14" t="s">
        <v>425</v>
      </c>
      <c r="M2727" s="14" t="s">
        <v>690</v>
      </c>
      <c r="N2727" s="14" t="s">
        <v>100</v>
      </c>
      <c r="O2727" s="14" t="s">
        <v>2659</v>
      </c>
      <c r="P2727" s="14" t="s">
        <v>5861</v>
      </c>
      <c r="Q2727" s="14">
        <v>5</v>
      </c>
      <c r="R2727" s="14" t="s">
        <v>969</v>
      </c>
      <c r="S2727" s="14" t="s">
        <v>439</v>
      </c>
      <c r="T2727" s="35">
        <v>4269.3264864896491</v>
      </c>
      <c r="U2727" s="14" t="s">
        <v>4</v>
      </c>
      <c r="V2727" s="14">
        <v>129</v>
      </c>
      <c r="W2727" s="16">
        <f>+IF(datos_arg[[#This Row],[Moneda]]="ARS",datos_arg[[#This Row],[Monto]],datos_arg[[#This Row],[Monto]]*datos_arg[[#This Row],[TC]])</f>
        <v>4269.3264864896491</v>
      </c>
      <c r="X2727" s="16">
        <f>IFERROR(IF(datos_arg[[#This Row],[Moneda]]="USD",datos_arg[[#This Row],[Monto]],datos_arg[[#This Row],[Monto]]/datos_arg[[#This Row],[TC]]),0)</f>
        <v>33.095554158834489</v>
      </c>
      <c r="Y2727" s="14"/>
    </row>
    <row r="2728" spans="1:25" ht="15" customHeight="1" x14ac:dyDescent="0.25">
      <c r="A2728" s="14">
        <f t="shared" si="42"/>
        <v>2725</v>
      </c>
      <c r="B2728" s="1">
        <v>44056</v>
      </c>
      <c r="C2728" s="18">
        <f>+YEAR(datos_arg[[#This Row],[Fecha]])</f>
        <v>2020</v>
      </c>
      <c r="D2728" s="18">
        <f>+MONTH(datos_arg[[#This Row],[Fecha]])</f>
        <v>8</v>
      </c>
      <c r="E2728" s="14" t="s">
        <v>1016</v>
      </c>
      <c r="F2728" s="14" t="s">
        <v>404</v>
      </c>
      <c r="G2728" s="14"/>
      <c r="H2728" s="14" t="s">
        <v>7132</v>
      </c>
      <c r="I2728" s="14" t="s">
        <v>7132</v>
      </c>
      <c r="J2728" s="14" t="s">
        <v>425</v>
      </c>
      <c r="K2728" s="14"/>
      <c r="L2728" s="14" t="s">
        <v>425</v>
      </c>
      <c r="M2728" s="14" t="s">
        <v>156</v>
      </c>
      <c r="N2728" s="14" t="s">
        <v>156</v>
      </c>
      <c r="O2728" s="14" t="s">
        <v>2651</v>
      </c>
      <c r="P2728" s="14" t="s">
        <v>5853</v>
      </c>
      <c r="Q2728" s="14"/>
      <c r="R2728" s="14" t="s">
        <v>404</v>
      </c>
      <c r="S2728" s="14" t="s">
        <v>439</v>
      </c>
      <c r="T2728" s="35">
        <v>2865</v>
      </c>
      <c r="U2728" s="14" t="s">
        <v>4</v>
      </c>
      <c r="V2728" s="14">
        <v>129</v>
      </c>
      <c r="W2728" s="16">
        <f>+IF(datos_arg[[#This Row],[Moneda]]="ARS",datos_arg[[#This Row],[Monto]],datos_arg[[#This Row],[Monto]]*datos_arg[[#This Row],[TC]])</f>
        <v>2865</v>
      </c>
      <c r="X2728" s="16">
        <f>IFERROR(IF(datos_arg[[#This Row],[Moneda]]="USD",datos_arg[[#This Row],[Monto]],datos_arg[[#This Row],[Monto]]/datos_arg[[#This Row],[TC]]),0)</f>
        <v>22.209302325581394</v>
      </c>
      <c r="Y2728" s="14"/>
    </row>
    <row r="2729" spans="1:25" ht="15" customHeight="1" x14ac:dyDescent="0.25">
      <c r="A2729" s="14">
        <f t="shared" si="42"/>
        <v>2726</v>
      </c>
      <c r="B2729" s="1">
        <v>44056</v>
      </c>
      <c r="C2729" s="18">
        <f>+YEAR(datos_arg[[#This Row],[Fecha]])</f>
        <v>2020</v>
      </c>
      <c r="D2729" s="18">
        <f>+MONTH(datos_arg[[#This Row],[Fecha]])</f>
        <v>8</v>
      </c>
      <c r="E2729" s="14" t="s">
        <v>1015</v>
      </c>
      <c r="F2729" s="14" t="s">
        <v>403</v>
      </c>
      <c r="G2729" s="14" t="s">
        <v>5383</v>
      </c>
      <c r="H2729" s="14" t="s">
        <v>532</v>
      </c>
      <c r="I2729" s="14" t="s">
        <v>7132</v>
      </c>
      <c r="J2729" s="14" t="s">
        <v>425</v>
      </c>
      <c r="K2729" s="14" t="s">
        <v>421</v>
      </c>
      <c r="L2729" s="14" t="s">
        <v>421</v>
      </c>
      <c r="M2729" s="14" t="s">
        <v>2660</v>
      </c>
      <c r="N2729" s="14" t="s">
        <v>100</v>
      </c>
      <c r="O2729" s="14" t="s">
        <v>2661</v>
      </c>
      <c r="P2729" s="14" t="s">
        <v>5862</v>
      </c>
      <c r="Q2729" s="14">
        <v>4</v>
      </c>
      <c r="R2729" s="14" t="s">
        <v>5383</v>
      </c>
      <c r="S2729" s="14" t="s">
        <v>439</v>
      </c>
      <c r="T2729" s="35">
        <v>695.09810141247237</v>
      </c>
      <c r="U2729" s="14" t="s">
        <v>4</v>
      </c>
      <c r="V2729" s="14">
        <v>129</v>
      </c>
      <c r="W2729" s="16">
        <f>+IF(datos_arg[[#This Row],[Moneda]]="ARS",datos_arg[[#This Row],[Monto]],datos_arg[[#This Row],[Monto]]*datos_arg[[#This Row],[TC]])</f>
        <v>695.09810141247237</v>
      </c>
      <c r="X2729" s="16">
        <f>IFERROR(IF(datos_arg[[#This Row],[Moneda]]="USD",datos_arg[[#This Row],[Monto]],datos_arg[[#This Row],[Monto]]/datos_arg[[#This Row],[TC]]),0)</f>
        <v>5.3883573752904832</v>
      </c>
      <c r="Y2729" s="14"/>
    </row>
    <row r="2730" spans="1:25" ht="15" customHeight="1" x14ac:dyDescent="0.25">
      <c r="A2730" s="14">
        <f t="shared" si="42"/>
        <v>2727</v>
      </c>
      <c r="B2730" s="1">
        <v>44056</v>
      </c>
      <c r="C2730" s="18">
        <f>+YEAR(datos_arg[[#This Row],[Fecha]])</f>
        <v>2020</v>
      </c>
      <c r="D2730" s="18">
        <f>+MONTH(datos_arg[[#This Row],[Fecha]])</f>
        <v>8</v>
      </c>
      <c r="E2730" s="14" t="s">
        <v>1015</v>
      </c>
      <c r="F2730" s="14" t="s">
        <v>403</v>
      </c>
      <c r="G2730" s="14" t="s">
        <v>5383</v>
      </c>
      <c r="H2730" s="14" t="s">
        <v>532</v>
      </c>
      <c r="I2730" s="14" t="s">
        <v>7132</v>
      </c>
      <c r="J2730" s="14" t="s">
        <v>425</v>
      </c>
      <c r="K2730" s="14" t="s">
        <v>421</v>
      </c>
      <c r="L2730" s="14" t="s">
        <v>425</v>
      </c>
      <c r="M2730" s="14" t="s">
        <v>815</v>
      </c>
      <c r="N2730" s="14" t="s">
        <v>100</v>
      </c>
      <c r="O2730" s="14" t="s">
        <v>2662</v>
      </c>
      <c r="P2730" s="14" t="s">
        <v>5862</v>
      </c>
      <c r="Q2730" s="14">
        <v>2</v>
      </c>
      <c r="R2730" s="14" t="s">
        <v>5383</v>
      </c>
      <c r="S2730" s="14" t="s">
        <v>439</v>
      </c>
      <c r="T2730" s="35">
        <v>683.09223783834398</v>
      </c>
      <c r="U2730" s="14" t="s">
        <v>4</v>
      </c>
      <c r="V2730" s="14">
        <v>129</v>
      </c>
      <c r="W2730" s="16">
        <f>+IF(datos_arg[[#This Row],[Moneda]]="ARS",datos_arg[[#This Row],[Monto]],datos_arg[[#This Row],[Monto]]*datos_arg[[#This Row],[TC]])</f>
        <v>683.09223783834398</v>
      </c>
      <c r="X2730" s="16">
        <f>IFERROR(IF(datos_arg[[#This Row],[Moneda]]="USD",datos_arg[[#This Row],[Monto]],datos_arg[[#This Row],[Monto]]/datos_arg[[#This Row],[TC]]),0)</f>
        <v>5.2952886654135192</v>
      </c>
      <c r="Y2730" s="14"/>
    </row>
    <row r="2731" spans="1:25" ht="15" customHeight="1" x14ac:dyDescent="0.25">
      <c r="A2731" s="14">
        <f t="shared" si="42"/>
        <v>2728</v>
      </c>
      <c r="B2731" s="1">
        <v>44056</v>
      </c>
      <c r="C2731" s="18">
        <f>+YEAR(datos_arg[[#This Row],[Fecha]])</f>
        <v>2020</v>
      </c>
      <c r="D2731" s="18">
        <f>+MONTH(datos_arg[[#This Row],[Fecha]])</f>
        <v>8</v>
      </c>
      <c r="E2731" s="14" t="s">
        <v>5358</v>
      </c>
      <c r="F2731" s="14" t="s">
        <v>85</v>
      </c>
      <c r="G2731" s="14"/>
      <c r="H2731" s="14" t="s">
        <v>532</v>
      </c>
      <c r="I2731" s="14" t="s">
        <v>7132</v>
      </c>
      <c r="J2731" s="14" t="s">
        <v>425</v>
      </c>
      <c r="K2731" s="14" t="s">
        <v>421</v>
      </c>
      <c r="L2731" s="14" t="s">
        <v>425</v>
      </c>
      <c r="M2731" s="14" t="s">
        <v>874</v>
      </c>
      <c r="N2731" s="14" t="s">
        <v>2663</v>
      </c>
      <c r="O2731" s="14" t="s">
        <v>2664</v>
      </c>
      <c r="P2731" s="14" t="s">
        <v>5862</v>
      </c>
      <c r="Q2731" s="14">
        <v>25</v>
      </c>
      <c r="R2731" s="14" t="s">
        <v>85</v>
      </c>
      <c r="S2731" s="14" t="s">
        <v>439</v>
      </c>
      <c r="T2731" s="35">
        <v>4105.22</v>
      </c>
      <c r="U2731" s="14" t="s">
        <v>4</v>
      </c>
      <c r="V2731" s="14">
        <v>129</v>
      </c>
      <c r="W2731" s="16">
        <f>+IF(datos_arg[[#This Row],[Moneda]]="ARS",datos_arg[[#This Row],[Monto]],datos_arg[[#This Row],[Monto]]*datos_arg[[#This Row],[TC]])</f>
        <v>4105.22</v>
      </c>
      <c r="X2731" s="16">
        <f>IFERROR(IF(datos_arg[[#This Row],[Moneda]]="USD",datos_arg[[#This Row],[Monto]],datos_arg[[#This Row],[Monto]]/datos_arg[[#This Row],[TC]]),0)</f>
        <v>31.823410852713181</v>
      </c>
      <c r="Y2731" s="14"/>
    </row>
    <row r="2732" spans="1:25" ht="15" customHeight="1" x14ac:dyDescent="0.25">
      <c r="A2732" s="14">
        <f t="shared" si="42"/>
        <v>2729</v>
      </c>
      <c r="B2732" s="1">
        <v>44056</v>
      </c>
      <c r="C2732" s="18">
        <f>+YEAR(datos_arg[[#This Row],[Fecha]])</f>
        <v>2020</v>
      </c>
      <c r="D2732" s="18">
        <f>+MONTH(datos_arg[[#This Row],[Fecha]])</f>
        <v>8</v>
      </c>
      <c r="E2732" s="14" t="s">
        <v>1015</v>
      </c>
      <c r="F2732" s="14" t="s">
        <v>403</v>
      </c>
      <c r="G2732" s="14" t="s">
        <v>5383</v>
      </c>
      <c r="H2732" s="14" t="s">
        <v>532</v>
      </c>
      <c r="I2732" s="14" t="s">
        <v>7132</v>
      </c>
      <c r="J2732" s="14" t="s">
        <v>425</v>
      </c>
      <c r="K2732" s="14" t="s">
        <v>421</v>
      </c>
      <c r="L2732" s="14" t="s">
        <v>425</v>
      </c>
      <c r="M2732" s="14" t="s">
        <v>269</v>
      </c>
      <c r="N2732" s="14" t="s">
        <v>100</v>
      </c>
      <c r="O2732" s="14" t="s">
        <v>2665</v>
      </c>
      <c r="P2732" s="14" t="s">
        <v>5862</v>
      </c>
      <c r="Q2732" s="14">
        <v>1</v>
      </c>
      <c r="R2732" s="14" t="s">
        <v>5383</v>
      </c>
      <c r="S2732" s="14" t="s">
        <v>439</v>
      </c>
      <c r="T2732" s="35">
        <v>3350</v>
      </c>
      <c r="U2732" s="14" t="s">
        <v>4</v>
      </c>
      <c r="V2732" s="14">
        <v>129</v>
      </c>
      <c r="W2732" s="16">
        <f>+IF(datos_arg[[#This Row],[Moneda]]="ARS",datos_arg[[#This Row],[Monto]],datos_arg[[#This Row],[Monto]]*datos_arg[[#This Row],[TC]])</f>
        <v>3350</v>
      </c>
      <c r="X2732" s="16">
        <f>IFERROR(IF(datos_arg[[#This Row],[Moneda]]="USD",datos_arg[[#This Row],[Monto]],datos_arg[[#This Row],[Monto]]/datos_arg[[#This Row],[TC]]),0)</f>
        <v>25.968992248062015</v>
      </c>
      <c r="Y2732" s="14"/>
    </row>
    <row r="2733" spans="1:25" ht="15" customHeight="1" x14ac:dyDescent="0.25">
      <c r="A2733" s="14">
        <f t="shared" si="42"/>
        <v>2730</v>
      </c>
      <c r="B2733" s="1">
        <v>44056</v>
      </c>
      <c r="C2733" s="18">
        <f>+YEAR(datos_arg[[#This Row],[Fecha]])</f>
        <v>2020</v>
      </c>
      <c r="D2733" s="18">
        <f>+MONTH(datos_arg[[#This Row],[Fecha]])</f>
        <v>8</v>
      </c>
      <c r="E2733" s="14" t="s">
        <v>1015</v>
      </c>
      <c r="F2733" s="14" t="s">
        <v>403</v>
      </c>
      <c r="G2733" s="14" t="s">
        <v>5383</v>
      </c>
      <c r="H2733" s="14" t="s">
        <v>532</v>
      </c>
      <c r="I2733" s="14" t="s">
        <v>7132</v>
      </c>
      <c r="J2733" s="14" t="s">
        <v>425</v>
      </c>
      <c r="K2733" s="14" t="s">
        <v>421</v>
      </c>
      <c r="L2733" s="14" t="s">
        <v>425</v>
      </c>
      <c r="M2733" s="14" t="s">
        <v>269</v>
      </c>
      <c r="N2733" s="14" t="s">
        <v>100</v>
      </c>
      <c r="O2733" s="14" t="s">
        <v>2666</v>
      </c>
      <c r="P2733" s="14" t="s">
        <v>5862</v>
      </c>
      <c r="Q2733" s="14"/>
      <c r="R2733" s="14" t="s">
        <v>5383</v>
      </c>
      <c r="S2733" s="14" t="s">
        <v>439</v>
      </c>
      <c r="T2733" s="35">
        <v>11249.99</v>
      </c>
      <c r="U2733" s="14" t="s">
        <v>4</v>
      </c>
      <c r="V2733" s="14">
        <v>129</v>
      </c>
      <c r="W2733" s="16">
        <f>+IF(datos_arg[[#This Row],[Moneda]]="ARS",datos_arg[[#This Row],[Monto]],datos_arg[[#This Row],[Monto]]*datos_arg[[#This Row],[TC]])</f>
        <v>11249.99</v>
      </c>
      <c r="X2733" s="16">
        <f>IFERROR(IF(datos_arg[[#This Row],[Moneda]]="USD",datos_arg[[#This Row],[Monto]],datos_arg[[#This Row],[Monto]]/datos_arg[[#This Row],[TC]]),0)</f>
        <v>87.209224806201547</v>
      </c>
      <c r="Y2733" s="14"/>
    </row>
    <row r="2734" spans="1:25" ht="15" customHeight="1" x14ac:dyDescent="0.25">
      <c r="A2734" s="14">
        <f t="shared" si="42"/>
        <v>2731</v>
      </c>
      <c r="B2734" s="1">
        <v>44056</v>
      </c>
      <c r="C2734" s="18">
        <f>+YEAR(datos_arg[[#This Row],[Fecha]])</f>
        <v>2020</v>
      </c>
      <c r="D2734" s="18">
        <f>+MONTH(datos_arg[[#This Row],[Fecha]])</f>
        <v>8</v>
      </c>
      <c r="E2734" s="14" t="s">
        <v>5358</v>
      </c>
      <c r="F2734" s="14" t="s">
        <v>85</v>
      </c>
      <c r="G2734" s="14"/>
      <c r="H2734" s="14" t="s">
        <v>532</v>
      </c>
      <c r="I2734" s="14" t="s">
        <v>7132</v>
      </c>
      <c r="J2734" s="14" t="s">
        <v>425</v>
      </c>
      <c r="K2734" s="14" t="s">
        <v>421</v>
      </c>
      <c r="L2734" s="14" t="s">
        <v>425</v>
      </c>
      <c r="M2734" s="14" t="s">
        <v>787</v>
      </c>
      <c r="N2734" s="14" t="s">
        <v>1012</v>
      </c>
      <c r="O2734" s="14" t="s">
        <v>2667</v>
      </c>
      <c r="P2734" s="14" t="s">
        <v>5862</v>
      </c>
      <c r="Q2734" s="14">
        <v>1</v>
      </c>
      <c r="R2734" s="14" t="s">
        <v>85</v>
      </c>
      <c r="S2734" s="14" t="s">
        <v>439</v>
      </c>
      <c r="T2734" s="35">
        <v>5412.93</v>
      </c>
      <c r="U2734" s="14" t="s">
        <v>4</v>
      </c>
      <c r="V2734" s="14">
        <v>129</v>
      </c>
      <c r="W2734" s="16">
        <f>+IF(datos_arg[[#This Row],[Moneda]]="ARS",datos_arg[[#This Row],[Monto]],datos_arg[[#This Row],[Monto]]*datos_arg[[#This Row],[TC]])</f>
        <v>5412.93</v>
      </c>
      <c r="X2734" s="16">
        <f>IFERROR(IF(datos_arg[[#This Row],[Moneda]]="USD",datos_arg[[#This Row],[Monto]],datos_arg[[#This Row],[Monto]]/datos_arg[[#This Row],[TC]]),0)</f>
        <v>41.960697674418604</v>
      </c>
      <c r="Y2734" s="14"/>
    </row>
    <row r="2735" spans="1:25" ht="15" customHeight="1" x14ac:dyDescent="0.25">
      <c r="A2735" s="14">
        <f t="shared" si="42"/>
        <v>2732</v>
      </c>
      <c r="B2735" s="1">
        <v>44056</v>
      </c>
      <c r="C2735" s="18">
        <f>+YEAR(datos_arg[[#This Row],[Fecha]])</f>
        <v>2020</v>
      </c>
      <c r="D2735" s="18">
        <f>+MONTH(datos_arg[[#This Row],[Fecha]])</f>
        <v>8</v>
      </c>
      <c r="E2735" s="14" t="s">
        <v>1015</v>
      </c>
      <c r="F2735" s="14" t="s">
        <v>430</v>
      </c>
      <c r="G2735" s="14"/>
      <c r="H2735" s="14" t="s">
        <v>7132</v>
      </c>
      <c r="I2735" s="14" t="s">
        <v>7132</v>
      </c>
      <c r="J2735" s="14" t="s">
        <v>425</v>
      </c>
      <c r="K2735" s="14"/>
      <c r="L2735" s="14" t="s">
        <v>425</v>
      </c>
      <c r="M2735" s="14" t="s">
        <v>102</v>
      </c>
      <c r="N2735" s="14" t="s">
        <v>457</v>
      </c>
      <c r="O2735" s="14" t="s">
        <v>2654</v>
      </c>
      <c r="P2735" s="14"/>
      <c r="Q2735" s="14"/>
      <c r="R2735" s="14" t="s">
        <v>430</v>
      </c>
      <c r="S2735" s="14" t="s">
        <v>421</v>
      </c>
      <c r="T2735" s="35">
        <v>2942</v>
      </c>
      <c r="U2735" s="14" t="s">
        <v>4</v>
      </c>
      <c r="V2735" s="14">
        <v>129</v>
      </c>
      <c r="W2735" s="16">
        <f>+IF(datos_arg[[#This Row],[Moneda]]="ARS",datos_arg[[#This Row],[Monto]],datos_arg[[#This Row],[Monto]]*datos_arg[[#This Row],[TC]])</f>
        <v>2942</v>
      </c>
      <c r="X2735" s="16">
        <f>IFERROR(IF(datos_arg[[#This Row],[Moneda]]="USD",datos_arg[[#This Row],[Monto]],datos_arg[[#This Row],[Monto]]/datos_arg[[#This Row],[TC]]),0)</f>
        <v>22.806201550387598</v>
      </c>
      <c r="Y2735" s="14"/>
    </row>
    <row r="2736" spans="1:25" ht="15" customHeight="1" x14ac:dyDescent="0.25">
      <c r="A2736" s="14">
        <f t="shared" si="42"/>
        <v>2733</v>
      </c>
      <c r="B2736" s="1">
        <v>44057</v>
      </c>
      <c r="C2736" s="18">
        <f>+YEAR(datos_arg[[#This Row],[Fecha]])</f>
        <v>2020</v>
      </c>
      <c r="D2736" s="18">
        <f>+MONTH(datos_arg[[#This Row],[Fecha]])</f>
        <v>8</v>
      </c>
      <c r="E2736" s="14" t="s">
        <v>1015</v>
      </c>
      <c r="F2736" s="14" t="s">
        <v>430</v>
      </c>
      <c r="G2736" s="14"/>
      <c r="H2736" s="14" t="s">
        <v>7132</v>
      </c>
      <c r="I2736" s="14" t="s">
        <v>7132</v>
      </c>
      <c r="J2736" s="14" t="s">
        <v>425</v>
      </c>
      <c r="K2736" s="14"/>
      <c r="L2736" s="14" t="s">
        <v>425</v>
      </c>
      <c r="M2736" s="14" t="s">
        <v>102</v>
      </c>
      <c r="N2736" s="14" t="s">
        <v>457</v>
      </c>
      <c r="O2736" s="14" t="s">
        <v>2654</v>
      </c>
      <c r="P2736" s="14"/>
      <c r="Q2736" s="14"/>
      <c r="R2736" s="14" t="s">
        <v>430</v>
      </c>
      <c r="S2736" s="14" t="s">
        <v>421</v>
      </c>
      <c r="T2736" s="35">
        <v>3250</v>
      </c>
      <c r="U2736" s="14" t="s">
        <v>4</v>
      </c>
      <c r="V2736" s="14">
        <v>129</v>
      </c>
      <c r="W2736" s="16">
        <f>+IF(datos_arg[[#This Row],[Moneda]]="ARS",datos_arg[[#This Row],[Monto]],datos_arg[[#This Row],[Monto]]*datos_arg[[#This Row],[TC]])</f>
        <v>3250</v>
      </c>
      <c r="X2736" s="16">
        <f>IFERROR(IF(datos_arg[[#This Row],[Moneda]]="USD",datos_arg[[#This Row],[Monto]],datos_arg[[#This Row],[Monto]]/datos_arg[[#This Row],[TC]]),0)</f>
        <v>25.193798449612402</v>
      </c>
      <c r="Y2736" s="14"/>
    </row>
    <row r="2737" spans="1:25" ht="15" customHeight="1" x14ac:dyDescent="0.25">
      <c r="A2737" s="14">
        <f t="shared" si="42"/>
        <v>2734</v>
      </c>
      <c r="B2737" s="1">
        <v>44057</v>
      </c>
      <c r="C2737" s="18">
        <f>+YEAR(datos_arg[[#This Row],[Fecha]])</f>
        <v>2020</v>
      </c>
      <c r="D2737" s="18">
        <f>+MONTH(datos_arg[[#This Row],[Fecha]])</f>
        <v>8</v>
      </c>
      <c r="E2737" s="14" t="s">
        <v>1015</v>
      </c>
      <c r="F2737" s="14" t="s">
        <v>403</v>
      </c>
      <c r="G2737" s="14" t="s">
        <v>6645</v>
      </c>
      <c r="H2737" s="14" t="s">
        <v>532</v>
      </c>
      <c r="I2737" s="14" t="s">
        <v>7132</v>
      </c>
      <c r="J2737" s="14" t="s">
        <v>425</v>
      </c>
      <c r="K2737" s="14" t="s">
        <v>421</v>
      </c>
      <c r="L2737" s="14" t="s">
        <v>421</v>
      </c>
      <c r="M2737" s="14" t="s">
        <v>804</v>
      </c>
      <c r="N2737" s="14" t="s">
        <v>26</v>
      </c>
      <c r="O2737" s="14" t="s">
        <v>2668</v>
      </c>
      <c r="P2737" s="14"/>
      <c r="Q2737" s="14">
        <v>5</v>
      </c>
      <c r="R2737" s="14" t="s">
        <v>6645</v>
      </c>
      <c r="S2737" s="14" t="s">
        <v>421</v>
      </c>
      <c r="T2737" s="35">
        <v>920</v>
      </c>
      <c r="U2737" s="14" t="s">
        <v>4</v>
      </c>
      <c r="V2737" s="14">
        <v>129</v>
      </c>
      <c r="W2737" s="16">
        <f>+IF(datos_arg[[#This Row],[Moneda]]="ARS",datos_arg[[#This Row],[Monto]],datos_arg[[#This Row],[Monto]]*datos_arg[[#This Row],[TC]])</f>
        <v>920</v>
      </c>
      <c r="X2737" s="16">
        <f>IFERROR(IF(datos_arg[[#This Row],[Moneda]]="USD",datos_arg[[#This Row],[Monto]],datos_arg[[#This Row],[Monto]]/datos_arg[[#This Row],[TC]]),0)</f>
        <v>7.1317829457364343</v>
      </c>
      <c r="Y2737" s="14"/>
    </row>
    <row r="2738" spans="1:25" ht="15" customHeight="1" x14ac:dyDescent="0.25">
      <c r="A2738" s="14">
        <f t="shared" si="42"/>
        <v>2735</v>
      </c>
      <c r="B2738" s="1">
        <v>44057</v>
      </c>
      <c r="C2738" s="18">
        <f>+YEAR(datos_arg[[#This Row],[Fecha]])</f>
        <v>2020</v>
      </c>
      <c r="D2738" s="18">
        <f>+MONTH(datos_arg[[#This Row],[Fecha]])</f>
        <v>8</v>
      </c>
      <c r="E2738" s="14" t="s">
        <v>1015</v>
      </c>
      <c r="F2738" s="14" t="s">
        <v>403</v>
      </c>
      <c r="G2738" s="14" t="s">
        <v>5383</v>
      </c>
      <c r="H2738" s="14" t="s">
        <v>532</v>
      </c>
      <c r="I2738" s="14" t="s">
        <v>7132</v>
      </c>
      <c r="J2738" s="14" t="s">
        <v>425</v>
      </c>
      <c r="K2738" s="14" t="s">
        <v>421</v>
      </c>
      <c r="L2738" s="14" t="s">
        <v>425</v>
      </c>
      <c r="M2738" s="14" t="s">
        <v>946</v>
      </c>
      <c r="N2738" s="14" t="s">
        <v>360</v>
      </c>
      <c r="O2738" s="14" t="s">
        <v>2669</v>
      </c>
      <c r="P2738" s="6" t="s">
        <v>5862</v>
      </c>
      <c r="Q2738" s="14">
        <v>3</v>
      </c>
      <c r="R2738" s="14" t="s">
        <v>5383</v>
      </c>
      <c r="S2738" s="14" t="s">
        <v>439</v>
      </c>
      <c r="T2738" s="35">
        <v>4710</v>
      </c>
      <c r="U2738" s="14" t="s">
        <v>4</v>
      </c>
      <c r="V2738" s="14">
        <v>129</v>
      </c>
      <c r="W2738" s="16">
        <f>+IF(datos_arg[[#This Row],[Moneda]]="ARS",datos_arg[[#This Row],[Monto]],datos_arg[[#This Row],[Monto]]*datos_arg[[#This Row],[TC]])</f>
        <v>4710</v>
      </c>
      <c r="X2738" s="16">
        <f>IFERROR(IF(datos_arg[[#This Row],[Moneda]]="USD",datos_arg[[#This Row],[Monto]],datos_arg[[#This Row],[Monto]]/datos_arg[[#This Row],[TC]]),0)</f>
        <v>36.511627906976742</v>
      </c>
      <c r="Y2738" s="14"/>
    </row>
    <row r="2739" spans="1:25" x14ac:dyDescent="0.25">
      <c r="A2739" s="14">
        <f t="shared" si="42"/>
        <v>2736</v>
      </c>
      <c r="B2739" s="1">
        <v>44057</v>
      </c>
      <c r="C2739" s="18">
        <f>+YEAR(datos_arg[[#This Row],[Fecha]])</f>
        <v>2020</v>
      </c>
      <c r="D2739" s="18">
        <f>+MONTH(datos_arg[[#This Row],[Fecha]])</f>
        <v>8</v>
      </c>
      <c r="E2739" s="14" t="s">
        <v>408</v>
      </c>
      <c r="F2739" s="14" t="s">
        <v>69</v>
      </c>
      <c r="G2739" s="14"/>
      <c r="H2739" s="14" t="s">
        <v>7132</v>
      </c>
      <c r="I2739" s="14" t="s">
        <v>7132</v>
      </c>
      <c r="J2739" s="14" t="s">
        <v>425</v>
      </c>
      <c r="K2739" s="14"/>
      <c r="L2739" s="14" t="s">
        <v>425</v>
      </c>
      <c r="M2739" s="14" t="s">
        <v>2368</v>
      </c>
      <c r="N2739" s="14" t="s">
        <v>2368</v>
      </c>
      <c r="O2739" s="14"/>
      <c r="P2739" s="14"/>
      <c r="Q2739" s="14"/>
      <c r="R2739" s="14" t="s">
        <v>439</v>
      </c>
      <c r="S2739" s="14" t="s">
        <v>440</v>
      </c>
      <c r="T2739" s="35">
        <v>1000</v>
      </c>
      <c r="U2739" s="14" t="s">
        <v>2</v>
      </c>
      <c r="V2739" s="14">
        <v>129</v>
      </c>
      <c r="W2739" s="16">
        <f>+IF(datos_arg[[#This Row],[Moneda]]="ARS",datos_arg[[#This Row],[Monto]],datos_arg[[#This Row],[Monto]]*datos_arg[[#This Row],[TC]])</f>
        <v>129000</v>
      </c>
      <c r="X2739" s="16">
        <f>IFERROR(IF(datos_arg[[#This Row],[Moneda]]="USD",datos_arg[[#This Row],[Monto]],datos_arg[[#This Row],[Monto]]/datos_arg[[#This Row],[TC]]),0)</f>
        <v>1000</v>
      </c>
      <c r="Y2739" s="14"/>
    </row>
    <row r="2740" spans="1:25" ht="15" customHeight="1" x14ac:dyDescent="0.25">
      <c r="A2740" s="14">
        <f t="shared" si="42"/>
        <v>2737</v>
      </c>
      <c r="B2740" s="1">
        <v>44060</v>
      </c>
      <c r="C2740" s="18">
        <f>+YEAR(datos_arg[[#This Row],[Fecha]])</f>
        <v>2020</v>
      </c>
      <c r="D2740" s="18">
        <f>+MONTH(datos_arg[[#This Row],[Fecha]])</f>
        <v>8</v>
      </c>
      <c r="E2740" s="14" t="s">
        <v>1016</v>
      </c>
      <c r="F2740" s="14" t="s">
        <v>5365</v>
      </c>
      <c r="G2740" s="14" t="s">
        <v>6695</v>
      </c>
      <c r="H2740" s="14" t="s">
        <v>7132</v>
      </c>
      <c r="I2740" s="14" t="s">
        <v>7132</v>
      </c>
      <c r="J2740" s="14" t="s">
        <v>425</v>
      </c>
      <c r="K2740" s="14"/>
      <c r="L2740" s="14" t="s">
        <v>425</v>
      </c>
      <c r="M2740" s="14" t="s">
        <v>436</v>
      </c>
      <c r="N2740" s="14" t="s">
        <v>436</v>
      </c>
      <c r="O2740" s="14" t="s">
        <v>2540</v>
      </c>
      <c r="P2740" s="14"/>
      <c r="Q2740" s="14"/>
      <c r="R2740" s="14" t="s">
        <v>5365</v>
      </c>
      <c r="S2740" s="14" t="s">
        <v>439</v>
      </c>
      <c r="T2740" s="35">
        <v>10000</v>
      </c>
      <c r="U2740" s="14" t="s">
        <v>4</v>
      </c>
      <c r="V2740" s="14">
        <v>129</v>
      </c>
      <c r="W2740" s="16">
        <f>+IF(datos_arg[[#This Row],[Moneda]]="ARS",datos_arg[[#This Row],[Monto]],datos_arg[[#This Row],[Monto]]*datos_arg[[#This Row],[TC]])</f>
        <v>10000</v>
      </c>
      <c r="X2740" s="16">
        <f>IFERROR(IF(datos_arg[[#This Row],[Moneda]]="USD",datos_arg[[#This Row],[Monto]],datos_arg[[#This Row],[Monto]]/datos_arg[[#This Row],[TC]]),0)</f>
        <v>77.519379844961236</v>
      </c>
      <c r="Y2740" s="14"/>
    </row>
    <row r="2741" spans="1:25" ht="15" customHeight="1" x14ac:dyDescent="0.25">
      <c r="A2741" s="14">
        <f t="shared" si="42"/>
        <v>2738</v>
      </c>
      <c r="B2741" s="1">
        <v>44060</v>
      </c>
      <c r="C2741" s="18">
        <f>+YEAR(datos_arg[[#This Row],[Fecha]])</f>
        <v>2020</v>
      </c>
      <c r="D2741" s="18">
        <f>+MONTH(datos_arg[[#This Row],[Fecha]])</f>
        <v>8</v>
      </c>
      <c r="E2741" s="14" t="s">
        <v>5358</v>
      </c>
      <c r="F2741" s="14" t="s">
        <v>4108</v>
      </c>
      <c r="G2741" s="14"/>
      <c r="H2741" s="14" t="s">
        <v>6646</v>
      </c>
      <c r="I2741" s="14" t="s">
        <v>6668</v>
      </c>
      <c r="J2741" s="14" t="s">
        <v>425</v>
      </c>
      <c r="K2741" s="14" t="s">
        <v>420</v>
      </c>
      <c r="L2741" s="14" t="s">
        <v>426</v>
      </c>
      <c r="M2741" s="14" t="s">
        <v>5381</v>
      </c>
      <c r="N2741" s="14" t="s">
        <v>1019</v>
      </c>
      <c r="O2741" s="14" t="s">
        <v>4071</v>
      </c>
      <c r="P2741" s="14"/>
      <c r="Q2741" s="14"/>
      <c r="R2741" s="14" t="s">
        <v>4108</v>
      </c>
      <c r="S2741" s="14" t="s">
        <v>420</v>
      </c>
      <c r="T2741" s="35">
        <v>25000</v>
      </c>
      <c r="U2741" s="14" t="s">
        <v>4</v>
      </c>
      <c r="V2741" s="14">
        <v>129</v>
      </c>
      <c r="W2741" s="16">
        <f>+IF(datos_arg[[#This Row],[Moneda]]="ARS",datos_arg[[#This Row],[Monto]],datos_arg[[#This Row],[Monto]]*datos_arg[[#This Row],[TC]])</f>
        <v>25000</v>
      </c>
      <c r="X2741" s="16">
        <f>IFERROR(IF(datos_arg[[#This Row],[Moneda]]="USD",datos_arg[[#This Row],[Monto]],datos_arg[[#This Row],[Monto]]/datos_arg[[#This Row],[TC]]),0)</f>
        <v>193.79844961240309</v>
      </c>
      <c r="Y2741" s="14"/>
    </row>
    <row r="2742" spans="1:25" ht="15" customHeight="1" x14ac:dyDescent="0.25">
      <c r="A2742" s="14">
        <f t="shared" si="42"/>
        <v>2739</v>
      </c>
      <c r="B2742" s="1">
        <v>44060</v>
      </c>
      <c r="C2742" s="18">
        <f>+YEAR(datos_arg[[#This Row],[Fecha]])</f>
        <v>2020</v>
      </c>
      <c r="D2742" s="18">
        <f>+MONTH(datos_arg[[#This Row],[Fecha]])</f>
        <v>8</v>
      </c>
      <c r="E2742" s="14" t="s">
        <v>5358</v>
      </c>
      <c r="F2742" s="14" t="s">
        <v>4108</v>
      </c>
      <c r="G2742" s="14"/>
      <c r="H2742" s="14" t="s">
        <v>6646</v>
      </c>
      <c r="I2742" s="14" t="s">
        <v>6668</v>
      </c>
      <c r="J2742" s="14" t="s">
        <v>425</v>
      </c>
      <c r="K2742" s="14" t="s">
        <v>420</v>
      </c>
      <c r="L2742" s="14" t="s">
        <v>426</v>
      </c>
      <c r="M2742" s="14" t="s">
        <v>5381</v>
      </c>
      <c r="N2742" s="14" t="s">
        <v>1019</v>
      </c>
      <c r="O2742" s="14" t="s">
        <v>4072</v>
      </c>
      <c r="P2742" s="14"/>
      <c r="Q2742" s="14"/>
      <c r="R2742" s="14" t="s">
        <v>4108</v>
      </c>
      <c r="S2742" s="14" t="s">
        <v>420</v>
      </c>
      <c r="T2742" s="35">
        <v>20000</v>
      </c>
      <c r="U2742" s="14" t="s">
        <v>4</v>
      </c>
      <c r="V2742" s="14">
        <v>129</v>
      </c>
      <c r="W2742" s="16">
        <f>+IF(datos_arg[[#This Row],[Moneda]]="ARS",datos_arg[[#This Row],[Monto]],datos_arg[[#This Row],[Monto]]*datos_arg[[#This Row],[TC]])</f>
        <v>20000</v>
      </c>
      <c r="X2742" s="16">
        <f>IFERROR(IF(datos_arg[[#This Row],[Moneda]]="USD",datos_arg[[#This Row],[Monto]],datos_arg[[#This Row],[Monto]]/datos_arg[[#This Row],[TC]]),0)</f>
        <v>155.03875968992247</v>
      </c>
      <c r="Y2742" s="14"/>
    </row>
    <row r="2743" spans="1:25" ht="15" customHeight="1" x14ac:dyDescent="0.25">
      <c r="A2743" s="14">
        <f t="shared" si="42"/>
        <v>2740</v>
      </c>
      <c r="B2743" s="1">
        <v>44060</v>
      </c>
      <c r="C2743" s="18">
        <f>+YEAR(datos_arg[[#This Row],[Fecha]])</f>
        <v>2020</v>
      </c>
      <c r="D2743" s="18">
        <f>+MONTH(datos_arg[[#This Row],[Fecha]])</f>
        <v>8</v>
      </c>
      <c r="E2743" s="14" t="s">
        <v>1015</v>
      </c>
      <c r="F2743" s="14" t="s">
        <v>430</v>
      </c>
      <c r="G2743" s="14"/>
      <c r="H2743" s="14" t="s">
        <v>7132</v>
      </c>
      <c r="I2743" s="14" t="s">
        <v>7132</v>
      </c>
      <c r="J2743" s="14" t="s">
        <v>425</v>
      </c>
      <c r="K2743" s="14"/>
      <c r="L2743" s="14" t="s">
        <v>425</v>
      </c>
      <c r="M2743" s="14" t="s">
        <v>60</v>
      </c>
      <c r="N2743" s="14" t="s">
        <v>26</v>
      </c>
      <c r="O2743" s="14" t="s">
        <v>2670</v>
      </c>
      <c r="P2743" s="14"/>
      <c r="Q2743" s="14"/>
      <c r="R2743" s="14" t="s">
        <v>430</v>
      </c>
      <c r="S2743" s="14" t="s">
        <v>445</v>
      </c>
      <c r="T2743" s="35">
        <v>3000</v>
      </c>
      <c r="U2743" s="14" t="s">
        <v>4</v>
      </c>
      <c r="V2743" s="14">
        <v>129</v>
      </c>
      <c r="W2743" s="16">
        <f>+IF(datos_arg[[#This Row],[Moneda]]="ARS",datos_arg[[#This Row],[Monto]],datos_arg[[#This Row],[Monto]]*datos_arg[[#This Row],[TC]])</f>
        <v>3000</v>
      </c>
      <c r="X2743" s="16">
        <f>IFERROR(IF(datos_arg[[#This Row],[Moneda]]="USD",datos_arg[[#This Row],[Monto]],datos_arg[[#This Row],[Monto]]/datos_arg[[#This Row],[TC]]),0)</f>
        <v>23.255813953488371</v>
      </c>
      <c r="Y2743" s="14"/>
    </row>
    <row r="2744" spans="1:25" ht="15" customHeight="1" x14ac:dyDescent="0.25">
      <c r="A2744" s="14">
        <f t="shared" si="42"/>
        <v>2741</v>
      </c>
      <c r="B2744" s="1">
        <v>44060</v>
      </c>
      <c r="C2744" s="18">
        <f>+YEAR(datos_arg[[#This Row],[Fecha]])</f>
        <v>2020</v>
      </c>
      <c r="D2744" s="18">
        <f>+MONTH(datos_arg[[#This Row],[Fecha]])</f>
        <v>8</v>
      </c>
      <c r="E2744" s="14" t="s">
        <v>1015</v>
      </c>
      <c r="F2744" s="14" t="s">
        <v>430</v>
      </c>
      <c r="G2744" s="14"/>
      <c r="H2744" s="14" t="s">
        <v>7132</v>
      </c>
      <c r="I2744" s="14" t="s">
        <v>7132</v>
      </c>
      <c r="J2744" s="14" t="s">
        <v>425</v>
      </c>
      <c r="K2744" s="14"/>
      <c r="L2744" s="14" t="s">
        <v>425</v>
      </c>
      <c r="M2744" s="14" t="s">
        <v>60</v>
      </c>
      <c r="N2744" s="14" t="s">
        <v>26</v>
      </c>
      <c r="O2744" s="14" t="s">
        <v>2305</v>
      </c>
      <c r="P2744" s="14"/>
      <c r="Q2744" s="14"/>
      <c r="R2744" s="14" t="s">
        <v>430</v>
      </c>
      <c r="S2744" s="14" t="s">
        <v>439</v>
      </c>
      <c r="T2744" s="35">
        <v>1500</v>
      </c>
      <c r="U2744" s="14" t="s">
        <v>4</v>
      </c>
      <c r="V2744" s="14">
        <v>129</v>
      </c>
      <c r="W2744" s="16">
        <f>+IF(datos_arg[[#This Row],[Moneda]]="ARS",datos_arg[[#This Row],[Monto]],datos_arg[[#This Row],[Monto]]*datos_arg[[#This Row],[TC]])</f>
        <v>1500</v>
      </c>
      <c r="X2744" s="16">
        <f>IFERROR(IF(datos_arg[[#This Row],[Moneda]]="USD",datos_arg[[#This Row],[Monto]],datos_arg[[#This Row],[Monto]]/datos_arg[[#This Row],[TC]]),0)</f>
        <v>11.627906976744185</v>
      </c>
      <c r="Y2744" s="14"/>
    </row>
    <row r="2745" spans="1:25" ht="15" customHeight="1" x14ac:dyDescent="0.25">
      <c r="A2745" s="14">
        <f t="shared" si="42"/>
        <v>2742</v>
      </c>
      <c r="B2745" s="1">
        <v>44060</v>
      </c>
      <c r="C2745" s="18">
        <f>+YEAR(datos_arg[[#This Row],[Fecha]])</f>
        <v>2020</v>
      </c>
      <c r="D2745" s="18">
        <f>+MONTH(datos_arg[[#This Row],[Fecha]])</f>
        <v>8</v>
      </c>
      <c r="E2745" s="14" t="s">
        <v>1015</v>
      </c>
      <c r="F2745" s="14" t="s">
        <v>430</v>
      </c>
      <c r="G2745" s="14"/>
      <c r="H2745" s="14" t="s">
        <v>7132</v>
      </c>
      <c r="I2745" s="14" t="s">
        <v>7132</v>
      </c>
      <c r="J2745" s="14" t="s">
        <v>425</v>
      </c>
      <c r="K2745" s="14"/>
      <c r="L2745" s="14" t="s">
        <v>425</v>
      </c>
      <c r="M2745" s="14" t="s">
        <v>102</v>
      </c>
      <c r="N2745" s="14" t="s">
        <v>480</v>
      </c>
      <c r="O2745" s="14" t="s">
        <v>2671</v>
      </c>
      <c r="P2745" s="14"/>
      <c r="Q2745" s="14"/>
      <c r="R2745" s="14" t="s">
        <v>430</v>
      </c>
      <c r="S2745" s="14" t="s">
        <v>421</v>
      </c>
      <c r="T2745" s="35">
        <v>3300</v>
      </c>
      <c r="U2745" s="14" t="s">
        <v>4</v>
      </c>
      <c r="V2745" s="14">
        <v>129</v>
      </c>
      <c r="W2745" s="16">
        <f>+IF(datos_arg[[#This Row],[Moneda]]="ARS",datos_arg[[#This Row],[Monto]],datos_arg[[#This Row],[Monto]]*datos_arg[[#This Row],[TC]])</f>
        <v>3300</v>
      </c>
      <c r="X2745" s="16">
        <f>IFERROR(IF(datos_arg[[#This Row],[Moneda]]="USD",datos_arg[[#This Row],[Monto]],datos_arg[[#This Row],[Monto]]/datos_arg[[#This Row],[TC]]),0)</f>
        <v>25.581395348837209</v>
      </c>
      <c r="Y2745" s="14"/>
    </row>
    <row r="2746" spans="1:25" ht="15" customHeight="1" x14ac:dyDescent="0.25">
      <c r="A2746" s="14">
        <f t="shared" si="42"/>
        <v>2743</v>
      </c>
      <c r="B2746" s="1">
        <v>44060</v>
      </c>
      <c r="C2746" s="18">
        <f>+YEAR(datos_arg[[#This Row],[Fecha]])</f>
        <v>2020</v>
      </c>
      <c r="D2746" s="18">
        <f>+MONTH(datos_arg[[#This Row],[Fecha]])</f>
        <v>8</v>
      </c>
      <c r="E2746" s="14" t="s">
        <v>1015</v>
      </c>
      <c r="F2746" s="14" t="s">
        <v>430</v>
      </c>
      <c r="G2746" s="14"/>
      <c r="H2746" s="14" t="s">
        <v>7132</v>
      </c>
      <c r="I2746" s="14" t="s">
        <v>7132</v>
      </c>
      <c r="J2746" s="14" t="s">
        <v>425</v>
      </c>
      <c r="K2746" s="14"/>
      <c r="L2746" s="14" t="s">
        <v>425</v>
      </c>
      <c r="M2746" s="14" t="s">
        <v>57</v>
      </c>
      <c r="N2746" s="14" t="s">
        <v>57</v>
      </c>
      <c r="O2746" s="14" t="s">
        <v>1794</v>
      </c>
      <c r="P2746" s="14" t="s">
        <v>5863</v>
      </c>
      <c r="Q2746" s="14"/>
      <c r="R2746" s="14" t="s">
        <v>430</v>
      </c>
      <c r="S2746" s="14" t="s">
        <v>439</v>
      </c>
      <c r="T2746" s="35">
        <v>695.7</v>
      </c>
      <c r="U2746" s="14" t="s">
        <v>4</v>
      </c>
      <c r="V2746" s="14">
        <v>129</v>
      </c>
      <c r="W2746" s="16">
        <f>+IF(datos_arg[[#This Row],[Moneda]]="ARS",datos_arg[[#This Row],[Monto]],datos_arg[[#This Row],[Monto]]*datos_arg[[#This Row],[TC]])</f>
        <v>695.7</v>
      </c>
      <c r="X2746" s="16">
        <f>IFERROR(IF(datos_arg[[#This Row],[Moneda]]="USD",datos_arg[[#This Row],[Monto]],datos_arg[[#This Row],[Monto]]/datos_arg[[#This Row],[TC]]),0)</f>
        <v>5.3930232558139535</v>
      </c>
      <c r="Y2746" s="14"/>
    </row>
    <row r="2747" spans="1:25" ht="15" customHeight="1" x14ac:dyDescent="0.25">
      <c r="A2747" s="14">
        <f t="shared" si="42"/>
        <v>2744</v>
      </c>
      <c r="B2747" s="1">
        <v>44060</v>
      </c>
      <c r="C2747" s="18">
        <f>+YEAR(datos_arg[[#This Row],[Fecha]])</f>
        <v>2020</v>
      </c>
      <c r="D2747" s="18">
        <f>+MONTH(datos_arg[[#This Row],[Fecha]])</f>
        <v>8</v>
      </c>
      <c r="E2747" s="14" t="s">
        <v>1015</v>
      </c>
      <c r="F2747" s="14" t="s">
        <v>430</v>
      </c>
      <c r="G2747" s="14"/>
      <c r="H2747" s="14" t="s">
        <v>7132</v>
      </c>
      <c r="I2747" s="14" t="s">
        <v>7132</v>
      </c>
      <c r="J2747" s="14" t="s">
        <v>425</v>
      </c>
      <c r="K2747" s="14"/>
      <c r="L2747" s="14" t="s">
        <v>425</v>
      </c>
      <c r="M2747" s="14" t="s">
        <v>60</v>
      </c>
      <c r="N2747" s="14" t="s">
        <v>26</v>
      </c>
      <c r="O2747" s="14" t="s">
        <v>2370</v>
      </c>
      <c r="P2747" s="14" t="s">
        <v>5864</v>
      </c>
      <c r="Q2747" s="14"/>
      <c r="R2747" s="14" t="s">
        <v>430</v>
      </c>
      <c r="S2747" s="14" t="s">
        <v>439</v>
      </c>
      <c r="T2747" s="35">
        <v>5554.02</v>
      </c>
      <c r="U2747" s="14" t="s">
        <v>4</v>
      </c>
      <c r="V2747" s="14">
        <v>129</v>
      </c>
      <c r="W2747" s="16">
        <f>+IF(datos_arg[[#This Row],[Moneda]]="ARS",datos_arg[[#This Row],[Monto]],datos_arg[[#This Row],[Monto]]*datos_arg[[#This Row],[TC]])</f>
        <v>5554.02</v>
      </c>
      <c r="X2747" s="16">
        <f>IFERROR(IF(datos_arg[[#This Row],[Moneda]]="USD",datos_arg[[#This Row],[Monto]],datos_arg[[#This Row],[Monto]]/datos_arg[[#This Row],[TC]]),0)</f>
        <v>43.054418604651168</v>
      </c>
      <c r="Y2747" s="14"/>
    </row>
    <row r="2748" spans="1:25" ht="15" customHeight="1" x14ac:dyDescent="0.25">
      <c r="A2748" s="14">
        <f t="shared" si="42"/>
        <v>2745</v>
      </c>
      <c r="B2748" s="1">
        <v>44060</v>
      </c>
      <c r="C2748" s="18">
        <f>+YEAR(datos_arg[[#This Row],[Fecha]])</f>
        <v>2020</v>
      </c>
      <c r="D2748" s="18">
        <f>+MONTH(datos_arg[[#This Row],[Fecha]])</f>
        <v>8</v>
      </c>
      <c r="E2748" s="14" t="s">
        <v>1015</v>
      </c>
      <c r="F2748" s="14" t="s">
        <v>430</v>
      </c>
      <c r="G2748" s="14"/>
      <c r="H2748" s="14" t="s">
        <v>7132</v>
      </c>
      <c r="I2748" s="14" t="s">
        <v>7132</v>
      </c>
      <c r="J2748" s="14" t="s">
        <v>425</v>
      </c>
      <c r="K2748" s="14"/>
      <c r="L2748" s="14" t="s">
        <v>425</v>
      </c>
      <c r="M2748" s="14" t="s">
        <v>57</v>
      </c>
      <c r="N2748" s="14" t="s">
        <v>57</v>
      </c>
      <c r="O2748" s="14" t="s">
        <v>1794</v>
      </c>
      <c r="P2748" s="14" t="s">
        <v>5864</v>
      </c>
      <c r="Q2748" s="14"/>
      <c r="R2748" s="14" t="s">
        <v>430</v>
      </c>
      <c r="S2748" s="14" t="s">
        <v>439</v>
      </c>
      <c r="T2748" s="35">
        <v>130</v>
      </c>
      <c r="U2748" s="14" t="s">
        <v>4</v>
      </c>
      <c r="V2748" s="14">
        <v>129</v>
      </c>
      <c r="W2748" s="16">
        <f>+IF(datos_arg[[#This Row],[Moneda]]="ARS",datos_arg[[#This Row],[Monto]],datos_arg[[#This Row],[Monto]]*datos_arg[[#This Row],[TC]])</f>
        <v>130</v>
      </c>
      <c r="X2748" s="16">
        <f>IFERROR(IF(datos_arg[[#This Row],[Moneda]]="USD",datos_arg[[#This Row],[Monto]],datos_arg[[#This Row],[Monto]]/datos_arg[[#This Row],[TC]]),0)</f>
        <v>1.0077519379844961</v>
      </c>
      <c r="Y2748" s="14"/>
    </row>
    <row r="2749" spans="1:25" ht="15" customHeight="1" x14ac:dyDescent="0.25">
      <c r="A2749" s="14">
        <f t="shared" si="42"/>
        <v>2746</v>
      </c>
      <c r="B2749" s="1">
        <v>44060</v>
      </c>
      <c r="C2749" s="18">
        <f>+YEAR(datos_arg[[#This Row],[Fecha]])</f>
        <v>2020</v>
      </c>
      <c r="D2749" s="18">
        <f>+MONTH(datos_arg[[#This Row],[Fecha]])</f>
        <v>8</v>
      </c>
      <c r="E2749" s="14" t="s">
        <v>1015</v>
      </c>
      <c r="F2749" s="14" t="s">
        <v>430</v>
      </c>
      <c r="G2749" s="14"/>
      <c r="H2749" s="14" t="s">
        <v>7132</v>
      </c>
      <c r="I2749" s="14" t="s">
        <v>7132</v>
      </c>
      <c r="J2749" s="14" t="s">
        <v>425</v>
      </c>
      <c r="K2749" s="14"/>
      <c r="L2749" s="14" t="s">
        <v>425</v>
      </c>
      <c r="M2749" s="14" t="s">
        <v>57</v>
      </c>
      <c r="N2749" s="14" t="s">
        <v>57</v>
      </c>
      <c r="O2749" s="14" t="s">
        <v>1794</v>
      </c>
      <c r="P2749" s="14" t="s">
        <v>5865</v>
      </c>
      <c r="Q2749" s="14"/>
      <c r="R2749" s="14" t="s">
        <v>430</v>
      </c>
      <c r="S2749" s="14" t="s">
        <v>439</v>
      </c>
      <c r="T2749" s="35">
        <v>665</v>
      </c>
      <c r="U2749" s="14" t="s">
        <v>4</v>
      </c>
      <c r="V2749" s="14">
        <v>129</v>
      </c>
      <c r="W2749" s="16">
        <f>+IF(datos_arg[[#This Row],[Moneda]]="ARS",datos_arg[[#This Row],[Monto]],datos_arg[[#This Row],[Monto]]*datos_arg[[#This Row],[TC]])</f>
        <v>665</v>
      </c>
      <c r="X2749" s="16">
        <f>IFERROR(IF(datos_arg[[#This Row],[Moneda]]="USD",datos_arg[[#This Row],[Monto]],datos_arg[[#This Row],[Monto]]/datos_arg[[#This Row],[TC]]),0)</f>
        <v>5.1550387596899228</v>
      </c>
      <c r="Y2749" s="14"/>
    </row>
    <row r="2750" spans="1:25" ht="15" customHeight="1" x14ac:dyDescent="0.25">
      <c r="A2750" s="14">
        <f t="shared" si="42"/>
        <v>2747</v>
      </c>
      <c r="B2750" s="1">
        <v>44060</v>
      </c>
      <c r="C2750" s="18">
        <f>+YEAR(datos_arg[[#This Row],[Fecha]])</f>
        <v>2020</v>
      </c>
      <c r="D2750" s="18">
        <f>+MONTH(datos_arg[[#This Row],[Fecha]])</f>
        <v>8</v>
      </c>
      <c r="E2750" s="14" t="s">
        <v>1015</v>
      </c>
      <c r="F2750" s="14" t="s">
        <v>403</v>
      </c>
      <c r="G2750" s="14" t="s">
        <v>6645</v>
      </c>
      <c r="H2750" s="14" t="s">
        <v>532</v>
      </c>
      <c r="I2750" s="14" t="s">
        <v>7132</v>
      </c>
      <c r="J2750" s="14" t="s">
        <v>425</v>
      </c>
      <c r="K2750" s="14" t="s">
        <v>421</v>
      </c>
      <c r="L2750" s="14" t="s">
        <v>421</v>
      </c>
      <c r="M2750" s="14" t="s">
        <v>804</v>
      </c>
      <c r="N2750" s="14" t="s">
        <v>26</v>
      </c>
      <c r="O2750" s="14" t="s">
        <v>252</v>
      </c>
      <c r="P2750" s="14" t="s">
        <v>5866</v>
      </c>
      <c r="Q2750" s="14">
        <v>14</v>
      </c>
      <c r="R2750" s="14" t="s">
        <v>6645</v>
      </c>
      <c r="S2750" s="14" t="s">
        <v>439</v>
      </c>
      <c r="T2750" s="35">
        <v>1680</v>
      </c>
      <c r="U2750" s="14" t="s">
        <v>4</v>
      </c>
      <c r="V2750" s="14">
        <v>129</v>
      </c>
      <c r="W2750" s="16">
        <f>+IF(datos_arg[[#This Row],[Moneda]]="ARS",datos_arg[[#This Row],[Monto]],datos_arg[[#This Row],[Monto]]*datos_arg[[#This Row],[TC]])</f>
        <v>1680</v>
      </c>
      <c r="X2750" s="16">
        <f>IFERROR(IF(datos_arg[[#This Row],[Moneda]]="USD",datos_arg[[#This Row],[Monto]],datos_arg[[#This Row],[Monto]]/datos_arg[[#This Row],[TC]]),0)</f>
        <v>13.023255813953488</v>
      </c>
      <c r="Y2750" s="14"/>
    </row>
    <row r="2751" spans="1:25" ht="15" customHeight="1" x14ac:dyDescent="0.25">
      <c r="A2751" s="14">
        <f t="shared" si="42"/>
        <v>2748</v>
      </c>
      <c r="B2751" s="1">
        <v>44060</v>
      </c>
      <c r="C2751" s="18">
        <f>+YEAR(datos_arg[[#This Row],[Fecha]])</f>
        <v>2020</v>
      </c>
      <c r="D2751" s="18">
        <f>+MONTH(datos_arg[[#This Row],[Fecha]])</f>
        <v>8</v>
      </c>
      <c r="E2751" s="14" t="s">
        <v>1015</v>
      </c>
      <c r="F2751" s="14" t="s">
        <v>430</v>
      </c>
      <c r="G2751" s="14"/>
      <c r="H2751" s="14" t="s">
        <v>7132</v>
      </c>
      <c r="I2751" s="14" t="s">
        <v>7132</v>
      </c>
      <c r="J2751" s="14" t="s">
        <v>425</v>
      </c>
      <c r="K2751" s="14"/>
      <c r="L2751" s="14" t="s">
        <v>425</v>
      </c>
      <c r="M2751" s="14" t="s">
        <v>60</v>
      </c>
      <c r="N2751" s="14" t="s">
        <v>26</v>
      </c>
      <c r="O2751" s="14" t="s">
        <v>2370</v>
      </c>
      <c r="P2751" s="14" t="s">
        <v>5866</v>
      </c>
      <c r="Q2751" s="14"/>
      <c r="R2751" s="14" t="s">
        <v>430</v>
      </c>
      <c r="S2751" s="14" t="s">
        <v>439</v>
      </c>
      <c r="T2751" s="35">
        <v>3668</v>
      </c>
      <c r="U2751" s="14" t="s">
        <v>4</v>
      </c>
      <c r="V2751" s="14">
        <v>129</v>
      </c>
      <c r="W2751" s="16">
        <f>+IF(datos_arg[[#This Row],[Moneda]]="ARS",datos_arg[[#This Row],[Monto]],datos_arg[[#This Row],[Monto]]*datos_arg[[#This Row],[TC]])</f>
        <v>3668</v>
      </c>
      <c r="X2751" s="16">
        <f>IFERROR(IF(datos_arg[[#This Row],[Moneda]]="USD",datos_arg[[#This Row],[Monto]],datos_arg[[#This Row],[Monto]]/datos_arg[[#This Row],[TC]]),0)</f>
        <v>28.434108527131784</v>
      </c>
      <c r="Y2751" s="14"/>
    </row>
    <row r="2752" spans="1:25" ht="15" customHeight="1" x14ac:dyDescent="0.25">
      <c r="A2752" s="14">
        <f t="shared" si="42"/>
        <v>2749</v>
      </c>
      <c r="B2752" s="1">
        <v>44060</v>
      </c>
      <c r="C2752" s="18">
        <f>+YEAR(datos_arg[[#This Row],[Fecha]])</f>
        <v>2020</v>
      </c>
      <c r="D2752" s="18">
        <f>+MONTH(datos_arg[[#This Row],[Fecha]])</f>
        <v>8</v>
      </c>
      <c r="E2752" s="14" t="s">
        <v>449</v>
      </c>
      <c r="F2752" s="14" t="s">
        <v>523</v>
      </c>
      <c r="G2752" s="14"/>
      <c r="H2752" s="14" t="s">
        <v>7132</v>
      </c>
      <c r="I2752" s="14" t="s">
        <v>7132</v>
      </c>
      <c r="J2752" s="14" t="s">
        <v>425</v>
      </c>
      <c r="K2752" s="14"/>
      <c r="L2752" s="14" t="s">
        <v>425</v>
      </c>
      <c r="M2752" s="14" t="s">
        <v>515</v>
      </c>
      <c r="N2752" s="14" t="s">
        <v>515</v>
      </c>
      <c r="O2752" s="14" t="s">
        <v>2612</v>
      </c>
      <c r="P2752" s="14"/>
      <c r="Q2752" s="14"/>
      <c r="R2752" s="14" t="s">
        <v>523</v>
      </c>
      <c r="S2752" s="14" t="s">
        <v>439</v>
      </c>
      <c r="T2752" s="35">
        <v>500</v>
      </c>
      <c r="U2752" s="14" t="s">
        <v>4</v>
      </c>
      <c r="V2752" s="14">
        <v>129</v>
      </c>
      <c r="W2752" s="16">
        <f>+IF(datos_arg[[#This Row],[Moneda]]="ARS",datos_arg[[#This Row],[Monto]],datos_arg[[#This Row],[Monto]]*datos_arg[[#This Row],[TC]])</f>
        <v>500</v>
      </c>
      <c r="X2752" s="16">
        <f>IFERROR(IF(datos_arg[[#This Row],[Moneda]]="USD",datos_arg[[#This Row],[Monto]],datos_arg[[#This Row],[Monto]]/datos_arg[[#This Row],[TC]]),0)</f>
        <v>3.8759689922480618</v>
      </c>
      <c r="Y2752" s="14"/>
    </row>
    <row r="2753" spans="1:25" x14ac:dyDescent="0.25">
      <c r="A2753" s="14">
        <f t="shared" si="42"/>
        <v>2750</v>
      </c>
      <c r="B2753" s="1">
        <v>44061</v>
      </c>
      <c r="C2753" s="18">
        <f>+YEAR(datos_arg[[#This Row],[Fecha]])</f>
        <v>2020</v>
      </c>
      <c r="D2753" s="18">
        <f>+MONTH(datos_arg[[#This Row],[Fecha]])</f>
        <v>8</v>
      </c>
      <c r="E2753" s="14" t="s">
        <v>408</v>
      </c>
      <c r="F2753" s="14" t="s">
        <v>69</v>
      </c>
      <c r="G2753" s="14"/>
      <c r="H2753" s="14" t="s">
        <v>7132</v>
      </c>
      <c r="I2753" s="14" t="s">
        <v>7132</v>
      </c>
      <c r="J2753" s="14" t="s">
        <v>425</v>
      </c>
      <c r="K2753" s="14"/>
      <c r="L2753" s="14" t="s">
        <v>425</v>
      </c>
      <c r="M2753" s="14" t="s">
        <v>2368</v>
      </c>
      <c r="N2753" s="14" t="s">
        <v>2368</v>
      </c>
      <c r="O2753" s="14"/>
      <c r="P2753" s="14"/>
      <c r="Q2753" s="14"/>
      <c r="R2753" s="14" t="s">
        <v>439</v>
      </c>
      <c r="S2753" s="14" t="s">
        <v>440</v>
      </c>
      <c r="T2753" s="35">
        <v>1000</v>
      </c>
      <c r="U2753" s="14" t="s">
        <v>2</v>
      </c>
      <c r="V2753" s="14">
        <v>130</v>
      </c>
      <c r="W2753" s="16">
        <f>+IF(datos_arg[[#This Row],[Moneda]]="ARS",datos_arg[[#This Row],[Monto]],datos_arg[[#This Row],[Monto]]*datos_arg[[#This Row],[TC]])</f>
        <v>130000</v>
      </c>
      <c r="X2753" s="16">
        <f>IFERROR(IF(datos_arg[[#This Row],[Moneda]]="USD",datos_arg[[#This Row],[Monto]],datos_arg[[#This Row],[Monto]]/datos_arg[[#This Row],[TC]]),0)</f>
        <v>1000</v>
      </c>
      <c r="Y2753" s="14"/>
    </row>
    <row r="2754" spans="1:25" ht="15" customHeight="1" x14ac:dyDescent="0.25">
      <c r="A2754" s="14">
        <f t="shared" si="42"/>
        <v>2751</v>
      </c>
      <c r="B2754" s="1">
        <v>44061</v>
      </c>
      <c r="C2754" s="18">
        <f>+YEAR(datos_arg[[#This Row],[Fecha]])</f>
        <v>2020</v>
      </c>
      <c r="D2754" s="18">
        <f>+MONTH(datos_arg[[#This Row],[Fecha]])</f>
        <v>8</v>
      </c>
      <c r="E2754" s="14" t="s">
        <v>617</v>
      </c>
      <c r="F2754" s="14" t="s">
        <v>6651</v>
      </c>
      <c r="G2754" s="14"/>
      <c r="H2754" s="14" t="s">
        <v>532</v>
      </c>
      <c r="I2754" s="14" t="s">
        <v>7132</v>
      </c>
      <c r="J2754" s="14" t="s">
        <v>425</v>
      </c>
      <c r="K2754" s="14" t="s">
        <v>421</v>
      </c>
      <c r="L2754" s="14" t="s">
        <v>421</v>
      </c>
      <c r="M2754" s="14" t="s">
        <v>1345</v>
      </c>
      <c r="N2754" s="14" t="s">
        <v>77</v>
      </c>
      <c r="O2754" s="14" t="s">
        <v>2672</v>
      </c>
      <c r="P2754" s="14" t="s">
        <v>5862</v>
      </c>
      <c r="Q2754" s="14">
        <v>3</v>
      </c>
      <c r="R2754" s="14" t="s">
        <v>6651</v>
      </c>
      <c r="S2754" s="14" t="s">
        <v>439</v>
      </c>
      <c r="T2754" s="35">
        <v>731.07</v>
      </c>
      <c r="U2754" s="14" t="s">
        <v>4</v>
      </c>
      <c r="V2754" s="14">
        <v>130</v>
      </c>
      <c r="W2754" s="16">
        <f>+IF(datos_arg[[#This Row],[Moneda]]="ARS",datos_arg[[#This Row],[Monto]],datos_arg[[#This Row],[Monto]]*datos_arg[[#This Row],[TC]])</f>
        <v>731.07</v>
      </c>
      <c r="X2754" s="16">
        <f>IFERROR(IF(datos_arg[[#This Row],[Moneda]]="USD",datos_arg[[#This Row],[Monto]],datos_arg[[#This Row],[Monto]]/datos_arg[[#This Row],[TC]]),0)</f>
        <v>5.6236153846153849</v>
      </c>
      <c r="Y2754" s="14"/>
    </row>
    <row r="2755" spans="1:25" ht="15" customHeight="1" x14ac:dyDescent="0.25">
      <c r="A2755" s="14">
        <f t="shared" si="42"/>
        <v>2752</v>
      </c>
      <c r="B2755" s="1">
        <v>44061</v>
      </c>
      <c r="C2755" s="18">
        <f>+YEAR(datos_arg[[#This Row],[Fecha]])</f>
        <v>2020</v>
      </c>
      <c r="D2755" s="18">
        <f>+MONTH(datos_arg[[#This Row],[Fecha]])</f>
        <v>8</v>
      </c>
      <c r="E2755" s="14" t="s">
        <v>5358</v>
      </c>
      <c r="F2755" s="14" t="s">
        <v>85</v>
      </c>
      <c r="G2755" s="14"/>
      <c r="H2755" s="14" t="s">
        <v>532</v>
      </c>
      <c r="I2755" s="14" t="s">
        <v>7132</v>
      </c>
      <c r="J2755" s="14" t="s">
        <v>425</v>
      </c>
      <c r="K2755" s="14" t="s">
        <v>421</v>
      </c>
      <c r="L2755" s="14" t="s">
        <v>425</v>
      </c>
      <c r="M2755" s="14" t="s">
        <v>874</v>
      </c>
      <c r="N2755" s="14" t="s">
        <v>100</v>
      </c>
      <c r="O2755" s="14" t="s">
        <v>2673</v>
      </c>
      <c r="P2755" s="14" t="s">
        <v>5852</v>
      </c>
      <c r="Q2755" s="14">
        <v>20</v>
      </c>
      <c r="R2755" s="14" t="s">
        <v>85</v>
      </c>
      <c r="S2755" s="14" t="s">
        <v>439</v>
      </c>
      <c r="T2755" s="35">
        <v>672</v>
      </c>
      <c r="U2755" s="14" t="s">
        <v>4</v>
      </c>
      <c r="V2755" s="14">
        <v>130</v>
      </c>
      <c r="W2755" s="16">
        <f>+IF(datos_arg[[#This Row],[Moneda]]="ARS",datos_arg[[#This Row],[Monto]],datos_arg[[#This Row],[Monto]]*datos_arg[[#This Row],[TC]])</f>
        <v>672</v>
      </c>
      <c r="X2755" s="16">
        <f>IFERROR(IF(datos_arg[[#This Row],[Moneda]]="USD",datos_arg[[#This Row],[Monto]],datos_arg[[#This Row],[Monto]]/datos_arg[[#This Row],[TC]]),0)</f>
        <v>5.1692307692307695</v>
      </c>
      <c r="Y2755" s="14"/>
    </row>
    <row r="2756" spans="1:25" ht="15" customHeight="1" x14ac:dyDescent="0.25">
      <c r="A2756" s="14">
        <f t="shared" si="42"/>
        <v>2753</v>
      </c>
      <c r="B2756" s="1">
        <v>44061</v>
      </c>
      <c r="C2756" s="18">
        <f>+YEAR(datos_arg[[#This Row],[Fecha]])</f>
        <v>2020</v>
      </c>
      <c r="D2756" s="18">
        <f>+MONTH(datos_arg[[#This Row],[Fecha]])</f>
        <v>8</v>
      </c>
      <c r="E2756" s="14" t="s">
        <v>5358</v>
      </c>
      <c r="F2756" s="14" t="s">
        <v>85</v>
      </c>
      <c r="G2756" s="14"/>
      <c r="H2756" s="14" t="s">
        <v>532</v>
      </c>
      <c r="I2756" s="14" t="s">
        <v>7132</v>
      </c>
      <c r="J2756" s="14" t="s">
        <v>425</v>
      </c>
      <c r="K2756" s="14" t="s">
        <v>421</v>
      </c>
      <c r="L2756" s="14" t="s">
        <v>425</v>
      </c>
      <c r="M2756" s="14" t="s">
        <v>802</v>
      </c>
      <c r="N2756" s="14" t="s">
        <v>250</v>
      </c>
      <c r="O2756" s="14" t="s">
        <v>2674</v>
      </c>
      <c r="P2756" s="14" t="s">
        <v>5862</v>
      </c>
      <c r="Q2756" s="14">
        <v>2</v>
      </c>
      <c r="R2756" s="14" t="s">
        <v>85</v>
      </c>
      <c r="S2756" s="14" t="s">
        <v>439</v>
      </c>
      <c r="T2756" s="35">
        <v>9196</v>
      </c>
      <c r="U2756" s="14" t="s">
        <v>4</v>
      </c>
      <c r="V2756" s="14">
        <v>130</v>
      </c>
      <c r="W2756" s="16">
        <f>+IF(datos_arg[[#This Row],[Moneda]]="ARS",datos_arg[[#This Row],[Monto]],datos_arg[[#This Row],[Monto]]*datos_arg[[#This Row],[TC]])</f>
        <v>9196</v>
      </c>
      <c r="X2756" s="16">
        <f>IFERROR(IF(datos_arg[[#This Row],[Moneda]]="USD",datos_arg[[#This Row],[Monto]],datos_arg[[#This Row],[Monto]]/datos_arg[[#This Row],[TC]]),0)</f>
        <v>70.738461538461536</v>
      </c>
      <c r="Y2756" s="14"/>
    </row>
    <row r="2757" spans="1:25" ht="15" customHeight="1" x14ac:dyDescent="0.25">
      <c r="A2757" s="14">
        <f t="shared" si="42"/>
        <v>2754</v>
      </c>
      <c r="B2757" s="1">
        <v>44061</v>
      </c>
      <c r="C2757" s="18">
        <f>+YEAR(datos_arg[[#This Row],[Fecha]])</f>
        <v>2020</v>
      </c>
      <c r="D2757" s="18">
        <f>+MONTH(datos_arg[[#This Row],[Fecha]])</f>
        <v>8</v>
      </c>
      <c r="E2757" s="14" t="s">
        <v>5358</v>
      </c>
      <c r="F2757" s="14" t="s">
        <v>85</v>
      </c>
      <c r="G2757" s="14"/>
      <c r="H2757" s="14" t="s">
        <v>532</v>
      </c>
      <c r="I2757" s="14" t="s">
        <v>7132</v>
      </c>
      <c r="J2757" s="14" t="s">
        <v>425</v>
      </c>
      <c r="K2757" s="14" t="s">
        <v>421</v>
      </c>
      <c r="L2757" s="14" t="s">
        <v>425</v>
      </c>
      <c r="M2757" s="14" t="s">
        <v>2085</v>
      </c>
      <c r="N2757" s="14" t="s">
        <v>250</v>
      </c>
      <c r="O2757" s="14" t="s">
        <v>2675</v>
      </c>
      <c r="P2757" s="14" t="s">
        <v>5862</v>
      </c>
      <c r="Q2757" s="14">
        <v>1</v>
      </c>
      <c r="R2757" s="14" t="s">
        <v>85</v>
      </c>
      <c r="S2757" s="14" t="s">
        <v>439</v>
      </c>
      <c r="T2757" s="35">
        <v>6171</v>
      </c>
      <c r="U2757" s="14" t="s">
        <v>4</v>
      </c>
      <c r="V2757" s="14">
        <v>130</v>
      </c>
      <c r="W2757" s="16">
        <f>+IF(datos_arg[[#This Row],[Moneda]]="ARS",datos_arg[[#This Row],[Monto]],datos_arg[[#This Row],[Monto]]*datos_arg[[#This Row],[TC]])</f>
        <v>6171</v>
      </c>
      <c r="X2757" s="16">
        <f>IFERROR(IF(datos_arg[[#This Row],[Moneda]]="USD",datos_arg[[#This Row],[Monto]],datos_arg[[#This Row],[Monto]]/datos_arg[[#This Row],[TC]]),0)</f>
        <v>47.469230769230769</v>
      </c>
      <c r="Y2757" s="14"/>
    </row>
    <row r="2758" spans="1:25" ht="15" customHeight="1" x14ac:dyDescent="0.25">
      <c r="A2758" s="14">
        <f t="shared" ref="A2758:A2821" si="43">+A2757+1</f>
        <v>2755</v>
      </c>
      <c r="B2758" s="1">
        <v>44062</v>
      </c>
      <c r="C2758" s="18">
        <f>+YEAR(datos_arg[[#This Row],[Fecha]])</f>
        <v>2020</v>
      </c>
      <c r="D2758" s="18">
        <f>+MONTH(datos_arg[[#This Row],[Fecha]])</f>
        <v>8</v>
      </c>
      <c r="E2758" s="14" t="s">
        <v>1015</v>
      </c>
      <c r="F2758" s="14" t="s">
        <v>403</v>
      </c>
      <c r="G2758" s="14" t="s">
        <v>970</v>
      </c>
      <c r="H2758" s="14" t="s">
        <v>7132</v>
      </c>
      <c r="I2758" s="14" t="s">
        <v>7132</v>
      </c>
      <c r="J2758" s="14" t="s">
        <v>425</v>
      </c>
      <c r="K2758" s="14"/>
      <c r="L2758" s="14" t="s">
        <v>425</v>
      </c>
      <c r="M2758" s="14" t="s">
        <v>1635</v>
      </c>
      <c r="N2758" s="14" t="s">
        <v>803</v>
      </c>
      <c r="O2758" s="14" t="s">
        <v>2676</v>
      </c>
      <c r="P2758" s="14" t="s">
        <v>5867</v>
      </c>
      <c r="Q2758" s="14">
        <v>1</v>
      </c>
      <c r="R2758" s="14" t="s">
        <v>970</v>
      </c>
      <c r="S2758" s="14" t="s">
        <v>439</v>
      </c>
      <c r="T2758" s="35">
        <v>800</v>
      </c>
      <c r="U2758" s="14" t="s">
        <v>4</v>
      </c>
      <c r="V2758" s="14">
        <v>130</v>
      </c>
      <c r="W2758" s="16">
        <f>+IF(datos_arg[[#This Row],[Moneda]]="ARS",datos_arg[[#This Row],[Monto]],datos_arg[[#This Row],[Monto]]*datos_arg[[#This Row],[TC]])</f>
        <v>800</v>
      </c>
      <c r="X2758" s="16">
        <f>IFERROR(IF(datos_arg[[#This Row],[Moneda]]="USD",datos_arg[[#This Row],[Monto]],datos_arg[[#This Row],[Monto]]/datos_arg[[#This Row],[TC]]),0)</f>
        <v>6.1538461538461542</v>
      </c>
      <c r="Y2758" s="14"/>
    </row>
    <row r="2759" spans="1:25" ht="15" customHeight="1" x14ac:dyDescent="0.25">
      <c r="A2759" s="14">
        <f t="shared" si="43"/>
        <v>2756</v>
      </c>
      <c r="B2759" s="1">
        <v>44062</v>
      </c>
      <c r="C2759" s="18">
        <f>+YEAR(datos_arg[[#This Row],[Fecha]])</f>
        <v>2020</v>
      </c>
      <c r="D2759" s="18">
        <f>+MONTH(datos_arg[[#This Row],[Fecha]])</f>
        <v>8</v>
      </c>
      <c r="E2759" s="14" t="s">
        <v>1015</v>
      </c>
      <c r="F2759" s="14" t="s">
        <v>403</v>
      </c>
      <c r="G2759" s="14" t="s">
        <v>5382</v>
      </c>
      <c r="H2759" s="14" t="s">
        <v>8103</v>
      </c>
      <c r="I2759" s="14" t="s">
        <v>8104</v>
      </c>
      <c r="J2759" s="14" t="s">
        <v>472</v>
      </c>
      <c r="K2759" s="14" t="s">
        <v>421</v>
      </c>
      <c r="L2759" s="14" t="s">
        <v>421</v>
      </c>
      <c r="M2759" s="14" t="s">
        <v>558</v>
      </c>
      <c r="N2759" s="14" t="s">
        <v>314</v>
      </c>
      <c r="O2759" s="14" t="s">
        <v>2428</v>
      </c>
      <c r="P2759" s="14" t="s">
        <v>5868</v>
      </c>
      <c r="Q2759" s="14">
        <v>20</v>
      </c>
      <c r="R2759" s="14" t="s">
        <v>5382</v>
      </c>
      <c r="S2759" s="14" t="s">
        <v>439</v>
      </c>
      <c r="T2759" s="35">
        <v>5546.88</v>
      </c>
      <c r="U2759" s="14" t="s">
        <v>4</v>
      </c>
      <c r="V2759" s="14">
        <v>130</v>
      </c>
      <c r="W2759" s="16">
        <f>+IF(datos_arg[[#This Row],[Moneda]]="ARS",datos_arg[[#This Row],[Monto]],datos_arg[[#This Row],[Monto]]*datos_arg[[#This Row],[TC]])</f>
        <v>5546.88</v>
      </c>
      <c r="X2759" s="16">
        <f>IFERROR(IF(datos_arg[[#This Row],[Moneda]]="USD",datos_arg[[#This Row],[Monto]],datos_arg[[#This Row],[Monto]]/datos_arg[[#This Row],[TC]]),0)</f>
        <v>42.668307692307692</v>
      </c>
      <c r="Y2759" s="14"/>
    </row>
    <row r="2760" spans="1:25" ht="15" customHeight="1" x14ac:dyDescent="0.25">
      <c r="A2760" s="14">
        <f t="shared" si="43"/>
        <v>2757</v>
      </c>
      <c r="B2760" s="1">
        <v>44062</v>
      </c>
      <c r="C2760" s="18">
        <f>+YEAR(datos_arg[[#This Row],[Fecha]])</f>
        <v>2020</v>
      </c>
      <c r="D2760" s="18">
        <f>+MONTH(datos_arg[[#This Row],[Fecha]])</f>
        <v>8</v>
      </c>
      <c r="E2760" s="14" t="s">
        <v>1015</v>
      </c>
      <c r="F2760" s="14" t="s">
        <v>403</v>
      </c>
      <c r="G2760" s="14" t="s">
        <v>5382</v>
      </c>
      <c r="H2760" s="14" t="s">
        <v>8103</v>
      </c>
      <c r="I2760" s="14" t="s">
        <v>8104</v>
      </c>
      <c r="J2760" s="14" t="s">
        <v>472</v>
      </c>
      <c r="K2760" s="14" t="s">
        <v>421</v>
      </c>
      <c r="L2760" s="14" t="s">
        <v>421</v>
      </c>
      <c r="M2760" s="14" t="s">
        <v>558</v>
      </c>
      <c r="N2760" s="14" t="s">
        <v>314</v>
      </c>
      <c r="O2760" s="14" t="s">
        <v>2677</v>
      </c>
      <c r="P2760" s="14" t="s">
        <v>5868</v>
      </c>
      <c r="Q2760" s="14">
        <v>20</v>
      </c>
      <c r="R2760" s="14" t="s">
        <v>5382</v>
      </c>
      <c r="S2760" s="14" t="s">
        <v>439</v>
      </c>
      <c r="T2760" s="35">
        <v>6161.9400000000005</v>
      </c>
      <c r="U2760" s="14" t="s">
        <v>4</v>
      </c>
      <c r="V2760" s="14">
        <v>130</v>
      </c>
      <c r="W2760" s="16">
        <f>+IF(datos_arg[[#This Row],[Moneda]]="ARS",datos_arg[[#This Row],[Monto]],datos_arg[[#This Row],[Monto]]*datos_arg[[#This Row],[TC]])</f>
        <v>6161.9400000000005</v>
      </c>
      <c r="X2760" s="16">
        <f>IFERROR(IF(datos_arg[[#This Row],[Moneda]]="USD",datos_arg[[#This Row],[Monto]],datos_arg[[#This Row],[Monto]]/datos_arg[[#This Row],[TC]]),0)</f>
        <v>47.399538461538462</v>
      </c>
      <c r="Y2760" s="14"/>
    </row>
    <row r="2761" spans="1:25" ht="15" customHeight="1" x14ac:dyDescent="0.25">
      <c r="A2761" s="14">
        <f t="shared" si="43"/>
        <v>2758</v>
      </c>
      <c r="B2761" s="1">
        <v>44062</v>
      </c>
      <c r="C2761" s="18">
        <f>+YEAR(datos_arg[[#This Row],[Fecha]])</f>
        <v>2020</v>
      </c>
      <c r="D2761" s="18">
        <f>+MONTH(datos_arg[[#This Row],[Fecha]])</f>
        <v>8</v>
      </c>
      <c r="E2761" s="14" t="s">
        <v>1015</v>
      </c>
      <c r="F2761" s="14" t="s">
        <v>403</v>
      </c>
      <c r="G2761" s="14" t="s">
        <v>5382</v>
      </c>
      <c r="H2761" s="14" t="s">
        <v>8103</v>
      </c>
      <c r="I2761" s="14" t="s">
        <v>8104</v>
      </c>
      <c r="J2761" s="14" t="s">
        <v>472</v>
      </c>
      <c r="K2761" s="14" t="s">
        <v>421</v>
      </c>
      <c r="L2761" s="14" t="s">
        <v>421</v>
      </c>
      <c r="M2761" s="14" t="s">
        <v>558</v>
      </c>
      <c r="N2761" s="14" t="s">
        <v>314</v>
      </c>
      <c r="O2761" s="14" t="s">
        <v>2426</v>
      </c>
      <c r="P2761" s="14" t="s">
        <v>5868</v>
      </c>
      <c r="Q2761" s="14">
        <v>20</v>
      </c>
      <c r="R2761" s="14" t="s">
        <v>5382</v>
      </c>
      <c r="S2761" s="14" t="s">
        <v>439</v>
      </c>
      <c r="T2761" s="35">
        <v>1337.5800000000002</v>
      </c>
      <c r="U2761" s="14" t="s">
        <v>4</v>
      </c>
      <c r="V2761" s="14">
        <v>130</v>
      </c>
      <c r="W2761" s="16">
        <f>+IF(datos_arg[[#This Row],[Moneda]]="ARS",datos_arg[[#This Row],[Monto]],datos_arg[[#This Row],[Monto]]*datos_arg[[#This Row],[TC]])</f>
        <v>1337.5800000000002</v>
      </c>
      <c r="X2761" s="16">
        <f>IFERROR(IF(datos_arg[[#This Row],[Moneda]]="USD",datos_arg[[#This Row],[Monto]],datos_arg[[#This Row],[Monto]]/datos_arg[[#This Row],[TC]]),0)</f>
        <v>10.289076923076925</v>
      </c>
      <c r="Y2761" s="14"/>
    </row>
    <row r="2762" spans="1:25" ht="15" customHeight="1" x14ac:dyDescent="0.25">
      <c r="A2762" s="14">
        <f t="shared" si="43"/>
        <v>2759</v>
      </c>
      <c r="B2762" s="1">
        <v>44062</v>
      </c>
      <c r="C2762" s="18">
        <f>+YEAR(datos_arg[[#This Row],[Fecha]])</f>
        <v>2020</v>
      </c>
      <c r="D2762" s="18">
        <f>+MONTH(datos_arg[[#This Row],[Fecha]])</f>
        <v>8</v>
      </c>
      <c r="E2762" s="14" t="s">
        <v>1015</v>
      </c>
      <c r="F2762" s="14" t="s">
        <v>403</v>
      </c>
      <c r="G2762" s="14" t="s">
        <v>5382</v>
      </c>
      <c r="H2762" s="14" t="s">
        <v>8103</v>
      </c>
      <c r="I2762" s="14" t="s">
        <v>8104</v>
      </c>
      <c r="J2762" s="14" t="s">
        <v>472</v>
      </c>
      <c r="K2762" s="14" t="s">
        <v>421</v>
      </c>
      <c r="L2762" s="14" t="s">
        <v>421</v>
      </c>
      <c r="M2762" s="14" t="s">
        <v>558</v>
      </c>
      <c r="N2762" s="14" t="s">
        <v>314</v>
      </c>
      <c r="O2762" s="14" t="s">
        <v>2427</v>
      </c>
      <c r="P2762" s="14" t="s">
        <v>5868</v>
      </c>
      <c r="Q2762" s="14">
        <v>20</v>
      </c>
      <c r="R2762" s="14" t="s">
        <v>5382</v>
      </c>
      <c r="S2762" s="14" t="s">
        <v>439</v>
      </c>
      <c r="T2762" s="35">
        <v>1875.4200000000003</v>
      </c>
      <c r="U2762" s="14" t="s">
        <v>4</v>
      </c>
      <c r="V2762" s="14">
        <v>130</v>
      </c>
      <c r="W2762" s="16">
        <f>+IF(datos_arg[[#This Row],[Moneda]]="ARS",datos_arg[[#This Row],[Monto]],datos_arg[[#This Row],[Monto]]*datos_arg[[#This Row],[TC]])</f>
        <v>1875.4200000000003</v>
      </c>
      <c r="X2762" s="16">
        <f>IFERROR(IF(datos_arg[[#This Row],[Moneda]]="USD",datos_arg[[#This Row],[Monto]],datos_arg[[#This Row],[Monto]]/datos_arg[[#This Row],[TC]]),0)</f>
        <v>14.426307692307695</v>
      </c>
      <c r="Y2762" s="14"/>
    </row>
    <row r="2763" spans="1:25" ht="15" customHeight="1" x14ac:dyDescent="0.25">
      <c r="A2763" s="14">
        <f t="shared" si="43"/>
        <v>2760</v>
      </c>
      <c r="B2763" s="1">
        <v>44062</v>
      </c>
      <c r="C2763" s="18">
        <f>+YEAR(datos_arg[[#This Row],[Fecha]])</f>
        <v>2020</v>
      </c>
      <c r="D2763" s="18">
        <f>+MONTH(datos_arg[[#This Row],[Fecha]])</f>
        <v>8</v>
      </c>
      <c r="E2763" s="14" t="s">
        <v>1015</v>
      </c>
      <c r="F2763" s="14" t="s">
        <v>403</v>
      </c>
      <c r="G2763" s="14" t="s">
        <v>970</v>
      </c>
      <c r="H2763" s="14" t="s">
        <v>7132</v>
      </c>
      <c r="I2763" s="14" t="s">
        <v>7132</v>
      </c>
      <c r="J2763" s="14" t="s">
        <v>425</v>
      </c>
      <c r="K2763" s="14"/>
      <c r="L2763" s="14" t="s">
        <v>425</v>
      </c>
      <c r="M2763" s="14" t="s">
        <v>493</v>
      </c>
      <c r="N2763" s="14" t="s">
        <v>2560</v>
      </c>
      <c r="O2763" s="14" t="s">
        <v>2678</v>
      </c>
      <c r="P2763" s="14" t="s">
        <v>5869</v>
      </c>
      <c r="Q2763" s="14">
        <v>1</v>
      </c>
      <c r="R2763" s="14" t="s">
        <v>970</v>
      </c>
      <c r="S2763" s="14" t="s">
        <v>439</v>
      </c>
      <c r="T2763" s="35">
        <v>1210</v>
      </c>
      <c r="U2763" s="14" t="s">
        <v>4</v>
      </c>
      <c r="V2763" s="14">
        <v>130</v>
      </c>
      <c r="W2763" s="16">
        <f>+IF(datos_arg[[#This Row],[Moneda]]="ARS",datos_arg[[#This Row],[Monto]],datos_arg[[#This Row],[Monto]]*datos_arg[[#This Row],[TC]])</f>
        <v>1210</v>
      </c>
      <c r="X2763" s="16">
        <f>IFERROR(IF(datos_arg[[#This Row],[Moneda]]="USD",datos_arg[[#This Row],[Monto]],datos_arg[[#This Row],[Monto]]/datos_arg[[#This Row],[TC]]),0)</f>
        <v>9.3076923076923084</v>
      </c>
      <c r="Y2763" s="14"/>
    </row>
    <row r="2764" spans="1:25" ht="15" customHeight="1" x14ac:dyDescent="0.25">
      <c r="A2764" s="14">
        <f t="shared" si="43"/>
        <v>2761</v>
      </c>
      <c r="B2764" s="1">
        <v>44062</v>
      </c>
      <c r="C2764" s="18">
        <f>+YEAR(datos_arg[[#This Row],[Fecha]])</f>
        <v>2020</v>
      </c>
      <c r="D2764" s="18">
        <f>+MONTH(datos_arg[[#This Row],[Fecha]])</f>
        <v>8</v>
      </c>
      <c r="E2764" s="14" t="s">
        <v>1015</v>
      </c>
      <c r="F2764" s="14" t="s">
        <v>430</v>
      </c>
      <c r="G2764" s="14"/>
      <c r="H2764" s="14" t="s">
        <v>7132</v>
      </c>
      <c r="I2764" s="14" t="s">
        <v>7132</v>
      </c>
      <c r="J2764" s="14" t="s">
        <v>425</v>
      </c>
      <c r="K2764" s="14"/>
      <c r="L2764" s="14" t="s">
        <v>425</v>
      </c>
      <c r="M2764" s="14" t="s">
        <v>102</v>
      </c>
      <c r="N2764" s="14" t="s">
        <v>480</v>
      </c>
      <c r="O2764" s="14" t="s">
        <v>2671</v>
      </c>
      <c r="P2764" s="14"/>
      <c r="Q2764" s="14"/>
      <c r="R2764" s="14" t="s">
        <v>430</v>
      </c>
      <c r="S2764" s="14" t="s">
        <v>421</v>
      </c>
      <c r="T2764" s="35">
        <v>2770</v>
      </c>
      <c r="U2764" s="14" t="s">
        <v>4</v>
      </c>
      <c r="V2764" s="14">
        <v>130</v>
      </c>
      <c r="W2764" s="16">
        <f>+IF(datos_arg[[#This Row],[Moneda]]="ARS",datos_arg[[#This Row],[Monto]],datos_arg[[#This Row],[Monto]]*datos_arg[[#This Row],[TC]])</f>
        <v>2770</v>
      </c>
      <c r="X2764" s="16">
        <f>IFERROR(IF(datos_arg[[#This Row],[Moneda]]="USD",datos_arg[[#This Row],[Monto]],datos_arg[[#This Row],[Monto]]/datos_arg[[#This Row],[TC]]),0)</f>
        <v>21.307692307692307</v>
      </c>
      <c r="Y2764" s="14"/>
    </row>
    <row r="2765" spans="1:25" ht="15" customHeight="1" x14ac:dyDescent="0.25">
      <c r="A2765" s="14">
        <f t="shared" si="43"/>
        <v>2762</v>
      </c>
      <c r="B2765" s="1">
        <v>44062</v>
      </c>
      <c r="C2765" s="18">
        <f>+YEAR(datos_arg[[#This Row],[Fecha]])</f>
        <v>2020</v>
      </c>
      <c r="D2765" s="18">
        <f>+MONTH(datos_arg[[#This Row],[Fecha]])</f>
        <v>8</v>
      </c>
      <c r="E2765" s="14" t="s">
        <v>1015</v>
      </c>
      <c r="F2765" s="14" t="s">
        <v>403</v>
      </c>
      <c r="G2765" s="14" t="s">
        <v>6645</v>
      </c>
      <c r="H2765" s="14" t="s">
        <v>532</v>
      </c>
      <c r="I2765" s="14" t="s">
        <v>7132</v>
      </c>
      <c r="J2765" s="14" t="s">
        <v>425</v>
      </c>
      <c r="K2765" s="14" t="s">
        <v>421</v>
      </c>
      <c r="L2765" s="14" t="s">
        <v>421</v>
      </c>
      <c r="M2765" s="14" t="s">
        <v>804</v>
      </c>
      <c r="N2765" s="14" t="s">
        <v>26</v>
      </c>
      <c r="O2765" s="14" t="s">
        <v>2679</v>
      </c>
      <c r="P2765" s="14"/>
      <c r="Q2765" s="14">
        <v>7</v>
      </c>
      <c r="R2765" s="14" t="s">
        <v>6645</v>
      </c>
      <c r="S2765" s="14" t="s">
        <v>421</v>
      </c>
      <c r="T2765" s="35">
        <v>1295</v>
      </c>
      <c r="U2765" s="14" t="s">
        <v>4</v>
      </c>
      <c r="V2765" s="14">
        <v>130</v>
      </c>
      <c r="W2765" s="16">
        <f>+IF(datos_arg[[#This Row],[Moneda]]="ARS",datos_arg[[#This Row],[Monto]],datos_arg[[#This Row],[Monto]]*datos_arg[[#This Row],[TC]])</f>
        <v>1295</v>
      </c>
      <c r="X2765" s="16">
        <f>IFERROR(IF(datos_arg[[#This Row],[Moneda]]="USD",datos_arg[[#This Row],[Monto]],datos_arg[[#This Row],[Monto]]/datos_arg[[#This Row],[TC]]),0)</f>
        <v>9.9615384615384617</v>
      </c>
      <c r="Y2765" s="14"/>
    </row>
    <row r="2766" spans="1:25" ht="15" customHeight="1" x14ac:dyDescent="0.25">
      <c r="A2766" s="14">
        <f t="shared" si="43"/>
        <v>2763</v>
      </c>
      <c r="B2766" s="1">
        <v>44062</v>
      </c>
      <c r="C2766" s="18">
        <f>+YEAR(datos_arg[[#This Row],[Fecha]])</f>
        <v>2020</v>
      </c>
      <c r="D2766" s="18">
        <f>+MONTH(datos_arg[[#This Row],[Fecha]])</f>
        <v>8</v>
      </c>
      <c r="E2766" s="14" t="s">
        <v>408</v>
      </c>
      <c r="F2766" s="14" t="s">
        <v>506</v>
      </c>
      <c r="G2766" s="14"/>
      <c r="H2766" s="14" t="s">
        <v>7132</v>
      </c>
      <c r="I2766" s="14" t="s">
        <v>7132</v>
      </c>
      <c r="J2766" s="14" t="s">
        <v>425</v>
      </c>
      <c r="K2766" s="14"/>
      <c r="L2766" s="14" t="s">
        <v>425</v>
      </c>
      <c r="M2766" s="14" t="s">
        <v>1763</v>
      </c>
      <c r="N2766" s="14" t="s">
        <v>1763</v>
      </c>
      <c r="O2766" s="14" t="s">
        <v>2652</v>
      </c>
      <c r="P2766" s="14"/>
      <c r="Q2766" s="14"/>
      <c r="R2766" s="14" t="s">
        <v>421</v>
      </c>
      <c r="S2766" s="14" t="s">
        <v>439</v>
      </c>
      <c r="T2766" s="35">
        <v>50000</v>
      </c>
      <c r="U2766" s="14" t="s">
        <v>4</v>
      </c>
      <c r="V2766" s="14">
        <v>130</v>
      </c>
      <c r="W2766" s="16">
        <f>+IF(datos_arg[[#This Row],[Moneda]]="ARS",datos_arg[[#This Row],[Monto]],datos_arg[[#This Row],[Monto]]*datos_arg[[#This Row],[TC]])</f>
        <v>50000</v>
      </c>
      <c r="X2766" s="16">
        <f>IFERROR(IF(datos_arg[[#This Row],[Moneda]]="USD",datos_arg[[#This Row],[Monto]],datos_arg[[#This Row],[Monto]]/datos_arg[[#This Row],[TC]]),0)</f>
        <v>384.61538461538464</v>
      </c>
      <c r="Y2766" s="14"/>
    </row>
    <row r="2767" spans="1:25" ht="15" customHeight="1" x14ac:dyDescent="0.25">
      <c r="A2767" s="14">
        <f t="shared" si="43"/>
        <v>2764</v>
      </c>
      <c r="B2767" s="1">
        <v>44062</v>
      </c>
      <c r="C2767" s="18">
        <f>+YEAR(datos_arg[[#This Row],[Fecha]])</f>
        <v>2020</v>
      </c>
      <c r="D2767" s="18">
        <f>+MONTH(datos_arg[[#This Row],[Fecha]])</f>
        <v>8</v>
      </c>
      <c r="E2767" s="14" t="s">
        <v>449</v>
      </c>
      <c r="F2767" s="14" t="s">
        <v>523</v>
      </c>
      <c r="G2767" s="14"/>
      <c r="H2767" s="14" t="s">
        <v>4114</v>
      </c>
      <c r="I2767" s="14" t="s">
        <v>7132</v>
      </c>
      <c r="J2767" s="14" t="s">
        <v>425</v>
      </c>
      <c r="K2767" s="14"/>
      <c r="L2767" s="14" t="s">
        <v>425</v>
      </c>
      <c r="M2767" s="14" t="s">
        <v>515</v>
      </c>
      <c r="N2767" s="14" t="s">
        <v>515</v>
      </c>
      <c r="O2767" s="14" t="s">
        <v>2680</v>
      </c>
      <c r="P2767" s="14"/>
      <c r="Q2767" s="14"/>
      <c r="R2767" s="14" t="s">
        <v>523</v>
      </c>
      <c r="S2767" s="14" t="s">
        <v>439</v>
      </c>
      <c r="T2767" s="35">
        <v>4800</v>
      </c>
      <c r="U2767" s="14" t="s">
        <v>4</v>
      </c>
      <c r="V2767" s="14">
        <v>130</v>
      </c>
      <c r="W2767" s="16">
        <f>+IF(datos_arg[[#This Row],[Moneda]]="ARS",datos_arg[[#This Row],[Monto]],datos_arg[[#This Row],[Monto]]*datos_arg[[#This Row],[TC]])</f>
        <v>4800</v>
      </c>
      <c r="X2767" s="16">
        <f>IFERROR(IF(datos_arg[[#This Row],[Moneda]]="USD",datos_arg[[#This Row],[Monto]],datos_arg[[#This Row],[Monto]]/datos_arg[[#This Row],[TC]]),0)</f>
        <v>36.92307692307692</v>
      </c>
      <c r="Y2767" s="14"/>
    </row>
    <row r="2768" spans="1:25" ht="15" customHeight="1" x14ac:dyDescent="0.25">
      <c r="A2768" s="14">
        <f t="shared" si="43"/>
        <v>2765</v>
      </c>
      <c r="B2768" s="1">
        <v>44062</v>
      </c>
      <c r="C2768" s="18">
        <f>+YEAR(datos_arg[[#This Row],[Fecha]])</f>
        <v>2020</v>
      </c>
      <c r="D2768" s="18">
        <f>+MONTH(datos_arg[[#This Row],[Fecha]])</f>
        <v>8</v>
      </c>
      <c r="E2768" s="14" t="s">
        <v>408</v>
      </c>
      <c r="F2768" s="14" t="s">
        <v>506</v>
      </c>
      <c r="G2768" s="14"/>
      <c r="H2768" s="14" t="s">
        <v>7132</v>
      </c>
      <c r="I2768" s="14" t="s">
        <v>7132</v>
      </c>
      <c r="J2768" s="14" t="s">
        <v>425</v>
      </c>
      <c r="K2768" s="14"/>
      <c r="L2768" s="14" t="s">
        <v>425</v>
      </c>
      <c r="M2768" s="14" t="s">
        <v>1763</v>
      </c>
      <c r="N2768" s="14" t="s">
        <v>1763</v>
      </c>
      <c r="O2768" s="14" t="s">
        <v>2681</v>
      </c>
      <c r="P2768" s="14"/>
      <c r="Q2768" s="14"/>
      <c r="R2768" s="14" t="s">
        <v>420</v>
      </c>
      <c r="S2768" s="14" t="s">
        <v>439</v>
      </c>
      <c r="T2768" s="35">
        <v>40000</v>
      </c>
      <c r="U2768" s="14" t="s">
        <v>4</v>
      </c>
      <c r="V2768" s="14">
        <v>130</v>
      </c>
      <c r="W2768" s="16">
        <f>+IF(datos_arg[[#This Row],[Moneda]]="ARS",datos_arg[[#This Row],[Monto]],datos_arg[[#This Row],[Monto]]*datos_arg[[#This Row],[TC]])</f>
        <v>40000</v>
      </c>
      <c r="X2768" s="16">
        <f>IFERROR(IF(datos_arg[[#This Row],[Moneda]]="USD",datos_arg[[#This Row],[Monto]],datos_arg[[#This Row],[Monto]]/datos_arg[[#This Row],[TC]]),0)</f>
        <v>307.69230769230768</v>
      </c>
      <c r="Y2768" s="14"/>
    </row>
    <row r="2769" spans="1:25" ht="15" customHeight="1" x14ac:dyDescent="0.25">
      <c r="A2769" s="14">
        <f t="shared" si="43"/>
        <v>2766</v>
      </c>
      <c r="B2769" s="1">
        <v>44063</v>
      </c>
      <c r="C2769" s="18">
        <f>+YEAR(datos_arg[[#This Row],[Fecha]])</f>
        <v>2020</v>
      </c>
      <c r="D2769" s="18">
        <f>+MONTH(datos_arg[[#This Row],[Fecha]])</f>
        <v>8</v>
      </c>
      <c r="E2769" s="14" t="s">
        <v>1015</v>
      </c>
      <c r="F2769" s="14" t="s">
        <v>403</v>
      </c>
      <c r="G2769" s="14" t="s">
        <v>970</v>
      </c>
      <c r="H2769" s="14" t="s">
        <v>7132</v>
      </c>
      <c r="I2769" s="14" t="s">
        <v>7132</v>
      </c>
      <c r="J2769" s="14" t="s">
        <v>425</v>
      </c>
      <c r="K2769" s="14"/>
      <c r="L2769" s="14" t="s">
        <v>425</v>
      </c>
      <c r="M2769" s="14" t="s">
        <v>1526</v>
      </c>
      <c r="N2769" s="14" t="s">
        <v>2682</v>
      </c>
      <c r="O2769" s="14" t="s">
        <v>2683</v>
      </c>
      <c r="P2769" s="14" t="s">
        <v>5870</v>
      </c>
      <c r="Q2769" s="14">
        <v>1</v>
      </c>
      <c r="R2769" s="14" t="s">
        <v>970</v>
      </c>
      <c r="S2769" s="14" t="s">
        <v>439</v>
      </c>
      <c r="T2769" s="35">
        <v>150</v>
      </c>
      <c r="U2769" s="14" t="s">
        <v>4</v>
      </c>
      <c r="V2769" s="14">
        <v>130</v>
      </c>
      <c r="W2769" s="16">
        <f>+IF(datos_arg[[#This Row],[Moneda]]="ARS",datos_arg[[#This Row],[Monto]],datos_arg[[#This Row],[Monto]]*datos_arg[[#This Row],[TC]])</f>
        <v>150</v>
      </c>
      <c r="X2769" s="16">
        <f>IFERROR(IF(datos_arg[[#This Row],[Moneda]]="USD",datos_arg[[#This Row],[Monto]],datos_arg[[#This Row],[Monto]]/datos_arg[[#This Row],[TC]]),0)</f>
        <v>1.1538461538461537</v>
      </c>
      <c r="Y2769" s="14"/>
    </row>
    <row r="2770" spans="1:25" ht="15" customHeight="1" x14ac:dyDescent="0.25">
      <c r="A2770" s="14">
        <f t="shared" si="43"/>
        <v>2767</v>
      </c>
      <c r="B2770" s="1">
        <v>44063</v>
      </c>
      <c r="C2770" s="18">
        <f>+YEAR(datos_arg[[#This Row],[Fecha]])</f>
        <v>2020</v>
      </c>
      <c r="D2770" s="18">
        <f>+MONTH(datos_arg[[#This Row],[Fecha]])</f>
        <v>8</v>
      </c>
      <c r="E2770" s="14" t="s">
        <v>1015</v>
      </c>
      <c r="F2770" s="14" t="s">
        <v>403</v>
      </c>
      <c r="G2770" s="14" t="s">
        <v>5383</v>
      </c>
      <c r="H2770" s="14" t="s">
        <v>6646</v>
      </c>
      <c r="I2770" s="14" t="s">
        <v>7132</v>
      </c>
      <c r="J2770" s="14" t="s">
        <v>425</v>
      </c>
      <c r="K2770" s="14" t="s">
        <v>420</v>
      </c>
      <c r="L2770" s="14" t="s">
        <v>425</v>
      </c>
      <c r="M2770" s="14" t="s">
        <v>815</v>
      </c>
      <c r="N2770" s="14" t="s">
        <v>524</v>
      </c>
      <c r="O2770" s="14" t="s">
        <v>2412</v>
      </c>
      <c r="P2770" s="14" t="s">
        <v>5871</v>
      </c>
      <c r="Q2770" s="14">
        <v>2</v>
      </c>
      <c r="R2770" s="14" t="s">
        <v>5383</v>
      </c>
      <c r="S2770" s="14" t="s">
        <v>439</v>
      </c>
      <c r="T2770" s="35">
        <v>2672.2327801773131</v>
      </c>
      <c r="U2770" s="14" t="s">
        <v>4</v>
      </c>
      <c r="V2770" s="14">
        <v>130</v>
      </c>
      <c r="W2770" s="16">
        <f>+IF(datos_arg[[#This Row],[Moneda]]="ARS",datos_arg[[#This Row],[Monto]],datos_arg[[#This Row],[Monto]]*datos_arg[[#This Row],[TC]])</f>
        <v>2672.2327801773131</v>
      </c>
      <c r="X2770" s="16">
        <f>IFERROR(IF(datos_arg[[#This Row],[Moneda]]="USD",datos_arg[[#This Row],[Monto]],datos_arg[[#This Row],[Monto]]/datos_arg[[#This Row],[TC]]),0)</f>
        <v>20.555636770594717</v>
      </c>
      <c r="Y2770" s="14"/>
    </row>
    <row r="2771" spans="1:25" ht="15" customHeight="1" x14ac:dyDescent="0.25">
      <c r="A2771" s="14">
        <f t="shared" si="43"/>
        <v>2768</v>
      </c>
      <c r="B2771" s="1">
        <v>44063</v>
      </c>
      <c r="C2771" s="18">
        <f>+YEAR(datos_arg[[#This Row],[Fecha]])</f>
        <v>2020</v>
      </c>
      <c r="D2771" s="18">
        <f>+MONTH(datos_arg[[#This Row],[Fecha]])</f>
        <v>8</v>
      </c>
      <c r="E2771" s="14" t="s">
        <v>1015</v>
      </c>
      <c r="F2771" s="14" t="s">
        <v>403</v>
      </c>
      <c r="G2771" s="14" t="s">
        <v>5383</v>
      </c>
      <c r="H2771" s="14" t="s">
        <v>6646</v>
      </c>
      <c r="I2771" s="14" t="s">
        <v>7132</v>
      </c>
      <c r="J2771" s="14" t="s">
        <v>425</v>
      </c>
      <c r="K2771" s="14" t="s">
        <v>420</v>
      </c>
      <c r="L2771" s="14" t="s">
        <v>425</v>
      </c>
      <c r="M2771" s="14" t="s">
        <v>1370</v>
      </c>
      <c r="N2771" s="14" t="s">
        <v>100</v>
      </c>
      <c r="O2771" s="14" t="s">
        <v>2684</v>
      </c>
      <c r="P2771" s="14" t="s">
        <v>5871</v>
      </c>
      <c r="Q2771" s="14">
        <v>1</v>
      </c>
      <c r="R2771" s="14" t="s">
        <v>5383</v>
      </c>
      <c r="S2771" s="14" t="s">
        <v>439</v>
      </c>
      <c r="T2771" s="35">
        <v>2225.7472198226869</v>
      </c>
      <c r="U2771" s="14" t="s">
        <v>4</v>
      </c>
      <c r="V2771" s="14">
        <v>130</v>
      </c>
      <c r="W2771" s="16">
        <f>+IF(datos_arg[[#This Row],[Moneda]]="ARS",datos_arg[[#This Row],[Monto]],datos_arg[[#This Row],[Monto]]*datos_arg[[#This Row],[TC]])</f>
        <v>2225.7472198226869</v>
      </c>
      <c r="X2771" s="16">
        <f>IFERROR(IF(datos_arg[[#This Row],[Moneda]]="USD",datos_arg[[#This Row],[Monto]],datos_arg[[#This Row],[Monto]]/datos_arg[[#This Row],[TC]]),0)</f>
        <v>17.121132460174515</v>
      </c>
      <c r="Y2771" s="14"/>
    </row>
    <row r="2772" spans="1:25" ht="15" customHeight="1" x14ac:dyDescent="0.25">
      <c r="A2772" s="14">
        <f t="shared" si="43"/>
        <v>2769</v>
      </c>
      <c r="B2772" s="1">
        <v>44063</v>
      </c>
      <c r="C2772" s="18">
        <f>+YEAR(datos_arg[[#This Row],[Fecha]])</f>
        <v>2020</v>
      </c>
      <c r="D2772" s="18">
        <f>+MONTH(datos_arg[[#This Row],[Fecha]])</f>
        <v>8</v>
      </c>
      <c r="E2772" s="14" t="s">
        <v>1015</v>
      </c>
      <c r="F2772" s="14" t="s">
        <v>430</v>
      </c>
      <c r="G2772" s="14"/>
      <c r="H2772" s="14" t="s">
        <v>7132</v>
      </c>
      <c r="I2772" s="14" t="s">
        <v>7132</v>
      </c>
      <c r="J2772" s="14" t="s">
        <v>425</v>
      </c>
      <c r="K2772" s="14"/>
      <c r="L2772" s="14" t="s">
        <v>425</v>
      </c>
      <c r="M2772" s="14" t="s">
        <v>102</v>
      </c>
      <c r="N2772" s="14" t="s">
        <v>480</v>
      </c>
      <c r="O2772" s="14" t="s">
        <v>2685</v>
      </c>
      <c r="P2772" s="14"/>
      <c r="Q2772" s="14"/>
      <c r="R2772" s="14" t="s">
        <v>430</v>
      </c>
      <c r="S2772" s="14" t="s">
        <v>439</v>
      </c>
      <c r="T2772" s="35">
        <v>1480</v>
      </c>
      <c r="U2772" s="14" t="s">
        <v>4</v>
      </c>
      <c r="V2772" s="14">
        <v>130</v>
      </c>
      <c r="W2772" s="16">
        <f>+IF(datos_arg[[#This Row],[Moneda]]="ARS",datos_arg[[#This Row],[Monto]],datos_arg[[#This Row],[Monto]]*datos_arg[[#This Row],[TC]])</f>
        <v>1480</v>
      </c>
      <c r="X2772" s="16">
        <f>IFERROR(IF(datos_arg[[#This Row],[Moneda]]="USD",datos_arg[[#This Row],[Monto]],datos_arg[[#This Row],[Monto]]/datos_arg[[#This Row],[TC]]),0)</f>
        <v>11.384615384615385</v>
      </c>
      <c r="Y2772" s="14"/>
    </row>
    <row r="2773" spans="1:25" x14ac:dyDescent="0.25">
      <c r="A2773" s="14">
        <f t="shared" si="43"/>
        <v>2770</v>
      </c>
      <c r="B2773" s="1">
        <v>44063</v>
      </c>
      <c r="C2773" s="18">
        <f>+YEAR(datos_arg[[#This Row],[Fecha]])</f>
        <v>2020</v>
      </c>
      <c r="D2773" s="18">
        <f>+MONTH(datos_arg[[#This Row],[Fecha]])</f>
        <v>8</v>
      </c>
      <c r="E2773" s="14" t="s">
        <v>408</v>
      </c>
      <c r="F2773" s="14" t="s">
        <v>69</v>
      </c>
      <c r="G2773" s="14"/>
      <c r="H2773" s="14" t="s">
        <v>7132</v>
      </c>
      <c r="I2773" s="14" t="s">
        <v>7132</v>
      </c>
      <c r="J2773" s="14" t="s">
        <v>425</v>
      </c>
      <c r="K2773" s="14"/>
      <c r="L2773" s="14" t="s">
        <v>425</v>
      </c>
      <c r="M2773" s="14" t="s">
        <v>2368</v>
      </c>
      <c r="N2773" s="14" t="s">
        <v>2368</v>
      </c>
      <c r="O2773" s="14"/>
      <c r="P2773" s="14"/>
      <c r="Q2773" s="14"/>
      <c r="R2773" s="14" t="s">
        <v>439</v>
      </c>
      <c r="S2773" s="14" t="s">
        <v>440</v>
      </c>
      <c r="T2773" s="35">
        <v>500</v>
      </c>
      <c r="U2773" s="14" t="s">
        <v>2</v>
      </c>
      <c r="V2773" s="14">
        <v>132</v>
      </c>
      <c r="W2773" s="16">
        <f>+IF(datos_arg[[#This Row],[Moneda]]="ARS",datos_arg[[#This Row],[Monto]],datos_arg[[#This Row],[Monto]]*datos_arg[[#This Row],[TC]])</f>
        <v>66000</v>
      </c>
      <c r="X2773" s="16">
        <f>IFERROR(IF(datos_arg[[#This Row],[Moneda]]="USD",datos_arg[[#This Row],[Monto]],datos_arg[[#This Row],[Monto]]/datos_arg[[#This Row],[TC]]),0)</f>
        <v>500</v>
      </c>
      <c r="Y2773" s="14"/>
    </row>
    <row r="2774" spans="1:25" ht="15" customHeight="1" x14ac:dyDescent="0.25">
      <c r="A2774" s="14">
        <f t="shared" si="43"/>
        <v>2771</v>
      </c>
      <c r="B2774" s="1">
        <v>44063</v>
      </c>
      <c r="C2774" s="18">
        <f>+YEAR(datos_arg[[#This Row],[Fecha]])</f>
        <v>2020</v>
      </c>
      <c r="D2774" s="18">
        <f>+MONTH(datos_arg[[#This Row],[Fecha]])</f>
        <v>8</v>
      </c>
      <c r="E2774" s="14" t="s">
        <v>1015</v>
      </c>
      <c r="F2774" s="14" t="s">
        <v>430</v>
      </c>
      <c r="G2774" s="14"/>
      <c r="H2774" s="14" t="s">
        <v>7132</v>
      </c>
      <c r="I2774" s="14" t="s">
        <v>7132</v>
      </c>
      <c r="J2774" s="14" t="s">
        <v>425</v>
      </c>
      <c r="K2774" s="14"/>
      <c r="L2774" s="14" t="s">
        <v>425</v>
      </c>
      <c r="M2774" s="14" t="s">
        <v>102</v>
      </c>
      <c r="N2774" s="14" t="s">
        <v>480</v>
      </c>
      <c r="O2774" s="14" t="s">
        <v>2671</v>
      </c>
      <c r="P2774" s="14"/>
      <c r="Q2774" s="14"/>
      <c r="R2774" s="14" t="s">
        <v>430</v>
      </c>
      <c r="S2774" s="14" t="s">
        <v>421</v>
      </c>
      <c r="T2774" s="35">
        <v>2960</v>
      </c>
      <c r="U2774" s="14" t="s">
        <v>4</v>
      </c>
      <c r="V2774" s="14">
        <v>132</v>
      </c>
      <c r="W2774" s="16">
        <f>+IF(datos_arg[[#This Row],[Moneda]]="ARS",datos_arg[[#This Row],[Monto]],datos_arg[[#This Row],[Monto]]*datos_arg[[#This Row],[TC]])</f>
        <v>2960</v>
      </c>
      <c r="X2774" s="16">
        <f>IFERROR(IF(datos_arg[[#This Row],[Moneda]]="USD",datos_arg[[#This Row],[Monto]],datos_arg[[#This Row],[Monto]]/datos_arg[[#This Row],[TC]]),0)</f>
        <v>22.424242424242426</v>
      </c>
      <c r="Y2774" s="14"/>
    </row>
    <row r="2775" spans="1:25" ht="15" customHeight="1" x14ac:dyDescent="0.25">
      <c r="A2775" s="14">
        <f t="shared" si="43"/>
        <v>2772</v>
      </c>
      <c r="B2775" s="1">
        <v>44063</v>
      </c>
      <c r="C2775" s="18">
        <f>+YEAR(datos_arg[[#This Row],[Fecha]])</f>
        <v>2020</v>
      </c>
      <c r="D2775" s="18">
        <f>+MONTH(datos_arg[[#This Row],[Fecha]])</f>
        <v>8</v>
      </c>
      <c r="E2775" s="14" t="s">
        <v>1015</v>
      </c>
      <c r="F2775" s="14" t="s">
        <v>403</v>
      </c>
      <c r="G2775" s="14" t="s">
        <v>6645</v>
      </c>
      <c r="H2775" s="14" t="s">
        <v>532</v>
      </c>
      <c r="I2775" s="14" t="s">
        <v>7132</v>
      </c>
      <c r="J2775" s="14" t="s">
        <v>425</v>
      </c>
      <c r="K2775" s="14" t="s">
        <v>421</v>
      </c>
      <c r="L2775" s="14" t="s">
        <v>421</v>
      </c>
      <c r="M2775" s="14" t="s">
        <v>804</v>
      </c>
      <c r="N2775" s="14" t="s">
        <v>26</v>
      </c>
      <c r="O2775" s="14" t="s">
        <v>2679</v>
      </c>
      <c r="P2775" s="14"/>
      <c r="Q2775" s="14">
        <v>13</v>
      </c>
      <c r="R2775" s="14" t="s">
        <v>6645</v>
      </c>
      <c r="S2775" s="14" t="s">
        <v>421</v>
      </c>
      <c r="T2775" s="35">
        <v>2400</v>
      </c>
      <c r="U2775" s="14" t="s">
        <v>4</v>
      </c>
      <c r="V2775" s="14">
        <v>132</v>
      </c>
      <c r="W2775" s="16">
        <f>+IF(datos_arg[[#This Row],[Moneda]]="ARS",datos_arg[[#This Row],[Monto]],datos_arg[[#This Row],[Monto]]*datos_arg[[#This Row],[TC]])</f>
        <v>2400</v>
      </c>
      <c r="X2775" s="16">
        <f>IFERROR(IF(datos_arg[[#This Row],[Moneda]]="USD",datos_arg[[#This Row],[Monto]],datos_arg[[#This Row],[Monto]]/datos_arg[[#This Row],[TC]]),0)</f>
        <v>18.181818181818183</v>
      </c>
      <c r="Y2775" s="14"/>
    </row>
    <row r="2776" spans="1:25" ht="15" customHeight="1" x14ac:dyDescent="0.25">
      <c r="A2776" s="14">
        <f t="shared" si="43"/>
        <v>2773</v>
      </c>
      <c r="B2776" s="1">
        <v>44063</v>
      </c>
      <c r="C2776" s="18">
        <f>+YEAR(datos_arg[[#This Row],[Fecha]])</f>
        <v>2020</v>
      </c>
      <c r="D2776" s="18">
        <f>+MONTH(datos_arg[[#This Row],[Fecha]])</f>
        <v>8</v>
      </c>
      <c r="E2776" s="14" t="s">
        <v>1016</v>
      </c>
      <c r="F2776" s="14" t="s">
        <v>405</v>
      </c>
      <c r="G2776" s="14"/>
      <c r="H2776" s="14" t="s">
        <v>6646</v>
      </c>
      <c r="I2776" s="14" t="s">
        <v>1129</v>
      </c>
      <c r="J2776" s="14" t="s">
        <v>1129</v>
      </c>
      <c r="K2776" s="14" t="s">
        <v>420</v>
      </c>
      <c r="L2776" s="14" t="s">
        <v>426</v>
      </c>
      <c r="M2776" s="14" t="s">
        <v>901</v>
      </c>
      <c r="N2776" s="14" t="s">
        <v>247</v>
      </c>
      <c r="O2776" s="14" t="s">
        <v>2687</v>
      </c>
      <c r="P2776" s="14" t="s">
        <v>5853</v>
      </c>
      <c r="Q2776" s="14">
        <v>2</v>
      </c>
      <c r="R2776" s="14" t="s">
        <v>405</v>
      </c>
      <c r="S2776" s="14" t="s">
        <v>439</v>
      </c>
      <c r="T2776" s="35">
        <v>12800</v>
      </c>
      <c r="U2776" s="14" t="s">
        <v>4</v>
      </c>
      <c r="V2776" s="14">
        <v>132</v>
      </c>
      <c r="W2776" s="16">
        <f>+IF(datos_arg[[#This Row],[Moneda]]="ARS",datos_arg[[#This Row],[Monto]],datos_arg[[#This Row],[Monto]]*datos_arg[[#This Row],[TC]])</f>
        <v>12800</v>
      </c>
      <c r="X2776" s="16">
        <f>IFERROR(IF(datos_arg[[#This Row],[Moneda]]="USD",datos_arg[[#This Row],[Monto]],datos_arg[[#This Row],[Monto]]/datos_arg[[#This Row],[TC]]),0)</f>
        <v>96.969696969696969</v>
      </c>
      <c r="Y2776" s="14"/>
    </row>
    <row r="2777" spans="1:25" ht="15" customHeight="1" x14ac:dyDescent="0.25">
      <c r="A2777" s="14">
        <f t="shared" si="43"/>
        <v>2774</v>
      </c>
      <c r="B2777" s="1">
        <v>44063</v>
      </c>
      <c r="C2777" s="18">
        <f>+YEAR(datos_arg[[#This Row],[Fecha]])</f>
        <v>2020</v>
      </c>
      <c r="D2777" s="18">
        <f>+MONTH(datos_arg[[#This Row],[Fecha]])</f>
        <v>8</v>
      </c>
      <c r="E2777" s="14" t="s">
        <v>1016</v>
      </c>
      <c r="F2777" s="14" t="s">
        <v>405</v>
      </c>
      <c r="G2777" s="14"/>
      <c r="H2777" s="14" t="s">
        <v>532</v>
      </c>
      <c r="I2777" s="14" t="s">
        <v>1129</v>
      </c>
      <c r="J2777" s="14" t="s">
        <v>425</v>
      </c>
      <c r="K2777" s="14" t="s">
        <v>420</v>
      </c>
      <c r="L2777" s="14" t="s">
        <v>426</v>
      </c>
      <c r="M2777" s="14" t="s">
        <v>901</v>
      </c>
      <c r="N2777" s="14" t="s">
        <v>247</v>
      </c>
      <c r="O2777" s="14" t="s">
        <v>2687</v>
      </c>
      <c r="P2777" s="14" t="s">
        <v>5853</v>
      </c>
      <c r="Q2777" s="14">
        <v>1</v>
      </c>
      <c r="R2777" s="14" t="s">
        <v>405</v>
      </c>
      <c r="S2777" s="14" t="s">
        <v>439</v>
      </c>
      <c r="T2777" s="35">
        <v>6000</v>
      </c>
      <c r="U2777" s="14" t="s">
        <v>4</v>
      </c>
      <c r="V2777" s="14">
        <v>132</v>
      </c>
      <c r="W2777" s="16">
        <f>+IF(datos_arg[[#This Row],[Moneda]]="ARS",datos_arg[[#This Row],[Monto]],datos_arg[[#This Row],[Monto]]*datos_arg[[#This Row],[TC]])</f>
        <v>6000</v>
      </c>
      <c r="X2777" s="16">
        <f>IFERROR(IF(datos_arg[[#This Row],[Moneda]]="USD",datos_arg[[#This Row],[Monto]],datos_arg[[#This Row],[Monto]]/datos_arg[[#This Row],[TC]]),0)</f>
        <v>45.454545454545453</v>
      </c>
      <c r="Y2777" s="14"/>
    </row>
    <row r="2778" spans="1:25" ht="15" customHeight="1" x14ac:dyDescent="0.25">
      <c r="A2778" s="14">
        <f t="shared" si="43"/>
        <v>2775</v>
      </c>
      <c r="B2778" s="1">
        <v>44063</v>
      </c>
      <c r="C2778" s="18">
        <f>+YEAR(datos_arg[[#This Row],[Fecha]])</f>
        <v>2020</v>
      </c>
      <c r="D2778" s="18">
        <f>+MONTH(datos_arg[[#This Row],[Fecha]])</f>
        <v>8</v>
      </c>
      <c r="E2778" s="14" t="s">
        <v>5358</v>
      </c>
      <c r="F2778" s="14" t="s">
        <v>4109</v>
      </c>
      <c r="G2778" s="14"/>
      <c r="H2778" s="14" t="s">
        <v>6646</v>
      </c>
      <c r="I2778" s="14" t="s">
        <v>6668</v>
      </c>
      <c r="J2778" s="14" t="s">
        <v>425</v>
      </c>
      <c r="K2778" s="14" t="s">
        <v>420</v>
      </c>
      <c r="L2778" s="14" t="s">
        <v>426</v>
      </c>
      <c r="M2778" s="14" t="s">
        <v>607</v>
      </c>
      <c r="N2778" s="14" t="s">
        <v>2183</v>
      </c>
      <c r="O2778" s="14" t="s">
        <v>2688</v>
      </c>
      <c r="P2778" s="14" t="s">
        <v>5872</v>
      </c>
      <c r="Q2778" s="14">
        <v>12</v>
      </c>
      <c r="R2778" s="14" t="s">
        <v>4109</v>
      </c>
      <c r="S2778" s="14" t="s">
        <v>420</v>
      </c>
      <c r="T2778" s="35">
        <v>35414.28</v>
      </c>
      <c r="U2778" s="14" t="s">
        <v>4</v>
      </c>
      <c r="V2778" s="14">
        <v>132</v>
      </c>
      <c r="W2778" s="16">
        <f>+IF(datos_arg[[#This Row],[Moneda]]="ARS",datos_arg[[#This Row],[Monto]],datos_arg[[#This Row],[Monto]]*datos_arg[[#This Row],[TC]])</f>
        <v>35414.28</v>
      </c>
      <c r="X2778" s="16">
        <f>IFERROR(IF(datos_arg[[#This Row],[Moneda]]="USD",datos_arg[[#This Row],[Monto]],datos_arg[[#This Row],[Monto]]/datos_arg[[#This Row],[TC]]),0)</f>
        <v>268.28999999999996</v>
      </c>
      <c r="Y2778" s="14"/>
    </row>
    <row r="2779" spans="1:25" ht="15" customHeight="1" x14ac:dyDescent="0.25">
      <c r="A2779" s="14">
        <f t="shared" si="43"/>
        <v>2776</v>
      </c>
      <c r="B2779" s="1">
        <v>44063</v>
      </c>
      <c r="C2779" s="18">
        <f>+YEAR(datos_arg[[#This Row],[Fecha]])</f>
        <v>2020</v>
      </c>
      <c r="D2779" s="18">
        <f>+MONTH(datos_arg[[#This Row],[Fecha]])</f>
        <v>8</v>
      </c>
      <c r="E2779" s="14" t="s">
        <v>5358</v>
      </c>
      <c r="F2779" s="14" t="s">
        <v>4109</v>
      </c>
      <c r="G2779" s="14"/>
      <c r="H2779" s="14" t="s">
        <v>6646</v>
      </c>
      <c r="I2779" s="14" t="s">
        <v>6668</v>
      </c>
      <c r="J2779" s="14" t="s">
        <v>425</v>
      </c>
      <c r="K2779" s="14" t="s">
        <v>420</v>
      </c>
      <c r="L2779" s="14" t="s">
        <v>426</v>
      </c>
      <c r="M2779" s="14" t="s">
        <v>607</v>
      </c>
      <c r="N2779" s="14" t="s">
        <v>2183</v>
      </c>
      <c r="O2779" s="14" t="s">
        <v>2689</v>
      </c>
      <c r="P2779" s="14" t="s">
        <v>5872</v>
      </c>
      <c r="Q2779" s="14">
        <v>1</v>
      </c>
      <c r="R2779" s="14" t="s">
        <v>4109</v>
      </c>
      <c r="S2779" s="14" t="s">
        <v>420</v>
      </c>
      <c r="T2779" s="35">
        <v>5390.55</v>
      </c>
      <c r="U2779" s="14" t="s">
        <v>4</v>
      </c>
      <c r="V2779" s="14">
        <v>132</v>
      </c>
      <c r="W2779" s="16">
        <f>+IF(datos_arg[[#This Row],[Moneda]]="ARS",datos_arg[[#This Row],[Monto]],datos_arg[[#This Row],[Monto]]*datos_arg[[#This Row],[TC]])</f>
        <v>5390.55</v>
      </c>
      <c r="X2779" s="16">
        <f>IFERROR(IF(datos_arg[[#This Row],[Moneda]]="USD",datos_arg[[#This Row],[Monto]],datos_arg[[#This Row],[Monto]]/datos_arg[[#This Row],[TC]]),0)</f>
        <v>40.837499999999999</v>
      </c>
      <c r="Y2779" s="14"/>
    </row>
    <row r="2780" spans="1:25" ht="15" customHeight="1" x14ac:dyDescent="0.25">
      <c r="A2780" s="14">
        <f t="shared" si="43"/>
        <v>2777</v>
      </c>
      <c r="B2780" s="1">
        <v>44063</v>
      </c>
      <c r="C2780" s="18">
        <f>+YEAR(datos_arg[[#This Row],[Fecha]])</f>
        <v>2020</v>
      </c>
      <c r="D2780" s="18">
        <f>+MONTH(datos_arg[[#This Row],[Fecha]])</f>
        <v>8</v>
      </c>
      <c r="E2780" s="14" t="s">
        <v>5358</v>
      </c>
      <c r="F2780" s="14" t="s">
        <v>4109</v>
      </c>
      <c r="G2780" s="14"/>
      <c r="H2780" s="14" t="s">
        <v>6646</v>
      </c>
      <c r="I2780" s="14" t="s">
        <v>7132</v>
      </c>
      <c r="J2780" s="14" t="s">
        <v>425</v>
      </c>
      <c r="K2780" s="14" t="s">
        <v>420</v>
      </c>
      <c r="L2780" s="14" t="s">
        <v>426</v>
      </c>
      <c r="M2780" s="14" t="s">
        <v>2261</v>
      </c>
      <c r="N2780" s="14" t="s">
        <v>2183</v>
      </c>
      <c r="O2780" s="14" t="s">
        <v>2690</v>
      </c>
      <c r="P2780" s="14" t="s">
        <v>5872</v>
      </c>
      <c r="Q2780" s="14">
        <v>2</v>
      </c>
      <c r="R2780" s="14" t="s">
        <v>4109</v>
      </c>
      <c r="S2780" s="14" t="s">
        <v>420</v>
      </c>
      <c r="T2780" s="35">
        <v>3865.95</v>
      </c>
      <c r="U2780" s="14" t="s">
        <v>4</v>
      </c>
      <c r="V2780" s="14">
        <v>132</v>
      </c>
      <c r="W2780" s="16">
        <f>+IF(datos_arg[[#This Row],[Moneda]]="ARS",datos_arg[[#This Row],[Monto]],datos_arg[[#This Row],[Monto]]*datos_arg[[#This Row],[TC]])</f>
        <v>3865.95</v>
      </c>
      <c r="X2780" s="16">
        <f>IFERROR(IF(datos_arg[[#This Row],[Moneda]]="USD",datos_arg[[#This Row],[Monto]],datos_arg[[#This Row],[Monto]]/datos_arg[[#This Row],[TC]]),0)</f>
        <v>29.287499999999998</v>
      </c>
      <c r="Y2780" s="14"/>
    </row>
    <row r="2781" spans="1:25" ht="15" customHeight="1" x14ac:dyDescent="0.25">
      <c r="A2781" s="14">
        <f t="shared" si="43"/>
        <v>2778</v>
      </c>
      <c r="B2781" s="1">
        <v>44063</v>
      </c>
      <c r="C2781" s="18">
        <f>+YEAR(datos_arg[[#This Row],[Fecha]])</f>
        <v>2020</v>
      </c>
      <c r="D2781" s="18">
        <f>+MONTH(datos_arg[[#This Row],[Fecha]])</f>
        <v>8</v>
      </c>
      <c r="E2781" s="14" t="s">
        <v>1015</v>
      </c>
      <c r="F2781" s="14" t="s">
        <v>430</v>
      </c>
      <c r="G2781" s="14"/>
      <c r="H2781" s="14" t="s">
        <v>7132</v>
      </c>
      <c r="I2781" s="14" t="s">
        <v>7132</v>
      </c>
      <c r="J2781" s="14" t="s">
        <v>425</v>
      </c>
      <c r="K2781" s="14"/>
      <c r="L2781" s="14" t="s">
        <v>425</v>
      </c>
      <c r="M2781" s="14" t="s">
        <v>102</v>
      </c>
      <c r="N2781" s="14" t="s">
        <v>480</v>
      </c>
      <c r="O2781" s="14" t="s">
        <v>2671</v>
      </c>
      <c r="P2781" s="14"/>
      <c r="Q2781" s="14"/>
      <c r="R2781" s="14" t="s">
        <v>430</v>
      </c>
      <c r="S2781" s="14" t="s">
        <v>421</v>
      </c>
      <c r="T2781" s="35">
        <v>4080</v>
      </c>
      <c r="U2781" s="14" t="s">
        <v>4</v>
      </c>
      <c r="V2781" s="14">
        <v>132</v>
      </c>
      <c r="W2781" s="16">
        <f>+IF(datos_arg[[#This Row],[Moneda]]="ARS",datos_arg[[#This Row],[Monto]],datos_arg[[#This Row],[Monto]]*datos_arg[[#This Row],[TC]])</f>
        <v>4080</v>
      </c>
      <c r="X2781" s="16">
        <f>IFERROR(IF(datos_arg[[#This Row],[Moneda]]="USD",datos_arg[[#This Row],[Monto]],datos_arg[[#This Row],[Monto]]/datos_arg[[#This Row],[TC]]),0)</f>
        <v>30.90909090909091</v>
      </c>
      <c r="Y2781" s="14"/>
    </row>
    <row r="2782" spans="1:25" ht="15" customHeight="1" x14ac:dyDescent="0.25">
      <c r="A2782" s="14">
        <f t="shared" si="43"/>
        <v>2779</v>
      </c>
      <c r="B2782" s="1">
        <v>44063</v>
      </c>
      <c r="C2782" s="18">
        <f>+YEAR(datos_arg[[#This Row],[Fecha]])</f>
        <v>2020</v>
      </c>
      <c r="D2782" s="18">
        <f>+MONTH(datos_arg[[#This Row],[Fecha]])</f>
        <v>8</v>
      </c>
      <c r="E2782" s="14" t="s">
        <v>1015</v>
      </c>
      <c r="F2782" s="14" t="s">
        <v>403</v>
      </c>
      <c r="G2782" s="14" t="s">
        <v>5383</v>
      </c>
      <c r="H2782" s="14" t="s">
        <v>532</v>
      </c>
      <c r="I2782" s="14" t="s">
        <v>7132</v>
      </c>
      <c r="J2782" s="14" t="s">
        <v>425</v>
      </c>
      <c r="K2782" s="14" t="s">
        <v>421</v>
      </c>
      <c r="L2782" s="14" t="s">
        <v>425</v>
      </c>
      <c r="M2782" s="14" t="s">
        <v>310</v>
      </c>
      <c r="N2782" s="14" t="s">
        <v>524</v>
      </c>
      <c r="O2782" s="14" t="s">
        <v>2691</v>
      </c>
      <c r="P2782" s="14"/>
      <c r="Q2782" s="14"/>
      <c r="R2782" s="14" t="s">
        <v>5383</v>
      </c>
      <c r="S2782" s="14" t="s">
        <v>421</v>
      </c>
      <c r="T2782" s="35">
        <v>510</v>
      </c>
      <c r="U2782" s="14" t="s">
        <v>4</v>
      </c>
      <c r="V2782" s="14">
        <v>132</v>
      </c>
      <c r="W2782" s="16">
        <f>+IF(datos_arg[[#This Row],[Moneda]]="ARS",datos_arg[[#This Row],[Monto]],datos_arg[[#This Row],[Monto]]*datos_arg[[#This Row],[TC]])</f>
        <v>510</v>
      </c>
      <c r="X2782" s="16">
        <f>IFERROR(IF(datos_arg[[#This Row],[Moneda]]="USD",datos_arg[[#This Row],[Monto]],datos_arg[[#This Row],[Monto]]/datos_arg[[#This Row],[TC]]),0)</f>
        <v>3.8636363636363638</v>
      </c>
      <c r="Y2782" s="14"/>
    </row>
    <row r="2783" spans="1:25" ht="15" customHeight="1" x14ac:dyDescent="0.25">
      <c r="A2783" s="14">
        <f t="shared" si="43"/>
        <v>2780</v>
      </c>
      <c r="B2783" s="1">
        <v>44067</v>
      </c>
      <c r="C2783" s="18">
        <f>+YEAR(datos_arg[[#This Row],[Fecha]])</f>
        <v>2020</v>
      </c>
      <c r="D2783" s="18">
        <f>+MONTH(datos_arg[[#This Row],[Fecha]])</f>
        <v>8</v>
      </c>
      <c r="E2783" s="14" t="s">
        <v>5358</v>
      </c>
      <c r="F2783" s="14" t="s">
        <v>4108</v>
      </c>
      <c r="G2783" s="14"/>
      <c r="H2783" s="14" t="s">
        <v>6646</v>
      </c>
      <c r="I2783" s="14" t="s">
        <v>6668</v>
      </c>
      <c r="J2783" s="14" t="s">
        <v>425</v>
      </c>
      <c r="K2783" s="14" t="s">
        <v>420</v>
      </c>
      <c r="L2783" s="14" t="s">
        <v>426</v>
      </c>
      <c r="M2783" s="14" t="s">
        <v>5381</v>
      </c>
      <c r="N2783" s="14" t="s">
        <v>1019</v>
      </c>
      <c r="O2783" s="14" t="s">
        <v>4073</v>
      </c>
      <c r="P2783" s="14"/>
      <c r="Q2783" s="14"/>
      <c r="R2783" s="14" t="s">
        <v>4108</v>
      </c>
      <c r="S2783" s="14" t="s">
        <v>439</v>
      </c>
      <c r="T2783" s="35">
        <v>25000</v>
      </c>
      <c r="U2783" s="14" t="s">
        <v>4</v>
      </c>
      <c r="V2783" s="14">
        <v>132</v>
      </c>
      <c r="W2783" s="16">
        <f>+IF(datos_arg[[#This Row],[Moneda]]="ARS",datos_arg[[#This Row],[Monto]],datos_arg[[#This Row],[Monto]]*datos_arg[[#This Row],[TC]])</f>
        <v>25000</v>
      </c>
      <c r="X2783" s="16">
        <f>IFERROR(IF(datos_arg[[#This Row],[Moneda]]="USD",datos_arg[[#This Row],[Monto]],datos_arg[[#This Row],[Monto]]/datos_arg[[#This Row],[TC]]),0)</f>
        <v>189.39393939393941</v>
      </c>
      <c r="Y2783" s="14"/>
    </row>
    <row r="2784" spans="1:25" x14ac:dyDescent="0.25">
      <c r="A2784" s="14">
        <f t="shared" si="43"/>
        <v>2781</v>
      </c>
      <c r="B2784" s="1">
        <v>44067</v>
      </c>
      <c r="C2784" s="18">
        <f>+YEAR(datos_arg[[#This Row],[Fecha]])</f>
        <v>2020</v>
      </c>
      <c r="D2784" s="18">
        <f>+MONTH(datos_arg[[#This Row],[Fecha]])</f>
        <v>8</v>
      </c>
      <c r="E2784" s="14" t="s">
        <v>408</v>
      </c>
      <c r="F2784" s="14" t="s">
        <v>69</v>
      </c>
      <c r="G2784" s="14"/>
      <c r="H2784" s="14" t="s">
        <v>7132</v>
      </c>
      <c r="I2784" s="14" t="s">
        <v>7132</v>
      </c>
      <c r="J2784" s="14" t="s">
        <v>425</v>
      </c>
      <c r="K2784" s="14"/>
      <c r="L2784" s="14" t="s">
        <v>425</v>
      </c>
      <c r="M2784" s="14" t="s">
        <v>2368</v>
      </c>
      <c r="N2784" s="14" t="s">
        <v>2368</v>
      </c>
      <c r="O2784" s="14"/>
      <c r="P2784" s="14"/>
      <c r="Q2784" s="14"/>
      <c r="R2784" s="14" t="s">
        <v>439</v>
      </c>
      <c r="S2784" s="14" t="s">
        <v>440</v>
      </c>
      <c r="T2784" s="35">
        <v>1000</v>
      </c>
      <c r="U2784" s="14" t="s">
        <v>2</v>
      </c>
      <c r="V2784" s="14">
        <v>134</v>
      </c>
      <c r="W2784" s="16">
        <f>+IF(datos_arg[[#This Row],[Moneda]]="ARS",datos_arg[[#This Row],[Monto]],datos_arg[[#This Row],[Monto]]*datos_arg[[#This Row],[TC]])</f>
        <v>134000</v>
      </c>
      <c r="X2784" s="16">
        <f>IFERROR(IF(datos_arg[[#This Row],[Moneda]]="USD",datos_arg[[#This Row],[Monto]],datos_arg[[#This Row],[Monto]]/datos_arg[[#This Row],[TC]]),0)</f>
        <v>1000</v>
      </c>
      <c r="Y2784" s="14"/>
    </row>
    <row r="2785" spans="1:25" ht="15" customHeight="1" x14ac:dyDescent="0.25">
      <c r="A2785" s="14">
        <f t="shared" si="43"/>
        <v>2782</v>
      </c>
      <c r="B2785" s="1">
        <v>44067</v>
      </c>
      <c r="C2785" s="18">
        <f>+YEAR(datos_arg[[#This Row],[Fecha]])</f>
        <v>2020</v>
      </c>
      <c r="D2785" s="18">
        <f>+MONTH(datos_arg[[#This Row],[Fecha]])</f>
        <v>8</v>
      </c>
      <c r="E2785" s="14" t="s">
        <v>1015</v>
      </c>
      <c r="F2785" s="14" t="s">
        <v>430</v>
      </c>
      <c r="G2785" s="14"/>
      <c r="H2785" s="14" t="s">
        <v>7132</v>
      </c>
      <c r="I2785" s="14" t="s">
        <v>7132</v>
      </c>
      <c r="J2785" s="14" t="s">
        <v>425</v>
      </c>
      <c r="K2785" s="14"/>
      <c r="L2785" s="14" t="s">
        <v>425</v>
      </c>
      <c r="M2785" s="14" t="s">
        <v>60</v>
      </c>
      <c r="N2785" s="14" t="s">
        <v>26</v>
      </c>
      <c r="O2785" s="14" t="s">
        <v>2409</v>
      </c>
      <c r="P2785" s="14"/>
      <c r="Q2785" s="14"/>
      <c r="R2785" s="14" t="s">
        <v>430</v>
      </c>
      <c r="S2785" s="14" t="s">
        <v>439</v>
      </c>
      <c r="T2785" s="35">
        <v>3500</v>
      </c>
      <c r="U2785" s="14" t="s">
        <v>4</v>
      </c>
      <c r="V2785" s="14">
        <v>134</v>
      </c>
      <c r="W2785" s="16">
        <f>+IF(datos_arg[[#This Row],[Moneda]]="ARS",datos_arg[[#This Row],[Monto]],datos_arg[[#This Row],[Monto]]*datos_arg[[#This Row],[TC]])</f>
        <v>3500</v>
      </c>
      <c r="X2785" s="16">
        <f>IFERROR(IF(datos_arg[[#This Row],[Moneda]]="USD",datos_arg[[#This Row],[Monto]],datos_arg[[#This Row],[Monto]]/datos_arg[[#This Row],[TC]]),0)</f>
        <v>26.119402985074625</v>
      </c>
      <c r="Y2785" s="14"/>
    </row>
    <row r="2786" spans="1:25" ht="15" customHeight="1" x14ac:dyDescent="0.25">
      <c r="A2786" s="14">
        <f t="shared" si="43"/>
        <v>2783</v>
      </c>
      <c r="B2786" s="1">
        <v>44067</v>
      </c>
      <c r="C2786" s="18">
        <f>+YEAR(datos_arg[[#This Row],[Fecha]])</f>
        <v>2020</v>
      </c>
      <c r="D2786" s="18">
        <f>+MONTH(datos_arg[[#This Row],[Fecha]])</f>
        <v>8</v>
      </c>
      <c r="E2786" s="14" t="s">
        <v>1015</v>
      </c>
      <c r="F2786" s="14" t="s">
        <v>430</v>
      </c>
      <c r="G2786" s="14"/>
      <c r="H2786" s="14" t="s">
        <v>7132</v>
      </c>
      <c r="I2786" s="14" t="s">
        <v>7132</v>
      </c>
      <c r="J2786" s="14" t="s">
        <v>425</v>
      </c>
      <c r="K2786" s="14"/>
      <c r="L2786" s="14" t="s">
        <v>425</v>
      </c>
      <c r="M2786" s="14" t="s">
        <v>57</v>
      </c>
      <c r="N2786" s="14" t="s">
        <v>57</v>
      </c>
      <c r="O2786" s="14" t="s">
        <v>2415</v>
      </c>
      <c r="P2786" s="14"/>
      <c r="Q2786" s="14"/>
      <c r="R2786" s="14" t="s">
        <v>430</v>
      </c>
      <c r="S2786" s="14" t="s">
        <v>439</v>
      </c>
      <c r="T2786" s="35">
        <v>1000</v>
      </c>
      <c r="U2786" s="14" t="s">
        <v>4</v>
      </c>
      <c r="V2786" s="14">
        <v>134</v>
      </c>
      <c r="W2786" s="16">
        <f>+IF(datos_arg[[#This Row],[Moneda]]="ARS",datos_arg[[#This Row],[Monto]],datos_arg[[#This Row],[Monto]]*datos_arg[[#This Row],[TC]])</f>
        <v>1000</v>
      </c>
      <c r="X2786" s="16">
        <f>IFERROR(IF(datos_arg[[#This Row],[Moneda]]="USD",datos_arg[[#This Row],[Monto]],datos_arg[[#This Row],[Monto]]/datos_arg[[#This Row],[TC]]),0)</f>
        <v>7.4626865671641793</v>
      </c>
      <c r="Y2786" s="14"/>
    </row>
    <row r="2787" spans="1:25" ht="15" customHeight="1" x14ac:dyDescent="0.25">
      <c r="A2787" s="14">
        <f t="shared" si="43"/>
        <v>2784</v>
      </c>
      <c r="B2787" s="1">
        <v>44067</v>
      </c>
      <c r="C2787" s="18">
        <f>+YEAR(datos_arg[[#This Row],[Fecha]])</f>
        <v>2020</v>
      </c>
      <c r="D2787" s="18">
        <f>+MONTH(datos_arg[[#This Row],[Fecha]])</f>
        <v>8</v>
      </c>
      <c r="E2787" s="14" t="s">
        <v>617</v>
      </c>
      <c r="F2787" s="14" t="s">
        <v>6652</v>
      </c>
      <c r="G2787" s="14" t="s">
        <v>6653</v>
      </c>
      <c r="H2787" s="14" t="s">
        <v>6648</v>
      </c>
      <c r="I2787" s="14" t="s">
        <v>3955</v>
      </c>
      <c r="J2787" s="14" t="s">
        <v>472</v>
      </c>
      <c r="K2787" s="14" t="s">
        <v>421</v>
      </c>
      <c r="L2787" s="14" t="s">
        <v>421</v>
      </c>
      <c r="M2787" s="14" t="s">
        <v>761</v>
      </c>
      <c r="N2787" s="14" t="s">
        <v>39</v>
      </c>
      <c r="O2787" s="14" t="s">
        <v>2781</v>
      </c>
      <c r="P2787" s="14" t="s">
        <v>5873</v>
      </c>
      <c r="Q2787" s="14">
        <v>0</v>
      </c>
      <c r="R2787" s="14" t="s">
        <v>6653</v>
      </c>
      <c r="S2787" s="14" t="s">
        <v>439</v>
      </c>
      <c r="T2787" s="35">
        <v>24000</v>
      </c>
      <c r="U2787" s="14" t="s">
        <v>4</v>
      </c>
      <c r="V2787" s="14">
        <v>134</v>
      </c>
      <c r="W2787" s="16">
        <f>+IF(datos_arg[[#This Row],[Moneda]]="ARS",datos_arg[[#This Row],[Monto]],datos_arg[[#This Row],[Monto]]*datos_arg[[#This Row],[TC]])</f>
        <v>24000</v>
      </c>
      <c r="X2787" s="16">
        <f>IFERROR(IF(datos_arg[[#This Row],[Moneda]]="USD",datos_arg[[#This Row],[Monto]],datos_arg[[#This Row],[Monto]]/datos_arg[[#This Row],[TC]]),0)</f>
        <v>179.1044776119403</v>
      </c>
      <c r="Y2787" s="14"/>
    </row>
    <row r="2788" spans="1:25" ht="15" customHeight="1" x14ac:dyDescent="0.25">
      <c r="A2788" s="14">
        <f t="shared" si="43"/>
        <v>2785</v>
      </c>
      <c r="B2788" s="1">
        <v>44068</v>
      </c>
      <c r="C2788" s="18">
        <f>+YEAR(datos_arg[[#This Row],[Fecha]])</f>
        <v>2020</v>
      </c>
      <c r="D2788" s="18">
        <f>+MONTH(datos_arg[[#This Row],[Fecha]])</f>
        <v>8</v>
      </c>
      <c r="E2788" s="14" t="s">
        <v>1015</v>
      </c>
      <c r="F2788" s="14" t="s">
        <v>430</v>
      </c>
      <c r="G2788" s="14"/>
      <c r="H2788" s="14" t="s">
        <v>7132</v>
      </c>
      <c r="I2788" s="14" t="s">
        <v>7132</v>
      </c>
      <c r="J2788" s="14" t="s">
        <v>425</v>
      </c>
      <c r="K2788" s="14"/>
      <c r="L2788" s="14" t="s">
        <v>425</v>
      </c>
      <c r="M2788" s="14" t="s">
        <v>102</v>
      </c>
      <c r="N2788" s="14" t="s">
        <v>480</v>
      </c>
      <c r="O2788" s="14" t="s">
        <v>2671</v>
      </c>
      <c r="P2788" s="14"/>
      <c r="Q2788" s="14"/>
      <c r="R2788" s="14" t="s">
        <v>430</v>
      </c>
      <c r="S2788" s="14" t="s">
        <v>421</v>
      </c>
      <c r="T2788" s="35">
        <v>3305</v>
      </c>
      <c r="U2788" s="14" t="s">
        <v>4</v>
      </c>
      <c r="V2788" s="14">
        <v>134</v>
      </c>
      <c r="W2788" s="16">
        <f>+IF(datos_arg[[#This Row],[Moneda]]="ARS",datos_arg[[#This Row],[Monto]],datos_arg[[#This Row],[Monto]]*datos_arg[[#This Row],[TC]])</f>
        <v>3305</v>
      </c>
      <c r="X2788" s="16">
        <f>IFERROR(IF(datos_arg[[#This Row],[Moneda]]="USD",datos_arg[[#This Row],[Monto]],datos_arg[[#This Row],[Monto]]/datos_arg[[#This Row],[TC]]),0)</f>
        <v>24.664179104477611</v>
      </c>
      <c r="Y2788" s="14"/>
    </row>
    <row r="2789" spans="1:25" ht="15" customHeight="1" x14ac:dyDescent="0.25">
      <c r="A2789" s="14">
        <f t="shared" si="43"/>
        <v>2786</v>
      </c>
      <c r="B2789" s="1">
        <v>44068</v>
      </c>
      <c r="C2789" s="18">
        <f>+YEAR(datos_arg[[#This Row],[Fecha]])</f>
        <v>2020</v>
      </c>
      <c r="D2789" s="18">
        <f>+MONTH(datos_arg[[#This Row],[Fecha]])</f>
        <v>8</v>
      </c>
      <c r="E2789" s="14" t="s">
        <v>1015</v>
      </c>
      <c r="F2789" s="14" t="s">
        <v>403</v>
      </c>
      <c r="G2789" s="14" t="s">
        <v>6645</v>
      </c>
      <c r="H2789" s="14" t="s">
        <v>532</v>
      </c>
      <c r="I2789" s="14" t="s">
        <v>7132</v>
      </c>
      <c r="J2789" s="14" t="s">
        <v>425</v>
      </c>
      <c r="K2789" s="14" t="s">
        <v>421</v>
      </c>
      <c r="L2789" s="14" t="s">
        <v>421</v>
      </c>
      <c r="M2789" s="14" t="s">
        <v>804</v>
      </c>
      <c r="N2789" s="14" t="s">
        <v>26</v>
      </c>
      <c r="O2789" s="14" t="s">
        <v>2679</v>
      </c>
      <c r="P2789" s="14"/>
      <c r="Q2789" s="14"/>
      <c r="R2789" s="14" t="s">
        <v>6645</v>
      </c>
      <c r="S2789" s="14" t="s">
        <v>421</v>
      </c>
      <c r="T2789" s="35">
        <v>1850</v>
      </c>
      <c r="U2789" s="14" t="s">
        <v>4</v>
      </c>
      <c r="V2789" s="14">
        <v>134</v>
      </c>
      <c r="W2789" s="16">
        <f>+IF(datos_arg[[#This Row],[Moneda]]="ARS",datos_arg[[#This Row],[Monto]],datos_arg[[#This Row],[Monto]]*datos_arg[[#This Row],[TC]])</f>
        <v>1850</v>
      </c>
      <c r="X2789" s="16">
        <f>IFERROR(IF(datos_arg[[#This Row],[Moneda]]="USD",datos_arg[[#This Row],[Monto]],datos_arg[[#This Row],[Monto]]/datos_arg[[#This Row],[TC]]),0)</f>
        <v>13.805970149253731</v>
      </c>
      <c r="Y2789" s="14"/>
    </row>
    <row r="2790" spans="1:25" ht="15" customHeight="1" x14ac:dyDescent="0.25">
      <c r="A2790" s="14">
        <f t="shared" si="43"/>
        <v>2787</v>
      </c>
      <c r="B2790" s="1">
        <v>44068</v>
      </c>
      <c r="C2790" s="18">
        <f>+YEAR(datos_arg[[#This Row],[Fecha]])</f>
        <v>2020</v>
      </c>
      <c r="D2790" s="18">
        <f>+MONTH(datos_arg[[#This Row],[Fecha]])</f>
        <v>8</v>
      </c>
      <c r="E2790" s="14" t="s">
        <v>1015</v>
      </c>
      <c r="F2790" s="14" t="s">
        <v>430</v>
      </c>
      <c r="G2790" s="14"/>
      <c r="H2790" s="14" t="s">
        <v>7132</v>
      </c>
      <c r="I2790" s="14" t="s">
        <v>7132</v>
      </c>
      <c r="J2790" s="14" t="s">
        <v>425</v>
      </c>
      <c r="K2790" s="14"/>
      <c r="L2790" s="14" t="s">
        <v>425</v>
      </c>
      <c r="M2790" s="14" t="s">
        <v>102</v>
      </c>
      <c r="N2790" s="14" t="s">
        <v>480</v>
      </c>
      <c r="O2790" s="14" t="s">
        <v>2782</v>
      </c>
      <c r="P2790" s="14"/>
      <c r="Q2790" s="14"/>
      <c r="R2790" s="14" t="s">
        <v>430</v>
      </c>
      <c r="S2790" s="14" t="s">
        <v>439</v>
      </c>
      <c r="T2790" s="35">
        <v>500</v>
      </c>
      <c r="U2790" s="14" t="s">
        <v>4</v>
      </c>
      <c r="V2790" s="14">
        <v>134</v>
      </c>
      <c r="W2790" s="16">
        <f>+IF(datos_arg[[#This Row],[Moneda]]="ARS",datos_arg[[#This Row],[Monto]],datos_arg[[#This Row],[Monto]]*datos_arg[[#This Row],[TC]])</f>
        <v>500</v>
      </c>
      <c r="X2790" s="16">
        <f>IFERROR(IF(datos_arg[[#This Row],[Moneda]]="USD",datos_arg[[#This Row],[Monto]],datos_arg[[#This Row],[Monto]]/datos_arg[[#This Row],[TC]]),0)</f>
        <v>3.7313432835820897</v>
      </c>
      <c r="Y2790" s="14"/>
    </row>
    <row r="2791" spans="1:25" ht="15" customHeight="1" x14ac:dyDescent="0.25">
      <c r="A2791" s="14">
        <f t="shared" si="43"/>
        <v>2788</v>
      </c>
      <c r="B2791" s="1">
        <v>44068</v>
      </c>
      <c r="C2791" s="18">
        <f>+YEAR(datos_arg[[#This Row],[Fecha]])</f>
        <v>2020</v>
      </c>
      <c r="D2791" s="18">
        <f>+MONTH(datos_arg[[#This Row],[Fecha]])</f>
        <v>8</v>
      </c>
      <c r="E2791" s="14" t="s">
        <v>449</v>
      </c>
      <c r="F2791" s="14" t="s">
        <v>523</v>
      </c>
      <c r="G2791" s="14"/>
      <c r="H2791" s="14" t="s">
        <v>7132</v>
      </c>
      <c r="I2791" s="14" t="s">
        <v>7132</v>
      </c>
      <c r="J2791" s="14" t="s">
        <v>425</v>
      </c>
      <c r="K2791" s="14"/>
      <c r="L2791" s="14" t="s">
        <v>425</v>
      </c>
      <c r="M2791" s="14" t="s">
        <v>524</v>
      </c>
      <c r="N2791" s="14" t="s">
        <v>524</v>
      </c>
      <c r="O2791" s="14" t="s">
        <v>2783</v>
      </c>
      <c r="P2791" s="14"/>
      <c r="Q2791" s="14"/>
      <c r="R2791" s="14" t="s">
        <v>523</v>
      </c>
      <c r="S2791" s="14" t="s">
        <v>439</v>
      </c>
      <c r="T2791" s="35">
        <v>20300</v>
      </c>
      <c r="U2791" s="14" t="s">
        <v>4</v>
      </c>
      <c r="V2791" s="14">
        <v>134</v>
      </c>
      <c r="W2791" s="16">
        <f>+IF(datos_arg[[#This Row],[Moneda]]="ARS",datos_arg[[#This Row],[Monto]],datos_arg[[#This Row],[Monto]]*datos_arg[[#This Row],[TC]])</f>
        <v>20300</v>
      </c>
      <c r="X2791" s="16">
        <f>IFERROR(IF(datos_arg[[#This Row],[Moneda]]="USD",datos_arg[[#This Row],[Monto]],datos_arg[[#This Row],[Monto]]/datos_arg[[#This Row],[TC]]),0)</f>
        <v>151.49253731343285</v>
      </c>
      <c r="Y2791" s="14"/>
    </row>
    <row r="2792" spans="1:25" x14ac:dyDescent="0.25">
      <c r="A2792" s="14">
        <f t="shared" si="43"/>
        <v>2789</v>
      </c>
      <c r="B2792" s="1">
        <v>44069</v>
      </c>
      <c r="C2792" s="18">
        <f>+YEAR(datos_arg[[#This Row],[Fecha]])</f>
        <v>2020</v>
      </c>
      <c r="D2792" s="18">
        <f>+MONTH(datos_arg[[#This Row],[Fecha]])</f>
        <v>8</v>
      </c>
      <c r="E2792" s="14" t="s">
        <v>408</v>
      </c>
      <c r="F2792" s="14" t="s">
        <v>69</v>
      </c>
      <c r="G2792" s="14"/>
      <c r="H2792" s="14" t="s">
        <v>7132</v>
      </c>
      <c r="I2792" s="14" t="s">
        <v>7132</v>
      </c>
      <c r="J2792" s="14" t="s">
        <v>425</v>
      </c>
      <c r="K2792" s="14"/>
      <c r="L2792" s="14" t="s">
        <v>425</v>
      </c>
      <c r="M2792" s="14" t="s">
        <v>2368</v>
      </c>
      <c r="N2792" s="14" t="s">
        <v>2368</v>
      </c>
      <c r="O2792" s="14"/>
      <c r="P2792" s="14"/>
      <c r="Q2792" s="14"/>
      <c r="R2792" s="14" t="s">
        <v>439</v>
      </c>
      <c r="S2792" s="14" t="s">
        <v>440</v>
      </c>
      <c r="T2792" s="35">
        <v>500</v>
      </c>
      <c r="U2792" s="14" t="s">
        <v>2</v>
      </c>
      <c r="V2792" s="14">
        <v>137.80000000000001</v>
      </c>
      <c r="W2792" s="16">
        <f>+IF(datos_arg[[#This Row],[Moneda]]="ARS",datos_arg[[#This Row],[Monto]],datos_arg[[#This Row],[Monto]]*datos_arg[[#This Row],[TC]])</f>
        <v>68900</v>
      </c>
      <c r="X2792" s="16">
        <f>IFERROR(IF(datos_arg[[#This Row],[Moneda]]="USD",datos_arg[[#This Row],[Monto]],datos_arg[[#This Row],[Monto]]/datos_arg[[#This Row],[TC]]),0)</f>
        <v>500</v>
      </c>
      <c r="Y2792" s="14"/>
    </row>
    <row r="2793" spans="1:25" ht="15" customHeight="1" x14ac:dyDescent="0.25">
      <c r="A2793" s="14">
        <f t="shared" si="43"/>
        <v>2790</v>
      </c>
      <c r="B2793" s="1">
        <v>44069</v>
      </c>
      <c r="C2793" s="18">
        <f>+YEAR(datos_arg[[#This Row],[Fecha]])</f>
        <v>2020</v>
      </c>
      <c r="D2793" s="18">
        <f>+MONTH(datos_arg[[#This Row],[Fecha]])</f>
        <v>8</v>
      </c>
      <c r="E2793" s="14" t="s">
        <v>1015</v>
      </c>
      <c r="F2793" s="14" t="s">
        <v>403</v>
      </c>
      <c r="G2793" s="14" t="s">
        <v>5383</v>
      </c>
      <c r="H2793" s="14" t="s">
        <v>6646</v>
      </c>
      <c r="I2793" s="14" t="s">
        <v>6668</v>
      </c>
      <c r="J2793" s="14" t="s">
        <v>425</v>
      </c>
      <c r="K2793" s="14"/>
      <c r="L2793" s="14" t="s">
        <v>425</v>
      </c>
      <c r="M2793" s="14" t="s">
        <v>773</v>
      </c>
      <c r="N2793" s="14" t="s">
        <v>236</v>
      </c>
      <c r="O2793" s="14" t="s">
        <v>2784</v>
      </c>
      <c r="P2793" s="14" t="s">
        <v>5874</v>
      </c>
      <c r="Q2793" s="14"/>
      <c r="R2793" s="14" t="s">
        <v>5383</v>
      </c>
      <c r="S2793" s="14" t="s">
        <v>439</v>
      </c>
      <c r="T2793" s="35">
        <v>35520</v>
      </c>
      <c r="U2793" s="14" t="s">
        <v>4</v>
      </c>
      <c r="V2793" s="14">
        <v>137.80000000000001</v>
      </c>
      <c r="W2793" s="16">
        <f>+IF(datos_arg[[#This Row],[Moneda]]="ARS",datos_arg[[#This Row],[Monto]],datos_arg[[#This Row],[Monto]]*datos_arg[[#This Row],[TC]])</f>
        <v>35520</v>
      </c>
      <c r="X2793" s="16">
        <f>IFERROR(IF(datos_arg[[#This Row],[Moneda]]="USD",datos_arg[[#This Row],[Monto]],datos_arg[[#This Row],[Monto]]/datos_arg[[#This Row],[TC]]),0)</f>
        <v>257.76487663280113</v>
      </c>
      <c r="Y2793" s="14"/>
    </row>
    <row r="2794" spans="1:25" ht="15" customHeight="1" x14ac:dyDescent="0.25">
      <c r="A2794" s="14">
        <f t="shared" si="43"/>
        <v>2791</v>
      </c>
      <c r="B2794" s="1">
        <v>44069</v>
      </c>
      <c r="C2794" s="18">
        <f>+YEAR(datos_arg[[#This Row],[Fecha]])</f>
        <v>2020</v>
      </c>
      <c r="D2794" s="18">
        <f>+MONTH(datos_arg[[#This Row],[Fecha]])</f>
        <v>8</v>
      </c>
      <c r="E2794" s="14" t="s">
        <v>408</v>
      </c>
      <c r="F2794" s="14" t="s">
        <v>406</v>
      </c>
      <c r="G2794" s="14"/>
      <c r="H2794" s="14" t="s">
        <v>7132</v>
      </c>
      <c r="I2794" s="14" t="s">
        <v>7132</v>
      </c>
      <c r="J2794" s="14" t="s">
        <v>425</v>
      </c>
      <c r="K2794" s="14"/>
      <c r="L2794" s="14" t="s">
        <v>425</v>
      </c>
      <c r="M2794" s="14" t="s">
        <v>2785</v>
      </c>
      <c r="N2794" s="14" t="s">
        <v>2785</v>
      </c>
      <c r="O2794" s="14" t="s">
        <v>4293</v>
      </c>
      <c r="P2794" s="14"/>
      <c r="Q2794" s="14"/>
      <c r="R2794" s="14" t="s">
        <v>440</v>
      </c>
      <c r="S2794" s="14" t="s">
        <v>446</v>
      </c>
      <c r="T2794" s="35">
        <v>15000</v>
      </c>
      <c r="U2794" s="14" t="s">
        <v>2</v>
      </c>
      <c r="V2794" s="14">
        <v>137.80000000000001</v>
      </c>
      <c r="W2794" s="16">
        <f>+IF(datos_arg[[#This Row],[Moneda]]="ARS",datos_arg[[#This Row],[Monto]],datos_arg[[#This Row],[Monto]]*datos_arg[[#This Row],[TC]])</f>
        <v>2067000.0000000002</v>
      </c>
      <c r="X2794" s="16">
        <f>IFERROR(IF(datos_arg[[#This Row],[Moneda]]="USD",datos_arg[[#This Row],[Monto]],datos_arg[[#This Row],[Monto]]/datos_arg[[#This Row],[TC]]),0)</f>
        <v>15000</v>
      </c>
      <c r="Y2794" s="14"/>
    </row>
    <row r="2795" spans="1:25" x14ac:dyDescent="0.25">
      <c r="A2795" s="14">
        <f t="shared" si="43"/>
        <v>2792</v>
      </c>
      <c r="B2795" s="1">
        <v>44069</v>
      </c>
      <c r="C2795" s="18">
        <f>+YEAR(datos_arg[[#This Row],[Fecha]])</f>
        <v>2020</v>
      </c>
      <c r="D2795" s="18">
        <f>+MONTH(datos_arg[[#This Row],[Fecha]])</f>
        <v>8</v>
      </c>
      <c r="E2795" s="14" t="s">
        <v>408</v>
      </c>
      <c r="F2795" s="14" t="s">
        <v>69</v>
      </c>
      <c r="G2795" s="14"/>
      <c r="H2795" s="14" t="s">
        <v>7132</v>
      </c>
      <c r="I2795" s="14" t="s">
        <v>7132</v>
      </c>
      <c r="J2795" s="14" t="s">
        <v>425</v>
      </c>
      <c r="K2795" s="14"/>
      <c r="L2795" s="14" t="s">
        <v>425</v>
      </c>
      <c r="M2795" s="14" t="s">
        <v>2368</v>
      </c>
      <c r="N2795" s="14" t="s">
        <v>2368</v>
      </c>
      <c r="O2795" s="14"/>
      <c r="P2795" s="14"/>
      <c r="Q2795" s="14"/>
      <c r="R2795" s="14" t="s">
        <v>439</v>
      </c>
      <c r="S2795" s="14" t="s">
        <v>440</v>
      </c>
      <c r="T2795" s="35">
        <v>1000</v>
      </c>
      <c r="U2795" s="14" t="s">
        <v>2</v>
      </c>
      <c r="V2795" s="14">
        <v>134</v>
      </c>
      <c r="W2795" s="16">
        <f>+IF(datos_arg[[#This Row],[Moneda]]="ARS",datos_arg[[#This Row],[Monto]],datos_arg[[#This Row],[Monto]]*datos_arg[[#This Row],[TC]])</f>
        <v>134000</v>
      </c>
      <c r="X2795" s="16">
        <f>IFERROR(IF(datos_arg[[#This Row],[Moneda]]="USD",datos_arg[[#This Row],[Monto]],datos_arg[[#This Row],[Monto]]/datos_arg[[#This Row],[TC]]),0)</f>
        <v>1000</v>
      </c>
      <c r="Y2795" s="14"/>
    </row>
    <row r="2796" spans="1:25" x14ac:dyDescent="0.25">
      <c r="A2796" s="14">
        <f t="shared" si="43"/>
        <v>2793</v>
      </c>
      <c r="B2796" s="1">
        <v>44070</v>
      </c>
      <c r="C2796" s="18">
        <f>+YEAR(datos_arg[[#This Row],[Fecha]])</f>
        <v>2020</v>
      </c>
      <c r="D2796" s="18">
        <f>+MONTH(datos_arg[[#This Row],[Fecha]])</f>
        <v>8</v>
      </c>
      <c r="E2796" s="14" t="s">
        <v>617</v>
      </c>
      <c r="F2796" s="14" t="s">
        <v>6652</v>
      </c>
      <c r="G2796" s="14" t="s">
        <v>6653</v>
      </c>
      <c r="H2796" s="14" t="s">
        <v>6648</v>
      </c>
      <c r="I2796" s="14" t="s">
        <v>3955</v>
      </c>
      <c r="J2796" s="14" t="s">
        <v>868</v>
      </c>
      <c r="K2796" s="14" t="s">
        <v>421</v>
      </c>
      <c r="L2796" s="14" t="s">
        <v>421</v>
      </c>
      <c r="M2796" s="14" t="s">
        <v>868</v>
      </c>
      <c r="N2796" s="14" t="s">
        <v>2364</v>
      </c>
      <c r="O2796" s="14" t="s">
        <v>2603</v>
      </c>
      <c r="P2796" s="14"/>
      <c r="Q2796" s="14">
        <v>1</v>
      </c>
      <c r="R2796" s="14" t="s">
        <v>6653</v>
      </c>
      <c r="S2796" s="14" t="s">
        <v>440</v>
      </c>
      <c r="T2796" s="35">
        <v>1000</v>
      </c>
      <c r="U2796" s="14" t="s">
        <v>2</v>
      </c>
      <c r="V2796" s="14">
        <v>134</v>
      </c>
      <c r="W2796" s="16">
        <f>+IF(datos_arg[[#This Row],[Moneda]]="ARS",datos_arg[[#This Row],[Monto]],datos_arg[[#This Row],[Monto]]*datos_arg[[#This Row],[TC]])</f>
        <v>134000</v>
      </c>
      <c r="X2796" s="16">
        <f>IFERROR(IF(datos_arg[[#This Row],[Moneda]]="USD",datos_arg[[#This Row],[Monto]],datos_arg[[#This Row],[Monto]]/datos_arg[[#This Row],[TC]]),0)</f>
        <v>1000</v>
      </c>
      <c r="Y2796" s="14"/>
    </row>
    <row r="2797" spans="1:25" ht="15" customHeight="1" x14ac:dyDescent="0.25">
      <c r="A2797" s="14">
        <f t="shared" si="43"/>
        <v>2794</v>
      </c>
      <c r="B2797" s="1">
        <v>44070</v>
      </c>
      <c r="C2797" s="18">
        <f>+YEAR(datos_arg[[#This Row],[Fecha]])</f>
        <v>2020</v>
      </c>
      <c r="D2797" s="18">
        <f>+MONTH(datos_arg[[#This Row],[Fecha]])</f>
        <v>8</v>
      </c>
      <c r="E2797" s="14" t="s">
        <v>617</v>
      </c>
      <c r="F2797" s="14" t="s">
        <v>6652</v>
      </c>
      <c r="G2797" s="14" t="s">
        <v>6653</v>
      </c>
      <c r="H2797" s="14" t="s">
        <v>6648</v>
      </c>
      <c r="I2797" s="14" t="s">
        <v>3955</v>
      </c>
      <c r="J2797" s="14" t="s">
        <v>868</v>
      </c>
      <c r="K2797" s="14" t="s">
        <v>421</v>
      </c>
      <c r="L2797" s="14" t="s">
        <v>421</v>
      </c>
      <c r="M2797" s="14" t="s">
        <v>2583</v>
      </c>
      <c r="N2797" s="14" t="s">
        <v>2364</v>
      </c>
      <c r="O2797" s="14" t="s">
        <v>2584</v>
      </c>
      <c r="P2797" s="14"/>
      <c r="Q2797" s="14">
        <v>2</v>
      </c>
      <c r="R2797" s="14" t="s">
        <v>6653</v>
      </c>
      <c r="S2797" s="14" t="s">
        <v>439</v>
      </c>
      <c r="T2797" s="35">
        <v>5000</v>
      </c>
      <c r="U2797" s="14" t="s">
        <v>4</v>
      </c>
      <c r="V2797" s="14">
        <v>134</v>
      </c>
      <c r="W2797" s="16">
        <f>+IF(datos_arg[[#This Row],[Moneda]]="ARS",datos_arg[[#This Row],[Monto]],datos_arg[[#This Row],[Monto]]*datos_arg[[#This Row],[TC]])</f>
        <v>5000</v>
      </c>
      <c r="X2797" s="16">
        <f>IFERROR(IF(datos_arg[[#This Row],[Moneda]]="USD",datos_arg[[#This Row],[Monto]],datos_arg[[#This Row],[Monto]]/datos_arg[[#This Row],[TC]]),0)</f>
        <v>37.313432835820898</v>
      </c>
      <c r="Y2797" s="14"/>
    </row>
    <row r="2798" spans="1:25" ht="15" customHeight="1" x14ac:dyDescent="0.25">
      <c r="A2798" s="14">
        <f t="shared" si="43"/>
        <v>2795</v>
      </c>
      <c r="B2798" s="1">
        <v>44070</v>
      </c>
      <c r="C2798" s="18">
        <f>+YEAR(datos_arg[[#This Row],[Fecha]])</f>
        <v>2020</v>
      </c>
      <c r="D2798" s="18">
        <f>+MONTH(datos_arg[[#This Row],[Fecha]])</f>
        <v>8</v>
      </c>
      <c r="E2798" s="14" t="s">
        <v>1015</v>
      </c>
      <c r="F2798" s="14" t="s">
        <v>430</v>
      </c>
      <c r="G2798" s="14"/>
      <c r="H2798" s="14" t="s">
        <v>7132</v>
      </c>
      <c r="I2798" s="14" t="s">
        <v>7132</v>
      </c>
      <c r="J2798" s="14" t="s">
        <v>425</v>
      </c>
      <c r="K2798" s="14"/>
      <c r="L2798" s="14" t="s">
        <v>425</v>
      </c>
      <c r="M2798" s="14" t="s">
        <v>102</v>
      </c>
      <c r="N2798" s="14" t="s">
        <v>480</v>
      </c>
      <c r="O2798" s="14" t="s">
        <v>2671</v>
      </c>
      <c r="P2798" s="14"/>
      <c r="Q2798" s="14"/>
      <c r="R2798" s="14" t="s">
        <v>430</v>
      </c>
      <c r="S2798" s="14" t="s">
        <v>421</v>
      </c>
      <c r="T2798" s="35">
        <v>5175</v>
      </c>
      <c r="U2798" s="14" t="s">
        <v>4</v>
      </c>
      <c r="V2798" s="14">
        <v>134</v>
      </c>
      <c r="W2798" s="16">
        <f>+IF(datos_arg[[#This Row],[Moneda]]="ARS",datos_arg[[#This Row],[Monto]],datos_arg[[#This Row],[Monto]]*datos_arg[[#This Row],[TC]])</f>
        <v>5175</v>
      </c>
      <c r="X2798" s="16">
        <f>IFERROR(IF(datos_arg[[#This Row],[Moneda]]="USD",datos_arg[[#This Row],[Monto]],datos_arg[[#This Row],[Monto]]/datos_arg[[#This Row],[TC]]),0)</f>
        <v>38.619402985074629</v>
      </c>
      <c r="Y2798" s="14"/>
    </row>
    <row r="2799" spans="1:25" ht="15" customHeight="1" x14ac:dyDescent="0.25">
      <c r="A2799" s="14">
        <f t="shared" si="43"/>
        <v>2796</v>
      </c>
      <c r="B2799" s="1">
        <v>44071</v>
      </c>
      <c r="C2799" s="18">
        <f>+YEAR(datos_arg[[#This Row],[Fecha]])</f>
        <v>2020</v>
      </c>
      <c r="D2799" s="18">
        <f>+MONTH(datos_arg[[#This Row],[Fecha]])</f>
        <v>8</v>
      </c>
      <c r="E2799" s="14" t="s">
        <v>1015</v>
      </c>
      <c r="F2799" s="14" t="s">
        <v>430</v>
      </c>
      <c r="G2799" s="14"/>
      <c r="H2799" s="14" t="s">
        <v>7132</v>
      </c>
      <c r="I2799" s="14" t="s">
        <v>7132</v>
      </c>
      <c r="J2799" s="14" t="s">
        <v>425</v>
      </c>
      <c r="K2799" s="14"/>
      <c r="L2799" s="14" t="s">
        <v>425</v>
      </c>
      <c r="M2799" s="14" t="s">
        <v>60</v>
      </c>
      <c r="N2799" s="14" t="s">
        <v>26</v>
      </c>
      <c r="O2799" s="14" t="s">
        <v>2786</v>
      </c>
      <c r="P2799" s="14"/>
      <c r="Q2799" s="14"/>
      <c r="R2799" s="14" t="s">
        <v>430</v>
      </c>
      <c r="S2799" s="14" t="s">
        <v>445</v>
      </c>
      <c r="T2799" s="35">
        <v>3050</v>
      </c>
      <c r="U2799" s="14" t="s">
        <v>4</v>
      </c>
      <c r="V2799" s="14">
        <v>134</v>
      </c>
      <c r="W2799" s="16">
        <f>+IF(datos_arg[[#This Row],[Moneda]]="ARS",datos_arg[[#This Row],[Monto]],datos_arg[[#This Row],[Monto]]*datos_arg[[#This Row],[TC]])</f>
        <v>3050</v>
      </c>
      <c r="X2799" s="16">
        <f>IFERROR(IF(datos_arg[[#This Row],[Moneda]]="USD",datos_arg[[#This Row],[Monto]],datos_arg[[#This Row],[Monto]]/datos_arg[[#This Row],[TC]]),0)</f>
        <v>22.761194029850746</v>
      </c>
      <c r="Y2799" s="14"/>
    </row>
    <row r="2800" spans="1:25" ht="15" customHeight="1" x14ac:dyDescent="0.25">
      <c r="A2800" s="14">
        <f t="shared" si="43"/>
        <v>2797</v>
      </c>
      <c r="B2800" s="1">
        <v>44071</v>
      </c>
      <c r="C2800" s="18">
        <f>+YEAR(datos_arg[[#This Row],[Fecha]])</f>
        <v>2020</v>
      </c>
      <c r="D2800" s="18">
        <f>+MONTH(datos_arg[[#This Row],[Fecha]])</f>
        <v>8</v>
      </c>
      <c r="E2800" s="14" t="s">
        <v>1015</v>
      </c>
      <c r="F2800" s="14" t="s">
        <v>403</v>
      </c>
      <c r="G2800" s="14" t="s">
        <v>5382</v>
      </c>
      <c r="H2800" s="14" t="s">
        <v>6646</v>
      </c>
      <c r="I2800" s="14" t="s">
        <v>7132</v>
      </c>
      <c r="J2800" s="14" t="s">
        <v>425</v>
      </c>
      <c r="K2800" s="14" t="s">
        <v>421</v>
      </c>
      <c r="L2800" s="14" t="s">
        <v>421</v>
      </c>
      <c r="M2800" s="14" t="s">
        <v>909</v>
      </c>
      <c r="N2800" s="14" t="s">
        <v>324</v>
      </c>
      <c r="O2800" s="14" t="s">
        <v>2787</v>
      </c>
      <c r="P2800" s="14"/>
      <c r="Q2800" s="14"/>
      <c r="R2800" s="14" t="s">
        <v>5382</v>
      </c>
      <c r="S2800" s="14" t="s">
        <v>439</v>
      </c>
      <c r="T2800" s="35">
        <v>22500</v>
      </c>
      <c r="U2800" s="14" t="s">
        <v>4</v>
      </c>
      <c r="V2800" s="14">
        <v>134</v>
      </c>
      <c r="W2800" s="16">
        <f>+IF(datos_arg[[#This Row],[Moneda]]="ARS",datos_arg[[#This Row],[Monto]],datos_arg[[#This Row],[Monto]]*datos_arg[[#This Row],[TC]])</f>
        <v>22500</v>
      </c>
      <c r="X2800" s="16">
        <f>IFERROR(IF(datos_arg[[#This Row],[Moneda]]="USD",datos_arg[[#This Row],[Monto]],datos_arg[[#This Row],[Monto]]/datos_arg[[#This Row],[TC]]),0)</f>
        <v>167.91044776119404</v>
      </c>
      <c r="Y2800" s="14"/>
    </row>
    <row r="2801" spans="1:25" ht="15" customHeight="1" x14ac:dyDescent="0.25">
      <c r="A2801" s="14">
        <f t="shared" si="43"/>
        <v>2798</v>
      </c>
      <c r="B2801" s="1">
        <v>44071</v>
      </c>
      <c r="C2801" s="18">
        <f>+YEAR(datos_arg[[#This Row],[Fecha]])</f>
        <v>2020</v>
      </c>
      <c r="D2801" s="18">
        <f>+MONTH(datos_arg[[#This Row],[Fecha]])</f>
        <v>8</v>
      </c>
      <c r="E2801" s="14" t="s">
        <v>5358</v>
      </c>
      <c r="F2801" s="14" t="s">
        <v>4110</v>
      </c>
      <c r="G2801" s="14"/>
      <c r="H2801" s="14" t="s">
        <v>6646</v>
      </c>
      <c r="I2801" s="14" t="s">
        <v>2030</v>
      </c>
      <c r="J2801" s="14" t="s">
        <v>2030</v>
      </c>
      <c r="K2801" s="14" t="s">
        <v>420</v>
      </c>
      <c r="L2801" s="14" t="s">
        <v>426</v>
      </c>
      <c r="M2801" s="14" t="s">
        <v>1236</v>
      </c>
      <c r="N2801" s="14" t="s">
        <v>2788</v>
      </c>
      <c r="O2801" s="14" t="s">
        <v>2789</v>
      </c>
      <c r="P2801" s="14" t="s">
        <v>5875</v>
      </c>
      <c r="Q2801" s="14">
        <v>1</v>
      </c>
      <c r="R2801" s="14" t="s">
        <v>4110</v>
      </c>
      <c r="S2801" s="14" t="s">
        <v>439</v>
      </c>
      <c r="T2801" s="35">
        <v>115000</v>
      </c>
      <c r="U2801" s="14" t="s">
        <v>4</v>
      </c>
      <c r="V2801" s="14">
        <v>134</v>
      </c>
      <c r="W2801" s="16">
        <f>+IF(datos_arg[[#This Row],[Moneda]]="ARS",datos_arg[[#This Row],[Monto]],datos_arg[[#This Row],[Monto]]*datos_arg[[#This Row],[TC]])</f>
        <v>115000</v>
      </c>
      <c r="X2801" s="16">
        <f>IFERROR(IF(datos_arg[[#This Row],[Moneda]]="USD",datos_arg[[#This Row],[Monto]],datos_arg[[#This Row],[Monto]]/datos_arg[[#This Row],[TC]]),0)</f>
        <v>858.20895522388059</v>
      </c>
      <c r="Y2801" s="14"/>
    </row>
    <row r="2802" spans="1:25" ht="15" customHeight="1" x14ac:dyDescent="0.25">
      <c r="A2802" s="14">
        <f t="shared" si="43"/>
        <v>2799</v>
      </c>
      <c r="B2802" s="1">
        <v>44071</v>
      </c>
      <c r="C2802" s="18">
        <f>+YEAR(datos_arg[[#This Row],[Fecha]])</f>
        <v>2020</v>
      </c>
      <c r="D2802" s="18">
        <f>+MONTH(datos_arg[[#This Row],[Fecha]])</f>
        <v>8</v>
      </c>
      <c r="E2802" s="14" t="s">
        <v>1015</v>
      </c>
      <c r="F2802" s="14" t="s">
        <v>403</v>
      </c>
      <c r="G2802" s="14" t="s">
        <v>970</v>
      </c>
      <c r="H2802" s="14" t="s">
        <v>6646</v>
      </c>
      <c r="I2802" s="14" t="s">
        <v>7132</v>
      </c>
      <c r="J2802" s="14" t="s">
        <v>425</v>
      </c>
      <c r="K2802" s="14"/>
      <c r="L2802" s="14" t="s">
        <v>425</v>
      </c>
      <c r="M2802" s="14" t="s">
        <v>515</v>
      </c>
      <c r="N2802" s="14" t="s">
        <v>645</v>
      </c>
      <c r="O2802" s="14" t="s">
        <v>2790</v>
      </c>
      <c r="P2802" s="14"/>
      <c r="Q2802" s="14"/>
      <c r="R2802" s="14" t="s">
        <v>970</v>
      </c>
      <c r="S2802" s="14" t="s">
        <v>439</v>
      </c>
      <c r="T2802" s="35">
        <v>1000</v>
      </c>
      <c r="U2802" s="14" t="s">
        <v>4</v>
      </c>
      <c r="V2802" s="14">
        <v>134</v>
      </c>
      <c r="W2802" s="16">
        <f>+IF(datos_arg[[#This Row],[Moneda]]="ARS",datos_arg[[#This Row],[Monto]],datos_arg[[#This Row],[Monto]]*datos_arg[[#This Row],[TC]])</f>
        <v>1000</v>
      </c>
      <c r="X2802" s="16">
        <f>IFERROR(IF(datos_arg[[#This Row],[Moneda]]="USD",datos_arg[[#This Row],[Monto]],datos_arg[[#This Row],[Monto]]/datos_arg[[#This Row],[TC]]),0)</f>
        <v>7.4626865671641793</v>
      </c>
      <c r="Y2802" s="14"/>
    </row>
    <row r="2803" spans="1:25" ht="15" customHeight="1" x14ac:dyDescent="0.25">
      <c r="A2803" s="14">
        <f t="shared" si="43"/>
        <v>2800</v>
      </c>
      <c r="B2803" s="1">
        <v>44071</v>
      </c>
      <c r="C2803" s="18">
        <f>+YEAR(datos_arg[[#This Row],[Fecha]])</f>
        <v>2020</v>
      </c>
      <c r="D2803" s="18">
        <f>+MONTH(datos_arg[[#This Row],[Fecha]])</f>
        <v>8</v>
      </c>
      <c r="E2803" s="14" t="s">
        <v>1015</v>
      </c>
      <c r="F2803" s="14" t="s">
        <v>403</v>
      </c>
      <c r="G2803" s="14" t="s">
        <v>970</v>
      </c>
      <c r="H2803" s="14" t="s">
        <v>7132</v>
      </c>
      <c r="I2803" s="14" t="s">
        <v>7132</v>
      </c>
      <c r="J2803" s="14" t="s">
        <v>425</v>
      </c>
      <c r="K2803" s="14"/>
      <c r="L2803" s="14" t="s">
        <v>425</v>
      </c>
      <c r="M2803" s="14" t="s">
        <v>493</v>
      </c>
      <c r="N2803" s="14" t="s">
        <v>645</v>
      </c>
      <c r="O2803" s="14" t="s">
        <v>2791</v>
      </c>
      <c r="P2803" s="14"/>
      <c r="Q2803" s="14">
        <v>2</v>
      </c>
      <c r="R2803" s="14" t="s">
        <v>970</v>
      </c>
      <c r="S2803" s="14" t="s">
        <v>439</v>
      </c>
      <c r="T2803" s="35">
        <v>1000</v>
      </c>
      <c r="U2803" s="14" t="s">
        <v>4</v>
      </c>
      <c r="V2803" s="14">
        <v>134</v>
      </c>
      <c r="W2803" s="16">
        <f>+IF(datos_arg[[#This Row],[Moneda]]="ARS",datos_arg[[#This Row],[Monto]],datos_arg[[#This Row],[Monto]]*datos_arg[[#This Row],[TC]])</f>
        <v>1000</v>
      </c>
      <c r="X2803" s="16">
        <f>IFERROR(IF(datos_arg[[#This Row],[Moneda]]="USD",datos_arg[[#This Row],[Monto]],datos_arg[[#This Row],[Monto]]/datos_arg[[#This Row],[TC]]),0)</f>
        <v>7.4626865671641793</v>
      </c>
      <c r="Y2803" s="14"/>
    </row>
    <row r="2804" spans="1:25" ht="15" customHeight="1" x14ac:dyDescent="0.25">
      <c r="A2804" s="14">
        <f t="shared" si="43"/>
        <v>2801</v>
      </c>
      <c r="B2804" s="1">
        <v>44071</v>
      </c>
      <c r="C2804" s="18">
        <f>+YEAR(datos_arg[[#This Row],[Fecha]])</f>
        <v>2020</v>
      </c>
      <c r="D2804" s="18">
        <f>+MONTH(datos_arg[[#This Row],[Fecha]])</f>
        <v>8</v>
      </c>
      <c r="E2804" s="14" t="s">
        <v>1015</v>
      </c>
      <c r="F2804" s="14" t="s">
        <v>430</v>
      </c>
      <c r="G2804" s="14"/>
      <c r="H2804" s="14" t="s">
        <v>7132</v>
      </c>
      <c r="I2804" s="14" t="s">
        <v>7132</v>
      </c>
      <c r="J2804" s="14" t="s">
        <v>425</v>
      </c>
      <c r="K2804" s="14"/>
      <c r="L2804" s="14" t="s">
        <v>425</v>
      </c>
      <c r="M2804" s="14" t="s">
        <v>60</v>
      </c>
      <c r="N2804" s="14" t="s">
        <v>26</v>
      </c>
      <c r="O2804" s="14" t="s">
        <v>2460</v>
      </c>
      <c r="P2804" s="14"/>
      <c r="Q2804" s="14"/>
      <c r="R2804" s="14" t="s">
        <v>430</v>
      </c>
      <c r="S2804" s="14" t="s">
        <v>439</v>
      </c>
      <c r="T2804" s="35">
        <v>1500</v>
      </c>
      <c r="U2804" s="14" t="s">
        <v>4</v>
      </c>
      <c r="V2804" s="14">
        <v>134</v>
      </c>
      <c r="W2804" s="16">
        <f>+IF(datos_arg[[#This Row],[Moneda]]="ARS",datos_arg[[#This Row],[Monto]],datos_arg[[#This Row],[Monto]]*datos_arg[[#This Row],[TC]])</f>
        <v>1500</v>
      </c>
      <c r="X2804" s="16">
        <f>IFERROR(IF(datos_arg[[#This Row],[Moneda]]="USD",datos_arg[[#This Row],[Monto]],datos_arg[[#This Row],[Monto]]/datos_arg[[#This Row],[TC]]),0)</f>
        <v>11.194029850746269</v>
      </c>
      <c r="Y2804" s="14"/>
    </row>
    <row r="2805" spans="1:25" ht="15" customHeight="1" x14ac:dyDescent="0.25">
      <c r="A2805" s="14">
        <f t="shared" si="43"/>
        <v>2802</v>
      </c>
      <c r="B2805" s="1">
        <v>44071</v>
      </c>
      <c r="C2805" s="18">
        <f>+YEAR(datos_arg[[#This Row],[Fecha]])</f>
        <v>2020</v>
      </c>
      <c r="D2805" s="18">
        <f>+MONTH(datos_arg[[#This Row],[Fecha]])</f>
        <v>8</v>
      </c>
      <c r="E2805" s="14" t="s">
        <v>1015</v>
      </c>
      <c r="F2805" s="14" t="s">
        <v>430</v>
      </c>
      <c r="G2805" s="14"/>
      <c r="H2805" s="14" t="s">
        <v>7132</v>
      </c>
      <c r="I2805" s="14" t="s">
        <v>7132</v>
      </c>
      <c r="J2805" s="14" t="s">
        <v>425</v>
      </c>
      <c r="K2805" s="14"/>
      <c r="L2805" s="14" t="s">
        <v>425</v>
      </c>
      <c r="M2805" s="14" t="s">
        <v>57</v>
      </c>
      <c r="N2805" s="14" t="s">
        <v>57</v>
      </c>
      <c r="O2805" s="14" t="s">
        <v>2415</v>
      </c>
      <c r="P2805" s="14"/>
      <c r="Q2805" s="14"/>
      <c r="R2805" s="14" t="s">
        <v>430</v>
      </c>
      <c r="S2805" s="14" t="s">
        <v>439</v>
      </c>
      <c r="T2805" s="35">
        <v>1000</v>
      </c>
      <c r="U2805" s="14" t="s">
        <v>4</v>
      </c>
      <c r="V2805" s="14">
        <v>134</v>
      </c>
      <c r="W2805" s="16">
        <f>+IF(datos_arg[[#This Row],[Moneda]]="ARS",datos_arg[[#This Row],[Monto]],datos_arg[[#This Row],[Monto]]*datos_arg[[#This Row],[TC]])</f>
        <v>1000</v>
      </c>
      <c r="X2805" s="16">
        <f>IFERROR(IF(datos_arg[[#This Row],[Moneda]]="USD",datos_arg[[#This Row],[Monto]],datos_arg[[#This Row],[Monto]]/datos_arg[[#This Row],[TC]]),0)</f>
        <v>7.4626865671641793</v>
      </c>
      <c r="Y2805" s="14"/>
    </row>
    <row r="2806" spans="1:25" ht="15" customHeight="1" x14ac:dyDescent="0.25">
      <c r="A2806" s="14">
        <f t="shared" si="43"/>
        <v>2803</v>
      </c>
      <c r="B2806" s="1">
        <v>44074</v>
      </c>
      <c r="C2806" s="18">
        <f>+YEAR(datos_arg[[#This Row],[Fecha]])</f>
        <v>2020</v>
      </c>
      <c r="D2806" s="18">
        <f>+MONTH(datos_arg[[#This Row],[Fecha]])</f>
        <v>8</v>
      </c>
      <c r="E2806" s="14" t="s">
        <v>1015</v>
      </c>
      <c r="F2806" s="14" t="s">
        <v>403</v>
      </c>
      <c r="G2806" s="14" t="s">
        <v>5382</v>
      </c>
      <c r="H2806" s="14" t="s">
        <v>532</v>
      </c>
      <c r="I2806" s="14" t="s">
        <v>7132</v>
      </c>
      <c r="J2806" s="14" t="s">
        <v>425</v>
      </c>
      <c r="K2806" s="14" t="s">
        <v>421</v>
      </c>
      <c r="L2806" s="14" t="s">
        <v>421</v>
      </c>
      <c r="M2806" s="14" t="s">
        <v>838</v>
      </c>
      <c r="N2806" s="14" t="s">
        <v>2006</v>
      </c>
      <c r="O2806" s="14" t="s">
        <v>2943</v>
      </c>
      <c r="P2806" s="14" t="s">
        <v>5876</v>
      </c>
      <c r="Q2806" s="14">
        <v>8</v>
      </c>
      <c r="R2806" s="14" t="s">
        <v>5382</v>
      </c>
      <c r="S2806" s="14" t="s">
        <v>439</v>
      </c>
      <c r="T2806" s="35">
        <v>64000</v>
      </c>
      <c r="U2806" s="14" t="s">
        <v>4</v>
      </c>
      <c r="V2806" s="14">
        <v>134</v>
      </c>
      <c r="W2806" s="16">
        <f>+IF(datos_arg[[#This Row],[Moneda]]="ARS",datos_arg[[#This Row],[Monto]],datos_arg[[#This Row],[Monto]]*datos_arg[[#This Row],[TC]])</f>
        <v>64000</v>
      </c>
      <c r="X2806" s="16">
        <f>IFERROR(IF(datos_arg[[#This Row],[Moneda]]="USD",datos_arg[[#This Row],[Monto]],datos_arg[[#This Row],[Monto]]/datos_arg[[#This Row],[TC]]),0)</f>
        <v>477.61194029850748</v>
      </c>
      <c r="Y2806" s="14"/>
    </row>
    <row r="2807" spans="1:25" ht="15" customHeight="1" x14ac:dyDescent="0.25">
      <c r="A2807" s="14">
        <f t="shared" si="43"/>
        <v>2804</v>
      </c>
      <c r="B2807" s="1">
        <v>44074</v>
      </c>
      <c r="C2807" s="18">
        <f>+YEAR(datos_arg[[#This Row],[Fecha]])</f>
        <v>2020</v>
      </c>
      <c r="D2807" s="18">
        <f>+MONTH(datos_arg[[#This Row],[Fecha]])</f>
        <v>8</v>
      </c>
      <c r="E2807" s="14" t="s">
        <v>1015</v>
      </c>
      <c r="F2807" s="14" t="s">
        <v>403</v>
      </c>
      <c r="G2807" s="14" t="s">
        <v>5382</v>
      </c>
      <c r="H2807" s="14" t="s">
        <v>6646</v>
      </c>
      <c r="I2807" s="14" t="s">
        <v>7132</v>
      </c>
      <c r="J2807" s="14" t="s">
        <v>425</v>
      </c>
      <c r="K2807" s="14" t="s">
        <v>421</v>
      </c>
      <c r="L2807" s="14" t="s">
        <v>421</v>
      </c>
      <c r="M2807" s="14" t="s">
        <v>989</v>
      </c>
      <c r="N2807" s="14" t="s">
        <v>327</v>
      </c>
      <c r="O2807" s="14" t="s">
        <v>2639</v>
      </c>
      <c r="P2807" s="14" t="s">
        <v>5877</v>
      </c>
      <c r="Q2807" s="14">
        <v>30</v>
      </c>
      <c r="R2807" s="14" t="s">
        <v>5382</v>
      </c>
      <c r="S2807" s="14" t="s">
        <v>439</v>
      </c>
      <c r="T2807" s="35">
        <v>7695.6</v>
      </c>
      <c r="U2807" s="14" t="s">
        <v>4</v>
      </c>
      <c r="V2807" s="14">
        <v>134</v>
      </c>
      <c r="W2807" s="16">
        <f>+IF(datos_arg[[#This Row],[Moneda]]="ARS",datos_arg[[#This Row],[Monto]],datos_arg[[#This Row],[Monto]]*datos_arg[[#This Row],[TC]])</f>
        <v>7695.6</v>
      </c>
      <c r="X2807" s="16">
        <f>IFERROR(IF(datos_arg[[#This Row],[Moneda]]="USD",datos_arg[[#This Row],[Monto]],datos_arg[[#This Row],[Monto]]/datos_arg[[#This Row],[TC]]),0)</f>
        <v>57.429850746268663</v>
      </c>
      <c r="Y2807" s="14"/>
    </row>
    <row r="2808" spans="1:25" x14ac:dyDescent="0.25">
      <c r="A2808" s="14">
        <f t="shared" si="43"/>
        <v>2805</v>
      </c>
      <c r="B2808" s="1">
        <v>44074</v>
      </c>
      <c r="C2808" s="18">
        <f>+YEAR(datos_arg[[#This Row],[Fecha]])</f>
        <v>2020</v>
      </c>
      <c r="D2808" s="18">
        <f>+MONTH(datos_arg[[#This Row],[Fecha]])</f>
        <v>8</v>
      </c>
      <c r="E2808" s="14" t="s">
        <v>408</v>
      </c>
      <c r="F2808" s="14" t="s">
        <v>69</v>
      </c>
      <c r="G2808" s="14"/>
      <c r="H2808" s="14" t="s">
        <v>7132</v>
      </c>
      <c r="I2808" s="14" t="s">
        <v>7132</v>
      </c>
      <c r="J2808" s="14" t="s">
        <v>425</v>
      </c>
      <c r="K2808" s="14"/>
      <c r="L2808" s="14" t="s">
        <v>425</v>
      </c>
      <c r="M2808" s="14" t="s">
        <v>2368</v>
      </c>
      <c r="N2808" s="14" t="s">
        <v>2368</v>
      </c>
      <c r="O2808" s="14"/>
      <c r="P2808" s="14"/>
      <c r="Q2808" s="14"/>
      <c r="R2808" s="14" t="s">
        <v>439</v>
      </c>
      <c r="S2808" s="14" t="s">
        <v>440</v>
      </c>
      <c r="T2808" s="35">
        <v>1000</v>
      </c>
      <c r="U2808" s="14" t="s">
        <v>2</v>
      </c>
      <c r="V2808" s="14">
        <v>131</v>
      </c>
      <c r="W2808" s="16">
        <f>+IF(datos_arg[[#This Row],[Moneda]]="ARS",datos_arg[[#This Row],[Monto]],datos_arg[[#This Row],[Monto]]*datos_arg[[#This Row],[TC]])</f>
        <v>131000</v>
      </c>
      <c r="X2808" s="16">
        <f>IFERROR(IF(datos_arg[[#This Row],[Moneda]]="USD",datos_arg[[#This Row],[Monto]],datos_arg[[#This Row],[Monto]]/datos_arg[[#This Row],[TC]]),0)</f>
        <v>1000</v>
      </c>
      <c r="Y2808" s="14"/>
    </row>
    <row r="2809" spans="1:25" ht="15" customHeight="1" x14ac:dyDescent="0.25">
      <c r="A2809" s="14">
        <f t="shared" si="43"/>
        <v>2806</v>
      </c>
      <c r="B2809" s="1">
        <v>44074</v>
      </c>
      <c r="C2809" s="18">
        <f>+YEAR(datos_arg[[#This Row],[Fecha]])</f>
        <v>2020</v>
      </c>
      <c r="D2809" s="18">
        <f>+MONTH(datos_arg[[#This Row],[Fecha]])</f>
        <v>8</v>
      </c>
      <c r="E2809" s="14" t="s">
        <v>617</v>
      </c>
      <c r="F2809" s="14" t="s">
        <v>6652</v>
      </c>
      <c r="G2809" s="14" t="s">
        <v>6653</v>
      </c>
      <c r="H2809" s="14" t="s">
        <v>6648</v>
      </c>
      <c r="I2809" s="14" t="s">
        <v>3955</v>
      </c>
      <c r="J2809" s="14" t="s">
        <v>868</v>
      </c>
      <c r="K2809" s="14" t="s">
        <v>421</v>
      </c>
      <c r="L2809" s="14" t="s">
        <v>421</v>
      </c>
      <c r="M2809" s="14" t="s">
        <v>868</v>
      </c>
      <c r="N2809" s="14" t="s">
        <v>39</v>
      </c>
      <c r="O2809" s="14" t="s">
        <v>2792</v>
      </c>
      <c r="P2809" s="14" t="s">
        <v>5878</v>
      </c>
      <c r="Q2809" s="14">
        <v>0</v>
      </c>
      <c r="R2809" s="14" t="s">
        <v>6653</v>
      </c>
      <c r="S2809" s="14" t="s">
        <v>439</v>
      </c>
      <c r="T2809" s="35">
        <v>104000</v>
      </c>
      <c r="U2809" s="14" t="s">
        <v>4</v>
      </c>
      <c r="V2809" s="14">
        <v>131</v>
      </c>
      <c r="W2809" s="16">
        <f>+IF(datos_arg[[#This Row],[Moneda]]="ARS",datos_arg[[#This Row],[Monto]],datos_arg[[#This Row],[Monto]]*datos_arg[[#This Row],[TC]])</f>
        <v>104000</v>
      </c>
      <c r="X2809" s="16">
        <f>IFERROR(IF(datos_arg[[#This Row],[Moneda]]="USD",datos_arg[[#This Row],[Monto]],datos_arg[[#This Row],[Monto]]/datos_arg[[#This Row],[TC]]),0)</f>
        <v>793.89312977099235</v>
      </c>
      <c r="Y2809" s="14"/>
    </row>
    <row r="2810" spans="1:25" x14ac:dyDescent="0.25">
      <c r="A2810" s="14">
        <f t="shared" si="43"/>
        <v>2807</v>
      </c>
      <c r="B2810" s="1">
        <v>44074</v>
      </c>
      <c r="C2810" s="18">
        <f>+YEAR(datos_arg[[#This Row],[Fecha]])</f>
        <v>2020</v>
      </c>
      <c r="D2810" s="18">
        <f>+MONTH(datos_arg[[#This Row],[Fecha]])</f>
        <v>8</v>
      </c>
      <c r="E2810" s="14" t="s">
        <v>1016</v>
      </c>
      <c r="F2810" s="14" t="s">
        <v>405</v>
      </c>
      <c r="G2810" s="14"/>
      <c r="H2810" s="14" t="s">
        <v>4114</v>
      </c>
      <c r="I2810" s="14" t="s">
        <v>7132</v>
      </c>
      <c r="J2810" s="14" t="s">
        <v>425</v>
      </c>
      <c r="K2810" s="14"/>
      <c r="L2810" s="14" t="s">
        <v>425</v>
      </c>
      <c r="M2810" s="14" t="s">
        <v>432</v>
      </c>
      <c r="N2810" s="14" t="s">
        <v>108</v>
      </c>
      <c r="O2810" s="14" t="s">
        <v>698</v>
      </c>
      <c r="P2810" s="14"/>
      <c r="Q2810" s="14"/>
      <c r="R2810" s="14" t="s">
        <v>405</v>
      </c>
      <c r="S2810" s="14" t="s">
        <v>440</v>
      </c>
      <c r="T2810" s="35">
        <v>6000</v>
      </c>
      <c r="U2810" s="14" t="s">
        <v>2</v>
      </c>
      <c r="V2810" s="14">
        <v>131</v>
      </c>
      <c r="W2810" s="16">
        <f>+IF(datos_arg[[#This Row],[Moneda]]="ARS",datos_arg[[#This Row],[Monto]],datos_arg[[#This Row],[Monto]]*datos_arg[[#This Row],[TC]])</f>
        <v>786000</v>
      </c>
      <c r="X2810" s="16">
        <f>IFERROR(IF(datos_arg[[#This Row],[Moneda]]="USD",datos_arg[[#This Row],[Monto]],datos_arg[[#This Row],[Monto]]/datos_arg[[#This Row],[TC]]),0)</f>
        <v>6000</v>
      </c>
      <c r="Y2810" s="14">
        <v>6</v>
      </c>
    </row>
    <row r="2811" spans="1:25" ht="15" customHeight="1" x14ac:dyDescent="0.25">
      <c r="A2811" s="14">
        <f t="shared" si="43"/>
        <v>2808</v>
      </c>
      <c r="B2811" s="1">
        <v>44074</v>
      </c>
      <c r="C2811" s="18">
        <f>+YEAR(datos_arg[[#This Row],[Fecha]])</f>
        <v>2020</v>
      </c>
      <c r="D2811" s="18">
        <f>+MONTH(datos_arg[[#This Row],[Fecha]])</f>
        <v>8</v>
      </c>
      <c r="E2811" s="14" t="s">
        <v>1015</v>
      </c>
      <c r="F2811" s="14" t="s">
        <v>430</v>
      </c>
      <c r="G2811" s="14"/>
      <c r="H2811" s="14" t="s">
        <v>7132</v>
      </c>
      <c r="I2811" s="14" t="s">
        <v>7132</v>
      </c>
      <c r="J2811" s="14" t="s">
        <v>425</v>
      </c>
      <c r="K2811" s="14"/>
      <c r="L2811" s="14" t="s">
        <v>425</v>
      </c>
      <c r="M2811" s="14" t="s">
        <v>60</v>
      </c>
      <c r="N2811" s="14" t="s">
        <v>26</v>
      </c>
      <c r="O2811" s="14" t="s">
        <v>2305</v>
      </c>
      <c r="P2811" s="14"/>
      <c r="Q2811" s="14"/>
      <c r="R2811" s="14" t="s">
        <v>430</v>
      </c>
      <c r="S2811" s="14" t="s">
        <v>439</v>
      </c>
      <c r="T2811" s="35">
        <v>3000</v>
      </c>
      <c r="U2811" s="14" t="s">
        <v>4</v>
      </c>
      <c r="V2811" s="14">
        <v>131</v>
      </c>
      <c r="W2811" s="16">
        <f>+IF(datos_arg[[#This Row],[Moneda]]="ARS",datos_arg[[#This Row],[Monto]],datos_arg[[#This Row],[Monto]]*datos_arg[[#This Row],[TC]])</f>
        <v>3000</v>
      </c>
      <c r="X2811" s="16">
        <f>IFERROR(IF(datos_arg[[#This Row],[Moneda]]="USD",datos_arg[[#This Row],[Monto]],datos_arg[[#This Row],[Monto]]/datos_arg[[#This Row],[TC]]),0)</f>
        <v>22.900763358778626</v>
      </c>
      <c r="Y2811" s="14"/>
    </row>
    <row r="2812" spans="1:25" ht="15" customHeight="1" x14ac:dyDescent="0.25">
      <c r="A2812" s="14">
        <f t="shared" si="43"/>
        <v>2809</v>
      </c>
      <c r="B2812" s="1">
        <v>44074</v>
      </c>
      <c r="C2812" s="18">
        <f>+YEAR(datos_arg[[#This Row],[Fecha]])</f>
        <v>2020</v>
      </c>
      <c r="D2812" s="18">
        <f>+MONTH(datos_arg[[#This Row],[Fecha]])</f>
        <v>8</v>
      </c>
      <c r="E2812" s="14" t="s">
        <v>1015</v>
      </c>
      <c r="F2812" s="14" t="s">
        <v>430</v>
      </c>
      <c r="G2812" s="14"/>
      <c r="H2812" s="14" t="s">
        <v>7132</v>
      </c>
      <c r="I2812" s="14" t="s">
        <v>7132</v>
      </c>
      <c r="J2812" s="14" t="s">
        <v>425</v>
      </c>
      <c r="K2812" s="14"/>
      <c r="L2812" s="14" t="s">
        <v>425</v>
      </c>
      <c r="M2812" s="14" t="s">
        <v>57</v>
      </c>
      <c r="N2812" s="14" t="s">
        <v>57</v>
      </c>
      <c r="O2812" s="14" t="s">
        <v>2415</v>
      </c>
      <c r="P2812" s="14"/>
      <c r="Q2812" s="14"/>
      <c r="R2812" s="14" t="s">
        <v>430</v>
      </c>
      <c r="S2812" s="14" t="s">
        <v>439</v>
      </c>
      <c r="T2812" s="35">
        <v>500</v>
      </c>
      <c r="U2812" s="14" t="s">
        <v>4</v>
      </c>
      <c r="V2812" s="14">
        <v>131</v>
      </c>
      <c r="W2812" s="16">
        <f>+IF(datos_arg[[#This Row],[Moneda]]="ARS",datos_arg[[#This Row],[Monto]],datos_arg[[#This Row],[Monto]]*datos_arg[[#This Row],[TC]])</f>
        <v>500</v>
      </c>
      <c r="X2812" s="16">
        <f>IFERROR(IF(datos_arg[[#This Row],[Moneda]]="USD",datos_arg[[#This Row],[Monto]],datos_arg[[#This Row],[Monto]]/datos_arg[[#This Row],[TC]]),0)</f>
        <v>3.8167938931297711</v>
      </c>
      <c r="Y2812" s="14"/>
    </row>
    <row r="2813" spans="1:25" ht="15" customHeight="1" x14ac:dyDescent="0.25">
      <c r="A2813" s="14">
        <f t="shared" si="43"/>
        <v>2810</v>
      </c>
      <c r="B2813" s="1">
        <v>44074</v>
      </c>
      <c r="C2813" s="18">
        <f>+YEAR(datos_arg[[#This Row],[Fecha]])</f>
        <v>2020</v>
      </c>
      <c r="D2813" s="18">
        <f>+MONTH(datos_arg[[#This Row],[Fecha]])</f>
        <v>8</v>
      </c>
      <c r="E2813" s="14" t="s">
        <v>5358</v>
      </c>
      <c r="F2813" s="14" t="s">
        <v>4108</v>
      </c>
      <c r="G2813" s="14"/>
      <c r="H2813" s="14" t="s">
        <v>6646</v>
      </c>
      <c r="I2813" s="14" t="s">
        <v>7132</v>
      </c>
      <c r="J2813" s="14" t="s">
        <v>425</v>
      </c>
      <c r="K2813" s="14" t="s">
        <v>420</v>
      </c>
      <c r="L2813" s="14" t="s">
        <v>426</v>
      </c>
      <c r="M2813" s="14" t="s">
        <v>5381</v>
      </c>
      <c r="N2813" s="14" t="s">
        <v>1019</v>
      </c>
      <c r="O2813" s="14" t="s">
        <v>4074</v>
      </c>
      <c r="P2813" s="14"/>
      <c r="Q2813" s="14"/>
      <c r="R2813" s="14" t="s">
        <v>4108</v>
      </c>
      <c r="S2813" s="14" t="s">
        <v>439</v>
      </c>
      <c r="T2813" s="35">
        <v>25000</v>
      </c>
      <c r="U2813" s="14" t="s">
        <v>4</v>
      </c>
      <c r="V2813" s="14">
        <v>131</v>
      </c>
      <c r="W2813" s="16">
        <f>+IF(datos_arg[[#This Row],[Moneda]]="ARS",datos_arg[[#This Row],[Monto]],datos_arg[[#This Row],[Monto]]*datos_arg[[#This Row],[TC]])</f>
        <v>25000</v>
      </c>
      <c r="X2813" s="16">
        <f>IFERROR(IF(datos_arg[[#This Row],[Moneda]]="USD",datos_arg[[#This Row],[Monto]],datos_arg[[#This Row],[Monto]]/datos_arg[[#This Row],[TC]]),0)</f>
        <v>190.83969465648855</v>
      </c>
      <c r="Y2813" s="14"/>
    </row>
    <row r="2814" spans="1:25" ht="15" customHeight="1" x14ac:dyDescent="0.25">
      <c r="A2814" s="14">
        <f t="shared" si="43"/>
        <v>2811</v>
      </c>
      <c r="B2814" s="1">
        <v>44074</v>
      </c>
      <c r="C2814" s="18">
        <f>+YEAR(datos_arg[[#This Row],[Fecha]])</f>
        <v>2020</v>
      </c>
      <c r="D2814" s="18">
        <f>+MONTH(datos_arg[[#This Row],[Fecha]])</f>
        <v>8</v>
      </c>
      <c r="E2814" s="14" t="s">
        <v>1015</v>
      </c>
      <c r="F2814" s="14" t="s">
        <v>403</v>
      </c>
      <c r="G2814" s="14" t="s">
        <v>5383</v>
      </c>
      <c r="H2814" s="14" t="s">
        <v>6646</v>
      </c>
      <c r="I2814" s="14" t="s">
        <v>7132</v>
      </c>
      <c r="J2814" s="14" t="s">
        <v>425</v>
      </c>
      <c r="K2814" s="14"/>
      <c r="L2814" s="14" t="s">
        <v>425</v>
      </c>
      <c r="M2814" s="14" t="s">
        <v>310</v>
      </c>
      <c r="N2814" s="14" t="s">
        <v>310</v>
      </c>
      <c r="O2814" s="14" t="s">
        <v>2793</v>
      </c>
      <c r="P2814" s="14"/>
      <c r="Q2814" s="14"/>
      <c r="R2814" s="14" t="s">
        <v>5383</v>
      </c>
      <c r="S2814" s="14" t="s">
        <v>439</v>
      </c>
      <c r="T2814" s="35">
        <v>2000</v>
      </c>
      <c r="U2814" s="14" t="s">
        <v>4</v>
      </c>
      <c r="V2814" s="14">
        <v>131</v>
      </c>
      <c r="W2814" s="16">
        <f>+IF(datos_arg[[#This Row],[Moneda]]="ARS",datos_arg[[#This Row],[Monto]],datos_arg[[#This Row],[Monto]]*datos_arg[[#This Row],[TC]])</f>
        <v>2000</v>
      </c>
      <c r="X2814" s="16">
        <f>IFERROR(IF(datos_arg[[#This Row],[Moneda]]="USD",datos_arg[[#This Row],[Monto]],datos_arg[[#This Row],[Monto]]/datos_arg[[#This Row],[TC]]),0)</f>
        <v>15.267175572519085</v>
      </c>
      <c r="Y2814" s="14"/>
    </row>
    <row r="2815" spans="1:25" ht="15" customHeight="1" x14ac:dyDescent="0.25">
      <c r="A2815" s="14">
        <f t="shared" si="43"/>
        <v>2812</v>
      </c>
      <c r="B2815" s="1">
        <v>44074</v>
      </c>
      <c r="C2815" s="18">
        <f>+YEAR(datos_arg[[#This Row],[Fecha]])</f>
        <v>2020</v>
      </c>
      <c r="D2815" s="18">
        <f>+MONTH(datos_arg[[#This Row],[Fecha]])</f>
        <v>8</v>
      </c>
      <c r="E2815" s="14" t="s">
        <v>1015</v>
      </c>
      <c r="F2815" s="14" t="s">
        <v>403</v>
      </c>
      <c r="G2815" s="14" t="s">
        <v>970</v>
      </c>
      <c r="H2815" s="14" t="s">
        <v>7132</v>
      </c>
      <c r="I2815" s="14" t="s">
        <v>7132</v>
      </c>
      <c r="J2815" s="14" t="s">
        <v>425</v>
      </c>
      <c r="K2815" s="14"/>
      <c r="L2815" s="14" t="s">
        <v>425</v>
      </c>
      <c r="M2815" s="14" t="s">
        <v>493</v>
      </c>
      <c r="N2815" s="14" t="s">
        <v>26</v>
      </c>
      <c r="O2815" s="14" t="s">
        <v>2794</v>
      </c>
      <c r="P2815" s="14"/>
      <c r="Q2815" s="14"/>
      <c r="R2815" s="14" t="s">
        <v>970</v>
      </c>
      <c r="S2815" s="14" t="s">
        <v>439</v>
      </c>
      <c r="T2815" s="35">
        <v>2000</v>
      </c>
      <c r="U2815" s="14" t="s">
        <v>4</v>
      </c>
      <c r="V2815" s="14">
        <v>131</v>
      </c>
      <c r="W2815" s="16">
        <f>+IF(datos_arg[[#This Row],[Moneda]]="ARS",datos_arg[[#This Row],[Monto]],datos_arg[[#This Row],[Monto]]*datos_arg[[#This Row],[TC]])</f>
        <v>2000</v>
      </c>
      <c r="X2815" s="16">
        <f>IFERROR(IF(datos_arg[[#This Row],[Moneda]]="USD",datos_arg[[#This Row],[Monto]],datos_arg[[#This Row],[Monto]]/datos_arg[[#This Row],[TC]]),0)</f>
        <v>15.267175572519085</v>
      </c>
      <c r="Y2815" s="14"/>
    </row>
    <row r="2816" spans="1:25" ht="15" customHeight="1" x14ac:dyDescent="0.25">
      <c r="A2816" s="14">
        <f t="shared" si="43"/>
        <v>2813</v>
      </c>
      <c r="B2816" s="1">
        <v>44074</v>
      </c>
      <c r="C2816" s="18">
        <f>+YEAR(datos_arg[[#This Row],[Fecha]])</f>
        <v>2020</v>
      </c>
      <c r="D2816" s="18">
        <f>+MONTH(datos_arg[[#This Row],[Fecha]])</f>
        <v>8</v>
      </c>
      <c r="E2816" s="14" t="s">
        <v>1015</v>
      </c>
      <c r="F2816" s="14" t="s">
        <v>403</v>
      </c>
      <c r="G2816" s="14" t="s">
        <v>5383</v>
      </c>
      <c r="H2816" s="14" t="s">
        <v>6646</v>
      </c>
      <c r="I2816" s="14" t="s">
        <v>6668</v>
      </c>
      <c r="J2816" s="14" t="s">
        <v>425</v>
      </c>
      <c r="K2816" s="14"/>
      <c r="L2816" s="14" t="s">
        <v>426</v>
      </c>
      <c r="M2816" s="14" t="s">
        <v>3391</v>
      </c>
      <c r="N2816" s="14" t="s">
        <v>1004</v>
      </c>
      <c r="O2816" s="14" t="s">
        <v>2795</v>
      </c>
      <c r="P2816" s="14"/>
      <c r="Q2816" s="14">
        <v>11</v>
      </c>
      <c r="R2816" s="14" t="s">
        <v>5383</v>
      </c>
      <c r="S2816" s="14" t="s">
        <v>439</v>
      </c>
      <c r="T2816" s="35">
        <v>5400</v>
      </c>
      <c r="U2816" s="14" t="s">
        <v>4</v>
      </c>
      <c r="V2816" s="14">
        <v>131</v>
      </c>
      <c r="W2816" s="16">
        <f>+IF(datos_arg[[#This Row],[Moneda]]="ARS",datos_arg[[#This Row],[Monto]],datos_arg[[#This Row],[Monto]]*datos_arg[[#This Row],[TC]])</f>
        <v>5400</v>
      </c>
      <c r="X2816" s="16">
        <f>IFERROR(IF(datos_arg[[#This Row],[Moneda]]="USD",datos_arg[[#This Row],[Monto]],datos_arg[[#This Row],[Monto]]/datos_arg[[#This Row],[TC]]),0)</f>
        <v>41.221374045801525</v>
      </c>
      <c r="Y2816" s="14"/>
    </row>
    <row r="2817" spans="1:25" ht="15" customHeight="1" x14ac:dyDescent="0.25">
      <c r="A2817" s="14">
        <f t="shared" si="43"/>
        <v>2814</v>
      </c>
      <c r="B2817" s="1">
        <v>44074</v>
      </c>
      <c r="C2817" s="18">
        <f>+YEAR(datos_arg[[#This Row],[Fecha]])</f>
        <v>2020</v>
      </c>
      <c r="D2817" s="18">
        <f>+MONTH(datos_arg[[#This Row],[Fecha]])</f>
        <v>8</v>
      </c>
      <c r="E2817" s="14" t="s">
        <v>5358</v>
      </c>
      <c r="F2817" s="14" t="s">
        <v>4109</v>
      </c>
      <c r="G2817" s="14"/>
      <c r="H2817" s="14" t="s">
        <v>6646</v>
      </c>
      <c r="I2817" s="14" t="s">
        <v>7132</v>
      </c>
      <c r="J2817" s="14" t="s">
        <v>425</v>
      </c>
      <c r="K2817" s="14" t="s">
        <v>420</v>
      </c>
      <c r="L2817" s="14" t="s">
        <v>425</v>
      </c>
      <c r="M2817" s="14" t="s">
        <v>4818</v>
      </c>
      <c r="N2817" s="14" t="s">
        <v>49</v>
      </c>
      <c r="O2817" s="14" t="s">
        <v>4075</v>
      </c>
      <c r="P2817" s="14"/>
      <c r="Q2817" s="14">
        <v>1</v>
      </c>
      <c r="R2817" s="14" t="s">
        <v>4109</v>
      </c>
      <c r="S2817" s="14" t="s">
        <v>439</v>
      </c>
      <c r="T2817" s="35">
        <v>12000</v>
      </c>
      <c r="U2817" s="14" t="s">
        <v>4</v>
      </c>
      <c r="V2817" s="14">
        <v>131</v>
      </c>
      <c r="W2817" s="16">
        <f>+IF(datos_arg[[#This Row],[Moneda]]="ARS",datos_arg[[#This Row],[Monto]],datos_arg[[#This Row],[Monto]]*datos_arg[[#This Row],[TC]])</f>
        <v>12000</v>
      </c>
      <c r="X2817" s="16">
        <f>IFERROR(IF(datos_arg[[#This Row],[Moneda]]="USD",datos_arg[[#This Row],[Monto]],datos_arg[[#This Row],[Monto]]/datos_arg[[#This Row],[TC]]),0)</f>
        <v>91.603053435114504</v>
      </c>
      <c r="Y2817" s="14"/>
    </row>
    <row r="2818" spans="1:25" ht="15" customHeight="1" x14ac:dyDescent="0.25">
      <c r="A2818" s="14">
        <f t="shared" si="43"/>
        <v>2815</v>
      </c>
      <c r="B2818" s="1">
        <v>44074</v>
      </c>
      <c r="C2818" s="18">
        <f>+YEAR(datos_arg[[#This Row],[Fecha]])</f>
        <v>2020</v>
      </c>
      <c r="D2818" s="18">
        <f>+MONTH(datos_arg[[#This Row],[Fecha]])</f>
        <v>8</v>
      </c>
      <c r="E2818" s="14" t="s">
        <v>1015</v>
      </c>
      <c r="F2818" s="14" t="s">
        <v>430</v>
      </c>
      <c r="G2818" s="14"/>
      <c r="H2818" s="14" t="s">
        <v>7132</v>
      </c>
      <c r="I2818" s="14" t="s">
        <v>7132</v>
      </c>
      <c r="J2818" s="14" t="s">
        <v>425</v>
      </c>
      <c r="K2818" s="14"/>
      <c r="L2818" s="14" t="s">
        <v>425</v>
      </c>
      <c r="M2818" s="14" t="s">
        <v>102</v>
      </c>
      <c r="N2818" s="14" t="s">
        <v>480</v>
      </c>
      <c r="O2818" s="14" t="s">
        <v>2671</v>
      </c>
      <c r="P2818" s="14"/>
      <c r="Q2818" s="14"/>
      <c r="R2818" s="14" t="s">
        <v>430</v>
      </c>
      <c r="S2818" s="14" t="s">
        <v>421</v>
      </c>
      <c r="T2818" s="35">
        <v>5340</v>
      </c>
      <c r="U2818" s="14" t="s">
        <v>4</v>
      </c>
      <c r="V2818" s="14">
        <v>131</v>
      </c>
      <c r="W2818" s="16">
        <f>+IF(datos_arg[[#This Row],[Moneda]]="ARS",datos_arg[[#This Row],[Monto]],datos_arg[[#This Row],[Monto]]*datos_arg[[#This Row],[TC]])</f>
        <v>5340</v>
      </c>
      <c r="X2818" s="16">
        <f>IFERROR(IF(datos_arg[[#This Row],[Moneda]]="USD",datos_arg[[#This Row],[Monto]],datos_arg[[#This Row],[Monto]]/datos_arg[[#This Row],[TC]]),0)</f>
        <v>40.763358778625957</v>
      </c>
      <c r="Y2818" s="14"/>
    </row>
    <row r="2819" spans="1:25" ht="15" customHeight="1" x14ac:dyDescent="0.25">
      <c r="A2819" s="14">
        <f t="shared" si="43"/>
        <v>2816</v>
      </c>
      <c r="B2819" s="1">
        <v>44074</v>
      </c>
      <c r="C2819" s="18">
        <f>+YEAR(datos_arg[[#This Row],[Fecha]])</f>
        <v>2020</v>
      </c>
      <c r="D2819" s="18">
        <f>+MONTH(datos_arg[[#This Row],[Fecha]])</f>
        <v>8</v>
      </c>
      <c r="E2819" s="14" t="s">
        <v>1015</v>
      </c>
      <c r="F2819" s="14" t="s">
        <v>403</v>
      </c>
      <c r="G2819" s="14" t="s">
        <v>6645</v>
      </c>
      <c r="H2819" s="14" t="s">
        <v>532</v>
      </c>
      <c r="I2819" s="14" t="s">
        <v>7132</v>
      </c>
      <c r="J2819" s="14" t="s">
        <v>425</v>
      </c>
      <c r="K2819" s="14" t="s">
        <v>421</v>
      </c>
      <c r="L2819" s="14" t="s">
        <v>421</v>
      </c>
      <c r="M2819" s="14" t="s">
        <v>804</v>
      </c>
      <c r="N2819" s="14" t="s">
        <v>26</v>
      </c>
      <c r="O2819" s="14" t="s">
        <v>2796</v>
      </c>
      <c r="P2819" s="14"/>
      <c r="Q2819" s="14">
        <v>3</v>
      </c>
      <c r="R2819" s="14" t="s">
        <v>6645</v>
      </c>
      <c r="S2819" s="14" t="s">
        <v>421</v>
      </c>
      <c r="T2819" s="35">
        <v>4215</v>
      </c>
      <c r="U2819" s="14" t="s">
        <v>4</v>
      </c>
      <c r="V2819" s="14">
        <v>131</v>
      </c>
      <c r="W2819" s="16">
        <f>+IF(datos_arg[[#This Row],[Moneda]]="ARS",datos_arg[[#This Row],[Monto]],datos_arg[[#This Row],[Monto]]*datos_arg[[#This Row],[TC]])</f>
        <v>4215</v>
      </c>
      <c r="X2819" s="16">
        <f>IFERROR(IF(datos_arg[[#This Row],[Moneda]]="USD",datos_arg[[#This Row],[Monto]],datos_arg[[#This Row],[Monto]]/datos_arg[[#This Row],[TC]]),0)</f>
        <v>32.175572519083971</v>
      </c>
      <c r="Y2819" s="14"/>
    </row>
    <row r="2820" spans="1:25" ht="15" customHeight="1" x14ac:dyDescent="0.25">
      <c r="A2820" s="14">
        <f t="shared" si="43"/>
        <v>2817</v>
      </c>
      <c r="B2820" s="1">
        <v>44074</v>
      </c>
      <c r="C2820" s="18">
        <f>+YEAR(datos_arg[[#This Row],[Fecha]])</f>
        <v>2020</v>
      </c>
      <c r="D2820" s="18">
        <f>+MONTH(datos_arg[[#This Row],[Fecha]])</f>
        <v>8</v>
      </c>
      <c r="E2820" s="14" t="s">
        <v>1015</v>
      </c>
      <c r="F2820" s="14" t="s">
        <v>430</v>
      </c>
      <c r="G2820" s="14"/>
      <c r="H2820" s="14" t="s">
        <v>7132</v>
      </c>
      <c r="I2820" s="14" t="s">
        <v>7132</v>
      </c>
      <c r="J2820" s="14" t="s">
        <v>425</v>
      </c>
      <c r="K2820" s="14"/>
      <c r="L2820" s="14" t="s">
        <v>425</v>
      </c>
      <c r="M2820" s="14" t="s">
        <v>57</v>
      </c>
      <c r="N2820" s="14" t="s">
        <v>57</v>
      </c>
      <c r="O2820" s="14" t="s">
        <v>1794</v>
      </c>
      <c r="P2820" s="14" t="s">
        <v>5879</v>
      </c>
      <c r="Q2820" s="14"/>
      <c r="R2820" s="14" t="s">
        <v>430</v>
      </c>
      <c r="S2820" s="14" t="s">
        <v>439</v>
      </c>
      <c r="T2820" s="35">
        <v>644</v>
      </c>
      <c r="U2820" s="14" t="s">
        <v>4</v>
      </c>
      <c r="V2820" s="14">
        <v>131</v>
      </c>
      <c r="W2820" s="16">
        <f>+IF(datos_arg[[#This Row],[Moneda]]="ARS",datos_arg[[#This Row],[Monto]],datos_arg[[#This Row],[Monto]]*datos_arg[[#This Row],[TC]])</f>
        <v>644</v>
      </c>
      <c r="X2820" s="16">
        <f>IFERROR(IF(datos_arg[[#This Row],[Moneda]]="USD",datos_arg[[#This Row],[Monto]],datos_arg[[#This Row],[Monto]]/datos_arg[[#This Row],[TC]]),0)</f>
        <v>4.9160305343511448</v>
      </c>
      <c r="Y2820" s="14"/>
    </row>
    <row r="2821" spans="1:25" ht="15" customHeight="1" x14ac:dyDescent="0.25">
      <c r="A2821" s="14">
        <f t="shared" si="43"/>
        <v>2818</v>
      </c>
      <c r="B2821" s="1">
        <v>44074</v>
      </c>
      <c r="C2821" s="18">
        <f>+YEAR(datos_arg[[#This Row],[Fecha]])</f>
        <v>2020</v>
      </c>
      <c r="D2821" s="18">
        <f>+MONTH(datos_arg[[#This Row],[Fecha]])</f>
        <v>8</v>
      </c>
      <c r="E2821" s="14" t="s">
        <v>1015</v>
      </c>
      <c r="F2821" s="14" t="s">
        <v>430</v>
      </c>
      <c r="G2821" s="14"/>
      <c r="H2821" s="14" t="s">
        <v>7132</v>
      </c>
      <c r="I2821" s="14" t="s">
        <v>7132</v>
      </c>
      <c r="J2821" s="14" t="s">
        <v>425</v>
      </c>
      <c r="K2821" s="14"/>
      <c r="L2821" s="14" t="s">
        <v>425</v>
      </c>
      <c r="M2821" s="14" t="s">
        <v>361</v>
      </c>
      <c r="N2821" s="14" t="s">
        <v>361</v>
      </c>
      <c r="O2821" s="14" t="s">
        <v>2325</v>
      </c>
      <c r="P2821" s="14" t="s">
        <v>5879</v>
      </c>
      <c r="Q2821" s="14"/>
      <c r="R2821" s="14" t="s">
        <v>430</v>
      </c>
      <c r="S2821" s="14" t="s">
        <v>439</v>
      </c>
      <c r="T2821" s="35">
        <v>130</v>
      </c>
      <c r="U2821" s="14" t="s">
        <v>4</v>
      </c>
      <c r="V2821" s="14">
        <v>131</v>
      </c>
      <c r="W2821" s="16">
        <f>+IF(datos_arg[[#This Row],[Moneda]]="ARS",datos_arg[[#This Row],[Monto]],datos_arg[[#This Row],[Monto]]*datos_arg[[#This Row],[TC]])</f>
        <v>130</v>
      </c>
      <c r="X2821" s="16">
        <f>IFERROR(IF(datos_arg[[#This Row],[Moneda]]="USD",datos_arg[[#This Row],[Monto]],datos_arg[[#This Row],[Monto]]/datos_arg[[#This Row],[TC]]),0)</f>
        <v>0.99236641221374045</v>
      </c>
      <c r="Y2821" s="14"/>
    </row>
    <row r="2822" spans="1:25" ht="15" customHeight="1" x14ac:dyDescent="0.25">
      <c r="A2822" s="14">
        <f t="shared" ref="A2822:A2885" si="44">+A2821+1</f>
        <v>2819</v>
      </c>
      <c r="B2822" s="1">
        <v>44074</v>
      </c>
      <c r="C2822" s="18">
        <f>+YEAR(datos_arg[[#This Row],[Fecha]])</f>
        <v>2020</v>
      </c>
      <c r="D2822" s="18">
        <f>+MONTH(datos_arg[[#This Row],[Fecha]])</f>
        <v>8</v>
      </c>
      <c r="E2822" s="14" t="s">
        <v>1015</v>
      </c>
      <c r="F2822" s="14" t="s">
        <v>430</v>
      </c>
      <c r="G2822" s="14"/>
      <c r="H2822" s="14" t="s">
        <v>7132</v>
      </c>
      <c r="I2822" s="14" t="s">
        <v>7132</v>
      </c>
      <c r="J2822" s="14" t="s">
        <v>425</v>
      </c>
      <c r="K2822" s="14"/>
      <c r="L2822" s="14" t="s">
        <v>425</v>
      </c>
      <c r="M2822" s="14" t="s">
        <v>57</v>
      </c>
      <c r="N2822" s="14" t="s">
        <v>57</v>
      </c>
      <c r="O2822" s="14" t="s">
        <v>1794</v>
      </c>
      <c r="P2822" s="14" t="s">
        <v>5879</v>
      </c>
      <c r="Q2822" s="14"/>
      <c r="R2822" s="14" t="s">
        <v>430</v>
      </c>
      <c r="S2822" s="14" t="s">
        <v>439</v>
      </c>
      <c r="T2822" s="35">
        <v>601</v>
      </c>
      <c r="U2822" s="14" t="s">
        <v>4</v>
      </c>
      <c r="V2822" s="14">
        <v>131</v>
      </c>
      <c r="W2822" s="16">
        <f>+IF(datos_arg[[#This Row],[Moneda]]="ARS",datos_arg[[#This Row],[Monto]],datos_arg[[#This Row],[Monto]]*datos_arg[[#This Row],[TC]])</f>
        <v>601</v>
      </c>
      <c r="X2822" s="16">
        <f>IFERROR(IF(datos_arg[[#This Row],[Moneda]]="USD",datos_arg[[#This Row],[Monto]],datos_arg[[#This Row],[Monto]]/datos_arg[[#This Row],[TC]]),0)</f>
        <v>4.5877862595419847</v>
      </c>
      <c r="Y2822" s="14"/>
    </row>
    <row r="2823" spans="1:25" ht="15" customHeight="1" x14ac:dyDescent="0.25">
      <c r="A2823" s="14">
        <f t="shared" si="44"/>
        <v>2820</v>
      </c>
      <c r="B2823" s="1">
        <v>44074</v>
      </c>
      <c r="C2823" s="18">
        <f>+YEAR(datos_arg[[#This Row],[Fecha]])</f>
        <v>2020</v>
      </c>
      <c r="D2823" s="18">
        <f>+MONTH(datos_arg[[#This Row],[Fecha]])</f>
        <v>8</v>
      </c>
      <c r="E2823" s="14" t="s">
        <v>1015</v>
      </c>
      <c r="F2823" s="14" t="s">
        <v>430</v>
      </c>
      <c r="G2823" s="14"/>
      <c r="H2823" s="14" t="s">
        <v>7132</v>
      </c>
      <c r="I2823" s="14" t="s">
        <v>7132</v>
      </c>
      <c r="J2823" s="14" t="s">
        <v>425</v>
      </c>
      <c r="K2823" s="14"/>
      <c r="L2823" s="14" t="s">
        <v>425</v>
      </c>
      <c r="M2823" s="14" t="s">
        <v>361</v>
      </c>
      <c r="N2823" s="14" t="s">
        <v>361</v>
      </c>
      <c r="O2823" s="14" t="s">
        <v>2325</v>
      </c>
      <c r="P2823" s="14" t="s">
        <v>5879</v>
      </c>
      <c r="Q2823" s="14"/>
      <c r="R2823" s="14" t="s">
        <v>430</v>
      </c>
      <c r="S2823" s="14" t="s">
        <v>439</v>
      </c>
      <c r="T2823" s="35">
        <v>150</v>
      </c>
      <c r="U2823" s="14" t="s">
        <v>4</v>
      </c>
      <c r="V2823" s="14">
        <v>131</v>
      </c>
      <c r="W2823" s="16">
        <f>+IF(datos_arg[[#This Row],[Moneda]]="ARS",datos_arg[[#This Row],[Monto]],datos_arg[[#This Row],[Monto]]*datos_arg[[#This Row],[TC]])</f>
        <v>150</v>
      </c>
      <c r="X2823" s="16">
        <f>IFERROR(IF(datos_arg[[#This Row],[Moneda]]="USD",datos_arg[[#This Row],[Monto]],datos_arg[[#This Row],[Monto]]/datos_arg[[#This Row],[TC]]),0)</f>
        <v>1.1450381679389312</v>
      </c>
      <c r="Y2823" s="14"/>
    </row>
    <row r="2824" spans="1:25" ht="15" customHeight="1" x14ac:dyDescent="0.25">
      <c r="A2824" s="14">
        <f t="shared" si="44"/>
        <v>2821</v>
      </c>
      <c r="B2824" s="1">
        <v>44074</v>
      </c>
      <c r="C2824" s="18">
        <f>+YEAR(datos_arg[[#This Row],[Fecha]])</f>
        <v>2020</v>
      </c>
      <c r="D2824" s="18">
        <f>+MONTH(datos_arg[[#This Row],[Fecha]])</f>
        <v>8</v>
      </c>
      <c r="E2824" s="14" t="s">
        <v>1015</v>
      </c>
      <c r="F2824" s="14" t="s">
        <v>430</v>
      </c>
      <c r="G2824" s="14"/>
      <c r="H2824" s="14" t="s">
        <v>7132</v>
      </c>
      <c r="I2824" s="14" t="s">
        <v>7132</v>
      </c>
      <c r="J2824" s="14" t="s">
        <v>425</v>
      </c>
      <c r="K2824" s="14"/>
      <c r="L2824" s="14" t="s">
        <v>425</v>
      </c>
      <c r="M2824" s="14" t="s">
        <v>57</v>
      </c>
      <c r="N2824" s="14" t="s">
        <v>57</v>
      </c>
      <c r="O2824" s="14" t="s">
        <v>1794</v>
      </c>
      <c r="P2824" s="14" t="s">
        <v>5880</v>
      </c>
      <c r="Q2824" s="14"/>
      <c r="R2824" s="14" t="s">
        <v>430</v>
      </c>
      <c r="S2824" s="14" t="s">
        <v>439</v>
      </c>
      <c r="T2824" s="35">
        <v>726</v>
      </c>
      <c r="U2824" s="14" t="s">
        <v>4</v>
      </c>
      <c r="V2824" s="14">
        <v>131</v>
      </c>
      <c r="W2824" s="16">
        <f>+IF(datos_arg[[#This Row],[Moneda]]="ARS",datos_arg[[#This Row],[Monto]],datos_arg[[#This Row],[Monto]]*datos_arg[[#This Row],[TC]])</f>
        <v>726</v>
      </c>
      <c r="X2824" s="16">
        <f>IFERROR(IF(datos_arg[[#This Row],[Moneda]]="USD",datos_arg[[#This Row],[Monto]],datos_arg[[#This Row],[Monto]]/datos_arg[[#This Row],[TC]]),0)</f>
        <v>5.5419847328244272</v>
      </c>
      <c r="Y2824" s="14"/>
    </row>
    <row r="2825" spans="1:25" ht="15" customHeight="1" x14ac:dyDescent="0.25">
      <c r="A2825" s="14">
        <f t="shared" si="44"/>
        <v>2822</v>
      </c>
      <c r="B2825" s="1">
        <v>44074</v>
      </c>
      <c r="C2825" s="18">
        <f>+YEAR(datos_arg[[#This Row],[Fecha]])</f>
        <v>2020</v>
      </c>
      <c r="D2825" s="18">
        <f>+MONTH(datos_arg[[#This Row],[Fecha]])</f>
        <v>8</v>
      </c>
      <c r="E2825" s="14" t="s">
        <v>1015</v>
      </c>
      <c r="F2825" s="14" t="s">
        <v>430</v>
      </c>
      <c r="G2825" s="14"/>
      <c r="H2825" s="14" t="s">
        <v>7132</v>
      </c>
      <c r="I2825" s="14" t="s">
        <v>7132</v>
      </c>
      <c r="J2825" s="14" t="s">
        <v>425</v>
      </c>
      <c r="K2825" s="14"/>
      <c r="L2825" s="14" t="s">
        <v>425</v>
      </c>
      <c r="M2825" s="14" t="s">
        <v>361</v>
      </c>
      <c r="N2825" s="14" t="s">
        <v>361</v>
      </c>
      <c r="O2825" s="14" t="s">
        <v>2325</v>
      </c>
      <c r="P2825" s="14" t="s">
        <v>5880</v>
      </c>
      <c r="Q2825" s="14"/>
      <c r="R2825" s="14" t="s">
        <v>430</v>
      </c>
      <c r="S2825" s="14" t="s">
        <v>439</v>
      </c>
      <c r="T2825" s="35">
        <v>120</v>
      </c>
      <c r="U2825" s="14" t="s">
        <v>4</v>
      </c>
      <c r="V2825" s="14">
        <v>131</v>
      </c>
      <c r="W2825" s="16">
        <f>+IF(datos_arg[[#This Row],[Moneda]]="ARS",datos_arg[[#This Row],[Monto]],datos_arg[[#This Row],[Monto]]*datos_arg[[#This Row],[TC]])</f>
        <v>120</v>
      </c>
      <c r="X2825" s="16">
        <f>IFERROR(IF(datos_arg[[#This Row],[Moneda]]="USD",datos_arg[[#This Row],[Monto]],datos_arg[[#This Row],[Monto]]/datos_arg[[#This Row],[TC]]),0)</f>
        <v>0.91603053435114501</v>
      </c>
      <c r="Y2825" s="14"/>
    </row>
    <row r="2826" spans="1:25" ht="15" customHeight="1" x14ac:dyDescent="0.25">
      <c r="A2826" s="14">
        <f t="shared" si="44"/>
        <v>2823</v>
      </c>
      <c r="B2826" s="1">
        <v>44074</v>
      </c>
      <c r="C2826" s="18">
        <f>+YEAR(datos_arg[[#This Row],[Fecha]])</f>
        <v>2020</v>
      </c>
      <c r="D2826" s="18">
        <f>+MONTH(datos_arg[[#This Row],[Fecha]])</f>
        <v>8</v>
      </c>
      <c r="E2826" s="14" t="s">
        <v>1015</v>
      </c>
      <c r="F2826" s="14" t="s">
        <v>430</v>
      </c>
      <c r="G2826" s="14"/>
      <c r="H2826" s="14" t="s">
        <v>7132</v>
      </c>
      <c r="I2826" s="14" t="s">
        <v>7132</v>
      </c>
      <c r="J2826" s="14" t="s">
        <v>425</v>
      </c>
      <c r="K2826" s="14"/>
      <c r="L2826" s="14" t="s">
        <v>425</v>
      </c>
      <c r="M2826" s="14" t="s">
        <v>57</v>
      </c>
      <c r="N2826" s="14" t="s">
        <v>57</v>
      </c>
      <c r="O2826" s="14" t="s">
        <v>1794</v>
      </c>
      <c r="P2826" s="14" t="s">
        <v>5881</v>
      </c>
      <c r="Q2826" s="14"/>
      <c r="R2826" s="14" t="s">
        <v>430</v>
      </c>
      <c r="S2826" s="14" t="s">
        <v>439</v>
      </c>
      <c r="T2826" s="35">
        <v>316</v>
      </c>
      <c r="U2826" s="14" t="s">
        <v>4</v>
      </c>
      <c r="V2826" s="14">
        <v>131</v>
      </c>
      <c r="W2826" s="16">
        <f>+IF(datos_arg[[#This Row],[Moneda]]="ARS",datos_arg[[#This Row],[Monto]],datos_arg[[#This Row],[Monto]]*datos_arg[[#This Row],[TC]])</f>
        <v>316</v>
      </c>
      <c r="X2826" s="16">
        <f>IFERROR(IF(datos_arg[[#This Row],[Moneda]]="USD",datos_arg[[#This Row],[Monto]],datos_arg[[#This Row],[Monto]]/datos_arg[[#This Row],[TC]]),0)</f>
        <v>2.4122137404580153</v>
      </c>
      <c r="Y2826" s="14"/>
    </row>
    <row r="2827" spans="1:25" ht="15" customHeight="1" x14ac:dyDescent="0.25">
      <c r="A2827" s="14">
        <f t="shared" si="44"/>
        <v>2824</v>
      </c>
      <c r="B2827" s="1">
        <v>44074</v>
      </c>
      <c r="C2827" s="18">
        <f>+YEAR(datos_arg[[#This Row],[Fecha]])</f>
        <v>2020</v>
      </c>
      <c r="D2827" s="18">
        <f>+MONTH(datos_arg[[#This Row],[Fecha]])</f>
        <v>8</v>
      </c>
      <c r="E2827" s="14" t="s">
        <v>1015</v>
      </c>
      <c r="F2827" s="14" t="s">
        <v>430</v>
      </c>
      <c r="G2827" s="14"/>
      <c r="H2827" s="14" t="s">
        <v>7132</v>
      </c>
      <c r="I2827" s="14" t="s">
        <v>7132</v>
      </c>
      <c r="J2827" s="14" t="s">
        <v>425</v>
      </c>
      <c r="K2827" s="14"/>
      <c r="L2827" s="14" t="s">
        <v>425</v>
      </c>
      <c r="M2827" s="14" t="s">
        <v>60</v>
      </c>
      <c r="N2827" s="14" t="s">
        <v>26</v>
      </c>
      <c r="O2827" s="14" t="s">
        <v>2370</v>
      </c>
      <c r="P2827" s="14" t="s">
        <v>5882</v>
      </c>
      <c r="Q2827" s="14"/>
      <c r="R2827" s="14" t="s">
        <v>430</v>
      </c>
      <c r="S2827" s="14" t="s">
        <v>439</v>
      </c>
      <c r="T2827" s="35">
        <v>5930.44</v>
      </c>
      <c r="U2827" s="14" t="s">
        <v>4</v>
      </c>
      <c r="V2827" s="14">
        <v>131</v>
      </c>
      <c r="W2827" s="16">
        <f>+IF(datos_arg[[#This Row],[Moneda]]="ARS",datos_arg[[#This Row],[Monto]],datos_arg[[#This Row],[Monto]]*datos_arg[[#This Row],[TC]])</f>
        <v>5930.44</v>
      </c>
      <c r="X2827" s="16">
        <f>IFERROR(IF(datos_arg[[#This Row],[Moneda]]="USD",datos_arg[[#This Row],[Monto]],datos_arg[[#This Row],[Monto]]/datos_arg[[#This Row],[TC]]),0)</f>
        <v>45.270534351145038</v>
      </c>
      <c r="Y2827" s="14"/>
    </row>
    <row r="2828" spans="1:25" ht="15" customHeight="1" x14ac:dyDescent="0.25">
      <c r="A2828" s="14">
        <f t="shared" si="44"/>
        <v>2825</v>
      </c>
      <c r="B2828" s="1">
        <v>44074</v>
      </c>
      <c r="C2828" s="18">
        <f>+YEAR(datos_arg[[#This Row],[Fecha]])</f>
        <v>2020</v>
      </c>
      <c r="D2828" s="18">
        <f>+MONTH(datos_arg[[#This Row],[Fecha]])</f>
        <v>8</v>
      </c>
      <c r="E2828" s="14" t="s">
        <v>1015</v>
      </c>
      <c r="F2828" s="14" t="s">
        <v>430</v>
      </c>
      <c r="G2828" s="14"/>
      <c r="H2828" s="14" t="s">
        <v>7132</v>
      </c>
      <c r="I2828" s="14" t="s">
        <v>7132</v>
      </c>
      <c r="J2828" s="14" t="s">
        <v>425</v>
      </c>
      <c r="K2828" s="14"/>
      <c r="L2828" s="14" t="s">
        <v>425</v>
      </c>
      <c r="M2828" s="14" t="s">
        <v>60</v>
      </c>
      <c r="N2828" s="14" t="s">
        <v>26</v>
      </c>
      <c r="O2828" s="14" t="s">
        <v>2370</v>
      </c>
      <c r="P2828" s="14" t="s">
        <v>5882</v>
      </c>
      <c r="Q2828" s="14"/>
      <c r="R2828" s="14" t="s">
        <v>430</v>
      </c>
      <c r="S2828" s="14" t="s">
        <v>439</v>
      </c>
      <c r="T2828" s="35">
        <v>4401.1000000000004</v>
      </c>
      <c r="U2828" s="14" t="s">
        <v>4</v>
      </c>
      <c r="V2828" s="14">
        <v>131</v>
      </c>
      <c r="W2828" s="16">
        <f>+IF(datos_arg[[#This Row],[Moneda]]="ARS",datos_arg[[#This Row],[Monto]],datos_arg[[#This Row],[Monto]]*datos_arg[[#This Row],[TC]])</f>
        <v>4401.1000000000004</v>
      </c>
      <c r="X2828" s="16">
        <f>IFERROR(IF(datos_arg[[#This Row],[Moneda]]="USD",datos_arg[[#This Row],[Monto]],datos_arg[[#This Row],[Monto]]/datos_arg[[#This Row],[TC]]),0)</f>
        <v>33.596183206106872</v>
      </c>
      <c r="Y2828" s="14"/>
    </row>
    <row r="2829" spans="1:25" ht="15" customHeight="1" x14ac:dyDescent="0.25">
      <c r="A2829" s="14">
        <f t="shared" si="44"/>
        <v>2826</v>
      </c>
      <c r="B2829" s="1">
        <v>44074</v>
      </c>
      <c r="C2829" s="18">
        <f>+YEAR(datos_arg[[#This Row],[Fecha]])</f>
        <v>2020</v>
      </c>
      <c r="D2829" s="18">
        <f>+MONTH(datos_arg[[#This Row],[Fecha]])</f>
        <v>8</v>
      </c>
      <c r="E2829" s="14" t="s">
        <v>1015</v>
      </c>
      <c r="F2829" s="14" t="s">
        <v>403</v>
      </c>
      <c r="G2829" s="14" t="s">
        <v>6645</v>
      </c>
      <c r="H2829" s="14" t="s">
        <v>532</v>
      </c>
      <c r="I2829" s="14" t="s">
        <v>7132</v>
      </c>
      <c r="J2829" s="14" t="s">
        <v>425</v>
      </c>
      <c r="K2829" s="14" t="s">
        <v>421</v>
      </c>
      <c r="L2829" s="14" t="s">
        <v>421</v>
      </c>
      <c r="M2829" s="14" t="s">
        <v>804</v>
      </c>
      <c r="N2829" s="14" t="s">
        <v>26</v>
      </c>
      <c r="O2829" s="14" t="s">
        <v>252</v>
      </c>
      <c r="P2829" s="14" t="s">
        <v>5883</v>
      </c>
      <c r="Q2829" s="14">
        <v>3</v>
      </c>
      <c r="R2829" s="14" t="s">
        <v>6645</v>
      </c>
      <c r="S2829" s="14" t="s">
        <v>439</v>
      </c>
      <c r="T2829" s="35">
        <v>260</v>
      </c>
      <c r="U2829" s="14" t="s">
        <v>4</v>
      </c>
      <c r="V2829" s="14">
        <v>131</v>
      </c>
      <c r="W2829" s="16">
        <f>+IF(datos_arg[[#This Row],[Moneda]]="ARS",datos_arg[[#This Row],[Monto]],datos_arg[[#This Row],[Monto]]*datos_arg[[#This Row],[TC]])</f>
        <v>260</v>
      </c>
      <c r="X2829" s="16">
        <f>IFERROR(IF(datos_arg[[#This Row],[Moneda]]="USD",datos_arg[[#This Row],[Monto]],datos_arg[[#This Row],[Monto]]/datos_arg[[#This Row],[TC]]),0)</f>
        <v>1.9847328244274809</v>
      </c>
      <c r="Y2829" s="14"/>
    </row>
    <row r="2830" spans="1:25" ht="15" customHeight="1" x14ac:dyDescent="0.25">
      <c r="A2830" s="14">
        <f t="shared" si="44"/>
        <v>2827</v>
      </c>
      <c r="B2830" s="1">
        <v>44074</v>
      </c>
      <c r="C2830" s="18">
        <f>+YEAR(datos_arg[[#This Row],[Fecha]])</f>
        <v>2020</v>
      </c>
      <c r="D2830" s="18">
        <f>+MONTH(datos_arg[[#This Row],[Fecha]])</f>
        <v>8</v>
      </c>
      <c r="E2830" s="14" t="s">
        <v>1015</v>
      </c>
      <c r="F2830" s="14" t="s">
        <v>430</v>
      </c>
      <c r="G2830" s="14"/>
      <c r="H2830" s="14" t="s">
        <v>7132</v>
      </c>
      <c r="I2830" s="14" t="s">
        <v>7132</v>
      </c>
      <c r="J2830" s="14" t="s">
        <v>425</v>
      </c>
      <c r="K2830" s="14"/>
      <c r="L2830" s="14" t="s">
        <v>425</v>
      </c>
      <c r="M2830" s="14" t="s">
        <v>361</v>
      </c>
      <c r="N2830" s="14" t="s">
        <v>361</v>
      </c>
      <c r="O2830" s="14" t="s">
        <v>2325</v>
      </c>
      <c r="P2830" s="14" t="s">
        <v>5883</v>
      </c>
      <c r="Q2830" s="14"/>
      <c r="R2830" s="14" t="s">
        <v>430</v>
      </c>
      <c r="S2830" s="14" t="s">
        <v>439</v>
      </c>
      <c r="T2830" s="35">
        <v>115</v>
      </c>
      <c r="U2830" s="14" t="s">
        <v>4</v>
      </c>
      <c r="V2830" s="14">
        <v>131</v>
      </c>
      <c r="W2830" s="16">
        <f>+IF(datos_arg[[#This Row],[Moneda]]="ARS",datos_arg[[#This Row],[Monto]],datos_arg[[#This Row],[Monto]]*datos_arg[[#This Row],[TC]])</f>
        <v>115</v>
      </c>
      <c r="X2830" s="16">
        <f>IFERROR(IF(datos_arg[[#This Row],[Moneda]]="USD",datos_arg[[#This Row],[Monto]],datos_arg[[#This Row],[Monto]]/datos_arg[[#This Row],[TC]]),0)</f>
        <v>0.87786259541984735</v>
      </c>
      <c r="Y2830" s="14"/>
    </row>
    <row r="2831" spans="1:25" ht="15" customHeight="1" x14ac:dyDescent="0.25">
      <c r="A2831" s="14">
        <f t="shared" si="44"/>
        <v>2828</v>
      </c>
      <c r="B2831" s="1">
        <v>44074</v>
      </c>
      <c r="C2831" s="18">
        <f>+YEAR(datos_arg[[#This Row],[Fecha]])</f>
        <v>2020</v>
      </c>
      <c r="D2831" s="18">
        <f>+MONTH(datos_arg[[#This Row],[Fecha]])</f>
        <v>8</v>
      </c>
      <c r="E2831" s="14" t="s">
        <v>1015</v>
      </c>
      <c r="F2831" s="14" t="s">
        <v>403</v>
      </c>
      <c r="G2831" s="14" t="s">
        <v>970</v>
      </c>
      <c r="H2831" s="14" t="s">
        <v>7132</v>
      </c>
      <c r="I2831" s="14" t="s">
        <v>7132</v>
      </c>
      <c r="J2831" s="14" t="s">
        <v>425</v>
      </c>
      <c r="K2831" s="14"/>
      <c r="L2831" s="14" t="s">
        <v>425</v>
      </c>
      <c r="M2831" s="14" t="s">
        <v>493</v>
      </c>
      <c r="N2831" s="14" t="s">
        <v>26</v>
      </c>
      <c r="O2831" s="14" t="s">
        <v>1706</v>
      </c>
      <c r="P2831" s="14" t="s">
        <v>5883</v>
      </c>
      <c r="Q2831" s="14"/>
      <c r="R2831" s="14" t="s">
        <v>970</v>
      </c>
      <c r="S2831" s="14" t="s">
        <v>439</v>
      </c>
      <c r="T2831" s="35">
        <v>360</v>
      </c>
      <c r="U2831" s="14" t="s">
        <v>4</v>
      </c>
      <c r="V2831" s="14">
        <v>131</v>
      </c>
      <c r="W2831" s="16">
        <f>+IF(datos_arg[[#This Row],[Moneda]]="ARS",datos_arg[[#This Row],[Monto]],datos_arg[[#This Row],[Monto]]*datos_arg[[#This Row],[TC]])</f>
        <v>360</v>
      </c>
      <c r="X2831" s="16">
        <f>IFERROR(IF(datos_arg[[#This Row],[Moneda]]="USD",datos_arg[[#This Row],[Monto]],datos_arg[[#This Row],[Monto]]/datos_arg[[#This Row],[TC]]),0)</f>
        <v>2.7480916030534353</v>
      </c>
      <c r="Y2831" s="14"/>
    </row>
    <row r="2832" spans="1:25" ht="15" customHeight="1" x14ac:dyDescent="0.25">
      <c r="A2832" s="14">
        <f t="shared" si="44"/>
        <v>2829</v>
      </c>
      <c r="B2832" s="1">
        <v>44074</v>
      </c>
      <c r="C2832" s="18">
        <f>+YEAR(datos_arg[[#This Row],[Fecha]])</f>
        <v>2020</v>
      </c>
      <c r="D2832" s="18">
        <f>+MONTH(datos_arg[[#This Row],[Fecha]])</f>
        <v>8</v>
      </c>
      <c r="E2832" s="14" t="s">
        <v>408</v>
      </c>
      <c r="F2832" s="14" t="s">
        <v>506</v>
      </c>
      <c r="G2832" s="14"/>
      <c r="H2832" s="14" t="s">
        <v>7132</v>
      </c>
      <c r="I2832" s="14" t="s">
        <v>7132</v>
      </c>
      <c r="J2832" s="14" t="s">
        <v>425</v>
      </c>
      <c r="K2832" s="14"/>
      <c r="L2832" s="14" t="s">
        <v>425</v>
      </c>
      <c r="M2832" s="14" t="s">
        <v>1762</v>
      </c>
      <c r="N2832" s="14" t="s">
        <v>1762</v>
      </c>
      <c r="O2832" s="14" t="s">
        <v>2924</v>
      </c>
      <c r="P2832" s="14"/>
      <c r="Q2832" s="14"/>
      <c r="R2832" s="14" t="s">
        <v>439</v>
      </c>
      <c r="S2832" s="14" t="s">
        <v>1762</v>
      </c>
      <c r="T2832" s="35">
        <v>2409.9899999999998</v>
      </c>
      <c r="U2832" s="14" t="s">
        <v>4</v>
      </c>
      <c r="V2832" s="14">
        <v>124.99999999999996</v>
      </c>
      <c r="W2832" s="16">
        <f>+IF(datos_arg[[#This Row],[Moneda]]="ARS",datos_arg[[#This Row],[Monto]],datos_arg[[#This Row],[Monto]]*datos_arg[[#This Row],[TC]])</f>
        <v>2409.9899999999998</v>
      </c>
      <c r="X2832" s="16">
        <f>IFERROR(IF(datos_arg[[#This Row],[Moneda]]="USD",datos_arg[[#This Row],[Monto]],datos_arg[[#This Row],[Monto]]/datos_arg[[#This Row],[TC]]),0)</f>
        <v>19.279920000000004</v>
      </c>
      <c r="Y2832" s="14"/>
    </row>
    <row r="2833" spans="1:25" x14ac:dyDescent="0.25">
      <c r="A2833" s="14">
        <f t="shared" si="44"/>
        <v>2830</v>
      </c>
      <c r="B2833" s="1">
        <v>44074</v>
      </c>
      <c r="C2833" s="18">
        <f>+YEAR(datos_arg[[#This Row],[Fecha]])</f>
        <v>2020</v>
      </c>
      <c r="D2833" s="18">
        <f>+MONTH(datos_arg[[#This Row],[Fecha]])</f>
        <v>8</v>
      </c>
      <c r="E2833" s="14" t="s">
        <v>407</v>
      </c>
      <c r="F2833" s="14" t="s">
        <v>5360</v>
      </c>
      <c r="G2833" s="14"/>
      <c r="H2833" s="14" t="s">
        <v>7132</v>
      </c>
      <c r="I2833" s="14" t="s">
        <v>7132</v>
      </c>
      <c r="J2833" s="14" t="s">
        <v>425</v>
      </c>
      <c r="K2833" s="14"/>
      <c r="L2833" s="14" t="s">
        <v>425</v>
      </c>
      <c r="M2833" s="14" t="s">
        <v>434</v>
      </c>
      <c r="N2833" s="14" t="s">
        <v>434</v>
      </c>
      <c r="O2833" s="14"/>
      <c r="P2833" s="14"/>
      <c r="Q2833" s="14"/>
      <c r="R2833" s="14" t="s">
        <v>441</v>
      </c>
      <c r="S2833" s="14" t="s">
        <v>440</v>
      </c>
      <c r="T2833" s="35">
        <v>243020</v>
      </c>
      <c r="U2833" s="14" t="s">
        <v>4</v>
      </c>
      <c r="V2833" s="14">
        <v>0</v>
      </c>
      <c r="W2833" s="16">
        <f>+IF(datos_arg[[#This Row],[Moneda]]="ARS",datos_arg[[#This Row],[Monto]],datos_arg[[#This Row],[Monto]]*datos_arg[[#This Row],[TC]])</f>
        <v>243020</v>
      </c>
      <c r="X2833" s="16">
        <f>IFERROR(IF(datos_arg[[#This Row],[Moneda]]="USD",datos_arg[[#This Row],[Monto]],datos_arg[[#This Row],[Monto]]/datos_arg[[#This Row],[TC]]),0)</f>
        <v>0</v>
      </c>
      <c r="Y2833" s="14"/>
    </row>
    <row r="2834" spans="1:25" ht="15" customHeight="1" x14ac:dyDescent="0.25">
      <c r="A2834" s="14">
        <f t="shared" si="44"/>
        <v>2831</v>
      </c>
      <c r="B2834" s="1">
        <v>44074</v>
      </c>
      <c r="C2834" s="18">
        <f>+YEAR(datos_arg[[#This Row],[Fecha]])</f>
        <v>2020</v>
      </c>
      <c r="D2834" s="18">
        <f>+MONTH(datos_arg[[#This Row],[Fecha]])</f>
        <v>8</v>
      </c>
      <c r="E2834" s="14" t="s">
        <v>408</v>
      </c>
      <c r="F2834" s="14" t="s">
        <v>506</v>
      </c>
      <c r="G2834" s="14"/>
      <c r="H2834" s="14" t="s">
        <v>7132</v>
      </c>
      <c r="I2834" s="14" t="s">
        <v>7132</v>
      </c>
      <c r="J2834" s="14" t="s">
        <v>425</v>
      </c>
      <c r="K2834" s="14"/>
      <c r="L2834" s="14" t="s">
        <v>425</v>
      </c>
      <c r="M2834" s="14" t="s">
        <v>1763</v>
      </c>
      <c r="N2834" s="14" t="s">
        <v>1763</v>
      </c>
      <c r="O2834" s="14" t="s">
        <v>2226</v>
      </c>
      <c r="P2834" s="14"/>
      <c r="Q2834" s="14"/>
      <c r="R2834" s="14" t="s">
        <v>439</v>
      </c>
      <c r="S2834" s="14" t="s">
        <v>420</v>
      </c>
      <c r="T2834" s="35">
        <v>53376.040000000008</v>
      </c>
      <c r="U2834" s="14" t="s">
        <v>4</v>
      </c>
      <c r="V2834" s="14">
        <v>124.00927743266398</v>
      </c>
      <c r="W2834" s="16">
        <f>+IF(datos_arg[[#This Row],[Moneda]]="ARS",datos_arg[[#This Row],[Monto]],datos_arg[[#This Row],[Monto]]*datos_arg[[#This Row],[TC]])</f>
        <v>53376.040000000008</v>
      </c>
      <c r="X2834" s="16">
        <f>IFERROR(IF(datos_arg[[#This Row],[Moneda]]="USD",datos_arg[[#This Row],[Monto]],datos_arg[[#This Row],[Monto]]/datos_arg[[#This Row],[TC]]),0)</f>
        <v>430.41973233803219</v>
      </c>
      <c r="Y2834" s="14"/>
    </row>
    <row r="2835" spans="1:25" ht="15" customHeight="1" x14ac:dyDescent="0.25">
      <c r="A2835" s="14">
        <f t="shared" si="44"/>
        <v>2832</v>
      </c>
      <c r="B2835" s="1">
        <v>44074</v>
      </c>
      <c r="C2835" s="18">
        <f>+YEAR(datos_arg[[#This Row],[Fecha]])</f>
        <v>2020</v>
      </c>
      <c r="D2835" s="18">
        <f>+MONTH(datos_arg[[#This Row],[Fecha]])</f>
        <v>8</v>
      </c>
      <c r="E2835" s="14" t="s">
        <v>408</v>
      </c>
      <c r="F2835" s="14" t="s">
        <v>506</v>
      </c>
      <c r="G2835" s="14"/>
      <c r="H2835" s="14" t="s">
        <v>7132</v>
      </c>
      <c r="I2835" s="14" t="s">
        <v>7132</v>
      </c>
      <c r="J2835" s="14" t="s">
        <v>425</v>
      </c>
      <c r="K2835" s="14"/>
      <c r="L2835" s="14" t="s">
        <v>425</v>
      </c>
      <c r="M2835" s="14" t="s">
        <v>1763</v>
      </c>
      <c r="N2835" s="14" t="s">
        <v>1763</v>
      </c>
      <c r="O2835" s="14" t="s">
        <v>2226</v>
      </c>
      <c r="P2835" s="14"/>
      <c r="Q2835" s="14"/>
      <c r="R2835" s="14" t="s">
        <v>439</v>
      </c>
      <c r="S2835" s="14" t="s">
        <v>421</v>
      </c>
      <c r="T2835" s="35">
        <v>36100</v>
      </c>
      <c r="U2835" s="14" t="s">
        <v>4</v>
      </c>
      <c r="V2835" s="14">
        <v>127.57191603353884</v>
      </c>
      <c r="W2835" s="16">
        <f>+IF(datos_arg[[#This Row],[Moneda]]="ARS",datos_arg[[#This Row],[Monto]],datos_arg[[#This Row],[Monto]]*datos_arg[[#This Row],[TC]])</f>
        <v>36100</v>
      </c>
      <c r="X2835" s="16">
        <f>IFERROR(IF(datos_arg[[#This Row],[Moneda]]="USD",datos_arg[[#This Row],[Monto]],datos_arg[[#This Row],[Monto]]/datos_arg[[#This Row],[TC]]),0)</f>
        <v>282.97764212077254</v>
      </c>
      <c r="Y2835" s="14"/>
    </row>
    <row r="2836" spans="1:25" ht="15" customHeight="1" x14ac:dyDescent="0.25">
      <c r="A2836" s="14">
        <f t="shared" si="44"/>
        <v>2833</v>
      </c>
      <c r="B2836" s="1">
        <v>44074</v>
      </c>
      <c r="C2836" s="18">
        <f>+YEAR(datos_arg[[#This Row],[Fecha]])</f>
        <v>2020</v>
      </c>
      <c r="D2836" s="18">
        <f>+MONTH(datos_arg[[#This Row],[Fecha]])</f>
        <v>8</v>
      </c>
      <c r="E2836" s="14" t="s">
        <v>408</v>
      </c>
      <c r="F2836" s="14" t="s">
        <v>506</v>
      </c>
      <c r="G2836" s="14"/>
      <c r="H2836" s="14" t="s">
        <v>7132</v>
      </c>
      <c r="I2836" s="14" t="s">
        <v>7132</v>
      </c>
      <c r="J2836" s="14" t="s">
        <v>425</v>
      </c>
      <c r="K2836" s="14"/>
      <c r="L2836" s="14" t="s">
        <v>425</v>
      </c>
      <c r="M2836" s="14" t="s">
        <v>613</v>
      </c>
      <c r="N2836" s="14" t="s">
        <v>613</v>
      </c>
      <c r="O2836" s="14" t="s">
        <v>2226</v>
      </c>
      <c r="P2836" s="14"/>
      <c r="Q2836" s="14"/>
      <c r="R2836" s="14" t="s">
        <v>439</v>
      </c>
      <c r="S2836" s="14" t="s">
        <v>613</v>
      </c>
      <c r="T2836" s="35">
        <v>16484.660000000003</v>
      </c>
      <c r="U2836" s="14" t="s">
        <v>4</v>
      </c>
      <c r="V2836" s="14">
        <v>128.51671784511348</v>
      </c>
      <c r="W2836" s="16">
        <f>+IF(datos_arg[[#This Row],[Moneda]]="ARS",datos_arg[[#This Row],[Monto]],datos_arg[[#This Row],[Monto]]*datos_arg[[#This Row],[TC]])</f>
        <v>16484.660000000003</v>
      </c>
      <c r="X2836" s="16">
        <f>IFERROR(IF(datos_arg[[#This Row],[Moneda]]="USD",datos_arg[[#This Row],[Monto]],datos_arg[[#This Row],[Monto]]/datos_arg[[#This Row],[TC]]),0)</f>
        <v>128.26860408827963</v>
      </c>
      <c r="Y2836" s="14"/>
    </row>
    <row r="2837" spans="1:25" ht="15" customHeight="1" x14ac:dyDescent="0.25">
      <c r="A2837" s="14">
        <f t="shared" si="44"/>
        <v>2834</v>
      </c>
      <c r="B2837" s="1">
        <v>44074</v>
      </c>
      <c r="C2837" s="18">
        <f>+YEAR(datos_arg[[#This Row],[Fecha]])</f>
        <v>2020</v>
      </c>
      <c r="D2837" s="18">
        <f>+MONTH(datos_arg[[#This Row],[Fecha]])</f>
        <v>8</v>
      </c>
      <c r="E2837" s="14" t="s">
        <v>407</v>
      </c>
      <c r="F2837" s="14" t="s">
        <v>5360</v>
      </c>
      <c r="G2837" s="14"/>
      <c r="H2837" s="14" t="s">
        <v>7132</v>
      </c>
      <c r="I2837" s="14" t="s">
        <v>7132</v>
      </c>
      <c r="J2837" s="14" t="s">
        <v>425</v>
      </c>
      <c r="K2837" s="14"/>
      <c r="L2837" s="14" t="s">
        <v>425</v>
      </c>
      <c r="M2837" s="14" t="s">
        <v>434</v>
      </c>
      <c r="N2837" s="14" t="s">
        <v>434</v>
      </c>
      <c r="O2837" s="14"/>
      <c r="P2837" s="14"/>
      <c r="Q2837" s="14"/>
      <c r="R2837" s="14" t="s">
        <v>441</v>
      </c>
      <c r="S2837" s="14" t="s">
        <v>439</v>
      </c>
      <c r="T2837" s="35">
        <v>0.769505157973981</v>
      </c>
      <c r="U2837" s="14" t="s">
        <v>2</v>
      </c>
      <c r="V2837" s="14">
        <v>0</v>
      </c>
      <c r="W2837" s="16">
        <f>+IF(datos_arg[[#This Row],[Moneda]]="ARS",datos_arg[[#This Row],[Monto]],datos_arg[[#This Row],[Monto]]*datos_arg[[#This Row],[TC]])</f>
        <v>0</v>
      </c>
      <c r="X2837" s="16">
        <f>IFERROR(IF(datos_arg[[#This Row],[Moneda]]="USD",datos_arg[[#This Row],[Monto]],datos_arg[[#This Row],[Monto]]/datos_arg[[#This Row],[TC]]),0)</f>
        <v>0.769505157973981</v>
      </c>
      <c r="Y2837" s="14"/>
    </row>
    <row r="2838" spans="1:25" ht="15" customHeight="1" x14ac:dyDescent="0.25">
      <c r="A2838" s="14">
        <f t="shared" si="44"/>
        <v>2835</v>
      </c>
      <c r="B2838" s="1">
        <v>44074</v>
      </c>
      <c r="C2838" s="18">
        <f>+YEAR(datos_arg[[#This Row],[Fecha]])</f>
        <v>2020</v>
      </c>
      <c r="D2838" s="18">
        <f>+MONTH(datos_arg[[#This Row],[Fecha]])</f>
        <v>8</v>
      </c>
      <c r="E2838" s="14" t="s">
        <v>408</v>
      </c>
      <c r="F2838" s="14" t="s">
        <v>506</v>
      </c>
      <c r="G2838" s="14"/>
      <c r="H2838" s="14" t="s">
        <v>7132</v>
      </c>
      <c r="I2838" s="14" t="s">
        <v>7132</v>
      </c>
      <c r="J2838" s="14" t="s">
        <v>425</v>
      </c>
      <c r="K2838" s="14"/>
      <c r="L2838" s="14" t="s">
        <v>425</v>
      </c>
      <c r="M2838" s="14" t="s">
        <v>1763</v>
      </c>
      <c r="N2838" s="14" t="s">
        <v>1763</v>
      </c>
      <c r="O2838" s="14" t="s">
        <v>2226</v>
      </c>
      <c r="P2838" s="14"/>
      <c r="Q2838" s="14"/>
      <c r="R2838" s="14" t="s">
        <v>420</v>
      </c>
      <c r="S2838" s="14" t="s">
        <v>439</v>
      </c>
      <c r="T2838" s="35">
        <v>53376.040000000008</v>
      </c>
      <c r="U2838" s="14" t="s">
        <v>4</v>
      </c>
      <c r="V2838" s="14">
        <v>131</v>
      </c>
      <c r="W2838" s="16">
        <f>+IF(datos_arg[[#This Row],[Moneda]]="ARS",datos_arg[[#This Row],[Monto]],datos_arg[[#This Row],[Monto]]*datos_arg[[#This Row],[TC]])</f>
        <v>53376.040000000008</v>
      </c>
      <c r="X2838" s="16">
        <f>IFERROR(IF(datos_arg[[#This Row],[Moneda]]="USD",datos_arg[[#This Row],[Monto]],datos_arg[[#This Row],[Monto]]/datos_arg[[#This Row],[TC]]),0)</f>
        <v>407.45068702290081</v>
      </c>
      <c r="Y2838" s="14"/>
    </row>
    <row r="2839" spans="1:25" ht="15" customHeight="1" x14ac:dyDescent="0.25">
      <c r="A2839" s="14">
        <f t="shared" si="44"/>
        <v>2836</v>
      </c>
      <c r="B2839" s="1">
        <v>44074</v>
      </c>
      <c r="C2839" s="18">
        <f>+YEAR(datos_arg[[#This Row],[Fecha]])</f>
        <v>2020</v>
      </c>
      <c r="D2839" s="18">
        <f>+MONTH(datos_arg[[#This Row],[Fecha]])</f>
        <v>8</v>
      </c>
      <c r="E2839" s="14" t="s">
        <v>408</v>
      </c>
      <c r="F2839" s="14" t="s">
        <v>506</v>
      </c>
      <c r="G2839" s="14"/>
      <c r="H2839" s="14" t="s">
        <v>7132</v>
      </c>
      <c r="I2839" s="14" t="s">
        <v>7132</v>
      </c>
      <c r="J2839" s="14" t="s">
        <v>425</v>
      </c>
      <c r="K2839" s="14"/>
      <c r="L2839" s="14" t="s">
        <v>425</v>
      </c>
      <c r="M2839" s="14" t="s">
        <v>1763</v>
      </c>
      <c r="N2839" s="14" t="s">
        <v>1763</v>
      </c>
      <c r="O2839" s="14" t="s">
        <v>2226</v>
      </c>
      <c r="P2839" s="14"/>
      <c r="Q2839" s="14"/>
      <c r="R2839" s="14" t="s">
        <v>421</v>
      </c>
      <c r="S2839" s="14" t="s">
        <v>439</v>
      </c>
      <c r="T2839" s="35">
        <v>36100</v>
      </c>
      <c r="U2839" s="14" t="s">
        <v>4</v>
      </c>
      <c r="V2839" s="14">
        <v>131</v>
      </c>
      <c r="W2839" s="16">
        <f>+IF(datos_arg[[#This Row],[Moneda]]="ARS",datos_arg[[#This Row],[Monto]],datos_arg[[#This Row],[Monto]]*datos_arg[[#This Row],[TC]])</f>
        <v>36100</v>
      </c>
      <c r="X2839" s="16">
        <f>IFERROR(IF(datos_arg[[#This Row],[Moneda]]="USD",datos_arg[[#This Row],[Monto]],datos_arg[[#This Row],[Monto]]/datos_arg[[#This Row],[TC]]),0)</f>
        <v>275.57251908396944</v>
      </c>
      <c r="Y2839" s="14"/>
    </row>
    <row r="2840" spans="1:25" ht="15" customHeight="1" x14ac:dyDescent="0.25">
      <c r="A2840" s="14">
        <f t="shared" si="44"/>
        <v>2837</v>
      </c>
      <c r="B2840" s="1">
        <v>44074</v>
      </c>
      <c r="C2840" s="18">
        <f>+YEAR(datos_arg[[#This Row],[Fecha]])</f>
        <v>2020</v>
      </c>
      <c r="D2840" s="18">
        <f>+MONTH(datos_arg[[#This Row],[Fecha]])</f>
        <v>8</v>
      </c>
      <c r="E2840" s="14" t="s">
        <v>408</v>
      </c>
      <c r="F2840" s="14" t="s">
        <v>506</v>
      </c>
      <c r="G2840" s="14"/>
      <c r="H2840" s="14" t="s">
        <v>7132</v>
      </c>
      <c r="I2840" s="14" t="s">
        <v>7132</v>
      </c>
      <c r="J2840" s="14" t="s">
        <v>425</v>
      </c>
      <c r="K2840" s="14"/>
      <c r="L2840" s="14" t="s">
        <v>425</v>
      </c>
      <c r="M2840" s="14" t="s">
        <v>613</v>
      </c>
      <c r="N2840" s="14" t="s">
        <v>613</v>
      </c>
      <c r="O2840" s="14" t="s">
        <v>2226</v>
      </c>
      <c r="P2840" s="14"/>
      <c r="Q2840" s="14"/>
      <c r="R2840" s="14" t="s">
        <v>613</v>
      </c>
      <c r="S2840" s="14" t="s">
        <v>439</v>
      </c>
      <c r="T2840" s="35">
        <v>16484.660000000003</v>
      </c>
      <c r="U2840" s="14" t="s">
        <v>4</v>
      </c>
      <c r="V2840" s="14">
        <v>131</v>
      </c>
      <c r="W2840" s="16">
        <f>+IF(datos_arg[[#This Row],[Moneda]]="ARS",datos_arg[[#This Row],[Monto]],datos_arg[[#This Row],[Monto]]*datos_arg[[#This Row],[TC]])</f>
        <v>16484.660000000003</v>
      </c>
      <c r="X2840" s="16">
        <f>IFERROR(IF(datos_arg[[#This Row],[Moneda]]="USD",datos_arg[[#This Row],[Monto]],datos_arg[[#This Row],[Monto]]/datos_arg[[#This Row],[TC]]),0)</f>
        <v>125.83709923664125</v>
      </c>
      <c r="Y2840" s="14"/>
    </row>
    <row r="2841" spans="1:25" ht="15" customHeight="1" x14ac:dyDescent="0.25">
      <c r="A2841" s="14">
        <f t="shared" si="44"/>
        <v>2838</v>
      </c>
      <c r="B2841" s="1">
        <v>44074</v>
      </c>
      <c r="C2841" s="18">
        <f>+YEAR(datos_arg[[#This Row],[Fecha]])</f>
        <v>2020</v>
      </c>
      <c r="D2841" s="18">
        <f>+MONTH(datos_arg[[#This Row],[Fecha]])</f>
        <v>8</v>
      </c>
      <c r="E2841" s="14" t="s">
        <v>449</v>
      </c>
      <c r="F2841" s="14" t="s">
        <v>505</v>
      </c>
      <c r="G2841" s="14"/>
      <c r="H2841" s="14" t="s">
        <v>7132</v>
      </c>
      <c r="I2841" s="14" t="s">
        <v>7132</v>
      </c>
      <c r="J2841" s="14" t="s">
        <v>425</v>
      </c>
      <c r="K2841" s="14"/>
      <c r="L2841" s="14" t="s">
        <v>425</v>
      </c>
      <c r="M2841" s="14" t="s">
        <v>613</v>
      </c>
      <c r="N2841" s="14" t="s">
        <v>2273</v>
      </c>
      <c r="O2841" s="14" t="s">
        <v>2593</v>
      </c>
      <c r="P2841" s="14"/>
      <c r="Q2841" s="14"/>
      <c r="R2841" s="14" t="s">
        <v>505</v>
      </c>
      <c r="S2841" s="14" t="s">
        <v>613</v>
      </c>
      <c r="T2841" s="35">
        <v>1095.83</v>
      </c>
      <c r="U2841" s="14" t="s">
        <v>4</v>
      </c>
      <c r="V2841" s="14">
        <v>131</v>
      </c>
      <c r="W2841" s="16">
        <f>+IF(datos_arg[[#This Row],[Moneda]]="ARS",datos_arg[[#This Row],[Monto]],datos_arg[[#This Row],[Monto]]*datos_arg[[#This Row],[TC]])</f>
        <v>1095.83</v>
      </c>
      <c r="X2841" s="16">
        <f>IFERROR(IF(datos_arg[[#This Row],[Moneda]]="USD",datos_arg[[#This Row],[Monto]],datos_arg[[#This Row],[Monto]]/datos_arg[[#This Row],[TC]]),0)</f>
        <v>8.3651145038167929</v>
      </c>
      <c r="Y2841" s="14"/>
    </row>
    <row r="2842" spans="1:25" ht="15" customHeight="1" x14ac:dyDescent="0.25">
      <c r="A2842" s="14">
        <f t="shared" si="44"/>
        <v>2839</v>
      </c>
      <c r="B2842" s="1">
        <v>44074</v>
      </c>
      <c r="C2842" s="18">
        <f>+YEAR(datos_arg[[#This Row],[Fecha]])</f>
        <v>2020</v>
      </c>
      <c r="D2842" s="18">
        <f>+MONTH(datos_arg[[#This Row],[Fecha]])</f>
        <v>8</v>
      </c>
      <c r="E2842" s="14" t="s">
        <v>449</v>
      </c>
      <c r="F2842" s="14" t="s">
        <v>523</v>
      </c>
      <c r="G2842" s="14"/>
      <c r="H2842" s="14" t="s">
        <v>7132</v>
      </c>
      <c r="I2842" s="14" t="s">
        <v>7132</v>
      </c>
      <c r="J2842" s="14" t="s">
        <v>425</v>
      </c>
      <c r="K2842" s="14"/>
      <c r="L2842" s="14" t="s">
        <v>425</v>
      </c>
      <c r="M2842" s="14" t="s">
        <v>524</v>
      </c>
      <c r="N2842" s="14" t="s">
        <v>524</v>
      </c>
      <c r="O2842" s="14" t="s">
        <v>2472</v>
      </c>
      <c r="P2842" s="14"/>
      <c r="Q2842" s="14"/>
      <c r="R2842" s="14" t="s">
        <v>523</v>
      </c>
      <c r="S2842" s="14" t="s">
        <v>613</v>
      </c>
      <c r="T2842" s="35">
        <v>3570</v>
      </c>
      <c r="U2842" s="14" t="s">
        <v>4</v>
      </c>
      <c r="V2842" s="14">
        <v>131</v>
      </c>
      <c r="W2842" s="16">
        <f>+IF(datos_arg[[#This Row],[Moneda]]="ARS",datos_arg[[#This Row],[Monto]],datos_arg[[#This Row],[Monto]]*datos_arg[[#This Row],[TC]])</f>
        <v>3570</v>
      </c>
      <c r="X2842" s="16">
        <f>IFERROR(IF(datos_arg[[#This Row],[Moneda]]="USD",datos_arg[[#This Row],[Monto]],datos_arg[[#This Row],[Monto]]/datos_arg[[#This Row],[TC]]),0)</f>
        <v>27.251908396946565</v>
      </c>
      <c r="Y2842" s="14"/>
    </row>
    <row r="2843" spans="1:25" x14ac:dyDescent="0.25">
      <c r="A2843" s="14">
        <f t="shared" si="44"/>
        <v>2840</v>
      </c>
      <c r="B2843" s="1">
        <v>44075</v>
      </c>
      <c r="C2843" s="18">
        <f>+YEAR(datos_arg[[#This Row],[Fecha]])</f>
        <v>2020</v>
      </c>
      <c r="D2843" s="18">
        <f>+MONTH(datos_arg[[#This Row],[Fecha]])</f>
        <v>9</v>
      </c>
      <c r="E2843" s="14" t="s">
        <v>1016</v>
      </c>
      <c r="F2843" s="14" t="s">
        <v>405</v>
      </c>
      <c r="G2843" s="14"/>
      <c r="H2843" s="14" t="s">
        <v>6646</v>
      </c>
      <c r="I2843" s="14" t="s">
        <v>7132</v>
      </c>
      <c r="J2843" s="14" t="s">
        <v>425</v>
      </c>
      <c r="K2843" s="14"/>
      <c r="L2843" s="14" t="s">
        <v>425</v>
      </c>
      <c r="M2843" s="14" t="s">
        <v>959</v>
      </c>
      <c r="N2843" s="14" t="s">
        <v>304</v>
      </c>
      <c r="O2843" s="14" t="s">
        <v>2925</v>
      </c>
      <c r="P2843" s="14"/>
      <c r="Q2843" s="14"/>
      <c r="R2843" s="14" t="s">
        <v>405</v>
      </c>
      <c r="S2843" s="14" t="s">
        <v>440</v>
      </c>
      <c r="T2843" s="35">
        <v>6000</v>
      </c>
      <c r="U2843" s="14" t="s">
        <v>2</v>
      </c>
      <c r="V2843" s="14">
        <v>131</v>
      </c>
      <c r="W2843" s="16">
        <f>+IF(datos_arg[[#This Row],[Moneda]]="ARS",datos_arg[[#This Row],[Monto]],datos_arg[[#This Row],[Monto]]*datos_arg[[#This Row],[TC]])</f>
        <v>786000</v>
      </c>
      <c r="X2843" s="16">
        <f>IFERROR(IF(datos_arg[[#This Row],[Moneda]]="USD",datos_arg[[#This Row],[Monto]],datos_arg[[#This Row],[Monto]]/datos_arg[[#This Row],[TC]]),0)</f>
        <v>6000</v>
      </c>
      <c r="Y2843" s="14"/>
    </row>
    <row r="2844" spans="1:25" ht="15" customHeight="1" x14ac:dyDescent="0.25">
      <c r="A2844" s="14">
        <f t="shared" si="44"/>
        <v>2841</v>
      </c>
      <c r="B2844" s="1">
        <v>44075</v>
      </c>
      <c r="C2844" s="18">
        <f>+YEAR(datos_arg[[#This Row],[Fecha]])</f>
        <v>2020</v>
      </c>
      <c r="D2844" s="18">
        <f>+MONTH(datos_arg[[#This Row],[Fecha]])</f>
        <v>9</v>
      </c>
      <c r="E2844" s="14" t="s">
        <v>449</v>
      </c>
      <c r="F2844" s="14" t="s">
        <v>505</v>
      </c>
      <c r="G2844" s="14"/>
      <c r="H2844" s="14" t="s">
        <v>7132</v>
      </c>
      <c r="I2844" s="14" t="s">
        <v>7132</v>
      </c>
      <c r="J2844" s="14" t="s">
        <v>425</v>
      </c>
      <c r="K2844" s="14"/>
      <c r="L2844" s="14" t="s">
        <v>425</v>
      </c>
      <c r="M2844" s="14" t="s">
        <v>613</v>
      </c>
      <c r="N2844" s="14" t="s">
        <v>2273</v>
      </c>
      <c r="O2844" s="14" t="s">
        <v>2593</v>
      </c>
      <c r="P2844" s="14"/>
      <c r="Q2844" s="14"/>
      <c r="R2844" s="14" t="s">
        <v>505</v>
      </c>
      <c r="S2844" s="14" t="s">
        <v>613</v>
      </c>
      <c r="T2844" s="35">
        <v>27.99</v>
      </c>
      <c r="U2844" s="14" t="s">
        <v>4</v>
      </c>
      <c r="V2844" s="14">
        <v>131</v>
      </c>
      <c r="W2844" s="16">
        <f>+IF(datos_arg[[#This Row],[Moneda]]="ARS",datos_arg[[#This Row],[Monto]],datos_arg[[#This Row],[Monto]]*datos_arg[[#This Row],[TC]])</f>
        <v>27.99</v>
      </c>
      <c r="X2844" s="16">
        <f>IFERROR(IF(datos_arg[[#This Row],[Moneda]]="USD",datos_arg[[#This Row],[Monto]],datos_arg[[#This Row],[Monto]]/datos_arg[[#This Row],[TC]]),0)</f>
        <v>0.21366412213740457</v>
      </c>
      <c r="Y2844" s="14"/>
    </row>
    <row r="2845" spans="1:25" ht="15" customHeight="1" x14ac:dyDescent="0.25">
      <c r="A2845" s="14">
        <f t="shared" si="44"/>
        <v>2842</v>
      </c>
      <c r="B2845" s="1">
        <v>44076</v>
      </c>
      <c r="C2845" s="18">
        <f>+YEAR(datos_arg[[#This Row],[Fecha]])</f>
        <v>2020</v>
      </c>
      <c r="D2845" s="18">
        <f>+MONTH(datos_arg[[#This Row],[Fecha]])</f>
        <v>9</v>
      </c>
      <c r="E2845" s="14" t="s">
        <v>408</v>
      </c>
      <c r="F2845" s="14" t="s">
        <v>5359</v>
      </c>
      <c r="G2845" s="14"/>
      <c r="H2845" s="14" t="s">
        <v>7132</v>
      </c>
      <c r="I2845" s="14" t="s">
        <v>7132</v>
      </c>
      <c r="J2845" s="14" t="s">
        <v>425</v>
      </c>
      <c r="K2845" s="14"/>
      <c r="L2845" s="14" t="s">
        <v>425</v>
      </c>
      <c r="M2845" s="14" t="s">
        <v>2181</v>
      </c>
      <c r="N2845" s="14" t="s">
        <v>2181</v>
      </c>
      <c r="O2845" s="14" t="s">
        <v>2926</v>
      </c>
      <c r="P2845" s="14"/>
      <c r="Q2845" s="14"/>
      <c r="R2845" s="14" t="s">
        <v>445</v>
      </c>
      <c r="S2845" s="14" t="s">
        <v>439</v>
      </c>
      <c r="T2845" s="35">
        <v>74710.31</v>
      </c>
      <c r="U2845" s="14" t="s">
        <v>4</v>
      </c>
      <c r="V2845" s="14">
        <v>122.34533199811381</v>
      </c>
      <c r="W2845" s="16">
        <f>+IF(datos_arg[[#This Row],[Moneda]]="ARS",datos_arg[[#This Row],[Monto]],datos_arg[[#This Row],[Monto]]*datos_arg[[#This Row],[TC]])</f>
        <v>74710.31</v>
      </c>
      <c r="X2845" s="16">
        <f>IFERROR(IF(datos_arg[[#This Row],[Moneda]]="USD",datos_arg[[#This Row],[Monto]],datos_arg[[#This Row],[Monto]]/datos_arg[[#This Row],[TC]]),0)</f>
        <v>610.65108721231638</v>
      </c>
      <c r="Y2845" s="14"/>
    </row>
    <row r="2846" spans="1:25" x14ac:dyDescent="0.25">
      <c r="A2846" s="14">
        <f t="shared" si="44"/>
        <v>2843</v>
      </c>
      <c r="B2846" s="1">
        <v>44076</v>
      </c>
      <c r="C2846" s="18">
        <f>+YEAR(datos_arg[[#This Row],[Fecha]])</f>
        <v>2020</v>
      </c>
      <c r="D2846" s="18">
        <f>+MONTH(datos_arg[[#This Row],[Fecha]])</f>
        <v>9</v>
      </c>
      <c r="E2846" s="14" t="s">
        <v>408</v>
      </c>
      <c r="F2846" s="14" t="s">
        <v>5359</v>
      </c>
      <c r="G2846" s="14"/>
      <c r="H2846" s="14" t="s">
        <v>7132</v>
      </c>
      <c r="I2846" s="14" t="s">
        <v>7132</v>
      </c>
      <c r="J2846" s="14" t="s">
        <v>425</v>
      </c>
      <c r="K2846" s="14"/>
      <c r="L2846" s="14" t="s">
        <v>425</v>
      </c>
      <c r="M2846" s="14" t="s">
        <v>2181</v>
      </c>
      <c r="N2846" s="14" t="s">
        <v>2181</v>
      </c>
      <c r="O2846" s="14" t="s">
        <v>2927</v>
      </c>
      <c r="P2846" s="14"/>
      <c r="Q2846" s="14"/>
      <c r="R2846" s="14" t="s">
        <v>445</v>
      </c>
      <c r="S2846" s="14" t="s">
        <v>440</v>
      </c>
      <c r="T2846" s="35">
        <v>100</v>
      </c>
      <c r="U2846" s="14" t="s">
        <v>2</v>
      </c>
      <c r="V2846" s="14">
        <v>159.40529999999998</v>
      </c>
      <c r="W2846" s="16">
        <f>+IF(datos_arg[[#This Row],[Moneda]]="ARS",datos_arg[[#This Row],[Monto]],datos_arg[[#This Row],[Monto]]*datos_arg[[#This Row],[TC]])</f>
        <v>15940.529999999999</v>
      </c>
      <c r="X2846" s="16">
        <f>IFERROR(IF(datos_arg[[#This Row],[Moneda]]="USD",datos_arg[[#This Row],[Monto]],datos_arg[[#This Row],[Monto]]/datos_arg[[#This Row],[TC]]),0)</f>
        <v>100</v>
      </c>
      <c r="Y2846" s="14"/>
    </row>
    <row r="2847" spans="1:25" x14ac:dyDescent="0.25">
      <c r="A2847" s="14">
        <f t="shared" si="44"/>
        <v>2844</v>
      </c>
      <c r="B2847" s="1">
        <v>44076</v>
      </c>
      <c r="C2847" s="18">
        <f>+YEAR(datos_arg[[#This Row],[Fecha]])</f>
        <v>2020</v>
      </c>
      <c r="D2847" s="18">
        <f>+MONTH(datos_arg[[#This Row],[Fecha]])</f>
        <v>9</v>
      </c>
      <c r="E2847" s="14" t="s">
        <v>408</v>
      </c>
      <c r="F2847" s="14" t="s">
        <v>5359</v>
      </c>
      <c r="G2847" s="14"/>
      <c r="H2847" s="14" t="s">
        <v>7132</v>
      </c>
      <c r="I2847" s="14" t="s">
        <v>7132</v>
      </c>
      <c r="J2847" s="14" t="s">
        <v>425</v>
      </c>
      <c r="K2847" s="14"/>
      <c r="L2847" s="14" t="s">
        <v>425</v>
      </c>
      <c r="M2847" s="14" t="s">
        <v>2181</v>
      </c>
      <c r="N2847" s="14" t="s">
        <v>2181</v>
      </c>
      <c r="O2847" s="14" t="s">
        <v>2928</v>
      </c>
      <c r="P2847" s="14"/>
      <c r="Q2847" s="14"/>
      <c r="R2847" s="14" t="s">
        <v>445</v>
      </c>
      <c r="S2847" s="14" t="s">
        <v>440</v>
      </c>
      <c r="T2847" s="35">
        <v>25.480099402978681</v>
      </c>
      <c r="U2847" s="14" t="s">
        <v>2</v>
      </c>
      <c r="V2847" s="14">
        <v>0</v>
      </c>
      <c r="W2847" s="16">
        <f>+IF(datos_arg[[#This Row],[Moneda]]="ARS",datos_arg[[#This Row],[Monto]],datos_arg[[#This Row],[Monto]]*datos_arg[[#This Row],[TC]])</f>
        <v>0</v>
      </c>
      <c r="X2847" s="16">
        <f>IFERROR(IF(datos_arg[[#This Row],[Moneda]]="USD",datos_arg[[#This Row],[Monto]],datos_arg[[#This Row],[Monto]]/datos_arg[[#This Row],[TC]]),0)</f>
        <v>25.480099402978681</v>
      </c>
      <c r="Y2847" s="14"/>
    </row>
    <row r="2848" spans="1:25" ht="15" customHeight="1" x14ac:dyDescent="0.25">
      <c r="A2848" s="14">
        <f t="shared" si="44"/>
        <v>2845</v>
      </c>
      <c r="B2848" s="1">
        <v>44076</v>
      </c>
      <c r="C2848" s="18">
        <f>+YEAR(datos_arg[[#This Row],[Fecha]])</f>
        <v>2020</v>
      </c>
      <c r="D2848" s="18">
        <f>+MONTH(datos_arg[[#This Row],[Fecha]])</f>
        <v>9</v>
      </c>
      <c r="E2848" s="14" t="s">
        <v>1015</v>
      </c>
      <c r="F2848" s="14" t="s">
        <v>430</v>
      </c>
      <c r="G2848" s="14"/>
      <c r="H2848" s="14" t="s">
        <v>7132</v>
      </c>
      <c r="I2848" s="14" t="s">
        <v>7132</v>
      </c>
      <c r="J2848" s="14" t="s">
        <v>425</v>
      </c>
      <c r="K2848" s="14"/>
      <c r="L2848" s="14" t="s">
        <v>425</v>
      </c>
      <c r="M2848" s="14" t="s">
        <v>102</v>
      </c>
      <c r="N2848" s="14" t="s">
        <v>480</v>
      </c>
      <c r="O2848" s="14" t="s">
        <v>2671</v>
      </c>
      <c r="P2848" s="14"/>
      <c r="Q2848" s="14"/>
      <c r="R2848" s="14" t="s">
        <v>430</v>
      </c>
      <c r="S2848" s="14" t="s">
        <v>421</v>
      </c>
      <c r="T2848" s="35">
        <v>5075</v>
      </c>
      <c r="U2848" s="14" t="s">
        <v>4</v>
      </c>
      <c r="V2848" s="14">
        <v>131</v>
      </c>
      <c r="W2848" s="16">
        <f>+IF(datos_arg[[#This Row],[Moneda]]="ARS",datos_arg[[#This Row],[Monto]],datos_arg[[#This Row],[Monto]]*datos_arg[[#This Row],[TC]])</f>
        <v>5075</v>
      </c>
      <c r="X2848" s="16">
        <f>IFERROR(IF(datos_arg[[#This Row],[Moneda]]="USD",datos_arg[[#This Row],[Monto]],datos_arg[[#This Row],[Monto]]/datos_arg[[#This Row],[TC]]),0)</f>
        <v>38.740458015267173</v>
      </c>
      <c r="Y2848" s="14"/>
    </row>
    <row r="2849" spans="1:25" x14ac:dyDescent="0.25">
      <c r="A2849" s="14">
        <f t="shared" si="44"/>
        <v>2846</v>
      </c>
      <c r="B2849" s="1">
        <v>44077</v>
      </c>
      <c r="C2849" s="18">
        <f>+YEAR(datos_arg[[#This Row],[Fecha]])</f>
        <v>2020</v>
      </c>
      <c r="D2849" s="18">
        <f>+MONTH(datos_arg[[#This Row],[Fecha]])</f>
        <v>9</v>
      </c>
      <c r="E2849" s="14" t="s">
        <v>617</v>
      </c>
      <c r="F2849" s="14" t="s">
        <v>6652</v>
      </c>
      <c r="G2849" s="14" t="s">
        <v>6653</v>
      </c>
      <c r="H2849" s="14" t="s">
        <v>6648</v>
      </c>
      <c r="I2849" s="14" t="s">
        <v>3955</v>
      </c>
      <c r="J2849" s="14" t="s">
        <v>868</v>
      </c>
      <c r="K2849" s="14" t="s">
        <v>421</v>
      </c>
      <c r="L2849" s="14" t="s">
        <v>421</v>
      </c>
      <c r="M2849" s="14" t="s">
        <v>868</v>
      </c>
      <c r="N2849" s="14" t="s">
        <v>2364</v>
      </c>
      <c r="O2849" s="14" t="s">
        <v>2603</v>
      </c>
      <c r="P2849" s="14"/>
      <c r="Q2849" s="14">
        <v>1</v>
      </c>
      <c r="R2849" s="14" t="s">
        <v>6653</v>
      </c>
      <c r="S2849" s="14" t="s">
        <v>440</v>
      </c>
      <c r="T2849" s="35">
        <v>1000</v>
      </c>
      <c r="U2849" s="14" t="s">
        <v>2</v>
      </c>
      <c r="V2849" s="14">
        <v>131</v>
      </c>
      <c r="W2849" s="16">
        <f>+IF(datos_arg[[#This Row],[Moneda]]="ARS",datos_arg[[#This Row],[Monto]],datos_arg[[#This Row],[Monto]]*datos_arg[[#This Row],[TC]])</f>
        <v>131000</v>
      </c>
      <c r="X2849" s="16">
        <f>IFERROR(IF(datos_arg[[#This Row],[Moneda]]="USD",datos_arg[[#This Row],[Monto]],datos_arg[[#This Row],[Monto]]/datos_arg[[#This Row],[TC]]),0)</f>
        <v>1000</v>
      </c>
      <c r="Y2849" s="14"/>
    </row>
    <row r="2850" spans="1:25" ht="15" customHeight="1" x14ac:dyDescent="0.25">
      <c r="A2850" s="14">
        <f t="shared" si="44"/>
        <v>2847</v>
      </c>
      <c r="B2850" s="1">
        <v>44077</v>
      </c>
      <c r="C2850" s="18">
        <f>+YEAR(datos_arg[[#This Row],[Fecha]])</f>
        <v>2020</v>
      </c>
      <c r="D2850" s="18">
        <f>+MONTH(datos_arg[[#This Row],[Fecha]])</f>
        <v>9</v>
      </c>
      <c r="E2850" s="14" t="s">
        <v>617</v>
      </c>
      <c r="F2850" s="14" t="s">
        <v>6652</v>
      </c>
      <c r="G2850" s="14" t="s">
        <v>6653</v>
      </c>
      <c r="H2850" s="14" t="s">
        <v>6648</v>
      </c>
      <c r="I2850" s="14" t="s">
        <v>3955</v>
      </c>
      <c r="J2850" s="14" t="s">
        <v>868</v>
      </c>
      <c r="K2850" s="14" t="s">
        <v>421</v>
      </c>
      <c r="L2850" s="14" t="s">
        <v>421</v>
      </c>
      <c r="M2850" s="14" t="s">
        <v>2583</v>
      </c>
      <c r="N2850" s="14" t="s">
        <v>2364</v>
      </c>
      <c r="O2850" s="14" t="s">
        <v>2584</v>
      </c>
      <c r="P2850" s="14"/>
      <c r="Q2850" s="14">
        <v>2</v>
      </c>
      <c r="R2850" s="14" t="s">
        <v>6653</v>
      </c>
      <c r="S2850" s="14" t="s">
        <v>439</v>
      </c>
      <c r="T2850" s="35">
        <v>5000</v>
      </c>
      <c r="U2850" s="14" t="s">
        <v>4</v>
      </c>
      <c r="V2850" s="14">
        <v>131</v>
      </c>
      <c r="W2850" s="16">
        <f>+IF(datos_arg[[#This Row],[Moneda]]="ARS",datos_arg[[#This Row],[Monto]],datos_arg[[#This Row],[Monto]]*datos_arg[[#This Row],[TC]])</f>
        <v>5000</v>
      </c>
      <c r="X2850" s="16">
        <f>IFERROR(IF(datos_arg[[#This Row],[Moneda]]="USD",datos_arg[[#This Row],[Monto]],datos_arg[[#This Row],[Monto]]/datos_arg[[#This Row],[TC]]),0)</f>
        <v>38.167938931297712</v>
      </c>
      <c r="Y2850" s="14"/>
    </row>
    <row r="2851" spans="1:25" x14ac:dyDescent="0.25">
      <c r="A2851" s="14">
        <f t="shared" si="44"/>
        <v>2848</v>
      </c>
      <c r="B2851" s="1">
        <v>44077</v>
      </c>
      <c r="C2851" s="18">
        <f>+YEAR(datos_arg[[#This Row],[Fecha]])</f>
        <v>2020</v>
      </c>
      <c r="D2851" s="18">
        <f>+MONTH(datos_arg[[#This Row],[Fecha]])</f>
        <v>9</v>
      </c>
      <c r="E2851" s="14" t="s">
        <v>1015</v>
      </c>
      <c r="F2851" s="14" t="s">
        <v>430</v>
      </c>
      <c r="G2851" s="14"/>
      <c r="H2851" s="14" t="s">
        <v>7132</v>
      </c>
      <c r="I2851" s="14" t="s">
        <v>7132</v>
      </c>
      <c r="J2851" s="14" t="s">
        <v>425</v>
      </c>
      <c r="K2851" s="14"/>
      <c r="L2851" s="14" t="s">
        <v>425</v>
      </c>
      <c r="M2851" s="14" t="s">
        <v>405</v>
      </c>
      <c r="N2851" s="14" t="s">
        <v>1337</v>
      </c>
      <c r="O2851" s="14" t="s">
        <v>2929</v>
      </c>
      <c r="P2851" s="14"/>
      <c r="Q2851" s="14"/>
      <c r="R2851" s="14" t="s">
        <v>430</v>
      </c>
      <c r="S2851" s="14" t="s">
        <v>440</v>
      </c>
      <c r="T2851" s="35">
        <v>400</v>
      </c>
      <c r="U2851" s="14" t="s">
        <v>2</v>
      </c>
      <c r="V2851" s="14">
        <v>131</v>
      </c>
      <c r="W2851" s="16">
        <f>+IF(datos_arg[[#This Row],[Moneda]]="ARS",datos_arg[[#This Row],[Monto]],datos_arg[[#This Row],[Monto]]*datos_arg[[#This Row],[TC]])</f>
        <v>52400</v>
      </c>
      <c r="X2851" s="16">
        <f>IFERROR(IF(datos_arg[[#This Row],[Moneda]]="USD",datos_arg[[#This Row],[Monto]],datos_arg[[#This Row],[Monto]]/datos_arg[[#This Row],[TC]]),0)</f>
        <v>400</v>
      </c>
      <c r="Y2851" s="14"/>
    </row>
    <row r="2852" spans="1:25" x14ac:dyDescent="0.25">
      <c r="A2852" s="14">
        <f t="shared" si="44"/>
        <v>2849</v>
      </c>
      <c r="B2852" s="1">
        <v>44077</v>
      </c>
      <c r="C2852" s="18">
        <f>+YEAR(datos_arg[[#This Row],[Fecha]])</f>
        <v>2020</v>
      </c>
      <c r="D2852" s="18">
        <f>+MONTH(datos_arg[[#This Row],[Fecha]])</f>
        <v>9</v>
      </c>
      <c r="E2852" s="14" t="s">
        <v>1016</v>
      </c>
      <c r="F2852" s="14" t="s">
        <v>5364</v>
      </c>
      <c r="G2852" s="14" t="s">
        <v>6700</v>
      </c>
      <c r="H2852" s="14" t="s">
        <v>7132</v>
      </c>
      <c r="I2852" s="14" t="s">
        <v>7132</v>
      </c>
      <c r="J2852" s="14" t="s">
        <v>425</v>
      </c>
      <c r="K2852" s="14"/>
      <c r="L2852" s="14" t="s">
        <v>425</v>
      </c>
      <c r="M2852" s="14" t="s">
        <v>128</v>
      </c>
      <c r="N2852" s="14" t="s">
        <v>128</v>
      </c>
      <c r="O2852" s="14" t="s">
        <v>2624</v>
      </c>
      <c r="P2852" s="14"/>
      <c r="Q2852" s="14"/>
      <c r="R2852" s="14" t="s">
        <v>5364</v>
      </c>
      <c r="S2852" s="14" t="s">
        <v>440</v>
      </c>
      <c r="T2852" s="35">
        <v>1500</v>
      </c>
      <c r="U2852" s="14" t="s">
        <v>2</v>
      </c>
      <c r="V2852" s="14">
        <v>131</v>
      </c>
      <c r="W2852" s="16">
        <f>+IF(datos_arg[[#This Row],[Moneda]]="ARS",datos_arg[[#This Row],[Monto]],datos_arg[[#This Row],[Monto]]*datos_arg[[#This Row],[TC]])</f>
        <v>196500</v>
      </c>
      <c r="X2852" s="16">
        <f>IFERROR(IF(datos_arg[[#This Row],[Moneda]]="USD",datos_arg[[#This Row],[Monto]],datos_arg[[#This Row],[Monto]]/datos_arg[[#This Row],[TC]]),0)</f>
        <v>1500</v>
      </c>
      <c r="Y2852" s="14"/>
    </row>
    <row r="2853" spans="1:25" x14ac:dyDescent="0.25">
      <c r="A2853" s="14">
        <f t="shared" si="44"/>
        <v>2850</v>
      </c>
      <c r="B2853" s="1">
        <v>44077</v>
      </c>
      <c r="C2853" s="18">
        <f>+YEAR(datos_arg[[#This Row],[Fecha]])</f>
        <v>2020</v>
      </c>
      <c r="D2853" s="18">
        <f>+MONTH(datos_arg[[#This Row],[Fecha]])</f>
        <v>9</v>
      </c>
      <c r="E2853" s="14" t="s">
        <v>1016</v>
      </c>
      <c r="F2853" s="14" t="s">
        <v>5364</v>
      </c>
      <c r="G2853" s="14" t="s">
        <v>6699</v>
      </c>
      <c r="H2853" s="14" t="s">
        <v>7132</v>
      </c>
      <c r="I2853" s="14" t="s">
        <v>7132</v>
      </c>
      <c r="J2853" s="14" t="s">
        <v>425</v>
      </c>
      <c r="K2853" s="14"/>
      <c r="L2853" s="14" t="s">
        <v>425</v>
      </c>
      <c r="M2853" s="14" t="s">
        <v>215</v>
      </c>
      <c r="N2853" s="14" t="s">
        <v>215</v>
      </c>
      <c r="O2853" s="14" t="s">
        <v>2624</v>
      </c>
      <c r="P2853" s="14"/>
      <c r="Q2853" s="14"/>
      <c r="R2853" s="14" t="s">
        <v>5364</v>
      </c>
      <c r="S2853" s="14" t="s">
        <v>440</v>
      </c>
      <c r="T2853" s="35">
        <v>1700</v>
      </c>
      <c r="U2853" s="14" t="s">
        <v>2</v>
      </c>
      <c r="V2853" s="14">
        <v>131</v>
      </c>
      <c r="W2853" s="16">
        <f>+IF(datos_arg[[#This Row],[Moneda]]="ARS",datos_arg[[#This Row],[Monto]],datos_arg[[#This Row],[Monto]]*datos_arg[[#This Row],[TC]])</f>
        <v>222700</v>
      </c>
      <c r="X2853" s="16">
        <f>IFERROR(IF(datos_arg[[#This Row],[Moneda]]="USD",datos_arg[[#This Row],[Monto]],datos_arg[[#This Row],[Monto]]/datos_arg[[#This Row],[TC]]),0)</f>
        <v>1700</v>
      </c>
      <c r="Y2853" s="14"/>
    </row>
    <row r="2854" spans="1:25" x14ac:dyDescent="0.25">
      <c r="A2854" s="14">
        <f t="shared" si="44"/>
        <v>2851</v>
      </c>
      <c r="B2854" s="1">
        <v>44077</v>
      </c>
      <c r="C2854" s="18">
        <f>+YEAR(datos_arg[[#This Row],[Fecha]])</f>
        <v>2020</v>
      </c>
      <c r="D2854" s="18">
        <f>+MONTH(datos_arg[[#This Row],[Fecha]])</f>
        <v>9</v>
      </c>
      <c r="E2854" s="14" t="s">
        <v>1016</v>
      </c>
      <c r="F2854" s="14" t="s">
        <v>5365</v>
      </c>
      <c r="G2854" s="14" t="s">
        <v>6696</v>
      </c>
      <c r="H2854" s="14" t="s">
        <v>7132</v>
      </c>
      <c r="I2854" s="14" t="s">
        <v>7132</v>
      </c>
      <c r="J2854" s="14" t="s">
        <v>425</v>
      </c>
      <c r="K2854" s="14"/>
      <c r="L2854" s="14" t="s">
        <v>425</v>
      </c>
      <c r="M2854" s="14" t="s">
        <v>481</v>
      </c>
      <c r="N2854" s="14" t="s">
        <v>481</v>
      </c>
      <c r="O2854" s="14" t="s">
        <v>2624</v>
      </c>
      <c r="P2854" s="14"/>
      <c r="Q2854" s="14"/>
      <c r="R2854" s="14" t="s">
        <v>5365</v>
      </c>
      <c r="S2854" s="14" t="s">
        <v>440</v>
      </c>
      <c r="T2854" s="35">
        <v>2000</v>
      </c>
      <c r="U2854" s="14" t="s">
        <v>2</v>
      </c>
      <c r="V2854" s="14">
        <v>131</v>
      </c>
      <c r="W2854" s="16">
        <f>+IF(datos_arg[[#This Row],[Moneda]]="ARS",datos_arg[[#This Row],[Monto]],datos_arg[[#This Row],[Monto]]*datos_arg[[#This Row],[TC]])</f>
        <v>262000</v>
      </c>
      <c r="X2854" s="16">
        <f>IFERROR(IF(datos_arg[[#This Row],[Moneda]]="USD",datos_arg[[#This Row],[Monto]],datos_arg[[#This Row],[Monto]]/datos_arg[[#This Row],[TC]]),0)</f>
        <v>2000</v>
      </c>
      <c r="Y2854" s="14"/>
    </row>
    <row r="2855" spans="1:25" x14ac:dyDescent="0.25">
      <c r="A2855" s="14">
        <f t="shared" si="44"/>
        <v>2852</v>
      </c>
      <c r="B2855" s="1">
        <v>44077</v>
      </c>
      <c r="C2855" s="18">
        <f>+YEAR(datos_arg[[#This Row],[Fecha]])</f>
        <v>2020</v>
      </c>
      <c r="D2855" s="18">
        <f>+MONTH(datos_arg[[#This Row],[Fecha]])</f>
        <v>9</v>
      </c>
      <c r="E2855" s="14" t="s">
        <v>1016</v>
      </c>
      <c r="F2855" s="14" t="s">
        <v>5365</v>
      </c>
      <c r="G2855" s="14" t="s">
        <v>6698</v>
      </c>
      <c r="H2855" s="14" t="s">
        <v>7132</v>
      </c>
      <c r="I2855" s="14" t="s">
        <v>7132</v>
      </c>
      <c r="J2855" s="14" t="s">
        <v>425</v>
      </c>
      <c r="K2855" s="14"/>
      <c r="L2855" s="14" t="s">
        <v>425</v>
      </c>
      <c r="M2855" s="14" t="s">
        <v>150</v>
      </c>
      <c r="N2855" s="14" t="s">
        <v>150</v>
      </c>
      <c r="O2855" s="14" t="s">
        <v>2624</v>
      </c>
      <c r="P2855" s="14"/>
      <c r="Q2855" s="14"/>
      <c r="R2855" s="14" t="s">
        <v>5365</v>
      </c>
      <c r="S2855" s="14" t="s">
        <v>440</v>
      </c>
      <c r="T2855" s="35">
        <v>700</v>
      </c>
      <c r="U2855" s="14" t="s">
        <v>2</v>
      </c>
      <c r="V2855" s="14">
        <v>131</v>
      </c>
      <c r="W2855" s="16">
        <f>+IF(datos_arg[[#This Row],[Moneda]]="ARS",datos_arg[[#This Row],[Monto]],datos_arg[[#This Row],[Monto]]*datos_arg[[#This Row],[TC]])</f>
        <v>91700</v>
      </c>
      <c r="X2855" s="16">
        <f>IFERROR(IF(datos_arg[[#This Row],[Moneda]]="USD",datos_arg[[#This Row],[Monto]],datos_arg[[#This Row],[Monto]]/datos_arg[[#This Row],[TC]]),0)</f>
        <v>700</v>
      </c>
      <c r="Y2855" s="14"/>
    </row>
    <row r="2856" spans="1:25" x14ac:dyDescent="0.25">
      <c r="A2856" s="14">
        <f t="shared" si="44"/>
        <v>2853</v>
      </c>
      <c r="B2856" s="1">
        <v>44077</v>
      </c>
      <c r="C2856" s="18">
        <f>+YEAR(datos_arg[[#This Row],[Fecha]])</f>
        <v>2020</v>
      </c>
      <c r="D2856" s="18">
        <f>+MONTH(datos_arg[[#This Row],[Fecha]])</f>
        <v>9</v>
      </c>
      <c r="E2856" s="14" t="s">
        <v>1016</v>
      </c>
      <c r="F2856" s="14" t="s">
        <v>5365</v>
      </c>
      <c r="G2856" s="14" t="s">
        <v>6697</v>
      </c>
      <c r="H2856" s="14" t="s">
        <v>7132</v>
      </c>
      <c r="I2856" s="14" t="s">
        <v>7132</v>
      </c>
      <c r="J2856" s="14" t="s">
        <v>425</v>
      </c>
      <c r="K2856" s="14"/>
      <c r="L2856" s="14" t="s">
        <v>425</v>
      </c>
      <c r="M2856" s="14" t="s">
        <v>1170</v>
      </c>
      <c r="N2856" s="14" t="s">
        <v>1170</v>
      </c>
      <c r="O2856" s="14" t="s">
        <v>2624</v>
      </c>
      <c r="P2856" s="14"/>
      <c r="Q2856" s="14"/>
      <c r="R2856" s="14" t="s">
        <v>5365</v>
      </c>
      <c r="S2856" s="14" t="s">
        <v>440</v>
      </c>
      <c r="T2856" s="35">
        <v>800</v>
      </c>
      <c r="U2856" s="14" t="s">
        <v>2</v>
      </c>
      <c r="V2856" s="14">
        <v>131</v>
      </c>
      <c r="W2856" s="16">
        <f>+IF(datos_arg[[#This Row],[Moneda]]="ARS",datos_arg[[#This Row],[Monto]],datos_arg[[#This Row],[Monto]]*datos_arg[[#This Row],[TC]])</f>
        <v>104800</v>
      </c>
      <c r="X2856" s="16">
        <f>IFERROR(IF(datos_arg[[#This Row],[Moneda]]="USD",datos_arg[[#This Row],[Monto]],datos_arg[[#This Row],[Monto]]/datos_arg[[#This Row],[TC]]),0)</f>
        <v>800</v>
      </c>
      <c r="Y2856" s="14"/>
    </row>
    <row r="2857" spans="1:25" x14ac:dyDescent="0.25">
      <c r="A2857" s="14">
        <f t="shared" si="44"/>
        <v>2854</v>
      </c>
      <c r="B2857" s="1">
        <v>44077</v>
      </c>
      <c r="C2857" s="18">
        <f>+YEAR(datos_arg[[#This Row],[Fecha]])</f>
        <v>2020</v>
      </c>
      <c r="D2857" s="18">
        <f>+MONTH(datos_arg[[#This Row],[Fecha]])</f>
        <v>9</v>
      </c>
      <c r="E2857" s="14" t="s">
        <v>1016</v>
      </c>
      <c r="F2857" s="14" t="s">
        <v>5364</v>
      </c>
      <c r="G2857" s="14" t="s">
        <v>6705</v>
      </c>
      <c r="H2857" s="14" t="s">
        <v>7132</v>
      </c>
      <c r="I2857" s="14" t="s">
        <v>7132</v>
      </c>
      <c r="J2857" s="14" t="s">
        <v>425</v>
      </c>
      <c r="K2857" s="14"/>
      <c r="L2857" s="14" t="s">
        <v>425</v>
      </c>
      <c r="M2857" s="14" t="s">
        <v>400</v>
      </c>
      <c r="N2857" s="14" t="s">
        <v>400</v>
      </c>
      <c r="O2857" s="14" t="s">
        <v>2624</v>
      </c>
      <c r="P2857" s="14"/>
      <c r="Q2857" s="14"/>
      <c r="R2857" s="14" t="s">
        <v>5364</v>
      </c>
      <c r="S2857" s="14" t="s">
        <v>440</v>
      </c>
      <c r="T2857" s="35">
        <v>2800</v>
      </c>
      <c r="U2857" s="14" t="s">
        <v>2</v>
      </c>
      <c r="V2857" s="14">
        <v>131</v>
      </c>
      <c r="W2857" s="16">
        <f>+IF(datos_arg[[#This Row],[Moneda]]="ARS",datos_arg[[#This Row],[Monto]],datos_arg[[#This Row],[Monto]]*datos_arg[[#This Row],[TC]])</f>
        <v>366800</v>
      </c>
      <c r="X2857" s="16">
        <f>IFERROR(IF(datos_arg[[#This Row],[Moneda]]="USD",datos_arg[[#This Row],[Monto]],datos_arg[[#This Row],[Monto]]/datos_arg[[#This Row],[TC]]),0)</f>
        <v>2800</v>
      </c>
      <c r="Y2857" s="14"/>
    </row>
    <row r="2858" spans="1:25" x14ac:dyDescent="0.25">
      <c r="A2858" s="14">
        <f t="shared" si="44"/>
        <v>2855</v>
      </c>
      <c r="B2858" s="1">
        <v>44077</v>
      </c>
      <c r="C2858" s="18">
        <f>+YEAR(datos_arg[[#This Row],[Fecha]])</f>
        <v>2020</v>
      </c>
      <c r="D2858" s="18">
        <f>+MONTH(datos_arg[[#This Row],[Fecha]])</f>
        <v>9</v>
      </c>
      <c r="E2858" s="14" t="s">
        <v>1016</v>
      </c>
      <c r="F2858" s="14" t="s">
        <v>5364</v>
      </c>
      <c r="G2858" s="14" t="s">
        <v>6704</v>
      </c>
      <c r="H2858" s="14" t="s">
        <v>7132</v>
      </c>
      <c r="I2858" s="14" t="s">
        <v>7132</v>
      </c>
      <c r="J2858" s="14" t="s">
        <v>425</v>
      </c>
      <c r="K2858" s="14"/>
      <c r="L2858" s="14" t="s">
        <v>425</v>
      </c>
      <c r="M2858" s="14" t="s">
        <v>2930</v>
      </c>
      <c r="N2858" s="14" t="s">
        <v>2930</v>
      </c>
      <c r="O2858" s="14" t="s">
        <v>2931</v>
      </c>
      <c r="P2858" s="14"/>
      <c r="Q2858" s="14"/>
      <c r="R2858" s="14" t="s">
        <v>5364</v>
      </c>
      <c r="S2858" s="14" t="s">
        <v>440</v>
      </c>
      <c r="T2858" s="35">
        <v>700</v>
      </c>
      <c r="U2858" s="14" t="s">
        <v>2</v>
      </c>
      <c r="V2858" s="14">
        <v>131</v>
      </c>
      <c r="W2858" s="16">
        <f>+IF(datos_arg[[#This Row],[Moneda]]="ARS",datos_arg[[#This Row],[Monto]],datos_arg[[#This Row],[Monto]]*datos_arg[[#This Row],[TC]])</f>
        <v>91700</v>
      </c>
      <c r="X2858" s="16">
        <f>IFERROR(IF(datos_arg[[#This Row],[Moneda]]="USD",datos_arg[[#This Row],[Monto]],datos_arg[[#This Row],[Monto]]/datos_arg[[#This Row],[TC]]),0)</f>
        <v>700</v>
      </c>
      <c r="Y2858" s="14"/>
    </row>
    <row r="2859" spans="1:25" x14ac:dyDescent="0.25">
      <c r="A2859" s="14">
        <f t="shared" si="44"/>
        <v>2856</v>
      </c>
      <c r="B2859" s="1">
        <v>44077</v>
      </c>
      <c r="C2859" s="18">
        <f>+YEAR(datos_arg[[#This Row],[Fecha]])</f>
        <v>2020</v>
      </c>
      <c r="D2859" s="18">
        <f>+MONTH(datos_arg[[#This Row],[Fecha]])</f>
        <v>9</v>
      </c>
      <c r="E2859" s="14" t="s">
        <v>1016</v>
      </c>
      <c r="F2859" s="14" t="s">
        <v>5364</v>
      </c>
      <c r="G2859" s="14" t="s">
        <v>6701</v>
      </c>
      <c r="H2859" s="14" t="s">
        <v>7132</v>
      </c>
      <c r="I2859" s="14" t="s">
        <v>7132</v>
      </c>
      <c r="J2859" s="14" t="s">
        <v>425</v>
      </c>
      <c r="K2859" s="14"/>
      <c r="L2859" s="14" t="s">
        <v>425</v>
      </c>
      <c r="M2859" s="14" t="s">
        <v>169</v>
      </c>
      <c r="N2859" s="14" t="s">
        <v>169</v>
      </c>
      <c r="O2859" s="14" t="s">
        <v>2624</v>
      </c>
      <c r="P2859" s="14"/>
      <c r="Q2859" s="14"/>
      <c r="R2859" s="14" t="s">
        <v>5364</v>
      </c>
      <c r="S2859" s="14" t="s">
        <v>440</v>
      </c>
      <c r="T2859" s="35">
        <v>1500</v>
      </c>
      <c r="U2859" s="14" t="s">
        <v>2</v>
      </c>
      <c r="V2859" s="14">
        <v>131</v>
      </c>
      <c r="W2859" s="16">
        <f>+IF(datos_arg[[#This Row],[Moneda]]="ARS",datos_arg[[#This Row],[Monto]],datos_arg[[#This Row],[Monto]]*datos_arg[[#This Row],[TC]])</f>
        <v>196500</v>
      </c>
      <c r="X2859" s="16">
        <f>IFERROR(IF(datos_arg[[#This Row],[Moneda]]="USD",datos_arg[[#This Row],[Monto]],datos_arg[[#This Row],[Monto]]/datos_arg[[#This Row],[TC]]),0)</f>
        <v>1500</v>
      </c>
      <c r="Y2859" s="14"/>
    </row>
    <row r="2860" spans="1:25" x14ac:dyDescent="0.25">
      <c r="A2860" s="14">
        <f t="shared" si="44"/>
        <v>2857</v>
      </c>
      <c r="B2860" s="1">
        <v>44077</v>
      </c>
      <c r="C2860" s="18">
        <f>+YEAR(datos_arg[[#This Row],[Fecha]])</f>
        <v>2020</v>
      </c>
      <c r="D2860" s="18">
        <f>+MONTH(datos_arg[[#This Row],[Fecha]])</f>
        <v>9</v>
      </c>
      <c r="E2860" s="14" t="s">
        <v>1016</v>
      </c>
      <c r="F2860" s="14" t="s">
        <v>5364</v>
      </c>
      <c r="G2860" s="14" t="s">
        <v>6702</v>
      </c>
      <c r="H2860" s="14" t="s">
        <v>7132</v>
      </c>
      <c r="I2860" s="14" t="s">
        <v>7132</v>
      </c>
      <c r="J2860" s="14" t="s">
        <v>425</v>
      </c>
      <c r="K2860" s="14"/>
      <c r="L2860" s="14" t="s">
        <v>425</v>
      </c>
      <c r="M2860" s="14" t="s">
        <v>978</v>
      </c>
      <c r="N2860" s="14" t="s">
        <v>978</v>
      </c>
      <c r="O2860" s="14" t="s">
        <v>3062</v>
      </c>
      <c r="P2860" s="14"/>
      <c r="Q2860" s="14"/>
      <c r="R2860" s="14" t="s">
        <v>5364</v>
      </c>
      <c r="S2860" s="14" t="s">
        <v>440</v>
      </c>
      <c r="T2860" s="35">
        <v>1000</v>
      </c>
      <c r="U2860" s="14" t="s">
        <v>2</v>
      </c>
      <c r="V2860" s="14">
        <v>131</v>
      </c>
      <c r="W2860" s="16">
        <f>+IF(datos_arg[[#This Row],[Moneda]]="ARS",datos_arg[[#This Row],[Monto]],datos_arg[[#This Row],[Monto]]*datos_arg[[#This Row],[TC]])</f>
        <v>131000</v>
      </c>
      <c r="X2860" s="16">
        <f>IFERROR(IF(datos_arg[[#This Row],[Moneda]]="USD",datos_arg[[#This Row],[Monto]],datos_arg[[#This Row],[Monto]]/datos_arg[[#This Row],[TC]]),0)</f>
        <v>1000</v>
      </c>
      <c r="Y2860" s="14"/>
    </row>
    <row r="2861" spans="1:25" x14ac:dyDescent="0.25">
      <c r="A2861" s="14">
        <f t="shared" si="44"/>
        <v>2858</v>
      </c>
      <c r="B2861" s="1">
        <v>44077</v>
      </c>
      <c r="C2861" s="18">
        <f>+YEAR(datos_arg[[#This Row],[Fecha]])</f>
        <v>2020</v>
      </c>
      <c r="D2861" s="18">
        <f>+MONTH(datos_arg[[#This Row],[Fecha]])</f>
        <v>9</v>
      </c>
      <c r="E2861" s="14" t="s">
        <v>1016</v>
      </c>
      <c r="F2861" s="14" t="s">
        <v>5364</v>
      </c>
      <c r="G2861" s="14" t="s">
        <v>6703</v>
      </c>
      <c r="H2861" s="14" t="s">
        <v>7132</v>
      </c>
      <c r="I2861" s="14" t="s">
        <v>7132</v>
      </c>
      <c r="J2861" s="14" t="s">
        <v>425</v>
      </c>
      <c r="K2861" s="14"/>
      <c r="L2861" s="14" t="s">
        <v>425</v>
      </c>
      <c r="M2861" s="14" t="s">
        <v>198</v>
      </c>
      <c r="N2861" s="14" t="s">
        <v>198</v>
      </c>
      <c r="O2861" s="14" t="s">
        <v>2624</v>
      </c>
      <c r="P2861" s="14"/>
      <c r="Q2861" s="14"/>
      <c r="R2861" s="14" t="s">
        <v>5364</v>
      </c>
      <c r="S2861" s="14" t="s">
        <v>440</v>
      </c>
      <c r="T2861" s="35">
        <v>2000</v>
      </c>
      <c r="U2861" s="14" t="s">
        <v>2</v>
      </c>
      <c r="V2861" s="14">
        <v>131</v>
      </c>
      <c r="W2861" s="16">
        <f>+IF(datos_arg[[#This Row],[Moneda]]="ARS",datos_arg[[#This Row],[Monto]],datos_arg[[#This Row],[Monto]]*datos_arg[[#This Row],[TC]])</f>
        <v>262000</v>
      </c>
      <c r="X2861" s="16">
        <f>IFERROR(IF(datos_arg[[#This Row],[Moneda]]="USD",datos_arg[[#This Row],[Monto]],datos_arg[[#This Row],[Monto]]/datos_arg[[#This Row],[TC]]),0)</f>
        <v>2000</v>
      </c>
      <c r="Y2861" s="14"/>
    </row>
    <row r="2862" spans="1:25" x14ac:dyDescent="0.25">
      <c r="A2862" s="14">
        <f t="shared" si="44"/>
        <v>2859</v>
      </c>
      <c r="B2862" s="1">
        <v>44077</v>
      </c>
      <c r="C2862" s="18">
        <f>+YEAR(datos_arg[[#This Row],[Fecha]])</f>
        <v>2020</v>
      </c>
      <c r="D2862" s="18">
        <f>+MONTH(datos_arg[[#This Row],[Fecha]])</f>
        <v>9</v>
      </c>
      <c r="E2862" s="14" t="s">
        <v>1016</v>
      </c>
      <c r="F2862" s="14" t="s">
        <v>5364</v>
      </c>
      <c r="G2862" s="14" t="s">
        <v>6699</v>
      </c>
      <c r="H2862" s="14" t="s">
        <v>7132</v>
      </c>
      <c r="I2862" s="14" t="s">
        <v>7132</v>
      </c>
      <c r="J2862" s="14" t="s">
        <v>425</v>
      </c>
      <c r="K2862" s="14"/>
      <c r="L2862" s="14" t="s">
        <v>425</v>
      </c>
      <c r="M2862" s="14" t="s">
        <v>137</v>
      </c>
      <c r="N2862" s="14" t="s">
        <v>137</v>
      </c>
      <c r="O2862" s="14" t="s">
        <v>2624</v>
      </c>
      <c r="P2862" s="14"/>
      <c r="Q2862" s="14"/>
      <c r="R2862" s="14" t="s">
        <v>5364</v>
      </c>
      <c r="S2862" s="14" t="s">
        <v>440</v>
      </c>
      <c r="T2862" s="35">
        <v>3000</v>
      </c>
      <c r="U2862" s="14" t="s">
        <v>2</v>
      </c>
      <c r="V2862" s="14">
        <v>131</v>
      </c>
      <c r="W2862" s="16">
        <f>+IF(datos_arg[[#This Row],[Moneda]]="ARS",datos_arg[[#This Row],[Monto]],datos_arg[[#This Row],[Monto]]*datos_arg[[#This Row],[TC]])</f>
        <v>393000</v>
      </c>
      <c r="X2862" s="16">
        <f>IFERROR(IF(datos_arg[[#This Row],[Moneda]]="USD",datos_arg[[#This Row],[Monto]],datos_arg[[#This Row],[Monto]]/datos_arg[[#This Row],[TC]]),0)</f>
        <v>3000</v>
      </c>
      <c r="Y2862" s="14"/>
    </row>
    <row r="2863" spans="1:25" x14ac:dyDescent="0.25">
      <c r="A2863" s="14">
        <f t="shared" si="44"/>
        <v>2860</v>
      </c>
      <c r="B2863" s="1">
        <v>44077</v>
      </c>
      <c r="C2863" s="18">
        <f>+YEAR(datos_arg[[#This Row],[Fecha]])</f>
        <v>2020</v>
      </c>
      <c r="D2863" s="18">
        <f>+MONTH(datos_arg[[#This Row],[Fecha]])</f>
        <v>9</v>
      </c>
      <c r="E2863" s="14" t="s">
        <v>1016</v>
      </c>
      <c r="F2863" s="14" t="s">
        <v>5364</v>
      </c>
      <c r="G2863" s="14" t="s">
        <v>6700</v>
      </c>
      <c r="H2863" s="14" t="s">
        <v>7132</v>
      </c>
      <c r="I2863" s="14" t="s">
        <v>7132</v>
      </c>
      <c r="J2863" s="14" t="s">
        <v>425</v>
      </c>
      <c r="K2863" s="14"/>
      <c r="L2863" s="14" t="s">
        <v>425</v>
      </c>
      <c r="M2863" s="14" t="s">
        <v>119</v>
      </c>
      <c r="N2863" s="14" t="s">
        <v>119</v>
      </c>
      <c r="O2863" s="14" t="s">
        <v>2624</v>
      </c>
      <c r="P2863" s="14"/>
      <c r="Q2863" s="14"/>
      <c r="R2863" s="14" t="s">
        <v>5364</v>
      </c>
      <c r="S2863" s="14" t="s">
        <v>440</v>
      </c>
      <c r="T2863" s="35">
        <v>2500</v>
      </c>
      <c r="U2863" s="14" t="s">
        <v>2</v>
      </c>
      <c r="V2863" s="14">
        <v>131</v>
      </c>
      <c r="W2863" s="16">
        <f>+IF(datos_arg[[#This Row],[Moneda]]="ARS",datos_arg[[#This Row],[Monto]],datos_arg[[#This Row],[Monto]]*datos_arg[[#This Row],[TC]])</f>
        <v>327500</v>
      </c>
      <c r="X2863" s="16">
        <f>IFERROR(IF(datos_arg[[#This Row],[Moneda]]="USD",datos_arg[[#This Row],[Monto]],datos_arg[[#This Row],[Monto]]/datos_arg[[#This Row],[TC]]),0)</f>
        <v>2500</v>
      </c>
      <c r="Y2863" s="14"/>
    </row>
    <row r="2864" spans="1:25" x14ac:dyDescent="0.25">
      <c r="A2864" s="14">
        <f t="shared" si="44"/>
        <v>2861</v>
      </c>
      <c r="B2864" s="1">
        <v>44077</v>
      </c>
      <c r="C2864" s="18">
        <f>+YEAR(datos_arg[[#This Row],[Fecha]])</f>
        <v>2020</v>
      </c>
      <c r="D2864" s="18">
        <f>+MONTH(datos_arg[[#This Row],[Fecha]])</f>
        <v>9</v>
      </c>
      <c r="E2864" s="14" t="s">
        <v>1016</v>
      </c>
      <c r="F2864" s="14" t="s">
        <v>5365</v>
      </c>
      <c r="G2864" s="14" t="s">
        <v>6695</v>
      </c>
      <c r="H2864" s="14" t="s">
        <v>7132</v>
      </c>
      <c r="I2864" s="14" t="s">
        <v>7132</v>
      </c>
      <c r="J2864" s="14" t="s">
        <v>425</v>
      </c>
      <c r="K2864" s="14"/>
      <c r="L2864" s="14" t="s">
        <v>425</v>
      </c>
      <c r="M2864" s="14" t="s">
        <v>436</v>
      </c>
      <c r="N2864" s="14" t="s">
        <v>436</v>
      </c>
      <c r="O2864" s="14" t="s">
        <v>2624</v>
      </c>
      <c r="P2864" s="14"/>
      <c r="Q2864" s="14"/>
      <c r="R2864" s="14" t="s">
        <v>5365</v>
      </c>
      <c r="S2864" s="14" t="s">
        <v>440</v>
      </c>
      <c r="T2864" s="35">
        <v>900</v>
      </c>
      <c r="U2864" s="14" t="s">
        <v>2</v>
      </c>
      <c r="V2864" s="14">
        <v>131</v>
      </c>
      <c r="W2864" s="16">
        <f>+IF(datos_arg[[#This Row],[Moneda]]="ARS",datos_arg[[#This Row],[Monto]],datos_arg[[#This Row],[Monto]]*datos_arg[[#This Row],[TC]])</f>
        <v>117900</v>
      </c>
      <c r="X2864" s="16">
        <f>IFERROR(IF(datos_arg[[#This Row],[Moneda]]="USD",datos_arg[[#This Row],[Monto]],datos_arg[[#This Row],[Monto]]/datos_arg[[#This Row],[TC]]),0)</f>
        <v>900</v>
      </c>
      <c r="Y2864" s="14"/>
    </row>
    <row r="2865" spans="1:25" ht="15" customHeight="1" x14ac:dyDescent="0.25">
      <c r="A2865" s="14">
        <f t="shared" si="44"/>
        <v>2862</v>
      </c>
      <c r="B2865" s="1">
        <v>44077</v>
      </c>
      <c r="C2865" s="18">
        <f>+YEAR(datos_arg[[#This Row],[Fecha]])</f>
        <v>2020</v>
      </c>
      <c r="D2865" s="18">
        <f>+MONTH(datos_arg[[#This Row],[Fecha]])</f>
        <v>9</v>
      </c>
      <c r="E2865" s="14" t="s">
        <v>1016</v>
      </c>
      <c r="F2865" s="14" t="s">
        <v>5365</v>
      </c>
      <c r="G2865" s="14" t="s">
        <v>6695</v>
      </c>
      <c r="H2865" s="14" t="s">
        <v>7132</v>
      </c>
      <c r="I2865" s="14" t="s">
        <v>7132</v>
      </c>
      <c r="J2865" s="14" t="s">
        <v>425</v>
      </c>
      <c r="K2865" s="14"/>
      <c r="L2865" s="14" t="s">
        <v>425</v>
      </c>
      <c r="M2865" s="14" t="s">
        <v>436</v>
      </c>
      <c r="N2865" s="14" t="s">
        <v>436</v>
      </c>
      <c r="O2865" s="14" t="s">
        <v>2624</v>
      </c>
      <c r="P2865" s="14"/>
      <c r="Q2865" s="14"/>
      <c r="R2865" s="14" t="s">
        <v>5365</v>
      </c>
      <c r="S2865" s="14" t="s">
        <v>439</v>
      </c>
      <c r="T2865" s="35">
        <v>10000</v>
      </c>
      <c r="U2865" s="14" t="s">
        <v>4</v>
      </c>
      <c r="V2865" s="14">
        <v>131</v>
      </c>
      <c r="W2865" s="16">
        <f>+IF(datos_arg[[#This Row],[Moneda]]="ARS",datos_arg[[#This Row],[Monto]],datos_arg[[#This Row],[Monto]]*datos_arg[[#This Row],[TC]])</f>
        <v>10000</v>
      </c>
      <c r="X2865" s="16">
        <f>IFERROR(IF(datos_arg[[#This Row],[Moneda]]="USD",datos_arg[[#This Row],[Monto]],datos_arg[[#This Row],[Monto]]/datos_arg[[#This Row],[TC]]),0)</f>
        <v>76.335877862595424</v>
      </c>
      <c r="Y2865" s="14"/>
    </row>
    <row r="2866" spans="1:25" ht="15" customHeight="1" x14ac:dyDescent="0.25">
      <c r="A2866" s="14">
        <f t="shared" si="44"/>
        <v>2863</v>
      </c>
      <c r="B2866" s="1">
        <v>44077</v>
      </c>
      <c r="C2866" s="18">
        <f>+YEAR(datos_arg[[#This Row],[Fecha]])</f>
        <v>2020</v>
      </c>
      <c r="D2866" s="18">
        <f>+MONTH(datos_arg[[#This Row],[Fecha]])</f>
        <v>9</v>
      </c>
      <c r="E2866" s="14" t="s">
        <v>408</v>
      </c>
      <c r="F2866" s="14" t="s">
        <v>406</v>
      </c>
      <c r="G2866" s="14"/>
      <c r="H2866" s="14" t="s">
        <v>7132</v>
      </c>
      <c r="I2866" s="14" t="s">
        <v>7132</v>
      </c>
      <c r="J2866" s="14" t="s">
        <v>425</v>
      </c>
      <c r="K2866" s="14"/>
      <c r="L2866" s="14" t="s">
        <v>425</v>
      </c>
      <c r="M2866" s="14" t="s">
        <v>120</v>
      </c>
      <c r="N2866" s="14" t="s">
        <v>120</v>
      </c>
      <c r="O2866" s="14" t="s">
        <v>2938</v>
      </c>
      <c r="P2866" s="14" t="s">
        <v>5884</v>
      </c>
      <c r="Q2866" s="14"/>
      <c r="R2866" s="14" t="s">
        <v>440</v>
      </c>
      <c r="S2866" s="14" t="s">
        <v>6774</v>
      </c>
      <c r="T2866" s="35">
        <v>20000</v>
      </c>
      <c r="U2866" s="14" t="s">
        <v>2</v>
      </c>
      <c r="V2866" s="14">
        <v>131</v>
      </c>
      <c r="W2866" s="16">
        <f>+IF(datos_arg[[#This Row],[Moneda]]="ARS",datos_arg[[#This Row],[Monto]],datos_arg[[#This Row],[Monto]]*datos_arg[[#This Row],[TC]])</f>
        <v>2620000</v>
      </c>
      <c r="X2866" s="16">
        <f>IFERROR(IF(datos_arg[[#This Row],[Moneda]]="USD",datos_arg[[#This Row],[Monto]],datos_arg[[#This Row],[Monto]]/datos_arg[[#This Row],[TC]]),0)</f>
        <v>20000</v>
      </c>
      <c r="Y2866" s="14"/>
    </row>
    <row r="2867" spans="1:25" x14ac:dyDescent="0.25">
      <c r="A2867" s="14">
        <f t="shared" si="44"/>
        <v>2864</v>
      </c>
      <c r="B2867" s="1">
        <v>44077</v>
      </c>
      <c r="C2867" s="18">
        <f>+YEAR(datos_arg[[#This Row],[Fecha]])</f>
        <v>2020</v>
      </c>
      <c r="D2867" s="18">
        <f>+MONTH(datos_arg[[#This Row],[Fecha]])</f>
        <v>9</v>
      </c>
      <c r="E2867" s="14" t="s">
        <v>449</v>
      </c>
      <c r="F2867" s="14" t="s">
        <v>523</v>
      </c>
      <c r="G2867" s="14"/>
      <c r="H2867" s="14" t="s">
        <v>7132</v>
      </c>
      <c r="I2867" s="14" t="s">
        <v>7132</v>
      </c>
      <c r="J2867" s="14" t="s">
        <v>425</v>
      </c>
      <c r="K2867" s="14"/>
      <c r="L2867" s="14" t="s">
        <v>425</v>
      </c>
      <c r="M2867" s="14" t="s">
        <v>524</v>
      </c>
      <c r="N2867" s="14" t="s">
        <v>524</v>
      </c>
      <c r="O2867" s="14" t="s">
        <v>1191</v>
      </c>
      <c r="P2867" s="14" t="s">
        <v>5884</v>
      </c>
      <c r="Q2867" s="14"/>
      <c r="R2867" s="14" t="s">
        <v>523</v>
      </c>
      <c r="S2867" s="14" t="s">
        <v>440</v>
      </c>
      <c r="T2867" s="35">
        <v>500</v>
      </c>
      <c r="U2867" s="14" t="s">
        <v>2</v>
      </c>
      <c r="V2867" s="14">
        <v>131</v>
      </c>
      <c r="W2867" s="16">
        <f>+IF(datos_arg[[#This Row],[Moneda]]="ARS",datos_arg[[#This Row],[Monto]],datos_arg[[#This Row],[Monto]]*datos_arg[[#This Row],[TC]])</f>
        <v>65500</v>
      </c>
      <c r="X2867" s="16">
        <f>IFERROR(IF(datos_arg[[#This Row],[Moneda]]="USD",datos_arg[[#This Row],[Monto]],datos_arg[[#This Row],[Monto]]/datos_arg[[#This Row],[TC]]),0)</f>
        <v>500</v>
      </c>
      <c r="Y2867" s="14"/>
    </row>
    <row r="2868" spans="1:25" ht="15" customHeight="1" x14ac:dyDescent="0.25">
      <c r="A2868" s="14">
        <f t="shared" si="44"/>
        <v>2865</v>
      </c>
      <c r="B2868" s="1">
        <v>44077</v>
      </c>
      <c r="C2868" s="18">
        <f>+YEAR(datos_arg[[#This Row],[Fecha]])</f>
        <v>2020</v>
      </c>
      <c r="D2868" s="18">
        <f>+MONTH(datos_arg[[#This Row],[Fecha]])</f>
        <v>9</v>
      </c>
      <c r="E2868" s="14" t="s">
        <v>5358</v>
      </c>
      <c r="F2868" s="14" t="s">
        <v>4110</v>
      </c>
      <c r="G2868" s="14"/>
      <c r="H2868" s="14" t="s">
        <v>6646</v>
      </c>
      <c r="I2868" s="14" t="s">
        <v>7132</v>
      </c>
      <c r="J2868" s="14" t="s">
        <v>425</v>
      </c>
      <c r="K2868" s="14"/>
      <c r="L2868" s="14" t="s">
        <v>425</v>
      </c>
      <c r="M2868" s="14" t="s">
        <v>5376</v>
      </c>
      <c r="N2868" s="14" t="s">
        <v>100</v>
      </c>
      <c r="O2868" s="14" t="s">
        <v>4076</v>
      </c>
      <c r="P2868" s="14" t="s">
        <v>5885</v>
      </c>
      <c r="Q2868" s="14"/>
      <c r="R2868" s="14" t="s">
        <v>4110</v>
      </c>
      <c r="S2868" s="14" t="s">
        <v>439</v>
      </c>
      <c r="T2868" s="35">
        <v>18900</v>
      </c>
      <c r="U2868" s="14" t="s">
        <v>4</v>
      </c>
      <c r="V2868" s="14">
        <v>131</v>
      </c>
      <c r="W2868" s="16">
        <f>+IF(datos_arg[[#This Row],[Moneda]]="ARS",datos_arg[[#This Row],[Monto]],datos_arg[[#This Row],[Monto]]*datos_arg[[#This Row],[TC]])</f>
        <v>18900</v>
      </c>
      <c r="X2868" s="16">
        <f>IFERROR(IF(datos_arg[[#This Row],[Moneda]]="USD",datos_arg[[#This Row],[Monto]],datos_arg[[#This Row],[Monto]]/datos_arg[[#This Row],[TC]]),0)</f>
        <v>144.27480916030535</v>
      </c>
      <c r="Y2868" s="14"/>
    </row>
    <row r="2869" spans="1:25" ht="15" customHeight="1" x14ac:dyDescent="0.25">
      <c r="A2869" s="14">
        <f t="shared" si="44"/>
        <v>2866</v>
      </c>
      <c r="B2869" s="1">
        <v>44078</v>
      </c>
      <c r="C2869" s="18">
        <f>+YEAR(datos_arg[[#This Row],[Fecha]])</f>
        <v>2020</v>
      </c>
      <c r="D2869" s="18">
        <f>+MONTH(datos_arg[[#This Row],[Fecha]])</f>
        <v>9</v>
      </c>
      <c r="E2869" s="14" t="s">
        <v>1015</v>
      </c>
      <c r="F2869" s="14" t="s">
        <v>430</v>
      </c>
      <c r="G2869" s="14"/>
      <c r="H2869" s="14" t="s">
        <v>7132</v>
      </c>
      <c r="I2869" s="14" t="s">
        <v>7132</v>
      </c>
      <c r="J2869" s="14" t="s">
        <v>425</v>
      </c>
      <c r="K2869" s="14"/>
      <c r="L2869" s="14" t="s">
        <v>425</v>
      </c>
      <c r="M2869" s="14" t="s">
        <v>102</v>
      </c>
      <c r="N2869" s="14" t="s">
        <v>480</v>
      </c>
      <c r="O2869" s="14" t="s">
        <v>2671</v>
      </c>
      <c r="P2869" s="14"/>
      <c r="Q2869" s="14"/>
      <c r="R2869" s="14" t="s">
        <v>430</v>
      </c>
      <c r="S2869" s="14" t="s">
        <v>421</v>
      </c>
      <c r="T2869" s="35">
        <v>5745</v>
      </c>
      <c r="U2869" s="14" t="s">
        <v>4</v>
      </c>
      <c r="V2869" s="14">
        <v>131</v>
      </c>
      <c r="W2869" s="16">
        <f>+IF(datos_arg[[#This Row],[Moneda]]="ARS",datos_arg[[#This Row],[Monto]],datos_arg[[#This Row],[Monto]]*datos_arg[[#This Row],[TC]])</f>
        <v>5745</v>
      </c>
      <c r="X2869" s="16">
        <f>IFERROR(IF(datos_arg[[#This Row],[Moneda]]="USD",datos_arg[[#This Row],[Monto]],datos_arg[[#This Row],[Monto]]/datos_arg[[#This Row],[TC]]),0)</f>
        <v>43.854961832061072</v>
      </c>
      <c r="Y2869" s="14"/>
    </row>
    <row r="2870" spans="1:25" ht="15" customHeight="1" x14ac:dyDescent="0.25">
      <c r="A2870" s="14">
        <f t="shared" si="44"/>
        <v>2867</v>
      </c>
      <c r="B2870" s="1">
        <v>44078</v>
      </c>
      <c r="C2870" s="18">
        <f>+YEAR(datos_arg[[#This Row],[Fecha]])</f>
        <v>2020</v>
      </c>
      <c r="D2870" s="18">
        <f>+MONTH(datos_arg[[#This Row],[Fecha]])</f>
        <v>9</v>
      </c>
      <c r="E2870" s="14" t="s">
        <v>1015</v>
      </c>
      <c r="F2870" s="14" t="s">
        <v>430</v>
      </c>
      <c r="G2870" s="14"/>
      <c r="H2870" s="14" t="s">
        <v>7132</v>
      </c>
      <c r="I2870" s="14" t="s">
        <v>7132</v>
      </c>
      <c r="J2870" s="14" t="s">
        <v>425</v>
      </c>
      <c r="K2870" s="14"/>
      <c r="L2870" s="14" t="s">
        <v>425</v>
      </c>
      <c r="M2870" s="14" t="s">
        <v>60</v>
      </c>
      <c r="N2870" s="14" t="s">
        <v>26</v>
      </c>
      <c r="O2870" s="14" t="s">
        <v>2939</v>
      </c>
      <c r="P2870" s="14"/>
      <c r="Q2870" s="14"/>
      <c r="R2870" s="14" t="s">
        <v>430</v>
      </c>
      <c r="S2870" s="14" t="s">
        <v>439</v>
      </c>
      <c r="T2870" s="35">
        <v>3000</v>
      </c>
      <c r="U2870" s="14" t="s">
        <v>4</v>
      </c>
      <c r="V2870" s="14">
        <v>131</v>
      </c>
      <c r="W2870" s="16">
        <f>+IF(datos_arg[[#This Row],[Moneda]]="ARS",datos_arg[[#This Row],[Monto]],datos_arg[[#This Row],[Monto]]*datos_arg[[#This Row],[TC]])</f>
        <v>3000</v>
      </c>
      <c r="X2870" s="16">
        <f>IFERROR(IF(datos_arg[[#This Row],[Moneda]]="USD",datos_arg[[#This Row],[Monto]],datos_arg[[#This Row],[Monto]]/datos_arg[[#This Row],[TC]]),0)</f>
        <v>22.900763358778626</v>
      </c>
      <c r="Y2870" s="14"/>
    </row>
    <row r="2871" spans="1:25" ht="15" customHeight="1" x14ac:dyDescent="0.25">
      <c r="A2871" s="14">
        <f t="shared" si="44"/>
        <v>2868</v>
      </c>
      <c r="B2871" s="1">
        <v>44081</v>
      </c>
      <c r="C2871" s="18">
        <f>+YEAR(datos_arg[[#This Row],[Fecha]])</f>
        <v>2020</v>
      </c>
      <c r="D2871" s="18">
        <f>+MONTH(datos_arg[[#This Row],[Fecha]])</f>
        <v>9</v>
      </c>
      <c r="E2871" s="14" t="s">
        <v>1015</v>
      </c>
      <c r="F2871" s="14" t="s">
        <v>403</v>
      </c>
      <c r="G2871" s="14" t="s">
        <v>5383</v>
      </c>
      <c r="H2871" s="14" t="s">
        <v>6646</v>
      </c>
      <c r="I2871" s="14" t="s">
        <v>6668</v>
      </c>
      <c r="J2871" s="14" t="s">
        <v>425</v>
      </c>
      <c r="K2871" s="14" t="s">
        <v>420</v>
      </c>
      <c r="L2871" s="14" t="s">
        <v>425</v>
      </c>
      <c r="M2871" s="14" t="s">
        <v>773</v>
      </c>
      <c r="N2871" s="14" t="s">
        <v>100</v>
      </c>
      <c r="O2871" s="14" t="s">
        <v>2940</v>
      </c>
      <c r="P2871" s="14" t="s">
        <v>5886</v>
      </c>
      <c r="Q2871" s="14">
        <v>1</v>
      </c>
      <c r="R2871" s="14" t="s">
        <v>5383</v>
      </c>
      <c r="S2871" s="14" t="s">
        <v>439</v>
      </c>
      <c r="T2871" s="35">
        <v>3128.8187812012475</v>
      </c>
      <c r="U2871" s="14" t="s">
        <v>4</v>
      </c>
      <c r="V2871" s="14">
        <v>131</v>
      </c>
      <c r="W2871" s="16">
        <f>+IF(datos_arg[[#This Row],[Moneda]]="ARS",datos_arg[[#This Row],[Monto]],datos_arg[[#This Row],[Monto]]*datos_arg[[#This Row],[TC]])</f>
        <v>3128.8187812012475</v>
      </c>
      <c r="X2871" s="16">
        <f>IFERROR(IF(datos_arg[[#This Row],[Moneda]]="USD",datos_arg[[#This Row],[Monto]],datos_arg[[#This Row],[Monto]]/datos_arg[[#This Row],[TC]]),0)</f>
        <v>23.88411283359731</v>
      </c>
      <c r="Y2871" s="14"/>
    </row>
    <row r="2872" spans="1:25" ht="15" customHeight="1" x14ac:dyDescent="0.25">
      <c r="A2872" s="14">
        <f t="shared" si="44"/>
        <v>2869</v>
      </c>
      <c r="B2872" s="1">
        <v>44081</v>
      </c>
      <c r="C2872" s="18">
        <f>+YEAR(datos_arg[[#This Row],[Fecha]])</f>
        <v>2020</v>
      </c>
      <c r="D2872" s="18">
        <f>+MONTH(datos_arg[[#This Row],[Fecha]])</f>
        <v>9</v>
      </c>
      <c r="E2872" s="14" t="s">
        <v>1015</v>
      </c>
      <c r="F2872" s="14" t="s">
        <v>403</v>
      </c>
      <c r="G2872" s="14" t="s">
        <v>5383</v>
      </c>
      <c r="H2872" s="14" t="s">
        <v>6646</v>
      </c>
      <c r="I2872" s="14" t="s">
        <v>7132</v>
      </c>
      <c r="J2872" s="14" t="s">
        <v>425</v>
      </c>
      <c r="K2872" s="14" t="s">
        <v>420</v>
      </c>
      <c r="L2872" s="14" t="s">
        <v>425</v>
      </c>
      <c r="M2872" s="14" t="s">
        <v>498</v>
      </c>
      <c r="N2872" s="14" t="s">
        <v>100</v>
      </c>
      <c r="O2872" s="14" t="s">
        <v>2941</v>
      </c>
      <c r="P2872" s="14" t="s">
        <v>5887</v>
      </c>
      <c r="Q2872" s="14">
        <v>1</v>
      </c>
      <c r="R2872" s="14" t="s">
        <v>5383</v>
      </c>
      <c r="S2872" s="14" t="s">
        <v>439</v>
      </c>
      <c r="T2872" s="35">
        <v>2168.1712187987519</v>
      </c>
      <c r="U2872" s="14" t="s">
        <v>4</v>
      </c>
      <c r="V2872" s="14">
        <v>131</v>
      </c>
      <c r="W2872" s="16">
        <f>+IF(datos_arg[[#This Row],[Moneda]]="ARS",datos_arg[[#This Row],[Monto]],datos_arg[[#This Row],[Monto]]*datos_arg[[#This Row],[TC]])</f>
        <v>2168.1712187987519</v>
      </c>
      <c r="X2872" s="16">
        <f>IFERROR(IF(datos_arg[[#This Row],[Moneda]]="USD",datos_arg[[#This Row],[Monto]],datos_arg[[#This Row],[Monto]]/datos_arg[[#This Row],[TC]]),0)</f>
        <v>16.550925334341617</v>
      </c>
      <c r="Y2872" s="14"/>
    </row>
    <row r="2873" spans="1:25" x14ac:dyDescent="0.25">
      <c r="A2873" s="14">
        <f t="shared" si="44"/>
        <v>2870</v>
      </c>
      <c r="B2873" s="1">
        <v>44081</v>
      </c>
      <c r="C2873" s="18">
        <f>+YEAR(datos_arg[[#This Row],[Fecha]])</f>
        <v>2020</v>
      </c>
      <c r="D2873" s="18">
        <f>+MONTH(datos_arg[[#This Row],[Fecha]])</f>
        <v>9</v>
      </c>
      <c r="E2873" s="14" t="s">
        <v>617</v>
      </c>
      <c r="F2873" s="14" t="s">
        <v>6652</v>
      </c>
      <c r="G2873" s="14" t="s">
        <v>6653</v>
      </c>
      <c r="H2873" s="14" t="s">
        <v>6648</v>
      </c>
      <c r="I2873" s="14" t="s">
        <v>3955</v>
      </c>
      <c r="J2873" s="14" t="s">
        <v>868</v>
      </c>
      <c r="K2873" s="14" t="s">
        <v>421</v>
      </c>
      <c r="L2873" s="14" t="s">
        <v>421</v>
      </c>
      <c r="M2873" s="14" t="s">
        <v>868</v>
      </c>
      <c r="N2873" s="14" t="s">
        <v>39</v>
      </c>
      <c r="O2873" s="14" t="s">
        <v>2944</v>
      </c>
      <c r="P2873" s="14" t="s">
        <v>5888</v>
      </c>
      <c r="Q2873" s="14">
        <v>0</v>
      </c>
      <c r="R2873" s="14" t="s">
        <v>6653</v>
      </c>
      <c r="S2873" s="14" t="s">
        <v>440</v>
      </c>
      <c r="T2873" s="35">
        <v>500</v>
      </c>
      <c r="U2873" s="14" t="s">
        <v>2</v>
      </c>
      <c r="V2873" s="14">
        <v>131</v>
      </c>
      <c r="W2873" s="16">
        <f>+IF(datos_arg[[#This Row],[Moneda]]="ARS",datos_arg[[#This Row],[Monto]],datos_arg[[#This Row],[Monto]]*datos_arg[[#This Row],[TC]])</f>
        <v>65500</v>
      </c>
      <c r="X2873" s="16">
        <f>IFERROR(IF(datos_arg[[#This Row],[Moneda]]="USD",datos_arg[[#This Row],[Monto]],datos_arg[[#This Row],[Monto]]/datos_arg[[#This Row],[TC]]),0)</f>
        <v>500</v>
      </c>
      <c r="Y2873" s="14"/>
    </row>
    <row r="2874" spans="1:25" ht="15" customHeight="1" x14ac:dyDescent="0.25">
      <c r="A2874" s="14">
        <f t="shared" si="44"/>
        <v>2871</v>
      </c>
      <c r="B2874" s="1">
        <v>44081</v>
      </c>
      <c r="C2874" s="18">
        <f>+YEAR(datos_arg[[#This Row],[Fecha]])</f>
        <v>2020</v>
      </c>
      <c r="D2874" s="18">
        <f>+MONTH(datos_arg[[#This Row],[Fecha]])</f>
        <v>9</v>
      </c>
      <c r="E2874" s="14" t="s">
        <v>1015</v>
      </c>
      <c r="F2874" s="14" t="s">
        <v>430</v>
      </c>
      <c r="G2874" s="14"/>
      <c r="H2874" s="14" t="s">
        <v>7132</v>
      </c>
      <c r="I2874" s="14" t="s">
        <v>7132</v>
      </c>
      <c r="J2874" s="14" t="s">
        <v>425</v>
      </c>
      <c r="K2874" s="14"/>
      <c r="L2874" s="14" t="s">
        <v>425</v>
      </c>
      <c r="M2874" s="14" t="s">
        <v>3961</v>
      </c>
      <c r="N2874" s="14" t="s">
        <v>137</v>
      </c>
      <c r="O2874" s="14" t="s">
        <v>2283</v>
      </c>
      <c r="P2874" s="14"/>
      <c r="Q2874" s="14"/>
      <c r="R2874" s="14" t="s">
        <v>430</v>
      </c>
      <c r="S2874" s="14" t="s">
        <v>439</v>
      </c>
      <c r="T2874" s="35">
        <v>7000</v>
      </c>
      <c r="U2874" s="14" t="s">
        <v>4</v>
      </c>
      <c r="V2874" s="14">
        <v>131</v>
      </c>
      <c r="W2874" s="16">
        <f>+IF(datos_arg[[#This Row],[Moneda]]="ARS",datos_arg[[#This Row],[Monto]],datos_arg[[#This Row],[Monto]]*datos_arg[[#This Row],[TC]])</f>
        <v>7000</v>
      </c>
      <c r="X2874" s="16">
        <f>IFERROR(IF(datos_arg[[#This Row],[Moneda]]="USD",datos_arg[[#This Row],[Monto]],datos_arg[[#This Row],[Monto]]/datos_arg[[#This Row],[TC]]),0)</f>
        <v>53.435114503816791</v>
      </c>
      <c r="Y2874" s="14"/>
    </row>
    <row r="2875" spans="1:25" ht="15" customHeight="1" x14ac:dyDescent="0.25">
      <c r="A2875" s="14">
        <f t="shared" si="44"/>
        <v>2872</v>
      </c>
      <c r="B2875" s="1">
        <v>44081</v>
      </c>
      <c r="C2875" s="18">
        <f>+YEAR(datos_arg[[#This Row],[Fecha]])</f>
        <v>2020</v>
      </c>
      <c r="D2875" s="18">
        <f>+MONTH(datos_arg[[#This Row],[Fecha]])</f>
        <v>9</v>
      </c>
      <c r="E2875" s="14" t="s">
        <v>5358</v>
      </c>
      <c r="F2875" s="14" t="s">
        <v>4110</v>
      </c>
      <c r="G2875" s="14"/>
      <c r="H2875" s="14" t="s">
        <v>6646</v>
      </c>
      <c r="I2875" s="14" t="s">
        <v>6668</v>
      </c>
      <c r="J2875" s="14" t="s">
        <v>425</v>
      </c>
      <c r="K2875" s="14" t="s">
        <v>420</v>
      </c>
      <c r="L2875" s="14" t="s">
        <v>426</v>
      </c>
      <c r="M2875" s="14" t="s">
        <v>5370</v>
      </c>
      <c r="N2875" s="14" t="s">
        <v>38</v>
      </c>
      <c r="O2875" s="14" t="s">
        <v>4077</v>
      </c>
      <c r="P2875" s="14" t="s">
        <v>5889</v>
      </c>
      <c r="Q2875" s="14"/>
      <c r="R2875" s="14" t="s">
        <v>4110</v>
      </c>
      <c r="S2875" s="14" t="s">
        <v>420</v>
      </c>
      <c r="T2875" s="35">
        <v>29100</v>
      </c>
      <c r="U2875" s="14" t="s">
        <v>4</v>
      </c>
      <c r="V2875" s="14">
        <v>131</v>
      </c>
      <c r="W2875" s="16">
        <f>+IF(datos_arg[[#This Row],[Moneda]]="ARS",datos_arg[[#This Row],[Monto]],datos_arg[[#This Row],[Monto]]*datos_arg[[#This Row],[TC]])</f>
        <v>29100</v>
      </c>
      <c r="X2875" s="16">
        <f>IFERROR(IF(datos_arg[[#This Row],[Moneda]]="USD",datos_arg[[#This Row],[Monto]],datos_arg[[#This Row],[Monto]]/datos_arg[[#This Row],[TC]]),0)</f>
        <v>222.13740458015266</v>
      </c>
      <c r="Y2875" s="14"/>
    </row>
    <row r="2876" spans="1:25" ht="15" customHeight="1" x14ac:dyDescent="0.25">
      <c r="A2876" s="14">
        <f t="shared" si="44"/>
        <v>2873</v>
      </c>
      <c r="B2876" s="1">
        <v>44081</v>
      </c>
      <c r="C2876" s="18">
        <f>+YEAR(datos_arg[[#This Row],[Fecha]])</f>
        <v>2020</v>
      </c>
      <c r="D2876" s="18">
        <f>+MONTH(datos_arg[[#This Row],[Fecha]])</f>
        <v>9</v>
      </c>
      <c r="E2876" s="14" t="s">
        <v>1015</v>
      </c>
      <c r="F2876" s="14" t="s">
        <v>430</v>
      </c>
      <c r="G2876" s="14"/>
      <c r="H2876" s="14" t="s">
        <v>7132</v>
      </c>
      <c r="I2876" s="14" t="s">
        <v>7132</v>
      </c>
      <c r="J2876" s="14" t="s">
        <v>425</v>
      </c>
      <c r="K2876" s="14"/>
      <c r="L2876" s="14" t="s">
        <v>425</v>
      </c>
      <c r="M2876" s="14" t="s">
        <v>60</v>
      </c>
      <c r="N2876" s="14" t="s">
        <v>26</v>
      </c>
      <c r="O2876" s="14" t="s">
        <v>2409</v>
      </c>
      <c r="P2876" s="14"/>
      <c r="Q2876" s="14"/>
      <c r="R2876" s="14" t="s">
        <v>430</v>
      </c>
      <c r="S2876" s="14" t="s">
        <v>439</v>
      </c>
      <c r="T2876" s="35">
        <v>3700</v>
      </c>
      <c r="U2876" s="14" t="s">
        <v>4</v>
      </c>
      <c r="V2876" s="14">
        <v>131</v>
      </c>
      <c r="W2876" s="16">
        <f>+IF(datos_arg[[#This Row],[Moneda]]="ARS",datos_arg[[#This Row],[Monto]],datos_arg[[#This Row],[Monto]]*datos_arg[[#This Row],[TC]])</f>
        <v>3700</v>
      </c>
      <c r="X2876" s="16">
        <f>IFERROR(IF(datos_arg[[#This Row],[Moneda]]="USD",datos_arg[[#This Row],[Monto]],datos_arg[[#This Row],[Monto]]/datos_arg[[#This Row],[TC]]),0)</f>
        <v>28.244274809160306</v>
      </c>
      <c r="Y2876" s="14"/>
    </row>
    <row r="2877" spans="1:25" x14ac:dyDescent="0.25">
      <c r="A2877" s="14">
        <f t="shared" si="44"/>
        <v>2874</v>
      </c>
      <c r="B2877" s="1">
        <v>44081</v>
      </c>
      <c r="C2877" s="18">
        <f>+YEAR(datos_arg[[#This Row],[Fecha]])</f>
        <v>2020</v>
      </c>
      <c r="D2877" s="18">
        <f>+MONTH(datos_arg[[#This Row],[Fecha]])</f>
        <v>9</v>
      </c>
      <c r="E2877" s="14" t="s">
        <v>408</v>
      </c>
      <c r="F2877" s="14" t="s">
        <v>69</v>
      </c>
      <c r="G2877" s="14"/>
      <c r="H2877" s="14" t="s">
        <v>7132</v>
      </c>
      <c r="I2877" s="14" t="s">
        <v>7132</v>
      </c>
      <c r="J2877" s="14" t="s">
        <v>425</v>
      </c>
      <c r="K2877" s="14"/>
      <c r="L2877" s="14" t="s">
        <v>425</v>
      </c>
      <c r="M2877" s="14" t="s">
        <v>2368</v>
      </c>
      <c r="N2877" s="14" t="s">
        <v>2368</v>
      </c>
      <c r="O2877" s="14"/>
      <c r="P2877" s="14"/>
      <c r="Q2877" s="14"/>
      <c r="R2877" s="14" t="s">
        <v>439</v>
      </c>
      <c r="S2877" s="14" t="s">
        <v>440</v>
      </c>
      <c r="T2877" s="35">
        <v>1000</v>
      </c>
      <c r="U2877" s="14" t="s">
        <v>2</v>
      </c>
      <c r="V2877" s="14">
        <v>130</v>
      </c>
      <c r="W2877" s="16">
        <f>+IF(datos_arg[[#This Row],[Moneda]]="ARS",datos_arg[[#This Row],[Monto]],datos_arg[[#This Row],[Monto]]*datos_arg[[#This Row],[TC]])</f>
        <v>130000</v>
      </c>
      <c r="X2877" s="16">
        <f>IFERROR(IF(datos_arg[[#This Row],[Moneda]]="USD",datos_arg[[#This Row],[Monto]],datos_arg[[#This Row],[Monto]]/datos_arg[[#This Row],[TC]]),0)</f>
        <v>1000</v>
      </c>
      <c r="Y2877" s="14"/>
    </row>
    <row r="2878" spans="1:25" x14ac:dyDescent="0.25">
      <c r="A2878" s="14">
        <f t="shared" si="44"/>
        <v>2875</v>
      </c>
      <c r="B2878" s="1">
        <v>44081</v>
      </c>
      <c r="C2878" s="18">
        <f>+YEAR(datos_arg[[#This Row],[Fecha]])</f>
        <v>2020</v>
      </c>
      <c r="D2878" s="18">
        <f>+MONTH(datos_arg[[#This Row],[Fecha]])</f>
        <v>9</v>
      </c>
      <c r="E2878" s="14" t="s">
        <v>617</v>
      </c>
      <c r="F2878" s="14" t="s">
        <v>8101</v>
      </c>
      <c r="G2878" s="14"/>
      <c r="H2878" s="14" t="s">
        <v>8103</v>
      </c>
      <c r="I2878" s="14" t="s">
        <v>8104</v>
      </c>
      <c r="J2878" s="14" t="s">
        <v>422</v>
      </c>
      <c r="K2878" s="14" t="s">
        <v>422</v>
      </c>
      <c r="L2878" s="14" t="s">
        <v>422</v>
      </c>
      <c r="M2878" s="14" t="s">
        <v>1123</v>
      </c>
      <c r="N2878" s="14" t="s">
        <v>2086</v>
      </c>
      <c r="O2878" s="14" t="s">
        <v>3071</v>
      </c>
      <c r="P2878" s="14"/>
      <c r="Q2878" s="14"/>
      <c r="R2878" s="14" t="s">
        <v>8101</v>
      </c>
      <c r="S2878" s="14" t="s">
        <v>440</v>
      </c>
      <c r="T2878" s="35">
        <v>21.508396231934949</v>
      </c>
      <c r="U2878" s="14" t="s">
        <v>2</v>
      </c>
      <c r="V2878" s="14">
        <v>130</v>
      </c>
      <c r="W2878" s="16">
        <f>+IF(datos_arg[[#This Row],[Moneda]]="ARS",datos_arg[[#This Row],[Monto]],datos_arg[[#This Row],[Monto]]*datos_arg[[#This Row],[TC]])</f>
        <v>2796.0915101515434</v>
      </c>
      <c r="X2878" s="16">
        <f>IFERROR(IF(datos_arg[[#This Row],[Moneda]]="USD",datos_arg[[#This Row],[Monto]],datos_arg[[#This Row],[Monto]]/datos_arg[[#This Row],[TC]]),0)</f>
        <v>21.508396231934949</v>
      </c>
      <c r="Y2878" s="14"/>
    </row>
    <row r="2879" spans="1:25" x14ac:dyDescent="0.25">
      <c r="A2879" s="14">
        <f t="shared" si="44"/>
        <v>2876</v>
      </c>
      <c r="B2879" s="1">
        <v>44081</v>
      </c>
      <c r="C2879" s="18">
        <f>+YEAR(datos_arg[[#This Row],[Fecha]])</f>
        <v>2020</v>
      </c>
      <c r="D2879" s="18">
        <f>+MONTH(datos_arg[[#This Row],[Fecha]])</f>
        <v>9</v>
      </c>
      <c r="E2879" s="14" t="s">
        <v>617</v>
      </c>
      <c r="F2879" s="14" t="s">
        <v>8101</v>
      </c>
      <c r="G2879" s="14"/>
      <c r="H2879" s="14" t="s">
        <v>8103</v>
      </c>
      <c r="I2879" s="14" t="s">
        <v>8104</v>
      </c>
      <c r="J2879" s="14" t="s">
        <v>422</v>
      </c>
      <c r="K2879" s="14" t="s">
        <v>422</v>
      </c>
      <c r="L2879" s="14" t="s">
        <v>422</v>
      </c>
      <c r="M2879" s="14" t="s">
        <v>2832</v>
      </c>
      <c r="N2879" s="14" t="s">
        <v>2086</v>
      </c>
      <c r="O2879" s="14" t="s">
        <v>3072</v>
      </c>
      <c r="P2879" s="14"/>
      <c r="Q2879" s="14"/>
      <c r="R2879" s="14" t="s">
        <v>8101</v>
      </c>
      <c r="S2879" s="14" t="s">
        <v>440</v>
      </c>
      <c r="T2879" s="35">
        <v>5.0279874397831232</v>
      </c>
      <c r="U2879" s="14" t="s">
        <v>2</v>
      </c>
      <c r="V2879" s="14">
        <v>130</v>
      </c>
      <c r="W2879" s="16">
        <f>+IF(datos_arg[[#This Row],[Moneda]]="ARS",datos_arg[[#This Row],[Monto]],datos_arg[[#This Row],[Monto]]*datos_arg[[#This Row],[TC]])</f>
        <v>653.63836717180607</v>
      </c>
      <c r="X2879" s="16">
        <f>IFERROR(IF(datos_arg[[#This Row],[Moneda]]="USD",datos_arg[[#This Row],[Monto]],datos_arg[[#This Row],[Monto]]/datos_arg[[#This Row],[TC]]),0)</f>
        <v>5.0279874397831232</v>
      </c>
      <c r="Y2879" s="14"/>
    </row>
    <row r="2880" spans="1:25" x14ac:dyDescent="0.25">
      <c r="A2880" s="14">
        <f t="shared" si="44"/>
        <v>2877</v>
      </c>
      <c r="B2880" s="1">
        <v>44081</v>
      </c>
      <c r="C2880" s="18">
        <f>+YEAR(datos_arg[[#This Row],[Fecha]])</f>
        <v>2020</v>
      </c>
      <c r="D2880" s="18">
        <f>+MONTH(datos_arg[[#This Row],[Fecha]])</f>
        <v>9</v>
      </c>
      <c r="E2880" s="14" t="s">
        <v>617</v>
      </c>
      <c r="F2880" s="14" t="s">
        <v>8101</v>
      </c>
      <c r="G2880" s="14"/>
      <c r="H2880" s="14" t="s">
        <v>8103</v>
      </c>
      <c r="I2880" s="14" t="s">
        <v>8104</v>
      </c>
      <c r="J2880" s="14" t="s">
        <v>422</v>
      </c>
      <c r="K2880" s="14" t="s">
        <v>422</v>
      </c>
      <c r="L2880" s="14" t="s">
        <v>422</v>
      </c>
      <c r="M2880" s="14" t="s">
        <v>578</v>
      </c>
      <c r="N2880" s="14" t="s">
        <v>1133</v>
      </c>
      <c r="O2880" s="14" t="s">
        <v>3073</v>
      </c>
      <c r="P2880" s="14"/>
      <c r="Q2880" s="14"/>
      <c r="R2880" s="14" t="s">
        <v>8101</v>
      </c>
      <c r="S2880" s="14" t="s">
        <v>440</v>
      </c>
      <c r="T2880" s="35">
        <v>66.721276305267907</v>
      </c>
      <c r="U2880" s="14" t="s">
        <v>2</v>
      </c>
      <c r="V2880" s="14">
        <v>130</v>
      </c>
      <c r="W2880" s="16">
        <f>+IF(datos_arg[[#This Row],[Moneda]]="ARS",datos_arg[[#This Row],[Monto]],datos_arg[[#This Row],[Monto]]*datos_arg[[#This Row],[TC]])</f>
        <v>8673.7659196848272</v>
      </c>
      <c r="X2880" s="16">
        <f>IFERROR(IF(datos_arg[[#This Row],[Moneda]]="USD",datos_arg[[#This Row],[Monto]],datos_arg[[#This Row],[Monto]]/datos_arg[[#This Row],[TC]]),0)</f>
        <v>66.721276305267907</v>
      </c>
      <c r="Y2880" s="14"/>
    </row>
    <row r="2881" spans="1:25" x14ac:dyDescent="0.25">
      <c r="A2881" s="14">
        <f t="shared" si="44"/>
        <v>2878</v>
      </c>
      <c r="B2881" s="1">
        <v>44081</v>
      </c>
      <c r="C2881" s="18">
        <f>+YEAR(datos_arg[[#This Row],[Fecha]])</f>
        <v>2020</v>
      </c>
      <c r="D2881" s="18">
        <f>+MONTH(datos_arg[[#This Row],[Fecha]])</f>
        <v>9</v>
      </c>
      <c r="E2881" s="14" t="s">
        <v>617</v>
      </c>
      <c r="F2881" s="14" t="s">
        <v>8101</v>
      </c>
      <c r="G2881" s="14"/>
      <c r="H2881" s="14" t="s">
        <v>8103</v>
      </c>
      <c r="I2881" s="14" t="s">
        <v>8104</v>
      </c>
      <c r="J2881" s="14" t="s">
        <v>422</v>
      </c>
      <c r="K2881" s="14" t="s">
        <v>422</v>
      </c>
      <c r="L2881" s="14" t="s">
        <v>422</v>
      </c>
      <c r="M2881" s="14" t="s">
        <v>2121</v>
      </c>
      <c r="N2881" s="14" t="s">
        <v>1133</v>
      </c>
      <c r="O2881" s="14" t="s">
        <v>3074</v>
      </c>
      <c r="P2881" s="14"/>
      <c r="Q2881" s="14"/>
      <c r="R2881" s="14" t="s">
        <v>8101</v>
      </c>
      <c r="S2881" s="14" t="s">
        <v>440</v>
      </c>
      <c r="T2881" s="35">
        <v>8.6848828818286474</v>
      </c>
      <c r="U2881" s="14" t="s">
        <v>2</v>
      </c>
      <c r="V2881" s="14">
        <v>130</v>
      </c>
      <c r="W2881" s="16">
        <f>+IF(datos_arg[[#This Row],[Moneda]]="ARS",datos_arg[[#This Row],[Monto]],datos_arg[[#This Row],[Monto]]*datos_arg[[#This Row],[TC]])</f>
        <v>1129.0347746377242</v>
      </c>
      <c r="X2881" s="16">
        <f>IFERROR(IF(datos_arg[[#This Row],[Moneda]]="USD",datos_arg[[#This Row],[Monto]],datos_arg[[#This Row],[Monto]]/datos_arg[[#This Row],[TC]]),0)</f>
        <v>8.6848828818286474</v>
      </c>
      <c r="Y2881" s="14"/>
    </row>
    <row r="2882" spans="1:25" x14ac:dyDescent="0.25">
      <c r="A2882" s="14">
        <f t="shared" si="44"/>
        <v>2879</v>
      </c>
      <c r="B2882" s="1">
        <v>44081</v>
      </c>
      <c r="C2882" s="18">
        <f>+YEAR(datos_arg[[#This Row],[Fecha]])</f>
        <v>2020</v>
      </c>
      <c r="D2882" s="18">
        <f>+MONTH(datos_arg[[#This Row],[Fecha]])</f>
        <v>9</v>
      </c>
      <c r="E2882" s="14" t="s">
        <v>1015</v>
      </c>
      <c r="F2882" s="14" t="s">
        <v>403</v>
      </c>
      <c r="G2882" s="14" t="s">
        <v>5383</v>
      </c>
      <c r="H2882" s="14" t="s">
        <v>8103</v>
      </c>
      <c r="I2882" s="14" t="s">
        <v>8104</v>
      </c>
      <c r="J2882" s="14" t="s">
        <v>422</v>
      </c>
      <c r="K2882" s="14" t="s">
        <v>422</v>
      </c>
      <c r="L2882" s="14" t="s">
        <v>422</v>
      </c>
      <c r="M2882" s="14" t="s">
        <v>2847</v>
      </c>
      <c r="N2882" s="14" t="s">
        <v>1133</v>
      </c>
      <c r="O2882" s="14" t="s">
        <v>3075</v>
      </c>
      <c r="P2882" s="14"/>
      <c r="Q2882" s="14"/>
      <c r="R2882" s="14" t="s">
        <v>5383</v>
      </c>
      <c r="S2882" s="14" t="s">
        <v>440</v>
      </c>
      <c r="T2882" s="35">
        <v>6.1240809002789014</v>
      </c>
      <c r="U2882" s="14" t="s">
        <v>2</v>
      </c>
      <c r="V2882" s="14">
        <v>130</v>
      </c>
      <c r="W2882" s="16">
        <f>+IF(datos_arg[[#This Row],[Moneda]]="ARS",datos_arg[[#This Row],[Monto]],datos_arg[[#This Row],[Monto]]*datos_arg[[#This Row],[TC]])</f>
        <v>796.13051703625717</v>
      </c>
      <c r="X2882" s="16">
        <f>IFERROR(IF(datos_arg[[#This Row],[Moneda]]="USD",datos_arg[[#This Row],[Monto]],datos_arg[[#This Row],[Monto]]/datos_arg[[#This Row],[TC]]),0)</f>
        <v>6.1240809002789014</v>
      </c>
      <c r="Y2882" s="14"/>
    </row>
    <row r="2883" spans="1:25" x14ac:dyDescent="0.25">
      <c r="A2883" s="14">
        <f t="shared" si="44"/>
        <v>2880</v>
      </c>
      <c r="B2883" s="1">
        <v>44081</v>
      </c>
      <c r="C2883" s="18">
        <f>+YEAR(datos_arg[[#This Row],[Fecha]])</f>
        <v>2020</v>
      </c>
      <c r="D2883" s="18">
        <f>+MONTH(datos_arg[[#This Row],[Fecha]])</f>
        <v>9</v>
      </c>
      <c r="E2883" s="14" t="s">
        <v>1015</v>
      </c>
      <c r="F2883" s="14" t="s">
        <v>403</v>
      </c>
      <c r="G2883" s="14" t="s">
        <v>5383</v>
      </c>
      <c r="H2883" s="14" t="s">
        <v>8103</v>
      </c>
      <c r="I2883" s="14" t="s">
        <v>8104</v>
      </c>
      <c r="J2883" s="14" t="s">
        <v>422</v>
      </c>
      <c r="K2883" s="14" t="s">
        <v>422</v>
      </c>
      <c r="L2883" s="14" t="s">
        <v>422</v>
      </c>
      <c r="M2883" s="14" t="s">
        <v>2821</v>
      </c>
      <c r="N2883" s="14" t="s">
        <v>1133</v>
      </c>
      <c r="O2883" s="14" t="s">
        <v>3076</v>
      </c>
      <c r="P2883" s="14"/>
      <c r="Q2883" s="14"/>
      <c r="R2883" s="14" t="s">
        <v>5383</v>
      </c>
      <c r="S2883" s="14" t="s">
        <v>440</v>
      </c>
      <c r="T2883" s="35">
        <v>2.2955551654867095</v>
      </c>
      <c r="U2883" s="14" t="s">
        <v>2</v>
      </c>
      <c r="V2883" s="14">
        <v>130</v>
      </c>
      <c r="W2883" s="16">
        <f>+IF(datos_arg[[#This Row],[Moneda]]="ARS",datos_arg[[#This Row],[Monto]],datos_arg[[#This Row],[Monto]]*datos_arg[[#This Row],[TC]])</f>
        <v>298.42217151327225</v>
      </c>
      <c r="X2883" s="16">
        <f>IFERROR(IF(datos_arg[[#This Row],[Moneda]]="USD",datos_arg[[#This Row],[Monto]],datos_arg[[#This Row],[Monto]]/datos_arg[[#This Row],[TC]]),0)</f>
        <v>2.2955551654867095</v>
      </c>
      <c r="Y2883" s="14"/>
    </row>
    <row r="2884" spans="1:25" x14ac:dyDescent="0.25">
      <c r="A2884" s="14">
        <f t="shared" si="44"/>
        <v>2881</v>
      </c>
      <c r="B2884" s="1">
        <v>44081</v>
      </c>
      <c r="C2884" s="18">
        <f>+YEAR(datos_arg[[#This Row],[Fecha]])</f>
        <v>2020</v>
      </c>
      <c r="D2884" s="18">
        <f>+MONTH(datos_arg[[#This Row],[Fecha]])</f>
        <v>9</v>
      </c>
      <c r="E2884" s="14" t="s">
        <v>1015</v>
      </c>
      <c r="F2884" s="14" t="s">
        <v>403</v>
      </c>
      <c r="G2884" s="14" t="s">
        <v>5383</v>
      </c>
      <c r="H2884" s="14" t="s">
        <v>8103</v>
      </c>
      <c r="I2884" s="14" t="s">
        <v>8104</v>
      </c>
      <c r="J2884" s="14" t="s">
        <v>422</v>
      </c>
      <c r="K2884" s="14" t="s">
        <v>422</v>
      </c>
      <c r="L2884" s="14" t="s">
        <v>422</v>
      </c>
      <c r="M2884" s="14" t="s">
        <v>2841</v>
      </c>
      <c r="N2884" s="14" t="s">
        <v>1133</v>
      </c>
      <c r="O2884" s="14" t="s">
        <v>3077</v>
      </c>
      <c r="P2884" s="14"/>
      <c r="Q2884" s="14"/>
      <c r="R2884" s="14" t="s">
        <v>5383</v>
      </c>
      <c r="S2884" s="14" t="s">
        <v>440</v>
      </c>
      <c r="T2884" s="35">
        <v>0.62411015544243598</v>
      </c>
      <c r="U2884" s="14" t="s">
        <v>2</v>
      </c>
      <c r="V2884" s="14">
        <v>130</v>
      </c>
      <c r="W2884" s="16">
        <f>+IF(datos_arg[[#This Row],[Moneda]]="ARS",datos_arg[[#This Row],[Monto]],datos_arg[[#This Row],[Monto]]*datos_arg[[#This Row],[TC]])</f>
        <v>81.13432020751668</v>
      </c>
      <c r="X2884" s="16">
        <f>IFERROR(IF(datos_arg[[#This Row],[Moneda]]="USD",datos_arg[[#This Row],[Monto]],datos_arg[[#This Row],[Monto]]/datos_arg[[#This Row],[TC]]),0)</f>
        <v>0.62411015544243598</v>
      </c>
      <c r="Y2884" s="14"/>
    </row>
    <row r="2885" spans="1:25" x14ac:dyDescent="0.25">
      <c r="A2885" s="14">
        <f t="shared" si="44"/>
        <v>2882</v>
      </c>
      <c r="B2885" s="1">
        <v>44081</v>
      </c>
      <c r="C2885" s="18">
        <f>+YEAR(datos_arg[[#This Row],[Fecha]])</f>
        <v>2020</v>
      </c>
      <c r="D2885" s="18">
        <f>+MONTH(datos_arg[[#This Row],[Fecha]])</f>
        <v>9</v>
      </c>
      <c r="E2885" s="14" t="s">
        <v>617</v>
      </c>
      <c r="F2885" s="14" t="s">
        <v>8101</v>
      </c>
      <c r="G2885" s="14"/>
      <c r="H2885" s="14" t="s">
        <v>8103</v>
      </c>
      <c r="I2885" s="14" t="s">
        <v>8104</v>
      </c>
      <c r="J2885" s="14" t="s">
        <v>422</v>
      </c>
      <c r="K2885" s="14" t="s">
        <v>422</v>
      </c>
      <c r="L2885" s="14" t="s">
        <v>422</v>
      </c>
      <c r="M2885" s="14" t="s">
        <v>2080</v>
      </c>
      <c r="N2885" s="14" t="s">
        <v>1133</v>
      </c>
      <c r="O2885" s="14" t="s">
        <v>3078</v>
      </c>
      <c r="P2885" s="14"/>
      <c r="Q2885" s="14"/>
      <c r="R2885" s="14" t="s">
        <v>8101</v>
      </c>
      <c r="S2885" s="14" t="s">
        <v>440</v>
      </c>
      <c r="T2885" s="35">
        <v>36.93561913677766</v>
      </c>
      <c r="U2885" s="14" t="s">
        <v>2</v>
      </c>
      <c r="V2885" s="14">
        <v>130</v>
      </c>
      <c r="W2885" s="16">
        <f>+IF(datos_arg[[#This Row],[Moneda]]="ARS",datos_arg[[#This Row],[Monto]],datos_arg[[#This Row],[Monto]]*datos_arg[[#This Row],[TC]])</f>
        <v>4801.6304877810962</v>
      </c>
      <c r="X2885" s="16">
        <f>IFERROR(IF(datos_arg[[#This Row],[Moneda]]="USD",datos_arg[[#This Row],[Monto]],datos_arg[[#This Row],[Monto]]/datos_arg[[#This Row],[TC]]),0)</f>
        <v>36.93561913677766</v>
      </c>
      <c r="Y2885" s="14"/>
    </row>
    <row r="2886" spans="1:25" x14ac:dyDescent="0.25">
      <c r="A2886" s="14">
        <f t="shared" ref="A2886:A2949" si="45">+A2885+1</f>
        <v>2883</v>
      </c>
      <c r="B2886" s="1">
        <v>44081</v>
      </c>
      <c r="C2886" s="18">
        <f>+YEAR(datos_arg[[#This Row],[Fecha]])</f>
        <v>2020</v>
      </c>
      <c r="D2886" s="18">
        <f>+MONTH(datos_arg[[#This Row],[Fecha]])</f>
        <v>9</v>
      </c>
      <c r="E2886" s="14" t="s">
        <v>617</v>
      </c>
      <c r="F2886" s="14" t="s">
        <v>8101</v>
      </c>
      <c r="G2886" s="14"/>
      <c r="H2886" s="14" t="s">
        <v>8103</v>
      </c>
      <c r="I2886" s="14" t="s">
        <v>8104</v>
      </c>
      <c r="J2886" s="14" t="s">
        <v>422</v>
      </c>
      <c r="K2886" s="14" t="s">
        <v>422</v>
      </c>
      <c r="L2886" s="14" t="s">
        <v>422</v>
      </c>
      <c r="M2886" s="14" t="s">
        <v>1244</v>
      </c>
      <c r="N2886" s="14" t="s">
        <v>1133</v>
      </c>
      <c r="O2886" s="14" t="s">
        <v>3079</v>
      </c>
      <c r="P2886" s="14"/>
      <c r="Q2886" s="14"/>
      <c r="R2886" s="14" t="s">
        <v>8101</v>
      </c>
      <c r="S2886" s="14" t="s">
        <v>440</v>
      </c>
      <c r="T2886" s="35">
        <v>30.916856825229658</v>
      </c>
      <c r="U2886" s="14" t="s">
        <v>2</v>
      </c>
      <c r="V2886" s="14">
        <v>130</v>
      </c>
      <c r="W2886" s="16">
        <f>+IF(datos_arg[[#This Row],[Moneda]]="ARS",datos_arg[[#This Row],[Monto]],datos_arg[[#This Row],[Monto]]*datos_arg[[#This Row],[TC]])</f>
        <v>4019.1913872798555</v>
      </c>
      <c r="X2886" s="16">
        <f>IFERROR(IF(datos_arg[[#This Row],[Moneda]]="USD",datos_arg[[#This Row],[Monto]],datos_arg[[#This Row],[Monto]]/datos_arg[[#This Row],[TC]]),0)</f>
        <v>30.916856825229658</v>
      </c>
      <c r="Y2886" s="14"/>
    </row>
    <row r="2887" spans="1:25" x14ac:dyDescent="0.25">
      <c r="A2887" s="14">
        <f t="shared" si="45"/>
        <v>2884</v>
      </c>
      <c r="B2887" s="1">
        <v>44081</v>
      </c>
      <c r="C2887" s="18">
        <f>+YEAR(datos_arg[[#This Row],[Fecha]])</f>
        <v>2020</v>
      </c>
      <c r="D2887" s="18">
        <f>+MONTH(datos_arg[[#This Row],[Fecha]])</f>
        <v>9</v>
      </c>
      <c r="E2887" s="14" t="s">
        <v>617</v>
      </c>
      <c r="F2887" s="14" t="s">
        <v>8101</v>
      </c>
      <c r="G2887" s="14"/>
      <c r="H2887" s="14" t="s">
        <v>8103</v>
      </c>
      <c r="I2887" s="14" t="s">
        <v>8104</v>
      </c>
      <c r="J2887" s="14" t="s">
        <v>422</v>
      </c>
      <c r="K2887" s="14" t="s">
        <v>422</v>
      </c>
      <c r="L2887" s="14" t="s">
        <v>422</v>
      </c>
      <c r="M2887" s="14" t="s">
        <v>805</v>
      </c>
      <c r="N2887" s="14" t="s">
        <v>1133</v>
      </c>
      <c r="O2887" s="14" t="s">
        <v>3080</v>
      </c>
      <c r="P2887" s="14"/>
      <c r="Q2887" s="14"/>
      <c r="R2887" s="14" t="s">
        <v>8101</v>
      </c>
      <c r="S2887" s="14" t="s">
        <v>440</v>
      </c>
      <c r="T2887" s="35">
        <v>13.944961285666928</v>
      </c>
      <c r="U2887" s="14" t="s">
        <v>2</v>
      </c>
      <c r="V2887" s="14">
        <v>130</v>
      </c>
      <c r="W2887" s="16">
        <f>+IF(datos_arg[[#This Row],[Moneda]]="ARS",datos_arg[[#This Row],[Monto]],datos_arg[[#This Row],[Monto]]*datos_arg[[#This Row],[TC]])</f>
        <v>1812.8449671367007</v>
      </c>
      <c r="X2887" s="16">
        <f>IFERROR(IF(datos_arg[[#This Row],[Moneda]]="USD",datos_arg[[#This Row],[Monto]],datos_arg[[#This Row],[Monto]]/datos_arg[[#This Row],[TC]]),0)</f>
        <v>13.944961285666928</v>
      </c>
      <c r="Y2887" s="14"/>
    </row>
    <row r="2888" spans="1:25" x14ac:dyDescent="0.25">
      <c r="A2888" s="14">
        <f t="shared" si="45"/>
        <v>2885</v>
      </c>
      <c r="B2888" s="1">
        <v>44081</v>
      </c>
      <c r="C2888" s="18">
        <f>+YEAR(datos_arg[[#This Row],[Fecha]])</f>
        <v>2020</v>
      </c>
      <c r="D2888" s="18">
        <f>+MONTH(datos_arg[[#This Row],[Fecha]])</f>
        <v>9</v>
      </c>
      <c r="E2888" s="14" t="s">
        <v>1015</v>
      </c>
      <c r="F2888" s="14" t="s">
        <v>403</v>
      </c>
      <c r="G2888" s="14" t="s">
        <v>5383</v>
      </c>
      <c r="H2888" s="14" t="s">
        <v>8103</v>
      </c>
      <c r="I2888" s="14" t="s">
        <v>8104</v>
      </c>
      <c r="J2888" s="14" t="s">
        <v>422</v>
      </c>
      <c r="K2888" s="14" t="s">
        <v>422</v>
      </c>
      <c r="L2888" s="14" t="s">
        <v>425</v>
      </c>
      <c r="M2888" s="14" t="s">
        <v>1419</v>
      </c>
      <c r="N2888" s="14" t="s">
        <v>1133</v>
      </c>
      <c r="O2888" s="14" t="s">
        <v>3081</v>
      </c>
      <c r="P2888" s="14"/>
      <c r="Q2888" s="14"/>
      <c r="R2888" s="14" t="s">
        <v>5383</v>
      </c>
      <c r="S2888" s="14" t="s">
        <v>440</v>
      </c>
      <c r="T2888" s="35">
        <v>2.8826087804497504</v>
      </c>
      <c r="U2888" s="14" t="s">
        <v>2</v>
      </c>
      <c r="V2888" s="14">
        <v>130</v>
      </c>
      <c r="W2888" s="16">
        <f>+IF(datos_arg[[#This Row],[Moneda]]="ARS",datos_arg[[#This Row],[Monto]],datos_arg[[#This Row],[Monto]]*datos_arg[[#This Row],[TC]])</f>
        <v>374.73914145846754</v>
      </c>
      <c r="X2888" s="16">
        <f>IFERROR(IF(datos_arg[[#This Row],[Moneda]]="USD",datos_arg[[#This Row],[Monto]],datos_arg[[#This Row],[Monto]]/datos_arg[[#This Row],[TC]]),0)</f>
        <v>2.8826087804497504</v>
      </c>
      <c r="Y2888" s="14"/>
    </row>
    <row r="2889" spans="1:25" x14ac:dyDescent="0.25">
      <c r="A2889" s="14">
        <f t="shared" si="45"/>
        <v>2886</v>
      </c>
      <c r="B2889" s="1">
        <v>44081</v>
      </c>
      <c r="C2889" s="18">
        <f>+YEAR(datos_arg[[#This Row],[Fecha]])</f>
        <v>2020</v>
      </c>
      <c r="D2889" s="18">
        <f>+MONTH(datos_arg[[#This Row],[Fecha]])</f>
        <v>9</v>
      </c>
      <c r="E2889" s="14" t="s">
        <v>617</v>
      </c>
      <c r="F2889" s="14" t="s">
        <v>8101</v>
      </c>
      <c r="G2889" s="14"/>
      <c r="H2889" s="14" t="s">
        <v>8103</v>
      </c>
      <c r="I2889" s="14" t="s">
        <v>8104</v>
      </c>
      <c r="J2889" s="14" t="s">
        <v>422</v>
      </c>
      <c r="K2889" s="14" t="s">
        <v>422</v>
      </c>
      <c r="L2889" s="14" t="s">
        <v>422</v>
      </c>
      <c r="M2889" s="14" t="s">
        <v>2845</v>
      </c>
      <c r="N2889" s="14" t="s">
        <v>1133</v>
      </c>
      <c r="O2889" s="14" t="s">
        <v>3082</v>
      </c>
      <c r="P2889" s="14"/>
      <c r="Q2889" s="14"/>
      <c r="R2889" s="14" t="s">
        <v>8101</v>
      </c>
      <c r="S2889" s="14" t="s">
        <v>440</v>
      </c>
      <c r="T2889" s="35">
        <v>4.333664891853414</v>
      </c>
      <c r="U2889" s="14" t="s">
        <v>2</v>
      </c>
      <c r="V2889" s="14">
        <v>130</v>
      </c>
      <c r="W2889" s="16">
        <f>+IF(datos_arg[[#This Row],[Moneda]]="ARS",datos_arg[[#This Row],[Monto]],datos_arg[[#This Row],[Monto]]*datos_arg[[#This Row],[TC]])</f>
        <v>563.37643594094379</v>
      </c>
      <c r="X2889" s="16">
        <f>IFERROR(IF(datos_arg[[#This Row],[Moneda]]="USD",datos_arg[[#This Row],[Monto]],datos_arg[[#This Row],[Monto]]/datos_arg[[#This Row],[TC]]),0)</f>
        <v>4.333664891853414</v>
      </c>
      <c r="Y2889" s="14"/>
    </row>
    <row r="2890" spans="1:25" ht="15" customHeight="1" x14ac:dyDescent="0.25">
      <c r="A2890" s="14">
        <f t="shared" si="45"/>
        <v>2887</v>
      </c>
      <c r="B2890" s="1">
        <v>44082</v>
      </c>
      <c r="C2890" s="18">
        <f>+YEAR(datos_arg[[#This Row],[Fecha]])</f>
        <v>2020</v>
      </c>
      <c r="D2890" s="18">
        <f>+MONTH(datos_arg[[#This Row],[Fecha]])</f>
        <v>9</v>
      </c>
      <c r="E2890" s="14" t="s">
        <v>1015</v>
      </c>
      <c r="F2890" s="14" t="s">
        <v>403</v>
      </c>
      <c r="G2890" s="14" t="s">
        <v>5382</v>
      </c>
      <c r="H2890" s="14" t="s">
        <v>6646</v>
      </c>
      <c r="I2890" s="14" t="s">
        <v>7132</v>
      </c>
      <c r="J2890" s="14" t="s">
        <v>425</v>
      </c>
      <c r="K2890" s="14" t="s">
        <v>421</v>
      </c>
      <c r="L2890" s="14" t="s">
        <v>421</v>
      </c>
      <c r="M2890" s="14" t="s">
        <v>989</v>
      </c>
      <c r="N2890" s="14" t="s">
        <v>327</v>
      </c>
      <c r="O2890" s="14" t="s">
        <v>2639</v>
      </c>
      <c r="P2890" s="14" t="s">
        <v>5890</v>
      </c>
      <c r="Q2890" s="14">
        <v>16</v>
      </c>
      <c r="R2890" s="14" t="s">
        <v>5382</v>
      </c>
      <c r="S2890" s="14" t="s">
        <v>439</v>
      </c>
      <c r="T2890" s="35">
        <v>6534</v>
      </c>
      <c r="U2890" s="14" t="s">
        <v>4</v>
      </c>
      <c r="V2890" s="14">
        <v>130</v>
      </c>
      <c r="W2890" s="16">
        <f>+IF(datos_arg[[#This Row],[Moneda]]="ARS",datos_arg[[#This Row],[Monto]],datos_arg[[#This Row],[Monto]]*datos_arg[[#This Row],[TC]])</f>
        <v>6534</v>
      </c>
      <c r="X2890" s="16">
        <f>IFERROR(IF(datos_arg[[#This Row],[Moneda]]="USD",datos_arg[[#This Row],[Monto]],datos_arg[[#This Row],[Monto]]/datos_arg[[#This Row],[TC]]),0)</f>
        <v>50.261538461538464</v>
      </c>
      <c r="Y2890" s="14"/>
    </row>
    <row r="2891" spans="1:25" ht="15" customHeight="1" x14ac:dyDescent="0.25">
      <c r="A2891" s="14">
        <f t="shared" si="45"/>
        <v>2888</v>
      </c>
      <c r="B2891" s="1">
        <v>44082</v>
      </c>
      <c r="C2891" s="18">
        <f>+YEAR(datos_arg[[#This Row],[Fecha]])</f>
        <v>2020</v>
      </c>
      <c r="D2891" s="18">
        <f>+MONTH(datos_arg[[#This Row],[Fecha]])</f>
        <v>9</v>
      </c>
      <c r="E2891" s="14" t="s">
        <v>1015</v>
      </c>
      <c r="F2891" s="14" t="s">
        <v>403</v>
      </c>
      <c r="G2891" s="14" t="s">
        <v>5382</v>
      </c>
      <c r="H2891" s="14" t="s">
        <v>6646</v>
      </c>
      <c r="I2891" s="14" t="s">
        <v>7132</v>
      </c>
      <c r="J2891" s="14" t="s">
        <v>425</v>
      </c>
      <c r="K2891" s="14" t="s">
        <v>421</v>
      </c>
      <c r="L2891" s="14" t="s">
        <v>421</v>
      </c>
      <c r="M2891" s="14" t="s">
        <v>989</v>
      </c>
      <c r="N2891" s="14" t="s">
        <v>2945</v>
      </c>
      <c r="O2891" s="14" t="s">
        <v>2946</v>
      </c>
      <c r="P2891" s="14" t="s">
        <v>5890</v>
      </c>
      <c r="Q2891" s="14">
        <v>16</v>
      </c>
      <c r="R2891" s="14" t="s">
        <v>5382</v>
      </c>
      <c r="S2891" s="14" t="s">
        <v>439</v>
      </c>
      <c r="T2891" s="35">
        <v>2904</v>
      </c>
      <c r="U2891" s="14" t="s">
        <v>4</v>
      </c>
      <c r="V2891" s="14">
        <v>130</v>
      </c>
      <c r="W2891" s="16">
        <f>+IF(datos_arg[[#This Row],[Moneda]]="ARS",datos_arg[[#This Row],[Monto]],datos_arg[[#This Row],[Monto]]*datos_arg[[#This Row],[TC]])</f>
        <v>2904</v>
      </c>
      <c r="X2891" s="16">
        <f>IFERROR(IF(datos_arg[[#This Row],[Moneda]]="USD",datos_arg[[#This Row],[Monto]],datos_arg[[#This Row],[Monto]]/datos_arg[[#This Row],[TC]]),0)</f>
        <v>22.338461538461537</v>
      </c>
      <c r="Y2891" s="14"/>
    </row>
    <row r="2892" spans="1:25" ht="15" customHeight="1" x14ac:dyDescent="0.25">
      <c r="A2892" s="14">
        <f t="shared" si="45"/>
        <v>2889</v>
      </c>
      <c r="B2892" s="1">
        <v>44082</v>
      </c>
      <c r="C2892" s="18">
        <f>+YEAR(datos_arg[[#This Row],[Fecha]])</f>
        <v>2020</v>
      </c>
      <c r="D2892" s="18">
        <f>+MONTH(datos_arg[[#This Row],[Fecha]])</f>
        <v>9</v>
      </c>
      <c r="E2892" s="14" t="s">
        <v>1015</v>
      </c>
      <c r="F2892" s="14" t="s">
        <v>403</v>
      </c>
      <c r="G2892" s="14" t="s">
        <v>5383</v>
      </c>
      <c r="H2892" s="14" t="s">
        <v>6646</v>
      </c>
      <c r="I2892" s="14" t="s">
        <v>7132</v>
      </c>
      <c r="J2892" s="14" t="s">
        <v>425</v>
      </c>
      <c r="K2892" s="14" t="s">
        <v>420</v>
      </c>
      <c r="L2892" s="14" t="s">
        <v>422</v>
      </c>
      <c r="M2892" s="14" t="s">
        <v>780</v>
      </c>
      <c r="N2892" s="14" t="s">
        <v>2947</v>
      </c>
      <c r="O2892" s="14" t="s">
        <v>2948</v>
      </c>
      <c r="P2892" s="14" t="s">
        <v>5891</v>
      </c>
      <c r="Q2892" s="14">
        <v>22</v>
      </c>
      <c r="R2892" s="14" t="s">
        <v>5383</v>
      </c>
      <c r="S2892" s="14" t="s">
        <v>420</v>
      </c>
      <c r="T2892" s="35">
        <v>2391.4602346805736</v>
      </c>
      <c r="U2892" s="14" t="s">
        <v>4</v>
      </c>
      <c r="V2892" s="14">
        <v>130</v>
      </c>
      <c r="W2892" s="16">
        <f>+IF(datos_arg[[#This Row],[Moneda]]="ARS",datos_arg[[#This Row],[Monto]],datos_arg[[#This Row],[Monto]]*datos_arg[[#This Row],[TC]])</f>
        <v>2391.4602346805736</v>
      </c>
      <c r="X2892" s="16">
        <f>IFERROR(IF(datos_arg[[#This Row],[Moneda]]="USD",datos_arg[[#This Row],[Monto]],datos_arg[[#This Row],[Monto]]/datos_arg[[#This Row],[TC]]),0)</f>
        <v>18.395847959081337</v>
      </c>
      <c r="Y2892" s="14"/>
    </row>
    <row r="2893" spans="1:25" ht="15" customHeight="1" x14ac:dyDescent="0.25">
      <c r="A2893" s="14">
        <f t="shared" si="45"/>
        <v>2890</v>
      </c>
      <c r="B2893" s="1">
        <v>44082</v>
      </c>
      <c r="C2893" s="18">
        <f>+YEAR(datos_arg[[#This Row],[Fecha]])</f>
        <v>2020</v>
      </c>
      <c r="D2893" s="18">
        <f>+MONTH(datos_arg[[#This Row],[Fecha]])</f>
        <v>9</v>
      </c>
      <c r="E2893" s="14" t="s">
        <v>1015</v>
      </c>
      <c r="F2893" s="14" t="s">
        <v>403</v>
      </c>
      <c r="G2893" s="14" t="s">
        <v>5383</v>
      </c>
      <c r="H2893" s="14" t="s">
        <v>6646</v>
      </c>
      <c r="I2893" s="14" t="s">
        <v>7132</v>
      </c>
      <c r="J2893" s="14" t="s">
        <v>425</v>
      </c>
      <c r="K2893" s="14" t="s">
        <v>420</v>
      </c>
      <c r="L2893" s="14" t="s">
        <v>425</v>
      </c>
      <c r="M2893" s="14" t="s">
        <v>1653</v>
      </c>
      <c r="N2893" s="14" t="s">
        <v>2947</v>
      </c>
      <c r="O2893" s="14" t="s">
        <v>2949</v>
      </c>
      <c r="P2893" s="14" t="s">
        <v>5891</v>
      </c>
      <c r="Q2893" s="14">
        <v>9</v>
      </c>
      <c r="R2893" s="14" t="s">
        <v>5383</v>
      </c>
      <c r="S2893" s="14" t="s">
        <v>420</v>
      </c>
      <c r="T2893" s="35">
        <v>1361.1473272490221</v>
      </c>
      <c r="U2893" s="14" t="s">
        <v>4</v>
      </c>
      <c r="V2893" s="14">
        <v>130</v>
      </c>
      <c r="W2893" s="16">
        <f>+IF(datos_arg[[#This Row],[Moneda]]="ARS",datos_arg[[#This Row],[Monto]],datos_arg[[#This Row],[Monto]]*datos_arg[[#This Row],[TC]])</f>
        <v>1361.1473272490221</v>
      </c>
      <c r="X2893" s="16">
        <f>IFERROR(IF(datos_arg[[#This Row],[Moneda]]="USD",datos_arg[[#This Row],[Monto]],datos_arg[[#This Row],[Monto]]/datos_arg[[#This Row],[TC]]),0)</f>
        <v>10.470364055761708</v>
      </c>
      <c r="Y2893" s="14"/>
    </row>
    <row r="2894" spans="1:25" ht="15" customHeight="1" x14ac:dyDescent="0.25">
      <c r="A2894" s="14">
        <f t="shared" si="45"/>
        <v>2891</v>
      </c>
      <c r="B2894" s="1">
        <v>44082</v>
      </c>
      <c r="C2894" s="18">
        <f>+YEAR(datos_arg[[#This Row],[Fecha]])</f>
        <v>2020</v>
      </c>
      <c r="D2894" s="18">
        <f>+MONTH(datos_arg[[#This Row],[Fecha]])</f>
        <v>9</v>
      </c>
      <c r="E2894" s="14" t="s">
        <v>5358</v>
      </c>
      <c r="F2894" s="14" t="s">
        <v>4109</v>
      </c>
      <c r="G2894" s="14"/>
      <c r="H2894" s="14" t="s">
        <v>6646</v>
      </c>
      <c r="I2894" s="14" t="s">
        <v>7132</v>
      </c>
      <c r="J2894" s="14" t="s">
        <v>425</v>
      </c>
      <c r="K2894" s="14" t="s">
        <v>420</v>
      </c>
      <c r="L2894" s="14" t="s">
        <v>422</v>
      </c>
      <c r="M2894" s="14" t="s">
        <v>2950</v>
      </c>
      <c r="N2894" s="14" t="s">
        <v>2947</v>
      </c>
      <c r="O2894" s="14" t="s">
        <v>2951</v>
      </c>
      <c r="P2894" s="14" t="s">
        <v>5891</v>
      </c>
      <c r="Q2894" s="14">
        <v>2</v>
      </c>
      <c r="R2894" s="14" t="s">
        <v>4109</v>
      </c>
      <c r="S2894" s="14" t="s">
        <v>420</v>
      </c>
      <c r="T2894" s="35">
        <v>553.91134289439378</v>
      </c>
      <c r="U2894" s="14" t="s">
        <v>4</v>
      </c>
      <c r="V2894" s="14">
        <v>130</v>
      </c>
      <c r="W2894" s="16">
        <f>+IF(datos_arg[[#This Row],[Moneda]]="ARS",datos_arg[[#This Row],[Monto]],datos_arg[[#This Row],[Monto]]*datos_arg[[#This Row],[TC]])</f>
        <v>553.91134289439378</v>
      </c>
      <c r="X2894" s="16">
        <f>IFERROR(IF(datos_arg[[#This Row],[Moneda]]="USD",datos_arg[[#This Row],[Monto]],datos_arg[[#This Row],[Monto]]/datos_arg[[#This Row],[TC]]),0)</f>
        <v>4.2608564838030292</v>
      </c>
      <c r="Y2894" s="14"/>
    </row>
    <row r="2895" spans="1:25" ht="15" customHeight="1" x14ac:dyDescent="0.25">
      <c r="A2895" s="14">
        <f t="shared" si="45"/>
        <v>2892</v>
      </c>
      <c r="B2895" s="1">
        <v>44082</v>
      </c>
      <c r="C2895" s="18">
        <f>+YEAR(datos_arg[[#This Row],[Fecha]])</f>
        <v>2020</v>
      </c>
      <c r="D2895" s="18">
        <f>+MONTH(datos_arg[[#This Row],[Fecha]])</f>
        <v>9</v>
      </c>
      <c r="E2895" s="14" t="s">
        <v>5358</v>
      </c>
      <c r="F2895" s="14" t="s">
        <v>4110</v>
      </c>
      <c r="G2895" s="14"/>
      <c r="H2895" s="14" t="s">
        <v>6646</v>
      </c>
      <c r="I2895" s="14" t="s">
        <v>7132</v>
      </c>
      <c r="J2895" s="14" t="s">
        <v>425</v>
      </c>
      <c r="K2895" s="14" t="s">
        <v>420</v>
      </c>
      <c r="L2895" s="14" t="s">
        <v>425</v>
      </c>
      <c r="M2895" s="14" t="s">
        <v>5373</v>
      </c>
      <c r="N2895" s="14" t="s">
        <v>2947</v>
      </c>
      <c r="O2895" s="14" t="s">
        <v>2952</v>
      </c>
      <c r="P2895" s="14" t="s">
        <v>5891</v>
      </c>
      <c r="Q2895" s="14">
        <v>2</v>
      </c>
      <c r="R2895" s="14" t="s">
        <v>4110</v>
      </c>
      <c r="S2895" s="14" t="s">
        <v>420</v>
      </c>
      <c r="T2895" s="35">
        <v>1493.4810951760105</v>
      </c>
      <c r="U2895" s="14" t="s">
        <v>4</v>
      </c>
      <c r="V2895" s="14">
        <v>130</v>
      </c>
      <c r="W2895" s="16">
        <f>+IF(datos_arg[[#This Row],[Moneda]]="ARS",datos_arg[[#This Row],[Monto]],datos_arg[[#This Row],[Monto]]*datos_arg[[#This Row],[TC]])</f>
        <v>1493.4810951760105</v>
      </c>
      <c r="X2895" s="16">
        <f>IFERROR(IF(datos_arg[[#This Row],[Moneda]]="USD",datos_arg[[#This Row],[Monto]],datos_arg[[#This Row],[Monto]]/datos_arg[[#This Row],[TC]]),0)</f>
        <v>11.488316116738542</v>
      </c>
      <c r="Y2895" s="14"/>
    </row>
    <row r="2896" spans="1:25" ht="15" customHeight="1" x14ac:dyDescent="0.25">
      <c r="A2896" s="14">
        <f t="shared" si="45"/>
        <v>2893</v>
      </c>
      <c r="B2896" s="1">
        <v>44082</v>
      </c>
      <c r="C2896" s="18">
        <f>+YEAR(datos_arg[[#This Row],[Fecha]])</f>
        <v>2020</v>
      </c>
      <c r="D2896" s="18">
        <f>+MONTH(datos_arg[[#This Row],[Fecha]])</f>
        <v>9</v>
      </c>
      <c r="E2896" s="14" t="s">
        <v>5358</v>
      </c>
      <c r="F2896" s="14" t="s">
        <v>4109</v>
      </c>
      <c r="G2896" s="14"/>
      <c r="H2896" s="14" t="s">
        <v>6646</v>
      </c>
      <c r="I2896" s="14" t="s">
        <v>6682</v>
      </c>
      <c r="J2896" s="14" t="s">
        <v>6682</v>
      </c>
      <c r="K2896" s="14" t="s">
        <v>420</v>
      </c>
      <c r="L2896" s="14" t="s">
        <v>426</v>
      </c>
      <c r="M2896" s="14" t="s">
        <v>1592</v>
      </c>
      <c r="N2896" s="14" t="s">
        <v>2953</v>
      </c>
      <c r="O2896" s="14" t="s">
        <v>2954</v>
      </c>
      <c r="P2896" s="14" t="s">
        <v>5892</v>
      </c>
      <c r="Q2896" s="14">
        <v>1</v>
      </c>
      <c r="R2896" s="14" t="s">
        <v>4109</v>
      </c>
      <c r="S2896" s="14" t="s">
        <v>420</v>
      </c>
      <c r="T2896" s="35">
        <v>11266.037457245578</v>
      </c>
      <c r="U2896" s="14" t="s">
        <v>4</v>
      </c>
      <c r="V2896" s="14">
        <v>130</v>
      </c>
      <c r="W2896" s="16">
        <f>+IF(datos_arg[[#This Row],[Moneda]]="ARS",datos_arg[[#This Row],[Monto]],datos_arg[[#This Row],[Monto]]*datos_arg[[#This Row],[TC]])</f>
        <v>11266.037457245578</v>
      </c>
      <c r="X2896" s="16">
        <f>IFERROR(IF(datos_arg[[#This Row],[Moneda]]="USD",datos_arg[[#This Row],[Monto]],datos_arg[[#This Row],[Monto]]/datos_arg[[#This Row],[TC]]),0)</f>
        <v>86.661826594196754</v>
      </c>
      <c r="Y2896" s="14"/>
    </row>
    <row r="2897" spans="1:25" ht="15" customHeight="1" x14ac:dyDescent="0.25">
      <c r="A2897" s="14">
        <f t="shared" si="45"/>
        <v>2894</v>
      </c>
      <c r="B2897" s="1">
        <v>44082</v>
      </c>
      <c r="C2897" s="18">
        <f>+YEAR(datos_arg[[#This Row],[Fecha]])</f>
        <v>2020</v>
      </c>
      <c r="D2897" s="18">
        <f>+MONTH(datos_arg[[#This Row],[Fecha]])</f>
        <v>9</v>
      </c>
      <c r="E2897" s="14" t="s">
        <v>5358</v>
      </c>
      <c r="F2897" s="14" t="s">
        <v>4109</v>
      </c>
      <c r="G2897" s="14"/>
      <c r="H2897" s="14" t="s">
        <v>6646</v>
      </c>
      <c r="I2897" s="14" t="s">
        <v>6682</v>
      </c>
      <c r="J2897" s="14" t="s">
        <v>6682</v>
      </c>
      <c r="K2897" s="14" t="s">
        <v>420</v>
      </c>
      <c r="L2897" s="14" t="s">
        <v>426</v>
      </c>
      <c r="M2897" s="14" t="s">
        <v>4207</v>
      </c>
      <c r="N2897" s="14" t="s">
        <v>2953</v>
      </c>
      <c r="O2897" s="14" t="s">
        <v>2955</v>
      </c>
      <c r="P2897" s="14" t="s">
        <v>5892</v>
      </c>
      <c r="Q2897" s="14">
        <v>1</v>
      </c>
      <c r="R2897" s="14" t="s">
        <v>4109</v>
      </c>
      <c r="S2897" s="14" t="s">
        <v>420</v>
      </c>
      <c r="T2897" s="35">
        <v>1618.5627384731004</v>
      </c>
      <c r="U2897" s="14" t="s">
        <v>4</v>
      </c>
      <c r="V2897" s="14">
        <v>130</v>
      </c>
      <c r="W2897" s="16">
        <f>+IF(datos_arg[[#This Row],[Moneda]]="ARS",datos_arg[[#This Row],[Monto]],datos_arg[[#This Row],[Monto]]*datos_arg[[#This Row],[TC]])</f>
        <v>1618.5627384731004</v>
      </c>
      <c r="X2897" s="16">
        <f>IFERROR(IF(datos_arg[[#This Row],[Moneda]]="USD",datos_arg[[#This Row],[Monto]],datos_arg[[#This Row],[Monto]]/datos_arg[[#This Row],[TC]]),0)</f>
        <v>12.450482603639234</v>
      </c>
      <c r="Y2897" s="14"/>
    </row>
    <row r="2898" spans="1:25" ht="15" customHeight="1" x14ac:dyDescent="0.25">
      <c r="A2898" s="14">
        <f t="shared" si="45"/>
        <v>2895</v>
      </c>
      <c r="B2898" s="1">
        <v>44082</v>
      </c>
      <c r="C2898" s="18">
        <f>+YEAR(datos_arg[[#This Row],[Fecha]])</f>
        <v>2020</v>
      </c>
      <c r="D2898" s="18">
        <f>+MONTH(datos_arg[[#This Row],[Fecha]])</f>
        <v>9</v>
      </c>
      <c r="E2898" s="14" t="s">
        <v>5358</v>
      </c>
      <c r="F2898" s="14" t="s">
        <v>4109</v>
      </c>
      <c r="G2898" s="14"/>
      <c r="H2898" s="14" t="s">
        <v>6646</v>
      </c>
      <c r="I2898" s="14" t="s">
        <v>7132</v>
      </c>
      <c r="J2898" s="14" t="s">
        <v>425</v>
      </c>
      <c r="K2898" s="14" t="s">
        <v>420</v>
      </c>
      <c r="L2898" s="14" t="s">
        <v>426</v>
      </c>
      <c r="M2898" s="14" t="s">
        <v>2260</v>
      </c>
      <c r="N2898" s="14" t="s">
        <v>2953</v>
      </c>
      <c r="O2898" s="14" t="s">
        <v>2956</v>
      </c>
      <c r="P2898" s="14" t="s">
        <v>5892</v>
      </c>
      <c r="Q2898" s="14">
        <v>1</v>
      </c>
      <c r="R2898" s="14" t="s">
        <v>4109</v>
      </c>
      <c r="S2898" s="14" t="s">
        <v>420</v>
      </c>
      <c r="T2898" s="35">
        <v>1853.5360965564146</v>
      </c>
      <c r="U2898" s="14" t="s">
        <v>4</v>
      </c>
      <c r="V2898" s="14">
        <v>130</v>
      </c>
      <c r="W2898" s="16">
        <f>+IF(datos_arg[[#This Row],[Moneda]]="ARS",datos_arg[[#This Row],[Monto]],datos_arg[[#This Row],[Monto]]*datos_arg[[#This Row],[TC]])</f>
        <v>1853.5360965564146</v>
      </c>
      <c r="X2898" s="16">
        <f>IFERROR(IF(datos_arg[[#This Row],[Moneda]]="USD",datos_arg[[#This Row],[Monto]],datos_arg[[#This Row],[Monto]]/datos_arg[[#This Row],[TC]]),0)</f>
        <v>14.257969973510882</v>
      </c>
      <c r="Y2898" s="14"/>
    </row>
    <row r="2899" spans="1:25" ht="15" customHeight="1" x14ac:dyDescent="0.25">
      <c r="A2899" s="14">
        <f t="shared" si="45"/>
        <v>2896</v>
      </c>
      <c r="B2899" s="1">
        <v>44082</v>
      </c>
      <c r="C2899" s="18">
        <f>+YEAR(datos_arg[[#This Row],[Fecha]])</f>
        <v>2020</v>
      </c>
      <c r="D2899" s="18">
        <f>+MONTH(datos_arg[[#This Row],[Fecha]])</f>
        <v>9</v>
      </c>
      <c r="E2899" s="14" t="s">
        <v>5358</v>
      </c>
      <c r="F2899" s="14" t="s">
        <v>4109</v>
      </c>
      <c r="G2899" s="14"/>
      <c r="H2899" s="14" t="s">
        <v>6646</v>
      </c>
      <c r="I2899" s="14" t="s">
        <v>6668</v>
      </c>
      <c r="J2899" s="14" t="s">
        <v>425</v>
      </c>
      <c r="K2899" s="14" t="s">
        <v>420</v>
      </c>
      <c r="L2899" s="14" t="s">
        <v>426</v>
      </c>
      <c r="M2899" s="14" t="s">
        <v>607</v>
      </c>
      <c r="N2899" s="14" t="s">
        <v>2953</v>
      </c>
      <c r="O2899" s="14" t="s">
        <v>2957</v>
      </c>
      <c r="P2899" s="14" t="s">
        <v>5892</v>
      </c>
      <c r="Q2899" s="14">
        <v>1</v>
      </c>
      <c r="R2899" s="14" t="s">
        <v>4109</v>
      </c>
      <c r="S2899" s="14" t="s">
        <v>420</v>
      </c>
      <c r="T2899" s="35">
        <v>4985.7137077249045</v>
      </c>
      <c r="U2899" s="14" t="s">
        <v>4</v>
      </c>
      <c r="V2899" s="14">
        <v>130</v>
      </c>
      <c r="W2899" s="16">
        <f>+IF(datos_arg[[#This Row],[Moneda]]="ARS",datos_arg[[#This Row],[Monto]],datos_arg[[#This Row],[Monto]]*datos_arg[[#This Row],[TC]])</f>
        <v>4985.7137077249045</v>
      </c>
      <c r="X2899" s="16">
        <f>IFERROR(IF(datos_arg[[#This Row],[Moneda]]="USD",datos_arg[[#This Row],[Monto]],datos_arg[[#This Row],[Monto]]/datos_arg[[#This Row],[TC]]),0)</f>
        <v>38.351643905576189</v>
      </c>
      <c r="Y2899" s="14"/>
    </row>
    <row r="2900" spans="1:25" ht="15" customHeight="1" x14ac:dyDescent="0.25">
      <c r="A2900" s="14">
        <f t="shared" si="45"/>
        <v>2897</v>
      </c>
      <c r="B2900" s="1">
        <v>44082</v>
      </c>
      <c r="C2900" s="18">
        <f>+YEAR(datos_arg[[#This Row],[Fecha]])</f>
        <v>2020</v>
      </c>
      <c r="D2900" s="18">
        <f>+MONTH(datos_arg[[#This Row],[Fecha]])</f>
        <v>9</v>
      </c>
      <c r="E2900" s="14" t="s">
        <v>617</v>
      </c>
      <c r="F2900" s="14" t="s">
        <v>5384</v>
      </c>
      <c r="G2900" s="14"/>
      <c r="H2900" s="14" t="s">
        <v>6649</v>
      </c>
      <c r="I2900" s="14" t="s">
        <v>7132</v>
      </c>
      <c r="J2900" s="14" t="s">
        <v>6686</v>
      </c>
      <c r="K2900" s="14" t="s">
        <v>420</v>
      </c>
      <c r="L2900" s="14" t="s">
        <v>426</v>
      </c>
      <c r="M2900" s="14" t="s">
        <v>2203</v>
      </c>
      <c r="N2900" s="14" t="s">
        <v>2958</v>
      </c>
      <c r="O2900" s="14" t="s">
        <v>2959</v>
      </c>
      <c r="P2900" s="14" t="s">
        <v>5893</v>
      </c>
      <c r="Q2900" s="14">
        <v>1</v>
      </c>
      <c r="R2900" s="14" t="s">
        <v>5384</v>
      </c>
      <c r="S2900" s="14" t="s">
        <v>420</v>
      </c>
      <c r="T2900" s="35">
        <v>15800</v>
      </c>
      <c r="U2900" s="14" t="s">
        <v>4</v>
      </c>
      <c r="V2900" s="14">
        <v>130</v>
      </c>
      <c r="W2900" s="16">
        <f>+IF(datos_arg[[#This Row],[Moneda]]="ARS",datos_arg[[#This Row],[Monto]],datos_arg[[#This Row],[Monto]]*datos_arg[[#This Row],[TC]])</f>
        <v>15800</v>
      </c>
      <c r="X2900" s="16">
        <f>IFERROR(IF(datos_arg[[#This Row],[Moneda]]="USD",datos_arg[[#This Row],[Monto]],datos_arg[[#This Row],[Monto]]/datos_arg[[#This Row],[TC]]),0)</f>
        <v>121.53846153846153</v>
      </c>
      <c r="Y2900" s="14"/>
    </row>
    <row r="2901" spans="1:25" ht="15" customHeight="1" x14ac:dyDescent="0.25">
      <c r="A2901" s="14">
        <f t="shared" si="45"/>
        <v>2898</v>
      </c>
      <c r="B2901" s="1">
        <v>44082</v>
      </c>
      <c r="C2901" s="18">
        <f>+YEAR(datos_arg[[#This Row],[Fecha]])</f>
        <v>2020</v>
      </c>
      <c r="D2901" s="18">
        <f>+MONTH(datos_arg[[#This Row],[Fecha]])</f>
        <v>9</v>
      </c>
      <c r="E2901" s="14" t="s">
        <v>449</v>
      </c>
      <c r="F2901" s="14" t="s">
        <v>523</v>
      </c>
      <c r="G2901" s="14"/>
      <c r="H2901" s="14" t="s">
        <v>7132</v>
      </c>
      <c r="I2901" s="14" t="s">
        <v>7132</v>
      </c>
      <c r="J2901" s="14" t="s">
        <v>425</v>
      </c>
      <c r="K2901" s="14"/>
      <c r="L2901" s="14" t="s">
        <v>425</v>
      </c>
      <c r="M2901" s="14" t="s">
        <v>515</v>
      </c>
      <c r="N2901" s="14" t="s">
        <v>515</v>
      </c>
      <c r="O2901" s="14" t="s">
        <v>2960</v>
      </c>
      <c r="P2901" s="14"/>
      <c r="Q2901" s="14"/>
      <c r="R2901" s="14" t="s">
        <v>523</v>
      </c>
      <c r="S2901" s="14" t="s">
        <v>439</v>
      </c>
      <c r="T2901" s="35">
        <v>2000</v>
      </c>
      <c r="U2901" s="14" t="s">
        <v>4</v>
      </c>
      <c r="V2901" s="14">
        <v>130</v>
      </c>
      <c r="W2901" s="16">
        <f>+IF(datos_arg[[#This Row],[Moneda]]="ARS",datos_arg[[#This Row],[Monto]],datos_arg[[#This Row],[Monto]]*datos_arg[[#This Row],[TC]])</f>
        <v>2000</v>
      </c>
      <c r="X2901" s="16">
        <f>IFERROR(IF(datos_arg[[#This Row],[Moneda]]="USD",datos_arg[[#This Row],[Monto]],datos_arg[[#This Row],[Monto]]/datos_arg[[#This Row],[TC]]),0)</f>
        <v>15.384615384615385</v>
      </c>
      <c r="Y2901" s="14"/>
    </row>
    <row r="2902" spans="1:25" ht="15" customHeight="1" x14ac:dyDescent="0.25">
      <c r="A2902" s="14">
        <f t="shared" si="45"/>
        <v>2899</v>
      </c>
      <c r="B2902" s="1">
        <v>44082</v>
      </c>
      <c r="C2902" s="18">
        <f>+YEAR(datos_arg[[#This Row],[Fecha]])</f>
        <v>2020</v>
      </c>
      <c r="D2902" s="18">
        <f>+MONTH(datos_arg[[#This Row],[Fecha]])</f>
        <v>9</v>
      </c>
      <c r="E2902" s="14" t="s">
        <v>1015</v>
      </c>
      <c r="F2902" s="14" t="s">
        <v>403</v>
      </c>
      <c r="G2902" s="14" t="s">
        <v>970</v>
      </c>
      <c r="H2902" s="14" t="s">
        <v>7132</v>
      </c>
      <c r="I2902" s="14" t="s">
        <v>7132</v>
      </c>
      <c r="J2902" s="14" t="s">
        <v>425</v>
      </c>
      <c r="K2902" s="14"/>
      <c r="L2902" s="14" t="s">
        <v>425</v>
      </c>
      <c r="M2902" s="14" t="s">
        <v>493</v>
      </c>
      <c r="N2902" s="14" t="s">
        <v>645</v>
      </c>
      <c r="O2902" s="14" t="s">
        <v>493</v>
      </c>
      <c r="P2902" s="14"/>
      <c r="Q2902" s="14"/>
      <c r="R2902" s="14" t="s">
        <v>970</v>
      </c>
      <c r="S2902" s="14" t="s">
        <v>439</v>
      </c>
      <c r="T2902" s="35">
        <v>1000</v>
      </c>
      <c r="U2902" s="14" t="s">
        <v>4</v>
      </c>
      <c r="V2902" s="14">
        <v>130</v>
      </c>
      <c r="W2902" s="16">
        <f>+IF(datos_arg[[#This Row],[Moneda]]="ARS",datos_arg[[#This Row],[Monto]],datos_arg[[#This Row],[Monto]]*datos_arg[[#This Row],[TC]])</f>
        <v>1000</v>
      </c>
      <c r="X2902" s="16">
        <f>IFERROR(IF(datos_arg[[#This Row],[Moneda]]="USD",datos_arg[[#This Row],[Monto]],datos_arg[[#This Row],[Monto]]/datos_arg[[#This Row],[TC]]),0)</f>
        <v>7.6923076923076925</v>
      </c>
      <c r="Y2902" s="14"/>
    </row>
    <row r="2903" spans="1:25" ht="15" customHeight="1" x14ac:dyDescent="0.25">
      <c r="A2903" s="14">
        <f t="shared" si="45"/>
        <v>2900</v>
      </c>
      <c r="B2903" s="1">
        <v>44083</v>
      </c>
      <c r="C2903" s="18">
        <f>+YEAR(datos_arg[[#This Row],[Fecha]])</f>
        <v>2020</v>
      </c>
      <c r="D2903" s="18">
        <f>+MONTH(datos_arg[[#This Row],[Fecha]])</f>
        <v>9</v>
      </c>
      <c r="E2903" s="14" t="s">
        <v>408</v>
      </c>
      <c r="F2903" s="14" t="s">
        <v>506</v>
      </c>
      <c r="G2903" s="14"/>
      <c r="H2903" s="14" t="s">
        <v>7132</v>
      </c>
      <c r="I2903" s="14" t="s">
        <v>7132</v>
      </c>
      <c r="J2903" s="14" t="s">
        <v>425</v>
      </c>
      <c r="K2903" s="14"/>
      <c r="L2903" s="14" t="s">
        <v>425</v>
      </c>
      <c r="M2903" s="14" t="s">
        <v>1763</v>
      </c>
      <c r="N2903" s="14" t="s">
        <v>1763</v>
      </c>
      <c r="O2903" s="14" t="s">
        <v>2452</v>
      </c>
      <c r="P2903" s="14"/>
      <c r="Q2903" s="14"/>
      <c r="R2903" s="14" t="s">
        <v>420</v>
      </c>
      <c r="S2903" s="14" t="s">
        <v>439</v>
      </c>
      <c r="T2903" s="35">
        <v>50000</v>
      </c>
      <c r="U2903" s="14" t="s">
        <v>4</v>
      </c>
      <c r="V2903" s="14">
        <v>130</v>
      </c>
      <c r="W2903" s="16">
        <f>+IF(datos_arg[[#This Row],[Moneda]]="ARS",datos_arg[[#This Row],[Monto]],datos_arg[[#This Row],[Monto]]*datos_arg[[#This Row],[TC]])</f>
        <v>50000</v>
      </c>
      <c r="X2903" s="16">
        <f>IFERROR(IF(datos_arg[[#This Row],[Moneda]]="USD",datos_arg[[#This Row],[Monto]],datos_arg[[#This Row],[Monto]]/datos_arg[[#This Row],[TC]]),0)</f>
        <v>384.61538461538464</v>
      </c>
      <c r="Y2903" s="14"/>
    </row>
    <row r="2904" spans="1:25" ht="15" customHeight="1" x14ac:dyDescent="0.25">
      <c r="A2904" s="14">
        <f t="shared" si="45"/>
        <v>2901</v>
      </c>
      <c r="B2904" s="1">
        <v>44083</v>
      </c>
      <c r="C2904" s="18">
        <f>+YEAR(datos_arg[[#This Row],[Fecha]])</f>
        <v>2020</v>
      </c>
      <c r="D2904" s="18">
        <f>+MONTH(datos_arg[[#This Row],[Fecha]])</f>
        <v>9</v>
      </c>
      <c r="E2904" s="14" t="s">
        <v>1015</v>
      </c>
      <c r="F2904" s="14" t="s">
        <v>403</v>
      </c>
      <c r="G2904" s="14" t="s">
        <v>5383</v>
      </c>
      <c r="H2904" s="14" t="s">
        <v>6646</v>
      </c>
      <c r="I2904" s="14" t="s">
        <v>7132</v>
      </c>
      <c r="J2904" s="14" t="s">
        <v>425</v>
      </c>
      <c r="K2904" s="14" t="s">
        <v>420</v>
      </c>
      <c r="L2904" s="14" t="s">
        <v>425</v>
      </c>
      <c r="M2904" s="14" t="s">
        <v>310</v>
      </c>
      <c r="N2904" s="14" t="s">
        <v>3393</v>
      </c>
      <c r="O2904" s="14" t="s">
        <v>3397</v>
      </c>
      <c r="P2904" s="14" t="s">
        <v>5894</v>
      </c>
      <c r="Q2904" s="14"/>
      <c r="R2904" s="14" t="s">
        <v>5383</v>
      </c>
      <c r="S2904" s="14" t="s">
        <v>445</v>
      </c>
      <c r="T2904" s="35">
        <v>2555</v>
      </c>
      <c r="U2904" s="14" t="s">
        <v>4</v>
      </c>
      <c r="V2904" s="14">
        <v>130</v>
      </c>
      <c r="W2904" s="16">
        <f>+IF(datos_arg[[#This Row],[Moneda]]="ARS",datos_arg[[#This Row],[Monto]],datos_arg[[#This Row],[Monto]]*datos_arg[[#This Row],[TC]])</f>
        <v>2555</v>
      </c>
      <c r="X2904" s="16">
        <f>IFERROR(IF(datos_arg[[#This Row],[Moneda]]="USD",datos_arg[[#This Row],[Monto]],datos_arg[[#This Row],[Monto]]/datos_arg[[#This Row],[TC]]),0)</f>
        <v>19.653846153846153</v>
      </c>
      <c r="Y2904" s="14"/>
    </row>
    <row r="2905" spans="1:25" x14ac:dyDescent="0.25">
      <c r="A2905" s="14">
        <f t="shared" si="45"/>
        <v>2902</v>
      </c>
      <c r="B2905" s="1">
        <v>44084</v>
      </c>
      <c r="C2905" s="18">
        <f>+YEAR(datos_arg[[#This Row],[Fecha]])</f>
        <v>2020</v>
      </c>
      <c r="D2905" s="18">
        <f>+MONTH(datos_arg[[#This Row],[Fecha]])</f>
        <v>9</v>
      </c>
      <c r="E2905" s="14" t="s">
        <v>408</v>
      </c>
      <c r="F2905" s="14" t="s">
        <v>69</v>
      </c>
      <c r="G2905" s="14"/>
      <c r="H2905" s="14" t="s">
        <v>7132</v>
      </c>
      <c r="I2905" s="14" t="s">
        <v>7132</v>
      </c>
      <c r="J2905" s="14" t="s">
        <v>425</v>
      </c>
      <c r="K2905" s="14"/>
      <c r="L2905" s="14" t="s">
        <v>425</v>
      </c>
      <c r="M2905" s="14" t="s">
        <v>2368</v>
      </c>
      <c r="N2905" s="14" t="s">
        <v>2368</v>
      </c>
      <c r="O2905" s="14"/>
      <c r="P2905" s="14"/>
      <c r="Q2905" s="14"/>
      <c r="R2905" s="14" t="s">
        <v>439</v>
      </c>
      <c r="S2905" s="14" t="s">
        <v>440</v>
      </c>
      <c r="T2905" s="35">
        <v>1000</v>
      </c>
      <c r="U2905" s="14" t="s">
        <v>2</v>
      </c>
      <c r="V2905" s="14">
        <v>128</v>
      </c>
      <c r="W2905" s="16">
        <f>+IF(datos_arg[[#This Row],[Moneda]]="ARS",datos_arg[[#This Row],[Monto]],datos_arg[[#This Row],[Monto]]*datos_arg[[#This Row],[TC]])</f>
        <v>128000</v>
      </c>
      <c r="X2905" s="16">
        <f>IFERROR(IF(datos_arg[[#This Row],[Moneda]]="USD",datos_arg[[#This Row],[Monto]],datos_arg[[#This Row],[Monto]]/datos_arg[[#This Row],[TC]]),0)</f>
        <v>1000</v>
      </c>
      <c r="Y2905" s="14"/>
    </row>
    <row r="2906" spans="1:25" ht="15" customHeight="1" x14ac:dyDescent="0.25">
      <c r="A2906" s="14">
        <f t="shared" si="45"/>
        <v>2903</v>
      </c>
      <c r="B2906" s="1">
        <v>44084</v>
      </c>
      <c r="C2906" s="18">
        <f>+YEAR(datos_arg[[#This Row],[Fecha]])</f>
        <v>2020</v>
      </c>
      <c r="D2906" s="18">
        <f>+MONTH(datos_arg[[#This Row],[Fecha]])</f>
        <v>9</v>
      </c>
      <c r="E2906" s="14" t="s">
        <v>5358</v>
      </c>
      <c r="F2906" s="14" t="s">
        <v>4110</v>
      </c>
      <c r="G2906" s="14"/>
      <c r="H2906" s="14" t="s">
        <v>6646</v>
      </c>
      <c r="I2906" s="14" t="s">
        <v>6668</v>
      </c>
      <c r="J2906" s="14" t="s">
        <v>425</v>
      </c>
      <c r="K2906" s="14"/>
      <c r="L2906" s="14" t="s">
        <v>425</v>
      </c>
      <c r="M2906" s="14" t="s">
        <v>6673</v>
      </c>
      <c r="N2906" s="14" t="s">
        <v>2961</v>
      </c>
      <c r="O2906" s="14" t="s">
        <v>4078</v>
      </c>
      <c r="P2906" s="14" t="s">
        <v>5895</v>
      </c>
      <c r="Q2906" s="14">
        <v>1</v>
      </c>
      <c r="R2906" s="14" t="s">
        <v>4110</v>
      </c>
      <c r="S2906" s="14" t="s">
        <v>439</v>
      </c>
      <c r="T2906" s="35">
        <v>55000</v>
      </c>
      <c r="U2906" s="14" t="s">
        <v>4</v>
      </c>
      <c r="V2906" s="14">
        <v>128</v>
      </c>
      <c r="W2906" s="16">
        <f>+IF(datos_arg[[#This Row],[Moneda]]="ARS",datos_arg[[#This Row],[Monto]],datos_arg[[#This Row],[Monto]]*datos_arg[[#This Row],[TC]])</f>
        <v>55000</v>
      </c>
      <c r="X2906" s="16">
        <f>IFERROR(IF(datos_arg[[#This Row],[Moneda]]="USD",datos_arg[[#This Row],[Monto]],datos_arg[[#This Row],[Monto]]/datos_arg[[#This Row],[TC]]),0)</f>
        <v>429.6875</v>
      </c>
      <c r="Y2906" s="14"/>
    </row>
    <row r="2907" spans="1:25" ht="15" customHeight="1" x14ac:dyDescent="0.25">
      <c r="A2907" s="14">
        <f t="shared" si="45"/>
        <v>2904</v>
      </c>
      <c r="B2907" s="1">
        <v>44084</v>
      </c>
      <c r="C2907" s="18">
        <f>+YEAR(datos_arg[[#This Row],[Fecha]])</f>
        <v>2020</v>
      </c>
      <c r="D2907" s="18">
        <f>+MONTH(datos_arg[[#This Row],[Fecha]])</f>
        <v>9</v>
      </c>
      <c r="E2907" s="14" t="s">
        <v>5358</v>
      </c>
      <c r="F2907" s="14" t="s">
        <v>4108</v>
      </c>
      <c r="G2907" s="14"/>
      <c r="H2907" s="14" t="s">
        <v>6646</v>
      </c>
      <c r="I2907" s="14" t="s">
        <v>6668</v>
      </c>
      <c r="J2907" s="14" t="s">
        <v>425</v>
      </c>
      <c r="K2907" s="14" t="s">
        <v>420</v>
      </c>
      <c r="L2907" s="14" t="s">
        <v>426</v>
      </c>
      <c r="M2907" s="14" t="s">
        <v>5381</v>
      </c>
      <c r="N2907" s="14" t="s">
        <v>1019</v>
      </c>
      <c r="O2907" s="14" t="s">
        <v>4071</v>
      </c>
      <c r="P2907" s="14"/>
      <c r="Q2907" s="14"/>
      <c r="R2907" s="14" t="s">
        <v>4108</v>
      </c>
      <c r="S2907" s="14" t="s">
        <v>420</v>
      </c>
      <c r="T2907" s="35">
        <v>40000</v>
      </c>
      <c r="U2907" s="14" t="s">
        <v>4</v>
      </c>
      <c r="V2907" s="14">
        <v>128</v>
      </c>
      <c r="W2907" s="16">
        <f>+IF(datos_arg[[#This Row],[Moneda]]="ARS",datos_arg[[#This Row],[Monto]],datos_arg[[#This Row],[Monto]]*datos_arg[[#This Row],[TC]])</f>
        <v>40000</v>
      </c>
      <c r="X2907" s="16">
        <f>IFERROR(IF(datos_arg[[#This Row],[Moneda]]="USD",datos_arg[[#This Row],[Monto]],datos_arg[[#This Row],[Monto]]/datos_arg[[#This Row],[TC]]),0)</f>
        <v>312.5</v>
      </c>
      <c r="Y2907" s="14"/>
    </row>
    <row r="2908" spans="1:25" ht="15" customHeight="1" x14ac:dyDescent="0.25">
      <c r="A2908" s="14">
        <f t="shared" si="45"/>
        <v>2905</v>
      </c>
      <c r="B2908" s="1">
        <v>44084</v>
      </c>
      <c r="C2908" s="18">
        <f>+YEAR(datos_arg[[#This Row],[Fecha]])</f>
        <v>2020</v>
      </c>
      <c r="D2908" s="18">
        <f>+MONTH(datos_arg[[#This Row],[Fecha]])</f>
        <v>9</v>
      </c>
      <c r="E2908" s="14" t="s">
        <v>5358</v>
      </c>
      <c r="F2908" s="14" t="s">
        <v>4109</v>
      </c>
      <c r="G2908" s="14"/>
      <c r="H2908" s="14" t="s">
        <v>6646</v>
      </c>
      <c r="I2908" s="14" t="s">
        <v>6668</v>
      </c>
      <c r="J2908" s="14" t="s">
        <v>425</v>
      </c>
      <c r="K2908" s="14" t="s">
        <v>420</v>
      </c>
      <c r="L2908" s="14" t="s">
        <v>426</v>
      </c>
      <c r="M2908" s="14" t="s">
        <v>607</v>
      </c>
      <c r="N2908" s="14" t="s">
        <v>524</v>
      </c>
      <c r="O2908" s="14" t="s">
        <v>3411</v>
      </c>
      <c r="P2908" s="14" t="s">
        <v>5896</v>
      </c>
      <c r="Q2908" s="14">
        <v>1</v>
      </c>
      <c r="R2908" s="14" t="s">
        <v>4109</v>
      </c>
      <c r="S2908" s="14" t="s">
        <v>445</v>
      </c>
      <c r="T2908" s="35">
        <v>353</v>
      </c>
      <c r="U2908" s="14" t="s">
        <v>4</v>
      </c>
      <c r="V2908" s="14">
        <v>128</v>
      </c>
      <c r="W2908" s="16">
        <f>+IF(datos_arg[[#This Row],[Moneda]]="ARS",datos_arg[[#This Row],[Monto]],datos_arg[[#This Row],[Monto]]*datos_arg[[#This Row],[TC]])</f>
        <v>353</v>
      </c>
      <c r="X2908" s="16">
        <f>IFERROR(IF(datos_arg[[#This Row],[Moneda]]="USD",datos_arg[[#This Row],[Monto]],datos_arg[[#This Row],[Monto]]/datos_arg[[#This Row],[TC]]),0)</f>
        <v>2.7578125</v>
      </c>
      <c r="Y2908" s="14"/>
    </row>
    <row r="2909" spans="1:25" ht="15" customHeight="1" x14ac:dyDescent="0.25">
      <c r="A2909" s="14">
        <f t="shared" si="45"/>
        <v>2906</v>
      </c>
      <c r="B2909" s="1">
        <v>44084</v>
      </c>
      <c r="C2909" s="18">
        <f>+YEAR(datos_arg[[#This Row],[Fecha]])</f>
        <v>2020</v>
      </c>
      <c r="D2909" s="18">
        <f>+MONTH(datos_arg[[#This Row],[Fecha]])</f>
        <v>9</v>
      </c>
      <c r="E2909" s="14" t="s">
        <v>1015</v>
      </c>
      <c r="F2909" s="14" t="s">
        <v>403</v>
      </c>
      <c r="G2909" s="14" t="s">
        <v>5383</v>
      </c>
      <c r="H2909" s="14" t="s">
        <v>6646</v>
      </c>
      <c r="I2909" s="14" t="s">
        <v>7132</v>
      </c>
      <c r="J2909" s="14" t="s">
        <v>425</v>
      </c>
      <c r="K2909" s="14" t="s">
        <v>420</v>
      </c>
      <c r="L2909" s="14" t="s">
        <v>425</v>
      </c>
      <c r="M2909" s="14" t="s">
        <v>1581</v>
      </c>
      <c r="N2909" s="14" t="s">
        <v>524</v>
      </c>
      <c r="O2909" s="14" t="s">
        <v>3412</v>
      </c>
      <c r="P2909" s="14" t="s">
        <v>5896</v>
      </c>
      <c r="Q2909" s="14">
        <v>1</v>
      </c>
      <c r="R2909" s="14" t="s">
        <v>5383</v>
      </c>
      <c r="S2909" s="14" t="s">
        <v>445</v>
      </c>
      <c r="T2909" s="35">
        <v>300</v>
      </c>
      <c r="U2909" s="14" t="s">
        <v>4</v>
      </c>
      <c r="V2909" s="14">
        <v>128</v>
      </c>
      <c r="W2909" s="16">
        <f>+IF(datos_arg[[#This Row],[Moneda]]="ARS",datos_arg[[#This Row],[Monto]],datos_arg[[#This Row],[Monto]]*datos_arg[[#This Row],[TC]])</f>
        <v>300</v>
      </c>
      <c r="X2909" s="16">
        <f>IFERROR(IF(datos_arg[[#This Row],[Moneda]]="USD",datos_arg[[#This Row],[Monto]],datos_arg[[#This Row],[Monto]]/datos_arg[[#This Row],[TC]]),0)</f>
        <v>2.34375</v>
      </c>
      <c r="Y2909" s="14"/>
    </row>
    <row r="2910" spans="1:25" ht="15" customHeight="1" x14ac:dyDescent="0.25">
      <c r="A2910" s="14">
        <f t="shared" si="45"/>
        <v>2907</v>
      </c>
      <c r="B2910" s="1">
        <v>44084</v>
      </c>
      <c r="C2910" s="18">
        <f>+YEAR(datos_arg[[#This Row],[Fecha]])</f>
        <v>2020</v>
      </c>
      <c r="D2910" s="18">
        <f>+MONTH(datos_arg[[#This Row],[Fecha]])</f>
        <v>9</v>
      </c>
      <c r="E2910" s="14" t="s">
        <v>5358</v>
      </c>
      <c r="F2910" s="14" t="s">
        <v>4109</v>
      </c>
      <c r="G2910" s="14"/>
      <c r="H2910" s="14" t="s">
        <v>6646</v>
      </c>
      <c r="I2910" s="14" t="s">
        <v>7132</v>
      </c>
      <c r="J2910" s="14" t="s">
        <v>425</v>
      </c>
      <c r="K2910" s="14" t="s">
        <v>420</v>
      </c>
      <c r="L2910" s="14" t="s">
        <v>426</v>
      </c>
      <c r="M2910" s="14" t="s">
        <v>1590</v>
      </c>
      <c r="N2910" s="14" t="s">
        <v>524</v>
      </c>
      <c r="O2910" s="14" t="s">
        <v>3413</v>
      </c>
      <c r="P2910" s="14" t="s">
        <v>5896</v>
      </c>
      <c r="Q2910" s="14">
        <v>6</v>
      </c>
      <c r="R2910" s="14" t="s">
        <v>4109</v>
      </c>
      <c r="S2910" s="14" t="s">
        <v>445</v>
      </c>
      <c r="T2910" s="35">
        <v>475</v>
      </c>
      <c r="U2910" s="14" t="s">
        <v>4</v>
      </c>
      <c r="V2910" s="14">
        <v>128</v>
      </c>
      <c r="W2910" s="16">
        <f>+IF(datos_arg[[#This Row],[Moneda]]="ARS",datos_arg[[#This Row],[Monto]],datos_arg[[#This Row],[Monto]]*datos_arg[[#This Row],[TC]])</f>
        <v>475</v>
      </c>
      <c r="X2910" s="16">
        <f>IFERROR(IF(datos_arg[[#This Row],[Moneda]]="USD",datos_arg[[#This Row],[Monto]],datos_arg[[#This Row],[Monto]]/datos_arg[[#This Row],[TC]]),0)</f>
        <v>3.7109375</v>
      </c>
      <c r="Y2910" s="14"/>
    </row>
    <row r="2911" spans="1:25" ht="15" customHeight="1" x14ac:dyDescent="0.25">
      <c r="A2911" s="14">
        <f t="shared" si="45"/>
        <v>2908</v>
      </c>
      <c r="B2911" s="1">
        <v>44084</v>
      </c>
      <c r="C2911" s="18">
        <f>+YEAR(datos_arg[[#This Row],[Fecha]])</f>
        <v>2020</v>
      </c>
      <c r="D2911" s="18">
        <f>+MONTH(datos_arg[[#This Row],[Fecha]])</f>
        <v>9</v>
      </c>
      <c r="E2911" s="14" t="s">
        <v>1015</v>
      </c>
      <c r="F2911" s="14" t="s">
        <v>403</v>
      </c>
      <c r="G2911" s="14" t="s">
        <v>5383</v>
      </c>
      <c r="H2911" s="14" t="s">
        <v>6646</v>
      </c>
      <c r="I2911" s="14" t="s">
        <v>7132</v>
      </c>
      <c r="J2911" s="14" t="s">
        <v>425</v>
      </c>
      <c r="K2911" s="14" t="s">
        <v>420</v>
      </c>
      <c r="L2911" s="14" t="s">
        <v>425</v>
      </c>
      <c r="M2911" s="14" t="s">
        <v>498</v>
      </c>
      <c r="N2911" s="14" t="s">
        <v>524</v>
      </c>
      <c r="O2911" s="14" t="s">
        <v>3414</v>
      </c>
      <c r="P2911" s="14" t="s">
        <v>5896</v>
      </c>
      <c r="Q2911" s="14">
        <v>1</v>
      </c>
      <c r="R2911" s="14" t="s">
        <v>5383</v>
      </c>
      <c r="S2911" s="14" t="s">
        <v>445</v>
      </c>
      <c r="T2911" s="35">
        <v>122.11</v>
      </c>
      <c r="U2911" s="14" t="s">
        <v>4</v>
      </c>
      <c r="V2911" s="14">
        <v>128</v>
      </c>
      <c r="W2911" s="16">
        <f>+IF(datos_arg[[#This Row],[Moneda]]="ARS",datos_arg[[#This Row],[Monto]],datos_arg[[#This Row],[Monto]]*datos_arg[[#This Row],[TC]])</f>
        <v>122.11</v>
      </c>
      <c r="X2911" s="16">
        <f>IFERROR(IF(datos_arg[[#This Row],[Moneda]]="USD",datos_arg[[#This Row],[Monto]],datos_arg[[#This Row],[Monto]]/datos_arg[[#This Row],[TC]]),0)</f>
        <v>0.953984375</v>
      </c>
      <c r="Y2911" s="14"/>
    </row>
    <row r="2912" spans="1:25" ht="15" customHeight="1" x14ac:dyDescent="0.25">
      <c r="A2912" s="14">
        <f t="shared" si="45"/>
        <v>2909</v>
      </c>
      <c r="B2912" s="1">
        <v>44084</v>
      </c>
      <c r="C2912" s="18">
        <f>+YEAR(datos_arg[[#This Row],[Fecha]])</f>
        <v>2020</v>
      </c>
      <c r="D2912" s="18">
        <f>+MONTH(datos_arg[[#This Row],[Fecha]])</f>
        <v>9</v>
      </c>
      <c r="E2912" s="14" t="s">
        <v>5358</v>
      </c>
      <c r="F2912" s="14" t="s">
        <v>4109</v>
      </c>
      <c r="G2912" s="14"/>
      <c r="H2912" s="14" t="s">
        <v>6646</v>
      </c>
      <c r="I2912" s="14" t="s">
        <v>7132</v>
      </c>
      <c r="J2912" s="14" t="s">
        <v>425</v>
      </c>
      <c r="K2912" s="14" t="s">
        <v>420</v>
      </c>
      <c r="L2912" s="14" t="s">
        <v>425</v>
      </c>
      <c r="M2912" s="14" t="s">
        <v>578</v>
      </c>
      <c r="N2912" s="14" t="s">
        <v>524</v>
      </c>
      <c r="O2912" s="14" t="s">
        <v>3415</v>
      </c>
      <c r="P2912" s="14" t="s">
        <v>5896</v>
      </c>
      <c r="Q2912" s="14">
        <v>1</v>
      </c>
      <c r="R2912" s="14" t="s">
        <v>4109</v>
      </c>
      <c r="S2912" s="14" t="s">
        <v>445</v>
      </c>
      <c r="T2912" s="35">
        <v>200</v>
      </c>
      <c r="U2912" s="14" t="s">
        <v>4</v>
      </c>
      <c r="V2912" s="14">
        <v>128</v>
      </c>
      <c r="W2912" s="16">
        <f>+IF(datos_arg[[#This Row],[Moneda]]="ARS",datos_arg[[#This Row],[Monto]],datos_arg[[#This Row],[Monto]]*datos_arg[[#This Row],[TC]])</f>
        <v>200</v>
      </c>
      <c r="X2912" s="16">
        <f>IFERROR(IF(datos_arg[[#This Row],[Moneda]]="USD",datos_arg[[#This Row],[Monto]],datos_arg[[#This Row],[Monto]]/datos_arg[[#This Row],[TC]]),0)</f>
        <v>1.5625</v>
      </c>
      <c r="Y2912" s="14"/>
    </row>
    <row r="2913" spans="1:25" ht="15" customHeight="1" x14ac:dyDescent="0.25">
      <c r="A2913" s="14">
        <f t="shared" si="45"/>
        <v>2910</v>
      </c>
      <c r="B2913" s="1">
        <v>44085</v>
      </c>
      <c r="C2913" s="18">
        <f>+YEAR(datos_arg[[#This Row],[Fecha]])</f>
        <v>2020</v>
      </c>
      <c r="D2913" s="18">
        <f>+MONTH(datos_arg[[#This Row],[Fecha]])</f>
        <v>9</v>
      </c>
      <c r="E2913" s="14" t="s">
        <v>5358</v>
      </c>
      <c r="F2913" s="14" t="s">
        <v>85</v>
      </c>
      <c r="G2913" s="14"/>
      <c r="H2913" s="14" t="s">
        <v>6646</v>
      </c>
      <c r="I2913" s="14" t="s">
        <v>7132</v>
      </c>
      <c r="J2913" s="14" t="s">
        <v>425</v>
      </c>
      <c r="K2913" s="14"/>
      <c r="L2913" s="14" t="s">
        <v>425</v>
      </c>
      <c r="M2913" s="14" t="s">
        <v>1701</v>
      </c>
      <c r="N2913" s="14" t="s">
        <v>100</v>
      </c>
      <c r="O2913" s="14" t="s">
        <v>2966</v>
      </c>
      <c r="P2913" s="14" t="s">
        <v>5897</v>
      </c>
      <c r="Q2913" s="14">
        <v>1</v>
      </c>
      <c r="R2913" s="14" t="s">
        <v>85</v>
      </c>
      <c r="S2913" s="14" t="s">
        <v>439</v>
      </c>
      <c r="T2913" s="35">
        <v>20999</v>
      </c>
      <c r="U2913" s="14" t="s">
        <v>4</v>
      </c>
      <c r="V2913" s="14">
        <v>128</v>
      </c>
      <c r="W2913" s="16">
        <f>+IF(datos_arg[[#This Row],[Moneda]]="ARS",datos_arg[[#This Row],[Monto]],datos_arg[[#This Row],[Monto]]*datos_arg[[#This Row],[TC]])</f>
        <v>20999</v>
      </c>
      <c r="X2913" s="16">
        <f>IFERROR(IF(datos_arg[[#This Row],[Moneda]]="USD",datos_arg[[#This Row],[Monto]],datos_arg[[#This Row],[Monto]]/datos_arg[[#This Row],[TC]]),0)</f>
        <v>164.0546875</v>
      </c>
      <c r="Y2913" s="14"/>
    </row>
    <row r="2914" spans="1:25" ht="15" customHeight="1" x14ac:dyDescent="0.25">
      <c r="A2914" s="14">
        <f t="shared" si="45"/>
        <v>2911</v>
      </c>
      <c r="B2914" s="1">
        <v>44085</v>
      </c>
      <c r="C2914" s="18">
        <f>+YEAR(datos_arg[[#This Row],[Fecha]])</f>
        <v>2020</v>
      </c>
      <c r="D2914" s="18">
        <f>+MONTH(datos_arg[[#This Row],[Fecha]])</f>
        <v>9</v>
      </c>
      <c r="E2914" s="14" t="s">
        <v>1015</v>
      </c>
      <c r="F2914" s="14" t="s">
        <v>430</v>
      </c>
      <c r="G2914" s="14"/>
      <c r="H2914" s="14" t="s">
        <v>7132</v>
      </c>
      <c r="I2914" s="14" t="s">
        <v>7132</v>
      </c>
      <c r="J2914" s="14" t="s">
        <v>425</v>
      </c>
      <c r="K2914" s="14"/>
      <c r="L2914" s="14" t="s">
        <v>425</v>
      </c>
      <c r="M2914" s="14" t="s">
        <v>60</v>
      </c>
      <c r="N2914" s="14" t="s">
        <v>26</v>
      </c>
      <c r="O2914" s="14" t="s">
        <v>2967</v>
      </c>
      <c r="P2914" s="14"/>
      <c r="Q2914" s="14"/>
      <c r="R2914" s="14" t="s">
        <v>430</v>
      </c>
      <c r="S2914" s="14" t="s">
        <v>439</v>
      </c>
      <c r="T2914" s="35">
        <v>2800</v>
      </c>
      <c r="U2914" s="14" t="s">
        <v>4</v>
      </c>
      <c r="V2914" s="14">
        <v>128</v>
      </c>
      <c r="W2914" s="16">
        <f>+IF(datos_arg[[#This Row],[Moneda]]="ARS",datos_arg[[#This Row],[Monto]],datos_arg[[#This Row],[Monto]]*datos_arg[[#This Row],[TC]])</f>
        <v>2800</v>
      </c>
      <c r="X2914" s="16">
        <f>IFERROR(IF(datos_arg[[#This Row],[Moneda]]="USD",datos_arg[[#This Row],[Monto]],datos_arg[[#This Row],[Monto]]/datos_arg[[#This Row],[TC]]),0)</f>
        <v>21.875</v>
      </c>
      <c r="Y2914" s="14"/>
    </row>
    <row r="2915" spans="1:25" ht="15" customHeight="1" x14ac:dyDescent="0.25">
      <c r="A2915" s="14">
        <f t="shared" si="45"/>
        <v>2912</v>
      </c>
      <c r="B2915" s="1">
        <v>44085</v>
      </c>
      <c r="C2915" s="18">
        <f>+YEAR(datos_arg[[#This Row],[Fecha]])</f>
        <v>2020</v>
      </c>
      <c r="D2915" s="18">
        <f>+MONTH(datos_arg[[#This Row],[Fecha]])</f>
        <v>9</v>
      </c>
      <c r="E2915" s="14" t="s">
        <v>5358</v>
      </c>
      <c r="F2915" s="14" t="s">
        <v>4108</v>
      </c>
      <c r="G2915" s="14"/>
      <c r="H2915" s="14" t="s">
        <v>6646</v>
      </c>
      <c r="I2915" s="14" t="s">
        <v>7132</v>
      </c>
      <c r="J2915" s="14" t="s">
        <v>425</v>
      </c>
      <c r="K2915" s="14" t="s">
        <v>420</v>
      </c>
      <c r="L2915" s="14" t="s">
        <v>426</v>
      </c>
      <c r="M2915" s="14" t="s">
        <v>5381</v>
      </c>
      <c r="N2915" s="14" t="s">
        <v>1019</v>
      </c>
      <c r="O2915" s="14" t="s">
        <v>4079</v>
      </c>
      <c r="P2915" s="14"/>
      <c r="Q2915" s="14"/>
      <c r="R2915" s="14" t="s">
        <v>4108</v>
      </c>
      <c r="S2915" s="14" t="s">
        <v>439</v>
      </c>
      <c r="T2915" s="35">
        <v>3000</v>
      </c>
      <c r="U2915" s="14" t="s">
        <v>4</v>
      </c>
      <c r="V2915" s="14">
        <v>128</v>
      </c>
      <c r="W2915" s="16">
        <f>+IF(datos_arg[[#This Row],[Moneda]]="ARS",datos_arg[[#This Row],[Monto]],datos_arg[[#This Row],[Monto]]*datos_arg[[#This Row],[TC]])</f>
        <v>3000</v>
      </c>
      <c r="X2915" s="16">
        <f>IFERROR(IF(datos_arg[[#This Row],[Moneda]]="USD",datos_arg[[#This Row],[Monto]],datos_arg[[#This Row],[Monto]]/datos_arg[[#This Row],[TC]]),0)</f>
        <v>23.4375</v>
      </c>
      <c r="Y2915" s="14"/>
    </row>
    <row r="2916" spans="1:25" ht="15" customHeight="1" x14ac:dyDescent="0.25">
      <c r="A2916" s="14">
        <f t="shared" si="45"/>
        <v>2913</v>
      </c>
      <c r="B2916" s="1">
        <v>44085</v>
      </c>
      <c r="C2916" s="18">
        <f>+YEAR(datos_arg[[#This Row],[Fecha]])</f>
        <v>2020</v>
      </c>
      <c r="D2916" s="18">
        <f>+MONTH(datos_arg[[#This Row],[Fecha]])</f>
        <v>9</v>
      </c>
      <c r="E2916" s="14" t="s">
        <v>1015</v>
      </c>
      <c r="F2916" s="14" t="s">
        <v>403</v>
      </c>
      <c r="G2916" s="14" t="s">
        <v>6645</v>
      </c>
      <c r="H2916" s="14" t="s">
        <v>532</v>
      </c>
      <c r="I2916" s="14" t="s">
        <v>7132</v>
      </c>
      <c r="J2916" s="14" t="s">
        <v>425</v>
      </c>
      <c r="K2916" s="14" t="s">
        <v>421</v>
      </c>
      <c r="L2916" s="14" t="s">
        <v>421</v>
      </c>
      <c r="M2916" s="14" t="s">
        <v>804</v>
      </c>
      <c r="N2916" s="14" t="s">
        <v>26</v>
      </c>
      <c r="O2916" s="14" t="s">
        <v>252</v>
      </c>
      <c r="P2916" s="14"/>
      <c r="Q2916" s="14"/>
      <c r="R2916" s="14" t="s">
        <v>6645</v>
      </c>
      <c r="S2916" s="14" t="s">
        <v>421</v>
      </c>
      <c r="T2916" s="35">
        <v>4770</v>
      </c>
      <c r="U2916" s="14" t="s">
        <v>4</v>
      </c>
      <c r="V2916" s="14">
        <v>128</v>
      </c>
      <c r="W2916" s="16">
        <f>+IF(datos_arg[[#This Row],[Moneda]]="ARS",datos_arg[[#This Row],[Monto]],datos_arg[[#This Row],[Monto]]*datos_arg[[#This Row],[TC]])</f>
        <v>4770</v>
      </c>
      <c r="X2916" s="16">
        <f>IFERROR(IF(datos_arg[[#This Row],[Moneda]]="USD",datos_arg[[#This Row],[Monto]],datos_arg[[#This Row],[Monto]]/datos_arg[[#This Row],[TC]]),0)</f>
        <v>37.265625</v>
      </c>
      <c r="Y2916" s="14"/>
    </row>
    <row r="2917" spans="1:25" ht="15" customHeight="1" x14ac:dyDescent="0.25">
      <c r="A2917" s="14">
        <f t="shared" si="45"/>
        <v>2914</v>
      </c>
      <c r="B2917" s="1">
        <v>44085</v>
      </c>
      <c r="C2917" s="18">
        <f>+YEAR(datos_arg[[#This Row],[Fecha]])</f>
        <v>2020</v>
      </c>
      <c r="D2917" s="18">
        <f>+MONTH(datos_arg[[#This Row],[Fecha]])</f>
        <v>9</v>
      </c>
      <c r="E2917" s="14" t="s">
        <v>1015</v>
      </c>
      <c r="F2917" s="14" t="s">
        <v>430</v>
      </c>
      <c r="G2917" s="14"/>
      <c r="H2917" s="14" t="s">
        <v>7132</v>
      </c>
      <c r="I2917" s="14" t="s">
        <v>7132</v>
      </c>
      <c r="J2917" s="14" t="s">
        <v>425</v>
      </c>
      <c r="K2917" s="14"/>
      <c r="L2917" s="14" t="s">
        <v>425</v>
      </c>
      <c r="M2917" s="14" t="s">
        <v>102</v>
      </c>
      <c r="N2917" s="14" t="s">
        <v>480</v>
      </c>
      <c r="O2917" s="14" t="s">
        <v>2968</v>
      </c>
      <c r="P2917" s="14"/>
      <c r="Q2917" s="14"/>
      <c r="R2917" s="14" t="s">
        <v>430</v>
      </c>
      <c r="S2917" s="14" t="s">
        <v>421</v>
      </c>
      <c r="T2917" s="35">
        <v>10200</v>
      </c>
      <c r="U2917" s="14" t="s">
        <v>4</v>
      </c>
      <c r="V2917" s="14">
        <v>128</v>
      </c>
      <c r="W2917" s="16">
        <f>+IF(datos_arg[[#This Row],[Moneda]]="ARS",datos_arg[[#This Row],[Monto]],datos_arg[[#This Row],[Monto]]*datos_arg[[#This Row],[TC]])</f>
        <v>10200</v>
      </c>
      <c r="X2917" s="16">
        <f>IFERROR(IF(datos_arg[[#This Row],[Moneda]]="USD",datos_arg[[#This Row],[Monto]],datos_arg[[#This Row],[Monto]]/datos_arg[[#This Row],[TC]]),0)</f>
        <v>79.6875</v>
      </c>
      <c r="Y2917" s="14"/>
    </row>
    <row r="2918" spans="1:25" ht="15" customHeight="1" x14ac:dyDescent="0.25">
      <c r="A2918" s="14">
        <f t="shared" si="45"/>
        <v>2915</v>
      </c>
      <c r="B2918" s="1">
        <v>44087</v>
      </c>
      <c r="C2918" s="18">
        <f>+YEAR(datos_arg[[#This Row],[Fecha]])</f>
        <v>2020</v>
      </c>
      <c r="D2918" s="18">
        <f>+MONTH(datos_arg[[#This Row],[Fecha]])</f>
        <v>9</v>
      </c>
      <c r="E2918" s="14" t="s">
        <v>1015</v>
      </c>
      <c r="F2918" s="14" t="s">
        <v>403</v>
      </c>
      <c r="G2918" s="14" t="s">
        <v>5383</v>
      </c>
      <c r="H2918" s="14" t="s">
        <v>6646</v>
      </c>
      <c r="I2918" s="14" t="s">
        <v>7132</v>
      </c>
      <c r="J2918" s="14" t="s">
        <v>425</v>
      </c>
      <c r="K2918" s="14" t="s">
        <v>420</v>
      </c>
      <c r="L2918" s="14" t="s">
        <v>425</v>
      </c>
      <c r="M2918" s="14" t="s">
        <v>773</v>
      </c>
      <c r="N2918" s="14" t="s">
        <v>310</v>
      </c>
      <c r="O2918" s="14" t="s">
        <v>3410</v>
      </c>
      <c r="P2918" s="14" t="s">
        <v>5898</v>
      </c>
      <c r="Q2918" s="14"/>
      <c r="R2918" s="14" t="s">
        <v>5383</v>
      </c>
      <c r="S2918" s="14" t="s">
        <v>445</v>
      </c>
      <c r="T2918" s="35">
        <v>1015</v>
      </c>
      <c r="U2918" s="14" t="s">
        <v>4</v>
      </c>
      <c r="V2918" s="14">
        <v>128</v>
      </c>
      <c r="W2918" s="16">
        <f>+IF(datos_arg[[#This Row],[Moneda]]="ARS",datos_arg[[#This Row],[Monto]],datos_arg[[#This Row],[Monto]]*datos_arg[[#This Row],[TC]])</f>
        <v>1015</v>
      </c>
      <c r="X2918" s="16">
        <f>IFERROR(IF(datos_arg[[#This Row],[Moneda]]="USD",datos_arg[[#This Row],[Monto]],datos_arg[[#This Row],[Monto]]/datos_arg[[#This Row],[TC]]),0)</f>
        <v>7.9296875</v>
      </c>
      <c r="Y2918" s="14"/>
    </row>
    <row r="2919" spans="1:25" ht="15" customHeight="1" x14ac:dyDescent="0.25">
      <c r="A2919" s="14">
        <f t="shared" si="45"/>
        <v>2916</v>
      </c>
      <c r="B2919" s="1">
        <v>44088</v>
      </c>
      <c r="C2919" s="18">
        <f>+YEAR(datos_arg[[#This Row],[Fecha]])</f>
        <v>2020</v>
      </c>
      <c r="D2919" s="18">
        <f>+MONTH(datos_arg[[#This Row],[Fecha]])</f>
        <v>9</v>
      </c>
      <c r="E2919" s="14" t="s">
        <v>449</v>
      </c>
      <c r="F2919" s="14" t="s">
        <v>505</v>
      </c>
      <c r="G2919" s="14"/>
      <c r="H2919" s="14" t="s">
        <v>433</v>
      </c>
      <c r="I2919" s="14" t="s">
        <v>955</v>
      </c>
      <c r="J2919" s="14" t="s">
        <v>425</v>
      </c>
      <c r="K2919" s="14"/>
      <c r="L2919" s="14" t="s">
        <v>425</v>
      </c>
      <c r="M2919" s="14" t="s">
        <v>2534</v>
      </c>
      <c r="N2919" s="14" t="s">
        <v>138</v>
      </c>
      <c r="O2919" s="14" t="s">
        <v>2969</v>
      </c>
      <c r="P2919" s="14" t="s">
        <v>5899</v>
      </c>
      <c r="Q2919" s="14"/>
      <c r="R2919" s="14" t="s">
        <v>505</v>
      </c>
      <c r="S2919" s="14" t="s">
        <v>613</v>
      </c>
      <c r="T2919" s="35">
        <v>4830</v>
      </c>
      <c r="U2919" s="14" t="s">
        <v>4</v>
      </c>
      <c r="V2919" s="14">
        <v>128</v>
      </c>
      <c r="W2919" s="16">
        <f>+IF(datos_arg[[#This Row],[Moneda]]="ARS",datos_arg[[#This Row],[Monto]],datos_arg[[#This Row],[Monto]]*datos_arg[[#This Row],[TC]])</f>
        <v>4830</v>
      </c>
      <c r="X2919" s="16">
        <f>IFERROR(IF(datos_arg[[#This Row],[Moneda]]="USD",datos_arg[[#This Row],[Monto]],datos_arg[[#This Row],[Monto]]/datos_arg[[#This Row],[TC]]),0)</f>
        <v>37.734375</v>
      </c>
      <c r="Y2919" s="14"/>
    </row>
    <row r="2920" spans="1:25" ht="15" customHeight="1" x14ac:dyDescent="0.25">
      <c r="A2920" s="14">
        <f t="shared" si="45"/>
        <v>2917</v>
      </c>
      <c r="B2920" s="1">
        <v>44088</v>
      </c>
      <c r="C2920" s="18">
        <f>+YEAR(datos_arg[[#This Row],[Fecha]])</f>
        <v>2020</v>
      </c>
      <c r="D2920" s="18">
        <f>+MONTH(datos_arg[[#This Row],[Fecha]])</f>
        <v>9</v>
      </c>
      <c r="E2920" s="14" t="s">
        <v>449</v>
      </c>
      <c r="F2920" s="14" t="s">
        <v>505</v>
      </c>
      <c r="G2920" s="14"/>
      <c r="H2920" s="14" t="s">
        <v>433</v>
      </c>
      <c r="I2920" s="14" t="s">
        <v>955</v>
      </c>
      <c r="J2920" s="14" t="s">
        <v>425</v>
      </c>
      <c r="K2920" s="14"/>
      <c r="L2920" s="14" t="s">
        <v>425</v>
      </c>
      <c r="M2920" s="14" t="s">
        <v>2535</v>
      </c>
      <c r="N2920" s="14" t="s">
        <v>138</v>
      </c>
      <c r="O2920" s="14" t="s">
        <v>2970</v>
      </c>
      <c r="P2920" s="14" t="s">
        <v>5900</v>
      </c>
      <c r="Q2920" s="14"/>
      <c r="R2920" s="14" t="s">
        <v>505</v>
      </c>
      <c r="S2920" s="14" t="s">
        <v>613</v>
      </c>
      <c r="T2920" s="35">
        <v>4830</v>
      </c>
      <c r="U2920" s="14" t="s">
        <v>4</v>
      </c>
      <c r="V2920" s="14">
        <v>128</v>
      </c>
      <c r="W2920" s="16">
        <f>+IF(datos_arg[[#This Row],[Moneda]]="ARS",datos_arg[[#This Row],[Monto]],datos_arg[[#This Row],[Monto]]*datos_arg[[#This Row],[TC]])</f>
        <v>4830</v>
      </c>
      <c r="X2920" s="16">
        <f>IFERROR(IF(datos_arg[[#This Row],[Moneda]]="USD",datos_arg[[#This Row],[Monto]],datos_arg[[#This Row],[Monto]]/datos_arg[[#This Row],[TC]]),0)</f>
        <v>37.734375</v>
      </c>
      <c r="Y2920" s="14"/>
    </row>
    <row r="2921" spans="1:25" x14ac:dyDescent="0.25">
      <c r="A2921" s="14">
        <f t="shared" si="45"/>
        <v>2918</v>
      </c>
      <c r="B2921" s="1">
        <v>44088</v>
      </c>
      <c r="C2921" s="18">
        <f>+YEAR(datos_arg[[#This Row],[Fecha]])</f>
        <v>2020</v>
      </c>
      <c r="D2921" s="18">
        <f>+MONTH(datos_arg[[#This Row],[Fecha]])</f>
        <v>9</v>
      </c>
      <c r="E2921" s="14" t="s">
        <v>1016</v>
      </c>
      <c r="F2921" s="14" t="s">
        <v>405</v>
      </c>
      <c r="G2921" s="14"/>
      <c r="H2921" s="14" t="s">
        <v>433</v>
      </c>
      <c r="I2921" s="14" t="s">
        <v>955</v>
      </c>
      <c r="J2921" s="14" t="s">
        <v>425</v>
      </c>
      <c r="K2921" s="14"/>
      <c r="L2921" s="14" t="s">
        <v>425</v>
      </c>
      <c r="M2921" s="14" t="s">
        <v>433</v>
      </c>
      <c r="N2921" s="14" t="s">
        <v>174</v>
      </c>
      <c r="O2921" s="14" t="s">
        <v>2971</v>
      </c>
      <c r="P2921" s="14"/>
      <c r="Q2921" s="14"/>
      <c r="R2921" s="14" t="s">
        <v>405</v>
      </c>
      <c r="S2921" s="14" t="s">
        <v>440</v>
      </c>
      <c r="T2921" s="35">
        <v>1520</v>
      </c>
      <c r="U2921" s="14" t="s">
        <v>2</v>
      </c>
      <c r="V2921" s="14">
        <v>128</v>
      </c>
      <c r="W2921" s="16">
        <f>+IF(datos_arg[[#This Row],[Moneda]]="ARS",datos_arg[[#This Row],[Monto]],datos_arg[[#This Row],[Monto]]*datos_arg[[#This Row],[TC]])</f>
        <v>194560</v>
      </c>
      <c r="X2921" s="16">
        <f>IFERROR(IF(datos_arg[[#This Row],[Moneda]]="USD",datos_arg[[#This Row],[Monto]],datos_arg[[#This Row],[Monto]]/datos_arg[[#This Row],[TC]]),0)</f>
        <v>1520</v>
      </c>
      <c r="Y2921" s="14"/>
    </row>
    <row r="2922" spans="1:25" x14ac:dyDescent="0.25">
      <c r="A2922" s="14">
        <f t="shared" si="45"/>
        <v>2919</v>
      </c>
      <c r="B2922" s="1">
        <v>44088</v>
      </c>
      <c r="C2922" s="18">
        <f>+YEAR(datos_arg[[#This Row],[Fecha]])</f>
        <v>2020</v>
      </c>
      <c r="D2922" s="18">
        <f>+MONTH(datos_arg[[#This Row],[Fecha]])</f>
        <v>9</v>
      </c>
      <c r="E2922" s="14" t="s">
        <v>408</v>
      </c>
      <c r="F2922" s="14" t="s">
        <v>69</v>
      </c>
      <c r="G2922" s="14"/>
      <c r="H2922" s="14" t="s">
        <v>7132</v>
      </c>
      <c r="I2922" s="14" t="s">
        <v>7132</v>
      </c>
      <c r="J2922" s="14" t="s">
        <v>425</v>
      </c>
      <c r="K2922" s="14"/>
      <c r="L2922" s="14" t="s">
        <v>425</v>
      </c>
      <c r="M2922" s="14" t="s">
        <v>556</v>
      </c>
      <c r="N2922" s="14" t="s">
        <v>556</v>
      </c>
      <c r="O2922" s="14"/>
      <c r="P2922" s="14"/>
      <c r="Q2922" s="14"/>
      <c r="R2922" s="14" t="s">
        <v>439</v>
      </c>
      <c r="S2922" s="14" t="s">
        <v>440</v>
      </c>
      <c r="T2922" s="35">
        <v>1500</v>
      </c>
      <c r="U2922" s="14" t="s">
        <v>2</v>
      </c>
      <c r="V2922" s="14">
        <v>128</v>
      </c>
      <c r="W2922" s="16">
        <f>+IF(datos_arg[[#This Row],[Moneda]]="ARS",datos_arg[[#This Row],[Monto]],datos_arg[[#This Row],[Monto]]*datos_arg[[#This Row],[TC]])</f>
        <v>192000</v>
      </c>
      <c r="X2922" s="16">
        <f>IFERROR(IF(datos_arg[[#This Row],[Moneda]]="USD",datos_arg[[#This Row],[Monto]],datos_arg[[#This Row],[Monto]]/datos_arg[[#This Row],[TC]]),0)</f>
        <v>1500</v>
      </c>
      <c r="Y2922" s="14"/>
    </row>
    <row r="2923" spans="1:25" ht="15" customHeight="1" x14ac:dyDescent="0.25">
      <c r="A2923" s="14">
        <f t="shared" si="45"/>
        <v>2920</v>
      </c>
      <c r="B2923" s="1">
        <v>44088</v>
      </c>
      <c r="C2923" s="18">
        <f>+YEAR(datos_arg[[#This Row],[Fecha]])</f>
        <v>2020</v>
      </c>
      <c r="D2923" s="18">
        <f>+MONTH(datos_arg[[#This Row],[Fecha]])</f>
        <v>9</v>
      </c>
      <c r="E2923" s="14" t="s">
        <v>1015</v>
      </c>
      <c r="F2923" s="14" t="s">
        <v>403</v>
      </c>
      <c r="G2923" s="14" t="s">
        <v>5383</v>
      </c>
      <c r="H2923" s="14" t="s">
        <v>6646</v>
      </c>
      <c r="I2923" s="14" t="s">
        <v>7132</v>
      </c>
      <c r="J2923" s="14" t="s">
        <v>425</v>
      </c>
      <c r="K2923" s="14" t="s">
        <v>420</v>
      </c>
      <c r="L2923" s="14" t="s">
        <v>422</v>
      </c>
      <c r="M2923" s="14" t="s">
        <v>1107</v>
      </c>
      <c r="N2923" s="14" t="s">
        <v>3369</v>
      </c>
      <c r="O2923" s="14" t="s">
        <v>3348</v>
      </c>
      <c r="P2923" s="14" t="s">
        <v>5901</v>
      </c>
      <c r="Q2923" s="14">
        <v>1</v>
      </c>
      <c r="R2923" s="14" t="s">
        <v>5383</v>
      </c>
      <c r="S2923" s="14" t="s">
        <v>420</v>
      </c>
      <c r="T2923" s="35">
        <v>4000</v>
      </c>
      <c r="U2923" s="14" t="s">
        <v>4</v>
      </c>
      <c r="V2923" s="14">
        <v>128</v>
      </c>
      <c r="W2923" s="16">
        <f>+IF(datos_arg[[#This Row],[Moneda]]="ARS",datos_arg[[#This Row],[Monto]],datos_arg[[#This Row],[Monto]]*datos_arg[[#This Row],[TC]])</f>
        <v>4000</v>
      </c>
      <c r="X2923" s="16">
        <f>IFERROR(IF(datos_arg[[#This Row],[Moneda]]="USD",datos_arg[[#This Row],[Monto]],datos_arg[[#This Row],[Monto]]/datos_arg[[#This Row],[TC]]),0)</f>
        <v>31.25</v>
      </c>
      <c r="Y2923" s="14"/>
    </row>
    <row r="2924" spans="1:25" ht="15" customHeight="1" x14ac:dyDescent="0.25">
      <c r="A2924" s="14">
        <f t="shared" si="45"/>
        <v>2921</v>
      </c>
      <c r="B2924" s="1">
        <v>44088</v>
      </c>
      <c r="C2924" s="18">
        <f>+YEAR(datos_arg[[#This Row],[Fecha]])</f>
        <v>2020</v>
      </c>
      <c r="D2924" s="18">
        <f>+MONTH(datos_arg[[#This Row],[Fecha]])</f>
        <v>9</v>
      </c>
      <c r="E2924" s="14" t="s">
        <v>5358</v>
      </c>
      <c r="F2924" s="14" t="s">
        <v>4109</v>
      </c>
      <c r="G2924" s="14"/>
      <c r="H2924" s="14" t="s">
        <v>6646</v>
      </c>
      <c r="I2924" s="14" t="s">
        <v>7132</v>
      </c>
      <c r="J2924" s="14" t="s">
        <v>425</v>
      </c>
      <c r="K2924" s="14" t="s">
        <v>420</v>
      </c>
      <c r="L2924" s="14" t="s">
        <v>426</v>
      </c>
      <c r="M2924" s="14" t="s">
        <v>2696</v>
      </c>
      <c r="N2924" s="14" t="s">
        <v>5902</v>
      </c>
      <c r="O2924" s="14" t="s">
        <v>3349</v>
      </c>
      <c r="P2924" s="14" t="s">
        <v>5903</v>
      </c>
      <c r="Q2924" s="14">
        <v>20</v>
      </c>
      <c r="R2924" s="14" t="s">
        <v>4109</v>
      </c>
      <c r="S2924" s="14" t="s">
        <v>420</v>
      </c>
      <c r="T2924" s="35">
        <v>8805.41</v>
      </c>
      <c r="U2924" s="14" t="s">
        <v>4</v>
      </c>
      <c r="V2924" s="14">
        <v>128</v>
      </c>
      <c r="W2924" s="16">
        <f>+IF(datos_arg[[#This Row],[Moneda]]="ARS",datos_arg[[#This Row],[Monto]],datos_arg[[#This Row],[Monto]]*datos_arg[[#This Row],[TC]])</f>
        <v>8805.41</v>
      </c>
      <c r="X2924" s="16">
        <f>IFERROR(IF(datos_arg[[#This Row],[Moneda]]="USD",datos_arg[[#This Row],[Monto]],datos_arg[[#This Row],[Monto]]/datos_arg[[#This Row],[TC]]),0)</f>
        <v>68.792265624999999</v>
      </c>
      <c r="Y2924" s="14"/>
    </row>
    <row r="2925" spans="1:25" ht="15" customHeight="1" x14ac:dyDescent="0.25">
      <c r="A2925" s="14">
        <f t="shared" si="45"/>
        <v>2922</v>
      </c>
      <c r="B2925" s="1">
        <v>44089</v>
      </c>
      <c r="C2925" s="18">
        <f>+YEAR(datos_arg[[#This Row],[Fecha]])</f>
        <v>2020</v>
      </c>
      <c r="D2925" s="18">
        <f>+MONTH(datos_arg[[#This Row],[Fecha]])</f>
        <v>9</v>
      </c>
      <c r="E2925" s="14" t="s">
        <v>408</v>
      </c>
      <c r="F2925" s="14" t="s">
        <v>506</v>
      </c>
      <c r="G2925" s="14"/>
      <c r="H2925" s="14" t="s">
        <v>7132</v>
      </c>
      <c r="I2925" s="14" t="s">
        <v>7132</v>
      </c>
      <c r="J2925" s="14" t="s">
        <v>425</v>
      </c>
      <c r="K2925" s="14"/>
      <c r="L2925" s="14" t="s">
        <v>425</v>
      </c>
      <c r="M2925" s="14" t="s">
        <v>1763</v>
      </c>
      <c r="N2925" s="14" t="s">
        <v>1763</v>
      </c>
      <c r="O2925" s="14" t="s">
        <v>2972</v>
      </c>
      <c r="P2925" s="14"/>
      <c r="Q2925" s="14"/>
      <c r="R2925" s="14" t="s">
        <v>421</v>
      </c>
      <c r="S2925" s="14" t="s">
        <v>439</v>
      </c>
      <c r="T2925" s="35">
        <v>50000</v>
      </c>
      <c r="U2925" s="14" t="s">
        <v>4</v>
      </c>
      <c r="V2925" s="14">
        <v>128</v>
      </c>
      <c r="W2925" s="16">
        <f>+IF(datos_arg[[#This Row],[Moneda]]="ARS",datos_arg[[#This Row],[Monto]],datos_arg[[#This Row],[Monto]]*datos_arg[[#This Row],[TC]])</f>
        <v>50000</v>
      </c>
      <c r="X2925" s="16">
        <f>IFERROR(IF(datos_arg[[#This Row],[Moneda]]="USD",datos_arg[[#This Row],[Monto]],datos_arg[[#This Row],[Monto]]/datos_arg[[#This Row],[TC]]),0)</f>
        <v>390.625</v>
      </c>
      <c r="Y2925" s="14"/>
    </row>
    <row r="2926" spans="1:25" ht="15" customHeight="1" x14ac:dyDescent="0.25">
      <c r="A2926" s="14">
        <f t="shared" si="45"/>
        <v>2923</v>
      </c>
      <c r="B2926" s="1">
        <v>44089</v>
      </c>
      <c r="C2926" s="18">
        <f>+YEAR(datos_arg[[#This Row],[Fecha]])</f>
        <v>2020</v>
      </c>
      <c r="D2926" s="18">
        <f>+MONTH(datos_arg[[#This Row],[Fecha]])</f>
        <v>9</v>
      </c>
      <c r="E2926" s="14" t="s">
        <v>5358</v>
      </c>
      <c r="F2926" s="14" t="s">
        <v>4109</v>
      </c>
      <c r="G2926" s="14"/>
      <c r="H2926" s="14" t="s">
        <v>6646</v>
      </c>
      <c r="I2926" s="14" t="s">
        <v>6668</v>
      </c>
      <c r="J2926" s="14" t="s">
        <v>425</v>
      </c>
      <c r="K2926" s="14" t="s">
        <v>420</v>
      </c>
      <c r="L2926" s="14" t="s">
        <v>426</v>
      </c>
      <c r="M2926" s="14" t="s">
        <v>607</v>
      </c>
      <c r="N2926" s="14" t="s">
        <v>2183</v>
      </c>
      <c r="O2926" s="14" t="s">
        <v>2973</v>
      </c>
      <c r="P2926" s="14" t="s">
        <v>5904</v>
      </c>
      <c r="Q2926" s="14">
        <v>2</v>
      </c>
      <c r="R2926" s="14" t="s">
        <v>4109</v>
      </c>
      <c r="S2926" s="14" t="s">
        <v>439</v>
      </c>
      <c r="T2926" s="35">
        <v>2601.5</v>
      </c>
      <c r="U2926" s="14" t="s">
        <v>4</v>
      </c>
      <c r="V2926" s="14">
        <v>128</v>
      </c>
      <c r="W2926" s="16">
        <f>+IF(datos_arg[[#This Row],[Moneda]]="ARS",datos_arg[[#This Row],[Monto]],datos_arg[[#This Row],[Monto]]*datos_arg[[#This Row],[TC]])</f>
        <v>2601.5</v>
      </c>
      <c r="X2926" s="16">
        <f>IFERROR(IF(datos_arg[[#This Row],[Moneda]]="USD",datos_arg[[#This Row],[Monto]],datos_arg[[#This Row],[Monto]]/datos_arg[[#This Row],[TC]]),0)</f>
        <v>20.32421875</v>
      </c>
      <c r="Y2926" s="14"/>
    </row>
    <row r="2927" spans="1:25" ht="15" customHeight="1" x14ac:dyDescent="0.25">
      <c r="A2927" s="14">
        <f t="shared" si="45"/>
        <v>2924</v>
      </c>
      <c r="B2927" s="1">
        <v>44089</v>
      </c>
      <c r="C2927" s="18">
        <f>+YEAR(datos_arg[[#This Row],[Fecha]])</f>
        <v>2020</v>
      </c>
      <c r="D2927" s="18">
        <f>+MONTH(datos_arg[[#This Row],[Fecha]])</f>
        <v>9</v>
      </c>
      <c r="E2927" s="14" t="s">
        <v>5358</v>
      </c>
      <c r="F2927" s="14" t="s">
        <v>4109</v>
      </c>
      <c r="G2927" s="14"/>
      <c r="H2927" s="14" t="s">
        <v>6646</v>
      </c>
      <c r="I2927" s="14" t="s">
        <v>6668</v>
      </c>
      <c r="J2927" s="14" t="s">
        <v>425</v>
      </c>
      <c r="K2927" s="14" t="s">
        <v>420</v>
      </c>
      <c r="L2927" s="14" t="s">
        <v>426</v>
      </c>
      <c r="M2927" s="14" t="s">
        <v>607</v>
      </c>
      <c r="N2927" s="14" t="s">
        <v>2183</v>
      </c>
      <c r="O2927" s="14" t="s">
        <v>2974</v>
      </c>
      <c r="P2927" s="14" t="s">
        <v>5904</v>
      </c>
      <c r="Q2927" s="14">
        <v>2</v>
      </c>
      <c r="R2927" s="14" t="s">
        <v>4109</v>
      </c>
      <c r="S2927" s="14" t="s">
        <v>439</v>
      </c>
      <c r="T2927" s="35">
        <v>8448.4624262403177</v>
      </c>
      <c r="U2927" s="14" t="s">
        <v>4</v>
      </c>
      <c r="V2927" s="14">
        <v>128</v>
      </c>
      <c r="W2927" s="16">
        <f>+IF(datos_arg[[#This Row],[Moneda]]="ARS",datos_arg[[#This Row],[Monto]],datos_arg[[#This Row],[Monto]]*datos_arg[[#This Row],[TC]])</f>
        <v>8448.4624262403177</v>
      </c>
      <c r="X2927" s="16">
        <f>IFERROR(IF(datos_arg[[#This Row],[Moneda]]="USD",datos_arg[[#This Row],[Monto]],datos_arg[[#This Row],[Monto]]/datos_arg[[#This Row],[TC]]),0)</f>
        <v>66.003612705002482</v>
      </c>
      <c r="Y2927" s="14"/>
    </row>
    <row r="2928" spans="1:25" ht="15" customHeight="1" x14ac:dyDescent="0.25">
      <c r="A2928" s="14">
        <f t="shared" si="45"/>
        <v>2925</v>
      </c>
      <c r="B2928" s="1">
        <v>44089</v>
      </c>
      <c r="C2928" s="18">
        <f>+YEAR(datos_arg[[#This Row],[Fecha]])</f>
        <v>2020</v>
      </c>
      <c r="D2928" s="18">
        <f>+MONTH(datos_arg[[#This Row],[Fecha]])</f>
        <v>9</v>
      </c>
      <c r="E2928" s="14" t="s">
        <v>5358</v>
      </c>
      <c r="F2928" s="14" t="s">
        <v>4109</v>
      </c>
      <c r="G2928" s="14"/>
      <c r="H2928" s="14" t="s">
        <v>6646</v>
      </c>
      <c r="I2928" s="14" t="s">
        <v>7132</v>
      </c>
      <c r="J2928" s="14" t="s">
        <v>425</v>
      </c>
      <c r="K2928" s="14" t="s">
        <v>420</v>
      </c>
      <c r="L2928" s="14" t="s">
        <v>426</v>
      </c>
      <c r="M2928" s="14" t="s">
        <v>2261</v>
      </c>
      <c r="N2928" s="14" t="s">
        <v>2183</v>
      </c>
      <c r="O2928" s="14" t="s">
        <v>2975</v>
      </c>
      <c r="P2928" s="14" t="s">
        <v>5904</v>
      </c>
      <c r="Q2928" s="14">
        <v>1</v>
      </c>
      <c r="R2928" s="14" t="s">
        <v>4109</v>
      </c>
      <c r="S2928" s="14" t="s">
        <v>439</v>
      </c>
      <c r="T2928" s="35">
        <v>4296.1052167463331</v>
      </c>
      <c r="U2928" s="14" t="s">
        <v>4</v>
      </c>
      <c r="V2928" s="14">
        <v>128</v>
      </c>
      <c r="W2928" s="16">
        <f>+IF(datos_arg[[#This Row],[Moneda]]="ARS",datos_arg[[#This Row],[Monto]],datos_arg[[#This Row],[Monto]]*datos_arg[[#This Row],[TC]])</f>
        <v>4296.1052167463331</v>
      </c>
      <c r="X2928" s="16">
        <f>IFERROR(IF(datos_arg[[#This Row],[Moneda]]="USD",datos_arg[[#This Row],[Monto]],datos_arg[[#This Row],[Monto]]/datos_arg[[#This Row],[TC]]),0)</f>
        <v>33.563322005830727</v>
      </c>
      <c r="Y2928" s="14"/>
    </row>
    <row r="2929" spans="1:25" ht="15" customHeight="1" x14ac:dyDescent="0.25">
      <c r="A2929" s="14">
        <f t="shared" si="45"/>
        <v>2926</v>
      </c>
      <c r="B2929" s="1">
        <v>44089</v>
      </c>
      <c r="C2929" s="18">
        <f>+YEAR(datos_arg[[#This Row],[Fecha]])</f>
        <v>2020</v>
      </c>
      <c r="D2929" s="18">
        <f>+MONTH(datos_arg[[#This Row],[Fecha]])</f>
        <v>9</v>
      </c>
      <c r="E2929" s="14" t="s">
        <v>5358</v>
      </c>
      <c r="F2929" s="14" t="s">
        <v>4109</v>
      </c>
      <c r="G2929" s="14"/>
      <c r="H2929" s="14" t="s">
        <v>6646</v>
      </c>
      <c r="I2929" s="14" t="s">
        <v>7132</v>
      </c>
      <c r="J2929" s="14" t="s">
        <v>425</v>
      </c>
      <c r="K2929" s="14" t="s">
        <v>420</v>
      </c>
      <c r="L2929" s="14" t="s">
        <v>426</v>
      </c>
      <c r="M2929" s="14" t="s">
        <v>4207</v>
      </c>
      <c r="N2929" s="14" t="s">
        <v>2183</v>
      </c>
      <c r="O2929" s="14" t="s">
        <v>2976</v>
      </c>
      <c r="P2929" s="14" t="s">
        <v>5904</v>
      </c>
      <c r="Q2929" s="14">
        <v>1</v>
      </c>
      <c r="R2929" s="14" t="s">
        <v>4109</v>
      </c>
      <c r="S2929" s="14" t="s">
        <v>439</v>
      </c>
      <c r="T2929" s="35">
        <v>1303.5330657656173</v>
      </c>
      <c r="U2929" s="14" t="s">
        <v>4</v>
      </c>
      <c r="V2929" s="14">
        <v>128</v>
      </c>
      <c r="W2929" s="16">
        <f>+IF(datos_arg[[#This Row],[Moneda]]="ARS",datos_arg[[#This Row],[Monto]],datos_arg[[#This Row],[Monto]]*datos_arg[[#This Row],[TC]])</f>
        <v>1303.5330657656173</v>
      </c>
      <c r="X2929" s="16">
        <f>IFERROR(IF(datos_arg[[#This Row],[Moneda]]="USD",datos_arg[[#This Row],[Monto]],datos_arg[[#This Row],[Monto]]/datos_arg[[#This Row],[TC]]),0)</f>
        <v>10.183852076293885</v>
      </c>
      <c r="Y2929" s="14"/>
    </row>
    <row r="2930" spans="1:25" ht="15" customHeight="1" x14ac:dyDescent="0.25">
      <c r="A2930" s="14">
        <f t="shared" si="45"/>
        <v>2927</v>
      </c>
      <c r="B2930" s="1">
        <v>44089</v>
      </c>
      <c r="C2930" s="18">
        <f>+YEAR(datos_arg[[#This Row],[Fecha]])</f>
        <v>2020</v>
      </c>
      <c r="D2930" s="18">
        <f>+MONTH(datos_arg[[#This Row],[Fecha]])</f>
        <v>9</v>
      </c>
      <c r="E2930" s="14" t="s">
        <v>1015</v>
      </c>
      <c r="F2930" s="14" t="s">
        <v>403</v>
      </c>
      <c r="G2930" s="14" t="s">
        <v>5383</v>
      </c>
      <c r="H2930" s="14" t="s">
        <v>6646</v>
      </c>
      <c r="I2930" s="14" t="s">
        <v>7132</v>
      </c>
      <c r="J2930" s="14" t="s">
        <v>425</v>
      </c>
      <c r="K2930" s="14" t="s">
        <v>420</v>
      </c>
      <c r="L2930" s="14" t="s">
        <v>425</v>
      </c>
      <c r="M2930" s="14" t="s">
        <v>310</v>
      </c>
      <c r="N2930" s="14" t="s">
        <v>2183</v>
      </c>
      <c r="O2930" s="14" t="s">
        <v>2977</v>
      </c>
      <c r="P2930" s="14" t="s">
        <v>5904</v>
      </c>
      <c r="Q2930" s="14">
        <v>4</v>
      </c>
      <c r="R2930" s="14" t="s">
        <v>5383</v>
      </c>
      <c r="S2930" s="14" t="s">
        <v>439</v>
      </c>
      <c r="T2930" s="35">
        <v>1772.8920894456351</v>
      </c>
      <c r="U2930" s="14" t="s">
        <v>4</v>
      </c>
      <c r="V2930" s="14">
        <v>128</v>
      </c>
      <c r="W2930" s="16">
        <f>+IF(datos_arg[[#This Row],[Moneda]]="ARS",datos_arg[[#This Row],[Monto]],datos_arg[[#This Row],[Monto]]*datos_arg[[#This Row],[TC]])</f>
        <v>1772.8920894456351</v>
      </c>
      <c r="X2930" s="16">
        <f>IFERROR(IF(datos_arg[[#This Row],[Moneda]]="USD",datos_arg[[#This Row],[Monto]],datos_arg[[#This Row],[Monto]]/datos_arg[[#This Row],[TC]]),0)</f>
        <v>13.850719448794024</v>
      </c>
      <c r="Y2930" s="14"/>
    </row>
    <row r="2931" spans="1:25" ht="15" customHeight="1" x14ac:dyDescent="0.25">
      <c r="A2931" s="14">
        <f t="shared" si="45"/>
        <v>2928</v>
      </c>
      <c r="B2931" s="1">
        <v>44089</v>
      </c>
      <c r="C2931" s="18">
        <f>+YEAR(datos_arg[[#This Row],[Fecha]])</f>
        <v>2020</v>
      </c>
      <c r="D2931" s="18">
        <f>+MONTH(datos_arg[[#This Row],[Fecha]])</f>
        <v>9</v>
      </c>
      <c r="E2931" s="14" t="s">
        <v>5358</v>
      </c>
      <c r="F2931" s="14" t="s">
        <v>4109</v>
      </c>
      <c r="G2931" s="14"/>
      <c r="H2931" s="14" t="s">
        <v>6646</v>
      </c>
      <c r="I2931" s="14" t="s">
        <v>6668</v>
      </c>
      <c r="J2931" s="14" t="s">
        <v>482</v>
      </c>
      <c r="K2931" s="14" t="s">
        <v>420</v>
      </c>
      <c r="L2931" s="14" t="s">
        <v>426</v>
      </c>
      <c r="M2931" s="14" t="s">
        <v>1659</v>
      </c>
      <c r="N2931" s="14" t="s">
        <v>2183</v>
      </c>
      <c r="O2931" s="14" t="s">
        <v>2221</v>
      </c>
      <c r="P2931" s="14" t="s">
        <v>5904</v>
      </c>
      <c r="Q2931" s="14">
        <v>1</v>
      </c>
      <c r="R2931" s="14" t="s">
        <v>4109</v>
      </c>
      <c r="S2931" s="14" t="s">
        <v>439</v>
      </c>
      <c r="T2931" s="35">
        <v>3999.8972018020991</v>
      </c>
      <c r="U2931" s="14" t="s">
        <v>4</v>
      </c>
      <c r="V2931" s="14">
        <v>128</v>
      </c>
      <c r="W2931" s="16">
        <f>+IF(datos_arg[[#This Row],[Moneda]]="ARS",datos_arg[[#This Row],[Monto]],datos_arg[[#This Row],[Monto]]*datos_arg[[#This Row],[TC]])</f>
        <v>3999.8972018020991</v>
      </c>
      <c r="X2931" s="16">
        <f>IFERROR(IF(datos_arg[[#This Row],[Moneda]]="USD",datos_arg[[#This Row],[Monto]],datos_arg[[#This Row],[Monto]]/datos_arg[[#This Row],[TC]]),0)</f>
        <v>31.249196889078899</v>
      </c>
      <c r="Y2931" s="14"/>
    </row>
    <row r="2932" spans="1:25" ht="15" customHeight="1" x14ac:dyDescent="0.25">
      <c r="A2932" s="14">
        <f t="shared" si="45"/>
        <v>2929</v>
      </c>
      <c r="B2932" s="1">
        <v>44089</v>
      </c>
      <c r="C2932" s="18">
        <f>+YEAR(datos_arg[[#This Row],[Fecha]])</f>
        <v>2020</v>
      </c>
      <c r="D2932" s="18">
        <f>+MONTH(datos_arg[[#This Row],[Fecha]])</f>
        <v>9</v>
      </c>
      <c r="E2932" s="14" t="s">
        <v>1015</v>
      </c>
      <c r="F2932" s="14" t="s">
        <v>403</v>
      </c>
      <c r="G2932" s="14" t="s">
        <v>5383</v>
      </c>
      <c r="H2932" s="14" t="s">
        <v>6649</v>
      </c>
      <c r="I2932" s="14" t="s">
        <v>7132</v>
      </c>
      <c r="J2932" s="14" t="s">
        <v>6686</v>
      </c>
      <c r="K2932" s="14"/>
      <c r="L2932" s="14" t="s">
        <v>425</v>
      </c>
      <c r="M2932" s="14" t="s">
        <v>2978</v>
      </c>
      <c r="N2932" s="14" t="s">
        <v>2979</v>
      </c>
      <c r="O2932" s="14" t="s">
        <v>2980</v>
      </c>
      <c r="P2932" s="14" t="s">
        <v>5905</v>
      </c>
      <c r="Q2932" s="14">
        <v>4</v>
      </c>
      <c r="R2932" s="14" t="s">
        <v>5383</v>
      </c>
      <c r="S2932" s="14" t="s">
        <v>439</v>
      </c>
      <c r="T2932" s="35">
        <v>640</v>
      </c>
      <c r="U2932" s="14" t="s">
        <v>4</v>
      </c>
      <c r="V2932" s="14">
        <v>128</v>
      </c>
      <c r="W2932" s="16">
        <f>+IF(datos_arg[[#This Row],[Moneda]]="ARS",datos_arg[[#This Row],[Monto]],datos_arg[[#This Row],[Monto]]*datos_arg[[#This Row],[TC]])</f>
        <v>640</v>
      </c>
      <c r="X2932" s="16">
        <f>IFERROR(IF(datos_arg[[#This Row],[Moneda]]="USD",datos_arg[[#This Row],[Monto]],datos_arg[[#This Row],[Monto]]/datos_arg[[#This Row],[TC]]),0)</f>
        <v>5</v>
      </c>
      <c r="Y2932" s="14"/>
    </row>
    <row r="2933" spans="1:25" ht="15" customHeight="1" x14ac:dyDescent="0.25">
      <c r="A2933" s="14">
        <f t="shared" si="45"/>
        <v>2930</v>
      </c>
      <c r="B2933" s="1">
        <v>44089</v>
      </c>
      <c r="C2933" s="18">
        <f>+YEAR(datos_arg[[#This Row],[Fecha]])</f>
        <v>2020</v>
      </c>
      <c r="D2933" s="18">
        <f>+MONTH(datos_arg[[#This Row],[Fecha]])</f>
        <v>9</v>
      </c>
      <c r="E2933" s="14" t="s">
        <v>5358</v>
      </c>
      <c r="F2933" s="14" t="s">
        <v>4109</v>
      </c>
      <c r="G2933" s="14"/>
      <c r="H2933" s="14" t="s">
        <v>6646</v>
      </c>
      <c r="I2933" s="14" t="s">
        <v>7132</v>
      </c>
      <c r="J2933" s="14" t="s">
        <v>425</v>
      </c>
      <c r="K2933" s="14" t="s">
        <v>420</v>
      </c>
      <c r="L2933" s="14" t="s">
        <v>426</v>
      </c>
      <c r="M2933" s="14" t="s">
        <v>4818</v>
      </c>
      <c r="N2933" s="14" t="s">
        <v>2981</v>
      </c>
      <c r="O2933" s="14" t="s">
        <v>4080</v>
      </c>
      <c r="P2933" s="14" t="s">
        <v>5906</v>
      </c>
      <c r="Q2933" s="14">
        <v>10</v>
      </c>
      <c r="R2933" s="14" t="s">
        <v>4109</v>
      </c>
      <c r="S2933" s="14" t="s">
        <v>439</v>
      </c>
      <c r="T2933" s="35">
        <v>5662.78</v>
      </c>
      <c r="U2933" s="14" t="s">
        <v>4</v>
      </c>
      <c r="V2933" s="14">
        <v>128</v>
      </c>
      <c r="W2933" s="16">
        <f>+IF(datos_arg[[#This Row],[Moneda]]="ARS",datos_arg[[#This Row],[Monto]],datos_arg[[#This Row],[Monto]]*datos_arg[[#This Row],[TC]])</f>
        <v>5662.78</v>
      </c>
      <c r="X2933" s="16">
        <f>IFERROR(IF(datos_arg[[#This Row],[Moneda]]="USD",datos_arg[[#This Row],[Monto]],datos_arg[[#This Row],[Monto]]/datos_arg[[#This Row],[TC]]),0)</f>
        <v>44.240468749999998</v>
      </c>
      <c r="Y2933" s="14"/>
    </row>
    <row r="2934" spans="1:25" ht="15" customHeight="1" x14ac:dyDescent="0.25">
      <c r="A2934" s="14">
        <f t="shared" si="45"/>
        <v>2931</v>
      </c>
      <c r="B2934" s="1">
        <v>44089</v>
      </c>
      <c r="C2934" s="18">
        <f>+YEAR(datos_arg[[#This Row],[Fecha]])</f>
        <v>2020</v>
      </c>
      <c r="D2934" s="18">
        <f>+MONTH(datos_arg[[#This Row],[Fecha]])</f>
        <v>9</v>
      </c>
      <c r="E2934" s="14" t="s">
        <v>5358</v>
      </c>
      <c r="F2934" s="14" t="s">
        <v>4109</v>
      </c>
      <c r="G2934" s="14"/>
      <c r="H2934" s="14" t="s">
        <v>6646</v>
      </c>
      <c r="I2934" s="14" t="s">
        <v>7132</v>
      </c>
      <c r="J2934" s="14" t="s">
        <v>425</v>
      </c>
      <c r="K2934" s="14" t="s">
        <v>420</v>
      </c>
      <c r="L2934" s="14" t="s">
        <v>426</v>
      </c>
      <c r="M2934" s="14" t="s">
        <v>6659</v>
      </c>
      <c r="N2934" s="14" t="s">
        <v>2981</v>
      </c>
      <c r="O2934" s="14" t="s">
        <v>4081</v>
      </c>
      <c r="P2934" s="14" t="s">
        <v>5906</v>
      </c>
      <c r="Q2934" s="14">
        <v>5</v>
      </c>
      <c r="R2934" s="14" t="s">
        <v>4109</v>
      </c>
      <c r="S2934" s="14" t="s">
        <v>439</v>
      </c>
      <c r="T2934" s="35">
        <v>901</v>
      </c>
      <c r="U2934" s="14" t="s">
        <v>4</v>
      </c>
      <c r="V2934" s="14">
        <v>128</v>
      </c>
      <c r="W2934" s="16">
        <f>+IF(datos_arg[[#This Row],[Moneda]]="ARS",datos_arg[[#This Row],[Monto]],datos_arg[[#This Row],[Monto]]*datos_arg[[#This Row],[TC]])</f>
        <v>901</v>
      </c>
      <c r="X2934" s="16">
        <f>IFERROR(IF(datos_arg[[#This Row],[Moneda]]="USD",datos_arg[[#This Row],[Monto]],datos_arg[[#This Row],[Monto]]/datos_arg[[#This Row],[TC]]),0)</f>
        <v>7.0390625</v>
      </c>
      <c r="Y2934" s="14"/>
    </row>
    <row r="2935" spans="1:25" ht="15" customHeight="1" x14ac:dyDescent="0.25">
      <c r="A2935" s="14">
        <f t="shared" si="45"/>
        <v>2932</v>
      </c>
      <c r="B2935" s="1">
        <v>44089</v>
      </c>
      <c r="C2935" s="18">
        <f>+YEAR(datos_arg[[#This Row],[Fecha]])</f>
        <v>2020</v>
      </c>
      <c r="D2935" s="18">
        <f>+MONTH(datos_arg[[#This Row],[Fecha]])</f>
        <v>9</v>
      </c>
      <c r="E2935" s="14" t="s">
        <v>5358</v>
      </c>
      <c r="F2935" s="14" t="s">
        <v>4109</v>
      </c>
      <c r="G2935" s="14"/>
      <c r="H2935" s="14" t="s">
        <v>6646</v>
      </c>
      <c r="I2935" s="14" t="s">
        <v>7132</v>
      </c>
      <c r="J2935" s="14" t="s">
        <v>425</v>
      </c>
      <c r="K2935" s="14" t="s">
        <v>420</v>
      </c>
      <c r="L2935" s="14" t="s">
        <v>426</v>
      </c>
      <c r="M2935" s="14" t="s">
        <v>2983</v>
      </c>
      <c r="N2935" s="14" t="s">
        <v>49</v>
      </c>
      <c r="O2935" s="14" t="s">
        <v>2984</v>
      </c>
      <c r="P2935" s="14" t="s">
        <v>5907</v>
      </c>
      <c r="Q2935" s="14">
        <v>12</v>
      </c>
      <c r="R2935" s="14" t="s">
        <v>4109</v>
      </c>
      <c r="S2935" s="14" t="s">
        <v>439</v>
      </c>
      <c r="T2935" s="35">
        <v>3897.48</v>
      </c>
      <c r="U2935" s="14" t="s">
        <v>4</v>
      </c>
      <c r="V2935" s="14">
        <v>128</v>
      </c>
      <c r="W2935" s="16">
        <f>+IF(datos_arg[[#This Row],[Moneda]]="ARS",datos_arg[[#This Row],[Monto]],datos_arg[[#This Row],[Monto]]*datos_arg[[#This Row],[TC]])</f>
        <v>3897.48</v>
      </c>
      <c r="X2935" s="16">
        <f>IFERROR(IF(datos_arg[[#This Row],[Moneda]]="USD",datos_arg[[#This Row],[Monto]],datos_arg[[#This Row],[Monto]]/datos_arg[[#This Row],[TC]]),0)</f>
        <v>30.4490625</v>
      </c>
      <c r="Y2935" s="14"/>
    </row>
    <row r="2936" spans="1:25" ht="15" customHeight="1" x14ac:dyDescent="0.25">
      <c r="A2936" s="14">
        <f t="shared" si="45"/>
        <v>2933</v>
      </c>
      <c r="B2936" s="1">
        <v>44089</v>
      </c>
      <c r="C2936" s="18">
        <f>+YEAR(datos_arg[[#This Row],[Fecha]])</f>
        <v>2020</v>
      </c>
      <c r="D2936" s="18">
        <f>+MONTH(datos_arg[[#This Row],[Fecha]])</f>
        <v>9</v>
      </c>
      <c r="E2936" s="14" t="s">
        <v>5358</v>
      </c>
      <c r="F2936" s="14" t="s">
        <v>4109</v>
      </c>
      <c r="G2936" s="14"/>
      <c r="H2936" s="14" t="s">
        <v>6646</v>
      </c>
      <c r="I2936" s="14" t="s">
        <v>6668</v>
      </c>
      <c r="J2936" s="14" t="s">
        <v>425</v>
      </c>
      <c r="K2936" s="14" t="s">
        <v>420</v>
      </c>
      <c r="L2936" s="14" t="s">
        <v>426</v>
      </c>
      <c r="M2936" s="14" t="s">
        <v>719</v>
      </c>
      <c r="N2936" s="14" t="s">
        <v>49</v>
      </c>
      <c r="O2936" s="14" t="s">
        <v>2758</v>
      </c>
      <c r="P2936" s="14" t="s">
        <v>5907</v>
      </c>
      <c r="Q2936" s="14">
        <v>4</v>
      </c>
      <c r="R2936" s="14" t="s">
        <v>4109</v>
      </c>
      <c r="S2936" s="14" t="s">
        <v>439</v>
      </c>
      <c r="T2936" s="35">
        <v>3895.12</v>
      </c>
      <c r="U2936" s="14" t="s">
        <v>4</v>
      </c>
      <c r="V2936" s="14">
        <v>128</v>
      </c>
      <c r="W2936" s="16">
        <f>+IF(datos_arg[[#This Row],[Moneda]]="ARS",datos_arg[[#This Row],[Monto]],datos_arg[[#This Row],[Monto]]*datos_arg[[#This Row],[TC]])</f>
        <v>3895.12</v>
      </c>
      <c r="X2936" s="16">
        <f>IFERROR(IF(datos_arg[[#This Row],[Moneda]]="USD",datos_arg[[#This Row],[Monto]],datos_arg[[#This Row],[Monto]]/datos_arg[[#This Row],[TC]]),0)</f>
        <v>30.430624999999999</v>
      </c>
      <c r="Y2936" s="14"/>
    </row>
    <row r="2937" spans="1:25" ht="15" customHeight="1" x14ac:dyDescent="0.25">
      <c r="A2937" s="14">
        <f t="shared" si="45"/>
        <v>2934</v>
      </c>
      <c r="B2937" s="1">
        <v>44089</v>
      </c>
      <c r="C2937" s="18">
        <f>+YEAR(datos_arg[[#This Row],[Fecha]])</f>
        <v>2020</v>
      </c>
      <c r="D2937" s="18">
        <f>+MONTH(datos_arg[[#This Row],[Fecha]])</f>
        <v>9</v>
      </c>
      <c r="E2937" s="14" t="s">
        <v>5358</v>
      </c>
      <c r="F2937" s="14" t="s">
        <v>4109</v>
      </c>
      <c r="G2937" s="14"/>
      <c r="H2937" s="14" t="s">
        <v>6646</v>
      </c>
      <c r="I2937" s="14" t="s">
        <v>7132</v>
      </c>
      <c r="J2937" s="14" t="s">
        <v>425</v>
      </c>
      <c r="K2937" s="14" t="s">
        <v>420</v>
      </c>
      <c r="L2937" s="14" t="s">
        <v>422</v>
      </c>
      <c r="M2937" s="14" t="s">
        <v>2950</v>
      </c>
      <c r="N2937" s="14" t="s">
        <v>49</v>
      </c>
      <c r="O2937" s="14" t="s">
        <v>2985</v>
      </c>
      <c r="P2937" s="14" t="s">
        <v>5907</v>
      </c>
      <c r="Q2937" s="14">
        <v>12</v>
      </c>
      <c r="R2937" s="14" t="s">
        <v>4109</v>
      </c>
      <c r="S2937" s="14" t="s">
        <v>439</v>
      </c>
      <c r="T2937" s="35">
        <v>324.36</v>
      </c>
      <c r="U2937" s="14" t="s">
        <v>4</v>
      </c>
      <c r="V2937" s="14">
        <v>128</v>
      </c>
      <c r="W2937" s="16">
        <f>+IF(datos_arg[[#This Row],[Moneda]]="ARS",datos_arg[[#This Row],[Monto]],datos_arg[[#This Row],[Monto]]*datos_arg[[#This Row],[TC]])</f>
        <v>324.36</v>
      </c>
      <c r="X2937" s="16">
        <f>IFERROR(IF(datos_arg[[#This Row],[Moneda]]="USD",datos_arg[[#This Row],[Monto]],datos_arg[[#This Row],[Monto]]/datos_arg[[#This Row],[TC]]),0)</f>
        <v>2.5340625000000001</v>
      </c>
      <c r="Y2937" s="14"/>
    </row>
    <row r="2938" spans="1:25" ht="15" customHeight="1" x14ac:dyDescent="0.25">
      <c r="A2938" s="14">
        <f t="shared" si="45"/>
        <v>2935</v>
      </c>
      <c r="B2938" s="1">
        <v>44089</v>
      </c>
      <c r="C2938" s="18">
        <f>+YEAR(datos_arg[[#This Row],[Fecha]])</f>
        <v>2020</v>
      </c>
      <c r="D2938" s="18">
        <f>+MONTH(datos_arg[[#This Row],[Fecha]])</f>
        <v>9</v>
      </c>
      <c r="E2938" s="14" t="s">
        <v>5358</v>
      </c>
      <c r="F2938" s="14" t="s">
        <v>4109</v>
      </c>
      <c r="G2938" s="14"/>
      <c r="H2938" s="14" t="s">
        <v>6646</v>
      </c>
      <c r="I2938" s="14" t="s">
        <v>7132</v>
      </c>
      <c r="J2938" s="14" t="s">
        <v>425</v>
      </c>
      <c r="K2938" s="14" t="s">
        <v>420</v>
      </c>
      <c r="L2938" s="14" t="s">
        <v>426</v>
      </c>
      <c r="M2938" s="14" t="s">
        <v>1590</v>
      </c>
      <c r="N2938" s="14" t="s">
        <v>49</v>
      </c>
      <c r="O2938" s="14" t="s">
        <v>2986</v>
      </c>
      <c r="P2938" s="14" t="s">
        <v>5907</v>
      </c>
      <c r="Q2938" s="14">
        <v>20</v>
      </c>
      <c r="R2938" s="14" t="s">
        <v>4109</v>
      </c>
      <c r="S2938" s="14" t="s">
        <v>439</v>
      </c>
      <c r="T2938" s="35">
        <v>684.4</v>
      </c>
      <c r="U2938" s="14" t="s">
        <v>4</v>
      </c>
      <c r="V2938" s="14">
        <v>128</v>
      </c>
      <c r="W2938" s="16">
        <f>+IF(datos_arg[[#This Row],[Moneda]]="ARS",datos_arg[[#This Row],[Monto]],datos_arg[[#This Row],[Monto]]*datos_arg[[#This Row],[TC]])</f>
        <v>684.4</v>
      </c>
      <c r="X2938" s="16">
        <f>IFERROR(IF(datos_arg[[#This Row],[Moneda]]="USD",datos_arg[[#This Row],[Monto]],datos_arg[[#This Row],[Monto]]/datos_arg[[#This Row],[TC]]),0)</f>
        <v>5.3468749999999998</v>
      </c>
      <c r="Y2938" s="14"/>
    </row>
    <row r="2939" spans="1:25" ht="15" customHeight="1" x14ac:dyDescent="0.25">
      <c r="A2939" s="14">
        <f t="shared" si="45"/>
        <v>2936</v>
      </c>
      <c r="B2939" s="1">
        <v>44089</v>
      </c>
      <c r="C2939" s="18">
        <f>+YEAR(datos_arg[[#This Row],[Fecha]])</f>
        <v>2020</v>
      </c>
      <c r="D2939" s="18">
        <f>+MONTH(datos_arg[[#This Row],[Fecha]])</f>
        <v>9</v>
      </c>
      <c r="E2939" s="14" t="s">
        <v>1015</v>
      </c>
      <c r="F2939" s="14" t="s">
        <v>403</v>
      </c>
      <c r="G2939" s="14" t="s">
        <v>5383</v>
      </c>
      <c r="H2939" s="14" t="s">
        <v>6646</v>
      </c>
      <c r="I2939" s="14" t="s">
        <v>7132</v>
      </c>
      <c r="J2939" s="14" t="s">
        <v>425</v>
      </c>
      <c r="K2939" s="14" t="s">
        <v>420</v>
      </c>
      <c r="L2939" s="14" t="s">
        <v>425</v>
      </c>
      <c r="M2939" s="14" t="s">
        <v>1670</v>
      </c>
      <c r="N2939" s="14" t="s">
        <v>49</v>
      </c>
      <c r="O2939" s="14" t="s">
        <v>2987</v>
      </c>
      <c r="P2939" s="14" t="s">
        <v>5907</v>
      </c>
      <c r="Q2939" s="14">
        <v>5</v>
      </c>
      <c r="R2939" s="14" t="s">
        <v>5383</v>
      </c>
      <c r="S2939" s="14" t="s">
        <v>439</v>
      </c>
      <c r="T2939" s="35">
        <v>20</v>
      </c>
      <c r="U2939" s="14" t="s">
        <v>4</v>
      </c>
      <c r="V2939" s="14">
        <v>128</v>
      </c>
      <c r="W2939" s="16">
        <f>+IF(datos_arg[[#This Row],[Moneda]]="ARS",datos_arg[[#This Row],[Monto]],datos_arg[[#This Row],[Monto]]*datos_arg[[#This Row],[TC]])</f>
        <v>20</v>
      </c>
      <c r="X2939" s="16">
        <f>IFERROR(IF(datos_arg[[#This Row],[Moneda]]="USD",datos_arg[[#This Row],[Monto]],datos_arg[[#This Row],[Monto]]/datos_arg[[#This Row],[TC]]),0)</f>
        <v>0.15625</v>
      </c>
      <c r="Y2939" s="14"/>
    </row>
    <row r="2940" spans="1:25" ht="15" customHeight="1" x14ac:dyDescent="0.25">
      <c r="A2940" s="14">
        <f t="shared" si="45"/>
        <v>2937</v>
      </c>
      <c r="B2940" s="1">
        <v>44089</v>
      </c>
      <c r="C2940" s="18">
        <f>+YEAR(datos_arg[[#This Row],[Fecha]])</f>
        <v>2020</v>
      </c>
      <c r="D2940" s="18">
        <f>+MONTH(datos_arg[[#This Row],[Fecha]])</f>
        <v>9</v>
      </c>
      <c r="E2940" s="14" t="s">
        <v>5358</v>
      </c>
      <c r="F2940" s="14" t="s">
        <v>4109</v>
      </c>
      <c r="G2940" s="14"/>
      <c r="H2940" s="14" t="s">
        <v>6646</v>
      </c>
      <c r="I2940" s="14" t="s">
        <v>7132</v>
      </c>
      <c r="J2940" s="14" t="s">
        <v>425</v>
      </c>
      <c r="K2940" s="14" t="s">
        <v>420</v>
      </c>
      <c r="L2940" s="14" t="s">
        <v>426</v>
      </c>
      <c r="M2940" s="14" t="s">
        <v>2988</v>
      </c>
      <c r="N2940" s="14" t="s">
        <v>49</v>
      </c>
      <c r="O2940" s="14" t="s">
        <v>2989</v>
      </c>
      <c r="P2940" s="14" t="s">
        <v>5907</v>
      </c>
      <c r="Q2940" s="14">
        <v>2</v>
      </c>
      <c r="R2940" s="14" t="s">
        <v>4109</v>
      </c>
      <c r="S2940" s="14" t="s">
        <v>439</v>
      </c>
      <c r="T2940" s="35">
        <v>497.88</v>
      </c>
      <c r="U2940" s="14" t="s">
        <v>4</v>
      </c>
      <c r="V2940" s="14">
        <v>128</v>
      </c>
      <c r="W2940" s="16">
        <f>+IF(datos_arg[[#This Row],[Moneda]]="ARS",datos_arg[[#This Row],[Monto]],datos_arg[[#This Row],[Monto]]*datos_arg[[#This Row],[TC]])</f>
        <v>497.88</v>
      </c>
      <c r="X2940" s="16">
        <f>IFERROR(IF(datos_arg[[#This Row],[Moneda]]="USD",datos_arg[[#This Row],[Monto]],datos_arg[[#This Row],[Monto]]/datos_arg[[#This Row],[TC]]),0)</f>
        <v>3.8896875</v>
      </c>
      <c r="Y2940" s="14"/>
    </row>
    <row r="2941" spans="1:25" ht="15" customHeight="1" x14ac:dyDescent="0.25">
      <c r="A2941" s="14">
        <f t="shared" si="45"/>
        <v>2938</v>
      </c>
      <c r="B2941" s="1">
        <v>44089</v>
      </c>
      <c r="C2941" s="18">
        <f>+YEAR(datos_arg[[#This Row],[Fecha]])</f>
        <v>2020</v>
      </c>
      <c r="D2941" s="18">
        <f>+MONTH(datos_arg[[#This Row],[Fecha]])</f>
        <v>9</v>
      </c>
      <c r="E2941" s="14" t="s">
        <v>5358</v>
      </c>
      <c r="F2941" s="14" t="s">
        <v>4109</v>
      </c>
      <c r="G2941" s="14"/>
      <c r="H2941" s="14" t="s">
        <v>6646</v>
      </c>
      <c r="I2941" s="14" t="s">
        <v>7132</v>
      </c>
      <c r="J2941" s="14" t="s">
        <v>425</v>
      </c>
      <c r="K2941" s="14" t="s">
        <v>420</v>
      </c>
      <c r="L2941" s="14" t="s">
        <v>426</v>
      </c>
      <c r="M2941" s="14" t="s">
        <v>720</v>
      </c>
      <c r="N2941" s="14" t="s">
        <v>49</v>
      </c>
      <c r="O2941" s="14" t="s">
        <v>2990</v>
      </c>
      <c r="P2941" s="14" t="s">
        <v>5907</v>
      </c>
      <c r="Q2941" s="14">
        <v>2</v>
      </c>
      <c r="R2941" s="14" t="s">
        <v>4109</v>
      </c>
      <c r="S2941" s="14" t="s">
        <v>439</v>
      </c>
      <c r="T2941" s="35">
        <v>49.56</v>
      </c>
      <c r="U2941" s="14" t="s">
        <v>4</v>
      </c>
      <c r="V2941" s="14">
        <v>128</v>
      </c>
      <c r="W2941" s="16">
        <f>+IF(datos_arg[[#This Row],[Moneda]]="ARS",datos_arg[[#This Row],[Monto]],datos_arg[[#This Row],[Monto]]*datos_arg[[#This Row],[TC]])</f>
        <v>49.56</v>
      </c>
      <c r="X2941" s="16">
        <f>IFERROR(IF(datos_arg[[#This Row],[Moneda]]="USD",datos_arg[[#This Row],[Monto]],datos_arg[[#This Row],[Monto]]/datos_arg[[#This Row],[TC]]),0)</f>
        <v>0.38718750000000002</v>
      </c>
      <c r="Y2941" s="14"/>
    </row>
    <row r="2942" spans="1:25" ht="15" customHeight="1" x14ac:dyDescent="0.25">
      <c r="A2942" s="14">
        <f t="shared" si="45"/>
        <v>2939</v>
      </c>
      <c r="B2942" s="1">
        <v>44089</v>
      </c>
      <c r="C2942" s="18">
        <f>+YEAR(datos_arg[[#This Row],[Fecha]])</f>
        <v>2020</v>
      </c>
      <c r="D2942" s="18">
        <f>+MONTH(datos_arg[[#This Row],[Fecha]])</f>
        <v>9</v>
      </c>
      <c r="E2942" s="14" t="s">
        <v>5358</v>
      </c>
      <c r="F2942" s="14" t="s">
        <v>4109</v>
      </c>
      <c r="G2942" s="14"/>
      <c r="H2942" s="14" t="s">
        <v>6646</v>
      </c>
      <c r="I2942" s="14" t="s">
        <v>7132</v>
      </c>
      <c r="J2942" s="14" t="s">
        <v>425</v>
      </c>
      <c r="K2942" s="14" t="s">
        <v>420</v>
      </c>
      <c r="L2942" s="14" t="s">
        <v>426</v>
      </c>
      <c r="M2942" s="14" t="s">
        <v>1677</v>
      </c>
      <c r="N2942" s="14" t="s">
        <v>49</v>
      </c>
      <c r="O2942" s="14" t="s">
        <v>2991</v>
      </c>
      <c r="P2942" s="14" t="s">
        <v>5907</v>
      </c>
      <c r="Q2942" s="14">
        <v>1</v>
      </c>
      <c r="R2942" s="14" t="s">
        <v>4109</v>
      </c>
      <c r="S2942" s="14" t="s">
        <v>439</v>
      </c>
      <c r="T2942" s="35">
        <v>155.13</v>
      </c>
      <c r="U2942" s="14" t="s">
        <v>4</v>
      </c>
      <c r="V2942" s="14">
        <v>128</v>
      </c>
      <c r="W2942" s="16">
        <f>+IF(datos_arg[[#This Row],[Moneda]]="ARS",datos_arg[[#This Row],[Monto]],datos_arg[[#This Row],[Monto]]*datos_arg[[#This Row],[TC]])</f>
        <v>155.13</v>
      </c>
      <c r="X2942" s="16">
        <f>IFERROR(IF(datos_arg[[#This Row],[Moneda]]="USD",datos_arg[[#This Row],[Monto]],datos_arg[[#This Row],[Monto]]/datos_arg[[#This Row],[TC]]),0)</f>
        <v>1.211953125</v>
      </c>
      <c r="Y2942" s="14"/>
    </row>
    <row r="2943" spans="1:25" ht="15" customHeight="1" x14ac:dyDescent="0.25">
      <c r="A2943" s="14">
        <f t="shared" si="45"/>
        <v>2940</v>
      </c>
      <c r="B2943" s="1">
        <v>44089</v>
      </c>
      <c r="C2943" s="18">
        <f>+YEAR(datos_arg[[#This Row],[Fecha]])</f>
        <v>2020</v>
      </c>
      <c r="D2943" s="18">
        <f>+MONTH(datos_arg[[#This Row],[Fecha]])</f>
        <v>9</v>
      </c>
      <c r="E2943" s="14" t="s">
        <v>5358</v>
      </c>
      <c r="F2943" s="14" t="s">
        <v>85</v>
      </c>
      <c r="G2943" s="14"/>
      <c r="H2943" s="14" t="s">
        <v>6646</v>
      </c>
      <c r="I2943" s="14" t="s">
        <v>7132</v>
      </c>
      <c r="J2943" s="14" t="s">
        <v>425</v>
      </c>
      <c r="K2943" s="14" t="s">
        <v>420</v>
      </c>
      <c r="L2943" s="14" t="s">
        <v>425</v>
      </c>
      <c r="M2943" s="14" t="s">
        <v>2992</v>
      </c>
      <c r="N2943" s="14" t="s">
        <v>49</v>
      </c>
      <c r="O2943" s="14" t="s">
        <v>2993</v>
      </c>
      <c r="P2943" s="14" t="s">
        <v>5907</v>
      </c>
      <c r="Q2943" s="14">
        <v>1</v>
      </c>
      <c r="R2943" s="14" t="s">
        <v>85</v>
      </c>
      <c r="S2943" s="14" t="s">
        <v>439</v>
      </c>
      <c r="T2943" s="35">
        <v>426</v>
      </c>
      <c r="U2943" s="14" t="s">
        <v>4</v>
      </c>
      <c r="V2943" s="14">
        <v>128</v>
      </c>
      <c r="W2943" s="16">
        <f>+IF(datos_arg[[#This Row],[Moneda]]="ARS",datos_arg[[#This Row],[Monto]],datos_arg[[#This Row],[Monto]]*datos_arg[[#This Row],[TC]])</f>
        <v>426</v>
      </c>
      <c r="X2943" s="16">
        <f>IFERROR(IF(datos_arg[[#This Row],[Moneda]]="USD",datos_arg[[#This Row],[Monto]],datos_arg[[#This Row],[Monto]]/datos_arg[[#This Row],[TC]]),0)</f>
        <v>3.328125</v>
      </c>
      <c r="Y2943" s="14"/>
    </row>
    <row r="2944" spans="1:25" ht="15" customHeight="1" x14ac:dyDescent="0.25">
      <c r="A2944" s="14">
        <f t="shared" si="45"/>
        <v>2941</v>
      </c>
      <c r="B2944" s="1">
        <v>44089</v>
      </c>
      <c r="C2944" s="18">
        <f>+YEAR(datos_arg[[#This Row],[Fecha]])</f>
        <v>2020</v>
      </c>
      <c r="D2944" s="18">
        <f>+MONTH(datos_arg[[#This Row],[Fecha]])</f>
        <v>9</v>
      </c>
      <c r="E2944" s="14" t="s">
        <v>1015</v>
      </c>
      <c r="F2944" s="14" t="s">
        <v>403</v>
      </c>
      <c r="G2944" s="14" t="s">
        <v>5383</v>
      </c>
      <c r="H2944" s="14" t="s">
        <v>6646</v>
      </c>
      <c r="I2944" s="14" t="s">
        <v>7132</v>
      </c>
      <c r="J2944" s="14" t="s">
        <v>425</v>
      </c>
      <c r="K2944" s="14" t="s">
        <v>420</v>
      </c>
      <c r="L2944" s="14" t="s">
        <v>425</v>
      </c>
      <c r="M2944" s="14" t="s">
        <v>944</v>
      </c>
      <c r="N2944" s="14" t="s">
        <v>49</v>
      </c>
      <c r="O2944" s="14" t="s">
        <v>2994</v>
      </c>
      <c r="P2944" s="14" t="s">
        <v>5907</v>
      </c>
      <c r="Q2944" s="14">
        <v>1</v>
      </c>
      <c r="R2944" s="14" t="s">
        <v>5383</v>
      </c>
      <c r="S2944" s="14" t="s">
        <v>439</v>
      </c>
      <c r="T2944" s="35">
        <v>175.69</v>
      </c>
      <c r="U2944" s="14" t="s">
        <v>4</v>
      </c>
      <c r="V2944" s="14">
        <v>128</v>
      </c>
      <c r="W2944" s="16">
        <f>+IF(datos_arg[[#This Row],[Moneda]]="ARS",datos_arg[[#This Row],[Monto]],datos_arg[[#This Row],[Monto]]*datos_arg[[#This Row],[TC]])</f>
        <v>175.69</v>
      </c>
      <c r="X2944" s="16">
        <f>IFERROR(IF(datos_arg[[#This Row],[Moneda]]="USD",datos_arg[[#This Row],[Monto]],datos_arg[[#This Row],[Monto]]/datos_arg[[#This Row],[TC]]),0)</f>
        <v>1.372578125</v>
      </c>
      <c r="Y2944" s="14"/>
    </row>
    <row r="2945" spans="1:25" ht="15" customHeight="1" x14ac:dyDescent="0.25">
      <c r="A2945" s="14">
        <f t="shared" si="45"/>
        <v>2942</v>
      </c>
      <c r="B2945" s="1">
        <v>44089</v>
      </c>
      <c r="C2945" s="18">
        <f>+YEAR(datos_arg[[#This Row],[Fecha]])</f>
        <v>2020</v>
      </c>
      <c r="D2945" s="18">
        <f>+MONTH(datos_arg[[#This Row],[Fecha]])</f>
        <v>9</v>
      </c>
      <c r="E2945" s="14" t="s">
        <v>1015</v>
      </c>
      <c r="F2945" s="14" t="s">
        <v>403</v>
      </c>
      <c r="G2945" s="14" t="s">
        <v>5383</v>
      </c>
      <c r="H2945" s="14" t="s">
        <v>6646</v>
      </c>
      <c r="I2945" s="14" t="s">
        <v>7132</v>
      </c>
      <c r="J2945" s="14" t="s">
        <v>425</v>
      </c>
      <c r="K2945" s="14" t="s">
        <v>420</v>
      </c>
      <c r="L2945" s="14" t="s">
        <v>425</v>
      </c>
      <c r="M2945" s="14" t="s">
        <v>1619</v>
      </c>
      <c r="N2945" s="14" t="s">
        <v>49</v>
      </c>
      <c r="O2945" s="14" t="s">
        <v>2995</v>
      </c>
      <c r="P2945" s="14" t="s">
        <v>5907</v>
      </c>
      <c r="Q2945" s="14">
        <v>3</v>
      </c>
      <c r="R2945" s="14" t="s">
        <v>5383</v>
      </c>
      <c r="S2945" s="14" t="s">
        <v>439</v>
      </c>
      <c r="T2945" s="35">
        <v>690</v>
      </c>
      <c r="U2945" s="14" t="s">
        <v>4</v>
      </c>
      <c r="V2945" s="14">
        <v>128</v>
      </c>
      <c r="W2945" s="16">
        <f>+IF(datos_arg[[#This Row],[Moneda]]="ARS",datos_arg[[#This Row],[Monto]],datos_arg[[#This Row],[Monto]]*datos_arg[[#This Row],[TC]])</f>
        <v>690</v>
      </c>
      <c r="X2945" s="16">
        <f>IFERROR(IF(datos_arg[[#This Row],[Moneda]]="USD",datos_arg[[#This Row],[Monto]],datos_arg[[#This Row],[Monto]]/datos_arg[[#This Row],[TC]]),0)</f>
        <v>5.390625</v>
      </c>
      <c r="Y2945" s="14"/>
    </row>
    <row r="2946" spans="1:25" ht="15" customHeight="1" x14ac:dyDescent="0.25">
      <c r="A2946" s="14">
        <f t="shared" si="45"/>
        <v>2943</v>
      </c>
      <c r="B2946" s="1">
        <v>44089</v>
      </c>
      <c r="C2946" s="18">
        <f>+YEAR(datos_arg[[#This Row],[Fecha]])</f>
        <v>2020</v>
      </c>
      <c r="D2946" s="18">
        <f>+MONTH(datos_arg[[#This Row],[Fecha]])</f>
        <v>9</v>
      </c>
      <c r="E2946" s="14" t="s">
        <v>5358</v>
      </c>
      <c r="F2946" s="14" t="s">
        <v>4109</v>
      </c>
      <c r="G2946" s="14"/>
      <c r="H2946" s="14" t="s">
        <v>6646</v>
      </c>
      <c r="I2946" s="14" t="s">
        <v>7132</v>
      </c>
      <c r="J2946" s="14" t="s">
        <v>425</v>
      </c>
      <c r="K2946" s="14" t="s">
        <v>420</v>
      </c>
      <c r="L2946" s="14" t="s">
        <v>426</v>
      </c>
      <c r="M2946" s="14" t="s">
        <v>1592</v>
      </c>
      <c r="N2946" s="14" t="s">
        <v>49</v>
      </c>
      <c r="O2946" s="14" t="s">
        <v>2996</v>
      </c>
      <c r="P2946" s="14" t="s">
        <v>5907</v>
      </c>
      <c r="Q2946" s="14">
        <v>7</v>
      </c>
      <c r="R2946" s="14" t="s">
        <v>4109</v>
      </c>
      <c r="S2946" s="14" t="s">
        <v>439</v>
      </c>
      <c r="T2946" s="35">
        <v>1608.25</v>
      </c>
      <c r="U2946" s="14" t="s">
        <v>4</v>
      </c>
      <c r="V2946" s="14">
        <v>128</v>
      </c>
      <c r="W2946" s="16">
        <f>+IF(datos_arg[[#This Row],[Moneda]]="ARS",datos_arg[[#This Row],[Monto]],datos_arg[[#This Row],[Monto]]*datos_arg[[#This Row],[TC]])</f>
        <v>1608.25</v>
      </c>
      <c r="X2946" s="16">
        <f>IFERROR(IF(datos_arg[[#This Row],[Moneda]]="USD",datos_arg[[#This Row],[Monto]],datos_arg[[#This Row],[Monto]]/datos_arg[[#This Row],[TC]]),0)</f>
        <v>12.564453125</v>
      </c>
      <c r="Y2946" s="14"/>
    </row>
    <row r="2947" spans="1:25" ht="15" customHeight="1" x14ac:dyDescent="0.25">
      <c r="A2947" s="14">
        <f t="shared" si="45"/>
        <v>2944</v>
      </c>
      <c r="B2947" s="1">
        <v>44089</v>
      </c>
      <c r="C2947" s="18">
        <f>+YEAR(datos_arg[[#This Row],[Fecha]])</f>
        <v>2020</v>
      </c>
      <c r="D2947" s="18">
        <f>+MONTH(datos_arg[[#This Row],[Fecha]])</f>
        <v>9</v>
      </c>
      <c r="E2947" s="14" t="s">
        <v>5358</v>
      </c>
      <c r="F2947" s="14" t="s">
        <v>4109</v>
      </c>
      <c r="G2947" s="14"/>
      <c r="H2947" s="14" t="s">
        <v>6646</v>
      </c>
      <c r="I2947" s="14" t="s">
        <v>7132</v>
      </c>
      <c r="J2947" s="14" t="s">
        <v>425</v>
      </c>
      <c r="K2947" s="14" t="s">
        <v>420</v>
      </c>
      <c r="L2947" s="14" t="s">
        <v>426</v>
      </c>
      <c r="M2947" s="14" t="s">
        <v>1592</v>
      </c>
      <c r="N2947" s="14" t="s">
        <v>49</v>
      </c>
      <c r="O2947" s="14" t="s">
        <v>2997</v>
      </c>
      <c r="P2947" s="14" t="s">
        <v>5907</v>
      </c>
      <c r="Q2947" s="14">
        <v>2</v>
      </c>
      <c r="R2947" s="14" t="s">
        <v>4109</v>
      </c>
      <c r="S2947" s="14" t="s">
        <v>439</v>
      </c>
      <c r="T2947" s="35">
        <v>619.34</v>
      </c>
      <c r="U2947" s="14" t="s">
        <v>4</v>
      </c>
      <c r="V2947" s="14">
        <v>128</v>
      </c>
      <c r="W2947" s="16">
        <f>+IF(datos_arg[[#This Row],[Moneda]]="ARS",datos_arg[[#This Row],[Monto]],datos_arg[[#This Row],[Monto]]*datos_arg[[#This Row],[TC]])</f>
        <v>619.34</v>
      </c>
      <c r="X2947" s="16">
        <f>IFERROR(IF(datos_arg[[#This Row],[Moneda]]="USD",datos_arg[[#This Row],[Monto]],datos_arg[[#This Row],[Monto]]/datos_arg[[#This Row],[TC]]),0)</f>
        <v>4.8385937500000002</v>
      </c>
      <c r="Y2947" s="14"/>
    </row>
    <row r="2948" spans="1:25" ht="15" customHeight="1" x14ac:dyDescent="0.25">
      <c r="A2948" s="14">
        <f t="shared" si="45"/>
        <v>2945</v>
      </c>
      <c r="B2948" s="1">
        <v>44089</v>
      </c>
      <c r="C2948" s="18">
        <f>+YEAR(datos_arg[[#This Row],[Fecha]])</f>
        <v>2020</v>
      </c>
      <c r="D2948" s="18">
        <f>+MONTH(datos_arg[[#This Row],[Fecha]])</f>
        <v>9</v>
      </c>
      <c r="E2948" s="14" t="s">
        <v>5358</v>
      </c>
      <c r="F2948" s="14" t="s">
        <v>4109</v>
      </c>
      <c r="G2948" s="14"/>
      <c r="H2948" s="14" t="s">
        <v>6646</v>
      </c>
      <c r="I2948" s="14" t="s">
        <v>7132</v>
      </c>
      <c r="J2948" s="14" t="s">
        <v>425</v>
      </c>
      <c r="K2948" s="14" t="s">
        <v>420</v>
      </c>
      <c r="L2948" s="14" t="s">
        <v>426</v>
      </c>
      <c r="M2948" s="14" t="s">
        <v>1685</v>
      </c>
      <c r="N2948" s="14" t="s">
        <v>360</v>
      </c>
      <c r="O2948" s="14" t="s">
        <v>2998</v>
      </c>
      <c r="P2948" s="14" t="s">
        <v>5908</v>
      </c>
      <c r="Q2948" s="14">
        <v>1</v>
      </c>
      <c r="R2948" s="14" t="s">
        <v>4109</v>
      </c>
      <c r="S2948" s="14" t="s">
        <v>439</v>
      </c>
      <c r="T2948" s="35">
        <v>269.99601159147522</v>
      </c>
      <c r="U2948" s="14" t="s">
        <v>4</v>
      </c>
      <c r="V2948" s="14">
        <v>128</v>
      </c>
      <c r="W2948" s="16">
        <f>+IF(datos_arg[[#This Row],[Moneda]]="ARS",datos_arg[[#This Row],[Monto]],datos_arg[[#This Row],[Monto]]*datos_arg[[#This Row],[TC]])</f>
        <v>269.99601159147522</v>
      </c>
      <c r="X2948" s="16">
        <f>IFERROR(IF(datos_arg[[#This Row],[Moneda]]="USD",datos_arg[[#This Row],[Monto]],datos_arg[[#This Row],[Monto]]/datos_arg[[#This Row],[TC]]),0)</f>
        <v>2.1093438405584002</v>
      </c>
      <c r="Y2948" s="14"/>
    </row>
    <row r="2949" spans="1:25" ht="15" customHeight="1" x14ac:dyDescent="0.25">
      <c r="A2949" s="14">
        <f t="shared" si="45"/>
        <v>2946</v>
      </c>
      <c r="B2949" s="1">
        <v>44089</v>
      </c>
      <c r="C2949" s="18">
        <f>+YEAR(datos_arg[[#This Row],[Fecha]])</f>
        <v>2020</v>
      </c>
      <c r="D2949" s="18">
        <f>+MONTH(datos_arg[[#This Row],[Fecha]])</f>
        <v>9</v>
      </c>
      <c r="E2949" s="14" t="s">
        <v>5358</v>
      </c>
      <c r="F2949" s="14" t="s">
        <v>4109</v>
      </c>
      <c r="G2949" s="14"/>
      <c r="H2949" s="14" t="s">
        <v>6646</v>
      </c>
      <c r="I2949" s="14" t="s">
        <v>7132</v>
      </c>
      <c r="J2949" s="14" t="s">
        <v>425</v>
      </c>
      <c r="K2949" s="14" t="s">
        <v>420</v>
      </c>
      <c r="L2949" s="14" t="s">
        <v>425</v>
      </c>
      <c r="M2949" s="14" t="s">
        <v>578</v>
      </c>
      <c r="N2949" s="14" t="s">
        <v>360</v>
      </c>
      <c r="O2949" s="14" t="s">
        <v>2999</v>
      </c>
      <c r="P2949" s="14" t="s">
        <v>5908</v>
      </c>
      <c r="Q2949" s="14">
        <v>15</v>
      </c>
      <c r="R2949" s="14" t="s">
        <v>4109</v>
      </c>
      <c r="S2949" s="14" t="s">
        <v>439</v>
      </c>
      <c r="T2949" s="35">
        <v>188.99611911305823</v>
      </c>
      <c r="U2949" s="14" t="s">
        <v>4</v>
      </c>
      <c r="V2949" s="14">
        <v>128</v>
      </c>
      <c r="W2949" s="16">
        <f>+IF(datos_arg[[#This Row],[Moneda]]="ARS",datos_arg[[#This Row],[Monto]],datos_arg[[#This Row],[Monto]]*datos_arg[[#This Row],[TC]])</f>
        <v>188.99611911305823</v>
      </c>
      <c r="X2949" s="16">
        <f>IFERROR(IF(datos_arg[[#This Row],[Moneda]]="USD",datos_arg[[#This Row],[Monto]],datos_arg[[#This Row],[Monto]]/datos_arg[[#This Row],[TC]]),0)</f>
        <v>1.4765321805707674</v>
      </c>
      <c r="Y2949" s="14"/>
    </row>
    <row r="2950" spans="1:25" ht="15" customHeight="1" x14ac:dyDescent="0.25">
      <c r="A2950" s="14">
        <f t="shared" ref="A2950:A3013" si="46">+A2949+1</f>
        <v>2947</v>
      </c>
      <c r="B2950" s="1">
        <v>44089</v>
      </c>
      <c r="C2950" s="18">
        <f>+YEAR(datos_arg[[#This Row],[Fecha]])</f>
        <v>2020</v>
      </c>
      <c r="D2950" s="18">
        <f>+MONTH(datos_arg[[#This Row],[Fecha]])</f>
        <v>9</v>
      </c>
      <c r="E2950" s="14" t="s">
        <v>5358</v>
      </c>
      <c r="F2950" s="14" t="s">
        <v>4109</v>
      </c>
      <c r="G2950" s="14"/>
      <c r="H2950" s="14" t="s">
        <v>6646</v>
      </c>
      <c r="I2950" s="14" t="s">
        <v>7132</v>
      </c>
      <c r="J2950" s="14" t="s">
        <v>425</v>
      </c>
      <c r="K2950" s="14" t="s">
        <v>420</v>
      </c>
      <c r="L2950" s="14" t="s">
        <v>425</v>
      </c>
      <c r="M2950" s="14" t="s">
        <v>578</v>
      </c>
      <c r="N2950" s="14" t="s">
        <v>360</v>
      </c>
      <c r="O2950" s="14" t="s">
        <v>3000</v>
      </c>
      <c r="P2950" s="14" t="s">
        <v>5908</v>
      </c>
      <c r="Q2950" s="14">
        <v>5</v>
      </c>
      <c r="R2950" s="14" t="s">
        <v>4109</v>
      </c>
      <c r="S2950" s="14" t="s">
        <v>439</v>
      </c>
      <c r="T2950" s="35">
        <v>161.98889494708965</v>
      </c>
      <c r="U2950" s="14" t="s">
        <v>4</v>
      </c>
      <c r="V2950" s="14">
        <v>128</v>
      </c>
      <c r="W2950" s="16">
        <f>+IF(datos_arg[[#This Row],[Moneda]]="ARS",datos_arg[[#This Row],[Monto]],datos_arg[[#This Row],[Monto]]*datos_arg[[#This Row],[TC]])</f>
        <v>161.98889494708965</v>
      </c>
      <c r="X2950" s="16">
        <f>IFERROR(IF(datos_arg[[#This Row],[Moneda]]="USD",datos_arg[[#This Row],[Monto]],datos_arg[[#This Row],[Monto]]/datos_arg[[#This Row],[TC]]),0)</f>
        <v>1.2655382417741379</v>
      </c>
      <c r="Y2950" s="14"/>
    </row>
    <row r="2951" spans="1:25" ht="15" customHeight="1" x14ac:dyDescent="0.25">
      <c r="A2951" s="14">
        <f t="shared" si="46"/>
        <v>2948</v>
      </c>
      <c r="B2951" s="1">
        <v>44089</v>
      </c>
      <c r="C2951" s="18">
        <f>+YEAR(datos_arg[[#This Row],[Fecha]])</f>
        <v>2020</v>
      </c>
      <c r="D2951" s="18">
        <f>+MONTH(datos_arg[[#This Row],[Fecha]])</f>
        <v>9</v>
      </c>
      <c r="E2951" s="14" t="s">
        <v>5358</v>
      </c>
      <c r="F2951" s="14" t="s">
        <v>4109</v>
      </c>
      <c r="G2951" s="14"/>
      <c r="H2951" s="14" t="s">
        <v>6646</v>
      </c>
      <c r="I2951" s="14" t="s">
        <v>7132</v>
      </c>
      <c r="J2951" s="14" t="s">
        <v>425</v>
      </c>
      <c r="K2951" s="14" t="s">
        <v>420</v>
      </c>
      <c r="L2951" s="14" t="s">
        <v>426</v>
      </c>
      <c r="M2951" s="14" t="s">
        <v>1590</v>
      </c>
      <c r="N2951" s="14" t="s">
        <v>360</v>
      </c>
      <c r="O2951" s="14" t="s">
        <v>3001</v>
      </c>
      <c r="P2951" s="14" t="s">
        <v>5908</v>
      </c>
      <c r="Q2951" s="14">
        <v>5</v>
      </c>
      <c r="R2951" s="14" t="s">
        <v>4109</v>
      </c>
      <c r="S2951" s="14" t="s">
        <v>439</v>
      </c>
      <c r="T2951" s="35">
        <v>283.52140369394823</v>
      </c>
      <c r="U2951" s="14" t="s">
        <v>4</v>
      </c>
      <c r="V2951" s="14">
        <v>128</v>
      </c>
      <c r="W2951" s="16">
        <f>+IF(datos_arg[[#This Row],[Moneda]]="ARS",datos_arg[[#This Row],[Monto]],datos_arg[[#This Row],[Monto]]*datos_arg[[#This Row],[TC]])</f>
        <v>283.52140369394823</v>
      </c>
      <c r="X2951" s="16">
        <f>IFERROR(IF(datos_arg[[#This Row],[Moneda]]="USD",datos_arg[[#This Row],[Monto]],datos_arg[[#This Row],[Monto]]/datos_arg[[#This Row],[TC]]),0)</f>
        <v>2.2150109663589705</v>
      </c>
      <c r="Y2951" s="14"/>
    </row>
    <row r="2952" spans="1:25" ht="15" customHeight="1" x14ac:dyDescent="0.25">
      <c r="A2952" s="14">
        <f t="shared" si="46"/>
        <v>2949</v>
      </c>
      <c r="B2952" s="1">
        <v>44089</v>
      </c>
      <c r="C2952" s="18">
        <f>+YEAR(datos_arg[[#This Row],[Fecha]])</f>
        <v>2020</v>
      </c>
      <c r="D2952" s="18">
        <f>+MONTH(datos_arg[[#This Row],[Fecha]])</f>
        <v>9</v>
      </c>
      <c r="E2952" s="14" t="s">
        <v>5358</v>
      </c>
      <c r="F2952" s="14" t="s">
        <v>4109</v>
      </c>
      <c r="G2952" s="14"/>
      <c r="H2952" s="14" t="s">
        <v>6646</v>
      </c>
      <c r="I2952" s="14" t="s">
        <v>7132</v>
      </c>
      <c r="J2952" s="14" t="s">
        <v>425</v>
      </c>
      <c r="K2952" s="14" t="s">
        <v>420</v>
      </c>
      <c r="L2952" s="14" t="s">
        <v>426</v>
      </c>
      <c r="M2952" s="14" t="s">
        <v>2696</v>
      </c>
      <c r="N2952" s="14" t="s">
        <v>360</v>
      </c>
      <c r="O2952" s="14" t="s">
        <v>3002</v>
      </c>
      <c r="P2952" s="14" t="s">
        <v>5908</v>
      </c>
      <c r="Q2952" s="14">
        <v>4</v>
      </c>
      <c r="R2952" s="14" t="s">
        <v>4109</v>
      </c>
      <c r="S2952" s="14" t="s">
        <v>439</v>
      </c>
      <c r="T2952" s="35">
        <v>1133.9984946978379</v>
      </c>
      <c r="U2952" s="14" t="s">
        <v>4</v>
      </c>
      <c r="V2952" s="14">
        <v>128</v>
      </c>
      <c r="W2952" s="16">
        <f>+IF(datos_arg[[#This Row],[Moneda]]="ARS",datos_arg[[#This Row],[Monto]],datos_arg[[#This Row],[Monto]]*datos_arg[[#This Row],[TC]])</f>
        <v>1133.9984946978379</v>
      </c>
      <c r="X2952" s="16">
        <f>IFERROR(IF(datos_arg[[#This Row],[Moneda]]="USD",datos_arg[[#This Row],[Monto]],datos_arg[[#This Row],[Monto]]/datos_arg[[#This Row],[TC]]),0)</f>
        <v>8.8593632398268589</v>
      </c>
      <c r="Y2952" s="14"/>
    </row>
    <row r="2953" spans="1:25" ht="15" customHeight="1" x14ac:dyDescent="0.25">
      <c r="A2953" s="14">
        <f t="shared" si="46"/>
        <v>2950</v>
      </c>
      <c r="B2953" s="1">
        <v>44089</v>
      </c>
      <c r="C2953" s="18">
        <f>+YEAR(datos_arg[[#This Row],[Fecha]])</f>
        <v>2020</v>
      </c>
      <c r="D2953" s="18">
        <f>+MONTH(datos_arg[[#This Row],[Fecha]])</f>
        <v>9</v>
      </c>
      <c r="E2953" s="14" t="s">
        <v>5358</v>
      </c>
      <c r="F2953" s="14" t="s">
        <v>4109</v>
      </c>
      <c r="G2953" s="14"/>
      <c r="H2953" s="14" t="s">
        <v>6646</v>
      </c>
      <c r="I2953" s="14" t="s">
        <v>7132</v>
      </c>
      <c r="J2953" s="14" t="s">
        <v>425</v>
      </c>
      <c r="K2953" s="14" t="s">
        <v>420</v>
      </c>
      <c r="L2953" s="14" t="s">
        <v>425</v>
      </c>
      <c r="M2953" s="14" t="s">
        <v>1937</v>
      </c>
      <c r="N2953" s="14" t="s">
        <v>360</v>
      </c>
      <c r="O2953" s="14" t="s">
        <v>2699</v>
      </c>
      <c r="P2953" s="14" t="s">
        <v>5908</v>
      </c>
      <c r="Q2953" s="14">
        <v>11</v>
      </c>
      <c r="R2953" s="14" t="s">
        <v>4109</v>
      </c>
      <c r="S2953" s="14" t="s">
        <v>439</v>
      </c>
      <c r="T2953" s="35">
        <v>10020.44246625644</v>
      </c>
      <c r="U2953" s="14" t="s">
        <v>4</v>
      </c>
      <c r="V2953" s="14">
        <v>128</v>
      </c>
      <c r="W2953" s="16">
        <f>+IF(datos_arg[[#This Row],[Moneda]]="ARS",datos_arg[[#This Row],[Monto]],datos_arg[[#This Row],[Monto]]*datos_arg[[#This Row],[TC]])</f>
        <v>10020.44246625644</v>
      </c>
      <c r="X2953" s="16">
        <f>IFERROR(IF(datos_arg[[#This Row],[Moneda]]="USD",datos_arg[[#This Row],[Monto]],datos_arg[[#This Row],[Monto]]/datos_arg[[#This Row],[TC]]),0)</f>
        <v>78.284706767628435</v>
      </c>
      <c r="Y2953" s="14"/>
    </row>
    <row r="2954" spans="1:25" ht="15" customHeight="1" x14ac:dyDescent="0.25">
      <c r="A2954" s="14">
        <f t="shared" si="46"/>
        <v>2951</v>
      </c>
      <c r="B2954" s="1">
        <v>44089</v>
      </c>
      <c r="C2954" s="18">
        <f>+YEAR(datos_arg[[#This Row],[Fecha]])</f>
        <v>2020</v>
      </c>
      <c r="D2954" s="18">
        <f>+MONTH(datos_arg[[#This Row],[Fecha]])</f>
        <v>9</v>
      </c>
      <c r="E2954" s="14" t="s">
        <v>5358</v>
      </c>
      <c r="F2954" s="14" t="s">
        <v>4109</v>
      </c>
      <c r="G2954" s="14"/>
      <c r="H2954" s="14" t="s">
        <v>6646</v>
      </c>
      <c r="I2954" s="14" t="s">
        <v>7132</v>
      </c>
      <c r="J2954" s="14" t="s">
        <v>425</v>
      </c>
      <c r="K2954" s="14" t="s">
        <v>420</v>
      </c>
      <c r="L2954" s="14" t="s">
        <v>422</v>
      </c>
      <c r="M2954" s="14" t="s">
        <v>2950</v>
      </c>
      <c r="N2954" s="14" t="s">
        <v>360</v>
      </c>
      <c r="O2954" s="14" t="s">
        <v>3003</v>
      </c>
      <c r="P2954" s="14" t="s">
        <v>5908</v>
      </c>
      <c r="Q2954" s="14">
        <v>1</v>
      </c>
      <c r="R2954" s="14" t="s">
        <v>4109</v>
      </c>
      <c r="S2954" s="14" t="s">
        <v>439</v>
      </c>
      <c r="T2954" s="35">
        <v>1642.4966097001509</v>
      </c>
      <c r="U2954" s="14" t="s">
        <v>4</v>
      </c>
      <c r="V2954" s="14">
        <v>128</v>
      </c>
      <c r="W2954" s="16">
        <f>+IF(datos_arg[[#This Row],[Moneda]]="ARS",datos_arg[[#This Row],[Monto]],datos_arg[[#This Row],[Monto]]*datos_arg[[#This Row],[TC]])</f>
        <v>1642.4966097001509</v>
      </c>
      <c r="X2954" s="16">
        <f>IFERROR(IF(datos_arg[[#This Row],[Moneda]]="USD",datos_arg[[#This Row],[Monto]],datos_arg[[#This Row],[Monto]]/datos_arg[[#This Row],[TC]]),0)</f>
        <v>12.832004763282429</v>
      </c>
      <c r="Y2954" s="14"/>
    </row>
    <row r="2955" spans="1:25" ht="15" customHeight="1" x14ac:dyDescent="0.25">
      <c r="A2955" s="14">
        <f t="shared" si="46"/>
        <v>2952</v>
      </c>
      <c r="B2955" s="1">
        <v>44089</v>
      </c>
      <c r="C2955" s="18">
        <f>+YEAR(datos_arg[[#This Row],[Fecha]])</f>
        <v>2020</v>
      </c>
      <c r="D2955" s="18">
        <f>+MONTH(datos_arg[[#This Row],[Fecha]])</f>
        <v>9</v>
      </c>
      <c r="E2955" s="14" t="s">
        <v>5358</v>
      </c>
      <c r="F2955" s="14" t="s">
        <v>4109</v>
      </c>
      <c r="G2955" s="14"/>
      <c r="H2955" s="14" t="s">
        <v>6646</v>
      </c>
      <c r="I2955" s="14" t="s">
        <v>7132</v>
      </c>
      <c r="J2955" s="14" t="s">
        <v>425</v>
      </c>
      <c r="K2955" s="14" t="s">
        <v>420</v>
      </c>
      <c r="L2955" s="14" t="s">
        <v>425</v>
      </c>
      <c r="M2955" s="14" t="s">
        <v>1937</v>
      </c>
      <c r="N2955" s="14" t="s">
        <v>360</v>
      </c>
      <c r="O2955" s="14" t="s">
        <v>2699</v>
      </c>
      <c r="P2955" s="14" t="s">
        <v>5908</v>
      </c>
      <c r="Q2955" s="14">
        <v>1</v>
      </c>
      <c r="R2955" s="14" t="s">
        <v>4109</v>
      </c>
      <c r="S2955" s="14" t="s">
        <v>439</v>
      </c>
      <c r="T2955" s="35">
        <v>910.95</v>
      </c>
      <c r="U2955" s="14" t="s">
        <v>4</v>
      </c>
      <c r="V2955" s="14">
        <v>128</v>
      </c>
      <c r="W2955" s="16">
        <f>+IF(datos_arg[[#This Row],[Moneda]]="ARS",datos_arg[[#This Row],[Monto]],datos_arg[[#This Row],[Monto]]*datos_arg[[#This Row],[TC]])</f>
        <v>910.95</v>
      </c>
      <c r="X2955" s="16">
        <f>IFERROR(IF(datos_arg[[#This Row],[Moneda]]="USD",datos_arg[[#This Row],[Monto]],datos_arg[[#This Row],[Monto]]/datos_arg[[#This Row],[TC]]),0)</f>
        <v>7.1167968750000004</v>
      </c>
      <c r="Y2955" s="14"/>
    </row>
    <row r="2956" spans="1:25" ht="15" customHeight="1" x14ac:dyDescent="0.25">
      <c r="A2956" s="14">
        <f t="shared" si="46"/>
        <v>2953</v>
      </c>
      <c r="B2956" s="1">
        <v>44089</v>
      </c>
      <c r="C2956" s="18">
        <f>+YEAR(datos_arg[[#This Row],[Fecha]])</f>
        <v>2020</v>
      </c>
      <c r="D2956" s="18">
        <f>+MONTH(datos_arg[[#This Row],[Fecha]])</f>
        <v>9</v>
      </c>
      <c r="E2956" s="14" t="s">
        <v>5358</v>
      </c>
      <c r="F2956" s="14" t="s">
        <v>4110</v>
      </c>
      <c r="G2956" s="14"/>
      <c r="H2956" s="14" t="s">
        <v>6646</v>
      </c>
      <c r="I2956" s="14" t="s">
        <v>7132</v>
      </c>
      <c r="J2956" s="14" t="s">
        <v>425</v>
      </c>
      <c r="K2956" s="14" t="s">
        <v>420</v>
      </c>
      <c r="L2956" s="14" t="s">
        <v>426</v>
      </c>
      <c r="M2956" s="14" t="s">
        <v>1236</v>
      </c>
      <c r="N2956" s="14" t="s">
        <v>2788</v>
      </c>
      <c r="O2956" s="14" t="s">
        <v>3004</v>
      </c>
      <c r="P2956" s="14" t="s">
        <v>5909</v>
      </c>
      <c r="Q2956" s="14">
        <v>0</v>
      </c>
      <c r="R2956" s="14" t="s">
        <v>4110</v>
      </c>
      <c r="S2956" s="14" t="s">
        <v>439</v>
      </c>
      <c r="T2956" s="35">
        <v>9900</v>
      </c>
      <c r="U2956" s="14" t="s">
        <v>4</v>
      </c>
      <c r="V2956" s="14">
        <v>128</v>
      </c>
      <c r="W2956" s="16">
        <f>+IF(datos_arg[[#This Row],[Moneda]]="ARS",datos_arg[[#This Row],[Monto]],datos_arg[[#This Row],[Monto]]*datos_arg[[#This Row],[TC]])</f>
        <v>9900</v>
      </c>
      <c r="X2956" s="16">
        <f>IFERROR(IF(datos_arg[[#This Row],[Moneda]]="USD",datos_arg[[#This Row],[Monto]],datos_arg[[#This Row],[Monto]]/datos_arg[[#This Row],[TC]]),0)</f>
        <v>77.34375</v>
      </c>
      <c r="Y2956" s="14"/>
    </row>
    <row r="2957" spans="1:25" ht="15" customHeight="1" x14ac:dyDescent="0.25">
      <c r="A2957" s="14">
        <f t="shared" si="46"/>
        <v>2954</v>
      </c>
      <c r="B2957" s="1">
        <v>44089</v>
      </c>
      <c r="C2957" s="18">
        <f>+YEAR(datos_arg[[#This Row],[Fecha]])</f>
        <v>2020</v>
      </c>
      <c r="D2957" s="18">
        <f>+MONTH(datos_arg[[#This Row],[Fecha]])</f>
        <v>9</v>
      </c>
      <c r="E2957" s="14" t="s">
        <v>1015</v>
      </c>
      <c r="F2957" s="14" t="s">
        <v>403</v>
      </c>
      <c r="G2957" s="14" t="s">
        <v>5383</v>
      </c>
      <c r="H2957" s="14" t="s">
        <v>6646</v>
      </c>
      <c r="I2957" s="14" t="s">
        <v>6668</v>
      </c>
      <c r="J2957" s="14" t="s">
        <v>425</v>
      </c>
      <c r="K2957" s="14" t="s">
        <v>420</v>
      </c>
      <c r="L2957" s="14" t="s">
        <v>425</v>
      </c>
      <c r="M2957" s="14" t="s">
        <v>1581</v>
      </c>
      <c r="N2957" s="14" t="s">
        <v>3005</v>
      </c>
      <c r="O2957" s="14" t="s">
        <v>3006</v>
      </c>
      <c r="P2957" s="14" t="s">
        <v>5910</v>
      </c>
      <c r="Q2957" s="14">
        <v>10</v>
      </c>
      <c r="R2957" s="14" t="s">
        <v>5383</v>
      </c>
      <c r="S2957" s="14" t="s">
        <v>439</v>
      </c>
      <c r="T2957" s="35">
        <v>2600</v>
      </c>
      <c r="U2957" s="14" t="s">
        <v>4</v>
      </c>
      <c r="V2957" s="14">
        <v>128</v>
      </c>
      <c r="W2957" s="16">
        <f>+IF(datos_arg[[#This Row],[Moneda]]="ARS",datos_arg[[#This Row],[Monto]],datos_arg[[#This Row],[Monto]]*datos_arg[[#This Row],[TC]])</f>
        <v>2600</v>
      </c>
      <c r="X2957" s="16">
        <f>IFERROR(IF(datos_arg[[#This Row],[Moneda]]="USD",datos_arg[[#This Row],[Monto]],datos_arg[[#This Row],[Monto]]/datos_arg[[#This Row],[TC]]),0)</f>
        <v>20.3125</v>
      </c>
      <c r="Y2957" s="14"/>
    </row>
    <row r="2958" spans="1:25" ht="15" customHeight="1" x14ac:dyDescent="0.25">
      <c r="A2958" s="14">
        <f t="shared" si="46"/>
        <v>2955</v>
      </c>
      <c r="B2958" s="1">
        <v>44089</v>
      </c>
      <c r="C2958" s="18">
        <f>+YEAR(datos_arg[[#This Row],[Fecha]])</f>
        <v>2020</v>
      </c>
      <c r="D2958" s="18">
        <f>+MONTH(datos_arg[[#This Row],[Fecha]])</f>
        <v>9</v>
      </c>
      <c r="E2958" s="14" t="s">
        <v>5358</v>
      </c>
      <c r="F2958" s="14" t="s">
        <v>4109</v>
      </c>
      <c r="G2958" s="14"/>
      <c r="H2958" s="14" t="s">
        <v>6646</v>
      </c>
      <c r="I2958" s="14" t="s">
        <v>7132</v>
      </c>
      <c r="J2958" s="14" t="s">
        <v>425</v>
      </c>
      <c r="K2958" s="14" t="s">
        <v>420</v>
      </c>
      <c r="L2958" s="14" t="s">
        <v>425</v>
      </c>
      <c r="M2958" s="14" t="s">
        <v>6664</v>
      </c>
      <c r="N2958" s="14" t="s">
        <v>2461</v>
      </c>
      <c r="O2958" s="14" t="s">
        <v>4082</v>
      </c>
      <c r="P2958" s="14" t="s">
        <v>5911</v>
      </c>
      <c r="Q2958" s="14">
        <v>16</v>
      </c>
      <c r="R2958" s="14" t="s">
        <v>4109</v>
      </c>
      <c r="S2958" s="14" t="s">
        <v>439</v>
      </c>
      <c r="T2958" s="35">
        <v>1085</v>
      </c>
      <c r="U2958" s="14" t="s">
        <v>4</v>
      </c>
      <c r="V2958" s="14">
        <v>128</v>
      </c>
      <c r="W2958" s="16">
        <f>+IF(datos_arg[[#This Row],[Moneda]]="ARS",datos_arg[[#This Row],[Monto]],datos_arg[[#This Row],[Monto]]*datos_arg[[#This Row],[TC]])</f>
        <v>1085</v>
      </c>
      <c r="X2958" s="16">
        <f>IFERROR(IF(datos_arg[[#This Row],[Moneda]]="USD",datos_arg[[#This Row],[Monto]],datos_arg[[#This Row],[Monto]]/datos_arg[[#This Row],[TC]]),0)</f>
        <v>8.4765625</v>
      </c>
      <c r="Y2958" s="14"/>
    </row>
    <row r="2959" spans="1:25" ht="15" customHeight="1" x14ac:dyDescent="0.25">
      <c r="A2959" s="14">
        <f t="shared" si="46"/>
        <v>2956</v>
      </c>
      <c r="B2959" s="1">
        <v>44089</v>
      </c>
      <c r="C2959" s="18">
        <f>+YEAR(datos_arg[[#This Row],[Fecha]])</f>
        <v>2020</v>
      </c>
      <c r="D2959" s="18">
        <f>+MONTH(datos_arg[[#This Row],[Fecha]])</f>
        <v>9</v>
      </c>
      <c r="E2959" s="14" t="s">
        <v>5358</v>
      </c>
      <c r="F2959" s="14" t="s">
        <v>4109</v>
      </c>
      <c r="G2959" s="14"/>
      <c r="H2959" s="14" t="s">
        <v>6646</v>
      </c>
      <c r="I2959" s="14" t="s">
        <v>6668</v>
      </c>
      <c r="J2959" s="14" t="s">
        <v>482</v>
      </c>
      <c r="K2959" s="14" t="s">
        <v>420</v>
      </c>
      <c r="L2959" s="14" t="s">
        <v>426</v>
      </c>
      <c r="M2959" s="14" t="s">
        <v>1659</v>
      </c>
      <c r="N2959" s="14" t="s">
        <v>2183</v>
      </c>
      <c r="O2959" s="14" t="s">
        <v>3007</v>
      </c>
      <c r="P2959" s="14" t="s">
        <v>5912</v>
      </c>
      <c r="Q2959" s="14">
        <v>3</v>
      </c>
      <c r="R2959" s="14" t="s">
        <v>4109</v>
      </c>
      <c r="S2959" s="14" t="s">
        <v>439</v>
      </c>
      <c r="T2959" s="35">
        <v>13751</v>
      </c>
      <c r="U2959" s="14" t="s">
        <v>4</v>
      </c>
      <c r="V2959" s="14">
        <v>128</v>
      </c>
      <c r="W2959" s="16">
        <f>+IF(datos_arg[[#This Row],[Moneda]]="ARS",datos_arg[[#This Row],[Monto]],datos_arg[[#This Row],[Monto]]*datos_arg[[#This Row],[TC]])</f>
        <v>13751</v>
      </c>
      <c r="X2959" s="16">
        <f>IFERROR(IF(datos_arg[[#This Row],[Moneda]]="USD",datos_arg[[#This Row],[Monto]],datos_arg[[#This Row],[Monto]]/datos_arg[[#This Row],[TC]]),0)</f>
        <v>107.4296875</v>
      </c>
      <c r="Y2959" s="14"/>
    </row>
    <row r="2960" spans="1:25" ht="15" customHeight="1" x14ac:dyDescent="0.25">
      <c r="A2960" s="14">
        <f t="shared" si="46"/>
        <v>2957</v>
      </c>
      <c r="B2960" s="1">
        <v>44089</v>
      </c>
      <c r="C2960" s="18">
        <f>+YEAR(datos_arg[[#This Row],[Fecha]])</f>
        <v>2020</v>
      </c>
      <c r="D2960" s="18">
        <f>+MONTH(datos_arg[[#This Row],[Fecha]])</f>
        <v>9</v>
      </c>
      <c r="E2960" s="14" t="s">
        <v>5358</v>
      </c>
      <c r="F2960" s="14" t="s">
        <v>85</v>
      </c>
      <c r="G2960" s="14"/>
      <c r="H2960" s="14" t="s">
        <v>532</v>
      </c>
      <c r="I2960" s="14" t="s">
        <v>7132</v>
      </c>
      <c r="J2960" s="14" t="s">
        <v>425</v>
      </c>
      <c r="K2960" s="14" t="s">
        <v>421</v>
      </c>
      <c r="L2960" s="14" t="s">
        <v>425</v>
      </c>
      <c r="M2960" s="14" t="s">
        <v>874</v>
      </c>
      <c r="N2960" s="14" t="s">
        <v>2663</v>
      </c>
      <c r="O2960" s="14" t="s">
        <v>3008</v>
      </c>
      <c r="P2960" s="14" t="s">
        <v>5913</v>
      </c>
      <c r="Q2960" s="14">
        <v>12</v>
      </c>
      <c r="R2960" s="14" t="s">
        <v>85</v>
      </c>
      <c r="S2960" s="14" t="s">
        <v>439</v>
      </c>
      <c r="T2960" s="35">
        <v>2389.390485038004</v>
      </c>
      <c r="U2960" s="14" t="s">
        <v>4</v>
      </c>
      <c r="V2960" s="14">
        <v>128</v>
      </c>
      <c r="W2960" s="16">
        <f>+IF(datos_arg[[#This Row],[Moneda]]="ARS",datos_arg[[#This Row],[Monto]],datos_arg[[#This Row],[Monto]]*datos_arg[[#This Row],[TC]])</f>
        <v>2389.390485038004</v>
      </c>
      <c r="X2960" s="16">
        <f>IFERROR(IF(datos_arg[[#This Row],[Moneda]]="USD",datos_arg[[#This Row],[Monto]],datos_arg[[#This Row],[Monto]]/datos_arg[[#This Row],[TC]]),0)</f>
        <v>18.667113164359407</v>
      </c>
      <c r="Y2960" s="14"/>
    </row>
    <row r="2961" spans="1:25" ht="15" customHeight="1" x14ac:dyDescent="0.25">
      <c r="A2961" s="14">
        <f t="shared" si="46"/>
        <v>2958</v>
      </c>
      <c r="B2961" s="1">
        <v>44089</v>
      </c>
      <c r="C2961" s="18">
        <f>+YEAR(datos_arg[[#This Row],[Fecha]])</f>
        <v>2020</v>
      </c>
      <c r="D2961" s="18">
        <f>+MONTH(datos_arg[[#This Row],[Fecha]])</f>
        <v>9</v>
      </c>
      <c r="E2961" s="14" t="s">
        <v>5358</v>
      </c>
      <c r="F2961" s="14" t="s">
        <v>85</v>
      </c>
      <c r="G2961" s="14"/>
      <c r="H2961" s="14" t="s">
        <v>532</v>
      </c>
      <c r="I2961" s="14" t="s">
        <v>7132</v>
      </c>
      <c r="J2961" s="14" t="s">
        <v>425</v>
      </c>
      <c r="K2961" s="14" t="s">
        <v>421</v>
      </c>
      <c r="L2961" s="14" t="s">
        <v>425</v>
      </c>
      <c r="M2961" s="14" t="s">
        <v>874</v>
      </c>
      <c r="N2961" s="14" t="s">
        <v>2663</v>
      </c>
      <c r="O2961" s="14" t="s">
        <v>3009</v>
      </c>
      <c r="P2961" s="14" t="s">
        <v>5913</v>
      </c>
      <c r="Q2961" s="14">
        <v>10</v>
      </c>
      <c r="R2961" s="14" t="s">
        <v>85</v>
      </c>
      <c r="S2961" s="14" t="s">
        <v>439</v>
      </c>
      <c r="T2961" s="35">
        <v>764.99951496199583</v>
      </c>
      <c r="U2961" s="14" t="s">
        <v>4</v>
      </c>
      <c r="V2961" s="14">
        <v>128</v>
      </c>
      <c r="W2961" s="16">
        <f>+IF(datos_arg[[#This Row],[Moneda]]="ARS",datos_arg[[#This Row],[Monto]],datos_arg[[#This Row],[Monto]]*datos_arg[[#This Row],[TC]])</f>
        <v>764.99951496199583</v>
      </c>
      <c r="X2961" s="16">
        <f>IFERROR(IF(datos_arg[[#This Row],[Moneda]]="USD",datos_arg[[#This Row],[Monto]],datos_arg[[#This Row],[Monto]]/datos_arg[[#This Row],[TC]]),0)</f>
        <v>5.9765587106405924</v>
      </c>
      <c r="Y2961" s="14"/>
    </row>
    <row r="2962" spans="1:25" ht="15" customHeight="1" x14ac:dyDescent="0.25">
      <c r="A2962" s="14">
        <f t="shared" si="46"/>
        <v>2959</v>
      </c>
      <c r="B2962" s="1">
        <v>44089</v>
      </c>
      <c r="C2962" s="18">
        <f>+YEAR(datos_arg[[#This Row],[Fecha]])</f>
        <v>2020</v>
      </c>
      <c r="D2962" s="18">
        <f>+MONTH(datos_arg[[#This Row],[Fecha]])</f>
        <v>9</v>
      </c>
      <c r="E2962" s="14" t="s">
        <v>1015</v>
      </c>
      <c r="F2962" s="14" t="s">
        <v>403</v>
      </c>
      <c r="G2962" s="14" t="s">
        <v>5383</v>
      </c>
      <c r="H2962" s="14" t="s">
        <v>532</v>
      </c>
      <c r="I2962" s="14" t="s">
        <v>7132</v>
      </c>
      <c r="J2962" s="14" t="s">
        <v>425</v>
      </c>
      <c r="K2962" s="14" t="s">
        <v>421</v>
      </c>
      <c r="L2962" s="14" t="s">
        <v>425</v>
      </c>
      <c r="M2962" s="14" t="s">
        <v>3010</v>
      </c>
      <c r="N2962" s="14" t="s">
        <v>2663</v>
      </c>
      <c r="O2962" s="14" t="s">
        <v>3011</v>
      </c>
      <c r="P2962" s="14" t="s">
        <v>5913</v>
      </c>
      <c r="Q2962" s="14">
        <v>5</v>
      </c>
      <c r="R2962" s="14" t="s">
        <v>5383</v>
      </c>
      <c r="S2962" s="14" t="s">
        <v>439</v>
      </c>
      <c r="T2962" s="35">
        <v>958.90845070422529</v>
      </c>
      <c r="U2962" s="14" t="s">
        <v>4</v>
      </c>
      <c r="V2962" s="14">
        <v>128</v>
      </c>
      <c r="W2962" s="16">
        <f>+IF(datos_arg[[#This Row],[Moneda]]="ARS",datos_arg[[#This Row],[Monto]],datos_arg[[#This Row],[Monto]]*datos_arg[[#This Row],[TC]])</f>
        <v>958.90845070422529</v>
      </c>
      <c r="X2962" s="16">
        <f>IFERROR(IF(datos_arg[[#This Row],[Moneda]]="USD",datos_arg[[#This Row],[Monto]],datos_arg[[#This Row],[Monto]]/datos_arg[[#This Row],[TC]]),0)</f>
        <v>7.4914722711267601</v>
      </c>
      <c r="Y2962" s="14"/>
    </row>
    <row r="2963" spans="1:25" ht="15" customHeight="1" x14ac:dyDescent="0.25">
      <c r="A2963" s="14">
        <f t="shared" si="46"/>
        <v>2960</v>
      </c>
      <c r="B2963" s="1">
        <v>44089</v>
      </c>
      <c r="C2963" s="18">
        <f>+YEAR(datos_arg[[#This Row],[Fecha]])</f>
        <v>2020</v>
      </c>
      <c r="D2963" s="18">
        <f>+MONTH(datos_arg[[#This Row],[Fecha]])</f>
        <v>9</v>
      </c>
      <c r="E2963" s="14" t="s">
        <v>5358</v>
      </c>
      <c r="F2963" s="14" t="s">
        <v>85</v>
      </c>
      <c r="G2963" s="14"/>
      <c r="H2963" s="14" t="s">
        <v>532</v>
      </c>
      <c r="I2963" s="14" t="s">
        <v>7132</v>
      </c>
      <c r="J2963" s="14" t="s">
        <v>425</v>
      </c>
      <c r="K2963" s="14" t="s">
        <v>421</v>
      </c>
      <c r="L2963" s="14" t="s">
        <v>425</v>
      </c>
      <c r="M2963" s="14" t="s">
        <v>3012</v>
      </c>
      <c r="N2963" s="14" t="s">
        <v>2663</v>
      </c>
      <c r="O2963" s="14" t="s">
        <v>3013</v>
      </c>
      <c r="P2963" s="14" t="s">
        <v>5913</v>
      </c>
      <c r="Q2963" s="14">
        <v>1</v>
      </c>
      <c r="R2963" s="14" t="s">
        <v>85</v>
      </c>
      <c r="S2963" s="14" t="s">
        <v>439</v>
      </c>
      <c r="T2963" s="35">
        <v>306.8507042253521</v>
      </c>
      <c r="U2963" s="14" t="s">
        <v>4</v>
      </c>
      <c r="V2963" s="14">
        <v>128</v>
      </c>
      <c r="W2963" s="16">
        <f>+IF(datos_arg[[#This Row],[Moneda]]="ARS",datos_arg[[#This Row],[Monto]],datos_arg[[#This Row],[Monto]]*datos_arg[[#This Row],[TC]])</f>
        <v>306.8507042253521</v>
      </c>
      <c r="X2963" s="16">
        <f>IFERROR(IF(datos_arg[[#This Row],[Moneda]]="USD",datos_arg[[#This Row],[Monto]],datos_arg[[#This Row],[Monto]]/datos_arg[[#This Row],[TC]]),0)</f>
        <v>2.3972711267605633</v>
      </c>
      <c r="Y2963" s="14"/>
    </row>
    <row r="2964" spans="1:25" ht="15" customHeight="1" x14ac:dyDescent="0.25">
      <c r="A2964" s="14">
        <f t="shared" si="46"/>
        <v>2961</v>
      </c>
      <c r="B2964" s="1">
        <v>44089</v>
      </c>
      <c r="C2964" s="18">
        <f>+YEAR(datos_arg[[#This Row],[Fecha]])</f>
        <v>2020</v>
      </c>
      <c r="D2964" s="18">
        <f>+MONTH(datos_arg[[#This Row],[Fecha]])</f>
        <v>9</v>
      </c>
      <c r="E2964" s="14" t="s">
        <v>5358</v>
      </c>
      <c r="F2964" s="14" t="s">
        <v>85</v>
      </c>
      <c r="G2964" s="14"/>
      <c r="H2964" s="14" t="s">
        <v>532</v>
      </c>
      <c r="I2964" s="14" t="s">
        <v>7132</v>
      </c>
      <c r="J2964" s="14" t="s">
        <v>425</v>
      </c>
      <c r="K2964" s="14" t="s">
        <v>421</v>
      </c>
      <c r="L2964" s="14" t="s">
        <v>425</v>
      </c>
      <c r="M2964" s="14" t="s">
        <v>3012</v>
      </c>
      <c r="N2964" s="14" t="s">
        <v>2663</v>
      </c>
      <c r="O2964" s="14" t="s">
        <v>3014</v>
      </c>
      <c r="P2964" s="14" t="s">
        <v>5913</v>
      </c>
      <c r="Q2964" s="14">
        <v>1</v>
      </c>
      <c r="R2964" s="14" t="s">
        <v>85</v>
      </c>
      <c r="S2964" s="14" t="s">
        <v>439</v>
      </c>
      <c r="T2964" s="35">
        <v>368.22084507042251</v>
      </c>
      <c r="U2964" s="14" t="s">
        <v>4</v>
      </c>
      <c r="V2964" s="14">
        <v>128</v>
      </c>
      <c r="W2964" s="16">
        <f>+IF(datos_arg[[#This Row],[Moneda]]="ARS",datos_arg[[#This Row],[Monto]],datos_arg[[#This Row],[Monto]]*datos_arg[[#This Row],[TC]])</f>
        <v>368.22084507042251</v>
      </c>
      <c r="X2964" s="16">
        <f>IFERROR(IF(datos_arg[[#This Row],[Moneda]]="USD",datos_arg[[#This Row],[Monto]],datos_arg[[#This Row],[Monto]]/datos_arg[[#This Row],[TC]]),0)</f>
        <v>2.8767253521126759</v>
      </c>
      <c r="Y2964" s="14"/>
    </row>
    <row r="2965" spans="1:25" ht="15" customHeight="1" x14ac:dyDescent="0.25">
      <c r="A2965" s="14">
        <f t="shared" si="46"/>
        <v>2962</v>
      </c>
      <c r="B2965" s="1">
        <v>44089</v>
      </c>
      <c r="C2965" s="18">
        <f>+YEAR(datos_arg[[#This Row],[Fecha]])</f>
        <v>2020</v>
      </c>
      <c r="D2965" s="18">
        <f>+MONTH(datos_arg[[#This Row],[Fecha]])</f>
        <v>9</v>
      </c>
      <c r="E2965" s="14" t="s">
        <v>1015</v>
      </c>
      <c r="F2965" s="14" t="s">
        <v>403</v>
      </c>
      <c r="G2965" s="14" t="s">
        <v>970</v>
      </c>
      <c r="H2965" s="14" t="s">
        <v>7132</v>
      </c>
      <c r="I2965" s="14" t="s">
        <v>7132</v>
      </c>
      <c r="J2965" s="14" t="s">
        <v>425</v>
      </c>
      <c r="K2965" s="14"/>
      <c r="L2965" s="14" t="s">
        <v>425</v>
      </c>
      <c r="M2965" s="14" t="s">
        <v>493</v>
      </c>
      <c r="N2965" s="14" t="s">
        <v>2560</v>
      </c>
      <c r="O2965" s="14" t="s">
        <v>3015</v>
      </c>
      <c r="P2965" s="14" t="s">
        <v>5914</v>
      </c>
      <c r="Q2965" s="14">
        <v>2</v>
      </c>
      <c r="R2965" s="14" t="s">
        <v>970</v>
      </c>
      <c r="S2965" s="14" t="s">
        <v>439</v>
      </c>
      <c r="T2965" s="35">
        <v>4162.3999999999996</v>
      </c>
      <c r="U2965" s="14" t="s">
        <v>4</v>
      </c>
      <c r="V2965" s="14">
        <v>128</v>
      </c>
      <c r="W2965" s="16">
        <f>+IF(datos_arg[[#This Row],[Moneda]]="ARS",datos_arg[[#This Row],[Monto]],datos_arg[[#This Row],[Monto]]*datos_arg[[#This Row],[TC]])</f>
        <v>4162.3999999999996</v>
      </c>
      <c r="X2965" s="16">
        <f>IFERROR(IF(datos_arg[[#This Row],[Moneda]]="USD",datos_arg[[#This Row],[Monto]],datos_arg[[#This Row],[Monto]]/datos_arg[[#This Row],[TC]]),0)</f>
        <v>32.518749999999997</v>
      </c>
      <c r="Y2965" s="14"/>
    </row>
    <row r="2966" spans="1:25" ht="15" customHeight="1" x14ac:dyDescent="0.25">
      <c r="A2966" s="14">
        <f t="shared" si="46"/>
        <v>2963</v>
      </c>
      <c r="B2966" s="1">
        <v>44089</v>
      </c>
      <c r="C2966" s="18">
        <f>+YEAR(datos_arg[[#This Row],[Fecha]])</f>
        <v>2020</v>
      </c>
      <c r="D2966" s="18">
        <f>+MONTH(datos_arg[[#This Row],[Fecha]])</f>
        <v>9</v>
      </c>
      <c r="E2966" s="14" t="s">
        <v>408</v>
      </c>
      <c r="F2966" s="14" t="s">
        <v>506</v>
      </c>
      <c r="G2966" s="14"/>
      <c r="H2966" s="14" t="s">
        <v>7132</v>
      </c>
      <c r="I2966" s="14" t="s">
        <v>7132</v>
      </c>
      <c r="J2966" s="14" t="s">
        <v>425</v>
      </c>
      <c r="K2966" s="14"/>
      <c r="L2966" s="14" t="s">
        <v>425</v>
      </c>
      <c r="M2966" s="14" t="s">
        <v>613</v>
      </c>
      <c r="N2966" s="14" t="s">
        <v>613</v>
      </c>
      <c r="O2966" s="14" t="s">
        <v>3016</v>
      </c>
      <c r="P2966" s="14"/>
      <c r="Q2966" s="14"/>
      <c r="R2966" s="14" t="s">
        <v>613</v>
      </c>
      <c r="S2966" s="14" t="s">
        <v>439</v>
      </c>
      <c r="T2966" s="35">
        <v>10000</v>
      </c>
      <c r="U2966" s="14" t="s">
        <v>4</v>
      </c>
      <c r="V2966" s="14">
        <v>128</v>
      </c>
      <c r="W2966" s="16">
        <f>+IF(datos_arg[[#This Row],[Moneda]]="ARS",datos_arg[[#This Row],[Monto]],datos_arg[[#This Row],[Monto]]*datos_arg[[#This Row],[TC]])</f>
        <v>10000</v>
      </c>
      <c r="X2966" s="16">
        <f>IFERROR(IF(datos_arg[[#This Row],[Moneda]]="USD",datos_arg[[#This Row],[Monto]],datos_arg[[#This Row],[Monto]]/datos_arg[[#This Row],[TC]]),0)</f>
        <v>78.125</v>
      </c>
      <c r="Y2966" s="14"/>
    </row>
    <row r="2967" spans="1:25" ht="15" customHeight="1" x14ac:dyDescent="0.25">
      <c r="A2967" s="14">
        <f t="shared" si="46"/>
        <v>2964</v>
      </c>
      <c r="B2967" s="1">
        <v>44089</v>
      </c>
      <c r="C2967" s="18">
        <f>+YEAR(datos_arg[[#This Row],[Fecha]])</f>
        <v>2020</v>
      </c>
      <c r="D2967" s="18">
        <f>+MONTH(datos_arg[[#This Row],[Fecha]])</f>
        <v>9</v>
      </c>
      <c r="E2967" s="14" t="s">
        <v>1015</v>
      </c>
      <c r="F2967" s="14" t="s">
        <v>403</v>
      </c>
      <c r="G2967" s="14" t="s">
        <v>970</v>
      </c>
      <c r="H2967" s="14" t="s">
        <v>7132</v>
      </c>
      <c r="I2967" s="14" t="s">
        <v>7132</v>
      </c>
      <c r="J2967" s="14" t="s">
        <v>425</v>
      </c>
      <c r="K2967" s="14"/>
      <c r="L2967" s="14" t="s">
        <v>425</v>
      </c>
      <c r="M2967" s="14" t="s">
        <v>493</v>
      </c>
      <c r="N2967" s="14" t="s">
        <v>645</v>
      </c>
      <c r="O2967" s="14" t="s">
        <v>3017</v>
      </c>
      <c r="P2967" s="14" t="s">
        <v>5915</v>
      </c>
      <c r="Q2967" s="14"/>
      <c r="R2967" s="14" t="s">
        <v>970</v>
      </c>
      <c r="S2967" s="14" t="s">
        <v>439</v>
      </c>
      <c r="T2967" s="35">
        <v>1835</v>
      </c>
      <c r="U2967" s="14" t="s">
        <v>4</v>
      </c>
      <c r="V2967" s="14">
        <v>128</v>
      </c>
      <c r="W2967" s="16">
        <f>+IF(datos_arg[[#This Row],[Moneda]]="ARS",datos_arg[[#This Row],[Monto]],datos_arg[[#This Row],[Monto]]*datos_arg[[#This Row],[TC]])</f>
        <v>1835</v>
      </c>
      <c r="X2967" s="16">
        <f>IFERROR(IF(datos_arg[[#This Row],[Moneda]]="USD",datos_arg[[#This Row],[Monto]],datos_arg[[#This Row],[Monto]]/datos_arg[[#This Row],[TC]]),0)</f>
        <v>14.3359375</v>
      </c>
      <c r="Y2967" s="14"/>
    </row>
    <row r="2968" spans="1:25" ht="15" customHeight="1" x14ac:dyDescent="0.25">
      <c r="A2968" s="14">
        <f t="shared" si="46"/>
        <v>2965</v>
      </c>
      <c r="B2968" s="1">
        <v>44089</v>
      </c>
      <c r="C2968" s="18">
        <f>+YEAR(datos_arg[[#This Row],[Fecha]])</f>
        <v>2020</v>
      </c>
      <c r="D2968" s="18">
        <f>+MONTH(datos_arg[[#This Row],[Fecha]])</f>
        <v>9</v>
      </c>
      <c r="E2968" s="14" t="s">
        <v>449</v>
      </c>
      <c r="F2968" s="14" t="s">
        <v>523</v>
      </c>
      <c r="G2968" s="14"/>
      <c r="H2968" s="14" t="s">
        <v>4114</v>
      </c>
      <c r="I2968" s="14" t="s">
        <v>7132</v>
      </c>
      <c r="J2968" s="14" t="s">
        <v>425</v>
      </c>
      <c r="K2968" s="14"/>
      <c r="L2968" s="14" t="s">
        <v>425</v>
      </c>
      <c r="M2968" s="14" t="s">
        <v>515</v>
      </c>
      <c r="N2968" s="14" t="s">
        <v>515</v>
      </c>
      <c r="O2968" s="14" t="s">
        <v>3018</v>
      </c>
      <c r="P2968" s="14" t="s">
        <v>5915</v>
      </c>
      <c r="Q2968" s="14"/>
      <c r="R2968" s="14" t="s">
        <v>523</v>
      </c>
      <c r="S2968" s="14" t="s">
        <v>439</v>
      </c>
      <c r="T2968" s="35">
        <v>4000</v>
      </c>
      <c r="U2968" s="14" t="s">
        <v>4</v>
      </c>
      <c r="V2968" s="14">
        <v>128</v>
      </c>
      <c r="W2968" s="16">
        <f>+IF(datos_arg[[#This Row],[Moneda]]="ARS",datos_arg[[#This Row],[Monto]],datos_arg[[#This Row],[Monto]]*datos_arg[[#This Row],[TC]])</f>
        <v>4000</v>
      </c>
      <c r="X2968" s="16">
        <f>IFERROR(IF(datos_arg[[#This Row],[Moneda]]="USD",datos_arg[[#This Row],[Monto]],datos_arg[[#This Row],[Monto]]/datos_arg[[#This Row],[TC]]),0)</f>
        <v>31.25</v>
      </c>
      <c r="Y2968" s="14"/>
    </row>
    <row r="2969" spans="1:25" ht="15" customHeight="1" x14ac:dyDescent="0.25">
      <c r="A2969" s="14">
        <f t="shared" si="46"/>
        <v>2966</v>
      </c>
      <c r="B2969" s="1">
        <v>44089</v>
      </c>
      <c r="C2969" s="18">
        <f>+YEAR(datos_arg[[#This Row],[Fecha]])</f>
        <v>2020</v>
      </c>
      <c r="D2969" s="18">
        <f>+MONTH(datos_arg[[#This Row],[Fecha]])</f>
        <v>9</v>
      </c>
      <c r="E2969" s="14" t="s">
        <v>449</v>
      </c>
      <c r="F2969" s="14" t="s">
        <v>523</v>
      </c>
      <c r="G2969" s="14"/>
      <c r="H2969" s="14" t="s">
        <v>7132</v>
      </c>
      <c r="I2969" s="14" t="s">
        <v>7132</v>
      </c>
      <c r="J2969" s="14" t="s">
        <v>425</v>
      </c>
      <c r="K2969" s="14"/>
      <c r="L2969" s="14" t="s">
        <v>425</v>
      </c>
      <c r="M2969" s="14" t="s">
        <v>515</v>
      </c>
      <c r="N2969" s="14" t="s">
        <v>515</v>
      </c>
      <c r="O2969" s="14" t="s">
        <v>3019</v>
      </c>
      <c r="P2969" s="14" t="s">
        <v>5915</v>
      </c>
      <c r="Q2969" s="14"/>
      <c r="R2969" s="14" t="s">
        <v>523</v>
      </c>
      <c r="S2969" s="14" t="s">
        <v>439</v>
      </c>
      <c r="T2969" s="35">
        <v>500</v>
      </c>
      <c r="U2969" s="14" t="s">
        <v>4</v>
      </c>
      <c r="V2969" s="14">
        <v>128</v>
      </c>
      <c r="W2969" s="16">
        <f>+IF(datos_arg[[#This Row],[Moneda]]="ARS",datos_arg[[#This Row],[Monto]],datos_arg[[#This Row],[Monto]]*datos_arg[[#This Row],[TC]])</f>
        <v>500</v>
      </c>
      <c r="X2969" s="16">
        <f>IFERROR(IF(datos_arg[[#This Row],[Moneda]]="USD",datos_arg[[#This Row],[Monto]],datos_arg[[#This Row],[Monto]]/datos_arg[[#This Row],[TC]]),0)</f>
        <v>3.90625</v>
      </c>
      <c r="Y2969" s="14"/>
    </row>
    <row r="2970" spans="1:25" ht="15" customHeight="1" x14ac:dyDescent="0.25">
      <c r="A2970" s="14">
        <f t="shared" si="46"/>
        <v>2967</v>
      </c>
      <c r="B2970" s="1">
        <v>44089</v>
      </c>
      <c r="C2970" s="18">
        <f>+YEAR(datos_arg[[#This Row],[Fecha]])</f>
        <v>2020</v>
      </c>
      <c r="D2970" s="18">
        <f>+MONTH(datos_arg[[#This Row],[Fecha]])</f>
        <v>9</v>
      </c>
      <c r="E2970" s="14" t="s">
        <v>1015</v>
      </c>
      <c r="F2970" s="14" t="s">
        <v>430</v>
      </c>
      <c r="G2970" s="14"/>
      <c r="H2970" s="14" t="s">
        <v>7132</v>
      </c>
      <c r="I2970" s="14" t="s">
        <v>7132</v>
      </c>
      <c r="J2970" s="14" t="s">
        <v>425</v>
      </c>
      <c r="K2970" s="14" t="s">
        <v>421</v>
      </c>
      <c r="L2970" s="14" t="s">
        <v>425</v>
      </c>
      <c r="M2970" s="14" t="s">
        <v>102</v>
      </c>
      <c r="N2970" s="14" t="s">
        <v>480</v>
      </c>
      <c r="O2970" s="14" t="s">
        <v>3051</v>
      </c>
      <c r="P2970" s="14"/>
      <c r="Q2970" s="14"/>
      <c r="R2970" s="14" t="s">
        <v>430</v>
      </c>
      <c r="S2970" s="14" t="s">
        <v>421</v>
      </c>
      <c r="T2970" s="35">
        <v>2500</v>
      </c>
      <c r="U2970" s="14" t="s">
        <v>4</v>
      </c>
      <c r="V2970" s="14">
        <v>128</v>
      </c>
      <c r="W2970" s="16">
        <f>+IF(datos_arg[[#This Row],[Moneda]]="ARS",datos_arg[[#This Row],[Monto]],datos_arg[[#This Row],[Monto]]*datos_arg[[#This Row],[TC]])</f>
        <v>2500</v>
      </c>
      <c r="X2970" s="16">
        <f>IFERROR(IF(datos_arg[[#This Row],[Moneda]]="USD",datos_arg[[#This Row],[Monto]],datos_arg[[#This Row],[Monto]]/datos_arg[[#This Row],[TC]]),0)</f>
        <v>19.53125</v>
      </c>
      <c r="Y2970" s="14"/>
    </row>
    <row r="2971" spans="1:25" ht="15" customHeight="1" x14ac:dyDescent="0.25">
      <c r="A2971" s="14">
        <f t="shared" si="46"/>
        <v>2968</v>
      </c>
      <c r="B2971" s="1">
        <v>44089</v>
      </c>
      <c r="C2971" s="18">
        <f>+YEAR(datos_arg[[#This Row],[Fecha]])</f>
        <v>2020</v>
      </c>
      <c r="D2971" s="18">
        <f>+MONTH(datos_arg[[#This Row],[Fecha]])</f>
        <v>9</v>
      </c>
      <c r="E2971" s="14" t="s">
        <v>449</v>
      </c>
      <c r="F2971" s="14" t="s">
        <v>505</v>
      </c>
      <c r="G2971" s="14"/>
      <c r="H2971" s="14" t="s">
        <v>7132</v>
      </c>
      <c r="I2971" s="14" t="s">
        <v>7132</v>
      </c>
      <c r="J2971" s="14" t="s">
        <v>425</v>
      </c>
      <c r="K2971" s="14"/>
      <c r="L2971" s="14" t="s">
        <v>425</v>
      </c>
      <c r="M2971" s="14" t="s">
        <v>613</v>
      </c>
      <c r="N2971" s="14" t="s">
        <v>2273</v>
      </c>
      <c r="O2971" s="14" t="s">
        <v>2473</v>
      </c>
      <c r="P2971" s="14"/>
      <c r="Q2971" s="14"/>
      <c r="R2971" s="14" t="s">
        <v>505</v>
      </c>
      <c r="S2971" s="14" t="s">
        <v>613</v>
      </c>
      <c r="T2971" s="35">
        <v>57.96</v>
      </c>
      <c r="U2971" s="14" t="s">
        <v>4</v>
      </c>
      <c r="V2971" s="14">
        <v>128</v>
      </c>
      <c r="W2971" s="16">
        <f>+IF(datos_arg[[#This Row],[Moneda]]="ARS",datos_arg[[#This Row],[Monto]],datos_arg[[#This Row],[Monto]]*datos_arg[[#This Row],[TC]])</f>
        <v>57.96</v>
      </c>
      <c r="X2971" s="16">
        <f>IFERROR(IF(datos_arg[[#This Row],[Moneda]]="USD",datos_arg[[#This Row],[Monto]],datos_arg[[#This Row],[Monto]]/datos_arg[[#This Row],[TC]]),0)</f>
        <v>0.45281250000000001</v>
      </c>
      <c r="Y2971" s="14"/>
    </row>
    <row r="2972" spans="1:25" ht="15" customHeight="1" x14ac:dyDescent="0.25">
      <c r="A2972" s="14">
        <f t="shared" si="46"/>
        <v>2969</v>
      </c>
      <c r="B2972" s="1">
        <v>44090</v>
      </c>
      <c r="C2972" s="18">
        <f>+YEAR(datos_arg[[#This Row],[Fecha]])</f>
        <v>2020</v>
      </c>
      <c r="D2972" s="18">
        <f>+MONTH(datos_arg[[#This Row],[Fecha]])</f>
        <v>9</v>
      </c>
      <c r="E2972" s="14" t="s">
        <v>5358</v>
      </c>
      <c r="F2972" s="14" t="s">
        <v>4110</v>
      </c>
      <c r="G2972" s="14"/>
      <c r="H2972" s="14" t="s">
        <v>4114</v>
      </c>
      <c r="I2972" s="14" t="s">
        <v>7132</v>
      </c>
      <c r="J2972" s="14" t="s">
        <v>425</v>
      </c>
      <c r="K2972" s="14"/>
      <c r="L2972" s="14" t="s">
        <v>425</v>
      </c>
      <c r="M2972" s="14" t="s">
        <v>2266</v>
      </c>
      <c r="N2972" s="14" t="s">
        <v>100</v>
      </c>
      <c r="O2972" s="14" t="s">
        <v>4011</v>
      </c>
      <c r="P2972" s="14" t="s">
        <v>5916</v>
      </c>
      <c r="Q2972" s="14"/>
      <c r="R2972" s="14" t="s">
        <v>4110</v>
      </c>
      <c r="S2972" s="14" t="s">
        <v>439</v>
      </c>
      <c r="T2972" s="35">
        <v>3999</v>
      </c>
      <c r="U2972" s="14" t="s">
        <v>4</v>
      </c>
      <c r="V2972" s="14">
        <v>128</v>
      </c>
      <c r="W2972" s="16">
        <f>+IF(datos_arg[[#This Row],[Moneda]]="ARS",datos_arg[[#This Row],[Monto]],datos_arg[[#This Row],[Monto]]*datos_arg[[#This Row],[TC]])</f>
        <v>3999</v>
      </c>
      <c r="X2972" s="16">
        <f>IFERROR(IF(datos_arg[[#This Row],[Moneda]]="USD",datos_arg[[#This Row],[Monto]],datos_arg[[#This Row],[Monto]]/datos_arg[[#This Row],[TC]]),0)</f>
        <v>31.2421875</v>
      </c>
      <c r="Y2972" s="14"/>
    </row>
    <row r="2973" spans="1:25" ht="15" customHeight="1" x14ac:dyDescent="0.25">
      <c r="A2973" s="14">
        <f t="shared" si="46"/>
        <v>2970</v>
      </c>
      <c r="B2973" s="1">
        <v>44090</v>
      </c>
      <c r="C2973" s="18">
        <f>+YEAR(datos_arg[[#This Row],[Fecha]])</f>
        <v>2020</v>
      </c>
      <c r="D2973" s="18">
        <f>+MONTH(datos_arg[[#This Row],[Fecha]])</f>
        <v>9</v>
      </c>
      <c r="E2973" s="14" t="s">
        <v>5358</v>
      </c>
      <c r="F2973" s="14" t="s">
        <v>4110</v>
      </c>
      <c r="G2973" s="14"/>
      <c r="H2973" s="14" t="s">
        <v>6646</v>
      </c>
      <c r="I2973" s="14" t="s">
        <v>7132</v>
      </c>
      <c r="J2973" s="14" t="s">
        <v>425</v>
      </c>
      <c r="K2973" s="14"/>
      <c r="L2973" s="14" t="s">
        <v>425</v>
      </c>
      <c r="M2973" s="14" t="s">
        <v>2266</v>
      </c>
      <c r="N2973" s="14" t="s">
        <v>100</v>
      </c>
      <c r="O2973" s="14" t="s">
        <v>4083</v>
      </c>
      <c r="P2973" s="14" t="s">
        <v>5916</v>
      </c>
      <c r="Q2973" s="14"/>
      <c r="R2973" s="14" t="s">
        <v>4110</v>
      </c>
      <c r="S2973" s="14" t="s">
        <v>439</v>
      </c>
      <c r="T2973" s="35">
        <v>3999</v>
      </c>
      <c r="U2973" s="14" t="s">
        <v>4</v>
      </c>
      <c r="V2973" s="14">
        <v>128</v>
      </c>
      <c r="W2973" s="16">
        <f>+IF(datos_arg[[#This Row],[Moneda]]="ARS",datos_arg[[#This Row],[Monto]],datos_arg[[#This Row],[Monto]]*datos_arg[[#This Row],[TC]])</f>
        <v>3999</v>
      </c>
      <c r="X2973" s="16">
        <f>IFERROR(IF(datos_arg[[#This Row],[Moneda]]="USD",datos_arg[[#This Row],[Monto]],datos_arg[[#This Row],[Monto]]/datos_arg[[#This Row],[TC]]),0)</f>
        <v>31.2421875</v>
      </c>
      <c r="Y2973" s="14"/>
    </row>
    <row r="2974" spans="1:25" ht="15" customHeight="1" x14ac:dyDescent="0.25">
      <c r="A2974" s="14">
        <f t="shared" si="46"/>
        <v>2971</v>
      </c>
      <c r="B2974" s="1">
        <v>44090</v>
      </c>
      <c r="C2974" s="18">
        <f>+YEAR(datos_arg[[#This Row],[Fecha]])</f>
        <v>2020</v>
      </c>
      <c r="D2974" s="18">
        <f>+MONTH(datos_arg[[#This Row],[Fecha]])</f>
        <v>9</v>
      </c>
      <c r="E2974" s="14" t="s">
        <v>5358</v>
      </c>
      <c r="F2974" s="14" t="s">
        <v>4109</v>
      </c>
      <c r="G2974" s="14"/>
      <c r="H2974" s="14" t="s">
        <v>6646</v>
      </c>
      <c r="I2974" s="14" t="s">
        <v>6668</v>
      </c>
      <c r="J2974" s="14" t="s">
        <v>425</v>
      </c>
      <c r="K2974" s="14" t="s">
        <v>420</v>
      </c>
      <c r="L2974" s="14" t="s">
        <v>426</v>
      </c>
      <c r="M2974" s="14" t="s">
        <v>5369</v>
      </c>
      <c r="N2974" s="14" t="s">
        <v>100</v>
      </c>
      <c r="O2974" s="14" t="s">
        <v>4084</v>
      </c>
      <c r="P2974" s="14" t="s">
        <v>5917</v>
      </c>
      <c r="Q2974" s="14">
        <v>9</v>
      </c>
      <c r="R2974" s="14" t="s">
        <v>4109</v>
      </c>
      <c r="S2974" s="14" t="s">
        <v>439</v>
      </c>
      <c r="T2974" s="35">
        <v>6840</v>
      </c>
      <c r="U2974" s="14" t="s">
        <v>4</v>
      </c>
      <c r="V2974" s="14">
        <v>128</v>
      </c>
      <c r="W2974" s="16">
        <f>+IF(datos_arg[[#This Row],[Moneda]]="ARS",datos_arg[[#This Row],[Monto]],datos_arg[[#This Row],[Monto]]*datos_arg[[#This Row],[TC]])</f>
        <v>6840</v>
      </c>
      <c r="X2974" s="16">
        <f>IFERROR(IF(datos_arg[[#This Row],[Moneda]]="USD",datos_arg[[#This Row],[Monto]],datos_arg[[#This Row],[Monto]]/datos_arg[[#This Row],[TC]]),0)</f>
        <v>53.4375</v>
      </c>
      <c r="Y2974" s="14"/>
    </row>
    <row r="2975" spans="1:25" ht="15" customHeight="1" x14ac:dyDescent="0.25">
      <c r="A2975" s="14">
        <f t="shared" si="46"/>
        <v>2972</v>
      </c>
      <c r="B2975" s="1">
        <v>44090</v>
      </c>
      <c r="C2975" s="18">
        <f>+YEAR(datos_arg[[#This Row],[Fecha]])</f>
        <v>2020</v>
      </c>
      <c r="D2975" s="18">
        <f>+MONTH(datos_arg[[#This Row],[Fecha]])</f>
        <v>9</v>
      </c>
      <c r="E2975" s="14" t="s">
        <v>5358</v>
      </c>
      <c r="F2975" s="14" t="s">
        <v>4109</v>
      </c>
      <c r="G2975" s="14"/>
      <c r="H2975" s="14" t="s">
        <v>6649</v>
      </c>
      <c r="I2975" s="14" t="s">
        <v>7132</v>
      </c>
      <c r="J2975" s="14" t="s">
        <v>6686</v>
      </c>
      <c r="K2975" s="14" t="s">
        <v>420</v>
      </c>
      <c r="L2975" s="14" t="s">
        <v>425</v>
      </c>
      <c r="M2975" s="14" t="s">
        <v>2982</v>
      </c>
      <c r="N2975" s="14" t="s">
        <v>100</v>
      </c>
      <c r="O2975" s="14" t="s">
        <v>3021</v>
      </c>
      <c r="P2975" s="14" t="s">
        <v>5918</v>
      </c>
      <c r="Q2975" s="14">
        <v>2</v>
      </c>
      <c r="R2975" s="14" t="s">
        <v>4109</v>
      </c>
      <c r="S2975" s="14" t="s">
        <v>439</v>
      </c>
      <c r="T2975" s="35">
        <v>1206.49</v>
      </c>
      <c r="U2975" s="14" t="s">
        <v>4</v>
      </c>
      <c r="V2975" s="14">
        <v>128</v>
      </c>
      <c r="W2975" s="16">
        <f>+IF(datos_arg[[#This Row],[Moneda]]="ARS",datos_arg[[#This Row],[Monto]],datos_arg[[#This Row],[Monto]]*datos_arg[[#This Row],[TC]])</f>
        <v>1206.49</v>
      </c>
      <c r="X2975" s="16">
        <f>IFERROR(IF(datos_arg[[#This Row],[Moneda]]="USD",datos_arg[[#This Row],[Monto]],datos_arg[[#This Row],[Monto]]/datos_arg[[#This Row],[TC]]),0)</f>
        <v>9.4257031250000001</v>
      </c>
      <c r="Y2975" s="14"/>
    </row>
    <row r="2976" spans="1:25" x14ac:dyDescent="0.25">
      <c r="A2976" s="14">
        <f t="shared" si="46"/>
        <v>2973</v>
      </c>
      <c r="B2976" s="1">
        <v>44090</v>
      </c>
      <c r="C2976" s="18">
        <f>+YEAR(datos_arg[[#This Row],[Fecha]])</f>
        <v>2020</v>
      </c>
      <c r="D2976" s="18">
        <f>+MONTH(datos_arg[[#This Row],[Fecha]])</f>
        <v>9</v>
      </c>
      <c r="E2976" s="14" t="s">
        <v>617</v>
      </c>
      <c r="F2976" s="14" t="s">
        <v>8101</v>
      </c>
      <c r="G2976" s="14"/>
      <c r="H2976" s="14" t="s">
        <v>8103</v>
      </c>
      <c r="I2976" s="14" t="s">
        <v>8104</v>
      </c>
      <c r="J2976" s="14" t="s">
        <v>472</v>
      </c>
      <c r="K2976" s="14" t="s">
        <v>421</v>
      </c>
      <c r="L2976" s="14" t="s">
        <v>425</v>
      </c>
      <c r="M2976" s="14" t="s">
        <v>665</v>
      </c>
      <c r="N2976" s="14" t="s">
        <v>2797</v>
      </c>
      <c r="O2976" s="14" t="s">
        <v>3022</v>
      </c>
      <c r="P2976" s="14"/>
      <c r="Q2976" s="14">
        <v>0</v>
      </c>
      <c r="R2976" s="14" t="s">
        <v>8101</v>
      </c>
      <c r="S2976" s="14" t="s">
        <v>440</v>
      </c>
      <c r="T2976" s="35">
        <v>25.888406496221258</v>
      </c>
      <c r="U2976" s="14" t="s">
        <v>2</v>
      </c>
      <c r="V2976" s="14">
        <v>128</v>
      </c>
      <c r="W2976" s="16">
        <f>+IF(datos_arg[[#This Row],[Moneda]]="ARS",datos_arg[[#This Row],[Monto]],datos_arg[[#This Row],[Monto]]*datos_arg[[#This Row],[TC]])</f>
        <v>3313.716031516321</v>
      </c>
      <c r="X2976" s="16">
        <f>IFERROR(IF(datos_arg[[#This Row],[Moneda]]="USD",datos_arg[[#This Row],[Monto]],datos_arg[[#This Row],[Monto]]/datos_arg[[#This Row],[TC]]),0)</f>
        <v>25.888406496221258</v>
      </c>
      <c r="Y2976" s="14"/>
    </row>
    <row r="2977" spans="1:25" x14ac:dyDescent="0.25">
      <c r="A2977" s="14">
        <f t="shared" si="46"/>
        <v>2974</v>
      </c>
      <c r="B2977" s="1">
        <v>44090</v>
      </c>
      <c r="C2977" s="18">
        <f>+YEAR(datos_arg[[#This Row],[Fecha]])</f>
        <v>2020</v>
      </c>
      <c r="D2977" s="18">
        <f>+MONTH(datos_arg[[#This Row],[Fecha]])</f>
        <v>9</v>
      </c>
      <c r="E2977" s="14" t="s">
        <v>617</v>
      </c>
      <c r="F2977" s="14" t="s">
        <v>8101</v>
      </c>
      <c r="G2977" s="14"/>
      <c r="H2977" s="14" t="s">
        <v>8103</v>
      </c>
      <c r="I2977" s="14" t="s">
        <v>8104</v>
      </c>
      <c r="J2977" s="14" t="s">
        <v>472</v>
      </c>
      <c r="K2977" s="14" t="s">
        <v>421</v>
      </c>
      <c r="L2977" s="14" t="s">
        <v>425</v>
      </c>
      <c r="M2977" s="14" t="s">
        <v>665</v>
      </c>
      <c r="N2977" s="14" t="s">
        <v>2797</v>
      </c>
      <c r="O2977" s="14" t="s">
        <v>3023</v>
      </c>
      <c r="P2977" s="14"/>
      <c r="Q2977" s="14">
        <v>0</v>
      </c>
      <c r="R2977" s="14" t="s">
        <v>8101</v>
      </c>
      <c r="S2977" s="14" t="s">
        <v>440</v>
      </c>
      <c r="T2977" s="35">
        <v>12.542209358417752</v>
      </c>
      <c r="U2977" s="14" t="s">
        <v>2</v>
      </c>
      <c r="V2977" s="14">
        <v>128</v>
      </c>
      <c r="W2977" s="16">
        <f>+IF(datos_arg[[#This Row],[Moneda]]="ARS",datos_arg[[#This Row],[Monto]],datos_arg[[#This Row],[Monto]]*datos_arg[[#This Row],[TC]])</f>
        <v>1605.4027978774723</v>
      </c>
      <c r="X2977" s="16">
        <f>IFERROR(IF(datos_arg[[#This Row],[Moneda]]="USD",datos_arg[[#This Row],[Monto]],datos_arg[[#This Row],[Monto]]/datos_arg[[#This Row],[TC]]),0)</f>
        <v>12.542209358417752</v>
      </c>
      <c r="Y2977" s="14"/>
    </row>
    <row r="2978" spans="1:25" x14ac:dyDescent="0.25">
      <c r="A2978" s="14">
        <f t="shared" si="46"/>
        <v>2975</v>
      </c>
      <c r="B2978" s="1">
        <v>44090</v>
      </c>
      <c r="C2978" s="18">
        <f>+YEAR(datos_arg[[#This Row],[Fecha]])</f>
        <v>2020</v>
      </c>
      <c r="D2978" s="18">
        <f>+MONTH(datos_arg[[#This Row],[Fecha]])</f>
        <v>9</v>
      </c>
      <c r="E2978" s="14" t="s">
        <v>617</v>
      </c>
      <c r="F2978" s="14" t="s">
        <v>8101</v>
      </c>
      <c r="G2978" s="14"/>
      <c r="H2978" s="14" t="s">
        <v>8103</v>
      </c>
      <c r="I2978" s="14" t="s">
        <v>8104</v>
      </c>
      <c r="J2978" s="14" t="s">
        <v>472</v>
      </c>
      <c r="K2978" s="14" t="s">
        <v>421</v>
      </c>
      <c r="L2978" s="14" t="s">
        <v>425</v>
      </c>
      <c r="M2978" s="14" t="s">
        <v>665</v>
      </c>
      <c r="N2978" s="14" t="s">
        <v>2797</v>
      </c>
      <c r="O2978" s="14" t="s">
        <v>3024</v>
      </c>
      <c r="P2978" s="14"/>
      <c r="Q2978" s="14">
        <v>0</v>
      </c>
      <c r="R2978" s="14" t="s">
        <v>8101</v>
      </c>
      <c r="S2978" s="14" t="s">
        <v>440</v>
      </c>
      <c r="T2978" s="35">
        <v>39.234603634024758</v>
      </c>
      <c r="U2978" s="14" t="s">
        <v>2</v>
      </c>
      <c r="V2978" s="14">
        <v>128</v>
      </c>
      <c r="W2978" s="16">
        <f>+IF(datos_arg[[#This Row],[Moneda]]="ARS",datos_arg[[#This Row],[Monto]],datos_arg[[#This Row],[Monto]]*datos_arg[[#This Row],[TC]])</f>
        <v>5022.029265155169</v>
      </c>
      <c r="X2978" s="16">
        <f>IFERROR(IF(datos_arg[[#This Row],[Moneda]]="USD",datos_arg[[#This Row],[Monto]],datos_arg[[#This Row],[Monto]]/datos_arg[[#This Row],[TC]]),0)</f>
        <v>39.234603634024758</v>
      </c>
      <c r="Y2978" s="14"/>
    </row>
    <row r="2979" spans="1:25" x14ac:dyDescent="0.25">
      <c r="A2979" s="14">
        <f t="shared" si="46"/>
        <v>2976</v>
      </c>
      <c r="B2979" s="1">
        <v>44090</v>
      </c>
      <c r="C2979" s="18">
        <f>+YEAR(datos_arg[[#This Row],[Fecha]])</f>
        <v>2020</v>
      </c>
      <c r="D2979" s="18">
        <f>+MONTH(datos_arg[[#This Row],[Fecha]])</f>
        <v>9</v>
      </c>
      <c r="E2979" s="14" t="s">
        <v>617</v>
      </c>
      <c r="F2979" s="14" t="s">
        <v>8101</v>
      </c>
      <c r="G2979" s="14"/>
      <c r="H2979" s="14" t="s">
        <v>8103</v>
      </c>
      <c r="I2979" s="14" t="s">
        <v>8104</v>
      </c>
      <c r="J2979" s="14" t="s">
        <v>472</v>
      </c>
      <c r="K2979" s="14" t="s">
        <v>421</v>
      </c>
      <c r="L2979" s="14" t="s">
        <v>426</v>
      </c>
      <c r="M2979" s="14" t="s">
        <v>1693</v>
      </c>
      <c r="N2979" s="14" t="s">
        <v>2797</v>
      </c>
      <c r="O2979" s="14" t="s">
        <v>3025</v>
      </c>
      <c r="P2979" s="14"/>
      <c r="Q2979" s="14">
        <v>0</v>
      </c>
      <c r="R2979" s="14" t="s">
        <v>8101</v>
      </c>
      <c r="S2979" s="14" t="s">
        <v>440</v>
      </c>
      <c r="T2979" s="35">
        <v>15.758160475960764</v>
      </c>
      <c r="U2979" s="14" t="s">
        <v>2</v>
      </c>
      <c r="V2979" s="14">
        <v>128</v>
      </c>
      <c r="W2979" s="16">
        <f>+IF(datos_arg[[#This Row],[Moneda]]="ARS",datos_arg[[#This Row],[Monto]],datos_arg[[#This Row],[Monto]]*datos_arg[[#This Row],[TC]])</f>
        <v>2017.0445409229778</v>
      </c>
      <c r="X2979" s="16">
        <f>IFERROR(IF(datos_arg[[#This Row],[Moneda]]="USD",datos_arg[[#This Row],[Monto]],datos_arg[[#This Row],[Monto]]/datos_arg[[#This Row],[TC]]),0)</f>
        <v>15.758160475960764</v>
      </c>
      <c r="Y2979" s="14"/>
    </row>
    <row r="2980" spans="1:25" x14ac:dyDescent="0.25">
      <c r="A2980" s="14">
        <f t="shared" si="46"/>
        <v>2977</v>
      </c>
      <c r="B2980" s="1">
        <v>44090</v>
      </c>
      <c r="C2980" s="18">
        <f>+YEAR(datos_arg[[#This Row],[Fecha]])</f>
        <v>2020</v>
      </c>
      <c r="D2980" s="18">
        <f>+MONTH(datos_arg[[#This Row],[Fecha]])</f>
        <v>9</v>
      </c>
      <c r="E2980" s="14" t="s">
        <v>617</v>
      </c>
      <c r="F2980" s="14" t="s">
        <v>8101</v>
      </c>
      <c r="G2980" s="14"/>
      <c r="H2980" s="14" t="s">
        <v>8103</v>
      </c>
      <c r="I2980" s="14" t="s">
        <v>8104</v>
      </c>
      <c r="J2980" s="14" t="s">
        <v>472</v>
      </c>
      <c r="K2980" s="14" t="s">
        <v>421</v>
      </c>
      <c r="L2980" s="14" t="s">
        <v>426</v>
      </c>
      <c r="M2980" s="14" t="s">
        <v>1693</v>
      </c>
      <c r="N2980" s="14" t="s">
        <v>2797</v>
      </c>
      <c r="O2980" s="14" t="s">
        <v>3026</v>
      </c>
      <c r="P2980" s="14"/>
      <c r="Q2980" s="14">
        <v>0</v>
      </c>
      <c r="R2980" s="14" t="s">
        <v>8101</v>
      </c>
      <c r="S2980" s="14" t="s">
        <v>440</v>
      </c>
      <c r="T2980" s="35">
        <v>62.389451680334453</v>
      </c>
      <c r="U2980" s="14" t="s">
        <v>2</v>
      </c>
      <c r="V2980" s="14">
        <v>128</v>
      </c>
      <c r="W2980" s="16">
        <f>+IF(datos_arg[[#This Row],[Moneda]]="ARS",datos_arg[[#This Row],[Monto]],datos_arg[[#This Row],[Monto]]*datos_arg[[#This Row],[TC]])</f>
        <v>7985.84981508281</v>
      </c>
      <c r="X2980" s="16">
        <f>IFERROR(IF(datos_arg[[#This Row],[Moneda]]="USD",datos_arg[[#This Row],[Monto]],datos_arg[[#This Row],[Monto]]/datos_arg[[#This Row],[TC]]),0)</f>
        <v>62.389451680334453</v>
      </c>
      <c r="Y2980" s="14"/>
    </row>
    <row r="2981" spans="1:25" x14ac:dyDescent="0.25">
      <c r="A2981" s="14">
        <f t="shared" si="46"/>
        <v>2978</v>
      </c>
      <c r="B2981" s="1">
        <v>44090</v>
      </c>
      <c r="C2981" s="18">
        <f>+YEAR(datos_arg[[#This Row],[Fecha]])</f>
        <v>2020</v>
      </c>
      <c r="D2981" s="18">
        <f>+MONTH(datos_arg[[#This Row],[Fecha]])</f>
        <v>9</v>
      </c>
      <c r="E2981" s="14" t="s">
        <v>617</v>
      </c>
      <c r="F2981" s="14" t="s">
        <v>8101</v>
      </c>
      <c r="G2981" s="14"/>
      <c r="H2981" s="14" t="s">
        <v>8103</v>
      </c>
      <c r="I2981" s="14" t="s">
        <v>8104</v>
      </c>
      <c r="J2981" s="14" t="s">
        <v>472</v>
      </c>
      <c r="K2981" s="14" t="s">
        <v>421</v>
      </c>
      <c r="L2981" s="14" t="s">
        <v>426</v>
      </c>
      <c r="M2981" s="14" t="s">
        <v>1693</v>
      </c>
      <c r="N2981" s="14" t="s">
        <v>2797</v>
      </c>
      <c r="O2981" s="14" t="s">
        <v>3027</v>
      </c>
      <c r="P2981" s="14"/>
      <c r="Q2981" s="14">
        <v>0</v>
      </c>
      <c r="R2981" s="14" t="s">
        <v>8101</v>
      </c>
      <c r="S2981" s="14" t="s">
        <v>440</v>
      </c>
      <c r="T2981" s="35">
        <v>28.139572278501369</v>
      </c>
      <c r="U2981" s="14" t="s">
        <v>2</v>
      </c>
      <c r="V2981" s="14">
        <v>128</v>
      </c>
      <c r="W2981" s="16">
        <f>+IF(datos_arg[[#This Row],[Moneda]]="ARS",datos_arg[[#This Row],[Monto]],datos_arg[[#This Row],[Monto]]*datos_arg[[#This Row],[TC]])</f>
        <v>3601.8652516481752</v>
      </c>
      <c r="X2981" s="16">
        <f>IFERROR(IF(datos_arg[[#This Row],[Moneda]]="USD",datos_arg[[#This Row],[Monto]],datos_arg[[#This Row],[Monto]]/datos_arg[[#This Row],[TC]]),0)</f>
        <v>28.139572278501369</v>
      </c>
      <c r="Y2981" s="14"/>
    </row>
    <row r="2982" spans="1:25" x14ac:dyDescent="0.25">
      <c r="A2982" s="14">
        <f t="shared" si="46"/>
        <v>2979</v>
      </c>
      <c r="B2982" s="1">
        <v>44090</v>
      </c>
      <c r="C2982" s="18">
        <f>+YEAR(datos_arg[[#This Row],[Fecha]])</f>
        <v>2020</v>
      </c>
      <c r="D2982" s="18">
        <f>+MONTH(datos_arg[[#This Row],[Fecha]])</f>
        <v>9</v>
      </c>
      <c r="E2982" s="14" t="s">
        <v>617</v>
      </c>
      <c r="F2982" s="14" t="s">
        <v>8101</v>
      </c>
      <c r="G2982" s="14"/>
      <c r="H2982" s="14" t="s">
        <v>8103</v>
      </c>
      <c r="I2982" s="14" t="s">
        <v>8104</v>
      </c>
      <c r="J2982" s="14" t="s">
        <v>472</v>
      </c>
      <c r="K2982" s="14" t="s">
        <v>421</v>
      </c>
      <c r="L2982" s="14" t="s">
        <v>425</v>
      </c>
      <c r="M2982" s="14" t="s">
        <v>665</v>
      </c>
      <c r="N2982" s="14" t="s">
        <v>2797</v>
      </c>
      <c r="O2982" s="14" t="s">
        <v>3028</v>
      </c>
      <c r="P2982" s="14"/>
      <c r="Q2982" s="14">
        <v>0</v>
      </c>
      <c r="R2982" s="14" t="s">
        <v>8101</v>
      </c>
      <c r="S2982" s="14" t="s">
        <v>440</v>
      </c>
      <c r="T2982" s="35">
        <v>2.0903682264029588</v>
      </c>
      <c r="U2982" s="14" t="s">
        <v>2</v>
      </c>
      <c r="V2982" s="14">
        <v>128</v>
      </c>
      <c r="W2982" s="16">
        <f>+IF(datos_arg[[#This Row],[Moneda]]="ARS",datos_arg[[#This Row],[Monto]],datos_arg[[#This Row],[Monto]]*datos_arg[[#This Row],[TC]])</f>
        <v>267.56713297957873</v>
      </c>
      <c r="X2982" s="16">
        <f>IFERROR(IF(datos_arg[[#This Row],[Moneda]]="USD",datos_arg[[#This Row],[Monto]],datos_arg[[#This Row],[Monto]]/datos_arg[[#This Row],[TC]]),0)</f>
        <v>2.0903682264029588</v>
      </c>
      <c r="Y2982" s="14"/>
    </row>
    <row r="2983" spans="1:25" x14ac:dyDescent="0.25">
      <c r="A2983" s="14">
        <f t="shared" si="46"/>
        <v>2980</v>
      </c>
      <c r="B2983" s="1">
        <v>44090</v>
      </c>
      <c r="C2983" s="18">
        <f>+YEAR(datos_arg[[#This Row],[Fecha]])</f>
        <v>2020</v>
      </c>
      <c r="D2983" s="18">
        <f>+MONTH(datos_arg[[#This Row],[Fecha]])</f>
        <v>9</v>
      </c>
      <c r="E2983" s="14" t="s">
        <v>617</v>
      </c>
      <c r="F2983" s="14" t="s">
        <v>8101</v>
      </c>
      <c r="G2983" s="14"/>
      <c r="H2983" s="14" t="s">
        <v>8103</v>
      </c>
      <c r="I2983" s="14" t="s">
        <v>8104</v>
      </c>
      <c r="J2983" s="14" t="s">
        <v>472</v>
      </c>
      <c r="K2983" s="14" t="s">
        <v>421</v>
      </c>
      <c r="L2983" s="14" t="s">
        <v>425</v>
      </c>
      <c r="M2983" s="14" t="s">
        <v>665</v>
      </c>
      <c r="N2983" s="14" t="s">
        <v>2797</v>
      </c>
      <c r="O2983" s="14" t="s">
        <v>3029</v>
      </c>
      <c r="P2983" s="14"/>
      <c r="Q2983" s="14">
        <v>0</v>
      </c>
      <c r="R2983" s="14" t="s">
        <v>8101</v>
      </c>
      <c r="S2983" s="14" t="s">
        <v>440</v>
      </c>
      <c r="T2983" s="35">
        <v>3.3767486734201637</v>
      </c>
      <c r="U2983" s="14" t="s">
        <v>2</v>
      </c>
      <c r="V2983" s="14">
        <v>128</v>
      </c>
      <c r="W2983" s="16">
        <f>+IF(datos_arg[[#This Row],[Moneda]]="ARS",datos_arg[[#This Row],[Monto]],datos_arg[[#This Row],[Monto]]*datos_arg[[#This Row],[TC]])</f>
        <v>432.22383019778096</v>
      </c>
      <c r="X2983" s="16">
        <f>IFERROR(IF(datos_arg[[#This Row],[Moneda]]="USD",datos_arg[[#This Row],[Monto]],datos_arg[[#This Row],[Monto]]/datos_arg[[#This Row],[TC]]),0)</f>
        <v>3.3767486734201637</v>
      </c>
      <c r="Y2983" s="14"/>
    </row>
    <row r="2984" spans="1:25" x14ac:dyDescent="0.25">
      <c r="A2984" s="14">
        <f t="shared" si="46"/>
        <v>2981</v>
      </c>
      <c r="B2984" s="1">
        <v>44090</v>
      </c>
      <c r="C2984" s="18">
        <f>+YEAR(datos_arg[[#This Row],[Fecha]])</f>
        <v>2020</v>
      </c>
      <c r="D2984" s="18">
        <f>+MONTH(datos_arg[[#This Row],[Fecha]])</f>
        <v>9</v>
      </c>
      <c r="E2984" s="14" t="s">
        <v>617</v>
      </c>
      <c r="F2984" s="14" t="s">
        <v>8101</v>
      </c>
      <c r="G2984" s="14"/>
      <c r="H2984" s="14" t="s">
        <v>8103</v>
      </c>
      <c r="I2984" s="14" t="s">
        <v>8104</v>
      </c>
      <c r="J2984" s="14" t="s">
        <v>472</v>
      </c>
      <c r="K2984" s="14" t="s">
        <v>421</v>
      </c>
      <c r="L2984" s="14" t="s">
        <v>425</v>
      </c>
      <c r="M2984" s="14" t="s">
        <v>665</v>
      </c>
      <c r="N2984" s="14" t="s">
        <v>2797</v>
      </c>
      <c r="O2984" s="14" t="s">
        <v>3030</v>
      </c>
      <c r="P2984" s="14"/>
      <c r="Q2984" s="14">
        <v>0</v>
      </c>
      <c r="R2984" s="14" t="s">
        <v>8101</v>
      </c>
      <c r="S2984" s="14" t="s">
        <v>440</v>
      </c>
      <c r="T2984" s="35">
        <v>5.6279144557002727</v>
      </c>
      <c r="U2984" s="14" t="s">
        <v>2</v>
      </c>
      <c r="V2984" s="14">
        <v>128</v>
      </c>
      <c r="W2984" s="16">
        <f>+IF(datos_arg[[#This Row],[Moneda]]="ARS",datos_arg[[#This Row],[Monto]],datos_arg[[#This Row],[Monto]]*datos_arg[[#This Row],[TC]])</f>
        <v>720.37305032963491</v>
      </c>
      <c r="X2984" s="16">
        <f>IFERROR(IF(datos_arg[[#This Row],[Moneda]]="USD",datos_arg[[#This Row],[Monto]],datos_arg[[#This Row],[Monto]]/datos_arg[[#This Row],[TC]]),0)</f>
        <v>5.6279144557002727</v>
      </c>
      <c r="Y2984" s="14"/>
    </row>
    <row r="2985" spans="1:25" x14ac:dyDescent="0.25">
      <c r="A2985" s="14">
        <f t="shared" si="46"/>
        <v>2982</v>
      </c>
      <c r="B2985" s="1">
        <v>44090</v>
      </c>
      <c r="C2985" s="18">
        <f>+YEAR(datos_arg[[#This Row],[Fecha]])</f>
        <v>2020</v>
      </c>
      <c r="D2985" s="18">
        <f>+MONTH(datos_arg[[#This Row],[Fecha]])</f>
        <v>9</v>
      </c>
      <c r="E2985" s="14" t="s">
        <v>617</v>
      </c>
      <c r="F2985" s="14" t="s">
        <v>8101</v>
      </c>
      <c r="G2985" s="14"/>
      <c r="H2985" s="14" t="s">
        <v>8103</v>
      </c>
      <c r="I2985" s="14" t="s">
        <v>8104</v>
      </c>
      <c r="J2985" s="14" t="s">
        <v>472</v>
      </c>
      <c r="K2985" s="14" t="s">
        <v>421</v>
      </c>
      <c r="L2985" s="14" t="s">
        <v>425</v>
      </c>
      <c r="M2985" s="14" t="s">
        <v>665</v>
      </c>
      <c r="N2985" s="14" t="s">
        <v>2797</v>
      </c>
      <c r="O2985" s="14" t="s">
        <v>3031</v>
      </c>
      <c r="P2985" s="14"/>
      <c r="Q2985" s="14">
        <v>0</v>
      </c>
      <c r="R2985" s="14" t="s">
        <v>8101</v>
      </c>
      <c r="S2985" s="14" t="s">
        <v>440</v>
      </c>
      <c r="T2985" s="35">
        <v>54.027978774722619</v>
      </c>
      <c r="U2985" s="14" t="s">
        <v>2</v>
      </c>
      <c r="V2985" s="14">
        <v>128</v>
      </c>
      <c r="W2985" s="16">
        <f>+IF(datos_arg[[#This Row],[Moneda]]="ARS",datos_arg[[#This Row],[Monto]],datos_arg[[#This Row],[Monto]]*datos_arg[[#This Row],[TC]])</f>
        <v>6915.5812831644953</v>
      </c>
      <c r="X2985" s="16">
        <f>IFERROR(IF(datos_arg[[#This Row],[Moneda]]="USD",datos_arg[[#This Row],[Monto]],datos_arg[[#This Row],[Monto]]/datos_arg[[#This Row],[TC]]),0)</f>
        <v>54.027978774722619</v>
      </c>
      <c r="Y2985" s="14"/>
    </row>
    <row r="2986" spans="1:25" x14ac:dyDescent="0.25">
      <c r="A2986" s="14">
        <f t="shared" si="46"/>
        <v>2983</v>
      </c>
      <c r="B2986" s="1">
        <v>44090</v>
      </c>
      <c r="C2986" s="18">
        <f>+YEAR(datos_arg[[#This Row],[Fecha]])</f>
        <v>2020</v>
      </c>
      <c r="D2986" s="18">
        <f>+MONTH(datos_arg[[#This Row],[Fecha]])</f>
        <v>9</v>
      </c>
      <c r="E2986" s="14" t="s">
        <v>617</v>
      </c>
      <c r="F2986" s="14" t="s">
        <v>8101</v>
      </c>
      <c r="G2986" s="14"/>
      <c r="H2986" s="14" t="s">
        <v>8103</v>
      </c>
      <c r="I2986" s="14" t="s">
        <v>8104</v>
      </c>
      <c r="J2986" s="14" t="s">
        <v>472</v>
      </c>
      <c r="K2986" s="14" t="s">
        <v>421</v>
      </c>
      <c r="L2986" s="14" t="s">
        <v>425</v>
      </c>
      <c r="M2986" s="14" t="s">
        <v>665</v>
      </c>
      <c r="N2986" s="14" t="s">
        <v>2797</v>
      </c>
      <c r="O2986" s="14" t="s">
        <v>3032</v>
      </c>
      <c r="P2986" s="14"/>
      <c r="Q2986" s="14">
        <v>0</v>
      </c>
      <c r="R2986" s="14" t="s">
        <v>8101</v>
      </c>
      <c r="S2986" s="14" t="s">
        <v>440</v>
      </c>
      <c r="T2986" s="35">
        <v>84.901109503135544</v>
      </c>
      <c r="U2986" s="14" t="s">
        <v>2</v>
      </c>
      <c r="V2986" s="14">
        <v>128</v>
      </c>
      <c r="W2986" s="16">
        <f>+IF(datos_arg[[#This Row],[Moneda]]="ARS",datos_arg[[#This Row],[Monto]],datos_arg[[#This Row],[Monto]]*datos_arg[[#This Row],[TC]])</f>
        <v>10867.34201640135</v>
      </c>
      <c r="X2986" s="16">
        <f>IFERROR(IF(datos_arg[[#This Row],[Moneda]]="USD",datos_arg[[#This Row],[Monto]],datos_arg[[#This Row],[Monto]]/datos_arg[[#This Row],[TC]]),0)</f>
        <v>84.901109503135544</v>
      </c>
      <c r="Y2986" s="14"/>
    </row>
    <row r="2987" spans="1:25" x14ac:dyDescent="0.25">
      <c r="A2987" s="14">
        <f t="shared" si="46"/>
        <v>2984</v>
      </c>
      <c r="B2987" s="1">
        <v>44090</v>
      </c>
      <c r="C2987" s="18">
        <f>+YEAR(datos_arg[[#This Row],[Fecha]])</f>
        <v>2020</v>
      </c>
      <c r="D2987" s="18">
        <f>+MONTH(datos_arg[[#This Row],[Fecha]])</f>
        <v>9</v>
      </c>
      <c r="E2987" s="14" t="s">
        <v>617</v>
      </c>
      <c r="F2987" s="14" t="s">
        <v>8101</v>
      </c>
      <c r="G2987" s="14"/>
      <c r="H2987" s="14" t="s">
        <v>8103</v>
      </c>
      <c r="I2987" s="14" t="s">
        <v>8104</v>
      </c>
      <c r="J2987" s="14" t="s">
        <v>472</v>
      </c>
      <c r="K2987" s="14" t="s">
        <v>421</v>
      </c>
      <c r="L2987" s="14" t="s">
        <v>425</v>
      </c>
      <c r="M2987" s="14" t="s">
        <v>540</v>
      </c>
      <c r="N2987" s="14" t="s">
        <v>2797</v>
      </c>
      <c r="O2987" s="14" t="s">
        <v>3033</v>
      </c>
      <c r="P2987" s="14"/>
      <c r="Q2987" s="14">
        <v>0</v>
      </c>
      <c r="R2987" s="14" t="s">
        <v>8101</v>
      </c>
      <c r="S2987" s="14" t="s">
        <v>440</v>
      </c>
      <c r="T2987" s="35">
        <v>28.943560057887119</v>
      </c>
      <c r="U2987" s="14" t="s">
        <v>2</v>
      </c>
      <c r="V2987" s="14">
        <v>128</v>
      </c>
      <c r="W2987" s="16">
        <f>+IF(datos_arg[[#This Row],[Moneda]]="ARS",datos_arg[[#This Row],[Monto]],datos_arg[[#This Row],[Monto]]*datos_arg[[#This Row],[TC]])</f>
        <v>3704.7756874095512</v>
      </c>
      <c r="X2987" s="16">
        <f>IFERROR(IF(datos_arg[[#This Row],[Moneda]]="USD",datos_arg[[#This Row],[Monto]],datos_arg[[#This Row],[Monto]]/datos_arg[[#This Row],[TC]]),0)</f>
        <v>28.943560057887119</v>
      </c>
      <c r="Y2987" s="14"/>
    </row>
    <row r="2988" spans="1:25" x14ac:dyDescent="0.25">
      <c r="A2988" s="14">
        <f t="shared" si="46"/>
        <v>2985</v>
      </c>
      <c r="B2988" s="1">
        <v>44090</v>
      </c>
      <c r="C2988" s="18">
        <f>+YEAR(datos_arg[[#This Row],[Fecha]])</f>
        <v>2020</v>
      </c>
      <c r="D2988" s="18">
        <f>+MONTH(datos_arg[[#This Row],[Fecha]])</f>
        <v>9</v>
      </c>
      <c r="E2988" s="14" t="s">
        <v>617</v>
      </c>
      <c r="F2988" s="14" t="s">
        <v>8101</v>
      </c>
      <c r="G2988" s="14"/>
      <c r="H2988" s="14" t="s">
        <v>8103</v>
      </c>
      <c r="I2988" s="14" t="s">
        <v>8104</v>
      </c>
      <c r="J2988" s="14" t="s">
        <v>472</v>
      </c>
      <c r="K2988" s="14" t="s">
        <v>421</v>
      </c>
      <c r="L2988" s="14" t="s">
        <v>425</v>
      </c>
      <c r="M2988" s="14" t="s">
        <v>540</v>
      </c>
      <c r="N2988" s="14" t="s">
        <v>2797</v>
      </c>
      <c r="O2988" s="14" t="s">
        <v>3034</v>
      </c>
      <c r="P2988" s="14"/>
      <c r="Q2988" s="14">
        <v>0</v>
      </c>
      <c r="R2988" s="14" t="s">
        <v>8101</v>
      </c>
      <c r="S2988" s="14" t="s">
        <v>440</v>
      </c>
      <c r="T2988" s="35">
        <v>34.169480623894508</v>
      </c>
      <c r="U2988" s="14" t="s">
        <v>2</v>
      </c>
      <c r="V2988" s="14">
        <v>128</v>
      </c>
      <c r="W2988" s="16">
        <f>+IF(datos_arg[[#This Row],[Moneda]]="ARS",datos_arg[[#This Row],[Monto]],datos_arg[[#This Row],[Monto]]*datos_arg[[#This Row],[TC]])</f>
        <v>4373.693519858497</v>
      </c>
      <c r="X2988" s="16">
        <f>IFERROR(IF(datos_arg[[#This Row],[Moneda]]="USD",datos_arg[[#This Row],[Monto]],datos_arg[[#This Row],[Monto]]/datos_arg[[#This Row],[TC]]),0)</f>
        <v>34.169480623894508</v>
      </c>
      <c r="Y2988" s="14"/>
    </row>
    <row r="2989" spans="1:25" x14ac:dyDescent="0.25">
      <c r="A2989" s="14">
        <f t="shared" si="46"/>
        <v>2986</v>
      </c>
      <c r="B2989" s="1">
        <v>44090</v>
      </c>
      <c r="C2989" s="18">
        <f>+YEAR(datos_arg[[#This Row],[Fecha]])</f>
        <v>2020</v>
      </c>
      <c r="D2989" s="18">
        <f>+MONTH(datos_arg[[#This Row],[Fecha]])</f>
        <v>9</v>
      </c>
      <c r="E2989" s="14" t="s">
        <v>617</v>
      </c>
      <c r="F2989" s="14" t="s">
        <v>8101</v>
      </c>
      <c r="G2989" s="14"/>
      <c r="H2989" s="14" t="s">
        <v>8103</v>
      </c>
      <c r="I2989" s="14" t="s">
        <v>8104</v>
      </c>
      <c r="J2989" s="14" t="s">
        <v>472</v>
      </c>
      <c r="K2989" s="14" t="s">
        <v>421</v>
      </c>
      <c r="L2989" s="14" t="s">
        <v>425</v>
      </c>
      <c r="M2989" s="14" t="s">
        <v>540</v>
      </c>
      <c r="N2989" s="14" t="s">
        <v>2797</v>
      </c>
      <c r="O2989" s="14" t="s">
        <v>3035</v>
      </c>
      <c r="P2989" s="14"/>
      <c r="Q2989" s="14">
        <v>0</v>
      </c>
      <c r="R2989" s="14" t="s">
        <v>8101</v>
      </c>
      <c r="S2989" s="14" t="s">
        <v>440</v>
      </c>
      <c r="T2989" s="35">
        <v>18.009326258240876</v>
      </c>
      <c r="U2989" s="14" t="s">
        <v>2</v>
      </c>
      <c r="V2989" s="14">
        <v>128</v>
      </c>
      <c r="W2989" s="16">
        <f>+IF(datos_arg[[#This Row],[Moneda]]="ARS",datos_arg[[#This Row],[Monto]],datos_arg[[#This Row],[Monto]]*datos_arg[[#This Row],[TC]])</f>
        <v>2305.1937610548321</v>
      </c>
      <c r="X2989" s="16">
        <f>IFERROR(IF(datos_arg[[#This Row],[Moneda]]="USD",datos_arg[[#This Row],[Monto]],datos_arg[[#This Row],[Monto]]/datos_arg[[#This Row],[TC]]),0)</f>
        <v>18.009326258240876</v>
      </c>
      <c r="Y2989" s="14"/>
    </row>
    <row r="2990" spans="1:25" x14ac:dyDescent="0.25">
      <c r="A2990" s="14">
        <f t="shared" si="46"/>
        <v>2987</v>
      </c>
      <c r="B2990" s="1">
        <v>44090</v>
      </c>
      <c r="C2990" s="18">
        <f>+YEAR(datos_arg[[#This Row],[Fecha]])</f>
        <v>2020</v>
      </c>
      <c r="D2990" s="18">
        <f>+MONTH(datos_arg[[#This Row],[Fecha]])</f>
        <v>9</v>
      </c>
      <c r="E2990" s="14" t="s">
        <v>617</v>
      </c>
      <c r="F2990" s="14" t="s">
        <v>8101</v>
      </c>
      <c r="G2990" s="14"/>
      <c r="H2990" s="14" t="s">
        <v>8103</v>
      </c>
      <c r="I2990" s="14" t="s">
        <v>8104</v>
      </c>
      <c r="J2990" s="14" t="s">
        <v>472</v>
      </c>
      <c r="K2990" s="14" t="s">
        <v>421</v>
      </c>
      <c r="L2990" s="14" t="s">
        <v>425</v>
      </c>
      <c r="M2990" s="14" t="s">
        <v>540</v>
      </c>
      <c r="N2990" s="14" t="s">
        <v>2797</v>
      </c>
      <c r="O2990" s="14" t="s">
        <v>3036</v>
      </c>
      <c r="P2990" s="14"/>
      <c r="Q2990" s="14">
        <v>0</v>
      </c>
      <c r="R2990" s="14" t="s">
        <v>8101</v>
      </c>
      <c r="S2990" s="14" t="s">
        <v>440</v>
      </c>
      <c r="T2990" s="35">
        <v>84.901109503135544</v>
      </c>
      <c r="U2990" s="14" t="s">
        <v>2</v>
      </c>
      <c r="V2990" s="14">
        <v>128</v>
      </c>
      <c r="W2990" s="16">
        <f>+IF(datos_arg[[#This Row],[Moneda]]="ARS",datos_arg[[#This Row],[Monto]],datos_arg[[#This Row],[Monto]]*datos_arg[[#This Row],[TC]])</f>
        <v>10867.34201640135</v>
      </c>
      <c r="X2990" s="16">
        <f>IFERROR(IF(datos_arg[[#This Row],[Moneda]]="USD",datos_arg[[#This Row],[Monto]],datos_arg[[#This Row],[Monto]]/datos_arg[[#This Row],[TC]]),0)</f>
        <v>84.901109503135544</v>
      </c>
      <c r="Y2990" s="14"/>
    </row>
    <row r="2991" spans="1:25" ht="15" customHeight="1" x14ac:dyDescent="0.25">
      <c r="A2991" s="14">
        <f t="shared" si="46"/>
        <v>2988</v>
      </c>
      <c r="B2991" s="1">
        <v>44090</v>
      </c>
      <c r="C2991" s="18">
        <f>+YEAR(datos_arg[[#This Row],[Fecha]])</f>
        <v>2020</v>
      </c>
      <c r="D2991" s="18">
        <f>+MONTH(datos_arg[[#This Row],[Fecha]])</f>
        <v>9</v>
      </c>
      <c r="E2991" s="14" t="s">
        <v>1015</v>
      </c>
      <c r="F2991" s="14" t="s">
        <v>403</v>
      </c>
      <c r="G2991" s="14" t="s">
        <v>970</v>
      </c>
      <c r="H2991" s="14" t="s">
        <v>433</v>
      </c>
      <c r="I2991" s="14" t="s">
        <v>955</v>
      </c>
      <c r="J2991" s="14" t="s">
        <v>425</v>
      </c>
      <c r="K2991" s="14"/>
      <c r="L2991" s="14" t="s">
        <v>425</v>
      </c>
      <c r="M2991" s="14" t="s">
        <v>493</v>
      </c>
      <c r="N2991" s="14" t="s">
        <v>645</v>
      </c>
      <c r="O2991" s="14" t="s">
        <v>3037</v>
      </c>
      <c r="P2991" s="14"/>
      <c r="Q2991" s="14"/>
      <c r="R2991" s="14" t="s">
        <v>970</v>
      </c>
      <c r="S2991" s="14" t="s">
        <v>439</v>
      </c>
      <c r="T2991" s="35">
        <v>3000</v>
      </c>
      <c r="U2991" s="14" t="s">
        <v>4</v>
      </c>
      <c r="V2991" s="14">
        <v>128</v>
      </c>
      <c r="W2991" s="16">
        <f>+IF(datos_arg[[#This Row],[Moneda]]="ARS",datos_arg[[#This Row],[Monto]],datos_arg[[#This Row],[Monto]]*datos_arg[[#This Row],[TC]])</f>
        <v>3000</v>
      </c>
      <c r="X2991" s="16">
        <f>IFERROR(IF(datos_arg[[#This Row],[Moneda]]="USD",datos_arg[[#This Row],[Monto]],datos_arg[[#This Row],[Monto]]/datos_arg[[#This Row],[TC]]),0)</f>
        <v>23.4375</v>
      </c>
      <c r="Y2991" s="14"/>
    </row>
    <row r="2992" spans="1:25" ht="15" customHeight="1" x14ac:dyDescent="0.25">
      <c r="A2992" s="14">
        <f t="shared" si="46"/>
        <v>2989</v>
      </c>
      <c r="B2992" s="1">
        <v>44090</v>
      </c>
      <c r="C2992" s="18">
        <f>+YEAR(datos_arg[[#This Row],[Fecha]])</f>
        <v>2020</v>
      </c>
      <c r="D2992" s="18">
        <f>+MONTH(datos_arg[[#This Row],[Fecha]])</f>
        <v>9</v>
      </c>
      <c r="E2992" s="14" t="s">
        <v>1016</v>
      </c>
      <c r="F2992" s="14" t="s">
        <v>404</v>
      </c>
      <c r="G2992" s="14"/>
      <c r="H2992" s="14" t="s">
        <v>433</v>
      </c>
      <c r="I2992" s="14" t="s">
        <v>955</v>
      </c>
      <c r="J2992" s="14" t="s">
        <v>425</v>
      </c>
      <c r="K2992" s="14"/>
      <c r="L2992" s="14" t="s">
        <v>425</v>
      </c>
      <c r="M2992" s="14" t="s">
        <v>832</v>
      </c>
      <c r="N2992" s="14" t="s">
        <v>832</v>
      </c>
      <c r="O2992" s="14" t="s">
        <v>3038</v>
      </c>
      <c r="P2992" s="14" t="s">
        <v>5919</v>
      </c>
      <c r="Q2992" s="14"/>
      <c r="R2992" s="14" t="s">
        <v>404</v>
      </c>
      <c r="S2992" s="14" t="s">
        <v>439</v>
      </c>
      <c r="T2992" s="35">
        <v>1406.34</v>
      </c>
      <c r="U2992" s="14" t="s">
        <v>4</v>
      </c>
      <c r="V2992" s="14">
        <v>128</v>
      </c>
      <c r="W2992" s="16">
        <f>+IF(datos_arg[[#This Row],[Moneda]]="ARS",datos_arg[[#This Row],[Monto]],datos_arg[[#This Row],[Monto]]*datos_arg[[#This Row],[TC]])</f>
        <v>1406.34</v>
      </c>
      <c r="X2992" s="16">
        <f>IFERROR(IF(datos_arg[[#This Row],[Moneda]]="USD",datos_arg[[#This Row],[Monto]],datos_arg[[#This Row],[Monto]]/datos_arg[[#This Row],[TC]]),0)</f>
        <v>10.987031249999999</v>
      </c>
      <c r="Y2992" s="14"/>
    </row>
    <row r="2993" spans="1:25" ht="15" customHeight="1" x14ac:dyDescent="0.25">
      <c r="A2993" s="14">
        <f t="shared" si="46"/>
        <v>2990</v>
      </c>
      <c r="B2993" s="1">
        <v>44090</v>
      </c>
      <c r="C2993" s="18">
        <f>+YEAR(datos_arg[[#This Row],[Fecha]])</f>
        <v>2020</v>
      </c>
      <c r="D2993" s="18">
        <f>+MONTH(datos_arg[[#This Row],[Fecha]])</f>
        <v>9</v>
      </c>
      <c r="E2993" s="14" t="s">
        <v>1016</v>
      </c>
      <c r="F2993" s="14" t="s">
        <v>404</v>
      </c>
      <c r="G2993" s="14"/>
      <c r="H2993" s="14" t="s">
        <v>433</v>
      </c>
      <c r="I2993" s="14" t="s">
        <v>955</v>
      </c>
      <c r="J2993" s="14" t="s">
        <v>425</v>
      </c>
      <c r="K2993" s="14"/>
      <c r="L2993" s="14" t="s">
        <v>425</v>
      </c>
      <c r="M2993" s="14" t="s">
        <v>831</v>
      </c>
      <c r="N2993" s="14" t="s">
        <v>831</v>
      </c>
      <c r="O2993" s="14" t="s">
        <v>3038</v>
      </c>
      <c r="P2993" s="14" t="s">
        <v>5919</v>
      </c>
      <c r="Q2993" s="14"/>
      <c r="R2993" s="14" t="s">
        <v>404</v>
      </c>
      <c r="S2993" s="14" t="s">
        <v>439</v>
      </c>
      <c r="T2993" s="35">
        <v>2578.7399999999998</v>
      </c>
      <c r="U2993" s="14" t="s">
        <v>4</v>
      </c>
      <c r="V2993" s="14">
        <v>128</v>
      </c>
      <c r="W2993" s="16">
        <f>+IF(datos_arg[[#This Row],[Moneda]]="ARS",datos_arg[[#This Row],[Monto]],datos_arg[[#This Row],[Monto]]*datos_arg[[#This Row],[TC]])</f>
        <v>2578.7399999999998</v>
      </c>
      <c r="X2993" s="16">
        <f>IFERROR(IF(datos_arg[[#This Row],[Moneda]]="USD",datos_arg[[#This Row],[Monto]],datos_arg[[#This Row],[Monto]]/datos_arg[[#This Row],[TC]]),0)</f>
        <v>20.146406249999998</v>
      </c>
      <c r="Y2993" s="14"/>
    </row>
    <row r="2994" spans="1:25" ht="15" customHeight="1" x14ac:dyDescent="0.25">
      <c r="A2994" s="14">
        <f t="shared" si="46"/>
        <v>2991</v>
      </c>
      <c r="B2994" s="1">
        <v>44090</v>
      </c>
      <c r="C2994" s="18">
        <f>+YEAR(datos_arg[[#This Row],[Fecha]])</f>
        <v>2020</v>
      </c>
      <c r="D2994" s="18">
        <f>+MONTH(datos_arg[[#This Row],[Fecha]])</f>
        <v>9</v>
      </c>
      <c r="E2994" s="14" t="s">
        <v>1016</v>
      </c>
      <c r="F2994" s="14" t="s">
        <v>404</v>
      </c>
      <c r="G2994" s="14"/>
      <c r="H2994" s="14" t="s">
        <v>4114</v>
      </c>
      <c r="I2994" s="14" t="s">
        <v>7132</v>
      </c>
      <c r="J2994" s="14" t="s">
        <v>425</v>
      </c>
      <c r="K2994" s="14"/>
      <c r="L2994" s="14" t="s">
        <v>425</v>
      </c>
      <c r="M2994" s="14" t="s">
        <v>129</v>
      </c>
      <c r="N2994" s="14" t="s">
        <v>129</v>
      </c>
      <c r="O2994" s="14" t="s">
        <v>3039</v>
      </c>
      <c r="P2994" s="14" t="s">
        <v>5919</v>
      </c>
      <c r="Q2994" s="14"/>
      <c r="R2994" s="14" t="s">
        <v>404</v>
      </c>
      <c r="S2994" s="14" t="s">
        <v>439</v>
      </c>
      <c r="T2994" s="35">
        <v>8019.16</v>
      </c>
      <c r="U2994" s="14" t="s">
        <v>4</v>
      </c>
      <c r="V2994" s="14">
        <v>128</v>
      </c>
      <c r="W2994" s="16">
        <f>+IF(datos_arg[[#This Row],[Moneda]]="ARS",datos_arg[[#This Row],[Monto]],datos_arg[[#This Row],[Monto]]*datos_arg[[#This Row],[TC]])</f>
        <v>8019.16</v>
      </c>
      <c r="X2994" s="16">
        <f>IFERROR(IF(datos_arg[[#This Row],[Moneda]]="USD",datos_arg[[#This Row],[Monto]],datos_arg[[#This Row],[Monto]]/datos_arg[[#This Row],[TC]]),0)</f>
        <v>62.649687499999999</v>
      </c>
      <c r="Y2994" s="14"/>
    </row>
    <row r="2995" spans="1:25" ht="15" customHeight="1" x14ac:dyDescent="0.25">
      <c r="A2995" s="14">
        <f t="shared" si="46"/>
        <v>2992</v>
      </c>
      <c r="B2995" s="1">
        <v>44090</v>
      </c>
      <c r="C2995" s="18">
        <f>+YEAR(datos_arg[[#This Row],[Fecha]])</f>
        <v>2020</v>
      </c>
      <c r="D2995" s="18">
        <f>+MONTH(datos_arg[[#This Row],[Fecha]])</f>
        <v>9</v>
      </c>
      <c r="E2995" s="14" t="s">
        <v>1016</v>
      </c>
      <c r="F2995" s="14" t="s">
        <v>404</v>
      </c>
      <c r="G2995" s="14"/>
      <c r="H2995" s="14" t="s">
        <v>433</v>
      </c>
      <c r="I2995" s="14" t="s">
        <v>955</v>
      </c>
      <c r="J2995" s="14" t="s">
        <v>425</v>
      </c>
      <c r="K2995" s="14"/>
      <c r="L2995" s="14" t="s">
        <v>425</v>
      </c>
      <c r="M2995" s="14" t="s">
        <v>854</v>
      </c>
      <c r="N2995" s="14" t="s">
        <v>854</v>
      </c>
      <c r="O2995" s="14" t="s">
        <v>3038</v>
      </c>
      <c r="P2995" s="14" t="s">
        <v>5919</v>
      </c>
      <c r="Q2995" s="14"/>
      <c r="R2995" s="14" t="s">
        <v>404</v>
      </c>
      <c r="S2995" s="14" t="s">
        <v>439</v>
      </c>
      <c r="T2995" s="35">
        <v>6147.26</v>
      </c>
      <c r="U2995" s="14" t="s">
        <v>4</v>
      </c>
      <c r="V2995" s="14">
        <v>128</v>
      </c>
      <c r="W2995" s="16">
        <f>+IF(datos_arg[[#This Row],[Moneda]]="ARS",datos_arg[[#This Row],[Monto]],datos_arg[[#This Row],[Monto]]*datos_arg[[#This Row],[TC]])</f>
        <v>6147.26</v>
      </c>
      <c r="X2995" s="16">
        <f>IFERROR(IF(datos_arg[[#This Row],[Moneda]]="USD",datos_arg[[#This Row],[Monto]],datos_arg[[#This Row],[Monto]]/datos_arg[[#This Row],[TC]]),0)</f>
        <v>48.025468750000002</v>
      </c>
      <c r="Y2995" s="14"/>
    </row>
    <row r="2996" spans="1:25" ht="15" customHeight="1" x14ac:dyDescent="0.25">
      <c r="A2996" s="14">
        <f t="shared" si="46"/>
        <v>2993</v>
      </c>
      <c r="B2996" s="1">
        <v>44090</v>
      </c>
      <c r="C2996" s="18">
        <f>+YEAR(datos_arg[[#This Row],[Fecha]])</f>
        <v>2020</v>
      </c>
      <c r="D2996" s="18">
        <f>+MONTH(datos_arg[[#This Row],[Fecha]])</f>
        <v>9</v>
      </c>
      <c r="E2996" s="14" t="s">
        <v>1016</v>
      </c>
      <c r="F2996" s="14" t="s">
        <v>404</v>
      </c>
      <c r="G2996" s="14"/>
      <c r="H2996" s="14" t="s">
        <v>433</v>
      </c>
      <c r="I2996" s="14" t="s">
        <v>955</v>
      </c>
      <c r="J2996" s="14" t="s">
        <v>425</v>
      </c>
      <c r="K2996" s="14"/>
      <c r="L2996" s="14" t="s">
        <v>425</v>
      </c>
      <c r="M2996" s="14" t="s">
        <v>954</v>
      </c>
      <c r="N2996" s="14" t="s">
        <v>954</v>
      </c>
      <c r="O2996" s="14" t="s">
        <v>3038</v>
      </c>
      <c r="P2996" s="14" t="s">
        <v>5919</v>
      </c>
      <c r="Q2996" s="14"/>
      <c r="R2996" s="14" t="s">
        <v>404</v>
      </c>
      <c r="S2996" s="14" t="s">
        <v>439</v>
      </c>
      <c r="T2996" s="35">
        <v>5488.62</v>
      </c>
      <c r="U2996" s="14" t="s">
        <v>4</v>
      </c>
      <c r="V2996" s="14">
        <v>128</v>
      </c>
      <c r="W2996" s="16">
        <f>+IF(datos_arg[[#This Row],[Moneda]]="ARS",datos_arg[[#This Row],[Monto]],datos_arg[[#This Row],[Monto]]*datos_arg[[#This Row],[TC]])</f>
        <v>5488.62</v>
      </c>
      <c r="X2996" s="16">
        <f>IFERROR(IF(datos_arg[[#This Row],[Moneda]]="USD",datos_arg[[#This Row],[Monto]],datos_arg[[#This Row],[Monto]]/datos_arg[[#This Row],[TC]]),0)</f>
        <v>42.879843749999999</v>
      </c>
      <c r="Y2996" s="14"/>
    </row>
    <row r="2997" spans="1:25" ht="15" customHeight="1" x14ac:dyDescent="0.25">
      <c r="A2997" s="14">
        <f t="shared" si="46"/>
        <v>2994</v>
      </c>
      <c r="B2997" s="1">
        <v>44090</v>
      </c>
      <c r="C2997" s="18">
        <f>+YEAR(datos_arg[[#This Row],[Fecha]])</f>
        <v>2020</v>
      </c>
      <c r="D2997" s="18">
        <f>+MONTH(datos_arg[[#This Row],[Fecha]])</f>
        <v>9</v>
      </c>
      <c r="E2997" s="14" t="s">
        <v>1016</v>
      </c>
      <c r="F2997" s="14" t="s">
        <v>404</v>
      </c>
      <c r="G2997" s="14"/>
      <c r="H2997" s="14" t="s">
        <v>7132</v>
      </c>
      <c r="I2997" s="14" t="s">
        <v>7132</v>
      </c>
      <c r="J2997" s="14" t="s">
        <v>425</v>
      </c>
      <c r="K2997" s="14"/>
      <c r="L2997" s="14" t="s">
        <v>425</v>
      </c>
      <c r="M2997" s="14" t="s">
        <v>284</v>
      </c>
      <c r="N2997" s="14" t="s">
        <v>284</v>
      </c>
      <c r="O2997" s="14" t="s">
        <v>3040</v>
      </c>
      <c r="P2997" s="14" t="s">
        <v>5919</v>
      </c>
      <c r="Q2997" s="14"/>
      <c r="R2997" s="14" t="s">
        <v>404</v>
      </c>
      <c r="S2997" s="14" t="s">
        <v>439</v>
      </c>
      <c r="T2997" s="35">
        <v>2650</v>
      </c>
      <c r="U2997" s="14" t="s">
        <v>4</v>
      </c>
      <c r="V2997" s="14">
        <v>128</v>
      </c>
      <c r="W2997" s="16">
        <f>+IF(datos_arg[[#This Row],[Moneda]]="ARS",datos_arg[[#This Row],[Monto]],datos_arg[[#This Row],[Monto]]*datos_arg[[#This Row],[TC]])</f>
        <v>2650</v>
      </c>
      <c r="X2997" s="16">
        <f>IFERROR(IF(datos_arg[[#This Row],[Moneda]]="USD",datos_arg[[#This Row],[Monto]],datos_arg[[#This Row],[Monto]]/datos_arg[[#This Row],[TC]]),0)</f>
        <v>20.703125</v>
      </c>
      <c r="Y2997" s="14"/>
    </row>
    <row r="2998" spans="1:25" ht="15" customHeight="1" x14ac:dyDescent="0.25">
      <c r="A2998" s="14">
        <f t="shared" si="46"/>
        <v>2995</v>
      </c>
      <c r="B2998" s="1">
        <v>44090</v>
      </c>
      <c r="C2998" s="18">
        <f>+YEAR(datos_arg[[#This Row],[Fecha]])</f>
        <v>2020</v>
      </c>
      <c r="D2998" s="18">
        <f>+MONTH(datos_arg[[#This Row],[Fecha]])</f>
        <v>9</v>
      </c>
      <c r="E2998" s="14" t="s">
        <v>1016</v>
      </c>
      <c r="F2998" s="14" t="s">
        <v>404</v>
      </c>
      <c r="G2998" s="14"/>
      <c r="H2998" s="14" t="s">
        <v>7132</v>
      </c>
      <c r="I2998" s="14" t="s">
        <v>7132</v>
      </c>
      <c r="J2998" s="14" t="s">
        <v>425</v>
      </c>
      <c r="K2998" s="14"/>
      <c r="L2998" s="14" t="s">
        <v>425</v>
      </c>
      <c r="M2998" s="14" t="s">
        <v>156</v>
      </c>
      <c r="N2998" s="14" t="s">
        <v>156</v>
      </c>
      <c r="O2998" s="14" t="s">
        <v>3040</v>
      </c>
      <c r="P2998" s="14" t="s">
        <v>5919</v>
      </c>
      <c r="Q2998" s="14"/>
      <c r="R2998" s="14" t="s">
        <v>404</v>
      </c>
      <c r="S2998" s="14" t="s">
        <v>439</v>
      </c>
      <c r="T2998" s="35">
        <v>2865</v>
      </c>
      <c r="U2998" s="14" t="s">
        <v>4</v>
      </c>
      <c r="V2998" s="14">
        <v>128</v>
      </c>
      <c r="W2998" s="16">
        <f>+IF(datos_arg[[#This Row],[Moneda]]="ARS",datos_arg[[#This Row],[Monto]],datos_arg[[#This Row],[Monto]]*datos_arg[[#This Row],[TC]])</f>
        <v>2865</v>
      </c>
      <c r="X2998" s="16">
        <f>IFERROR(IF(datos_arg[[#This Row],[Moneda]]="USD",datos_arg[[#This Row],[Monto]],datos_arg[[#This Row],[Monto]]/datos_arg[[#This Row],[TC]]),0)</f>
        <v>22.3828125</v>
      </c>
      <c r="Y2998" s="14"/>
    </row>
    <row r="2999" spans="1:25" ht="15" customHeight="1" x14ac:dyDescent="0.25">
      <c r="A2999" s="14">
        <f t="shared" si="46"/>
        <v>2996</v>
      </c>
      <c r="B2999" s="1">
        <v>44090</v>
      </c>
      <c r="C2999" s="18">
        <f>+YEAR(datos_arg[[#This Row],[Fecha]])</f>
        <v>2020</v>
      </c>
      <c r="D2999" s="18">
        <f>+MONTH(datos_arg[[#This Row],[Fecha]])</f>
        <v>9</v>
      </c>
      <c r="E2999" s="14" t="s">
        <v>1015</v>
      </c>
      <c r="F2999" s="14" t="s">
        <v>430</v>
      </c>
      <c r="G2999" s="14"/>
      <c r="H2999" s="14" t="s">
        <v>7132</v>
      </c>
      <c r="I2999" s="14" t="s">
        <v>7132</v>
      </c>
      <c r="J2999" s="14" t="s">
        <v>425</v>
      </c>
      <c r="K2999" s="14" t="s">
        <v>421</v>
      </c>
      <c r="L2999" s="14" t="s">
        <v>425</v>
      </c>
      <c r="M2999" s="14" t="s">
        <v>102</v>
      </c>
      <c r="N2999" s="14" t="s">
        <v>480</v>
      </c>
      <c r="O2999" s="14" t="s">
        <v>3051</v>
      </c>
      <c r="P2999" s="14"/>
      <c r="Q2999" s="14"/>
      <c r="R2999" s="14" t="s">
        <v>430</v>
      </c>
      <c r="S2999" s="14" t="s">
        <v>421</v>
      </c>
      <c r="T2999" s="35">
        <v>2500</v>
      </c>
      <c r="U2999" s="14" t="s">
        <v>4</v>
      </c>
      <c r="V2999" s="14">
        <v>128</v>
      </c>
      <c r="W2999" s="16">
        <f>+IF(datos_arg[[#This Row],[Moneda]]="ARS",datos_arg[[#This Row],[Monto]],datos_arg[[#This Row],[Monto]]*datos_arg[[#This Row],[TC]])</f>
        <v>2500</v>
      </c>
      <c r="X2999" s="16">
        <f>IFERROR(IF(datos_arg[[#This Row],[Moneda]]="USD",datos_arg[[#This Row],[Monto]],datos_arg[[#This Row],[Monto]]/datos_arg[[#This Row],[TC]]),0)</f>
        <v>19.53125</v>
      </c>
      <c r="Y2999" s="14"/>
    </row>
    <row r="3000" spans="1:25" ht="15" customHeight="1" x14ac:dyDescent="0.25">
      <c r="A3000" s="14">
        <f t="shared" si="46"/>
        <v>2997</v>
      </c>
      <c r="B3000" s="1">
        <v>44090</v>
      </c>
      <c r="C3000" s="18">
        <f>+YEAR(datos_arg[[#This Row],[Fecha]])</f>
        <v>2020</v>
      </c>
      <c r="D3000" s="18">
        <f>+MONTH(datos_arg[[#This Row],[Fecha]])</f>
        <v>9</v>
      </c>
      <c r="E3000" s="14" t="s">
        <v>1015</v>
      </c>
      <c r="F3000" s="14" t="s">
        <v>403</v>
      </c>
      <c r="G3000" s="14" t="s">
        <v>6645</v>
      </c>
      <c r="H3000" s="14" t="s">
        <v>532</v>
      </c>
      <c r="I3000" s="14" t="s">
        <v>7132</v>
      </c>
      <c r="J3000" s="14" t="s">
        <v>425</v>
      </c>
      <c r="K3000" s="14" t="s">
        <v>421</v>
      </c>
      <c r="L3000" s="14" t="s">
        <v>421</v>
      </c>
      <c r="M3000" s="14" t="s">
        <v>804</v>
      </c>
      <c r="N3000" s="14" t="s">
        <v>26</v>
      </c>
      <c r="O3000" s="14" t="s">
        <v>3052</v>
      </c>
      <c r="P3000" s="14"/>
      <c r="Q3000" s="14">
        <v>1</v>
      </c>
      <c r="R3000" s="14" t="s">
        <v>6645</v>
      </c>
      <c r="S3000" s="14" t="s">
        <v>421</v>
      </c>
      <c r="T3000" s="35">
        <v>1850</v>
      </c>
      <c r="U3000" s="14" t="s">
        <v>4</v>
      </c>
      <c r="V3000" s="14">
        <v>128</v>
      </c>
      <c r="W3000" s="16">
        <f>+IF(datos_arg[[#This Row],[Moneda]]="ARS",datos_arg[[#This Row],[Monto]],datos_arg[[#This Row],[Monto]]*datos_arg[[#This Row],[TC]])</f>
        <v>1850</v>
      </c>
      <c r="X3000" s="16">
        <f>IFERROR(IF(datos_arg[[#This Row],[Moneda]]="USD",datos_arg[[#This Row],[Monto]],datos_arg[[#This Row],[Monto]]/datos_arg[[#This Row],[TC]]),0)</f>
        <v>14.453125</v>
      </c>
      <c r="Y3000" s="14"/>
    </row>
    <row r="3001" spans="1:25" ht="15" customHeight="1" x14ac:dyDescent="0.25">
      <c r="A3001" s="14">
        <f t="shared" si="46"/>
        <v>2998</v>
      </c>
      <c r="B3001" s="1">
        <v>44090</v>
      </c>
      <c r="C3001" s="18">
        <f>+YEAR(datos_arg[[#This Row],[Fecha]])</f>
        <v>2020</v>
      </c>
      <c r="D3001" s="18">
        <f>+MONTH(datos_arg[[#This Row],[Fecha]])</f>
        <v>9</v>
      </c>
      <c r="E3001" s="14" t="s">
        <v>1015</v>
      </c>
      <c r="F3001" s="14" t="s">
        <v>403</v>
      </c>
      <c r="G3001" s="14" t="s">
        <v>5383</v>
      </c>
      <c r="H3001" s="14" t="s">
        <v>532</v>
      </c>
      <c r="I3001" s="14" t="s">
        <v>7132</v>
      </c>
      <c r="J3001" s="14" t="s">
        <v>425</v>
      </c>
      <c r="K3001" s="14" t="s">
        <v>421</v>
      </c>
      <c r="L3001" s="14" t="s">
        <v>425</v>
      </c>
      <c r="M3001" s="14" t="s">
        <v>749</v>
      </c>
      <c r="N3001" s="14" t="s">
        <v>26</v>
      </c>
      <c r="O3001" s="14" t="s">
        <v>3053</v>
      </c>
      <c r="P3001" s="14"/>
      <c r="Q3001" s="14">
        <v>48</v>
      </c>
      <c r="R3001" s="14" t="s">
        <v>5383</v>
      </c>
      <c r="S3001" s="14" t="s">
        <v>421</v>
      </c>
      <c r="T3001" s="35">
        <v>800</v>
      </c>
      <c r="U3001" s="14" t="s">
        <v>4</v>
      </c>
      <c r="V3001" s="14">
        <v>128</v>
      </c>
      <c r="W3001" s="16">
        <f>+IF(datos_arg[[#This Row],[Moneda]]="ARS",datos_arg[[#This Row],[Monto]],datos_arg[[#This Row],[Monto]]*datos_arg[[#This Row],[TC]])</f>
        <v>800</v>
      </c>
      <c r="X3001" s="16">
        <f>IFERROR(IF(datos_arg[[#This Row],[Moneda]]="USD",datos_arg[[#This Row],[Monto]],datos_arg[[#This Row],[Monto]]/datos_arg[[#This Row],[TC]]),0)</f>
        <v>6.25</v>
      </c>
      <c r="Y3001" s="14"/>
    </row>
    <row r="3002" spans="1:25" ht="15" customHeight="1" x14ac:dyDescent="0.25">
      <c r="A3002" s="14">
        <f t="shared" si="46"/>
        <v>2999</v>
      </c>
      <c r="B3002" s="1">
        <v>44090</v>
      </c>
      <c r="C3002" s="18">
        <f>+YEAR(datos_arg[[#This Row],[Fecha]])</f>
        <v>2020</v>
      </c>
      <c r="D3002" s="18">
        <f>+MONTH(datos_arg[[#This Row],[Fecha]])</f>
        <v>9</v>
      </c>
      <c r="E3002" s="14" t="s">
        <v>449</v>
      </c>
      <c r="F3002" s="14" t="s">
        <v>505</v>
      </c>
      <c r="G3002" s="14"/>
      <c r="H3002" s="14" t="s">
        <v>7132</v>
      </c>
      <c r="I3002" s="14" t="s">
        <v>7132</v>
      </c>
      <c r="J3002" s="14" t="s">
        <v>425</v>
      </c>
      <c r="K3002" s="14"/>
      <c r="L3002" s="14" t="s">
        <v>425</v>
      </c>
      <c r="M3002" s="14" t="s">
        <v>613</v>
      </c>
      <c r="N3002" s="14" t="s">
        <v>2273</v>
      </c>
      <c r="O3002" s="14" t="s">
        <v>3258</v>
      </c>
      <c r="P3002" s="14"/>
      <c r="Q3002" s="14"/>
      <c r="R3002" s="14" t="s">
        <v>505</v>
      </c>
      <c r="S3002" s="14" t="s">
        <v>613</v>
      </c>
      <c r="T3002" s="35">
        <v>510</v>
      </c>
      <c r="U3002" s="14" t="s">
        <v>4</v>
      </c>
      <c r="V3002" s="14">
        <v>128</v>
      </c>
      <c r="W3002" s="16">
        <f>+IF(datos_arg[[#This Row],[Moneda]]="ARS",datos_arg[[#This Row],[Monto]],datos_arg[[#This Row],[Monto]]*datos_arg[[#This Row],[TC]])</f>
        <v>510</v>
      </c>
      <c r="X3002" s="16">
        <f>IFERROR(IF(datos_arg[[#This Row],[Moneda]]="USD",datos_arg[[#This Row],[Monto]],datos_arg[[#This Row],[Monto]]/datos_arg[[#This Row],[TC]]),0)</f>
        <v>3.984375</v>
      </c>
      <c r="Y3002" s="14"/>
    </row>
    <row r="3003" spans="1:25" x14ac:dyDescent="0.25">
      <c r="A3003" s="14">
        <f t="shared" si="46"/>
        <v>3000</v>
      </c>
      <c r="B3003" s="1">
        <v>44091</v>
      </c>
      <c r="C3003" s="18">
        <f>+YEAR(datos_arg[[#This Row],[Fecha]])</f>
        <v>2020</v>
      </c>
      <c r="D3003" s="18">
        <f>+MONTH(datos_arg[[#This Row],[Fecha]])</f>
        <v>9</v>
      </c>
      <c r="E3003" s="14" t="s">
        <v>408</v>
      </c>
      <c r="F3003" s="14" t="s">
        <v>69</v>
      </c>
      <c r="G3003" s="14"/>
      <c r="H3003" s="14" t="s">
        <v>7132</v>
      </c>
      <c r="I3003" s="14" t="s">
        <v>7132</v>
      </c>
      <c r="J3003" s="14" t="s">
        <v>425</v>
      </c>
      <c r="K3003" s="14"/>
      <c r="L3003" s="14" t="s">
        <v>425</v>
      </c>
      <c r="M3003" s="14" t="s">
        <v>56</v>
      </c>
      <c r="N3003" s="14" t="s">
        <v>56</v>
      </c>
      <c r="O3003" s="14"/>
      <c r="P3003" s="14"/>
      <c r="Q3003" s="14"/>
      <c r="R3003" s="14" t="s">
        <v>439</v>
      </c>
      <c r="S3003" s="14" t="s">
        <v>440</v>
      </c>
      <c r="T3003" s="35">
        <v>1200</v>
      </c>
      <c r="U3003" s="14" t="s">
        <v>2</v>
      </c>
      <c r="V3003" s="14">
        <v>135</v>
      </c>
      <c r="W3003" s="16">
        <f>+IF(datos_arg[[#This Row],[Moneda]]="ARS",datos_arg[[#This Row],[Monto]],datos_arg[[#This Row],[Monto]]*datos_arg[[#This Row],[TC]])</f>
        <v>162000</v>
      </c>
      <c r="X3003" s="16">
        <f>IFERROR(IF(datos_arg[[#This Row],[Moneda]]="USD",datos_arg[[#This Row],[Monto]],datos_arg[[#This Row],[Monto]]/datos_arg[[#This Row],[TC]]),0)</f>
        <v>1200</v>
      </c>
      <c r="Y3003" s="14"/>
    </row>
    <row r="3004" spans="1:25" ht="15" customHeight="1" x14ac:dyDescent="0.25">
      <c r="A3004" s="14">
        <f t="shared" si="46"/>
        <v>3001</v>
      </c>
      <c r="B3004" s="1">
        <v>44091</v>
      </c>
      <c r="C3004" s="18">
        <f>+YEAR(datos_arg[[#This Row],[Fecha]])</f>
        <v>2020</v>
      </c>
      <c r="D3004" s="18">
        <f>+MONTH(datos_arg[[#This Row],[Fecha]])</f>
        <v>9</v>
      </c>
      <c r="E3004" s="14" t="s">
        <v>408</v>
      </c>
      <c r="F3004" s="14" t="s">
        <v>506</v>
      </c>
      <c r="G3004" s="14"/>
      <c r="H3004" s="14" t="s">
        <v>7132</v>
      </c>
      <c r="I3004" s="14" t="s">
        <v>7132</v>
      </c>
      <c r="J3004" s="14" t="s">
        <v>425</v>
      </c>
      <c r="K3004" s="14"/>
      <c r="L3004" s="14" t="s">
        <v>425</v>
      </c>
      <c r="M3004" s="14" t="s">
        <v>1763</v>
      </c>
      <c r="N3004" s="14" t="s">
        <v>1763</v>
      </c>
      <c r="O3004" s="14" t="s">
        <v>3041</v>
      </c>
      <c r="P3004" s="14"/>
      <c r="Q3004" s="14"/>
      <c r="R3004" s="14" t="s">
        <v>420</v>
      </c>
      <c r="S3004" s="14" t="s">
        <v>439</v>
      </c>
      <c r="T3004" s="35">
        <v>100000</v>
      </c>
      <c r="U3004" s="14" t="s">
        <v>4</v>
      </c>
      <c r="V3004" s="14">
        <v>135</v>
      </c>
      <c r="W3004" s="16">
        <f>+IF(datos_arg[[#This Row],[Moneda]]="ARS",datos_arg[[#This Row],[Monto]],datos_arg[[#This Row],[Monto]]*datos_arg[[#This Row],[TC]])</f>
        <v>100000</v>
      </c>
      <c r="X3004" s="16">
        <f>IFERROR(IF(datos_arg[[#This Row],[Moneda]]="USD",datos_arg[[#This Row],[Monto]],datos_arg[[#This Row],[Monto]]/datos_arg[[#This Row],[TC]]),0)</f>
        <v>740.74074074074076</v>
      </c>
      <c r="Y3004" s="14"/>
    </row>
    <row r="3005" spans="1:25" ht="15" customHeight="1" x14ac:dyDescent="0.25">
      <c r="A3005" s="14">
        <f t="shared" si="46"/>
        <v>3002</v>
      </c>
      <c r="B3005" s="1">
        <v>44091</v>
      </c>
      <c r="C3005" s="18">
        <f>+YEAR(datos_arg[[#This Row],[Fecha]])</f>
        <v>2020</v>
      </c>
      <c r="D3005" s="18">
        <f>+MONTH(datos_arg[[#This Row],[Fecha]])</f>
        <v>9</v>
      </c>
      <c r="E3005" s="14" t="s">
        <v>5358</v>
      </c>
      <c r="F3005" s="14" t="s">
        <v>4108</v>
      </c>
      <c r="G3005" s="14"/>
      <c r="H3005" s="14" t="s">
        <v>6646</v>
      </c>
      <c r="I3005" s="14" t="s">
        <v>6668</v>
      </c>
      <c r="J3005" s="14" t="s">
        <v>425</v>
      </c>
      <c r="K3005" s="14" t="s">
        <v>420</v>
      </c>
      <c r="L3005" s="14" t="s">
        <v>426</v>
      </c>
      <c r="M3005" s="14" t="s">
        <v>5381</v>
      </c>
      <c r="N3005" s="14" t="s">
        <v>1019</v>
      </c>
      <c r="O3005" s="14" t="s">
        <v>4085</v>
      </c>
      <c r="P3005" s="14"/>
      <c r="Q3005" s="14"/>
      <c r="R3005" s="14" t="s">
        <v>4108</v>
      </c>
      <c r="S3005" s="14" t="s">
        <v>420</v>
      </c>
      <c r="T3005" s="35">
        <v>20000</v>
      </c>
      <c r="U3005" s="14" t="s">
        <v>4</v>
      </c>
      <c r="V3005" s="14">
        <v>135</v>
      </c>
      <c r="W3005" s="16">
        <f>+IF(datos_arg[[#This Row],[Moneda]]="ARS",datos_arg[[#This Row],[Monto]],datos_arg[[#This Row],[Monto]]*datos_arg[[#This Row],[TC]])</f>
        <v>20000</v>
      </c>
      <c r="X3005" s="16">
        <f>IFERROR(IF(datos_arg[[#This Row],[Moneda]]="USD",datos_arg[[#This Row],[Monto]],datos_arg[[#This Row],[Monto]]/datos_arg[[#This Row],[TC]]),0)</f>
        <v>148.14814814814815</v>
      </c>
      <c r="Y3005" s="14"/>
    </row>
    <row r="3006" spans="1:25" ht="15" customHeight="1" x14ac:dyDescent="0.25">
      <c r="A3006" s="14">
        <f t="shared" si="46"/>
        <v>3003</v>
      </c>
      <c r="B3006" s="1">
        <v>44091</v>
      </c>
      <c r="C3006" s="18">
        <f>+YEAR(datos_arg[[#This Row],[Fecha]])</f>
        <v>2020</v>
      </c>
      <c r="D3006" s="18">
        <f>+MONTH(datos_arg[[#This Row],[Fecha]])</f>
        <v>9</v>
      </c>
      <c r="E3006" s="14" t="s">
        <v>5358</v>
      </c>
      <c r="F3006" s="14" t="s">
        <v>4108</v>
      </c>
      <c r="G3006" s="14"/>
      <c r="H3006" s="14" t="s">
        <v>8103</v>
      </c>
      <c r="I3006" s="14" t="s">
        <v>8104</v>
      </c>
      <c r="J3006" s="14" t="s">
        <v>482</v>
      </c>
      <c r="K3006" s="14" t="s">
        <v>420</v>
      </c>
      <c r="L3006" s="14" t="s">
        <v>426</v>
      </c>
      <c r="M3006" s="14" t="s">
        <v>5381</v>
      </c>
      <c r="N3006" s="14" t="s">
        <v>1019</v>
      </c>
      <c r="O3006" s="14" t="s">
        <v>4086</v>
      </c>
      <c r="P3006" s="14"/>
      <c r="Q3006" s="14"/>
      <c r="R3006" s="14" t="s">
        <v>4108</v>
      </c>
      <c r="S3006" s="14" t="s">
        <v>420</v>
      </c>
      <c r="T3006" s="35">
        <v>20000</v>
      </c>
      <c r="U3006" s="14" t="s">
        <v>4</v>
      </c>
      <c r="V3006" s="14">
        <v>135</v>
      </c>
      <c r="W3006" s="16">
        <f>+IF(datos_arg[[#This Row],[Moneda]]="ARS",datos_arg[[#This Row],[Monto]],datos_arg[[#This Row],[Monto]]*datos_arg[[#This Row],[TC]])</f>
        <v>20000</v>
      </c>
      <c r="X3006" s="16">
        <f>IFERROR(IF(datos_arg[[#This Row],[Moneda]]="USD",datos_arg[[#This Row],[Monto]],datos_arg[[#This Row],[Monto]]/datos_arg[[#This Row],[TC]]),0)</f>
        <v>148.14814814814815</v>
      </c>
      <c r="Y3006" s="14"/>
    </row>
    <row r="3007" spans="1:25" ht="15" customHeight="1" x14ac:dyDescent="0.25">
      <c r="A3007" s="14">
        <f t="shared" si="46"/>
        <v>3004</v>
      </c>
      <c r="B3007" s="1">
        <v>44091</v>
      </c>
      <c r="C3007" s="18">
        <f>+YEAR(datos_arg[[#This Row],[Fecha]])</f>
        <v>2020</v>
      </c>
      <c r="D3007" s="18">
        <f>+MONTH(datos_arg[[#This Row],[Fecha]])</f>
        <v>9</v>
      </c>
      <c r="E3007" s="14" t="s">
        <v>1015</v>
      </c>
      <c r="F3007" s="14" t="s">
        <v>430</v>
      </c>
      <c r="G3007" s="14"/>
      <c r="H3007" s="14" t="s">
        <v>7132</v>
      </c>
      <c r="I3007" s="14" t="s">
        <v>7132</v>
      </c>
      <c r="J3007" s="14" t="s">
        <v>425</v>
      </c>
      <c r="K3007" s="14" t="s">
        <v>421</v>
      </c>
      <c r="L3007" s="14" t="s">
        <v>425</v>
      </c>
      <c r="M3007" s="14" t="s">
        <v>102</v>
      </c>
      <c r="N3007" s="14" t="s">
        <v>480</v>
      </c>
      <c r="O3007" s="14" t="s">
        <v>3051</v>
      </c>
      <c r="P3007" s="14"/>
      <c r="Q3007" s="14"/>
      <c r="R3007" s="14" t="s">
        <v>430</v>
      </c>
      <c r="S3007" s="14" t="s">
        <v>421</v>
      </c>
      <c r="T3007" s="35">
        <v>2500</v>
      </c>
      <c r="U3007" s="14" t="s">
        <v>4</v>
      </c>
      <c r="V3007" s="14">
        <v>135</v>
      </c>
      <c r="W3007" s="16">
        <f>+IF(datos_arg[[#This Row],[Moneda]]="ARS",datos_arg[[#This Row],[Monto]],datos_arg[[#This Row],[Monto]]*datos_arg[[#This Row],[TC]])</f>
        <v>2500</v>
      </c>
      <c r="X3007" s="16">
        <f>IFERROR(IF(datos_arg[[#This Row],[Moneda]]="USD",datos_arg[[#This Row],[Monto]],datos_arg[[#This Row],[Monto]]/datos_arg[[#This Row],[TC]]),0)</f>
        <v>18.518518518518519</v>
      </c>
      <c r="Y3007" s="14"/>
    </row>
    <row r="3008" spans="1:25" ht="15" customHeight="1" x14ac:dyDescent="0.25">
      <c r="A3008" s="14">
        <f t="shared" si="46"/>
        <v>3005</v>
      </c>
      <c r="B3008" s="1">
        <v>44091</v>
      </c>
      <c r="C3008" s="18">
        <f>+YEAR(datos_arg[[#This Row],[Fecha]])</f>
        <v>2020</v>
      </c>
      <c r="D3008" s="18">
        <f>+MONTH(datos_arg[[#This Row],[Fecha]])</f>
        <v>9</v>
      </c>
      <c r="E3008" s="14" t="s">
        <v>449</v>
      </c>
      <c r="F3008" s="14" t="s">
        <v>505</v>
      </c>
      <c r="G3008" s="14"/>
      <c r="H3008" s="14" t="s">
        <v>7132</v>
      </c>
      <c r="I3008" s="14" t="s">
        <v>7132</v>
      </c>
      <c r="J3008" s="14" t="s">
        <v>425</v>
      </c>
      <c r="K3008" s="14"/>
      <c r="L3008" s="14" t="s">
        <v>425</v>
      </c>
      <c r="M3008" s="14" t="s">
        <v>613</v>
      </c>
      <c r="N3008" s="14" t="s">
        <v>2273</v>
      </c>
      <c r="O3008" s="14" t="s">
        <v>3258</v>
      </c>
      <c r="P3008" s="14"/>
      <c r="Q3008" s="14"/>
      <c r="R3008" s="14" t="s">
        <v>505</v>
      </c>
      <c r="S3008" s="14" t="s">
        <v>613</v>
      </c>
      <c r="T3008" s="35">
        <v>2.7</v>
      </c>
      <c r="U3008" s="14" t="s">
        <v>4</v>
      </c>
      <c r="V3008" s="14">
        <v>135</v>
      </c>
      <c r="W3008" s="16">
        <f>+IF(datos_arg[[#This Row],[Moneda]]="ARS",datos_arg[[#This Row],[Monto]],datos_arg[[#This Row],[Monto]]*datos_arg[[#This Row],[TC]])</f>
        <v>2.7</v>
      </c>
      <c r="X3008" s="16">
        <f>IFERROR(IF(datos_arg[[#This Row],[Moneda]]="USD",datos_arg[[#This Row],[Monto]],datos_arg[[#This Row],[Monto]]/datos_arg[[#This Row],[TC]]),0)</f>
        <v>0.02</v>
      </c>
      <c r="Y3008" s="14"/>
    </row>
    <row r="3009" spans="1:25" ht="15" customHeight="1" x14ac:dyDescent="0.25">
      <c r="A3009" s="14">
        <f t="shared" si="46"/>
        <v>3006</v>
      </c>
      <c r="B3009" s="1">
        <v>44091</v>
      </c>
      <c r="C3009" s="18">
        <f>+YEAR(datos_arg[[#This Row],[Fecha]])</f>
        <v>2020</v>
      </c>
      <c r="D3009" s="18">
        <f>+MONTH(datos_arg[[#This Row],[Fecha]])</f>
        <v>9</v>
      </c>
      <c r="E3009" s="14" t="s">
        <v>5358</v>
      </c>
      <c r="F3009" s="14" t="s">
        <v>85</v>
      </c>
      <c r="G3009" s="14"/>
      <c r="H3009" s="14" t="s">
        <v>6646</v>
      </c>
      <c r="I3009" s="14" t="s">
        <v>7132</v>
      </c>
      <c r="J3009" s="14" t="s">
        <v>425</v>
      </c>
      <c r="K3009" s="14" t="s">
        <v>420</v>
      </c>
      <c r="L3009" s="14" t="s">
        <v>425</v>
      </c>
      <c r="M3009" s="14" t="s">
        <v>1547</v>
      </c>
      <c r="N3009" s="14" t="s">
        <v>524</v>
      </c>
      <c r="O3009" s="14" t="s">
        <v>3399</v>
      </c>
      <c r="P3009" s="14" t="s">
        <v>5920</v>
      </c>
      <c r="Q3009" s="14">
        <v>1</v>
      </c>
      <c r="R3009" s="14" t="s">
        <v>85</v>
      </c>
      <c r="S3009" s="14" t="s">
        <v>445</v>
      </c>
      <c r="T3009" s="35">
        <v>1130</v>
      </c>
      <c r="U3009" s="14" t="s">
        <v>4</v>
      </c>
      <c r="V3009" s="14">
        <v>135</v>
      </c>
      <c r="W3009" s="16">
        <f>+IF(datos_arg[[#This Row],[Moneda]]="ARS",datos_arg[[#This Row],[Monto]],datos_arg[[#This Row],[Monto]]*datos_arg[[#This Row],[TC]])</f>
        <v>1130</v>
      </c>
      <c r="X3009" s="16">
        <f>IFERROR(IF(datos_arg[[#This Row],[Moneda]]="USD",datos_arg[[#This Row],[Monto]],datos_arg[[#This Row],[Monto]]/datos_arg[[#This Row],[TC]]),0)</f>
        <v>8.3703703703703702</v>
      </c>
      <c r="Y3009" s="14"/>
    </row>
    <row r="3010" spans="1:25" ht="15" customHeight="1" x14ac:dyDescent="0.25">
      <c r="A3010" s="14">
        <f t="shared" si="46"/>
        <v>3007</v>
      </c>
      <c r="B3010" s="1">
        <v>44091</v>
      </c>
      <c r="C3010" s="18">
        <f>+YEAR(datos_arg[[#This Row],[Fecha]])</f>
        <v>2020</v>
      </c>
      <c r="D3010" s="18">
        <f>+MONTH(datos_arg[[#This Row],[Fecha]])</f>
        <v>9</v>
      </c>
      <c r="E3010" s="14" t="s">
        <v>1015</v>
      </c>
      <c r="F3010" s="14" t="s">
        <v>403</v>
      </c>
      <c r="G3010" s="14" t="s">
        <v>5383</v>
      </c>
      <c r="H3010" s="14" t="s">
        <v>6646</v>
      </c>
      <c r="I3010" s="14" t="s">
        <v>7132</v>
      </c>
      <c r="J3010" s="14" t="s">
        <v>425</v>
      </c>
      <c r="K3010" s="14" t="s">
        <v>420</v>
      </c>
      <c r="L3010" s="14" t="s">
        <v>425</v>
      </c>
      <c r="M3010" s="14" t="s">
        <v>773</v>
      </c>
      <c r="N3010" s="14" t="s">
        <v>3393</v>
      </c>
      <c r="O3010" s="14" t="s">
        <v>3400</v>
      </c>
      <c r="P3010" s="14" t="s">
        <v>5921</v>
      </c>
      <c r="Q3010" s="14"/>
      <c r="R3010" s="14" t="s">
        <v>5383</v>
      </c>
      <c r="S3010" s="14" t="s">
        <v>445</v>
      </c>
      <c r="T3010" s="35">
        <v>1290</v>
      </c>
      <c r="U3010" s="14" t="s">
        <v>4</v>
      </c>
      <c r="V3010" s="14">
        <v>135</v>
      </c>
      <c r="W3010" s="16">
        <f>+IF(datos_arg[[#This Row],[Moneda]]="ARS",datos_arg[[#This Row],[Monto]],datos_arg[[#This Row],[Monto]]*datos_arg[[#This Row],[TC]])</f>
        <v>1290</v>
      </c>
      <c r="X3010" s="16">
        <f>IFERROR(IF(datos_arg[[#This Row],[Moneda]]="USD",datos_arg[[#This Row],[Monto]],datos_arg[[#This Row],[Monto]]/datos_arg[[#This Row],[TC]]),0)</f>
        <v>9.5555555555555554</v>
      </c>
      <c r="Y3010" s="14"/>
    </row>
    <row r="3011" spans="1:25" ht="15" customHeight="1" x14ac:dyDescent="0.25">
      <c r="A3011" s="14">
        <f t="shared" si="46"/>
        <v>3008</v>
      </c>
      <c r="B3011" s="1">
        <v>44092</v>
      </c>
      <c r="C3011" s="18">
        <f>+YEAR(datos_arg[[#This Row],[Fecha]])</f>
        <v>2020</v>
      </c>
      <c r="D3011" s="18">
        <f>+MONTH(datos_arg[[#This Row],[Fecha]])</f>
        <v>9</v>
      </c>
      <c r="E3011" s="14" t="s">
        <v>617</v>
      </c>
      <c r="F3011" s="14" t="s">
        <v>5384</v>
      </c>
      <c r="G3011" s="14"/>
      <c r="H3011" s="14" t="s">
        <v>6649</v>
      </c>
      <c r="I3011" s="14" t="s">
        <v>7132</v>
      </c>
      <c r="J3011" s="14" t="s">
        <v>6686</v>
      </c>
      <c r="K3011" s="14" t="s">
        <v>420</v>
      </c>
      <c r="L3011" s="14" t="s">
        <v>426</v>
      </c>
      <c r="M3011" s="14" t="s">
        <v>467</v>
      </c>
      <c r="N3011" s="14" t="s">
        <v>2958</v>
      </c>
      <c r="O3011" s="14" t="s">
        <v>3042</v>
      </c>
      <c r="P3011" s="14" t="s">
        <v>5922</v>
      </c>
      <c r="Q3011" s="14">
        <v>1</v>
      </c>
      <c r="R3011" s="14" t="s">
        <v>5384</v>
      </c>
      <c r="S3011" s="14" t="s">
        <v>439</v>
      </c>
      <c r="T3011" s="35">
        <v>2930</v>
      </c>
      <c r="U3011" s="14" t="s">
        <v>4</v>
      </c>
      <c r="V3011" s="14">
        <v>135</v>
      </c>
      <c r="W3011" s="16">
        <f>+IF(datos_arg[[#This Row],[Moneda]]="ARS",datos_arg[[#This Row],[Monto]],datos_arg[[#This Row],[Monto]]*datos_arg[[#This Row],[TC]])</f>
        <v>2930</v>
      </c>
      <c r="X3011" s="16">
        <f>IFERROR(IF(datos_arg[[#This Row],[Moneda]]="USD",datos_arg[[#This Row],[Monto]],datos_arg[[#This Row],[Monto]]/datos_arg[[#This Row],[TC]]),0)</f>
        <v>21.703703703703702</v>
      </c>
      <c r="Y3011" s="14"/>
    </row>
    <row r="3012" spans="1:25" ht="15" customHeight="1" x14ac:dyDescent="0.25">
      <c r="A3012" s="14">
        <f t="shared" si="46"/>
        <v>3009</v>
      </c>
      <c r="B3012" s="1">
        <v>44092</v>
      </c>
      <c r="C3012" s="18">
        <f>+YEAR(datos_arg[[#This Row],[Fecha]])</f>
        <v>2020</v>
      </c>
      <c r="D3012" s="18">
        <f>+MONTH(datos_arg[[#This Row],[Fecha]])</f>
        <v>9</v>
      </c>
      <c r="E3012" s="14" t="s">
        <v>1015</v>
      </c>
      <c r="F3012" s="14" t="s">
        <v>403</v>
      </c>
      <c r="G3012" s="14" t="s">
        <v>5383</v>
      </c>
      <c r="H3012" s="14" t="s">
        <v>6646</v>
      </c>
      <c r="I3012" s="14" t="s">
        <v>7132</v>
      </c>
      <c r="J3012" s="14" t="s">
        <v>425</v>
      </c>
      <c r="K3012" s="14" t="s">
        <v>420</v>
      </c>
      <c r="L3012" s="14" t="s">
        <v>425</v>
      </c>
      <c r="M3012" s="14" t="s">
        <v>3043</v>
      </c>
      <c r="N3012" s="14" t="s">
        <v>3044</v>
      </c>
      <c r="O3012" s="14" t="s">
        <v>3045</v>
      </c>
      <c r="P3012" s="14" t="s">
        <v>5923</v>
      </c>
      <c r="Q3012" s="14">
        <v>1</v>
      </c>
      <c r="R3012" s="14" t="s">
        <v>5383</v>
      </c>
      <c r="S3012" s="14" t="s">
        <v>439</v>
      </c>
      <c r="T3012" s="35">
        <v>1366.76</v>
      </c>
      <c r="U3012" s="14" t="s">
        <v>4</v>
      </c>
      <c r="V3012" s="14">
        <v>135</v>
      </c>
      <c r="W3012" s="16">
        <f>+IF(datos_arg[[#This Row],[Moneda]]="ARS",datos_arg[[#This Row],[Monto]],datos_arg[[#This Row],[Monto]]*datos_arg[[#This Row],[TC]])</f>
        <v>1366.76</v>
      </c>
      <c r="X3012" s="16">
        <f>IFERROR(IF(datos_arg[[#This Row],[Moneda]]="USD",datos_arg[[#This Row],[Monto]],datos_arg[[#This Row],[Monto]]/datos_arg[[#This Row],[TC]]),0)</f>
        <v>10.124148148148148</v>
      </c>
      <c r="Y3012" s="14"/>
    </row>
    <row r="3013" spans="1:25" ht="15" customHeight="1" x14ac:dyDescent="0.25">
      <c r="A3013" s="14">
        <f t="shared" si="46"/>
        <v>3010</v>
      </c>
      <c r="B3013" s="1">
        <v>44092</v>
      </c>
      <c r="C3013" s="18">
        <f>+YEAR(datos_arg[[#This Row],[Fecha]])</f>
        <v>2020</v>
      </c>
      <c r="D3013" s="18">
        <f>+MONTH(datos_arg[[#This Row],[Fecha]])</f>
        <v>9</v>
      </c>
      <c r="E3013" s="14" t="s">
        <v>1015</v>
      </c>
      <c r="F3013" s="14" t="s">
        <v>403</v>
      </c>
      <c r="G3013" s="14" t="s">
        <v>5383</v>
      </c>
      <c r="H3013" s="14" t="s">
        <v>6646</v>
      </c>
      <c r="I3013" s="14" t="s">
        <v>7132</v>
      </c>
      <c r="J3013" s="14" t="s">
        <v>425</v>
      </c>
      <c r="K3013" s="14" t="s">
        <v>420</v>
      </c>
      <c r="L3013" s="14" t="s">
        <v>425</v>
      </c>
      <c r="M3013" s="14" t="s">
        <v>310</v>
      </c>
      <c r="N3013" s="14" t="s">
        <v>3044</v>
      </c>
      <c r="O3013" s="14" t="s">
        <v>3046</v>
      </c>
      <c r="P3013" s="14" t="s">
        <v>5923</v>
      </c>
      <c r="Q3013" s="14"/>
      <c r="R3013" s="14" t="s">
        <v>5383</v>
      </c>
      <c r="S3013" s="14" t="s">
        <v>439</v>
      </c>
      <c r="T3013" s="35">
        <v>1800</v>
      </c>
      <c r="U3013" s="14" t="s">
        <v>4</v>
      </c>
      <c r="V3013" s="14">
        <v>135</v>
      </c>
      <c r="W3013" s="16">
        <f>+IF(datos_arg[[#This Row],[Moneda]]="ARS",datos_arg[[#This Row],[Monto]],datos_arg[[#This Row],[Monto]]*datos_arg[[#This Row],[TC]])</f>
        <v>1800</v>
      </c>
      <c r="X3013" s="16">
        <f>IFERROR(IF(datos_arg[[#This Row],[Moneda]]="USD",datos_arg[[#This Row],[Monto]],datos_arg[[#This Row],[Monto]]/datos_arg[[#This Row],[TC]]),0)</f>
        <v>13.333333333333334</v>
      </c>
      <c r="Y3013" s="14"/>
    </row>
    <row r="3014" spans="1:25" ht="15" customHeight="1" x14ac:dyDescent="0.25">
      <c r="A3014" s="14">
        <f t="shared" ref="A3014:A3077" si="47">+A3013+1</f>
        <v>3011</v>
      </c>
      <c r="B3014" s="1">
        <v>44092</v>
      </c>
      <c r="C3014" s="18">
        <f>+YEAR(datos_arg[[#This Row],[Fecha]])</f>
        <v>2020</v>
      </c>
      <c r="D3014" s="18">
        <f>+MONTH(datos_arg[[#This Row],[Fecha]])</f>
        <v>9</v>
      </c>
      <c r="E3014" s="14" t="s">
        <v>5358</v>
      </c>
      <c r="F3014" s="14" t="s">
        <v>969</v>
      </c>
      <c r="G3014" s="14"/>
      <c r="H3014" s="14" t="s">
        <v>7132</v>
      </c>
      <c r="I3014" s="14" t="s">
        <v>7132</v>
      </c>
      <c r="J3014" s="14" t="s">
        <v>425</v>
      </c>
      <c r="K3014" s="14"/>
      <c r="L3014" s="14" t="s">
        <v>425</v>
      </c>
      <c r="M3014" s="14" t="s">
        <v>616</v>
      </c>
      <c r="N3014" s="14" t="s">
        <v>3047</v>
      </c>
      <c r="O3014" s="14" t="s">
        <v>3048</v>
      </c>
      <c r="P3014" s="14" t="s">
        <v>5924</v>
      </c>
      <c r="Q3014" s="14">
        <v>1</v>
      </c>
      <c r="R3014" s="14" t="s">
        <v>969</v>
      </c>
      <c r="S3014" s="14" t="s">
        <v>439</v>
      </c>
      <c r="T3014" s="35">
        <v>45000</v>
      </c>
      <c r="U3014" s="14" t="s">
        <v>4</v>
      </c>
      <c r="V3014" s="14">
        <v>135</v>
      </c>
      <c r="W3014" s="16">
        <f>+IF(datos_arg[[#This Row],[Moneda]]="ARS",datos_arg[[#This Row],[Monto]],datos_arg[[#This Row],[Monto]]*datos_arg[[#This Row],[TC]])</f>
        <v>45000</v>
      </c>
      <c r="X3014" s="16">
        <f>IFERROR(IF(datos_arg[[#This Row],[Moneda]]="USD",datos_arg[[#This Row],[Monto]],datos_arg[[#This Row],[Monto]]/datos_arg[[#This Row],[TC]]),0)</f>
        <v>333.33333333333331</v>
      </c>
      <c r="Y3014" s="14"/>
    </row>
    <row r="3015" spans="1:25" ht="15" customHeight="1" x14ac:dyDescent="0.25">
      <c r="A3015" s="14">
        <f t="shared" si="47"/>
        <v>3012</v>
      </c>
      <c r="B3015" s="1">
        <v>44092</v>
      </c>
      <c r="C3015" s="18">
        <f>+YEAR(datos_arg[[#This Row],[Fecha]])</f>
        <v>2020</v>
      </c>
      <c r="D3015" s="18">
        <f>+MONTH(datos_arg[[#This Row],[Fecha]])</f>
        <v>9</v>
      </c>
      <c r="E3015" s="14" t="s">
        <v>1015</v>
      </c>
      <c r="F3015" s="14" t="s">
        <v>430</v>
      </c>
      <c r="G3015" s="14"/>
      <c r="H3015" s="14" t="s">
        <v>7132</v>
      </c>
      <c r="I3015" s="14" t="s">
        <v>7132</v>
      </c>
      <c r="J3015" s="14" t="s">
        <v>425</v>
      </c>
      <c r="K3015" s="14"/>
      <c r="L3015" s="14" t="s">
        <v>425</v>
      </c>
      <c r="M3015" s="14" t="s">
        <v>102</v>
      </c>
      <c r="N3015" s="14" t="s">
        <v>480</v>
      </c>
      <c r="O3015" s="14" t="s">
        <v>2523</v>
      </c>
      <c r="P3015" s="14" t="s">
        <v>5925</v>
      </c>
      <c r="Q3015" s="14"/>
      <c r="R3015" s="14" t="s">
        <v>430</v>
      </c>
      <c r="S3015" s="14" t="s">
        <v>439</v>
      </c>
      <c r="T3015" s="35">
        <v>457</v>
      </c>
      <c r="U3015" s="14" t="s">
        <v>4</v>
      </c>
      <c r="V3015" s="14">
        <v>135</v>
      </c>
      <c r="W3015" s="16">
        <f>+IF(datos_arg[[#This Row],[Moneda]]="ARS",datos_arg[[#This Row],[Monto]],datos_arg[[#This Row],[Monto]]*datos_arg[[#This Row],[TC]])</f>
        <v>457</v>
      </c>
      <c r="X3015" s="16">
        <f>IFERROR(IF(datos_arg[[#This Row],[Moneda]]="USD",datos_arg[[#This Row],[Monto]],datos_arg[[#This Row],[Monto]]/datos_arg[[#This Row],[TC]]),0)</f>
        <v>3.3851851851851853</v>
      </c>
      <c r="Y3015" s="14"/>
    </row>
    <row r="3016" spans="1:25" ht="15" customHeight="1" x14ac:dyDescent="0.25">
      <c r="A3016" s="14">
        <f t="shared" si="47"/>
        <v>3013</v>
      </c>
      <c r="B3016" s="1">
        <v>44092</v>
      </c>
      <c r="C3016" s="18">
        <f>+YEAR(datos_arg[[#This Row],[Fecha]])</f>
        <v>2020</v>
      </c>
      <c r="D3016" s="18">
        <f>+MONTH(datos_arg[[#This Row],[Fecha]])</f>
        <v>9</v>
      </c>
      <c r="E3016" s="14" t="s">
        <v>449</v>
      </c>
      <c r="F3016" s="14" t="s">
        <v>523</v>
      </c>
      <c r="G3016" s="14"/>
      <c r="H3016" s="14" t="s">
        <v>7132</v>
      </c>
      <c r="I3016" s="14" t="s">
        <v>7132</v>
      </c>
      <c r="J3016" s="14" t="s">
        <v>425</v>
      </c>
      <c r="K3016" s="14"/>
      <c r="L3016" s="14" t="s">
        <v>425</v>
      </c>
      <c r="M3016" s="14" t="s">
        <v>515</v>
      </c>
      <c r="N3016" s="14" t="s">
        <v>515</v>
      </c>
      <c r="O3016" s="14" t="s">
        <v>3049</v>
      </c>
      <c r="P3016" s="14"/>
      <c r="Q3016" s="14"/>
      <c r="R3016" s="14" t="s">
        <v>523</v>
      </c>
      <c r="S3016" s="14" t="s">
        <v>439</v>
      </c>
      <c r="T3016" s="35">
        <v>800</v>
      </c>
      <c r="U3016" s="14" t="s">
        <v>4</v>
      </c>
      <c r="V3016" s="14">
        <v>135</v>
      </c>
      <c r="W3016" s="16">
        <f>+IF(datos_arg[[#This Row],[Moneda]]="ARS",datos_arg[[#This Row],[Monto]],datos_arg[[#This Row],[Monto]]*datos_arg[[#This Row],[TC]])</f>
        <v>800</v>
      </c>
      <c r="X3016" s="16">
        <f>IFERROR(IF(datos_arg[[#This Row],[Moneda]]="USD",datos_arg[[#This Row],[Monto]],datos_arg[[#This Row],[Monto]]/datos_arg[[#This Row],[TC]]),0)</f>
        <v>5.9259259259259256</v>
      </c>
      <c r="Y3016" s="14"/>
    </row>
    <row r="3017" spans="1:25" ht="15" customHeight="1" x14ac:dyDescent="0.25">
      <c r="A3017" s="14">
        <f t="shared" si="47"/>
        <v>3014</v>
      </c>
      <c r="B3017" s="1">
        <v>44092</v>
      </c>
      <c r="C3017" s="18">
        <f>+YEAR(datos_arg[[#This Row],[Fecha]])</f>
        <v>2020</v>
      </c>
      <c r="D3017" s="18">
        <f>+MONTH(datos_arg[[#This Row],[Fecha]])</f>
        <v>9</v>
      </c>
      <c r="E3017" s="14" t="s">
        <v>1015</v>
      </c>
      <c r="F3017" s="14" t="s">
        <v>403</v>
      </c>
      <c r="G3017" s="14" t="s">
        <v>970</v>
      </c>
      <c r="H3017" s="14" t="s">
        <v>7132</v>
      </c>
      <c r="I3017" s="14" t="s">
        <v>7132</v>
      </c>
      <c r="J3017" s="14" t="s">
        <v>425</v>
      </c>
      <c r="K3017" s="14"/>
      <c r="L3017" s="14" t="s">
        <v>425</v>
      </c>
      <c r="M3017" s="14" t="s">
        <v>493</v>
      </c>
      <c r="N3017" s="14" t="s">
        <v>645</v>
      </c>
      <c r="O3017" s="14" t="s">
        <v>3050</v>
      </c>
      <c r="P3017" s="14"/>
      <c r="Q3017" s="14"/>
      <c r="R3017" s="14" t="s">
        <v>970</v>
      </c>
      <c r="S3017" s="14" t="s">
        <v>439</v>
      </c>
      <c r="T3017" s="35">
        <v>200</v>
      </c>
      <c r="U3017" s="14" t="s">
        <v>4</v>
      </c>
      <c r="V3017" s="14">
        <v>135</v>
      </c>
      <c r="W3017" s="16">
        <f>+IF(datos_arg[[#This Row],[Moneda]]="ARS",datos_arg[[#This Row],[Monto]],datos_arg[[#This Row],[Monto]]*datos_arg[[#This Row],[TC]])</f>
        <v>200</v>
      </c>
      <c r="X3017" s="16">
        <f>IFERROR(IF(datos_arg[[#This Row],[Moneda]]="USD",datos_arg[[#This Row],[Monto]],datos_arg[[#This Row],[Monto]]/datos_arg[[#This Row],[TC]]),0)</f>
        <v>1.4814814814814814</v>
      </c>
      <c r="Y3017" s="14"/>
    </row>
    <row r="3018" spans="1:25" ht="15" customHeight="1" x14ac:dyDescent="0.25">
      <c r="A3018" s="14">
        <f t="shared" si="47"/>
        <v>3015</v>
      </c>
      <c r="B3018" s="1">
        <v>44092</v>
      </c>
      <c r="C3018" s="18">
        <f>+YEAR(datos_arg[[#This Row],[Fecha]])</f>
        <v>2020</v>
      </c>
      <c r="D3018" s="18">
        <f>+MONTH(datos_arg[[#This Row],[Fecha]])</f>
        <v>9</v>
      </c>
      <c r="E3018" s="14" t="s">
        <v>1015</v>
      </c>
      <c r="F3018" s="14" t="s">
        <v>430</v>
      </c>
      <c r="G3018" s="14"/>
      <c r="H3018" s="14" t="s">
        <v>7132</v>
      </c>
      <c r="I3018" s="14" t="s">
        <v>7132</v>
      </c>
      <c r="J3018" s="14" t="s">
        <v>425</v>
      </c>
      <c r="K3018" s="14" t="s">
        <v>421</v>
      </c>
      <c r="L3018" s="14" t="s">
        <v>425</v>
      </c>
      <c r="M3018" s="14" t="s">
        <v>102</v>
      </c>
      <c r="N3018" s="14" t="s">
        <v>480</v>
      </c>
      <c r="O3018" s="14" t="s">
        <v>3051</v>
      </c>
      <c r="P3018" s="14"/>
      <c r="Q3018" s="14"/>
      <c r="R3018" s="14" t="s">
        <v>430</v>
      </c>
      <c r="S3018" s="14" t="s">
        <v>421</v>
      </c>
      <c r="T3018" s="35">
        <v>2500</v>
      </c>
      <c r="U3018" s="14" t="s">
        <v>4</v>
      </c>
      <c r="V3018" s="14">
        <v>135</v>
      </c>
      <c r="W3018" s="16">
        <f>+IF(datos_arg[[#This Row],[Moneda]]="ARS",datos_arg[[#This Row],[Monto]],datos_arg[[#This Row],[Monto]]*datos_arg[[#This Row],[TC]])</f>
        <v>2500</v>
      </c>
      <c r="X3018" s="16">
        <f>IFERROR(IF(datos_arg[[#This Row],[Moneda]]="USD",datos_arg[[#This Row],[Monto]],datos_arg[[#This Row],[Monto]]/datos_arg[[#This Row],[TC]]),0)</f>
        <v>18.518518518518519</v>
      </c>
      <c r="Y3018" s="14"/>
    </row>
    <row r="3019" spans="1:25" ht="15" customHeight="1" x14ac:dyDescent="0.25">
      <c r="A3019" s="14">
        <f t="shared" si="47"/>
        <v>3016</v>
      </c>
      <c r="B3019" s="1">
        <v>44092</v>
      </c>
      <c r="C3019" s="18">
        <f>+YEAR(datos_arg[[#This Row],[Fecha]])</f>
        <v>2020</v>
      </c>
      <c r="D3019" s="18">
        <f>+MONTH(datos_arg[[#This Row],[Fecha]])</f>
        <v>9</v>
      </c>
      <c r="E3019" s="14" t="s">
        <v>1015</v>
      </c>
      <c r="F3019" s="14" t="s">
        <v>403</v>
      </c>
      <c r="G3019" s="14" t="s">
        <v>6645</v>
      </c>
      <c r="H3019" s="14" t="s">
        <v>532</v>
      </c>
      <c r="I3019" s="14" t="s">
        <v>7132</v>
      </c>
      <c r="J3019" s="14" t="s">
        <v>425</v>
      </c>
      <c r="K3019" s="14" t="s">
        <v>421</v>
      </c>
      <c r="L3019" s="14" t="s">
        <v>421</v>
      </c>
      <c r="M3019" s="14" t="s">
        <v>804</v>
      </c>
      <c r="N3019" s="14" t="s">
        <v>26</v>
      </c>
      <c r="O3019" s="14" t="s">
        <v>3052</v>
      </c>
      <c r="P3019" s="14"/>
      <c r="Q3019" s="14">
        <v>1</v>
      </c>
      <c r="R3019" s="14" t="s">
        <v>6645</v>
      </c>
      <c r="S3019" s="14" t="s">
        <v>421</v>
      </c>
      <c r="T3019" s="35">
        <v>2035</v>
      </c>
      <c r="U3019" s="14" t="s">
        <v>4</v>
      </c>
      <c r="V3019" s="14">
        <v>135</v>
      </c>
      <c r="W3019" s="16">
        <f>+IF(datos_arg[[#This Row],[Moneda]]="ARS",datos_arg[[#This Row],[Monto]],datos_arg[[#This Row],[Monto]]*datos_arg[[#This Row],[TC]])</f>
        <v>2035</v>
      </c>
      <c r="X3019" s="16">
        <f>IFERROR(IF(datos_arg[[#This Row],[Moneda]]="USD",datos_arg[[#This Row],[Monto]],datos_arg[[#This Row],[Monto]]/datos_arg[[#This Row],[TC]]),0)</f>
        <v>15.074074074074074</v>
      </c>
      <c r="Y3019" s="14"/>
    </row>
    <row r="3020" spans="1:25" ht="15" customHeight="1" x14ac:dyDescent="0.25">
      <c r="A3020" s="14">
        <f t="shared" si="47"/>
        <v>3017</v>
      </c>
      <c r="B3020" s="1">
        <v>44092</v>
      </c>
      <c r="C3020" s="18">
        <f>+YEAR(datos_arg[[#This Row],[Fecha]])</f>
        <v>2020</v>
      </c>
      <c r="D3020" s="18">
        <f>+MONTH(datos_arg[[#This Row],[Fecha]])</f>
        <v>9</v>
      </c>
      <c r="E3020" s="14" t="s">
        <v>617</v>
      </c>
      <c r="F3020" s="14" t="s">
        <v>6651</v>
      </c>
      <c r="G3020" s="14"/>
      <c r="H3020" s="14" t="s">
        <v>532</v>
      </c>
      <c r="I3020" s="14" t="s">
        <v>7132</v>
      </c>
      <c r="J3020" s="14" t="s">
        <v>425</v>
      </c>
      <c r="K3020" s="14" t="s">
        <v>421</v>
      </c>
      <c r="L3020" s="14" t="s">
        <v>425</v>
      </c>
      <c r="M3020" s="14" t="s">
        <v>540</v>
      </c>
      <c r="N3020" s="14" t="s">
        <v>58</v>
      </c>
      <c r="O3020" s="14" t="s">
        <v>3054</v>
      </c>
      <c r="P3020" s="14"/>
      <c r="Q3020" s="14">
        <v>1</v>
      </c>
      <c r="R3020" s="14" t="s">
        <v>6651</v>
      </c>
      <c r="S3020" s="14" t="s">
        <v>421</v>
      </c>
      <c r="T3020" s="35">
        <v>800</v>
      </c>
      <c r="U3020" s="14" t="s">
        <v>4</v>
      </c>
      <c r="V3020" s="14">
        <v>135</v>
      </c>
      <c r="W3020" s="16">
        <f>+IF(datos_arg[[#This Row],[Moneda]]="ARS",datos_arg[[#This Row],[Monto]],datos_arg[[#This Row],[Monto]]*datos_arg[[#This Row],[TC]])</f>
        <v>800</v>
      </c>
      <c r="X3020" s="16">
        <f>IFERROR(IF(datos_arg[[#This Row],[Moneda]]="USD",datos_arg[[#This Row],[Monto]],datos_arg[[#This Row],[Monto]]/datos_arg[[#This Row],[TC]]),0)</f>
        <v>5.9259259259259256</v>
      </c>
      <c r="Y3020" s="14"/>
    </row>
    <row r="3021" spans="1:25" ht="15" customHeight="1" x14ac:dyDescent="0.25">
      <c r="A3021" s="14">
        <f t="shared" si="47"/>
        <v>3018</v>
      </c>
      <c r="B3021" s="1">
        <v>44092</v>
      </c>
      <c r="C3021" s="18">
        <f>+YEAR(datos_arg[[#This Row],[Fecha]])</f>
        <v>2020</v>
      </c>
      <c r="D3021" s="18">
        <f>+MONTH(datos_arg[[#This Row],[Fecha]])</f>
        <v>9</v>
      </c>
      <c r="E3021" s="14" t="s">
        <v>1015</v>
      </c>
      <c r="F3021" s="14" t="s">
        <v>403</v>
      </c>
      <c r="G3021" s="14" t="s">
        <v>970</v>
      </c>
      <c r="H3021" s="14" t="s">
        <v>7132</v>
      </c>
      <c r="I3021" s="14" t="s">
        <v>7132</v>
      </c>
      <c r="J3021" s="14" t="s">
        <v>425</v>
      </c>
      <c r="K3021" s="14"/>
      <c r="L3021" s="14" t="s">
        <v>425</v>
      </c>
      <c r="M3021" s="14" t="s">
        <v>493</v>
      </c>
      <c r="N3021" s="14" t="s">
        <v>26</v>
      </c>
      <c r="O3021" s="14" t="s">
        <v>3055</v>
      </c>
      <c r="P3021" s="14"/>
      <c r="Q3021" s="14"/>
      <c r="R3021" s="14" t="s">
        <v>970</v>
      </c>
      <c r="S3021" s="14" t="s">
        <v>439</v>
      </c>
      <c r="T3021" s="35">
        <v>510</v>
      </c>
      <c r="U3021" s="14" t="s">
        <v>4</v>
      </c>
      <c r="V3021" s="14">
        <v>135</v>
      </c>
      <c r="W3021" s="16">
        <f>+IF(datos_arg[[#This Row],[Moneda]]="ARS",datos_arg[[#This Row],[Monto]],datos_arg[[#This Row],[Monto]]*datos_arg[[#This Row],[TC]])</f>
        <v>510</v>
      </c>
      <c r="X3021" s="16">
        <f>IFERROR(IF(datos_arg[[#This Row],[Moneda]]="USD",datos_arg[[#This Row],[Monto]],datos_arg[[#This Row],[Monto]]/datos_arg[[#This Row],[TC]]),0)</f>
        <v>3.7777777777777777</v>
      </c>
      <c r="Y3021" s="14"/>
    </row>
    <row r="3022" spans="1:25" ht="15" customHeight="1" x14ac:dyDescent="0.25">
      <c r="A3022" s="14">
        <f t="shared" si="47"/>
        <v>3019</v>
      </c>
      <c r="B3022" s="1">
        <v>44092</v>
      </c>
      <c r="C3022" s="18">
        <f>+YEAR(datos_arg[[#This Row],[Fecha]])</f>
        <v>2020</v>
      </c>
      <c r="D3022" s="18">
        <f>+MONTH(datos_arg[[#This Row],[Fecha]])</f>
        <v>9</v>
      </c>
      <c r="E3022" s="14" t="s">
        <v>1015</v>
      </c>
      <c r="F3022" s="14" t="s">
        <v>403</v>
      </c>
      <c r="G3022" s="14" t="s">
        <v>970</v>
      </c>
      <c r="H3022" s="14" t="s">
        <v>7132</v>
      </c>
      <c r="I3022" s="14" t="s">
        <v>7132</v>
      </c>
      <c r="J3022" s="14" t="s">
        <v>425</v>
      </c>
      <c r="K3022" s="14"/>
      <c r="L3022" s="14" t="s">
        <v>425</v>
      </c>
      <c r="M3022" s="14" t="s">
        <v>515</v>
      </c>
      <c r="N3022" s="14" t="s">
        <v>26</v>
      </c>
      <c r="O3022" s="14" t="s">
        <v>2182</v>
      </c>
      <c r="P3022" s="14"/>
      <c r="Q3022" s="14"/>
      <c r="R3022" s="14" t="s">
        <v>970</v>
      </c>
      <c r="S3022" s="14" t="s">
        <v>439</v>
      </c>
      <c r="T3022" s="35">
        <v>660</v>
      </c>
      <c r="U3022" s="14" t="s">
        <v>4</v>
      </c>
      <c r="V3022" s="14">
        <v>135</v>
      </c>
      <c r="W3022" s="16">
        <f>+IF(datos_arg[[#This Row],[Moneda]]="ARS",datos_arg[[#This Row],[Monto]],datos_arg[[#This Row],[Monto]]*datos_arg[[#This Row],[TC]])</f>
        <v>660</v>
      </c>
      <c r="X3022" s="16">
        <f>IFERROR(IF(datos_arg[[#This Row],[Moneda]]="USD",datos_arg[[#This Row],[Monto]],datos_arg[[#This Row],[Monto]]/datos_arg[[#This Row],[TC]]),0)</f>
        <v>4.8888888888888893</v>
      </c>
      <c r="Y3022" s="14"/>
    </row>
    <row r="3023" spans="1:25" ht="15" customHeight="1" x14ac:dyDescent="0.25">
      <c r="A3023" s="14">
        <f t="shared" si="47"/>
        <v>3020</v>
      </c>
      <c r="B3023" s="1">
        <v>44092</v>
      </c>
      <c r="C3023" s="18">
        <f>+YEAR(datos_arg[[#This Row],[Fecha]])</f>
        <v>2020</v>
      </c>
      <c r="D3023" s="18">
        <f>+MONTH(datos_arg[[#This Row],[Fecha]])</f>
        <v>9</v>
      </c>
      <c r="E3023" s="14" t="s">
        <v>5358</v>
      </c>
      <c r="F3023" s="14" t="s">
        <v>4109</v>
      </c>
      <c r="G3023" s="14"/>
      <c r="H3023" s="14" t="s">
        <v>6646</v>
      </c>
      <c r="I3023" s="14" t="s">
        <v>7132</v>
      </c>
      <c r="J3023" s="14" t="s">
        <v>425</v>
      </c>
      <c r="K3023" s="14" t="s">
        <v>420</v>
      </c>
      <c r="L3023" s="14" t="s">
        <v>426</v>
      </c>
      <c r="M3023" s="14" t="s">
        <v>719</v>
      </c>
      <c r="N3023" s="14" t="s">
        <v>1649</v>
      </c>
      <c r="O3023" s="14" t="s">
        <v>3056</v>
      </c>
      <c r="P3023" s="14" t="s">
        <v>5926</v>
      </c>
      <c r="Q3023" s="14">
        <v>15</v>
      </c>
      <c r="R3023" s="14" t="s">
        <v>4109</v>
      </c>
      <c r="S3023" s="14" t="s">
        <v>439</v>
      </c>
      <c r="T3023" s="35">
        <v>1318.77</v>
      </c>
      <c r="U3023" s="14" t="s">
        <v>4</v>
      </c>
      <c r="V3023" s="14">
        <v>135</v>
      </c>
      <c r="W3023" s="16">
        <f>+IF(datos_arg[[#This Row],[Moneda]]="ARS",datos_arg[[#This Row],[Monto]],datos_arg[[#This Row],[Monto]]*datos_arg[[#This Row],[TC]])</f>
        <v>1318.77</v>
      </c>
      <c r="X3023" s="16">
        <f>IFERROR(IF(datos_arg[[#This Row],[Moneda]]="USD",datos_arg[[#This Row],[Monto]],datos_arg[[#This Row],[Monto]]/datos_arg[[#This Row],[TC]]),0)</f>
        <v>9.7686666666666664</v>
      </c>
      <c r="Y3023" s="14"/>
    </row>
    <row r="3024" spans="1:25" ht="15" customHeight="1" x14ac:dyDescent="0.25">
      <c r="A3024" s="14">
        <f t="shared" si="47"/>
        <v>3021</v>
      </c>
      <c r="B3024" s="1">
        <v>44092</v>
      </c>
      <c r="C3024" s="18">
        <f>+YEAR(datos_arg[[#This Row],[Fecha]])</f>
        <v>2020</v>
      </c>
      <c r="D3024" s="18">
        <f>+MONTH(datos_arg[[#This Row],[Fecha]])</f>
        <v>9</v>
      </c>
      <c r="E3024" s="14" t="s">
        <v>1015</v>
      </c>
      <c r="F3024" s="14" t="s">
        <v>403</v>
      </c>
      <c r="G3024" s="14" t="s">
        <v>5383</v>
      </c>
      <c r="H3024" s="14" t="s">
        <v>6646</v>
      </c>
      <c r="I3024" s="14" t="s">
        <v>7132</v>
      </c>
      <c r="J3024" s="14" t="s">
        <v>425</v>
      </c>
      <c r="K3024" s="14" t="s">
        <v>420</v>
      </c>
      <c r="L3024" s="14" t="s">
        <v>425</v>
      </c>
      <c r="M3024" s="14" t="s">
        <v>1670</v>
      </c>
      <c r="N3024" s="14" t="s">
        <v>1649</v>
      </c>
      <c r="O3024" s="14" t="s">
        <v>3057</v>
      </c>
      <c r="P3024" s="14" t="s">
        <v>5926</v>
      </c>
      <c r="Q3024" s="14">
        <v>20</v>
      </c>
      <c r="R3024" s="14" t="s">
        <v>5383</v>
      </c>
      <c r="S3024" s="14" t="s">
        <v>439</v>
      </c>
      <c r="T3024" s="35">
        <v>124.33</v>
      </c>
      <c r="U3024" s="14" t="s">
        <v>4</v>
      </c>
      <c r="V3024" s="14">
        <v>135</v>
      </c>
      <c r="W3024" s="16">
        <f>+IF(datos_arg[[#This Row],[Moneda]]="ARS",datos_arg[[#This Row],[Monto]],datos_arg[[#This Row],[Monto]]*datos_arg[[#This Row],[TC]])</f>
        <v>124.33</v>
      </c>
      <c r="X3024" s="16">
        <f>IFERROR(IF(datos_arg[[#This Row],[Moneda]]="USD",datos_arg[[#This Row],[Monto]],datos_arg[[#This Row],[Monto]]/datos_arg[[#This Row],[TC]]),0)</f>
        <v>0.92096296296296298</v>
      </c>
      <c r="Y3024" s="14"/>
    </row>
    <row r="3025" spans="1:25" ht="15" customHeight="1" x14ac:dyDescent="0.25">
      <c r="A3025" s="14">
        <f t="shared" si="47"/>
        <v>3022</v>
      </c>
      <c r="B3025" s="1">
        <v>44092</v>
      </c>
      <c r="C3025" s="18">
        <f>+YEAR(datos_arg[[#This Row],[Fecha]])</f>
        <v>2020</v>
      </c>
      <c r="D3025" s="18">
        <f>+MONTH(datos_arg[[#This Row],[Fecha]])</f>
        <v>9</v>
      </c>
      <c r="E3025" s="14" t="s">
        <v>5358</v>
      </c>
      <c r="F3025" s="14" t="s">
        <v>4109</v>
      </c>
      <c r="G3025" s="14"/>
      <c r="H3025" s="14" t="s">
        <v>6646</v>
      </c>
      <c r="I3025" s="14" t="s">
        <v>7132</v>
      </c>
      <c r="J3025" s="14" t="s">
        <v>425</v>
      </c>
      <c r="K3025" s="14" t="s">
        <v>420</v>
      </c>
      <c r="L3025" s="14" t="s">
        <v>425</v>
      </c>
      <c r="M3025" s="14" t="s">
        <v>578</v>
      </c>
      <c r="N3025" s="14" t="s">
        <v>1649</v>
      </c>
      <c r="O3025" s="14" t="s">
        <v>2999</v>
      </c>
      <c r="P3025" s="14" t="s">
        <v>5926</v>
      </c>
      <c r="Q3025" s="14">
        <v>10</v>
      </c>
      <c r="R3025" s="14" t="s">
        <v>4109</v>
      </c>
      <c r="S3025" s="14" t="s">
        <v>439</v>
      </c>
      <c r="T3025" s="35">
        <v>210.39</v>
      </c>
      <c r="U3025" s="14" t="s">
        <v>4</v>
      </c>
      <c r="V3025" s="14">
        <v>135</v>
      </c>
      <c r="W3025" s="16">
        <f>+IF(datos_arg[[#This Row],[Moneda]]="ARS",datos_arg[[#This Row],[Monto]],datos_arg[[#This Row],[Monto]]*datos_arg[[#This Row],[TC]])</f>
        <v>210.39</v>
      </c>
      <c r="X3025" s="16">
        <f>IFERROR(IF(datos_arg[[#This Row],[Moneda]]="USD",datos_arg[[#This Row],[Monto]],datos_arg[[#This Row],[Monto]]/datos_arg[[#This Row],[TC]]),0)</f>
        <v>1.5584444444444443</v>
      </c>
      <c r="Y3025" s="14"/>
    </row>
    <row r="3026" spans="1:25" ht="15" customHeight="1" x14ac:dyDescent="0.25">
      <c r="A3026" s="14">
        <f t="shared" si="47"/>
        <v>3023</v>
      </c>
      <c r="B3026" s="1">
        <v>44092</v>
      </c>
      <c r="C3026" s="18">
        <f>+YEAR(datos_arg[[#This Row],[Fecha]])</f>
        <v>2020</v>
      </c>
      <c r="D3026" s="18">
        <f>+MONTH(datos_arg[[#This Row],[Fecha]])</f>
        <v>9</v>
      </c>
      <c r="E3026" s="14" t="s">
        <v>5358</v>
      </c>
      <c r="F3026" s="14" t="s">
        <v>4109</v>
      </c>
      <c r="G3026" s="14"/>
      <c r="H3026" s="14" t="s">
        <v>6646</v>
      </c>
      <c r="I3026" s="14" t="s">
        <v>7132</v>
      </c>
      <c r="J3026" s="14" t="s">
        <v>425</v>
      </c>
      <c r="K3026" s="14" t="s">
        <v>420</v>
      </c>
      <c r="L3026" s="14" t="s">
        <v>426</v>
      </c>
      <c r="M3026" s="14" t="s">
        <v>1590</v>
      </c>
      <c r="N3026" s="14" t="s">
        <v>1649</v>
      </c>
      <c r="O3026" s="14" t="s">
        <v>3058</v>
      </c>
      <c r="P3026" s="14" t="s">
        <v>5926</v>
      </c>
      <c r="Q3026" s="14">
        <v>10</v>
      </c>
      <c r="R3026" s="14" t="s">
        <v>4109</v>
      </c>
      <c r="S3026" s="14" t="s">
        <v>439</v>
      </c>
      <c r="T3026" s="35">
        <v>389.48</v>
      </c>
      <c r="U3026" s="14" t="s">
        <v>4</v>
      </c>
      <c r="V3026" s="14">
        <v>135</v>
      </c>
      <c r="W3026" s="16">
        <f>+IF(datos_arg[[#This Row],[Moneda]]="ARS",datos_arg[[#This Row],[Monto]],datos_arg[[#This Row],[Monto]]*datos_arg[[#This Row],[TC]])</f>
        <v>389.48</v>
      </c>
      <c r="X3026" s="16">
        <f>IFERROR(IF(datos_arg[[#This Row],[Moneda]]="USD",datos_arg[[#This Row],[Monto]],datos_arg[[#This Row],[Monto]]/datos_arg[[#This Row],[TC]]),0)</f>
        <v>2.8850370370370371</v>
      </c>
      <c r="Y3026" s="14"/>
    </row>
    <row r="3027" spans="1:25" ht="15" customHeight="1" x14ac:dyDescent="0.25">
      <c r="A3027" s="14">
        <f t="shared" si="47"/>
        <v>3024</v>
      </c>
      <c r="B3027" s="1">
        <v>44092</v>
      </c>
      <c r="C3027" s="18">
        <f>+YEAR(datos_arg[[#This Row],[Fecha]])</f>
        <v>2020</v>
      </c>
      <c r="D3027" s="18">
        <f>+MONTH(datos_arg[[#This Row],[Fecha]])</f>
        <v>9</v>
      </c>
      <c r="E3027" s="14" t="s">
        <v>1015</v>
      </c>
      <c r="F3027" s="14" t="s">
        <v>403</v>
      </c>
      <c r="G3027" s="14" t="s">
        <v>5383</v>
      </c>
      <c r="H3027" s="14" t="s">
        <v>6646</v>
      </c>
      <c r="I3027" s="14" t="s">
        <v>7132</v>
      </c>
      <c r="J3027" s="14" t="s">
        <v>425</v>
      </c>
      <c r="K3027" s="14"/>
      <c r="L3027" s="14" t="s">
        <v>425</v>
      </c>
      <c r="M3027" s="14" t="s">
        <v>773</v>
      </c>
      <c r="N3027" s="14" t="s">
        <v>2634</v>
      </c>
      <c r="O3027" s="14" t="s">
        <v>3059</v>
      </c>
      <c r="P3027" s="14" t="s">
        <v>5927</v>
      </c>
      <c r="Q3027" s="14">
        <v>4</v>
      </c>
      <c r="R3027" s="14" t="s">
        <v>5383</v>
      </c>
      <c r="S3027" s="14" t="s">
        <v>439</v>
      </c>
      <c r="T3027" s="35">
        <v>9831.7614673408916</v>
      </c>
      <c r="U3027" s="14" t="s">
        <v>4</v>
      </c>
      <c r="V3027" s="14">
        <v>135</v>
      </c>
      <c r="W3027" s="16">
        <f>+IF(datos_arg[[#This Row],[Moneda]]="ARS",datos_arg[[#This Row],[Monto]],datos_arg[[#This Row],[Monto]]*datos_arg[[#This Row],[TC]])</f>
        <v>9831.7614673408916</v>
      </c>
      <c r="X3027" s="16">
        <f>IFERROR(IF(datos_arg[[#This Row],[Moneda]]="USD",datos_arg[[#This Row],[Monto]],datos_arg[[#This Row],[Monto]]/datos_arg[[#This Row],[TC]]),0)</f>
        <v>72.827862721043644</v>
      </c>
      <c r="Y3027" s="14"/>
    </row>
    <row r="3028" spans="1:25" ht="15" customHeight="1" x14ac:dyDescent="0.25">
      <c r="A3028" s="14">
        <f t="shared" si="47"/>
        <v>3025</v>
      </c>
      <c r="B3028" s="1">
        <v>44092</v>
      </c>
      <c r="C3028" s="18">
        <f>+YEAR(datos_arg[[#This Row],[Fecha]])</f>
        <v>2020</v>
      </c>
      <c r="D3028" s="18">
        <f>+MONTH(datos_arg[[#This Row],[Fecha]])</f>
        <v>9</v>
      </c>
      <c r="E3028" s="14" t="s">
        <v>1015</v>
      </c>
      <c r="F3028" s="14" t="s">
        <v>403</v>
      </c>
      <c r="G3028" s="14" t="s">
        <v>5383</v>
      </c>
      <c r="H3028" s="14" t="s">
        <v>6646</v>
      </c>
      <c r="I3028" s="14" t="s">
        <v>7132</v>
      </c>
      <c r="J3028" s="14" t="s">
        <v>425</v>
      </c>
      <c r="K3028" s="14"/>
      <c r="L3028" s="14" t="s">
        <v>425</v>
      </c>
      <c r="M3028" s="14" t="s">
        <v>2633</v>
      </c>
      <c r="N3028" s="14" t="s">
        <v>2634</v>
      </c>
      <c r="O3028" s="14" t="s">
        <v>3060</v>
      </c>
      <c r="P3028" s="14" t="s">
        <v>5927</v>
      </c>
      <c r="Q3028" s="14">
        <v>1</v>
      </c>
      <c r="R3028" s="14" t="s">
        <v>5383</v>
      </c>
      <c r="S3028" s="14" t="s">
        <v>439</v>
      </c>
      <c r="T3028" s="35">
        <v>3668.2385326591066</v>
      </c>
      <c r="U3028" s="14" t="s">
        <v>4</v>
      </c>
      <c r="V3028" s="14">
        <v>135</v>
      </c>
      <c r="W3028" s="16">
        <f>+IF(datos_arg[[#This Row],[Moneda]]="ARS",datos_arg[[#This Row],[Monto]],datos_arg[[#This Row],[Monto]]*datos_arg[[#This Row],[TC]])</f>
        <v>3668.2385326591066</v>
      </c>
      <c r="X3028" s="16">
        <f>IFERROR(IF(datos_arg[[#This Row],[Moneda]]="USD",datos_arg[[#This Row],[Monto]],datos_arg[[#This Row],[Monto]]/datos_arg[[#This Row],[TC]]),0)</f>
        <v>27.172137278956345</v>
      </c>
      <c r="Y3028" s="14"/>
    </row>
    <row r="3029" spans="1:25" x14ac:dyDescent="0.25">
      <c r="A3029" s="14">
        <f t="shared" si="47"/>
        <v>3026</v>
      </c>
      <c r="B3029" s="1">
        <v>44095</v>
      </c>
      <c r="C3029" s="18">
        <f>+YEAR(datos_arg[[#This Row],[Fecha]])</f>
        <v>2020</v>
      </c>
      <c r="D3029" s="18">
        <f>+MONTH(datos_arg[[#This Row],[Fecha]])</f>
        <v>9</v>
      </c>
      <c r="E3029" s="14" t="s">
        <v>408</v>
      </c>
      <c r="F3029" s="14" t="s">
        <v>69</v>
      </c>
      <c r="G3029" s="14"/>
      <c r="H3029" s="14" t="s">
        <v>7132</v>
      </c>
      <c r="I3029" s="14" t="s">
        <v>7132</v>
      </c>
      <c r="J3029" s="14" t="s">
        <v>425</v>
      </c>
      <c r="K3029" s="14"/>
      <c r="L3029" s="14" t="s">
        <v>425</v>
      </c>
      <c r="M3029" s="14" t="s">
        <v>2530</v>
      </c>
      <c r="N3029" s="14" t="s">
        <v>2530</v>
      </c>
      <c r="O3029" s="14" t="s">
        <v>3261</v>
      </c>
      <c r="P3029" s="14"/>
      <c r="Q3029" s="14"/>
      <c r="R3029" s="14" t="s">
        <v>439</v>
      </c>
      <c r="S3029" s="14" t="s">
        <v>440</v>
      </c>
      <c r="T3029" s="35">
        <v>2000</v>
      </c>
      <c r="U3029" s="14" t="s">
        <v>2</v>
      </c>
      <c r="V3029" s="14">
        <v>137</v>
      </c>
      <c r="W3029" s="16">
        <f>+IF(datos_arg[[#This Row],[Moneda]]="ARS",datos_arg[[#This Row],[Monto]],datos_arg[[#This Row],[Monto]]*datos_arg[[#This Row],[TC]])</f>
        <v>274000</v>
      </c>
      <c r="X3029" s="16">
        <f>IFERROR(IF(datos_arg[[#This Row],[Moneda]]="USD",datos_arg[[#This Row],[Monto]],datos_arg[[#This Row],[Monto]]/datos_arg[[#This Row],[TC]]),0)</f>
        <v>2000</v>
      </c>
      <c r="Y3029" s="14"/>
    </row>
    <row r="3030" spans="1:25" ht="15" customHeight="1" x14ac:dyDescent="0.25">
      <c r="A3030" s="14">
        <f t="shared" si="47"/>
        <v>3027</v>
      </c>
      <c r="B3030" s="1">
        <v>44095</v>
      </c>
      <c r="C3030" s="18">
        <f>+YEAR(datos_arg[[#This Row],[Fecha]])</f>
        <v>2020</v>
      </c>
      <c r="D3030" s="18">
        <f>+MONTH(datos_arg[[#This Row],[Fecha]])</f>
        <v>9</v>
      </c>
      <c r="E3030" s="14" t="s">
        <v>1015</v>
      </c>
      <c r="F3030" s="14" t="s">
        <v>403</v>
      </c>
      <c r="G3030" s="14" t="s">
        <v>5382</v>
      </c>
      <c r="H3030" s="14" t="s">
        <v>532</v>
      </c>
      <c r="I3030" s="14" t="s">
        <v>7132</v>
      </c>
      <c r="J3030" s="14" t="s">
        <v>425</v>
      </c>
      <c r="K3030" s="14" t="s">
        <v>421</v>
      </c>
      <c r="L3030" s="14" t="s">
        <v>421</v>
      </c>
      <c r="M3030" s="14" t="s">
        <v>838</v>
      </c>
      <c r="N3030" s="14" t="s">
        <v>2006</v>
      </c>
      <c r="O3030" s="14" t="s">
        <v>3063</v>
      </c>
      <c r="P3030" s="14" t="s">
        <v>5928</v>
      </c>
      <c r="Q3030" s="14">
        <v>6</v>
      </c>
      <c r="R3030" s="14" t="s">
        <v>5382</v>
      </c>
      <c r="S3030" s="14" t="s">
        <v>439</v>
      </c>
      <c r="T3030" s="35">
        <v>48000</v>
      </c>
      <c r="U3030" s="14" t="s">
        <v>4</v>
      </c>
      <c r="V3030" s="14">
        <v>137</v>
      </c>
      <c r="W3030" s="16">
        <f>+IF(datos_arg[[#This Row],[Moneda]]="ARS",datos_arg[[#This Row],[Monto]],datos_arg[[#This Row],[Monto]]*datos_arg[[#This Row],[TC]])</f>
        <v>48000</v>
      </c>
      <c r="X3030" s="16">
        <f>IFERROR(IF(datos_arg[[#This Row],[Moneda]]="USD",datos_arg[[#This Row],[Monto]],datos_arg[[#This Row],[Monto]]/datos_arg[[#This Row],[TC]]),0)</f>
        <v>350.36496350364962</v>
      </c>
      <c r="Y3030" s="14"/>
    </row>
    <row r="3031" spans="1:25" ht="15" customHeight="1" x14ac:dyDescent="0.25">
      <c r="A3031" s="14">
        <f t="shared" si="47"/>
        <v>3028</v>
      </c>
      <c r="B3031" s="1">
        <v>44095</v>
      </c>
      <c r="C3031" s="18">
        <f>+YEAR(datos_arg[[#This Row],[Fecha]])</f>
        <v>2020</v>
      </c>
      <c r="D3031" s="18">
        <f>+MONTH(datos_arg[[#This Row],[Fecha]])</f>
        <v>9</v>
      </c>
      <c r="E3031" s="14" t="s">
        <v>1016</v>
      </c>
      <c r="F3031" s="14" t="s">
        <v>405</v>
      </c>
      <c r="G3031" s="14"/>
      <c r="H3031" s="14" t="s">
        <v>6646</v>
      </c>
      <c r="I3031" s="14" t="s">
        <v>1129</v>
      </c>
      <c r="J3031" s="14" t="s">
        <v>1129</v>
      </c>
      <c r="K3031" s="14" t="s">
        <v>420</v>
      </c>
      <c r="L3031" s="14" t="s">
        <v>426</v>
      </c>
      <c r="M3031" s="14" t="s">
        <v>901</v>
      </c>
      <c r="N3031" s="14" t="s">
        <v>247</v>
      </c>
      <c r="O3031" s="14" t="s">
        <v>3064</v>
      </c>
      <c r="P3031" s="14" t="s">
        <v>5919</v>
      </c>
      <c r="Q3031" s="14">
        <v>2</v>
      </c>
      <c r="R3031" s="14" t="s">
        <v>405</v>
      </c>
      <c r="S3031" s="14" t="s">
        <v>439</v>
      </c>
      <c r="T3031" s="35">
        <v>13600</v>
      </c>
      <c r="U3031" s="14" t="s">
        <v>4</v>
      </c>
      <c r="V3031" s="14">
        <v>137</v>
      </c>
      <c r="W3031" s="16">
        <f>+IF(datos_arg[[#This Row],[Moneda]]="ARS",datos_arg[[#This Row],[Monto]],datos_arg[[#This Row],[Monto]]*datos_arg[[#This Row],[TC]])</f>
        <v>13600</v>
      </c>
      <c r="X3031" s="16">
        <f>IFERROR(IF(datos_arg[[#This Row],[Moneda]]="USD",datos_arg[[#This Row],[Monto]],datos_arg[[#This Row],[Monto]]/datos_arg[[#This Row],[TC]]),0)</f>
        <v>99.270072992700733</v>
      </c>
      <c r="Y3031" s="14"/>
    </row>
    <row r="3032" spans="1:25" ht="15" customHeight="1" x14ac:dyDescent="0.25">
      <c r="A3032" s="14">
        <f t="shared" si="47"/>
        <v>3029</v>
      </c>
      <c r="B3032" s="1">
        <v>44095</v>
      </c>
      <c r="C3032" s="18">
        <f>+YEAR(datos_arg[[#This Row],[Fecha]])</f>
        <v>2020</v>
      </c>
      <c r="D3032" s="18">
        <f>+MONTH(datos_arg[[#This Row],[Fecha]])</f>
        <v>9</v>
      </c>
      <c r="E3032" s="14" t="s">
        <v>1016</v>
      </c>
      <c r="F3032" s="14" t="s">
        <v>405</v>
      </c>
      <c r="G3032" s="14"/>
      <c r="H3032" s="14" t="s">
        <v>532</v>
      </c>
      <c r="I3032" s="14" t="s">
        <v>1129</v>
      </c>
      <c r="J3032" s="14" t="s">
        <v>425</v>
      </c>
      <c r="K3032" s="14" t="s">
        <v>420</v>
      </c>
      <c r="L3032" s="14" t="s">
        <v>426</v>
      </c>
      <c r="M3032" s="14" t="s">
        <v>901</v>
      </c>
      <c r="N3032" s="14" t="s">
        <v>247</v>
      </c>
      <c r="O3032" s="14" t="s">
        <v>3064</v>
      </c>
      <c r="P3032" s="14" t="s">
        <v>5919</v>
      </c>
      <c r="Q3032" s="14">
        <v>1</v>
      </c>
      <c r="R3032" s="14" t="s">
        <v>405</v>
      </c>
      <c r="S3032" s="14" t="s">
        <v>439</v>
      </c>
      <c r="T3032" s="35">
        <v>6800</v>
      </c>
      <c r="U3032" s="14" t="s">
        <v>4</v>
      </c>
      <c r="V3032" s="14">
        <v>137</v>
      </c>
      <c r="W3032" s="16">
        <f>+IF(datos_arg[[#This Row],[Moneda]]="ARS",datos_arg[[#This Row],[Monto]],datos_arg[[#This Row],[Monto]]*datos_arg[[#This Row],[TC]])</f>
        <v>6800</v>
      </c>
      <c r="X3032" s="16">
        <f>IFERROR(IF(datos_arg[[#This Row],[Moneda]]="USD",datos_arg[[#This Row],[Monto]],datos_arg[[#This Row],[Monto]]/datos_arg[[#This Row],[TC]]),0)</f>
        <v>49.635036496350367</v>
      </c>
      <c r="Y3032" s="14"/>
    </row>
    <row r="3033" spans="1:25" ht="15" customHeight="1" x14ac:dyDescent="0.25">
      <c r="A3033" s="14">
        <f t="shared" si="47"/>
        <v>3030</v>
      </c>
      <c r="B3033" s="1">
        <v>44095</v>
      </c>
      <c r="C3033" s="18">
        <f>+YEAR(datos_arg[[#This Row],[Fecha]])</f>
        <v>2020</v>
      </c>
      <c r="D3033" s="18">
        <f>+MONTH(datos_arg[[#This Row],[Fecha]])</f>
        <v>9</v>
      </c>
      <c r="E3033" s="14" t="s">
        <v>1015</v>
      </c>
      <c r="F3033" s="14" t="s">
        <v>403</v>
      </c>
      <c r="G3033" s="14" t="s">
        <v>970</v>
      </c>
      <c r="H3033" s="14" t="s">
        <v>6646</v>
      </c>
      <c r="I3033" s="14" t="s">
        <v>7132</v>
      </c>
      <c r="J3033" s="14" t="s">
        <v>425</v>
      </c>
      <c r="K3033" s="14"/>
      <c r="L3033" s="14" t="s">
        <v>425</v>
      </c>
      <c r="M3033" s="14" t="s">
        <v>3065</v>
      </c>
      <c r="N3033" s="14" t="s">
        <v>100</v>
      </c>
      <c r="O3033" s="14" t="s">
        <v>3066</v>
      </c>
      <c r="P3033" s="14" t="s">
        <v>5929</v>
      </c>
      <c r="Q3033" s="14">
        <v>1</v>
      </c>
      <c r="R3033" s="14" t="s">
        <v>970</v>
      </c>
      <c r="S3033" s="14" t="s">
        <v>439</v>
      </c>
      <c r="T3033" s="35">
        <v>884.99</v>
      </c>
      <c r="U3033" s="14" t="s">
        <v>4</v>
      </c>
      <c r="V3033" s="14">
        <v>137</v>
      </c>
      <c r="W3033" s="16">
        <f>+IF(datos_arg[[#This Row],[Moneda]]="ARS",datos_arg[[#This Row],[Monto]],datos_arg[[#This Row],[Monto]]*datos_arg[[#This Row],[TC]])</f>
        <v>884.99</v>
      </c>
      <c r="X3033" s="16">
        <f>IFERROR(IF(datos_arg[[#This Row],[Moneda]]="USD",datos_arg[[#This Row],[Monto]],datos_arg[[#This Row],[Monto]]/datos_arg[[#This Row],[TC]]),0)</f>
        <v>6.4597810218978102</v>
      </c>
      <c r="Y3033" s="14"/>
    </row>
    <row r="3034" spans="1:25" ht="15" customHeight="1" x14ac:dyDescent="0.25">
      <c r="A3034" s="14">
        <f t="shared" si="47"/>
        <v>3031</v>
      </c>
      <c r="B3034" s="1">
        <v>44095</v>
      </c>
      <c r="C3034" s="18">
        <f>+YEAR(datos_arg[[#This Row],[Fecha]])</f>
        <v>2020</v>
      </c>
      <c r="D3034" s="18">
        <f>+MONTH(datos_arg[[#This Row],[Fecha]])</f>
        <v>9</v>
      </c>
      <c r="E3034" s="14" t="s">
        <v>1015</v>
      </c>
      <c r="F3034" s="14" t="s">
        <v>430</v>
      </c>
      <c r="G3034" s="14"/>
      <c r="H3034" s="14" t="s">
        <v>7132</v>
      </c>
      <c r="I3034" s="14" t="s">
        <v>7132</v>
      </c>
      <c r="J3034" s="14" t="s">
        <v>425</v>
      </c>
      <c r="K3034" s="14"/>
      <c r="L3034" s="14" t="s">
        <v>425</v>
      </c>
      <c r="M3034" s="14" t="s">
        <v>60</v>
      </c>
      <c r="N3034" s="14" t="s">
        <v>26</v>
      </c>
      <c r="O3034" s="14" t="s">
        <v>3067</v>
      </c>
      <c r="P3034" s="14"/>
      <c r="Q3034" s="14"/>
      <c r="R3034" s="14" t="s">
        <v>430</v>
      </c>
      <c r="S3034" s="14" t="s">
        <v>445</v>
      </c>
      <c r="T3034" s="35">
        <v>1340</v>
      </c>
      <c r="U3034" s="14" t="s">
        <v>4</v>
      </c>
      <c r="V3034" s="14">
        <v>137</v>
      </c>
      <c r="W3034" s="16">
        <f>+IF(datos_arg[[#This Row],[Moneda]]="ARS",datos_arg[[#This Row],[Monto]],datos_arg[[#This Row],[Monto]]*datos_arg[[#This Row],[TC]])</f>
        <v>1340</v>
      </c>
      <c r="X3034" s="16">
        <f>IFERROR(IF(datos_arg[[#This Row],[Moneda]]="USD",datos_arg[[#This Row],[Monto]],datos_arg[[#This Row],[Monto]]/datos_arg[[#This Row],[TC]]),0)</f>
        <v>9.7810218978102181</v>
      </c>
      <c r="Y3034" s="14"/>
    </row>
    <row r="3035" spans="1:25" ht="15" customHeight="1" x14ac:dyDescent="0.25">
      <c r="A3035" s="14">
        <f t="shared" si="47"/>
        <v>3032</v>
      </c>
      <c r="B3035" s="1">
        <v>44095</v>
      </c>
      <c r="C3035" s="18">
        <f>+YEAR(datos_arg[[#This Row],[Fecha]])</f>
        <v>2020</v>
      </c>
      <c r="D3035" s="18">
        <f>+MONTH(datos_arg[[#This Row],[Fecha]])</f>
        <v>9</v>
      </c>
      <c r="E3035" s="14" t="s">
        <v>1015</v>
      </c>
      <c r="F3035" s="14" t="s">
        <v>430</v>
      </c>
      <c r="G3035" s="14"/>
      <c r="H3035" s="14" t="s">
        <v>7132</v>
      </c>
      <c r="I3035" s="14" t="s">
        <v>7132</v>
      </c>
      <c r="J3035" s="14" t="s">
        <v>425</v>
      </c>
      <c r="K3035" s="14"/>
      <c r="L3035" s="14" t="s">
        <v>425</v>
      </c>
      <c r="M3035" s="14" t="s">
        <v>102</v>
      </c>
      <c r="N3035" s="14" t="s">
        <v>480</v>
      </c>
      <c r="O3035" s="14" t="s">
        <v>2782</v>
      </c>
      <c r="P3035" s="14"/>
      <c r="Q3035" s="14"/>
      <c r="R3035" s="14" t="s">
        <v>430</v>
      </c>
      <c r="S3035" s="14" t="s">
        <v>439</v>
      </c>
      <c r="T3035" s="35">
        <v>200</v>
      </c>
      <c r="U3035" s="14" t="s">
        <v>4</v>
      </c>
      <c r="V3035" s="14">
        <v>137</v>
      </c>
      <c r="W3035" s="16">
        <f>+IF(datos_arg[[#This Row],[Moneda]]="ARS",datos_arg[[#This Row],[Monto]],datos_arg[[#This Row],[Monto]]*datos_arg[[#This Row],[TC]])</f>
        <v>200</v>
      </c>
      <c r="X3035" s="16">
        <f>IFERROR(IF(datos_arg[[#This Row],[Moneda]]="USD",datos_arg[[#This Row],[Monto]],datos_arg[[#This Row],[Monto]]/datos_arg[[#This Row],[TC]]),0)</f>
        <v>1.4598540145985401</v>
      </c>
      <c r="Y3035" s="14"/>
    </row>
    <row r="3036" spans="1:25" ht="15" customHeight="1" x14ac:dyDescent="0.25">
      <c r="A3036" s="14">
        <f t="shared" si="47"/>
        <v>3033</v>
      </c>
      <c r="B3036" s="1">
        <v>44095</v>
      </c>
      <c r="C3036" s="18">
        <f>+YEAR(datos_arg[[#This Row],[Fecha]])</f>
        <v>2020</v>
      </c>
      <c r="D3036" s="18">
        <f>+MONTH(datos_arg[[#This Row],[Fecha]])</f>
        <v>9</v>
      </c>
      <c r="E3036" s="14" t="s">
        <v>1015</v>
      </c>
      <c r="F3036" s="14" t="s">
        <v>430</v>
      </c>
      <c r="G3036" s="14"/>
      <c r="H3036" s="14" t="s">
        <v>7132</v>
      </c>
      <c r="I3036" s="14" t="s">
        <v>7132</v>
      </c>
      <c r="J3036" s="14" t="s">
        <v>425</v>
      </c>
      <c r="K3036" s="14"/>
      <c r="L3036" s="14" t="s">
        <v>425</v>
      </c>
      <c r="M3036" s="14" t="s">
        <v>57</v>
      </c>
      <c r="N3036" s="14" t="s">
        <v>57</v>
      </c>
      <c r="O3036" s="14" t="s">
        <v>1794</v>
      </c>
      <c r="P3036" s="14" t="s">
        <v>5930</v>
      </c>
      <c r="Q3036" s="14"/>
      <c r="R3036" s="14" t="s">
        <v>430</v>
      </c>
      <c r="S3036" s="14" t="s">
        <v>439</v>
      </c>
      <c r="T3036" s="35">
        <v>5356</v>
      </c>
      <c r="U3036" s="14" t="s">
        <v>4</v>
      </c>
      <c r="V3036" s="14">
        <v>137</v>
      </c>
      <c r="W3036" s="16">
        <f>+IF(datos_arg[[#This Row],[Moneda]]="ARS",datos_arg[[#This Row],[Monto]],datos_arg[[#This Row],[Monto]]*datos_arg[[#This Row],[TC]])</f>
        <v>5356</v>
      </c>
      <c r="X3036" s="16">
        <f>IFERROR(IF(datos_arg[[#This Row],[Moneda]]="USD",datos_arg[[#This Row],[Monto]],datos_arg[[#This Row],[Monto]]/datos_arg[[#This Row],[TC]]),0)</f>
        <v>39.094890510948908</v>
      </c>
      <c r="Y3036" s="14"/>
    </row>
    <row r="3037" spans="1:25" ht="15" customHeight="1" x14ac:dyDescent="0.25">
      <c r="A3037" s="14">
        <f t="shared" si="47"/>
        <v>3034</v>
      </c>
      <c r="B3037" s="1">
        <v>44095</v>
      </c>
      <c r="C3037" s="18">
        <f>+YEAR(datos_arg[[#This Row],[Fecha]])</f>
        <v>2020</v>
      </c>
      <c r="D3037" s="18">
        <f>+MONTH(datos_arg[[#This Row],[Fecha]])</f>
        <v>9</v>
      </c>
      <c r="E3037" s="14" t="s">
        <v>1015</v>
      </c>
      <c r="F3037" s="14" t="s">
        <v>430</v>
      </c>
      <c r="G3037" s="14"/>
      <c r="H3037" s="14" t="s">
        <v>7132</v>
      </c>
      <c r="I3037" s="14" t="s">
        <v>7132</v>
      </c>
      <c r="J3037" s="14" t="s">
        <v>425</v>
      </c>
      <c r="K3037" s="14"/>
      <c r="L3037" s="14" t="s">
        <v>425</v>
      </c>
      <c r="M3037" s="14" t="s">
        <v>60</v>
      </c>
      <c r="N3037" s="14" t="s">
        <v>26</v>
      </c>
      <c r="O3037" s="14" t="s">
        <v>2370</v>
      </c>
      <c r="P3037" s="14" t="s">
        <v>5930</v>
      </c>
      <c r="Q3037" s="14"/>
      <c r="R3037" s="14" t="s">
        <v>430</v>
      </c>
      <c r="S3037" s="14" t="s">
        <v>439</v>
      </c>
      <c r="T3037" s="35">
        <v>19121.810000000001</v>
      </c>
      <c r="U3037" s="14" t="s">
        <v>4</v>
      </c>
      <c r="V3037" s="14">
        <v>137</v>
      </c>
      <c r="W3037" s="16">
        <f>+IF(datos_arg[[#This Row],[Moneda]]="ARS",datos_arg[[#This Row],[Monto]],datos_arg[[#This Row],[Monto]]*datos_arg[[#This Row],[TC]])</f>
        <v>19121.810000000001</v>
      </c>
      <c r="X3037" s="16">
        <f>IFERROR(IF(datos_arg[[#This Row],[Moneda]]="USD",datos_arg[[#This Row],[Monto]],datos_arg[[#This Row],[Monto]]/datos_arg[[#This Row],[TC]]),0)</f>
        <v>139.57525547445258</v>
      </c>
      <c r="Y3037" s="14"/>
    </row>
    <row r="3038" spans="1:25" ht="15" customHeight="1" x14ac:dyDescent="0.25">
      <c r="A3038" s="14">
        <f t="shared" si="47"/>
        <v>3035</v>
      </c>
      <c r="B3038" s="1">
        <v>44095</v>
      </c>
      <c r="C3038" s="18">
        <f>+YEAR(datos_arg[[#This Row],[Fecha]])</f>
        <v>2020</v>
      </c>
      <c r="D3038" s="18">
        <f>+MONTH(datos_arg[[#This Row],[Fecha]])</f>
        <v>9</v>
      </c>
      <c r="E3038" s="14" t="s">
        <v>1015</v>
      </c>
      <c r="F3038" s="14" t="s">
        <v>403</v>
      </c>
      <c r="G3038" s="14" t="s">
        <v>970</v>
      </c>
      <c r="H3038" s="14" t="s">
        <v>7132</v>
      </c>
      <c r="I3038" s="14" t="s">
        <v>7132</v>
      </c>
      <c r="J3038" s="14" t="s">
        <v>425</v>
      </c>
      <c r="K3038" s="14"/>
      <c r="L3038" s="14" t="s">
        <v>425</v>
      </c>
      <c r="M3038" s="14" t="s">
        <v>493</v>
      </c>
      <c r="N3038" s="14" t="s">
        <v>26</v>
      </c>
      <c r="O3038" s="14" t="s">
        <v>2074</v>
      </c>
      <c r="P3038" s="14" t="s">
        <v>5930</v>
      </c>
      <c r="Q3038" s="14"/>
      <c r="R3038" s="14" t="s">
        <v>970</v>
      </c>
      <c r="S3038" s="14" t="s">
        <v>439</v>
      </c>
      <c r="T3038" s="35">
        <v>1150.19</v>
      </c>
      <c r="U3038" s="14" t="s">
        <v>4</v>
      </c>
      <c r="V3038" s="14">
        <v>137</v>
      </c>
      <c r="W3038" s="16">
        <f>+IF(datos_arg[[#This Row],[Moneda]]="ARS",datos_arg[[#This Row],[Monto]],datos_arg[[#This Row],[Monto]]*datos_arg[[#This Row],[TC]])</f>
        <v>1150.19</v>
      </c>
      <c r="X3038" s="16">
        <f>IFERROR(IF(datos_arg[[#This Row],[Moneda]]="USD",datos_arg[[#This Row],[Monto]],datos_arg[[#This Row],[Monto]]/datos_arg[[#This Row],[TC]]),0)</f>
        <v>8.3955474452554757</v>
      </c>
      <c r="Y3038" s="14"/>
    </row>
    <row r="3039" spans="1:25" ht="15" customHeight="1" x14ac:dyDescent="0.25">
      <c r="A3039" s="14">
        <f t="shared" si="47"/>
        <v>3036</v>
      </c>
      <c r="B3039" s="1">
        <v>44095</v>
      </c>
      <c r="C3039" s="18">
        <f>+YEAR(datos_arg[[#This Row],[Fecha]])</f>
        <v>2020</v>
      </c>
      <c r="D3039" s="18">
        <f>+MONTH(datos_arg[[#This Row],[Fecha]])</f>
        <v>9</v>
      </c>
      <c r="E3039" s="14" t="s">
        <v>1015</v>
      </c>
      <c r="F3039" s="14" t="s">
        <v>430</v>
      </c>
      <c r="G3039" s="14"/>
      <c r="H3039" s="14" t="s">
        <v>7132</v>
      </c>
      <c r="I3039" s="14" t="s">
        <v>7132</v>
      </c>
      <c r="J3039" s="14" t="s">
        <v>425</v>
      </c>
      <c r="K3039" s="14"/>
      <c r="L3039" s="14" t="s">
        <v>425</v>
      </c>
      <c r="M3039" s="14" t="s">
        <v>361</v>
      </c>
      <c r="N3039" s="14" t="s">
        <v>361</v>
      </c>
      <c r="O3039" s="14" t="s">
        <v>2325</v>
      </c>
      <c r="P3039" s="14" t="s">
        <v>5930</v>
      </c>
      <c r="Q3039" s="14"/>
      <c r="R3039" s="14" t="s">
        <v>430</v>
      </c>
      <c r="S3039" s="14" t="s">
        <v>439</v>
      </c>
      <c r="T3039" s="35">
        <v>1080</v>
      </c>
      <c r="U3039" s="14" t="s">
        <v>4</v>
      </c>
      <c r="V3039" s="14">
        <v>137</v>
      </c>
      <c r="W3039" s="16">
        <f>+IF(datos_arg[[#This Row],[Moneda]]="ARS",datos_arg[[#This Row],[Monto]],datos_arg[[#This Row],[Monto]]*datos_arg[[#This Row],[TC]])</f>
        <v>1080</v>
      </c>
      <c r="X3039" s="16">
        <f>IFERROR(IF(datos_arg[[#This Row],[Moneda]]="USD",datos_arg[[#This Row],[Monto]],datos_arg[[#This Row],[Monto]]/datos_arg[[#This Row],[TC]]),0)</f>
        <v>7.8832116788321169</v>
      </c>
      <c r="Y3039" s="14"/>
    </row>
    <row r="3040" spans="1:25" ht="15" customHeight="1" x14ac:dyDescent="0.25">
      <c r="A3040" s="14">
        <f t="shared" si="47"/>
        <v>3037</v>
      </c>
      <c r="B3040" s="1">
        <v>44095</v>
      </c>
      <c r="C3040" s="18">
        <f>+YEAR(datos_arg[[#This Row],[Fecha]])</f>
        <v>2020</v>
      </c>
      <c r="D3040" s="18">
        <f>+MONTH(datos_arg[[#This Row],[Fecha]])</f>
        <v>9</v>
      </c>
      <c r="E3040" s="14" t="s">
        <v>1015</v>
      </c>
      <c r="F3040" s="14" t="s">
        <v>403</v>
      </c>
      <c r="G3040" s="14" t="s">
        <v>5383</v>
      </c>
      <c r="H3040" s="14" t="s">
        <v>8103</v>
      </c>
      <c r="I3040" s="14" t="s">
        <v>8104</v>
      </c>
      <c r="J3040" s="14" t="s">
        <v>425</v>
      </c>
      <c r="K3040" s="14"/>
      <c r="L3040" s="14" t="s">
        <v>425</v>
      </c>
      <c r="M3040" s="14" t="s">
        <v>773</v>
      </c>
      <c r="N3040" s="14" t="s">
        <v>236</v>
      </c>
      <c r="O3040" s="14" t="s">
        <v>6692</v>
      </c>
      <c r="P3040" s="14" t="s">
        <v>5931</v>
      </c>
      <c r="Q3040" s="14"/>
      <c r="R3040" s="14" t="s">
        <v>5383</v>
      </c>
      <c r="S3040" s="14" t="s">
        <v>439</v>
      </c>
      <c r="T3040" s="35">
        <v>25950</v>
      </c>
      <c r="U3040" s="14" t="s">
        <v>4</v>
      </c>
      <c r="V3040" s="14">
        <v>137</v>
      </c>
      <c r="W3040" s="16">
        <f>+IF(datos_arg[[#This Row],[Moneda]]="ARS",datos_arg[[#This Row],[Monto]],datos_arg[[#This Row],[Monto]]*datos_arg[[#This Row],[TC]])</f>
        <v>25950</v>
      </c>
      <c r="X3040" s="16">
        <f>IFERROR(IF(datos_arg[[#This Row],[Moneda]]="USD",datos_arg[[#This Row],[Monto]],datos_arg[[#This Row],[Monto]]/datos_arg[[#This Row],[TC]]),0)</f>
        <v>189.41605839416059</v>
      </c>
      <c r="Y3040" s="14"/>
    </row>
    <row r="3041" spans="1:25" ht="15" customHeight="1" x14ac:dyDescent="0.25">
      <c r="A3041" s="14">
        <f t="shared" si="47"/>
        <v>3038</v>
      </c>
      <c r="B3041" s="1">
        <v>44095</v>
      </c>
      <c r="C3041" s="18">
        <f>+YEAR(datos_arg[[#This Row],[Fecha]])</f>
        <v>2020</v>
      </c>
      <c r="D3041" s="18">
        <f>+MONTH(datos_arg[[#This Row],[Fecha]])</f>
        <v>9</v>
      </c>
      <c r="E3041" s="14" t="s">
        <v>1015</v>
      </c>
      <c r="F3041" s="14" t="s">
        <v>403</v>
      </c>
      <c r="G3041" s="14" t="s">
        <v>5383</v>
      </c>
      <c r="H3041" s="14" t="s">
        <v>6646</v>
      </c>
      <c r="I3041" s="14" t="s">
        <v>7132</v>
      </c>
      <c r="J3041" s="14" t="s">
        <v>425</v>
      </c>
      <c r="K3041" s="14"/>
      <c r="L3041" s="14" t="s">
        <v>425</v>
      </c>
      <c r="M3041" s="14" t="s">
        <v>946</v>
      </c>
      <c r="N3041" s="14" t="s">
        <v>360</v>
      </c>
      <c r="O3041" s="14" t="s">
        <v>3068</v>
      </c>
      <c r="P3041" s="14" t="s">
        <v>5932</v>
      </c>
      <c r="Q3041" s="14">
        <v>12</v>
      </c>
      <c r="R3041" s="14" t="s">
        <v>5383</v>
      </c>
      <c r="S3041" s="14" t="s">
        <v>439</v>
      </c>
      <c r="T3041" s="35">
        <v>6080</v>
      </c>
      <c r="U3041" s="14" t="s">
        <v>4</v>
      </c>
      <c r="V3041" s="14">
        <v>137</v>
      </c>
      <c r="W3041" s="16">
        <f>+IF(datos_arg[[#This Row],[Moneda]]="ARS",datos_arg[[#This Row],[Monto]],datos_arg[[#This Row],[Monto]]*datos_arg[[#This Row],[TC]])</f>
        <v>6080</v>
      </c>
      <c r="X3041" s="16">
        <f>IFERROR(IF(datos_arg[[#This Row],[Moneda]]="USD",datos_arg[[#This Row],[Monto]],datos_arg[[#This Row],[Monto]]/datos_arg[[#This Row],[TC]]),0)</f>
        <v>44.379562043795623</v>
      </c>
      <c r="Y3041" s="14"/>
    </row>
    <row r="3042" spans="1:25" ht="15" customHeight="1" x14ac:dyDescent="0.25">
      <c r="A3042" s="14">
        <f t="shared" si="47"/>
        <v>3039</v>
      </c>
      <c r="B3042" s="1">
        <v>44095</v>
      </c>
      <c r="C3042" s="18">
        <f>+YEAR(datos_arg[[#This Row],[Fecha]])</f>
        <v>2020</v>
      </c>
      <c r="D3042" s="18">
        <f>+MONTH(datos_arg[[#This Row],[Fecha]])</f>
        <v>9</v>
      </c>
      <c r="E3042" s="14" t="s">
        <v>5358</v>
      </c>
      <c r="F3042" s="14" t="s">
        <v>4109</v>
      </c>
      <c r="G3042" s="14"/>
      <c r="H3042" s="14" t="s">
        <v>6646</v>
      </c>
      <c r="I3042" s="14" t="s">
        <v>7132</v>
      </c>
      <c r="J3042" s="14" t="s">
        <v>425</v>
      </c>
      <c r="K3042" s="14"/>
      <c r="L3042" s="14" t="s">
        <v>426</v>
      </c>
      <c r="M3042" s="14" t="s">
        <v>719</v>
      </c>
      <c r="N3042" s="14" t="s">
        <v>360</v>
      </c>
      <c r="O3042" s="14" t="s">
        <v>3069</v>
      </c>
      <c r="P3042" s="14" t="s">
        <v>5932</v>
      </c>
      <c r="Q3042" s="14">
        <v>2</v>
      </c>
      <c r="R3042" s="14" t="s">
        <v>4109</v>
      </c>
      <c r="S3042" s="14" t="s">
        <v>439</v>
      </c>
      <c r="T3042" s="35">
        <v>440</v>
      </c>
      <c r="U3042" s="14" t="s">
        <v>4</v>
      </c>
      <c r="V3042" s="14">
        <v>137</v>
      </c>
      <c r="W3042" s="16">
        <f>+IF(datos_arg[[#This Row],[Moneda]]="ARS",datos_arg[[#This Row],[Monto]],datos_arg[[#This Row],[Monto]]*datos_arg[[#This Row],[TC]])</f>
        <v>440</v>
      </c>
      <c r="X3042" s="16">
        <f>IFERROR(IF(datos_arg[[#This Row],[Moneda]]="USD",datos_arg[[#This Row],[Monto]],datos_arg[[#This Row],[Monto]]/datos_arg[[#This Row],[TC]]),0)</f>
        <v>3.2116788321167884</v>
      </c>
      <c r="Y3042" s="14"/>
    </row>
    <row r="3043" spans="1:25" ht="15" customHeight="1" x14ac:dyDescent="0.25">
      <c r="A3043" s="14">
        <f t="shared" si="47"/>
        <v>3040</v>
      </c>
      <c r="B3043" s="1">
        <v>44095</v>
      </c>
      <c r="C3043" s="18">
        <f>+YEAR(datos_arg[[#This Row],[Fecha]])</f>
        <v>2020</v>
      </c>
      <c r="D3043" s="18">
        <f>+MONTH(datos_arg[[#This Row],[Fecha]])</f>
        <v>9</v>
      </c>
      <c r="E3043" s="14" t="s">
        <v>5358</v>
      </c>
      <c r="F3043" s="14" t="s">
        <v>4109</v>
      </c>
      <c r="G3043" s="14"/>
      <c r="H3043" s="14" t="s">
        <v>6646</v>
      </c>
      <c r="I3043" s="14" t="s">
        <v>7132</v>
      </c>
      <c r="J3043" s="14" t="s">
        <v>425</v>
      </c>
      <c r="K3043" s="14"/>
      <c r="L3043" s="14" t="s">
        <v>426</v>
      </c>
      <c r="M3043" s="14" t="s">
        <v>719</v>
      </c>
      <c r="N3043" s="14" t="s">
        <v>1649</v>
      </c>
      <c r="O3043" s="14" t="s">
        <v>3056</v>
      </c>
      <c r="P3043" s="14" t="s">
        <v>5932</v>
      </c>
      <c r="Q3043" s="14">
        <v>9</v>
      </c>
      <c r="R3043" s="14" t="s">
        <v>4109</v>
      </c>
      <c r="S3043" s="14" t="s">
        <v>439</v>
      </c>
      <c r="T3043" s="35">
        <v>791.26</v>
      </c>
      <c r="U3043" s="14" t="s">
        <v>4</v>
      </c>
      <c r="V3043" s="14">
        <v>137</v>
      </c>
      <c r="W3043" s="16">
        <f>+IF(datos_arg[[#This Row],[Moneda]]="ARS",datos_arg[[#This Row],[Monto]],datos_arg[[#This Row],[Monto]]*datos_arg[[#This Row],[TC]])</f>
        <v>791.26</v>
      </c>
      <c r="X3043" s="16">
        <f>IFERROR(IF(datos_arg[[#This Row],[Moneda]]="USD",datos_arg[[#This Row],[Monto]],datos_arg[[#This Row],[Monto]]/datos_arg[[#This Row],[TC]]),0)</f>
        <v>5.7756204379562046</v>
      </c>
      <c r="Y3043" s="14"/>
    </row>
    <row r="3044" spans="1:25" ht="15" customHeight="1" x14ac:dyDescent="0.25">
      <c r="A3044" s="14">
        <f t="shared" si="47"/>
        <v>3041</v>
      </c>
      <c r="B3044" s="1">
        <v>44095</v>
      </c>
      <c r="C3044" s="18">
        <f>+YEAR(datos_arg[[#This Row],[Fecha]])</f>
        <v>2020</v>
      </c>
      <c r="D3044" s="18">
        <f>+MONTH(datos_arg[[#This Row],[Fecha]])</f>
        <v>9</v>
      </c>
      <c r="E3044" s="14" t="s">
        <v>1015</v>
      </c>
      <c r="F3044" s="14" t="s">
        <v>403</v>
      </c>
      <c r="G3044" s="14" t="s">
        <v>5383</v>
      </c>
      <c r="H3044" s="14" t="s">
        <v>532</v>
      </c>
      <c r="I3044" s="14" t="s">
        <v>7132</v>
      </c>
      <c r="J3044" s="14" t="s">
        <v>425</v>
      </c>
      <c r="K3044" s="14" t="s">
        <v>421</v>
      </c>
      <c r="L3044" s="14" t="s">
        <v>425</v>
      </c>
      <c r="M3044" s="14" t="s">
        <v>517</v>
      </c>
      <c r="N3044" s="14" t="s">
        <v>1649</v>
      </c>
      <c r="O3044" s="14" t="s">
        <v>3070</v>
      </c>
      <c r="P3044" s="14" t="s">
        <v>5913</v>
      </c>
      <c r="Q3044" s="14">
        <v>1</v>
      </c>
      <c r="R3044" s="14" t="s">
        <v>5383</v>
      </c>
      <c r="S3044" s="14" t="s">
        <v>439</v>
      </c>
      <c r="T3044" s="35">
        <v>947.89</v>
      </c>
      <c r="U3044" s="14" t="s">
        <v>4</v>
      </c>
      <c r="V3044" s="14">
        <v>137</v>
      </c>
      <c r="W3044" s="16">
        <f>+IF(datos_arg[[#This Row],[Moneda]]="ARS",datos_arg[[#This Row],[Monto]],datos_arg[[#This Row],[Monto]]*datos_arg[[#This Row],[TC]])</f>
        <v>947.89</v>
      </c>
      <c r="X3044" s="16">
        <f>IFERROR(IF(datos_arg[[#This Row],[Moneda]]="USD",datos_arg[[#This Row],[Monto]],datos_arg[[#This Row],[Monto]]/datos_arg[[#This Row],[TC]]),0)</f>
        <v>6.9189051094890512</v>
      </c>
      <c r="Y3044" s="14"/>
    </row>
    <row r="3045" spans="1:25" ht="15" customHeight="1" x14ac:dyDescent="0.25">
      <c r="A3045" s="14">
        <f t="shared" si="47"/>
        <v>3042</v>
      </c>
      <c r="B3045" s="1">
        <v>44095</v>
      </c>
      <c r="C3045" s="18">
        <f>+YEAR(datos_arg[[#This Row],[Fecha]])</f>
        <v>2020</v>
      </c>
      <c r="D3045" s="18">
        <f>+MONTH(datos_arg[[#This Row],[Fecha]])</f>
        <v>9</v>
      </c>
      <c r="E3045" s="14" t="s">
        <v>5358</v>
      </c>
      <c r="F3045" s="14" t="s">
        <v>4109</v>
      </c>
      <c r="G3045" s="14"/>
      <c r="H3045" s="14" t="s">
        <v>6646</v>
      </c>
      <c r="I3045" s="14" t="s">
        <v>7132</v>
      </c>
      <c r="J3045" s="14" t="s">
        <v>425</v>
      </c>
      <c r="K3045" s="14" t="s">
        <v>420</v>
      </c>
      <c r="L3045" s="14" t="s">
        <v>422</v>
      </c>
      <c r="M3045" s="14" t="s">
        <v>2397</v>
      </c>
      <c r="N3045" s="14" t="s">
        <v>360</v>
      </c>
      <c r="O3045" s="14" t="s">
        <v>3374</v>
      </c>
      <c r="P3045" s="14" t="s">
        <v>5933</v>
      </c>
      <c r="Q3045" s="14">
        <v>15</v>
      </c>
      <c r="R3045" s="14" t="s">
        <v>4109</v>
      </c>
      <c r="S3045" s="14" t="s">
        <v>420</v>
      </c>
      <c r="T3045" s="35">
        <v>7225</v>
      </c>
      <c r="U3045" s="14" t="s">
        <v>4</v>
      </c>
      <c r="V3045" s="14">
        <v>137</v>
      </c>
      <c r="W3045" s="16">
        <f>+IF(datos_arg[[#This Row],[Moneda]]="ARS",datos_arg[[#This Row],[Monto]],datos_arg[[#This Row],[Monto]]*datos_arg[[#This Row],[TC]])</f>
        <v>7225</v>
      </c>
      <c r="X3045" s="16">
        <f>IFERROR(IF(datos_arg[[#This Row],[Moneda]]="USD",datos_arg[[#This Row],[Monto]],datos_arg[[#This Row],[Monto]]/datos_arg[[#This Row],[TC]]),0)</f>
        <v>52.737226277372265</v>
      </c>
      <c r="Y3045" s="14"/>
    </row>
    <row r="3046" spans="1:25" ht="15" customHeight="1" x14ac:dyDescent="0.25">
      <c r="A3046" s="14">
        <f t="shared" si="47"/>
        <v>3043</v>
      </c>
      <c r="B3046" s="1">
        <v>44095</v>
      </c>
      <c r="C3046" s="18">
        <f>+YEAR(datos_arg[[#This Row],[Fecha]])</f>
        <v>2020</v>
      </c>
      <c r="D3046" s="18">
        <f>+MONTH(datos_arg[[#This Row],[Fecha]])</f>
        <v>9</v>
      </c>
      <c r="E3046" s="14" t="s">
        <v>1015</v>
      </c>
      <c r="F3046" s="14" t="s">
        <v>403</v>
      </c>
      <c r="G3046" s="14" t="s">
        <v>5383</v>
      </c>
      <c r="H3046" s="14" t="s">
        <v>6646</v>
      </c>
      <c r="I3046" s="14" t="s">
        <v>7132</v>
      </c>
      <c r="J3046" s="14" t="s">
        <v>425</v>
      </c>
      <c r="K3046" s="14" t="s">
        <v>420</v>
      </c>
      <c r="L3046" s="14" t="s">
        <v>422</v>
      </c>
      <c r="M3046" s="14" t="s">
        <v>1526</v>
      </c>
      <c r="N3046" s="14" t="s">
        <v>360</v>
      </c>
      <c r="O3046" s="14" t="s">
        <v>3378</v>
      </c>
      <c r="P3046" s="14" t="s">
        <v>5933</v>
      </c>
      <c r="Q3046" s="14">
        <v>100</v>
      </c>
      <c r="R3046" s="14" t="s">
        <v>5383</v>
      </c>
      <c r="S3046" s="14" t="s">
        <v>420</v>
      </c>
      <c r="T3046" s="35">
        <v>19440</v>
      </c>
      <c r="U3046" s="14" t="s">
        <v>4</v>
      </c>
      <c r="V3046" s="14">
        <v>137</v>
      </c>
      <c r="W3046" s="16">
        <f>+IF(datos_arg[[#This Row],[Moneda]]="ARS",datos_arg[[#This Row],[Monto]],datos_arg[[#This Row],[Monto]]*datos_arg[[#This Row],[TC]])</f>
        <v>19440</v>
      </c>
      <c r="X3046" s="16">
        <f>IFERROR(IF(datos_arg[[#This Row],[Moneda]]="USD",datos_arg[[#This Row],[Monto]],datos_arg[[#This Row],[Monto]]/datos_arg[[#This Row],[TC]]),0)</f>
        <v>141.89781021897809</v>
      </c>
      <c r="Y3046" s="14"/>
    </row>
    <row r="3047" spans="1:25" ht="15" customHeight="1" x14ac:dyDescent="0.25">
      <c r="A3047" s="14">
        <f t="shared" si="47"/>
        <v>3044</v>
      </c>
      <c r="B3047" s="1">
        <v>44095</v>
      </c>
      <c r="C3047" s="18">
        <f>+YEAR(datos_arg[[#This Row],[Fecha]])</f>
        <v>2020</v>
      </c>
      <c r="D3047" s="18">
        <f>+MONTH(datos_arg[[#This Row],[Fecha]])</f>
        <v>9</v>
      </c>
      <c r="E3047" s="14" t="s">
        <v>1015</v>
      </c>
      <c r="F3047" s="14" t="s">
        <v>403</v>
      </c>
      <c r="G3047" s="14" t="s">
        <v>5383</v>
      </c>
      <c r="H3047" s="14" t="s">
        <v>6646</v>
      </c>
      <c r="I3047" s="14" t="s">
        <v>7132</v>
      </c>
      <c r="J3047" s="14" t="s">
        <v>425</v>
      </c>
      <c r="K3047" s="14" t="s">
        <v>420</v>
      </c>
      <c r="L3047" s="14" t="s">
        <v>425</v>
      </c>
      <c r="M3047" s="14" t="s">
        <v>2382</v>
      </c>
      <c r="N3047" s="14" t="s">
        <v>360</v>
      </c>
      <c r="O3047" s="14" t="s">
        <v>3375</v>
      </c>
      <c r="P3047" s="14" t="s">
        <v>5933</v>
      </c>
      <c r="Q3047" s="14">
        <v>10</v>
      </c>
      <c r="R3047" s="14" t="s">
        <v>5383</v>
      </c>
      <c r="S3047" s="14" t="s">
        <v>420</v>
      </c>
      <c r="T3047" s="35">
        <v>150</v>
      </c>
      <c r="U3047" s="14" t="s">
        <v>4</v>
      </c>
      <c r="V3047" s="14">
        <v>137</v>
      </c>
      <c r="W3047" s="16">
        <f>+IF(datos_arg[[#This Row],[Moneda]]="ARS",datos_arg[[#This Row],[Monto]],datos_arg[[#This Row],[Monto]]*datos_arg[[#This Row],[TC]])</f>
        <v>150</v>
      </c>
      <c r="X3047" s="16">
        <f>IFERROR(IF(datos_arg[[#This Row],[Moneda]]="USD",datos_arg[[#This Row],[Monto]],datos_arg[[#This Row],[Monto]]/datos_arg[[#This Row],[TC]]),0)</f>
        <v>1.0948905109489051</v>
      </c>
      <c r="Y3047" s="14"/>
    </row>
    <row r="3048" spans="1:25" ht="15" customHeight="1" x14ac:dyDescent="0.25">
      <c r="A3048" s="14">
        <f t="shared" si="47"/>
        <v>3045</v>
      </c>
      <c r="B3048" s="1">
        <v>44095</v>
      </c>
      <c r="C3048" s="18">
        <f>+YEAR(datos_arg[[#This Row],[Fecha]])</f>
        <v>2020</v>
      </c>
      <c r="D3048" s="18">
        <f>+MONTH(datos_arg[[#This Row],[Fecha]])</f>
        <v>9</v>
      </c>
      <c r="E3048" s="14" t="s">
        <v>1015</v>
      </c>
      <c r="F3048" s="14" t="s">
        <v>403</v>
      </c>
      <c r="G3048" s="14" t="s">
        <v>5383</v>
      </c>
      <c r="H3048" s="14" t="s">
        <v>6646</v>
      </c>
      <c r="I3048" s="14" t="s">
        <v>7132</v>
      </c>
      <c r="J3048" s="14" t="s">
        <v>425</v>
      </c>
      <c r="K3048" s="14" t="s">
        <v>420</v>
      </c>
      <c r="L3048" s="14" t="s">
        <v>422</v>
      </c>
      <c r="M3048" s="14" t="s">
        <v>1936</v>
      </c>
      <c r="N3048" s="14" t="s">
        <v>360</v>
      </c>
      <c r="O3048" s="14" t="s">
        <v>3376</v>
      </c>
      <c r="P3048" s="14" t="s">
        <v>5933</v>
      </c>
      <c r="Q3048" s="14">
        <v>5</v>
      </c>
      <c r="R3048" s="14" t="s">
        <v>5383</v>
      </c>
      <c r="S3048" s="14" t="s">
        <v>420</v>
      </c>
      <c r="T3048" s="35">
        <v>350</v>
      </c>
      <c r="U3048" s="14" t="s">
        <v>4</v>
      </c>
      <c r="V3048" s="14">
        <v>137</v>
      </c>
      <c r="W3048" s="16">
        <f>+IF(datos_arg[[#This Row],[Moneda]]="ARS",datos_arg[[#This Row],[Monto]],datos_arg[[#This Row],[Monto]]*datos_arg[[#This Row],[TC]])</f>
        <v>350</v>
      </c>
      <c r="X3048" s="16">
        <f>IFERROR(IF(datos_arg[[#This Row],[Moneda]]="USD",datos_arg[[#This Row],[Monto]],datos_arg[[#This Row],[Monto]]/datos_arg[[#This Row],[TC]]),0)</f>
        <v>2.5547445255474455</v>
      </c>
      <c r="Y3048" s="14"/>
    </row>
    <row r="3049" spans="1:25" ht="15" customHeight="1" x14ac:dyDescent="0.25">
      <c r="A3049" s="14">
        <f t="shared" si="47"/>
        <v>3046</v>
      </c>
      <c r="B3049" s="1">
        <v>44095</v>
      </c>
      <c r="C3049" s="18">
        <f>+YEAR(datos_arg[[#This Row],[Fecha]])</f>
        <v>2020</v>
      </c>
      <c r="D3049" s="18">
        <f>+MONTH(datos_arg[[#This Row],[Fecha]])</f>
        <v>9</v>
      </c>
      <c r="E3049" s="14" t="s">
        <v>5358</v>
      </c>
      <c r="F3049" s="14" t="s">
        <v>4109</v>
      </c>
      <c r="G3049" s="14"/>
      <c r="H3049" s="14" t="s">
        <v>6646</v>
      </c>
      <c r="I3049" s="14" t="s">
        <v>7132</v>
      </c>
      <c r="J3049" s="14" t="s">
        <v>425</v>
      </c>
      <c r="K3049" s="14" t="s">
        <v>420</v>
      </c>
      <c r="L3049" s="14" t="s">
        <v>426</v>
      </c>
      <c r="M3049" s="14" t="s">
        <v>1677</v>
      </c>
      <c r="N3049" s="14" t="s">
        <v>360</v>
      </c>
      <c r="O3049" s="14" t="s">
        <v>3377</v>
      </c>
      <c r="P3049" s="14" t="s">
        <v>5933</v>
      </c>
      <c r="Q3049" s="14">
        <v>2</v>
      </c>
      <c r="R3049" s="14" t="s">
        <v>4109</v>
      </c>
      <c r="S3049" s="14" t="s">
        <v>420</v>
      </c>
      <c r="T3049" s="35">
        <v>350</v>
      </c>
      <c r="U3049" s="14" t="s">
        <v>4</v>
      </c>
      <c r="V3049" s="14">
        <v>137</v>
      </c>
      <c r="W3049" s="16">
        <f>+IF(datos_arg[[#This Row],[Moneda]]="ARS",datos_arg[[#This Row],[Monto]],datos_arg[[#This Row],[Monto]]*datos_arg[[#This Row],[TC]])</f>
        <v>350</v>
      </c>
      <c r="X3049" s="16">
        <f>IFERROR(IF(datos_arg[[#This Row],[Moneda]]="USD",datos_arg[[#This Row],[Monto]],datos_arg[[#This Row],[Monto]]/datos_arg[[#This Row],[TC]]),0)</f>
        <v>2.5547445255474455</v>
      </c>
      <c r="Y3049" s="14"/>
    </row>
    <row r="3050" spans="1:25" ht="15" customHeight="1" x14ac:dyDescent="0.25">
      <c r="A3050" s="14">
        <f t="shared" si="47"/>
        <v>3047</v>
      </c>
      <c r="B3050" s="1">
        <v>44095</v>
      </c>
      <c r="C3050" s="18">
        <f>+YEAR(datos_arg[[#This Row],[Fecha]])</f>
        <v>2020</v>
      </c>
      <c r="D3050" s="18">
        <f>+MONTH(datos_arg[[#This Row],[Fecha]])</f>
        <v>9</v>
      </c>
      <c r="E3050" s="14" t="s">
        <v>617</v>
      </c>
      <c r="F3050" s="14" t="s">
        <v>8101</v>
      </c>
      <c r="G3050" s="14"/>
      <c r="H3050" s="14" t="s">
        <v>8103</v>
      </c>
      <c r="I3050" s="14" t="s">
        <v>8104</v>
      </c>
      <c r="J3050" s="14" t="s">
        <v>425</v>
      </c>
      <c r="K3050" s="14" t="s">
        <v>420</v>
      </c>
      <c r="L3050" s="14" t="s">
        <v>426</v>
      </c>
      <c r="M3050" s="14" t="s">
        <v>1693</v>
      </c>
      <c r="N3050" s="14" t="s">
        <v>360</v>
      </c>
      <c r="O3050" s="14" t="s">
        <v>3380</v>
      </c>
      <c r="P3050" s="14" t="s">
        <v>5933</v>
      </c>
      <c r="Q3050" s="14">
        <v>5</v>
      </c>
      <c r="R3050" s="14" t="s">
        <v>8101</v>
      </c>
      <c r="S3050" s="14" t="s">
        <v>420</v>
      </c>
      <c r="T3050" s="35">
        <v>4400</v>
      </c>
      <c r="U3050" s="14" t="s">
        <v>4</v>
      </c>
      <c r="V3050" s="14">
        <v>137</v>
      </c>
      <c r="W3050" s="16">
        <f>+IF(datos_arg[[#This Row],[Moneda]]="ARS",datos_arg[[#This Row],[Monto]],datos_arg[[#This Row],[Monto]]*datos_arg[[#This Row],[TC]])</f>
        <v>4400</v>
      </c>
      <c r="X3050" s="16">
        <f>IFERROR(IF(datos_arg[[#This Row],[Moneda]]="USD",datos_arg[[#This Row],[Monto]],datos_arg[[#This Row],[Monto]]/datos_arg[[#This Row],[TC]]),0)</f>
        <v>32.116788321167881</v>
      </c>
      <c r="Y3050" s="14"/>
    </row>
    <row r="3051" spans="1:25" ht="15" customHeight="1" x14ac:dyDescent="0.25">
      <c r="A3051" s="14">
        <f t="shared" si="47"/>
        <v>3048</v>
      </c>
      <c r="B3051" s="1">
        <v>44095</v>
      </c>
      <c r="C3051" s="18">
        <f>+YEAR(datos_arg[[#This Row],[Fecha]])</f>
        <v>2020</v>
      </c>
      <c r="D3051" s="18">
        <f>+MONTH(datos_arg[[#This Row],[Fecha]])</f>
        <v>9</v>
      </c>
      <c r="E3051" s="14" t="s">
        <v>5358</v>
      </c>
      <c r="F3051" s="14" t="s">
        <v>4110</v>
      </c>
      <c r="G3051" s="14"/>
      <c r="H3051" s="14" t="s">
        <v>6646</v>
      </c>
      <c r="I3051" s="14" t="s">
        <v>7132</v>
      </c>
      <c r="J3051" s="14" t="s">
        <v>425</v>
      </c>
      <c r="K3051" s="14" t="s">
        <v>420</v>
      </c>
      <c r="L3051" s="14" t="s">
        <v>425</v>
      </c>
      <c r="M3051" s="14" t="s">
        <v>5373</v>
      </c>
      <c r="N3051" s="14" t="s">
        <v>360</v>
      </c>
      <c r="O3051" s="14" t="s">
        <v>3379</v>
      </c>
      <c r="P3051" s="14" t="s">
        <v>5933</v>
      </c>
      <c r="Q3051" s="14">
        <v>3</v>
      </c>
      <c r="R3051" s="14" t="s">
        <v>4110</v>
      </c>
      <c r="S3051" s="14" t="s">
        <v>420</v>
      </c>
      <c r="T3051" s="35">
        <v>2475</v>
      </c>
      <c r="U3051" s="14" t="s">
        <v>4</v>
      </c>
      <c r="V3051" s="14">
        <v>137</v>
      </c>
      <c r="W3051" s="16">
        <f>+IF(datos_arg[[#This Row],[Moneda]]="ARS",datos_arg[[#This Row],[Monto]],datos_arg[[#This Row],[Monto]]*datos_arg[[#This Row],[TC]])</f>
        <v>2475</v>
      </c>
      <c r="X3051" s="16">
        <f>IFERROR(IF(datos_arg[[#This Row],[Moneda]]="USD",datos_arg[[#This Row],[Monto]],datos_arg[[#This Row],[Monto]]/datos_arg[[#This Row],[TC]]),0)</f>
        <v>18.065693430656935</v>
      </c>
      <c r="Y3051" s="14"/>
    </row>
    <row r="3052" spans="1:25" ht="15" customHeight="1" x14ac:dyDescent="0.25">
      <c r="A3052" s="14">
        <f t="shared" si="47"/>
        <v>3049</v>
      </c>
      <c r="B3052" s="1">
        <v>44095</v>
      </c>
      <c r="C3052" s="18">
        <f>+YEAR(datos_arg[[#This Row],[Fecha]])</f>
        <v>2020</v>
      </c>
      <c r="D3052" s="18">
        <f>+MONTH(datos_arg[[#This Row],[Fecha]])</f>
        <v>9</v>
      </c>
      <c r="E3052" s="14" t="s">
        <v>5358</v>
      </c>
      <c r="F3052" s="14" t="s">
        <v>4110</v>
      </c>
      <c r="G3052" s="14"/>
      <c r="H3052" s="14" t="s">
        <v>6646</v>
      </c>
      <c r="I3052" s="14" t="s">
        <v>6668</v>
      </c>
      <c r="J3052" s="14" t="s">
        <v>425</v>
      </c>
      <c r="K3052" s="14" t="s">
        <v>420</v>
      </c>
      <c r="L3052" s="14" t="s">
        <v>426</v>
      </c>
      <c r="M3052" s="14" t="s">
        <v>6674</v>
      </c>
      <c r="N3052" s="14" t="s">
        <v>1237</v>
      </c>
      <c r="O3052" s="14" t="s">
        <v>4087</v>
      </c>
      <c r="P3052" s="14" t="s">
        <v>5934</v>
      </c>
      <c r="Q3052" s="14">
        <v>1</v>
      </c>
      <c r="R3052" s="14" t="s">
        <v>4110</v>
      </c>
      <c r="S3052" s="14" t="s">
        <v>420</v>
      </c>
      <c r="T3052" s="35">
        <v>1780.4835660422636</v>
      </c>
      <c r="U3052" s="14" t="s">
        <v>4</v>
      </c>
      <c r="V3052" s="14">
        <v>137</v>
      </c>
      <c r="W3052" s="16">
        <f>+IF(datos_arg[[#This Row],[Moneda]]="ARS",datos_arg[[#This Row],[Monto]],datos_arg[[#This Row],[Monto]]*datos_arg[[#This Row],[TC]])</f>
        <v>1780.4835660422636</v>
      </c>
      <c r="X3052" s="16">
        <f>IFERROR(IF(datos_arg[[#This Row],[Moneda]]="USD",datos_arg[[#This Row],[Monto]],datos_arg[[#This Row],[Monto]]/datos_arg[[#This Row],[TC]]),0)</f>
        <v>12.996230409067618</v>
      </c>
      <c r="Y3052" s="14"/>
    </row>
    <row r="3053" spans="1:25" ht="15" customHeight="1" x14ac:dyDescent="0.25">
      <c r="A3053" s="14">
        <f t="shared" si="47"/>
        <v>3050</v>
      </c>
      <c r="B3053" s="1">
        <v>44095</v>
      </c>
      <c r="C3053" s="18">
        <f>+YEAR(datos_arg[[#This Row],[Fecha]])</f>
        <v>2020</v>
      </c>
      <c r="D3053" s="18">
        <f>+MONTH(datos_arg[[#This Row],[Fecha]])</f>
        <v>9</v>
      </c>
      <c r="E3053" s="14" t="s">
        <v>617</v>
      </c>
      <c r="F3053" s="14" t="s">
        <v>8101</v>
      </c>
      <c r="G3053" s="14"/>
      <c r="H3053" s="14" t="s">
        <v>8103</v>
      </c>
      <c r="I3053" s="14" t="s">
        <v>8104</v>
      </c>
      <c r="J3053" s="14" t="s">
        <v>425</v>
      </c>
      <c r="K3053" s="14" t="s">
        <v>420</v>
      </c>
      <c r="L3053" s="14" t="s">
        <v>426</v>
      </c>
      <c r="M3053" s="14" t="s">
        <v>1677</v>
      </c>
      <c r="N3053" s="14" t="s">
        <v>1237</v>
      </c>
      <c r="O3053" s="14" t="s">
        <v>3381</v>
      </c>
      <c r="P3053" s="14" t="s">
        <v>5934</v>
      </c>
      <c r="Q3053" s="14">
        <v>5</v>
      </c>
      <c r="R3053" s="14" t="s">
        <v>8101</v>
      </c>
      <c r="S3053" s="14" t="s">
        <v>420</v>
      </c>
      <c r="T3053" s="35">
        <v>734.04095958383812</v>
      </c>
      <c r="U3053" s="14" t="s">
        <v>4</v>
      </c>
      <c r="V3053" s="14">
        <v>137</v>
      </c>
      <c r="W3053" s="16">
        <f>+IF(datos_arg[[#This Row],[Moneda]]="ARS",datos_arg[[#This Row],[Monto]],datos_arg[[#This Row],[Monto]]*datos_arg[[#This Row],[TC]])</f>
        <v>734.04095958383812</v>
      </c>
      <c r="X3053" s="16">
        <f>IFERROR(IF(datos_arg[[#This Row],[Moneda]]="USD",datos_arg[[#This Row],[Monto]],datos_arg[[#This Row],[Monto]]/datos_arg[[#This Row],[TC]]),0)</f>
        <v>5.3579632086411539</v>
      </c>
      <c r="Y3053" s="14"/>
    </row>
    <row r="3054" spans="1:25" ht="15" customHeight="1" x14ac:dyDescent="0.25">
      <c r="A3054" s="14">
        <f t="shared" si="47"/>
        <v>3051</v>
      </c>
      <c r="B3054" s="1">
        <v>44095</v>
      </c>
      <c r="C3054" s="18">
        <f>+YEAR(datos_arg[[#This Row],[Fecha]])</f>
        <v>2020</v>
      </c>
      <c r="D3054" s="18">
        <f>+MONTH(datos_arg[[#This Row],[Fecha]])</f>
        <v>9</v>
      </c>
      <c r="E3054" s="14" t="s">
        <v>5358</v>
      </c>
      <c r="F3054" s="14" t="s">
        <v>4109</v>
      </c>
      <c r="G3054" s="14"/>
      <c r="H3054" s="14" t="s">
        <v>6646</v>
      </c>
      <c r="I3054" s="14" t="s">
        <v>7132</v>
      </c>
      <c r="J3054" s="14" t="s">
        <v>425</v>
      </c>
      <c r="K3054" s="14" t="s">
        <v>420</v>
      </c>
      <c r="L3054" s="14" t="s">
        <v>426</v>
      </c>
      <c r="M3054" s="14" t="s">
        <v>1679</v>
      </c>
      <c r="N3054" s="14" t="s">
        <v>1237</v>
      </c>
      <c r="O3054" s="14" t="s">
        <v>3382</v>
      </c>
      <c r="P3054" s="14" t="s">
        <v>5934</v>
      </c>
      <c r="Q3054" s="14">
        <v>2</v>
      </c>
      <c r="R3054" s="14" t="s">
        <v>4109</v>
      </c>
      <c r="S3054" s="14" t="s">
        <v>420</v>
      </c>
      <c r="T3054" s="35">
        <v>308.4812441529765</v>
      </c>
      <c r="U3054" s="14" t="s">
        <v>4</v>
      </c>
      <c r="V3054" s="14">
        <v>137</v>
      </c>
      <c r="W3054" s="16">
        <f>+IF(datos_arg[[#This Row],[Moneda]]="ARS",datos_arg[[#This Row],[Monto]],datos_arg[[#This Row],[Monto]]*datos_arg[[#This Row],[TC]])</f>
        <v>308.4812441529765</v>
      </c>
      <c r="X3054" s="16">
        <f>IFERROR(IF(datos_arg[[#This Row],[Moneda]]="USD",datos_arg[[#This Row],[Monto]],datos_arg[[#This Row],[Monto]]/datos_arg[[#This Row],[TC]]),0)</f>
        <v>2.2516879135253758</v>
      </c>
      <c r="Y3054" s="14"/>
    </row>
    <row r="3055" spans="1:25" ht="15" customHeight="1" x14ac:dyDescent="0.25">
      <c r="A3055" s="14">
        <f t="shared" si="47"/>
        <v>3052</v>
      </c>
      <c r="B3055" s="1">
        <v>44095</v>
      </c>
      <c r="C3055" s="18">
        <f>+YEAR(datos_arg[[#This Row],[Fecha]])</f>
        <v>2020</v>
      </c>
      <c r="D3055" s="18">
        <f>+MONTH(datos_arg[[#This Row],[Fecha]])</f>
        <v>9</v>
      </c>
      <c r="E3055" s="14" t="s">
        <v>617</v>
      </c>
      <c r="F3055" s="14" t="s">
        <v>8101</v>
      </c>
      <c r="G3055" s="14"/>
      <c r="H3055" s="14" t="s">
        <v>8103</v>
      </c>
      <c r="I3055" s="14" t="s">
        <v>8104</v>
      </c>
      <c r="J3055" s="14" t="s">
        <v>425</v>
      </c>
      <c r="K3055" s="14" t="s">
        <v>420</v>
      </c>
      <c r="L3055" s="14" t="s">
        <v>426</v>
      </c>
      <c r="M3055" s="14" t="s">
        <v>1693</v>
      </c>
      <c r="N3055" s="14" t="s">
        <v>1237</v>
      </c>
      <c r="O3055" s="14" t="s">
        <v>3388</v>
      </c>
      <c r="P3055" s="14" t="s">
        <v>5934</v>
      </c>
      <c r="Q3055" s="14">
        <v>8</v>
      </c>
      <c r="R3055" s="14" t="s">
        <v>8101</v>
      </c>
      <c r="S3055" s="14" t="s">
        <v>420</v>
      </c>
      <c r="T3055" s="35">
        <v>1692.2200547682187</v>
      </c>
      <c r="U3055" s="14" t="s">
        <v>4</v>
      </c>
      <c r="V3055" s="14">
        <v>137</v>
      </c>
      <c r="W3055" s="16">
        <f>+IF(datos_arg[[#This Row],[Moneda]]="ARS",datos_arg[[#This Row],[Monto]],datos_arg[[#This Row],[Monto]]*datos_arg[[#This Row],[TC]])</f>
        <v>1692.2200547682187</v>
      </c>
      <c r="X3055" s="16">
        <f>IFERROR(IF(datos_arg[[#This Row],[Moneda]]="USD",datos_arg[[#This Row],[Monto]],datos_arg[[#This Row],[Monto]]/datos_arg[[#This Row],[TC]]),0)</f>
        <v>12.351971202687727</v>
      </c>
      <c r="Y3055" s="14"/>
    </row>
    <row r="3056" spans="1:25" ht="15" customHeight="1" x14ac:dyDescent="0.25">
      <c r="A3056" s="14">
        <f t="shared" si="47"/>
        <v>3053</v>
      </c>
      <c r="B3056" s="1">
        <v>44095</v>
      </c>
      <c r="C3056" s="18">
        <f>+YEAR(datos_arg[[#This Row],[Fecha]])</f>
        <v>2020</v>
      </c>
      <c r="D3056" s="18">
        <f>+MONTH(datos_arg[[#This Row],[Fecha]])</f>
        <v>9</v>
      </c>
      <c r="E3056" s="14" t="s">
        <v>1015</v>
      </c>
      <c r="F3056" s="14" t="s">
        <v>403</v>
      </c>
      <c r="G3056" s="14" t="s">
        <v>5383</v>
      </c>
      <c r="H3056" s="14" t="s">
        <v>6646</v>
      </c>
      <c r="I3056" s="14" t="s">
        <v>7132</v>
      </c>
      <c r="J3056" s="14" t="s">
        <v>425</v>
      </c>
      <c r="K3056" s="14" t="s">
        <v>420</v>
      </c>
      <c r="L3056" s="14" t="s">
        <v>425</v>
      </c>
      <c r="M3056" s="14" t="s">
        <v>1922</v>
      </c>
      <c r="N3056" s="14" t="s">
        <v>1237</v>
      </c>
      <c r="O3056" s="14" t="s">
        <v>3383</v>
      </c>
      <c r="P3056" s="14" t="s">
        <v>5934</v>
      </c>
      <c r="Q3056" s="14">
        <v>2</v>
      </c>
      <c r="R3056" s="14" t="s">
        <v>5383</v>
      </c>
      <c r="S3056" s="14" t="s">
        <v>420</v>
      </c>
      <c r="T3056" s="35">
        <v>59.818811527246091</v>
      </c>
      <c r="U3056" s="14" t="s">
        <v>4</v>
      </c>
      <c r="V3056" s="14">
        <v>137</v>
      </c>
      <c r="W3056" s="16">
        <f>+IF(datos_arg[[#This Row],[Moneda]]="ARS",datos_arg[[#This Row],[Monto]],datos_arg[[#This Row],[Monto]]*datos_arg[[#This Row],[TC]])</f>
        <v>59.818811527246091</v>
      </c>
      <c r="X3056" s="16">
        <f>IFERROR(IF(datos_arg[[#This Row],[Moneda]]="USD",datos_arg[[#This Row],[Monto]],datos_arg[[#This Row],[Monto]]/datos_arg[[#This Row],[TC]]),0)</f>
        <v>0.43663366078281818</v>
      </c>
      <c r="Y3056" s="14"/>
    </row>
    <row r="3057" spans="1:25" ht="15" customHeight="1" x14ac:dyDescent="0.25">
      <c r="A3057" s="14">
        <f t="shared" si="47"/>
        <v>3054</v>
      </c>
      <c r="B3057" s="1">
        <v>44095</v>
      </c>
      <c r="C3057" s="18">
        <f>+YEAR(datos_arg[[#This Row],[Fecha]])</f>
        <v>2020</v>
      </c>
      <c r="D3057" s="18">
        <f>+MONTH(datos_arg[[#This Row],[Fecha]])</f>
        <v>9</v>
      </c>
      <c r="E3057" s="14" t="s">
        <v>5358</v>
      </c>
      <c r="F3057" s="14" t="s">
        <v>4109</v>
      </c>
      <c r="G3057" s="14"/>
      <c r="H3057" s="14" t="s">
        <v>6646</v>
      </c>
      <c r="I3057" s="14" t="s">
        <v>7132</v>
      </c>
      <c r="J3057" s="14" t="s">
        <v>425</v>
      </c>
      <c r="K3057" s="14" t="s">
        <v>420</v>
      </c>
      <c r="L3057" s="14" t="s">
        <v>426</v>
      </c>
      <c r="M3057" s="14" t="s">
        <v>1921</v>
      </c>
      <c r="N3057" s="14" t="s">
        <v>1237</v>
      </c>
      <c r="O3057" s="14" t="s">
        <v>3384</v>
      </c>
      <c r="P3057" s="14" t="s">
        <v>5934</v>
      </c>
      <c r="Q3057" s="14">
        <v>5</v>
      </c>
      <c r="R3057" s="14" t="s">
        <v>4109</v>
      </c>
      <c r="S3057" s="14" t="s">
        <v>420</v>
      </c>
      <c r="T3057" s="35">
        <v>326.92891695966773</v>
      </c>
      <c r="U3057" s="14" t="s">
        <v>4</v>
      </c>
      <c r="V3057" s="14">
        <v>137</v>
      </c>
      <c r="W3057" s="16">
        <f>+IF(datos_arg[[#This Row],[Moneda]]="ARS",datos_arg[[#This Row],[Monto]],datos_arg[[#This Row],[Monto]]*datos_arg[[#This Row],[TC]])</f>
        <v>326.92891695966773</v>
      </c>
      <c r="X3057" s="16">
        <f>IFERROR(IF(datos_arg[[#This Row],[Moneda]]="USD",datos_arg[[#This Row],[Monto]],datos_arg[[#This Row],[Monto]]/datos_arg[[#This Row],[TC]]),0)</f>
        <v>2.3863424595596183</v>
      </c>
      <c r="Y3057" s="14"/>
    </row>
    <row r="3058" spans="1:25" ht="15" customHeight="1" x14ac:dyDescent="0.25">
      <c r="A3058" s="14">
        <f t="shared" si="47"/>
        <v>3055</v>
      </c>
      <c r="B3058" s="1">
        <v>44095</v>
      </c>
      <c r="C3058" s="18">
        <f>+YEAR(datos_arg[[#This Row],[Fecha]])</f>
        <v>2020</v>
      </c>
      <c r="D3058" s="18">
        <f>+MONTH(datos_arg[[#This Row],[Fecha]])</f>
        <v>9</v>
      </c>
      <c r="E3058" s="14" t="s">
        <v>617</v>
      </c>
      <c r="F3058" s="14" t="s">
        <v>8101</v>
      </c>
      <c r="G3058" s="14"/>
      <c r="H3058" s="14" t="s">
        <v>8103</v>
      </c>
      <c r="I3058" s="14" t="s">
        <v>8104</v>
      </c>
      <c r="J3058" s="14" t="s">
        <v>472</v>
      </c>
      <c r="K3058" s="14" t="s">
        <v>420</v>
      </c>
      <c r="L3058" s="14" t="s">
        <v>426</v>
      </c>
      <c r="M3058" s="14" t="s">
        <v>473</v>
      </c>
      <c r="N3058" s="14" t="s">
        <v>1237</v>
      </c>
      <c r="O3058" s="14" t="s">
        <v>3385</v>
      </c>
      <c r="P3058" s="14" t="s">
        <v>5934</v>
      </c>
      <c r="Q3058" s="14">
        <v>1</v>
      </c>
      <c r="R3058" s="14" t="s">
        <v>8101</v>
      </c>
      <c r="S3058" s="14" t="s">
        <v>420</v>
      </c>
      <c r="T3058" s="35">
        <v>2735.4392189888754</v>
      </c>
      <c r="U3058" s="14" t="s">
        <v>4</v>
      </c>
      <c r="V3058" s="14">
        <v>137</v>
      </c>
      <c r="W3058" s="16">
        <f>+IF(datos_arg[[#This Row],[Moneda]]="ARS",datos_arg[[#This Row],[Monto]],datos_arg[[#This Row],[Monto]]*datos_arg[[#This Row],[TC]])</f>
        <v>2735.4392189888754</v>
      </c>
      <c r="X3058" s="16">
        <f>IFERROR(IF(datos_arg[[#This Row],[Moneda]]="USD",datos_arg[[#This Row],[Monto]],datos_arg[[#This Row],[Monto]]/datos_arg[[#This Row],[TC]]),0)</f>
        <v>19.966709627656023</v>
      </c>
      <c r="Y3058" s="14"/>
    </row>
    <row r="3059" spans="1:25" ht="15" customHeight="1" x14ac:dyDescent="0.25">
      <c r="A3059" s="14">
        <f t="shared" si="47"/>
        <v>3056</v>
      </c>
      <c r="B3059" s="1">
        <v>44095</v>
      </c>
      <c r="C3059" s="18">
        <f>+YEAR(datos_arg[[#This Row],[Fecha]])</f>
        <v>2020</v>
      </c>
      <c r="D3059" s="18">
        <f>+MONTH(datos_arg[[#This Row],[Fecha]])</f>
        <v>9</v>
      </c>
      <c r="E3059" s="14" t="s">
        <v>1015</v>
      </c>
      <c r="F3059" s="14" t="s">
        <v>403</v>
      </c>
      <c r="G3059" s="14" t="s">
        <v>5383</v>
      </c>
      <c r="H3059" s="14" t="s">
        <v>6646</v>
      </c>
      <c r="I3059" s="14" t="s">
        <v>7132</v>
      </c>
      <c r="J3059" s="14" t="s">
        <v>425</v>
      </c>
      <c r="K3059" s="14" t="s">
        <v>420</v>
      </c>
      <c r="L3059" s="14" t="s">
        <v>425</v>
      </c>
      <c r="M3059" s="14" t="s">
        <v>1683</v>
      </c>
      <c r="N3059" s="14" t="s">
        <v>1237</v>
      </c>
      <c r="O3059" s="14" t="s">
        <v>3386</v>
      </c>
      <c r="P3059" s="14" t="s">
        <v>5934</v>
      </c>
      <c r="Q3059" s="14">
        <v>7</v>
      </c>
      <c r="R3059" s="14" t="s">
        <v>5383</v>
      </c>
      <c r="S3059" s="14" t="s">
        <v>420</v>
      </c>
      <c r="T3059" s="35">
        <v>232.27297124788493</v>
      </c>
      <c r="U3059" s="14" t="s">
        <v>4</v>
      </c>
      <c r="V3059" s="14">
        <v>137</v>
      </c>
      <c r="W3059" s="16">
        <f>+IF(datos_arg[[#This Row],[Moneda]]="ARS",datos_arg[[#This Row],[Monto]],datos_arg[[#This Row],[Monto]]*datos_arg[[#This Row],[TC]])</f>
        <v>232.27297124788493</v>
      </c>
      <c r="X3059" s="16">
        <f>IFERROR(IF(datos_arg[[#This Row],[Moneda]]="USD",datos_arg[[#This Row],[Monto]],datos_arg[[#This Row],[Monto]]/datos_arg[[#This Row],[TC]]),0)</f>
        <v>1.6954231477947805</v>
      </c>
      <c r="Y3059" s="14"/>
    </row>
    <row r="3060" spans="1:25" ht="15" customHeight="1" x14ac:dyDescent="0.25">
      <c r="A3060" s="14">
        <f t="shared" si="47"/>
        <v>3057</v>
      </c>
      <c r="B3060" s="1">
        <v>44095</v>
      </c>
      <c r="C3060" s="18">
        <f>+YEAR(datos_arg[[#This Row],[Fecha]])</f>
        <v>2020</v>
      </c>
      <c r="D3060" s="18">
        <f>+MONTH(datos_arg[[#This Row],[Fecha]])</f>
        <v>9</v>
      </c>
      <c r="E3060" s="14" t="s">
        <v>617</v>
      </c>
      <c r="F3060" s="14" t="s">
        <v>8101</v>
      </c>
      <c r="G3060" s="14"/>
      <c r="H3060" s="14" t="s">
        <v>8103</v>
      </c>
      <c r="I3060" s="14" t="s">
        <v>8104</v>
      </c>
      <c r="J3060" s="14" t="s">
        <v>472</v>
      </c>
      <c r="K3060" s="14" t="s">
        <v>420</v>
      </c>
      <c r="L3060" s="14" t="s">
        <v>425</v>
      </c>
      <c r="M3060" s="14" t="s">
        <v>966</v>
      </c>
      <c r="N3060" s="14" t="s">
        <v>1237</v>
      </c>
      <c r="O3060" s="14" t="s">
        <v>3387</v>
      </c>
      <c r="P3060" s="14" t="s">
        <v>5934</v>
      </c>
      <c r="Q3060" s="14">
        <v>2</v>
      </c>
      <c r="R3060" s="14" t="s">
        <v>8101</v>
      </c>
      <c r="S3060" s="14" t="s">
        <v>420</v>
      </c>
      <c r="T3060" s="35">
        <v>139.78413704054813</v>
      </c>
      <c r="U3060" s="14" t="s">
        <v>4</v>
      </c>
      <c r="V3060" s="14">
        <v>137</v>
      </c>
      <c r="W3060" s="16">
        <f>+IF(datos_arg[[#This Row],[Moneda]]="ARS",datos_arg[[#This Row],[Monto]],datos_arg[[#This Row],[Monto]]*datos_arg[[#This Row],[TC]])</f>
        <v>139.78413704054813</v>
      </c>
      <c r="X3060" s="16">
        <f>IFERROR(IF(datos_arg[[#This Row],[Moneda]]="USD",datos_arg[[#This Row],[Monto]],datos_arg[[#This Row],[Monto]]/datos_arg[[#This Row],[TC]]),0)</f>
        <v>1.0203221681791834</v>
      </c>
      <c r="Y3060" s="14"/>
    </row>
    <row r="3061" spans="1:25" ht="15" customHeight="1" x14ac:dyDescent="0.25">
      <c r="A3061" s="14">
        <f t="shared" si="47"/>
        <v>3058</v>
      </c>
      <c r="B3061" s="1">
        <v>44095</v>
      </c>
      <c r="C3061" s="18">
        <f>+YEAR(datos_arg[[#This Row],[Fecha]])</f>
        <v>2020</v>
      </c>
      <c r="D3061" s="18">
        <f>+MONTH(datos_arg[[#This Row],[Fecha]])</f>
        <v>9</v>
      </c>
      <c r="E3061" s="14" t="s">
        <v>617</v>
      </c>
      <c r="F3061" s="14" t="s">
        <v>8101</v>
      </c>
      <c r="G3061" s="14"/>
      <c r="H3061" s="14" t="s">
        <v>8103</v>
      </c>
      <c r="I3061" s="14" t="s">
        <v>8104</v>
      </c>
      <c r="J3061" s="14" t="s">
        <v>425</v>
      </c>
      <c r="K3061" s="14" t="s">
        <v>420</v>
      </c>
      <c r="L3061" s="14" t="s">
        <v>426</v>
      </c>
      <c r="M3061" s="14" t="s">
        <v>720</v>
      </c>
      <c r="N3061" s="14" t="s">
        <v>1237</v>
      </c>
      <c r="O3061" s="14" t="s">
        <v>3389</v>
      </c>
      <c r="P3061" s="14" t="s">
        <v>5934</v>
      </c>
      <c r="Q3061" s="14">
        <v>10</v>
      </c>
      <c r="R3061" s="14" t="s">
        <v>8101</v>
      </c>
      <c r="S3061" s="14" t="s">
        <v>420</v>
      </c>
      <c r="T3061" s="35">
        <v>209.59997550790197</v>
      </c>
      <c r="U3061" s="14" t="s">
        <v>4</v>
      </c>
      <c r="V3061" s="14">
        <v>137</v>
      </c>
      <c r="W3061" s="16">
        <f>+IF(datos_arg[[#This Row],[Moneda]]="ARS",datos_arg[[#This Row],[Monto]],datos_arg[[#This Row],[Monto]]*datos_arg[[#This Row],[TC]])</f>
        <v>209.59997550790197</v>
      </c>
      <c r="X3061" s="16">
        <f>IFERROR(IF(datos_arg[[#This Row],[Moneda]]="USD",datos_arg[[#This Row],[Monto]],datos_arg[[#This Row],[Monto]]/datos_arg[[#This Row],[TC]]),0)</f>
        <v>1.529926828524832</v>
      </c>
      <c r="Y3061" s="14"/>
    </row>
    <row r="3062" spans="1:25" ht="15" customHeight="1" x14ac:dyDescent="0.25">
      <c r="A3062" s="14">
        <f t="shared" si="47"/>
        <v>3059</v>
      </c>
      <c r="B3062" s="1">
        <v>44095</v>
      </c>
      <c r="C3062" s="18">
        <f>+YEAR(datos_arg[[#This Row],[Fecha]])</f>
        <v>2020</v>
      </c>
      <c r="D3062" s="18">
        <f>+MONTH(datos_arg[[#This Row],[Fecha]])</f>
        <v>9</v>
      </c>
      <c r="E3062" s="14" t="s">
        <v>1015</v>
      </c>
      <c r="F3062" s="14" t="s">
        <v>403</v>
      </c>
      <c r="G3062" s="14" t="s">
        <v>5383</v>
      </c>
      <c r="H3062" s="14" t="s">
        <v>8103</v>
      </c>
      <c r="I3062" s="14" t="s">
        <v>8104</v>
      </c>
      <c r="J3062" s="14" t="s">
        <v>425</v>
      </c>
      <c r="K3062" s="14" t="s">
        <v>420</v>
      </c>
      <c r="L3062" s="14" t="s">
        <v>425</v>
      </c>
      <c r="M3062" s="14" t="s">
        <v>1619</v>
      </c>
      <c r="N3062" s="14" t="s">
        <v>1237</v>
      </c>
      <c r="O3062" s="14" t="s">
        <v>3390</v>
      </c>
      <c r="P3062" s="14" t="s">
        <v>5934</v>
      </c>
      <c r="Q3062" s="14">
        <v>2</v>
      </c>
      <c r="R3062" s="14" t="s">
        <v>5383</v>
      </c>
      <c r="S3062" s="14" t="s">
        <v>420</v>
      </c>
      <c r="T3062" s="35">
        <v>561.8263800295199</v>
      </c>
      <c r="U3062" s="14" t="s">
        <v>4</v>
      </c>
      <c r="V3062" s="14">
        <v>137</v>
      </c>
      <c r="W3062" s="16">
        <f>+IF(datos_arg[[#This Row],[Moneda]]="ARS",datos_arg[[#This Row],[Monto]],datos_arg[[#This Row],[Monto]]*datos_arg[[#This Row],[TC]])</f>
        <v>561.8263800295199</v>
      </c>
      <c r="X3062" s="16">
        <f>IFERROR(IF(datos_arg[[#This Row],[Moneda]]="USD",datos_arg[[#This Row],[Monto]],datos_arg[[#This Row],[Monto]]/datos_arg[[#This Row],[TC]]),0)</f>
        <v>4.1009224819672987</v>
      </c>
      <c r="Y3062" s="14"/>
    </row>
    <row r="3063" spans="1:25" ht="15" customHeight="1" x14ac:dyDescent="0.25">
      <c r="A3063" s="14">
        <f t="shared" si="47"/>
        <v>3060</v>
      </c>
      <c r="B3063" s="1">
        <v>44095</v>
      </c>
      <c r="C3063" s="18">
        <f>+YEAR(datos_arg[[#This Row],[Fecha]])</f>
        <v>2020</v>
      </c>
      <c r="D3063" s="18">
        <f>+MONTH(datos_arg[[#This Row],[Fecha]])</f>
        <v>9</v>
      </c>
      <c r="E3063" s="14" t="s">
        <v>1015</v>
      </c>
      <c r="F3063" s="14" t="s">
        <v>403</v>
      </c>
      <c r="G3063" s="14" t="s">
        <v>5383</v>
      </c>
      <c r="H3063" s="14" t="s">
        <v>6646</v>
      </c>
      <c r="I3063" s="14" t="s">
        <v>7132</v>
      </c>
      <c r="J3063" s="14" t="s">
        <v>425</v>
      </c>
      <c r="K3063" s="14" t="s">
        <v>420</v>
      </c>
      <c r="L3063" s="14" t="s">
        <v>426</v>
      </c>
      <c r="M3063" s="14" t="s">
        <v>3391</v>
      </c>
      <c r="N3063" s="14" t="s">
        <v>1237</v>
      </c>
      <c r="O3063" s="14" t="s">
        <v>3392</v>
      </c>
      <c r="P3063" s="14" t="s">
        <v>5934</v>
      </c>
      <c r="Q3063" s="14">
        <v>1</v>
      </c>
      <c r="R3063" s="14" t="s">
        <v>5383</v>
      </c>
      <c r="S3063" s="14" t="s">
        <v>420</v>
      </c>
      <c r="T3063" s="35">
        <v>294.07376415105654</v>
      </c>
      <c r="U3063" s="14" t="s">
        <v>4</v>
      </c>
      <c r="V3063" s="14">
        <v>137</v>
      </c>
      <c r="W3063" s="16">
        <f>+IF(datos_arg[[#This Row],[Moneda]]="ARS",datos_arg[[#This Row],[Monto]],datos_arg[[#This Row],[Monto]]*datos_arg[[#This Row],[TC]])</f>
        <v>294.07376415105654</v>
      </c>
      <c r="X3063" s="16">
        <f>IFERROR(IF(datos_arg[[#This Row],[Moneda]]="USD",datos_arg[[#This Row],[Monto]],datos_arg[[#This Row],[Monto]]/datos_arg[[#This Row],[TC]]),0)</f>
        <v>2.1465238259201209</v>
      </c>
      <c r="Y3063" s="14"/>
    </row>
    <row r="3064" spans="1:25" ht="15" customHeight="1" x14ac:dyDescent="0.25">
      <c r="A3064" s="14">
        <f t="shared" si="47"/>
        <v>3061</v>
      </c>
      <c r="B3064" s="1">
        <v>44095</v>
      </c>
      <c r="C3064" s="18">
        <f>+YEAR(datos_arg[[#This Row],[Fecha]])</f>
        <v>2020</v>
      </c>
      <c r="D3064" s="18">
        <f>+MONTH(datos_arg[[#This Row],[Fecha]])</f>
        <v>9</v>
      </c>
      <c r="E3064" s="14" t="s">
        <v>1015</v>
      </c>
      <c r="F3064" s="14" t="s">
        <v>403</v>
      </c>
      <c r="G3064" s="14" t="s">
        <v>5383</v>
      </c>
      <c r="H3064" s="14" t="s">
        <v>6646</v>
      </c>
      <c r="I3064" s="14" t="s">
        <v>7132</v>
      </c>
      <c r="J3064" s="14" t="s">
        <v>425</v>
      </c>
      <c r="K3064" s="14" t="s">
        <v>420</v>
      </c>
      <c r="L3064" s="14" t="s">
        <v>425</v>
      </c>
      <c r="M3064" s="14" t="s">
        <v>773</v>
      </c>
      <c r="N3064" s="14" t="s">
        <v>310</v>
      </c>
      <c r="O3064" s="14" t="s">
        <v>3402</v>
      </c>
      <c r="P3064" s="14" t="s">
        <v>5935</v>
      </c>
      <c r="Q3064" s="14"/>
      <c r="R3064" s="14" t="s">
        <v>5383</v>
      </c>
      <c r="S3064" s="14" t="s">
        <v>445</v>
      </c>
      <c r="T3064" s="35">
        <v>9790</v>
      </c>
      <c r="U3064" s="14" t="s">
        <v>4</v>
      </c>
      <c r="V3064" s="14">
        <v>137</v>
      </c>
      <c r="W3064" s="16">
        <f>+IF(datos_arg[[#This Row],[Moneda]]="ARS",datos_arg[[#This Row],[Monto]],datos_arg[[#This Row],[Monto]]*datos_arg[[#This Row],[TC]])</f>
        <v>9790</v>
      </c>
      <c r="X3064" s="16">
        <f>IFERROR(IF(datos_arg[[#This Row],[Moneda]]="USD",datos_arg[[#This Row],[Monto]],datos_arg[[#This Row],[Monto]]/datos_arg[[#This Row],[TC]]),0)</f>
        <v>71.459854014598534</v>
      </c>
      <c r="Y3064" s="14"/>
    </row>
    <row r="3065" spans="1:25" ht="15" customHeight="1" x14ac:dyDescent="0.25">
      <c r="A3065" s="14">
        <f t="shared" si="47"/>
        <v>3062</v>
      </c>
      <c r="B3065" s="1">
        <v>44096</v>
      </c>
      <c r="C3065" s="18">
        <f>+YEAR(datos_arg[[#This Row],[Fecha]])</f>
        <v>2020</v>
      </c>
      <c r="D3065" s="18">
        <f>+MONTH(datos_arg[[#This Row],[Fecha]])</f>
        <v>9</v>
      </c>
      <c r="E3065" s="14" t="s">
        <v>408</v>
      </c>
      <c r="F3065" s="14" t="s">
        <v>406</v>
      </c>
      <c r="G3065" s="14"/>
      <c r="H3065" s="14" t="s">
        <v>7132</v>
      </c>
      <c r="I3065" s="14" t="s">
        <v>7132</v>
      </c>
      <c r="J3065" s="14" t="s">
        <v>425</v>
      </c>
      <c r="K3065" s="14"/>
      <c r="L3065" s="14" t="s">
        <v>425</v>
      </c>
      <c r="M3065" s="14" t="s">
        <v>120</v>
      </c>
      <c r="N3065" s="14" t="s">
        <v>120</v>
      </c>
      <c r="O3065" s="14" t="s">
        <v>3083</v>
      </c>
      <c r="P3065" s="14" t="s">
        <v>5936</v>
      </c>
      <c r="Q3065" s="14"/>
      <c r="R3065" s="14" t="s">
        <v>440</v>
      </c>
      <c r="S3065" s="14" t="s">
        <v>6774</v>
      </c>
      <c r="T3065" s="35">
        <v>20150</v>
      </c>
      <c r="U3065" s="14" t="s">
        <v>2</v>
      </c>
      <c r="V3065" s="14">
        <v>137</v>
      </c>
      <c r="W3065" s="16">
        <f>+IF(datos_arg[[#This Row],[Moneda]]="ARS",datos_arg[[#This Row],[Monto]],datos_arg[[#This Row],[Monto]]*datos_arg[[#This Row],[TC]])</f>
        <v>2760550</v>
      </c>
      <c r="X3065" s="16">
        <f>IFERROR(IF(datos_arg[[#This Row],[Moneda]]="USD",datos_arg[[#This Row],[Monto]],datos_arg[[#This Row],[Monto]]/datos_arg[[#This Row],[TC]]),0)</f>
        <v>20150</v>
      </c>
      <c r="Y3065" s="14"/>
    </row>
    <row r="3066" spans="1:25" x14ac:dyDescent="0.25">
      <c r="A3066" s="14">
        <f t="shared" si="47"/>
        <v>3063</v>
      </c>
      <c r="B3066" s="1">
        <v>44096</v>
      </c>
      <c r="C3066" s="18">
        <f>+YEAR(datos_arg[[#This Row],[Fecha]])</f>
        <v>2020</v>
      </c>
      <c r="D3066" s="18">
        <f>+MONTH(datos_arg[[#This Row],[Fecha]])</f>
        <v>9</v>
      </c>
      <c r="E3066" s="14" t="s">
        <v>449</v>
      </c>
      <c r="F3066" s="14" t="s">
        <v>523</v>
      </c>
      <c r="G3066" s="14"/>
      <c r="H3066" s="14" t="s">
        <v>7132</v>
      </c>
      <c r="I3066" s="14" t="s">
        <v>7132</v>
      </c>
      <c r="J3066" s="14" t="s">
        <v>425</v>
      </c>
      <c r="K3066" s="14"/>
      <c r="L3066" s="14" t="s">
        <v>425</v>
      </c>
      <c r="M3066" s="14" t="s">
        <v>524</v>
      </c>
      <c r="N3066" s="14" t="s">
        <v>524</v>
      </c>
      <c r="O3066" s="14" t="s">
        <v>1191</v>
      </c>
      <c r="P3066" s="14" t="s">
        <v>5936</v>
      </c>
      <c r="Q3066" s="14"/>
      <c r="R3066" s="14" t="s">
        <v>523</v>
      </c>
      <c r="S3066" s="14" t="s">
        <v>440</v>
      </c>
      <c r="T3066" s="35">
        <v>650</v>
      </c>
      <c r="U3066" s="14" t="s">
        <v>2</v>
      </c>
      <c r="V3066" s="14">
        <v>137</v>
      </c>
      <c r="W3066" s="16">
        <f>+IF(datos_arg[[#This Row],[Moneda]]="ARS",datos_arg[[#This Row],[Monto]],datos_arg[[#This Row],[Monto]]*datos_arg[[#This Row],[TC]])</f>
        <v>89050</v>
      </c>
      <c r="X3066" s="16">
        <f>IFERROR(IF(datos_arg[[#This Row],[Moneda]]="USD",datos_arg[[#This Row],[Monto]],datos_arg[[#This Row],[Monto]]/datos_arg[[#This Row],[TC]]),0)</f>
        <v>650</v>
      </c>
      <c r="Y3066" s="14"/>
    </row>
    <row r="3067" spans="1:25" ht="15" customHeight="1" x14ac:dyDescent="0.25">
      <c r="A3067" s="14">
        <f t="shared" si="47"/>
        <v>3064</v>
      </c>
      <c r="B3067" s="1">
        <v>44096</v>
      </c>
      <c r="C3067" s="18">
        <f>+YEAR(datos_arg[[#This Row],[Fecha]])</f>
        <v>2020</v>
      </c>
      <c r="D3067" s="18">
        <f>+MONTH(datos_arg[[#This Row],[Fecha]])</f>
        <v>9</v>
      </c>
      <c r="E3067" s="14" t="s">
        <v>1015</v>
      </c>
      <c r="F3067" s="14" t="s">
        <v>403</v>
      </c>
      <c r="G3067" s="14" t="s">
        <v>5383</v>
      </c>
      <c r="H3067" s="14" t="s">
        <v>532</v>
      </c>
      <c r="I3067" s="14" t="s">
        <v>7132</v>
      </c>
      <c r="J3067" s="14" t="s">
        <v>425</v>
      </c>
      <c r="K3067" s="14" t="s">
        <v>421</v>
      </c>
      <c r="L3067" s="14" t="s">
        <v>425</v>
      </c>
      <c r="M3067" s="14" t="s">
        <v>815</v>
      </c>
      <c r="N3067" s="14" t="s">
        <v>100</v>
      </c>
      <c r="O3067" s="14" t="s">
        <v>3084</v>
      </c>
      <c r="P3067" s="14" t="s">
        <v>5937</v>
      </c>
      <c r="Q3067" s="14">
        <v>3</v>
      </c>
      <c r="R3067" s="14" t="s">
        <v>5383</v>
      </c>
      <c r="S3067" s="14" t="s">
        <v>439</v>
      </c>
      <c r="T3067" s="35">
        <v>4320</v>
      </c>
      <c r="U3067" s="14" t="s">
        <v>4</v>
      </c>
      <c r="V3067" s="14">
        <v>137</v>
      </c>
      <c r="W3067" s="16">
        <f>+IF(datos_arg[[#This Row],[Moneda]]="ARS",datos_arg[[#This Row],[Monto]],datos_arg[[#This Row],[Monto]]*datos_arg[[#This Row],[TC]])</f>
        <v>4320</v>
      </c>
      <c r="X3067" s="16">
        <f>IFERROR(IF(datos_arg[[#This Row],[Moneda]]="USD",datos_arg[[#This Row],[Monto]],datos_arg[[#This Row],[Monto]]/datos_arg[[#This Row],[TC]]),0)</f>
        <v>31.532846715328468</v>
      </c>
      <c r="Y3067" s="14"/>
    </row>
    <row r="3068" spans="1:25" ht="15" customHeight="1" x14ac:dyDescent="0.25">
      <c r="A3068" s="14">
        <f t="shared" si="47"/>
        <v>3065</v>
      </c>
      <c r="B3068" s="1">
        <v>44096</v>
      </c>
      <c r="C3068" s="18">
        <f>+YEAR(datos_arg[[#This Row],[Fecha]])</f>
        <v>2020</v>
      </c>
      <c r="D3068" s="18">
        <f>+MONTH(datos_arg[[#This Row],[Fecha]])</f>
        <v>9</v>
      </c>
      <c r="E3068" s="14" t="s">
        <v>5358</v>
      </c>
      <c r="F3068" s="14" t="s">
        <v>969</v>
      </c>
      <c r="G3068" s="14"/>
      <c r="H3068" s="14" t="s">
        <v>6646</v>
      </c>
      <c r="I3068" s="14" t="s">
        <v>7132</v>
      </c>
      <c r="J3068" s="14" t="s">
        <v>425</v>
      </c>
      <c r="K3068" s="14"/>
      <c r="L3068" s="14" t="s">
        <v>425</v>
      </c>
      <c r="M3068" s="14" t="s">
        <v>3085</v>
      </c>
      <c r="N3068" s="14" t="s">
        <v>100</v>
      </c>
      <c r="O3068" s="14" t="s">
        <v>3086</v>
      </c>
      <c r="P3068" s="14" t="s">
        <v>5938</v>
      </c>
      <c r="Q3068" s="14">
        <v>1</v>
      </c>
      <c r="R3068" s="14" t="s">
        <v>969</v>
      </c>
      <c r="S3068" s="14" t="s">
        <v>439</v>
      </c>
      <c r="T3068" s="35">
        <v>24169</v>
      </c>
      <c r="U3068" s="14" t="s">
        <v>4</v>
      </c>
      <c r="V3068" s="14">
        <v>137</v>
      </c>
      <c r="W3068" s="16">
        <f>+IF(datos_arg[[#This Row],[Moneda]]="ARS",datos_arg[[#This Row],[Monto]],datos_arg[[#This Row],[Monto]]*datos_arg[[#This Row],[TC]])</f>
        <v>24169</v>
      </c>
      <c r="X3068" s="16">
        <f>IFERROR(IF(datos_arg[[#This Row],[Moneda]]="USD",datos_arg[[#This Row],[Monto]],datos_arg[[#This Row],[Monto]]/datos_arg[[#This Row],[TC]]),0)</f>
        <v>176.41605839416059</v>
      </c>
      <c r="Y3068" s="14"/>
    </row>
    <row r="3069" spans="1:25" ht="15" customHeight="1" x14ac:dyDescent="0.25">
      <c r="A3069" s="14">
        <f t="shared" si="47"/>
        <v>3066</v>
      </c>
      <c r="B3069" s="1">
        <v>44096</v>
      </c>
      <c r="C3069" s="18">
        <f>+YEAR(datos_arg[[#This Row],[Fecha]])</f>
        <v>2020</v>
      </c>
      <c r="D3069" s="18">
        <f>+MONTH(datos_arg[[#This Row],[Fecha]])</f>
        <v>9</v>
      </c>
      <c r="E3069" s="14" t="s">
        <v>5358</v>
      </c>
      <c r="F3069" s="14" t="s">
        <v>969</v>
      </c>
      <c r="G3069" s="14"/>
      <c r="H3069" s="14" t="s">
        <v>7132</v>
      </c>
      <c r="I3069" s="14" t="s">
        <v>7132</v>
      </c>
      <c r="J3069" s="14" t="s">
        <v>425</v>
      </c>
      <c r="K3069" s="14"/>
      <c r="L3069" s="14" t="s">
        <v>425</v>
      </c>
      <c r="M3069" s="14" t="s">
        <v>616</v>
      </c>
      <c r="N3069" s="14" t="s">
        <v>100</v>
      </c>
      <c r="O3069" s="14" t="s">
        <v>3087</v>
      </c>
      <c r="P3069" s="14" t="s">
        <v>5939</v>
      </c>
      <c r="Q3069" s="14">
        <v>0</v>
      </c>
      <c r="R3069" s="14" t="s">
        <v>969</v>
      </c>
      <c r="S3069" s="14" t="s">
        <v>439</v>
      </c>
      <c r="T3069" s="35">
        <v>19797</v>
      </c>
      <c r="U3069" s="14" t="s">
        <v>4</v>
      </c>
      <c r="V3069" s="14">
        <v>137</v>
      </c>
      <c r="W3069" s="16">
        <f>+IF(datos_arg[[#This Row],[Moneda]]="ARS",datos_arg[[#This Row],[Monto]],datos_arg[[#This Row],[Monto]]*datos_arg[[#This Row],[TC]])</f>
        <v>19797</v>
      </c>
      <c r="X3069" s="16">
        <f>IFERROR(IF(datos_arg[[#This Row],[Moneda]]="USD",datos_arg[[#This Row],[Monto]],datos_arg[[#This Row],[Monto]]/datos_arg[[#This Row],[TC]]),0)</f>
        <v>144.50364963503651</v>
      </c>
      <c r="Y3069" s="14"/>
    </row>
    <row r="3070" spans="1:25" ht="15" customHeight="1" x14ac:dyDescent="0.25">
      <c r="A3070" s="14">
        <f t="shared" si="47"/>
        <v>3067</v>
      </c>
      <c r="B3070" s="1">
        <v>44096</v>
      </c>
      <c r="C3070" s="18">
        <f>+YEAR(datos_arg[[#This Row],[Fecha]])</f>
        <v>2020</v>
      </c>
      <c r="D3070" s="18">
        <f>+MONTH(datos_arg[[#This Row],[Fecha]])</f>
        <v>9</v>
      </c>
      <c r="E3070" s="14" t="s">
        <v>1015</v>
      </c>
      <c r="F3070" s="14" t="s">
        <v>403</v>
      </c>
      <c r="G3070" s="14" t="s">
        <v>5383</v>
      </c>
      <c r="H3070" s="14" t="s">
        <v>6646</v>
      </c>
      <c r="I3070" s="14" t="s">
        <v>7132</v>
      </c>
      <c r="J3070" s="14" t="s">
        <v>425</v>
      </c>
      <c r="K3070" s="14" t="s">
        <v>420</v>
      </c>
      <c r="L3070" s="14" t="s">
        <v>425</v>
      </c>
      <c r="M3070" s="14" t="s">
        <v>310</v>
      </c>
      <c r="N3070" s="14" t="s">
        <v>310</v>
      </c>
      <c r="O3070" s="14" t="s">
        <v>3403</v>
      </c>
      <c r="P3070" s="14" t="s">
        <v>5940</v>
      </c>
      <c r="Q3070" s="14"/>
      <c r="R3070" s="14" t="s">
        <v>5383</v>
      </c>
      <c r="S3070" s="14" t="s">
        <v>445</v>
      </c>
      <c r="T3070" s="35">
        <v>1770</v>
      </c>
      <c r="U3070" s="14" t="s">
        <v>4</v>
      </c>
      <c r="V3070" s="14">
        <v>137</v>
      </c>
      <c r="W3070" s="16">
        <f>+IF(datos_arg[[#This Row],[Moneda]]="ARS",datos_arg[[#This Row],[Monto]],datos_arg[[#This Row],[Monto]]*datos_arg[[#This Row],[TC]])</f>
        <v>1770</v>
      </c>
      <c r="X3070" s="16">
        <f>IFERROR(IF(datos_arg[[#This Row],[Moneda]]="USD",datos_arg[[#This Row],[Monto]],datos_arg[[#This Row],[Monto]]/datos_arg[[#This Row],[TC]]),0)</f>
        <v>12.91970802919708</v>
      </c>
      <c r="Y3070" s="14"/>
    </row>
    <row r="3071" spans="1:25" ht="15" customHeight="1" x14ac:dyDescent="0.25">
      <c r="A3071" s="14">
        <f t="shared" si="47"/>
        <v>3068</v>
      </c>
      <c r="B3071" s="1">
        <v>44097</v>
      </c>
      <c r="C3071" s="18">
        <f>+YEAR(datos_arg[[#This Row],[Fecha]])</f>
        <v>2020</v>
      </c>
      <c r="D3071" s="18">
        <f>+MONTH(datos_arg[[#This Row],[Fecha]])</f>
        <v>9</v>
      </c>
      <c r="E3071" s="14" t="s">
        <v>5358</v>
      </c>
      <c r="F3071" s="14" t="s">
        <v>4110</v>
      </c>
      <c r="G3071" s="14"/>
      <c r="H3071" s="14" t="s">
        <v>532</v>
      </c>
      <c r="I3071" s="14" t="s">
        <v>7132</v>
      </c>
      <c r="J3071" s="14" t="s">
        <v>425</v>
      </c>
      <c r="K3071" s="14" t="s">
        <v>421</v>
      </c>
      <c r="L3071" s="14" t="s">
        <v>425</v>
      </c>
      <c r="M3071" s="14" t="s">
        <v>782</v>
      </c>
      <c r="N3071" s="14" t="s">
        <v>3088</v>
      </c>
      <c r="O3071" s="14" t="s">
        <v>3089</v>
      </c>
      <c r="P3071" s="14" t="s">
        <v>5941</v>
      </c>
      <c r="Q3071" s="14">
        <v>1</v>
      </c>
      <c r="R3071" s="14" t="s">
        <v>4110</v>
      </c>
      <c r="S3071" s="14" t="s">
        <v>439</v>
      </c>
      <c r="T3071" s="35">
        <v>34199</v>
      </c>
      <c r="U3071" s="14" t="s">
        <v>4</v>
      </c>
      <c r="V3071" s="14">
        <v>137</v>
      </c>
      <c r="W3071" s="16">
        <f>+IF(datos_arg[[#This Row],[Moneda]]="ARS",datos_arg[[#This Row],[Monto]],datos_arg[[#This Row],[Monto]]*datos_arg[[#This Row],[TC]])</f>
        <v>34199</v>
      </c>
      <c r="X3071" s="16">
        <f>IFERROR(IF(datos_arg[[#This Row],[Moneda]]="USD",datos_arg[[#This Row],[Monto]],datos_arg[[#This Row],[Monto]]/datos_arg[[#This Row],[TC]]),0)</f>
        <v>249.62773722627736</v>
      </c>
      <c r="Y3071" s="14"/>
    </row>
    <row r="3072" spans="1:25" ht="15" customHeight="1" x14ac:dyDescent="0.25">
      <c r="A3072" s="14">
        <f t="shared" si="47"/>
        <v>3069</v>
      </c>
      <c r="B3072" s="1">
        <v>44097</v>
      </c>
      <c r="C3072" s="18">
        <f>+YEAR(datos_arg[[#This Row],[Fecha]])</f>
        <v>2020</v>
      </c>
      <c r="D3072" s="18">
        <f>+MONTH(datos_arg[[#This Row],[Fecha]])</f>
        <v>9</v>
      </c>
      <c r="E3072" s="14" t="s">
        <v>617</v>
      </c>
      <c r="F3072" s="14" t="s">
        <v>5384</v>
      </c>
      <c r="G3072" s="14"/>
      <c r="H3072" s="14" t="s">
        <v>6649</v>
      </c>
      <c r="I3072" s="14" t="s">
        <v>7132</v>
      </c>
      <c r="J3072" s="14" t="s">
        <v>6686</v>
      </c>
      <c r="K3072" s="14" t="s">
        <v>420</v>
      </c>
      <c r="L3072" s="14" t="s">
        <v>426</v>
      </c>
      <c r="M3072" s="14" t="s">
        <v>423</v>
      </c>
      <c r="N3072" s="14" t="s">
        <v>35</v>
      </c>
      <c r="O3072" s="14" t="s">
        <v>3090</v>
      </c>
      <c r="P3072" s="14" t="s">
        <v>5942</v>
      </c>
      <c r="Q3072" s="14">
        <v>1</v>
      </c>
      <c r="R3072" s="14" t="s">
        <v>5384</v>
      </c>
      <c r="S3072" s="14" t="s">
        <v>439</v>
      </c>
      <c r="T3072" s="35">
        <v>4640</v>
      </c>
      <c r="U3072" s="14" t="s">
        <v>4</v>
      </c>
      <c r="V3072" s="14">
        <v>137</v>
      </c>
      <c r="W3072" s="16">
        <f>+IF(datos_arg[[#This Row],[Moneda]]="ARS",datos_arg[[#This Row],[Monto]],datos_arg[[#This Row],[Monto]]*datos_arg[[#This Row],[TC]])</f>
        <v>4640</v>
      </c>
      <c r="X3072" s="16">
        <f>IFERROR(IF(datos_arg[[#This Row],[Moneda]]="USD",datos_arg[[#This Row],[Monto]],datos_arg[[#This Row],[Monto]]/datos_arg[[#This Row],[TC]]),0)</f>
        <v>33.868613138686129</v>
      </c>
      <c r="Y3072" s="14"/>
    </row>
    <row r="3073" spans="1:25" ht="15" customHeight="1" x14ac:dyDescent="0.25">
      <c r="A3073" s="14">
        <f t="shared" si="47"/>
        <v>3070</v>
      </c>
      <c r="B3073" s="1">
        <v>44097</v>
      </c>
      <c r="C3073" s="18">
        <f>+YEAR(datos_arg[[#This Row],[Fecha]])</f>
        <v>2020</v>
      </c>
      <c r="D3073" s="18">
        <f>+MONTH(datos_arg[[#This Row],[Fecha]])</f>
        <v>9</v>
      </c>
      <c r="E3073" s="14" t="s">
        <v>617</v>
      </c>
      <c r="F3073" s="14" t="s">
        <v>5384</v>
      </c>
      <c r="G3073" s="14"/>
      <c r="H3073" s="14" t="s">
        <v>6649</v>
      </c>
      <c r="I3073" s="14" t="s">
        <v>7132</v>
      </c>
      <c r="J3073" s="14" t="s">
        <v>6686</v>
      </c>
      <c r="K3073" s="14" t="s">
        <v>420</v>
      </c>
      <c r="L3073" s="14" t="s">
        <v>426</v>
      </c>
      <c r="M3073" s="14" t="s">
        <v>489</v>
      </c>
      <c r="N3073" s="14" t="s">
        <v>35</v>
      </c>
      <c r="O3073" s="14" t="s">
        <v>3091</v>
      </c>
      <c r="P3073" s="14" t="s">
        <v>5943</v>
      </c>
      <c r="Q3073" s="14">
        <v>1</v>
      </c>
      <c r="R3073" s="14" t="s">
        <v>5384</v>
      </c>
      <c r="S3073" s="14" t="s">
        <v>439</v>
      </c>
      <c r="T3073" s="35">
        <v>2350</v>
      </c>
      <c r="U3073" s="14" t="s">
        <v>4</v>
      </c>
      <c r="V3073" s="14">
        <v>137</v>
      </c>
      <c r="W3073" s="16">
        <f>+IF(datos_arg[[#This Row],[Moneda]]="ARS",datos_arg[[#This Row],[Monto]],datos_arg[[#This Row],[Monto]]*datos_arg[[#This Row],[TC]])</f>
        <v>2350</v>
      </c>
      <c r="X3073" s="16">
        <f>IFERROR(IF(datos_arg[[#This Row],[Moneda]]="USD",datos_arg[[#This Row],[Monto]],datos_arg[[#This Row],[Monto]]/datos_arg[[#This Row],[TC]]),0)</f>
        <v>17.153284671532848</v>
      </c>
      <c r="Y3073" s="14"/>
    </row>
    <row r="3074" spans="1:25" ht="15" customHeight="1" x14ac:dyDescent="0.25">
      <c r="A3074" s="14">
        <f t="shared" si="47"/>
        <v>3071</v>
      </c>
      <c r="B3074" s="1">
        <v>44097</v>
      </c>
      <c r="C3074" s="18">
        <f>+YEAR(datos_arg[[#This Row],[Fecha]])</f>
        <v>2020</v>
      </c>
      <c r="D3074" s="18">
        <f>+MONTH(datos_arg[[#This Row],[Fecha]])</f>
        <v>9</v>
      </c>
      <c r="E3074" s="14" t="s">
        <v>5358</v>
      </c>
      <c r="F3074" s="14" t="s">
        <v>85</v>
      </c>
      <c r="G3074" s="14"/>
      <c r="H3074" s="14" t="s">
        <v>532</v>
      </c>
      <c r="I3074" s="14" t="s">
        <v>7132</v>
      </c>
      <c r="J3074" s="14" t="s">
        <v>425</v>
      </c>
      <c r="K3074" s="14" t="s">
        <v>421</v>
      </c>
      <c r="L3074" s="14" t="s">
        <v>425</v>
      </c>
      <c r="M3074" s="14" t="s">
        <v>874</v>
      </c>
      <c r="N3074" s="14" t="s">
        <v>2663</v>
      </c>
      <c r="O3074" s="14" t="s">
        <v>3092</v>
      </c>
      <c r="P3074" s="14" t="s">
        <v>5913</v>
      </c>
      <c r="Q3074" s="14">
        <v>30</v>
      </c>
      <c r="R3074" s="14" t="s">
        <v>85</v>
      </c>
      <c r="S3074" s="14" t="s">
        <v>439</v>
      </c>
      <c r="T3074" s="35">
        <v>5736.6</v>
      </c>
      <c r="U3074" s="14" t="s">
        <v>4</v>
      </c>
      <c r="V3074" s="14">
        <v>137</v>
      </c>
      <c r="W3074" s="16">
        <f>+IF(datos_arg[[#This Row],[Moneda]]="ARS",datos_arg[[#This Row],[Monto]],datos_arg[[#This Row],[Monto]]*datos_arg[[#This Row],[TC]])</f>
        <v>5736.6</v>
      </c>
      <c r="X3074" s="16">
        <f>IFERROR(IF(datos_arg[[#This Row],[Moneda]]="USD",datos_arg[[#This Row],[Monto]],datos_arg[[#This Row],[Monto]]/datos_arg[[#This Row],[TC]]),0)</f>
        <v>41.872992700729931</v>
      </c>
      <c r="Y3074" s="14"/>
    </row>
    <row r="3075" spans="1:25" ht="15" customHeight="1" x14ac:dyDescent="0.25">
      <c r="A3075" s="14">
        <f t="shared" si="47"/>
        <v>3072</v>
      </c>
      <c r="B3075" s="1">
        <v>44097</v>
      </c>
      <c r="C3075" s="18">
        <f>+YEAR(datos_arg[[#This Row],[Fecha]])</f>
        <v>2020</v>
      </c>
      <c r="D3075" s="18">
        <f>+MONTH(datos_arg[[#This Row],[Fecha]])</f>
        <v>9</v>
      </c>
      <c r="E3075" s="14" t="s">
        <v>5358</v>
      </c>
      <c r="F3075" s="14" t="s">
        <v>85</v>
      </c>
      <c r="G3075" s="14"/>
      <c r="H3075" s="14" t="s">
        <v>6646</v>
      </c>
      <c r="I3075" s="14" t="s">
        <v>6668</v>
      </c>
      <c r="J3075" s="14" t="s">
        <v>2030</v>
      </c>
      <c r="K3075" s="14"/>
      <c r="L3075" s="14" t="s">
        <v>425</v>
      </c>
      <c r="M3075" s="14" t="s">
        <v>769</v>
      </c>
      <c r="N3075" s="14" t="s">
        <v>100</v>
      </c>
      <c r="O3075" s="14" t="s">
        <v>3093</v>
      </c>
      <c r="P3075" s="14" t="s">
        <v>5944</v>
      </c>
      <c r="Q3075" s="14">
        <v>1</v>
      </c>
      <c r="R3075" s="14" t="s">
        <v>85</v>
      </c>
      <c r="S3075" s="14" t="s">
        <v>439</v>
      </c>
      <c r="T3075" s="35">
        <v>3686</v>
      </c>
      <c r="U3075" s="14" t="s">
        <v>4</v>
      </c>
      <c r="V3075" s="14">
        <v>137</v>
      </c>
      <c r="W3075" s="16">
        <f>+IF(datos_arg[[#This Row],[Moneda]]="ARS",datos_arg[[#This Row],[Monto]],datos_arg[[#This Row],[Monto]]*datos_arg[[#This Row],[TC]])</f>
        <v>3686</v>
      </c>
      <c r="X3075" s="16">
        <f>IFERROR(IF(datos_arg[[#This Row],[Moneda]]="USD",datos_arg[[#This Row],[Monto]],datos_arg[[#This Row],[Monto]]/datos_arg[[#This Row],[TC]]),0)</f>
        <v>26.905109489051096</v>
      </c>
      <c r="Y3075" s="14"/>
    </row>
    <row r="3076" spans="1:25" x14ac:dyDescent="0.25">
      <c r="A3076" s="14">
        <f t="shared" si="47"/>
        <v>3073</v>
      </c>
      <c r="B3076" s="1">
        <v>44097</v>
      </c>
      <c r="C3076" s="18">
        <f>+YEAR(datos_arg[[#This Row],[Fecha]])</f>
        <v>2020</v>
      </c>
      <c r="D3076" s="18">
        <f>+MONTH(datos_arg[[#This Row],[Fecha]])</f>
        <v>9</v>
      </c>
      <c r="E3076" s="14" t="s">
        <v>408</v>
      </c>
      <c r="F3076" s="14" t="s">
        <v>69</v>
      </c>
      <c r="G3076" s="14"/>
      <c r="H3076" s="14" t="s">
        <v>7132</v>
      </c>
      <c r="I3076" s="14" t="s">
        <v>7132</v>
      </c>
      <c r="J3076" s="14" t="s">
        <v>425</v>
      </c>
      <c r="K3076" s="14"/>
      <c r="L3076" s="14" t="s">
        <v>425</v>
      </c>
      <c r="M3076" s="14" t="s">
        <v>2530</v>
      </c>
      <c r="N3076" s="14" t="s">
        <v>2530</v>
      </c>
      <c r="O3076" s="14" t="s">
        <v>3261</v>
      </c>
      <c r="P3076" s="14"/>
      <c r="Q3076" s="14"/>
      <c r="R3076" s="14" t="s">
        <v>439</v>
      </c>
      <c r="S3076" s="14" t="s">
        <v>440</v>
      </c>
      <c r="T3076" s="35">
        <v>1000</v>
      </c>
      <c r="U3076" s="14" t="s">
        <v>2</v>
      </c>
      <c r="V3076" s="14">
        <v>141</v>
      </c>
      <c r="W3076" s="16">
        <f>+IF(datos_arg[[#This Row],[Moneda]]="ARS",datos_arg[[#This Row],[Monto]],datos_arg[[#This Row],[Monto]]*datos_arg[[#This Row],[TC]])</f>
        <v>141000</v>
      </c>
      <c r="X3076" s="16">
        <f>IFERROR(IF(datos_arg[[#This Row],[Moneda]]="USD",datos_arg[[#This Row],[Monto]],datos_arg[[#This Row],[Monto]]/datos_arg[[#This Row],[TC]]),0)</f>
        <v>1000</v>
      </c>
      <c r="Y3076" s="14"/>
    </row>
    <row r="3077" spans="1:25" ht="15" customHeight="1" x14ac:dyDescent="0.25">
      <c r="A3077" s="14">
        <f t="shared" si="47"/>
        <v>3074</v>
      </c>
      <c r="B3077" s="1">
        <v>44097</v>
      </c>
      <c r="C3077" s="18">
        <f>+YEAR(datos_arg[[#This Row],[Fecha]])</f>
        <v>2020</v>
      </c>
      <c r="D3077" s="18">
        <f>+MONTH(datos_arg[[#This Row],[Fecha]])</f>
        <v>9</v>
      </c>
      <c r="E3077" s="14" t="s">
        <v>1015</v>
      </c>
      <c r="F3077" s="14" t="s">
        <v>430</v>
      </c>
      <c r="G3077" s="14"/>
      <c r="H3077" s="14" t="s">
        <v>7132</v>
      </c>
      <c r="I3077" s="14" t="s">
        <v>7132</v>
      </c>
      <c r="J3077" s="14" t="s">
        <v>425</v>
      </c>
      <c r="K3077" s="14"/>
      <c r="L3077" s="14" t="s">
        <v>425</v>
      </c>
      <c r="M3077" s="14" t="s">
        <v>60</v>
      </c>
      <c r="N3077" s="14" t="s">
        <v>26</v>
      </c>
      <c r="O3077" s="14" t="s">
        <v>2460</v>
      </c>
      <c r="P3077" s="14"/>
      <c r="Q3077" s="14"/>
      <c r="R3077" s="14" t="s">
        <v>430</v>
      </c>
      <c r="S3077" s="14" t="s">
        <v>439</v>
      </c>
      <c r="T3077" s="35">
        <v>1000</v>
      </c>
      <c r="U3077" s="14" t="s">
        <v>4</v>
      </c>
      <c r="V3077" s="14">
        <v>141</v>
      </c>
      <c r="W3077" s="16">
        <f>+IF(datos_arg[[#This Row],[Moneda]]="ARS",datos_arg[[#This Row],[Monto]],datos_arg[[#This Row],[Monto]]*datos_arg[[#This Row],[TC]])</f>
        <v>1000</v>
      </c>
      <c r="X3077" s="16">
        <f>IFERROR(IF(datos_arg[[#This Row],[Moneda]]="USD",datos_arg[[#This Row],[Monto]],datos_arg[[#This Row],[Monto]]/datos_arg[[#This Row],[TC]]),0)</f>
        <v>7.0921985815602833</v>
      </c>
      <c r="Y3077" s="14"/>
    </row>
    <row r="3078" spans="1:25" ht="15" customHeight="1" x14ac:dyDescent="0.25">
      <c r="A3078" s="14">
        <f t="shared" ref="A3078:A3141" si="48">+A3077+1</f>
        <v>3075</v>
      </c>
      <c r="B3078" s="1">
        <v>44097</v>
      </c>
      <c r="C3078" s="18">
        <f>+YEAR(datos_arg[[#This Row],[Fecha]])</f>
        <v>2020</v>
      </c>
      <c r="D3078" s="18">
        <f>+MONTH(datos_arg[[#This Row],[Fecha]])</f>
        <v>9</v>
      </c>
      <c r="E3078" s="14" t="s">
        <v>1015</v>
      </c>
      <c r="F3078" s="14" t="s">
        <v>403</v>
      </c>
      <c r="G3078" s="14" t="s">
        <v>5383</v>
      </c>
      <c r="H3078" s="14" t="s">
        <v>8103</v>
      </c>
      <c r="I3078" s="14" t="s">
        <v>8104</v>
      </c>
      <c r="J3078" s="14" t="s">
        <v>422</v>
      </c>
      <c r="K3078" s="14" t="s">
        <v>422</v>
      </c>
      <c r="L3078" s="14" t="s">
        <v>422</v>
      </c>
      <c r="M3078" s="14" t="s">
        <v>1526</v>
      </c>
      <c r="N3078" s="14" t="s">
        <v>3094</v>
      </c>
      <c r="O3078" s="14" t="s">
        <v>3095</v>
      </c>
      <c r="P3078" s="14" t="s">
        <v>5945</v>
      </c>
      <c r="Q3078" s="14">
        <v>2</v>
      </c>
      <c r="R3078" s="14" t="s">
        <v>5383</v>
      </c>
      <c r="S3078" s="14" t="s">
        <v>439</v>
      </c>
      <c r="T3078" s="35">
        <v>63648.42</v>
      </c>
      <c r="U3078" s="14" t="s">
        <v>4</v>
      </c>
      <c r="V3078" s="14">
        <v>141</v>
      </c>
      <c r="W3078" s="16">
        <f>+IF(datos_arg[[#This Row],[Moneda]]="ARS",datos_arg[[#This Row],[Monto]],datos_arg[[#This Row],[Monto]]*datos_arg[[#This Row],[TC]])</f>
        <v>63648.42</v>
      </c>
      <c r="X3078" s="16">
        <f>IFERROR(IF(datos_arg[[#This Row],[Moneda]]="USD",datos_arg[[#This Row],[Monto]],datos_arg[[#This Row],[Monto]]/datos_arg[[#This Row],[TC]]),0)</f>
        <v>451.40723404255317</v>
      </c>
      <c r="Y3078" s="14"/>
    </row>
    <row r="3079" spans="1:25" ht="15" customHeight="1" x14ac:dyDescent="0.25">
      <c r="A3079" s="14">
        <f t="shared" si="48"/>
        <v>3076</v>
      </c>
      <c r="B3079" s="1">
        <v>44097</v>
      </c>
      <c r="C3079" s="18">
        <f>+YEAR(datos_arg[[#This Row],[Fecha]])</f>
        <v>2020</v>
      </c>
      <c r="D3079" s="18">
        <f>+MONTH(datos_arg[[#This Row],[Fecha]])</f>
        <v>9</v>
      </c>
      <c r="E3079" s="14" t="s">
        <v>617</v>
      </c>
      <c r="F3079" s="14" t="s">
        <v>6652</v>
      </c>
      <c r="G3079" s="14" t="s">
        <v>6672</v>
      </c>
      <c r="H3079" s="14" t="s">
        <v>1024</v>
      </c>
      <c r="I3079" s="14" t="s">
        <v>7132</v>
      </c>
      <c r="J3079" s="14" t="s">
        <v>425</v>
      </c>
      <c r="K3079" s="14" t="s">
        <v>422</v>
      </c>
      <c r="L3079" s="14" t="s">
        <v>422</v>
      </c>
      <c r="M3079" s="14" t="s">
        <v>578</v>
      </c>
      <c r="N3079" s="14" t="s">
        <v>3094</v>
      </c>
      <c r="O3079" s="14" t="s">
        <v>3096</v>
      </c>
      <c r="P3079" s="14" t="s">
        <v>5946</v>
      </c>
      <c r="Q3079" s="14">
        <v>8</v>
      </c>
      <c r="R3079" s="14" t="s">
        <v>6672</v>
      </c>
      <c r="S3079" s="14" t="s">
        <v>439</v>
      </c>
      <c r="T3079" s="35">
        <v>666.19</v>
      </c>
      <c r="U3079" s="14" t="s">
        <v>4</v>
      </c>
      <c r="V3079" s="14">
        <v>141</v>
      </c>
      <c r="W3079" s="16">
        <f>+IF(datos_arg[[#This Row],[Moneda]]="ARS",datos_arg[[#This Row],[Monto]],datos_arg[[#This Row],[Monto]]*datos_arg[[#This Row],[TC]])</f>
        <v>666.19</v>
      </c>
      <c r="X3079" s="16">
        <f>IFERROR(IF(datos_arg[[#This Row],[Moneda]]="USD",datos_arg[[#This Row],[Monto]],datos_arg[[#This Row],[Monto]]/datos_arg[[#This Row],[TC]]),0)</f>
        <v>4.724751773049646</v>
      </c>
      <c r="Y3079" s="14"/>
    </row>
    <row r="3080" spans="1:25" ht="15" customHeight="1" x14ac:dyDescent="0.25">
      <c r="A3080" s="14">
        <f t="shared" si="48"/>
        <v>3077</v>
      </c>
      <c r="B3080" s="1">
        <v>44097</v>
      </c>
      <c r="C3080" s="18">
        <f>+YEAR(datos_arg[[#This Row],[Fecha]])</f>
        <v>2020</v>
      </c>
      <c r="D3080" s="18">
        <f>+MONTH(datos_arg[[#This Row],[Fecha]])</f>
        <v>9</v>
      </c>
      <c r="E3080" s="14" t="s">
        <v>617</v>
      </c>
      <c r="F3080" s="14" t="s">
        <v>6652</v>
      </c>
      <c r="G3080" s="14" t="s">
        <v>6672</v>
      </c>
      <c r="H3080" s="14" t="s">
        <v>1024</v>
      </c>
      <c r="I3080" s="14" t="s">
        <v>7132</v>
      </c>
      <c r="J3080" s="14" t="s">
        <v>425</v>
      </c>
      <c r="K3080" s="14" t="s">
        <v>422</v>
      </c>
      <c r="L3080" s="14" t="s">
        <v>422</v>
      </c>
      <c r="M3080" s="14" t="s">
        <v>578</v>
      </c>
      <c r="N3080" s="14" t="s">
        <v>3094</v>
      </c>
      <c r="O3080" s="14" t="s">
        <v>3097</v>
      </c>
      <c r="P3080" s="14" t="s">
        <v>5946</v>
      </c>
      <c r="Q3080" s="14">
        <v>8</v>
      </c>
      <c r="R3080" s="14" t="s">
        <v>6672</v>
      </c>
      <c r="S3080" s="14" t="s">
        <v>439</v>
      </c>
      <c r="T3080" s="35">
        <v>499.7</v>
      </c>
      <c r="U3080" s="14" t="s">
        <v>4</v>
      </c>
      <c r="V3080" s="14">
        <v>141</v>
      </c>
      <c r="W3080" s="16">
        <f>+IF(datos_arg[[#This Row],[Moneda]]="ARS",datos_arg[[#This Row],[Monto]],datos_arg[[#This Row],[Monto]]*datos_arg[[#This Row],[TC]])</f>
        <v>499.7</v>
      </c>
      <c r="X3080" s="16">
        <f>IFERROR(IF(datos_arg[[#This Row],[Moneda]]="USD",datos_arg[[#This Row],[Monto]],datos_arg[[#This Row],[Monto]]/datos_arg[[#This Row],[TC]]),0)</f>
        <v>3.5439716312056735</v>
      </c>
      <c r="Y3080" s="14"/>
    </row>
    <row r="3081" spans="1:25" ht="15" customHeight="1" x14ac:dyDescent="0.25">
      <c r="A3081" s="14">
        <f t="shared" si="48"/>
        <v>3078</v>
      </c>
      <c r="B3081" s="1">
        <v>44097</v>
      </c>
      <c r="C3081" s="18">
        <f>+YEAR(datos_arg[[#This Row],[Fecha]])</f>
        <v>2020</v>
      </c>
      <c r="D3081" s="18">
        <f>+MONTH(datos_arg[[#This Row],[Fecha]])</f>
        <v>9</v>
      </c>
      <c r="E3081" s="14" t="s">
        <v>617</v>
      </c>
      <c r="F3081" s="14" t="s">
        <v>6652</v>
      </c>
      <c r="G3081" s="14" t="s">
        <v>6672</v>
      </c>
      <c r="H3081" s="14" t="s">
        <v>1024</v>
      </c>
      <c r="I3081" s="14" t="s">
        <v>7132</v>
      </c>
      <c r="J3081" s="14" t="s">
        <v>425</v>
      </c>
      <c r="K3081" s="14" t="s">
        <v>422</v>
      </c>
      <c r="L3081" s="14" t="s">
        <v>422</v>
      </c>
      <c r="M3081" s="14" t="s">
        <v>1720</v>
      </c>
      <c r="N3081" s="14" t="s">
        <v>3094</v>
      </c>
      <c r="O3081" s="14" t="s">
        <v>3098</v>
      </c>
      <c r="P3081" s="14" t="s">
        <v>5946</v>
      </c>
      <c r="Q3081" s="14">
        <v>16</v>
      </c>
      <c r="R3081" s="14" t="s">
        <v>6672</v>
      </c>
      <c r="S3081" s="14" t="s">
        <v>439</v>
      </c>
      <c r="T3081" s="35">
        <v>1148.8</v>
      </c>
      <c r="U3081" s="14" t="s">
        <v>4</v>
      </c>
      <c r="V3081" s="14">
        <v>141</v>
      </c>
      <c r="W3081" s="16">
        <f>+IF(datos_arg[[#This Row],[Moneda]]="ARS",datos_arg[[#This Row],[Monto]],datos_arg[[#This Row],[Monto]]*datos_arg[[#This Row],[TC]])</f>
        <v>1148.8</v>
      </c>
      <c r="X3081" s="16">
        <f>IFERROR(IF(datos_arg[[#This Row],[Moneda]]="USD",datos_arg[[#This Row],[Monto]],datos_arg[[#This Row],[Monto]]/datos_arg[[#This Row],[TC]]),0)</f>
        <v>8.1475177304964532</v>
      </c>
      <c r="Y3081" s="14"/>
    </row>
    <row r="3082" spans="1:25" ht="15" customHeight="1" x14ac:dyDescent="0.25">
      <c r="A3082" s="14">
        <f t="shared" si="48"/>
        <v>3079</v>
      </c>
      <c r="B3082" s="1">
        <v>44097</v>
      </c>
      <c r="C3082" s="18">
        <f>+YEAR(datos_arg[[#This Row],[Fecha]])</f>
        <v>2020</v>
      </c>
      <c r="D3082" s="18">
        <f>+MONTH(datos_arg[[#This Row],[Fecha]])</f>
        <v>9</v>
      </c>
      <c r="E3082" s="14" t="s">
        <v>617</v>
      </c>
      <c r="F3082" s="14" t="s">
        <v>6652</v>
      </c>
      <c r="G3082" s="14" t="s">
        <v>6672</v>
      </c>
      <c r="H3082" s="14" t="s">
        <v>1024</v>
      </c>
      <c r="I3082" s="14" t="s">
        <v>7132</v>
      </c>
      <c r="J3082" s="14" t="s">
        <v>425</v>
      </c>
      <c r="K3082" s="14" t="s">
        <v>422</v>
      </c>
      <c r="L3082" s="14" t="s">
        <v>422</v>
      </c>
      <c r="M3082" s="14" t="s">
        <v>578</v>
      </c>
      <c r="N3082" s="14" t="s">
        <v>3094</v>
      </c>
      <c r="O3082" s="14" t="s">
        <v>3099</v>
      </c>
      <c r="P3082" s="14" t="s">
        <v>5946</v>
      </c>
      <c r="Q3082" s="14">
        <v>10</v>
      </c>
      <c r="R3082" s="14" t="s">
        <v>6672</v>
      </c>
      <c r="S3082" s="14" t="s">
        <v>439</v>
      </c>
      <c r="T3082" s="35">
        <v>438</v>
      </c>
      <c r="U3082" s="14" t="s">
        <v>4</v>
      </c>
      <c r="V3082" s="14">
        <v>141</v>
      </c>
      <c r="W3082" s="16">
        <f>+IF(datos_arg[[#This Row],[Moneda]]="ARS",datos_arg[[#This Row],[Monto]],datos_arg[[#This Row],[Monto]]*datos_arg[[#This Row],[TC]])</f>
        <v>438</v>
      </c>
      <c r="X3082" s="16">
        <f>IFERROR(IF(datos_arg[[#This Row],[Moneda]]="USD",datos_arg[[#This Row],[Monto]],datos_arg[[#This Row],[Monto]]/datos_arg[[#This Row],[TC]]),0)</f>
        <v>3.1063829787234041</v>
      </c>
      <c r="Y3082" s="14"/>
    </row>
    <row r="3083" spans="1:25" ht="15" customHeight="1" x14ac:dyDescent="0.25">
      <c r="A3083" s="14">
        <f t="shared" si="48"/>
        <v>3080</v>
      </c>
      <c r="B3083" s="1">
        <v>44097</v>
      </c>
      <c r="C3083" s="18">
        <f>+YEAR(datos_arg[[#This Row],[Fecha]])</f>
        <v>2020</v>
      </c>
      <c r="D3083" s="18">
        <f>+MONTH(datos_arg[[#This Row],[Fecha]])</f>
        <v>9</v>
      </c>
      <c r="E3083" s="14" t="s">
        <v>617</v>
      </c>
      <c r="F3083" s="14" t="s">
        <v>6652</v>
      </c>
      <c r="G3083" s="14" t="s">
        <v>6672</v>
      </c>
      <c r="H3083" s="14" t="s">
        <v>1024</v>
      </c>
      <c r="I3083" s="14" t="s">
        <v>7132</v>
      </c>
      <c r="J3083" s="14" t="s">
        <v>425</v>
      </c>
      <c r="K3083" s="14" t="s">
        <v>422</v>
      </c>
      <c r="L3083" s="14" t="s">
        <v>422</v>
      </c>
      <c r="M3083" s="14" t="s">
        <v>578</v>
      </c>
      <c r="N3083" s="14" t="s">
        <v>3094</v>
      </c>
      <c r="O3083" s="14" t="s">
        <v>3100</v>
      </c>
      <c r="P3083" s="14" t="s">
        <v>5946</v>
      </c>
      <c r="Q3083" s="14">
        <v>10</v>
      </c>
      <c r="R3083" s="14" t="s">
        <v>6672</v>
      </c>
      <c r="S3083" s="14" t="s">
        <v>439</v>
      </c>
      <c r="T3083" s="35">
        <v>497</v>
      </c>
      <c r="U3083" s="14" t="s">
        <v>4</v>
      </c>
      <c r="V3083" s="14">
        <v>141</v>
      </c>
      <c r="W3083" s="16">
        <f>+IF(datos_arg[[#This Row],[Moneda]]="ARS",datos_arg[[#This Row],[Monto]],datos_arg[[#This Row],[Monto]]*datos_arg[[#This Row],[TC]])</f>
        <v>497</v>
      </c>
      <c r="X3083" s="16">
        <f>IFERROR(IF(datos_arg[[#This Row],[Moneda]]="USD",datos_arg[[#This Row],[Monto]],datos_arg[[#This Row],[Monto]]/datos_arg[[#This Row],[TC]]),0)</f>
        <v>3.5248226950354611</v>
      </c>
      <c r="Y3083" s="14"/>
    </row>
    <row r="3084" spans="1:25" ht="15" customHeight="1" x14ac:dyDescent="0.25">
      <c r="A3084" s="14">
        <f t="shared" si="48"/>
        <v>3081</v>
      </c>
      <c r="B3084" s="1">
        <v>44097</v>
      </c>
      <c r="C3084" s="18">
        <f>+YEAR(datos_arg[[#This Row],[Fecha]])</f>
        <v>2020</v>
      </c>
      <c r="D3084" s="18">
        <f>+MONTH(datos_arg[[#This Row],[Fecha]])</f>
        <v>9</v>
      </c>
      <c r="E3084" s="14" t="s">
        <v>617</v>
      </c>
      <c r="F3084" s="14" t="s">
        <v>6652</v>
      </c>
      <c r="G3084" s="14" t="s">
        <v>6672</v>
      </c>
      <c r="H3084" s="14" t="s">
        <v>1024</v>
      </c>
      <c r="I3084" s="14" t="s">
        <v>7132</v>
      </c>
      <c r="J3084" s="14" t="s">
        <v>425</v>
      </c>
      <c r="K3084" s="14" t="s">
        <v>422</v>
      </c>
      <c r="L3084" s="14" t="s">
        <v>422</v>
      </c>
      <c r="M3084" s="14" t="s">
        <v>1720</v>
      </c>
      <c r="N3084" s="14" t="s">
        <v>3094</v>
      </c>
      <c r="O3084" s="14" t="s">
        <v>3101</v>
      </c>
      <c r="P3084" s="14" t="s">
        <v>5946</v>
      </c>
      <c r="Q3084" s="14">
        <v>20</v>
      </c>
      <c r="R3084" s="14" t="s">
        <v>6672</v>
      </c>
      <c r="S3084" s="14" t="s">
        <v>439</v>
      </c>
      <c r="T3084" s="35">
        <v>1050</v>
      </c>
      <c r="U3084" s="14" t="s">
        <v>4</v>
      </c>
      <c r="V3084" s="14">
        <v>141</v>
      </c>
      <c r="W3084" s="16">
        <f>+IF(datos_arg[[#This Row],[Moneda]]="ARS",datos_arg[[#This Row],[Monto]],datos_arg[[#This Row],[Monto]]*datos_arg[[#This Row],[TC]])</f>
        <v>1050</v>
      </c>
      <c r="X3084" s="16">
        <f>IFERROR(IF(datos_arg[[#This Row],[Moneda]]="USD",datos_arg[[#This Row],[Monto]],datos_arg[[#This Row],[Monto]]/datos_arg[[#This Row],[TC]]),0)</f>
        <v>7.4468085106382977</v>
      </c>
      <c r="Y3084" s="14"/>
    </row>
    <row r="3085" spans="1:25" ht="15" customHeight="1" x14ac:dyDescent="0.25">
      <c r="A3085" s="14">
        <f t="shared" si="48"/>
        <v>3082</v>
      </c>
      <c r="B3085" s="1">
        <v>44097</v>
      </c>
      <c r="C3085" s="18">
        <f>+YEAR(datos_arg[[#This Row],[Fecha]])</f>
        <v>2020</v>
      </c>
      <c r="D3085" s="18">
        <f>+MONTH(datos_arg[[#This Row],[Fecha]])</f>
        <v>9</v>
      </c>
      <c r="E3085" s="14" t="s">
        <v>617</v>
      </c>
      <c r="F3085" s="14" t="s">
        <v>8101</v>
      </c>
      <c r="G3085" s="14"/>
      <c r="H3085" s="14" t="s">
        <v>8103</v>
      </c>
      <c r="I3085" s="14" t="s">
        <v>8104</v>
      </c>
      <c r="J3085" s="14" t="s">
        <v>422</v>
      </c>
      <c r="K3085" s="14" t="s">
        <v>422</v>
      </c>
      <c r="L3085" s="14" t="s">
        <v>422</v>
      </c>
      <c r="M3085" s="14" t="s">
        <v>1123</v>
      </c>
      <c r="N3085" s="14" t="s">
        <v>3094</v>
      </c>
      <c r="O3085" s="14" t="s">
        <v>3102</v>
      </c>
      <c r="P3085" s="14" t="s">
        <v>5946</v>
      </c>
      <c r="Q3085" s="14">
        <v>8</v>
      </c>
      <c r="R3085" s="14" t="s">
        <v>8101</v>
      </c>
      <c r="S3085" s="14" t="s">
        <v>439</v>
      </c>
      <c r="T3085" s="35">
        <v>47.2</v>
      </c>
      <c r="U3085" s="14" t="s">
        <v>4</v>
      </c>
      <c r="V3085" s="14">
        <v>141</v>
      </c>
      <c r="W3085" s="16">
        <f>+IF(datos_arg[[#This Row],[Moneda]]="ARS",datos_arg[[#This Row],[Monto]],datos_arg[[#This Row],[Monto]]*datos_arg[[#This Row],[TC]])</f>
        <v>47.2</v>
      </c>
      <c r="X3085" s="16">
        <f>IFERROR(IF(datos_arg[[#This Row],[Moneda]]="USD",datos_arg[[#This Row],[Monto]],datos_arg[[#This Row],[Monto]]/datos_arg[[#This Row],[TC]]),0)</f>
        <v>0.33475177304964543</v>
      </c>
      <c r="Y3085" s="14"/>
    </row>
    <row r="3086" spans="1:25" ht="15" customHeight="1" x14ac:dyDescent="0.25">
      <c r="A3086" s="14">
        <f t="shared" si="48"/>
        <v>3083</v>
      </c>
      <c r="B3086" s="1">
        <v>44097</v>
      </c>
      <c r="C3086" s="18">
        <f>+YEAR(datos_arg[[#This Row],[Fecha]])</f>
        <v>2020</v>
      </c>
      <c r="D3086" s="18">
        <f>+MONTH(datos_arg[[#This Row],[Fecha]])</f>
        <v>9</v>
      </c>
      <c r="E3086" s="14" t="s">
        <v>617</v>
      </c>
      <c r="F3086" s="14" t="s">
        <v>8101</v>
      </c>
      <c r="G3086" s="14"/>
      <c r="H3086" s="14" t="s">
        <v>8103</v>
      </c>
      <c r="I3086" s="14" t="s">
        <v>8104</v>
      </c>
      <c r="J3086" s="14" t="s">
        <v>422</v>
      </c>
      <c r="K3086" s="14" t="s">
        <v>422</v>
      </c>
      <c r="L3086" s="14" t="s">
        <v>422</v>
      </c>
      <c r="M3086" s="14" t="s">
        <v>1123</v>
      </c>
      <c r="N3086" s="14" t="s">
        <v>3094</v>
      </c>
      <c r="O3086" s="14" t="s">
        <v>3103</v>
      </c>
      <c r="P3086" s="14" t="s">
        <v>5946</v>
      </c>
      <c r="Q3086" s="14">
        <v>68</v>
      </c>
      <c r="R3086" s="14" t="s">
        <v>8101</v>
      </c>
      <c r="S3086" s="14" t="s">
        <v>439</v>
      </c>
      <c r="T3086" s="35">
        <v>516.79999999999995</v>
      </c>
      <c r="U3086" s="14" t="s">
        <v>4</v>
      </c>
      <c r="V3086" s="14">
        <v>141</v>
      </c>
      <c r="W3086" s="16">
        <f>+IF(datos_arg[[#This Row],[Moneda]]="ARS",datos_arg[[#This Row],[Monto]],datos_arg[[#This Row],[Monto]]*datos_arg[[#This Row],[TC]])</f>
        <v>516.79999999999995</v>
      </c>
      <c r="X3086" s="16">
        <f>IFERROR(IF(datos_arg[[#This Row],[Moneda]]="USD",datos_arg[[#This Row],[Monto]],datos_arg[[#This Row],[Monto]]/datos_arg[[#This Row],[TC]]),0)</f>
        <v>3.6652482269503541</v>
      </c>
      <c r="Y3086" s="14"/>
    </row>
    <row r="3087" spans="1:25" ht="15" customHeight="1" x14ac:dyDescent="0.25">
      <c r="A3087" s="14">
        <f t="shared" si="48"/>
        <v>3084</v>
      </c>
      <c r="B3087" s="1">
        <v>44097</v>
      </c>
      <c r="C3087" s="18">
        <f>+YEAR(datos_arg[[#This Row],[Fecha]])</f>
        <v>2020</v>
      </c>
      <c r="D3087" s="18">
        <f>+MONTH(datos_arg[[#This Row],[Fecha]])</f>
        <v>9</v>
      </c>
      <c r="E3087" s="14" t="s">
        <v>617</v>
      </c>
      <c r="F3087" s="14" t="s">
        <v>8101</v>
      </c>
      <c r="G3087" s="14"/>
      <c r="H3087" s="14" t="s">
        <v>8103</v>
      </c>
      <c r="I3087" s="14" t="s">
        <v>8104</v>
      </c>
      <c r="J3087" s="14" t="s">
        <v>422</v>
      </c>
      <c r="K3087" s="14" t="s">
        <v>422</v>
      </c>
      <c r="L3087" s="14" t="s">
        <v>422</v>
      </c>
      <c r="M3087" s="14" t="s">
        <v>1244</v>
      </c>
      <c r="N3087" s="14" t="s">
        <v>3094</v>
      </c>
      <c r="O3087" s="14" t="s">
        <v>3104</v>
      </c>
      <c r="P3087" s="14" t="s">
        <v>5946</v>
      </c>
      <c r="Q3087" s="14">
        <v>352</v>
      </c>
      <c r="R3087" s="14" t="s">
        <v>8101</v>
      </c>
      <c r="S3087" s="14" t="s">
        <v>439</v>
      </c>
      <c r="T3087" s="35">
        <v>950.4</v>
      </c>
      <c r="U3087" s="14" t="s">
        <v>4</v>
      </c>
      <c r="V3087" s="14">
        <v>141</v>
      </c>
      <c r="W3087" s="16">
        <f>+IF(datos_arg[[#This Row],[Moneda]]="ARS",datos_arg[[#This Row],[Monto]],datos_arg[[#This Row],[Monto]]*datos_arg[[#This Row],[TC]])</f>
        <v>950.4</v>
      </c>
      <c r="X3087" s="16">
        <f>IFERROR(IF(datos_arg[[#This Row],[Moneda]]="USD",datos_arg[[#This Row],[Monto]],datos_arg[[#This Row],[Monto]]/datos_arg[[#This Row],[TC]]),0)</f>
        <v>6.7404255319148936</v>
      </c>
      <c r="Y3087" s="14"/>
    </row>
    <row r="3088" spans="1:25" ht="15" customHeight="1" x14ac:dyDescent="0.25">
      <c r="A3088" s="14">
        <f t="shared" si="48"/>
        <v>3085</v>
      </c>
      <c r="B3088" s="1">
        <v>44097</v>
      </c>
      <c r="C3088" s="18">
        <f>+YEAR(datos_arg[[#This Row],[Fecha]])</f>
        <v>2020</v>
      </c>
      <c r="D3088" s="18">
        <f>+MONTH(datos_arg[[#This Row],[Fecha]])</f>
        <v>9</v>
      </c>
      <c r="E3088" s="14" t="s">
        <v>1015</v>
      </c>
      <c r="F3088" s="14" t="s">
        <v>403</v>
      </c>
      <c r="G3088" s="14" t="s">
        <v>5383</v>
      </c>
      <c r="H3088" s="14" t="s">
        <v>8103</v>
      </c>
      <c r="I3088" s="14" t="s">
        <v>8104</v>
      </c>
      <c r="J3088" s="14" t="s">
        <v>422</v>
      </c>
      <c r="K3088" s="14" t="s">
        <v>422</v>
      </c>
      <c r="L3088" s="14" t="s">
        <v>422</v>
      </c>
      <c r="M3088" s="14" t="s">
        <v>2847</v>
      </c>
      <c r="N3088" s="14" t="s">
        <v>3094</v>
      </c>
      <c r="O3088" s="14" t="s">
        <v>3105</v>
      </c>
      <c r="P3088" s="14" t="s">
        <v>5946</v>
      </c>
      <c r="Q3088" s="14">
        <v>76</v>
      </c>
      <c r="R3088" s="14" t="s">
        <v>5383</v>
      </c>
      <c r="S3088" s="14" t="s">
        <v>439</v>
      </c>
      <c r="T3088" s="35">
        <v>266</v>
      </c>
      <c r="U3088" s="14" t="s">
        <v>4</v>
      </c>
      <c r="V3088" s="14">
        <v>141</v>
      </c>
      <c r="W3088" s="16">
        <f>+IF(datos_arg[[#This Row],[Moneda]]="ARS",datos_arg[[#This Row],[Monto]],datos_arg[[#This Row],[Monto]]*datos_arg[[#This Row],[TC]])</f>
        <v>266</v>
      </c>
      <c r="X3088" s="16">
        <f>IFERROR(IF(datos_arg[[#This Row],[Moneda]]="USD",datos_arg[[#This Row],[Monto]],datos_arg[[#This Row],[Monto]]/datos_arg[[#This Row],[TC]]),0)</f>
        <v>1.8865248226950355</v>
      </c>
      <c r="Y3088" s="14"/>
    </row>
    <row r="3089" spans="1:25" ht="15" customHeight="1" x14ac:dyDescent="0.25">
      <c r="A3089" s="14">
        <f t="shared" si="48"/>
        <v>3086</v>
      </c>
      <c r="B3089" s="1">
        <v>44097</v>
      </c>
      <c r="C3089" s="18">
        <f>+YEAR(datos_arg[[#This Row],[Fecha]])</f>
        <v>2020</v>
      </c>
      <c r="D3089" s="18">
        <f>+MONTH(datos_arg[[#This Row],[Fecha]])</f>
        <v>9</v>
      </c>
      <c r="E3089" s="14" t="s">
        <v>1015</v>
      </c>
      <c r="F3089" s="14" t="s">
        <v>403</v>
      </c>
      <c r="G3089" s="14" t="s">
        <v>5383</v>
      </c>
      <c r="H3089" s="14" t="s">
        <v>8103</v>
      </c>
      <c r="I3089" s="14" t="s">
        <v>8104</v>
      </c>
      <c r="J3089" s="14" t="s">
        <v>422</v>
      </c>
      <c r="K3089" s="14" t="s">
        <v>422</v>
      </c>
      <c r="L3089" s="14" t="s">
        <v>422</v>
      </c>
      <c r="M3089" s="14" t="s">
        <v>2847</v>
      </c>
      <c r="N3089" s="14" t="s">
        <v>3094</v>
      </c>
      <c r="O3089" s="14" t="s">
        <v>3106</v>
      </c>
      <c r="P3089" s="14" t="s">
        <v>5946</v>
      </c>
      <c r="Q3089" s="14">
        <v>92</v>
      </c>
      <c r="R3089" s="14" t="s">
        <v>5383</v>
      </c>
      <c r="S3089" s="14" t="s">
        <v>439</v>
      </c>
      <c r="T3089" s="35">
        <v>257.60000000000002</v>
      </c>
      <c r="U3089" s="14" t="s">
        <v>4</v>
      </c>
      <c r="V3089" s="14">
        <v>141</v>
      </c>
      <c r="W3089" s="16">
        <f>+IF(datos_arg[[#This Row],[Moneda]]="ARS",datos_arg[[#This Row],[Monto]],datos_arg[[#This Row],[Monto]]*datos_arg[[#This Row],[TC]])</f>
        <v>257.60000000000002</v>
      </c>
      <c r="X3089" s="16">
        <f>IFERROR(IF(datos_arg[[#This Row],[Moneda]]="USD",datos_arg[[#This Row],[Monto]],datos_arg[[#This Row],[Monto]]/datos_arg[[#This Row],[TC]]),0)</f>
        <v>1.8269503546099293</v>
      </c>
      <c r="Y3089" s="14"/>
    </row>
    <row r="3090" spans="1:25" ht="15" customHeight="1" x14ac:dyDescent="0.25">
      <c r="A3090" s="14">
        <f t="shared" si="48"/>
        <v>3087</v>
      </c>
      <c r="B3090" s="1">
        <v>44097</v>
      </c>
      <c r="C3090" s="18">
        <f>+YEAR(datos_arg[[#This Row],[Fecha]])</f>
        <v>2020</v>
      </c>
      <c r="D3090" s="18">
        <f>+MONTH(datos_arg[[#This Row],[Fecha]])</f>
        <v>9</v>
      </c>
      <c r="E3090" s="14" t="s">
        <v>5358</v>
      </c>
      <c r="F3090" s="14" t="s">
        <v>4108</v>
      </c>
      <c r="G3090" s="14"/>
      <c r="H3090" s="14" t="s">
        <v>6646</v>
      </c>
      <c r="I3090" s="14" t="s">
        <v>7132</v>
      </c>
      <c r="J3090" s="14" t="s">
        <v>425</v>
      </c>
      <c r="K3090" s="14" t="s">
        <v>420</v>
      </c>
      <c r="L3090" s="14" t="s">
        <v>425</v>
      </c>
      <c r="M3090" s="14" t="s">
        <v>6665</v>
      </c>
      <c r="N3090" s="14" t="s">
        <v>2526</v>
      </c>
      <c r="O3090" s="14" t="s">
        <v>4088</v>
      </c>
      <c r="P3090" s="14"/>
      <c r="Q3090" s="14"/>
      <c r="R3090" s="14" t="s">
        <v>4108</v>
      </c>
      <c r="S3090" s="14" t="s">
        <v>439</v>
      </c>
      <c r="T3090" s="35">
        <v>43000</v>
      </c>
      <c r="U3090" s="14" t="s">
        <v>4</v>
      </c>
      <c r="V3090" s="14">
        <v>141</v>
      </c>
      <c r="W3090" s="16">
        <f>+IF(datos_arg[[#This Row],[Moneda]]="ARS",datos_arg[[#This Row],[Monto]],datos_arg[[#This Row],[Monto]]*datos_arg[[#This Row],[TC]])</f>
        <v>43000</v>
      </c>
      <c r="X3090" s="16">
        <f>IFERROR(IF(datos_arg[[#This Row],[Moneda]]="USD",datos_arg[[#This Row],[Monto]],datos_arg[[#This Row],[Monto]]/datos_arg[[#This Row],[TC]]),0)</f>
        <v>304.96453900709218</v>
      </c>
      <c r="Y3090" s="14"/>
    </row>
    <row r="3091" spans="1:25" ht="15" customHeight="1" x14ac:dyDescent="0.25">
      <c r="A3091" s="14">
        <f t="shared" si="48"/>
        <v>3088</v>
      </c>
      <c r="B3091" s="1">
        <v>44098</v>
      </c>
      <c r="C3091" s="18">
        <f>+YEAR(datos_arg[[#This Row],[Fecha]])</f>
        <v>2020</v>
      </c>
      <c r="D3091" s="18">
        <f>+MONTH(datos_arg[[#This Row],[Fecha]])</f>
        <v>9</v>
      </c>
      <c r="E3091" s="14" t="s">
        <v>5358</v>
      </c>
      <c r="F3091" s="14" t="s">
        <v>4108</v>
      </c>
      <c r="G3091" s="14"/>
      <c r="H3091" s="14" t="s">
        <v>8103</v>
      </c>
      <c r="I3091" s="14" t="s">
        <v>8104</v>
      </c>
      <c r="J3091" s="14" t="s">
        <v>482</v>
      </c>
      <c r="K3091" s="14" t="s">
        <v>420</v>
      </c>
      <c r="L3091" s="14" t="s">
        <v>425</v>
      </c>
      <c r="M3091" s="14" t="s">
        <v>5380</v>
      </c>
      <c r="N3091" s="14" t="s">
        <v>3107</v>
      </c>
      <c r="O3091" s="14" t="s">
        <v>4089</v>
      </c>
      <c r="P3091" s="14" t="s">
        <v>5947</v>
      </c>
      <c r="Q3091" s="14">
        <v>1</v>
      </c>
      <c r="R3091" s="14" t="s">
        <v>4108</v>
      </c>
      <c r="S3091" s="14" t="s">
        <v>439</v>
      </c>
      <c r="T3091" s="35">
        <v>91500</v>
      </c>
      <c r="U3091" s="14" t="s">
        <v>4</v>
      </c>
      <c r="V3091" s="14">
        <v>141</v>
      </c>
      <c r="W3091" s="16">
        <f>+IF(datos_arg[[#This Row],[Moneda]]="ARS",datos_arg[[#This Row],[Monto]],datos_arg[[#This Row],[Monto]]*datos_arg[[#This Row],[TC]])</f>
        <v>91500</v>
      </c>
      <c r="X3091" s="16">
        <f>IFERROR(IF(datos_arg[[#This Row],[Moneda]]="USD",datos_arg[[#This Row],[Monto]],datos_arg[[#This Row],[Monto]]/datos_arg[[#This Row],[TC]]),0)</f>
        <v>648.936170212766</v>
      </c>
      <c r="Y3091" s="14"/>
    </row>
    <row r="3092" spans="1:25" x14ac:dyDescent="0.25">
      <c r="A3092" s="14">
        <f t="shared" si="48"/>
        <v>3089</v>
      </c>
      <c r="B3092" s="1">
        <v>44098</v>
      </c>
      <c r="C3092" s="18">
        <f>+YEAR(datos_arg[[#This Row],[Fecha]])</f>
        <v>2020</v>
      </c>
      <c r="D3092" s="18">
        <f>+MONTH(datos_arg[[#This Row],[Fecha]])</f>
        <v>9</v>
      </c>
      <c r="E3092" s="14" t="s">
        <v>408</v>
      </c>
      <c r="F3092" s="14" t="s">
        <v>69</v>
      </c>
      <c r="G3092" s="14"/>
      <c r="H3092" s="14" t="s">
        <v>7132</v>
      </c>
      <c r="I3092" s="14" t="s">
        <v>7132</v>
      </c>
      <c r="J3092" s="14" t="s">
        <v>425</v>
      </c>
      <c r="K3092" s="14"/>
      <c r="L3092" s="14" t="s">
        <v>425</v>
      </c>
      <c r="M3092" s="14" t="s">
        <v>2530</v>
      </c>
      <c r="N3092" s="14" t="s">
        <v>2530</v>
      </c>
      <c r="O3092" s="14" t="s">
        <v>3261</v>
      </c>
      <c r="P3092" s="14"/>
      <c r="Q3092" s="14"/>
      <c r="R3092" s="14" t="s">
        <v>439</v>
      </c>
      <c r="S3092" s="14" t="s">
        <v>440</v>
      </c>
      <c r="T3092" s="35">
        <v>2000</v>
      </c>
      <c r="U3092" s="14" t="s">
        <v>2</v>
      </c>
      <c r="V3092" s="14">
        <v>143</v>
      </c>
      <c r="W3092" s="16">
        <f>+IF(datos_arg[[#This Row],[Moneda]]="ARS",datos_arg[[#This Row],[Monto]],datos_arg[[#This Row],[Monto]]*datos_arg[[#This Row],[TC]])</f>
        <v>286000</v>
      </c>
      <c r="X3092" s="16">
        <f>IFERROR(IF(datos_arg[[#This Row],[Moneda]]="USD",datos_arg[[#This Row],[Monto]],datos_arg[[#This Row],[Monto]]/datos_arg[[#This Row],[TC]]),0)</f>
        <v>2000</v>
      </c>
      <c r="Y3092" s="14"/>
    </row>
    <row r="3093" spans="1:25" x14ac:dyDescent="0.25">
      <c r="A3093" s="14">
        <f t="shared" si="48"/>
        <v>3090</v>
      </c>
      <c r="B3093" s="1">
        <v>44098</v>
      </c>
      <c r="C3093" s="18">
        <f>+YEAR(datos_arg[[#This Row],[Fecha]])</f>
        <v>2020</v>
      </c>
      <c r="D3093" s="18">
        <f>+MONTH(datos_arg[[#This Row],[Fecha]])</f>
        <v>9</v>
      </c>
      <c r="E3093" s="14" t="s">
        <v>617</v>
      </c>
      <c r="F3093" s="14" t="s">
        <v>8101</v>
      </c>
      <c r="G3093" s="14"/>
      <c r="H3093" s="14" t="s">
        <v>8103</v>
      </c>
      <c r="I3093" s="14" t="s">
        <v>8104</v>
      </c>
      <c r="J3093" s="14" t="s">
        <v>422</v>
      </c>
      <c r="K3093" s="14" t="s">
        <v>422</v>
      </c>
      <c r="L3093" s="14" t="s">
        <v>422</v>
      </c>
      <c r="M3093" s="14" t="s">
        <v>578</v>
      </c>
      <c r="N3093" s="14" t="s">
        <v>1133</v>
      </c>
      <c r="O3093" s="14" t="s">
        <v>3108</v>
      </c>
      <c r="P3093" s="14"/>
      <c r="Q3093" s="14">
        <v>0</v>
      </c>
      <c r="R3093" s="14" t="s">
        <v>8101</v>
      </c>
      <c r="S3093" s="14" t="s">
        <v>440</v>
      </c>
      <c r="T3093" s="35">
        <v>28.536473466890961</v>
      </c>
      <c r="U3093" s="14" t="s">
        <v>2</v>
      </c>
      <c r="V3093" s="14">
        <v>143</v>
      </c>
      <c r="W3093" s="16">
        <f>+IF(datos_arg[[#This Row],[Moneda]]="ARS",datos_arg[[#This Row],[Monto]],datos_arg[[#This Row],[Monto]]*datos_arg[[#This Row],[TC]])</f>
        <v>4080.7157057654072</v>
      </c>
      <c r="X3093" s="16">
        <f>IFERROR(IF(datos_arg[[#This Row],[Moneda]]="USD",datos_arg[[#This Row],[Monto]],datos_arg[[#This Row],[Monto]]/datos_arg[[#This Row],[TC]]),0)</f>
        <v>28.536473466890961</v>
      </c>
      <c r="Y3093" s="14"/>
    </row>
    <row r="3094" spans="1:25" x14ac:dyDescent="0.25">
      <c r="A3094" s="14">
        <f t="shared" si="48"/>
        <v>3091</v>
      </c>
      <c r="B3094" s="1">
        <v>44098</v>
      </c>
      <c r="C3094" s="18">
        <f>+YEAR(datos_arg[[#This Row],[Fecha]])</f>
        <v>2020</v>
      </c>
      <c r="D3094" s="18">
        <f>+MONTH(datos_arg[[#This Row],[Fecha]])</f>
        <v>9</v>
      </c>
      <c r="E3094" s="14" t="s">
        <v>617</v>
      </c>
      <c r="F3094" s="14" t="s">
        <v>8101</v>
      </c>
      <c r="G3094" s="14"/>
      <c r="H3094" s="14" t="s">
        <v>8103</v>
      </c>
      <c r="I3094" s="14" t="s">
        <v>8104</v>
      </c>
      <c r="J3094" s="14" t="s">
        <v>422</v>
      </c>
      <c r="K3094" s="14" t="s">
        <v>422</v>
      </c>
      <c r="L3094" s="14" t="s">
        <v>422</v>
      </c>
      <c r="M3094" s="14" t="s">
        <v>578</v>
      </c>
      <c r="N3094" s="14" t="s">
        <v>47</v>
      </c>
      <c r="O3094" s="14" t="s">
        <v>3109</v>
      </c>
      <c r="P3094" s="14"/>
      <c r="Q3094" s="14">
        <v>0</v>
      </c>
      <c r="R3094" s="14" t="s">
        <v>8101</v>
      </c>
      <c r="S3094" s="14" t="s">
        <v>440</v>
      </c>
      <c r="T3094" s="35">
        <v>29.90541431981773</v>
      </c>
      <c r="U3094" s="14" t="s">
        <v>2</v>
      </c>
      <c r="V3094" s="14">
        <v>143</v>
      </c>
      <c r="W3094" s="16">
        <f>+IF(datos_arg[[#This Row],[Moneda]]="ARS",datos_arg[[#This Row],[Monto]],datos_arg[[#This Row],[Monto]]*datos_arg[[#This Row],[TC]])</f>
        <v>4276.474247733935</v>
      </c>
      <c r="X3094" s="16">
        <f>IFERROR(IF(datos_arg[[#This Row],[Moneda]]="USD",datos_arg[[#This Row],[Monto]],datos_arg[[#This Row],[Monto]]/datos_arg[[#This Row],[TC]]),0)</f>
        <v>29.90541431981773</v>
      </c>
      <c r="Y3094" s="14"/>
    </row>
    <row r="3095" spans="1:25" x14ac:dyDescent="0.25">
      <c r="A3095" s="14">
        <f t="shared" si="48"/>
        <v>3092</v>
      </c>
      <c r="B3095" s="1">
        <v>44098</v>
      </c>
      <c r="C3095" s="18">
        <f>+YEAR(datos_arg[[#This Row],[Fecha]])</f>
        <v>2020</v>
      </c>
      <c r="D3095" s="18">
        <f>+MONTH(datos_arg[[#This Row],[Fecha]])</f>
        <v>9</v>
      </c>
      <c r="E3095" s="14" t="s">
        <v>617</v>
      </c>
      <c r="F3095" s="14" t="s">
        <v>8101</v>
      </c>
      <c r="G3095" s="14"/>
      <c r="H3095" s="14" t="s">
        <v>8103</v>
      </c>
      <c r="I3095" s="14" t="s">
        <v>8104</v>
      </c>
      <c r="J3095" s="14" t="s">
        <v>422</v>
      </c>
      <c r="K3095" s="14" t="s">
        <v>422</v>
      </c>
      <c r="L3095" s="14" t="s">
        <v>422</v>
      </c>
      <c r="M3095" s="14" t="s">
        <v>2845</v>
      </c>
      <c r="N3095" s="14" t="s">
        <v>47</v>
      </c>
      <c r="O3095" s="14" t="s">
        <v>3110</v>
      </c>
      <c r="P3095" s="14"/>
      <c r="Q3095" s="14">
        <v>0</v>
      </c>
      <c r="R3095" s="14" t="s">
        <v>8101</v>
      </c>
      <c r="S3095" s="14" t="s">
        <v>440</v>
      </c>
      <c r="T3095" s="35">
        <v>1.5581122132913081</v>
      </c>
      <c r="U3095" s="14" t="s">
        <v>2</v>
      </c>
      <c r="V3095" s="14">
        <v>143</v>
      </c>
      <c r="W3095" s="16">
        <f>+IF(datos_arg[[#This Row],[Moneda]]="ARS",datos_arg[[#This Row],[Monto]],datos_arg[[#This Row],[Monto]]*datos_arg[[#This Row],[TC]])</f>
        <v>222.81004650065705</v>
      </c>
      <c r="X3095" s="16">
        <f>IFERROR(IF(datos_arg[[#This Row],[Moneda]]="USD",datos_arg[[#This Row],[Monto]],datos_arg[[#This Row],[Monto]]/datos_arg[[#This Row],[TC]]),0)</f>
        <v>1.5581122132913081</v>
      </c>
      <c r="Y3095" s="14"/>
    </row>
    <row r="3096" spans="1:25" ht="15" customHeight="1" x14ac:dyDescent="0.25">
      <c r="A3096" s="14">
        <f t="shared" si="48"/>
        <v>3093</v>
      </c>
      <c r="B3096" s="1">
        <v>44098</v>
      </c>
      <c r="C3096" s="18">
        <f>+YEAR(datos_arg[[#This Row],[Fecha]])</f>
        <v>2020</v>
      </c>
      <c r="D3096" s="18">
        <f>+MONTH(datos_arg[[#This Row],[Fecha]])</f>
        <v>9</v>
      </c>
      <c r="E3096" s="14" t="s">
        <v>1015</v>
      </c>
      <c r="F3096" s="14" t="s">
        <v>403</v>
      </c>
      <c r="G3096" s="14" t="s">
        <v>5383</v>
      </c>
      <c r="H3096" s="14" t="s">
        <v>6646</v>
      </c>
      <c r="I3096" s="14" t="s">
        <v>7132</v>
      </c>
      <c r="J3096" s="14" t="s">
        <v>425</v>
      </c>
      <c r="K3096" s="14" t="s">
        <v>420</v>
      </c>
      <c r="L3096" s="14" t="s">
        <v>425</v>
      </c>
      <c r="M3096" s="14" t="s">
        <v>2382</v>
      </c>
      <c r="N3096" s="14" t="s">
        <v>5902</v>
      </c>
      <c r="O3096" s="14" t="s">
        <v>3373</v>
      </c>
      <c r="P3096" s="14" t="s">
        <v>5948</v>
      </c>
      <c r="Q3096" s="14">
        <v>5</v>
      </c>
      <c r="R3096" s="14" t="s">
        <v>5383</v>
      </c>
      <c r="S3096" s="14" t="s">
        <v>420</v>
      </c>
      <c r="T3096" s="35">
        <v>250</v>
      </c>
      <c r="U3096" s="14" t="s">
        <v>4</v>
      </c>
      <c r="V3096" s="14">
        <v>143</v>
      </c>
      <c r="W3096" s="16">
        <f>+IF(datos_arg[[#This Row],[Moneda]]="ARS",datos_arg[[#This Row],[Monto]],datos_arg[[#This Row],[Monto]]*datos_arg[[#This Row],[TC]])</f>
        <v>250</v>
      </c>
      <c r="X3096" s="16">
        <f>IFERROR(IF(datos_arg[[#This Row],[Moneda]]="USD",datos_arg[[#This Row],[Monto]],datos_arg[[#This Row],[Monto]]/datos_arg[[#This Row],[TC]]),0)</f>
        <v>1.7482517482517483</v>
      </c>
      <c r="Y3096" s="14"/>
    </row>
    <row r="3097" spans="1:25" ht="15" customHeight="1" x14ac:dyDescent="0.25">
      <c r="A3097" s="14">
        <f t="shared" si="48"/>
        <v>3094</v>
      </c>
      <c r="B3097" s="1">
        <v>44099</v>
      </c>
      <c r="C3097" s="18">
        <f>+YEAR(datos_arg[[#This Row],[Fecha]])</f>
        <v>2020</v>
      </c>
      <c r="D3097" s="18">
        <f>+MONTH(datos_arg[[#This Row],[Fecha]])</f>
        <v>9</v>
      </c>
      <c r="E3097" s="14" t="s">
        <v>617</v>
      </c>
      <c r="F3097" s="14" t="s">
        <v>8101</v>
      </c>
      <c r="G3097" s="14"/>
      <c r="H3097" s="14" t="s">
        <v>8103</v>
      </c>
      <c r="I3097" s="14" t="s">
        <v>8104</v>
      </c>
      <c r="J3097" s="14" t="s">
        <v>472</v>
      </c>
      <c r="K3097" s="14" t="s">
        <v>421</v>
      </c>
      <c r="L3097" s="14" t="s">
        <v>425</v>
      </c>
      <c r="M3097" s="14" t="s">
        <v>665</v>
      </c>
      <c r="N3097" s="14" t="s">
        <v>226</v>
      </c>
      <c r="O3097" s="14" t="s">
        <v>3111</v>
      </c>
      <c r="P3097" s="14" t="s">
        <v>5949</v>
      </c>
      <c r="Q3097" s="14">
        <v>3</v>
      </c>
      <c r="R3097" s="14" t="s">
        <v>8101</v>
      </c>
      <c r="S3097" s="14" t="s">
        <v>439</v>
      </c>
      <c r="T3097" s="35">
        <v>507.81084367320807</v>
      </c>
      <c r="U3097" s="14" t="s">
        <v>4</v>
      </c>
      <c r="V3097" s="14">
        <v>143</v>
      </c>
      <c r="W3097" s="16">
        <f>+IF(datos_arg[[#This Row],[Moneda]]="ARS",datos_arg[[#This Row],[Monto]],datos_arg[[#This Row],[Monto]]*datos_arg[[#This Row],[TC]])</f>
        <v>507.81084367320807</v>
      </c>
      <c r="X3097" s="16">
        <f>IFERROR(IF(datos_arg[[#This Row],[Moneda]]="USD",datos_arg[[#This Row],[Monto]],datos_arg[[#This Row],[Monto]]/datos_arg[[#This Row],[TC]]),0)</f>
        <v>3.5511247809315249</v>
      </c>
      <c r="Y3097" s="14"/>
    </row>
    <row r="3098" spans="1:25" ht="15" customHeight="1" x14ac:dyDescent="0.25">
      <c r="A3098" s="14">
        <f t="shared" si="48"/>
        <v>3095</v>
      </c>
      <c r="B3098" s="1">
        <v>44099</v>
      </c>
      <c r="C3098" s="18">
        <f>+YEAR(datos_arg[[#This Row],[Fecha]])</f>
        <v>2020</v>
      </c>
      <c r="D3098" s="18">
        <f>+MONTH(datos_arg[[#This Row],[Fecha]])</f>
        <v>9</v>
      </c>
      <c r="E3098" s="14" t="s">
        <v>1015</v>
      </c>
      <c r="F3098" s="14" t="s">
        <v>403</v>
      </c>
      <c r="G3098" s="14" t="s">
        <v>5383</v>
      </c>
      <c r="H3098" s="14" t="s">
        <v>8103</v>
      </c>
      <c r="I3098" s="14" t="s">
        <v>8104</v>
      </c>
      <c r="J3098" s="14" t="s">
        <v>472</v>
      </c>
      <c r="K3098" s="14" t="s">
        <v>421</v>
      </c>
      <c r="L3098" s="14" t="s">
        <v>425</v>
      </c>
      <c r="M3098" s="14" t="s">
        <v>1683</v>
      </c>
      <c r="N3098" s="14" t="s">
        <v>226</v>
      </c>
      <c r="O3098" s="14" t="s">
        <v>3112</v>
      </c>
      <c r="P3098" s="14" t="s">
        <v>5949</v>
      </c>
      <c r="Q3098" s="14">
        <v>20</v>
      </c>
      <c r="R3098" s="14" t="s">
        <v>5383</v>
      </c>
      <c r="S3098" s="14" t="s">
        <v>439</v>
      </c>
      <c r="T3098" s="35">
        <v>3640.0079903544033</v>
      </c>
      <c r="U3098" s="14" t="s">
        <v>4</v>
      </c>
      <c r="V3098" s="14">
        <v>143</v>
      </c>
      <c r="W3098" s="16">
        <f>+IF(datos_arg[[#This Row],[Moneda]]="ARS",datos_arg[[#This Row],[Monto]],datos_arg[[#This Row],[Monto]]*datos_arg[[#This Row],[TC]])</f>
        <v>3640.0079903544033</v>
      </c>
      <c r="X3098" s="16">
        <f>IFERROR(IF(datos_arg[[#This Row],[Moneda]]="USD",datos_arg[[#This Row],[Monto]],datos_arg[[#This Row],[Monto]]/datos_arg[[#This Row],[TC]]),0)</f>
        <v>25.454601331149675</v>
      </c>
      <c r="Y3098" s="14"/>
    </row>
    <row r="3099" spans="1:25" ht="15" customHeight="1" x14ac:dyDescent="0.25">
      <c r="A3099" s="14">
        <f t="shared" si="48"/>
        <v>3096</v>
      </c>
      <c r="B3099" s="1">
        <v>44099</v>
      </c>
      <c r="C3099" s="18">
        <f>+YEAR(datos_arg[[#This Row],[Fecha]])</f>
        <v>2020</v>
      </c>
      <c r="D3099" s="18">
        <f>+MONTH(datos_arg[[#This Row],[Fecha]])</f>
        <v>9</v>
      </c>
      <c r="E3099" s="14" t="s">
        <v>617</v>
      </c>
      <c r="F3099" s="14" t="s">
        <v>8101</v>
      </c>
      <c r="G3099" s="14"/>
      <c r="H3099" s="14" t="s">
        <v>8103</v>
      </c>
      <c r="I3099" s="14" t="s">
        <v>8104</v>
      </c>
      <c r="J3099" s="14" t="s">
        <v>472</v>
      </c>
      <c r="K3099" s="14" t="s">
        <v>421</v>
      </c>
      <c r="L3099" s="14" t="s">
        <v>425</v>
      </c>
      <c r="M3099" s="14" t="s">
        <v>966</v>
      </c>
      <c r="N3099" s="14" t="s">
        <v>226</v>
      </c>
      <c r="O3099" s="14" t="s">
        <v>3113</v>
      </c>
      <c r="P3099" s="14" t="s">
        <v>5949</v>
      </c>
      <c r="Q3099" s="14">
        <v>20</v>
      </c>
      <c r="R3099" s="14" t="s">
        <v>8101</v>
      </c>
      <c r="S3099" s="14" t="s">
        <v>439</v>
      </c>
      <c r="T3099" s="35">
        <v>2633.7950474095496</v>
      </c>
      <c r="U3099" s="14" t="s">
        <v>4</v>
      </c>
      <c r="V3099" s="14">
        <v>143</v>
      </c>
      <c r="W3099" s="16">
        <f>+IF(datos_arg[[#This Row],[Moneda]]="ARS",datos_arg[[#This Row],[Monto]],datos_arg[[#This Row],[Monto]]*datos_arg[[#This Row],[TC]])</f>
        <v>2633.7950474095496</v>
      </c>
      <c r="X3099" s="16">
        <f>IFERROR(IF(datos_arg[[#This Row],[Moneda]]="USD",datos_arg[[#This Row],[Monto]],datos_arg[[#This Row],[Monto]]/datos_arg[[#This Row],[TC]]),0)</f>
        <v>18.418147184682166</v>
      </c>
      <c r="Y3099" s="14"/>
    </row>
    <row r="3100" spans="1:25" ht="15" customHeight="1" x14ac:dyDescent="0.25">
      <c r="A3100" s="14">
        <f t="shared" si="48"/>
        <v>3097</v>
      </c>
      <c r="B3100" s="1">
        <v>44099</v>
      </c>
      <c r="C3100" s="18">
        <f>+YEAR(datos_arg[[#This Row],[Fecha]])</f>
        <v>2020</v>
      </c>
      <c r="D3100" s="18">
        <f>+MONTH(datos_arg[[#This Row],[Fecha]])</f>
        <v>9</v>
      </c>
      <c r="E3100" s="14" t="s">
        <v>617</v>
      </c>
      <c r="F3100" s="14" t="s">
        <v>8101</v>
      </c>
      <c r="G3100" s="14"/>
      <c r="H3100" s="14" t="s">
        <v>8103</v>
      </c>
      <c r="I3100" s="14" t="s">
        <v>8104</v>
      </c>
      <c r="J3100" s="14" t="s">
        <v>472</v>
      </c>
      <c r="K3100" s="14" t="s">
        <v>421</v>
      </c>
      <c r="L3100" s="14" t="s">
        <v>426</v>
      </c>
      <c r="M3100" s="14" t="s">
        <v>1677</v>
      </c>
      <c r="N3100" s="14" t="s">
        <v>226</v>
      </c>
      <c r="O3100" s="14" t="s">
        <v>3114</v>
      </c>
      <c r="P3100" s="14" t="s">
        <v>5949</v>
      </c>
      <c r="Q3100" s="14">
        <v>10</v>
      </c>
      <c r="R3100" s="14" t="s">
        <v>8101</v>
      </c>
      <c r="S3100" s="14" t="s">
        <v>439</v>
      </c>
      <c r="T3100" s="35">
        <v>1475.0167004532518</v>
      </c>
      <c r="U3100" s="14" t="s">
        <v>4</v>
      </c>
      <c r="V3100" s="14">
        <v>143</v>
      </c>
      <c r="W3100" s="16">
        <f>+IF(datos_arg[[#This Row],[Moneda]]="ARS",datos_arg[[#This Row],[Monto]],datos_arg[[#This Row],[Monto]]*datos_arg[[#This Row],[TC]])</f>
        <v>1475.0167004532518</v>
      </c>
      <c r="X3100" s="16">
        <f>IFERROR(IF(datos_arg[[#This Row],[Moneda]]="USD",datos_arg[[#This Row],[Monto]],datos_arg[[#This Row],[Monto]]/datos_arg[[#This Row],[TC]]),0)</f>
        <v>10.314802101071692</v>
      </c>
      <c r="Y3100" s="14"/>
    </row>
    <row r="3101" spans="1:25" ht="15" customHeight="1" x14ac:dyDescent="0.25">
      <c r="A3101" s="14">
        <f t="shared" si="48"/>
        <v>3098</v>
      </c>
      <c r="B3101" s="1">
        <v>44099</v>
      </c>
      <c r="C3101" s="18">
        <f>+YEAR(datos_arg[[#This Row],[Fecha]])</f>
        <v>2020</v>
      </c>
      <c r="D3101" s="18">
        <f>+MONTH(datos_arg[[#This Row],[Fecha]])</f>
        <v>9</v>
      </c>
      <c r="E3101" s="14" t="s">
        <v>617</v>
      </c>
      <c r="F3101" s="14" t="s">
        <v>8101</v>
      </c>
      <c r="G3101" s="14"/>
      <c r="H3101" s="14" t="s">
        <v>8103</v>
      </c>
      <c r="I3101" s="14" t="s">
        <v>8104</v>
      </c>
      <c r="J3101" s="14" t="s">
        <v>472</v>
      </c>
      <c r="K3101" s="14" t="s">
        <v>421</v>
      </c>
      <c r="L3101" s="14" t="s">
        <v>426</v>
      </c>
      <c r="M3101" s="14" t="s">
        <v>473</v>
      </c>
      <c r="N3101" s="14" t="s">
        <v>226</v>
      </c>
      <c r="O3101" s="14" t="s">
        <v>3115</v>
      </c>
      <c r="P3101" s="14" t="s">
        <v>5949</v>
      </c>
      <c r="Q3101" s="14">
        <v>2</v>
      </c>
      <c r="R3101" s="14" t="s">
        <v>8101</v>
      </c>
      <c r="S3101" s="14" t="s">
        <v>439</v>
      </c>
      <c r="T3101" s="35">
        <v>2634.339534932788</v>
      </c>
      <c r="U3101" s="14" t="s">
        <v>4</v>
      </c>
      <c r="V3101" s="14">
        <v>143</v>
      </c>
      <c r="W3101" s="16">
        <f>+IF(datos_arg[[#This Row],[Moneda]]="ARS",datos_arg[[#This Row],[Monto]],datos_arg[[#This Row],[Monto]]*datos_arg[[#This Row],[TC]])</f>
        <v>2634.339534932788</v>
      </c>
      <c r="X3101" s="16">
        <f>IFERROR(IF(datos_arg[[#This Row],[Moneda]]="USD",datos_arg[[#This Row],[Monto]],datos_arg[[#This Row],[Monto]]/datos_arg[[#This Row],[TC]]),0)</f>
        <v>18.421954789739775</v>
      </c>
      <c r="Y3101" s="14"/>
    </row>
    <row r="3102" spans="1:25" ht="15" customHeight="1" x14ac:dyDescent="0.25">
      <c r="A3102" s="14">
        <f t="shared" si="48"/>
        <v>3099</v>
      </c>
      <c r="B3102" s="1">
        <v>44099</v>
      </c>
      <c r="C3102" s="18">
        <f>+YEAR(datos_arg[[#This Row],[Fecha]])</f>
        <v>2020</v>
      </c>
      <c r="D3102" s="18">
        <f>+MONTH(datos_arg[[#This Row],[Fecha]])</f>
        <v>9</v>
      </c>
      <c r="E3102" s="14" t="s">
        <v>1015</v>
      </c>
      <c r="F3102" s="14" t="s">
        <v>403</v>
      </c>
      <c r="G3102" s="14" t="s">
        <v>5383</v>
      </c>
      <c r="H3102" s="14" t="s">
        <v>8103</v>
      </c>
      <c r="I3102" s="14" t="s">
        <v>8104</v>
      </c>
      <c r="J3102" s="14" t="s">
        <v>472</v>
      </c>
      <c r="K3102" s="14" t="s">
        <v>421</v>
      </c>
      <c r="L3102" s="14" t="s">
        <v>425</v>
      </c>
      <c r="M3102" s="14" t="s">
        <v>2748</v>
      </c>
      <c r="N3102" s="14" t="s">
        <v>226</v>
      </c>
      <c r="O3102" s="14" t="s">
        <v>3116</v>
      </c>
      <c r="P3102" s="14" t="s">
        <v>5949</v>
      </c>
      <c r="Q3102" s="14">
        <v>20</v>
      </c>
      <c r="R3102" s="14" t="s">
        <v>5383</v>
      </c>
      <c r="S3102" s="14" t="s">
        <v>439</v>
      </c>
      <c r="T3102" s="35">
        <v>883.15876269293994</v>
      </c>
      <c r="U3102" s="14" t="s">
        <v>4</v>
      </c>
      <c r="V3102" s="14">
        <v>143</v>
      </c>
      <c r="W3102" s="16">
        <f>+IF(datos_arg[[#This Row],[Moneda]]="ARS",datos_arg[[#This Row],[Monto]],datos_arg[[#This Row],[Monto]]*datos_arg[[#This Row],[TC]])</f>
        <v>883.15876269293994</v>
      </c>
      <c r="X3102" s="16">
        <f>IFERROR(IF(datos_arg[[#This Row],[Moneda]]="USD",datos_arg[[#This Row],[Monto]],datos_arg[[#This Row],[Monto]]/datos_arg[[#This Row],[TC]]),0)</f>
        <v>6.1759354034471325</v>
      </c>
      <c r="Y3102" s="14"/>
    </row>
    <row r="3103" spans="1:25" ht="15" customHeight="1" x14ac:dyDescent="0.25">
      <c r="A3103" s="14">
        <f t="shared" si="48"/>
        <v>3100</v>
      </c>
      <c r="B3103" s="1">
        <v>44099</v>
      </c>
      <c r="C3103" s="18">
        <f>+YEAR(datos_arg[[#This Row],[Fecha]])</f>
        <v>2020</v>
      </c>
      <c r="D3103" s="18">
        <f>+MONTH(datos_arg[[#This Row],[Fecha]])</f>
        <v>9</v>
      </c>
      <c r="E3103" s="14" t="s">
        <v>617</v>
      </c>
      <c r="F3103" s="14" t="s">
        <v>8101</v>
      </c>
      <c r="G3103" s="14"/>
      <c r="H3103" s="14" t="s">
        <v>8103</v>
      </c>
      <c r="I3103" s="14" t="s">
        <v>8104</v>
      </c>
      <c r="J3103" s="14" t="s">
        <v>472</v>
      </c>
      <c r="K3103" s="14" t="s">
        <v>421</v>
      </c>
      <c r="L3103" s="14" t="s">
        <v>425</v>
      </c>
      <c r="M3103" s="14" t="s">
        <v>540</v>
      </c>
      <c r="N3103" s="14" t="s">
        <v>226</v>
      </c>
      <c r="O3103" s="14" t="s">
        <v>3117</v>
      </c>
      <c r="P3103" s="14" t="s">
        <v>5949</v>
      </c>
      <c r="Q3103" s="14">
        <v>30</v>
      </c>
      <c r="R3103" s="14" t="s">
        <v>8101</v>
      </c>
      <c r="S3103" s="14" t="s">
        <v>439</v>
      </c>
      <c r="T3103" s="35">
        <v>2936.639007834835</v>
      </c>
      <c r="U3103" s="14" t="s">
        <v>4</v>
      </c>
      <c r="V3103" s="14">
        <v>143</v>
      </c>
      <c r="W3103" s="16">
        <f>+IF(datos_arg[[#This Row],[Moneda]]="ARS",datos_arg[[#This Row],[Monto]],datos_arg[[#This Row],[Monto]]*datos_arg[[#This Row],[TC]])</f>
        <v>2936.639007834835</v>
      </c>
      <c r="X3103" s="16">
        <f>IFERROR(IF(datos_arg[[#This Row],[Moneda]]="USD",datos_arg[[#This Row],[Monto]],datos_arg[[#This Row],[Monto]]/datos_arg[[#This Row],[TC]]),0)</f>
        <v>20.535937117726117</v>
      </c>
      <c r="Y3103" s="14"/>
    </row>
    <row r="3104" spans="1:25" ht="15" customHeight="1" x14ac:dyDescent="0.25">
      <c r="A3104" s="14">
        <f t="shared" si="48"/>
        <v>3101</v>
      </c>
      <c r="B3104" s="1">
        <v>44099</v>
      </c>
      <c r="C3104" s="18">
        <f>+YEAR(datos_arg[[#This Row],[Fecha]])</f>
        <v>2020</v>
      </c>
      <c r="D3104" s="18">
        <f>+MONTH(datos_arg[[#This Row],[Fecha]])</f>
        <v>9</v>
      </c>
      <c r="E3104" s="14" t="s">
        <v>617</v>
      </c>
      <c r="F3104" s="14" t="s">
        <v>8101</v>
      </c>
      <c r="G3104" s="14"/>
      <c r="H3104" s="14" t="s">
        <v>8103</v>
      </c>
      <c r="I3104" s="14" t="s">
        <v>8104</v>
      </c>
      <c r="J3104" s="14" t="s">
        <v>472</v>
      </c>
      <c r="K3104" s="14" t="s">
        <v>421</v>
      </c>
      <c r="L3104" s="14" t="s">
        <v>421</v>
      </c>
      <c r="M3104" s="14" t="s">
        <v>578</v>
      </c>
      <c r="N3104" s="14" t="s">
        <v>226</v>
      </c>
      <c r="O3104" s="14" t="s">
        <v>3118</v>
      </c>
      <c r="P3104" s="14" t="s">
        <v>5949</v>
      </c>
      <c r="Q3104" s="14">
        <v>20</v>
      </c>
      <c r="R3104" s="14" t="s">
        <v>8101</v>
      </c>
      <c r="S3104" s="14" t="s">
        <v>439</v>
      </c>
      <c r="T3104" s="35">
        <v>7390.002460402995</v>
      </c>
      <c r="U3104" s="14" t="s">
        <v>4</v>
      </c>
      <c r="V3104" s="14">
        <v>143</v>
      </c>
      <c r="W3104" s="16">
        <f>+IF(datos_arg[[#This Row],[Moneda]]="ARS",datos_arg[[#This Row],[Monto]],datos_arg[[#This Row],[Monto]]*datos_arg[[#This Row],[TC]])</f>
        <v>7390.002460402995</v>
      </c>
      <c r="X3104" s="16">
        <f>IFERROR(IF(datos_arg[[#This Row],[Moneda]]="USD",datos_arg[[#This Row],[Monto]],datos_arg[[#This Row],[Monto]]/datos_arg[[#This Row],[TC]]),0)</f>
        <v>51.67833888393703</v>
      </c>
      <c r="Y3104" s="14"/>
    </row>
    <row r="3105" spans="1:25" ht="15" customHeight="1" x14ac:dyDescent="0.25">
      <c r="A3105" s="14">
        <f t="shared" si="48"/>
        <v>3102</v>
      </c>
      <c r="B3105" s="1">
        <v>44099</v>
      </c>
      <c r="C3105" s="18">
        <f>+YEAR(datos_arg[[#This Row],[Fecha]])</f>
        <v>2020</v>
      </c>
      <c r="D3105" s="18">
        <f>+MONTH(datos_arg[[#This Row],[Fecha]])</f>
        <v>9</v>
      </c>
      <c r="E3105" s="14" t="s">
        <v>617</v>
      </c>
      <c r="F3105" s="14" t="s">
        <v>8101</v>
      </c>
      <c r="G3105" s="14"/>
      <c r="H3105" s="14" t="s">
        <v>8103</v>
      </c>
      <c r="I3105" s="14" t="s">
        <v>8104</v>
      </c>
      <c r="J3105" s="14" t="s">
        <v>472</v>
      </c>
      <c r="K3105" s="14" t="s">
        <v>421</v>
      </c>
      <c r="L3105" s="14" t="s">
        <v>426</v>
      </c>
      <c r="M3105" s="14" t="s">
        <v>1921</v>
      </c>
      <c r="N3105" s="14" t="s">
        <v>226</v>
      </c>
      <c r="O3105" s="14" t="s">
        <v>3119</v>
      </c>
      <c r="P3105" s="14" t="s">
        <v>5949</v>
      </c>
      <c r="Q3105" s="14">
        <v>20</v>
      </c>
      <c r="R3105" s="14" t="s">
        <v>8101</v>
      </c>
      <c r="S3105" s="14" t="s">
        <v>439</v>
      </c>
      <c r="T3105" s="35">
        <v>853.9742314473533</v>
      </c>
      <c r="U3105" s="14" t="s">
        <v>4</v>
      </c>
      <c r="V3105" s="14">
        <v>143</v>
      </c>
      <c r="W3105" s="16">
        <f>+IF(datos_arg[[#This Row],[Moneda]]="ARS",datos_arg[[#This Row],[Monto]],datos_arg[[#This Row],[Monto]]*datos_arg[[#This Row],[TC]])</f>
        <v>853.9742314473533</v>
      </c>
      <c r="X3105" s="16">
        <f>IFERROR(IF(datos_arg[[#This Row],[Moneda]]="USD",datos_arg[[#This Row],[Monto]],datos_arg[[#This Row],[Monto]]/datos_arg[[#This Row],[TC]]),0)</f>
        <v>5.9718477723591139</v>
      </c>
      <c r="Y3105" s="14"/>
    </row>
    <row r="3106" spans="1:25" ht="15" customHeight="1" x14ac:dyDescent="0.25">
      <c r="A3106" s="14">
        <f t="shared" si="48"/>
        <v>3103</v>
      </c>
      <c r="B3106" s="1">
        <v>44099</v>
      </c>
      <c r="C3106" s="18">
        <f>+YEAR(datos_arg[[#This Row],[Fecha]])</f>
        <v>2020</v>
      </c>
      <c r="D3106" s="18">
        <f>+MONTH(datos_arg[[#This Row],[Fecha]])</f>
        <v>9</v>
      </c>
      <c r="E3106" s="14" t="s">
        <v>617</v>
      </c>
      <c r="F3106" s="14" t="s">
        <v>8101</v>
      </c>
      <c r="G3106" s="14"/>
      <c r="H3106" s="14" t="s">
        <v>8103</v>
      </c>
      <c r="I3106" s="14" t="s">
        <v>8104</v>
      </c>
      <c r="J3106" s="14" t="s">
        <v>472</v>
      </c>
      <c r="K3106" s="14" t="s">
        <v>421</v>
      </c>
      <c r="L3106" s="14" t="s">
        <v>426</v>
      </c>
      <c r="M3106" s="14" t="s">
        <v>607</v>
      </c>
      <c r="N3106" s="14" t="s">
        <v>226</v>
      </c>
      <c r="O3106" s="14" t="s">
        <v>3120</v>
      </c>
      <c r="P3106" s="14" t="s">
        <v>5949</v>
      </c>
      <c r="Q3106" s="14">
        <v>20</v>
      </c>
      <c r="R3106" s="14" t="s">
        <v>8101</v>
      </c>
      <c r="S3106" s="14" t="s">
        <v>439</v>
      </c>
      <c r="T3106" s="35">
        <v>3172.184310387835</v>
      </c>
      <c r="U3106" s="14" t="s">
        <v>4</v>
      </c>
      <c r="V3106" s="14">
        <v>143</v>
      </c>
      <c r="W3106" s="16">
        <f>+IF(datos_arg[[#This Row],[Moneda]]="ARS",datos_arg[[#This Row],[Monto]],datos_arg[[#This Row],[Monto]]*datos_arg[[#This Row],[TC]])</f>
        <v>3172.184310387835</v>
      </c>
      <c r="X3106" s="16">
        <f>IFERROR(IF(datos_arg[[#This Row],[Moneda]]="USD",datos_arg[[#This Row],[Monto]],datos_arg[[#This Row],[Monto]]/datos_arg[[#This Row],[TC]]),0)</f>
        <v>22.183107065649196</v>
      </c>
      <c r="Y3106" s="14"/>
    </row>
    <row r="3107" spans="1:25" ht="15" customHeight="1" x14ac:dyDescent="0.25">
      <c r="A3107" s="14">
        <f t="shared" si="48"/>
        <v>3104</v>
      </c>
      <c r="B3107" s="1">
        <v>44099</v>
      </c>
      <c r="C3107" s="18">
        <f>+YEAR(datos_arg[[#This Row],[Fecha]])</f>
        <v>2020</v>
      </c>
      <c r="D3107" s="18">
        <f>+MONTH(datos_arg[[#This Row],[Fecha]])</f>
        <v>9</v>
      </c>
      <c r="E3107" s="14" t="s">
        <v>617</v>
      </c>
      <c r="F3107" s="14" t="s">
        <v>8101</v>
      </c>
      <c r="G3107" s="14"/>
      <c r="H3107" s="14" t="s">
        <v>8103</v>
      </c>
      <c r="I3107" s="14" t="s">
        <v>8104</v>
      </c>
      <c r="J3107" s="14" t="s">
        <v>472</v>
      </c>
      <c r="K3107" s="14" t="s">
        <v>421</v>
      </c>
      <c r="L3107" s="14" t="s">
        <v>421</v>
      </c>
      <c r="M3107" s="14" t="s">
        <v>578</v>
      </c>
      <c r="N3107" s="14" t="s">
        <v>226</v>
      </c>
      <c r="O3107" s="14" t="s">
        <v>3121</v>
      </c>
      <c r="P3107" s="14" t="s">
        <v>5949</v>
      </c>
      <c r="Q3107" s="14">
        <v>15</v>
      </c>
      <c r="R3107" s="14" t="s">
        <v>8101</v>
      </c>
      <c r="S3107" s="14" t="s">
        <v>439</v>
      </c>
      <c r="T3107" s="35">
        <v>2639.348820146583</v>
      </c>
      <c r="U3107" s="14" t="s">
        <v>4</v>
      </c>
      <c r="V3107" s="14">
        <v>143</v>
      </c>
      <c r="W3107" s="16">
        <f>+IF(datos_arg[[#This Row],[Moneda]]="ARS",datos_arg[[#This Row],[Monto]],datos_arg[[#This Row],[Monto]]*datos_arg[[#This Row],[TC]])</f>
        <v>2639.348820146583</v>
      </c>
      <c r="X3107" s="16">
        <f>IFERROR(IF(datos_arg[[#This Row],[Moneda]]="USD",datos_arg[[#This Row],[Monto]],datos_arg[[#This Row],[Monto]]/datos_arg[[#This Row],[TC]]),0)</f>
        <v>18.456984756269811</v>
      </c>
      <c r="Y3107" s="14"/>
    </row>
    <row r="3108" spans="1:25" ht="15" customHeight="1" x14ac:dyDescent="0.25">
      <c r="A3108" s="14">
        <f t="shared" si="48"/>
        <v>3105</v>
      </c>
      <c r="B3108" s="1">
        <v>44099</v>
      </c>
      <c r="C3108" s="18">
        <f>+YEAR(datos_arg[[#This Row],[Fecha]])</f>
        <v>2020</v>
      </c>
      <c r="D3108" s="18">
        <f>+MONTH(datos_arg[[#This Row],[Fecha]])</f>
        <v>9</v>
      </c>
      <c r="E3108" s="14" t="s">
        <v>617</v>
      </c>
      <c r="F3108" s="14" t="s">
        <v>8101</v>
      </c>
      <c r="G3108" s="14"/>
      <c r="H3108" s="14" t="s">
        <v>8103</v>
      </c>
      <c r="I3108" s="14" t="s">
        <v>8104</v>
      </c>
      <c r="J3108" s="14" t="s">
        <v>472</v>
      </c>
      <c r="K3108" s="14" t="s">
        <v>421</v>
      </c>
      <c r="L3108" s="14" t="s">
        <v>426</v>
      </c>
      <c r="M3108" s="14" t="s">
        <v>1693</v>
      </c>
      <c r="N3108" s="14" t="s">
        <v>226</v>
      </c>
      <c r="O3108" s="14" t="s">
        <v>3122</v>
      </c>
      <c r="P3108" s="14" t="s">
        <v>5949</v>
      </c>
      <c r="Q3108" s="14">
        <v>5</v>
      </c>
      <c r="R3108" s="14" t="s">
        <v>8101</v>
      </c>
      <c r="S3108" s="14" t="s">
        <v>439</v>
      </c>
      <c r="T3108" s="35">
        <v>1263.8099901890155</v>
      </c>
      <c r="U3108" s="14" t="s">
        <v>4</v>
      </c>
      <c r="V3108" s="14">
        <v>143</v>
      </c>
      <c r="W3108" s="16">
        <f>+IF(datos_arg[[#This Row],[Moneda]]="ARS",datos_arg[[#This Row],[Monto]],datos_arg[[#This Row],[Monto]]*datos_arg[[#This Row],[TC]])</f>
        <v>1263.8099901890155</v>
      </c>
      <c r="X3108" s="16">
        <f>IFERROR(IF(datos_arg[[#This Row],[Moneda]]="USD",datos_arg[[#This Row],[Monto]],datos_arg[[#This Row],[Monto]]/datos_arg[[#This Row],[TC]]),0)</f>
        <v>8.8378320992238848</v>
      </c>
      <c r="Y3108" s="14"/>
    </row>
    <row r="3109" spans="1:25" ht="15" customHeight="1" x14ac:dyDescent="0.25">
      <c r="A3109" s="14">
        <f t="shared" si="48"/>
        <v>3106</v>
      </c>
      <c r="B3109" s="1">
        <v>44099</v>
      </c>
      <c r="C3109" s="18">
        <f>+YEAR(datos_arg[[#This Row],[Fecha]])</f>
        <v>2020</v>
      </c>
      <c r="D3109" s="18">
        <f>+MONTH(datos_arg[[#This Row],[Fecha]])</f>
        <v>9</v>
      </c>
      <c r="E3109" s="14" t="s">
        <v>617</v>
      </c>
      <c r="F3109" s="14" t="s">
        <v>8101</v>
      </c>
      <c r="G3109" s="14"/>
      <c r="H3109" s="14" t="s">
        <v>8103</v>
      </c>
      <c r="I3109" s="14" t="s">
        <v>8104</v>
      </c>
      <c r="J3109" s="14" t="s">
        <v>472</v>
      </c>
      <c r="K3109" s="14" t="s">
        <v>421</v>
      </c>
      <c r="L3109" s="14" t="s">
        <v>426</v>
      </c>
      <c r="M3109" s="14" t="s">
        <v>607</v>
      </c>
      <c r="N3109" s="14" t="s">
        <v>226</v>
      </c>
      <c r="O3109" s="14" t="s">
        <v>3123</v>
      </c>
      <c r="P3109" s="14" t="s">
        <v>5949</v>
      </c>
      <c r="Q3109" s="14">
        <v>3</v>
      </c>
      <c r="R3109" s="14" t="s">
        <v>8101</v>
      </c>
      <c r="S3109" s="14" t="s">
        <v>439</v>
      </c>
      <c r="T3109" s="35">
        <v>748.06051842698901</v>
      </c>
      <c r="U3109" s="14" t="s">
        <v>4</v>
      </c>
      <c r="V3109" s="14">
        <v>143</v>
      </c>
      <c r="W3109" s="16">
        <f>+IF(datos_arg[[#This Row],[Moneda]]="ARS",datos_arg[[#This Row],[Monto]],datos_arg[[#This Row],[Monto]]*datos_arg[[#This Row],[TC]])</f>
        <v>748.06051842698901</v>
      </c>
      <c r="X3109" s="16">
        <f>IFERROR(IF(datos_arg[[#This Row],[Moneda]]="USD",datos_arg[[#This Row],[Monto]],datos_arg[[#This Row],[Monto]]/datos_arg[[#This Row],[TC]]),0)</f>
        <v>5.2311924365523703</v>
      </c>
      <c r="Y3109" s="14"/>
    </row>
    <row r="3110" spans="1:25" ht="15" customHeight="1" x14ac:dyDescent="0.25">
      <c r="A3110" s="14">
        <f t="shared" si="48"/>
        <v>3107</v>
      </c>
      <c r="B3110" s="1">
        <v>44099</v>
      </c>
      <c r="C3110" s="18">
        <f>+YEAR(datos_arg[[#This Row],[Fecha]])</f>
        <v>2020</v>
      </c>
      <c r="D3110" s="18">
        <f>+MONTH(datos_arg[[#This Row],[Fecha]])</f>
        <v>9</v>
      </c>
      <c r="E3110" s="14" t="s">
        <v>617</v>
      </c>
      <c r="F3110" s="14" t="s">
        <v>8101</v>
      </c>
      <c r="G3110" s="14"/>
      <c r="H3110" s="14" t="s">
        <v>8103</v>
      </c>
      <c r="I3110" s="14" t="s">
        <v>8104</v>
      </c>
      <c r="J3110" s="14" t="s">
        <v>472</v>
      </c>
      <c r="K3110" s="14" t="s">
        <v>421</v>
      </c>
      <c r="L3110" s="14" t="s">
        <v>426</v>
      </c>
      <c r="M3110" s="14" t="s">
        <v>473</v>
      </c>
      <c r="N3110" s="14" t="s">
        <v>226</v>
      </c>
      <c r="O3110" s="14" t="s">
        <v>3124</v>
      </c>
      <c r="P3110" s="14" t="s">
        <v>5949</v>
      </c>
      <c r="Q3110" s="14">
        <v>2</v>
      </c>
      <c r="R3110" s="14" t="s">
        <v>8101</v>
      </c>
      <c r="S3110" s="14" t="s">
        <v>439</v>
      </c>
      <c r="T3110" s="35">
        <v>709.88105329750147</v>
      </c>
      <c r="U3110" s="14" t="s">
        <v>4</v>
      </c>
      <c r="V3110" s="14">
        <v>143</v>
      </c>
      <c r="W3110" s="16">
        <f>+IF(datos_arg[[#This Row],[Moneda]]="ARS",datos_arg[[#This Row],[Monto]],datos_arg[[#This Row],[Monto]]*datos_arg[[#This Row],[TC]])</f>
        <v>709.88105329750147</v>
      </c>
      <c r="X3110" s="16">
        <f>IFERROR(IF(datos_arg[[#This Row],[Moneda]]="USD",datos_arg[[#This Row],[Monto]],datos_arg[[#This Row],[Monto]]/datos_arg[[#This Row],[TC]]),0)</f>
        <v>4.9642031699125972</v>
      </c>
      <c r="Y3110" s="14"/>
    </row>
    <row r="3111" spans="1:25" ht="15" customHeight="1" x14ac:dyDescent="0.25">
      <c r="A3111" s="14">
        <f t="shared" si="48"/>
        <v>3108</v>
      </c>
      <c r="B3111" s="1">
        <v>44099</v>
      </c>
      <c r="C3111" s="18">
        <f>+YEAR(datos_arg[[#This Row],[Fecha]])</f>
        <v>2020</v>
      </c>
      <c r="D3111" s="18">
        <f>+MONTH(datos_arg[[#This Row],[Fecha]])</f>
        <v>9</v>
      </c>
      <c r="E3111" s="14" t="s">
        <v>617</v>
      </c>
      <c r="F3111" s="14" t="s">
        <v>8101</v>
      </c>
      <c r="G3111" s="14"/>
      <c r="H3111" s="14" t="s">
        <v>8103</v>
      </c>
      <c r="I3111" s="14" t="s">
        <v>8104</v>
      </c>
      <c r="J3111" s="14" t="s">
        <v>472</v>
      </c>
      <c r="K3111" s="14" t="s">
        <v>421</v>
      </c>
      <c r="L3111" s="14" t="s">
        <v>426</v>
      </c>
      <c r="M3111" s="14" t="s">
        <v>1693</v>
      </c>
      <c r="N3111" s="14" t="s">
        <v>226</v>
      </c>
      <c r="O3111" s="14" t="s">
        <v>3125</v>
      </c>
      <c r="P3111" s="14" t="s">
        <v>5949</v>
      </c>
      <c r="Q3111" s="14">
        <v>2</v>
      </c>
      <c r="R3111" s="14" t="s">
        <v>8101</v>
      </c>
      <c r="S3111" s="14" t="s">
        <v>439</v>
      </c>
      <c r="T3111" s="35">
        <v>511.97072835075068</v>
      </c>
      <c r="U3111" s="14" t="s">
        <v>4</v>
      </c>
      <c r="V3111" s="14">
        <v>143</v>
      </c>
      <c r="W3111" s="16">
        <f>+IF(datos_arg[[#This Row],[Moneda]]="ARS",datos_arg[[#This Row],[Monto]],datos_arg[[#This Row],[Monto]]*datos_arg[[#This Row],[TC]])</f>
        <v>511.97072835075068</v>
      </c>
      <c r="X3111" s="16">
        <f>IFERROR(IF(datos_arg[[#This Row],[Moneda]]="USD",datos_arg[[#This Row],[Monto]],datos_arg[[#This Row],[Monto]]/datos_arg[[#This Row],[TC]]),0)</f>
        <v>3.5802148835716832</v>
      </c>
      <c r="Y3111" s="14"/>
    </row>
    <row r="3112" spans="1:25" ht="15" customHeight="1" x14ac:dyDescent="0.25">
      <c r="A3112" s="14">
        <f t="shared" si="48"/>
        <v>3109</v>
      </c>
      <c r="B3112" s="1">
        <v>44099</v>
      </c>
      <c r="C3112" s="18">
        <f>+YEAR(datos_arg[[#This Row],[Fecha]])</f>
        <v>2020</v>
      </c>
      <c r="D3112" s="18">
        <f>+MONTH(datos_arg[[#This Row],[Fecha]])</f>
        <v>9</v>
      </c>
      <c r="E3112" s="14" t="s">
        <v>1015</v>
      </c>
      <c r="F3112" s="14" t="s">
        <v>403</v>
      </c>
      <c r="G3112" s="14" t="s">
        <v>5383</v>
      </c>
      <c r="H3112" s="14" t="s">
        <v>6646</v>
      </c>
      <c r="I3112" s="14" t="s">
        <v>7132</v>
      </c>
      <c r="J3112" s="14" t="s">
        <v>425</v>
      </c>
      <c r="K3112" s="14"/>
      <c r="L3112" s="14" t="s">
        <v>425</v>
      </c>
      <c r="M3112" s="14" t="s">
        <v>2633</v>
      </c>
      <c r="N3112" s="14" t="s">
        <v>2634</v>
      </c>
      <c r="O3112" s="14" t="s">
        <v>3126</v>
      </c>
      <c r="P3112" s="14" t="s">
        <v>5950</v>
      </c>
      <c r="Q3112" s="14">
        <v>1</v>
      </c>
      <c r="R3112" s="14" t="s">
        <v>5383</v>
      </c>
      <c r="S3112" s="14" t="s">
        <v>439</v>
      </c>
      <c r="T3112" s="35">
        <v>3499.77</v>
      </c>
      <c r="U3112" s="14" t="s">
        <v>4</v>
      </c>
      <c r="V3112" s="14">
        <v>143</v>
      </c>
      <c r="W3112" s="16">
        <f>+IF(datos_arg[[#This Row],[Moneda]]="ARS",datos_arg[[#This Row],[Monto]],datos_arg[[#This Row],[Monto]]*datos_arg[[#This Row],[TC]])</f>
        <v>3499.77</v>
      </c>
      <c r="X3112" s="16">
        <f>IFERROR(IF(datos_arg[[#This Row],[Moneda]]="USD",datos_arg[[#This Row],[Monto]],datos_arg[[#This Row],[Monto]]/datos_arg[[#This Row],[TC]]),0)</f>
        <v>24.473916083916084</v>
      </c>
      <c r="Y3112" s="14"/>
    </row>
    <row r="3113" spans="1:25" ht="15" customHeight="1" x14ac:dyDescent="0.25">
      <c r="A3113" s="14">
        <f t="shared" si="48"/>
        <v>3110</v>
      </c>
      <c r="B3113" s="1">
        <v>44099</v>
      </c>
      <c r="C3113" s="18">
        <f>+YEAR(datos_arg[[#This Row],[Fecha]])</f>
        <v>2020</v>
      </c>
      <c r="D3113" s="18">
        <f>+MONTH(datos_arg[[#This Row],[Fecha]])</f>
        <v>9</v>
      </c>
      <c r="E3113" s="14" t="s">
        <v>5358</v>
      </c>
      <c r="F3113" s="14" t="s">
        <v>4109</v>
      </c>
      <c r="G3113" s="14"/>
      <c r="H3113" s="14" t="s">
        <v>6646</v>
      </c>
      <c r="I3113" s="14" t="s">
        <v>7132</v>
      </c>
      <c r="J3113" s="14" t="s">
        <v>425</v>
      </c>
      <c r="K3113" s="14"/>
      <c r="L3113" s="14" t="s">
        <v>426</v>
      </c>
      <c r="M3113" s="14" t="s">
        <v>719</v>
      </c>
      <c r="N3113" s="14" t="s">
        <v>3127</v>
      </c>
      <c r="O3113" s="14" t="s">
        <v>3128</v>
      </c>
      <c r="P3113" s="14" t="s">
        <v>5950</v>
      </c>
      <c r="Q3113" s="14">
        <v>11</v>
      </c>
      <c r="R3113" s="14" t="s">
        <v>4109</v>
      </c>
      <c r="S3113" s="14" t="s">
        <v>439</v>
      </c>
      <c r="T3113" s="35">
        <v>11550</v>
      </c>
      <c r="U3113" s="14" t="s">
        <v>4</v>
      </c>
      <c r="V3113" s="14">
        <v>143</v>
      </c>
      <c r="W3113" s="16">
        <f>+IF(datos_arg[[#This Row],[Moneda]]="ARS",datos_arg[[#This Row],[Monto]],datos_arg[[#This Row],[Monto]]*datos_arg[[#This Row],[TC]])</f>
        <v>11550</v>
      </c>
      <c r="X3113" s="16">
        <f>IFERROR(IF(datos_arg[[#This Row],[Moneda]]="USD",datos_arg[[#This Row],[Monto]],datos_arg[[#This Row],[Monto]]/datos_arg[[#This Row],[TC]]),0)</f>
        <v>80.769230769230774</v>
      </c>
      <c r="Y3113" s="14"/>
    </row>
    <row r="3114" spans="1:25" ht="15" customHeight="1" x14ac:dyDescent="0.25">
      <c r="A3114" s="14">
        <f t="shared" si="48"/>
        <v>3111</v>
      </c>
      <c r="B3114" s="1">
        <v>44099</v>
      </c>
      <c r="C3114" s="18">
        <f>+YEAR(datos_arg[[#This Row],[Fecha]])</f>
        <v>2020</v>
      </c>
      <c r="D3114" s="18">
        <f>+MONTH(datos_arg[[#This Row],[Fecha]])</f>
        <v>9</v>
      </c>
      <c r="E3114" s="14" t="s">
        <v>1015</v>
      </c>
      <c r="F3114" s="14" t="s">
        <v>403</v>
      </c>
      <c r="G3114" s="14" t="s">
        <v>5383</v>
      </c>
      <c r="H3114" s="14" t="s">
        <v>6646</v>
      </c>
      <c r="I3114" s="14" t="s">
        <v>7132</v>
      </c>
      <c r="J3114" s="14" t="s">
        <v>425</v>
      </c>
      <c r="K3114" s="14"/>
      <c r="L3114" s="14" t="s">
        <v>425</v>
      </c>
      <c r="M3114" s="14" t="s">
        <v>1670</v>
      </c>
      <c r="N3114" s="14" t="s">
        <v>3127</v>
      </c>
      <c r="O3114" s="14" t="s">
        <v>3129</v>
      </c>
      <c r="P3114" s="14" t="s">
        <v>5950</v>
      </c>
      <c r="Q3114" s="14">
        <v>10</v>
      </c>
      <c r="R3114" s="14" t="s">
        <v>5383</v>
      </c>
      <c r="S3114" s="14" t="s">
        <v>439</v>
      </c>
      <c r="T3114" s="35">
        <v>950</v>
      </c>
      <c r="U3114" s="14" t="s">
        <v>4</v>
      </c>
      <c r="V3114" s="14">
        <v>143</v>
      </c>
      <c r="W3114" s="16">
        <f>+IF(datos_arg[[#This Row],[Moneda]]="ARS",datos_arg[[#This Row],[Monto]],datos_arg[[#This Row],[Monto]]*datos_arg[[#This Row],[TC]])</f>
        <v>950</v>
      </c>
      <c r="X3114" s="16">
        <f>IFERROR(IF(datos_arg[[#This Row],[Moneda]]="USD",datos_arg[[#This Row],[Monto]],datos_arg[[#This Row],[Monto]]/datos_arg[[#This Row],[TC]]),0)</f>
        <v>6.6433566433566433</v>
      </c>
      <c r="Y3114" s="14"/>
    </row>
    <row r="3115" spans="1:25" ht="15" customHeight="1" x14ac:dyDescent="0.25">
      <c r="A3115" s="14">
        <f t="shared" si="48"/>
        <v>3112</v>
      </c>
      <c r="B3115" s="1">
        <v>44099</v>
      </c>
      <c r="C3115" s="18">
        <f>+YEAR(datos_arg[[#This Row],[Fecha]])</f>
        <v>2020</v>
      </c>
      <c r="D3115" s="18">
        <f>+MONTH(datos_arg[[#This Row],[Fecha]])</f>
        <v>9</v>
      </c>
      <c r="E3115" s="14" t="s">
        <v>5358</v>
      </c>
      <c r="F3115" s="14" t="s">
        <v>4109</v>
      </c>
      <c r="G3115" s="14"/>
      <c r="H3115" s="14" t="s">
        <v>6646</v>
      </c>
      <c r="I3115" s="14" t="s">
        <v>7132</v>
      </c>
      <c r="J3115" s="14" t="s">
        <v>425</v>
      </c>
      <c r="K3115" s="14"/>
      <c r="L3115" s="14" t="s">
        <v>426</v>
      </c>
      <c r="M3115" s="14" t="s">
        <v>1679</v>
      </c>
      <c r="N3115" s="14" t="s">
        <v>3127</v>
      </c>
      <c r="O3115" s="14" t="s">
        <v>3130</v>
      </c>
      <c r="P3115" s="14" t="s">
        <v>5950</v>
      </c>
      <c r="Q3115" s="14">
        <v>5</v>
      </c>
      <c r="R3115" s="14" t="s">
        <v>4109</v>
      </c>
      <c r="S3115" s="14" t="s">
        <v>439</v>
      </c>
      <c r="T3115" s="35">
        <v>350</v>
      </c>
      <c r="U3115" s="14" t="s">
        <v>4</v>
      </c>
      <c r="V3115" s="14">
        <v>143</v>
      </c>
      <c r="W3115" s="16">
        <f>+IF(datos_arg[[#This Row],[Moneda]]="ARS",datos_arg[[#This Row],[Monto]],datos_arg[[#This Row],[Monto]]*datos_arg[[#This Row],[TC]])</f>
        <v>350</v>
      </c>
      <c r="X3115" s="16">
        <f>IFERROR(IF(datos_arg[[#This Row],[Moneda]]="USD",datos_arg[[#This Row],[Monto]],datos_arg[[#This Row],[Monto]]/datos_arg[[#This Row],[TC]]),0)</f>
        <v>2.4475524475524475</v>
      </c>
      <c r="Y3115" s="14"/>
    </row>
    <row r="3116" spans="1:25" ht="15" customHeight="1" x14ac:dyDescent="0.25">
      <c r="A3116" s="14">
        <f t="shared" si="48"/>
        <v>3113</v>
      </c>
      <c r="B3116" s="1">
        <v>44099</v>
      </c>
      <c r="C3116" s="18">
        <f>+YEAR(datos_arg[[#This Row],[Fecha]])</f>
        <v>2020</v>
      </c>
      <c r="D3116" s="18">
        <f>+MONTH(datos_arg[[#This Row],[Fecha]])</f>
        <v>9</v>
      </c>
      <c r="E3116" s="14" t="s">
        <v>617</v>
      </c>
      <c r="F3116" s="14" t="s">
        <v>8101</v>
      </c>
      <c r="G3116" s="14"/>
      <c r="H3116" s="14" t="s">
        <v>8103</v>
      </c>
      <c r="I3116" s="14" t="s">
        <v>8104</v>
      </c>
      <c r="J3116" s="14" t="s">
        <v>425</v>
      </c>
      <c r="K3116" s="14"/>
      <c r="L3116" s="14" t="s">
        <v>426</v>
      </c>
      <c r="M3116" s="14" t="s">
        <v>1693</v>
      </c>
      <c r="N3116" s="14" t="s">
        <v>3127</v>
      </c>
      <c r="O3116" s="14" t="s">
        <v>3131</v>
      </c>
      <c r="P3116" s="14" t="s">
        <v>5950</v>
      </c>
      <c r="Q3116" s="14">
        <v>2</v>
      </c>
      <c r="R3116" s="14" t="s">
        <v>8101</v>
      </c>
      <c r="S3116" s="14" t="s">
        <v>439</v>
      </c>
      <c r="T3116" s="35">
        <v>200</v>
      </c>
      <c r="U3116" s="14" t="s">
        <v>4</v>
      </c>
      <c r="V3116" s="14">
        <v>143</v>
      </c>
      <c r="W3116" s="16">
        <f>+IF(datos_arg[[#This Row],[Moneda]]="ARS",datos_arg[[#This Row],[Monto]],datos_arg[[#This Row],[Monto]]*datos_arg[[#This Row],[TC]])</f>
        <v>200</v>
      </c>
      <c r="X3116" s="16">
        <f>IFERROR(IF(datos_arg[[#This Row],[Moneda]]="USD",datos_arg[[#This Row],[Monto]],datos_arg[[#This Row],[Monto]]/datos_arg[[#This Row],[TC]]),0)</f>
        <v>1.3986013986013985</v>
      </c>
      <c r="Y3116" s="14"/>
    </row>
    <row r="3117" spans="1:25" ht="15" customHeight="1" x14ac:dyDescent="0.25">
      <c r="A3117" s="14">
        <f t="shared" si="48"/>
        <v>3114</v>
      </c>
      <c r="B3117" s="1">
        <v>44099</v>
      </c>
      <c r="C3117" s="18">
        <f>+YEAR(datos_arg[[#This Row],[Fecha]])</f>
        <v>2020</v>
      </c>
      <c r="D3117" s="18">
        <f>+MONTH(datos_arg[[#This Row],[Fecha]])</f>
        <v>9</v>
      </c>
      <c r="E3117" s="14" t="s">
        <v>5358</v>
      </c>
      <c r="F3117" s="14" t="s">
        <v>4109</v>
      </c>
      <c r="G3117" s="14"/>
      <c r="H3117" s="14" t="s">
        <v>6646</v>
      </c>
      <c r="I3117" s="14" t="s">
        <v>7132</v>
      </c>
      <c r="J3117" s="14" t="s">
        <v>425</v>
      </c>
      <c r="K3117" s="14"/>
      <c r="L3117" s="14" t="s">
        <v>426</v>
      </c>
      <c r="M3117" s="14" t="s">
        <v>2988</v>
      </c>
      <c r="N3117" s="14" t="s">
        <v>49</v>
      </c>
      <c r="O3117" s="14" t="s">
        <v>2989</v>
      </c>
      <c r="P3117" s="14" t="s">
        <v>5950</v>
      </c>
      <c r="Q3117" s="14">
        <v>5</v>
      </c>
      <c r="R3117" s="14" t="s">
        <v>4109</v>
      </c>
      <c r="S3117" s="14" t="s">
        <v>439</v>
      </c>
      <c r="T3117" s="35">
        <v>1319.35</v>
      </c>
      <c r="U3117" s="14" t="s">
        <v>4</v>
      </c>
      <c r="V3117" s="14">
        <v>143</v>
      </c>
      <c r="W3117" s="16">
        <f>+IF(datos_arg[[#This Row],[Moneda]]="ARS",datos_arg[[#This Row],[Monto]],datos_arg[[#This Row],[Monto]]*datos_arg[[#This Row],[TC]])</f>
        <v>1319.35</v>
      </c>
      <c r="X3117" s="16">
        <f>IFERROR(IF(datos_arg[[#This Row],[Moneda]]="USD",datos_arg[[#This Row],[Monto]],datos_arg[[#This Row],[Monto]]/datos_arg[[#This Row],[TC]]),0)</f>
        <v>9.226223776223776</v>
      </c>
      <c r="Y3117" s="14"/>
    </row>
    <row r="3118" spans="1:25" ht="15" customHeight="1" x14ac:dyDescent="0.25">
      <c r="A3118" s="14">
        <f t="shared" si="48"/>
        <v>3115</v>
      </c>
      <c r="B3118" s="1">
        <v>44099</v>
      </c>
      <c r="C3118" s="18">
        <f>+YEAR(datos_arg[[#This Row],[Fecha]])</f>
        <v>2020</v>
      </c>
      <c r="D3118" s="18">
        <f>+MONTH(datos_arg[[#This Row],[Fecha]])</f>
        <v>9</v>
      </c>
      <c r="E3118" s="14" t="s">
        <v>1015</v>
      </c>
      <c r="F3118" s="14" t="s">
        <v>403</v>
      </c>
      <c r="G3118" s="14" t="s">
        <v>5383</v>
      </c>
      <c r="H3118" s="14" t="s">
        <v>6646</v>
      </c>
      <c r="I3118" s="14" t="s">
        <v>7132</v>
      </c>
      <c r="J3118" s="14" t="s">
        <v>425</v>
      </c>
      <c r="K3118" s="14"/>
      <c r="L3118" s="14" t="s">
        <v>425</v>
      </c>
      <c r="M3118" s="14" t="s">
        <v>3132</v>
      </c>
      <c r="N3118" s="14" t="s">
        <v>367</v>
      </c>
      <c r="O3118" s="14" t="s">
        <v>3133</v>
      </c>
      <c r="P3118" s="14" t="s">
        <v>5951</v>
      </c>
      <c r="Q3118" s="14">
        <v>1</v>
      </c>
      <c r="R3118" s="14" t="s">
        <v>5383</v>
      </c>
      <c r="S3118" s="14" t="s">
        <v>439</v>
      </c>
      <c r="T3118" s="35">
        <v>3340</v>
      </c>
      <c r="U3118" s="14" t="s">
        <v>4</v>
      </c>
      <c r="V3118" s="14">
        <v>143</v>
      </c>
      <c r="W3118" s="16">
        <f>+IF(datos_arg[[#This Row],[Moneda]]="ARS",datos_arg[[#This Row],[Monto]],datos_arg[[#This Row],[Monto]]*datos_arg[[#This Row],[TC]])</f>
        <v>3340</v>
      </c>
      <c r="X3118" s="16">
        <f>IFERROR(IF(datos_arg[[#This Row],[Moneda]]="USD",datos_arg[[#This Row],[Monto]],datos_arg[[#This Row],[Monto]]/datos_arg[[#This Row],[TC]]),0)</f>
        <v>23.356643356643357</v>
      </c>
      <c r="Y3118" s="14"/>
    </row>
    <row r="3119" spans="1:25" ht="15" customHeight="1" x14ac:dyDescent="0.25">
      <c r="A3119" s="14">
        <f t="shared" si="48"/>
        <v>3116</v>
      </c>
      <c r="B3119" s="1">
        <v>44099</v>
      </c>
      <c r="C3119" s="18">
        <f>+YEAR(datos_arg[[#This Row],[Fecha]])</f>
        <v>2020</v>
      </c>
      <c r="D3119" s="18">
        <f>+MONTH(datos_arg[[#This Row],[Fecha]])</f>
        <v>9</v>
      </c>
      <c r="E3119" s="14" t="s">
        <v>1015</v>
      </c>
      <c r="F3119" s="14" t="s">
        <v>430</v>
      </c>
      <c r="G3119" s="14"/>
      <c r="H3119" s="14" t="s">
        <v>7132</v>
      </c>
      <c r="I3119" s="14" t="s">
        <v>7132</v>
      </c>
      <c r="J3119" s="14" t="s">
        <v>425</v>
      </c>
      <c r="K3119" s="14"/>
      <c r="L3119" s="14" t="s">
        <v>425</v>
      </c>
      <c r="M3119" s="14" t="s">
        <v>60</v>
      </c>
      <c r="N3119" s="14" t="s">
        <v>26</v>
      </c>
      <c r="O3119" s="14" t="s">
        <v>2193</v>
      </c>
      <c r="P3119" s="14" t="s">
        <v>5952</v>
      </c>
      <c r="Q3119" s="14"/>
      <c r="R3119" s="14" t="s">
        <v>430</v>
      </c>
      <c r="S3119" s="14" t="s">
        <v>445</v>
      </c>
      <c r="T3119" s="35">
        <v>1930.18</v>
      </c>
      <c r="U3119" s="14" t="s">
        <v>4</v>
      </c>
      <c r="V3119" s="14">
        <v>143</v>
      </c>
      <c r="W3119" s="16">
        <f>+IF(datos_arg[[#This Row],[Moneda]]="ARS",datos_arg[[#This Row],[Monto]],datos_arg[[#This Row],[Monto]]*datos_arg[[#This Row],[TC]])</f>
        <v>1930.18</v>
      </c>
      <c r="X3119" s="16">
        <f>IFERROR(IF(datos_arg[[#This Row],[Moneda]]="USD",datos_arg[[#This Row],[Monto]],datos_arg[[#This Row],[Monto]]/datos_arg[[#This Row],[TC]]),0)</f>
        <v>13.497762237762238</v>
      </c>
      <c r="Y3119" s="14"/>
    </row>
    <row r="3120" spans="1:25" ht="15" customHeight="1" x14ac:dyDescent="0.25">
      <c r="A3120" s="14">
        <f t="shared" si="48"/>
        <v>3117</v>
      </c>
      <c r="B3120" s="1">
        <v>44099</v>
      </c>
      <c r="C3120" s="18">
        <f>+YEAR(datos_arg[[#This Row],[Fecha]])</f>
        <v>2020</v>
      </c>
      <c r="D3120" s="18">
        <f>+MONTH(datos_arg[[#This Row],[Fecha]])</f>
        <v>9</v>
      </c>
      <c r="E3120" s="14" t="s">
        <v>5358</v>
      </c>
      <c r="F3120" s="14" t="s">
        <v>4108</v>
      </c>
      <c r="G3120" s="14"/>
      <c r="H3120" s="14" t="s">
        <v>6646</v>
      </c>
      <c r="I3120" s="14" t="s">
        <v>6668</v>
      </c>
      <c r="J3120" s="14" t="s">
        <v>425</v>
      </c>
      <c r="K3120" s="14" t="s">
        <v>420</v>
      </c>
      <c r="L3120" s="14" t="s">
        <v>426</v>
      </c>
      <c r="M3120" s="14" t="s">
        <v>5381</v>
      </c>
      <c r="N3120" s="14" t="s">
        <v>1019</v>
      </c>
      <c r="O3120" s="14" t="s">
        <v>4090</v>
      </c>
      <c r="P3120" s="14"/>
      <c r="Q3120" s="14"/>
      <c r="R3120" s="14" t="s">
        <v>4108</v>
      </c>
      <c r="S3120" s="14" t="s">
        <v>439</v>
      </c>
      <c r="T3120" s="35">
        <v>136586</v>
      </c>
      <c r="U3120" s="14" t="s">
        <v>4</v>
      </c>
      <c r="V3120" s="14">
        <v>143</v>
      </c>
      <c r="W3120" s="16">
        <f>+IF(datos_arg[[#This Row],[Moneda]]="ARS",datos_arg[[#This Row],[Monto]],datos_arg[[#This Row],[Monto]]*datos_arg[[#This Row],[TC]])</f>
        <v>136586</v>
      </c>
      <c r="X3120" s="16">
        <f>IFERROR(IF(datos_arg[[#This Row],[Moneda]]="USD",datos_arg[[#This Row],[Monto]],datos_arg[[#This Row],[Monto]]/datos_arg[[#This Row],[TC]]),0)</f>
        <v>955.14685314685312</v>
      </c>
      <c r="Y3120" s="14"/>
    </row>
    <row r="3121" spans="1:25" ht="15" customHeight="1" x14ac:dyDescent="0.25">
      <c r="A3121" s="14">
        <f t="shared" si="48"/>
        <v>3118</v>
      </c>
      <c r="B3121" s="1">
        <v>44099</v>
      </c>
      <c r="C3121" s="18">
        <f>+YEAR(datos_arg[[#This Row],[Fecha]])</f>
        <v>2020</v>
      </c>
      <c r="D3121" s="18">
        <f>+MONTH(datos_arg[[#This Row],[Fecha]])</f>
        <v>9</v>
      </c>
      <c r="E3121" s="14" t="s">
        <v>5358</v>
      </c>
      <c r="F3121" s="14" t="s">
        <v>4108</v>
      </c>
      <c r="G3121" s="14"/>
      <c r="H3121" s="14" t="s">
        <v>8103</v>
      </c>
      <c r="I3121" s="14" t="s">
        <v>8104</v>
      </c>
      <c r="J3121" s="14" t="s">
        <v>482</v>
      </c>
      <c r="K3121" s="14" t="s">
        <v>420</v>
      </c>
      <c r="L3121" s="14" t="s">
        <v>426</v>
      </c>
      <c r="M3121" s="14" t="s">
        <v>5381</v>
      </c>
      <c r="N3121" s="14" t="s">
        <v>1019</v>
      </c>
      <c r="O3121" s="14" t="s">
        <v>4086</v>
      </c>
      <c r="P3121" s="14"/>
      <c r="Q3121" s="14"/>
      <c r="R3121" s="14" t="s">
        <v>4108</v>
      </c>
      <c r="S3121" s="14" t="s">
        <v>439</v>
      </c>
      <c r="T3121" s="35">
        <v>13414</v>
      </c>
      <c r="U3121" s="14" t="s">
        <v>4</v>
      </c>
      <c r="V3121" s="14">
        <v>143</v>
      </c>
      <c r="W3121" s="16">
        <f>+IF(datos_arg[[#This Row],[Moneda]]="ARS",datos_arg[[#This Row],[Monto]],datos_arg[[#This Row],[Monto]]*datos_arg[[#This Row],[TC]])</f>
        <v>13414</v>
      </c>
      <c r="X3121" s="16">
        <f>IFERROR(IF(datos_arg[[#This Row],[Moneda]]="USD",datos_arg[[#This Row],[Monto]],datos_arg[[#This Row],[Monto]]/datos_arg[[#This Row],[TC]]),0)</f>
        <v>93.8041958041958</v>
      </c>
      <c r="Y3121" s="14"/>
    </row>
    <row r="3122" spans="1:25" ht="15" customHeight="1" x14ac:dyDescent="0.25">
      <c r="A3122" s="14">
        <f t="shared" si="48"/>
        <v>3119</v>
      </c>
      <c r="B3122" s="1">
        <v>44099</v>
      </c>
      <c r="C3122" s="18">
        <f>+YEAR(datos_arg[[#This Row],[Fecha]])</f>
        <v>2020</v>
      </c>
      <c r="D3122" s="18">
        <f>+MONTH(datos_arg[[#This Row],[Fecha]])</f>
        <v>9</v>
      </c>
      <c r="E3122" s="14" t="s">
        <v>1015</v>
      </c>
      <c r="F3122" s="14" t="s">
        <v>430</v>
      </c>
      <c r="G3122" s="14"/>
      <c r="H3122" s="14" t="s">
        <v>7132</v>
      </c>
      <c r="I3122" s="14" t="s">
        <v>7132</v>
      </c>
      <c r="J3122" s="14" t="s">
        <v>425</v>
      </c>
      <c r="K3122" s="14"/>
      <c r="L3122" s="14" t="s">
        <v>425</v>
      </c>
      <c r="M3122" s="14" t="s">
        <v>3961</v>
      </c>
      <c r="N3122" s="14" t="s">
        <v>119</v>
      </c>
      <c r="O3122" s="14" t="s">
        <v>3134</v>
      </c>
      <c r="P3122" s="14"/>
      <c r="Q3122" s="14"/>
      <c r="R3122" s="14" t="s">
        <v>430</v>
      </c>
      <c r="S3122" s="14" t="s">
        <v>439</v>
      </c>
      <c r="T3122" s="35">
        <v>6000</v>
      </c>
      <c r="U3122" s="14" t="s">
        <v>4</v>
      </c>
      <c r="V3122" s="14">
        <v>143</v>
      </c>
      <c r="W3122" s="16">
        <f>+IF(datos_arg[[#This Row],[Moneda]]="ARS",datos_arg[[#This Row],[Monto]],datos_arg[[#This Row],[Monto]]*datos_arg[[#This Row],[TC]])</f>
        <v>6000</v>
      </c>
      <c r="X3122" s="16">
        <f>IFERROR(IF(datos_arg[[#This Row],[Moneda]]="USD",datos_arg[[#This Row],[Monto]],datos_arg[[#This Row],[Monto]]/datos_arg[[#This Row],[TC]]),0)</f>
        <v>41.95804195804196</v>
      </c>
      <c r="Y3122" s="14"/>
    </row>
    <row r="3123" spans="1:25" ht="15" customHeight="1" x14ac:dyDescent="0.25">
      <c r="A3123" s="14">
        <f t="shared" si="48"/>
        <v>3120</v>
      </c>
      <c r="B3123" s="1">
        <v>44099</v>
      </c>
      <c r="C3123" s="18">
        <f>+YEAR(datos_arg[[#This Row],[Fecha]])</f>
        <v>2020</v>
      </c>
      <c r="D3123" s="18">
        <f>+MONTH(datos_arg[[#This Row],[Fecha]])</f>
        <v>9</v>
      </c>
      <c r="E3123" s="14" t="s">
        <v>5358</v>
      </c>
      <c r="F3123" s="14" t="s">
        <v>4109</v>
      </c>
      <c r="G3123" s="14"/>
      <c r="H3123" s="14" t="s">
        <v>6646</v>
      </c>
      <c r="I3123" s="14" t="s">
        <v>7132</v>
      </c>
      <c r="J3123" s="14" t="s">
        <v>425</v>
      </c>
      <c r="K3123" s="14"/>
      <c r="L3123" s="14" t="s">
        <v>422</v>
      </c>
      <c r="M3123" s="14" t="s">
        <v>578</v>
      </c>
      <c r="N3123" s="14" t="s">
        <v>299</v>
      </c>
      <c r="O3123" s="14" t="s">
        <v>3164</v>
      </c>
      <c r="P3123" s="14"/>
      <c r="Q3123" s="14">
        <v>4</v>
      </c>
      <c r="R3123" s="14" t="s">
        <v>4109</v>
      </c>
      <c r="S3123" s="14" t="s">
        <v>439</v>
      </c>
      <c r="T3123" s="35">
        <v>1600</v>
      </c>
      <c r="U3123" s="14" t="s">
        <v>4</v>
      </c>
      <c r="V3123" s="14">
        <v>143</v>
      </c>
      <c r="W3123" s="16">
        <f>+IF(datos_arg[[#This Row],[Moneda]]="ARS",datos_arg[[#This Row],[Monto]],datos_arg[[#This Row],[Monto]]*datos_arg[[#This Row],[TC]])</f>
        <v>1600</v>
      </c>
      <c r="X3123" s="16">
        <f>IFERROR(IF(datos_arg[[#This Row],[Moneda]]="USD",datos_arg[[#This Row],[Monto]],datos_arg[[#This Row],[Monto]]/datos_arg[[#This Row],[TC]]),0)</f>
        <v>11.188811188811188</v>
      </c>
      <c r="Y3123" s="14"/>
    </row>
    <row r="3124" spans="1:25" ht="15" customHeight="1" x14ac:dyDescent="0.25">
      <c r="A3124" s="14">
        <f t="shared" si="48"/>
        <v>3121</v>
      </c>
      <c r="B3124" s="1">
        <v>44099</v>
      </c>
      <c r="C3124" s="18">
        <f>+YEAR(datos_arg[[#This Row],[Fecha]])</f>
        <v>2020</v>
      </c>
      <c r="D3124" s="18">
        <f>+MONTH(datos_arg[[#This Row],[Fecha]])</f>
        <v>9</v>
      </c>
      <c r="E3124" s="14" t="s">
        <v>5358</v>
      </c>
      <c r="F3124" s="14" t="s">
        <v>85</v>
      </c>
      <c r="G3124" s="14"/>
      <c r="H3124" s="14" t="s">
        <v>6646</v>
      </c>
      <c r="I3124" s="14" t="s">
        <v>6668</v>
      </c>
      <c r="J3124" s="14" t="s">
        <v>425</v>
      </c>
      <c r="K3124" s="14" t="s">
        <v>420</v>
      </c>
      <c r="L3124" s="14" t="s">
        <v>425</v>
      </c>
      <c r="M3124" s="14" t="s">
        <v>534</v>
      </c>
      <c r="N3124" s="14" t="s">
        <v>3369</v>
      </c>
      <c r="O3124" s="14" t="s">
        <v>3370</v>
      </c>
      <c r="P3124" s="14" t="s">
        <v>5953</v>
      </c>
      <c r="Q3124" s="14">
        <v>1</v>
      </c>
      <c r="R3124" s="14" t="s">
        <v>85</v>
      </c>
      <c r="S3124" s="14" t="s">
        <v>420</v>
      </c>
      <c r="T3124" s="35">
        <v>950</v>
      </c>
      <c r="U3124" s="14" t="s">
        <v>4</v>
      </c>
      <c r="V3124" s="14">
        <v>143</v>
      </c>
      <c r="W3124" s="16">
        <f>+IF(datos_arg[[#This Row],[Moneda]]="ARS",datos_arg[[#This Row],[Monto]],datos_arg[[#This Row],[Monto]]*datos_arg[[#This Row],[TC]])</f>
        <v>950</v>
      </c>
      <c r="X3124" s="16">
        <f>IFERROR(IF(datos_arg[[#This Row],[Moneda]]="USD",datos_arg[[#This Row],[Monto]],datos_arg[[#This Row],[Monto]]/datos_arg[[#This Row],[TC]]),0)</f>
        <v>6.6433566433566433</v>
      </c>
      <c r="Y3124" s="14"/>
    </row>
    <row r="3125" spans="1:25" ht="15" customHeight="1" x14ac:dyDescent="0.25">
      <c r="A3125" s="14">
        <f t="shared" si="48"/>
        <v>3122</v>
      </c>
      <c r="B3125" s="1">
        <v>44099</v>
      </c>
      <c r="C3125" s="18">
        <f>+YEAR(datos_arg[[#This Row],[Fecha]])</f>
        <v>2020</v>
      </c>
      <c r="D3125" s="18">
        <f>+MONTH(datos_arg[[#This Row],[Fecha]])</f>
        <v>9</v>
      </c>
      <c r="E3125" s="14" t="s">
        <v>1015</v>
      </c>
      <c r="F3125" s="14" t="s">
        <v>403</v>
      </c>
      <c r="G3125" s="14" t="s">
        <v>5383</v>
      </c>
      <c r="H3125" s="14" t="s">
        <v>8103</v>
      </c>
      <c r="I3125" s="14" t="s">
        <v>8104</v>
      </c>
      <c r="J3125" s="14" t="s">
        <v>422</v>
      </c>
      <c r="K3125" s="14" t="s">
        <v>420</v>
      </c>
      <c r="L3125" s="14" t="s">
        <v>422</v>
      </c>
      <c r="M3125" s="14" t="s">
        <v>780</v>
      </c>
      <c r="N3125" s="14" t="s">
        <v>524</v>
      </c>
      <c r="O3125" s="14" t="s">
        <v>3372</v>
      </c>
      <c r="P3125" s="14" t="s">
        <v>5954</v>
      </c>
      <c r="Q3125" s="14">
        <v>4</v>
      </c>
      <c r="R3125" s="14" t="s">
        <v>5383</v>
      </c>
      <c r="S3125" s="14" t="s">
        <v>420</v>
      </c>
      <c r="T3125" s="35">
        <v>3078.18</v>
      </c>
      <c r="U3125" s="14" t="s">
        <v>4</v>
      </c>
      <c r="V3125" s="14">
        <v>143</v>
      </c>
      <c r="W3125" s="16">
        <f>+IF(datos_arg[[#This Row],[Moneda]]="ARS",datos_arg[[#This Row],[Monto]],datos_arg[[#This Row],[Monto]]*datos_arg[[#This Row],[TC]])</f>
        <v>3078.18</v>
      </c>
      <c r="X3125" s="16">
        <f>IFERROR(IF(datos_arg[[#This Row],[Moneda]]="USD",datos_arg[[#This Row],[Monto]],datos_arg[[#This Row],[Monto]]/datos_arg[[#This Row],[TC]]),0)</f>
        <v>21.525734265734265</v>
      </c>
      <c r="Y3125" s="14"/>
    </row>
    <row r="3126" spans="1:25" ht="15" customHeight="1" x14ac:dyDescent="0.25">
      <c r="A3126" s="14">
        <f t="shared" si="48"/>
        <v>3123</v>
      </c>
      <c r="B3126" s="1">
        <v>44102</v>
      </c>
      <c r="C3126" s="18">
        <f>+YEAR(datos_arg[[#This Row],[Fecha]])</f>
        <v>2020</v>
      </c>
      <c r="D3126" s="18">
        <f>+MONTH(datos_arg[[#This Row],[Fecha]])</f>
        <v>9</v>
      </c>
      <c r="E3126" s="14" t="s">
        <v>1015</v>
      </c>
      <c r="F3126" s="14" t="s">
        <v>430</v>
      </c>
      <c r="G3126" s="14"/>
      <c r="H3126" s="14" t="s">
        <v>7132</v>
      </c>
      <c r="I3126" s="14" t="s">
        <v>7132</v>
      </c>
      <c r="J3126" s="14" t="s">
        <v>425</v>
      </c>
      <c r="K3126" s="14"/>
      <c r="L3126" s="14" t="s">
        <v>425</v>
      </c>
      <c r="M3126" s="14" t="s">
        <v>57</v>
      </c>
      <c r="N3126" s="14" t="s">
        <v>57</v>
      </c>
      <c r="O3126" s="14" t="s">
        <v>3135</v>
      </c>
      <c r="P3126" s="14" t="s">
        <v>5955</v>
      </c>
      <c r="Q3126" s="14"/>
      <c r="R3126" s="14" t="s">
        <v>430</v>
      </c>
      <c r="S3126" s="14" t="s">
        <v>439</v>
      </c>
      <c r="T3126" s="35">
        <v>2400</v>
      </c>
      <c r="U3126" s="14" t="s">
        <v>4</v>
      </c>
      <c r="V3126" s="14">
        <v>143</v>
      </c>
      <c r="W3126" s="16">
        <f>+IF(datos_arg[[#This Row],[Moneda]]="ARS",datos_arg[[#This Row],[Monto]],datos_arg[[#This Row],[Monto]]*datos_arg[[#This Row],[TC]])</f>
        <v>2400</v>
      </c>
      <c r="X3126" s="16">
        <f>IFERROR(IF(datos_arg[[#This Row],[Moneda]]="USD",datos_arg[[#This Row],[Monto]],datos_arg[[#This Row],[Monto]]/datos_arg[[#This Row],[TC]]),0)</f>
        <v>16.783216783216783</v>
      </c>
      <c r="Y3126" s="14"/>
    </row>
    <row r="3127" spans="1:25" ht="15" customHeight="1" x14ac:dyDescent="0.25">
      <c r="A3127" s="14">
        <f t="shared" si="48"/>
        <v>3124</v>
      </c>
      <c r="B3127" s="1">
        <v>44102</v>
      </c>
      <c r="C3127" s="18">
        <f>+YEAR(datos_arg[[#This Row],[Fecha]])</f>
        <v>2020</v>
      </c>
      <c r="D3127" s="18">
        <f>+MONTH(datos_arg[[#This Row],[Fecha]])</f>
        <v>9</v>
      </c>
      <c r="E3127" s="14" t="s">
        <v>1015</v>
      </c>
      <c r="F3127" s="14" t="s">
        <v>403</v>
      </c>
      <c r="G3127" s="14" t="s">
        <v>5383</v>
      </c>
      <c r="H3127" s="14" t="s">
        <v>433</v>
      </c>
      <c r="I3127" s="14" t="s">
        <v>955</v>
      </c>
      <c r="J3127" s="14" t="s">
        <v>425</v>
      </c>
      <c r="K3127" s="14"/>
      <c r="L3127" s="14" t="s">
        <v>422</v>
      </c>
      <c r="M3127" s="14" t="s">
        <v>781</v>
      </c>
      <c r="N3127" s="14" t="s">
        <v>100</v>
      </c>
      <c r="O3127" s="14" t="s">
        <v>3137</v>
      </c>
      <c r="P3127" s="14" t="s">
        <v>5956</v>
      </c>
      <c r="Q3127" s="14">
        <v>2</v>
      </c>
      <c r="R3127" s="14" t="s">
        <v>5383</v>
      </c>
      <c r="S3127" s="14" t="s">
        <v>439</v>
      </c>
      <c r="T3127" s="35">
        <v>2798</v>
      </c>
      <c r="U3127" s="14" t="s">
        <v>4</v>
      </c>
      <c r="V3127" s="14">
        <v>143</v>
      </c>
      <c r="W3127" s="16">
        <f>+IF(datos_arg[[#This Row],[Moneda]]="ARS",datos_arg[[#This Row],[Monto]],datos_arg[[#This Row],[Monto]]*datos_arg[[#This Row],[TC]])</f>
        <v>2798</v>
      </c>
      <c r="X3127" s="16">
        <f>IFERROR(IF(datos_arg[[#This Row],[Moneda]]="USD",datos_arg[[#This Row],[Monto]],datos_arg[[#This Row],[Monto]]/datos_arg[[#This Row],[TC]]),0)</f>
        <v>19.566433566433567</v>
      </c>
      <c r="Y3127" s="14"/>
    </row>
    <row r="3128" spans="1:25" x14ac:dyDescent="0.25">
      <c r="A3128" s="14">
        <f t="shared" si="48"/>
        <v>3125</v>
      </c>
      <c r="B3128" s="1">
        <v>44102</v>
      </c>
      <c r="C3128" s="18">
        <f>+YEAR(datos_arg[[#This Row],[Fecha]])</f>
        <v>2020</v>
      </c>
      <c r="D3128" s="18">
        <f>+MONTH(datos_arg[[#This Row],[Fecha]])</f>
        <v>9</v>
      </c>
      <c r="E3128" s="14" t="s">
        <v>408</v>
      </c>
      <c r="F3128" s="14" t="s">
        <v>69</v>
      </c>
      <c r="G3128" s="14"/>
      <c r="H3128" s="14" t="s">
        <v>7132</v>
      </c>
      <c r="I3128" s="14" t="s">
        <v>7132</v>
      </c>
      <c r="J3128" s="14" t="s">
        <v>425</v>
      </c>
      <c r="K3128" s="14"/>
      <c r="L3128" s="14" t="s">
        <v>425</v>
      </c>
      <c r="M3128" s="14" t="s">
        <v>556</v>
      </c>
      <c r="N3128" s="14" t="s">
        <v>556</v>
      </c>
      <c r="O3128" s="14" t="s">
        <v>3261</v>
      </c>
      <c r="P3128" s="14"/>
      <c r="Q3128" s="14"/>
      <c r="R3128" s="14" t="s">
        <v>439</v>
      </c>
      <c r="S3128" s="14" t="s">
        <v>440</v>
      </c>
      <c r="T3128" s="35">
        <v>1000</v>
      </c>
      <c r="U3128" s="14" t="s">
        <v>2</v>
      </c>
      <c r="V3128" s="14">
        <v>141</v>
      </c>
      <c r="W3128" s="16">
        <f>+IF(datos_arg[[#This Row],[Moneda]]="ARS",datos_arg[[#This Row],[Monto]],datos_arg[[#This Row],[Monto]]*datos_arg[[#This Row],[TC]])</f>
        <v>141000</v>
      </c>
      <c r="X3128" s="16">
        <f>IFERROR(IF(datos_arg[[#This Row],[Moneda]]="USD",datos_arg[[#This Row],[Monto]],datos_arg[[#This Row],[Monto]]/datos_arg[[#This Row],[TC]]),0)</f>
        <v>1000</v>
      </c>
      <c r="Y3128" s="14"/>
    </row>
    <row r="3129" spans="1:25" ht="15" customHeight="1" x14ac:dyDescent="0.25">
      <c r="A3129" s="14">
        <f t="shared" si="48"/>
        <v>3126</v>
      </c>
      <c r="B3129" s="1">
        <v>44102</v>
      </c>
      <c r="C3129" s="18">
        <f>+YEAR(datos_arg[[#This Row],[Fecha]])</f>
        <v>2020</v>
      </c>
      <c r="D3129" s="18">
        <f>+MONTH(datos_arg[[#This Row],[Fecha]])</f>
        <v>9</v>
      </c>
      <c r="E3129" s="14" t="s">
        <v>5358</v>
      </c>
      <c r="F3129" s="14" t="s">
        <v>85</v>
      </c>
      <c r="G3129" s="14"/>
      <c r="H3129" s="14" t="s">
        <v>433</v>
      </c>
      <c r="I3129" s="14" t="s">
        <v>955</v>
      </c>
      <c r="J3129" s="14" t="s">
        <v>425</v>
      </c>
      <c r="K3129" s="14" t="s">
        <v>420</v>
      </c>
      <c r="L3129" s="14" t="s">
        <v>425</v>
      </c>
      <c r="M3129" s="14" t="s">
        <v>534</v>
      </c>
      <c r="N3129" s="14" t="s">
        <v>3369</v>
      </c>
      <c r="O3129" s="14" t="s">
        <v>3371</v>
      </c>
      <c r="P3129" s="14" t="s">
        <v>5957</v>
      </c>
      <c r="Q3129" s="14">
        <v>1</v>
      </c>
      <c r="R3129" s="14" t="s">
        <v>85</v>
      </c>
      <c r="S3129" s="14" t="s">
        <v>420</v>
      </c>
      <c r="T3129" s="35">
        <v>1185</v>
      </c>
      <c r="U3129" s="14" t="s">
        <v>4</v>
      </c>
      <c r="V3129" s="14">
        <v>141</v>
      </c>
      <c r="W3129" s="16">
        <f>+IF(datos_arg[[#This Row],[Moneda]]="ARS",datos_arg[[#This Row],[Monto]],datos_arg[[#This Row],[Monto]]*datos_arg[[#This Row],[TC]])</f>
        <v>1185</v>
      </c>
      <c r="X3129" s="16">
        <f>IFERROR(IF(datos_arg[[#This Row],[Moneda]]="USD",datos_arg[[#This Row],[Monto]],datos_arg[[#This Row],[Monto]]/datos_arg[[#This Row],[TC]]),0)</f>
        <v>8.4042553191489358</v>
      </c>
      <c r="Y3129" s="14"/>
    </row>
    <row r="3130" spans="1:25" ht="15" customHeight="1" x14ac:dyDescent="0.25">
      <c r="A3130" s="14">
        <f t="shared" si="48"/>
        <v>3127</v>
      </c>
      <c r="B3130" s="1">
        <v>44102</v>
      </c>
      <c r="C3130" s="18">
        <f>+YEAR(datos_arg[[#This Row],[Fecha]])</f>
        <v>2020</v>
      </c>
      <c r="D3130" s="18">
        <f>+MONTH(datos_arg[[#This Row],[Fecha]])</f>
        <v>9</v>
      </c>
      <c r="E3130" s="14" t="s">
        <v>1015</v>
      </c>
      <c r="F3130" s="14" t="s">
        <v>403</v>
      </c>
      <c r="G3130" s="14" t="s">
        <v>5383</v>
      </c>
      <c r="H3130" s="14" t="s">
        <v>6646</v>
      </c>
      <c r="I3130" s="14" t="s">
        <v>7132</v>
      </c>
      <c r="J3130" s="14" t="s">
        <v>425</v>
      </c>
      <c r="K3130" s="14" t="s">
        <v>420</v>
      </c>
      <c r="L3130" s="14" t="s">
        <v>425</v>
      </c>
      <c r="M3130" s="14" t="s">
        <v>310</v>
      </c>
      <c r="N3130" s="14" t="s">
        <v>310</v>
      </c>
      <c r="O3130" s="14" t="s">
        <v>3397</v>
      </c>
      <c r="P3130" s="14" t="s">
        <v>5958</v>
      </c>
      <c r="Q3130" s="14"/>
      <c r="R3130" s="14" t="s">
        <v>5383</v>
      </c>
      <c r="S3130" s="14" t="s">
        <v>445</v>
      </c>
      <c r="T3130" s="35">
        <v>530</v>
      </c>
      <c r="U3130" s="14" t="s">
        <v>4</v>
      </c>
      <c r="V3130" s="14">
        <v>141</v>
      </c>
      <c r="W3130" s="16">
        <f>+IF(datos_arg[[#This Row],[Moneda]]="ARS",datos_arg[[#This Row],[Monto]],datos_arg[[#This Row],[Monto]]*datos_arg[[#This Row],[TC]])</f>
        <v>530</v>
      </c>
      <c r="X3130" s="16">
        <f>IFERROR(IF(datos_arg[[#This Row],[Moneda]]="USD",datos_arg[[#This Row],[Monto]],datos_arg[[#This Row],[Monto]]/datos_arg[[#This Row],[TC]]),0)</f>
        <v>3.7588652482269502</v>
      </c>
      <c r="Y3130" s="14"/>
    </row>
    <row r="3131" spans="1:25" ht="15" customHeight="1" x14ac:dyDescent="0.25">
      <c r="A3131" s="14">
        <f t="shared" si="48"/>
        <v>3128</v>
      </c>
      <c r="B3131" s="1">
        <v>44103</v>
      </c>
      <c r="C3131" s="18">
        <f>+YEAR(datos_arg[[#This Row],[Fecha]])</f>
        <v>2020</v>
      </c>
      <c r="D3131" s="18">
        <f>+MONTH(datos_arg[[#This Row],[Fecha]])</f>
        <v>9</v>
      </c>
      <c r="E3131" s="14" t="s">
        <v>617</v>
      </c>
      <c r="F3131" s="14" t="s">
        <v>8101</v>
      </c>
      <c r="G3131" s="14"/>
      <c r="H3131" s="14" t="s">
        <v>8103</v>
      </c>
      <c r="I3131" s="14" t="s">
        <v>8104</v>
      </c>
      <c r="J3131" s="14" t="s">
        <v>472</v>
      </c>
      <c r="K3131" s="14" t="s">
        <v>421</v>
      </c>
      <c r="L3131" s="14" t="s">
        <v>421</v>
      </c>
      <c r="M3131" s="14" t="s">
        <v>607</v>
      </c>
      <c r="N3131" s="14" t="s">
        <v>226</v>
      </c>
      <c r="O3131" s="14" t="s">
        <v>3138</v>
      </c>
      <c r="P3131" s="14" t="s">
        <v>5959</v>
      </c>
      <c r="Q3131" s="14">
        <v>2</v>
      </c>
      <c r="R3131" s="14" t="s">
        <v>8101</v>
      </c>
      <c r="S3131" s="14" t="s">
        <v>439</v>
      </c>
      <c r="T3131" s="35">
        <v>650.13</v>
      </c>
      <c r="U3131" s="14" t="s">
        <v>4</v>
      </c>
      <c r="V3131" s="14">
        <v>141</v>
      </c>
      <c r="W3131" s="16">
        <f>+IF(datos_arg[[#This Row],[Moneda]]="ARS",datos_arg[[#This Row],[Monto]],datos_arg[[#This Row],[Monto]]*datos_arg[[#This Row],[TC]])</f>
        <v>650.13</v>
      </c>
      <c r="X3131" s="16">
        <f>IFERROR(IF(datos_arg[[#This Row],[Moneda]]="USD",datos_arg[[#This Row],[Monto]],datos_arg[[#This Row],[Monto]]/datos_arg[[#This Row],[TC]]),0)</f>
        <v>4.610851063829787</v>
      </c>
      <c r="Y3131" s="14"/>
    </row>
    <row r="3132" spans="1:25" ht="15" customHeight="1" x14ac:dyDescent="0.25">
      <c r="A3132" s="14">
        <f t="shared" si="48"/>
        <v>3129</v>
      </c>
      <c r="B3132" s="1">
        <v>44103</v>
      </c>
      <c r="C3132" s="18">
        <f>+YEAR(datos_arg[[#This Row],[Fecha]])</f>
        <v>2020</v>
      </c>
      <c r="D3132" s="18">
        <f>+MONTH(datos_arg[[#This Row],[Fecha]])</f>
        <v>9</v>
      </c>
      <c r="E3132" s="14" t="s">
        <v>617</v>
      </c>
      <c r="F3132" s="14" t="s">
        <v>8101</v>
      </c>
      <c r="G3132" s="14"/>
      <c r="H3132" s="14" t="s">
        <v>8103</v>
      </c>
      <c r="I3132" s="14" t="s">
        <v>8104</v>
      </c>
      <c r="J3132" s="14" t="s">
        <v>472</v>
      </c>
      <c r="K3132" s="14" t="s">
        <v>421</v>
      </c>
      <c r="L3132" s="14" t="s">
        <v>425</v>
      </c>
      <c r="M3132" s="14" t="s">
        <v>540</v>
      </c>
      <c r="N3132" s="14" t="s">
        <v>226</v>
      </c>
      <c r="O3132" s="14" t="s">
        <v>3139</v>
      </c>
      <c r="P3132" s="14" t="s">
        <v>5959</v>
      </c>
      <c r="Q3132" s="14">
        <v>2</v>
      </c>
      <c r="R3132" s="14" t="s">
        <v>8101</v>
      </c>
      <c r="S3132" s="14" t="s">
        <v>439</v>
      </c>
      <c r="T3132" s="35">
        <v>11439.87</v>
      </c>
      <c r="U3132" s="14" t="s">
        <v>4</v>
      </c>
      <c r="V3132" s="14">
        <v>141</v>
      </c>
      <c r="W3132" s="16">
        <f>+IF(datos_arg[[#This Row],[Moneda]]="ARS",datos_arg[[#This Row],[Monto]],datos_arg[[#This Row],[Monto]]*datos_arg[[#This Row],[TC]])</f>
        <v>11439.87</v>
      </c>
      <c r="X3132" s="16">
        <f>IFERROR(IF(datos_arg[[#This Row],[Moneda]]="USD",datos_arg[[#This Row],[Monto]],datos_arg[[#This Row],[Monto]]/datos_arg[[#This Row],[TC]]),0)</f>
        <v>81.133829787234049</v>
      </c>
      <c r="Y3132" s="14"/>
    </row>
    <row r="3133" spans="1:25" ht="15" customHeight="1" x14ac:dyDescent="0.25">
      <c r="A3133" s="14">
        <f t="shared" si="48"/>
        <v>3130</v>
      </c>
      <c r="B3133" s="1">
        <v>44103</v>
      </c>
      <c r="C3133" s="18">
        <f>+YEAR(datos_arg[[#This Row],[Fecha]])</f>
        <v>2020</v>
      </c>
      <c r="D3133" s="18">
        <f>+MONTH(datos_arg[[#This Row],[Fecha]])</f>
        <v>9</v>
      </c>
      <c r="E3133" s="14" t="s">
        <v>617</v>
      </c>
      <c r="F3133" s="14" t="s">
        <v>8101</v>
      </c>
      <c r="G3133" s="14"/>
      <c r="H3133" s="14" t="s">
        <v>8103</v>
      </c>
      <c r="I3133" s="14" t="s">
        <v>8104</v>
      </c>
      <c r="J3133" s="14" t="s">
        <v>425</v>
      </c>
      <c r="K3133" s="14" t="s">
        <v>420</v>
      </c>
      <c r="L3133" s="14" t="s">
        <v>426</v>
      </c>
      <c r="M3133" s="14" t="s">
        <v>1659</v>
      </c>
      <c r="N3133" s="14" t="s">
        <v>2953</v>
      </c>
      <c r="O3133" s="14" t="s">
        <v>3140</v>
      </c>
      <c r="P3133" s="14" t="s">
        <v>5960</v>
      </c>
      <c r="Q3133" s="14">
        <v>1</v>
      </c>
      <c r="R3133" s="14" t="s">
        <v>8101</v>
      </c>
      <c r="S3133" s="14" t="s">
        <v>439</v>
      </c>
      <c r="T3133" s="35">
        <v>11839.023873727614</v>
      </c>
      <c r="U3133" s="14" t="s">
        <v>4</v>
      </c>
      <c r="V3133" s="14">
        <v>141</v>
      </c>
      <c r="W3133" s="16">
        <f>+IF(datos_arg[[#This Row],[Moneda]]="ARS",datos_arg[[#This Row],[Monto]],datos_arg[[#This Row],[Monto]]*datos_arg[[#This Row],[TC]])</f>
        <v>11839.023873727614</v>
      </c>
      <c r="X3133" s="16">
        <f>IFERROR(IF(datos_arg[[#This Row],[Moneda]]="USD",datos_arg[[#This Row],[Monto]],datos_arg[[#This Row],[Monto]]/datos_arg[[#This Row],[TC]]),0)</f>
        <v>83.964708324309314</v>
      </c>
      <c r="Y3133" s="14"/>
    </row>
    <row r="3134" spans="1:25" ht="15" customHeight="1" x14ac:dyDescent="0.25">
      <c r="A3134" s="14">
        <f t="shared" si="48"/>
        <v>3131</v>
      </c>
      <c r="B3134" s="1">
        <v>44103</v>
      </c>
      <c r="C3134" s="18">
        <f>+YEAR(datos_arg[[#This Row],[Fecha]])</f>
        <v>2020</v>
      </c>
      <c r="D3134" s="18">
        <f>+MONTH(datos_arg[[#This Row],[Fecha]])</f>
        <v>9</v>
      </c>
      <c r="E3134" s="14" t="s">
        <v>617</v>
      </c>
      <c r="F3134" s="14" t="s">
        <v>8101</v>
      </c>
      <c r="G3134" s="14"/>
      <c r="H3134" s="14" t="s">
        <v>8103</v>
      </c>
      <c r="I3134" s="14" t="s">
        <v>8104</v>
      </c>
      <c r="J3134" s="14" t="s">
        <v>425</v>
      </c>
      <c r="K3134" s="14" t="s">
        <v>420</v>
      </c>
      <c r="L3134" s="14" t="s">
        <v>426</v>
      </c>
      <c r="M3134" s="14" t="s">
        <v>607</v>
      </c>
      <c r="N3134" s="14" t="s">
        <v>2953</v>
      </c>
      <c r="O3134" s="14" t="s">
        <v>3141</v>
      </c>
      <c r="P3134" s="14" t="s">
        <v>5960</v>
      </c>
      <c r="Q3134" s="14">
        <v>4</v>
      </c>
      <c r="R3134" s="14" t="s">
        <v>8101</v>
      </c>
      <c r="S3134" s="14" t="s">
        <v>439</v>
      </c>
      <c r="T3134" s="35">
        <v>11901.976126272388</v>
      </c>
      <c r="U3134" s="14" t="s">
        <v>4</v>
      </c>
      <c r="V3134" s="14">
        <v>141</v>
      </c>
      <c r="W3134" s="16">
        <f>+IF(datos_arg[[#This Row],[Moneda]]="ARS",datos_arg[[#This Row],[Monto]],datos_arg[[#This Row],[Monto]]*datos_arg[[#This Row],[TC]])</f>
        <v>11901.976126272388</v>
      </c>
      <c r="X3134" s="16">
        <f>IFERROR(IF(datos_arg[[#This Row],[Moneda]]="USD",datos_arg[[#This Row],[Monto]],datos_arg[[#This Row],[Monto]]/datos_arg[[#This Row],[TC]]),0)</f>
        <v>84.41117820051339</v>
      </c>
      <c r="Y3134" s="14"/>
    </row>
    <row r="3135" spans="1:25" ht="15" customHeight="1" x14ac:dyDescent="0.25">
      <c r="A3135" s="14">
        <f t="shared" si="48"/>
        <v>3132</v>
      </c>
      <c r="B3135" s="1">
        <v>44103</v>
      </c>
      <c r="C3135" s="18">
        <f>+YEAR(datos_arg[[#This Row],[Fecha]])</f>
        <v>2020</v>
      </c>
      <c r="D3135" s="18">
        <f>+MONTH(datos_arg[[#This Row],[Fecha]])</f>
        <v>9</v>
      </c>
      <c r="E3135" s="14" t="s">
        <v>5358</v>
      </c>
      <c r="F3135" s="14" t="s">
        <v>4109</v>
      </c>
      <c r="G3135" s="14"/>
      <c r="H3135" s="14" t="s">
        <v>6646</v>
      </c>
      <c r="I3135" s="14" t="s">
        <v>7132</v>
      </c>
      <c r="J3135" s="14" t="s">
        <v>425</v>
      </c>
      <c r="K3135" s="14" t="s">
        <v>420</v>
      </c>
      <c r="L3135" s="14" t="s">
        <v>426</v>
      </c>
      <c r="M3135" s="14" t="s">
        <v>1677</v>
      </c>
      <c r="N3135" s="14" t="s">
        <v>524</v>
      </c>
      <c r="O3135" s="14" t="s">
        <v>3142</v>
      </c>
      <c r="P3135" s="14" t="s">
        <v>5961</v>
      </c>
      <c r="Q3135" s="14">
        <v>10</v>
      </c>
      <c r="R3135" s="14" t="s">
        <v>4109</v>
      </c>
      <c r="S3135" s="14" t="s">
        <v>439</v>
      </c>
      <c r="T3135" s="35">
        <v>300</v>
      </c>
      <c r="U3135" s="14" t="s">
        <v>4</v>
      </c>
      <c r="V3135" s="14">
        <v>141</v>
      </c>
      <c r="W3135" s="16">
        <f>+IF(datos_arg[[#This Row],[Moneda]]="ARS",datos_arg[[#This Row],[Monto]],datos_arg[[#This Row],[Monto]]*datos_arg[[#This Row],[TC]])</f>
        <v>300</v>
      </c>
      <c r="X3135" s="16">
        <f>IFERROR(IF(datos_arg[[#This Row],[Moneda]]="USD",datos_arg[[#This Row],[Monto]],datos_arg[[#This Row],[Monto]]/datos_arg[[#This Row],[TC]]),0)</f>
        <v>2.1276595744680851</v>
      </c>
      <c r="Y3135" s="14"/>
    </row>
    <row r="3136" spans="1:25" ht="15" customHeight="1" x14ac:dyDescent="0.25">
      <c r="A3136" s="14">
        <f t="shared" si="48"/>
        <v>3133</v>
      </c>
      <c r="B3136" s="1">
        <v>44103</v>
      </c>
      <c r="C3136" s="18">
        <f>+YEAR(datos_arg[[#This Row],[Fecha]])</f>
        <v>2020</v>
      </c>
      <c r="D3136" s="18">
        <f>+MONTH(datos_arg[[#This Row],[Fecha]])</f>
        <v>9</v>
      </c>
      <c r="E3136" s="14" t="s">
        <v>617</v>
      </c>
      <c r="F3136" s="14" t="s">
        <v>8101</v>
      </c>
      <c r="G3136" s="14"/>
      <c r="H3136" s="14" t="s">
        <v>8103</v>
      </c>
      <c r="I3136" s="14" t="s">
        <v>8104</v>
      </c>
      <c r="J3136" s="14" t="s">
        <v>425</v>
      </c>
      <c r="K3136" s="14" t="s">
        <v>420</v>
      </c>
      <c r="L3136" s="14" t="s">
        <v>426</v>
      </c>
      <c r="M3136" s="14" t="s">
        <v>1693</v>
      </c>
      <c r="N3136" s="14" t="s">
        <v>524</v>
      </c>
      <c r="O3136" s="14" t="s">
        <v>3143</v>
      </c>
      <c r="P3136" s="14" t="s">
        <v>5961</v>
      </c>
      <c r="Q3136" s="14">
        <v>8</v>
      </c>
      <c r="R3136" s="14" t="s">
        <v>8101</v>
      </c>
      <c r="S3136" s="14" t="s">
        <v>439</v>
      </c>
      <c r="T3136" s="35">
        <v>200</v>
      </c>
      <c r="U3136" s="14" t="s">
        <v>4</v>
      </c>
      <c r="V3136" s="14">
        <v>141</v>
      </c>
      <c r="W3136" s="16">
        <f>+IF(datos_arg[[#This Row],[Moneda]]="ARS",datos_arg[[#This Row],[Monto]],datos_arg[[#This Row],[Monto]]*datos_arg[[#This Row],[TC]])</f>
        <v>200</v>
      </c>
      <c r="X3136" s="16">
        <f>IFERROR(IF(datos_arg[[#This Row],[Moneda]]="USD",datos_arg[[#This Row],[Monto]],datos_arg[[#This Row],[Monto]]/datos_arg[[#This Row],[TC]]),0)</f>
        <v>1.4184397163120568</v>
      </c>
      <c r="Y3136" s="14"/>
    </row>
    <row r="3137" spans="1:25" ht="15" customHeight="1" x14ac:dyDescent="0.25">
      <c r="A3137" s="14">
        <f t="shared" si="48"/>
        <v>3134</v>
      </c>
      <c r="B3137" s="1">
        <v>44103</v>
      </c>
      <c r="C3137" s="18">
        <f>+YEAR(datos_arg[[#This Row],[Fecha]])</f>
        <v>2020</v>
      </c>
      <c r="D3137" s="18">
        <f>+MONTH(datos_arg[[#This Row],[Fecha]])</f>
        <v>9</v>
      </c>
      <c r="E3137" s="14" t="s">
        <v>5358</v>
      </c>
      <c r="F3137" s="14" t="s">
        <v>4109</v>
      </c>
      <c r="G3137" s="14"/>
      <c r="H3137" s="14" t="s">
        <v>6646</v>
      </c>
      <c r="I3137" s="14" t="s">
        <v>7132</v>
      </c>
      <c r="J3137" s="14" t="s">
        <v>425</v>
      </c>
      <c r="K3137" s="14" t="s">
        <v>420</v>
      </c>
      <c r="L3137" s="14" t="s">
        <v>426</v>
      </c>
      <c r="M3137" s="14" t="s">
        <v>1679</v>
      </c>
      <c r="N3137" s="14" t="s">
        <v>524</v>
      </c>
      <c r="O3137" s="14" t="s">
        <v>3144</v>
      </c>
      <c r="P3137" s="14" t="s">
        <v>5961</v>
      </c>
      <c r="Q3137" s="14">
        <v>26</v>
      </c>
      <c r="R3137" s="14" t="s">
        <v>4109</v>
      </c>
      <c r="S3137" s="14" t="s">
        <v>439</v>
      </c>
      <c r="T3137" s="35">
        <v>520</v>
      </c>
      <c r="U3137" s="14" t="s">
        <v>4</v>
      </c>
      <c r="V3137" s="14">
        <v>141</v>
      </c>
      <c r="W3137" s="16">
        <f>+IF(datos_arg[[#This Row],[Moneda]]="ARS",datos_arg[[#This Row],[Monto]],datos_arg[[#This Row],[Monto]]*datos_arg[[#This Row],[TC]])</f>
        <v>520</v>
      </c>
      <c r="X3137" s="16">
        <f>IFERROR(IF(datos_arg[[#This Row],[Moneda]]="USD",datos_arg[[#This Row],[Monto]],datos_arg[[#This Row],[Monto]]/datos_arg[[#This Row],[TC]]),0)</f>
        <v>3.6879432624113475</v>
      </c>
      <c r="Y3137" s="14"/>
    </row>
    <row r="3138" spans="1:25" ht="15" customHeight="1" x14ac:dyDescent="0.25">
      <c r="A3138" s="14">
        <f t="shared" si="48"/>
        <v>3135</v>
      </c>
      <c r="B3138" s="1">
        <v>44103</v>
      </c>
      <c r="C3138" s="18">
        <f>+YEAR(datos_arg[[#This Row],[Fecha]])</f>
        <v>2020</v>
      </c>
      <c r="D3138" s="18">
        <f>+MONTH(datos_arg[[#This Row],[Fecha]])</f>
        <v>9</v>
      </c>
      <c r="E3138" s="14" t="s">
        <v>5358</v>
      </c>
      <c r="F3138" s="14" t="s">
        <v>4109</v>
      </c>
      <c r="G3138" s="14"/>
      <c r="H3138" s="14" t="s">
        <v>6646</v>
      </c>
      <c r="I3138" s="14" t="s">
        <v>7132</v>
      </c>
      <c r="J3138" s="14" t="s">
        <v>425</v>
      </c>
      <c r="K3138" s="14" t="s">
        <v>420</v>
      </c>
      <c r="L3138" s="14" t="s">
        <v>426</v>
      </c>
      <c r="M3138" s="14" t="s">
        <v>719</v>
      </c>
      <c r="N3138" s="14" t="s">
        <v>524</v>
      </c>
      <c r="O3138" s="14" t="s">
        <v>3145</v>
      </c>
      <c r="P3138" s="14" t="s">
        <v>5961</v>
      </c>
      <c r="Q3138" s="14">
        <v>12</v>
      </c>
      <c r="R3138" s="14" t="s">
        <v>4109</v>
      </c>
      <c r="S3138" s="14" t="s">
        <v>439</v>
      </c>
      <c r="T3138" s="35">
        <v>4200</v>
      </c>
      <c r="U3138" s="14" t="s">
        <v>4</v>
      </c>
      <c r="V3138" s="14">
        <v>141</v>
      </c>
      <c r="W3138" s="16">
        <f>+IF(datos_arg[[#This Row],[Moneda]]="ARS",datos_arg[[#This Row],[Monto]],datos_arg[[#This Row],[Monto]]*datos_arg[[#This Row],[TC]])</f>
        <v>4200</v>
      </c>
      <c r="X3138" s="16">
        <f>IFERROR(IF(datos_arg[[#This Row],[Moneda]]="USD",datos_arg[[#This Row],[Monto]],datos_arg[[#This Row],[Monto]]/datos_arg[[#This Row],[TC]]),0)</f>
        <v>29.787234042553191</v>
      </c>
      <c r="Y3138" s="14"/>
    </row>
    <row r="3139" spans="1:25" ht="15" customHeight="1" x14ac:dyDescent="0.25">
      <c r="A3139" s="14">
        <f t="shared" si="48"/>
        <v>3136</v>
      </c>
      <c r="B3139" s="1">
        <v>44103</v>
      </c>
      <c r="C3139" s="18">
        <f>+YEAR(datos_arg[[#This Row],[Fecha]])</f>
        <v>2020</v>
      </c>
      <c r="D3139" s="18">
        <f>+MONTH(datos_arg[[#This Row],[Fecha]])</f>
        <v>9</v>
      </c>
      <c r="E3139" s="14" t="s">
        <v>1015</v>
      </c>
      <c r="F3139" s="14" t="s">
        <v>403</v>
      </c>
      <c r="G3139" s="14" t="s">
        <v>5383</v>
      </c>
      <c r="H3139" s="14" t="s">
        <v>6646</v>
      </c>
      <c r="I3139" s="14" t="s">
        <v>7132</v>
      </c>
      <c r="J3139" s="14" t="s">
        <v>425</v>
      </c>
      <c r="K3139" s="14" t="s">
        <v>420</v>
      </c>
      <c r="L3139" s="14" t="s">
        <v>425</v>
      </c>
      <c r="M3139" s="14" t="s">
        <v>1670</v>
      </c>
      <c r="N3139" s="14" t="s">
        <v>1237</v>
      </c>
      <c r="O3139" s="14" t="s">
        <v>3146</v>
      </c>
      <c r="P3139" s="14" t="s">
        <v>5961</v>
      </c>
      <c r="Q3139" s="14">
        <v>30</v>
      </c>
      <c r="R3139" s="14" t="s">
        <v>5383</v>
      </c>
      <c r="S3139" s="14" t="s">
        <v>439</v>
      </c>
      <c r="T3139" s="35">
        <v>548.29999999999995</v>
      </c>
      <c r="U3139" s="14" t="s">
        <v>4</v>
      </c>
      <c r="V3139" s="14">
        <v>141</v>
      </c>
      <c r="W3139" s="16">
        <f>+IF(datos_arg[[#This Row],[Moneda]]="ARS",datos_arg[[#This Row],[Monto]],datos_arg[[#This Row],[Monto]]*datos_arg[[#This Row],[TC]])</f>
        <v>548.29999999999995</v>
      </c>
      <c r="X3139" s="16">
        <f>IFERROR(IF(datos_arg[[#This Row],[Moneda]]="USD",datos_arg[[#This Row],[Monto]],datos_arg[[#This Row],[Monto]]/datos_arg[[#This Row],[TC]]),0)</f>
        <v>3.8886524822695034</v>
      </c>
      <c r="Y3139" s="14"/>
    </row>
    <row r="3140" spans="1:25" ht="15" customHeight="1" x14ac:dyDescent="0.25">
      <c r="A3140" s="14">
        <f t="shared" si="48"/>
        <v>3137</v>
      </c>
      <c r="B3140" s="1">
        <v>44103</v>
      </c>
      <c r="C3140" s="18">
        <f>+YEAR(datos_arg[[#This Row],[Fecha]])</f>
        <v>2020</v>
      </c>
      <c r="D3140" s="18">
        <f>+MONTH(datos_arg[[#This Row],[Fecha]])</f>
        <v>9</v>
      </c>
      <c r="E3140" s="14" t="s">
        <v>1015</v>
      </c>
      <c r="F3140" s="14" t="s">
        <v>403</v>
      </c>
      <c r="G3140" s="14" t="s">
        <v>5383</v>
      </c>
      <c r="H3140" s="14" t="s">
        <v>6646</v>
      </c>
      <c r="I3140" s="14" t="s">
        <v>7132</v>
      </c>
      <c r="J3140" s="14" t="s">
        <v>425</v>
      </c>
      <c r="K3140" s="14" t="s">
        <v>420</v>
      </c>
      <c r="L3140" s="14" t="s">
        <v>425</v>
      </c>
      <c r="M3140" s="14" t="s">
        <v>1419</v>
      </c>
      <c r="N3140" s="14" t="s">
        <v>310</v>
      </c>
      <c r="O3140" s="14" t="s">
        <v>3147</v>
      </c>
      <c r="P3140" s="14" t="s">
        <v>5961</v>
      </c>
      <c r="Q3140" s="14">
        <v>20</v>
      </c>
      <c r="R3140" s="14" t="s">
        <v>5383</v>
      </c>
      <c r="S3140" s="14" t="s">
        <v>439</v>
      </c>
      <c r="T3140" s="35">
        <v>400</v>
      </c>
      <c r="U3140" s="14" t="s">
        <v>4</v>
      </c>
      <c r="V3140" s="14">
        <v>141</v>
      </c>
      <c r="W3140" s="16">
        <f>+IF(datos_arg[[#This Row],[Moneda]]="ARS",datos_arg[[#This Row],[Monto]],datos_arg[[#This Row],[Monto]]*datos_arg[[#This Row],[TC]])</f>
        <v>400</v>
      </c>
      <c r="X3140" s="16">
        <f>IFERROR(IF(datos_arg[[#This Row],[Moneda]]="USD",datos_arg[[#This Row],[Monto]],datos_arg[[#This Row],[Monto]]/datos_arg[[#This Row],[TC]]),0)</f>
        <v>2.8368794326241136</v>
      </c>
      <c r="Y3140" s="14"/>
    </row>
    <row r="3141" spans="1:25" ht="15" customHeight="1" x14ac:dyDescent="0.25">
      <c r="A3141" s="14">
        <f t="shared" si="48"/>
        <v>3138</v>
      </c>
      <c r="B3141" s="1">
        <v>44103</v>
      </c>
      <c r="C3141" s="18">
        <f>+YEAR(datos_arg[[#This Row],[Fecha]])</f>
        <v>2020</v>
      </c>
      <c r="D3141" s="18">
        <f>+MONTH(datos_arg[[#This Row],[Fecha]])</f>
        <v>9</v>
      </c>
      <c r="E3141" s="14" t="s">
        <v>1015</v>
      </c>
      <c r="F3141" s="14" t="s">
        <v>403</v>
      </c>
      <c r="G3141" s="14" t="s">
        <v>5383</v>
      </c>
      <c r="H3141" s="14" t="s">
        <v>6646</v>
      </c>
      <c r="I3141" s="14" t="s">
        <v>7132</v>
      </c>
      <c r="J3141" s="14" t="s">
        <v>425</v>
      </c>
      <c r="K3141" s="14" t="s">
        <v>420</v>
      </c>
      <c r="L3141" s="14" t="s">
        <v>425</v>
      </c>
      <c r="M3141" s="14" t="s">
        <v>3148</v>
      </c>
      <c r="N3141" s="14" t="s">
        <v>310</v>
      </c>
      <c r="O3141" s="14" t="s">
        <v>3149</v>
      </c>
      <c r="P3141" s="14" t="s">
        <v>5961</v>
      </c>
      <c r="Q3141" s="14">
        <v>1</v>
      </c>
      <c r="R3141" s="14" t="s">
        <v>5383</v>
      </c>
      <c r="S3141" s="14" t="s">
        <v>439</v>
      </c>
      <c r="T3141" s="35">
        <v>40</v>
      </c>
      <c r="U3141" s="14" t="s">
        <v>4</v>
      </c>
      <c r="V3141" s="14">
        <v>141</v>
      </c>
      <c r="W3141" s="16">
        <f>+IF(datos_arg[[#This Row],[Moneda]]="ARS",datos_arg[[#This Row],[Monto]],datos_arg[[#This Row],[Monto]]*datos_arg[[#This Row],[TC]])</f>
        <v>40</v>
      </c>
      <c r="X3141" s="16">
        <f>IFERROR(IF(datos_arg[[#This Row],[Moneda]]="USD",datos_arg[[#This Row],[Monto]],datos_arg[[#This Row],[Monto]]/datos_arg[[#This Row],[TC]]),0)</f>
        <v>0.28368794326241137</v>
      </c>
      <c r="Y3141" s="14"/>
    </row>
    <row r="3142" spans="1:25" ht="15" customHeight="1" x14ac:dyDescent="0.25">
      <c r="A3142" s="14">
        <f t="shared" ref="A3142:A3205" si="49">+A3141+1</f>
        <v>3139</v>
      </c>
      <c r="B3142" s="1">
        <v>44103</v>
      </c>
      <c r="C3142" s="18">
        <f>+YEAR(datos_arg[[#This Row],[Fecha]])</f>
        <v>2020</v>
      </c>
      <c r="D3142" s="18">
        <f>+MONTH(datos_arg[[#This Row],[Fecha]])</f>
        <v>9</v>
      </c>
      <c r="E3142" s="14" t="s">
        <v>5358</v>
      </c>
      <c r="F3142" s="14" t="s">
        <v>4109</v>
      </c>
      <c r="G3142" s="14"/>
      <c r="H3142" s="14" t="s">
        <v>6646</v>
      </c>
      <c r="I3142" s="14" t="s">
        <v>7132</v>
      </c>
      <c r="J3142" s="14" t="s">
        <v>425</v>
      </c>
      <c r="K3142" s="14" t="s">
        <v>420</v>
      </c>
      <c r="L3142" s="14" t="s">
        <v>422</v>
      </c>
      <c r="M3142" s="14" t="s">
        <v>3743</v>
      </c>
      <c r="N3142" s="14" t="s">
        <v>3150</v>
      </c>
      <c r="O3142" s="14" t="s">
        <v>3242</v>
      </c>
      <c r="P3142" s="14" t="s">
        <v>5961</v>
      </c>
      <c r="Q3142" s="14">
        <v>2</v>
      </c>
      <c r="R3142" s="14" t="s">
        <v>4109</v>
      </c>
      <c r="S3142" s="14" t="s">
        <v>439</v>
      </c>
      <c r="T3142" s="35">
        <v>1080</v>
      </c>
      <c r="U3142" s="14" t="s">
        <v>4</v>
      </c>
      <c r="V3142" s="14">
        <v>141</v>
      </c>
      <c r="W3142" s="16">
        <f>+IF(datos_arg[[#This Row],[Moneda]]="ARS",datos_arg[[#This Row],[Monto]],datos_arg[[#This Row],[Monto]]*datos_arg[[#This Row],[TC]])</f>
        <v>1080</v>
      </c>
      <c r="X3142" s="16">
        <f>IFERROR(IF(datos_arg[[#This Row],[Moneda]]="USD",datos_arg[[#This Row],[Monto]],datos_arg[[#This Row],[Monto]]/datos_arg[[#This Row],[TC]]),0)</f>
        <v>7.6595744680851068</v>
      </c>
      <c r="Y3142" s="14"/>
    </row>
    <row r="3143" spans="1:25" ht="15" customHeight="1" x14ac:dyDescent="0.25">
      <c r="A3143" s="14">
        <f t="shared" si="49"/>
        <v>3140</v>
      </c>
      <c r="B3143" s="1">
        <v>44103</v>
      </c>
      <c r="C3143" s="18">
        <f>+YEAR(datos_arg[[#This Row],[Fecha]])</f>
        <v>2020</v>
      </c>
      <c r="D3143" s="18">
        <f>+MONTH(datos_arg[[#This Row],[Fecha]])</f>
        <v>9</v>
      </c>
      <c r="E3143" s="14" t="s">
        <v>1015</v>
      </c>
      <c r="F3143" s="14" t="s">
        <v>403</v>
      </c>
      <c r="G3143" s="14" t="s">
        <v>5383</v>
      </c>
      <c r="H3143" s="14" t="s">
        <v>6646</v>
      </c>
      <c r="I3143" s="14" t="s">
        <v>7132</v>
      </c>
      <c r="J3143" s="14" t="s">
        <v>425</v>
      </c>
      <c r="K3143" s="14" t="s">
        <v>420</v>
      </c>
      <c r="L3143" s="14" t="s">
        <v>425</v>
      </c>
      <c r="M3143" s="14" t="s">
        <v>1419</v>
      </c>
      <c r="N3143" s="14" t="s">
        <v>379</v>
      </c>
      <c r="O3143" s="14" t="s">
        <v>3151</v>
      </c>
      <c r="P3143" s="14" t="s">
        <v>5961</v>
      </c>
      <c r="Q3143" s="14">
        <v>40</v>
      </c>
      <c r="R3143" s="14" t="s">
        <v>5383</v>
      </c>
      <c r="S3143" s="14" t="s">
        <v>439</v>
      </c>
      <c r="T3143" s="35">
        <v>480</v>
      </c>
      <c r="U3143" s="14" t="s">
        <v>4</v>
      </c>
      <c r="V3143" s="14">
        <v>141</v>
      </c>
      <c r="W3143" s="16">
        <f>+IF(datos_arg[[#This Row],[Moneda]]="ARS",datos_arg[[#This Row],[Monto]],datos_arg[[#This Row],[Monto]]*datos_arg[[#This Row],[TC]])</f>
        <v>480</v>
      </c>
      <c r="X3143" s="16">
        <f>IFERROR(IF(datos_arg[[#This Row],[Moneda]]="USD",datos_arg[[#This Row],[Monto]],datos_arg[[#This Row],[Monto]]/datos_arg[[#This Row],[TC]]),0)</f>
        <v>3.4042553191489362</v>
      </c>
      <c r="Y3143" s="14"/>
    </row>
    <row r="3144" spans="1:25" ht="15" customHeight="1" x14ac:dyDescent="0.25">
      <c r="A3144" s="14">
        <f t="shared" si="49"/>
        <v>3141</v>
      </c>
      <c r="B3144" s="1">
        <v>44103</v>
      </c>
      <c r="C3144" s="18">
        <f>+YEAR(datos_arg[[#This Row],[Fecha]])</f>
        <v>2020</v>
      </c>
      <c r="D3144" s="18">
        <f>+MONTH(datos_arg[[#This Row],[Fecha]])</f>
        <v>9</v>
      </c>
      <c r="E3144" s="14" t="s">
        <v>5358</v>
      </c>
      <c r="F3144" s="14" t="s">
        <v>85</v>
      </c>
      <c r="G3144" s="14"/>
      <c r="H3144" s="14" t="s">
        <v>7132</v>
      </c>
      <c r="I3144" s="14" t="s">
        <v>7132</v>
      </c>
      <c r="J3144" s="14" t="s">
        <v>425</v>
      </c>
      <c r="K3144" s="14"/>
      <c r="L3144" s="14" t="s">
        <v>425</v>
      </c>
      <c r="M3144" s="14" t="s">
        <v>110</v>
      </c>
      <c r="N3144" s="14" t="s">
        <v>100</v>
      </c>
      <c r="O3144" s="14" t="s">
        <v>3152</v>
      </c>
      <c r="P3144" s="14" t="s">
        <v>5962</v>
      </c>
      <c r="Q3144" s="14">
        <v>1</v>
      </c>
      <c r="R3144" s="14" t="s">
        <v>85</v>
      </c>
      <c r="S3144" s="14" t="s">
        <v>439</v>
      </c>
      <c r="T3144" s="35">
        <v>4900</v>
      </c>
      <c r="U3144" s="14" t="s">
        <v>4</v>
      </c>
      <c r="V3144" s="14">
        <v>141</v>
      </c>
      <c r="W3144" s="16">
        <f>+IF(datos_arg[[#This Row],[Moneda]]="ARS",datos_arg[[#This Row],[Monto]],datos_arg[[#This Row],[Monto]]*datos_arg[[#This Row],[TC]])</f>
        <v>4900</v>
      </c>
      <c r="X3144" s="16">
        <f>IFERROR(IF(datos_arg[[#This Row],[Moneda]]="USD",datos_arg[[#This Row],[Monto]],datos_arg[[#This Row],[Monto]]/datos_arg[[#This Row],[TC]]),0)</f>
        <v>34.751773049645394</v>
      </c>
      <c r="Y3144" s="14"/>
    </row>
    <row r="3145" spans="1:25" ht="15" customHeight="1" x14ac:dyDescent="0.25">
      <c r="A3145" s="14">
        <f t="shared" si="49"/>
        <v>3142</v>
      </c>
      <c r="B3145" s="1">
        <v>44103</v>
      </c>
      <c r="C3145" s="18">
        <f>+YEAR(datos_arg[[#This Row],[Fecha]])</f>
        <v>2020</v>
      </c>
      <c r="D3145" s="18">
        <f>+MONTH(datos_arg[[#This Row],[Fecha]])</f>
        <v>9</v>
      </c>
      <c r="E3145" s="14" t="s">
        <v>1015</v>
      </c>
      <c r="F3145" s="14" t="s">
        <v>430</v>
      </c>
      <c r="G3145" s="14"/>
      <c r="H3145" s="14" t="s">
        <v>7132</v>
      </c>
      <c r="I3145" s="14" t="s">
        <v>7132</v>
      </c>
      <c r="J3145" s="14" t="s">
        <v>425</v>
      </c>
      <c r="K3145" s="14"/>
      <c r="L3145" s="14" t="s">
        <v>425</v>
      </c>
      <c r="M3145" s="14" t="s">
        <v>102</v>
      </c>
      <c r="N3145" s="14" t="s">
        <v>480</v>
      </c>
      <c r="O3145" s="14" t="s">
        <v>3153</v>
      </c>
      <c r="P3145" s="14"/>
      <c r="Q3145" s="14"/>
      <c r="R3145" s="14" t="s">
        <v>430</v>
      </c>
      <c r="S3145" s="14" t="s">
        <v>421</v>
      </c>
      <c r="T3145" s="35">
        <v>12710</v>
      </c>
      <c r="U3145" s="14" t="s">
        <v>4</v>
      </c>
      <c r="V3145" s="14">
        <v>141</v>
      </c>
      <c r="W3145" s="16">
        <f>+IF(datos_arg[[#This Row],[Moneda]]="ARS",datos_arg[[#This Row],[Monto]],datos_arg[[#This Row],[Monto]]*datos_arg[[#This Row],[TC]])</f>
        <v>12710</v>
      </c>
      <c r="X3145" s="16">
        <f>IFERROR(IF(datos_arg[[#This Row],[Moneda]]="USD",datos_arg[[#This Row],[Monto]],datos_arg[[#This Row],[Monto]]/datos_arg[[#This Row],[TC]]),0)</f>
        <v>90.141843971631204</v>
      </c>
      <c r="Y3145" s="14"/>
    </row>
    <row r="3146" spans="1:25" ht="15" customHeight="1" x14ac:dyDescent="0.25">
      <c r="A3146" s="14">
        <f t="shared" si="49"/>
        <v>3143</v>
      </c>
      <c r="B3146" s="1">
        <v>44103</v>
      </c>
      <c r="C3146" s="18">
        <f>+YEAR(datos_arg[[#This Row],[Fecha]])</f>
        <v>2020</v>
      </c>
      <c r="D3146" s="18">
        <f>+MONTH(datos_arg[[#This Row],[Fecha]])</f>
        <v>9</v>
      </c>
      <c r="E3146" s="14" t="s">
        <v>1015</v>
      </c>
      <c r="F3146" s="14" t="s">
        <v>403</v>
      </c>
      <c r="G3146" s="14" t="s">
        <v>6645</v>
      </c>
      <c r="H3146" s="14" t="s">
        <v>532</v>
      </c>
      <c r="I3146" s="14" t="s">
        <v>7132</v>
      </c>
      <c r="J3146" s="14" t="s">
        <v>425</v>
      </c>
      <c r="K3146" s="14" t="s">
        <v>421</v>
      </c>
      <c r="L3146" s="14" t="s">
        <v>421</v>
      </c>
      <c r="M3146" s="14" t="s">
        <v>804</v>
      </c>
      <c r="N3146" s="14" t="s">
        <v>26</v>
      </c>
      <c r="O3146" s="14" t="s">
        <v>3154</v>
      </c>
      <c r="P3146" s="14"/>
      <c r="Q3146" s="14"/>
      <c r="R3146" s="14" t="s">
        <v>6645</v>
      </c>
      <c r="S3146" s="14" t="s">
        <v>421</v>
      </c>
      <c r="T3146" s="35">
        <v>4240</v>
      </c>
      <c r="U3146" s="14" t="s">
        <v>4</v>
      </c>
      <c r="V3146" s="14">
        <v>141</v>
      </c>
      <c r="W3146" s="16">
        <f>+IF(datos_arg[[#This Row],[Moneda]]="ARS",datos_arg[[#This Row],[Monto]],datos_arg[[#This Row],[Monto]]*datos_arg[[#This Row],[TC]])</f>
        <v>4240</v>
      </c>
      <c r="X3146" s="16">
        <f>IFERROR(IF(datos_arg[[#This Row],[Moneda]]="USD",datos_arg[[#This Row],[Monto]],datos_arg[[#This Row],[Monto]]/datos_arg[[#This Row],[TC]]),0)</f>
        <v>30.070921985815602</v>
      </c>
      <c r="Y3146" s="14"/>
    </row>
    <row r="3147" spans="1:25" ht="15" customHeight="1" x14ac:dyDescent="0.25">
      <c r="A3147" s="14">
        <f t="shared" si="49"/>
        <v>3144</v>
      </c>
      <c r="B3147" s="1">
        <v>44103</v>
      </c>
      <c r="C3147" s="18">
        <f>+YEAR(datos_arg[[#This Row],[Fecha]])</f>
        <v>2020</v>
      </c>
      <c r="D3147" s="18">
        <f>+MONTH(datos_arg[[#This Row],[Fecha]])</f>
        <v>9</v>
      </c>
      <c r="E3147" s="14" t="s">
        <v>617</v>
      </c>
      <c r="F3147" s="14" t="s">
        <v>8101</v>
      </c>
      <c r="G3147" s="14"/>
      <c r="H3147" s="14" t="s">
        <v>8103</v>
      </c>
      <c r="I3147" s="14" t="s">
        <v>8104</v>
      </c>
      <c r="J3147" s="14" t="s">
        <v>472</v>
      </c>
      <c r="K3147" s="14" t="s">
        <v>421</v>
      </c>
      <c r="L3147" s="14" t="s">
        <v>421</v>
      </c>
      <c r="M3147" s="14" t="s">
        <v>578</v>
      </c>
      <c r="N3147" s="14" t="s">
        <v>1780</v>
      </c>
      <c r="O3147" s="14" t="s">
        <v>3155</v>
      </c>
      <c r="P3147" s="14" t="s">
        <v>5963</v>
      </c>
      <c r="Q3147" s="14">
        <v>18</v>
      </c>
      <c r="R3147" s="14" t="s">
        <v>8101</v>
      </c>
      <c r="S3147" s="14" t="s">
        <v>439</v>
      </c>
      <c r="T3147" s="35">
        <v>18625.506596533589</v>
      </c>
      <c r="U3147" s="14" t="s">
        <v>4</v>
      </c>
      <c r="V3147" s="14">
        <v>141</v>
      </c>
      <c r="W3147" s="16">
        <f>+IF(datos_arg[[#This Row],[Moneda]]="ARS",datos_arg[[#This Row],[Monto]],datos_arg[[#This Row],[Monto]]*datos_arg[[#This Row],[TC]])</f>
        <v>18625.506596533589</v>
      </c>
      <c r="X3147" s="16">
        <f>IFERROR(IF(datos_arg[[#This Row],[Moneda]]="USD",datos_arg[[#This Row],[Monto]],datos_arg[[#This Row],[Monto]]/datos_arg[[#This Row],[TC]]),0)</f>
        <v>132.09579146477722</v>
      </c>
      <c r="Y3147" s="14"/>
    </row>
    <row r="3148" spans="1:25" ht="15" customHeight="1" x14ac:dyDescent="0.25">
      <c r="A3148" s="14">
        <f t="shared" si="49"/>
        <v>3145</v>
      </c>
      <c r="B3148" s="1">
        <v>44103</v>
      </c>
      <c r="C3148" s="18">
        <f>+YEAR(datos_arg[[#This Row],[Fecha]])</f>
        <v>2020</v>
      </c>
      <c r="D3148" s="18">
        <f>+MONTH(datos_arg[[#This Row],[Fecha]])</f>
        <v>9</v>
      </c>
      <c r="E3148" s="14" t="s">
        <v>617</v>
      </c>
      <c r="F3148" s="14" t="s">
        <v>8101</v>
      </c>
      <c r="G3148" s="14"/>
      <c r="H3148" s="14" t="s">
        <v>8103</v>
      </c>
      <c r="I3148" s="14" t="s">
        <v>8104</v>
      </c>
      <c r="J3148" s="14" t="s">
        <v>472</v>
      </c>
      <c r="K3148" s="14" t="s">
        <v>421</v>
      </c>
      <c r="L3148" s="14" t="s">
        <v>426</v>
      </c>
      <c r="M3148" s="14" t="s">
        <v>1693</v>
      </c>
      <c r="N3148" s="14" t="s">
        <v>1780</v>
      </c>
      <c r="O3148" s="14" t="s">
        <v>3156</v>
      </c>
      <c r="P3148" s="14" t="s">
        <v>5963</v>
      </c>
      <c r="Q3148" s="14">
        <v>22</v>
      </c>
      <c r="R3148" s="14" t="s">
        <v>8101</v>
      </c>
      <c r="S3148" s="14" t="s">
        <v>439</v>
      </c>
      <c r="T3148" s="35">
        <v>19918.9445546262</v>
      </c>
      <c r="U3148" s="14" t="s">
        <v>4</v>
      </c>
      <c r="V3148" s="14">
        <v>141</v>
      </c>
      <c r="W3148" s="16">
        <f>+IF(datos_arg[[#This Row],[Moneda]]="ARS",datos_arg[[#This Row],[Monto]],datos_arg[[#This Row],[Monto]]*datos_arg[[#This Row],[TC]])</f>
        <v>19918.9445546262</v>
      </c>
      <c r="X3148" s="16">
        <f>IFERROR(IF(datos_arg[[#This Row],[Moneda]]="USD",datos_arg[[#This Row],[Monto]],datos_arg[[#This Row],[Monto]]/datos_arg[[#This Row],[TC]]),0)</f>
        <v>141.26911031649786</v>
      </c>
      <c r="Y3148" s="14"/>
    </row>
    <row r="3149" spans="1:25" ht="15" customHeight="1" x14ac:dyDescent="0.25">
      <c r="A3149" s="14">
        <f t="shared" si="49"/>
        <v>3146</v>
      </c>
      <c r="B3149" s="1">
        <v>44103</v>
      </c>
      <c r="C3149" s="18">
        <f>+YEAR(datos_arg[[#This Row],[Fecha]])</f>
        <v>2020</v>
      </c>
      <c r="D3149" s="18">
        <f>+MONTH(datos_arg[[#This Row],[Fecha]])</f>
        <v>9</v>
      </c>
      <c r="E3149" s="14" t="s">
        <v>617</v>
      </c>
      <c r="F3149" s="14" t="s">
        <v>8101</v>
      </c>
      <c r="G3149" s="14"/>
      <c r="H3149" s="14" t="s">
        <v>8103</v>
      </c>
      <c r="I3149" s="14" t="s">
        <v>8104</v>
      </c>
      <c r="J3149" s="14" t="s">
        <v>472</v>
      </c>
      <c r="K3149" s="14" t="s">
        <v>421</v>
      </c>
      <c r="L3149" s="14" t="s">
        <v>421</v>
      </c>
      <c r="M3149" s="14" t="s">
        <v>578</v>
      </c>
      <c r="N3149" s="14" t="s">
        <v>1780</v>
      </c>
      <c r="O3149" s="14" t="s">
        <v>3157</v>
      </c>
      <c r="P3149" s="14" t="s">
        <v>5963</v>
      </c>
      <c r="Q3149" s="14">
        <v>20</v>
      </c>
      <c r="R3149" s="14" t="s">
        <v>8101</v>
      </c>
      <c r="S3149" s="14" t="s">
        <v>439</v>
      </c>
      <c r="T3149" s="35">
        <v>15521.255497111322</v>
      </c>
      <c r="U3149" s="14" t="s">
        <v>4</v>
      </c>
      <c r="V3149" s="14">
        <v>141</v>
      </c>
      <c r="W3149" s="16">
        <f>+IF(datos_arg[[#This Row],[Moneda]]="ARS",datos_arg[[#This Row],[Monto]],datos_arg[[#This Row],[Monto]]*datos_arg[[#This Row],[TC]])</f>
        <v>15521.255497111322</v>
      </c>
      <c r="X3149" s="16">
        <f>IFERROR(IF(datos_arg[[#This Row],[Moneda]]="USD",datos_arg[[#This Row],[Monto]],datos_arg[[#This Row],[Monto]]/datos_arg[[#This Row],[TC]]),0)</f>
        <v>110.07982622064767</v>
      </c>
      <c r="Y3149" s="14"/>
    </row>
    <row r="3150" spans="1:25" ht="15" customHeight="1" x14ac:dyDescent="0.25">
      <c r="A3150" s="14">
        <f t="shared" si="49"/>
        <v>3147</v>
      </c>
      <c r="B3150" s="1">
        <v>44103</v>
      </c>
      <c r="C3150" s="18">
        <f>+YEAR(datos_arg[[#This Row],[Fecha]])</f>
        <v>2020</v>
      </c>
      <c r="D3150" s="18">
        <f>+MONTH(datos_arg[[#This Row],[Fecha]])</f>
        <v>9</v>
      </c>
      <c r="E3150" s="14" t="s">
        <v>617</v>
      </c>
      <c r="F3150" s="14" t="s">
        <v>8101</v>
      </c>
      <c r="G3150" s="14"/>
      <c r="H3150" s="14" t="s">
        <v>8103</v>
      </c>
      <c r="I3150" s="14" t="s">
        <v>8104</v>
      </c>
      <c r="J3150" s="14" t="s">
        <v>472</v>
      </c>
      <c r="K3150" s="14" t="s">
        <v>421</v>
      </c>
      <c r="L3150" s="14" t="s">
        <v>426</v>
      </c>
      <c r="M3150" s="14" t="s">
        <v>1693</v>
      </c>
      <c r="N3150" s="14" t="s">
        <v>1780</v>
      </c>
      <c r="O3150" s="14" t="s">
        <v>3158</v>
      </c>
      <c r="P3150" s="14" t="s">
        <v>5963</v>
      </c>
      <c r="Q3150" s="14">
        <v>20</v>
      </c>
      <c r="R3150" s="14" t="s">
        <v>8101</v>
      </c>
      <c r="S3150" s="14" t="s">
        <v>439</v>
      </c>
      <c r="T3150" s="35">
        <v>9054.0657066482709</v>
      </c>
      <c r="U3150" s="14" t="s">
        <v>4</v>
      </c>
      <c r="V3150" s="14">
        <v>141</v>
      </c>
      <c r="W3150" s="16">
        <f>+IF(datos_arg[[#This Row],[Moneda]]="ARS",datos_arg[[#This Row],[Monto]],datos_arg[[#This Row],[Monto]]*datos_arg[[#This Row],[TC]])</f>
        <v>9054.0657066482709</v>
      </c>
      <c r="X3150" s="16">
        <f>IFERROR(IF(datos_arg[[#This Row],[Moneda]]="USD",datos_arg[[#This Row],[Monto]],datos_arg[[#This Row],[Monto]]/datos_arg[[#This Row],[TC]]),0)</f>
        <v>64.213231962044475</v>
      </c>
      <c r="Y3150" s="14"/>
    </row>
    <row r="3151" spans="1:25" ht="15" customHeight="1" x14ac:dyDescent="0.25">
      <c r="A3151" s="14">
        <f t="shared" si="49"/>
        <v>3148</v>
      </c>
      <c r="B3151" s="1">
        <v>44103</v>
      </c>
      <c r="C3151" s="18">
        <f>+YEAR(datos_arg[[#This Row],[Fecha]])</f>
        <v>2020</v>
      </c>
      <c r="D3151" s="18">
        <f>+MONTH(datos_arg[[#This Row],[Fecha]])</f>
        <v>9</v>
      </c>
      <c r="E3151" s="14" t="s">
        <v>617</v>
      </c>
      <c r="F3151" s="14" t="s">
        <v>8101</v>
      </c>
      <c r="G3151" s="14"/>
      <c r="H3151" s="14" t="s">
        <v>8103</v>
      </c>
      <c r="I3151" s="14" t="s">
        <v>8104</v>
      </c>
      <c r="J3151" s="14" t="s">
        <v>472</v>
      </c>
      <c r="K3151" s="14" t="s">
        <v>421</v>
      </c>
      <c r="L3151" s="14" t="s">
        <v>425</v>
      </c>
      <c r="M3151" s="14" t="s">
        <v>540</v>
      </c>
      <c r="N3151" s="14" t="s">
        <v>1780</v>
      </c>
      <c r="O3151" s="14" t="s">
        <v>3159</v>
      </c>
      <c r="P3151" s="14" t="s">
        <v>5963</v>
      </c>
      <c r="Q3151" s="14">
        <v>3</v>
      </c>
      <c r="R3151" s="14" t="s">
        <v>8101</v>
      </c>
      <c r="S3151" s="14" t="s">
        <v>439</v>
      </c>
      <c r="T3151" s="35">
        <v>3104.2510994222648</v>
      </c>
      <c r="U3151" s="14" t="s">
        <v>4</v>
      </c>
      <c r="V3151" s="14">
        <v>141</v>
      </c>
      <c r="W3151" s="16">
        <f>+IF(datos_arg[[#This Row],[Moneda]]="ARS",datos_arg[[#This Row],[Monto]],datos_arg[[#This Row],[Monto]]*datos_arg[[#This Row],[TC]])</f>
        <v>3104.2510994222648</v>
      </c>
      <c r="X3151" s="16">
        <f>IFERROR(IF(datos_arg[[#This Row],[Moneda]]="USD",datos_arg[[#This Row],[Monto]],datos_arg[[#This Row],[Monto]]/datos_arg[[#This Row],[TC]]),0)</f>
        <v>22.015965244129539</v>
      </c>
      <c r="Y3151" s="14"/>
    </row>
    <row r="3152" spans="1:25" ht="15" customHeight="1" x14ac:dyDescent="0.25">
      <c r="A3152" s="14">
        <f t="shared" si="49"/>
        <v>3149</v>
      </c>
      <c r="B3152" s="1">
        <v>44103</v>
      </c>
      <c r="C3152" s="18">
        <f>+YEAR(datos_arg[[#This Row],[Fecha]])</f>
        <v>2020</v>
      </c>
      <c r="D3152" s="18">
        <f>+MONTH(datos_arg[[#This Row],[Fecha]])</f>
        <v>9</v>
      </c>
      <c r="E3152" s="14" t="s">
        <v>617</v>
      </c>
      <c r="F3152" s="14" t="s">
        <v>8101</v>
      </c>
      <c r="G3152" s="14"/>
      <c r="H3152" s="14" t="s">
        <v>8103</v>
      </c>
      <c r="I3152" s="14" t="s">
        <v>8104</v>
      </c>
      <c r="J3152" s="14" t="s">
        <v>472</v>
      </c>
      <c r="K3152" s="14" t="s">
        <v>421</v>
      </c>
      <c r="L3152" s="14" t="s">
        <v>421</v>
      </c>
      <c r="M3152" s="14" t="s">
        <v>607</v>
      </c>
      <c r="N3152" s="14" t="s">
        <v>1780</v>
      </c>
      <c r="O3152" s="14" t="s">
        <v>3160</v>
      </c>
      <c r="P3152" s="14" t="s">
        <v>5963</v>
      </c>
      <c r="Q3152" s="14">
        <v>4</v>
      </c>
      <c r="R3152" s="14" t="s">
        <v>8101</v>
      </c>
      <c r="S3152" s="14" t="s">
        <v>439</v>
      </c>
      <c r="T3152" s="35">
        <v>1015.348797102699</v>
      </c>
      <c r="U3152" s="14" t="s">
        <v>4</v>
      </c>
      <c r="V3152" s="14">
        <v>141</v>
      </c>
      <c r="W3152" s="16">
        <f>+IF(datos_arg[[#This Row],[Moneda]]="ARS",datos_arg[[#This Row],[Monto]],datos_arg[[#This Row],[Monto]]*datos_arg[[#This Row],[TC]])</f>
        <v>1015.348797102699</v>
      </c>
      <c r="X3152" s="16">
        <f>IFERROR(IF(datos_arg[[#This Row],[Moneda]]="USD",datos_arg[[#This Row],[Monto]],datos_arg[[#This Row],[Monto]]/datos_arg[[#This Row],[TC]]),0)</f>
        <v>7.2010552986007017</v>
      </c>
      <c r="Y3152" s="14"/>
    </row>
    <row r="3153" spans="1:25" ht="15" customHeight="1" x14ac:dyDescent="0.25">
      <c r="A3153" s="14">
        <f t="shared" si="49"/>
        <v>3150</v>
      </c>
      <c r="B3153" s="1">
        <v>44103</v>
      </c>
      <c r="C3153" s="18">
        <f>+YEAR(datos_arg[[#This Row],[Fecha]])</f>
        <v>2020</v>
      </c>
      <c r="D3153" s="18">
        <f>+MONTH(datos_arg[[#This Row],[Fecha]])</f>
        <v>9</v>
      </c>
      <c r="E3153" s="14" t="s">
        <v>617</v>
      </c>
      <c r="F3153" s="14" t="s">
        <v>8101</v>
      </c>
      <c r="G3153" s="14"/>
      <c r="H3153" s="14" t="s">
        <v>8103</v>
      </c>
      <c r="I3153" s="14" t="s">
        <v>8104</v>
      </c>
      <c r="J3153" s="14" t="s">
        <v>472</v>
      </c>
      <c r="K3153" s="14" t="s">
        <v>421</v>
      </c>
      <c r="L3153" s="14" t="s">
        <v>421</v>
      </c>
      <c r="M3153" s="14" t="s">
        <v>578</v>
      </c>
      <c r="N3153" s="14" t="s">
        <v>1780</v>
      </c>
      <c r="O3153" s="14" t="s">
        <v>3161</v>
      </c>
      <c r="P3153" s="14" t="s">
        <v>5963</v>
      </c>
      <c r="Q3153" s="14">
        <v>10</v>
      </c>
      <c r="R3153" s="14" t="s">
        <v>8101</v>
      </c>
      <c r="S3153" s="14" t="s">
        <v>439</v>
      </c>
      <c r="T3153" s="35">
        <v>7760.6277485556611</v>
      </c>
      <c r="U3153" s="14" t="s">
        <v>4</v>
      </c>
      <c r="V3153" s="14">
        <v>141</v>
      </c>
      <c r="W3153" s="16">
        <f>+IF(datos_arg[[#This Row],[Moneda]]="ARS",datos_arg[[#This Row],[Monto]],datos_arg[[#This Row],[Monto]]*datos_arg[[#This Row],[TC]])</f>
        <v>7760.6277485556611</v>
      </c>
      <c r="X3153" s="16">
        <f>IFERROR(IF(datos_arg[[#This Row],[Moneda]]="USD",datos_arg[[#This Row],[Monto]],datos_arg[[#This Row],[Monto]]/datos_arg[[#This Row],[TC]]),0)</f>
        <v>55.039913110323837</v>
      </c>
      <c r="Y3153" s="14"/>
    </row>
    <row r="3154" spans="1:25" ht="15" customHeight="1" x14ac:dyDescent="0.25">
      <c r="A3154" s="14">
        <f t="shared" si="49"/>
        <v>3151</v>
      </c>
      <c r="B3154" s="1">
        <v>44103</v>
      </c>
      <c r="C3154" s="18">
        <f>+YEAR(datos_arg[[#This Row],[Fecha]])</f>
        <v>2020</v>
      </c>
      <c r="D3154" s="18">
        <f>+MONTH(datos_arg[[#This Row],[Fecha]])</f>
        <v>9</v>
      </c>
      <c r="E3154" s="14" t="s">
        <v>1015</v>
      </c>
      <c r="F3154" s="14" t="s">
        <v>430</v>
      </c>
      <c r="G3154" s="14"/>
      <c r="H3154" s="14" t="s">
        <v>7132</v>
      </c>
      <c r="I3154" s="14" t="s">
        <v>7132</v>
      </c>
      <c r="J3154" s="14" t="s">
        <v>425</v>
      </c>
      <c r="K3154" s="14"/>
      <c r="L3154" s="14" t="s">
        <v>425</v>
      </c>
      <c r="M3154" s="14" t="s">
        <v>57</v>
      </c>
      <c r="N3154" s="14" t="s">
        <v>57</v>
      </c>
      <c r="O3154" s="14" t="s">
        <v>1794</v>
      </c>
      <c r="P3154" s="14" t="s">
        <v>5964</v>
      </c>
      <c r="Q3154" s="14"/>
      <c r="R3154" s="14" t="s">
        <v>430</v>
      </c>
      <c r="S3154" s="14" t="s">
        <v>439</v>
      </c>
      <c r="T3154" s="35">
        <v>2384</v>
      </c>
      <c r="U3154" s="14" t="s">
        <v>4</v>
      </c>
      <c r="V3154" s="14">
        <v>141</v>
      </c>
      <c r="W3154" s="16">
        <f>+IF(datos_arg[[#This Row],[Moneda]]="ARS",datos_arg[[#This Row],[Monto]],datos_arg[[#This Row],[Monto]]*datos_arg[[#This Row],[TC]])</f>
        <v>2384</v>
      </c>
      <c r="X3154" s="16">
        <f>IFERROR(IF(datos_arg[[#This Row],[Moneda]]="USD",datos_arg[[#This Row],[Monto]],datos_arg[[#This Row],[Monto]]/datos_arg[[#This Row],[TC]]),0)</f>
        <v>16.907801418439718</v>
      </c>
      <c r="Y3154" s="14"/>
    </row>
    <row r="3155" spans="1:25" ht="15" customHeight="1" x14ac:dyDescent="0.25">
      <c r="A3155" s="14">
        <f t="shared" si="49"/>
        <v>3152</v>
      </c>
      <c r="B3155" s="1">
        <v>44103</v>
      </c>
      <c r="C3155" s="18">
        <f>+YEAR(datos_arg[[#This Row],[Fecha]])</f>
        <v>2020</v>
      </c>
      <c r="D3155" s="18">
        <f>+MONTH(datos_arg[[#This Row],[Fecha]])</f>
        <v>9</v>
      </c>
      <c r="E3155" s="14" t="s">
        <v>1015</v>
      </c>
      <c r="F3155" s="14" t="s">
        <v>430</v>
      </c>
      <c r="G3155" s="14"/>
      <c r="H3155" s="14" t="s">
        <v>7132</v>
      </c>
      <c r="I3155" s="14" t="s">
        <v>7132</v>
      </c>
      <c r="J3155" s="14" t="s">
        <v>425</v>
      </c>
      <c r="K3155" s="14"/>
      <c r="L3155" s="14" t="s">
        <v>425</v>
      </c>
      <c r="M3155" s="14" t="s">
        <v>60</v>
      </c>
      <c r="N3155" s="14" t="s">
        <v>26</v>
      </c>
      <c r="O3155" s="14" t="s">
        <v>2370</v>
      </c>
      <c r="P3155" s="14" t="s">
        <v>5964</v>
      </c>
      <c r="Q3155" s="14"/>
      <c r="R3155" s="14" t="s">
        <v>430</v>
      </c>
      <c r="S3155" s="14" t="s">
        <v>439</v>
      </c>
      <c r="T3155" s="35">
        <v>9605.58</v>
      </c>
      <c r="U3155" s="14" t="s">
        <v>4</v>
      </c>
      <c r="V3155" s="14">
        <v>141</v>
      </c>
      <c r="W3155" s="16">
        <f>+IF(datos_arg[[#This Row],[Moneda]]="ARS",datos_arg[[#This Row],[Monto]],datos_arg[[#This Row],[Monto]]*datos_arg[[#This Row],[TC]])</f>
        <v>9605.58</v>
      </c>
      <c r="X3155" s="16">
        <f>IFERROR(IF(datos_arg[[#This Row],[Moneda]]="USD",datos_arg[[#This Row],[Monto]],datos_arg[[#This Row],[Monto]]/datos_arg[[#This Row],[TC]]),0)</f>
        <v>68.124680851063829</v>
      </c>
      <c r="Y3155" s="14"/>
    </row>
    <row r="3156" spans="1:25" ht="15" customHeight="1" x14ac:dyDescent="0.25">
      <c r="A3156" s="14">
        <f t="shared" si="49"/>
        <v>3153</v>
      </c>
      <c r="B3156" s="1">
        <v>44103</v>
      </c>
      <c r="C3156" s="18">
        <f>+YEAR(datos_arg[[#This Row],[Fecha]])</f>
        <v>2020</v>
      </c>
      <c r="D3156" s="18">
        <f>+MONTH(datos_arg[[#This Row],[Fecha]])</f>
        <v>9</v>
      </c>
      <c r="E3156" s="14" t="s">
        <v>1015</v>
      </c>
      <c r="F3156" s="14" t="s">
        <v>430</v>
      </c>
      <c r="G3156" s="14"/>
      <c r="H3156" s="14" t="s">
        <v>7132</v>
      </c>
      <c r="I3156" s="14" t="s">
        <v>7132</v>
      </c>
      <c r="J3156" s="14" t="s">
        <v>425</v>
      </c>
      <c r="K3156" s="14"/>
      <c r="L3156" s="14" t="s">
        <v>425</v>
      </c>
      <c r="M3156" s="14" t="s">
        <v>361</v>
      </c>
      <c r="N3156" s="14" t="s">
        <v>361</v>
      </c>
      <c r="O3156" s="14" t="s">
        <v>2325</v>
      </c>
      <c r="P3156" s="14" t="s">
        <v>5964</v>
      </c>
      <c r="Q3156" s="14"/>
      <c r="R3156" s="14" t="s">
        <v>430</v>
      </c>
      <c r="S3156" s="14" t="s">
        <v>439</v>
      </c>
      <c r="T3156" s="35">
        <v>400</v>
      </c>
      <c r="U3156" s="14" t="s">
        <v>4</v>
      </c>
      <c r="V3156" s="14">
        <v>141</v>
      </c>
      <c r="W3156" s="16">
        <f>+IF(datos_arg[[#This Row],[Moneda]]="ARS",datos_arg[[#This Row],[Monto]],datos_arg[[#This Row],[Monto]]*datos_arg[[#This Row],[TC]])</f>
        <v>400</v>
      </c>
      <c r="X3156" s="16">
        <f>IFERROR(IF(datos_arg[[#This Row],[Moneda]]="USD",datos_arg[[#This Row],[Monto]],datos_arg[[#This Row],[Monto]]/datos_arg[[#This Row],[TC]]),0)</f>
        <v>2.8368794326241136</v>
      </c>
      <c r="Y3156" s="14"/>
    </row>
    <row r="3157" spans="1:25" ht="15" customHeight="1" x14ac:dyDescent="0.25">
      <c r="A3157" s="14">
        <f t="shared" si="49"/>
        <v>3154</v>
      </c>
      <c r="B3157" s="1">
        <v>44103</v>
      </c>
      <c r="C3157" s="18">
        <f>+YEAR(datos_arg[[#This Row],[Fecha]])</f>
        <v>2020</v>
      </c>
      <c r="D3157" s="18">
        <f>+MONTH(datos_arg[[#This Row],[Fecha]])</f>
        <v>9</v>
      </c>
      <c r="E3157" s="14" t="s">
        <v>1015</v>
      </c>
      <c r="F3157" s="14" t="s">
        <v>403</v>
      </c>
      <c r="G3157" s="14" t="s">
        <v>970</v>
      </c>
      <c r="H3157" s="14" t="s">
        <v>7132</v>
      </c>
      <c r="I3157" s="14" t="s">
        <v>7132</v>
      </c>
      <c r="J3157" s="14" t="s">
        <v>425</v>
      </c>
      <c r="K3157" s="14"/>
      <c r="L3157" s="14" t="s">
        <v>425</v>
      </c>
      <c r="M3157" s="14" t="s">
        <v>493</v>
      </c>
      <c r="N3157" s="14" t="s">
        <v>26</v>
      </c>
      <c r="O3157" s="14" t="s">
        <v>3162</v>
      </c>
      <c r="P3157" s="14" t="s">
        <v>5964</v>
      </c>
      <c r="Q3157" s="14"/>
      <c r="R3157" s="14" t="s">
        <v>970</v>
      </c>
      <c r="S3157" s="14" t="s">
        <v>439</v>
      </c>
      <c r="T3157" s="35">
        <v>1171</v>
      </c>
      <c r="U3157" s="14" t="s">
        <v>4</v>
      </c>
      <c r="V3157" s="14">
        <v>141</v>
      </c>
      <c r="W3157" s="16">
        <f>+IF(datos_arg[[#This Row],[Moneda]]="ARS",datos_arg[[#This Row],[Monto]],datos_arg[[#This Row],[Monto]]*datos_arg[[#This Row],[TC]])</f>
        <v>1171</v>
      </c>
      <c r="X3157" s="16">
        <f>IFERROR(IF(datos_arg[[#This Row],[Moneda]]="USD",datos_arg[[#This Row],[Monto]],datos_arg[[#This Row],[Monto]]/datos_arg[[#This Row],[TC]]),0)</f>
        <v>8.3049645390070914</v>
      </c>
      <c r="Y3157" s="14"/>
    </row>
    <row r="3158" spans="1:25" ht="15" customHeight="1" x14ac:dyDescent="0.25">
      <c r="A3158" s="14">
        <f t="shared" si="49"/>
        <v>3155</v>
      </c>
      <c r="B3158" s="1">
        <v>44104</v>
      </c>
      <c r="C3158" s="18">
        <f>+YEAR(datos_arg[[#This Row],[Fecha]])</f>
        <v>2020</v>
      </c>
      <c r="D3158" s="18">
        <f>+MONTH(datos_arg[[#This Row],[Fecha]])</f>
        <v>9</v>
      </c>
      <c r="E3158" s="14" t="s">
        <v>407</v>
      </c>
      <c r="F3158" s="14" t="s">
        <v>5360</v>
      </c>
      <c r="G3158" s="14"/>
      <c r="H3158" s="14" t="s">
        <v>7132</v>
      </c>
      <c r="I3158" s="14" t="s">
        <v>7132</v>
      </c>
      <c r="J3158" s="14" t="s">
        <v>425</v>
      </c>
      <c r="K3158" s="14"/>
      <c r="L3158" s="14" t="s">
        <v>425</v>
      </c>
      <c r="M3158" s="14" t="s">
        <v>434</v>
      </c>
      <c r="N3158" s="14" t="s">
        <v>434</v>
      </c>
      <c r="O3158" s="14"/>
      <c r="P3158" s="14"/>
      <c r="Q3158" s="14"/>
      <c r="R3158" s="14" t="s">
        <v>440</v>
      </c>
      <c r="S3158" s="14" t="s">
        <v>443</v>
      </c>
      <c r="T3158" s="35">
        <v>120573.25806210469</v>
      </c>
      <c r="U3158" s="14" t="s">
        <v>4</v>
      </c>
      <c r="V3158" s="14">
        <v>0</v>
      </c>
      <c r="W3158" s="16">
        <f>+IF(datos_arg[[#This Row],[Moneda]]="ARS",datos_arg[[#This Row],[Monto]],datos_arg[[#This Row],[Monto]]*datos_arg[[#This Row],[TC]])</f>
        <v>120573.25806210469</v>
      </c>
      <c r="X3158" s="16">
        <f>IFERROR(IF(datos_arg[[#This Row],[Moneda]]="USD",datos_arg[[#This Row],[Monto]],datos_arg[[#This Row],[Monto]]/datos_arg[[#This Row],[TC]]),0)</f>
        <v>0</v>
      </c>
      <c r="Y3158" s="14"/>
    </row>
    <row r="3159" spans="1:25" ht="15" customHeight="1" x14ac:dyDescent="0.25">
      <c r="A3159" s="14">
        <f t="shared" si="49"/>
        <v>3156</v>
      </c>
      <c r="B3159" s="1">
        <v>44104</v>
      </c>
      <c r="C3159" s="18">
        <f>+YEAR(datos_arg[[#This Row],[Fecha]])</f>
        <v>2020</v>
      </c>
      <c r="D3159" s="18">
        <f>+MONTH(datos_arg[[#This Row],[Fecha]])</f>
        <v>9</v>
      </c>
      <c r="E3159" s="14" t="s">
        <v>408</v>
      </c>
      <c r="F3159" s="14" t="s">
        <v>506</v>
      </c>
      <c r="G3159" s="14"/>
      <c r="H3159" s="14" t="s">
        <v>7132</v>
      </c>
      <c r="I3159" s="14" t="s">
        <v>7132</v>
      </c>
      <c r="J3159" s="14" t="s">
        <v>425</v>
      </c>
      <c r="K3159" s="14"/>
      <c r="L3159" s="14" t="s">
        <v>425</v>
      </c>
      <c r="M3159" s="14" t="s">
        <v>1763</v>
      </c>
      <c r="N3159" s="14" t="s">
        <v>1763</v>
      </c>
      <c r="O3159" s="14" t="s">
        <v>3163</v>
      </c>
      <c r="P3159" s="14"/>
      <c r="Q3159" s="14"/>
      <c r="R3159" s="14" t="s">
        <v>439</v>
      </c>
      <c r="S3159" s="14" t="s">
        <v>420</v>
      </c>
      <c r="T3159" s="35">
        <v>52952.19</v>
      </c>
      <c r="U3159" s="14" t="s">
        <v>4</v>
      </c>
      <c r="V3159" s="14">
        <v>137.89728253514423</v>
      </c>
      <c r="W3159" s="16">
        <f>+IF(datos_arg[[#This Row],[Moneda]]="ARS",datos_arg[[#This Row],[Monto]],datos_arg[[#This Row],[Monto]]*datos_arg[[#This Row],[TC]])</f>
        <v>52952.19</v>
      </c>
      <c r="X3159" s="16">
        <f>IFERROR(IF(datos_arg[[#This Row],[Moneda]]="USD",datos_arg[[#This Row],[Monto]],datos_arg[[#This Row],[Monto]]/datos_arg[[#This Row],[TC]]),0)</f>
        <v>383.99734227180807</v>
      </c>
      <c r="Y3159" s="14"/>
    </row>
    <row r="3160" spans="1:25" ht="15" customHeight="1" x14ac:dyDescent="0.25">
      <c r="A3160" s="14">
        <f t="shared" si="49"/>
        <v>3157</v>
      </c>
      <c r="B3160" s="1">
        <v>44104</v>
      </c>
      <c r="C3160" s="18">
        <f>+YEAR(datos_arg[[#This Row],[Fecha]])</f>
        <v>2020</v>
      </c>
      <c r="D3160" s="18">
        <f>+MONTH(datos_arg[[#This Row],[Fecha]])</f>
        <v>9</v>
      </c>
      <c r="E3160" s="14" t="s">
        <v>408</v>
      </c>
      <c r="F3160" s="14" t="s">
        <v>506</v>
      </c>
      <c r="G3160" s="14"/>
      <c r="H3160" s="14" t="s">
        <v>7132</v>
      </c>
      <c r="I3160" s="14" t="s">
        <v>7132</v>
      </c>
      <c r="J3160" s="14" t="s">
        <v>425</v>
      </c>
      <c r="K3160" s="14"/>
      <c r="L3160" s="14" t="s">
        <v>425</v>
      </c>
      <c r="M3160" s="14" t="s">
        <v>1763</v>
      </c>
      <c r="N3160" s="14" t="s">
        <v>1763</v>
      </c>
      <c r="O3160" s="14" t="s">
        <v>3163</v>
      </c>
      <c r="P3160" s="14"/>
      <c r="Q3160" s="14"/>
      <c r="R3160" s="14" t="s">
        <v>439</v>
      </c>
      <c r="S3160" s="14" t="s">
        <v>421</v>
      </c>
      <c r="T3160" s="35">
        <v>15838</v>
      </c>
      <c r="U3160" s="14" t="s">
        <v>4</v>
      </c>
      <c r="V3160" s="14">
        <v>117.03808769819216</v>
      </c>
      <c r="W3160" s="16">
        <f>+IF(datos_arg[[#This Row],[Moneda]]="ARS",datos_arg[[#This Row],[Monto]],datos_arg[[#This Row],[Monto]]*datos_arg[[#This Row],[TC]])</f>
        <v>15838</v>
      </c>
      <c r="X3160" s="16">
        <f>IFERROR(IF(datos_arg[[#This Row],[Moneda]]="USD",datos_arg[[#This Row],[Monto]],datos_arg[[#This Row],[Monto]]/datos_arg[[#This Row],[TC]]),0)</f>
        <v>135.32346872277753</v>
      </c>
      <c r="Y3160" s="14"/>
    </row>
    <row r="3161" spans="1:25" ht="15" customHeight="1" x14ac:dyDescent="0.25">
      <c r="A3161" s="14">
        <f t="shared" si="49"/>
        <v>3158</v>
      </c>
      <c r="B3161" s="1">
        <v>44104</v>
      </c>
      <c r="C3161" s="18">
        <f>+YEAR(datos_arg[[#This Row],[Fecha]])</f>
        <v>2020</v>
      </c>
      <c r="D3161" s="18">
        <f>+MONTH(datos_arg[[#This Row],[Fecha]])</f>
        <v>9</v>
      </c>
      <c r="E3161" s="14" t="s">
        <v>408</v>
      </c>
      <c r="F3161" s="14" t="s">
        <v>506</v>
      </c>
      <c r="G3161" s="14"/>
      <c r="H3161" s="14" t="s">
        <v>7132</v>
      </c>
      <c r="I3161" s="14" t="s">
        <v>7132</v>
      </c>
      <c r="J3161" s="14" t="s">
        <v>425</v>
      </c>
      <c r="K3161" s="14"/>
      <c r="L3161" s="14" t="s">
        <v>425</v>
      </c>
      <c r="M3161" s="14" t="s">
        <v>613</v>
      </c>
      <c r="N3161" s="14" t="s">
        <v>613</v>
      </c>
      <c r="O3161" s="14" t="s">
        <v>3163</v>
      </c>
      <c r="P3161" s="14"/>
      <c r="Q3161" s="14"/>
      <c r="R3161" s="14" t="s">
        <v>439</v>
      </c>
      <c r="S3161" s="14" t="s">
        <v>613</v>
      </c>
      <c r="T3161" s="35">
        <v>10842.4</v>
      </c>
      <c r="U3161" s="14" t="s">
        <v>4</v>
      </c>
      <c r="V3161" s="14">
        <v>131.14523253100722</v>
      </c>
      <c r="W3161" s="16">
        <f>+IF(datos_arg[[#This Row],[Moneda]]="ARS",datos_arg[[#This Row],[Monto]],datos_arg[[#This Row],[Monto]]*datos_arg[[#This Row],[TC]])</f>
        <v>10842.4</v>
      </c>
      <c r="X3161" s="16">
        <f>IFERROR(IF(datos_arg[[#This Row],[Moneda]]="USD",datos_arg[[#This Row],[Monto]],datos_arg[[#This Row],[Monto]]/datos_arg[[#This Row],[TC]]),0)</f>
        <v>82.67475523699639</v>
      </c>
      <c r="Y3161" s="14"/>
    </row>
    <row r="3162" spans="1:25" ht="15" customHeight="1" x14ac:dyDescent="0.25">
      <c r="A3162" s="14">
        <f t="shared" si="49"/>
        <v>3159</v>
      </c>
      <c r="B3162" s="1">
        <v>44104</v>
      </c>
      <c r="C3162" s="18">
        <f>+YEAR(datos_arg[[#This Row],[Fecha]])</f>
        <v>2020</v>
      </c>
      <c r="D3162" s="18">
        <f>+MONTH(datos_arg[[#This Row],[Fecha]])</f>
        <v>9</v>
      </c>
      <c r="E3162" s="14" t="s">
        <v>407</v>
      </c>
      <c r="F3162" s="14" t="s">
        <v>5360</v>
      </c>
      <c r="G3162" s="14"/>
      <c r="H3162" s="14" t="s">
        <v>7132</v>
      </c>
      <c r="I3162" s="14" t="s">
        <v>7132</v>
      </c>
      <c r="J3162" s="14" t="s">
        <v>425</v>
      </c>
      <c r="K3162" s="14"/>
      <c r="L3162" s="14" t="s">
        <v>425</v>
      </c>
      <c r="M3162" s="14" t="s">
        <v>434</v>
      </c>
      <c r="N3162" s="14" t="s">
        <v>434</v>
      </c>
      <c r="O3162" s="14"/>
      <c r="P3162" s="14"/>
      <c r="Q3162" s="14"/>
      <c r="R3162" s="14" t="s">
        <v>441</v>
      </c>
      <c r="S3162" s="14" t="s">
        <v>439</v>
      </c>
      <c r="T3162" s="35">
        <v>30.682444237470001</v>
      </c>
      <c r="U3162" s="14" t="s">
        <v>2</v>
      </c>
      <c r="V3162" s="14">
        <v>0</v>
      </c>
      <c r="W3162" s="16">
        <f>+IF(datos_arg[[#This Row],[Moneda]]="ARS",datos_arg[[#This Row],[Monto]],datos_arg[[#This Row],[Monto]]*datos_arg[[#This Row],[TC]])</f>
        <v>0</v>
      </c>
      <c r="X3162" s="16">
        <f>IFERROR(IF(datos_arg[[#This Row],[Moneda]]="USD",datos_arg[[#This Row],[Monto]],datos_arg[[#This Row],[Monto]]/datos_arg[[#This Row],[TC]]),0)</f>
        <v>30.682444237470001</v>
      </c>
      <c r="Y3162" s="14"/>
    </row>
    <row r="3163" spans="1:25" ht="15" customHeight="1" x14ac:dyDescent="0.25">
      <c r="A3163" s="14">
        <f t="shared" si="49"/>
        <v>3160</v>
      </c>
      <c r="B3163" s="1">
        <v>44104</v>
      </c>
      <c r="C3163" s="18">
        <f>+YEAR(datos_arg[[#This Row],[Fecha]])</f>
        <v>2020</v>
      </c>
      <c r="D3163" s="18">
        <f>+MONTH(datos_arg[[#This Row],[Fecha]])</f>
        <v>9</v>
      </c>
      <c r="E3163" s="14" t="s">
        <v>408</v>
      </c>
      <c r="F3163" s="14" t="s">
        <v>506</v>
      </c>
      <c r="G3163" s="14"/>
      <c r="H3163" s="14" t="s">
        <v>7132</v>
      </c>
      <c r="I3163" s="14" t="s">
        <v>7132</v>
      </c>
      <c r="J3163" s="14" t="s">
        <v>425</v>
      </c>
      <c r="K3163" s="14"/>
      <c r="L3163" s="14" t="s">
        <v>425</v>
      </c>
      <c r="M3163" s="14" t="s">
        <v>1763</v>
      </c>
      <c r="N3163" s="14" t="s">
        <v>1763</v>
      </c>
      <c r="O3163" s="14" t="s">
        <v>3163</v>
      </c>
      <c r="P3163" s="14"/>
      <c r="Q3163" s="14"/>
      <c r="R3163" s="14" t="s">
        <v>420</v>
      </c>
      <c r="S3163" s="14" t="s">
        <v>439</v>
      </c>
      <c r="T3163" s="35">
        <v>52952.19</v>
      </c>
      <c r="U3163" s="14" t="s">
        <v>4</v>
      </c>
      <c r="V3163" s="14">
        <v>141</v>
      </c>
      <c r="W3163" s="16">
        <f>+IF(datos_arg[[#This Row],[Moneda]]="ARS",datos_arg[[#This Row],[Monto]],datos_arg[[#This Row],[Monto]]*datos_arg[[#This Row],[TC]])</f>
        <v>52952.19</v>
      </c>
      <c r="X3163" s="16">
        <f>IFERROR(IF(datos_arg[[#This Row],[Moneda]]="USD",datos_arg[[#This Row],[Monto]],datos_arg[[#This Row],[Monto]]/datos_arg[[#This Row],[TC]]),0)</f>
        <v>375.54744680851064</v>
      </c>
      <c r="Y3163" s="14"/>
    </row>
    <row r="3164" spans="1:25" ht="15" customHeight="1" x14ac:dyDescent="0.25">
      <c r="A3164" s="14">
        <f t="shared" si="49"/>
        <v>3161</v>
      </c>
      <c r="B3164" s="1">
        <v>44104</v>
      </c>
      <c r="C3164" s="18">
        <f>+YEAR(datos_arg[[#This Row],[Fecha]])</f>
        <v>2020</v>
      </c>
      <c r="D3164" s="18">
        <f>+MONTH(datos_arg[[#This Row],[Fecha]])</f>
        <v>9</v>
      </c>
      <c r="E3164" s="14" t="s">
        <v>408</v>
      </c>
      <c r="F3164" s="14" t="s">
        <v>506</v>
      </c>
      <c r="G3164" s="14"/>
      <c r="H3164" s="14" t="s">
        <v>7132</v>
      </c>
      <c r="I3164" s="14" t="s">
        <v>7132</v>
      </c>
      <c r="J3164" s="14" t="s">
        <v>425</v>
      </c>
      <c r="K3164" s="14"/>
      <c r="L3164" s="14" t="s">
        <v>425</v>
      </c>
      <c r="M3164" s="14" t="s">
        <v>1763</v>
      </c>
      <c r="N3164" s="14" t="s">
        <v>1763</v>
      </c>
      <c r="O3164" s="14" t="s">
        <v>3163</v>
      </c>
      <c r="P3164" s="14"/>
      <c r="Q3164" s="14"/>
      <c r="R3164" s="14" t="s">
        <v>421</v>
      </c>
      <c r="S3164" s="14" t="s">
        <v>439</v>
      </c>
      <c r="T3164" s="35">
        <v>15838</v>
      </c>
      <c r="U3164" s="14" t="s">
        <v>4</v>
      </c>
      <c r="V3164" s="14">
        <v>141</v>
      </c>
      <c r="W3164" s="16">
        <f>+IF(datos_arg[[#This Row],[Moneda]]="ARS",datos_arg[[#This Row],[Monto]],datos_arg[[#This Row],[Monto]]*datos_arg[[#This Row],[TC]])</f>
        <v>15838</v>
      </c>
      <c r="X3164" s="16">
        <f>IFERROR(IF(datos_arg[[#This Row],[Moneda]]="USD",datos_arg[[#This Row],[Monto]],datos_arg[[#This Row],[Monto]]/datos_arg[[#This Row],[TC]]),0)</f>
        <v>112.32624113475177</v>
      </c>
      <c r="Y3164" s="14"/>
    </row>
    <row r="3165" spans="1:25" ht="15" customHeight="1" x14ac:dyDescent="0.25">
      <c r="A3165" s="14">
        <f t="shared" si="49"/>
        <v>3162</v>
      </c>
      <c r="B3165" s="1">
        <v>44104</v>
      </c>
      <c r="C3165" s="18">
        <f>+YEAR(datos_arg[[#This Row],[Fecha]])</f>
        <v>2020</v>
      </c>
      <c r="D3165" s="18">
        <f>+MONTH(datos_arg[[#This Row],[Fecha]])</f>
        <v>9</v>
      </c>
      <c r="E3165" s="14" t="s">
        <v>408</v>
      </c>
      <c r="F3165" s="14" t="s">
        <v>506</v>
      </c>
      <c r="G3165" s="14"/>
      <c r="H3165" s="14" t="s">
        <v>7132</v>
      </c>
      <c r="I3165" s="14" t="s">
        <v>7132</v>
      </c>
      <c r="J3165" s="14" t="s">
        <v>425</v>
      </c>
      <c r="K3165" s="14"/>
      <c r="L3165" s="14" t="s">
        <v>425</v>
      </c>
      <c r="M3165" s="14" t="s">
        <v>613</v>
      </c>
      <c r="N3165" s="14" t="s">
        <v>613</v>
      </c>
      <c r="O3165" s="14" t="s">
        <v>3163</v>
      </c>
      <c r="P3165" s="14"/>
      <c r="Q3165" s="14"/>
      <c r="R3165" s="14" t="s">
        <v>613</v>
      </c>
      <c r="S3165" s="14" t="s">
        <v>439</v>
      </c>
      <c r="T3165" s="35">
        <v>10842.4</v>
      </c>
      <c r="U3165" s="14" t="s">
        <v>4</v>
      </c>
      <c r="V3165" s="14">
        <v>141</v>
      </c>
      <c r="W3165" s="16">
        <f>+IF(datos_arg[[#This Row],[Moneda]]="ARS",datos_arg[[#This Row],[Monto]],datos_arg[[#This Row],[Monto]]*datos_arg[[#This Row],[TC]])</f>
        <v>10842.4</v>
      </c>
      <c r="X3165" s="16">
        <f>IFERROR(IF(datos_arg[[#This Row],[Moneda]]="USD",datos_arg[[#This Row],[Monto]],datos_arg[[#This Row],[Monto]]/datos_arg[[#This Row],[TC]]),0)</f>
        <v>76.896453900709218</v>
      </c>
      <c r="Y3165" s="14"/>
    </row>
    <row r="3166" spans="1:25" ht="15" customHeight="1" x14ac:dyDescent="0.25">
      <c r="A3166" s="14">
        <f t="shared" si="49"/>
        <v>3163</v>
      </c>
      <c r="B3166" s="1">
        <v>44104</v>
      </c>
      <c r="C3166" s="18">
        <f>+YEAR(datos_arg[[#This Row],[Fecha]])</f>
        <v>2020</v>
      </c>
      <c r="D3166" s="18">
        <f>+MONTH(datos_arg[[#This Row],[Fecha]])</f>
        <v>9</v>
      </c>
      <c r="E3166" s="14" t="s">
        <v>449</v>
      </c>
      <c r="F3166" s="14" t="s">
        <v>523</v>
      </c>
      <c r="G3166" s="14"/>
      <c r="H3166" s="14" t="s">
        <v>7132</v>
      </c>
      <c r="I3166" s="14" t="s">
        <v>7132</v>
      </c>
      <c r="J3166" s="14" t="s">
        <v>425</v>
      </c>
      <c r="K3166" s="14"/>
      <c r="L3166" s="14" t="s">
        <v>425</v>
      </c>
      <c r="M3166" s="14" t="s">
        <v>524</v>
      </c>
      <c r="N3166" s="14" t="s">
        <v>524</v>
      </c>
      <c r="O3166" s="14" t="s">
        <v>3259</v>
      </c>
      <c r="P3166" s="14"/>
      <c r="Q3166" s="14"/>
      <c r="R3166" s="14" t="s">
        <v>523</v>
      </c>
      <c r="S3166" s="14" t="s">
        <v>613</v>
      </c>
      <c r="T3166" s="35">
        <v>3570</v>
      </c>
      <c r="U3166" s="14" t="s">
        <v>4</v>
      </c>
      <c r="V3166" s="14">
        <v>141</v>
      </c>
      <c r="W3166" s="16">
        <f>+IF(datos_arg[[#This Row],[Moneda]]="ARS",datos_arg[[#This Row],[Monto]],datos_arg[[#This Row],[Monto]]*datos_arg[[#This Row],[TC]])</f>
        <v>3570</v>
      </c>
      <c r="X3166" s="16">
        <f>IFERROR(IF(datos_arg[[#This Row],[Moneda]]="USD",datos_arg[[#This Row],[Monto]],datos_arg[[#This Row],[Monto]]/datos_arg[[#This Row],[TC]]),0)</f>
        <v>25.319148936170212</v>
      </c>
      <c r="Y3166" s="14"/>
    </row>
    <row r="3167" spans="1:25" ht="15" customHeight="1" x14ac:dyDescent="0.25">
      <c r="A3167" s="14">
        <f t="shared" si="49"/>
        <v>3164</v>
      </c>
      <c r="B3167" s="1">
        <v>44104</v>
      </c>
      <c r="C3167" s="18">
        <f>+YEAR(datos_arg[[#This Row],[Fecha]])</f>
        <v>2020</v>
      </c>
      <c r="D3167" s="18">
        <f>+MONTH(datos_arg[[#This Row],[Fecha]])</f>
        <v>9</v>
      </c>
      <c r="E3167" s="14" t="s">
        <v>449</v>
      </c>
      <c r="F3167" s="14" t="s">
        <v>505</v>
      </c>
      <c r="G3167" s="14"/>
      <c r="H3167" s="14" t="s">
        <v>7132</v>
      </c>
      <c r="I3167" s="14" t="s">
        <v>7132</v>
      </c>
      <c r="J3167" s="14" t="s">
        <v>425</v>
      </c>
      <c r="K3167" s="14"/>
      <c r="L3167" s="14" t="s">
        <v>425</v>
      </c>
      <c r="M3167" s="14" t="s">
        <v>613</v>
      </c>
      <c r="N3167" s="14" t="s">
        <v>2273</v>
      </c>
      <c r="O3167" s="14" t="s">
        <v>3258</v>
      </c>
      <c r="P3167" s="14"/>
      <c r="Q3167" s="14"/>
      <c r="R3167" s="14" t="s">
        <v>505</v>
      </c>
      <c r="S3167" s="14" t="s">
        <v>613</v>
      </c>
      <c r="T3167" s="35">
        <v>1071</v>
      </c>
      <c r="U3167" s="14" t="s">
        <v>4</v>
      </c>
      <c r="V3167" s="14">
        <v>141</v>
      </c>
      <c r="W3167" s="16">
        <f>+IF(datos_arg[[#This Row],[Moneda]]="ARS",datos_arg[[#This Row],[Monto]],datos_arg[[#This Row],[Monto]]*datos_arg[[#This Row],[TC]])</f>
        <v>1071</v>
      </c>
      <c r="X3167" s="16">
        <f>IFERROR(IF(datos_arg[[#This Row],[Moneda]]="USD",datos_arg[[#This Row],[Monto]],datos_arg[[#This Row],[Monto]]/datos_arg[[#This Row],[TC]]),0)</f>
        <v>7.5957446808510642</v>
      </c>
      <c r="Y3167" s="14"/>
    </row>
    <row r="3168" spans="1:25" ht="15" customHeight="1" x14ac:dyDescent="0.25">
      <c r="A3168" s="14">
        <f t="shared" si="49"/>
        <v>3165</v>
      </c>
      <c r="B3168" s="1">
        <v>44104</v>
      </c>
      <c r="C3168" s="18">
        <f>+YEAR(datos_arg[[#This Row],[Fecha]])</f>
        <v>2020</v>
      </c>
      <c r="D3168" s="18">
        <f>+MONTH(datos_arg[[#This Row],[Fecha]])</f>
        <v>9</v>
      </c>
      <c r="E3168" s="14" t="s">
        <v>5358</v>
      </c>
      <c r="F3168" s="14" t="s">
        <v>4108</v>
      </c>
      <c r="G3168" s="14"/>
      <c r="H3168" s="14" t="s">
        <v>6646</v>
      </c>
      <c r="I3168" s="14" t="s">
        <v>6668</v>
      </c>
      <c r="J3168" s="14" t="s">
        <v>425</v>
      </c>
      <c r="K3168" s="14" t="s">
        <v>420</v>
      </c>
      <c r="L3168" s="14" t="s">
        <v>425</v>
      </c>
      <c r="M3168" s="14" t="s">
        <v>5380</v>
      </c>
      <c r="N3168" s="14" t="s">
        <v>3368</v>
      </c>
      <c r="O3168" s="14" t="s">
        <v>4091</v>
      </c>
      <c r="P3168" s="14" t="s">
        <v>5965</v>
      </c>
      <c r="Q3168" s="14"/>
      <c r="R3168" s="14" t="s">
        <v>4108</v>
      </c>
      <c r="S3168" s="14" t="s">
        <v>420</v>
      </c>
      <c r="T3168" s="35">
        <v>9500</v>
      </c>
      <c r="U3168" s="14" t="s">
        <v>4</v>
      </c>
      <c r="V3168" s="14">
        <v>141</v>
      </c>
      <c r="W3168" s="16">
        <f>+IF(datos_arg[[#This Row],[Moneda]]="ARS",datos_arg[[#This Row],[Monto]],datos_arg[[#This Row],[Monto]]*datos_arg[[#This Row],[TC]])</f>
        <v>9500</v>
      </c>
      <c r="X3168" s="16">
        <f>IFERROR(IF(datos_arg[[#This Row],[Moneda]]="USD",datos_arg[[#This Row],[Monto]],datos_arg[[#This Row],[Monto]]/datos_arg[[#This Row],[TC]]),0)</f>
        <v>67.37588652482269</v>
      </c>
      <c r="Y3168" s="14"/>
    </row>
    <row r="3169" spans="1:25" ht="15" customHeight="1" x14ac:dyDescent="0.25">
      <c r="A3169" s="14">
        <f t="shared" si="49"/>
        <v>3166</v>
      </c>
      <c r="B3169" s="1">
        <v>44105</v>
      </c>
      <c r="C3169" s="18">
        <f>+YEAR(datos_arg[[#This Row],[Fecha]])</f>
        <v>2020</v>
      </c>
      <c r="D3169" s="18">
        <f>+MONTH(datos_arg[[#This Row],[Fecha]])</f>
        <v>10</v>
      </c>
      <c r="E3169" s="14" t="s">
        <v>1015</v>
      </c>
      <c r="F3169" s="14" t="s">
        <v>430</v>
      </c>
      <c r="G3169" s="14"/>
      <c r="H3169" s="14" t="s">
        <v>7132</v>
      </c>
      <c r="I3169" s="14" t="s">
        <v>7132</v>
      </c>
      <c r="J3169" s="14" t="s">
        <v>425</v>
      </c>
      <c r="K3169" s="14"/>
      <c r="L3169" s="14" t="s">
        <v>425</v>
      </c>
      <c r="M3169" s="14" t="s">
        <v>60</v>
      </c>
      <c r="N3169" s="14" t="s">
        <v>26</v>
      </c>
      <c r="O3169" s="14" t="s">
        <v>2193</v>
      </c>
      <c r="P3169" s="14"/>
      <c r="Q3169" s="14"/>
      <c r="R3169" s="14" t="s">
        <v>430</v>
      </c>
      <c r="S3169" s="14" t="s">
        <v>445</v>
      </c>
      <c r="T3169" s="35">
        <v>1969</v>
      </c>
      <c r="U3169" s="14" t="s">
        <v>4</v>
      </c>
      <c r="V3169" s="14">
        <v>141</v>
      </c>
      <c r="W3169" s="16">
        <f>+IF(datos_arg[[#This Row],[Moneda]]="ARS",datos_arg[[#This Row],[Monto]],datos_arg[[#This Row],[Monto]]*datos_arg[[#This Row],[TC]])</f>
        <v>1969</v>
      </c>
      <c r="X3169" s="16">
        <f>IFERROR(IF(datos_arg[[#This Row],[Moneda]]="USD",datos_arg[[#This Row],[Monto]],datos_arg[[#This Row],[Monto]]/datos_arg[[#This Row],[TC]]),0)</f>
        <v>13.964539007092199</v>
      </c>
      <c r="Y3169" s="14"/>
    </row>
    <row r="3170" spans="1:25" ht="15" customHeight="1" x14ac:dyDescent="0.25">
      <c r="A3170" s="14">
        <f t="shared" si="49"/>
        <v>3167</v>
      </c>
      <c r="B3170" s="1">
        <v>44105</v>
      </c>
      <c r="C3170" s="18">
        <f>+YEAR(datos_arg[[#This Row],[Fecha]])</f>
        <v>2020</v>
      </c>
      <c r="D3170" s="18">
        <f>+MONTH(datos_arg[[#This Row],[Fecha]])</f>
        <v>10</v>
      </c>
      <c r="E3170" s="14" t="s">
        <v>5358</v>
      </c>
      <c r="F3170" s="14" t="s">
        <v>4109</v>
      </c>
      <c r="G3170" s="14"/>
      <c r="H3170" s="14" t="s">
        <v>6646</v>
      </c>
      <c r="I3170" s="14" t="s">
        <v>7132</v>
      </c>
      <c r="J3170" s="14" t="s">
        <v>425</v>
      </c>
      <c r="K3170" s="14"/>
      <c r="L3170" s="14" t="s">
        <v>422</v>
      </c>
      <c r="M3170" s="14" t="s">
        <v>578</v>
      </c>
      <c r="N3170" s="14" t="s">
        <v>299</v>
      </c>
      <c r="O3170" s="14" t="s">
        <v>3165</v>
      </c>
      <c r="P3170" s="14"/>
      <c r="Q3170" s="14">
        <v>4</v>
      </c>
      <c r="R3170" s="14" t="s">
        <v>4109</v>
      </c>
      <c r="S3170" s="14" t="s">
        <v>439</v>
      </c>
      <c r="T3170" s="35">
        <v>1600</v>
      </c>
      <c r="U3170" s="14" t="s">
        <v>4</v>
      </c>
      <c r="V3170" s="14">
        <v>141</v>
      </c>
      <c r="W3170" s="16">
        <f>+IF(datos_arg[[#This Row],[Moneda]]="ARS",datos_arg[[#This Row],[Monto]],datos_arg[[#This Row],[Monto]]*datos_arg[[#This Row],[TC]])</f>
        <v>1600</v>
      </c>
      <c r="X3170" s="16">
        <f>IFERROR(IF(datos_arg[[#This Row],[Moneda]]="USD",datos_arg[[#This Row],[Monto]],datos_arg[[#This Row],[Monto]]/datos_arg[[#This Row],[TC]]),0)</f>
        <v>11.347517730496454</v>
      </c>
      <c r="Y3170" s="14"/>
    </row>
    <row r="3171" spans="1:25" ht="15" customHeight="1" x14ac:dyDescent="0.25">
      <c r="A3171" s="14">
        <f t="shared" si="49"/>
        <v>3168</v>
      </c>
      <c r="B3171" s="1">
        <v>44105</v>
      </c>
      <c r="C3171" s="18">
        <f>+YEAR(datos_arg[[#This Row],[Fecha]])</f>
        <v>2020</v>
      </c>
      <c r="D3171" s="18">
        <f>+MONTH(datos_arg[[#This Row],[Fecha]])</f>
        <v>10</v>
      </c>
      <c r="E3171" s="14" t="s">
        <v>1015</v>
      </c>
      <c r="F3171" s="14" t="s">
        <v>430</v>
      </c>
      <c r="G3171" s="14"/>
      <c r="H3171" s="14" t="s">
        <v>7132</v>
      </c>
      <c r="I3171" s="14" t="s">
        <v>7132</v>
      </c>
      <c r="J3171" s="14" t="s">
        <v>425</v>
      </c>
      <c r="K3171" s="14"/>
      <c r="L3171" s="14" t="s">
        <v>425</v>
      </c>
      <c r="M3171" s="14" t="s">
        <v>60</v>
      </c>
      <c r="N3171" s="14" t="s">
        <v>26</v>
      </c>
      <c r="O3171" s="14" t="s">
        <v>2409</v>
      </c>
      <c r="P3171" s="14"/>
      <c r="Q3171" s="14"/>
      <c r="R3171" s="14" t="s">
        <v>430</v>
      </c>
      <c r="S3171" s="14" t="s">
        <v>439</v>
      </c>
      <c r="T3171" s="35">
        <v>3000</v>
      </c>
      <c r="U3171" s="14" t="s">
        <v>4</v>
      </c>
      <c r="V3171" s="14">
        <v>141</v>
      </c>
      <c r="W3171" s="16">
        <f>+IF(datos_arg[[#This Row],[Moneda]]="ARS",datos_arg[[#This Row],[Monto]],datos_arg[[#This Row],[Monto]]*datos_arg[[#This Row],[TC]])</f>
        <v>3000</v>
      </c>
      <c r="X3171" s="16">
        <f>IFERROR(IF(datos_arg[[#This Row],[Moneda]]="USD",datos_arg[[#This Row],[Monto]],datos_arg[[#This Row],[Monto]]/datos_arg[[#This Row],[TC]]),0)</f>
        <v>21.276595744680851</v>
      </c>
      <c r="Y3171" s="14"/>
    </row>
    <row r="3172" spans="1:25" ht="15" customHeight="1" x14ac:dyDescent="0.25">
      <c r="A3172" s="14">
        <f t="shared" si="49"/>
        <v>3169</v>
      </c>
      <c r="B3172" s="1">
        <v>44105</v>
      </c>
      <c r="C3172" s="18">
        <f>+YEAR(datos_arg[[#This Row],[Fecha]])</f>
        <v>2020</v>
      </c>
      <c r="D3172" s="18">
        <f>+MONTH(datos_arg[[#This Row],[Fecha]])</f>
        <v>10</v>
      </c>
      <c r="E3172" s="14" t="s">
        <v>449</v>
      </c>
      <c r="F3172" s="14" t="s">
        <v>505</v>
      </c>
      <c r="G3172" s="14"/>
      <c r="H3172" s="14" t="s">
        <v>7132</v>
      </c>
      <c r="I3172" s="14" t="s">
        <v>7132</v>
      </c>
      <c r="J3172" s="14" t="s">
        <v>425</v>
      </c>
      <c r="K3172" s="14"/>
      <c r="L3172" s="14" t="s">
        <v>425</v>
      </c>
      <c r="M3172" s="14" t="s">
        <v>613</v>
      </c>
      <c r="N3172" s="14" t="s">
        <v>2273</v>
      </c>
      <c r="O3172" s="14" t="s">
        <v>3258</v>
      </c>
      <c r="P3172" s="14"/>
      <c r="Q3172" s="14"/>
      <c r="R3172" s="14" t="s">
        <v>505</v>
      </c>
      <c r="S3172" s="14" t="s">
        <v>613</v>
      </c>
      <c r="T3172" s="35">
        <v>27.85</v>
      </c>
      <c r="U3172" s="14" t="s">
        <v>4</v>
      </c>
      <c r="V3172" s="14">
        <v>141</v>
      </c>
      <c r="W3172" s="16">
        <f>+IF(datos_arg[[#This Row],[Moneda]]="ARS",datos_arg[[#This Row],[Monto]],datos_arg[[#This Row],[Monto]]*datos_arg[[#This Row],[TC]])</f>
        <v>27.85</v>
      </c>
      <c r="X3172" s="16">
        <f>IFERROR(IF(datos_arg[[#This Row],[Moneda]]="USD",datos_arg[[#This Row],[Monto]],datos_arg[[#This Row],[Monto]]/datos_arg[[#This Row],[TC]]),0)</f>
        <v>0.19751773049645391</v>
      </c>
      <c r="Y3172" s="14"/>
    </row>
    <row r="3173" spans="1:25" ht="15" customHeight="1" x14ac:dyDescent="0.25">
      <c r="A3173" s="14">
        <f t="shared" si="49"/>
        <v>3170</v>
      </c>
      <c r="B3173" s="1">
        <v>44106</v>
      </c>
      <c r="C3173" s="18">
        <f>+YEAR(datos_arg[[#This Row],[Fecha]])</f>
        <v>2020</v>
      </c>
      <c r="D3173" s="18">
        <f>+MONTH(datos_arg[[#This Row],[Fecha]])</f>
        <v>10</v>
      </c>
      <c r="E3173" s="14" t="s">
        <v>1015</v>
      </c>
      <c r="F3173" s="14" t="s">
        <v>403</v>
      </c>
      <c r="G3173" s="14" t="s">
        <v>5383</v>
      </c>
      <c r="H3173" s="14" t="s">
        <v>6646</v>
      </c>
      <c r="I3173" s="14" t="s">
        <v>7132</v>
      </c>
      <c r="J3173" s="14" t="s">
        <v>425</v>
      </c>
      <c r="K3173" s="14" t="s">
        <v>420</v>
      </c>
      <c r="L3173" s="14" t="s">
        <v>425</v>
      </c>
      <c r="M3173" s="14" t="s">
        <v>310</v>
      </c>
      <c r="N3173" s="14" t="s">
        <v>310</v>
      </c>
      <c r="O3173" s="14" t="s">
        <v>3397</v>
      </c>
      <c r="P3173" s="14" t="s">
        <v>5966</v>
      </c>
      <c r="Q3173" s="14"/>
      <c r="R3173" s="14" t="s">
        <v>5383</v>
      </c>
      <c r="S3173" s="14" t="s">
        <v>445</v>
      </c>
      <c r="T3173" s="35">
        <v>480</v>
      </c>
      <c r="U3173" s="14" t="s">
        <v>4</v>
      </c>
      <c r="V3173" s="14">
        <v>141</v>
      </c>
      <c r="W3173" s="16">
        <f>+IF(datos_arg[[#This Row],[Moneda]]="ARS",datos_arg[[#This Row],[Monto]],datos_arg[[#This Row],[Monto]]*datos_arg[[#This Row],[TC]])</f>
        <v>480</v>
      </c>
      <c r="X3173" s="16">
        <f>IFERROR(IF(datos_arg[[#This Row],[Moneda]]="USD",datos_arg[[#This Row],[Monto]],datos_arg[[#This Row],[Monto]]/datos_arg[[#This Row],[TC]]),0)</f>
        <v>3.4042553191489362</v>
      </c>
      <c r="Y3173" s="14"/>
    </row>
    <row r="3174" spans="1:25" ht="15" customHeight="1" x14ac:dyDescent="0.25">
      <c r="A3174" s="14">
        <f t="shared" si="49"/>
        <v>3171</v>
      </c>
      <c r="B3174" s="1">
        <v>44106</v>
      </c>
      <c r="C3174" s="18">
        <f>+YEAR(datos_arg[[#This Row],[Fecha]])</f>
        <v>2020</v>
      </c>
      <c r="D3174" s="18">
        <f>+MONTH(datos_arg[[#This Row],[Fecha]])</f>
        <v>10</v>
      </c>
      <c r="E3174" s="14" t="s">
        <v>1015</v>
      </c>
      <c r="F3174" s="14" t="s">
        <v>403</v>
      </c>
      <c r="G3174" s="14" t="s">
        <v>5383</v>
      </c>
      <c r="H3174" s="14" t="s">
        <v>6646</v>
      </c>
      <c r="I3174" s="14" t="s">
        <v>7132</v>
      </c>
      <c r="J3174" s="14" t="s">
        <v>425</v>
      </c>
      <c r="K3174" s="14" t="s">
        <v>420</v>
      </c>
      <c r="L3174" s="14" t="s">
        <v>425</v>
      </c>
      <c r="M3174" s="14" t="s">
        <v>773</v>
      </c>
      <c r="N3174" s="14" t="s">
        <v>310</v>
      </c>
      <c r="O3174" s="14" t="s">
        <v>3407</v>
      </c>
      <c r="P3174" s="14" t="s">
        <v>5967</v>
      </c>
      <c r="Q3174" s="14"/>
      <c r="R3174" s="14" t="s">
        <v>5383</v>
      </c>
      <c r="S3174" s="14" t="s">
        <v>445</v>
      </c>
      <c r="T3174" s="35">
        <v>3000.01</v>
      </c>
      <c r="U3174" s="14" t="s">
        <v>4</v>
      </c>
      <c r="V3174" s="14">
        <v>141</v>
      </c>
      <c r="W3174" s="16">
        <f>+IF(datos_arg[[#This Row],[Moneda]]="ARS",datos_arg[[#This Row],[Monto]],datos_arg[[#This Row],[Monto]]*datos_arg[[#This Row],[TC]])</f>
        <v>3000.01</v>
      </c>
      <c r="X3174" s="16">
        <f>IFERROR(IF(datos_arg[[#This Row],[Moneda]]="USD",datos_arg[[#This Row],[Monto]],datos_arg[[#This Row],[Monto]]/datos_arg[[#This Row],[TC]]),0)</f>
        <v>21.276666666666667</v>
      </c>
      <c r="Y3174" s="14"/>
    </row>
    <row r="3175" spans="1:25" ht="15" customHeight="1" x14ac:dyDescent="0.25">
      <c r="A3175" s="14">
        <f t="shared" si="49"/>
        <v>3172</v>
      </c>
      <c r="B3175" s="1">
        <v>44109</v>
      </c>
      <c r="C3175" s="18">
        <f>+YEAR(datos_arg[[#This Row],[Fecha]])</f>
        <v>2020</v>
      </c>
      <c r="D3175" s="18">
        <f>+MONTH(datos_arg[[#This Row],[Fecha]])</f>
        <v>10</v>
      </c>
      <c r="E3175" s="14" t="s">
        <v>1015</v>
      </c>
      <c r="F3175" s="14" t="s">
        <v>403</v>
      </c>
      <c r="G3175" s="14" t="s">
        <v>5383</v>
      </c>
      <c r="H3175" s="14" t="s">
        <v>6646</v>
      </c>
      <c r="I3175" s="14" t="s">
        <v>7132</v>
      </c>
      <c r="J3175" s="14" t="s">
        <v>425</v>
      </c>
      <c r="K3175" s="14" t="s">
        <v>420</v>
      </c>
      <c r="L3175" s="14" t="s">
        <v>425</v>
      </c>
      <c r="M3175" s="14" t="s">
        <v>2208</v>
      </c>
      <c r="N3175" s="14" t="s">
        <v>100</v>
      </c>
      <c r="O3175" s="14" t="s">
        <v>3168</v>
      </c>
      <c r="P3175" s="14" t="s">
        <v>5968</v>
      </c>
      <c r="Q3175" s="14">
        <v>10</v>
      </c>
      <c r="R3175" s="14" t="s">
        <v>5383</v>
      </c>
      <c r="S3175" s="14" t="s">
        <v>439</v>
      </c>
      <c r="T3175" s="35">
        <v>1370.7239846743294</v>
      </c>
      <c r="U3175" s="14" t="s">
        <v>4</v>
      </c>
      <c r="V3175" s="14">
        <v>141</v>
      </c>
      <c r="W3175" s="16">
        <f>+IF(datos_arg[[#This Row],[Moneda]]="ARS",datos_arg[[#This Row],[Monto]],datos_arg[[#This Row],[Monto]]*datos_arg[[#This Row],[TC]])</f>
        <v>1370.7239846743294</v>
      </c>
      <c r="X3175" s="16">
        <f>IFERROR(IF(datos_arg[[#This Row],[Moneda]]="USD",datos_arg[[#This Row],[Monto]],datos_arg[[#This Row],[Monto]]/datos_arg[[#This Row],[TC]]),0)</f>
        <v>9.721446699817939</v>
      </c>
      <c r="Y3175" s="14"/>
    </row>
    <row r="3176" spans="1:25" ht="15" customHeight="1" x14ac:dyDescent="0.25">
      <c r="A3176" s="14">
        <f t="shared" si="49"/>
        <v>3173</v>
      </c>
      <c r="B3176" s="1">
        <v>44109</v>
      </c>
      <c r="C3176" s="18">
        <f>+YEAR(datos_arg[[#This Row],[Fecha]])</f>
        <v>2020</v>
      </c>
      <c r="D3176" s="18">
        <f>+MONTH(datos_arg[[#This Row],[Fecha]])</f>
        <v>10</v>
      </c>
      <c r="E3176" s="14" t="s">
        <v>1015</v>
      </c>
      <c r="F3176" s="14" t="s">
        <v>403</v>
      </c>
      <c r="G3176" s="14" t="s">
        <v>5383</v>
      </c>
      <c r="H3176" s="14" t="s">
        <v>6646</v>
      </c>
      <c r="I3176" s="14" t="s">
        <v>7132</v>
      </c>
      <c r="J3176" s="14" t="s">
        <v>425</v>
      </c>
      <c r="K3176" s="14" t="s">
        <v>420</v>
      </c>
      <c r="L3176" s="14" t="s">
        <v>425</v>
      </c>
      <c r="M3176" s="14" t="s">
        <v>1421</v>
      </c>
      <c r="N3176" s="14" t="s">
        <v>100</v>
      </c>
      <c r="O3176" s="14" t="s">
        <v>3169</v>
      </c>
      <c r="P3176" s="14" t="s">
        <v>5968</v>
      </c>
      <c r="Q3176" s="14">
        <v>1</v>
      </c>
      <c r="R3176" s="14" t="s">
        <v>5383</v>
      </c>
      <c r="S3176" s="14" t="s">
        <v>439</v>
      </c>
      <c r="T3176" s="35">
        <v>1344.3639080459768</v>
      </c>
      <c r="U3176" s="14" t="s">
        <v>4</v>
      </c>
      <c r="V3176" s="14">
        <v>141</v>
      </c>
      <c r="W3176" s="16">
        <f>+IF(datos_arg[[#This Row],[Moneda]]="ARS",datos_arg[[#This Row],[Monto]],datos_arg[[#This Row],[Monto]]*datos_arg[[#This Row],[TC]])</f>
        <v>1344.3639080459768</v>
      </c>
      <c r="X3176" s="16">
        <f>IFERROR(IF(datos_arg[[#This Row],[Moneda]]="USD",datos_arg[[#This Row],[Monto]],datos_arg[[#This Row],[Monto]]/datos_arg[[#This Row],[TC]]),0)</f>
        <v>9.5344958017445158</v>
      </c>
      <c r="Y3176" s="14"/>
    </row>
    <row r="3177" spans="1:25" ht="15" customHeight="1" x14ac:dyDescent="0.25">
      <c r="A3177" s="14">
        <f t="shared" si="49"/>
        <v>3174</v>
      </c>
      <c r="B3177" s="1">
        <v>44109</v>
      </c>
      <c r="C3177" s="18">
        <f>+YEAR(datos_arg[[#This Row],[Fecha]])</f>
        <v>2020</v>
      </c>
      <c r="D3177" s="18">
        <f>+MONTH(datos_arg[[#This Row],[Fecha]])</f>
        <v>10</v>
      </c>
      <c r="E3177" s="14" t="s">
        <v>1015</v>
      </c>
      <c r="F3177" s="14" t="s">
        <v>403</v>
      </c>
      <c r="G3177" s="14" t="s">
        <v>5383</v>
      </c>
      <c r="H3177" s="14" t="s">
        <v>6646</v>
      </c>
      <c r="I3177" s="14" t="s">
        <v>7132</v>
      </c>
      <c r="J3177" s="14" t="s">
        <v>425</v>
      </c>
      <c r="K3177" s="14" t="s">
        <v>420</v>
      </c>
      <c r="L3177" s="14" t="s">
        <v>425</v>
      </c>
      <c r="M3177" s="14" t="s">
        <v>2208</v>
      </c>
      <c r="N3177" s="14" t="s">
        <v>100</v>
      </c>
      <c r="O3177" s="14" t="s">
        <v>3239</v>
      </c>
      <c r="P3177" s="14" t="s">
        <v>5968</v>
      </c>
      <c r="Q3177" s="14">
        <v>0</v>
      </c>
      <c r="R3177" s="14" t="s">
        <v>5383</v>
      </c>
      <c r="S3177" s="14" t="s">
        <v>439</v>
      </c>
      <c r="T3177" s="35">
        <v>0</v>
      </c>
      <c r="U3177" s="14" t="s">
        <v>4</v>
      </c>
      <c r="V3177" s="14">
        <v>141</v>
      </c>
      <c r="W3177" s="16">
        <f>+IF(datos_arg[[#This Row],[Moneda]]="ARS",datos_arg[[#This Row],[Monto]],datos_arg[[#This Row],[Monto]]*datos_arg[[#This Row],[TC]])</f>
        <v>0</v>
      </c>
      <c r="X3177" s="16">
        <f>IFERROR(IF(datos_arg[[#This Row],[Moneda]]="USD",datos_arg[[#This Row],[Monto]],datos_arg[[#This Row],[Monto]]/datos_arg[[#This Row],[TC]]),0)</f>
        <v>0</v>
      </c>
      <c r="Y3177" s="14"/>
    </row>
    <row r="3178" spans="1:25" ht="15" customHeight="1" x14ac:dyDescent="0.25">
      <c r="A3178" s="14">
        <f t="shared" si="49"/>
        <v>3175</v>
      </c>
      <c r="B3178" s="1">
        <v>44109</v>
      </c>
      <c r="C3178" s="18">
        <f>+YEAR(datos_arg[[#This Row],[Fecha]])</f>
        <v>2020</v>
      </c>
      <c r="D3178" s="18">
        <f>+MONTH(datos_arg[[#This Row],[Fecha]])</f>
        <v>10</v>
      </c>
      <c r="E3178" s="14" t="s">
        <v>1015</v>
      </c>
      <c r="F3178" s="14" t="s">
        <v>403</v>
      </c>
      <c r="G3178" s="14" t="s">
        <v>5383</v>
      </c>
      <c r="H3178" s="14" t="s">
        <v>8103</v>
      </c>
      <c r="I3178" s="14" t="s">
        <v>8104</v>
      </c>
      <c r="J3178" s="14" t="s">
        <v>6729</v>
      </c>
      <c r="K3178" s="14" t="s">
        <v>420</v>
      </c>
      <c r="L3178" s="14" t="s">
        <v>425</v>
      </c>
      <c r="M3178" s="14" t="s">
        <v>2692</v>
      </c>
      <c r="N3178" s="14" t="s">
        <v>100</v>
      </c>
      <c r="O3178" s="14" t="s">
        <v>3170</v>
      </c>
      <c r="P3178" s="14" t="s">
        <v>5969</v>
      </c>
      <c r="Q3178" s="14">
        <v>1</v>
      </c>
      <c r="R3178" s="14" t="s">
        <v>5383</v>
      </c>
      <c r="S3178" s="14" t="s">
        <v>439</v>
      </c>
      <c r="T3178" s="35">
        <v>4164.8921072796929</v>
      </c>
      <c r="U3178" s="14" t="s">
        <v>4</v>
      </c>
      <c r="V3178" s="14">
        <v>141</v>
      </c>
      <c r="W3178" s="16">
        <f>+IF(datos_arg[[#This Row],[Moneda]]="ARS",datos_arg[[#This Row],[Monto]],datos_arg[[#This Row],[Monto]]*datos_arg[[#This Row],[TC]])</f>
        <v>4164.8921072796929</v>
      </c>
      <c r="X3178" s="16">
        <f>IFERROR(IF(datos_arg[[#This Row],[Moneda]]="USD",datos_arg[[#This Row],[Monto]],datos_arg[[#This Row],[Monto]]/datos_arg[[#This Row],[TC]]),0)</f>
        <v>29.53824189560066</v>
      </c>
      <c r="Y3178" s="14"/>
    </row>
    <row r="3179" spans="1:25" ht="15" customHeight="1" x14ac:dyDescent="0.25">
      <c r="A3179" s="14">
        <f t="shared" si="49"/>
        <v>3176</v>
      </c>
      <c r="B3179" s="1">
        <v>44109</v>
      </c>
      <c r="C3179" s="18">
        <f>+YEAR(datos_arg[[#This Row],[Fecha]])</f>
        <v>2020</v>
      </c>
      <c r="D3179" s="18">
        <f>+MONTH(datos_arg[[#This Row],[Fecha]])</f>
        <v>10</v>
      </c>
      <c r="E3179" s="14" t="s">
        <v>408</v>
      </c>
      <c r="F3179" s="14" t="s">
        <v>506</v>
      </c>
      <c r="G3179" s="14"/>
      <c r="H3179" s="14" t="s">
        <v>7132</v>
      </c>
      <c r="I3179" s="14" t="s">
        <v>7132</v>
      </c>
      <c r="J3179" s="14" t="s">
        <v>425</v>
      </c>
      <c r="K3179" s="14"/>
      <c r="L3179" s="14" t="s">
        <v>425</v>
      </c>
      <c r="M3179" s="14" t="s">
        <v>1762</v>
      </c>
      <c r="N3179" s="14" t="s">
        <v>1762</v>
      </c>
      <c r="O3179" s="14" t="s">
        <v>3240</v>
      </c>
      <c r="P3179" s="14"/>
      <c r="Q3179" s="14"/>
      <c r="R3179" s="14" t="s">
        <v>1762</v>
      </c>
      <c r="S3179" s="14" t="s">
        <v>439</v>
      </c>
      <c r="T3179" s="35">
        <v>2127.9899999999998</v>
      </c>
      <c r="U3179" s="14" t="s">
        <v>4</v>
      </c>
      <c r="V3179" s="14">
        <v>141</v>
      </c>
      <c r="W3179" s="16">
        <f>+IF(datos_arg[[#This Row],[Moneda]]="ARS",datos_arg[[#This Row],[Monto]],datos_arg[[#This Row],[Monto]]*datos_arg[[#This Row],[TC]])</f>
        <v>2127.9899999999998</v>
      </c>
      <c r="X3179" s="16">
        <f>IFERROR(IF(datos_arg[[#This Row],[Moneda]]="USD",datos_arg[[#This Row],[Monto]],datos_arg[[#This Row],[Monto]]/datos_arg[[#This Row],[TC]]),0)</f>
        <v>15.092127659574466</v>
      </c>
      <c r="Y3179" s="14"/>
    </row>
    <row r="3180" spans="1:25" x14ac:dyDescent="0.25">
      <c r="A3180" s="14">
        <f t="shared" si="49"/>
        <v>3177</v>
      </c>
      <c r="B3180" s="1">
        <v>44109</v>
      </c>
      <c r="C3180" s="18">
        <f>+YEAR(datos_arg[[#This Row],[Fecha]])</f>
        <v>2020</v>
      </c>
      <c r="D3180" s="18">
        <f>+MONTH(datos_arg[[#This Row],[Fecha]])</f>
        <v>10</v>
      </c>
      <c r="E3180" s="14" t="s">
        <v>617</v>
      </c>
      <c r="F3180" s="14" t="s">
        <v>6652</v>
      </c>
      <c r="G3180" s="14" t="s">
        <v>6653</v>
      </c>
      <c r="H3180" s="14" t="s">
        <v>6648</v>
      </c>
      <c r="I3180" s="14" t="s">
        <v>3955</v>
      </c>
      <c r="J3180" s="14" t="s">
        <v>868</v>
      </c>
      <c r="K3180" s="14" t="s">
        <v>421</v>
      </c>
      <c r="L3180" s="14" t="s">
        <v>421</v>
      </c>
      <c r="M3180" s="14" t="s">
        <v>868</v>
      </c>
      <c r="N3180" s="14" t="s">
        <v>2364</v>
      </c>
      <c r="O3180" s="14" t="s">
        <v>3171</v>
      </c>
      <c r="P3180" s="14"/>
      <c r="Q3180" s="14">
        <v>1</v>
      </c>
      <c r="R3180" s="14" t="s">
        <v>6653</v>
      </c>
      <c r="S3180" s="14" t="s">
        <v>440</v>
      </c>
      <c r="T3180" s="35">
        <v>1020</v>
      </c>
      <c r="U3180" s="14" t="s">
        <v>2</v>
      </c>
      <c r="V3180" s="14">
        <v>141</v>
      </c>
      <c r="W3180" s="16">
        <f>+IF(datos_arg[[#This Row],[Moneda]]="ARS",datos_arg[[#This Row],[Monto]],datos_arg[[#This Row],[Monto]]*datos_arg[[#This Row],[TC]])</f>
        <v>143820</v>
      </c>
      <c r="X3180" s="16">
        <f>IFERROR(IF(datos_arg[[#This Row],[Moneda]]="USD",datos_arg[[#This Row],[Monto]],datos_arg[[#This Row],[Monto]]/datos_arg[[#This Row],[TC]]),0)</f>
        <v>1020</v>
      </c>
      <c r="Y3180" s="14"/>
    </row>
    <row r="3181" spans="1:25" ht="15" customHeight="1" x14ac:dyDescent="0.25">
      <c r="A3181" s="14">
        <f t="shared" si="49"/>
        <v>3178</v>
      </c>
      <c r="B3181" s="1">
        <v>44109</v>
      </c>
      <c r="C3181" s="18">
        <f>+YEAR(datos_arg[[#This Row],[Fecha]])</f>
        <v>2020</v>
      </c>
      <c r="D3181" s="18">
        <f>+MONTH(datos_arg[[#This Row],[Fecha]])</f>
        <v>10</v>
      </c>
      <c r="E3181" s="14" t="s">
        <v>1015</v>
      </c>
      <c r="F3181" s="14" t="s">
        <v>403</v>
      </c>
      <c r="G3181" s="14" t="s">
        <v>5383</v>
      </c>
      <c r="H3181" s="14" t="s">
        <v>6646</v>
      </c>
      <c r="I3181" s="14" t="s">
        <v>7132</v>
      </c>
      <c r="J3181" s="14" t="s">
        <v>425</v>
      </c>
      <c r="K3181" s="14"/>
      <c r="L3181" s="14" t="s">
        <v>425</v>
      </c>
      <c r="M3181" s="14" t="s">
        <v>2208</v>
      </c>
      <c r="N3181" s="14" t="s">
        <v>3172</v>
      </c>
      <c r="O3181" s="14" t="s">
        <v>3173</v>
      </c>
      <c r="P3181" s="14" t="s">
        <v>5970</v>
      </c>
      <c r="Q3181" s="14">
        <v>1</v>
      </c>
      <c r="R3181" s="14" t="s">
        <v>5383</v>
      </c>
      <c r="S3181" s="14" t="s">
        <v>439</v>
      </c>
      <c r="T3181" s="35">
        <v>198.54229934924075</v>
      </c>
      <c r="U3181" s="14" t="s">
        <v>4</v>
      </c>
      <c r="V3181" s="14">
        <v>141</v>
      </c>
      <c r="W3181" s="16">
        <f>+IF(datos_arg[[#This Row],[Moneda]]="ARS",datos_arg[[#This Row],[Monto]],datos_arg[[#This Row],[Monto]]*datos_arg[[#This Row],[TC]])</f>
        <v>198.54229934924075</v>
      </c>
      <c r="X3181" s="16">
        <f>IFERROR(IF(datos_arg[[#This Row],[Moneda]]="USD",datos_arg[[#This Row],[Monto]],datos_arg[[#This Row],[Monto]]/datos_arg[[#This Row],[TC]]),0)</f>
        <v>1.4081014138244026</v>
      </c>
      <c r="Y3181" s="14"/>
    </row>
    <row r="3182" spans="1:25" ht="15" customHeight="1" x14ac:dyDescent="0.25">
      <c r="A3182" s="14">
        <f t="shared" si="49"/>
        <v>3179</v>
      </c>
      <c r="B3182" s="1">
        <v>44109</v>
      </c>
      <c r="C3182" s="18">
        <f>+YEAR(datos_arg[[#This Row],[Fecha]])</f>
        <v>2020</v>
      </c>
      <c r="D3182" s="18">
        <f>+MONTH(datos_arg[[#This Row],[Fecha]])</f>
        <v>10</v>
      </c>
      <c r="E3182" s="14" t="s">
        <v>1015</v>
      </c>
      <c r="F3182" s="14" t="s">
        <v>403</v>
      </c>
      <c r="G3182" s="14" t="s">
        <v>5383</v>
      </c>
      <c r="H3182" s="14" t="s">
        <v>6646</v>
      </c>
      <c r="I3182" s="14" t="s">
        <v>7132</v>
      </c>
      <c r="J3182" s="14" t="s">
        <v>425</v>
      </c>
      <c r="K3182" s="14"/>
      <c r="L3182" s="14" t="s">
        <v>425</v>
      </c>
      <c r="M3182" s="14" t="s">
        <v>2208</v>
      </c>
      <c r="N3182" s="14" t="s">
        <v>3172</v>
      </c>
      <c r="O3182" s="14" t="s">
        <v>3751</v>
      </c>
      <c r="P3182" s="14" t="s">
        <v>5970</v>
      </c>
      <c r="Q3182" s="14">
        <v>100</v>
      </c>
      <c r="R3182" s="14" t="s">
        <v>5383</v>
      </c>
      <c r="S3182" s="14" t="s">
        <v>439</v>
      </c>
      <c r="T3182" s="35">
        <v>85.159074475777288</v>
      </c>
      <c r="U3182" s="14" t="s">
        <v>4</v>
      </c>
      <c r="V3182" s="14">
        <v>141</v>
      </c>
      <c r="W3182" s="16">
        <f>+IF(datos_arg[[#This Row],[Moneda]]="ARS",datos_arg[[#This Row],[Monto]],datos_arg[[#This Row],[Monto]]*datos_arg[[#This Row],[TC]])</f>
        <v>85.159074475777288</v>
      </c>
      <c r="X3182" s="16">
        <f>IFERROR(IF(datos_arg[[#This Row],[Moneda]]="USD",datos_arg[[#This Row],[Monto]],datos_arg[[#This Row],[Monto]]/datos_arg[[#This Row],[TC]]),0)</f>
        <v>0.60396506720409426</v>
      </c>
      <c r="Y3182" s="14"/>
    </row>
    <row r="3183" spans="1:25" ht="15" customHeight="1" x14ac:dyDescent="0.25">
      <c r="A3183" s="14">
        <f t="shared" si="49"/>
        <v>3180</v>
      </c>
      <c r="B3183" s="1">
        <v>44109</v>
      </c>
      <c r="C3183" s="18">
        <f>+YEAR(datos_arg[[#This Row],[Fecha]])</f>
        <v>2020</v>
      </c>
      <c r="D3183" s="18">
        <f>+MONTH(datos_arg[[#This Row],[Fecha]])</f>
        <v>10</v>
      </c>
      <c r="E3183" s="14" t="s">
        <v>1015</v>
      </c>
      <c r="F3183" s="14" t="s">
        <v>403</v>
      </c>
      <c r="G3183" s="14" t="s">
        <v>5383</v>
      </c>
      <c r="H3183" s="14" t="s">
        <v>6646</v>
      </c>
      <c r="I3183" s="14" t="s">
        <v>7132</v>
      </c>
      <c r="J3183" s="14" t="s">
        <v>425</v>
      </c>
      <c r="K3183" s="14"/>
      <c r="L3183" s="14" t="s">
        <v>425</v>
      </c>
      <c r="M3183" s="14" t="s">
        <v>1419</v>
      </c>
      <c r="N3183" s="14" t="s">
        <v>3172</v>
      </c>
      <c r="O3183" s="14" t="s">
        <v>3174</v>
      </c>
      <c r="P3183" s="14" t="s">
        <v>5970</v>
      </c>
      <c r="Q3183" s="14">
        <v>20</v>
      </c>
      <c r="R3183" s="14" t="s">
        <v>5383</v>
      </c>
      <c r="S3183" s="14" t="s">
        <v>439</v>
      </c>
      <c r="T3183" s="35">
        <v>389.29862617498191</v>
      </c>
      <c r="U3183" s="14" t="s">
        <v>4</v>
      </c>
      <c r="V3183" s="14">
        <v>141</v>
      </c>
      <c r="W3183" s="16">
        <f>+IF(datos_arg[[#This Row],[Moneda]]="ARS",datos_arg[[#This Row],[Monto]],datos_arg[[#This Row],[Monto]]*datos_arg[[#This Row],[TC]])</f>
        <v>389.29862617498191</v>
      </c>
      <c r="X3183" s="16">
        <f>IFERROR(IF(datos_arg[[#This Row],[Moneda]]="USD",datos_arg[[#This Row],[Monto]],datos_arg[[#This Row],[Monto]]/datos_arg[[#This Row],[TC]]),0)</f>
        <v>2.7609831643615736</v>
      </c>
      <c r="Y3183" s="14"/>
    </row>
    <row r="3184" spans="1:25" ht="15" customHeight="1" x14ac:dyDescent="0.25">
      <c r="A3184" s="14">
        <f t="shared" si="49"/>
        <v>3181</v>
      </c>
      <c r="B3184" s="1">
        <v>44109</v>
      </c>
      <c r="C3184" s="18">
        <f>+YEAR(datos_arg[[#This Row],[Fecha]])</f>
        <v>2020</v>
      </c>
      <c r="D3184" s="18">
        <f>+MONTH(datos_arg[[#This Row],[Fecha]])</f>
        <v>10</v>
      </c>
      <c r="E3184" s="14" t="s">
        <v>617</v>
      </c>
      <c r="F3184" s="14" t="s">
        <v>8101</v>
      </c>
      <c r="G3184" s="14"/>
      <c r="H3184" s="14" t="s">
        <v>8103</v>
      </c>
      <c r="I3184" s="14" t="s">
        <v>8104</v>
      </c>
      <c r="J3184" s="14" t="s">
        <v>472</v>
      </c>
      <c r="K3184" s="14"/>
      <c r="L3184" s="14" t="s">
        <v>425</v>
      </c>
      <c r="M3184" s="14" t="s">
        <v>540</v>
      </c>
      <c r="N3184" s="14" t="s">
        <v>3175</v>
      </c>
      <c r="O3184" s="14" t="s">
        <v>540</v>
      </c>
      <c r="P3184" s="14" t="s">
        <v>5970</v>
      </c>
      <c r="Q3184" s="14">
        <v>1</v>
      </c>
      <c r="R3184" s="14" t="s">
        <v>8101</v>
      </c>
      <c r="S3184" s="14" t="s">
        <v>439</v>
      </c>
      <c r="T3184" s="35">
        <v>1600</v>
      </c>
      <c r="U3184" s="14" t="s">
        <v>4</v>
      </c>
      <c r="V3184" s="14">
        <v>141</v>
      </c>
      <c r="W3184" s="16">
        <f>+IF(datos_arg[[#This Row],[Moneda]]="ARS",datos_arg[[#This Row],[Monto]],datos_arg[[#This Row],[Monto]]*datos_arg[[#This Row],[TC]])</f>
        <v>1600</v>
      </c>
      <c r="X3184" s="16">
        <f>IFERROR(IF(datos_arg[[#This Row],[Moneda]]="USD",datos_arg[[#This Row],[Monto]],datos_arg[[#This Row],[Monto]]/datos_arg[[#This Row],[TC]]),0)</f>
        <v>11.347517730496454</v>
      </c>
      <c r="Y3184" s="14"/>
    </row>
    <row r="3185" spans="1:25" ht="15" customHeight="1" x14ac:dyDescent="0.25">
      <c r="A3185" s="14">
        <f t="shared" si="49"/>
        <v>3182</v>
      </c>
      <c r="B3185" s="1">
        <v>44109</v>
      </c>
      <c r="C3185" s="18">
        <f>+YEAR(datos_arg[[#This Row],[Fecha]])</f>
        <v>2020</v>
      </c>
      <c r="D3185" s="18">
        <f>+MONTH(datos_arg[[#This Row],[Fecha]])</f>
        <v>10</v>
      </c>
      <c r="E3185" s="14" t="s">
        <v>1015</v>
      </c>
      <c r="F3185" s="14" t="s">
        <v>403</v>
      </c>
      <c r="G3185" s="14" t="s">
        <v>5383</v>
      </c>
      <c r="H3185" s="14" t="s">
        <v>6646</v>
      </c>
      <c r="I3185" s="14" t="s">
        <v>7132</v>
      </c>
      <c r="J3185" s="14" t="s">
        <v>425</v>
      </c>
      <c r="K3185" s="14"/>
      <c r="L3185" s="14" t="s">
        <v>422</v>
      </c>
      <c r="M3185" s="14" t="s">
        <v>938</v>
      </c>
      <c r="N3185" s="14" t="s">
        <v>3175</v>
      </c>
      <c r="O3185" s="14" t="s">
        <v>938</v>
      </c>
      <c r="P3185" s="14" t="s">
        <v>5970</v>
      </c>
      <c r="Q3185" s="14">
        <v>1</v>
      </c>
      <c r="R3185" s="14" t="s">
        <v>5383</v>
      </c>
      <c r="S3185" s="14" t="s">
        <v>439</v>
      </c>
      <c r="T3185" s="35">
        <v>1200</v>
      </c>
      <c r="U3185" s="14" t="s">
        <v>4</v>
      </c>
      <c r="V3185" s="14">
        <v>141</v>
      </c>
      <c r="W3185" s="16">
        <f>+IF(datos_arg[[#This Row],[Moneda]]="ARS",datos_arg[[#This Row],[Monto]],datos_arg[[#This Row],[Monto]]*datos_arg[[#This Row],[TC]])</f>
        <v>1200</v>
      </c>
      <c r="X3185" s="16">
        <f>IFERROR(IF(datos_arg[[#This Row],[Moneda]]="USD",datos_arg[[#This Row],[Monto]],datos_arg[[#This Row],[Monto]]/datos_arg[[#This Row],[TC]]),0)</f>
        <v>8.5106382978723403</v>
      </c>
      <c r="Y3185" s="14"/>
    </row>
    <row r="3186" spans="1:25" ht="15" customHeight="1" x14ac:dyDescent="0.25">
      <c r="A3186" s="14">
        <f t="shared" si="49"/>
        <v>3183</v>
      </c>
      <c r="B3186" s="1">
        <v>44109</v>
      </c>
      <c r="C3186" s="18">
        <f>+YEAR(datos_arg[[#This Row],[Fecha]])</f>
        <v>2020</v>
      </c>
      <c r="D3186" s="18">
        <f>+MONTH(datos_arg[[#This Row],[Fecha]])</f>
        <v>10</v>
      </c>
      <c r="E3186" s="14" t="s">
        <v>1015</v>
      </c>
      <c r="F3186" s="14" t="s">
        <v>403</v>
      </c>
      <c r="G3186" s="14" t="s">
        <v>5383</v>
      </c>
      <c r="H3186" s="14" t="s">
        <v>6646</v>
      </c>
      <c r="I3186" s="14" t="s">
        <v>7132</v>
      </c>
      <c r="J3186" s="14" t="s">
        <v>425</v>
      </c>
      <c r="K3186" s="14"/>
      <c r="L3186" s="14" t="s">
        <v>425</v>
      </c>
      <c r="M3186" s="14" t="s">
        <v>1581</v>
      </c>
      <c r="N3186" s="14" t="s">
        <v>3175</v>
      </c>
      <c r="O3186" s="14" t="s">
        <v>1581</v>
      </c>
      <c r="P3186" s="14" t="s">
        <v>5970</v>
      </c>
      <c r="Q3186" s="14">
        <v>1</v>
      </c>
      <c r="R3186" s="14" t="s">
        <v>5383</v>
      </c>
      <c r="S3186" s="14" t="s">
        <v>439</v>
      </c>
      <c r="T3186" s="35">
        <v>180</v>
      </c>
      <c r="U3186" s="14" t="s">
        <v>4</v>
      </c>
      <c r="V3186" s="14">
        <v>141</v>
      </c>
      <c r="W3186" s="16">
        <f>+IF(datos_arg[[#This Row],[Moneda]]="ARS",datos_arg[[#This Row],[Monto]],datos_arg[[#This Row],[Monto]]*datos_arg[[#This Row],[TC]])</f>
        <v>180</v>
      </c>
      <c r="X3186" s="16">
        <f>IFERROR(IF(datos_arg[[#This Row],[Moneda]]="USD",datos_arg[[#This Row],[Monto]],datos_arg[[#This Row],[Monto]]/datos_arg[[#This Row],[TC]]),0)</f>
        <v>1.2765957446808511</v>
      </c>
      <c r="Y3186" s="14"/>
    </row>
    <row r="3187" spans="1:25" ht="15" customHeight="1" x14ac:dyDescent="0.25">
      <c r="A3187" s="14">
        <f t="shared" si="49"/>
        <v>3184</v>
      </c>
      <c r="B3187" s="1">
        <v>44109</v>
      </c>
      <c r="C3187" s="18">
        <f>+YEAR(datos_arg[[#This Row],[Fecha]])</f>
        <v>2020</v>
      </c>
      <c r="D3187" s="18">
        <f>+MONTH(datos_arg[[#This Row],[Fecha]])</f>
        <v>10</v>
      </c>
      <c r="E3187" s="14" t="s">
        <v>1015</v>
      </c>
      <c r="F3187" s="14" t="s">
        <v>403</v>
      </c>
      <c r="G3187" s="14" t="s">
        <v>5383</v>
      </c>
      <c r="H3187" s="14" t="s">
        <v>6646</v>
      </c>
      <c r="I3187" s="14" t="s">
        <v>7132</v>
      </c>
      <c r="J3187" s="14" t="s">
        <v>425</v>
      </c>
      <c r="K3187" s="14"/>
      <c r="L3187" s="14" t="s">
        <v>425</v>
      </c>
      <c r="M3187" s="14" t="s">
        <v>1922</v>
      </c>
      <c r="N3187" s="14" t="s">
        <v>1237</v>
      </c>
      <c r="O3187" s="14" t="s">
        <v>3176</v>
      </c>
      <c r="P3187" s="14" t="s">
        <v>5970</v>
      </c>
      <c r="Q3187" s="14">
        <v>4</v>
      </c>
      <c r="R3187" s="14" t="s">
        <v>5383</v>
      </c>
      <c r="S3187" s="14" t="s">
        <v>439</v>
      </c>
      <c r="T3187" s="35">
        <v>27.090247835215656</v>
      </c>
      <c r="U3187" s="14" t="s">
        <v>4</v>
      </c>
      <c r="V3187" s="14">
        <v>141</v>
      </c>
      <c r="W3187" s="16">
        <f>+IF(datos_arg[[#This Row],[Moneda]]="ARS",datos_arg[[#This Row],[Monto]],datos_arg[[#This Row],[Monto]]*datos_arg[[#This Row],[TC]])</f>
        <v>27.090247835215656</v>
      </c>
      <c r="X3187" s="16">
        <f>IFERROR(IF(datos_arg[[#This Row],[Moneda]]="USD",datos_arg[[#This Row],[Monto]],datos_arg[[#This Row],[Monto]]/datos_arg[[#This Row],[TC]]),0)</f>
        <v>0.19212941727103303</v>
      </c>
      <c r="Y3187" s="14"/>
    </row>
    <row r="3188" spans="1:25" ht="15" customHeight="1" x14ac:dyDescent="0.25">
      <c r="A3188" s="14">
        <f t="shared" si="49"/>
        <v>3185</v>
      </c>
      <c r="B3188" s="1">
        <v>44109</v>
      </c>
      <c r="C3188" s="18">
        <f>+YEAR(datos_arg[[#This Row],[Fecha]])</f>
        <v>2020</v>
      </c>
      <c r="D3188" s="18">
        <f>+MONTH(datos_arg[[#This Row],[Fecha]])</f>
        <v>10</v>
      </c>
      <c r="E3188" s="14" t="s">
        <v>5358</v>
      </c>
      <c r="F3188" s="14" t="s">
        <v>4109</v>
      </c>
      <c r="G3188" s="14"/>
      <c r="H3188" s="14" t="s">
        <v>6646</v>
      </c>
      <c r="I3188" s="14" t="s">
        <v>7132</v>
      </c>
      <c r="J3188" s="14" t="s">
        <v>425</v>
      </c>
      <c r="K3188" s="14"/>
      <c r="L3188" s="14" t="s">
        <v>426</v>
      </c>
      <c r="M3188" s="14" t="s">
        <v>1679</v>
      </c>
      <c r="N3188" s="14" t="s">
        <v>1237</v>
      </c>
      <c r="O3188" s="14" t="s">
        <v>3177</v>
      </c>
      <c r="P3188" s="14" t="s">
        <v>5970</v>
      </c>
      <c r="Q3188" s="14">
        <v>3</v>
      </c>
      <c r="R3188" s="14" t="s">
        <v>4109</v>
      </c>
      <c r="S3188" s="14" t="s">
        <v>439</v>
      </c>
      <c r="T3188" s="35">
        <v>493.83451784660565</v>
      </c>
      <c r="U3188" s="14" t="s">
        <v>4</v>
      </c>
      <c r="V3188" s="14">
        <v>141</v>
      </c>
      <c r="W3188" s="16">
        <f>+IF(datos_arg[[#This Row],[Moneda]]="ARS",datos_arg[[#This Row],[Monto]],datos_arg[[#This Row],[Monto]]*datos_arg[[#This Row],[TC]])</f>
        <v>493.83451784660565</v>
      </c>
      <c r="X3188" s="16">
        <f>IFERROR(IF(datos_arg[[#This Row],[Moneda]]="USD",datos_arg[[#This Row],[Monto]],datos_arg[[#This Row],[Monto]]/datos_arg[[#This Row],[TC]]),0)</f>
        <v>3.5023724669972034</v>
      </c>
      <c r="Y3188" s="14"/>
    </row>
    <row r="3189" spans="1:25" ht="15" customHeight="1" x14ac:dyDescent="0.25">
      <c r="A3189" s="14">
        <f t="shared" si="49"/>
        <v>3186</v>
      </c>
      <c r="B3189" s="1">
        <v>44109</v>
      </c>
      <c r="C3189" s="18">
        <f>+YEAR(datos_arg[[#This Row],[Fecha]])</f>
        <v>2020</v>
      </c>
      <c r="D3189" s="18">
        <f>+MONTH(datos_arg[[#This Row],[Fecha]])</f>
        <v>10</v>
      </c>
      <c r="E3189" s="14" t="s">
        <v>617</v>
      </c>
      <c r="F3189" s="14" t="s">
        <v>8101</v>
      </c>
      <c r="G3189" s="14"/>
      <c r="H3189" s="14" t="s">
        <v>8103</v>
      </c>
      <c r="I3189" s="14" t="s">
        <v>8104</v>
      </c>
      <c r="J3189" s="14" t="s">
        <v>472</v>
      </c>
      <c r="K3189" s="14"/>
      <c r="L3189" s="14" t="s">
        <v>425</v>
      </c>
      <c r="M3189" s="14" t="s">
        <v>473</v>
      </c>
      <c r="N3189" s="14" t="s">
        <v>1237</v>
      </c>
      <c r="O3189" s="14" t="s">
        <v>3178</v>
      </c>
      <c r="P3189" s="14" t="s">
        <v>5970</v>
      </c>
      <c r="Q3189" s="14">
        <v>2</v>
      </c>
      <c r="R3189" s="14" t="s">
        <v>8101</v>
      </c>
      <c r="S3189" s="14" t="s">
        <v>439</v>
      </c>
      <c r="T3189" s="35">
        <v>790.76523431817861</v>
      </c>
      <c r="U3189" s="14" t="s">
        <v>4</v>
      </c>
      <c r="V3189" s="14">
        <v>141</v>
      </c>
      <c r="W3189" s="16">
        <f>+IF(datos_arg[[#This Row],[Moneda]]="ARS",datos_arg[[#This Row],[Monto]],datos_arg[[#This Row],[Monto]]*datos_arg[[#This Row],[TC]])</f>
        <v>790.76523431817861</v>
      </c>
      <c r="X3189" s="16">
        <f>IFERROR(IF(datos_arg[[#This Row],[Moneda]]="USD",datos_arg[[#This Row],[Monto]],datos_arg[[#This Row],[Monto]]/datos_arg[[#This Row],[TC]]),0)</f>
        <v>5.6082640731785718</v>
      </c>
      <c r="Y3189" s="14"/>
    </row>
    <row r="3190" spans="1:25" ht="15" customHeight="1" x14ac:dyDescent="0.25">
      <c r="A3190" s="14">
        <f t="shared" si="49"/>
        <v>3187</v>
      </c>
      <c r="B3190" s="1">
        <v>44109</v>
      </c>
      <c r="C3190" s="18">
        <f>+YEAR(datos_arg[[#This Row],[Fecha]])</f>
        <v>2020</v>
      </c>
      <c r="D3190" s="18">
        <f>+MONTH(datos_arg[[#This Row],[Fecha]])</f>
        <v>10</v>
      </c>
      <c r="E3190" s="14" t="s">
        <v>1015</v>
      </c>
      <c r="F3190" s="14" t="s">
        <v>403</v>
      </c>
      <c r="G3190" s="14" t="s">
        <v>5383</v>
      </c>
      <c r="H3190" s="14" t="s">
        <v>6646</v>
      </c>
      <c r="I3190" s="14" t="s">
        <v>7132</v>
      </c>
      <c r="J3190" s="14" t="s">
        <v>425</v>
      </c>
      <c r="K3190" s="14"/>
      <c r="L3190" s="14" t="s">
        <v>425</v>
      </c>
      <c r="M3190" s="14" t="s">
        <v>1670</v>
      </c>
      <c r="N3190" s="14" t="s">
        <v>1237</v>
      </c>
      <c r="O3190" s="14" t="s">
        <v>3179</v>
      </c>
      <c r="P3190" s="14" t="s">
        <v>5970</v>
      </c>
      <c r="Q3190" s="14">
        <v>10</v>
      </c>
      <c r="R3190" s="14" t="s">
        <v>5383</v>
      </c>
      <c r="S3190" s="14" t="s">
        <v>439</v>
      </c>
      <c r="T3190" s="35">
        <v>162.58000000000001</v>
      </c>
      <c r="U3190" s="14" t="s">
        <v>4</v>
      </c>
      <c r="V3190" s="14">
        <v>141</v>
      </c>
      <c r="W3190" s="16">
        <f>+IF(datos_arg[[#This Row],[Moneda]]="ARS",datos_arg[[#This Row],[Monto]],datos_arg[[#This Row],[Monto]]*datos_arg[[#This Row],[TC]])</f>
        <v>162.58000000000001</v>
      </c>
      <c r="X3190" s="16">
        <f>IFERROR(IF(datos_arg[[#This Row],[Moneda]]="USD",datos_arg[[#This Row],[Monto]],datos_arg[[#This Row],[Monto]]/datos_arg[[#This Row],[TC]]),0)</f>
        <v>1.1530496453900709</v>
      </c>
      <c r="Y3190" s="14"/>
    </row>
    <row r="3191" spans="1:25" ht="15" customHeight="1" x14ac:dyDescent="0.25">
      <c r="A3191" s="14">
        <f t="shared" si="49"/>
        <v>3188</v>
      </c>
      <c r="B3191" s="1">
        <v>44109</v>
      </c>
      <c r="C3191" s="18">
        <f>+YEAR(datos_arg[[#This Row],[Fecha]])</f>
        <v>2020</v>
      </c>
      <c r="D3191" s="18">
        <f>+MONTH(datos_arg[[#This Row],[Fecha]])</f>
        <v>10</v>
      </c>
      <c r="E3191" s="14" t="s">
        <v>617</v>
      </c>
      <c r="F3191" s="14" t="s">
        <v>8101</v>
      </c>
      <c r="G3191" s="14"/>
      <c r="H3191" s="14" t="s">
        <v>8103</v>
      </c>
      <c r="I3191" s="14" t="s">
        <v>8104</v>
      </c>
      <c r="J3191" s="14" t="s">
        <v>472</v>
      </c>
      <c r="K3191" s="14"/>
      <c r="L3191" s="14" t="s">
        <v>425</v>
      </c>
      <c r="M3191" s="14" t="s">
        <v>540</v>
      </c>
      <c r="N3191" s="14" t="s">
        <v>49</v>
      </c>
      <c r="O3191" s="14" t="s">
        <v>3180</v>
      </c>
      <c r="P3191" s="14" t="s">
        <v>5970</v>
      </c>
      <c r="Q3191" s="14">
        <v>4</v>
      </c>
      <c r="R3191" s="14" t="s">
        <v>8101</v>
      </c>
      <c r="S3191" s="14" t="s">
        <v>439</v>
      </c>
      <c r="T3191" s="35">
        <v>1440</v>
      </c>
      <c r="U3191" s="14" t="s">
        <v>4</v>
      </c>
      <c r="V3191" s="14">
        <v>141</v>
      </c>
      <c r="W3191" s="16">
        <f>+IF(datos_arg[[#This Row],[Moneda]]="ARS",datos_arg[[#This Row],[Monto]],datos_arg[[#This Row],[Monto]]*datos_arg[[#This Row],[TC]])</f>
        <v>1440</v>
      </c>
      <c r="X3191" s="16">
        <f>IFERROR(IF(datos_arg[[#This Row],[Moneda]]="USD",datos_arg[[#This Row],[Monto]],datos_arg[[#This Row],[Monto]]/datos_arg[[#This Row],[TC]]),0)</f>
        <v>10.212765957446809</v>
      </c>
      <c r="Y3191" s="14"/>
    </row>
    <row r="3192" spans="1:25" ht="15" customHeight="1" x14ac:dyDescent="0.25">
      <c r="A3192" s="14">
        <f t="shared" si="49"/>
        <v>3189</v>
      </c>
      <c r="B3192" s="1">
        <v>44109</v>
      </c>
      <c r="C3192" s="18">
        <f>+YEAR(datos_arg[[#This Row],[Fecha]])</f>
        <v>2020</v>
      </c>
      <c r="D3192" s="18">
        <f>+MONTH(datos_arg[[#This Row],[Fecha]])</f>
        <v>10</v>
      </c>
      <c r="E3192" s="14" t="s">
        <v>5358</v>
      </c>
      <c r="F3192" s="14" t="s">
        <v>85</v>
      </c>
      <c r="G3192" s="14"/>
      <c r="H3192" s="14" t="s">
        <v>6646</v>
      </c>
      <c r="I3192" s="14" t="s">
        <v>7132</v>
      </c>
      <c r="J3192" s="14" t="s">
        <v>425</v>
      </c>
      <c r="K3192" s="14"/>
      <c r="L3192" s="14" t="s">
        <v>425</v>
      </c>
      <c r="M3192" s="14" t="s">
        <v>2992</v>
      </c>
      <c r="N3192" s="14" t="s">
        <v>49</v>
      </c>
      <c r="O3192" s="14" t="s">
        <v>3181</v>
      </c>
      <c r="P3192" s="14" t="s">
        <v>5970</v>
      </c>
      <c r="Q3192" s="14">
        <v>1</v>
      </c>
      <c r="R3192" s="14" t="s">
        <v>85</v>
      </c>
      <c r="S3192" s="14" t="s">
        <v>439</v>
      </c>
      <c r="T3192" s="35">
        <v>800</v>
      </c>
      <c r="U3192" s="14" t="s">
        <v>4</v>
      </c>
      <c r="V3192" s="14">
        <v>141</v>
      </c>
      <c r="W3192" s="16">
        <f>+IF(datos_arg[[#This Row],[Moneda]]="ARS",datos_arg[[#This Row],[Monto]],datos_arg[[#This Row],[Monto]]*datos_arg[[#This Row],[TC]])</f>
        <v>800</v>
      </c>
      <c r="X3192" s="16">
        <f>IFERROR(IF(datos_arg[[#This Row],[Moneda]]="USD",datos_arg[[#This Row],[Monto]],datos_arg[[#This Row],[Monto]]/datos_arg[[#This Row],[TC]]),0)</f>
        <v>5.6737588652482271</v>
      </c>
      <c r="Y3192" s="14"/>
    </row>
    <row r="3193" spans="1:25" ht="15" customHeight="1" x14ac:dyDescent="0.25">
      <c r="A3193" s="14">
        <f t="shared" si="49"/>
        <v>3190</v>
      </c>
      <c r="B3193" s="1">
        <v>44109</v>
      </c>
      <c r="C3193" s="18">
        <f>+YEAR(datos_arg[[#This Row],[Fecha]])</f>
        <v>2020</v>
      </c>
      <c r="D3193" s="18">
        <f>+MONTH(datos_arg[[#This Row],[Fecha]])</f>
        <v>10</v>
      </c>
      <c r="E3193" s="14" t="s">
        <v>5358</v>
      </c>
      <c r="F3193" s="14" t="s">
        <v>85</v>
      </c>
      <c r="G3193" s="14"/>
      <c r="H3193" s="14" t="s">
        <v>6646</v>
      </c>
      <c r="I3193" s="14" t="s">
        <v>7132</v>
      </c>
      <c r="J3193" s="14" t="s">
        <v>425</v>
      </c>
      <c r="K3193" s="14"/>
      <c r="L3193" s="14" t="s">
        <v>425</v>
      </c>
      <c r="M3193" s="14" t="s">
        <v>1547</v>
      </c>
      <c r="N3193" s="14" t="s">
        <v>49</v>
      </c>
      <c r="O3193" s="14" t="s">
        <v>3182</v>
      </c>
      <c r="P3193" s="14" t="s">
        <v>5970</v>
      </c>
      <c r="Q3193" s="14">
        <v>7</v>
      </c>
      <c r="R3193" s="14" t="s">
        <v>85</v>
      </c>
      <c r="S3193" s="14" t="s">
        <v>439</v>
      </c>
      <c r="T3193" s="35">
        <v>2511.7199999999998</v>
      </c>
      <c r="U3193" s="14" t="s">
        <v>4</v>
      </c>
      <c r="V3193" s="14">
        <v>141</v>
      </c>
      <c r="W3193" s="16">
        <f>+IF(datos_arg[[#This Row],[Moneda]]="ARS",datos_arg[[#This Row],[Monto]],datos_arg[[#This Row],[Monto]]*datos_arg[[#This Row],[TC]])</f>
        <v>2511.7199999999998</v>
      </c>
      <c r="X3193" s="16">
        <f>IFERROR(IF(datos_arg[[#This Row],[Moneda]]="USD",datos_arg[[#This Row],[Monto]],datos_arg[[#This Row],[Monto]]/datos_arg[[#This Row],[TC]]),0)</f>
        <v>17.813617021276595</v>
      </c>
      <c r="Y3193" s="14"/>
    </row>
    <row r="3194" spans="1:25" ht="15" customHeight="1" x14ac:dyDescent="0.25">
      <c r="A3194" s="14">
        <f t="shared" si="49"/>
        <v>3191</v>
      </c>
      <c r="B3194" s="1">
        <v>44109</v>
      </c>
      <c r="C3194" s="18">
        <f>+YEAR(datos_arg[[#This Row],[Fecha]])</f>
        <v>2020</v>
      </c>
      <c r="D3194" s="18">
        <f>+MONTH(datos_arg[[#This Row],[Fecha]])</f>
        <v>10</v>
      </c>
      <c r="E3194" s="14" t="s">
        <v>1015</v>
      </c>
      <c r="F3194" s="14" t="s">
        <v>403</v>
      </c>
      <c r="G3194" s="14" t="s">
        <v>5383</v>
      </c>
      <c r="H3194" s="14" t="s">
        <v>6646</v>
      </c>
      <c r="I3194" s="14" t="s">
        <v>7132</v>
      </c>
      <c r="J3194" s="14" t="s">
        <v>425</v>
      </c>
      <c r="K3194" s="14"/>
      <c r="L3194" s="14" t="s">
        <v>425</v>
      </c>
      <c r="M3194" s="14" t="s">
        <v>1419</v>
      </c>
      <c r="N3194" s="14" t="s">
        <v>379</v>
      </c>
      <c r="O3194" s="14" t="s">
        <v>3183</v>
      </c>
      <c r="P3194" s="14" t="s">
        <v>5970</v>
      </c>
      <c r="Q3194" s="14">
        <v>194</v>
      </c>
      <c r="R3194" s="14" t="s">
        <v>5383</v>
      </c>
      <c r="S3194" s="14" t="s">
        <v>439</v>
      </c>
      <c r="T3194" s="35">
        <v>701</v>
      </c>
      <c r="U3194" s="14" t="s">
        <v>4</v>
      </c>
      <c r="V3194" s="14">
        <v>141</v>
      </c>
      <c r="W3194" s="16">
        <f>+IF(datos_arg[[#This Row],[Moneda]]="ARS",datos_arg[[#This Row],[Monto]],datos_arg[[#This Row],[Monto]]*datos_arg[[#This Row],[TC]])</f>
        <v>701</v>
      </c>
      <c r="X3194" s="16">
        <f>IFERROR(IF(datos_arg[[#This Row],[Moneda]]="USD",datos_arg[[#This Row],[Monto]],datos_arg[[#This Row],[Monto]]/datos_arg[[#This Row],[TC]]),0)</f>
        <v>4.9716312056737593</v>
      </c>
      <c r="Y3194" s="14"/>
    </row>
    <row r="3195" spans="1:25" ht="15" customHeight="1" x14ac:dyDescent="0.25">
      <c r="A3195" s="14">
        <f t="shared" si="49"/>
        <v>3192</v>
      </c>
      <c r="B3195" s="1">
        <v>44109</v>
      </c>
      <c r="C3195" s="18">
        <f>+YEAR(datos_arg[[#This Row],[Fecha]])</f>
        <v>2020</v>
      </c>
      <c r="D3195" s="18">
        <f>+MONTH(datos_arg[[#This Row],[Fecha]])</f>
        <v>10</v>
      </c>
      <c r="E3195" s="14" t="s">
        <v>1015</v>
      </c>
      <c r="F3195" s="14" t="s">
        <v>403</v>
      </c>
      <c r="G3195" s="14" t="s">
        <v>5382</v>
      </c>
      <c r="H3195" s="14" t="s">
        <v>6646</v>
      </c>
      <c r="I3195" s="14" t="s">
        <v>7132</v>
      </c>
      <c r="J3195" s="14" t="s">
        <v>425</v>
      </c>
      <c r="K3195" s="14" t="s">
        <v>421</v>
      </c>
      <c r="L3195" s="14" t="s">
        <v>421</v>
      </c>
      <c r="M3195" s="14" t="s">
        <v>989</v>
      </c>
      <c r="N3195" s="14" t="s">
        <v>327</v>
      </c>
      <c r="O3195" s="14" t="s">
        <v>2639</v>
      </c>
      <c r="P3195" s="14" t="s">
        <v>5971</v>
      </c>
      <c r="Q3195" s="14">
        <v>32</v>
      </c>
      <c r="R3195" s="14" t="s">
        <v>5382</v>
      </c>
      <c r="S3195" s="14" t="s">
        <v>439</v>
      </c>
      <c r="T3195" s="35">
        <v>14520</v>
      </c>
      <c r="U3195" s="14" t="s">
        <v>4</v>
      </c>
      <c r="V3195" s="14">
        <v>141</v>
      </c>
      <c r="W3195" s="16">
        <f>+IF(datos_arg[[#This Row],[Moneda]]="ARS",datos_arg[[#This Row],[Monto]],datos_arg[[#This Row],[Monto]]*datos_arg[[#This Row],[TC]])</f>
        <v>14520</v>
      </c>
      <c r="X3195" s="16">
        <f>IFERROR(IF(datos_arg[[#This Row],[Moneda]]="USD",datos_arg[[#This Row],[Monto]],datos_arg[[#This Row],[Monto]]/datos_arg[[#This Row],[TC]]),0)</f>
        <v>102.97872340425532</v>
      </c>
      <c r="Y3195" s="14"/>
    </row>
    <row r="3196" spans="1:25" x14ac:dyDescent="0.25">
      <c r="A3196" s="14">
        <f t="shared" si="49"/>
        <v>3193</v>
      </c>
      <c r="B3196" s="1">
        <v>44109</v>
      </c>
      <c r="C3196" s="18">
        <f>+YEAR(datos_arg[[#This Row],[Fecha]])</f>
        <v>2020</v>
      </c>
      <c r="D3196" s="18">
        <f>+MONTH(datos_arg[[#This Row],[Fecha]])</f>
        <v>10</v>
      </c>
      <c r="E3196" s="14" t="s">
        <v>408</v>
      </c>
      <c r="F3196" s="14" t="s">
        <v>69</v>
      </c>
      <c r="G3196" s="14"/>
      <c r="H3196" s="14" t="s">
        <v>7132</v>
      </c>
      <c r="I3196" s="14" t="s">
        <v>7132</v>
      </c>
      <c r="J3196" s="14" t="s">
        <v>425</v>
      </c>
      <c r="K3196" s="14"/>
      <c r="L3196" s="14" t="s">
        <v>425</v>
      </c>
      <c r="M3196" s="14" t="s">
        <v>2530</v>
      </c>
      <c r="N3196" s="14" t="s">
        <v>2530</v>
      </c>
      <c r="O3196" s="14" t="s">
        <v>3261</v>
      </c>
      <c r="P3196" s="14"/>
      <c r="Q3196" s="14"/>
      <c r="R3196" s="14" t="s">
        <v>439</v>
      </c>
      <c r="S3196" s="14" t="s">
        <v>440</v>
      </c>
      <c r="T3196" s="35">
        <v>1000</v>
      </c>
      <c r="U3196" s="14" t="s">
        <v>2</v>
      </c>
      <c r="V3196" s="14">
        <v>147</v>
      </c>
      <c r="W3196" s="16">
        <f>+IF(datos_arg[[#This Row],[Moneda]]="ARS",datos_arg[[#This Row],[Monto]],datos_arg[[#This Row],[Monto]]*datos_arg[[#This Row],[TC]])</f>
        <v>147000</v>
      </c>
      <c r="X3196" s="16">
        <f>IFERROR(IF(datos_arg[[#This Row],[Moneda]]="USD",datos_arg[[#This Row],[Monto]],datos_arg[[#This Row],[Monto]]/datos_arg[[#This Row],[TC]]),0)</f>
        <v>1000</v>
      </c>
      <c r="Y3196" s="14"/>
    </row>
    <row r="3197" spans="1:25" ht="15" customHeight="1" x14ac:dyDescent="0.25">
      <c r="A3197" s="14">
        <f t="shared" si="49"/>
        <v>3194</v>
      </c>
      <c r="B3197" s="1">
        <v>44109</v>
      </c>
      <c r="C3197" s="18">
        <f>+YEAR(datos_arg[[#This Row],[Fecha]])</f>
        <v>2020</v>
      </c>
      <c r="D3197" s="18">
        <f>+MONTH(datos_arg[[#This Row],[Fecha]])</f>
        <v>10</v>
      </c>
      <c r="E3197" s="14" t="s">
        <v>5358</v>
      </c>
      <c r="F3197" s="14" t="s">
        <v>4108</v>
      </c>
      <c r="G3197" s="14"/>
      <c r="H3197" s="14" t="s">
        <v>8103</v>
      </c>
      <c r="I3197" s="14" t="s">
        <v>8104</v>
      </c>
      <c r="J3197" s="14" t="s">
        <v>482</v>
      </c>
      <c r="K3197" s="14" t="s">
        <v>420</v>
      </c>
      <c r="L3197" s="14" t="s">
        <v>426</v>
      </c>
      <c r="M3197" s="14" t="s">
        <v>5381</v>
      </c>
      <c r="N3197" s="14" t="s">
        <v>1019</v>
      </c>
      <c r="O3197" s="14" t="s">
        <v>4086</v>
      </c>
      <c r="P3197" s="14"/>
      <c r="Q3197" s="14"/>
      <c r="R3197" s="14" t="s">
        <v>4108</v>
      </c>
      <c r="S3197" s="14" t="s">
        <v>439</v>
      </c>
      <c r="T3197" s="35">
        <v>40000</v>
      </c>
      <c r="U3197" s="14" t="s">
        <v>4</v>
      </c>
      <c r="V3197" s="14">
        <v>147</v>
      </c>
      <c r="W3197" s="16">
        <f>+IF(datos_arg[[#This Row],[Moneda]]="ARS",datos_arg[[#This Row],[Monto]],datos_arg[[#This Row],[Monto]]*datos_arg[[#This Row],[TC]])</f>
        <v>40000</v>
      </c>
      <c r="X3197" s="16">
        <f>IFERROR(IF(datos_arg[[#This Row],[Moneda]]="USD",datos_arg[[#This Row],[Monto]],datos_arg[[#This Row],[Monto]]/datos_arg[[#This Row],[TC]]),0)</f>
        <v>272.10884353741494</v>
      </c>
      <c r="Y3197" s="14"/>
    </row>
    <row r="3198" spans="1:25" ht="15" customHeight="1" x14ac:dyDescent="0.25">
      <c r="A3198" s="14">
        <f t="shared" si="49"/>
        <v>3195</v>
      </c>
      <c r="B3198" s="1">
        <v>44109</v>
      </c>
      <c r="C3198" s="18">
        <f>+YEAR(datos_arg[[#This Row],[Fecha]])</f>
        <v>2020</v>
      </c>
      <c r="D3198" s="18">
        <f>+MONTH(datos_arg[[#This Row],[Fecha]])</f>
        <v>10</v>
      </c>
      <c r="E3198" s="14" t="s">
        <v>1015</v>
      </c>
      <c r="F3198" s="14" t="s">
        <v>430</v>
      </c>
      <c r="G3198" s="14"/>
      <c r="H3198" s="14" t="s">
        <v>7132</v>
      </c>
      <c r="I3198" s="14" t="s">
        <v>7132</v>
      </c>
      <c r="J3198" s="14" t="s">
        <v>425</v>
      </c>
      <c r="K3198" s="14"/>
      <c r="L3198" s="14" t="s">
        <v>425</v>
      </c>
      <c r="M3198" s="14" t="s">
        <v>3961</v>
      </c>
      <c r="N3198" s="14" t="s">
        <v>119</v>
      </c>
      <c r="O3198" s="14" t="s">
        <v>2284</v>
      </c>
      <c r="P3198" s="14"/>
      <c r="Q3198" s="14"/>
      <c r="R3198" s="14" t="s">
        <v>430</v>
      </c>
      <c r="S3198" s="14" t="s">
        <v>439</v>
      </c>
      <c r="T3198" s="35">
        <v>13000</v>
      </c>
      <c r="U3198" s="14" t="s">
        <v>4</v>
      </c>
      <c r="V3198" s="14">
        <v>147</v>
      </c>
      <c r="W3198" s="16">
        <f>+IF(datos_arg[[#This Row],[Moneda]]="ARS",datos_arg[[#This Row],[Monto]],datos_arg[[#This Row],[Monto]]*datos_arg[[#This Row],[TC]])</f>
        <v>13000</v>
      </c>
      <c r="X3198" s="16">
        <f>IFERROR(IF(datos_arg[[#This Row],[Moneda]]="USD",datos_arg[[#This Row],[Monto]],datos_arg[[#This Row],[Monto]]/datos_arg[[#This Row],[TC]]),0)</f>
        <v>88.435374149659864</v>
      </c>
      <c r="Y3198" s="14"/>
    </row>
    <row r="3199" spans="1:25" ht="15" customHeight="1" x14ac:dyDescent="0.25">
      <c r="A3199" s="14">
        <f t="shared" si="49"/>
        <v>3196</v>
      </c>
      <c r="B3199" s="1">
        <v>44109</v>
      </c>
      <c r="C3199" s="18">
        <f>+YEAR(datos_arg[[#This Row],[Fecha]])</f>
        <v>2020</v>
      </c>
      <c r="D3199" s="18">
        <f>+MONTH(datos_arg[[#This Row],[Fecha]])</f>
        <v>10</v>
      </c>
      <c r="E3199" s="14" t="s">
        <v>1015</v>
      </c>
      <c r="F3199" s="14" t="s">
        <v>430</v>
      </c>
      <c r="G3199" s="14"/>
      <c r="H3199" s="14" t="s">
        <v>7132</v>
      </c>
      <c r="I3199" s="14" t="s">
        <v>7132</v>
      </c>
      <c r="J3199" s="14" t="s">
        <v>425</v>
      </c>
      <c r="K3199" s="14"/>
      <c r="L3199" s="14" t="s">
        <v>425</v>
      </c>
      <c r="M3199" s="14" t="s">
        <v>3961</v>
      </c>
      <c r="N3199" s="14" t="s">
        <v>128</v>
      </c>
      <c r="O3199" s="14" t="s">
        <v>3184</v>
      </c>
      <c r="P3199" s="14"/>
      <c r="Q3199" s="14"/>
      <c r="R3199" s="14" t="s">
        <v>430</v>
      </c>
      <c r="S3199" s="14" t="s">
        <v>439</v>
      </c>
      <c r="T3199" s="35">
        <v>14000</v>
      </c>
      <c r="U3199" s="14" t="s">
        <v>4</v>
      </c>
      <c r="V3199" s="14">
        <v>147</v>
      </c>
      <c r="W3199" s="16">
        <f>+IF(datos_arg[[#This Row],[Moneda]]="ARS",datos_arg[[#This Row],[Monto]],datos_arg[[#This Row],[Monto]]*datos_arg[[#This Row],[TC]])</f>
        <v>14000</v>
      </c>
      <c r="X3199" s="16">
        <f>IFERROR(IF(datos_arg[[#This Row],[Moneda]]="USD",datos_arg[[#This Row],[Monto]],datos_arg[[#This Row],[Monto]]/datos_arg[[#This Row],[TC]]),0)</f>
        <v>95.238095238095241</v>
      </c>
      <c r="Y3199" s="14"/>
    </row>
    <row r="3200" spans="1:25" ht="15" customHeight="1" x14ac:dyDescent="0.25">
      <c r="A3200" s="14">
        <f t="shared" si="49"/>
        <v>3197</v>
      </c>
      <c r="B3200" s="1">
        <v>44109</v>
      </c>
      <c r="C3200" s="18">
        <f>+YEAR(datos_arg[[#This Row],[Fecha]])</f>
        <v>2020</v>
      </c>
      <c r="D3200" s="18">
        <f>+MONTH(datos_arg[[#This Row],[Fecha]])</f>
        <v>10</v>
      </c>
      <c r="E3200" s="14" t="s">
        <v>5358</v>
      </c>
      <c r="F3200" s="14" t="s">
        <v>969</v>
      </c>
      <c r="G3200" s="14"/>
      <c r="H3200" s="14" t="s">
        <v>7132</v>
      </c>
      <c r="I3200" s="14" t="s">
        <v>7132</v>
      </c>
      <c r="J3200" s="14" t="s">
        <v>425</v>
      </c>
      <c r="K3200" s="14"/>
      <c r="L3200" s="14" t="s">
        <v>425</v>
      </c>
      <c r="M3200" s="14" t="s">
        <v>616</v>
      </c>
      <c r="N3200" s="14" t="s">
        <v>3047</v>
      </c>
      <c r="O3200" s="14" t="s">
        <v>3187</v>
      </c>
      <c r="P3200" s="14" t="s">
        <v>5972</v>
      </c>
      <c r="Q3200" s="14">
        <v>0</v>
      </c>
      <c r="R3200" s="14" t="s">
        <v>969</v>
      </c>
      <c r="S3200" s="14" t="s">
        <v>439</v>
      </c>
      <c r="T3200" s="35">
        <v>23376</v>
      </c>
      <c r="U3200" s="14" t="s">
        <v>4</v>
      </c>
      <c r="V3200" s="14">
        <v>147</v>
      </c>
      <c r="W3200" s="16">
        <f>+IF(datos_arg[[#This Row],[Moneda]]="ARS",datos_arg[[#This Row],[Monto]],datos_arg[[#This Row],[Monto]]*datos_arg[[#This Row],[TC]])</f>
        <v>23376</v>
      </c>
      <c r="X3200" s="16">
        <f>IFERROR(IF(datos_arg[[#This Row],[Moneda]]="USD",datos_arg[[#This Row],[Monto]],datos_arg[[#This Row],[Monto]]/datos_arg[[#This Row],[TC]]),0)</f>
        <v>159.0204081632653</v>
      </c>
      <c r="Y3200" s="14"/>
    </row>
    <row r="3201" spans="1:25" ht="15" customHeight="1" x14ac:dyDescent="0.25">
      <c r="A3201" s="14">
        <f t="shared" si="49"/>
        <v>3198</v>
      </c>
      <c r="B3201" s="1">
        <v>44109</v>
      </c>
      <c r="C3201" s="18">
        <f>+YEAR(datos_arg[[#This Row],[Fecha]])</f>
        <v>2020</v>
      </c>
      <c r="D3201" s="18">
        <f>+MONTH(datos_arg[[#This Row],[Fecha]])</f>
        <v>10</v>
      </c>
      <c r="E3201" s="14" t="s">
        <v>617</v>
      </c>
      <c r="F3201" s="14" t="s">
        <v>6652</v>
      </c>
      <c r="G3201" s="14" t="s">
        <v>6653</v>
      </c>
      <c r="H3201" s="14" t="s">
        <v>6648</v>
      </c>
      <c r="I3201" s="14" t="s">
        <v>3955</v>
      </c>
      <c r="J3201" s="14" t="s">
        <v>488</v>
      </c>
      <c r="K3201" s="14" t="s">
        <v>421</v>
      </c>
      <c r="L3201" s="14" t="s">
        <v>421</v>
      </c>
      <c r="M3201" s="14" t="s">
        <v>488</v>
      </c>
      <c r="N3201" s="14" t="s">
        <v>39</v>
      </c>
      <c r="O3201" s="14" t="s">
        <v>3188</v>
      </c>
      <c r="P3201" s="14" t="s">
        <v>5973</v>
      </c>
      <c r="Q3201" s="14">
        <v>0</v>
      </c>
      <c r="R3201" s="14" t="s">
        <v>6653</v>
      </c>
      <c r="S3201" s="14" t="s">
        <v>439</v>
      </c>
      <c r="T3201" s="35">
        <v>50000</v>
      </c>
      <c r="U3201" s="14" t="s">
        <v>4</v>
      </c>
      <c r="V3201" s="14">
        <v>147</v>
      </c>
      <c r="W3201" s="16">
        <f>+IF(datos_arg[[#This Row],[Moneda]]="ARS",datos_arg[[#This Row],[Monto]],datos_arg[[#This Row],[Monto]]*datos_arg[[#This Row],[TC]])</f>
        <v>50000</v>
      </c>
      <c r="X3201" s="16">
        <f>IFERROR(IF(datos_arg[[#This Row],[Moneda]]="USD",datos_arg[[#This Row],[Monto]],datos_arg[[#This Row],[Monto]]/datos_arg[[#This Row],[TC]]),0)</f>
        <v>340.13605442176873</v>
      </c>
      <c r="Y3201" s="14"/>
    </row>
    <row r="3202" spans="1:25" ht="15" customHeight="1" x14ac:dyDescent="0.25">
      <c r="A3202" s="14">
        <f t="shared" si="49"/>
        <v>3199</v>
      </c>
      <c r="B3202" s="1">
        <v>44109</v>
      </c>
      <c r="C3202" s="18">
        <f>+YEAR(datos_arg[[#This Row],[Fecha]])</f>
        <v>2020</v>
      </c>
      <c r="D3202" s="18">
        <f>+MONTH(datos_arg[[#This Row],[Fecha]])</f>
        <v>10</v>
      </c>
      <c r="E3202" s="14" t="s">
        <v>449</v>
      </c>
      <c r="F3202" s="14" t="s">
        <v>523</v>
      </c>
      <c r="G3202" s="14"/>
      <c r="H3202" s="14" t="s">
        <v>4114</v>
      </c>
      <c r="I3202" s="14" t="s">
        <v>7132</v>
      </c>
      <c r="J3202" s="14" t="s">
        <v>425</v>
      </c>
      <c r="K3202" s="14"/>
      <c r="L3202" s="14" t="s">
        <v>425</v>
      </c>
      <c r="M3202" s="14" t="s">
        <v>515</v>
      </c>
      <c r="N3202" s="14" t="s">
        <v>515</v>
      </c>
      <c r="O3202" s="14" t="s">
        <v>3189</v>
      </c>
      <c r="P3202" s="14"/>
      <c r="Q3202" s="14"/>
      <c r="R3202" s="14" t="s">
        <v>523</v>
      </c>
      <c r="S3202" s="14" t="s">
        <v>439</v>
      </c>
      <c r="T3202" s="35">
        <v>5200</v>
      </c>
      <c r="U3202" s="14" t="s">
        <v>4</v>
      </c>
      <c r="V3202" s="14">
        <v>147</v>
      </c>
      <c r="W3202" s="16">
        <f>+IF(datos_arg[[#This Row],[Moneda]]="ARS",datos_arg[[#This Row],[Monto]],datos_arg[[#This Row],[Monto]]*datos_arg[[#This Row],[TC]])</f>
        <v>5200</v>
      </c>
      <c r="X3202" s="16">
        <f>IFERROR(IF(datos_arg[[#This Row],[Moneda]]="USD",datos_arg[[#This Row],[Monto]],datos_arg[[#This Row],[Monto]]/datos_arg[[#This Row],[TC]]),0)</f>
        <v>35.374149659863946</v>
      </c>
      <c r="Y3202" s="14"/>
    </row>
    <row r="3203" spans="1:25" ht="15" customHeight="1" x14ac:dyDescent="0.25">
      <c r="A3203" s="14">
        <f t="shared" si="49"/>
        <v>3200</v>
      </c>
      <c r="B3203" s="1">
        <v>44109</v>
      </c>
      <c r="C3203" s="18">
        <f>+YEAR(datos_arg[[#This Row],[Fecha]])</f>
        <v>2020</v>
      </c>
      <c r="D3203" s="18">
        <f>+MONTH(datos_arg[[#This Row],[Fecha]])</f>
        <v>10</v>
      </c>
      <c r="E3203" s="14" t="s">
        <v>1015</v>
      </c>
      <c r="F3203" s="14" t="s">
        <v>430</v>
      </c>
      <c r="G3203" s="14"/>
      <c r="H3203" s="14" t="s">
        <v>7132</v>
      </c>
      <c r="I3203" s="14" t="s">
        <v>7132</v>
      </c>
      <c r="J3203" s="14" t="s">
        <v>425</v>
      </c>
      <c r="K3203" s="14"/>
      <c r="L3203" s="14" t="s">
        <v>425</v>
      </c>
      <c r="M3203" s="14" t="s">
        <v>102</v>
      </c>
      <c r="N3203" s="14" t="s">
        <v>480</v>
      </c>
      <c r="O3203" s="14" t="s">
        <v>3190</v>
      </c>
      <c r="P3203" s="14" t="s">
        <v>5974</v>
      </c>
      <c r="Q3203" s="14"/>
      <c r="R3203" s="14" t="s">
        <v>430</v>
      </c>
      <c r="S3203" s="14" t="s">
        <v>439</v>
      </c>
      <c r="T3203" s="35">
        <v>220</v>
      </c>
      <c r="U3203" s="14" t="s">
        <v>4</v>
      </c>
      <c r="V3203" s="14">
        <v>147</v>
      </c>
      <c r="W3203" s="16">
        <f>+IF(datos_arg[[#This Row],[Moneda]]="ARS",datos_arg[[#This Row],[Monto]],datos_arg[[#This Row],[Monto]]*datos_arg[[#This Row],[TC]])</f>
        <v>220</v>
      </c>
      <c r="X3203" s="16">
        <f>IFERROR(IF(datos_arg[[#This Row],[Moneda]]="USD",datos_arg[[#This Row],[Monto]],datos_arg[[#This Row],[Monto]]/datos_arg[[#This Row],[TC]]),0)</f>
        <v>1.4965986394557824</v>
      </c>
      <c r="Y3203" s="14"/>
    </row>
    <row r="3204" spans="1:25" ht="15" customHeight="1" x14ac:dyDescent="0.25">
      <c r="A3204" s="14">
        <f t="shared" si="49"/>
        <v>3201</v>
      </c>
      <c r="B3204" s="1">
        <v>44109</v>
      </c>
      <c r="C3204" s="18">
        <f>+YEAR(datos_arg[[#This Row],[Fecha]])</f>
        <v>2020</v>
      </c>
      <c r="D3204" s="18">
        <f>+MONTH(datos_arg[[#This Row],[Fecha]])</f>
        <v>10</v>
      </c>
      <c r="E3204" s="14" t="s">
        <v>1015</v>
      </c>
      <c r="F3204" s="14" t="s">
        <v>403</v>
      </c>
      <c r="G3204" s="14" t="s">
        <v>970</v>
      </c>
      <c r="H3204" s="14" t="s">
        <v>7132</v>
      </c>
      <c r="I3204" s="14" t="s">
        <v>7132</v>
      </c>
      <c r="J3204" s="14" t="s">
        <v>425</v>
      </c>
      <c r="K3204" s="14"/>
      <c r="L3204" s="14" t="s">
        <v>425</v>
      </c>
      <c r="M3204" s="14" t="s">
        <v>515</v>
      </c>
      <c r="N3204" s="14" t="s">
        <v>962</v>
      </c>
      <c r="O3204" s="14" t="s">
        <v>2182</v>
      </c>
      <c r="P3204" s="14" t="s">
        <v>5975</v>
      </c>
      <c r="Q3204" s="14"/>
      <c r="R3204" s="14" t="s">
        <v>970</v>
      </c>
      <c r="S3204" s="14" t="s">
        <v>439</v>
      </c>
      <c r="T3204" s="35">
        <v>1816.43</v>
      </c>
      <c r="U3204" s="14" t="s">
        <v>4</v>
      </c>
      <c r="V3204" s="14">
        <v>147</v>
      </c>
      <c r="W3204" s="16">
        <f>+IF(datos_arg[[#This Row],[Moneda]]="ARS",datos_arg[[#This Row],[Monto]],datos_arg[[#This Row],[Monto]]*datos_arg[[#This Row],[TC]])</f>
        <v>1816.43</v>
      </c>
      <c r="X3204" s="16">
        <f>IFERROR(IF(datos_arg[[#This Row],[Moneda]]="USD",datos_arg[[#This Row],[Monto]],datos_arg[[#This Row],[Monto]]/datos_arg[[#This Row],[TC]]),0)</f>
        <v>12.356666666666667</v>
      </c>
      <c r="Y3204" s="14"/>
    </row>
    <row r="3205" spans="1:25" ht="15" customHeight="1" x14ac:dyDescent="0.25">
      <c r="A3205" s="14">
        <f t="shared" si="49"/>
        <v>3202</v>
      </c>
      <c r="B3205" s="1">
        <v>44109</v>
      </c>
      <c r="C3205" s="18">
        <f>+YEAR(datos_arg[[#This Row],[Fecha]])</f>
        <v>2020</v>
      </c>
      <c r="D3205" s="18">
        <f>+MONTH(datos_arg[[#This Row],[Fecha]])</f>
        <v>10</v>
      </c>
      <c r="E3205" s="14" t="s">
        <v>1015</v>
      </c>
      <c r="F3205" s="14" t="s">
        <v>430</v>
      </c>
      <c r="G3205" s="14"/>
      <c r="H3205" s="14" t="s">
        <v>7132</v>
      </c>
      <c r="I3205" s="14" t="s">
        <v>7132</v>
      </c>
      <c r="J3205" s="14" t="s">
        <v>425</v>
      </c>
      <c r="K3205" s="14"/>
      <c r="L3205" s="14" t="s">
        <v>425</v>
      </c>
      <c r="M3205" s="14" t="s">
        <v>361</v>
      </c>
      <c r="N3205" s="14" t="s">
        <v>361</v>
      </c>
      <c r="O3205" s="14" t="s">
        <v>2325</v>
      </c>
      <c r="P3205" s="14" t="s">
        <v>5976</v>
      </c>
      <c r="Q3205" s="14"/>
      <c r="R3205" s="14" t="s">
        <v>430</v>
      </c>
      <c r="S3205" s="14" t="s">
        <v>439</v>
      </c>
      <c r="T3205" s="35">
        <v>100</v>
      </c>
      <c r="U3205" s="14" t="s">
        <v>4</v>
      </c>
      <c r="V3205" s="14">
        <v>147</v>
      </c>
      <c r="W3205" s="16">
        <f>+IF(datos_arg[[#This Row],[Moneda]]="ARS",datos_arg[[#This Row],[Monto]],datos_arg[[#This Row],[Monto]]*datos_arg[[#This Row],[TC]])</f>
        <v>100</v>
      </c>
      <c r="X3205" s="16">
        <f>IFERROR(IF(datos_arg[[#This Row],[Moneda]]="USD",datos_arg[[#This Row],[Monto]],datos_arg[[#This Row],[Monto]]/datos_arg[[#This Row],[TC]]),0)</f>
        <v>0.68027210884353739</v>
      </c>
      <c r="Y3205" s="14"/>
    </row>
    <row r="3206" spans="1:25" ht="15" customHeight="1" x14ac:dyDescent="0.25">
      <c r="A3206" s="14">
        <f t="shared" ref="A3206:A3269" si="50">+A3205+1</f>
        <v>3203</v>
      </c>
      <c r="B3206" s="1">
        <v>44109</v>
      </c>
      <c r="C3206" s="18">
        <f>+YEAR(datos_arg[[#This Row],[Fecha]])</f>
        <v>2020</v>
      </c>
      <c r="D3206" s="18">
        <f>+MONTH(datos_arg[[#This Row],[Fecha]])</f>
        <v>10</v>
      </c>
      <c r="E3206" s="14" t="s">
        <v>1015</v>
      </c>
      <c r="F3206" s="14" t="s">
        <v>430</v>
      </c>
      <c r="G3206" s="14"/>
      <c r="H3206" s="14" t="s">
        <v>7132</v>
      </c>
      <c r="I3206" s="14" t="s">
        <v>7132</v>
      </c>
      <c r="J3206" s="14" t="s">
        <v>425</v>
      </c>
      <c r="K3206" s="14"/>
      <c r="L3206" s="14" t="s">
        <v>425</v>
      </c>
      <c r="M3206" s="14" t="s">
        <v>57</v>
      </c>
      <c r="N3206" s="14" t="s">
        <v>57</v>
      </c>
      <c r="O3206" s="14" t="s">
        <v>1794</v>
      </c>
      <c r="P3206" s="14" t="s">
        <v>5976</v>
      </c>
      <c r="Q3206" s="14"/>
      <c r="R3206" s="14" t="s">
        <v>430</v>
      </c>
      <c r="S3206" s="14" t="s">
        <v>439</v>
      </c>
      <c r="T3206" s="35">
        <v>2105</v>
      </c>
      <c r="U3206" s="14" t="s">
        <v>4</v>
      </c>
      <c r="V3206" s="14">
        <v>147</v>
      </c>
      <c r="W3206" s="16">
        <f>+IF(datos_arg[[#This Row],[Moneda]]="ARS",datos_arg[[#This Row],[Monto]],datos_arg[[#This Row],[Monto]]*datos_arg[[#This Row],[TC]])</f>
        <v>2105</v>
      </c>
      <c r="X3206" s="16">
        <f>IFERROR(IF(datos_arg[[#This Row],[Moneda]]="USD",datos_arg[[#This Row],[Monto]],datos_arg[[#This Row],[Monto]]/datos_arg[[#This Row],[TC]]),0)</f>
        <v>14.319727891156463</v>
      </c>
      <c r="Y3206" s="14"/>
    </row>
    <row r="3207" spans="1:25" ht="15" customHeight="1" x14ac:dyDescent="0.25">
      <c r="A3207" s="14">
        <f t="shared" si="50"/>
        <v>3204</v>
      </c>
      <c r="B3207" s="1">
        <v>44109</v>
      </c>
      <c r="C3207" s="18">
        <f>+YEAR(datos_arg[[#This Row],[Fecha]])</f>
        <v>2020</v>
      </c>
      <c r="D3207" s="18">
        <f>+MONTH(datos_arg[[#This Row],[Fecha]])</f>
        <v>10</v>
      </c>
      <c r="E3207" s="14" t="s">
        <v>1015</v>
      </c>
      <c r="F3207" s="14" t="s">
        <v>430</v>
      </c>
      <c r="G3207" s="14"/>
      <c r="H3207" s="14" t="s">
        <v>7132</v>
      </c>
      <c r="I3207" s="14" t="s">
        <v>7132</v>
      </c>
      <c r="J3207" s="14" t="s">
        <v>425</v>
      </c>
      <c r="K3207" s="14"/>
      <c r="L3207" s="14" t="s">
        <v>425</v>
      </c>
      <c r="M3207" s="14" t="s">
        <v>60</v>
      </c>
      <c r="N3207" s="14" t="s">
        <v>26</v>
      </c>
      <c r="O3207" s="14" t="s">
        <v>2370</v>
      </c>
      <c r="P3207" s="14" t="s">
        <v>5976</v>
      </c>
      <c r="Q3207" s="14"/>
      <c r="R3207" s="14" t="s">
        <v>430</v>
      </c>
      <c r="S3207" s="14" t="s">
        <v>439</v>
      </c>
      <c r="T3207" s="35">
        <v>7395</v>
      </c>
      <c r="U3207" s="14" t="s">
        <v>4</v>
      </c>
      <c r="V3207" s="14">
        <v>147</v>
      </c>
      <c r="W3207" s="16">
        <f>+IF(datos_arg[[#This Row],[Moneda]]="ARS",datos_arg[[#This Row],[Monto]],datos_arg[[#This Row],[Monto]]*datos_arg[[#This Row],[TC]])</f>
        <v>7395</v>
      </c>
      <c r="X3207" s="16">
        <f>IFERROR(IF(datos_arg[[#This Row],[Moneda]]="USD",datos_arg[[#This Row],[Monto]],datos_arg[[#This Row],[Monto]]/datos_arg[[#This Row],[TC]]),0)</f>
        <v>50.306122448979593</v>
      </c>
      <c r="Y3207" s="14"/>
    </row>
    <row r="3208" spans="1:25" ht="15" customHeight="1" x14ac:dyDescent="0.25">
      <c r="A3208" s="14">
        <f t="shared" si="50"/>
        <v>3205</v>
      </c>
      <c r="B3208" s="1">
        <v>44109</v>
      </c>
      <c r="C3208" s="18">
        <f>+YEAR(datos_arg[[#This Row],[Fecha]])</f>
        <v>2020</v>
      </c>
      <c r="D3208" s="18">
        <f>+MONTH(datos_arg[[#This Row],[Fecha]])</f>
        <v>10</v>
      </c>
      <c r="E3208" s="14" t="s">
        <v>1015</v>
      </c>
      <c r="F3208" s="14" t="s">
        <v>403</v>
      </c>
      <c r="G3208" s="14" t="s">
        <v>970</v>
      </c>
      <c r="H3208" s="14" t="s">
        <v>7132</v>
      </c>
      <c r="I3208" s="14" t="s">
        <v>7132</v>
      </c>
      <c r="J3208" s="14" t="s">
        <v>425</v>
      </c>
      <c r="K3208" s="14"/>
      <c r="L3208" s="14" t="s">
        <v>425</v>
      </c>
      <c r="M3208" s="14" t="s">
        <v>493</v>
      </c>
      <c r="N3208" s="14" t="s">
        <v>948</v>
      </c>
      <c r="O3208" s="14" t="s">
        <v>3191</v>
      </c>
      <c r="P3208" s="14"/>
      <c r="Q3208" s="14"/>
      <c r="R3208" s="14" t="s">
        <v>970</v>
      </c>
      <c r="S3208" s="14" t="s">
        <v>439</v>
      </c>
      <c r="T3208" s="35">
        <v>2150</v>
      </c>
      <c r="U3208" s="14" t="s">
        <v>4</v>
      </c>
      <c r="V3208" s="14">
        <v>147</v>
      </c>
      <c r="W3208" s="16">
        <f>+IF(datos_arg[[#This Row],[Moneda]]="ARS",datos_arg[[#This Row],[Monto]],datos_arg[[#This Row],[Monto]]*datos_arg[[#This Row],[TC]])</f>
        <v>2150</v>
      </c>
      <c r="X3208" s="16">
        <f>IFERROR(IF(datos_arg[[#This Row],[Moneda]]="USD",datos_arg[[#This Row],[Monto]],datos_arg[[#This Row],[Monto]]/datos_arg[[#This Row],[TC]]),0)</f>
        <v>14.625850340136054</v>
      </c>
      <c r="Y3208" s="14"/>
    </row>
    <row r="3209" spans="1:25" ht="15" customHeight="1" x14ac:dyDescent="0.25">
      <c r="A3209" s="14">
        <f t="shared" si="50"/>
        <v>3206</v>
      </c>
      <c r="B3209" s="1">
        <v>44110</v>
      </c>
      <c r="C3209" s="18">
        <f>+YEAR(datos_arg[[#This Row],[Fecha]])</f>
        <v>2020</v>
      </c>
      <c r="D3209" s="18">
        <f>+MONTH(datos_arg[[#This Row],[Fecha]])</f>
        <v>10</v>
      </c>
      <c r="E3209" s="14" t="s">
        <v>1015</v>
      </c>
      <c r="F3209" s="14" t="s">
        <v>430</v>
      </c>
      <c r="G3209" s="14"/>
      <c r="H3209" s="14" t="s">
        <v>7132</v>
      </c>
      <c r="I3209" s="14" t="s">
        <v>7132</v>
      </c>
      <c r="J3209" s="14" t="s">
        <v>425</v>
      </c>
      <c r="K3209" s="14"/>
      <c r="L3209" s="14" t="s">
        <v>425</v>
      </c>
      <c r="M3209" s="14" t="s">
        <v>3961</v>
      </c>
      <c r="N3209" s="14" t="s">
        <v>137</v>
      </c>
      <c r="O3209" s="14" t="s">
        <v>2283</v>
      </c>
      <c r="P3209" s="14"/>
      <c r="Q3209" s="14"/>
      <c r="R3209" s="14" t="s">
        <v>430</v>
      </c>
      <c r="S3209" s="14" t="s">
        <v>439</v>
      </c>
      <c r="T3209" s="35">
        <v>14000</v>
      </c>
      <c r="U3209" s="14" t="s">
        <v>4</v>
      </c>
      <c r="V3209" s="14">
        <v>147</v>
      </c>
      <c r="W3209" s="16">
        <f>+IF(datos_arg[[#This Row],[Moneda]]="ARS",datos_arg[[#This Row],[Monto]],datos_arg[[#This Row],[Monto]]*datos_arg[[#This Row],[TC]])</f>
        <v>14000</v>
      </c>
      <c r="X3209" s="16">
        <f>IFERROR(IF(datos_arg[[#This Row],[Moneda]]="USD",datos_arg[[#This Row],[Monto]],datos_arg[[#This Row],[Monto]]/datos_arg[[#This Row],[TC]]),0)</f>
        <v>95.238095238095241</v>
      </c>
      <c r="Y3209" s="14"/>
    </row>
    <row r="3210" spans="1:25" ht="15" customHeight="1" x14ac:dyDescent="0.25">
      <c r="A3210" s="14">
        <f t="shared" si="50"/>
        <v>3207</v>
      </c>
      <c r="B3210" s="1">
        <v>44110</v>
      </c>
      <c r="C3210" s="18">
        <f>+YEAR(datos_arg[[#This Row],[Fecha]])</f>
        <v>2020</v>
      </c>
      <c r="D3210" s="18">
        <f>+MONTH(datos_arg[[#This Row],[Fecha]])</f>
        <v>10</v>
      </c>
      <c r="E3210" s="14" t="s">
        <v>617</v>
      </c>
      <c r="F3210" s="14" t="s">
        <v>8101</v>
      </c>
      <c r="G3210" s="14"/>
      <c r="H3210" s="14" t="s">
        <v>8103</v>
      </c>
      <c r="I3210" s="14" t="s">
        <v>8104</v>
      </c>
      <c r="J3210" s="14" t="s">
        <v>472</v>
      </c>
      <c r="K3210" s="14" t="s">
        <v>420</v>
      </c>
      <c r="L3210" s="14" t="s">
        <v>425</v>
      </c>
      <c r="M3210" s="14" t="s">
        <v>570</v>
      </c>
      <c r="N3210" s="14" t="s">
        <v>162</v>
      </c>
      <c r="O3210" s="14" t="s">
        <v>3194</v>
      </c>
      <c r="P3210" s="14" t="s">
        <v>5977</v>
      </c>
      <c r="Q3210" s="14">
        <v>10</v>
      </c>
      <c r="R3210" s="14" t="s">
        <v>8101</v>
      </c>
      <c r="S3210" s="14" t="s">
        <v>439</v>
      </c>
      <c r="T3210" s="35">
        <v>6173.1180000000004</v>
      </c>
      <c r="U3210" s="14" t="s">
        <v>4</v>
      </c>
      <c r="V3210" s="14">
        <v>147</v>
      </c>
      <c r="W3210" s="16">
        <f>+IF(datos_arg[[#This Row],[Moneda]]="ARS",datos_arg[[#This Row],[Monto]],datos_arg[[#This Row],[Monto]]*datos_arg[[#This Row],[TC]])</f>
        <v>6173.1180000000004</v>
      </c>
      <c r="X3210" s="16">
        <f>IFERROR(IF(datos_arg[[#This Row],[Moneda]]="USD",datos_arg[[#This Row],[Monto]],datos_arg[[#This Row],[Monto]]/datos_arg[[#This Row],[TC]]),0)</f>
        <v>41.994</v>
      </c>
      <c r="Y3210" s="14"/>
    </row>
    <row r="3211" spans="1:25" ht="15" customHeight="1" x14ac:dyDescent="0.25">
      <c r="A3211" s="14">
        <f t="shared" si="50"/>
        <v>3208</v>
      </c>
      <c r="B3211" s="1">
        <v>44110</v>
      </c>
      <c r="C3211" s="18">
        <f>+YEAR(datos_arg[[#This Row],[Fecha]])</f>
        <v>2020</v>
      </c>
      <c r="D3211" s="18">
        <f>+MONTH(datos_arg[[#This Row],[Fecha]])</f>
        <v>10</v>
      </c>
      <c r="E3211" s="14" t="s">
        <v>1015</v>
      </c>
      <c r="F3211" s="14" t="s">
        <v>403</v>
      </c>
      <c r="G3211" s="14" t="s">
        <v>5383</v>
      </c>
      <c r="H3211" s="14" t="s">
        <v>8103</v>
      </c>
      <c r="I3211" s="14" t="s">
        <v>8104</v>
      </c>
      <c r="J3211" s="14" t="s">
        <v>472</v>
      </c>
      <c r="K3211" s="14" t="s">
        <v>420</v>
      </c>
      <c r="L3211" s="14" t="s">
        <v>425</v>
      </c>
      <c r="M3211" s="14" t="s">
        <v>1683</v>
      </c>
      <c r="N3211" s="14" t="s">
        <v>162</v>
      </c>
      <c r="O3211" s="14" t="s">
        <v>3197</v>
      </c>
      <c r="P3211" s="14" t="s">
        <v>5977</v>
      </c>
      <c r="Q3211" s="14">
        <v>10</v>
      </c>
      <c r="R3211" s="14" t="s">
        <v>5383</v>
      </c>
      <c r="S3211" s="14" t="s">
        <v>439</v>
      </c>
      <c r="T3211" s="35">
        <v>978.76799999999992</v>
      </c>
      <c r="U3211" s="14" t="s">
        <v>4</v>
      </c>
      <c r="V3211" s="14">
        <v>147</v>
      </c>
      <c r="W3211" s="16">
        <f>+IF(datos_arg[[#This Row],[Moneda]]="ARS",datos_arg[[#This Row],[Monto]],datos_arg[[#This Row],[Monto]]*datos_arg[[#This Row],[TC]])</f>
        <v>978.76799999999992</v>
      </c>
      <c r="X3211" s="16">
        <f>IFERROR(IF(datos_arg[[#This Row],[Moneda]]="USD",datos_arg[[#This Row],[Monto]],datos_arg[[#This Row],[Monto]]/datos_arg[[#This Row],[TC]]),0)</f>
        <v>6.6582857142857135</v>
      </c>
      <c r="Y3211" s="14"/>
    </row>
    <row r="3212" spans="1:25" ht="15" customHeight="1" x14ac:dyDescent="0.25">
      <c r="A3212" s="14">
        <f t="shared" si="50"/>
        <v>3209</v>
      </c>
      <c r="B3212" s="1">
        <v>44110</v>
      </c>
      <c r="C3212" s="18">
        <f>+YEAR(datos_arg[[#This Row],[Fecha]])</f>
        <v>2020</v>
      </c>
      <c r="D3212" s="18">
        <f>+MONTH(datos_arg[[#This Row],[Fecha]])</f>
        <v>10</v>
      </c>
      <c r="E3212" s="14" t="s">
        <v>617</v>
      </c>
      <c r="F3212" s="14" t="s">
        <v>8101</v>
      </c>
      <c r="G3212" s="14"/>
      <c r="H3212" s="14" t="s">
        <v>8103</v>
      </c>
      <c r="I3212" s="14" t="s">
        <v>8104</v>
      </c>
      <c r="J3212" s="14" t="s">
        <v>472</v>
      </c>
      <c r="K3212" s="14" t="s">
        <v>420</v>
      </c>
      <c r="L3212" s="14" t="s">
        <v>425</v>
      </c>
      <c r="M3212" s="14" t="s">
        <v>966</v>
      </c>
      <c r="N3212" s="14" t="s">
        <v>162</v>
      </c>
      <c r="O3212" s="14" t="s">
        <v>3196</v>
      </c>
      <c r="P3212" s="14" t="s">
        <v>5977</v>
      </c>
      <c r="Q3212" s="14">
        <v>10</v>
      </c>
      <c r="R3212" s="14" t="s">
        <v>8101</v>
      </c>
      <c r="S3212" s="14" t="s">
        <v>439</v>
      </c>
      <c r="T3212" s="35">
        <v>1579.2840000000001</v>
      </c>
      <c r="U3212" s="14" t="s">
        <v>4</v>
      </c>
      <c r="V3212" s="14">
        <v>147</v>
      </c>
      <c r="W3212" s="16">
        <f>+IF(datos_arg[[#This Row],[Moneda]]="ARS",datos_arg[[#This Row],[Monto]],datos_arg[[#This Row],[Monto]]*datos_arg[[#This Row],[TC]])</f>
        <v>1579.2840000000001</v>
      </c>
      <c r="X3212" s="16">
        <f>IFERROR(IF(datos_arg[[#This Row],[Moneda]]="USD",datos_arg[[#This Row],[Monto]],datos_arg[[#This Row],[Monto]]/datos_arg[[#This Row],[TC]]),0)</f>
        <v>10.743428571428572</v>
      </c>
      <c r="Y3212" s="14"/>
    </row>
    <row r="3213" spans="1:25" ht="15" customHeight="1" x14ac:dyDescent="0.25">
      <c r="A3213" s="14">
        <f t="shared" si="50"/>
        <v>3210</v>
      </c>
      <c r="B3213" s="1">
        <v>44110</v>
      </c>
      <c r="C3213" s="18">
        <f>+YEAR(datos_arg[[#This Row],[Fecha]])</f>
        <v>2020</v>
      </c>
      <c r="D3213" s="18">
        <f>+MONTH(datos_arg[[#This Row],[Fecha]])</f>
        <v>10</v>
      </c>
      <c r="E3213" s="14" t="s">
        <v>1015</v>
      </c>
      <c r="F3213" s="14" t="s">
        <v>403</v>
      </c>
      <c r="G3213" s="14" t="s">
        <v>5383</v>
      </c>
      <c r="H3213" s="14" t="s">
        <v>8103</v>
      </c>
      <c r="I3213" s="14" t="s">
        <v>8104</v>
      </c>
      <c r="J3213" s="14" t="s">
        <v>472</v>
      </c>
      <c r="K3213" s="14" t="s">
        <v>420</v>
      </c>
      <c r="L3213" s="14" t="s">
        <v>425</v>
      </c>
      <c r="M3213" s="14" t="s">
        <v>932</v>
      </c>
      <c r="N3213" s="14" t="s">
        <v>162</v>
      </c>
      <c r="O3213" s="14" t="s">
        <v>3195</v>
      </c>
      <c r="P3213" s="14" t="s">
        <v>5977</v>
      </c>
      <c r="Q3213" s="14">
        <v>10</v>
      </c>
      <c r="R3213" s="14" t="s">
        <v>5383</v>
      </c>
      <c r="S3213" s="14" t="s">
        <v>439</v>
      </c>
      <c r="T3213" s="35">
        <v>1397.97</v>
      </c>
      <c r="U3213" s="14" t="s">
        <v>4</v>
      </c>
      <c r="V3213" s="14">
        <v>147</v>
      </c>
      <c r="W3213" s="16">
        <f>+IF(datos_arg[[#This Row],[Moneda]]="ARS",datos_arg[[#This Row],[Monto]],datos_arg[[#This Row],[Monto]]*datos_arg[[#This Row],[TC]])</f>
        <v>1397.97</v>
      </c>
      <c r="X3213" s="16">
        <f>IFERROR(IF(datos_arg[[#This Row],[Moneda]]="USD",datos_arg[[#This Row],[Monto]],datos_arg[[#This Row],[Monto]]/datos_arg[[#This Row],[TC]]),0)</f>
        <v>9.51</v>
      </c>
      <c r="Y3213" s="14"/>
    </row>
    <row r="3214" spans="1:25" x14ac:dyDescent="0.25">
      <c r="A3214" s="14">
        <f t="shared" si="50"/>
        <v>3211</v>
      </c>
      <c r="B3214" s="1">
        <v>44110</v>
      </c>
      <c r="C3214" s="18">
        <f>+YEAR(datos_arg[[#This Row],[Fecha]])</f>
        <v>2020</v>
      </c>
      <c r="D3214" s="18">
        <f>+MONTH(datos_arg[[#This Row],[Fecha]])</f>
        <v>10</v>
      </c>
      <c r="E3214" s="14" t="s">
        <v>408</v>
      </c>
      <c r="F3214" s="14" t="s">
        <v>69</v>
      </c>
      <c r="G3214" s="14"/>
      <c r="H3214" s="14" t="s">
        <v>7132</v>
      </c>
      <c r="I3214" s="14" t="s">
        <v>7132</v>
      </c>
      <c r="J3214" s="14" t="s">
        <v>425</v>
      </c>
      <c r="K3214" s="14"/>
      <c r="L3214" s="14" t="s">
        <v>425</v>
      </c>
      <c r="M3214" s="14" t="s">
        <v>2530</v>
      </c>
      <c r="N3214" s="14" t="s">
        <v>2530</v>
      </c>
      <c r="O3214" s="14" t="s">
        <v>3261</v>
      </c>
      <c r="P3214" s="14"/>
      <c r="Q3214" s="14"/>
      <c r="R3214" s="14" t="s">
        <v>439</v>
      </c>
      <c r="S3214" s="14" t="s">
        <v>440</v>
      </c>
      <c r="T3214" s="35">
        <v>2000</v>
      </c>
      <c r="U3214" s="14" t="s">
        <v>2</v>
      </c>
      <c r="V3214" s="14">
        <v>148</v>
      </c>
      <c r="W3214" s="16">
        <f>+IF(datos_arg[[#This Row],[Moneda]]="ARS",datos_arg[[#This Row],[Monto]],datos_arg[[#This Row],[Monto]]*datos_arg[[#This Row],[TC]])</f>
        <v>296000</v>
      </c>
      <c r="X3214" s="16">
        <f>IFERROR(IF(datos_arg[[#This Row],[Moneda]]="USD",datos_arg[[#This Row],[Monto]],datos_arg[[#This Row],[Monto]]/datos_arg[[#This Row],[TC]]),0)</f>
        <v>2000</v>
      </c>
      <c r="Y3214" s="14"/>
    </row>
    <row r="3215" spans="1:25" ht="15" customHeight="1" x14ac:dyDescent="0.25">
      <c r="A3215" s="14">
        <f t="shared" si="50"/>
        <v>3212</v>
      </c>
      <c r="B3215" s="1">
        <v>44110</v>
      </c>
      <c r="C3215" s="18">
        <f>+YEAR(datos_arg[[#This Row],[Fecha]])</f>
        <v>2020</v>
      </c>
      <c r="D3215" s="18">
        <f>+MONTH(datos_arg[[#This Row],[Fecha]])</f>
        <v>10</v>
      </c>
      <c r="E3215" s="14" t="s">
        <v>5358</v>
      </c>
      <c r="F3215" s="14" t="s">
        <v>4109</v>
      </c>
      <c r="G3215" s="14"/>
      <c r="H3215" s="14" t="s">
        <v>6646</v>
      </c>
      <c r="I3215" s="14" t="s">
        <v>7132</v>
      </c>
      <c r="J3215" s="14" t="s">
        <v>425</v>
      </c>
      <c r="K3215" s="14" t="s">
        <v>420</v>
      </c>
      <c r="L3215" s="14" t="s">
        <v>425</v>
      </c>
      <c r="M3215" s="14" t="s">
        <v>6678</v>
      </c>
      <c r="N3215" s="14" t="s">
        <v>49</v>
      </c>
      <c r="O3215" s="14" t="s">
        <v>4092</v>
      </c>
      <c r="P3215" s="14" t="s">
        <v>5978</v>
      </c>
      <c r="Q3215" s="14">
        <v>2</v>
      </c>
      <c r="R3215" s="14" t="s">
        <v>4109</v>
      </c>
      <c r="S3215" s="14" t="s">
        <v>439</v>
      </c>
      <c r="T3215" s="35">
        <v>951.26</v>
      </c>
      <c r="U3215" s="14" t="s">
        <v>4</v>
      </c>
      <c r="V3215" s="14">
        <v>148</v>
      </c>
      <c r="W3215" s="16">
        <f>+IF(datos_arg[[#This Row],[Moneda]]="ARS",datos_arg[[#This Row],[Monto]],datos_arg[[#This Row],[Monto]]*datos_arg[[#This Row],[TC]])</f>
        <v>951.26</v>
      </c>
      <c r="X3215" s="16">
        <f>IFERROR(IF(datos_arg[[#This Row],[Moneda]]="USD",datos_arg[[#This Row],[Monto]],datos_arg[[#This Row],[Monto]]/datos_arg[[#This Row],[TC]]),0)</f>
        <v>6.4274324324324326</v>
      </c>
      <c r="Y3215" s="14"/>
    </row>
    <row r="3216" spans="1:25" ht="15" customHeight="1" x14ac:dyDescent="0.25">
      <c r="A3216" s="14">
        <f t="shared" si="50"/>
        <v>3213</v>
      </c>
      <c r="B3216" s="1">
        <v>44110</v>
      </c>
      <c r="C3216" s="18">
        <f>+YEAR(datos_arg[[#This Row],[Fecha]])</f>
        <v>2020</v>
      </c>
      <c r="D3216" s="18">
        <f>+MONTH(datos_arg[[#This Row],[Fecha]])</f>
        <v>10</v>
      </c>
      <c r="E3216" s="14" t="s">
        <v>617</v>
      </c>
      <c r="F3216" s="14" t="s">
        <v>8101</v>
      </c>
      <c r="G3216" s="14"/>
      <c r="H3216" s="14" t="s">
        <v>8103</v>
      </c>
      <c r="I3216" s="14" t="s">
        <v>8104</v>
      </c>
      <c r="J3216" s="14" t="s">
        <v>472</v>
      </c>
      <c r="K3216" s="14" t="s">
        <v>420</v>
      </c>
      <c r="L3216" s="14" t="s">
        <v>425</v>
      </c>
      <c r="M3216" s="14" t="s">
        <v>966</v>
      </c>
      <c r="N3216" s="14" t="s">
        <v>49</v>
      </c>
      <c r="O3216" s="14" t="s">
        <v>3198</v>
      </c>
      <c r="P3216" s="14" t="s">
        <v>5978</v>
      </c>
      <c r="Q3216" s="14">
        <v>1</v>
      </c>
      <c r="R3216" s="14" t="s">
        <v>8101</v>
      </c>
      <c r="S3216" s="14" t="s">
        <v>439</v>
      </c>
      <c r="T3216" s="35">
        <v>6.72</v>
      </c>
      <c r="U3216" s="14" t="s">
        <v>4</v>
      </c>
      <c r="V3216" s="14">
        <v>148</v>
      </c>
      <c r="W3216" s="16">
        <f>+IF(datos_arg[[#This Row],[Moneda]]="ARS",datos_arg[[#This Row],[Monto]],datos_arg[[#This Row],[Monto]]*datos_arg[[#This Row],[TC]])</f>
        <v>6.72</v>
      </c>
      <c r="X3216" s="16">
        <f>IFERROR(IF(datos_arg[[#This Row],[Moneda]]="USD",datos_arg[[#This Row],[Monto]],datos_arg[[#This Row],[Monto]]/datos_arg[[#This Row],[TC]]),0)</f>
        <v>4.5405405405405407E-2</v>
      </c>
      <c r="Y3216" s="14"/>
    </row>
    <row r="3217" spans="1:25" ht="15" customHeight="1" x14ac:dyDescent="0.25">
      <c r="A3217" s="14">
        <f t="shared" si="50"/>
        <v>3214</v>
      </c>
      <c r="B3217" s="1">
        <v>44110</v>
      </c>
      <c r="C3217" s="18">
        <f>+YEAR(datos_arg[[#This Row],[Fecha]])</f>
        <v>2020</v>
      </c>
      <c r="D3217" s="18">
        <f>+MONTH(datos_arg[[#This Row],[Fecha]])</f>
        <v>10</v>
      </c>
      <c r="E3217" s="14" t="s">
        <v>5358</v>
      </c>
      <c r="F3217" s="14" t="s">
        <v>4110</v>
      </c>
      <c r="G3217" s="14"/>
      <c r="H3217" s="14" t="s">
        <v>6646</v>
      </c>
      <c r="I3217" s="14" t="s">
        <v>7132</v>
      </c>
      <c r="J3217" s="14" t="s">
        <v>425</v>
      </c>
      <c r="K3217" s="14" t="s">
        <v>420</v>
      </c>
      <c r="L3217" s="14" t="s">
        <v>425</v>
      </c>
      <c r="M3217" s="14" t="s">
        <v>5371</v>
      </c>
      <c r="N3217" s="14" t="s">
        <v>3199</v>
      </c>
      <c r="O3217" s="14" t="s">
        <v>4093</v>
      </c>
      <c r="P3217" s="14" t="s">
        <v>5978</v>
      </c>
      <c r="Q3217" s="14"/>
      <c r="R3217" s="14" t="s">
        <v>4110</v>
      </c>
      <c r="S3217" s="14" t="s">
        <v>439</v>
      </c>
      <c r="T3217" s="35">
        <v>2100</v>
      </c>
      <c r="U3217" s="14" t="s">
        <v>4</v>
      </c>
      <c r="V3217" s="14">
        <v>148</v>
      </c>
      <c r="W3217" s="16">
        <f>+IF(datos_arg[[#This Row],[Moneda]]="ARS",datos_arg[[#This Row],[Monto]],datos_arg[[#This Row],[Monto]]*datos_arg[[#This Row],[TC]])</f>
        <v>2100</v>
      </c>
      <c r="X3217" s="16">
        <f>IFERROR(IF(datos_arg[[#This Row],[Moneda]]="USD",datos_arg[[#This Row],[Monto]],datos_arg[[#This Row],[Monto]]/datos_arg[[#This Row],[TC]]),0)</f>
        <v>14.189189189189189</v>
      </c>
      <c r="Y3217" s="14"/>
    </row>
    <row r="3218" spans="1:25" ht="15" customHeight="1" x14ac:dyDescent="0.25">
      <c r="A3218" s="14">
        <f t="shared" si="50"/>
        <v>3215</v>
      </c>
      <c r="B3218" s="1">
        <v>44110</v>
      </c>
      <c r="C3218" s="18">
        <f>+YEAR(datos_arg[[#This Row],[Fecha]])</f>
        <v>2020</v>
      </c>
      <c r="D3218" s="18">
        <f>+MONTH(datos_arg[[#This Row],[Fecha]])</f>
        <v>10</v>
      </c>
      <c r="E3218" s="14" t="s">
        <v>5358</v>
      </c>
      <c r="F3218" s="14" t="s">
        <v>4110</v>
      </c>
      <c r="G3218" s="14"/>
      <c r="H3218" s="14" t="s">
        <v>6646</v>
      </c>
      <c r="I3218" s="14" t="s">
        <v>7132</v>
      </c>
      <c r="J3218" s="14" t="s">
        <v>425</v>
      </c>
      <c r="K3218" s="14" t="s">
        <v>420</v>
      </c>
      <c r="L3218" s="14" t="s">
        <v>425</v>
      </c>
      <c r="M3218" s="14" t="s">
        <v>6660</v>
      </c>
      <c r="N3218" s="14" t="s">
        <v>614</v>
      </c>
      <c r="O3218" s="14" t="s">
        <v>4094</v>
      </c>
      <c r="P3218" s="14" t="s">
        <v>5978</v>
      </c>
      <c r="Q3218" s="14"/>
      <c r="R3218" s="14" t="s">
        <v>4110</v>
      </c>
      <c r="S3218" s="14" t="s">
        <v>439</v>
      </c>
      <c r="T3218" s="35">
        <v>11383.7</v>
      </c>
      <c r="U3218" s="14" t="s">
        <v>4</v>
      </c>
      <c r="V3218" s="14">
        <v>148</v>
      </c>
      <c r="W3218" s="16">
        <f>+IF(datos_arg[[#This Row],[Moneda]]="ARS",datos_arg[[#This Row],[Monto]],datos_arg[[#This Row],[Monto]]*datos_arg[[#This Row],[TC]])</f>
        <v>11383.7</v>
      </c>
      <c r="X3218" s="16">
        <f>IFERROR(IF(datos_arg[[#This Row],[Moneda]]="USD",datos_arg[[#This Row],[Monto]],datos_arg[[#This Row],[Monto]]/datos_arg[[#This Row],[TC]]),0)</f>
        <v>76.916891891891893</v>
      </c>
      <c r="Y3218" s="14"/>
    </row>
    <row r="3219" spans="1:25" ht="15" customHeight="1" x14ac:dyDescent="0.25">
      <c r="A3219" s="14">
        <f t="shared" si="50"/>
        <v>3216</v>
      </c>
      <c r="B3219" s="1">
        <v>44110</v>
      </c>
      <c r="C3219" s="18">
        <f>+YEAR(datos_arg[[#This Row],[Fecha]])</f>
        <v>2020</v>
      </c>
      <c r="D3219" s="18">
        <f>+MONTH(datos_arg[[#This Row],[Fecha]])</f>
        <v>10</v>
      </c>
      <c r="E3219" s="14" t="s">
        <v>5358</v>
      </c>
      <c r="F3219" s="14" t="s">
        <v>4110</v>
      </c>
      <c r="G3219" s="14"/>
      <c r="H3219" s="14" t="s">
        <v>6646</v>
      </c>
      <c r="I3219" s="14" t="s">
        <v>7132</v>
      </c>
      <c r="J3219" s="14" t="s">
        <v>425</v>
      </c>
      <c r="K3219" s="14" t="s">
        <v>420</v>
      </c>
      <c r="L3219" s="14" t="s">
        <v>425</v>
      </c>
      <c r="M3219" s="14" t="s">
        <v>6660</v>
      </c>
      <c r="N3219" s="14" t="s">
        <v>3200</v>
      </c>
      <c r="O3219" s="14" t="s">
        <v>4095</v>
      </c>
      <c r="P3219" s="14" t="s">
        <v>5978</v>
      </c>
      <c r="Q3219" s="14">
        <v>1</v>
      </c>
      <c r="R3219" s="14" t="s">
        <v>4110</v>
      </c>
      <c r="S3219" s="14" t="s">
        <v>439</v>
      </c>
      <c r="T3219" s="35">
        <v>1350</v>
      </c>
      <c r="U3219" s="14" t="s">
        <v>4</v>
      </c>
      <c r="V3219" s="14">
        <v>148</v>
      </c>
      <c r="W3219" s="16">
        <f>+IF(datos_arg[[#This Row],[Moneda]]="ARS",datos_arg[[#This Row],[Monto]],datos_arg[[#This Row],[Monto]]*datos_arg[[#This Row],[TC]])</f>
        <v>1350</v>
      </c>
      <c r="X3219" s="16">
        <f>IFERROR(IF(datos_arg[[#This Row],[Moneda]]="USD",datos_arg[[#This Row],[Monto]],datos_arg[[#This Row],[Monto]]/datos_arg[[#This Row],[TC]]),0)</f>
        <v>9.121621621621621</v>
      </c>
      <c r="Y3219" s="14"/>
    </row>
    <row r="3220" spans="1:25" ht="15" customHeight="1" x14ac:dyDescent="0.25">
      <c r="A3220" s="14">
        <f t="shared" si="50"/>
        <v>3217</v>
      </c>
      <c r="B3220" s="1">
        <v>44110</v>
      </c>
      <c r="C3220" s="18">
        <f>+YEAR(datos_arg[[#This Row],[Fecha]])</f>
        <v>2020</v>
      </c>
      <c r="D3220" s="18">
        <f>+MONTH(datos_arg[[#This Row],[Fecha]])</f>
        <v>10</v>
      </c>
      <c r="E3220" s="14" t="s">
        <v>1015</v>
      </c>
      <c r="F3220" s="14" t="s">
        <v>403</v>
      </c>
      <c r="G3220" s="14" t="s">
        <v>5383</v>
      </c>
      <c r="H3220" s="14" t="s">
        <v>6646</v>
      </c>
      <c r="I3220" s="14" t="s">
        <v>7132</v>
      </c>
      <c r="J3220" s="14" t="s">
        <v>425</v>
      </c>
      <c r="K3220" s="14" t="s">
        <v>420</v>
      </c>
      <c r="L3220" s="14" t="s">
        <v>425</v>
      </c>
      <c r="M3220" s="14" t="s">
        <v>2382</v>
      </c>
      <c r="N3220" s="14" t="s">
        <v>360</v>
      </c>
      <c r="O3220" s="14" t="s">
        <v>3201</v>
      </c>
      <c r="P3220" s="14" t="s">
        <v>5978</v>
      </c>
      <c r="Q3220" s="14">
        <v>9</v>
      </c>
      <c r="R3220" s="14" t="s">
        <v>5383</v>
      </c>
      <c r="S3220" s="14" t="s">
        <v>439</v>
      </c>
      <c r="T3220" s="35">
        <v>395.04071326643697</v>
      </c>
      <c r="U3220" s="14" t="s">
        <v>4</v>
      </c>
      <c r="V3220" s="14">
        <v>148</v>
      </c>
      <c r="W3220" s="16">
        <f>+IF(datos_arg[[#This Row],[Moneda]]="ARS",datos_arg[[#This Row],[Monto]],datos_arg[[#This Row],[Monto]]*datos_arg[[#This Row],[TC]])</f>
        <v>395.04071326643697</v>
      </c>
      <c r="X3220" s="16">
        <f>IFERROR(IF(datos_arg[[#This Row],[Moneda]]="USD",datos_arg[[#This Row],[Monto]],datos_arg[[#This Row],[Monto]]/datos_arg[[#This Row],[TC]]),0)</f>
        <v>2.6691940085570067</v>
      </c>
      <c r="Y3220" s="14"/>
    </row>
    <row r="3221" spans="1:25" ht="15" customHeight="1" x14ac:dyDescent="0.25">
      <c r="A3221" s="14">
        <f t="shared" si="50"/>
        <v>3218</v>
      </c>
      <c r="B3221" s="1">
        <v>44110</v>
      </c>
      <c r="C3221" s="18">
        <f>+YEAR(datos_arg[[#This Row],[Fecha]])</f>
        <v>2020</v>
      </c>
      <c r="D3221" s="18">
        <f>+MONTH(datos_arg[[#This Row],[Fecha]])</f>
        <v>10</v>
      </c>
      <c r="E3221" s="14" t="s">
        <v>5358</v>
      </c>
      <c r="F3221" s="14" t="s">
        <v>4109</v>
      </c>
      <c r="G3221" s="14"/>
      <c r="H3221" s="14" t="s">
        <v>6646</v>
      </c>
      <c r="I3221" s="14" t="s">
        <v>7132</v>
      </c>
      <c r="J3221" s="14" t="s">
        <v>425</v>
      </c>
      <c r="K3221" s="14" t="s">
        <v>420</v>
      </c>
      <c r="L3221" s="14" t="s">
        <v>422</v>
      </c>
      <c r="M3221" s="14" t="s">
        <v>2384</v>
      </c>
      <c r="N3221" s="14" t="s">
        <v>360</v>
      </c>
      <c r="O3221" s="14" t="s">
        <v>3202</v>
      </c>
      <c r="P3221" s="14" t="s">
        <v>5978</v>
      </c>
      <c r="Q3221" s="14">
        <v>2</v>
      </c>
      <c r="R3221" s="14" t="s">
        <v>4109</v>
      </c>
      <c r="S3221" s="14" t="s">
        <v>439</v>
      </c>
      <c r="T3221" s="35">
        <v>1880.0007872345273</v>
      </c>
      <c r="U3221" s="14" t="s">
        <v>4</v>
      </c>
      <c r="V3221" s="14">
        <v>148</v>
      </c>
      <c r="W3221" s="16">
        <f>+IF(datos_arg[[#This Row],[Moneda]]="ARS",datos_arg[[#This Row],[Monto]],datos_arg[[#This Row],[Monto]]*datos_arg[[#This Row],[TC]])</f>
        <v>1880.0007872345273</v>
      </c>
      <c r="X3221" s="16">
        <f>IFERROR(IF(datos_arg[[#This Row],[Moneda]]="USD",datos_arg[[#This Row],[Monto]],datos_arg[[#This Row],[Monto]]/datos_arg[[#This Row],[TC]]),0)</f>
        <v>12.702708021854914</v>
      </c>
      <c r="Y3221" s="14"/>
    </row>
    <row r="3222" spans="1:25" ht="15" customHeight="1" x14ac:dyDescent="0.25">
      <c r="A3222" s="14">
        <f t="shared" si="50"/>
        <v>3219</v>
      </c>
      <c r="B3222" s="1">
        <v>44110</v>
      </c>
      <c r="C3222" s="18">
        <f>+YEAR(datos_arg[[#This Row],[Fecha]])</f>
        <v>2020</v>
      </c>
      <c r="D3222" s="18">
        <f>+MONTH(datos_arg[[#This Row],[Fecha]])</f>
        <v>10</v>
      </c>
      <c r="E3222" s="14" t="s">
        <v>1015</v>
      </c>
      <c r="F3222" s="14" t="s">
        <v>403</v>
      </c>
      <c r="G3222" s="14" t="s">
        <v>5383</v>
      </c>
      <c r="H3222" s="14" t="s">
        <v>6646</v>
      </c>
      <c r="I3222" s="14" t="s">
        <v>7132</v>
      </c>
      <c r="J3222" s="14" t="s">
        <v>425</v>
      </c>
      <c r="K3222" s="14" t="s">
        <v>420</v>
      </c>
      <c r="L3222" s="14" t="s">
        <v>422</v>
      </c>
      <c r="M3222" s="14" t="s">
        <v>780</v>
      </c>
      <c r="N3222" s="14" t="s">
        <v>360</v>
      </c>
      <c r="O3222" s="14" t="s">
        <v>3203</v>
      </c>
      <c r="P3222" s="14" t="s">
        <v>5978</v>
      </c>
      <c r="Q3222" s="14">
        <v>14</v>
      </c>
      <c r="R3222" s="14" t="s">
        <v>5383</v>
      </c>
      <c r="S3222" s="14" t="s">
        <v>439</v>
      </c>
      <c r="T3222" s="35">
        <v>2042.0681516516634</v>
      </c>
      <c r="U3222" s="14" t="s">
        <v>4</v>
      </c>
      <c r="V3222" s="14">
        <v>148</v>
      </c>
      <c r="W3222" s="16">
        <f>+IF(datos_arg[[#This Row],[Moneda]]="ARS",datos_arg[[#This Row],[Monto]],datos_arg[[#This Row],[Monto]]*datos_arg[[#This Row],[TC]])</f>
        <v>2042.0681516516634</v>
      </c>
      <c r="X3222" s="16">
        <f>IFERROR(IF(datos_arg[[#This Row],[Moneda]]="USD",datos_arg[[#This Row],[Monto]],datos_arg[[#This Row],[Monto]]/datos_arg[[#This Row],[TC]]),0)</f>
        <v>13.797757781430159</v>
      </c>
      <c r="Y3222" s="14"/>
    </row>
    <row r="3223" spans="1:25" ht="15" customHeight="1" x14ac:dyDescent="0.25">
      <c r="A3223" s="14">
        <f t="shared" si="50"/>
        <v>3220</v>
      </c>
      <c r="B3223" s="1">
        <v>44110</v>
      </c>
      <c r="C3223" s="18">
        <f>+YEAR(datos_arg[[#This Row],[Fecha]])</f>
        <v>2020</v>
      </c>
      <c r="D3223" s="18">
        <f>+MONTH(datos_arg[[#This Row],[Fecha]])</f>
        <v>10</v>
      </c>
      <c r="E3223" s="14" t="s">
        <v>1015</v>
      </c>
      <c r="F3223" s="14" t="s">
        <v>403</v>
      </c>
      <c r="G3223" s="14" t="s">
        <v>5383</v>
      </c>
      <c r="H3223" s="14" t="s">
        <v>6646</v>
      </c>
      <c r="I3223" s="14" t="s">
        <v>7132</v>
      </c>
      <c r="J3223" s="14" t="s">
        <v>425</v>
      </c>
      <c r="K3223" s="14" t="s">
        <v>420</v>
      </c>
      <c r="L3223" s="14" t="s">
        <v>425</v>
      </c>
      <c r="M3223" s="14" t="s">
        <v>1653</v>
      </c>
      <c r="N3223" s="14" t="s">
        <v>360</v>
      </c>
      <c r="O3223" s="14" t="s">
        <v>3204</v>
      </c>
      <c r="P3223" s="14" t="s">
        <v>5978</v>
      </c>
      <c r="Q3223" s="14">
        <v>12</v>
      </c>
      <c r="R3223" s="14" t="s">
        <v>5383</v>
      </c>
      <c r="S3223" s="14" t="s">
        <v>439</v>
      </c>
      <c r="T3223" s="35">
        <v>295.9417350242133</v>
      </c>
      <c r="U3223" s="14" t="s">
        <v>4</v>
      </c>
      <c r="V3223" s="14">
        <v>148</v>
      </c>
      <c r="W3223" s="16">
        <f>+IF(datos_arg[[#This Row],[Moneda]]="ARS",datos_arg[[#This Row],[Monto]],datos_arg[[#This Row],[Monto]]*datos_arg[[#This Row],[TC]])</f>
        <v>295.9417350242133</v>
      </c>
      <c r="X3223" s="16">
        <f>IFERROR(IF(datos_arg[[#This Row],[Moneda]]="USD",datos_arg[[#This Row],[Monto]],datos_arg[[#This Row],[Monto]]/datos_arg[[#This Row],[TC]]),0)</f>
        <v>1.9996063177311709</v>
      </c>
      <c r="Y3223" s="14"/>
    </row>
    <row r="3224" spans="1:25" ht="15" customHeight="1" x14ac:dyDescent="0.25">
      <c r="A3224" s="14">
        <f t="shared" si="50"/>
        <v>3221</v>
      </c>
      <c r="B3224" s="1">
        <v>44110</v>
      </c>
      <c r="C3224" s="18">
        <f>+YEAR(datos_arg[[#This Row],[Fecha]])</f>
        <v>2020</v>
      </c>
      <c r="D3224" s="18">
        <f>+MONTH(datos_arg[[#This Row],[Fecha]])</f>
        <v>10</v>
      </c>
      <c r="E3224" s="14" t="s">
        <v>617</v>
      </c>
      <c r="F3224" s="14" t="s">
        <v>8101</v>
      </c>
      <c r="G3224" s="14"/>
      <c r="H3224" s="14" t="s">
        <v>8103</v>
      </c>
      <c r="I3224" s="14" t="s">
        <v>8104</v>
      </c>
      <c r="J3224" s="14" t="s">
        <v>425</v>
      </c>
      <c r="K3224" s="14" t="s">
        <v>420</v>
      </c>
      <c r="L3224" s="14" t="s">
        <v>426</v>
      </c>
      <c r="M3224" s="14" t="s">
        <v>1693</v>
      </c>
      <c r="N3224" s="14" t="s">
        <v>360</v>
      </c>
      <c r="O3224" s="14" t="s">
        <v>3205</v>
      </c>
      <c r="P3224" s="14" t="s">
        <v>5978</v>
      </c>
      <c r="Q3224" s="14">
        <v>2</v>
      </c>
      <c r="R3224" s="14" t="s">
        <v>8101</v>
      </c>
      <c r="S3224" s="14" t="s">
        <v>439</v>
      </c>
      <c r="T3224" s="35">
        <v>689.99024850849366</v>
      </c>
      <c r="U3224" s="14" t="s">
        <v>4</v>
      </c>
      <c r="V3224" s="14">
        <v>148</v>
      </c>
      <c r="W3224" s="16">
        <f>+IF(datos_arg[[#This Row],[Moneda]]="ARS",datos_arg[[#This Row],[Monto]],datos_arg[[#This Row],[Monto]]*datos_arg[[#This Row],[TC]])</f>
        <v>689.99024850849366</v>
      </c>
      <c r="X3224" s="16">
        <f>IFERROR(IF(datos_arg[[#This Row],[Moneda]]="USD",datos_arg[[#This Row],[Monto]],datos_arg[[#This Row],[Monto]]/datos_arg[[#This Row],[TC]]),0)</f>
        <v>4.6620962737060383</v>
      </c>
      <c r="Y3224" s="14"/>
    </row>
    <row r="3225" spans="1:25" ht="15" customHeight="1" x14ac:dyDescent="0.25">
      <c r="A3225" s="14">
        <f t="shared" si="50"/>
        <v>3222</v>
      </c>
      <c r="B3225" s="1">
        <v>44110</v>
      </c>
      <c r="C3225" s="18">
        <f>+YEAR(datos_arg[[#This Row],[Fecha]])</f>
        <v>2020</v>
      </c>
      <c r="D3225" s="18">
        <f>+MONTH(datos_arg[[#This Row],[Fecha]])</f>
        <v>10</v>
      </c>
      <c r="E3225" s="14" t="s">
        <v>1015</v>
      </c>
      <c r="F3225" s="14" t="s">
        <v>403</v>
      </c>
      <c r="G3225" s="14" t="s">
        <v>5383</v>
      </c>
      <c r="H3225" s="14" t="s">
        <v>6646</v>
      </c>
      <c r="I3225" s="14" t="s">
        <v>7132</v>
      </c>
      <c r="J3225" s="14" t="s">
        <v>425</v>
      </c>
      <c r="K3225" s="14" t="s">
        <v>420</v>
      </c>
      <c r="L3225" s="14" t="s">
        <v>422</v>
      </c>
      <c r="M3225" s="14" t="s">
        <v>1526</v>
      </c>
      <c r="N3225" s="14" t="s">
        <v>360</v>
      </c>
      <c r="O3225" s="14" t="s">
        <v>3206</v>
      </c>
      <c r="P3225" s="14" t="s">
        <v>5978</v>
      </c>
      <c r="Q3225" s="14">
        <v>20</v>
      </c>
      <c r="R3225" s="14" t="s">
        <v>5383</v>
      </c>
      <c r="S3225" s="14" t="s">
        <v>439</v>
      </c>
      <c r="T3225" s="35">
        <v>4499.9890120003647</v>
      </c>
      <c r="U3225" s="14" t="s">
        <v>4</v>
      </c>
      <c r="V3225" s="14">
        <v>148</v>
      </c>
      <c r="W3225" s="16">
        <f>+IF(datos_arg[[#This Row],[Moneda]]="ARS",datos_arg[[#This Row],[Monto]],datos_arg[[#This Row],[Monto]]*datos_arg[[#This Row],[TC]])</f>
        <v>4499.9890120003647</v>
      </c>
      <c r="X3225" s="16">
        <f>IFERROR(IF(datos_arg[[#This Row],[Moneda]]="USD",datos_arg[[#This Row],[Monto]],datos_arg[[#This Row],[Monto]]/datos_arg[[#This Row],[TC]]),0)</f>
        <v>30.405331162164625</v>
      </c>
      <c r="Y3225" s="14"/>
    </row>
    <row r="3226" spans="1:25" ht="15" customHeight="1" x14ac:dyDescent="0.25">
      <c r="A3226" s="14">
        <f t="shared" si="50"/>
        <v>3223</v>
      </c>
      <c r="B3226" s="1">
        <v>44110</v>
      </c>
      <c r="C3226" s="18">
        <f>+YEAR(datos_arg[[#This Row],[Fecha]])</f>
        <v>2020</v>
      </c>
      <c r="D3226" s="18">
        <f>+MONTH(datos_arg[[#This Row],[Fecha]])</f>
        <v>10</v>
      </c>
      <c r="E3226" s="14" t="s">
        <v>1015</v>
      </c>
      <c r="F3226" s="14" t="s">
        <v>403</v>
      </c>
      <c r="G3226" s="14" t="s">
        <v>5383</v>
      </c>
      <c r="H3226" s="14" t="s">
        <v>6646</v>
      </c>
      <c r="I3226" s="14" t="s">
        <v>7132</v>
      </c>
      <c r="J3226" s="14" t="s">
        <v>425</v>
      </c>
      <c r="K3226" s="14" t="s">
        <v>420</v>
      </c>
      <c r="L3226" s="14" t="s">
        <v>422</v>
      </c>
      <c r="M3226" s="14" t="s">
        <v>2747</v>
      </c>
      <c r="N3226" s="14" t="s">
        <v>360</v>
      </c>
      <c r="O3226" s="14" t="s">
        <v>3207</v>
      </c>
      <c r="P3226" s="14" t="s">
        <v>5978</v>
      </c>
      <c r="Q3226" s="14">
        <v>50</v>
      </c>
      <c r="R3226" s="14" t="s">
        <v>5383</v>
      </c>
      <c r="S3226" s="14" t="s">
        <v>439</v>
      </c>
      <c r="T3226" s="35">
        <v>2949.9793523143021</v>
      </c>
      <c r="U3226" s="14" t="s">
        <v>4</v>
      </c>
      <c r="V3226" s="14">
        <v>148</v>
      </c>
      <c r="W3226" s="16">
        <f>+IF(datos_arg[[#This Row],[Moneda]]="ARS",datos_arg[[#This Row],[Monto]],datos_arg[[#This Row],[Monto]]*datos_arg[[#This Row],[TC]])</f>
        <v>2949.9793523143021</v>
      </c>
      <c r="X3226" s="16">
        <f>IFERROR(IF(datos_arg[[#This Row],[Moneda]]="USD",datos_arg[[#This Row],[Monto]],datos_arg[[#This Row],[Monto]]/datos_arg[[#This Row],[TC]]),0)</f>
        <v>19.932292921042581</v>
      </c>
      <c r="Y3226" s="14"/>
    </row>
    <row r="3227" spans="1:25" ht="15" customHeight="1" x14ac:dyDescent="0.25">
      <c r="A3227" s="14">
        <f t="shared" si="50"/>
        <v>3224</v>
      </c>
      <c r="B3227" s="1">
        <v>44110</v>
      </c>
      <c r="C3227" s="18">
        <f>+YEAR(datos_arg[[#This Row],[Fecha]])</f>
        <v>2020</v>
      </c>
      <c r="D3227" s="18">
        <f>+MONTH(datos_arg[[#This Row],[Fecha]])</f>
        <v>10</v>
      </c>
      <c r="E3227" s="14" t="s">
        <v>617</v>
      </c>
      <c r="F3227" s="14" t="s">
        <v>8101</v>
      </c>
      <c r="G3227" s="14"/>
      <c r="H3227" s="14" t="s">
        <v>8103</v>
      </c>
      <c r="I3227" s="14" t="s">
        <v>8104</v>
      </c>
      <c r="J3227" s="14" t="s">
        <v>425</v>
      </c>
      <c r="K3227" s="14" t="s">
        <v>420</v>
      </c>
      <c r="L3227" s="14" t="s">
        <v>426</v>
      </c>
      <c r="M3227" s="14" t="s">
        <v>1693</v>
      </c>
      <c r="N3227" s="14" t="s">
        <v>1237</v>
      </c>
      <c r="O3227" s="14" t="s">
        <v>3208</v>
      </c>
      <c r="P3227" s="14" t="s">
        <v>5978</v>
      </c>
      <c r="Q3227" s="14">
        <v>5</v>
      </c>
      <c r="R3227" s="14" t="s">
        <v>8101</v>
      </c>
      <c r="S3227" s="14" t="s">
        <v>439</v>
      </c>
      <c r="T3227" s="35">
        <v>1842.0954876818903</v>
      </c>
      <c r="U3227" s="14" t="s">
        <v>4</v>
      </c>
      <c r="V3227" s="14">
        <v>148</v>
      </c>
      <c r="W3227" s="16">
        <f>+IF(datos_arg[[#This Row],[Moneda]]="ARS",datos_arg[[#This Row],[Monto]],datos_arg[[#This Row],[Monto]]*datos_arg[[#This Row],[TC]])</f>
        <v>1842.0954876818903</v>
      </c>
      <c r="X3227" s="16">
        <f>IFERROR(IF(datos_arg[[#This Row],[Moneda]]="USD",datos_arg[[#This Row],[Monto]],datos_arg[[#This Row],[Monto]]/datos_arg[[#This Row],[TC]]),0)</f>
        <v>12.446591132985745</v>
      </c>
      <c r="Y3227" s="14"/>
    </row>
    <row r="3228" spans="1:25" ht="15" customHeight="1" x14ac:dyDescent="0.25">
      <c r="A3228" s="14">
        <f t="shared" si="50"/>
        <v>3225</v>
      </c>
      <c r="B3228" s="1">
        <v>44110</v>
      </c>
      <c r="C3228" s="18">
        <f>+YEAR(datos_arg[[#This Row],[Fecha]])</f>
        <v>2020</v>
      </c>
      <c r="D3228" s="18">
        <f>+MONTH(datos_arg[[#This Row],[Fecha]])</f>
        <v>10</v>
      </c>
      <c r="E3228" s="14" t="s">
        <v>1015</v>
      </c>
      <c r="F3228" s="14" t="s">
        <v>403</v>
      </c>
      <c r="G3228" s="14" t="s">
        <v>5383</v>
      </c>
      <c r="H3228" s="14" t="s">
        <v>6646</v>
      </c>
      <c r="I3228" s="14" t="s">
        <v>7132</v>
      </c>
      <c r="J3228" s="14" t="s">
        <v>425</v>
      </c>
      <c r="K3228" s="14" t="s">
        <v>420</v>
      </c>
      <c r="L3228" s="14" t="s">
        <v>425</v>
      </c>
      <c r="M3228" s="14" t="s">
        <v>1683</v>
      </c>
      <c r="N3228" s="14" t="s">
        <v>1237</v>
      </c>
      <c r="O3228" s="14" t="s">
        <v>3209</v>
      </c>
      <c r="P3228" s="14" t="s">
        <v>5978</v>
      </c>
      <c r="Q3228" s="14">
        <v>15</v>
      </c>
      <c r="R3228" s="14" t="s">
        <v>5383</v>
      </c>
      <c r="S3228" s="14" t="s">
        <v>439</v>
      </c>
      <c r="T3228" s="35">
        <v>591.12946261345621</v>
      </c>
      <c r="U3228" s="14" t="s">
        <v>4</v>
      </c>
      <c r="V3228" s="14">
        <v>148</v>
      </c>
      <c r="W3228" s="16">
        <f>+IF(datos_arg[[#This Row],[Moneda]]="ARS",datos_arg[[#This Row],[Monto]],datos_arg[[#This Row],[Monto]]*datos_arg[[#This Row],[TC]])</f>
        <v>591.12946261345621</v>
      </c>
      <c r="X3228" s="16">
        <f>IFERROR(IF(datos_arg[[#This Row],[Moneda]]="USD",datos_arg[[#This Row],[Monto]],datos_arg[[#This Row],[Monto]]/datos_arg[[#This Row],[TC]]),0)</f>
        <v>3.994117990631461</v>
      </c>
      <c r="Y3228" s="14"/>
    </row>
    <row r="3229" spans="1:25" ht="15" customHeight="1" x14ac:dyDescent="0.25">
      <c r="A3229" s="14">
        <f t="shared" si="50"/>
        <v>3226</v>
      </c>
      <c r="B3229" s="1">
        <v>44110</v>
      </c>
      <c r="C3229" s="18">
        <f>+YEAR(datos_arg[[#This Row],[Fecha]])</f>
        <v>2020</v>
      </c>
      <c r="D3229" s="18">
        <f>+MONTH(datos_arg[[#This Row],[Fecha]])</f>
        <v>10</v>
      </c>
      <c r="E3229" s="14" t="s">
        <v>617</v>
      </c>
      <c r="F3229" s="14" t="s">
        <v>8101</v>
      </c>
      <c r="G3229" s="14"/>
      <c r="H3229" s="14" t="s">
        <v>8103</v>
      </c>
      <c r="I3229" s="14" t="s">
        <v>8104</v>
      </c>
      <c r="J3229" s="14" t="s">
        <v>472</v>
      </c>
      <c r="K3229" s="14" t="s">
        <v>420</v>
      </c>
      <c r="L3229" s="14" t="s">
        <v>425</v>
      </c>
      <c r="M3229" s="14" t="s">
        <v>966</v>
      </c>
      <c r="N3229" s="14" t="s">
        <v>1237</v>
      </c>
      <c r="O3229" s="14" t="s">
        <v>3210</v>
      </c>
      <c r="P3229" s="14" t="s">
        <v>5978</v>
      </c>
      <c r="Q3229" s="14">
        <v>5</v>
      </c>
      <c r="R3229" s="14" t="s">
        <v>8101</v>
      </c>
      <c r="S3229" s="14" t="s">
        <v>439</v>
      </c>
      <c r="T3229" s="35">
        <v>165.60265091485377</v>
      </c>
      <c r="U3229" s="14" t="s">
        <v>4</v>
      </c>
      <c r="V3229" s="14">
        <v>148</v>
      </c>
      <c r="W3229" s="16">
        <f>+IF(datos_arg[[#This Row],[Moneda]]="ARS",datos_arg[[#This Row],[Monto]],datos_arg[[#This Row],[Monto]]*datos_arg[[#This Row],[TC]])</f>
        <v>165.60265091485377</v>
      </c>
      <c r="X3229" s="16">
        <f>IFERROR(IF(datos_arg[[#This Row],[Moneda]]="USD",datos_arg[[#This Row],[Monto]],datos_arg[[#This Row],[Monto]]/datos_arg[[#This Row],[TC]]),0)</f>
        <v>1.1189368305057688</v>
      </c>
      <c r="Y3229" s="14"/>
    </row>
    <row r="3230" spans="1:25" ht="15" customHeight="1" x14ac:dyDescent="0.25">
      <c r="A3230" s="14">
        <f t="shared" si="50"/>
        <v>3227</v>
      </c>
      <c r="B3230" s="1">
        <v>44110</v>
      </c>
      <c r="C3230" s="18">
        <f>+YEAR(datos_arg[[#This Row],[Fecha]])</f>
        <v>2020</v>
      </c>
      <c r="D3230" s="18">
        <f>+MONTH(datos_arg[[#This Row],[Fecha]])</f>
        <v>10</v>
      </c>
      <c r="E3230" s="14" t="s">
        <v>1015</v>
      </c>
      <c r="F3230" s="14" t="s">
        <v>403</v>
      </c>
      <c r="G3230" s="14" t="s">
        <v>5383</v>
      </c>
      <c r="H3230" s="14" t="s">
        <v>6646</v>
      </c>
      <c r="I3230" s="14" t="s">
        <v>7132</v>
      </c>
      <c r="J3230" s="14" t="s">
        <v>425</v>
      </c>
      <c r="K3230" s="14" t="s">
        <v>420</v>
      </c>
      <c r="L3230" s="14" t="s">
        <v>425</v>
      </c>
      <c r="M3230" s="14" t="s">
        <v>1922</v>
      </c>
      <c r="N3230" s="14" t="s">
        <v>1237</v>
      </c>
      <c r="O3230" s="14" t="s">
        <v>3211</v>
      </c>
      <c r="P3230" s="14" t="s">
        <v>5978</v>
      </c>
      <c r="Q3230" s="14">
        <v>10</v>
      </c>
      <c r="R3230" s="14" t="s">
        <v>5383</v>
      </c>
      <c r="S3230" s="14" t="s">
        <v>439</v>
      </c>
      <c r="T3230" s="35">
        <v>323.01517072467942</v>
      </c>
      <c r="U3230" s="14" t="s">
        <v>4</v>
      </c>
      <c r="V3230" s="14">
        <v>148</v>
      </c>
      <c r="W3230" s="16">
        <f>+IF(datos_arg[[#This Row],[Moneda]]="ARS",datos_arg[[#This Row],[Monto]],datos_arg[[#This Row],[Monto]]*datos_arg[[#This Row],[TC]])</f>
        <v>323.01517072467942</v>
      </c>
      <c r="X3230" s="16">
        <f>IFERROR(IF(datos_arg[[#This Row],[Moneda]]="USD",datos_arg[[#This Row],[Monto]],datos_arg[[#This Row],[Monto]]/datos_arg[[#This Row],[TC]]),0)</f>
        <v>2.1825349373289149</v>
      </c>
      <c r="Y3230" s="14"/>
    </row>
    <row r="3231" spans="1:25" ht="15" customHeight="1" x14ac:dyDescent="0.25">
      <c r="A3231" s="14">
        <f t="shared" si="50"/>
        <v>3228</v>
      </c>
      <c r="B3231" s="1">
        <v>44110</v>
      </c>
      <c r="C3231" s="18">
        <f>+YEAR(datos_arg[[#This Row],[Fecha]])</f>
        <v>2020</v>
      </c>
      <c r="D3231" s="18">
        <f>+MONTH(datos_arg[[#This Row],[Fecha]])</f>
        <v>10</v>
      </c>
      <c r="E3231" s="14" t="s">
        <v>5358</v>
      </c>
      <c r="F3231" s="14" t="s">
        <v>4109</v>
      </c>
      <c r="G3231" s="14"/>
      <c r="H3231" s="14" t="s">
        <v>6646</v>
      </c>
      <c r="I3231" s="14" t="s">
        <v>7132</v>
      </c>
      <c r="J3231" s="14" t="s">
        <v>425</v>
      </c>
      <c r="K3231" s="14" t="s">
        <v>420</v>
      </c>
      <c r="L3231" s="14" t="s">
        <v>426</v>
      </c>
      <c r="M3231" s="14" t="s">
        <v>3212</v>
      </c>
      <c r="N3231" s="14" t="s">
        <v>1237</v>
      </c>
      <c r="O3231" s="14" t="s">
        <v>3213</v>
      </c>
      <c r="P3231" s="14" t="s">
        <v>5978</v>
      </c>
      <c r="Q3231" s="14">
        <v>3</v>
      </c>
      <c r="R3231" s="14" t="s">
        <v>4109</v>
      </c>
      <c r="S3231" s="14" t="s">
        <v>439</v>
      </c>
      <c r="T3231" s="35">
        <v>139.18722806512031</v>
      </c>
      <c r="U3231" s="14" t="s">
        <v>4</v>
      </c>
      <c r="V3231" s="14">
        <v>148</v>
      </c>
      <c r="W3231" s="16">
        <f>+IF(datos_arg[[#This Row],[Moneda]]="ARS",datos_arg[[#This Row],[Monto]],datos_arg[[#This Row],[Monto]]*datos_arg[[#This Row],[TC]])</f>
        <v>139.18722806512031</v>
      </c>
      <c r="X3231" s="16">
        <f>IFERROR(IF(datos_arg[[#This Row],[Moneda]]="USD",datos_arg[[#This Row],[Monto]],datos_arg[[#This Row],[Monto]]/datos_arg[[#This Row],[TC]]),0)</f>
        <v>0.94045424368324537</v>
      </c>
      <c r="Y3231" s="14"/>
    </row>
    <row r="3232" spans="1:25" ht="15" customHeight="1" x14ac:dyDescent="0.25">
      <c r="A3232" s="14">
        <f t="shared" si="50"/>
        <v>3229</v>
      </c>
      <c r="B3232" s="1">
        <v>44110</v>
      </c>
      <c r="C3232" s="18">
        <f>+YEAR(datos_arg[[#This Row],[Fecha]])</f>
        <v>2020</v>
      </c>
      <c r="D3232" s="18">
        <f>+MONTH(datos_arg[[#This Row],[Fecha]])</f>
        <v>10</v>
      </c>
      <c r="E3232" s="14" t="s">
        <v>1015</v>
      </c>
      <c r="F3232" s="14" t="s">
        <v>403</v>
      </c>
      <c r="G3232" s="14" t="s">
        <v>5383</v>
      </c>
      <c r="H3232" s="14" t="s">
        <v>6646</v>
      </c>
      <c r="I3232" s="14" t="s">
        <v>7132</v>
      </c>
      <c r="J3232" s="14" t="s">
        <v>425</v>
      </c>
      <c r="K3232" s="14" t="s">
        <v>420</v>
      </c>
      <c r="L3232" s="14" t="s">
        <v>425</v>
      </c>
      <c r="M3232" s="14" t="s">
        <v>310</v>
      </c>
      <c r="N3232" s="14" t="s">
        <v>310</v>
      </c>
      <c r="O3232" s="14" t="s">
        <v>3214</v>
      </c>
      <c r="P3232" s="14" t="s">
        <v>5978</v>
      </c>
      <c r="Q3232" s="14"/>
      <c r="R3232" s="14" t="s">
        <v>5383</v>
      </c>
      <c r="S3232" s="14" t="s">
        <v>439</v>
      </c>
      <c r="T3232" s="35">
        <v>550</v>
      </c>
      <c r="U3232" s="14" t="s">
        <v>4</v>
      </c>
      <c r="V3232" s="14">
        <v>148</v>
      </c>
      <c r="W3232" s="16">
        <f>+IF(datos_arg[[#This Row],[Moneda]]="ARS",datos_arg[[#This Row],[Monto]],datos_arg[[#This Row],[Monto]]*datos_arg[[#This Row],[TC]])</f>
        <v>550</v>
      </c>
      <c r="X3232" s="16">
        <f>IFERROR(IF(datos_arg[[#This Row],[Moneda]]="USD",datos_arg[[#This Row],[Monto]],datos_arg[[#This Row],[Monto]]/datos_arg[[#This Row],[TC]]),0)</f>
        <v>3.7162162162162162</v>
      </c>
      <c r="Y3232" s="14"/>
    </row>
    <row r="3233" spans="1:25" ht="15" customHeight="1" x14ac:dyDescent="0.25">
      <c r="A3233" s="14">
        <f t="shared" si="50"/>
        <v>3230</v>
      </c>
      <c r="B3233" s="1">
        <v>44110</v>
      </c>
      <c r="C3233" s="18">
        <f>+YEAR(datos_arg[[#This Row],[Fecha]])</f>
        <v>2020</v>
      </c>
      <c r="D3233" s="18">
        <f>+MONTH(datos_arg[[#This Row],[Fecha]])</f>
        <v>10</v>
      </c>
      <c r="E3233" s="14" t="s">
        <v>1015</v>
      </c>
      <c r="F3233" s="14" t="s">
        <v>403</v>
      </c>
      <c r="G3233" s="14" t="s">
        <v>5383</v>
      </c>
      <c r="H3233" s="14" t="s">
        <v>6646</v>
      </c>
      <c r="I3233" s="14" t="s">
        <v>7132</v>
      </c>
      <c r="J3233" s="14" t="s">
        <v>425</v>
      </c>
      <c r="K3233" s="14" t="s">
        <v>420</v>
      </c>
      <c r="L3233" s="14" t="s">
        <v>425</v>
      </c>
      <c r="M3233" s="14" t="s">
        <v>1691</v>
      </c>
      <c r="N3233" s="14" t="s">
        <v>310</v>
      </c>
      <c r="O3233" s="14" t="s">
        <v>3404</v>
      </c>
      <c r="P3233" s="14" t="s">
        <v>5979</v>
      </c>
      <c r="Q3233" s="14"/>
      <c r="R3233" s="14" t="s">
        <v>5383</v>
      </c>
      <c r="S3233" s="14" t="s">
        <v>445</v>
      </c>
      <c r="T3233" s="35">
        <v>300</v>
      </c>
      <c r="U3233" s="14" t="s">
        <v>4</v>
      </c>
      <c r="V3233" s="14">
        <v>148</v>
      </c>
      <c r="W3233" s="16">
        <f>+IF(datos_arg[[#This Row],[Moneda]]="ARS",datos_arg[[#This Row],[Monto]],datos_arg[[#This Row],[Monto]]*datos_arg[[#This Row],[TC]])</f>
        <v>300</v>
      </c>
      <c r="X3233" s="16">
        <f>IFERROR(IF(datos_arg[[#This Row],[Moneda]]="USD",datos_arg[[#This Row],[Monto]],datos_arg[[#This Row],[Monto]]/datos_arg[[#This Row],[TC]]),0)</f>
        <v>2.0270270270270272</v>
      </c>
      <c r="Y3233" s="14"/>
    </row>
    <row r="3234" spans="1:25" ht="15" customHeight="1" x14ac:dyDescent="0.25">
      <c r="A3234" s="14">
        <f t="shared" si="50"/>
        <v>3231</v>
      </c>
      <c r="B3234" s="1">
        <v>44110</v>
      </c>
      <c r="C3234" s="18">
        <f>+YEAR(datos_arg[[#This Row],[Fecha]])</f>
        <v>2020</v>
      </c>
      <c r="D3234" s="18">
        <f>+MONTH(datos_arg[[#This Row],[Fecha]])</f>
        <v>10</v>
      </c>
      <c r="E3234" s="14" t="s">
        <v>1015</v>
      </c>
      <c r="F3234" s="14" t="s">
        <v>403</v>
      </c>
      <c r="G3234" s="14" t="s">
        <v>5383</v>
      </c>
      <c r="H3234" s="14" t="s">
        <v>6646</v>
      </c>
      <c r="I3234" s="14" t="s">
        <v>7132</v>
      </c>
      <c r="J3234" s="14" t="s">
        <v>425</v>
      </c>
      <c r="K3234" s="14" t="s">
        <v>420</v>
      </c>
      <c r="L3234" s="14" t="s">
        <v>425</v>
      </c>
      <c r="M3234" s="14" t="s">
        <v>310</v>
      </c>
      <c r="N3234" s="14" t="s">
        <v>310</v>
      </c>
      <c r="O3234" s="14" t="s">
        <v>3397</v>
      </c>
      <c r="P3234" s="14" t="s">
        <v>5980</v>
      </c>
      <c r="Q3234" s="14"/>
      <c r="R3234" s="14" t="s">
        <v>5383</v>
      </c>
      <c r="S3234" s="14" t="s">
        <v>445</v>
      </c>
      <c r="T3234" s="35">
        <v>980</v>
      </c>
      <c r="U3234" s="14" t="s">
        <v>4</v>
      </c>
      <c r="V3234" s="14">
        <v>148</v>
      </c>
      <c r="W3234" s="16">
        <f>+IF(datos_arg[[#This Row],[Moneda]]="ARS",datos_arg[[#This Row],[Monto]],datos_arg[[#This Row],[Monto]]*datos_arg[[#This Row],[TC]])</f>
        <v>980</v>
      </c>
      <c r="X3234" s="16">
        <f>IFERROR(IF(datos_arg[[#This Row],[Moneda]]="USD",datos_arg[[#This Row],[Monto]],datos_arg[[#This Row],[Monto]]/datos_arg[[#This Row],[TC]]),0)</f>
        <v>6.6216216216216219</v>
      </c>
      <c r="Y3234" s="14"/>
    </row>
    <row r="3235" spans="1:25" ht="15" customHeight="1" x14ac:dyDescent="0.25">
      <c r="A3235" s="14">
        <f t="shared" si="50"/>
        <v>3232</v>
      </c>
      <c r="B3235" s="1">
        <v>44110</v>
      </c>
      <c r="C3235" s="18">
        <f>+YEAR(datos_arg[[#This Row],[Fecha]])</f>
        <v>2020</v>
      </c>
      <c r="D3235" s="18">
        <f>+MONTH(datos_arg[[#This Row],[Fecha]])</f>
        <v>10</v>
      </c>
      <c r="E3235" s="14" t="s">
        <v>1015</v>
      </c>
      <c r="F3235" s="14" t="s">
        <v>403</v>
      </c>
      <c r="G3235" s="14" t="s">
        <v>5383</v>
      </c>
      <c r="H3235" s="14" t="s">
        <v>6646</v>
      </c>
      <c r="I3235" s="14" t="s">
        <v>7132</v>
      </c>
      <c r="J3235" s="14" t="s">
        <v>425</v>
      </c>
      <c r="K3235" s="14" t="s">
        <v>420</v>
      </c>
      <c r="L3235" s="14" t="s">
        <v>425</v>
      </c>
      <c r="M3235" s="14" t="s">
        <v>310</v>
      </c>
      <c r="N3235" s="14" t="s">
        <v>3393</v>
      </c>
      <c r="O3235" s="14" t="s">
        <v>3406</v>
      </c>
      <c r="P3235" s="14" t="s">
        <v>5981</v>
      </c>
      <c r="Q3235" s="14"/>
      <c r="R3235" s="14" t="s">
        <v>5383</v>
      </c>
      <c r="S3235" s="14" t="s">
        <v>445</v>
      </c>
      <c r="T3235" s="35">
        <v>1453</v>
      </c>
      <c r="U3235" s="14" t="s">
        <v>4</v>
      </c>
      <c r="V3235" s="14">
        <v>148</v>
      </c>
      <c r="W3235" s="16">
        <f>+IF(datos_arg[[#This Row],[Moneda]]="ARS",datos_arg[[#This Row],[Monto]],datos_arg[[#This Row],[Monto]]*datos_arg[[#This Row],[TC]])</f>
        <v>1453</v>
      </c>
      <c r="X3235" s="16">
        <f>IFERROR(IF(datos_arg[[#This Row],[Moneda]]="USD",datos_arg[[#This Row],[Monto]],datos_arg[[#This Row],[Monto]]/datos_arg[[#This Row],[TC]]),0)</f>
        <v>9.8175675675675684</v>
      </c>
      <c r="Y3235" s="14"/>
    </row>
    <row r="3236" spans="1:25" ht="15" customHeight="1" x14ac:dyDescent="0.25">
      <c r="A3236" s="14">
        <f t="shared" si="50"/>
        <v>3233</v>
      </c>
      <c r="B3236" s="1">
        <v>44110</v>
      </c>
      <c r="C3236" s="18">
        <f>+YEAR(datos_arg[[#This Row],[Fecha]])</f>
        <v>2020</v>
      </c>
      <c r="D3236" s="18">
        <f>+MONTH(datos_arg[[#This Row],[Fecha]])</f>
        <v>10</v>
      </c>
      <c r="E3236" s="14" t="s">
        <v>1015</v>
      </c>
      <c r="F3236" s="14" t="s">
        <v>403</v>
      </c>
      <c r="G3236" s="14" t="s">
        <v>5383</v>
      </c>
      <c r="H3236" s="14" t="s">
        <v>6646</v>
      </c>
      <c r="I3236" s="14" t="s">
        <v>7132</v>
      </c>
      <c r="J3236" s="14" t="s">
        <v>425</v>
      </c>
      <c r="K3236" s="14" t="s">
        <v>420</v>
      </c>
      <c r="L3236" s="14" t="s">
        <v>425</v>
      </c>
      <c r="M3236" s="14" t="s">
        <v>773</v>
      </c>
      <c r="N3236" s="14" t="s">
        <v>310</v>
      </c>
      <c r="O3236" s="14" t="s">
        <v>3401</v>
      </c>
      <c r="P3236" s="14" t="s">
        <v>5982</v>
      </c>
      <c r="Q3236" s="14"/>
      <c r="R3236" s="14" t="s">
        <v>5383</v>
      </c>
      <c r="S3236" s="14" t="s">
        <v>445</v>
      </c>
      <c r="T3236" s="35">
        <v>320</v>
      </c>
      <c r="U3236" s="14" t="s">
        <v>4</v>
      </c>
      <c r="V3236" s="14">
        <v>148</v>
      </c>
      <c r="W3236" s="16">
        <f>+IF(datos_arg[[#This Row],[Moneda]]="ARS",datos_arg[[#This Row],[Monto]],datos_arg[[#This Row],[Monto]]*datos_arg[[#This Row],[TC]])</f>
        <v>320</v>
      </c>
      <c r="X3236" s="16">
        <f>IFERROR(IF(datos_arg[[#This Row],[Moneda]]="USD",datos_arg[[#This Row],[Monto]],datos_arg[[#This Row],[Monto]]/datos_arg[[#This Row],[TC]]),0)</f>
        <v>2.1621621621621623</v>
      </c>
      <c r="Y3236" s="14"/>
    </row>
    <row r="3237" spans="1:25" ht="15" customHeight="1" x14ac:dyDescent="0.25">
      <c r="A3237" s="14">
        <f t="shared" si="50"/>
        <v>3234</v>
      </c>
      <c r="B3237" s="1">
        <v>44110</v>
      </c>
      <c r="C3237" s="18">
        <f>+YEAR(datos_arg[[#This Row],[Fecha]])</f>
        <v>2020</v>
      </c>
      <c r="D3237" s="18">
        <f>+MONTH(datos_arg[[#This Row],[Fecha]])</f>
        <v>10</v>
      </c>
      <c r="E3237" s="14" t="s">
        <v>1015</v>
      </c>
      <c r="F3237" s="14" t="s">
        <v>403</v>
      </c>
      <c r="G3237" s="14" t="s">
        <v>5383</v>
      </c>
      <c r="H3237" s="14" t="s">
        <v>6646</v>
      </c>
      <c r="I3237" s="14" t="s">
        <v>7132</v>
      </c>
      <c r="J3237" s="14" t="s">
        <v>425</v>
      </c>
      <c r="K3237" s="14" t="s">
        <v>420</v>
      </c>
      <c r="L3237" s="14" t="s">
        <v>422</v>
      </c>
      <c r="M3237" s="14" t="s">
        <v>2747</v>
      </c>
      <c r="N3237" s="14" t="s">
        <v>524</v>
      </c>
      <c r="O3237" s="14" t="s">
        <v>3408</v>
      </c>
      <c r="P3237" s="14" t="s">
        <v>5983</v>
      </c>
      <c r="Q3237" s="14">
        <v>300</v>
      </c>
      <c r="R3237" s="14" t="s">
        <v>5383</v>
      </c>
      <c r="S3237" s="14" t="s">
        <v>445</v>
      </c>
      <c r="T3237" s="35">
        <v>10584</v>
      </c>
      <c r="U3237" s="14" t="s">
        <v>4</v>
      </c>
      <c r="V3237" s="14">
        <v>148</v>
      </c>
      <c r="W3237" s="16">
        <f>+IF(datos_arg[[#This Row],[Moneda]]="ARS",datos_arg[[#This Row],[Monto]],datos_arg[[#This Row],[Monto]]*datos_arg[[#This Row],[TC]])</f>
        <v>10584</v>
      </c>
      <c r="X3237" s="16">
        <f>IFERROR(IF(datos_arg[[#This Row],[Moneda]]="USD",datos_arg[[#This Row],[Monto]],datos_arg[[#This Row],[Monto]]/datos_arg[[#This Row],[TC]]),0)</f>
        <v>71.513513513513516</v>
      </c>
      <c r="Y3237" s="14"/>
    </row>
    <row r="3238" spans="1:25" ht="15" customHeight="1" x14ac:dyDescent="0.25">
      <c r="A3238" s="14">
        <f t="shared" si="50"/>
        <v>3235</v>
      </c>
      <c r="B3238" s="1">
        <v>44111</v>
      </c>
      <c r="C3238" s="18">
        <f>+YEAR(datos_arg[[#This Row],[Fecha]])</f>
        <v>2020</v>
      </c>
      <c r="D3238" s="18">
        <f>+MONTH(datos_arg[[#This Row],[Fecha]])</f>
        <v>10</v>
      </c>
      <c r="E3238" s="14" t="s">
        <v>617</v>
      </c>
      <c r="F3238" s="14" t="s">
        <v>8101</v>
      </c>
      <c r="G3238" s="14"/>
      <c r="H3238" s="14" t="s">
        <v>8103</v>
      </c>
      <c r="I3238" s="14" t="s">
        <v>8104</v>
      </c>
      <c r="J3238" s="14" t="s">
        <v>422</v>
      </c>
      <c r="K3238" s="14" t="s">
        <v>422</v>
      </c>
      <c r="L3238" s="14" t="s">
        <v>422</v>
      </c>
      <c r="M3238" s="14" t="s">
        <v>1123</v>
      </c>
      <c r="N3238" s="14" t="s">
        <v>190</v>
      </c>
      <c r="O3238" s="14" t="s">
        <v>3215</v>
      </c>
      <c r="P3238" s="14" t="s">
        <v>5984</v>
      </c>
      <c r="Q3238" s="14">
        <v>220</v>
      </c>
      <c r="R3238" s="14" t="s">
        <v>8101</v>
      </c>
      <c r="S3238" s="14" t="s">
        <v>439</v>
      </c>
      <c r="T3238" s="35">
        <v>1166.8038424565923</v>
      </c>
      <c r="U3238" s="14" t="s">
        <v>4</v>
      </c>
      <c r="V3238" s="14">
        <v>148</v>
      </c>
      <c r="W3238" s="16">
        <f>+IF(datos_arg[[#This Row],[Moneda]]="ARS",datos_arg[[#This Row],[Monto]],datos_arg[[#This Row],[Monto]]*datos_arg[[#This Row],[TC]])</f>
        <v>1166.8038424565923</v>
      </c>
      <c r="X3238" s="16">
        <f>IFERROR(IF(datos_arg[[#This Row],[Moneda]]="USD",datos_arg[[#This Row],[Monto]],datos_arg[[#This Row],[Monto]]/datos_arg[[#This Row],[TC]]),0)</f>
        <v>7.8838097463283265</v>
      </c>
      <c r="Y3238" s="14"/>
    </row>
    <row r="3239" spans="1:25" ht="15" customHeight="1" x14ac:dyDescent="0.25">
      <c r="A3239" s="14">
        <f t="shared" si="50"/>
        <v>3236</v>
      </c>
      <c r="B3239" s="1">
        <v>44111</v>
      </c>
      <c r="C3239" s="18">
        <f>+YEAR(datos_arg[[#This Row],[Fecha]])</f>
        <v>2020</v>
      </c>
      <c r="D3239" s="18">
        <f>+MONTH(datos_arg[[#This Row],[Fecha]])</f>
        <v>10</v>
      </c>
      <c r="E3239" s="14" t="s">
        <v>617</v>
      </c>
      <c r="F3239" s="14" t="s">
        <v>8101</v>
      </c>
      <c r="G3239" s="14"/>
      <c r="H3239" s="14" t="s">
        <v>8103</v>
      </c>
      <c r="I3239" s="14" t="s">
        <v>8104</v>
      </c>
      <c r="J3239" s="14" t="s">
        <v>422</v>
      </c>
      <c r="K3239" s="14" t="s">
        <v>422</v>
      </c>
      <c r="L3239" s="14" t="s">
        <v>422</v>
      </c>
      <c r="M3239" s="14" t="s">
        <v>1244</v>
      </c>
      <c r="N3239" s="14" t="s">
        <v>190</v>
      </c>
      <c r="O3239" s="14" t="s">
        <v>3216</v>
      </c>
      <c r="P3239" s="14" t="s">
        <v>5984</v>
      </c>
      <c r="Q3239" s="14">
        <v>485</v>
      </c>
      <c r="R3239" s="14" t="s">
        <v>8101</v>
      </c>
      <c r="S3239" s="14" t="s">
        <v>439</v>
      </c>
      <c r="T3239" s="35">
        <v>1457.5641914706353</v>
      </c>
      <c r="U3239" s="14" t="s">
        <v>4</v>
      </c>
      <c r="V3239" s="14">
        <v>148</v>
      </c>
      <c r="W3239" s="16">
        <f>+IF(datos_arg[[#This Row],[Moneda]]="ARS",datos_arg[[#This Row],[Monto]],datos_arg[[#This Row],[Monto]]*datos_arg[[#This Row],[TC]])</f>
        <v>1457.5641914706353</v>
      </c>
      <c r="X3239" s="16">
        <f>IFERROR(IF(datos_arg[[#This Row],[Moneda]]="USD",datos_arg[[#This Row],[Monto]],datos_arg[[#This Row],[Monto]]/datos_arg[[#This Row],[TC]]),0)</f>
        <v>9.8484066991259134</v>
      </c>
      <c r="Y3239" s="14"/>
    </row>
    <row r="3240" spans="1:25" ht="15" customHeight="1" x14ac:dyDescent="0.25">
      <c r="A3240" s="14">
        <f t="shared" si="50"/>
        <v>3237</v>
      </c>
      <c r="B3240" s="1">
        <v>44111</v>
      </c>
      <c r="C3240" s="18">
        <f>+YEAR(datos_arg[[#This Row],[Fecha]])</f>
        <v>2020</v>
      </c>
      <c r="D3240" s="18">
        <f>+MONTH(datos_arg[[#This Row],[Fecha]])</f>
        <v>10</v>
      </c>
      <c r="E3240" s="14" t="s">
        <v>1015</v>
      </c>
      <c r="F3240" s="14" t="s">
        <v>403</v>
      </c>
      <c r="G3240" s="14" t="s">
        <v>5383</v>
      </c>
      <c r="H3240" s="14" t="s">
        <v>8103</v>
      </c>
      <c r="I3240" s="14" t="s">
        <v>8104</v>
      </c>
      <c r="J3240" s="14" t="s">
        <v>422</v>
      </c>
      <c r="K3240" s="14" t="s">
        <v>422</v>
      </c>
      <c r="L3240" s="14" t="s">
        <v>422</v>
      </c>
      <c r="M3240" s="14" t="s">
        <v>2821</v>
      </c>
      <c r="N3240" s="14" t="s">
        <v>190</v>
      </c>
      <c r="O3240" s="14" t="s">
        <v>3217</v>
      </c>
      <c r="P3240" s="14" t="s">
        <v>5984</v>
      </c>
      <c r="Q3240" s="14">
        <v>10</v>
      </c>
      <c r="R3240" s="14" t="s">
        <v>5383</v>
      </c>
      <c r="S3240" s="14" t="s">
        <v>439</v>
      </c>
      <c r="T3240" s="35">
        <v>101.89739465225624</v>
      </c>
      <c r="U3240" s="14" t="s">
        <v>4</v>
      </c>
      <c r="V3240" s="14">
        <v>148</v>
      </c>
      <c r="W3240" s="16">
        <f>+IF(datos_arg[[#This Row],[Moneda]]="ARS",datos_arg[[#This Row],[Monto]],datos_arg[[#This Row],[Monto]]*datos_arg[[#This Row],[TC]])</f>
        <v>101.89739465225624</v>
      </c>
      <c r="X3240" s="16">
        <f>IFERROR(IF(datos_arg[[#This Row],[Moneda]]="USD",datos_arg[[#This Row],[Monto]],datos_arg[[#This Row],[Monto]]/datos_arg[[#This Row],[TC]]),0)</f>
        <v>0.68849590981254216</v>
      </c>
      <c r="Y3240" s="14"/>
    </row>
    <row r="3241" spans="1:25" ht="15" customHeight="1" x14ac:dyDescent="0.25">
      <c r="A3241" s="14">
        <f t="shared" si="50"/>
        <v>3238</v>
      </c>
      <c r="B3241" s="1">
        <v>44111</v>
      </c>
      <c r="C3241" s="18">
        <f>+YEAR(datos_arg[[#This Row],[Fecha]])</f>
        <v>2020</v>
      </c>
      <c r="D3241" s="18">
        <f>+MONTH(datos_arg[[#This Row],[Fecha]])</f>
        <v>10</v>
      </c>
      <c r="E3241" s="14" t="s">
        <v>1015</v>
      </c>
      <c r="F3241" s="14" t="s">
        <v>403</v>
      </c>
      <c r="G3241" s="14" t="s">
        <v>5383</v>
      </c>
      <c r="H3241" s="14" t="s">
        <v>8103</v>
      </c>
      <c r="I3241" s="14" t="s">
        <v>8104</v>
      </c>
      <c r="J3241" s="14" t="s">
        <v>422</v>
      </c>
      <c r="K3241" s="14" t="s">
        <v>422</v>
      </c>
      <c r="L3241" s="14" t="s">
        <v>425</v>
      </c>
      <c r="M3241" s="14" t="s">
        <v>1096</v>
      </c>
      <c r="N3241" s="14" t="s">
        <v>190</v>
      </c>
      <c r="O3241" s="14" t="s">
        <v>3218</v>
      </c>
      <c r="P3241" s="14" t="s">
        <v>5984</v>
      </c>
      <c r="Q3241" s="14">
        <v>3</v>
      </c>
      <c r="R3241" s="14" t="s">
        <v>5383</v>
      </c>
      <c r="S3241" s="14" t="s">
        <v>439</v>
      </c>
      <c r="T3241" s="35">
        <v>4723.7345714205167</v>
      </c>
      <c r="U3241" s="14" t="s">
        <v>4</v>
      </c>
      <c r="V3241" s="14">
        <v>148</v>
      </c>
      <c r="W3241" s="16">
        <f>+IF(datos_arg[[#This Row],[Moneda]]="ARS",datos_arg[[#This Row],[Monto]],datos_arg[[#This Row],[Monto]]*datos_arg[[#This Row],[TC]])</f>
        <v>4723.7345714205167</v>
      </c>
      <c r="X3241" s="16">
        <f>IFERROR(IF(datos_arg[[#This Row],[Moneda]]="USD",datos_arg[[#This Row],[Monto]],datos_arg[[#This Row],[Monto]]/datos_arg[[#This Row],[TC]]),0)</f>
        <v>31.917125482571059</v>
      </c>
      <c r="Y3241" s="14"/>
    </row>
    <row r="3242" spans="1:25" ht="15" customHeight="1" x14ac:dyDescent="0.25">
      <c r="A3242" s="14">
        <f t="shared" si="50"/>
        <v>3239</v>
      </c>
      <c r="B3242" s="1">
        <v>44111</v>
      </c>
      <c r="C3242" s="18">
        <f>+YEAR(datos_arg[[#This Row],[Fecha]])</f>
        <v>2020</v>
      </c>
      <c r="D3242" s="18">
        <f>+MONTH(datos_arg[[#This Row],[Fecha]])</f>
        <v>10</v>
      </c>
      <c r="E3242" s="14" t="s">
        <v>408</v>
      </c>
      <c r="F3242" s="14" t="s">
        <v>406</v>
      </c>
      <c r="G3242" s="14"/>
      <c r="H3242" s="14" t="s">
        <v>7132</v>
      </c>
      <c r="I3242" s="14" t="s">
        <v>7132</v>
      </c>
      <c r="J3242" s="14" t="s">
        <v>425</v>
      </c>
      <c r="K3242" s="14"/>
      <c r="L3242" s="14" t="s">
        <v>425</v>
      </c>
      <c r="M3242" s="14" t="s">
        <v>120</v>
      </c>
      <c r="N3242" s="14" t="s">
        <v>120</v>
      </c>
      <c r="O3242" s="14" t="s">
        <v>3219</v>
      </c>
      <c r="P3242" s="14"/>
      <c r="Q3242" s="14"/>
      <c r="R3242" s="14" t="s">
        <v>440</v>
      </c>
      <c r="S3242" s="14" t="s">
        <v>6774</v>
      </c>
      <c r="T3242" s="35">
        <v>20153</v>
      </c>
      <c r="U3242" s="14" t="s">
        <v>2</v>
      </c>
      <c r="V3242" s="14">
        <v>148</v>
      </c>
      <c r="W3242" s="16">
        <f>+IF(datos_arg[[#This Row],[Moneda]]="ARS",datos_arg[[#This Row],[Monto]],datos_arg[[#This Row],[Monto]]*datos_arg[[#This Row],[TC]])</f>
        <v>2982644</v>
      </c>
      <c r="X3242" s="16">
        <f>IFERROR(IF(datos_arg[[#This Row],[Moneda]]="USD",datos_arg[[#This Row],[Monto]],datos_arg[[#This Row],[Monto]]/datos_arg[[#This Row],[TC]]),0)</f>
        <v>20153</v>
      </c>
      <c r="Y3242" s="14"/>
    </row>
    <row r="3243" spans="1:25" x14ac:dyDescent="0.25">
      <c r="A3243" s="14">
        <f t="shared" si="50"/>
        <v>3240</v>
      </c>
      <c r="B3243" s="1">
        <v>44111</v>
      </c>
      <c r="C3243" s="18">
        <f>+YEAR(datos_arg[[#This Row],[Fecha]])</f>
        <v>2020</v>
      </c>
      <c r="D3243" s="18">
        <f>+MONTH(datos_arg[[#This Row],[Fecha]])</f>
        <v>10</v>
      </c>
      <c r="E3243" s="14" t="s">
        <v>449</v>
      </c>
      <c r="F3243" s="14" t="s">
        <v>523</v>
      </c>
      <c r="G3243" s="14"/>
      <c r="H3243" s="14" t="s">
        <v>7132</v>
      </c>
      <c r="I3243" s="14" t="s">
        <v>7132</v>
      </c>
      <c r="J3243" s="14" t="s">
        <v>425</v>
      </c>
      <c r="K3243" s="14"/>
      <c r="L3243" s="14" t="s">
        <v>425</v>
      </c>
      <c r="M3243" s="14" t="s">
        <v>524</v>
      </c>
      <c r="N3243" s="14" t="s">
        <v>524</v>
      </c>
      <c r="O3243" s="14" t="s">
        <v>1191</v>
      </c>
      <c r="P3243" s="14"/>
      <c r="Q3243" s="14"/>
      <c r="R3243" s="14" t="s">
        <v>523</v>
      </c>
      <c r="S3243" s="14" t="s">
        <v>440</v>
      </c>
      <c r="T3243" s="35">
        <v>753</v>
      </c>
      <c r="U3243" s="14" t="s">
        <v>2</v>
      </c>
      <c r="V3243" s="14">
        <v>148</v>
      </c>
      <c r="W3243" s="16">
        <f>+IF(datos_arg[[#This Row],[Moneda]]="ARS",datos_arg[[#This Row],[Monto]],datos_arg[[#This Row],[Monto]]*datos_arg[[#This Row],[TC]])</f>
        <v>111444</v>
      </c>
      <c r="X3243" s="16">
        <f>IFERROR(IF(datos_arg[[#This Row],[Moneda]]="USD",datos_arg[[#This Row],[Monto]],datos_arg[[#This Row],[Monto]]/datos_arg[[#This Row],[TC]]),0)</f>
        <v>753</v>
      </c>
      <c r="Y3243" s="14"/>
    </row>
    <row r="3244" spans="1:25" ht="15" customHeight="1" x14ac:dyDescent="0.25">
      <c r="A3244" s="14">
        <f t="shared" si="50"/>
        <v>3241</v>
      </c>
      <c r="B3244" s="1">
        <v>44111</v>
      </c>
      <c r="C3244" s="18">
        <f>+YEAR(datos_arg[[#This Row],[Fecha]])</f>
        <v>2020</v>
      </c>
      <c r="D3244" s="18">
        <f>+MONTH(datos_arg[[#This Row],[Fecha]])</f>
        <v>10</v>
      </c>
      <c r="E3244" s="14" t="s">
        <v>1015</v>
      </c>
      <c r="F3244" s="14" t="s">
        <v>430</v>
      </c>
      <c r="G3244" s="14"/>
      <c r="H3244" s="14" t="s">
        <v>7132</v>
      </c>
      <c r="I3244" s="14" t="s">
        <v>7132</v>
      </c>
      <c r="J3244" s="14" t="s">
        <v>425</v>
      </c>
      <c r="K3244" s="14"/>
      <c r="L3244" s="14" t="s">
        <v>425</v>
      </c>
      <c r="M3244" s="14" t="s">
        <v>405</v>
      </c>
      <c r="N3244" s="14" t="s">
        <v>3220</v>
      </c>
      <c r="O3244" s="14" t="s">
        <v>2929</v>
      </c>
      <c r="P3244" s="14"/>
      <c r="Q3244" s="14"/>
      <c r="R3244" s="14" t="s">
        <v>430</v>
      </c>
      <c r="S3244" s="14" t="s">
        <v>439</v>
      </c>
      <c r="T3244" s="35">
        <v>55000</v>
      </c>
      <c r="U3244" s="14" t="s">
        <v>4</v>
      </c>
      <c r="V3244" s="14">
        <v>148</v>
      </c>
      <c r="W3244" s="16">
        <f>+IF(datos_arg[[#This Row],[Moneda]]="ARS",datos_arg[[#This Row],[Monto]],datos_arg[[#This Row],[Monto]]*datos_arg[[#This Row],[TC]])</f>
        <v>55000</v>
      </c>
      <c r="X3244" s="16">
        <f>IFERROR(IF(datos_arg[[#This Row],[Moneda]]="USD",datos_arg[[#This Row],[Monto]],datos_arg[[#This Row],[Monto]]/datos_arg[[#This Row],[TC]]),0)</f>
        <v>371.62162162162161</v>
      </c>
      <c r="Y3244" s="14"/>
    </row>
    <row r="3245" spans="1:25" ht="15" customHeight="1" x14ac:dyDescent="0.25">
      <c r="A3245" s="14">
        <f t="shared" si="50"/>
        <v>3242</v>
      </c>
      <c r="B3245" s="1">
        <v>44111</v>
      </c>
      <c r="C3245" s="18">
        <f>+YEAR(datos_arg[[#This Row],[Fecha]])</f>
        <v>2020</v>
      </c>
      <c r="D3245" s="18">
        <f>+MONTH(datos_arg[[#This Row],[Fecha]])</f>
        <v>10</v>
      </c>
      <c r="E3245" s="14" t="s">
        <v>408</v>
      </c>
      <c r="F3245" s="14" t="s">
        <v>5359</v>
      </c>
      <c r="G3245" s="14"/>
      <c r="H3245" s="14" t="s">
        <v>7132</v>
      </c>
      <c r="I3245" s="14" t="s">
        <v>7132</v>
      </c>
      <c r="J3245" s="14" t="s">
        <v>425</v>
      </c>
      <c r="K3245" s="14"/>
      <c r="L3245" s="14" t="s">
        <v>425</v>
      </c>
      <c r="M3245" s="14" t="s">
        <v>2181</v>
      </c>
      <c r="N3245" s="14" t="s">
        <v>2181</v>
      </c>
      <c r="O3245" s="14" t="s">
        <v>2308</v>
      </c>
      <c r="P3245" s="14"/>
      <c r="Q3245" s="14"/>
      <c r="R3245" s="14" t="s">
        <v>445</v>
      </c>
      <c r="S3245" s="14" t="s">
        <v>439</v>
      </c>
      <c r="T3245" s="35">
        <v>3050</v>
      </c>
      <c r="U3245" s="14" t="s">
        <v>4</v>
      </c>
      <c r="V3245" s="14">
        <v>134</v>
      </c>
      <c r="W3245" s="16">
        <f>+IF(datos_arg[[#This Row],[Moneda]]="ARS",datos_arg[[#This Row],[Monto]],datos_arg[[#This Row],[Monto]]*datos_arg[[#This Row],[TC]])</f>
        <v>3050</v>
      </c>
      <c r="X3245" s="16">
        <f>IFERROR(IF(datos_arg[[#This Row],[Moneda]]="USD",datos_arg[[#This Row],[Monto]],datos_arg[[#This Row],[Monto]]/datos_arg[[#This Row],[TC]]),0)</f>
        <v>22.761194029850746</v>
      </c>
      <c r="Y3245" s="14"/>
    </row>
    <row r="3246" spans="1:25" ht="15" customHeight="1" x14ac:dyDescent="0.25">
      <c r="A3246" s="14">
        <f t="shared" si="50"/>
        <v>3243</v>
      </c>
      <c r="B3246" s="1">
        <v>44111</v>
      </c>
      <c r="C3246" s="18">
        <f>+YEAR(datos_arg[[#This Row],[Fecha]])</f>
        <v>2020</v>
      </c>
      <c r="D3246" s="18">
        <f>+MONTH(datos_arg[[#This Row],[Fecha]])</f>
        <v>10</v>
      </c>
      <c r="E3246" s="14" t="s">
        <v>408</v>
      </c>
      <c r="F3246" s="14" t="s">
        <v>5359</v>
      </c>
      <c r="G3246" s="14"/>
      <c r="H3246" s="14" t="s">
        <v>7132</v>
      </c>
      <c r="I3246" s="14" t="s">
        <v>7132</v>
      </c>
      <c r="J3246" s="14" t="s">
        <v>425</v>
      </c>
      <c r="K3246" s="14"/>
      <c r="L3246" s="14" t="s">
        <v>425</v>
      </c>
      <c r="M3246" s="14" t="s">
        <v>2181</v>
      </c>
      <c r="N3246" s="14" t="s">
        <v>2181</v>
      </c>
      <c r="O3246" s="14" t="s">
        <v>2308</v>
      </c>
      <c r="P3246" s="14"/>
      <c r="Q3246" s="14"/>
      <c r="R3246" s="14" t="s">
        <v>445</v>
      </c>
      <c r="S3246" s="14" t="s">
        <v>439</v>
      </c>
      <c r="T3246" s="35">
        <v>1340</v>
      </c>
      <c r="U3246" s="14" t="s">
        <v>4</v>
      </c>
      <c r="V3246" s="14">
        <v>137</v>
      </c>
      <c r="W3246" s="16">
        <f>+IF(datos_arg[[#This Row],[Moneda]]="ARS",datos_arg[[#This Row],[Monto]],datos_arg[[#This Row],[Monto]]*datos_arg[[#This Row],[TC]])</f>
        <v>1340</v>
      </c>
      <c r="X3246" s="16">
        <f>IFERROR(IF(datos_arg[[#This Row],[Moneda]]="USD",datos_arg[[#This Row],[Monto]],datos_arg[[#This Row],[Monto]]/datos_arg[[#This Row],[TC]]),0)</f>
        <v>9.7810218978102181</v>
      </c>
      <c r="Y3246" s="14"/>
    </row>
    <row r="3247" spans="1:25" ht="15" customHeight="1" x14ac:dyDescent="0.25">
      <c r="A3247" s="14">
        <f t="shared" si="50"/>
        <v>3244</v>
      </c>
      <c r="B3247" s="1">
        <v>44111</v>
      </c>
      <c r="C3247" s="18">
        <f>+YEAR(datos_arg[[#This Row],[Fecha]])</f>
        <v>2020</v>
      </c>
      <c r="D3247" s="18">
        <f>+MONTH(datos_arg[[#This Row],[Fecha]])</f>
        <v>10</v>
      </c>
      <c r="E3247" s="14" t="s">
        <v>408</v>
      </c>
      <c r="F3247" s="14" t="s">
        <v>5359</v>
      </c>
      <c r="G3247" s="14"/>
      <c r="H3247" s="14" t="s">
        <v>7132</v>
      </c>
      <c r="I3247" s="14" t="s">
        <v>7132</v>
      </c>
      <c r="J3247" s="14" t="s">
        <v>425</v>
      </c>
      <c r="K3247" s="14"/>
      <c r="L3247" s="14" t="s">
        <v>425</v>
      </c>
      <c r="M3247" s="14" t="s">
        <v>2181</v>
      </c>
      <c r="N3247" s="14" t="s">
        <v>2181</v>
      </c>
      <c r="O3247" s="14" t="s">
        <v>2308</v>
      </c>
      <c r="P3247" s="14"/>
      <c r="Q3247" s="14"/>
      <c r="R3247" s="14" t="s">
        <v>445</v>
      </c>
      <c r="S3247" s="14" t="s">
        <v>439</v>
      </c>
      <c r="T3247" s="35">
        <v>1930.18</v>
      </c>
      <c r="U3247" s="14" t="s">
        <v>4</v>
      </c>
      <c r="V3247" s="14">
        <v>143</v>
      </c>
      <c r="W3247" s="16">
        <f>+IF(datos_arg[[#This Row],[Moneda]]="ARS",datos_arg[[#This Row],[Monto]],datos_arg[[#This Row],[Monto]]*datos_arg[[#This Row],[TC]])</f>
        <v>1930.18</v>
      </c>
      <c r="X3247" s="16">
        <f>IFERROR(IF(datos_arg[[#This Row],[Moneda]]="USD",datos_arg[[#This Row],[Monto]],datos_arg[[#This Row],[Monto]]/datos_arg[[#This Row],[TC]]),0)</f>
        <v>13.497762237762238</v>
      </c>
      <c r="Y3247" s="14"/>
    </row>
    <row r="3248" spans="1:25" ht="15" customHeight="1" x14ac:dyDescent="0.25">
      <c r="A3248" s="14">
        <f t="shared" si="50"/>
        <v>3245</v>
      </c>
      <c r="B3248" s="1">
        <v>44111</v>
      </c>
      <c r="C3248" s="18">
        <f>+YEAR(datos_arg[[#This Row],[Fecha]])</f>
        <v>2020</v>
      </c>
      <c r="D3248" s="18">
        <f>+MONTH(datos_arg[[#This Row],[Fecha]])</f>
        <v>10</v>
      </c>
      <c r="E3248" s="14" t="s">
        <v>408</v>
      </c>
      <c r="F3248" s="14" t="s">
        <v>5359</v>
      </c>
      <c r="G3248" s="14"/>
      <c r="H3248" s="14" t="s">
        <v>7132</v>
      </c>
      <c r="I3248" s="14" t="s">
        <v>7132</v>
      </c>
      <c r="J3248" s="14" t="s">
        <v>425</v>
      </c>
      <c r="K3248" s="14"/>
      <c r="L3248" s="14" t="s">
        <v>425</v>
      </c>
      <c r="M3248" s="14" t="s">
        <v>2181</v>
      </c>
      <c r="N3248" s="14" t="s">
        <v>2181</v>
      </c>
      <c r="O3248" s="14" t="s">
        <v>2308</v>
      </c>
      <c r="P3248" s="14"/>
      <c r="Q3248" s="14"/>
      <c r="R3248" s="14" t="s">
        <v>445</v>
      </c>
      <c r="S3248" s="14" t="s">
        <v>439</v>
      </c>
      <c r="T3248" s="35">
        <v>1969</v>
      </c>
      <c r="U3248" s="14" t="s">
        <v>4</v>
      </c>
      <c r="V3248" s="14">
        <v>141</v>
      </c>
      <c r="W3248" s="16">
        <f>+IF(datos_arg[[#This Row],[Moneda]]="ARS",datos_arg[[#This Row],[Monto]],datos_arg[[#This Row],[Monto]]*datos_arg[[#This Row],[TC]])</f>
        <v>1969</v>
      </c>
      <c r="X3248" s="16">
        <f>IFERROR(IF(datos_arg[[#This Row],[Moneda]]="USD",datos_arg[[#This Row],[Monto]],datos_arg[[#This Row],[Monto]]/datos_arg[[#This Row],[TC]]),0)</f>
        <v>13.964539007092199</v>
      </c>
      <c r="Y3248" s="14"/>
    </row>
    <row r="3249" spans="1:25" x14ac:dyDescent="0.25">
      <c r="A3249" s="14">
        <f t="shared" si="50"/>
        <v>3246</v>
      </c>
      <c r="B3249" s="1">
        <v>44112</v>
      </c>
      <c r="C3249" s="18">
        <f>+YEAR(datos_arg[[#This Row],[Fecha]])</f>
        <v>2020</v>
      </c>
      <c r="D3249" s="18">
        <f>+MONTH(datos_arg[[#This Row],[Fecha]])</f>
        <v>10</v>
      </c>
      <c r="E3249" s="14" t="s">
        <v>1016</v>
      </c>
      <c r="F3249" s="14" t="s">
        <v>405</v>
      </c>
      <c r="G3249" s="14"/>
      <c r="H3249" s="14" t="s">
        <v>6646</v>
      </c>
      <c r="I3249" s="14" t="s">
        <v>7132</v>
      </c>
      <c r="J3249" s="14" t="s">
        <v>425</v>
      </c>
      <c r="K3249" s="14"/>
      <c r="L3249" s="14" t="s">
        <v>425</v>
      </c>
      <c r="M3249" s="14" t="s">
        <v>959</v>
      </c>
      <c r="N3249" s="14" t="s">
        <v>304</v>
      </c>
      <c r="O3249" s="14" t="s">
        <v>3221</v>
      </c>
      <c r="P3249" s="14"/>
      <c r="Q3249" s="14"/>
      <c r="R3249" s="14" t="s">
        <v>405</v>
      </c>
      <c r="S3249" s="14" t="s">
        <v>440</v>
      </c>
      <c r="T3249" s="35">
        <v>1500</v>
      </c>
      <c r="U3249" s="14" t="s">
        <v>2</v>
      </c>
      <c r="V3249" s="14">
        <v>148</v>
      </c>
      <c r="W3249" s="16">
        <f>+IF(datos_arg[[#This Row],[Moneda]]="ARS",datos_arg[[#This Row],[Monto]],datos_arg[[#This Row],[Monto]]*datos_arg[[#This Row],[TC]])</f>
        <v>222000</v>
      </c>
      <c r="X3249" s="16">
        <f>IFERROR(IF(datos_arg[[#This Row],[Moneda]]="USD",datos_arg[[#This Row],[Monto]],datos_arg[[#This Row],[Monto]]/datos_arg[[#This Row],[TC]]),0)</f>
        <v>1500</v>
      </c>
      <c r="Y3249" s="14"/>
    </row>
    <row r="3250" spans="1:25" x14ac:dyDescent="0.25">
      <c r="A3250" s="14">
        <f t="shared" si="50"/>
        <v>3247</v>
      </c>
      <c r="B3250" s="1">
        <v>44112</v>
      </c>
      <c r="C3250" s="18">
        <f>+YEAR(datos_arg[[#This Row],[Fecha]])</f>
        <v>2020</v>
      </c>
      <c r="D3250" s="18">
        <f>+MONTH(datos_arg[[#This Row],[Fecha]])</f>
        <v>10</v>
      </c>
      <c r="E3250" s="14" t="s">
        <v>449</v>
      </c>
      <c r="F3250" s="14" t="s">
        <v>44</v>
      </c>
      <c r="G3250" s="14"/>
      <c r="H3250" s="14" t="s">
        <v>7132</v>
      </c>
      <c r="I3250" s="14" t="s">
        <v>7132</v>
      </c>
      <c r="J3250" s="14" t="s">
        <v>425</v>
      </c>
      <c r="K3250" s="14"/>
      <c r="L3250" s="14" t="s">
        <v>425</v>
      </c>
      <c r="M3250" s="14" t="s">
        <v>153</v>
      </c>
      <c r="N3250" s="14" t="s">
        <v>153</v>
      </c>
      <c r="O3250" s="14" t="s">
        <v>3222</v>
      </c>
      <c r="P3250" s="14"/>
      <c r="Q3250" s="14"/>
      <c r="R3250" s="14" t="s">
        <v>44</v>
      </c>
      <c r="S3250" s="14" t="s">
        <v>440</v>
      </c>
      <c r="T3250" s="35">
        <v>100</v>
      </c>
      <c r="U3250" s="14" t="s">
        <v>2</v>
      </c>
      <c r="V3250" s="14">
        <v>148</v>
      </c>
      <c r="W3250" s="16">
        <f>+IF(datos_arg[[#This Row],[Moneda]]="ARS",datos_arg[[#This Row],[Monto]],datos_arg[[#This Row],[Monto]]*datos_arg[[#This Row],[TC]])</f>
        <v>14800</v>
      </c>
      <c r="X3250" s="16">
        <f>IFERROR(IF(datos_arg[[#This Row],[Moneda]]="USD",datos_arg[[#This Row],[Monto]],datos_arg[[#This Row],[Monto]]/datos_arg[[#This Row],[TC]]),0)</f>
        <v>100</v>
      </c>
      <c r="Y3250" s="14"/>
    </row>
    <row r="3251" spans="1:25" x14ac:dyDescent="0.25">
      <c r="A3251" s="14">
        <f t="shared" si="50"/>
        <v>3248</v>
      </c>
      <c r="B3251" s="1">
        <v>44112</v>
      </c>
      <c r="C3251" s="18">
        <f>+YEAR(datos_arg[[#This Row],[Fecha]])</f>
        <v>2020</v>
      </c>
      <c r="D3251" s="18">
        <f>+MONTH(datos_arg[[#This Row],[Fecha]])</f>
        <v>10</v>
      </c>
      <c r="E3251" s="14" t="s">
        <v>408</v>
      </c>
      <c r="F3251" s="14" t="s">
        <v>69</v>
      </c>
      <c r="G3251" s="14"/>
      <c r="H3251" s="14" t="s">
        <v>7132</v>
      </c>
      <c r="I3251" s="14" t="s">
        <v>7132</v>
      </c>
      <c r="J3251" s="14" t="s">
        <v>425</v>
      </c>
      <c r="K3251" s="14"/>
      <c r="L3251" s="14" t="s">
        <v>425</v>
      </c>
      <c r="M3251" s="14" t="s">
        <v>2530</v>
      </c>
      <c r="N3251" s="14" t="s">
        <v>2530</v>
      </c>
      <c r="O3251" s="14" t="s">
        <v>3261</v>
      </c>
      <c r="P3251" s="14"/>
      <c r="Q3251" s="14"/>
      <c r="R3251" s="14" t="s">
        <v>439</v>
      </c>
      <c r="S3251" s="14" t="s">
        <v>440</v>
      </c>
      <c r="T3251" s="35">
        <v>1000</v>
      </c>
      <c r="U3251" s="14" t="s">
        <v>2</v>
      </c>
      <c r="V3251" s="14">
        <v>152</v>
      </c>
      <c r="W3251" s="16">
        <f>+IF(datos_arg[[#This Row],[Moneda]]="ARS",datos_arg[[#This Row],[Monto]],datos_arg[[#This Row],[Monto]]*datos_arg[[#This Row],[TC]])</f>
        <v>152000</v>
      </c>
      <c r="X3251" s="16">
        <f>IFERROR(IF(datos_arg[[#This Row],[Moneda]]="USD",datos_arg[[#This Row],[Monto]],datos_arg[[#This Row],[Monto]]/datos_arg[[#This Row],[TC]]),0)</f>
        <v>1000</v>
      </c>
      <c r="Y3251" s="14"/>
    </row>
    <row r="3252" spans="1:25" x14ac:dyDescent="0.25">
      <c r="A3252" s="14">
        <f t="shared" si="50"/>
        <v>3249</v>
      </c>
      <c r="B3252" s="1">
        <v>44112</v>
      </c>
      <c r="C3252" s="18">
        <f>+YEAR(datos_arg[[#This Row],[Fecha]])</f>
        <v>2020</v>
      </c>
      <c r="D3252" s="18">
        <f>+MONTH(datos_arg[[#This Row],[Fecha]])</f>
        <v>10</v>
      </c>
      <c r="E3252" s="14" t="s">
        <v>617</v>
      </c>
      <c r="F3252" s="14" t="s">
        <v>8101</v>
      </c>
      <c r="G3252" s="14"/>
      <c r="H3252" s="14" t="s">
        <v>8103</v>
      </c>
      <c r="I3252" s="14" t="s">
        <v>8104</v>
      </c>
      <c r="J3252" s="14" t="s">
        <v>472</v>
      </c>
      <c r="K3252" s="14" t="s">
        <v>421</v>
      </c>
      <c r="L3252" s="14" t="s">
        <v>421</v>
      </c>
      <c r="M3252" s="14" t="s">
        <v>496</v>
      </c>
      <c r="N3252" s="14" t="s">
        <v>48</v>
      </c>
      <c r="O3252" s="14" t="s">
        <v>3223</v>
      </c>
      <c r="P3252" s="14"/>
      <c r="Q3252" s="14">
        <v>0</v>
      </c>
      <c r="R3252" s="14" t="s">
        <v>8101</v>
      </c>
      <c r="S3252" s="14" t="s">
        <v>440</v>
      </c>
      <c r="T3252" s="35">
        <v>180</v>
      </c>
      <c r="U3252" s="14" t="s">
        <v>2</v>
      </c>
      <c r="V3252" s="14">
        <v>152</v>
      </c>
      <c r="W3252" s="16">
        <f>+IF(datos_arg[[#This Row],[Moneda]]="ARS",datos_arg[[#This Row],[Monto]],datos_arg[[#This Row],[Monto]]*datos_arg[[#This Row],[TC]])</f>
        <v>27360</v>
      </c>
      <c r="X3252" s="16">
        <f>IFERROR(IF(datos_arg[[#This Row],[Moneda]]="USD",datos_arg[[#This Row],[Monto]],datos_arg[[#This Row],[Monto]]/datos_arg[[#This Row],[TC]]),0)</f>
        <v>180</v>
      </c>
      <c r="Y3252" s="14"/>
    </row>
    <row r="3253" spans="1:25" ht="15" customHeight="1" x14ac:dyDescent="0.25">
      <c r="A3253" s="14">
        <f t="shared" si="50"/>
        <v>3250</v>
      </c>
      <c r="B3253" s="1">
        <v>44112</v>
      </c>
      <c r="C3253" s="18">
        <f>+YEAR(datos_arg[[#This Row],[Fecha]])</f>
        <v>2020</v>
      </c>
      <c r="D3253" s="18">
        <f>+MONTH(datos_arg[[#This Row],[Fecha]])</f>
        <v>10</v>
      </c>
      <c r="E3253" s="14" t="s">
        <v>1015</v>
      </c>
      <c r="F3253" s="14" t="s">
        <v>403</v>
      </c>
      <c r="G3253" s="14" t="s">
        <v>970</v>
      </c>
      <c r="H3253" s="14" t="s">
        <v>6646</v>
      </c>
      <c r="I3253" s="14" t="s">
        <v>7132</v>
      </c>
      <c r="J3253" s="14" t="s">
        <v>425</v>
      </c>
      <c r="K3253" s="14"/>
      <c r="L3253" s="14" t="s">
        <v>425</v>
      </c>
      <c r="M3253" s="14" t="s">
        <v>700</v>
      </c>
      <c r="N3253" s="14" t="s">
        <v>962</v>
      </c>
      <c r="O3253" s="14" t="s">
        <v>3224</v>
      </c>
      <c r="P3253" s="14"/>
      <c r="Q3253" s="14"/>
      <c r="R3253" s="14" t="s">
        <v>970</v>
      </c>
      <c r="S3253" s="14" t="s">
        <v>439</v>
      </c>
      <c r="T3253" s="35">
        <v>12000</v>
      </c>
      <c r="U3253" s="14" t="s">
        <v>4</v>
      </c>
      <c r="V3253" s="14">
        <v>152</v>
      </c>
      <c r="W3253" s="16">
        <f>+IF(datos_arg[[#This Row],[Moneda]]="ARS",datos_arg[[#This Row],[Monto]],datos_arg[[#This Row],[Monto]]*datos_arg[[#This Row],[TC]])</f>
        <v>12000</v>
      </c>
      <c r="X3253" s="16">
        <f>IFERROR(IF(datos_arg[[#This Row],[Moneda]]="USD",datos_arg[[#This Row],[Monto]],datos_arg[[#This Row],[Monto]]/datos_arg[[#This Row],[TC]]),0)</f>
        <v>78.94736842105263</v>
      </c>
      <c r="Y3253" s="14"/>
    </row>
    <row r="3254" spans="1:25" ht="15" customHeight="1" x14ac:dyDescent="0.25">
      <c r="A3254" s="14">
        <f t="shared" si="50"/>
        <v>3251</v>
      </c>
      <c r="B3254" s="1">
        <v>44112</v>
      </c>
      <c r="C3254" s="18">
        <f>+YEAR(datos_arg[[#This Row],[Fecha]])</f>
        <v>2020</v>
      </c>
      <c r="D3254" s="18">
        <f>+MONTH(datos_arg[[#This Row],[Fecha]])</f>
        <v>10</v>
      </c>
      <c r="E3254" s="14" t="s">
        <v>1015</v>
      </c>
      <c r="F3254" s="14" t="s">
        <v>403</v>
      </c>
      <c r="G3254" s="14" t="s">
        <v>5383</v>
      </c>
      <c r="H3254" s="14" t="s">
        <v>6646</v>
      </c>
      <c r="I3254" s="14" t="s">
        <v>6668</v>
      </c>
      <c r="J3254" s="14" t="s">
        <v>425</v>
      </c>
      <c r="K3254" s="14" t="s">
        <v>420</v>
      </c>
      <c r="L3254" s="14" t="s">
        <v>425</v>
      </c>
      <c r="M3254" s="14" t="s">
        <v>310</v>
      </c>
      <c r="N3254" s="14" t="s">
        <v>3393</v>
      </c>
      <c r="O3254" s="14" t="s">
        <v>3394</v>
      </c>
      <c r="P3254" s="14" t="s">
        <v>5985</v>
      </c>
      <c r="Q3254" s="14"/>
      <c r="R3254" s="14" t="s">
        <v>5383</v>
      </c>
      <c r="S3254" s="14" t="s">
        <v>445</v>
      </c>
      <c r="T3254" s="35">
        <v>210</v>
      </c>
      <c r="U3254" s="14" t="s">
        <v>4</v>
      </c>
      <c r="V3254" s="14">
        <v>152</v>
      </c>
      <c r="W3254" s="16">
        <f>+IF(datos_arg[[#This Row],[Moneda]]="ARS",datos_arg[[#This Row],[Monto]],datos_arg[[#This Row],[Monto]]*datos_arg[[#This Row],[TC]])</f>
        <v>210</v>
      </c>
      <c r="X3254" s="16">
        <f>IFERROR(IF(datos_arg[[#This Row],[Moneda]]="USD",datos_arg[[#This Row],[Monto]],datos_arg[[#This Row],[Monto]]/datos_arg[[#This Row],[TC]]),0)</f>
        <v>1.381578947368421</v>
      </c>
      <c r="Y3254" s="14"/>
    </row>
    <row r="3255" spans="1:25" ht="15" customHeight="1" x14ac:dyDescent="0.25">
      <c r="A3255" s="14">
        <f t="shared" si="50"/>
        <v>3252</v>
      </c>
      <c r="B3255" s="1">
        <v>44112</v>
      </c>
      <c r="C3255" s="18">
        <f>+YEAR(datos_arg[[#This Row],[Fecha]])</f>
        <v>2020</v>
      </c>
      <c r="D3255" s="18">
        <f>+MONTH(datos_arg[[#This Row],[Fecha]])</f>
        <v>10</v>
      </c>
      <c r="E3255" s="14" t="s">
        <v>1015</v>
      </c>
      <c r="F3255" s="14" t="s">
        <v>403</v>
      </c>
      <c r="G3255" s="14" t="s">
        <v>5383</v>
      </c>
      <c r="H3255" s="14" t="s">
        <v>6646</v>
      </c>
      <c r="I3255" s="14" t="s">
        <v>7132</v>
      </c>
      <c r="J3255" s="14" t="s">
        <v>425</v>
      </c>
      <c r="K3255" s="14" t="s">
        <v>420</v>
      </c>
      <c r="L3255" s="14" t="s">
        <v>425</v>
      </c>
      <c r="M3255" s="14" t="s">
        <v>773</v>
      </c>
      <c r="N3255" s="14" t="s">
        <v>3393</v>
      </c>
      <c r="O3255" s="14" t="s">
        <v>3395</v>
      </c>
      <c r="P3255" s="14" t="s">
        <v>5986</v>
      </c>
      <c r="Q3255" s="14"/>
      <c r="R3255" s="14" t="s">
        <v>5383</v>
      </c>
      <c r="S3255" s="14" t="s">
        <v>445</v>
      </c>
      <c r="T3255" s="35">
        <v>3860</v>
      </c>
      <c r="U3255" s="14" t="s">
        <v>4</v>
      </c>
      <c r="V3255" s="14">
        <v>152</v>
      </c>
      <c r="W3255" s="16">
        <f>+IF(datos_arg[[#This Row],[Moneda]]="ARS",datos_arg[[#This Row],[Monto]],datos_arg[[#This Row],[Monto]]*datos_arg[[#This Row],[TC]])</f>
        <v>3860</v>
      </c>
      <c r="X3255" s="16">
        <f>IFERROR(IF(datos_arg[[#This Row],[Moneda]]="USD",datos_arg[[#This Row],[Monto]],datos_arg[[#This Row],[Monto]]/datos_arg[[#This Row],[TC]]),0)</f>
        <v>25.394736842105264</v>
      </c>
      <c r="Y3255" s="14"/>
    </row>
    <row r="3256" spans="1:25" ht="15" customHeight="1" x14ac:dyDescent="0.25">
      <c r="A3256" s="14">
        <f t="shared" si="50"/>
        <v>3253</v>
      </c>
      <c r="B3256" s="1">
        <v>44112</v>
      </c>
      <c r="C3256" s="18">
        <f>+YEAR(datos_arg[[#This Row],[Fecha]])</f>
        <v>2020</v>
      </c>
      <c r="D3256" s="18">
        <f>+MONTH(datos_arg[[#This Row],[Fecha]])</f>
        <v>10</v>
      </c>
      <c r="E3256" s="14" t="s">
        <v>1015</v>
      </c>
      <c r="F3256" s="14" t="s">
        <v>403</v>
      </c>
      <c r="G3256" s="14" t="s">
        <v>5383</v>
      </c>
      <c r="H3256" s="14" t="s">
        <v>6646</v>
      </c>
      <c r="I3256" s="14" t="s">
        <v>7132</v>
      </c>
      <c r="J3256" s="14" t="s">
        <v>425</v>
      </c>
      <c r="K3256" s="14" t="s">
        <v>420</v>
      </c>
      <c r="L3256" s="14" t="s">
        <v>425</v>
      </c>
      <c r="M3256" s="14" t="s">
        <v>310</v>
      </c>
      <c r="N3256" s="14" t="s">
        <v>310</v>
      </c>
      <c r="O3256" s="14" t="s">
        <v>3396</v>
      </c>
      <c r="P3256" s="14" t="s">
        <v>5987</v>
      </c>
      <c r="Q3256" s="14">
        <v>1</v>
      </c>
      <c r="R3256" s="14" t="s">
        <v>5383</v>
      </c>
      <c r="S3256" s="14" t="s">
        <v>445</v>
      </c>
      <c r="T3256" s="35">
        <v>180</v>
      </c>
      <c r="U3256" s="14" t="s">
        <v>4</v>
      </c>
      <c r="V3256" s="14">
        <v>152</v>
      </c>
      <c r="W3256" s="16">
        <f>+IF(datos_arg[[#This Row],[Moneda]]="ARS",datos_arg[[#This Row],[Monto]],datos_arg[[#This Row],[Monto]]*datos_arg[[#This Row],[TC]])</f>
        <v>180</v>
      </c>
      <c r="X3256" s="16">
        <f>IFERROR(IF(datos_arg[[#This Row],[Moneda]]="USD",datos_arg[[#This Row],[Monto]],datos_arg[[#This Row],[Monto]]/datos_arg[[#This Row],[TC]]),0)</f>
        <v>1.1842105263157894</v>
      </c>
      <c r="Y3256" s="14"/>
    </row>
    <row r="3257" spans="1:25" ht="15" customHeight="1" x14ac:dyDescent="0.25">
      <c r="A3257" s="14">
        <f t="shared" si="50"/>
        <v>3254</v>
      </c>
      <c r="B3257" s="1">
        <v>44113</v>
      </c>
      <c r="C3257" s="18">
        <f>+YEAR(datos_arg[[#This Row],[Fecha]])</f>
        <v>2020</v>
      </c>
      <c r="D3257" s="18">
        <f>+MONTH(datos_arg[[#This Row],[Fecha]])</f>
        <v>10</v>
      </c>
      <c r="E3257" s="14" t="s">
        <v>5358</v>
      </c>
      <c r="F3257" s="14" t="s">
        <v>4110</v>
      </c>
      <c r="G3257" s="14"/>
      <c r="H3257" s="14" t="s">
        <v>6646</v>
      </c>
      <c r="I3257" s="14" t="s">
        <v>7132</v>
      </c>
      <c r="J3257" s="14" t="s">
        <v>425</v>
      </c>
      <c r="K3257" s="14"/>
      <c r="L3257" s="14" t="s">
        <v>425</v>
      </c>
      <c r="M3257" s="14" t="s">
        <v>5372</v>
      </c>
      <c r="N3257" s="14" t="s">
        <v>3225</v>
      </c>
      <c r="O3257" s="14" t="s">
        <v>5988</v>
      </c>
      <c r="P3257" s="14" t="s">
        <v>5989</v>
      </c>
      <c r="Q3257" s="14">
        <v>1</v>
      </c>
      <c r="R3257" s="14" t="s">
        <v>4110</v>
      </c>
      <c r="S3257" s="14" t="s">
        <v>439</v>
      </c>
      <c r="T3257" s="35">
        <v>22825.46</v>
      </c>
      <c r="U3257" s="14" t="s">
        <v>4</v>
      </c>
      <c r="V3257" s="14">
        <v>152</v>
      </c>
      <c r="W3257" s="16">
        <f>+IF(datos_arg[[#This Row],[Moneda]]="ARS",datos_arg[[#This Row],[Monto]],datos_arg[[#This Row],[Monto]]*datos_arg[[#This Row],[TC]])</f>
        <v>22825.46</v>
      </c>
      <c r="X3257" s="16">
        <f>IFERROR(IF(datos_arg[[#This Row],[Moneda]]="USD",datos_arg[[#This Row],[Monto]],datos_arg[[#This Row],[Monto]]/datos_arg[[#This Row],[TC]]),0)</f>
        <v>150.16749999999999</v>
      </c>
      <c r="Y3257" s="14"/>
    </row>
    <row r="3258" spans="1:25" ht="15" customHeight="1" x14ac:dyDescent="0.25">
      <c r="A3258" s="14">
        <f t="shared" si="50"/>
        <v>3255</v>
      </c>
      <c r="B3258" s="1">
        <v>44113</v>
      </c>
      <c r="C3258" s="18">
        <f>+YEAR(datos_arg[[#This Row],[Fecha]])</f>
        <v>2020</v>
      </c>
      <c r="D3258" s="18">
        <f>+MONTH(datos_arg[[#This Row],[Fecha]])</f>
        <v>10</v>
      </c>
      <c r="E3258" s="14" t="s">
        <v>5358</v>
      </c>
      <c r="F3258" s="14" t="s">
        <v>85</v>
      </c>
      <c r="G3258" s="14"/>
      <c r="H3258" s="14" t="s">
        <v>6646</v>
      </c>
      <c r="I3258" s="14" t="s">
        <v>7132</v>
      </c>
      <c r="J3258" s="14" t="s">
        <v>425</v>
      </c>
      <c r="K3258" s="14" t="s">
        <v>420</v>
      </c>
      <c r="L3258" s="14" t="s">
        <v>425</v>
      </c>
      <c r="M3258" s="14" t="s">
        <v>3226</v>
      </c>
      <c r="N3258" s="14" t="s">
        <v>100</v>
      </c>
      <c r="O3258" s="14" t="s">
        <v>3227</v>
      </c>
      <c r="P3258" s="14" t="s">
        <v>5990</v>
      </c>
      <c r="Q3258" s="14">
        <v>3</v>
      </c>
      <c r="R3258" s="14" t="s">
        <v>85</v>
      </c>
      <c r="S3258" s="14" t="s">
        <v>439</v>
      </c>
      <c r="T3258" s="35">
        <v>1988.6269714032258</v>
      </c>
      <c r="U3258" s="14" t="s">
        <v>4</v>
      </c>
      <c r="V3258" s="14">
        <v>152</v>
      </c>
      <c r="W3258" s="16">
        <f>+IF(datos_arg[[#This Row],[Moneda]]="ARS",datos_arg[[#This Row],[Monto]],datos_arg[[#This Row],[Monto]]*datos_arg[[#This Row],[TC]])</f>
        <v>1988.6269714032258</v>
      </c>
      <c r="X3258" s="16">
        <f>IFERROR(IF(datos_arg[[#This Row],[Moneda]]="USD",datos_arg[[#This Row],[Monto]],datos_arg[[#This Row],[Monto]]/datos_arg[[#This Row],[TC]]),0)</f>
        <v>13.083072180284381</v>
      </c>
      <c r="Y3258" s="14"/>
    </row>
    <row r="3259" spans="1:25" ht="15" customHeight="1" x14ac:dyDescent="0.25">
      <c r="A3259" s="14">
        <f t="shared" si="50"/>
        <v>3256</v>
      </c>
      <c r="B3259" s="1">
        <v>44113</v>
      </c>
      <c r="C3259" s="18">
        <f>+YEAR(datos_arg[[#This Row],[Fecha]])</f>
        <v>2020</v>
      </c>
      <c r="D3259" s="18">
        <f>+MONTH(datos_arg[[#This Row],[Fecha]])</f>
        <v>10</v>
      </c>
      <c r="E3259" s="14" t="s">
        <v>1015</v>
      </c>
      <c r="F3259" s="14" t="s">
        <v>403</v>
      </c>
      <c r="G3259" s="14" t="s">
        <v>5383</v>
      </c>
      <c r="H3259" s="14" t="s">
        <v>6646</v>
      </c>
      <c r="I3259" s="14" t="s">
        <v>7132</v>
      </c>
      <c r="J3259" s="14" t="s">
        <v>425</v>
      </c>
      <c r="K3259" s="14"/>
      <c r="L3259" s="14" t="s">
        <v>425</v>
      </c>
      <c r="M3259" s="14" t="s">
        <v>815</v>
      </c>
      <c r="N3259" s="14" t="s">
        <v>100</v>
      </c>
      <c r="O3259" s="14" t="s">
        <v>3228</v>
      </c>
      <c r="P3259" s="14" t="s">
        <v>5990</v>
      </c>
      <c r="Q3259" s="14">
        <v>10</v>
      </c>
      <c r="R3259" s="14" t="s">
        <v>5383</v>
      </c>
      <c r="S3259" s="14" t="s">
        <v>439</v>
      </c>
      <c r="T3259" s="35">
        <v>3772.7678789089478</v>
      </c>
      <c r="U3259" s="14" t="s">
        <v>4</v>
      </c>
      <c r="V3259" s="14">
        <v>152</v>
      </c>
      <c r="W3259" s="16">
        <f>+IF(datos_arg[[#This Row],[Moneda]]="ARS",datos_arg[[#This Row],[Monto]],datos_arg[[#This Row],[Monto]]*datos_arg[[#This Row],[TC]])</f>
        <v>3772.7678789089478</v>
      </c>
      <c r="X3259" s="16">
        <f>IFERROR(IF(datos_arg[[#This Row],[Moneda]]="USD",datos_arg[[#This Row],[Monto]],datos_arg[[#This Row],[Monto]]/datos_arg[[#This Row],[TC]]),0)</f>
        <v>24.820841308611499</v>
      </c>
      <c r="Y3259" s="14"/>
    </row>
    <row r="3260" spans="1:25" ht="15" customHeight="1" x14ac:dyDescent="0.25">
      <c r="A3260" s="14">
        <f t="shared" si="50"/>
        <v>3257</v>
      </c>
      <c r="B3260" s="1">
        <v>44113</v>
      </c>
      <c r="C3260" s="18">
        <f>+YEAR(datos_arg[[#This Row],[Fecha]])</f>
        <v>2020</v>
      </c>
      <c r="D3260" s="18">
        <f>+MONTH(datos_arg[[#This Row],[Fecha]])</f>
        <v>10</v>
      </c>
      <c r="E3260" s="14" t="s">
        <v>5358</v>
      </c>
      <c r="F3260" s="14" t="s">
        <v>85</v>
      </c>
      <c r="G3260" s="14"/>
      <c r="H3260" s="14" t="s">
        <v>6646</v>
      </c>
      <c r="I3260" s="14" t="s">
        <v>7132</v>
      </c>
      <c r="J3260" s="14" t="s">
        <v>425</v>
      </c>
      <c r="K3260" s="14"/>
      <c r="L3260" s="14" t="s">
        <v>425</v>
      </c>
      <c r="M3260" s="14" t="s">
        <v>1111</v>
      </c>
      <c r="N3260" s="14" t="s">
        <v>100</v>
      </c>
      <c r="O3260" s="14" t="s">
        <v>3229</v>
      </c>
      <c r="P3260" s="14" t="s">
        <v>5990</v>
      </c>
      <c r="Q3260" s="14">
        <v>2</v>
      </c>
      <c r="R3260" s="14" t="s">
        <v>85</v>
      </c>
      <c r="S3260" s="14" t="s">
        <v>439</v>
      </c>
      <c r="T3260" s="35">
        <v>18396.425149687824</v>
      </c>
      <c r="U3260" s="14" t="s">
        <v>4</v>
      </c>
      <c r="V3260" s="14">
        <v>152</v>
      </c>
      <c r="W3260" s="16">
        <f>+IF(datos_arg[[#This Row],[Moneda]]="ARS",datos_arg[[#This Row],[Monto]],datos_arg[[#This Row],[Monto]]*datos_arg[[#This Row],[TC]])</f>
        <v>18396.425149687824</v>
      </c>
      <c r="X3260" s="16">
        <f>IFERROR(IF(datos_arg[[#This Row],[Moneda]]="USD",datos_arg[[#This Row],[Monto]],datos_arg[[#This Row],[Monto]]/datos_arg[[#This Row],[TC]]),0)</f>
        <v>121.02911282689358</v>
      </c>
      <c r="Y3260" s="14"/>
    </row>
    <row r="3261" spans="1:25" ht="15" customHeight="1" x14ac:dyDescent="0.25">
      <c r="A3261" s="14">
        <f t="shared" si="50"/>
        <v>3258</v>
      </c>
      <c r="B3261" s="1">
        <v>44113</v>
      </c>
      <c r="C3261" s="18">
        <f>+YEAR(datos_arg[[#This Row],[Fecha]])</f>
        <v>2020</v>
      </c>
      <c r="D3261" s="18">
        <f>+MONTH(datos_arg[[#This Row],[Fecha]])</f>
        <v>10</v>
      </c>
      <c r="E3261" s="14" t="s">
        <v>5358</v>
      </c>
      <c r="F3261" s="14" t="s">
        <v>969</v>
      </c>
      <c r="G3261" s="14"/>
      <c r="H3261" s="14" t="s">
        <v>6649</v>
      </c>
      <c r="I3261" s="14" t="s">
        <v>7132</v>
      </c>
      <c r="J3261" s="14" t="s">
        <v>6686</v>
      </c>
      <c r="K3261" s="14" t="s">
        <v>420</v>
      </c>
      <c r="L3261" s="14" t="s">
        <v>425</v>
      </c>
      <c r="M3261" s="14" t="s">
        <v>514</v>
      </c>
      <c r="N3261" s="14" t="s">
        <v>100</v>
      </c>
      <c r="O3261" s="14" t="s">
        <v>3230</v>
      </c>
      <c r="P3261" s="14" t="s">
        <v>5991</v>
      </c>
      <c r="Q3261" s="14">
        <v>1</v>
      </c>
      <c r="R3261" s="14" t="s">
        <v>969</v>
      </c>
      <c r="S3261" s="14" t="s">
        <v>439</v>
      </c>
      <c r="T3261" s="35">
        <v>4223.5193583927412</v>
      </c>
      <c r="U3261" s="14" t="s">
        <v>4</v>
      </c>
      <c r="V3261" s="14">
        <v>152</v>
      </c>
      <c r="W3261" s="16">
        <f>+IF(datos_arg[[#This Row],[Moneda]]="ARS",datos_arg[[#This Row],[Monto]],datos_arg[[#This Row],[Monto]]*datos_arg[[#This Row],[TC]])</f>
        <v>4223.5193583927412</v>
      </c>
      <c r="X3261" s="16">
        <f>IFERROR(IF(datos_arg[[#This Row],[Moneda]]="USD",datos_arg[[#This Row],[Monto]],datos_arg[[#This Row],[Monto]]/datos_arg[[#This Row],[TC]]),0)</f>
        <v>27.786311568373296</v>
      </c>
      <c r="Y3261" s="14"/>
    </row>
    <row r="3262" spans="1:25" ht="15" customHeight="1" x14ac:dyDescent="0.25">
      <c r="A3262" s="14">
        <f t="shared" si="50"/>
        <v>3259</v>
      </c>
      <c r="B3262" s="1">
        <v>44113</v>
      </c>
      <c r="C3262" s="18">
        <f>+YEAR(datos_arg[[#This Row],[Fecha]])</f>
        <v>2020</v>
      </c>
      <c r="D3262" s="18">
        <f>+MONTH(datos_arg[[#This Row],[Fecha]])</f>
        <v>10</v>
      </c>
      <c r="E3262" s="14" t="s">
        <v>5358</v>
      </c>
      <c r="F3262" s="14" t="s">
        <v>4108</v>
      </c>
      <c r="G3262" s="14"/>
      <c r="H3262" s="14" t="s">
        <v>8103</v>
      </c>
      <c r="I3262" s="14" t="s">
        <v>8104</v>
      </c>
      <c r="J3262" s="14" t="s">
        <v>482</v>
      </c>
      <c r="K3262" s="14" t="s">
        <v>420</v>
      </c>
      <c r="L3262" s="14" t="s">
        <v>426</v>
      </c>
      <c r="M3262" s="14" t="s">
        <v>5381</v>
      </c>
      <c r="N3262" s="14" t="s">
        <v>1019</v>
      </c>
      <c r="O3262" s="14" t="s">
        <v>4086</v>
      </c>
      <c r="P3262" s="14"/>
      <c r="Q3262" s="14"/>
      <c r="R3262" s="14" t="s">
        <v>4108</v>
      </c>
      <c r="S3262" s="14" t="s">
        <v>439</v>
      </c>
      <c r="T3262" s="35">
        <v>71586</v>
      </c>
      <c r="U3262" s="14" t="s">
        <v>4</v>
      </c>
      <c r="V3262" s="14">
        <v>152</v>
      </c>
      <c r="W3262" s="16">
        <f>+IF(datos_arg[[#This Row],[Moneda]]="ARS",datos_arg[[#This Row],[Monto]],datos_arg[[#This Row],[Monto]]*datos_arg[[#This Row],[TC]])</f>
        <v>71586</v>
      </c>
      <c r="X3262" s="16">
        <f>IFERROR(IF(datos_arg[[#This Row],[Moneda]]="USD",datos_arg[[#This Row],[Monto]],datos_arg[[#This Row],[Monto]]/datos_arg[[#This Row],[TC]]),0)</f>
        <v>470.96052631578948</v>
      </c>
      <c r="Y3262" s="14"/>
    </row>
    <row r="3263" spans="1:25" ht="15" customHeight="1" x14ac:dyDescent="0.25">
      <c r="A3263" s="14">
        <f t="shared" si="50"/>
        <v>3260</v>
      </c>
      <c r="B3263" s="1">
        <v>44113</v>
      </c>
      <c r="C3263" s="18">
        <f>+YEAR(datos_arg[[#This Row],[Fecha]])</f>
        <v>2020</v>
      </c>
      <c r="D3263" s="18">
        <f>+MONTH(datos_arg[[#This Row],[Fecha]])</f>
        <v>10</v>
      </c>
      <c r="E3263" s="14" t="s">
        <v>5358</v>
      </c>
      <c r="F3263" s="14" t="s">
        <v>4108</v>
      </c>
      <c r="G3263" s="14"/>
      <c r="H3263" s="14" t="s">
        <v>6646</v>
      </c>
      <c r="I3263" s="14" t="s">
        <v>7132</v>
      </c>
      <c r="J3263" s="14" t="s">
        <v>425</v>
      </c>
      <c r="K3263" s="14" t="s">
        <v>420</v>
      </c>
      <c r="L3263" s="14" t="s">
        <v>426</v>
      </c>
      <c r="M3263" s="14" t="s">
        <v>5381</v>
      </c>
      <c r="N3263" s="14" t="s">
        <v>1019</v>
      </c>
      <c r="O3263" s="14" t="s">
        <v>4096</v>
      </c>
      <c r="P3263" s="14"/>
      <c r="Q3263" s="14"/>
      <c r="R3263" s="14" t="s">
        <v>4108</v>
      </c>
      <c r="S3263" s="14" t="s">
        <v>439</v>
      </c>
      <c r="T3263" s="35">
        <v>68414</v>
      </c>
      <c r="U3263" s="14" t="s">
        <v>4</v>
      </c>
      <c r="V3263" s="14">
        <v>152</v>
      </c>
      <c r="W3263" s="16">
        <f>+IF(datos_arg[[#This Row],[Moneda]]="ARS",datos_arg[[#This Row],[Monto]],datos_arg[[#This Row],[Monto]]*datos_arg[[#This Row],[TC]])</f>
        <v>68414</v>
      </c>
      <c r="X3263" s="16">
        <f>IFERROR(IF(datos_arg[[#This Row],[Moneda]]="USD",datos_arg[[#This Row],[Monto]],datos_arg[[#This Row],[Monto]]/datos_arg[[#This Row],[TC]]),0)</f>
        <v>450.09210526315792</v>
      </c>
      <c r="Y3263" s="14"/>
    </row>
    <row r="3264" spans="1:25" ht="15" customHeight="1" x14ac:dyDescent="0.25">
      <c r="A3264" s="14">
        <f t="shared" si="50"/>
        <v>3261</v>
      </c>
      <c r="B3264" s="1">
        <v>44113</v>
      </c>
      <c r="C3264" s="18">
        <f>+YEAR(datos_arg[[#This Row],[Fecha]])</f>
        <v>2020</v>
      </c>
      <c r="D3264" s="18">
        <f>+MONTH(datos_arg[[#This Row],[Fecha]])</f>
        <v>10</v>
      </c>
      <c r="E3264" s="14" t="s">
        <v>1015</v>
      </c>
      <c r="F3264" s="14" t="s">
        <v>403</v>
      </c>
      <c r="G3264" s="14" t="s">
        <v>5383</v>
      </c>
      <c r="H3264" s="14" t="s">
        <v>6646</v>
      </c>
      <c r="I3264" s="14" t="s">
        <v>7132</v>
      </c>
      <c r="J3264" s="14" t="s">
        <v>425</v>
      </c>
      <c r="K3264" s="14" t="s">
        <v>420</v>
      </c>
      <c r="L3264" s="14" t="s">
        <v>425</v>
      </c>
      <c r="M3264" s="14" t="s">
        <v>2208</v>
      </c>
      <c r="N3264" s="14" t="s">
        <v>100</v>
      </c>
      <c r="O3264" s="14" t="s">
        <v>3238</v>
      </c>
      <c r="P3264" s="14" t="s">
        <v>5991</v>
      </c>
      <c r="Q3264" s="14">
        <v>9</v>
      </c>
      <c r="R3264" s="14" t="s">
        <v>5383</v>
      </c>
      <c r="S3264" s="14" t="s">
        <v>439</v>
      </c>
      <c r="T3264" s="35">
        <v>665.37064160725856</v>
      </c>
      <c r="U3264" s="14" t="s">
        <v>4</v>
      </c>
      <c r="V3264" s="14">
        <v>152</v>
      </c>
      <c r="W3264" s="16">
        <f>+IF(datos_arg[[#This Row],[Moneda]]="ARS",datos_arg[[#This Row],[Monto]],datos_arg[[#This Row],[Monto]]*datos_arg[[#This Row],[TC]])</f>
        <v>665.37064160725856</v>
      </c>
      <c r="X3264" s="16">
        <f>IFERROR(IF(datos_arg[[#This Row],[Moneda]]="USD",datos_arg[[#This Row],[Monto]],datos_arg[[#This Row],[Monto]]/datos_arg[[#This Row],[TC]]),0)</f>
        <v>4.3774384316267012</v>
      </c>
      <c r="Y3264" s="14"/>
    </row>
    <row r="3265" spans="1:25" ht="15" customHeight="1" x14ac:dyDescent="0.25">
      <c r="A3265" s="14">
        <f t="shared" si="50"/>
        <v>3262</v>
      </c>
      <c r="B3265" s="1">
        <v>44113</v>
      </c>
      <c r="C3265" s="18">
        <f>+YEAR(datos_arg[[#This Row],[Fecha]])</f>
        <v>2020</v>
      </c>
      <c r="D3265" s="18">
        <f>+MONTH(datos_arg[[#This Row],[Fecha]])</f>
        <v>10</v>
      </c>
      <c r="E3265" s="14" t="s">
        <v>408</v>
      </c>
      <c r="F3265" s="14" t="s">
        <v>506</v>
      </c>
      <c r="G3265" s="14"/>
      <c r="H3265" s="14" t="s">
        <v>7132</v>
      </c>
      <c r="I3265" s="14" t="s">
        <v>7132</v>
      </c>
      <c r="J3265" s="14" t="s">
        <v>425</v>
      </c>
      <c r="K3265" s="14"/>
      <c r="L3265" s="14" t="s">
        <v>425</v>
      </c>
      <c r="M3265" s="14" t="s">
        <v>1763</v>
      </c>
      <c r="N3265" s="14" t="s">
        <v>1763</v>
      </c>
      <c r="O3265" s="14" t="s">
        <v>3235</v>
      </c>
      <c r="P3265" s="14"/>
      <c r="Q3265" s="14"/>
      <c r="R3265" s="14" t="s">
        <v>420</v>
      </c>
      <c r="S3265" s="14" t="s">
        <v>439</v>
      </c>
      <c r="T3265" s="35">
        <v>10000</v>
      </c>
      <c r="U3265" s="14" t="s">
        <v>4</v>
      </c>
      <c r="V3265" s="14">
        <v>152</v>
      </c>
      <c r="W3265" s="16">
        <f>+IF(datos_arg[[#This Row],[Moneda]]="ARS",datos_arg[[#This Row],[Monto]],datos_arg[[#This Row],[Monto]]*datos_arg[[#This Row],[TC]])</f>
        <v>10000</v>
      </c>
      <c r="X3265" s="16">
        <f>IFERROR(IF(datos_arg[[#This Row],[Moneda]]="USD",datos_arg[[#This Row],[Monto]],datos_arg[[#This Row],[Monto]]/datos_arg[[#This Row],[TC]]),0)</f>
        <v>65.78947368421052</v>
      </c>
      <c r="Y3265" s="14"/>
    </row>
    <row r="3266" spans="1:25" ht="15" customHeight="1" x14ac:dyDescent="0.25">
      <c r="A3266" s="14">
        <f t="shared" si="50"/>
        <v>3263</v>
      </c>
      <c r="B3266" s="1">
        <v>44113</v>
      </c>
      <c r="C3266" s="18">
        <f>+YEAR(datos_arg[[#This Row],[Fecha]])</f>
        <v>2020</v>
      </c>
      <c r="D3266" s="18">
        <f>+MONTH(datos_arg[[#This Row],[Fecha]])</f>
        <v>10</v>
      </c>
      <c r="E3266" s="14" t="s">
        <v>617</v>
      </c>
      <c r="F3266" s="14" t="s">
        <v>6651</v>
      </c>
      <c r="G3266" s="14"/>
      <c r="H3266" s="14" t="s">
        <v>532</v>
      </c>
      <c r="I3266" s="14" t="s">
        <v>7132</v>
      </c>
      <c r="J3266" s="14" t="s">
        <v>425</v>
      </c>
      <c r="K3266" s="14" t="s">
        <v>421</v>
      </c>
      <c r="L3266" s="14" t="s">
        <v>421</v>
      </c>
      <c r="M3266" s="14" t="s">
        <v>769</v>
      </c>
      <c r="N3266" s="14" t="s">
        <v>545</v>
      </c>
      <c r="O3266" s="14" t="s">
        <v>3231</v>
      </c>
      <c r="P3266" s="14" t="s">
        <v>5992</v>
      </c>
      <c r="Q3266" s="14">
        <v>1</v>
      </c>
      <c r="R3266" s="14" t="s">
        <v>6651</v>
      </c>
      <c r="S3266" s="14" t="s">
        <v>439</v>
      </c>
      <c r="T3266" s="35">
        <v>81000</v>
      </c>
      <c r="U3266" s="14" t="s">
        <v>4</v>
      </c>
      <c r="V3266" s="14">
        <v>152</v>
      </c>
      <c r="W3266" s="16">
        <f>+IF(datos_arg[[#This Row],[Moneda]]="ARS",datos_arg[[#This Row],[Monto]],datos_arg[[#This Row],[Monto]]*datos_arg[[#This Row],[TC]])</f>
        <v>81000</v>
      </c>
      <c r="X3266" s="16">
        <f>IFERROR(IF(datos_arg[[#This Row],[Moneda]]="USD",datos_arg[[#This Row],[Monto]],datos_arg[[#This Row],[Monto]]/datos_arg[[#This Row],[TC]]),0)</f>
        <v>532.89473684210532</v>
      </c>
      <c r="Y3266" s="14"/>
    </row>
    <row r="3267" spans="1:25" ht="15" customHeight="1" x14ac:dyDescent="0.25">
      <c r="A3267" s="14">
        <f t="shared" si="50"/>
        <v>3264</v>
      </c>
      <c r="B3267" s="1">
        <v>44113</v>
      </c>
      <c r="C3267" s="18">
        <f>+YEAR(datos_arg[[#This Row],[Fecha]])</f>
        <v>2020</v>
      </c>
      <c r="D3267" s="18">
        <f>+MONTH(datos_arg[[#This Row],[Fecha]])</f>
        <v>10</v>
      </c>
      <c r="E3267" s="14" t="s">
        <v>1015</v>
      </c>
      <c r="F3267" s="14" t="s">
        <v>430</v>
      </c>
      <c r="G3267" s="14"/>
      <c r="H3267" s="14" t="s">
        <v>7132</v>
      </c>
      <c r="I3267" s="14" t="s">
        <v>7132</v>
      </c>
      <c r="J3267" s="14" t="s">
        <v>425</v>
      </c>
      <c r="K3267" s="14"/>
      <c r="L3267" s="14" t="s">
        <v>425</v>
      </c>
      <c r="M3267" s="14" t="s">
        <v>60</v>
      </c>
      <c r="N3267" s="14" t="s">
        <v>26</v>
      </c>
      <c r="O3267" s="14" t="s">
        <v>2305</v>
      </c>
      <c r="P3267" s="14"/>
      <c r="Q3267" s="14"/>
      <c r="R3267" s="14" t="s">
        <v>430</v>
      </c>
      <c r="S3267" s="14" t="s">
        <v>439</v>
      </c>
      <c r="T3267" s="35">
        <v>2000</v>
      </c>
      <c r="U3267" s="14" t="s">
        <v>4</v>
      </c>
      <c r="V3267" s="14">
        <v>152</v>
      </c>
      <c r="W3267" s="16">
        <f>+IF(datos_arg[[#This Row],[Moneda]]="ARS",datos_arg[[#This Row],[Monto]],datos_arg[[#This Row],[Monto]]*datos_arg[[#This Row],[TC]])</f>
        <v>2000</v>
      </c>
      <c r="X3267" s="16">
        <f>IFERROR(IF(datos_arg[[#This Row],[Moneda]]="USD",datos_arg[[#This Row],[Monto]],datos_arg[[#This Row],[Monto]]/datos_arg[[#This Row],[TC]]),0)</f>
        <v>13.157894736842104</v>
      </c>
      <c r="Y3267" s="14"/>
    </row>
    <row r="3268" spans="1:25" x14ac:dyDescent="0.25">
      <c r="A3268" s="14">
        <f t="shared" si="50"/>
        <v>3265</v>
      </c>
      <c r="B3268" s="1">
        <v>44113</v>
      </c>
      <c r="C3268" s="18">
        <f>+YEAR(datos_arg[[#This Row],[Fecha]])</f>
        <v>2020</v>
      </c>
      <c r="D3268" s="18">
        <f>+MONTH(datos_arg[[#This Row],[Fecha]])</f>
        <v>10</v>
      </c>
      <c r="E3268" s="14" t="s">
        <v>408</v>
      </c>
      <c r="F3268" s="14" t="s">
        <v>69</v>
      </c>
      <c r="G3268" s="14"/>
      <c r="H3268" s="14" t="s">
        <v>7132</v>
      </c>
      <c r="I3268" s="14" t="s">
        <v>7132</v>
      </c>
      <c r="J3268" s="14" t="s">
        <v>425</v>
      </c>
      <c r="K3268" s="14"/>
      <c r="L3268" s="14" t="s">
        <v>425</v>
      </c>
      <c r="M3268" s="14" t="s">
        <v>2530</v>
      </c>
      <c r="N3268" s="14" t="s">
        <v>2530</v>
      </c>
      <c r="O3268" s="14" t="s">
        <v>3261</v>
      </c>
      <c r="P3268" s="14"/>
      <c r="Q3268" s="14"/>
      <c r="R3268" s="14" t="s">
        <v>439</v>
      </c>
      <c r="S3268" s="14" t="s">
        <v>440</v>
      </c>
      <c r="T3268" s="35">
        <v>1000</v>
      </c>
      <c r="U3268" s="14" t="s">
        <v>2</v>
      </c>
      <c r="V3268" s="14">
        <v>155</v>
      </c>
      <c r="W3268" s="16">
        <f>+IF(datos_arg[[#This Row],[Moneda]]="ARS",datos_arg[[#This Row],[Monto]],datos_arg[[#This Row],[Monto]]*datos_arg[[#This Row],[TC]])</f>
        <v>155000</v>
      </c>
      <c r="X3268" s="16">
        <f>IFERROR(IF(datos_arg[[#This Row],[Moneda]]="USD",datos_arg[[#This Row],[Monto]],datos_arg[[#This Row],[Monto]]/datos_arg[[#This Row],[TC]]),0)</f>
        <v>1000</v>
      </c>
      <c r="Y3268" s="14"/>
    </row>
    <row r="3269" spans="1:25" x14ac:dyDescent="0.25">
      <c r="A3269" s="14">
        <f t="shared" si="50"/>
        <v>3266</v>
      </c>
      <c r="B3269" s="1">
        <v>44113</v>
      </c>
      <c r="C3269" s="18">
        <f>+YEAR(datos_arg[[#This Row],[Fecha]])</f>
        <v>2020</v>
      </c>
      <c r="D3269" s="18">
        <f>+MONTH(datos_arg[[#This Row],[Fecha]])</f>
        <v>10</v>
      </c>
      <c r="E3269" s="14" t="s">
        <v>1016</v>
      </c>
      <c r="F3269" s="14" t="s">
        <v>5364</v>
      </c>
      <c r="G3269" s="14" t="s">
        <v>6700</v>
      </c>
      <c r="H3269" s="14" t="s">
        <v>7132</v>
      </c>
      <c r="I3269" s="14" t="s">
        <v>7132</v>
      </c>
      <c r="J3269" s="14" t="s">
        <v>425</v>
      </c>
      <c r="K3269" s="14"/>
      <c r="L3269" s="14" t="s">
        <v>425</v>
      </c>
      <c r="M3269" s="14" t="s">
        <v>128</v>
      </c>
      <c r="N3269" s="14" t="s">
        <v>128</v>
      </c>
      <c r="O3269" s="14" t="s">
        <v>2971</v>
      </c>
      <c r="P3269" s="14"/>
      <c r="Q3269" s="14"/>
      <c r="R3269" s="14" t="s">
        <v>5364</v>
      </c>
      <c r="S3269" s="14" t="s">
        <v>440</v>
      </c>
      <c r="T3269" s="35">
        <v>2800</v>
      </c>
      <c r="U3269" s="14" t="s">
        <v>2</v>
      </c>
      <c r="V3269" s="14">
        <v>155</v>
      </c>
      <c r="W3269" s="16">
        <f>+IF(datos_arg[[#This Row],[Moneda]]="ARS",datos_arg[[#This Row],[Monto]],datos_arg[[#This Row],[Monto]]*datos_arg[[#This Row],[TC]])</f>
        <v>434000</v>
      </c>
      <c r="X3269" s="16">
        <f>IFERROR(IF(datos_arg[[#This Row],[Moneda]]="USD",datos_arg[[#This Row],[Monto]],datos_arg[[#This Row],[Monto]]/datos_arg[[#This Row],[TC]]),0)</f>
        <v>2800</v>
      </c>
      <c r="Y3269" s="14"/>
    </row>
    <row r="3270" spans="1:25" x14ac:dyDescent="0.25">
      <c r="A3270" s="14">
        <f t="shared" ref="A3270:A3333" si="51">+A3269+1</f>
        <v>3267</v>
      </c>
      <c r="B3270" s="1">
        <v>44113</v>
      </c>
      <c r="C3270" s="18">
        <f>+YEAR(datos_arg[[#This Row],[Fecha]])</f>
        <v>2020</v>
      </c>
      <c r="D3270" s="18">
        <f>+MONTH(datos_arg[[#This Row],[Fecha]])</f>
        <v>10</v>
      </c>
      <c r="E3270" s="14" t="s">
        <v>1016</v>
      </c>
      <c r="F3270" s="14" t="s">
        <v>5364</v>
      </c>
      <c r="G3270" s="14" t="s">
        <v>6699</v>
      </c>
      <c r="H3270" s="14" t="s">
        <v>7132</v>
      </c>
      <c r="I3270" s="14" t="s">
        <v>7132</v>
      </c>
      <c r="J3270" s="14" t="s">
        <v>425</v>
      </c>
      <c r="K3270" s="14"/>
      <c r="L3270" s="14" t="s">
        <v>425</v>
      </c>
      <c r="M3270" s="14" t="s">
        <v>215</v>
      </c>
      <c r="N3270" s="14" t="s">
        <v>215</v>
      </c>
      <c r="O3270" s="14" t="s">
        <v>2971</v>
      </c>
      <c r="P3270" s="14"/>
      <c r="Q3270" s="14"/>
      <c r="R3270" s="14" t="s">
        <v>5364</v>
      </c>
      <c r="S3270" s="14" t="s">
        <v>440</v>
      </c>
      <c r="T3270" s="35">
        <v>1700</v>
      </c>
      <c r="U3270" s="14" t="s">
        <v>2</v>
      </c>
      <c r="V3270" s="14">
        <v>155</v>
      </c>
      <c r="W3270" s="16">
        <f>+IF(datos_arg[[#This Row],[Moneda]]="ARS",datos_arg[[#This Row],[Monto]],datos_arg[[#This Row],[Monto]]*datos_arg[[#This Row],[TC]])</f>
        <v>263500</v>
      </c>
      <c r="X3270" s="16">
        <f>IFERROR(IF(datos_arg[[#This Row],[Moneda]]="USD",datos_arg[[#This Row],[Monto]],datos_arg[[#This Row],[Monto]]/datos_arg[[#This Row],[TC]]),0)</f>
        <v>1700</v>
      </c>
      <c r="Y3270" s="14"/>
    </row>
    <row r="3271" spans="1:25" x14ac:dyDescent="0.25">
      <c r="A3271" s="14">
        <f t="shared" si="51"/>
        <v>3268</v>
      </c>
      <c r="B3271" s="1">
        <v>44113</v>
      </c>
      <c r="C3271" s="18">
        <f>+YEAR(datos_arg[[#This Row],[Fecha]])</f>
        <v>2020</v>
      </c>
      <c r="D3271" s="18">
        <f>+MONTH(datos_arg[[#This Row],[Fecha]])</f>
        <v>10</v>
      </c>
      <c r="E3271" s="14" t="s">
        <v>1016</v>
      </c>
      <c r="F3271" s="14" t="s">
        <v>5365</v>
      </c>
      <c r="G3271" s="14" t="s">
        <v>6696</v>
      </c>
      <c r="H3271" s="14" t="s">
        <v>7132</v>
      </c>
      <c r="I3271" s="14" t="s">
        <v>7132</v>
      </c>
      <c r="J3271" s="14" t="s">
        <v>425</v>
      </c>
      <c r="K3271" s="14"/>
      <c r="L3271" s="14" t="s">
        <v>425</v>
      </c>
      <c r="M3271" s="14" t="s">
        <v>481</v>
      </c>
      <c r="N3271" s="14" t="s">
        <v>481</v>
      </c>
      <c r="O3271" s="14" t="s">
        <v>2971</v>
      </c>
      <c r="P3271" s="14"/>
      <c r="Q3271" s="14"/>
      <c r="R3271" s="14" t="s">
        <v>5365</v>
      </c>
      <c r="S3271" s="14" t="s">
        <v>440</v>
      </c>
      <c r="T3271" s="35">
        <v>2000</v>
      </c>
      <c r="U3271" s="14" t="s">
        <v>2</v>
      </c>
      <c r="V3271" s="14">
        <v>155</v>
      </c>
      <c r="W3271" s="16">
        <f>+IF(datos_arg[[#This Row],[Moneda]]="ARS",datos_arg[[#This Row],[Monto]],datos_arg[[#This Row],[Monto]]*datos_arg[[#This Row],[TC]])</f>
        <v>310000</v>
      </c>
      <c r="X3271" s="16">
        <f>IFERROR(IF(datos_arg[[#This Row],[Moneda]]="USD",datos_arg[[#This Row],[Monto]],datos_arg[[#This Row],[Monto]]/datos_arg[[#This Row],[TC]]),0)</f>
        <v>2000</v>
      </c>
      <c r="Y3271" s="14"/>
    </row>
    <row r="3272" spans="1:25" x14ac:dyDescent="0.25">
      <c r="A3272" s="14">
        <f t="shared" si="51"/>
        <v>3269</v>
      </c>
      <c r="B3272" s="1">
        <v>44113</v>
      </c>
      <c r="C3272" s="18">
        <f>+YEAR(datos_arg[[#This Row],[Fecha]])</f>
        <v>2020</v>
      </c>
      <c r="D3272" s="18">
        <f>+MONTH(datos_arg[[#This Row],[Fecha]])</f>
        <v>10</v>
      </c>
      <c r="E3272" s="14" t="s">
        <v>1016</v>
      </c>
      <c r="F3272" s="14" t="s">
        <v>5365</v>
      </c>
      <c r="G3272" s="14" t="s">
        <v>6695</v>
      </c>
      <c r="H3272" s="14" t="s">
        <v>7132</v>
      </c>
      <c r="I3272" s="14" t="s">
        <v>7132</v>
      </c>
      <c r="J3272" s="14" t="s">
        <v>425</v>
      </c>
      <c r="K3272" s="14"/>
      <c r="L3272" s="14" t="s">
        <v>425</v>
      </c>
      <c r="M3272" s="14" t="s">
        <v>436</v>
      </c>
      <c r="N3272" s="14" t="s">
        <v>436</v>
      </c>
      <c r="O3272" s="14" t="s">
        <v>2971</v>
      </c>
      <c r="P3272" s="14"/>
      <c r="Q3272" s="14"/>
      <c r="R3272" s="14" t="s">
        <v>5365</v>
      </c>
      <c r="S3272" s="14" t="s">
        <v>440</v>
      </c>
      <c r="T3272" s="35">
        <v>800</v>
      </c>
      <c r="U3272" s="14" t="s">
        <v>2</v>
      </c>
      <c r="V3272" s="14">
        <v>155</v>
      </c>
      <c r="W3272" s="16">
        <f>+IF(datos_arg[[#This Row],[Moneda]]="ARS",datos_arg[[#This Row],[Monto]],datos_arg[[#This Row],[Monto]]*datos_arg[[#This Row],[TC]])</f>
        <v>124000</v>
      </c>
      <c r="X3272" s="16">
        <f>IFERROR(IF(datos_arg[[#This Row],[Moneda]]="USD",datos_arg[[#This Row],[Monto]],datos_arg[[#This Row],[Monto]]/datos_arg[[#This Row],[TC]]),0)</f>
        <v>800</v>
      </c>
      <c r="Y3272" s="14"/>
    </row>
    <row r="3273" spans="1:25" x14ac:dyDescent="0.25">
      <c r="A3273" s="14">
        <f t="shared" si="51"/>
        <v>3270</v>
      </c>
      <c r="B3273" s="1">
        <v>44113</v>
      </c>
      <c r="C3273" s="18">
        <f>+YEAR(datos_arg[[#This Row],[Fecha]])</f>
        <v>2020</v>
      </c>
      <c r="D3273" s="18">
        <f>+MONTH(datos_arg[[#This Row],[Fecha]])</f>
        <v>10</v>
      </c>
      <c r="E3273" s="14" t="s">
        <v>1016</v>
      </c>
      <c r="F3273" s="14" t="s">
        <v>5365</v>
      </c>
      <c r="G3273" s="14" t="s">
        <v>6698</v>
      </c>
      <c r="H3273" s="14" t="s">
        <v>7132</v>
      </c>
      <c r="I3273" s="14" t="s">
        <v>7132</v>
      </c>
      <c r="J3273" s="14" t="s">
        <v>425</v>
      </c>
      <c r="K3273" s="14"/>
      <c r="L3273" s="14" t="s">
        <v>425</v>
      </c>
      <c r="M3273" s="14" t="s">
        <v>150</v>
      </c>
      <c r="N3273" s="14" t="s">
        <v>150</v>
      </c>
      <c r="O3273" s="14" t="s">
        <v>2971</v>
      </c>
      <c r="P3273" s="14"/>
      <c r="Q3273" s="14"/>
      <c r="R3273" s="14" t="s">
        <v>5365</v>
      </c>
      <c r="S3273" s="14" t="s">
        <v>440</v>
      </c>
      <c r="T3273" s="35">
        <v>700</v>
      </c>
      <c r="U3273" s="14" t="s">
        <v>2</v>
      </c>
      <c r="V3273" s="14">
        <v>155</v>
      </c>
      <c r="W3273" s="16">
        <f>+IF(datos_arg[[#This Row],[Moneda]]="ARS",datos_arg[[#This Row],[Monto]],datos_arg[[#This Row],[Monto]]*datos_arg[[#This Row],[TC]])</f>
        <v>108500</v>
      </c>
      <c r="X3273" s="16">
        <f>IFERROR(IF(datos_arg[[#This Row],[Moneda]]="USD",datos_arg[[#This Row],[Monto]],datos_arg[[#This Row],[Monto]]/datos_arg[[#This Row],[TC]]),0)</f>
        <v>700</v>
      </c>
      <c r="Y3273" s="14"/>
    </row>
    <row r="3274" spans="1:25" x14ac:dyDescent="0.25">
      <c r="A3274" s="14">
        <f t="shared" si="51"/>
        <v>3271</v>
      </c>
      <c r="B3274" s="1">
        <v>44113</v>
      </c>
      <c r="C3274" s="18">
        <f>+YEAR(datos_arg[[#This Row],[Fecha]])</f>
        <v>2020</v>
      </c>
      <c r="D3274" s="18">
        <f>+MONTH(datos_arg[[#This Row],[Fecha]])</f>
        <v>10</v>
      </c>
      <c r="E3274" s="14" t="s">
        <v>1016</v>
      </c>
      <c r="F3274" s="14" t="s">
        <v>5365</v>
      </c>
      <c r="G3274" s="14" t="s">
        <v>6697</v>
      </c>
      <c r="H3274" s="14" t="s">
        <v>7132</v>
      </c>
      <c r="I3274" s="14" t="s">
        <v>7132</v>
      </c>
      <c r="J3274" s="14" t="s">
        <v>425</v>
      </c>
      <c r="K3274" s="14"/>
      <c r="L3274" s="14" t="s">
        <v>425</v>
      </c>
      <c r="M3274" s="14" t="s">
        <v>1170</v>
      </c>
      <c r="N3274" s="14" t="s">
        <v>1170</v>
      </c>
      <c r="O3274" s="14" t="s">
        <v>2971</v>
      </c>
      <c r="P3274" s="14"/>
      <c r="Q3274" s="14"/>
      <c r="R3274" s="14" t="s">
        <v>5365</v>
      </c>
      <c r="S3274" s="14" t="s">
        <v>440</v>
      </c>
      <c r="T3274" s="35">
        <v>800</v>
      </c>
      <c r="U3274" s="14" t="s">
        <v>2</v>
      </c>
      <c r="V3274" s="14">
        <v>155</v>
      </c>
      <c r="W3274" s="16">
        <f>+IF(datos_arg[[#This Row],[Moneda]]="ARS",datos_arg[[#This Row],[Monto]],datos_arg[[#This Row],[Monto]]*datos_arg[[#This Row],[TC]])</f>
        <v>124000</v>
      </c>
      <c r="X3274" s="16">
        <f>IFERROR(IF(datos_arg[[#This Row],[Moneda]]="USD",datos_arg[[#This Row],[Monto]],datos_arg[[#This Row],[Monto]]/datos_arg[[#This Row],[TC]]),0)</f>
        <v>800</v>
      </c>
      <c r="Y3274" s="14"/>
    </row>
    <row r="3275" spans="1:25" x14ac:dyDescent="0.25">
      <c r="A3275" s="14">
        <f t="shared" si="51"/>
        <v>3272</v>
      </c>
      <c r="B3275" s="1">
        <v>44113</v>
      </c>
      <c r="C3275" s="18">
        <f>+YEAR(datos_arg[[#This Row],[Fecha]])</f>
        <v>2020</v>
      </c>
      <c r="D3275" s="18">
        <f>+MONTH(datos_arg[[#This Row],[Fecha]])</f>
        <v>10</v>
      </c>
      <c r="E3275" s="14" t="s">
        <v>1016</v>
      </c>
      <c r="F3275" s="14" t="s">
        <v>5364</v>
      </c>
      <c r="G3275" s="14" t="s">
        <v>6705</v>
      </c>
      <c r="H3275" s="14" t="s">
        <v>7132</v>
      </c>
      <c r="I3275" s="14" t="s">
        <v>7132</v>
      </c>
      <c r="J3275" s="14" t="s">
        <v>425</v>
      </c>
      <c r="K3275" s="14"/>
      <c r="L3275" s="14" t="s">
        <v>425</v>
      </c>
      <c r="M3275" s="14" t="s">
        <v>400</v>
      </c>
      <c r="N3275" s="14" t="s">
        <v>400</v>
      </c>
      <c r="O3275" s="14" t="s">
        <v>2971</v>
      </c>
      <c r="P3275" s="14"/>
      <c r="Q3275" s="14"/>
      <c r="R3275" s="14" t="s">
        <v>5364</v>
      </c>
      <c r="S3275" s="14" t="s">
        <v>440</v>
      </c>
      <c r="T3275" s="35">
        <v>2800</v>
      </c>
      <c r="U3275" s="14" t="s">
        <v>2</v>
      </c>
      <c r="V3275" s="14">
        <v>155</v>
      </c>
      <c r="W3275" s="16">
        <f>+IF(datos_arg[[#This Row],[Moneda]]="ARS",datos_arg[[#This Row],[Monto]],datos_arg[[#This Row],[Monto]]*datos_arg[[#This Row],[TC]])</f>
        <v>434000</v>
      </c>
      <c r="X3275" s="16">
        <f>IFERROR(IF(datos_arg[[#This Row],[Moneda]]="USD",datos_arg[[#This Row],[Monto]],datos_arg[[#This Row],[Monto]]/datos_arg[[#This Row],[TC]]),0)</f>
        <v>2800</v>
      </c>
      <c r="Y3275" s="14"/>
    </row>
    <row r="3276" spans="1:25" x14ac:dyDescent="0.25">
      <c r="A3276" s="14">
        <f t="shared" si="51"/>
        <v>3273</v>
      </c>
      <c r="B3276" s="1">
        <v>44113</v>
      </c>
      <c r="C3276" s="18">
        <f>+YEAR(datos_arg[[#This Row],[Fecha]])</f>
        <v>2020</v>
      </c>
      <c r="D3276" s="18">
        <f>+MONTH(datos_arg[[#This Row],[Fecha]])</f>
        <v>10</v>
      </c>
      <c r="E3276" s="14" t="s">
        <v>1016</v>
      </c>
      <c r="F3276" s="14" t="s">
        <v>5364</v>
      </c>
      <c r="G3276" s="14" t="s">
        <v>6704</v>
      </c>
      <c r="H3276" s="14" t="s">
        <v>7132</v>
      </c>
      <c r="I3276" s="14" t="s">
        <v>7132</v>
      </c>
      <c r="J3276" s="14" t="s">
        <v>425</v>
      </c>
      <c r="K3276" s="14"/>
      <c r="L3276" s="14" t="s">
        <v>425</v>
      </c>
      <c r="M3276" s="14" t="s">
        <v>2930</v>
      </c>
      <c r="N3276" s="14" t="s">
        <v>2930</v>
      </c>
      <c r="O3276" s="14" t="s">
        <v>2971</v>
      </c>
      <c r="P3276" s="14"/>
      <c r="Q3276" s="14"/>
      <c r="R3276" s="14" t="s">
        <v>5364</v>
      </c>
      <c r="S3276" s="14" t="s">
        <v>440</v>
      </c>
      <c r="T3276" s="35">
        <v>700</v>
      </c>
      <c r="U3276" s="14" t="s">
        <v>2</v>
      </c>
      <c r="V3276" s="14">
        <v>155</v>
      </c>
      <c r="W3276" s="16">
        <f>+IF(datos_arg[[#This Row],[Moneda]]="ARS",datos_arg[[#This Row],[Monto]],datos_arg[[#This Row],[Monto]]*datos_arg[[#This Row],[TC]])</f>
        <v>108500</v>
      </c>
      <c r="X3276" s="16">
        <f>IFERROR(IF(datos_arg[[#This Row],[Moneda]]="USD",datos_arg[[#This Row],[Monto]],datos_arg[[#This Row],[Monto]]/datos_arg[[#This Row],[TC]]),0)</f>
        <v>700</v>
      </c>
      <c r="Y3276" s="14"/>
    </row>
    <row r="3277" spans="1:25" x14ac:dyDescent="0.25">
      <c r="A3277" s="14">
        <f t="shared" si="51"/>
        <v>3274</v>
      </c>
      <c r="B3277" s="1">
        <v>44113</v>
      </c>
      <c r="C3277" s="18">
        <f>+YEAR(datos_arg[[#This Row],[Fecha]])</f>
        <v>2020</v>
      </c>
      <c r="D3277" s="18">
        <f>+MONTH(datos_arg[[#This Row],[Fecha]])</f>
        <v>10</v>
      </c>
      <c r="E3277" s="14" t="s">
        <v>1016</v>
      </c>
      <c r="F3277" s="14" t="s">
        <v>5364</v>
      </c>
      <c r="G3277" s="14" t="s">
        <v>6701</v>
      </c>
      <c r="H3277" s="14" t="s">
        <v>7132</v>
      </c>
      <c r="I3277" s="14" t="s">
        <v>7132</v>
      </c>
      <c r="J3277" s="14" t="s">
        <v>425</v>
      </c>
      <c r="K3277" s="14"/>
      <c r="L3277" s="14" t="s">
        <v>425</v>
      </c>
      <c r="M3277" s="14" t="s">
        <v>169</v>
      </c>
      <c r="N3277" s="14" t="s">
        <v>169</v>
      </c>
      <c r="O3277" s="14" t="s">
        <v>3257</v>
      </c>
      <c r="P3277" s="14"/>
      <c r="Q3277" s="14"/>
      <c r="R3277" s="14" t="s">
        <v>5364</v>
      </c>
      <c r="S3277" s="14" t="s">
        <v>440</v>
      </c>
      <c r="T3277" s="35">
        <v>1500</v>
      </c>
      <c r="U3277" s="14" t="s">
        <v>2</v>
      </c>
      <c r="V3277" s="14">
        <v>155</v>
      </c>
      <c r="W3277" s="16">
        <f>+IF(datos_arg[[#This Row],[Moneda]]="ARS",datos_arg[[#This Row],[Monto]],datos_arg[[#This Row],[Monto]]*datos_arg[[#This Row],[TC]])</f>
        <v>232500</v>
      </c>
      <c r="X3277" s="16">
        <f>IFERROR(IF(datos_arg[[#This Row],[Moneda]]="USD",datos_arg[[#This Row],[Monto]],datos_arg[[#This Row],[Monto]]/datos_arg[[#This Row],[TC]]),0)</f>
        <v>1500</v>
      </c>
      <c r="Y3277" s="14"/>
    </row>
    <row r="3278" spans="1:25" x14ac:dyDescent="0.25">
      <c r="A3278" s="14">
        <f t="shared" si="51"/>
        <v>3275</v>
      </c>
      <c r="B3278" s="1">
        <v>44113</v>
      </c>
      <c r="C3278" s="18">
        <f>+YEAR(datos_arg[[#This Row],[Fecha]])</f>
        <v>2020</v>
      </c>
      <c r="D3278" s="18">
        <f>+MONTH(datos_arg[[#This Row],[Fecha]])</f>
        <v>10</v>
      </c>
      <c r="E3278" s="14" t="s">
        <v>1016</v>
      </c>
      <c r="F3278" s="14" t="s">
        <v>5364</v>
      </c>
      <c r="G3278" s="14" t="s">
        <v>6702</v>
      </c>
      <c r="H3278" s="14" t="s">
        <v>7132</v>
      </c>
      <c r="I3278" s="14" t="s">
        <v>7132</v>
      </c>
      <c r="J3278" s="14" t="s">
        <v>425</v>
      </c>
      <c r="K3278" s="14"/>
      <c r="L3278" s="14" t="s">
        <v>425</v>
      </c>
      <c r="M3278" s="14" t="s">
        <v>978</v>
      </c>
      <c r="N3278" s="14" t="s">
        <v>978</v>
      </c>
      <c r="O3278" s="14" t="s">
        <v>2971</v>
      </c>
      <c r="P3278" s="14"/>
      <c r="Q3278" s="14"/>
      <c r="R3278" s="14" t="s">
        <v>5364</v>
      </c>
      <c r="S3278" s="14" t="s">
        <v>440</v>
      </c>
      <c r="T3278" s="35">
        <v>1000</v>
      </c>
      <c r="U3278" s="14" t="s">
        <v>2</v>
      </c>
      <c r="V3278" s="14">
        <v>155</v>
      </c>
      <c r="W3278" s="16">
        <f>+IF(datos_arg[[#This Row],[Moneda]]="ARS",datos_arg[[#This Row],[Monto]],datos_arg[[#This Row],[Monto]]*datos_arg[[#This Row],[TC]])</f>
        <v>155000</v>
      </c>
      <c r="X3278" s="16">
        <f>IFERROR(IF(datos_arg[[#This Row],[Moneda]]="USD",datos_arg[[#This Row],[Monto]],datos_arg[[#This Row],[Monto]]/datos_arg[[#This Row],[TC]]),0)</f>
        <v>1000</v>
      </c>
      <c r="Y3278" s="14"/>
    </row>
    <row r="3279" spans="1:25" x14ac:dyDescent="0.25">
      <c r="A3279" s="14">
        <f t="shared" si="51"/>
        <v>3276</v>
      </c>
      <c r="B3279" s="1">
        <v>44113</v>
      </c>
      <c r="C3279" s="18">
        <f>+YEAR(datos_arg[[#This Row],[Fecha]])</f>
        <v>2020</v>
      </c>
      <c r="D3279" s="18">
        <f>+MONTH(datos_arg[[#This Row],[Fecha]])</f>
        <v>10</v>
      </c>
      <c r="E3279" s="14" t="s">
        <v>1016</v>
      </c>
      <c r="F3279" s="14" t="s">
        <v>5364</v>
      </c>
      <c r="G3279" s="14" t="s">
        <v>6703</v>
      </c>
      <c r="H3279" s="14" t="s">
        <v>7132</v>
      </c>
      <c r="I3279" s="14" t="s">
        <v>7132</v>
      </c>
      <c r="J3279" s="14" t="s">
        <v>425</v>
      </c>
      <c r="K3279" s="14"/>
      <c r="L3279" s="14" t="s">
        <v>425</v>
      </c>
      <c r="M3279" s="14" t="s">
        <v>198</v>
      </c>
      <c r="N3279" s="14" t="s">
        <v>198</v>
      </c>
      <c r="O3279" s="14" t="s">
        <v>3232</v>
      </c>
      <c r="P3279" s="14"/>
      <c r="Q3279" s="14"/>
      <c r="R3279" s="14" t="s">
        <v>5364</v>
      </c>
      <c r="S3279" s="14" t="s">
        <v>440</v>
      </c>
      <c r="T3279" s="35">
        <v>1600</v>
      </c>
      <c r="U3279" s="14" t="s">
        <v>2</v>
      </c>
      <c r="V3279" s="14">
        <v>155</v>
      </c>
      <c r="W3279" s="16">
        <f>+IF(datos_arg[[#This Row],[Moneda]]="ARS",datos_arg[[#This Row],[Monto]],datos_arg[[#This Row],[Monto]]*datos_arg[[#This Row],[TC]])</f>
        <v>248000</v>
      </c>
      <c r="X3279" s="16">
        <f>IFERROR(IF(datos_arg[[#This Row],[Moneda]]="USD",datos_arg[[#This Row],[Monto]],datos_arg[[#This Row],[Monto]]/datos_arg[[#This Row],[TC]]),0)</f>
        <v>1600</v>
      </c>
      <c r="Y3279" s="14"/>
    </row>
    <row r="3280" spans="1:25" x14ac:dyDescent="0.25">
      <c r="A3280" s="14">
        <f t="shared" si="51"/>
        <v>3277</v>
      </c>
      <c r="B3280" s="1">
        <v>44113</v>
      </c>
      <c r="C3280" s="18">
        <f>+YEAR(datos_arg[[#This Row],[Fecha]])</f>
        <v>2020</v>
      </c>
      <c r="D3280" s="18">
        <f>+MONTH(datos_arg[[#This Row],[Fecha]])</f>
        <v>10</v>
      </c>
      <c r="E3280" s="14" t="s">
        <v>1016</v>
      </c>
      <c r="F3280" s="14" t="s">
        <v>5364</v>
      </c>
      <c r="G3280" s="14" t="s">
        <v>6699</v>
      </c>
      <c r="H3280" s="14" t="s">
        <v>7132</v>
      </c>
      <c r="I3280" s="14" t="s">
        <v>7132</v>
      </c>
      <c r="J3280" s="14" t="s">
        <v>425</v>
      </c>
      <c r="K3280" s="14"/>
      <c r="L3280" s="14" t="s">
        <v>425</v>
      </c>
      <c r="M3280" s="14" t="s">
        <v>137</v>
      </c>
      <c r="N3280" s="14" t="s">
        <v>137</v>
      </c>
      <c r="O3280" s="14" t="s">
        <v>2971</v>
      </c>
      <c r="P3280" s="14"/>
      <c r="Q3280" s="14"/>
      <c r="R3280" s="14" t="s">
        <v>5364</v>
      </c>
      <c r="S3280" s="14" t="s">
        <v>440</v>
      </c>
      <c r="T3280" s="35">
        <v>3000</v>
      </c>
      <c r="U3280" s="14" t="s">
        <v>2</v>
      </c>
      <c r="V3280" s="14">
        <v>155</v>
      </c>
      <c r="W3280" s="16">
        <f>+IF(datos_arg[[#This Row],[Moneda]]="ARS",datos_arg[[#This Row],[Monto]],datos_arg[[#This Row],[Monto]]*datos_arg[[#This Row],[TC]])</f>
        <v>465000</v>
      </c>
      <c r="X3280" s="16">
        <f>IFERROR(IF(datos_arg[[#This Row],[Moneda]]="USD",datos_arg[[#This Row],[Monto]],datos_arg[[#This Row],[Monto]]/datos_arg[[#This Row],[TC]]),0)</f>
        <v>3000</v>
      </c>
      <c r="Y3280" s="14"/>
    </row>
    <row r="3281" spans="1:25" x14ac:dyDescent="0.25">
      <c r="A3281" s="14">
        <f t="shared" si="51"/>
        <v>3278</v>
      </c>
      <c r="B3281" s="1">
        <v>44113</v>
      </c>
      <c r="C3281" s="18">
        <f>+YEAR(datos_arg[[#This Row],[Fecha]])</f>
        <v>2020</v>
      </c>
      <c r="D3281" s="18">
        <f>+MONTH(datos_arg[[#This Row],[Fecha]])</f>
        <v>10</v>
      </c>
      <c r="E3281" s="14" t="s">
        <v>1016</v>
      </c>
      <c r="F3281" s="14" t="s">
        <v>5364</v>
      </c>
      <c r="G3281" s="14" t="s">
        <v>6700</v>
      </c>
      <c r="H3281" s="14" t="s">
        <v>7132</v>
      </c>
      <c r="I3281" s="14" t="s">
        <v>7132</v>
      </c>
      <c r="J3281" s="14" t="s">
        <v>425</v>
      </c>
      <c r="K3281" s="14"/>
      <c r="L3281" s="14" t="s">
        <v>425</v>
      </c>
      <c r="M3281" s="14" t="s">
        <v>119</v>
      </c>
      <c r="N3281" s="14" t="s">
        <v>119</v>
      </c>
      <c r="O3281" s="14" t="s">
        <v>2971</v>
      </c>
      <c r="P3281" s="14"/>
      <c r="Q3281" s="14"/>
      <c r="R3281" s="14" t="s">
        <v>5364</v>
      </c>
      <c r="S3281" s="14" t="s">
        <v>440</v>
      </c>
      <c r="T3281" s="35">
        <v>2500</v>
      </c>
      <c r="U3281" s="14" t="s">
        <v>2</v>
      </c>
      <c r="V3281" s="14">
        <v>155</v>
      </c>
      <c r="W3281" s="16">
        <f>+IF(datos_arg[[#This Row],[Moneda]]="ARS",datos_arg[[#This Row],[Monto]],datos_arg[[#This Row],[Monto]]*datos_arg[[#This Row],[TC]])</f>
        <v>387500</v>
      </c>
      <c r="X3281" s="16">
        <f>IFERROR(IF(datos_arg[[#This Row],[Moneda]]="USD",datos_arg[[#This Row],[Monto]],datos_arg[[#This Row],[Monto]]/datos_arg[[#This Row],[TC]]),0)</f>
        <v>2500</v>
      </c>
      <c r="Y3281" s="14"/>
    </row>
    <row r="3282" spans="1:25" ht="15" customHeight="1" x14ac:dyDescent="0.25">
      <c r="A3282" s="14">
        <f t="shared" si="51"/>
        <v>3279</v>
      </c>
      <c r="B3282" s="1">
        <v>44113</v>
      </c>
      <c r="C3282" s="18">
        <f>+YEAR(datos_arg[[#This Row],[Fecha]])</f>
        <v>2020</v>
      </c>
      <c r="D3282" s="18">
        <f>+MONTH(datos_arg[[#This Row],[Fecha]])</f>
        <v>10</v>
      </c>
      <c r="E3282" s="14" t="s">
        <v>1015</v>
      </c>
      <c r="F3282" s="14" t="s">
        <v>403</v>
      </c>
      <c r="G3282" s="14" t="s">
        <v>5383</v>
      </c>
      <c r="H3282" s="14" t="s">
        <v>6646</v>
      </c>
      <c r="I3282" s="14" t="s">
        <v>6668</v>
      </c>
      <c r="J3282" s="14" t="s">
        <v>425</v>
      </c>
      <c r="K3282" s="14" t="s">
        <v>420</v>
      </c>
      <c r="L3282" s="14" t="s">
        <v>425</v>
      </c>
      <c r="M3282" s="14" t="s">
        <v>310</v>
      </c>
      <c r="N3282" s="14" t="s">
        <v>310</v>
      </c>
      <c r="O3282" s="14" t="s">
        <v>3350</v>
      </c>
      <c r="P3282" s="14" t="s">
        <v>5993</v>
      </c>
      <c r="Q3282" s="14">
        <v>1</v>
      </c>
      <c r="R3282" s="14" t="s">
        <v>5383</v>
      </c>
      <c r="S3282" s="14" t="s">
        <v>420</v>
      </c>
      <c r="T3282" s="35">
        <v>1580</v>
      </c>
      <c r="U3282" s="14" t="s">
        <v>4</v>
      </c>
      <c r="V3282" s="14">
        <v>155</v>
      </c>
      <c r="W3282" s="16">
        <f>+IF(datos_arg[[#This Row],[Moneda]]="ARS",datos_arg[[#This Row],[Monto]],datos_arg[[#This Row],[Monto]]*datos_arg[[#This Row],[TC]])</f>
        <v>1580</v>
      </c>
      <c r="X3282" s="16">
        <f>IFERROR(IF(datos_arg[[#This Row],[Moneda]]="USD",datos_arg[[#This Row],[Monto]],datos_arg[[#This Row],[Monto]]/datos_arg[[#This Row],[TC]]),0)</f>
        <v>10.193548387096774</v>
      </c>
      <c r="Y3282" s="14"/>
    </row>
    <row r="3283" spans="1:25" ht="15" customHeight="1" x14ac:dyDescent="0.25">
      <c r="A3283" s="14">
        <f t="shared" si="51"/>
        <v>3280</v>
      </c>
      <c r="B3283" s="1">
        <v>44113</v>
      </c>
      <c r="C3283" s="18">
        <f>+YEAR(datos_arg[[#This Row],[Fecha]])</f>
        <v>2020</v>
      </c>
      <c r="D3283" s="18">
        <f>+MONTH(datos_arg[[#This Row],[Fecha]])</f>
        <v>10</v>
      </c>
      <c r="E3283" s="14" t="s">
        <v>5358</v>
      </c>
      <c r="F3283" s="14" t="s">
        <v>4110</v>
      </c>
      <c r="G3283" s="14"/>
      <c r="H3283" s="14" t="s">
        <v>6646</v>
      </c>
      <c r="I3283" s="14" t="s">
        <v>6668</v>
      </c>
      <c r="J3283" s="14" t="s">
        <v>425</v>
      </c>
      <c r="K3283" s="14" t="s">
        <v>420</v>
      </c>
      <c r="L3283" s="14" t="s">
        <v>426</v>
      </c>
      <c r="M3283" s="14" t="s">
        <v>5367</v>
      </c>
      <c r="N3283" s="14" t="s">
        <v>3351</v>
      </c>
      <c r="O3283" s="14" t="s">
        <v>4097</v>
      </c>
      <c r="P3283" s="14" t="s">
        <v>5994</v>
      </c>
      <c r="Q3283" s="14">
        <v>1</v>
      </c>
      <c r="R3283" s="14" t="s">
        <v>4110</v>
      </c>
      <c r="S3283" s="14" t="s">
        <v>420</v>
      </c>
      <c r="T3283" s="35">
        <v>1100</v>
      </c>
      <c r="U3283" s="14" t="s">
        <v>4</v>
      </c>
      <c r="V3283" s="14">
        <v>155</v>
      </c>
      <c r="W3283" s="16">
        <f>+IF(datos_arg[[#This Row],[Moneda]]="ARS",datos_arg[[#This Row],[Monto]],datos_arg[[#This Row],[Monto]]*datos_arg[[#This Row],[TC]])</f>
        <v>1100</v>
      </c>
      <c r="X3283" s="16">
        <f>IFERROR(IF(datos_arg[[#This Row],[Moneda]]="USD",datos_arg[[#This Row],[Monto]],datos_arg[[#This Row],[Monto]]/datos_arg[[#This Row],[TC]]),0)</f>
        <v>7.096774193548387</v>
      </c>
      <c r="Y3283" s="14"/>
    </row>
    <row r="3284" spans="1:25" ht="15" customHeight="1" x14ac:dyDescent="0.25">
      <c r="A3284" s="14">
        <f t="shared" si="51"/>
        <v>3281</v>
      </c>
      <c r="B3284" s="1">
        <v>44113</v>
      </c>
      <c r="C3284" s="18">
        <f>+YEAR(datos_arg[[#This Row],[Fecha]])</f>
        <v>2020</v>
      </c>
      <c r="D3284" s="18">
        <f>+MONTH(datos_arg[[#This Row],[Fecha]])</f>
        <v>10</v>
      </c>
      <c r="E3284" s="14" t="s">
        <v>1015</v>
      </c>
      <c r="F3284" s="14" t="s">
        <v>403</v>
      </c>
      <c r="G3284" s="14" t="s">
        <v>5383</v>
      </c>
      <c r="H3284" s="14" t="s">
        <v>6646</v>
      </c>
      <c r="I3284" s="14" t="s">
        <v>6668</v>
      </c>
      <c r="J3284" s="14" t="s">
        <v>425</v>
      </c>
      <c r="K3284" s="14" t="s">
        <v>420</v>
      </c>
      <c r="L3284" s="14" t="s">
        <v>425</v>
      </c>
      <c r="M3284" s="14" t="s">
        <v>746</v>
      </c>
      <c r="N3284" s="14" t="s">
        <v>3351</v>
      </c>
      <c r="O3284" s="14" t="s">
        <v>3352</v>
      </c>
      <c r="P3284" s="14" t="s">
        <v>5994</v>
      </c>
      <c r="Q3284" s="14">
        <v>1</v>
      </c>
      <c r="R3284" s="14" t="s">
        <v>5383</v>
      </c>
      <c r="S3284" s="14" t="s">
        <v>420</v>
      </c>
      <c r="T3284" s="35">
        <v>25</v>
      </c>
      <c r="U3284" s="14" t="s">
        <v>4</v>
      </c>
      <c r="V3284" s="14">
        <v>155</v>
      </c>
      <c r="W3284" s="16">
        <f>+IF(datos_arg[[#This Row],[Moneda]]="ARS",datos_arg[[#This Row],[Monto]],datos_arg[[#This Row],[Monto]]*datos_arg[[#This Row],[TC]])</f>
        <v>25</v>
      </c>
      <c r="X3284" s="16">
        <f>IFERROR(IF(datos_arg[[#This Row],[Moneda]]="USD",datos_arg[[#This Row],[Monto]],datos_arg[[#This Row],[Monto]]/datos_arg[[#This Row],[TC]]),0)</f>
        <v>0.16129032258064516</v>
      </c>
      <c r="Y3284" s="14"/>
    </row>
    <row r="3285" spans="1:25" ht="15" customHeight="1" x14ac:dyDescent="0.25">
      <c r="A3285" s="14">
        <f t="shared" si="51"/>
        <v>3282</v>
      </c>
      <c r="B3285" s="1">
        <v>44113</v>
      </c>
      <c r="C3285" s="18">
        <f>+YEAR(datos_arg[[#This Row],[Fecha]])</f>
        <v>2020</v>
      </c>
      <c r="D3285" s="18">
        <f>+MONTH(datos_arg[[#This Row],[Fecha]])</f>
        <v>10</v>
      </c>
      <c r="E3285" s="14" t="s">
        <v>5358</v>
      </c>
      <c r="F3285" s="14" t="s">
        <v>4109</v>
      </c>
      <c r="G3285" s="14"/>
      <c r="H3285" s="14" t="s">
        <v>6646</v>
      </c>
      <c r="I3285" s="14" t="s">
        <v>6668</v>
      </c>
      <c r="J3285" s="14" t="s">
        <v>425</v>
      </c>
      <c r="K3285" s="14" t="s">
        <v>420</v>
      </c>
      <c r="L3285" s="14" t="s">
        <v>426</v>
      </c>
      <c r="M3285" s="14" t="s">
        <v>1677</v>
      </c>
      <c r="N3285" s="14" t="s">
        <v>3351</v>
      </c>
      <c r="O3285" s="14" t="s">
        <v>3353</v>
      </c>
      <c r="P3285" s="14" t="s">
        <v>5994</v>
      </c>
      <c r="Q3285" s="14">
        <v>1</v>
      </c>
      <c r="R3285" s="14" t="s">
        <v>4109</v>
      </c>
      <c r="S3285" s="14" t="s">
        <v>420</v>
      </c>
      <c r="T3285" s="35">
        <v>20</v>
      </c>
      <c r="U3285" s="14" t="s">
        <v>4</v>
      </c>
      <c r="V3285" s="14">
        <v>155</v>
      </c>
      <c r="W3285" s="16">
        <f>+IF(datos_arg[[#This Row],[Moneda]]="ARS",datos_arg[[#This Row],[Monto]],datos_arg[[#This Row],[Monto]]*datos_arg[[#This Row],[TC]])</f>
        <v>20</v>
      </c>
      <c r="X3285" s="16">
        <f>IFERROR(IF(datos_arg[[#This Row],[Moneda]]="USD",datos_arg[[#This Row],[Monto]],datos_arg[[#This Row],[Monto]]/datos_arg[[#This Row],[TC]]),0)</f>
        <v>0.12903225806451613</v>
      </c>
      <c r="Y3285" s="14"/>
    </row>
    <row r="3286" spans="1:25" ht="15" customHeight="1" x14ac:dyDescent="0.25">
      <c r="A3286" s="14">
        <f t="shared" si="51"/>
        <v>3283</v>
      </c>
      <c r="B3286" s="1">
        <v>44113</v>
      </c>
      <c r="C3286" s="18">
        <f>+YEAR(datos_arg[[#This Row],[Fecha]])</f>
        <v>2020</v>
      </c>
      <c r="D3286" s="18">
        <f>+MONTH(datos_arg[[#This Row],[Fecha]])</f>
        <v>10</v>
      </c>
      <c r="E3286" s="14" t="s">
        <v>5358</v>
      </c>
      <c r="F3286" s="14" t="s">
        <v>4109</v>
      </c>
      <c r="G3286" s="14"/>
      <c r="H3286" s="14" t="s">
        <v>6646</v>
      </c>
      <c r="I3286" s="14" t="s">
        <v>6668</v>
      </c>
      <c r="J3286" s="14" t="s">
        <v>425</v>
      </c>
      <c r="K3286" s="14" t="s">
        <v>420</v>
      </c>
      <c r="L3286" s="14" t="s">
        <v>426</v>
      </c>
      <c r="M3286" s="14" t="s">
        <v>1679</v>
      </c>
      <c r="N3286" s="14" t="s">
        <v>3351</v>
      </c>
      <c r="O3286" s="14" t="s">
        <v>3354</v>
      </c>
      <c r="P3286" s="14" t="s">
        <v>5994</v>
      </c>
      <c r="Q3286" s="14">
        <v>1</v>
      </c>
      <c r="R3286" s="14" t="s">
        <v>4109</v>
      </c>
      <c r="S3286" s="14" t="s">
        <v>420</v>
      </c>
      <c r="T3286" s="35">
        <v>25</v>
      </c>
      <c r="U3286" s="14" t="s">
        <v>4</v>
      </c>
      <c r="V3286" s="14">
        <v>155</v>
      </c>
      <c r="W3286" s="16">
        <f>+IF(datos_arg[[#This Row],[Moneda]]="ARS",datos_arg[[#This Row],[Monto]],datos_arg[[#This Row],[Monto]]*datos_arg[[#This Row],[TC]])</f>
        <v>25</v>
      </c>
      <c r="X3286" s="16">
        <f>IFERROR(IF(datos_arg[[#This Row],[Moneda]]="USD",datos_arg[[#This Row],[Monto]],datos_arg[[#This Row],[Monto]]/datos_arg[[#This Row],[TC]]),0)</f>
        <v>0.16129032258064516</v>
      </c>
      <c r="Y3286" s="14"/>
    </row>
    <row r="3287" spans="1:25" ht="15" customHeight="1" x14ac:dyDescent="0.25">
      <c r="A3287" s="14">
        <f t="shared" si="51"/>
        <v>3284</v>
      </c>
      <c r="B3287" s="1">
        <v>44117</v>
      </c>
      <c r="C3287" s="18">
        <f>+YEAR(datos_arg[[#This Row],[Fecha]])</f>
        <v>2020</v>
      </c>
      <c r="D3287" s="18">
        <f>+MONTH(datos_arg[[#This Row],[Fecha]])</f>
        <v>10</v>
      </c>
      <c r="E3287" s="14" t="s">
        <v>617</v>
      </c>
      <c r="F3287" s="14" t="s">
        <v>6652</v>
      </c>
      <c r="G3287" s="14" t="s">
        <v>6653</v>
      </c>
      <c r="H3287" s="14" t="s">
        <v>6648</v>
      </c>
      <c r="I3287" s="14" t="s">
        <v>3955</v>
      </c>
      <c r="J3287" s="14" t="s">
        <v>425</v>
      </c>
      <c r="K3287" s="14" t="s">
        <v>421</v>
      </c>
      <c r="L3287" s="14" t="s">
        <v>421</v>
      </c>
      <c r="M3287" s="14" t="s">
        <v>468</v>
      </c>
      <c r="N3287" s="14" t="s">
        <v>16</v>
      </c>
      <c r="O3287" s="14" t="s">
        <v>3234</v>
      </c>
      <c r="P3287" s="14" t="s">
        <v>5995</v>
      </c>
      <c r="Q3287" s="14">
        <v>1</v>
      </c>
      <c r="R3287" s="14" t="s">
        <v>6653</v>
      </c>
      <c r="S3287" s="14" t="s">
        <v>439</v>
      </c>
      <c r="T3287" s="35">
        <v>21988.597109194703</v>
      </c>
      <c r="U3287" s="14" t="s">
        <v>4</v>
      </c>
      <c r="V3287" s="14">
        <v>155</v>
      </c>
      <c r="W3287" s="16">
        <f>+IF(datos_arg[[#This Row],[Moneda]]="ARS",datos_arg[[#This Row],[Monto]],datos_arg[[#This Row],[Monto]]*datos_arg[[#This Row],[TC]])</f>
        <v>21988.597109194703</v>
      </c>
      <c r="X3287" s="16">
        <f>IFERROR(IF(datos_arg[[#This Row],[Moneda]]="USD",datos_arg[[#This Row],[Monto]],datos_arg[[#This Row],[Monto]]/datos_arg[[#This Row],[TC]]),0)</f>
        <v>141.86191683351421</v>
      </c>
      <c r="Y3287" s="14"/>
    </row>
    <row r="3288" spans="1:25" ht="15" customHeight="1" x14ac:dyDescent="0.25">
      <c r="A3288" s="14">
        <f t="shared" si="51"/>
        <v>3285</v>
      </c>
      <c r="B3288" s="1">
        <v>44117</v>
      </c>
      <c r="C3288" s="18">
        <f>+YEAR(datos_arg[[#This Row],[Fecha]])</f>
        <v>2020</v>
      </c>
      <c r="D3288" s="18">
        <f>+MONTH(datos_arg[[#This Row],[Fecha]])</f>
        <v>10</v>
      </c>
      <c r="E3288" s="14" t="s">
        <v>617</v>
      </c>
      <c r="F3288" s="14" t="s">
        <v>6652</v>
      </c>
      <c r="G3288" s="14" t="s">
        <v>6653</v>
      </c>
      <c r="H3288" s="14" t="s">
        <v>6648</v>
      </c>
      <c r="I3288" s="14" t="s">
        <v>3955</v>
      </c>
      <c r="J3288" s="14" t="s">
        <v>425</v>
      </c>
      <c r="K3288" s="14" t="s">
        <v>421</v>
      </c>
      <c r="L3288" s="14" t="s">
        <v>421</v>
      </c>
      <c r="M3288" s="14" t="s">
        <v>468</v>
      </c>
      <c r="N3288" s="14" t="s">
        <v>16</v>
      </c>
      <c r="O3288" s="14" t="s">
        <v>3233</v>
      </c>
      <c r="P3288" s="14" t="s">
        <v>5995</v>
      </c>
      <c r="Q3288" s="14">
        <v>25</v>
      </c>
      <c r="R3288" s="14" t="s">
        <v>6653</v>
      </c>
      <c r="S3288" s="14" t="s">
        <v>439</v>
      </c>
      <c r="T3288" s="35">
        <v>11311.402890805297</v>
      </c>
      <c r="U3288" s="14" t="s">
        <v>4</v>
      </c>
      <c r="V3288" s="14">
        <v>155</v>
      </c>
      <c r="W3288" s="16">
        <f>+IF(datos_arg[[#This Row],[Moneda]]="ARS",datos_arg[[#This Row],[Monto]],datos_arg[[#This Row],[Monto]]*datos_arg[[#This Row],[TC]])</f>
        <v>11311.402890805297</v>
      </c>
      <c r="X3288" s="16">
        <f>IFERROR(IF(datos_arg[[#This Row],[Moneda]]="USD",datos_arg[[#This Row],[Monto]],datos_arg[[#This Row],[Monto]]/datos_arg[[#This Row],[TC]]),0)</f>
        <v>72.976792843905145</v>
      </c>
      <c r="Y3288" s="14"/>
    </row>
    <row r="3289" spans="1:25" ht="15" customHeight="1" x14ac:dyDescent="0.25">
      <c r="A3289" s="14">
        <f t="shared" si="51"/>
        <v>3286</v>
      </c>
      <c r="B3289" s="1">
        <v>44117</v>
      </c>
      <c r="C3289" s="18">
        <f>+YEAR(datos_arg[[#This Row],[Fecha]])</f>
        <v>2020</v>
      </c>
      <c r="D3289" s="18">
        <f>+MONTH(datos_arg[[#This Row],[Fecha]])</f>
        <v>10</v>
      </c>
      <c r="E3289" s="14" t="s">
        <v>1015</v>
      </c>
      <c r="F3289" s="14" t="s">
        <v>403</v>
      </c>
      <c r="G3289" s="14" t="s">
        <v>5383</v>
      </c>
      <c r="H3289" s="14" t="s">
        <v>6646</v>
      </c>
      <c r="I3289" s="14" t="s">
        <v>7132</v>
      </c>
      <c r="J3289" s="14" t="s">
        <v>425</v>
      </c>
      <c r="K3289" s="14" t="s">
        <v>420</v>
      </c>
      <c r="L3289" s="14" t="s">
        <v>425</v>
      </c>
      <c r="M3289" s="14" t="s">
        <v>773</v>
      </c>
      <c r="N3289" s="14" t="s">
        <v>236</v>
      </c>
      <c r="O3289" s="14" t="s">
        <v>3409</v>
      </c>
      <c r="P3289" s="14" t="s">
        <v>5996</v>
      </c>
      <c r="Q3289" s="14"/>
      <c r="R3289" s="14" t="s">
        <v>5383</v>
      </c>
      <c r="S3289" s="14" t="s">
        <v>445</v>
      </c>
      <c r="T3289" s="35">
        <v>16400</v>
      </c>
      <c r="U3289" s="14" t="s">
        <v>4</v>
      </c>
      <c r="V3289" s="14">
        <v>155</v>
      </c>
      <c r="W3289" s="16">
        <f>+IF(datos_arg[[#This Row],[Moneda]]="ARS",datos_arg[[#This Row],[Monto]],datos_arg[[#This Row],[Monto]]*datos_arg[[#This Row],[TC]])</f>
        <v>16400</v>
      </c>
      <c r="X3289" s="16">
        <f>IFERROR(IF(datos_arg[[#This Row],[Moneda]]="USD",datos_arg[[#This Row],[Monto]],datos_arg[[#This Row],[Monto]]/datos_arg[[#This Row],[TC]]),0)</f>
        <v>105.80645161290323</v>
      </c>
      <c r="Y3289" s="14"/>
    </row>
    <row r="3290" spans="1:25" ht="15" customHeight="1" x14ac:dyDescent="0.25">
      <c r="A3290" s="14">
        <f t="shared" si="51"/>
        <v>3287</v>
      </c>
      <c r="B3290" s="1">
        <v>44118</v>
      </c>
      <c r="C3290" s="18">
        <f>+YEAR(datos_arg[[#This Row],[Fecha]])</f>
        <v>2020</v>
      </c>
      <c r="D3290" s="18">
        <f>+MONTH(datos_arg[[#This Row],[Fecha]])</f>
        <v>10</v>
      </c>
      <c r="E3290" s="14" t="s">
        <v>1016</v>
      </c>
      <c r="F3290" s="14" t="s">
        <v>405</v>
      </c>
      <c r="G3290" s="14"/>
      <c r="H3290" s="14" t="s">
        <v>433</v>
      </c>
      <c r="I3290" s="14" t="s">
        <v>955</v>
      </c>
      <c r="J3290" s="14" t="s">
        <v>425</v>
      </c>
      <c r="K3290" s="14"/>
      <c r="L3290" s="14" t="s">
        <v>425</v>
      </c>
      <c r="M3290" s="14" t="s">
        <v>433</v>
      </c>
      <c r="N3290" s="14" t="s">
        <v>297</v>
      </c>
      <c r="O3290" s="14" t="s">
        <v>3236</v>
      </c>
      <c r="P3290" s="14" t="s">
        <v>5997</v>
      </c>
      <c r="Q3290" s="14"/>
      <c r="R3290" s="14" t="s">
        <v>405</v>
      </c>
      <c r="S3290" s="14" t="s">
        <v>439</v>
      </c>
      <c r="T3290" s="35">
        <v>59065</v>
      </c>
      <c r="U3290" s="14" t="s">
        <v>4</v>
      </c>
      <c r="V3290" s="14">
        <v>155</v>
      </c>
      <c r="W3290" s="16">
        <f>+IF(datos_arg[[#This Row],[Moneda]]="ARS",datos_arg[[#This Row],[Monto]],datos_arg[[#This Row],[Monto]]*datos_arg[[#This Row],[TC]])</f>
        <v>59065</v>
      </c>
      <c r="X3290" s="16">
        <f>IFERROR(IF(datos_arg[[#This Row],[Moneda]]="USD",datos_arg[[#This Row],[Monto]],datos_arg[[#This Row],[Monto]]/datos_arg[[#This Row],[TC]]),0)</f>
        <v>381.06451612903226</v>
      </c>
      <c r="Y3290" s="14"/>
    </row>
    <row r="3291" spans="1:25" ht="15" customHeight="1" x14ac:dyDescent="0.25">
      <c r="A3291" s="14">
        <f t="shared" si="51"/>
        <v>3288</v>
      </c>
      <c r="B3291" s="1">
        <v>44118</v>
      </c>
      <c r="C3291" s="18">
        <f>+YEAR(datos_arg[[#This Row],[Fecha]])</f>
        <v>2020</v>
      </c>
      <c r="D3291" s="18">
        <f>+MONTH(datos_arg[[#This Row],[Fecha]])</f>
        <v>10</v>
      </c>
      <c r="E3291" s="14" t="s">
        <v>5358</v>
      </c>
      <c r="F3291" s="14" t="s">
        <v>969</v>
      </c>
      <c r="G3291" s="14"/>
      <c r="H3291" s="14" t="s">
        <v>6649</v>
      </c>
      <c r="I3291" s="14" t="s">
        <v>7132</v>
      </c>
      <c r="J3291" s="14" t="s">
        <v>6686</v>
      </c>
      <c r="K3291" s="14" t="s">
        <v>420</v>
      </c>
      <c r="L3291" s="14" t="s">
        <v>425</v>
      </c>
      <c r="M3291" s="14" t="s">
        <v>514</v>
      </c>
      <c r="N3291" s="14" t="s">
        <v>14</v>
      </c>
      <c r="O3291" s="14" t="s">
        <v>3237</v>
      </c>
      <c r="P3291" s="14" t="s">
        <v>5998</v>
      </c>
      <c r="Q3291" s="14">
        <v>0</v>
      </c>
      <c r="R3291" s="14" t="s">
        <v>969</v>
      </c>
      <c r="S3291" s="14" t="s">
        <v>439</v>
      </c>
      <c r="T3291" s="35">
        <v>50300</v>
      </c>
      <c r="U3291" s="14" t="s">
        <v>4</v>
      </c>
      <c r="V3291" s="14">
        <v>155</v>
      </c>
      <c r="W3291" s="16">
        <f>+IF(datos_arg[[#This Row],[Moneda]]="ARS",datos_arg[[#This Row],[Monto]],datos_arg[[#This Row],[Monto]]*datos_arg[[#This Row],[TC]])</f>
        <v>50300</v>
      </c>
      <c r="X3291" s="16">
        <f>IFERROR(IF(datos_arg[[#This Row],[Moneda]]="USD",datos_arg[[#This Row],[Monto]],datos_arg[[#This Row],[Monto]]/datos_arg[[#This Row],[TC]]),0)</f>
        <v>324.51612903225805</v>
      </c>
      <c r="Y3291" s="14"/>
    </row>
    <row r="3292" spans="1:25" ht="15" customHeight="1" x14ac:dyDescent="0.25">
      <c r="A3292" s="14">
        <f t="shared" si="51"/>
        <v>3289</v>
      </c>
      <c r="B3292" s="1">
        <v>44118</v>
      </c>
      <c r="C3292" s="18">
        <f>+YEAR(datos_arg[[#This Row],[Fecha]])</f>
        <v>2020</v>
      </c>
      <c r="D3292" s="18">
        <f>+MONTH(datos_arg[[#This Row],[Fecha]])</f>
        <v>10</v>
      </c>
      <c r="E3292" s="14" t="s">
        <v>1015</v>
      </c>
      <c r="F3292" s="14" t="s">
        <v>403</v>
      </c>
      <c r="G3292" s="14" t="s">
        <v>970</v>
      </c>
      <c r="H3292" s="14" t="s">
        <v>7132</v>
      </c>
      <c r="I3292" s="14" t="s">
        <v>7132</v>
      </c>
      <c r="J3292" s="14" t="s">
        <v>425</v>
      </c>
      <c r="K3292" s="14"/>
      <c r="L3292" s="14" t="s">
        <v>425</v>
      </c>
      <c r="M3292" s="14" t="s">
        <v>493</v>
      </c>
      <c r="N3292" s="14" t="s">
        <v>2560</v>
      </c>
      <c r="O3292" s="14" t="s">
        <v>3241</v>
      </c>
      <c r="P3292" s="14"/>
      <c r="Q3292" s="14">
        <v>2</v>
      </c>
      <c r="R3292" s="14" t="s">
        <v>970</v>
      </c>
      <c r="S3292" s="14" t="s">
        <v>439</v>
      </c>
      <c r="T3292" s="35">
        <v>2904</v>
      </c>
      <c r="U3292" s="14" t="s">
        <v>4</v>
      </c>
      <c r="V3292" s="14">
        <v>155</v>
      </c>
      <c r="W3292" s="16">
        <f>+IF(datos_arg[[#This Row],[Moneda]]="ARS",datos_arg[[#This Row],[Monto]],datos_arg[[#This Row],[Monto]]*datos_arg[[#This Row],[TC]])</f>
        <v>2904</v>
      </c>
      <c r="X3292" s="16">
        <f>IFERROR(IF(datos_arg[[#This Row],[Moneda]]="USD",datos_arg[[#This Row],[Monto]],datos_arg[[#This Row],[Monto]]/datos_arg[[#This Row],[TC]]),0)</f>
        <v>18.735483870967741</v>
      </c>
      <c r="Y3292" s="14"/>
    </row>
    <row r="3293" spans="1:25" ht="15" customHeight="1" x14ac:dyDescent="0.25">
      <c r="A3293" s="14">
        <f t="shared" si="51"/>
        <v>3290</v>
      </c>
      <c r="B3293" s="1">
        <v>44118</v>
      </c>
      <c r="C3293" s="18">
        <f>+YEAR(datos_arg[[#This Row],[Fecha]])</f>
        <v>2020</v>
      </c>
      <c r="D3293" s="18">
        <f>+MONTH(datos_arg[[#This Row],[Fecha]])</f>
        <v>10</v>
      </c>
      <c r="E3293" s="14" t="s">
        <v>1015</v>
      </c>
      <c r="F3293" s="14" t="s">
        <v>403</v>
      </c>
      <c r="G3293" s="14" t="s">
        <v>5383</v>
      </c>
      <c r="H3293" s="14" t="s">
        <v>6646</v>
      </c>
      <c r="I3293" s="14" t="s">
        <v>7132</v>
      </c>
      <c r="J3293" s="14" t="s">
        <v>425</v>
      </c>
      <c r="K3293" s="14" t="s">
        <v>420</v>
      </c>
      <c r="L3293" s="14" t="s">
        <v>425</v>
      </c>
      <c r="M3293" s="14" t="s">
        <v>310</v>
      </c>
      <c r="N3293" s="14" t="s">
        <v>3393</v>
      </c>
      <c r="O3293" s="14" t="s">
        <v>3397</v>
      </c>
      <c r="P3293" s="14" t="s">
        <v>5999</v>
      </c>
      <c r="Q3293" s="14"/>
      <c r="R3293" s="14" t="s">
        <v>5383</v>
      </c>
      <c r="S3293" s="14" t="s">
        <v>445</v>
      </c>
      <c r="T3293" s="35">
        <v>700</v>
      </c>
      <c r="U3293" s="14" t="s">
        <v>4</v>
      </c>
      <c r="V3293" s="14">
        <v>155</v>
      </c>
      <c r="W3293" s="16">
        <f>+IF(datos_arg[[#This Row],[Moneda]]="ARS",datos_arg[[#This Row],[Monto]],datos_arg[[#This Row],[Monto]]*datos_arg[[#This Row],[TC]])</f>
        <v>700</v>
      </c>
      <c r="X3293" s="16">
        <f>IFERROR(IF(datos_arg[[#This Row],[Moneda]]="USD",datos_arg[[#This Row],[Monto]],datos_arg[[#This Row],[Monto]]/datos_arg[[#This Row],[TC]]),0)</f>
        <v>4.5161290322580649</v>
      </c>
      <c r="Y3293" s="14"/>
    </row>
    <row r="3294" spans="1:25" ht="15" customHeight="1" x14ac:dyDescent="0.25">
      <c r="A3294" s="14">
        <f t="shared" si="51"/>
        <v>3291</v>
      </c>
      <c r="B3294" s="1">
        <v>44118</v>
      </c>
      <c r="C3294" s="18">
        <f>+YEAR(datos_arg[[#This Row],[Fecha]])</f>
        <v>2020</v>
      </c>
      <c r="D3294" s="18">
        <f>+MONTH(datos_arg[[#This Row],[Fecha]])</f>
        <v>10</v>
      </c>
      <c r="E3294" s="14" t="s">
        <v>1015</v>
      </c>
      <c r="F3294" s="14" t="s">
        <v>403</v>
      </c>
      <c r="G3294" s="14" t="s">
        <v>5383</v>
      </c>
      <c r="H3294" s="14" t="s">
        <v>6646</v>
      </c>
      <c r="I3294" s="14" t="s">
        <v>7132</v>
      </c>
      <c r="J3294" s="14" t="s">
        <v>425</v>
      </c>
      <c r="K3294" s="14" t="s">
        <v>420</v>
      </c>
      <c r="L3294" s="14" t="s">
        <v>425</v>
      </c>
      <c r="M3294" s="14" t="s">
        <v>310</v>
      </c>
      <c r="N3294" s="14" t="s">
        <v>310</v>
      </c>
      <c r="O3294" s="14" t="s">
        <v>3398</v>
      </c>
      <c r="P3294" s="14" t="s">
        <v>6000</v>
      </c>
      <c r="Q3294" s="14"/>
      <c r="R3294" s="14" t="s">
        <v>5383</v>
      </c>
      <c r="S3294" s="14" t="s">
        <v>445</v>
      </c>
      <c r="T3294" s="35">
        <v>2660</v>
      </c>
      <c r="U3294" s="14" t="s">
        <v>4</v>
      </c>
      <c r="V3294" s="14">
        <v>155</v>
      </c>
      <c r="W3294" s="16">
        <f>+IF(datos_arg[[#This Row],[Moneda]]="ARS",datos_arg[[#This Row],[Monto]],datos_arg[[#This Row],[Monto]]*datos_arg[[#This Row],[TC]])</f>
        <v>2660</v>
      </c>
      <c r="X3294" s="16">
        <f>IFERROR(IF(datos_arg[[#This Row],[Moneda]]="USD",datos_arg[[#This Row],[Monto]],datos_arg[[#This Row],[Monto]]/datos_arg[[#This Row],[TC]]),0)</f>
        <v>17.161290322580644</v>
      </c>
      <c r="Y3294" s="14"/>
    </row>
    <row r="3295" spans="1:25" ht="15" customHeight="1" x14ac:dyDescent="0.25">
      <c r="A3295" s="14">
        <f t="shared" si="51"/>
        <v>3292</v>
      </c>
      <c r="B3295" s="1">
        <v>44119</v>
      </c>
      <c r="C3295" s="18">
        <f>+YEAR(datos_arg[[#This Row],[Fecha]])</f>
        <v>2020</v>
      </c>
      <c r="D3295" s="18">
        <f>+MONTH(datos_arg[[#This Row],[Fecha]])</f>
        <v>10</v>
      </c>
      <c r="E3295" s="14" t="s">
        <v>617</v>
      </c>
      <c r="F3295" s="14" t="s">
        <v>8101</v>
      </c>
      <c r="G3295" s="14"/>
      <c r="H3295" s="14" t="s">
        <v>8103</v>
      </c>
      <c r="I3295" s="14" t="s">
        <v>8104</v>
      </c>
      <c r="J3295" s="14" t="s">
        <v>422</v>
      </c>
      <c r="K3295" s="14" t="s">
        <v>421</v>
      </c>
      <c r="L3295" s="14" t="s">
        <v>422</v>
      </c>
      <c r="M3295" s="14" t="s">
        <v>1429</v>
      </c>
      <c r="N3295" s="14" t="s">
        <v>190</v>
      </c>
      <c r="O3295" s="14" t="s">
        <v>3243</v>
      </c>
      <c r="P3295" s="14"/>
      <c r="Q3295" s="14">
        <v>200</v>
      </c>
      <c r="R3295" s="14" t="s">
        <v>8101</v>
      </c>
      <c r="S3295" s="14" t="s">
        <v>439</v>
      </c>
      <c r="T3295" s="35">
        <v>15450.31</v>
      </c>
      <c r="U3295" s="14" t="s">
        <v>4</v>
      </c>
      <c r="V3295" s="14">
        <v>155</v>
      </c>
      <c r="W3295" s="16">
        <f>+IF(datos_arg[[#This Row],[Moneda]]="ARS",datos_arg[[#This Row],[Monto]],datos_arg[[#This Row],[Monto]]*datos_arg[[#This Row],[TC]])</f>
        <v>15450.31</v>
      </c>
      <c r="X3295" s="16">
        <f>IFERROR(IF(datos_arg[[#This Row],[Moneda]]="USD",datos_arg[[#This Row],[Monto]],datos_arg[[#This Row],[Monto]]/datos_arg[[#This Row],[TC]]),0)</f>
        <v>99.6794193548387</v>
      </c>
      <c r="Y3295" s="14"/>
    </row>
    <row r="3296" spans="1:25" ht="15" customHeight="1" x14ac:dyDescent="0.25">
      <c r="A3296" s="14">
        <f t="shared" si="51"/>
        <v>3293</v>
      </c>
      <c r="B3296" s="1">
        <v>44119</v>
      </c>
      <c r="C3296" s="18">
        <f>+YEAR(datos_arg[[#This Row],[Fecha]])</f>
        <v>2020</v>
      </c>
      <c r="D3296" s="18">
        <f>+MONTH(datos_arg[[#This Row],[Fecha]])</f>
        <v>10</v>
      </c>
      <c r="E3296" s="14" t="s">
        <v>1015</v>
      </c>
      <c r="F3296" s="14" t="s">
        <v>403</v>
      </c>
      <c r="G3296" s="14" t="s">
        <v>5383</v>
      </c>
      <c r="H3296" s="14" t="s">
        <v>6646</v>
      </c>
      <c r="I3296" s="14" t="s">
        <v>7132</v>
      </c>
      <c r="J3296" s="14" t="s">
        <v>425</v>
      </c>
      <c r="K3296" s="14" t="s">
        <v>420</v>
      </c>
      <c r="L3296" s="14" t="s">
        <v>425</v>
      </c>
      <c r="M3296" s="14" t="s">
        <v>1683</v>
      </c>
      <c r="N3296" s="14" t="s">
        <v>1237</v>
      </c>
      <c r="O3296" s="14" t="s">
        <v>3244</v>
      </c>
      <c r="P3296" s="14" t="s">
        <v>6001</v>
      </c>
      <c r="Q3296" s="14">
        <v>7</v>
      </c>
      <c r="R3296" s="14" t="s">
        <v>5383</v>
      </c>
      <c r="S3296" s="14" t="s">
        <v>439</v>
      </c>
      <c r="T3296" s="35">
        <v>80.873950409483228</v>
      </c>
      <c r="U3296" s="14" t="s">
        <v>4</v>
      </c>
      <c r="V3296" s="14">
        <v>155</v>
      </c>
      <c r="W3296" s="16">
        <f>+IF(datos_arg[[#This Row],[Moneda]]="ARS",datos_arg[[#This Row],[Monto]],datos_arg[[#This Row],[Monto]]*datos_arg[[#This Row],[TC]])</f>
        <v>80.873950409483228</v>
      </c>
      <c r="X3296" s="16">
        <f>IFERROR(IF(datos_arg[[#This Row],[Moneda]]="USD",datos_arg[[#This Row],[Monto]],datos_arg[[#This Row],[Monto]]/datos_arg[[#This Row],[TC]]),0)</f>
        <v>0.52176742199666604</v>
      </c>
      <c r="Y3296" s="14"/>
    </row>
    <row r="3297" spans="1:25" ht="15" customHeight="1" x14ac:dyDescent="0.25">
      <c r="A3297" s="14">
        <f t="shared" si="51"/>
        <v>3294</v>
      </c>
      <c r="B3297" s="1">
        <v>44119</v>
      </c>
      <c r="C3297" s="18">
        <f>+YEAR(datos_arg[[#This Row],[Fecha]])</f>
        <v>2020</v>
      </c>
      <c r="D3297" s="18">
        <f>+MONTH(datos_arg[[#This Row],[Fecha]])</f>
        <v>10</v>
      </c>
      <c r="E3297" s="14" t="s">
        <v>1015</v>
      </c>
      <c r="F3297" s="14" t="s">
        <v>403</v>
      </c>
      <c r="G3297" s="14" t="s">
        <v>5383</v>
      </c>
      <c r="H3297" s="14" t="s">
        <v>8103</v>
      </c>
      <c r="I3297" s="14" t="s">
        <v>8104</v>
      </c>
      <c r="J3297" s="14" t="s">
        <v>425</v>
      </c>
      <c r="K3297" s="14" t="s">
        <v>420</v>
      </c>
      <c r="L3297" s="14" t="s">
        <v>425</v>
      </c>
      <c r="M3297" s="14" t="s">
        <v>811</v>
      </c>
      <c r="N3297" s="14" t="s">
        <v>1237</v>
      </c>
      <c r="O3297" s="14" t="s">
        <v>3245</v>
      </c>
      <c r="P3297" s="14" t="s">
        <v>6001</v>
      </c>
      <c r="Q3297" s="14">
        <v>2</v>
      </c>
      <c r="R3297" s="14" t="s">
        <v>5383</v>
      </c>
      <c r="S3297" s="14" t="s">
        <v>439</v>
      </c>
      <c r="T3297" s="35">
        <v>514.75468436127244</v>
      </c>
      <c r="U3297" s="14" t="s">
        <v>4</v>
      </c>
      <c r="V3297" s="14">
        <v>155</v>
      </c>
      <c r="W3297" s="16">
        <f>+IF(datos_arg[[#This Row],[Moneda]]="ARS",datos_arg[[#This Row],[Monto]],datos_arg[[#This Row],[Monto]]*datos_arg[[#This Row],[TC]])</f>
        <v>514.75468436127244</v>
      </c>
      <c r="X3297" s="16">
        <f>IFERROR(IF(datos_arg[[#This Row],[Moneda]]="USD",datos_arg[[#This Row],[Monto]],datos_arg[[#This Row],[Monto]]/datos_arg[[#This Row],[TC]]),0)</f>
        <v>3.3209979636211124</v>
      </c>
      <c r="Y3297" s="14"/>
    </row>
    <row r="3298" spans="1:25" ht="15" customHeight="1" x14ac:dyDescent="0.25">
      <c r="A3298" s="14">
        <f t="shared" si="51"/>
        <v>3295</v>
      </c>
      <c r="B3298" s="1">
        <v>44119</v>
      </c>
      <c r="C3298" s="18">
        <f>+YEAR(datos_arg[[#This Row],[Fecha]])</f>
        <v>2020</v>
      </c>
      <c r="D3298" s="18">
        <f>+MONTH(datos_arg[[#This Row],[Fecha]])</f>
        <v>10</v>
      </c>
      <c r="E3298" s="14" t="s">
        <v>5358</v>
      </c>
      <c r="F3298" s="14" t="s">
        <v>4110</v>
      </c>
      <c r="G3298" s="14"/>
      <c r="H3298" s="14" t="s">
        <v>6646</v>
      </c>
      <c r="I3298" s="14" t="s">
        <v>7132</v>
      </c>
      <c r="J3298" s="14" t="s">
        <v>425</v>
      </c>
      <c r="K3298" s="14"/>
      <c r="L3298" s="14" t="s">
        <v>425</v>
      </c>
      <c r="M3298" s="14" t="s">
        <v>5376</v>
      </c>
      <c r="N3298" s="14" t="s">
        <v>1237</v>
      </c>
      <c r="O3298" s="14" t="s">
        <v>4098</v>
      </c>
      <c r="P3298" s="14" t="s">
        <v>6001</v>
      </c>
      <c r="Q3298" s="14">
        <v>1</v>
      </c>
      <c r="R3298" s="14" t="s">
        <v>4110</v>
      </c>
      <c r="S3298" s="14" t="s">
        <v>439</v>
      </c>
      <c r="T3298" s="35">
        <v>5927.7113652292446</v>
      </c>
      <c r="U3298" s="14" t="s">
        <v>4</v>
      </c>
      <c r="V3298" s="14">
        <v>155</v>
      </c>
      <c r="W3298" s="16">
        <f>+IF(datos_arg[[#This Row],[Moneda]]="ARS",datos_arg[[#This Row],[Monto]],datos_arg[[#This Row],[Monto]]*datos_arg[[#This Row],[TC]])</f>
        <v>5927.7113652292446</v>
      </c>
      <c r="X3298" s="16">
        <f>IFERROR(IF(datos_arg[[#This Row],[Moneda]]="USD",datos_arg[[#This Row],[Monto]],datos_arg[[#This Row],[Monto]]/datos_arg[[#This Row],[TC]]),0)</f>
        <v>38.243299130511254</v>
      </c>
      <c r="Y3298" s="14"/>
    </row>
    <row r="3299" spans="1:25" ht="15" customHeight="1" x14ac:dyDescent="0.25">
      <c r="A3299" s="14">
        <f t="shared" si="51"/>
        <v>3296</v>
      </c>
      <c r="B3299" s="1">
        <v>44119</v>
      </c>
      <c r="C3299" s="18">
        <f>+YEAR(datos_arg[[#This Row],[Fecha]])</f>
        <v>2020</v>
      </c>
      <c r="D3299" s="18">
        <f>+MONTH(datos_arg[[#This Row],[Fecha]])</f>
        <v>10</v>
      </c>
      <c r="E3299" s="14" t="s">
        <v>1015</v>
      </c>
      <c r="F3299" s="14" t="s">
        <v>403</v>
      </c>
      <c r="G3299" s="14" t="s">
        <v>5382</v>
      </c>
      <c r="H3299" s="14" t="s">
        <v>6646</v>
      </c>
      <c r="I3299" s="14" t="s">
        <v>7132</v>
      </c>
      <c r="J3299" s="14" t="s">
        <v>425</v>
      </c>
      <c r="K3299" s="14" t="s">
        <v>421</v>
      </c>
      <c r="L3299" s="14" t="s">
        <v>421</v>
      </c>
      <c r="M3299" s="14" t="s">
        <v>989</v>
      </c>
      <c r="N3299" s="14" t="s">
        <v>327</v>
      </c>
      <c r="O3299" s="14" t="s">
        <v>2639</v>
      </c>
      <c r="P3299" s="14" t="s">
        <v>6002</v>
      </c>
      <c r="Q3299" s="14">
        <v>30</v>
      </c>
      <c r="R3299" s="14" t="s">
        <v>5382</v>
      </c>
      <c r="S3299" s="14" t="s">
        <v>439</v>
      </c>
      <c r="T3299" s="35">
        <v>7550.4</v>
      </c>
      <c r="U3299" s="14" t="s">
        <v>4</v>
      </c>
      <c r="V3299" s="14">
        <v>155</v>
      </c>
      <c r="W3299" s="16">
        <f>+IF(datos_arg[[#This Row],[Moneda]]="ARS",datos_arg[[#This Row],[Monto]],datos_arg[[#This Row],[Monto]]*datos_arg[[#This Row],[TC]])</f>
        <v>7550.4</v>
      </c>
      <c r="X3299" s="16">
        <f>IFERROR(IF(datos_arg[[#This Row],[Moneda]]="USD",datos_arg[[#This Row],[Monto]],datos_arg[[#This Row],[Monto]]/datos_arg[[#This Row],[TC]]),0)</f>
        <v>48.712258064516128</v>
      </c>
      <c r="Y3299" s="14"/>
    </row>
    <row r="3300" spans="1:25" ht="15" customHeight="1" x14ac:dyDescent="0.25">
      <c r="A3300" s="14">
        <f t="shared" si="51"/>
        <v>3297</v>
      </c>
      <c r="B3300" s="1">
        <v>44119</v>
      </c>
      <c r="C3300" s="18">
        <f>+YEAR(datos_arg[[#This Row],[Fecha]])</f>
        <v>2020</v>
      </c>
      <c r="D3300" s="18">
        <f>+MONTH(datos_arg[[#This Row],[Fecha]])</f>
        <v>10</v>
      </c>
      <c r="E3300" s="14" t="s">
        <v>1015</v>
      </c>
      <c r="F3300" s="14" t="s">
        <v>430</v>
      </c>
      <c r="G3300" s="14"/>
      <c r="H3300" s="14" t="s">
        <v>7132</v>
      </c>
      <c r="I3300" s="14" t="s">
        <v>7132</v>
      </c>
      <c r="J3300" s="14" t="s">
        <v>425</v>
      </c>
      <c r="K3300" s="14"/>
      <c r="L3300" s="14" t="s">
        <v>425</v>
      </c>
      <c r="M3300" s="14" t="s">
        <v>3963</v>
      </c>
      <c r="N3300" s="14" t="s">
        <v>158</v>
      </c>
      <c r="O3300" s="14" t="s">
        <v>3246</v>
      </c>
      <c r="P3300" s="14" t="s">
        <v>6003</v>
      </c>
      <c r="Q3300" s="14"/>
      <c r="R3300" s="14" t="s">
        <v>430</v>
      </c>
      <c r="S3300" s="14" t="s">
        <v>439</v>
      </c>
      <c r="T3300" s="35">
        <v>12800</v>
      </c>
      <c r="U3300" s="14" t="s">
        <v>4</v>
      </c>
      <c r="V3300" s="14">
        <v>155</v>
      </c>
      <c r="W3300" s="16">
        <f>+IF(datos_arg[[#This Row],[Moneda]]="ARS",datos_arg[[#This Row],[Monto]],datos_arg[[#This Row],[Monto]]*datos_arg[[#This Row],[TC]])</f>
        <v>12800</v>
      </c>
      <c r="X3300" s="16">
        <f>IFERROR(IF(datos_arg[[#This Row],[Moneda]]="USD",datos_arg[[#This Row],[Monto]],datos_arg[[#This Row],[Monto]]/datos_arg[[#This Row],[TC]]),0)</f>
        <v>82.58064516129032</v>
      </c>
      <c r="Y3300" s="14"/>
    </row>
    <row r="3301" spans="1:25" ht="15" customHeight="1" x14ac:dyDescent="0.25">
      <c r="A3301" s="14">
        <f t="shared" si="51"/>
        <v>3298</v>
      </c>
      <c r="B3301" s="1">
        <v>44119</v>
      </c>
      <c r="C3301" s="18">
        <f>+YEAR(datos_arg[[#This Row],[Fecha]])</f>
        <v>2020</v>
      </c>
      <c r="D3301" s="18">
        <f>+MONTH(datos_arg[[#This Row],[Fecha]])</f>
        <v>10</v>
      </c>
      <c r="E3301" s="14" t="s">
        <v>1015</v>
      </c>
      <c r="F3301" s="14" t="s">
        <v>403</v>
      </c>
      <c r="G3301" s="14" t="s">
        <v>5382</v>
      </c>
      <c r="H3301" s="14" t="s">
        <v>6646</v>
      </c>
      <c r="I3301" s="14" t="s">
        <v>7132</v>
      </c>
      <c r="J3301" s="14" t="s">
        <v>425</v>
      </c>
      <c r="K3301" s="14" t="s">
        <v>421</v>
      </c>
      <c r="L3301" s="14" t="s">
        <v>421</v>
      </c>
      <c r="M3301" s="14" t="s">
        <v>909</v>
      </c>
      <c r="N3301" s="14" t="s">
        <v>324</v>
      </c>
      <c r="O3301" s="14" t="s">
        <v>3247</v>
      </c>
      <c r="P3301" s="14" t="s">
        <v>6004</v>
      </c>
      <c r="Q3301" s="14">
        <v>8</v>
      </c>
      <c r="R3301" s="14" t="s">
        <v>5382</v>
      </c>
      <c r="S3301" s="14" t="s">
        <v>439</v>
      </c>
      <c r="T3301" s="35">
        <v>200000</v>
      </c>
      <c r="U3301" s="14" t="s">
        <v>4</v>
      </c>
      <c r="V3301" s="14">
        <v>155</v>
      </c>
      <c r="W3301" s="16">
        <f>+IF(datos_arg[[#This Row],[Moneda]]="ARS",datos_arg[[#This Row],[Monto]],datos_arg[[#This Row],[Monto]]*datos_arg[[#This Row],[TC]])</f>
        <v>200000</v>
      </c>
      <c r="X3301" s="16">
        <f>IFERROR(IF(datos_arg[[#This Row],[Moneda]]="USD",datos_arg[[#This Row],[Monto]],datos_arg[[#This Row],[Monto]]/datos_arg[[#This Row],[TC]]),0)</f>
        <v>1290.3225806451612</v>
      </c>
      <c r="Y3301" s="14"/>
    </row>
    <row r="3302" spans="1:25" ht="15" customHeight="1" x14ac:dyDescent="0.25">
      <c r="A3302" s="14">
        <f t="shared" si="51"/>
        <v>3299</v>
      </c>
      <c r="B3302" s="1">
        <v>44119</v>
      </c>
      <c r="C3302" s="18">
        <f>+YEAR(datos_arg[[#This Row],[Fecha]])</f>
        <v>2020</v>
      </c>
      <c r="D3302" s="18">
        <f>+MONTH(datos_arg[[#This Row],[Fecha]])</f>
        <v>10</v>
      </c>
      <c r="E3302" s="14" t="s">
        <v>1016</v>
      </c>
      <c r="F3302" s="14" t="s">
        <v>404</v>
      </c>
      <c r="G3302" s="14"/>
      <c r="H3302" s="14" t="s">
        <v>433</v>
      </c>
      <c r="I3302" s="14" t="s">
        <v>955</v>
      </c>
      <c r="J3302" s="14" t="s">
        <v>425</v>
      </c>
      <c r="K3302" s="14"/>
      <c r="L3302" s="14" t="s">
        <v>425</v>
      </c>
      <c r="M3302" s="14" t="s">
        <v>854</v>
      </c>
      <c r="N3302" s="14" t="s">
        <v>854</v>
      </c>
      <c r="O3302" s="14" t="s">
        <v>3248</v>
      </c>
      <c r="P3302" s="14" t="s">
        <v>6005</v>
      </c>
      <c r="Q3302" s="14"/>
      <c r="R3302" s="14" t="s">
        <v>404</v>
      </c>
      <c r="S3302" s="14" t="s">
        <v>439</v>
      </c>
      <c r="T3302" s="35">
        <v>6904.84</v>
      </c>
      <c r="U3302" s="14" t="s">
        <v>4</v>
      </c>
      <c r="V3302" s="14">
        <v>155</v>
      </c>
      <c r="W3302" s="16">
        <f>+IF(datos_arg[[#This Row],[Moneda]]="ARS",datos_arg[[#This Row],[Monto]],datos_arg[[#This Row],[Monto]]*datos_arg[[#This Row],[TC]])</f>
        <v>6904.84</v>
      </c>
      <c r="X3302" s="16">
        <f>IFERROR(IF(datos_arg[[#This Row],[Moneda]]="USD",datos_arg[[#This Row],[Monto]],datos_arg[[#This Row],[Monto]]/datos_arg[[#This Row],[TC]]),0)</f>
        <v>44.54735483870968</v>
      </c>
      <c r="Y3302" s="14"/>
    </row>
    <row r="3303" spans="1:25" ht="15" customHeight="1" x14ac:dyDescent="0.25">
      <c r="A3303" s="14">
        <f t="shared" si="51"/>
        <v>3300</v>
      </c>
      <c r="B3303" s="1">
        <v>44119</v>
      </c>
      <c r="C3303" s="18">
        <f>+YEAR(datos_arg[[#This Row],[Fecha]])</f>
        <v>2020</v>
      </c>
      <c r="D3303" s="18">
        <f>+MONTH(datos_arg[[#This Row],[Fecha]])</f>
        <v>10</v>
      </c>
      <c r="E3303" s="14" t="s">
        <v>1016</v>
      </c>
      <c r="F3303" s="14" t="s">
        <v>404</v>
      </c>
      <c r="G3303" s="14"/>
      <c r="H3303" s="14" t="s">
        <v>433</v>
      </c>
      <c r="I3303" s="14" t="s">
        <v>955</v>
      </c>
      <c r="J3303" s="14" t="s">
        <v>425</v>
      </c>
      <c r="K3303" s="14"/>
      <c r="L3303" s="14" t="s">
        <v>425</v>
      </c>
      <c r="M3303" s="14" t="s">
        <v>831</v>
      </c>
      <c r="N3303" s="14" t="s">
        <v>831</v>
      </c>
      <c r="O3303" s="14" t="s">
        <v>3248</v>
      </c>
      <c r="P3303" s="14" t="s">
        <v>6005</v>
      </c>
      <c r="Q3303" s="14"/>
      <c r="R3303" s="14" t="s">
        <v>404</v>
      </c>
      <c r="S3303" s="14" t="s">
        <v>439</v>
      </c>
      <c r="T3303" s="35">
        <v>2165.69</v>
      </c>
      <c r="U3303" s="14" t="s">
        <v>4</v>
      </c>
      <c r="V3303" s="14">
        <v>155</v>
      </c>
      <c r="W3303" s="16">
        <f>+IF(datos_arg[[#This Row],[Moneda]]="ARS",datos_arg[[#This Row],[Monto]],datos_arg[[#This Row],[Monto]]*datos_arg[[#This Row],[TC]])</f>
        <v>2165.69</v>
      </c>
      <c r="X3303" s="16">
        <f>IFERROR(IF(datos_arg[[#This Row],[Moneda]]="USD",datos_arg[[#This Row],[Monto]],datos_arg[[#This Row],[Monto]]/datos_arg[[#This Row],[TC]]),0)</f>
        <v>13.972193548387096</v>
      </c>
      <c r="Y3303" s="14"/>
    </row>
    <row r="3304" spans="1:25" ht="15" customHeight="1" x14ac:dyDescent="0.25">
      <c r="A3304" s="14">
        <f t="shared" si="51"/>
        <v>3301</v>
      </c>
      <c r="B3304" s="1">
        <v>44119</v>
      </c>
      <c r="C3304" s="18">
        <f>+YEAR(datos_arg[[#This Row],[Fecha]])</f>
        <v>2020</v>
      </c>
      <c r="D3304" s="18">
        <f>+MONTH(datos_arg[[#This Row],[Fecha]])</f>
        <v>10</v>
      </c>
      <c r="E3304" s="14" t="s">
        <v>1016</v>
      </c>
      <c r="F3304" s="14" t="s">
        <v>404</v>
      </c>
      <c r="G3304" s="14"/>
      <c r="H3304" s="14" t="s">
        <v>433</v>
      </c>
      <c r="I3304" s="14" t="s">
        <v>955</v>
      </c>
      <c r="J3304" s="14" t="s">
        <v>425</v>
      </c>
      <c r="K3304" s="14"/>
      <c r="L3304" s="14" t="s">
        <v>425</v>
      </c>
      <c r="M3304" s="14" t="s">
        <v>832</v>
      </c>
      <c r="N3304" s="14" t="s">
        <v>832</v>
      </c>
      <c r="O3304" s="14" t="s">
        <v>3248</v>
      </c>
      <c r="P3304" s="14" t="s">
        <v>6005</v>
      </c>
      <c r="Q3304" s="14"/>
      <c r="R3304" s="14" t="s">
        <v>404</v>
      </c>
      <c r="S3304" s="14" t="s">
        <v>439</v>
      </c>
      <c r="T3304" s="35">
        <v>756.92</v>
      </c>
      <c r="U3304" s="14" t="s">
        <v>4</v>
      </c>
      <c r="V3304" s="14">
        <v>155</v>
      </c>
      <c r="W3304" s="16">
        <f>+IF(datos_arg[[#This Row],[Moneda]]="ARS",datos_arg[[#This Row],[Monto]],datos_arg[[#This Row],[Monto]]*datos_arg[[#This Row],[TC]])</f>
        <v>756.92</v>
      </c>
      <c r="X3304" s="16">
        <f>IFERROR(IF(datos_arg[[#This Row],[Moneda]]="USD",datos_arg[[#This Row],[Monto]],datos_arg[[#This Row],[Monto]]/datos_arg[[#This Row],[TC]]),0)</f>
        <v>4.8833548387096775</v>
      </c>
      <c r="Y3304" s="14"/>
    </row>
    <row r="3305" spans="1:25" ht="15" customHeight="1" x14ac:dyDescent="0.25">
      <c r="A3305" s="14">
        <f t="shared" si="51"/>
        <v>3302</v>
      </c>
      <c r="B3305" s="1">
        <v>44119</v>
      </c>
      <c r="C3305" s="18">
        <f>+YEAR(datos_arg[[#This Row],[Fecha]])</f>
        <v>2020</v>
      </c>
      <c r="D3305" s="18">
        <f>+MONTH(datos_arg[[#This Row],[Fecha]])</f>
        <v>10</v>
      </c>
      <c r="E3305" s="14" t="s">
        <v>1016</v>
      </c>
      <c r="F3305" s="14" t="s">
        <v>404</v>
      </c>
      <c r="G3305" s="14"/>
      <c r="H3305" s="14" t="s">
        <v>433</v>
      </c>
      <c r="I3305" s="14" t="s">
        <v>955</v>
      </c>
      <c r="J3305" s="14" t="s">
        <v>425</v>
      </c>
      <c r="K3305" s="14"/>
      <c r="L3305" s="14" t="s">
        <v>425</v>
      </c>
      <c r="M3305" s="14" t="s">
        <v>954</v>
      </c>
      <c r="N3305" s="14" t="s">
        <v>954</v>
      </c>
      <c r="O3305" s="14" t="s">
        <v>3248</v>
      </c>
      <c r="P3305" s="14" t="s">
        <v>6005</v>
      </c>
      <c r="Q3305" s="14"/>
      <c r="R3305" s="14" t="s">
        <v>404</v>
      </c>
      <c r="S3305" s="14" t="s">
        <v>439</v>
      </c>
      <c r="T3305" s="35">
        <v>4466.5200000000004</v>
      </c>
      <c r="U3305" s="14" t="s">
        <v>4</v>
      </c>
      <c r="V3305" s="14">
        <v>155</v>
      </c>
      <c r="W3305" s="16">
        <f>+IF(datos_arg[[#This Row],[Moneda]]="ARS",datos_arg[[#This Row],[Monto]],datos_arg[[#This Row],[Monto]]*datos_arg[[#This Row],[TC]])</f>
        <v>4466.5200000000004</v>
      </c>
      <c r="X3305" s="16">
        <f>IFERROR(IF(datos_arg[[#This Row],[Moneda]]="USD",datos_arg[[#This Row],[Monto]],datos_arg[[#This Row],[Monto]]/datos_arg[[#This Row],[TC]]),0)</f>
        <v>28.816258064516131</v>
      </c>
      <c r="Y3305" s="14"/>
    </row>
    <row r="3306" spans="1:25" ht="15" customHeight="1" x14ac:dyDescent="0.25">
      <c r="A3306" s="14">
        <f t="shared" si="51"/>
        <v>3303</v>
      </c>
      <c r="B3306" s="1">
        <v>44119</v>
      </c>
      <c r="C3306" s="18">
        <f>+YEAR(datos_arg[[#This Row],[Fecha]])</f>
        <v>2020</v>
      </c>
      <c r="D3306" s="18">
        <f>+MONTH(datos_arg[[#This Row],[Fecha]])</f>
        <v>10</v>
      </c>
      <c r="E3306" s="14" t="s">
        <v>1016</v>
      </c>
      <c r="F3306" s="14" t="s">
        <v>404</v>
      </c>
      <c r="G3306" s="14"/>
      <c r="H3306" s="14" t="s">
        <v>7132</v>
      </c>
      <c r="I3306" s="14" t="s">
        <v>7132</v>
      </c>
      <c r="J3306" s="14" t="s">
        <v>425</v>
      </c>
      <c r="K3306" s="14"/>
      <c r="L3306" s="14" t="s">
        <v>425</v>
      </c>
      <c r="M3306" s="14" t="s">
        <v>284</v>
      </c>
      <c r="N3306" s="14" t="s">
        <v>284</v>
      </c>
      <c r="O3306" s="14" t="s">
        <v>3249</v>
      </c>
      <c r="P3306" s="14" t="s">
        <v>6005</v>
      </c>
      <c r="Q3306" s="14"/>
      <c r="R3306" s="14" t="s">
        <v>404</v>
      </c>
      <c r="S3306" s="14" t="s">
        <v>439</v>
      </c>
      <c r="T3306" s="35">
        <v>1000</v>
      </c>
      <c r="U3306" s="14" t="s">
        <v>4</v>
      </c>
      <c r="V3306" s="14">
        <v>155</v>
      </c>
      <c r="W3306" s="16">
        <f>+IF(datos_arg[[#This Row],[Moneda]]="ARS",datos_arg[[#This Row],[Monto]],datos_arg[[#This Row],[Monto]]*datos_arg[[#This Row],[TC]])</f>
        <v>1000</v>
      </c>
      <c r="X3306" s="16">
        <f>IFERROR(IF(datos_arg[[#This Row],[Moneda]]="USD",datos_arg[[#This Row],[Monto]],datos_arg[[#This Row],[Monto]]/datos_arg[[#This Row],[TC]]),0)</f>
        <v>6.4516129032258061</v>
      </c>
      <c r="Y3306" s="14"/>
    </row>
    <row r="3307" spans="1:25" ht="15" customHeight="1" x14ac:dyDescent="0.25">
      <c r="A3307" s="14">
        <f t="shared" si="51"/>
        <v>3304</v>
      </c>
      <c r="B3307" s="1">
        <v>44119</v>
      </c>
      <c r="C3307" s="18">
        <f>+YEAR(datos_arg[[#This Row],[Fecha]])</f>
        <v>2020</v>
      </c>
      <c r="D3307" s="18">
        <f>+MONTH(datos_arg[[#This Row],[Fecha]])</f>
        <v>10</v>
      </c>
      <c r="E3307" s="14" t="s">
        <v>1016</v>
      </c>
      <c r="F3307" s="14" t="s">
        <v>404</v>
      </c>
      <c r="G3307" s="14"/>
      <c r="H3307" s="14" t="s">
        <v>7132</v>
      </c>
      <c r="I3307" s="14" t="s">
        <v>7132</v>
      </c>
      <c r="J3307" s="14" t="s">
        <v>425</v>
      </c>
      <c r="K3307" s="14"/>
      <c r="L3307" s="14" t="s">
        <v>425</v>
      </c>
      <c r="M3307" s="14" t="s">
        <v>156</v>
      </c>
      <c r="N3307" s="14" t="s">
        <v>156</v>
      </c>
      <c r="O3307" s="14" t="s">
        <v>3249</v>
      </c>
      <c r="P3307" s="14" t="s">
        <v>6005</v>
      </c>
      <c r="Q3307" s="14"/>
      <c r="R3307" s="14" t="s">
        <v>404</v>
      </c>
      <c r="S3307" s="14" t="s">
        <v>439</v>
      </c>
      <c r="T3307" s="35">
        <v>2865</v>
      </c>
      <c r="U3307" s="14" t="s">
        <v>4</v>
      </c>
      <c r="V3307" s="14">
        <v>155</v>
      </c>
      <c r="W3307" s="16">
        <f>+IF(datos_arg[[#This Row],[Moneda]]="ARS",datos_arg[[#This Row],[Monto]],datos_arg[[#This Row],[Monto]]*datos_arg[[#This Row],[TC]])</f>
        <v>2865</v>
      </c>
      <c r="X3307" s="16">
        <f>IFERROR(IF(datos_arg[[#This Row],[Moneda]]="USD",datos_arg[[#This Row],[Monto]],datos_arg[[#This Row],[Monto]]/datos_arg[[#This Row],[TC]]),0)</f>
        <v>18.483870967741936</v>
      </c>
      <c r="Y3307" s="14"/>
    </row>
    <row r="3308" spans="1:25" ht="15" customHeight="1" x14ac:dyDescent="0.25">
      <c r="A3308" s="14">
        <f t="shared" si="51"/>
        <v>3305</v>
      </c>
      <c r="B3308" s="1">
        <v>44119</v>
      </c>
      <c r="C3308" s="18">
        <f>+YEAR(datos_arg[[#This Row],[Fecha]])</f>
        <v>2020</v>
      </c>
      <c r="D3308" s="18">
        <f>+MONTH(datos_arg[[#This Row],[Fecha]])</f>
        <v>10</v>
      </c>
      <c r="E3308" s="14" t="s">
        <v>1015</v>
      </c>
      <c r="F3308" s="14" t="s">
        <v>430</v>
      </c>
      <c r="G3308" s="14"/>
      <c r="H3308" s="14" t="s">
        <v>7132</v>
      </c>
      <c r="I3308" s="14" t="s">
        <v>7132</v>
      </c>
      <c r="J3308" s="14" t="s">
        <v>425</v>
      </c>
      <c r="K3308" s="14"/>
      <c r="L3308" s="14" t="s">
        <v>425</v>
      </c>
      <c r="M3308" s="14" t="s">
        <v>60</v>
      </c>
      <c r="N3308" s="14" t="s">
        <v>26</v>
      </c>
      <c r="O3308" s="14" t="s">
        <v>2370</v>
      </c>
      <c r="P3308" s="14" t="s">
        <v>6006</v>
      </c>
      <c r="Q3308" s="14"/>
      <c r="R3308" s="14" t="s">
        <v>430</v>
      </c>
      <c r="S3308" s="14" t="s">
        <v>439</v>
      </c>
      <c r="T3308" s="35">
        <v>8592.02</v>
      </c>
      <c r="U3308" s="14" t="s">
        <v>4</v>
      </c>
      <c r="V3308" s="14">
        <v>155</v>
      </c>
      <c r="W3308" s="16">
        <f>+IF(datos_arg[[#This Row],[Moneda]]="ARS",datos_arg[[#This Row],[Monto]],datos_arg[[#This Row],[Monto]]*datos_arg[[#This Row],[TC]])</f>
        <v>8592.02</v>
      </c>
      <c r="X3308" s="16">
        <f>IFERROR(IF(datos_arg[[#This Row],[Moneda]]="USD",datos_arg[[#This Row],[Monto]],datos_arg[[#This Row],[Monto]]/datos_arg[[#This Row],[TC]]),0)</f>
        <v>55.4323870967742</v>
      </c>
      <c r="Y3308" s="14"/>
    </row>
    <row r="3309" spans="1:25" ht="15" customHeight="1" x14ac:dyDescent="0.25">
      <c r="A3309" s="14">
        <f t="shared" si="51"/>
        <v>3306</v>
      </c>
      <c r="B3309" s="1">
        <v>44119</v>
      </c>
      <c r="C3309" s="18">
        <f>+YEAR(datos_arg[[#This Row],[Fecha]])</f>
        <v>2020</v>
      </c>
      <c r="D3309" s="18">
        <f>+MONTH(datos_arg[[#This Row],[Fecha]])</f>
        <v>10</v>
      </c>
      <c r="E3309" s="14" t="s">
        <v>1015</v>
      </c>
      <c r="F3309" s="14" t="s">
        <v>403</v>
      </c>
      <c r="G3309" s="14" t="s">
        <v>970</v>
      </c>
      <c r="H3309" s="14" t="s">
        <v>7132</v>
      </c>
      <c r="I3309" s="14" t="s">
        <v>7132</v>
      </c>
      <c r="J3309" s="14" t="s">
        <v>425</v>
      </c>
      <c r="K3309" s="14"/>
      <c r="L3309" s="14" t="s">
        <v>425</v>
      </c>
      <c r="M3309" s="14" t="s">
        <v>493</v>
      </c>
      <c r="N3309" s="14" t="s">
        <v>26</v>
      </c>
      <c r="O3309" s="14" t="s">
        <v>3250</v>
      </c>
      <c r="P3309" s="14" t="s">
        <v>6006</v>
      </c>
      <c r="Q3309" s="14"/>
      <c r="R3309" s="14" t="s">
        <v>970</v>
      </c>
      <c r="S3309" s="14" t="s">
        <v>439</v>
      </c>
      <c r="T3309" s="35">
        <v>922</v>
      </c>
      <c r="U3309" s="14" t="s">
        <v>4</v>
      </c>
      <c r="V3309" s="14">
        <v>155</v>
      </c>
      <c r="W3309" s="16">
        <f>+IF(datos_arg[[#This Row],[Moneda]]="ARS",datos_arg[[#This Row],[Monto]],datos_arg[[#This Row],[Monto]]*datos_arg[[#This Row],[TC]])</f>
        <v>922</v>
      </c>
      <c r="X3309" s="16">
        <f>IFERROR(IF(datos_arg[[#This Row],[Moneda]]="USD",datos_arg[[#This Row],[Monto]],datos_arg[[#This Row],[Monto]]/datos_arg[[#This Row],[TC]]),0)</f>
        <v>5.9483870967741934</v>
      </c>
      <c r="Y3309" s="14"/>
    </row>
    <row r="3310" spans="1:25" ht="15" customHeight="1" x14ac:dyDescent="0.25">
      <c r="A3310" s="14">
        <f t="shared" si="51"/>
        <v>3307</v>
      </c>
      <c r="B3310" s="1">
        <v>44119</v>
      </c>
      <c r="C3310" s="18">
        <f>+YEAR(datos_arg[[#This Row],[Fecha]])</f>
        <v>2020</v>
      </c>
      <c r="D3310" s="18">
        <f>+MONTH(datos_arg[[#This Row],[Fecha]])</f>
        <v>10</v>
      </c>
      <c r="E3310" s="14" t="s">
        <v>1015</v>
      </c>
      <c r="F3310" s="14" t="s">
        <v>430</v>
      </c>
      <c r="G3310" s="14"/>
      <c r="H3310" s="14" t="s">
        <v>7132</v>
      </c>
      <c r="I3310" s="14" t="s">
        <v>7132</v>
      </c>
      <c r="J3310" s="14" t="s">
        <v>425</v>
      </c>
      <c r="K3310" s="14"/>
      <c r="L3310" s="14" t="s">
        <v>425</v>
      </c>
      <c r="M3310" s="14" t="s">
        <v>57</v>
      </c>
      <c r="N3310" s="14" t="s">
        <v>57</v>
      </c>
      <c r="O3310" s="14" t="s">
        <v>1794</v>
      </c>
      <c r="P3310" s="14" t="s">
        <v>6006</v>
      </c>
      <c r="Q3310" s="14"/>
      <c r="R3310" s="14" t="s">
        <v>430</v>
      </c>
      <c r="S3310" s="14" t="s">
        <v>439</v>
      </c>
      <c r="T3310" s="35">
        <v>1668</v>
      </c>
      <c r="U3310" s="14" t="s">
        <v>4</v>
      </c>
      <c r="V3310" s="14">
        <v>155</v>
      </c>
      <c r="W3310" s="16">
        <f>+IF(datos_arg[[#This Row],[Moneda]]="ARS",datos_arg[[#This Row],[Monto]],datos_arg[[#This Row],[Monto]]*datos_arg[[#This Row],[TC]])</f>
        <v>1668</v>
      </c>
      <c r="X3310" s="16">
        <f>IFERROR(IF(datos_arg[[#This Row],[Moneda]]="USD",datos_arg[[#This Row],[Monto]],datos_arg[[#This Row],[Monto]]/datos_arg[[#This Row],[TC]]),0)</f>
        <v>10.761290322580646</v>
      </c>
      <c r="Y3310" s="14"/>
    </row>
    <row r="3311" spans="1:25" ht="15" customHeight="1" x14ac:dyDescent="0.25">
      <c r="A3311" s="14">
        <f t="shared" si="51"/>
        <v>3308</v>
      </c>
      <c r="B3311" s="1">
        <v>44119</v>
      </c>
      <c r="C3311" s="18">
        <f>+YEAR(datos_arg[[#This Row],[Fecha]])</f>
        <v>2020</v>
      </c>
      <c r="D3311" s="18">
        <f>+MONTH(datos_arg[[#This Row],[Fecha]])</f>
        <v>10</v>
      </c>
      <c r="E3311" s="14" t="s">
        <v>1015</v>
      </c>
      <c r="F3311" s="14" t="s">
        <v>430</v>
      </c>
      <c r="G3311" s="14"/>
      <c r="H3311" s="14" t="s">
        <v>7132</v>
      </c>
      <c r="I3311" s="14" t="s">
        <v>7132</v>
      </c>
      <c r="J3311" s="14" t="s">
        <v>425</v>
      </c>
      <c r="K3311" s="14"/>
      <c r="L3311" s="14" t="s">
        <v>425</v>
      </c>
      <c r="M3311" s="14" t="s">
        <v>361</v>
      </c>
      <c r="N3311" s="14" t="s">
        <v>361</v>
      </c>
      <c r="O3311" s="14" t="s">
        <v>2325</v>
      </c>
      <c r="P3311" s="14" t="s">
        <v>6006</v>
      </c>
      <c r="Q3311" s="14"/>
      <c r="R3311" s="14" t="s">
        <v>430</v>
      </c>
      <c r="S3311" s="14" t="s">
        <v>439</v>
      </c>
      <c r="T3311" s="35">
        <v>40</v>
      </c>
      <c r="U3311" s="14" t="s">
        <v>4</v>
      </c>
      <c r="V3311" s="14">
        <v>155</v>
      </c>
      <c r="W3311" s="16">
        <f>+IF(datos_arg[[#This Row],[Moneda]]="ARS",datos_arg[[#This Row],[Monto]],datos_arg[[#This Row],[Monto]]*datos_arg[[#This Row],[TC]])</f>
        <v>40</v>
      </c>
      <c r="X3311" s="16">
        <f>IFERROR(IF(datos_arg[[#This Row],[Moneda]]="USD",datos_arg[[#This Row],[Monto]],datos_arg[[#This Row],[Monto]]/datos_arg[[#This Row],[TC]]),0)</f>
        <v>0.25806451612903225</v>
      </c>
      <c r="Y3311" s="14"/>
    </row>
    <row r="3312" spans="1:25" ht="15" customHeight="1" x14ac:dyDescent="0.25">
      <c r="A3312" s="14">
        <f t="shared" si="51"/>
        <v>3309</v>
      </c>
      <c r="B3312" s="1">
        <v>44119</v>
      </c>
      <c r="C3312" s="18">
        <f>+YEAR(datos_arg[[#This Row],[Fecha]])</f>
        <v>2020</v>
      </c>
      <c r="D3312" s="18">
        <f>+MONTH(datos_arg[[#This Row],[Fecha]])</f>
        <v>10</v>
      </c>
      <c r="E3312" s="14" t="s">
        <v>449</v>
      </c>
      <c r="F3312" s="14" t="s">
        <v>523</v>
      </c>
      <c r="G3312" s="14"/>
      <c r="H3312" s="14" t="s">
        <v>7132</v>
      </c>
      <c r="I3312" s="14" t="s">
        <v>7132</v>
      </c>
      <c r="J3312" s="14" t="s">
        <v>425</v>
      </c>
      <c r="K3312" s="14"/>
      <c r="L3312" s="14" t="s">
        <v>425</v>
      </c>
      <c r="M3312" s="14" t="s">
        <v>515</v>
      </c>
      <c r="N3312" s="14" t="s">
        <v>515</v>
      </c>
      <c r="O3312" s="14" t="s">
        <v>3019</v>
      </c>
      <c r="P3312" s="14" t="s">
        <v>6006</v>
      </c>
      <c r="Q3312" s="14"/>
      <c r="R3312" s="14" t="s">
        <v>523</v>
      </c>
      <c r="S3312" s="14" t="s">
        <v>439</v>
      </c>
      <c r="T3312" s="35">
        <v>1000</v>
      </c>
      <c r="U3312" s="14" t="s">
        <v>4</v>
      </c>
      <c r="V3312" s="14">
        <v>155</v>
      </c>
      <c r="W3312" s="16">
        <f>+IF(datos_arg[[#This Row],[Moneda]]="ARS",datos_arg[[#This Row],[Monto]],datos_arg[[#This Row],[Monto]]*datos_arg[[#This Row],[TC]])</f>
        <v>1000</v>
      </c>
      <c r="X3312" s="16">
        <f>IFERROR(IF(datos_arg[[#This Row],[Moneda]]="USD",datos_arg[[#This Row],[Monto]],datos_arg[[#This Row],[Monto]]/datos_arg[[#This Row],[TC]]),0)</f>
        <v>6.4516129032258061</v>
      </c>
      <c r="Y3312" s="14"/>
    </row>
    <row r="3313" spans="1:25" ht="15" customHeight="1" x14ac:dyDescent="0.25">
      <c r="A3313" s="14">
        <f t="shared" si="51"/>
        <v>3310</v>
      </c>
      <c r="B3313" s="1">
        <v>44119</v>
      </c>
      <c r="C3313" s="18">
        <f>+YEAR(datos_arg[[#This Row],[Fecha]])</f>
        <v>2020</v>
      </c>
      <c r="D3313" s="18">
        <f>+MONTH(datos_arg[[#This Row],[Fecha]])</f>
        <v>10</v>
      </c>
      <c r="E3313" s="14" t="s">
        <v>5358</v>
      </c>
      <c r="F3313" s="14" t="s">
        <v>4108</v>
      </c>
      <c r="G3313" s="14"/>
      <c r="H3313" s="14" t="s">
        <v>6646</v>
      </c>
      <c r="I3313" s="14" t="s">
        <v>7132</v>
      </c>
      <c r="J3313" s="14" t="s">
        <v>425</v>
      </c>
      <c r="K3313" s="14" t="s">
        <v>420</v>
      </c>
      <c r="L3313" s="14" t="s">
        <v>426</v>
      </c>
      <c r="M3313" s="14" t="s">
        <v>5381</v>
      </c>
      <c r="N3313" s="14" t="s">
        <v>1019</v>
      </c>
      <c r="O3313" s="14" t="s">
        <v>4096</v>
      </c>
      <c r="P3313" s="14"/>
      <c r="Q3313" s="14"/>
      <c r="R3313" s="14" t="s">
        <v>4108</v>
      </c>
      <c r="S3313" s="14" t="s">
        <v>439</v>
      </c>
      <c r="T3313" s="35">
        <v>100000</v>
      </c>
      <c r="U3313" s="14" t="s">
        <v>4</v>
      </c>
      <c r="V3313" s="14">
        <v>155</v>
      </c>
      <c r="W3313" s="16">
        <f>+IF(datos_arg[[#This Row],[Moneda]]="ARS",datos_arg[[#This Row],[Monto]],datos_arg[[#This Row],[Monto]]*datos_arg[[#This Row],[TC]])</f>
        <v>100000</v>
      </c>
      <c r="X3313" s="16">
        <f>IFERROR(IF(datos_arg[[#This Row],[Moneda]]="USD",datos_arg[[#This Row],[Monto]],datos_arg[[#This Row],[Monto]]/datos_arg[[#This Row],[TC]]),0)</f>
        <v>645.16129032258061</v>
      </c>
      <c r="Y3313" s="14"/>
    </row>
    <row r="3314" spans="1:25" ht="15" customHeight="1" x14ac:dyDescent="0.25">
      <c r="A3314" s="14">
        <f t="shared" si="51"/>
        <v>3311</v>
      </c>
      <c r="B3314" s="1">
        <v>44119</v>
      </c>
      <c r="C3314" s="18">
        <f>+YEAR(datos_arg[[#This Row],[Fecha]])</f>
        <v>2020</v>
      </c>
      <c r="D3314" s="18">
        <f>+MONTH(datos_arg[[#This Row],[Fecha]])</f>
        <v>10</v>
      </c>
      <c r="E3314" s="14" t="s">
        <v>408</v>
      </c>
      <c r="F3314" s="14" t="s">
        <v>506</v>
      </c>
      <c r="G3314" s="14"/>
      <c r="H3314" s="14" t="s">
        <v>7132</v>
      </c>
      <c r="I3314" s="14" t="s">
        <v>7132</v>
      </c>
      <c r="J3314" s="14" t="s">
        <v>425</v>
      </c>
      <c r="K3314" s="14"/>
      <c r="L3314" s="14" t="s">
        <v>425</v>
      </c>
      <c r="M3314" s="14" t="s">
        <v>1763</v>
      </c>
      <c r="N3314" s="14" t="s">
        <v>1763</v>
      </c>
      <c r="O3314" s="14" t="s">
        <v>3251</v>
      </c>
      <c r="P3314" s="14"/>
      <c r="Q3314" s="14"/>
      <c r="R3314" s="14" t="s">
        <v>421</v>
      </c>
      <c r="S3314" s="14" t="s">
        <v>439</v>
      </c>
      <c r="T3314" s="35">
        <v>70000</v>
      </c>
      <c r="U3314" s="14" t="s">
        <v>4</v>
      </c>
      <c r="V3314" s="14">
        <v>155</v>
      </c>
      <c r="W3314" s="16">
        <f>+IF(datos_arg[[#This Row],[Moneda]]="ARS",datos_arg[[#This Row],[Monto]],datos_arg[[#This Row],[Monto]]*datos_arg[[#This Row],[TC]])</f>
        <v>70000</v>
      </c>
      <c r="X3314" s="16">
        <f>IFERROR(IF(datos_arg[[#This Row],[Moneda]]="USD",datos_arg[[#This Row],[Monto]],datos_arg[[#This Row],[Monto]]/datos_arg[[#This Row],[TC]]),0)</f>
        <v>451.61290322580646</v>
      </c>
      <c r="Y3314" s="14"/>
    </row>
    <row r="3315" spans="1:25" x14ac:dyDescent="0.25">
      <c r="A3315" s="14">
        <f t="shared" si="51"/>
        <v>3312</v>
      </c>
      <c r="B3315" s="1">
        <v>44119</v>
      </c>
      <c r="C3315" s="18">
        <f>+YEAR(datos_arg[[#This Row],[Fecha]])</f>
        <v>2020</v>
      </c>
      <c r="D3315" s="18">
        <f>+MONTH(datos_arg[[#This Row],[Fecha]])</f>
        <v>10</v>
      </c>
      <c r="E3315" s="14" t="s">
        <v>408</v>
      </c>
      <c r="F3315" s="14" t="s">
        <v>69</v>
      </c>
      <c r="G3315" s="14"/>
      <c r="H3315" s="14" t="s">
        <v>7132</v>
      </c>
      <c r="I3315" s="14" t="s">
        <v>7132</v>
      </c>
      <c r="J3315" s="14" t="s">
        <v>425</v>
      </c>
      <c r="K3315" s="14"/>
      <c r="L3315" s="14" t="s">
        <v>425</v>
      </c>
      <c r="M3315" s="14" t="s">
        <v>2530</v>
      </c>
      <c r="N3315" s="14" t="s">
        <v>2530</v>
      </c>
      <c r="O3315" s="14" t="s">
        <v>3261</v>
      </c>
      <c r="P3315" s="14"/>
      <c r="Q3315" s="14"/>
      <c r="R3315" s="14" t="s">
        <v>439</v>
      </c>
      <c r="S3315" s="14" t="s">
        <v>440</v>
      </c>
      <c r="T3315" s="35">
        <v>3000</v>
      </c>
      <c r="U3315" s="14" t="s">
        <v>2</v>
      </c>
      <c r="V3315" s="14">
        <v>168</v>
      </c>
      <c r="W3315" s="16">
        <f>+IF(datos_arg[[#This Row],[Moneda]]="ARS",datos_arg[[#This Row],[Monto]],datos_arg[[#This Row],[Monto]]*datos_arg[[#This Row],[TC]])</f>
        <v>504000</v>
      </c>
      <c r="X3315" s="16">
        <f>IFERROR(IF(datos_arg[[#This Row],[Moneda]]="USD",datos_arg[[#This Row],[Monto]],datos_arg[[#This Row],[Monto]]/datos_arg[[#This Row],[TC]]),0)</f>
        <v>3000</v>
      </c>
      <c r="Y3315" s="14"/>
    </row>
    <row r="3316" spans="1:25" ht="15" customHeight="1" x14ac:dyDescent="0.25">
      <c r="A3316" s="14">
        <f t="shared" si="51"/>
        <v>3313</v>
      </c>
      <c r="B3316" s="1">
        <v>44119</v>
      </c>
      <c r="C3316" s="18">
        <f>+YEAR(datos_arg[[#This Row],[Fecha]])</f>
        <v>2020</v>
      </c>
      <c r="D3316" s="18">
        <f>+MONTH(datos_arg[[#This Row],[Fecha]])</f>
        <v>10</v>
      </c>
      <c r="E3316" s="14" t="s">
        <v>1015</v>
      </c>
      <c r="F3316" s="14" t="s">
        <v>430</v>
      </c>
      <c r="G3316" s="14"/>
      <c r="H3316" s="14" t="s">
        <v>7132</v>
      </c>
      <c r="I3316" s="14" t="s">
        <v>7132</v>
      </c>
      <c r="J3316" s="14" t="s">
        <v>425</v>
      </c>
      <c r="K3316" s="14"/>
      <c r="L3316" s="14" t="s">
        <v>425</v>
      </c>
      <c r="M3316" s="14" t="s">
        <v>60</v>
      </c>
      <c r="N3316" s="14" t="s">
        <v>26</v>
      </c>
      <c r="O3316" s="14" t="s">
        <v>2460</v>
      </c>
      <c r="P3316" s="14"/>
      <c r="Q3316" s="14"/>
      <c r="R3316" s="14" t="s">
        <v>430</v>
      </c>
      <c r="S3316" s="14" t="s">
        <v>439</v>
      </c>
      <c r="T3316" s="35">
        <v>3000</v>
      </c>
      <c r="U3316" s="14" t="s">
        <v>4</v>
      </c>
      <c r="V3316" s="14">
        <v>168</v>
      </c>
      <c r="W3316" s="16">
        <f>+IF(datos_arg[[#This Row],[Moneda]]="ARS",datos_arg[[#This Row],[Monto]],datos_arg[[#This Row],[Monto]]*datos_arg[[#This Row],[TC]])</f>
        <v>3000</v>
      </c>
      <c r="X3316" s="16">
        <f>IFERROR(IF(datos_arg[[#This Row],[Moneda]]="USD",datos_arg[[#This Row],[Monto]],datos_arg[[#This Row],[Monto]]/datos_arg[[#This Row],[TC]]),0)</f>
        <v>17.857142857142858</v>
      </c>
      <c r="Y3316" s="14"/>
    </row>
    <row r="3317" spans="1:25" ht="15" customHeight="1" x14ac:dyDescent="0.25">
      <c r="A3317" s="14">
        <f t="shared" si="51"/>
        <v>3314</v>
      </c>
      <c r="B3317" s="1">
        <v>44119</v>
      </c>
      <c r="C3317" s="18">
        <f>+YEAR(datos_arg[[#This Row],[Fecha]])</f>
        <v>2020</v>
      </c>
      <c r="D3317" s="18">
        <f>+MONTH(datos_arg[[#This Row],[Fecha]])</f>
        <v>10</v>
      </c>
      <c r="E3317" s="14" t="s">
        <v>1015</v>
      </c>
      <c r="F3317" s="14" t="s">
        <v>430</v>
      </c>
      <c r="G3317" s="14"/>
      <c r="H3317" s="14" t="s">
        <v>7132</v>
      </c>
      <c r="I3317" s="14" t="s">
        <v>7132</v>
      </c>
      <c r="J3317" s="14" t="s">
        <v>425</v>
      </c>
      <c r="K3317" s="14"/>
      <c r="L3317" s="14" t="s">
        <v>425</v>
      </c>
      <c r="M3317" s="14" t="s">
        <v>60</v>
      </c>
      <c r="N3317" s="14" t="s">
        <v>26</v>
      </c>
      <c r="O3317" s="14" t="s">
        <v>3252</v>
      </c>
      <c r="P3317" s="14"/>
      <c r="Q3317" s="14"/>
      <c r="R3317" s="14" t="s">
        <v>430</v>
      </c>
      <c r="S3317" s="14" t="s">
        <v>445</v>
      </c>
      <c r="T3317" s="35">
        <v>2500</v>
      </c>
      <c r="U3317" s="14" t="s">
        <v>4</v>
      </c>
      <c r="V3317" s="14">
        <v>168</v>
      </c>
      <c r="W3317" s="16">
        <f>+IF(datos_arg[[#This Row],[Moneda]]="ARS",datos_arg[[#This Row],[Monto]],datos_arg[[#This Row],[Monto]]*datos_arg[[#This Row],[TC]])</f>
        <v>2500</v>
      </c>
      <c r="X3317" s="16">
        <f>IFERROR(IF(datos_arg[[#This Row],[Moneda]]="USD",datos_arg[[#This Row],[Monto]],datos_arg[[#This Row],[Monto]]/datos_arg[[#This Row],[TC]]),0)</f>
        <v>14.880952380952381</v>
      </c>
      <c r="Y3317" s="14"/>
    </row>
    <row r="3318" spans="1:25" ht="15" customHeight="1" x14ac:dyDescent="0.25">
      <c r="A3318" s="14">
        <f t="shared" si="51"/>
        <v>3315</v>
      </c>
      <c r="B3318" s="1">
        <v>44119</v>
      </c>
      <c r="C3318" s="18">
        <f>+YEAR(datos_arg[[#This Row],[Fecha]])</f>
        <v>2020</v>
      </c>
      <c r="D3318" s="18">
        <f>+MONTH(datos_arg[[#This Row],[Fecha]])</f>
        <v>10</v>
      </c>
      <c r="E3318" s="14" t="s">
        <v>1015</v>
      </c>
      <c r="F3318" s="14" t="s">
        <v>430</v>
      </c>
      <c r="G3318" s="14"/>
      <c r="H3318" s="14" t="s">
        <v>7132</v>
      </c>
      <c r="I3318" s="14" t="s">
        <v>7132</v>
      </c>
      <c r="J3318" s="14" t="s">
        <v>425</v>
      </c>
      <c r="K3318" s="14"/>
      <c r="L3318" s="14" t="s">
        <v>425</v>
      </c>
      <c r="M3318" s="14" t="s">
        <v>102</v>
      </c>
      <c r="N3318" s="14" t="s">
        <v>480</v>
      </c>
      <c r="O3318" s="14" t="s">
        <v>3253</v>
      </c>
      <c r="P3318" s="14"/>
      <c r="Q3318" s="14"/>
      <c r="R3318" s="14" t="s">
        <v>430</v>
      </c>
      <c r="S3318" s="14" t="s">
        <v>439</v>
      </c>
      <c r="T3318" s="35">
        <v>2000</v>
      </c>
      <c r="U3318" s="14" t="s">
        <v>4</v>
      </c>
      <c r="V3318" s="14">
        <v>168</v>
      </c>
      <c r="W3318" s="16">
        <f>+IF(datos_arg[[#This Row],[Moneda]]="ARS",datos_arg[[#This Row],[Monto]],datos_arg[[#This Row],[Monto]]*datos_arg[[#This Row],[TC]])</f>
        <v>2000</v>
      </c>
      <c r="X3318" s="16">
        <f>IFERROR(IF(datos_arg[[#This Row],[Moneda]]="USD",datos_arg[[#This Row],[Monto]],datos_arg[[#This Row],[Monto]]/datos_arg[[#This Row],[TC]]),0)</f>
        <v>11.904761904761905</v>
      </c>
      <c r="Y3318" s="14"/>
    </row>
    <row r="3319" spans="1:25" ht="15" customHeight="1" x14ac:dyDescent="0.25">
      <c r="A3319" s="14">
        <f t="shared" si="51"/>
        <v>3316</v>
      </c>
      <c r="B3319" s="1">
        <v>44120</v>
      </c>
      <c r="C3319" s="18">
        <f>+YEAR(datos_arg[[#This Row],[Fecha]])</f>
        <v>2020</v>
      </c>
      <c r="D3319" s="18">
        <f>+MONTH(datos_arg[[#This Row],[Fecha]])</f>
        <v>10</v>
      </c>
      <c r="E3319" s="14" t="s">
        <v>1015</v>
      </c>
      <c r="F3319" s="14" t="s">
        <v>430</v>
      </c>
      <c r="G3319" s="14"/>
      <c r="H3319" s="14" t="s">
        <v>7132</v>
      </c>
      <c r="I3319" s="14" t="s">
        <v>7132</v>
      </c>
      <c r="J3319" s="14" t="s">
        <v>425</v>
      </c>
      <c r="K3319" s="14"/>
      <c r="L3319" s="14" t="s">
        <v>425</v>
      </c>
      <c r="M3319" s="14" t="s">
        <v>102</v>
      </c>
      <c r="N3319" s="14" t="s">
        <v>480</v>
      </c>
      <c r="O3319" s="14" t="s">
        <v>3254</v>
      </c>
      <c r="P3319" s="14" t="s">
        <v>6007</v>
      </c>
      <c r="Q3319" s="14"/>
      <c r="R3319" s="14" t="s">
        <v>430</v>
      </c>
      <c r="S3319" s="14" t="s">
        <v>421</v>
      </c>
      <c r="T3319" s="35">
        <v>10000</v>
      </c>
      <c r="U3319" s="14" t="s">
        <v>4</v>
      </c>
      <c r="V3319" s="14">
        <v>168</v>
      </c>
      <c r="W3319" s="16">
        <f>+IF(datos_arg[[#This Row],[Moneda]]="ARS",datos_arg[[#This Row],[Monto]],datos_arg[[#This Row],[Monto]]*datos_arg[[#This Row],[TC]])</f>
        <v>10000</v>
      </c>
      <c r="X3319" s="16">
        <f>IFERROR(IF(datos_arg[[#This Row],[Moneda]]="USD",datos_arg[[#This Row],[Monto]],datos_arg[[#This Row],[Monto]]/datos_arg[[#This Row],[TC]]),0)</f>
        <v>59.523809523809526</v>
      </c>
      <c r="Y3319" s="14"/>
    </row>
    <row r="3320" spans="1:25" ht="15" customHeight="1" x14ac:dyDescent="0.25">
      <c r="A3320" s="14">
        <f t="shared" si="51"/>
        <v>3317</v>
      </c>
      <c r="B3320" s="1">
        <v>44120</v>
      </c>
      <c r="C3320" s="18">
        <f>+YEAR(datos_arg[[#This Row],[Fecha]])</f>
        <v>2020</v>
      </c>
      <c r="D3320" s="18">
        <f>+MONTH(datos_arg[[#This Row],[Fecha]])</f>
        <v>10</v>
      </c>
      <c r="E3320" s="14" t="s">
        <v>1015</v>
      </c>
      <c r="F3320" s="14" t="s">
        <v>403</v>
      </c>
      <c r="G3320" s="14" t="s">
        <v>6645</v>
      </c>
      <c r="H3320" s="14" t="s">
        <v>532</v>
      </c>
      <c r="I3320" s="14" t="s">
        <v>7132</v>
      </c>
      <c r="J3320" s="14" t="s">
        <v>425</v>
      </c>
      <c r="K3320" s="14" t="s">
        <v>421</v>
      </c>
      <c r="L3320" s="14" t="s">
        <v>421</v>
      </c>
      <c r="M3320" s="14" t="s">
        <v>804</v>
      </c>
      <c r="N3320" s="14" t="s">
        <v>26</v>
      </c>
      <c r="O3320" s="14" t="s">
        <v>3255</v>
      </c>
      <c r="P3320" s="14" t="s">
        <v>6007</v>
      </c>
      <c r="Q3320" s="14"/>
      <c r="R3320" s="14" t="s">
        <v>6645</v>
      </c>
      <c r="S3320" s="14" t="s">
        <v>421</v>
      </c>
      <c r="T3320" s="35">
        <v>8853</v>
      </c>
      <c r="U3320" s="14" t="s">
        <v>4</v>
      </c>
      <c r="V3320" s="14">
        <v>168</v>
      </c>
      <c r="W3320" s="16">
        <f>+IF(datos_arg[[#This Row],[Moneda]]="ARS",datos_arg[[#This Row],[Monto]],datos_arg[[#This Row],[Monto]]*datos_arg[[#This Row],[TC]])</f>
        <v>8853</v>
      </c>
      <c r="X3320" s="16">
        <f>IFERROR(IF(datos_arg[[#This Row],[Moneda]]="USD",datos_arg[[#This Row],[Monto]],datos_arg[[#This Row],[Monto]]/datos_arg[[#This Row],[TC]]),0)</f>
        <v>52.696428571428569</v>
      </c>
      <c r="Y3320" s="14"/>
    </row>
    <row r="3321" spans="1:25" ht="15" customHeight="1" x14ac:dyDescent="0.25">
      <c r="A3321" s="14">
        <f t="shared" si="51"/>
        <v>3318</v>
      </c>
      <c r="B3321" s="1">
        <v>44120</v>
      </c>
      <c r="C3321" s="18">
        <f>+YEAR(datos_arg[[#This Row],[Fecha]])</f>
        <v>2020</v>
      </c>
      <c r="D3321" s="18">
        <f>+MONTH(datos_arg[[#This Row],[Fecha]])</f>
        <v>10</v>
      </c>
      <c r="E3321" s="14" t="s">
        <v>5358</v>
      </c>
      <c r="F3321" s="14" t="s">
        <v>969</v>
      </c>
      <c r="G3321" s="14"/>
      <c r="H3321" s="14" t="s">
        <v>433</v>
      </c>
      <c r="I3321" s="14" t="s">
        <v>955</v>
      </c>
      <c r="J3321" s="14" t="s">
        <v>425</v>
      </c>
      <c r="K3321" s="14"/>
      <c r="L3321" s="14" t="s">
        <v>425</v>
      </c>
      <c r="M3321" s="14" t="s">
        <v>616</v>
      </c>
      <c r="N3321" s="14" t="s">
        <v>3047</v>
      </c>
      <c r="O3321" s="14" t="s">
        <v>3256</v>
      </c>
      <c r="P3321" s="14" t="s">
        <v>6008</v>
      </c>
      <c r="Q3321" s="14">
        <v>2</v>
      </c>
      <c r="R3321" s="14" t="s">
        <v>969</v>
      </c>
      <c r="S3321" s="14" t="s">
        <v>439</v>
      </c>
      <c r="T3321" s="35">
        <v>160995</v>
      </c>
      <c r="U3321" s="14" t="s">
        <v>4</v>
      </c>
      <c r="V3321" s="14">
        <v>168</v>
      </c>
      <c r="W3321" s="16">
        <f>+IF(datos_arg[[#This Row],[Moneda]]="ARS",datos_arg[[#This Row],[Monto]],datos_arg[[#This Row],[Monto]]*datos_arg[[#This Row],[TC]])</f>
        <v>160995</v>
      </c>
      <c r="X3321" s="16">
        <f>IFERROR(IF(datos_arg[[#This Row],[Moneda]]="USD",datos_arg[[#This Row],[Monto]],datos_arg[[#This Row],[Monto]]/datos_arg[[#This Row],[TC]]),0)</f>
        <v>958.30357142857144</v>
      </c>
      <c r="Y3321" s="14"/>
    </row>
    <row r="3322" spans="1:25" x14ac:dyDescent="0.25">
      <c r="A3322" s="14">
        <f t="shared" si="51"/>
        <v>3319</v>
      </c>
      <c r="B3322" s="1">
        <v>44120</v>
      </c>
      <c r="C3322" s="18">
        <f>+YEAR(datos_arg[[#This Row],[Fecha]])</f>
        <v>2020</v>
      </c>
      <c r="D3322" s="18">
        <f>+MONTH(datos_arg[[#This Row],[Fecha]])</f>
        <v>10</v>
      </c>
      <c r="E3322" s="14" t="s">
        <v>408</v>
      </c>
      <c r="F3322" s="14" t="s">
        <v>69</v>
      </c>
      <c r="G3322" s="14"/>
      <c r="H3322" s="14" t="s">
        <v>7132</v>
      </c>
      <c r="I3322" s="14" t="s">
        <v>7132</v>
      </c>
      <c r="J3322" s="14" t="s">
        <v>425</v>
      </c>
      <c r="K3322" s="14"/>
      <c r="L3322" s="14" t="s">
        <v>425</v>
      </c>
      <c r="M3322" s="14" t="s">
        <v>2530</v>
      </c>
      <c r="N3322" s="14" t="s">
        <v>2530</v>
      </c>
      <c r="O3322" s="14" t="s">
        <v>3261</v>
      </c>
      <c r="P3322" s="14"/>
      <c r="Q3322" s="14"/>
      <c r="R3322" s="14" t="s">
        <v>439</v>
      </c>
      <c r="S3322" s="14" t="s">
        <v>440</v>
      </c>
      <c r="T3322" s="35">
        <v>500</v>
      </c>
      <c r="U3322" s="14" t="s">
        <v>2</v>
      </c>
      <c r="V3322" s="14">
        <v>170</v>
      </c>
      <c r="W3322" s="16">
        <f>+IF(datos_arg[[#This Row],[Moneda]]="ARS",datos_arg[[#This Row],[Monto]],datos_arg[[#This Row],[Monto]]*datos_arg[[#This Row],[TC]])</f>
        <v>85000</v>
      </c>
      <c r="X3322" s="16">
        <f>IFERROR(IF(datos_arg[[#This Row],[Moneda]]="USD",datos_arg[[#This Row],[Monto]],datos_arg[[#This Row],[Monto]]/datos_arg[[#This Row],[TC]]),0)</f>
        <v>500</v>
      </c>
      <c r="Y3322" s="14"/>
    </row>
    <row r="3323" spans="1:25" ht="15" customHeight="1" x14ac:dyDescent="0.25">
      <c r="A3323" s="14">
        <f t="shared" si="51"/>
        <v>3320</v>
      </c>
      <c r="B3323" s="1">
        <v>44120</v>
      </c>
      <c r="C3323" s="18">
        <f>+YEAR(datos_arg[[#This Row],[Fecha]])</f>
        <v>2020</v>
      </c>
      <c r="D3323" s="18">
        <f>+MONTH(datos_arg[[#This Row],[Fecha]])</f>
        <v>10</v>
      </c>
      <c r="E3323" s="14" t="s">
        <v>408</v>
      </c>
      <c r="F3323" s="14" t="s">
        <v>406</v>
      </c>
      <c r="G3323" s="14"/>
      <c r="H3323" s="14" t="s">
        <v>7132</v>
      </c>
      <c r="I3323" s="14" t="s">
        <v>7132</v>
      </c>
      <c r="J3323" s="14" t="s">
        <v>425</v>
      </c>
      <c r="K3323" s="14"/>
      <c r="L3323" s="14" t="s">
        <v>425</v>
      </c>
      <c r="M3323" s="14" t="s">
        <v>120</v>
      </c>
      <c r="N3323" s="14" t="s">
        <v>120</v>
      </c>
      <c r="O3323" s="14" t="s">
        <v>3289</v>
      </c>
      <c r="P3323" s="14"/>
      <c r="Q3323" s="14"/>
      <c r="R3323" s="14" t="s">
        <v>440</v>
      </c>
      <c r="S3323" s="14" t="s">
        <v>6774</v>
      </c>
      <c r="T3323" s="35">
        <v>14269</v>
      </c>
      <c r="U3323" s="14" t="s">
        <v>2</v>
      </c>
      <c r="V3323" s="14">
        <v>170</v>
      </c>
      <c r="W3323" s="16">
        <f>+IF(datos_arg[[#This Row],[Moneda]]="ARS",datos_arg[[#This Row],[Monto]],datos_arg[[#This Row],[Monto]]*datos_arg[[#This Row],[TC]])</f>
        <v>2425730</v>
      </c>
      <c r="X3323" s="16">
        <f>IFERROR(IF(datos_arg[[#This Row],[Moneda]]="USD",datos_arg[[#This Row],[Monto]],datos_arg[[#This Row],[Monto]]/datos_arg[[#This Row],[TC]]),0)</f>
        <v>14269</v>
      </c>
      <c r="Y3323" s="14"/>
    </row>
    <row r="3324" spans="1:25" x14ac:dyDescent="0.25">
      <c r="A3324" s="14">
        <f t="shared" si="51"/>
        <v>3321</v>
      </c>
      <c r="B3324" s="1">
        <v>44120</v>
      </c>
      <c r="C3324" s="18">
        <f>+YEAR(datos_arg[[#This Row],[Fecha]])</f>
        <v>2020</v>
      </c>
      <c r="D3324" s="18">
        <f>+MONTH(datos_arg[[#This Row],[Fecha]])</f>
        <v>10</v>
      </c>
      <c r="E3324" s="14" t="s">
        <v>449</v>
      </c>
      <c r="F3324" s="14" t="s">
        <v>523</v>
      </c>
      <c r="G3324" s="14"/>
      <c r="H3324" s="14" t="s">
        <v>7132</v>
      </c>
      <c r="I3324" s="14" t="s">
        <v>7132</v>
      </c>
      <c r="J3324" s="14" t="s">
        <v>425</v>
      </c>
      <c r="K3324" s="14"/>
      <c r="L3324" s="14" t="s">
        <v>425</v>
      </c>
      <c r="M3324" s="14" t="s">
        <v>524</v>
      </c>
      <c r="N3324" s="14" t="s">
        <v>524</v>
      </c>
      <c r="O3324" s="14" t="s">
        <v>1191</v>
      </c>
      <c r="P3324" s="14"/>
      <c r="Q3324" s="14"/>
      <c r="R3324" s="14" t="s">
        <v>523</v>
      </c>
      <c r="S3324" s="14" t="s">
        <v>440</v>
      </c>
      <c r="T3324" s="35">
        <v>469</v>
      </c>
      <c r="U3324" s="14" t="s">
        <v>2</v>
      </c>
      <c r="V3324" s="14">
        <v>170</v>
      </c>
      <c r="W3324" s="16">
        <f>+IF(datos_arg[[#This Row],[Moneda]]="ARS",datos_arg[[#This Row],[Monto]],datos_arg[[#This Row],[Monto]]*datos_arg[[#This Row],[TC]])</f>
        <v>79730</v>
      </c>
      <c r="X3324" s="16">
        <f>IFERROR(IF(datos_arg[[#This Row],[Moneda]]="USD",datos_arg[[#This Row],[Monto]],datos_arg[[#This Row],[Monto]]/datos_arg[[#This Row],[TC]]),0)</f>
        <v>469</v>
      </c>
      <c r="Y3324" s="14"/>
    </row>
    <row r="3325" spans="1:25" ht="15" customHeight="1" x14ac:dyDescent="0.25">
      <c r="A3325" s="14">
        <f t="shared" si="51"/>
        <v>3322</v>
      </c>
      <c r="B3325" s="1">
        <v>44120</v>
      </c>
      <c r="C3325" s="18">
        <f>+YEAR(datos_arg[[#This Row],[Fecha]])</f>
        <v>2020</v>
      </c>
      <c r="D3325" s="18">
        <f>+MONTH(datos_arg[[#This Row],[Fecha]])</f>
        <v>10</v>
      </c>
      <c r="E3325" s="14" t="s">
        <v>408</v>
      </c>
      <c r="F3325" s="14" t="s">
        <v>506</v>
      </c>
      <c r="G3325" s="14"/>
      <c r="H3325" s="14" t="s">
        <v>7132</v>
      </c>
      <c r="I3325" s="14" t="s">
        <v>7132</v>
      </c>
      <c r="J3325" s="14" t="s">
        <v>425</v>
      </c>
      <c r="K3325" s="14"/>
      <c r="L3325" s="14" t="s">
        <v>425</v>
      </c>
      <c r="M3325" s="14" t="s">
        <v>613</v>
      </c>
      <c r="N3325" s="14" t="s">
        <v>613</v>
      </c>
      <c r="O3325" s="14" t="s">
        <v>3260</v>
      </c>
      <c r="P3325" s="14"/>
      <c r="Q3325" s="14"/>
      <c r="R3325" s="14" t="s">
        <v>613</v>
      </c>
      <c r="S3325" s="14" t="s">
        <v>439</v>
      </c>
      <c r="T3325" s="35">
        <v>10000</v>
      </c>
      <c r="U3325" s="14" t="s">
        <v>4</v>
      </c>
      <c r="V3325" s="14">
        <v>170</v>
      </c>
      <c r="W3325" s="16">
        <f>+IF(datos_arg[[#This Row],[Moneda]]="ARS",datos_arg[[#This Row],[Monto]],datos_arg[[#This Row],[Monto]]*datos_arg[[#This Row],[TC]])</f>
        <v>10000</v>
      </c>
      <c r="X3325" s="16">
        <f>IFERROR(IF(datos_arg[[#This Row],[Moneda]]="USD",datos_arg[[#This Row],[Monto]],datos_arg[[#This Row],[Monto]]/datos_arg[[#This Row],[TC]]),0)</f>
        <v>58.823529411764703</v>
      </c>
      <c r="Y3325" s="14"/>
    </row>
    <row r="3326" spans="1:25" ht="15" customHeight="1" x14ac:dyDescent="0.25">
      <c r="A3326" s="14">
        <f t="shared" si="51"/>
        <v>3323</v>
      </c>
      <c r="B3326" s="1">
        <v>44120</v>
      </c>
      <c r="C3326" s="18">
        <f>+YEAR(datos_arg[[#This Row],[Fecha]])</f>
        <v>2020</v>
      </c>
      <c r="D3326" s="18">
        <f>+MONTH(datos_arg[[#This Row],[Fecha]])</f>
        <v>10</v>
      </c>
      <c r="E3326" s="14" t="s">
        <v>1015</v>
      </c>
      <c r="F3326" s="14" t="s">
        <v>403</v>
      </c>
      <c r="G3326" s="14" t="s">
        <v>5382</v>
      </c>
      <c r="H3326" s="14" t="s">
        <v>6646</v>
      </c>
      <c r="I3326" s="14" t="s">
        <v>7132</v>
      </c>
      <c r="J3326" s="14" t="s">
        <v>425</v>
      </c>
      <c r="K3326" s="14" t="s">
        <v>421</v>
      </c>
      <c r="L3326" s="14" t="s">
        <v>421</v>
      </c>
      <c r="M3326" s="14" t="s">
        <v>989</v>
      </c>
      <c r="N3326" s="14" t="s">
        <v>327</v>
      </c>
      <c r="O3326" s="14" t="s">
        <v>2639</v>
      </c>
      <c r="P3326" s="14" t="s">
        <v>6009</v>
      </c>
      <c r="Q3326" s="14">
        <v>30</v>
      </c>
      <c r="R3326" s="14" t="s">
        <v>5382</v>
      </c>
      <c r="S3326" s="14" t="s">
        <v>439</v>
      </c>
      <c r="T3326" s="35">
        <v>6824.4</v>
      </c>
      <c r="U3326" s="14" t="s">
        <v>4</v>
      </c>
      <c r="V3326" s="14">
        <v>170</v>
      </c>
      <c r="W3326" s="16">
        <f>+IF(datos_arg[[#This Row],[Moneda]]="ARS",datos_arg[[#This Row],[Monto]],datos_arg[[#This Row],[Monto]]*datos_arg[[#This Row],[TC]])</f>
        <v>6824.4</v>
      </c>
      <c r="X3326" s="16">
        <f>IFERROR(IF(datos_arg[[#This Row],[Moneda]]="USD",datos_arg[[#This Row],[Monto]],datos_arg[[#This Row],[Monto]]/datos_arg[[#This Row],[TC]]),0)</f>
        <v>40.143529411764703</v>
      </c>
      <c r="Y3326" s="14"/>
    </row>
    <row r="3327" spans="1:25" ht="15" customHeight="1" x14ac:dyDescent="0.25">
      <c r="A3327" s="14">
        <f t="shared" si="51"/>
        <v>3324</v>
      </c>
      <c r="B3327" s="1">
        <v>44120</v>
      </c>
      <c r="C3327" s="18">
        <f>+YEAR(datos_arg[[#This Row],[Fecha]])</f>
        <v>2020</v>
      </c>
      <c r="D3327" s="18">
        <f>+MONTH(datos_arg[[#This Row],[Fecha]])</f>
        <v>10</v>
      </c>
      <c r="E3327" s="14" t="s">
        <v>617</v>
      </c>
      <c r="F3327" s="14" t="s">
        <v>8101</v>
      </c>
      <c r="G3327" s="14"/>
      <c r="H3327" s="14" t="s">
        <v>8103</v>
      </c>
      <c r="I3327" s="14" t="s">
        <v>8104</v>
      </c>
      <c r="J3327" s="14" t="s">
        <v>472</v>
      </c>
      <c r="K3327" s="14" t="s">
        <v>421</v>
      </c>
      <c r="L3327" s="14" t="s">
        <v>425</v>
      </c>
      <c r="M3327" s="14" t="s">
        <v>769</v>
      </c>
      <c r="N3327" s="14" t="s">
        <v>3290</v>
      </c>
      <c r="O3327" s="14" t="s">
        <v>3291</v>
      </c>
      <c r="P3327" s="14" t="s">
        <v>6010</v>
      </c>
      <c r="Q3327" s="14">
        <v>0</v>
      </c>
      <c r="R3327" s="14" t="s">
        <v>8101</v>
      </c>
      <c r="S3327" s="14" t="s">
        <v>439</v>
      </c>
      <c r="T3327" s="35">
        <v>12332.57</v>
      </c>
      <c r="U3327" s="14" t="s">
        <v>4</v>
      </c>
      <c r="V3327" s="14">
        <v>170</v>
      </c>
      <c r="W3327" s="16">
        <f>+IF(datos_arg[[#This Row],[Moneda]]="ARS",datos_arg[[#This Row],[Monto]],datos_arg[[#This Row],[Monto]]*datos_arg[[#This Row],[TC]])</f>
        <v>12332.57</v>
      </c>
      <c r="X3327" s="16">
        <f>IFERROR(IF(datos_arg[[#This Row],[Moneda]]="USD",datos_arg[[#This Row],[Monto]],datos_arg[[#This Row],[Monto]]/datos_arg[[#This Row],[TC]]),0)</f>
        <v>72.544529411764699</v>
      </c>
      <c r="Y3327" s="14"/>
    </row>
    <row r="3328" spans="1:25" ht="15" customHeight="1" x14ac:dyDescent="0.25">
      <c r="A3328" s="14">
        <f t="shared" si="51"/>
        <v>3325</v>
      </c>
      <c r="B3328" s="1">
        <v>44120</v>
      </c>
      <c r="C3328" s="18">
        <f>+YEAR(datos_arg[[#This Row],[Fecha]])</f>
        <v>2020</v>
      </c>
      <c r="D3328" s="18">
        <f>+MONTH(datos_arg[[#This Row],[Fecha]])</f>
        <v>10</v>
      </c>
      <c r="E3328" s="14" t="s">
        <v>1015</v>
      </c>
      <c r="F3328" s="14" t="s">
        <v>403</v>
      </c>
      <c r="G3328" s="14" t="s">
        <v>5382</v>
      </c>
      <c r="H3328" s="14" t="s">
        <v>6646</v>
      </c>
      <c r="I3328" s="14" t="s">
        <v>7132</v>
      </c>
      <c r="J3328" s="14" t="s">
        <v>425</v>
      </c>
      <c r="K3328" s="14" t="s">
        <v>421</v>
      </c>
      <c r="L3328" s="14" t="s">
        <v>421</v>
      </c>
      <c r="M3328" s="14" t="s">
        <v>801</v>
      </c>
      <c r="N3328" s="14" t="s">
        <v>248</v>
      </c>
      <c r="O3328" s="14" t="s">
        <v>3292</v>
      </c>
      <c r="P3328" s="14" t="s">
        <v>6011</v>
      </c>
      <c r="Q3328" s="14">
        <v>25</v>
      </c>
      <c r="R3328" s="14" t="s">
        <v>5382</v>
      </c>
      <c r="S3328" s="14" t="s">
        <v>439</v>
      </c>
      <c r="T3328" s="35">
        <v>14000</v>
      </c>
      <c r="U3328" s="14" t="s">
        <v>4</v>
      </c>
      <c r="V3328" s="14">
        <v>170</v>
      </c>
      <c r="W3328" s="16">
        <f>+IF(datos_arg[[#This Row],[Moneda]]="ARS",datos_arg[[#This Row],[Monto]],datos_arg[[#This Row],[Monto]]*datos_arg[[#This Row],[TC]])</f>
        <v>14000</v>
      </c>
      <c r="X3328" s="16">
        <f>IFERROR(IF(datos_arg[[#This Row],[Moneda]]="USD",datos_arg[[#This Row],[Monto]],datos_arg[[#This Row],[Monto]]/datos_arg[[#This Row],[TC]]),0)</f>
        <v>82.352941176470594</v>
      </c>
      <c r="Y3328" s="14"/>
    </row>
    <row r="3329" spans="1:25" ht="15" customHeight="1" x14ac:dyDescent="0.25">
      <c r="A3329" s="14">
        <f t="shared" si="51"/>
        <v>3326</v>
      </c>
      <c r="B3329" s="1">
        <v>44123</v>
      </c>
      <c r="C3329" s="18">
        <f>+YEAR(datos_arg[[#This Row],[Fecha]])</f>
        <v>2020</v>
      </c>
      <c r="D3329" s="18">
        <f>+MONTH(datos_arg[[#This Row],[Fecha]])</f>
        <v>10</v>
      </c>
      <c r="E3329" s="14" t="s">
        <v>5358</v>
      </c>
      <c r="F3329" s="14" t="s">
        <v>85</v>
      </c>
      <c r="G3329" s="14"/>
      <c r="H3329" s="14" t="s">
        <v>8103</v>
      </c>
      <c r="I3329" s="14" t="s">
        <v>8104</v>
      </c>
      <c r="J3329" s="14" t="s">
        <v>488</v>
      </c>
      <c r="K3329" s="14" t="s">
        <v>420</v>
      </c>
      <c r="L3329" s="14" t="s">
        <v>425</v>
      </c>
      <c r="M3329" s="14" t="s">
        <v>3294</v>
      </c>
      <c r="N3329" s="14" t="s">
        <v>100</v>
      </c>
      <c r="O3329" s="14" t="s">
        <v>3295</v>
      </c>
      <c r="P3329" s="14" t="s">
        <v>6012</v>
      </c>
      <c r="Q3329" s="14">
        <v>1</v>
      </c>
      <c r="R3329" s="14" t="s">
        <v>85</v>
      </c>
      <c r="S3329" s="14" t="s">
        <v>1762</v>
      </c>
      <c r="T3329" s="35">
        <v>1627.99</v>
      </c>
      <c r="U3329" s="14" t="s">
        <v>4</v>
      </c>
      <c r="V3329" s="14">
        <v>170</v>
      </c>
      <c r="W3329" s="16">
        <f>+IF(datos_arg[[#This Row],[Moneda]]="ARS",datos_arg[[#This Row],[Monto]],datos_arg[[#This Row],[Monto]]*datos_arg[[#This Row],[TC]])</f>
        <v>1627.99</v>
      </c>
      <c r="X3329" s="16">
        <f>IFERROR(IF(datos_arg[[#This Row],[Moneda]]="USD",datos_arg[[#This Row],[Monto]],datos_arg[[#This Row],[Monto]]/datos_arg[[#This Row],[TC]]),0)</f>
        <v>9.5764117647058828</v>
      </c>
      <c r="Y3329" s="14"/>
    </row>
    <row r="3330" spans="1:25" ht="15" customHeight="1" x14ac:dyDescent="0.25">
      <c r="A3330" s="14">
        <f t="shared" si="51"/>
        <v>3327</v>
      </c>
      <c r="B3330" s="1">
        <v>44123</v>
      </c>
      <c r="C3330" s="18">
        <f>+YEAR(datos_arg[[#This Row],[Fecha]])</f>
        <v>2020</v>
      </c>
      <c r="D3330" s="18">
        <f>+MONTH(datos_arg[[#This Row],[Fecha]])</f>
        <v>10</v>
      </c>
      <c r="E3330" s="14" t="s">
        <v>5358</v>
      </c>
      <c r="F3330" s="14" t="s">
        <v>85</v>
      </c>
      <c r="G3330" s="14"/>
      <c r="H3330" s="14" t="s">
        <v>1024</v>
      </c>
      <c r="I3330" s="14" t="s">
        <v>7132</v>
      </c>
      <c r="J3330" s="14" t="s">
        <v>425</v>
      </c>
      <c r="K3330" s="14" t="s">
        <v>422</v>
      </c>
      <c r="L3330" s="14" t="s">
        <v>425</v>
      </c>
      <c r="M3330" s="14" t="s">
        <v>3296</v>
      </c>
      <c r="N3330" s="14" t="s">
        <v>3297</v>
      </c>
      <c r="O3330" s="14" t="s">
        <v>3298</v>
      </c>
      <c r="P3330" s="14"/>
      <c r="Q3330" s="14">
        <v>1</v>
      </c>
      <c r="R3330" s="14" t="s">
        <v>85</v>
      </c>
      <c r="S3330" s="14" t="s">
        <v>445</v>
      </c>
      <c r="T3330" s="35">
        <v>880</v>
      </c>
      <c r="U3330" s="14" t="s">
        <v>4</v>
      </c>
      <c r="V3330" s="14">
        <v>170</v>
      </c>
      <c r="W3330" s="16">
        <f>+IF(datos_arg[[#This Row],[Moneda]]="ARS",datos_arg[[#This Row],[Monto]],datos_arg[[#This Row],[Monto]]*datos_arg[[#This Row],[TC]])</f>
        <v>880</v>
      </c>
      <c r="X3330" s="16">
        <f>IFERROR(IF(datos_arg[[#This Row],[Moneda]]="USD",datos_arg[[#This Row],[Monto]],datos_arg[[#This Row],[Monto]]/datos_arg[[#This Row],[TC]]),0)</f>
        <v>5.1764705882352944</v>
      </c>
      <c r="Y3330" s="14"/>
    </row>
    <row r="3331" spans="1:25" ht="15" customHeight="1" x14ac:dyDescent="0.25">
      <c r="A3331" s="14">
        <f t="shared" si="51"/>
        <v>3328</v>
      </c>
      <c r="B3331" s="1">
        <v>44123</v>
      </c>
      <c r="C3331" s="18">
        <f>+YEAR(datos_arg[[#This Row],[Fecha]])</f>
        <v>2020</v>
      </c>
      <c r="D3331" s="18">
        <f>+MONTH(datos_arg[[#This Row],[Fecha]])</f>
        <v>10</v>
      </c>
      <c r="E3331" s="14" t="s">
        <v>1015</v>
      </c>
      <c r="F3331" s="14" t="s">
        <v>403</v>
      </c>
      <c r="G3331" s="14" t="s">
        <v>5383</v>
      </c>
      <c r="H3331" s="14" t="s">
        <v>1024</v>
      </c>
      <c r="I3331" s="14" t="s">
        <v>7132</v>
      </c>
      <c r="J3331" s="14" t="s">
        <v>425</v>
      </c>
      <c r="K3331" s="14" t="s">
        <v>422</v>
      </c>
      <c r="L3331" s="14" t="s">
        <v>422</v>
      </c>
      <c r="M3331" s="14" t="s">
        <v>1822</v>
      </c>
      <c r="N3331" s="14" t="s">
        <v>100</v>
      </c>
      <c r="O3331" s="14" t="s">
        <v>3299</v>
      </c>
      <c r="P3331" s="14"/>
      <c r="Q3331" s="14">
        <v>3</v>
      </c>
      <c r="R3331" s="14" t="s">
        <v>5383</v>
      </c>
      <c r="S3331" s="14" t="s">
        <v>445</v>
      </c>
      <c r="T3331" s="35">
        <v>683.02</v>
      </c>
      <c r="U3331" s="14" t="s">
        <v>4</v>
      </c>
      <c r="V3331" s="14">
        <v>170</v>
      </c>
      <c r="W3331" s="16">
        <f>+IF(datos_arg[[#This Row],[Moneda]]="ARS",datos_arg[[#This Row],[Monto]],datos_arg[[#This Row],[Monto]]*datos_arg[[#This Row],[TC]])</f>
        <v>683.02</v>
      </c>
      <c r="X3331" s="16">
        <f>IFERROR(IF(datos_arg[[#This Row],[Moneda]]="USD",datos_arg[[#This Row],[Monto]],datos_arg[[#This Row],[Monto]]/datos_arg[[#This Row],[TC]]),0)</f>
        <v>4.0177647058823531</v>
      </c>
      <c r="Y3331" s="14"/>
    </row>
    <row r="3332" spans="1:25" ht="15" customHeight="1" x14ac:dyDescent="0.25">
      <c r="A3332" s="14">
        <f t="shared" si="51"/>
        <v>3329</v>
      </c>
      <c r="B3332" s="1">
        <v>44123</v>
      </c>
      <c r="C3332" s="18">
        <f>+YEAR(datos_arg[[#This Row],[Fecha]])</f>
        <v>2020</v>
      </c>
      <c r="D3332" s="18">
        <f>+MONTH(datos_arg[[#This Row],[Fecha]])</f>
        <v>10</v>
      </c>
      <c r="E3332" s="14" t="s">
        <v>1015</v>
      </c>
      <c r="F3332" s="14" t="s">
        <v>403</v>
      </c>
      <c r="G3332" s="14" t="s">
        <v>5383</v>
      </c>
      <c r="H3332" s="14" t="s">
        <v>1024</v>
      </c>
      <c r="I3332" s="14" t="s">
        <v>7132</v>
      </c>
      <c r="J3332" s="14" t="s">
        <v>425</v>
      </c>
      <c r="K3332" s="14" t="s">
        <v>422</v>
      </c>
      <c r="L3332" s="14" t="s">
        <v>422</v>
      </c>
      <c r="M3332" s="14" t="s">
        <v>1822</v>
      </c>
      <c r="N3332" s="14" t="s">
        <v>100</v>
      </c>
      <c r="O3332" s="14" t="s">
        <v>3300</v>
      </c>
      <c r="P3332" s="14"/>
      <c r="Q3332" s="14">
        <v>1</v>
      </c>
      <c r="R3332" s="14" t="s">
        <v>5383</v>
      </c>
      <c r="S3332" s="14" t="s">
        <v>445</v>
      </c>
      <c r="T3332" s="35">
        <v>1158.99</v>
      </c>
      <c r="U3332" s="14" t="s">
        <v>4</v>
      </c>
      <c r="V3332" s="14">
        <v>170</v>
      </c>
      <c r="W3332" s="16">
        <f>+IF(datos_arg[[#This Row],[Moneda]]="ARS",datos_arg[[#This Row],[Monto]],datos_arg[[#This Row],[Monto]]*datos_arg[[#This Row],[TC]])</f>
        <v>1158.99</v>
      </c>
      <c r="X3332" s="16">
        <f>IFERROR(IF(datos_arg[[#This Row],[Moneda]]="USD",datos_arg[[#This Row],[Monto]],datos_arg[[#This Row],[Monto]]/datos_arg[[#This Row],[TC]]),0)</f>
        <v>6.8175882352941173</v>
      </c>
      <c r="Y3332" s="14"/>
    </row>
    <row r="3333" spans="1:25" ht="15" customHeight="1" x14ac:dyDescent="0.25">
      <c r="A3333" s="14">
        <f t="shared" si="51"/>
        <v>3330</v>
      </c>
      <c r="B3333" s="1">
        <v>44123</v>
      </c>
      <c r="C3333" s="18">
        <f>+YEAR(datos_arg[[#This Row],[Fecha]])</f>
        <v>2020</v>
      </c>
      <c r="D3333" s="18">
        <f>+MONTH(datos_arg[[#This Row],[Fecha]])</f>
        <v>10</v>
      </c>
      <c r="E3333" s="14" t="s">
        <v>449</v>
      </c>
      <c r="F3333" s="14" t="s">
        <v>505</v>
      </c>
      <c r="G3333" s="14"/>
      <c r="H3333" s="14" t="s">
        <v>433</v>
      </c>
      <c r="I3333" s="14" t="s">
        <v>955</v>
      </c>
      <c r="J3333" s="14" t="s">
        <v>425</v>
      </c>
      <c r="K3333" s="14"/>
      <c r="L3333" s="14" t="s">
        <v>425</v>
      </c>
      <c r="M3333" s="14" t="s">
        <v>2534</v>
      </c>
      <c r="N3333" s="14" t="s">
        <v>138</v>
      </c>
      <c r="O3333" s="14" t="s">
        <v>3301</v>
      </c>
      <c r="P3333" s="14"/>
      <c r="Q3333" s="14"/>
      <c r="R3333" s="14" t="s">
        <v>505</v>
      </c>
      <c r="S3333" s="14" t="s">
        <v>613</v>
      </c>
      <c r="T3333" s="35">
        <v>4830</v>
      </c>
      <c r="U3333" s="14" t="s">
        <v>4</v>
      </c>
      <c r="V3333" s="14">
        <v>170</v>
      </c>
      <c r="W3333" s="16">
        <f>+IF(datos_arg[[#This Row],[Moneda]]="ARS",datos_arg[[#This Row],[Monto]],datos_arg[[#This Row],[Monto]]*datos_arg[[#This Row],[TC]])</f>
        <v>4830</v>
      </c>
      <c r="X3333" s="16">
        <f>IFERROR(IF(datos_arg[[#This Row],[Moneda]]="USD",datos_arg[[#This Row],[Monto]],datos_arg[[#This Row],[Monto]]/datos_arg[[#This Row],[TC]]),0)</f>
        <v>28.411764705882351</v>
      </c>
      <c r="Y3333" s="14"/>
    </row>
    <row r="3334" spans="1:25" ht="15" customHeight="1" x14ac:dyDescent="0.25">
      <c r="A3334" s="14">
        <f t="shared" ref="A3334:A3397" si="52">+A3333+1</f>
        <v>3331</v>
      </c>
      <c r="B3334" s="1">
        <v>44123</v>
      </c>
      <c r="C3334" s="18">
        <f>+YEAR(datos_arg[[#This Row],[Fecha]])</f>
        <v>2020</v>
      </c>
      <c r="D3334" s="18">
        <f>+MONTH(datos_arg[[#This Row],[Fecha]])</f>
        <v>10</v>
      </c>
      <c r="E3334" s="14" t="s">
        <v>449</v>
      </c>
      <c r="F3334" s="14" t="s">
        <v>505</v>
      </c>
      <c r="G3334" s="14"/>
      <c r="H3334" s="14" t="s">
        <v>433</v>
      </c>
      <c r="I3334" s="14" t="s">
        <v>955</v>
      </c>
      <c r="J3334" s="14" t="s">
        <v>425</v>
      </c>
      <c r="K3334" s="14"/>
      <c r="L3334" s="14" t="s">
        <v>425</v>
      </c>
      <c r="M3334" s="14" t="s">
        <v>2535</v>
      </c>
      <c r="N3334" s="14" t="s">
        <v>138</v>
      </c>
      <c r="O3334" s="14" t="s">
        <v>3302</v>
      </c>
      <c r="P3334" s="14"/>
      <c r="Q3334" s="14"/>
      <c r="R3334" s="14" t="s">
        <v>505</v>
      </c>
      <c r="S3334" s="14" t="s">
        <v>613</v>
      </c>
      <c r="T3334" s="35">
        <v>4830</v>
      </c>
      <c r="U3334" s="14" t="s">
        <v>4</v>
      </c>
      <c r="V3334" s="14">
        <v>170</v>
      </c>
      <c r="W3334" s="16">
        <f>+IF(datos_arg[[#This Row],[Moneda]]="ARS",datos_arg[[#This Row],[Monto]],datos_arg[[#This Row],[Monto]]*datos_arg[[#This Row],[TC]])</f>
        <v>4830</v>
      </c>
      <c r="X3334" s="16">
        <f>IFERROR(IF(datos_arg[[#This Row],[Moneda]]="USD",datos_arg[[#This Row],[Monto]],datos_arg[[#This Row],[Monto]]/datos_arg[[#This Row],[TC]]),0)</f>
        <v>28.411764705882351</v>
      </c>
      <c r="Y3334" s="14"/>
    </row>
    <row r="3335" spans="1:25" ht="15" customHeight="1" x14ac:dyDescent="0.25">
      <c r="A3335" s="14">
        <f t="shared" si="52"/>
        <v>3332</v>
      </c>
      <c r="B3335" s="1">
        <v>44124</v>
      </c>
      <c r="C3335" s="18">
        <f>+YEAR(datos_arg[[#This Row],[Fecha]])</f>
        <v>2020</v>
      </c>
      <c r="D3335" s="18">
        <f>+MONTH(datos_arg[[#This Row],[Fecha]])</f>
        <v>10</v>
      </c>
      <c r="E3335" s="14" t="s">
        <v>1015</v>
      </c>
      <c r="F3335" s="14" t="s">
        <v>403</v>
      </c>
      <c r="G3335" s="14" t="s">
        <v>5382</v>
      </c>
      <c r="H3335" s="14" t="s">
        <v>8103</v>
      </c>
      <c r="I3335" s="14" t="s">
        <v>8104</v>
      </c>
      <c r="J3335" s="14" t="s">
        <v>472</v>
      </c>
      <c r="K3335" s="14" t="s">
        <v>421</v>
      </c>
      <c r="L3335" s="14" t="s">
        <v>421</v>
      </c>
      <c r="M3335" s="14" t="s">
        <v>558</v>
      </c>
      <c r="N3335" s="14" t="s">
        <v>314</v>
      </c>
      <c r="O3335" s="14" t="s">
        <v>3303</v>
      </c>
      <c r="P3335" s="14" t="s">
        <v>6013</v>
      </c>
      <c r="Q3335" s="14">
        <v>160</v>
      </c>
      <c r="R3335" s="14" t="s">
        <v>5382</v>
      </c>
      <c r="S3335" s="14" t="s">
        <v>439</v>
      </c>
      <c r="T3335" s="35">
        <v>37290.76</v>
      </c>
      <c r="U3335" s="14" t="s">
        <v>4</v>
      </c>
      <c r="V3335" s="14">
        <v>170</v>
      </c>
      <c r="W3335" s="16">
        <f>+IF(datos_arg[[#This Row],[Moneda]]="ARS",datos_arg[[#This Row],[Monto]],datos_arg[[#This Row],[Monto]]*datos_arg[[#This Row],[TC]])</f>
        <v>37290.76</v>
      </c>
      <c r="X3335" s="16">
        <f>IFERROR(IF(datos_arg[[#This Row],[Moneda]]="USD",datos_arg[[#This Row],[Monto]],datos_arg[[#This Row],[Monto]]/datos_arg[[#This Row],[TC]]),0)</f>
        <v>219.35741176470589</v>
      </c>
      <c r="Y3335" s="14"/>
    </row>
    <row r="3336" spans="1:25" ht="15" customHeight="1" x14ac:dyDescent="0.25">
      <c r="A3336" s="14">
        <f t="shared" si="52"/>
        <v>3333</v>
      </c>
      <c r="B3336" s="1">
        <v>44124</v>
      </c>
      <c r="C3336" s="18">
        <f>+YEAR(datos_arg[[#This Row],[Fecha]])</f>
        <v>2020</v>
      </c>
      <c r="D3336" s="18">
        <f>+MONTH(datos_arg[[#This Row],[Fecha]])</f>
        <v>10</v>
      </c>
      <c r="E3336" s="14" t="s">
        <v>1015</v>
      </c>
      <c r="F3336" s="14" t="s">
        <v>430</v>
      </c>
      <c r="G3336" s="14"/>
      <c r="H3336" s="14" t="s">
        <v>7132</v>
      </c>
      <c r="I3336" s="14" t="s">
        <v>7132</v>
      </c>
      <c r="J3336" s="14" t="s">
        <v>425</v>
      </c>
      <c r="K3336" s="14"/>
      <c r="L3336" s="14" t="s">
        <v>425</v>
      </c>
      <c r="M3336" s="14" t="s">
        <v>102</v>
      </c>
      <c r="N3336" s="14" t="s">
        <v>480</v>
      </c>
      <c r="O3336" s="14" t="s">
        <v>2523</v>
      </c>
      <c r="P3336" s="14" t="s">
        <v>6014</v>
      </c>
      <c r="Q3336" s="14"/>
      <c r="R3336" s="14" t="s">
        <v>430</v>
      </c>
      <c r="S3336" s="14" t="s">
        <v>439</v>
      </c>
      <c r="T3336" s="35">
        <v>1634</v>
      </c>
      <c r="U3336" s="14" t="s">
        <v>4</v>
      </c>
      <c r="V3336" s="14">
        <v>170</v>
      </c>
      <c r="W3336" s="16">
        <f>+IF(datos_arg[[#This Row],[Moneda]]="ARS",datos_arg[[#This Row],[Monto]],datos_arg[[#This Row],[Monto]]*datos_arg[[#This Row],[TC]])</f>
        <v>1634</v>
      </c>
      <c r="X3336" s="16">
        <f>IFERROR(IF(datos_arg[[#This Row],[Moneda]]="USD",datos_arg[[#This Row],[Monto]],datos_arg[[#This Row],[Monto]]/datos_arg[[#This Row],[TC]]),0)</f>
        <v>9.6117647058823525</v>
      </c>
      <c r="Y3336" s="14"/>
    </row>
    <row r="3337" spans="1:25" x14ac:dyDescent="0.25">
      <c r="A3337" s="14">
        <f t="shared" si="52"/>
        <v>3334</v>
      </c>
      <c r="B3337" s="1">
        <v>44124</v>
      </c>
      <c r="C3337" s="18">
        <f>+YEAR(datos_arg[[#This Row],[Fecha]])</f>
        <v>2020</v>
      </c>
      <c r="D3337" s="18">
        <f>+MONTH(datos_arg[[#This Row],[Fecha]])</f>
        <v>10</v>
      </c>
      <c r="E3337" s="14" t="s">
        <v>449</v>
      </c>
      <c r="F3337" s="14" t="s">
        <v>523</v>
      </c>
      <c r="G3337" s="14"/>
      <c r="H3337" s="14" t="s">
        <v>7132</v>
      </c>
      <c r="I3337" s="14" t="s">
        <v>7132</v>
      </c>
      <c r="J3337" s="14" t="s">
        <v>425</v>
      </c>
      <c r="K3337" s="14"/>
      <c r="L3337" s="14" t="s">
        <v>425</v>
      </c>
      <c r="M3337" s="14" t="s">
        <v>524</v>
      </c>
      <c r="N3337" s="14" t="s">
        <v>524</v>
      </c>
      <c r="O3337" s="14" t="s">
        <v>3304</v>
      </c>
      <c r="P3337" s="14"/>
      <c r="Q3337" s="14"/>
      <c r="R3337" s="14" t="s">
        <v>523</v>
      </c>
      <c r="S3337" s="14" t="s">
        <v>440</v>
      </c>
      <c r="T3337" s="35">
        <v>3000</v>
      </c>
      <c r="U3337" s="14" t="s">
        <v>2</v>
      </c>
      <c r="V3337" s="14">
        <v>170</v>
      </c>
      <c r="W3337" s="16">
        <f>+IF(datos_arg[[#This Row],[Moneda]]="ARS",datos_arg[[#This Row],[Monto]],datos_arg[[#This Row],[Monto]]*datos_arg[[#This Row],[TC]])</f>
        <v>510000</v>
      </c>
      <c r="X3337" s="16">
        <f>IFERROR(IF(datos_arg[[#This Row],[Moneda]]="USD",datos_arg[[#This Row],[Monto]],datos_arg[[#This Row],[Monto]]/datos_arg[[#This Row],[TC]]),0)</f>
        <v>3000</v>
      </c>
      <c r="Y3337" s="14"/>
    </row>
    <row r="3338" spans="1:25" x14ac:dyDescent="0.25">
      <c r="A3338" s="14">
        <f t="shared" si="52"/>
        <v>3335</v>
      </c>
      <c r="B3338" s="1">
        <v>44124</v>
      </c>
      <c r="C3338" s="18">
        <f>+YEAR(datos_arg[[#This Row],[Fecha]])</f>
        <v>2020</v>
      </c>
      <c r="D3338" s="18">
        <f>+MONTH(datos_arg[[#This Row],[Fecha]])</f>
        <v>10</v>
      </c>
      <c r="E3338" s="14" t="s">
        <v>408</v>
      </c>
      <c r="F3338" s="14" t="s">
        <v>69</v>
      </c>
      <c r="G3338" s="14"/>
      <c r="H3338" s="14" t="s">
        <v>7132</v>
      </c>
      <c r="I3338" s="14" t="s">
        <v>7132</v>
      </c>
      <c r="J3338" s="14" t="s">
        <v>425</v>
      </c>
      <c r="K3338" s="14"/>
      <c r="L3338" s="14" t="s">
        <v>425</v>
      </c>
      <c r="M3338" s="14" t="s">
        <v>2530</v>
      </c>
      <c r="N3338" s="14" t="s">
        <v>2530</v>
      </c>
      <c r="O3338" s="14"/>
      <c r="P3338" s="14"/>
      <c r="Q3338" s="14"/>
      <c r="R3338" s="14" t="s">
        <v>439</v>
      </c>
      <c r="S3338" s="14" t="s">
        <v>440</v>
      </c>
      <c r="T3338" s="35">
        <v>1000</v>
      </c>
      <c r="U3338" s="14" t="s">
        <v>2</v>
      </c>
      <c r="V3338" s="14">
        <v>174</v>
      </c>
      <c r="W3338" s="16">
        <f>+IF(datos_arg[[#This Row],[Moneda]]="ARS",datos_arg[[#This Row],[Monto]],datos_arg[[#This Row],[Monto]]*datos_arg[[#This Row],[TC]])</f>
        <v>174000</v>
      </c>
      <c r="X3338" s="16">
        <f>IFERROR(IF(datos_arg[[#This Row],[Moneda]]="USD",datos_arg[[#This Row],[Monto]],datos_arg[[#This Row],[Monto]]/datos_arg[[#This Row],[TC]]),0)</f>
        <v>1000</v>
      </c>
      <c r="Y3338" s="14"/>
    </row>
    <row r="3339" spans="1:25" ht="15" customHeight="1" x14ac:dyDescent="0.25">
      <c r="A3339" s="14">
        <f t="shared" si="52"/>
        <v>3336</v>
      </c>
      <c r="B3339" s="1">
        <v>44124</v>
      </c>
      <c r="C3339" s="18">
        <f>+YEAR(datos_arg[[#This Row],[Fecha]])</f>
        <v>2020</v>
      </c>
      <c r="D3339" s="18">
        <f>+MONTH(datos_arg[[#This Row],[Fecha]])</f>
        <v>10</v>
      </c>
      <c r="E3339" s="14" t="s">
        <v>1016</v>
      </c>
      <c r="F3339" s="14" t="s">
        <v>404</v>
      </c>
      <c r="G3339" s="14"/>
      <c r="H3339" s="14" t="s">
        <v>4114</v>
      </c>
      <c r="I3339" s="14" t="s">
        <v>7132</v>
      </c>
      <c r="J3339" s="14" t="s">
        <v>425</v>
      </c>
      <c r="K3339" s="14"/>
      <c r="L3339" s="14" t="s">
        <v>425</v>
      </c>
      <c r="M3339" s="14" t="s">
        <v>129</v>
      </c>
      <c r="N3339" s="14" t="s">
        <v>129</v>
      </c>
      <c r="O3339" s="14" t="s">
        <v>3305</v>
      </c>
      <c r="P3339" s="14" t="s">
        <v>6005</v>
      </c>
      <c r="Q3339" s="14"/>
      <c r="R3339" s="14" t="s">
        <v>404</v>
      </c>
      <c r="S3339" s="14" t="s">
        <v>439</v>
      </c>
      <c r="T3339" s="35">
        <v>7960.19</v>
      </c>
      <c r="U3339" s="14" t="s">
        <v>4</v>
      </c>
      <c r="V3339" s="14">
        <v>174</v>
      </c>
      <c r="W3339" s="16">
        <f>+IF(datos_arg[[#This Row],[Moneda]]="ARS",datos_arg[[#This Row],[Monto]],datos_arg[[#This Row],[Monto]]*datos_arg[[#This Row],[TC]])</f>
        <v>7960.19</v>
      </c>
      <c r="X3339" s="16">
        <f>IFERROR(IF(datos_arg[[#This Row],[Moneda]]="USD",datos_arg[[#This Row],[Monto]],datos_arg[[#This Row],[Monto]]/datos_arg[[#This Row],[TC]]),0)</f>
        <v>45.748218390804595</v>
      </c>
      <c r="Y3339" s="14"/>
    </row>
    <row r="3340" spans="1:25" ht="15" customHeight="1" x14ac:dyDescent="0.25">
      <c r="A3340" s="14">
        <f t="shared" si="52"/>
        <v>3337</v>
      </c>
      <c r="B3340" s="1">
        <v>44124</v>
      </c>
      <c r="C3340" s="18">
        <f>+YEAR(datos_arg[[#This Row],[Fecha]])</f>
        <v>2020</v>
      </c>
      <c r="D3340" s="18">
        <f>+MONTH(datos_arg[[#This Row],[Fecha]])</f>
        <v>10</v>
      </c>
      <c r="E3340" s="14" t="s">
        <v>1016</v>
      </c>
      <c r="F3340" s="14" t="s">
        <v>405</v>
      </c>
      <c r="G3340" s="14"/>
      <c r="H3340" s="14" t="s">
        <v>6646</v>
      </c>
      <c r="I3340" s="14" t="s">
        <v>1129</v>
      </c>
      <c r="J3340" s="14" t="s">
        <v>1129</v>
      </c>
      <c r="K3340" s="14" t="s">
        <v>420</v>
      </c>
      <c r="L3340" s="14" t="s">
        <v>426</v>
      </c>
      <c r="M3340" s="14" t="s">
        <v>901</v>
      </c>
      <c r="N3340" s="14" t="s">
        <v>247</v>
      </c>
      <c r="O3340" s="14" t="s">
        <v>3306</v>
      </c>
      <c r="P3340" s="14" t="s">
        <v>6005</v>
      </c>
      <c r="Q3340" s="14">
        <v>2</v>
      </c>
      <c r="R3340" s="14" t="s">
        <v>405</v>
      </c>
      <c r="S3340" s="14" t="s">
        <v>439</v>
      </c>
      <c r="T3340" s="35">
        <v>13600</v>
      </c>
      <c r="U3340" s="14" t="s">
        <v>4</v>
      </c>
      <c r="V3340" s="14">
        <v>174</v>
      </c>
      <c r="W3340" s="16">
        <f>+IF(datos_arg[[#This Row],[Moneda]]="ARS",datos_arg[[#This Row],[Monto]],datos_arg[[#This Row],[Monto]]*datos_arg[[#This Row],[TC]])</f>
        <v>13600</v>
      </c>
      <c r="X3340" s="16">
        <f>IFERROR(IF(datos_arg[[#This Row],[Moneda]]="USD",datos_arg[[#This Row],[Monto]],datos_arg[[#This Row],[Monto]]/datos_arg[[#This Row],[TC]]),0)</f>
        <v>78.160919540229884</v>
      </c>
      <c r="Y3340" s="14"/>
    </row>
    <row r="3341" spans="1:25" ht="15" customHeight="1" x14ac:dyDescent="0.25">
      <c r="A3341" s="14">
        <f t="shared" si="52"/>
        <v>3338</v>
      </c>
      <c r="B3341" s="1">
        <v>44124</v>
      </c>
      <c r="C3341" s="18">
        <f>+YEAR(datos_arg[[#This Row],[Fecha]])</f>
        <v>2020</v>
      </c>
      <c r="D3341" s="18">
        <f>+MONTH(datos_arg[[#This Row],[Fecha]])</f>
        <v>10</v>
      </c>
      <c r="E3341" s="14" t="s">
        <v>1016</v>
      </c>
      <c r="F3341" s="14" t="s">
        <v>405</v>
      </c>
      <c r="G3341" s="14"/>
      <c r="H3341" s="14" t="s">
        <v>532</v>
      </c>
      <c r="I3341" s="14" t="s">
        <v>1129</v>
      </c>
      <c r="J3341" s="14" t="s">
        <v>425</v>
      </c>
      <c r="K3341" s="14" t="s">
        <v>420</v>
      </c>
      <c r="L3341" s="14" t="s">
        <v>426</v>
      </c>
      <c r="M3341" s="14" t="s">
        <v>901</v>
      </c>
      <c r="N3341" s="14" t="s">
        <v>247</v>
      </c>
      <c r="O3341" s="14" t="s">
        <v>3306</v>
      </c>
      <c r="P3341" s="14" t="s">
        <v>6005</v>
      </c>
      <c r="Q3341" s="14">
        <v>1</v>
      </c>
      <c r="R3341" s="14" t="s">
        <v>405</v>
      </c>
      <c r="S3341" s="14" t="s">
        <v>439</v>
      </c>
      <c r="T3341" s="35">
        <v>6800</v>
      </c>
      <c r="U3341" s="14" t="s">
        <v>4</v>
      </c>
      <c r="V3341" s="14">
        <v>174</v>
      </c>
      <c r="W3341" s="16">
        <f>+IF(datos_arg[[#This Row],[Moneda]]="ARS",datos_arg[[#This Row],[Monto]],datos_arg[[#This Row],[Monto]]*datos_arg[[#This Row],[TC]])</f>
        <v>6800</v>
      </c>
      <c r="X3341" s="16">
        <f>IFERROR(IF(datos_arg[[#This Row],[Moneda]]="USD",datos_arg[[#This Row],[Monto]],datos_arg[[#This Row],[Monto]]/datos_arg[[#This Row],[TC]]),0)</f>
        <v>39.080459770114942</v>
      </c>
      <c r="Y3341" s="14"/>
    </row>
    <row r="3342" spans="1:25" ht="15" customHeight="1" x14ac:dyDescent="0.25">
      <c r="A3342" s="14">
        <f t="shared" si="52"/>
        <v>3339</v>
      </c>
      <c r="B3342" s="1">
        <v>44124</v>
      </c>
      <c r="C3342" s="18">
        <f>+YEAR(datos_arg[[#This Row],[Fecha]])</f>
        <v>2020</v>
      </c>
      <c r="D3342" s="18">
        <f>+MONTH(datos_arg[[#This Row],[Fecha]])</f>
        <v>10</v>
      </c>
      <c r="E3342" s="14" t="s">
        <v>1015</v>
      </c>
      <c r="F3342" s="14" t="s">
        <v>403</v>
      </c>
      <c r="G3342" s="14" t="s">
        <v>5383</v>
      </c>
      <c r="H3342" s="14" t="s">
        <v>6646</v>
      </c>
      <c r="I3342" s="14" t="s">
        <v>7132</v>
      </c>
      <c r="J3342" s="14" t="s">
        <v>425</v>
      </c>
      <c r="K3342" s="14"/>
      <c r="L3342" s="14" t="s">
        <v>425</v>
      </c>
      <c r="M3342" s="14" t="s">
        <v>773</v>
      </c>
      <c r="N3342" s="14" t="s">
        <v>2634</v>
      </c>
      <c r="O3342" s="14" t="s">
        <v>3308</v>
      </c>
      <c r="P3342" s="14"/>
      <c r="Q3342" s="14">
        <v>2</v>
      </c>
      <c r="R3342" s="14" t="s">
        <v>5383</v>
      </c>
      <c r="S3342" s="14" t="s">
        <v>439</v>
      </c>
      <c r="T3342" s="35">
        <v>3260</v>
      </c>
      <c r="U3342" s="14" t="s">
        <v>4</v>
      </c>
      <c r="V3342" s="14">
        <v>174</v>
      </c>
      <c r="W3342" s="16">
        <f>+IF(datos_arg[[#This Row],[Moneda]]="ARS",datos_arg[[#This Row],[Monto]],datos_arg[[#This Row],[Monto]]*datos_arg[[#This Row],[TC]])</f>
        <v>3260</v>
      </c>
      <c r="X3342" s="16">
        <f>IFERROR(IF(datos_arg[[#This Row],[Moneda]]="USD",datos_arg[[#This Row],[Monto]],datos_arg[[#This Row],[Monto]]/datos_arg[[#This Row],[TC]]),0)</f>
        <v>18.735632183908045</v>
      </c>
      <c r="Y3342" s="14"/>
    </row>
    <row r="3343" spans="1:25" ht="15" customHeight="1" x14ac:dyDescent="0.25">
      <c r="A3343" s="14">
        <f t="shared" si="52"/>
        <v>3340</v>
      </c>
      <c r="B3343" s="1">
        <v>44124</v>
      </c>
      <c r="C3343" s="18">
        <f>+YEAR(datos_arg[[#This Row],[Fecha]])</f>
        <v>2020</v>
      </c>
      <c r="D3343" s="18">
        <f>+MONTH(datos_arg[[#This Row],[Fecha]])</f>
        <v>10</v>
      </c>
      <c r="E3343" s="14" t="s">
        <v>1015</v>
      </c>
      <c r="F3343" s="14" t="s">
        <v>403</v>
      </c>
      <c r="G3343" s="14" t="s">
        <v>5382</v>
      </c>
      <c r="H3343" s="14" t="s">
        <v>6646</v>
      </c>
      <c r="I3343" s="14" t="s">
        <v>7132</v>
      </c>
      <c r="J3343" s="14" t="s">
        <v>425</v>
      </c>
      <c r="K3343" s="14"/>
      <c r="L3343" s="14" t="s">
        <v>425</v>
      </c>
      <c r="M3343" s="14" t="s">
        <v>3309</v>
      </c>
      <c r="N3343" s="14" t="s">
        <v>2634</v>
      </c>
      <c r="O3343" s="14" t="s">
        <v>3310</v>
      </c>
      <c r="P3343" s="14"/>
      <c r="Q3343" s="14">
        <v>2</v>
      </c>
      <c r="R3343" s="14" t="s">
        <v>5382</v>
      </c>
      <c r="S3343" s="14" t="s">
        <v>439</v>
      </c>
      <c r="T3343" s="35">
        <v>1841.12</v>
      </c>
      <c r="U3343" s="14" t="s">
        <v>4</v>
      </c>
      <c r="V3343" s="14">
        <v>174</v>
      </c>
      <c r="W3343" s="16">
        <f>+IF(datos_arg[[#This Row],[Moneda]]="ARS",datos_arg[[#This Row],[Monto]],datos_arg[[#This Row],[Monto]]*datos_arg[[#This Row],[TC]])</f>
        <v>1841.12</v>
      </c>
      <c r="X3343" s="16">
        <f>IFERROR(IF(datos_arg[[#This Row],[Moneda]]="USD",datos_arg[[#This Row],[Monto]],datos_arg[[#This Row],[Monto]]/datos_arg[[#This Row],[TC]]),0)</f>
        <v>10.581149425287355</v>
      </c>
      <c r="Y3343" s="14"/>
    </row>
    <row r="3344" spans="1:25" ht="15" customHeight="1" x14ac:dyDescent="0.25">
      <c r="A3344" s="14">
        <f t="shared" si="52"/>
        <v>3341</v>
      </c>
      <c r="B3344" s="1">
        <v>44124</v>
      </c>
      <c r="C3344" s="18">
        <f>+YEAR(datos_arg[[#This Row],[Fecha]])</f>
        <v>2020</v>
      </c>
      <c r="D3344" s="18">
        <f>+MONTH(datos_arg[[#This Row],[Fecha]])</f>
        <v>10</v>
      </c>
      <c r="E3344" s="14" t="s">
        <v>1015</v>
      </c>
      <c r="F3344" s="14" t="s">
        <v>403</v>
      </c>
      <c r="G3344" s="14" t="s">
        <v>5382</v>
      </c>
      <c r="H3344" s="14" t="s">
        <v>6646</v>
      </c>
      <c r="I3344" s="14" t="s">
        <v>7132</v>
      </c>
      <c r="J3344" s="14" t="s">
        <v>425</v>
      </c>
      <c r="K3344" s="14"/>
      <c r="L3344" s="14" t="s">
        <v>425</v>
      </c>
      <c r="M3344" s="14" t="s">
        <v>3309</v>
      </c>
      <c r="N3344" s="14" t="s">
        <v>2634</v>
      </c>
      <c r="O3344" s="14" t="s">
        <v>3310</v>
      </c>
      <c r="P3344" s="14"/>
      <c r="Q3344" s="14">
        <v>5</v>
      </c>
      <c r="R3344" s="14" t="s">
        <v>5382</v>
      </c>
      <c r="S3344" s="14" t="s">
        <v>439</v>
      </c>
      <c r="T3344" s="35">
        <v>950.08</v>
      </c>
      <c r="U3344" s="14" t="s">
        <v>4</v>
      </c>
      <c r="V3344" s="14">
        <v>174</v>
      </c>
      <c r="W3344" s="16">
        <f>+IF(datos_arg[[#This Row],[Moneda]]="ARS",datos_arg[[#This Row],[Monto]],datos_arg[[#This Row],[Monto]]*datos_arg[[#This Row],[TC]])</f>
        <v>950.08</v>
      </c>
      <c r="X3344" s="16">
        <f>IFERROR(IF(datos_arg[[#This Row],[Moneda]]="USD",datos_arg[[#This Row],[Monto]],datos_arg[[#This Row],[Monto]]/datos_arg[[#This Row],[TC]]),0)</f>
        <v>5.4602298850574718</v>
      </c>
      <c r="Y3344" s="14"/>
    </row>
    <row r="3345" spans="1:25" ht="15" customHeight="1" x14ac:dyDescent="0.25">
      <c r="A3345" s="14">
        <f t="shared" si="52"/>
        <v>3342</v>
      </c>
      <c r="B3345" s="1">
        <v>44124</v>
      </c>
      <c r="C3345" s="18">
        <f>+YEAR(datos_arg[[#This Row],[Fecha]])</f>
        <v>2020</v>
      </c>
      <c r="D3345" s="18">
        <f>+MONTH(datos_arg[[#This Row],[Fecha]])</f>
        <v>10</v>
      </c>
      <c r="E3345" s="14" t="s">
        <v>408</v>
      </c>
      <c r="F3345" s="14" t="s">
        <v>506</v>
      </c>
      <c r="G3345" s="14"/>
      <c r="H3345" s="14" t="s">
        <v>7132</v>
      </c>
      <c r="I3345" s="14" t="s">
        <v>7132</v>
      </c>
      <c r="J3345" s="14" t="s">
        <v>425</v>
      </c>
      <c r="K3345" s="14"/>
      <c r="L3345" s="14" t="s">
        <v>425</v>
      </c>
      <c r="M3345" s="14" t="s">
        <v>1762</v>
      </c>
      <c r="N3345" s="14" t="s">
        <v>1762</v>
      </c>
      <c r="O3345" s="14" t="s">
        <v>3311</v>
      </c>
      <c r="P3345" s="14" t="s">
        <v>6015</v>
      </c>
      <c r="Q3345" s="14"/>
      <c r="R3345" s="14" t="s">
        <v>1762</v>
      </c>
      <c r="S3345" s="14" t="s">
        <v>439</v>
      </c>
      <c r="T3345" s="35">
        <v>4737</v>
      </c>
      <c r="U3345" s="14" t="s">
        <v>4</v>
      </c>
      <c r="V3345" s="14">
        <v>174</v>
      </c>
      <c r="W3345" s="16">
        <f>+IF(datos_arg[[#This Row],[Moneda]]="ARS",datos_arg[[#This Row],[Monto]],datos_arg[[#This Row],[Monto]]*datos_arg[[#This Row],[TC]])</f>
        <v>4737</v>
      </c>
      <c r="X3345" s="16">
        <f>IFERROR(IF(datos_arg[[#This Row],[Moneda]]="USD",datos_arg[[#This Row],[Monto]],datos_arg[[#This Row],[Monto]]/datos_arg[[#This Row],[TC]]),0)</f>
        <v>27.224137931034484</v>
      </c>
      <c r="Y3345" s="14"/>
    </row>
    <row r="3346" spans="1:25" ht="15" customHeight="1" x14ac:dyDescent="0.25">
      <c r="A3346" s="14">
        <f t="shared" si="52"/>
        <v>3343</v>
      </c>
      <c r="B3346" s="1">
        <v>44124</v>
      </c>
      <c r="C3346" s="18">
        <f>+YEAR(datos_arg[[#This Row],[Fecha]])</f>
        <v>2020</v>
      </c>
      <c r="D3346" s="18">
        <f>+MONTH(datos_arg[[#This Row],[Fecha]])</f>
        <v>10</v>
      </c>
      <c r="E3346" s="14" t="s">
        <v>5358</v>
      </c>
      <c r="F3346" s="14" t="s">
        <v>969</v>
      </c>
      <c r="G3346" s="14"/>
      <c r="H3346" s="14" t="s">
        <v>7132</v>
      </c>
      <c r="I3346" s="14" t="s">
        <v>7132</v>
      </c>
      <c r="J3346" s="14" t="s">
        <v>425</v>
      </c>
      <c r="K3346" s="14"/>
      <c r="L3346" s="14" t="s">
        <v>425</v>
      </c>
      <c r="M3346" s="14" t="s">
        <v>2657</v>
      </c>
      <c r="N3346" s="14" t="s">
        <v>100</v>
      </c>
      <c r="O3346" s="14" t="s">
        <v>3312</v>
      </c>
      <c r="P3346" s="14" t="s">
        <v>6015</v>
      </c>
      <c r="Q3346" s="14">
        <v>1</v>
      </c>
      <c r="R3346" s="14" t="s">
        <v>969</v>
      </c>
      <c r="S3346" s="14" t="s">
        <v>1762</v>
      </c>
      <c r="T3346" s="35">
        <v>5099</v>
      </c>
      <c r="U3346" s="14" t="s">
        <v>4</v>
      </c>
      <c r="V3346" s="14">
        <v>174</v>
      </c>
      <c r="W3346" s="16">
        <f>+IF(datos_arg[[#This Row],[Moneda]]="ARS",datos_arg[[#This Row],[Monto]],datos_arg[[#This Row],[Monto]]*datos_arg[[#This Row],[TC]])</f>
        <v>5099</v>
      </c>
      <c r="X3346" s="16">
        <f>IFERROR(IF(datos_arg[[#This Row],[Moneda]]="USD",datos_arg[[#This Row],[Monto]],datos_arg[[#This Row],[Monto]]/datos_arg[[#This Row],[TC]]),0)</f>
        <v>29.304597701149426</v>
      </c>
      <c r="Y3346" s="14"/>
    </row>
    <row r="3347" spans="1:25" ht="15" customHeight="1" x14ac:dyDescent="0.25">
      <c r="A3347" s="14">
        <f t="shared" si="52"/>
        <v>3344</v>
      </c>
      <c r="B3347" s="1">
        <v>44125</v>
      </c>
      <c r="C3347" s="18">
        <f>+YEAR(datos_arg[[#This Row],[Fecha]])</f>
        <v>2020</v>
      </c>
      <c r="D3347" s="18">
        <f>+MONTH(datos_arg[[#This Row],[Fecha]])</f>
        <v>10</v>
      </c>
      <c r="E3347" s="14" t="s">
        <v>1015</v>
      </c>
      <c r="F3347" s="14" t="s">
        <v>403</v>
      </c>
      <c r="G3347" s="14" t="s">
        <v>5383</v>
      </c>
      <c r="H3347" s="14" t="s">
        <v>1024</v>
      </c>
      <c r="I3347" s="14" t="s">
        <v>7132</v>
      </c>
      <c r="J3347" s="14" t="s">
        <v>425</v>
      </c>
      <c r="K3347" s="14" t="s">
        <v>422</v>
      </c>
      <c r="L3347" s="14" t="s">
        <v>422</v>
      </c>
      <c r="M3347" s="14" t="s">
        <v>1085</v>
      </c>
      <c r="N3347" s="14" t="s">
        <v>3313</v>
      </c>
      <c r="O3347" s="14" t="s">
        <v>3314</v>
      </c>
      <c r="P3347" s="14" t="s">
        <v>6016</v>
      </c>
      <c r="Q3347" s="14">
        <v>1</v>
      </c>
      <c r="R3347" s="14" t="s">
        <v>5383</v>
      </c>
      <c r="S3347" s="14" t="s">
        <v>439</v>
      </c>
      <c r="T3347" s="35">
        <v>1690</v>
      </c>
      <c r="U3347" s="14" t="s">
        <v>4</v>
      </c>
      <c r="V3347" s="14">
        <v>174</v>
      </c>
      <c r="W3347" s="16">
        <f>+IF(datos_arg[[#This Row],[Moneda]]="ARS",datos_arg[[#This Row],[Monto]],datos_arg[[#This Row],[Monto]]*datos_arg[[#This Row],[TC]])</f>
        <v>1690</v>
      </c>
      <c r="X3347" s="16">
        <f>IFERROR(IF(datos_arg[[#This Row],[Moneda]]="USD",datos_arg[[#This Row],[Monto]],datos_arg[[#This Row],[Monto]]/datos_arg[[#This Row],[TC]]),0)</f>
        <v>9.7126436781609193</v>
      </c>
      <c r="Y3347" s="14"/>
    </row>
    <row r="3348" spans="1:25" ht="15" customHeight="1" x14ac:dyDescent="0.25">
      <c r="A3348" s="14">
        <f t="shared" si="52"/>
        <v>3345</v>
      </c>
      <c r="B3348" s="1">
        <v>44125</v>
      </c>
      <c r="C3348" s="18">
        <f>+YEAR(datos_arg[[#This Row],[Fecha]])</f>
        <v>2020</v>
      </c>
      <c r="D3348" s="18">
        <f>+MONTH(datos_arg[[#This Row],[Fecha]])</f>
        <v>10</v>
      </c>
      <c r="E3348" s="14" t="s">
        <v>1015</v>
      </c>
      <c r="F3348" s="14" t="s">
        <v>403</v>
      </c>
      <c r="G3348" s="14" t="s">
        <v>5383</v>
      </c>
      <c r="H3348" s="14" t="s">
        <v>1024</v>
      </c>
      <c r="I3348" s="14" t="s">
        <v>7132</v>
      </c>
      <c r="J3348" s="14" t="s">
        <v>425</v>
      </c>
      <c r="K3348" s="14" t="s">
        <v>422</v>
      </c>
      <c r="L3348" s="14" t="s">
        <v>425</v>
      </c>
      <c r="M3348" s="14" t="s">
        <v>1114</v>
      </c>
      <c r="N3348" s="14" t="s">
        <v>3313</v>
      </c>
      <c r="O3348" s="14" t="s">
        <v>3315</v>
      </c>
      <c r="P3348" s="14" t="s">
        <v>6017</v>
      </c>
      <c r="Q3348" s="14">
        <v>1</v>
      </c>
      <c r="R3348" s="14" t="s">
        <v>5383</v>
      </c>
      <c r="S3348" s="14" t="s">
        <v>439</v>
      </c>
      <c r="T3348" s="35">
        <v>2614</v>
      </c>
      <c r="U3348" s="14" t="s">
        <v>4</v>
      </c>
      <c r="V3348" s="14">
        <v>174</v>
      </c>
      <c r="W3348" s="16">
        <f>+IF(datos_arg[[#This Row],[Moneda]]="ARS",datos_arg[[#This Row],[Monto]],datos_arg[[#This Row],[Monto]]*datos_arg[[#This Row],[TC]])</f>
        <v>2614</v>
      </c>
      <c r="X3348" s="16">
        <f>IFERROR(IF(datos_arg[[#This Row],[Moneda]]="USD",datos_arg[[#This Row],[Monto]],datos_arg[[#This Row],[Monto]]/datos_arg[[#This Row],[TC]]),0)</f>
        <v>15.022988505747126</v>
      </c>
      <c r="Y3348" s="14"/>
    </row>
    <row r="3349" spans="1:25" ht="15" customHeight="1" x14ac:dyDescent="0.25">
      <c r="A3349" s="14">
        <f t="shared" si="52"/>
        <v>3346</v>
      </c>
      <c r="B3349" s="1">
        <v>44125</v>
      </c>
      <c r="C3349" s="18">
        <f>+YEAR(datos_arg[[#This Row],[Fecha]])</f>
        <v>2020</v>
      </c>
      <c r="D3349" s="18">
        <f>+MONTH(datos_arg[[#This Row],[Fecha]])</f>
        <v>10</v>
      </c>
      <c r="E3349" s="14" t="s">
        <v>1015</v>
      </c>
      <c r="F3349" s="14" t="s">
        <v>403</v>
      </c>
      <c r="G3349" s="14" t="s">
        <v>5383</v>
      </c>
      <c r="H3349" s="14" t="s">
        <v>1024</v>
      </c>
      <c r="I3349" s="14" t="s">
        <v>7132</v>
      </c>
      <c r="J3349" s="14" t="s">
        <v>425</v>
      </c>
      <c r="K3349" s="14" t="s">
        <v>422</v>
      </c>
      <c r="L3349" s="14" t="s">
        <v>422</v>
      </c>
      <c r="M3349" s="14" t="s">
        <v>1105</v>
      </c>
      <c r="N3349" s="14" t="s">
        <v>3313</v>
      </c>
      <c r="O3349" s="14" t="s">
        <v>3316</v>
      </c>
      <c r="P3349" s="14" t="s">
        <v>6018</v>
      </c>
      <c r="Q3349" s="14">
        <v>2</v>
      </c>
      <c r="R3349" s="14" t="s">
        <v>5383</v>
      </c>
      <c r="S3349" s="14" t="s">
        <v>439</v>
      </c>
      <c r="T3349" s="35">
        <v>940</v>
      </c>
      <c r="U3349" s="14" t="s">
        <v>4</v>
      </c>
      <c r="V3349" s="14">
        <v>174</v>
      </c>
      <c r="W3349" s="16">
        <f>+IF(datos_arg[[#This Row],[Moneda]]="ARS",datos_arg[[#This Row],[Monto]],datos_arg[[#This Row],[Monto]]*datos_arg[[#This Row],[TC]])</f>
        <v>940</v>
      </c>
      <c r="X3349" s="16">
        <f>IFERROR(IF(datos_arg[[#This Row],[Moneda]]="USD",datos_arg[[#This Row],[Monto]],datos_arg[[#This Row],[Monto]]/datos_arg[[#This Row],[TC]]),0)</f>
        <v>5.4022988505747129</v>
      </c>
      <c r="Y3349" s="14"/>
    </row>
    <row r="3350" spans="1:25" ht="15" customHeight="1" x14ac:dyDescent="0.25">
      <c r="A3350" s="14">
        <f t="shared" si="52"/>
        <v>3347</v>
      </c>
      <c r="B3350" s="1">
        <v>44125</v>
      </c>
      <c r="C3350" s="18">
        <f>+YEAR(datos_arg[[#This Row],[Fecha]])</f>
        <v>2020</v>
      </c>
      <c r="D3350" s="18">
        <f>+MONTH(datos_arg[[#This Row],[Fecha]])</f>
        <v>10</v>
      </c>
      <c r="E3350" s="14" t="s">
        <v>1015</v>
      </c>
      <c r="F3350" s="14" t="s">
        <v>403</v>
      </c>
      <c r="G3350" s="14" t="s">
        <v>5383</v>
      </c>
      <c r="H3350" s="14" t="s">
        <v>1024</v>
      </c>
      <c r="I3350" s="14" t="s">
        <v>7132</v>
      </c>
      <c r="J3350" s="14" t="s">
        <v>425</v>
      </c>
      <c r="K3350" s="14" t="s">
        <v>422</v>
      </c>
      <c r="L3350" s="14" t="s">
        <v>422</v>
      </c>
      <c r="M3350" s="14" t="s">
        <v>1107</v>
      </c>
      <c r="N3350" s="14" t="s">
        <v>3313</v>
      </c>
      <c r="O3350" s="14" t="s">
        <v>3317</v>
      </c>
      <c r="P3350" s="14" t="s">
        <v>6019</v>
      </c>
      <c r="Q3350" s="14">
        <v>1</v>
      </c>
      <c r="R3350" s="14" t="s">
        <v>5383</v>
      </c>
      <c r="S3350" s="14" t="s">
        <v>439</v>
      </c>
      <c r="T3350" s="35">
        <v>1650</v>
      </c>
      <c r="U3350" s="14" t="s">
        <v>4</v>
      </c>
      <c r="V3350" s="14">
        <v>174</v>
      </c>
      <c r="W3350" s="16">
        <f>+IF(datos_arg[[#This Row],[Moneda]]="ARS",datos_arg[[#This Row],[Monto]],datos_arg[[#This Row],[Monto]]*datos_arg[[#This Row],[TC]])</f>
        <v>1650</v>
      </c>
      <c r="X3350" s="16">
        <f>IFERROR(IF(datos_arg[[#This Row],[Moneda]]="USD",datos_arg[[#This Row],[Monto]],datos_arg[[#This Row],[Monto]]/datos_arg[[#This Row],[TC]]),0)</f>
        <v>9.4827586206896548</v>
      </c>
      <c r="Y3350" s="14"/>
    </row>
    <row r="3351" spans="1:25" ht="15" customHeight="1" x14ac:dyDescent="0.25">
      <c r="A3351" s="14">
        <f t="shared" si="52"/>
        <v>3348</v>
      </c>
      <c r="B3351" s="1">
        <v>44125</v>
      </c>
      <c r="C3351" s="18">
        <f>+YEAR(datos_arg[[#This Row],[Fecha]])</f>
        <v>2020</v>
      </c>
      <c r="D3351" s="18">
        <f>+MONTH(datos_arg[[#This Row],[Fecha]])</f>
        <v>10</v>
      </c>
      <c r="E3351" s="14" t="s">
        <v>408</v>
      </c>
      <c r="F3351" s="14" t="s">
        <v>5359</v>
      </c>
      <c r="G3351" s="14"/>
      <c r="H3351" s="14" t="s">
        <v>7132</v>
      </c>
      <c r="I3351" s="14" t="s">
        <v>7132</v>
      </c>
      <c r="J3351" s="14" t="s">
        <v>425</v>
      </c>
      <c r="K3351" s="14"/>
      <c r="L3351" s="14" t="s">
        <v>425</v>
      </c>
      <c r="M3351" s="14" t="s">
        <v>596</v>
      </c>
      <c r="N3351" s="14" t="s">
        <v>596</v>
      </c>
      <c r="O3351" s="14" t="s">
        <v>3318</v>
      </c>
      <c r="P3351" s="14" t="s">
        <v>6016</v>
      </c>
      <c r="Q3351" s="14"/>
      <c r="R3351" s="14" t="s">
        <v>445</v>
      </c>
      <c r="S3351" s="14" t="s">
        <v>439</v>
      </c>
      <c r="T3351" s="35">
        <v>2722.01</v>
      </c>
      <c r="U3351" s="14" t="s">
        <v>4</v>
      </c>
      <c r="V3351" s="14">
        <v>170</v>
      </c>
      <c r="W3351" s="16">
        <f>+IF(datos_arg[[#This Row],[Moneda]]="ARS",datos_arg[[#This Row],[Monto]],datos_arg[[#This Row],[Monto]]*datos_arg[[#This Row],[TC]])</f>
        <v>2722.01</v>
      </c>
      <c r="X3351" s="16">
        <f>IFERROR(IF(datos_arg[[#This Row],[Moneda]]="USD",datos_arg[[#This Row],[Monto]],datos_arg[[#This Row],[Monto]]/datos_arg[[#This Row],[TC]]),0)</f>
        <v>16.011823529411767</v>
      </c>
      <c r="Y3351" s="14"/>
    </row>
    <row r="3352" spans="1:25" ht="15" customHeight="1" x14ac:dyDescent="0.25">
      <c r="A3352" s="14">
        <f t="shared" si="52"/>
        <v>3349</v>
      </c>
      <c r="B3352" s="1">
        <v>44125</v>
      </c>
      <c r="C3352" s="18">
        <f>+YEAR(datos_arg[[#This Row],[Fecha]])</f>
        <v>2020</v>
      </c>
      <c r="D3352" s="18">
        <f>+MONTH(datos_arg[[#This Row],[Fecha]])</f>
        <v>10</v>
      </c>
      <c r="E3352" s="14" t="s">
        <v>617</v>
      </c>
      <c r="F3352" s="14" t="s">
        <v>8101</v>
      </c>
      <c r="G3352" s="14"/>
      <c r="H3352" s="14" t="s">
        <v>8103</v>
      </c>
      <c r="I3352" s="14" t="s">
        <v>8104</v>
      </c>
      <c r="J3352" s="14" t="s">
        <v>425</v>
      </c>
      <c r="K3352" s="14" t="s">
        <v>421</v>
      </c>
      <c r="L3352" s="14" t="s">
        <v>426</v>
      </c>
      <c r="M3352" s="14" t="s">
        <v>607</v>
      </c>
      <c r="N3352" s="14" t="s">
        <v>2953</v>
      </c>
      <c r="O3352" s="14" t="s">
        <v>3319</v>
      </c>
      <c r="P3352" s="14" t="s">
        <v>6020</v>
      </c>
      <c r="Q3352" s="14">
        <v>6</v>
      </c>
      <c r="R3352" s="14" t="s">
        <v>8101</v>
      </c>
      <c r="S3352" s="14" t="s">
        <v>439</v>
      </c>
      <c r="T3352" s="35">
        <v>14125.680917996291</v>
      </c>
      <c r="U3352" s="14" t="s">
        <v>4</v>
      </c>
      <c r="V3352" s="14">
        <v>174</v>
      </c>
      <c r="W3352" s="16">
        <f>+IF(datos_arg[[#This Row],[Moneda]]="ARS",datos_arg[[#This Row],[Monto]],datos_arg[[#This Row],[Monto]]*datos_arg[[#This Row],[TC]])</f>
        <v>14125.680917996291</v>
      </c>
      <c r="X3352" s="16">
        <f>IFERROR(IF(datos_arg[[#This Row],[Moneda]]="USD",datos_arg[[#This Row],[Monto]],datos_arg[[#This Row],[Monto]]/datos_arg[[#This Row],[TC]]),0)</f>
        <v>81.182074241357995</v>
      </c>
      <c r="Y3352" s="14"/>
    </row>
    <row r="3353" spans="1:25" ht="15" customHeight="1" x14ac:dyDescent="0.25">
      <c r="A3353" s="14">
        <f t="shared" si="52"/>
        <v>3350</v>
      </c>
      <c r="B3353" s="1">
        <v>44125</v>
      </c>
      <c r="C3353" s="18">
        <f>+YEAR(datos_arg[[#This Row],[Fecha]])</f>
        <v>2020</v>
      </c>
      <c r="D3353" s="18">
        <f>+MONTH(datos_arg[[#This Row],[Fecha]])</f>
        <v>10</v>
      </c>
      <c r="E3353" s="14" t="s">
        <v>5358</v>
      </c>
      <c r="F3353" s="14" t="s">
        <v>4109</v>
      </c>
      <c r="G3353" s="14"/>
      <c r="H3353" s="14" t="s">
        <v>6646</v>
      </c>
      <c r="I3353" s="14" t="s">
        <v>7132</v>
      </c>
      <c r="J3353" s="14" t="s">
        <v>425</v>
      </c>
      <c r="K3353" s="14" t="s">
        <v>421</v>
      </c>
      <c r="L3353" s="14" t="s">
        <v>426</v>
      </c>
      <c r="M3353" s="14" t="s">
        <v>2261</v>
      </c>
      <c r="N3353" s="14" t="s">
        <v>2953</v>
      </c>
      <c r="O3353" s="14" t="s">
        <v>3320</v>
      </c>
      <c r="P3353" s="14" t="s">
        <v>6020</v>
      </c>
      <c r="Q3353" s="14">
        <v>4</v>
      </c>
      <c r="R3353" s="14" t="s">
        <v>4109</v>
      </c>
      <c r="S3353" s="14" t="s">
        <v>439</v>
      </c>
      <c r="T3353" s="35">
        <v>7890.9590820037129</v>
      </c>
      <c r="U3353" s="14" t="s">
        <v>4</v>
      </c>
      <c r="V3353" s="14">
        <v>174</v>
      </c>
      <c r="W3353" s="16">
        <f>+IF(datos_arg[[#This Row],[Moneda]]="ARS",datos_arg[[#This Row],[Monto]],datos_arg[[#This Row],[Monto]]*datos_arg[[#This Row],[TC]])</f>
        <v>7890.9590820037129</v>
      </c>
      <c r="X3353" s="16">
        <f>IFERROR(IF(datos_arg[[#This Row],[Moneda]]="USD",datos_arg[[#This Row],[Monto]],datos_arg[[#This Row],[Monto]]/datos_arg[[#This Row],[TC]]),0)</f>
        <v>45.350339551745478</v>
      </c>
      <c r="Y3353" s="14"/>
    </row>
    <row r="3354" spans="1:25" ht="15" customHeight="1" x14ac:dyDescent="0.25">
      <c r="A3354" s="14">
        <f t="shared" si="52"/>
        <v>3351</v>
      </c>
      <c r="B3354" s="1">
        <v>44125</v>
      </c>
      <c r="C3354" s="18">
        <f>+YEAR(datos_arg[[#This Row],[Fecha]])</f>
        <v>2020</v>
      </c>
      <c r="D3354" s="18">
        <f>+MONTH(datos_arg[[#This Row],[Fecha]])</f>
        <v>10</v>
      </c>
      <c r="E3354" s="14" t="s">
        <v>1015</v>
      </c>
      <c r="F3354" s="14" t="s">
        <v>403</v>
      </c>
      <c r="G3354" s="14" t="s">
        <v>5383</v>
      </c>
      <c r="H3354" s="14" t="s">
        <v>6646</v>
      </c>
      <c r="I3354" s="14" t="s">
        <v>7132</v>
      </c>
      <c r="J3354" s="14" t="s">
        <v>425</v>
      </c>
      <c r="K3354" s="14" t="s">
        <v>421</v>
      </c>
      <c r="L3354" s="14" t="s">
        <v>425</v>
      </c>
      <c r="M3354" s="14" t="s">
        <v>1581</v>
      </c>
      <c r="N3354" s="14" t="s">
        <v>2953</v>
      </c>
      <c r="O3354" s="14" t="s">
        <v>3321</v>
      </c>
      <c r="P3354" s="14" t="s">
        <v>6020</v>
      </c>
      <c r="Q3354" s="14">
        <v>5</v>
      </c>
      <c r="R3354" s="14" t="s">
        <v>5383</v>
      </c>
      <c r="S3354" s="14" t="s">
        <v>439</v>
      </c>
      <c r="T3354" s="35">
        <v>702.89</v>
      </c>
      <c r="U3354" s="14" t="s">
        <v>4</v>
      </c>
      <c r="V3354" s="14">
        <v>174</v>
      </c>
      <c r="W3354" s="16">
        <f>+IF(datos_arg[[#This Row],[Moneda]]="ARS",datos_arg[[#This Row],[Monto]],datos_arg[[#This Row],[Monto]]*datos_arg[[#This Row],[TC]])</f>
        <v>702.89</v>
      </c>
      <c r="X3354" s="16">
        <f>IFERROR(IF(datos_arg[[#This Row],[Moneda]]="USD",datos_arg[[#This Row],[Monto]],datos_arg[[#This Row],[Monto]]/datos_arg[[#This Row],[TC]]),0)</f>
        <v>4.0395977011494253</v>
      </c>
      <c r="Y3354" s="14"/>
    </row>
    <row r="3355" spans="1:25" ht="15" customHeight="1" x14ac:dyDescent="0.25">
      <c r="A3355" s="14">
        <f t="shared" si="52"/>
        <v>3352</v>
      </c>
      <c r="B3355" s="1">
        <v>44125</v>
      </c>
      <c r="C3355" s="18">
        <f>+YEAR(datos_arg[[#This Row],[Fecha]])</f>
        <v>2020</v>
      </c>
      <c r="D3355" s="18">
        <f>+MONTH(datos_arg[[#This Row],[Fecha]])</f>
        <v>10</v>
      </c>
      <c r="E3355" s="14" t="s">
        <v>1015</v>
      </c>
      <c r="F3355" s="14" t="s">
        <v>403</v>
      </c>
      <c r="G3355" s="14" t="s">
        <v>5383</v>
      </c>
      <c r="H3355" s="14" t="s">
        <v>6646</v>
      </c>
      <c r="I3355" s="14" t="s">
        <v>7132</v>
      </c>
      <c r="J3355" s="14" t="s">
        <v>425</v>
      </c>
      <c r="K3355" s="14"/>
      <c r="L3355" s="14" t="s">
        <v>425</v>
      </c>
      <c r="M3355" s="14" t="s">
        <v>815</v>
      </c>
      <c r="N3355" s="14" t="s">
        <v>100</v>
      </c>
      <c r="O3355" s="14" t="s">
        <v>3322</v>
      </c>
      <c r="P3355" s="14" t="s">
        <v>6021</v>
      </c>
      <c r="Q3355" s="14">
        <v>5</v>
      </c>
      <c r="R3355" s="14" t="s">
        <v>5383</v>
      </c>
      <c r="S3355" s="14" t="s">
        <v>1762</v>
      </c>
      <c r="T3355" s="35">
        <v>138</v>
      </c>
      <c r="U3355" s="14" t="s">
        <v>4</v>
      </c>
      <c r="V3355" s="14">
        <v>174</v>
      </c>
      <c r="W3355" s="16">
        <f>+IF(datos_arg[[#This Row],[Moneda]]="ARS",datos_arg[[#This Row],[Monto]],datos_arg[[#This Row],[Monto]]*datos_arg[[#This Row],[TC]])</f>
        <v>138</v>
      </c>
      <c r="X3355" s="16">
        <f>IFERROR(IF(datos_arg[[#This Row],[Moneda]]="USD",datos_arg[[#This Row],[Monto]],datos_arg[[#This Row],[Monto]]/datos_arg[[#This Row],[TC]]),0)</f>
        <v>0.7931034482758621</v>
      </c>
      <c r="Y3355" s="14"/>
    </row>
    <row r="3356" spans="1:25" ht="15" customHeight="1" x14ac:dyDescent="0.25">
      <c r="A3356" s="14">
        <f t="shared" si="52"/>
        <v>3353</v>
      </c>
      <c r="B3356" s="1">
        <v>44125</v>
      </c>
      <c r="C3356" s="18">
        <f>+YEAR(datos_arg[[#This Row],[Fecha]])</f>
        <v>2020</v>
      </c>
      <c r="D3356" s="18">
        <f>+MONTH(datos_arg[[#This Row],[Fecha]])</f>
        <v>10</v>
      </c>
      <c r="E3356" s="14" t="s">
        <v>1015</v>
      </c>
      <c r="F3356" s="14" t="s">
        <v>403</v>
      </c>
      <c r="G3356" s="14" t="s">
        <v>5383</v>
      </c>
      <c r="H3356" s="14" t="s">
        <v>6646</v>
      </c>
      <c r="I3356" s="14" t="s">
        <v>7132</v>
      </c>
      <c r="J3356" s="14" t="s">
        <v>425</v>
      </c>
      <c r="K3356" s="14"/>
      <c r="L3356" s="14" t="s">
        <v>425</v>
      </c>
      <c r="M3356" s="14" t="s">
        <v>815</v>
      </c>
      <c r="N3356" s="14" t="s">
        <v>100</v>
      </c>
      <c r="O3356" s="14" t="s">
        <v>3323</v>
      </c>
      <c r="P3356" s="14" t="s">
        <v>6021</v>
      </c>
      <c r="Q3356" s="14">
        <v>0</v>
      </c>
      <c r="R3356" s="14" t="s">
        <v>5383</v>
      </c>
      <c r="S3356" s="14" t="s">
        <v>439</v>
      </c>
      <c r="T3356" s="35">
        <v>23410</v>
      </c>
      <c r="U3356" s="14" t="s">
        <v>4</v>
      </c>
      <c r="V3356" s="14">
        <v>174</v>
      </c>
      <c r="W3356" s="16">
        <f>+IF(datos_arg[[#This Row],[Moneda]]="ARS",datos_arg[[#This Row],[Monto]],datos_arg[[#This Row],[Monto]]*datos_arg[[#This Row],[TC]])</f>
        <v>23410</v>
      </c>
      <c r="X3356" s="16">
        <f>IFERROR(IF(datos_arg[[#This Row],[Moneda]]="USD",datos_arg[[#This Row],[Monto]],datos_arg[[#This Row],[Monto]]/datos_arg[[#This Row],[TC]]),0)</f>
        <v>134.54022988505747</v>
      </c>
      <c r="Y3356" s="14"/>
    </row>
    <row r="3357" spans="1:25" ht="15" customHeight="1" x14ac:dyDescent="0.25">
      <c r="A3357" s="14">
        <f t="shared" si="52"/>
        <v>3354</v>
      </c>
      <c r="B3357" s="1">
        <v>44125</v>
      </c>
      <c r="C3357" s="18">
        <f>+YEAR(datos_arg[[#This Row],[Fecha]])</f>
        <v>2020</v>
      </c>
      <c r="D3357" s="18">
        <f>+MONTH(datos_arg[[#This Row],[Fecha]])</f>
        <v>10</v>
      </c>
      <c r="E3357" s="14" t="s">
        <v>617</v>
      </c>
      <c r="F3357" s="14" t="s">
        <v>6652</v>
      </c>
      <c r="G3357" s="14" t="s">
        <v>6653</v>
      </c>
      <c r="H3357" s="14" t="s">
        <v>6648</v>
      </c>
      <c r="I3357" s="14" t="s">
        <v>3955</v>
      </c>
      <c r="J3357" s="14" t="s">
        <v>425</v>
      </c>
      <c r="K3357" s="14" t="s">
        <v>421</v>
      </c>
      <c r="L3357" s="14" t="s">
        <v>421</v>
      </c>
      <c r="M3357" s="14" t="s">
        <v>468</v>
      </c>
      <c r="N3357" s="14" t="s">
        <v>16</v>
      </c>
      <c r="O3357" s="14" t="s">
        <v>3324</v>
      </c>
      <c r="P3357" s="14" t="s">
        <v>6022</v>
      </c>
      <c r="Q3357" s="14">
        <v>4</v>
      </c>
      <c r="R3357" s="14" t="s">
        <v>6653</v>
      </c>
      <c r="S3357" s="14" t="s">
        <v>439</v>
      </c>
      <c r="T3357" s="35">
        <v>16250</v>
      </c>
      <c r="U3357" s="14" t="s">
        <v>4</v>
      </c>
      <c r="V3357" s="14">
        <v>174</v>
      </c>
      <c r="W3357" s="16">
        <f>+IF(datos_arg[[#This Row],[Moneda]]="ARS",datos_arg[[#This Row],[Monto]],datos_arg[[#This Row],[Monto]]*datos_arg[[#This Row],[TC]])</f>
        <v>16250</v>
      </c>
      <c r="X3357" s="16">
        <f>IFERROR(IF(datos_arg[[#This Row],[Moneda]]="USD",datos_arg[[#This Row],[Monto]],datos_arg[[#This Row],[Monto]]/datos_arg[[#This Row],[TC]]),0)</f>
        <v>93.390804597701148</v>
      </c>
      <c r="Y3357" s="14"/>
    </row>
    <row r="3358" spans="1:25" ht="15" customHeight="1" x14ac:dyDescent="0.25">
      <c r="A3358" s="14">
        <f t="shared" si="52"/>
        <v>3355</v>
      </c>
      <c r="B3358" s="1">
        <v>44125</v>
      </c>
      <c r="C3358" s="18">
        <f>+YEAR(datos_arg[[#This Row],[Fecha]])</f>
        <v>2020</v>
      </c>
      <c r="D3358" s="18">
        <f>+MONTH(datos_arg[[#This Row],[Fecha]])</f>
        <v>10</v>
      </c>
      <c r="E3358" s="14" t="s">
        <v>449</v>
      </c>
      <c r="F3358" s="14" t="s">
        <v>523</v>
      </c>
      <c r="G3358" s="14"/>
      <c r="H3358" s="14" t="s">
        <v>4114</v>
      </c>
      <c r="I3358" s="14" t="s">
        <v>7132</v>
      </c>
      <c r="J3358" s="14" t="s">
        <v>425</v>
      </c>
      <c r="K3358" s="14"/>
      <c r="L3358" s="14" t="s">
        <v>425</v>
      </c>
      <c r="M3358" s="14" t="s">
        <v>515</v>
      </c>
      <c r="N3358" s="14" t="s">
        <v>515</v>
      </c>
      <c r="O3358" s="14" t="s">
        <v>3325</v>
      </c>
      <c r="P3358" s="14"/>
      <c r="Q3358" s="14"/>
      <c r="R3358" s="14" t="s">
        <v>523</v>
      </c>
      <c r="S3358" s="14" t="s">
        <v>439</v>
      </c>
      <c r="T3358" s="35">
        <v>5400</v>
      </c>
      <c r="U3358" s="14" t="s">
        <v>4</v>
      </c>
      <c r="V3358" s="14">
        <v>174</v>
      </c>
      <c r="W3358" s="16">
        <f>+IF(datos_arg[[#This Row],[Moneda]]="ARS",datos_arg[[#This Row],[Monto]],datos_arg[[#This Row],[Monto]]*datos_arg[[#This Row],[TC]])</f>
        <v>5400</v>
      </c>
      <c r="X3358" s="16">
        <f>IFERROR(IF(datos_arg[[#This Row],[Moneda]]="USD",datos_arg[[#This Row],[Monto]],datos_arg[[#This Row],[Monto]]/datos_arg[[#This Row],[TC]]),0)</f>
        <v>31.03448275862069</v>
      </c>
      <c r="Y3358" s="14"/>
    </row>
    <row r="3359" spans="1:25" ht="15" customHeight="1" x14ac:dyDescent="0.25">
      <c r="A3359" s="14">
        <f t="shared" si="52"/>
        <v>3356</v>
      </c>
      <c r="B3359" s="1">
        <v>44125</v>
      </c>
      <c r="C3359" s="18">
        <f>+YEAR(datos_arg[[#This Row],[Fecha]])</f>
        <v>2020</v>
      </c>
      <c r="D3359" s="18">
        <f>+MONTH(datos_arg[[#This Row],[Fecha]])</f>
        <v>10</v>
      </c>
      <c r="E3359" s="14" t="s">
        <v>449</v>
      </c>
      <c r="F3359" s="14" t="s">
        <v>505</v>
      </c>
      <c r="G3359" s="14"/>
      <c r="H3359" s="14" t="s">
        <v>7132</v>
      </c>
      <c r="I3359" s="14" t="s">
        <v>7132</v>
      </c>
      <c r="J3359" s="14" t="s">
        <v>425</v>
      </c>
      <c r="K3359" s="14"/>
      <c r="L3359" s="14" t="s">
        <v>425</v>
      </c>
      <c r="M3359" s="14" t="s">
        <v>613</v>
      </c>
      <c r="N3359" s="14" t="s">
        <v>2273</v>
      </c>
      <c r="O3359" s="14" t="s">
        <v>2592</v>
      </c>
      <c r="P3359" s="14"/>
      <c r="Q3359" s="14"/>
      <c r="R3359" s="14" t="s">
        <v>505</v>
      </c>
      <c r="S3359" s="14" t="s">
        <v>613</v>
      </c>
      <c r="T3359" s="35">
        <v>369.46000000000004</v>
      </c>
      <c r="U3359" s="14" t="s">
        <v>4</v>
      </c>
      <c r="V3359" s="14">
        <v>174</v>
      </c>
      <c r="W3359" s="16">
        <f>+IF(datos_arg[[#This Row],[Moneda]]="ARS",datos_arg[[#This Row],[Monto]],datos_arg[[#This Row],[Monto]]*datos_arg[[#This Row],[TC]])</f>
        <v>369.46000000000004</v>
      </c>
      <c r="X3359" s="16">
        <f>IFERROR(IF(datos_arg[[#This Row],[Moneda]]="USD",datos_arg[[#This Row],[Monto]],datos_arg[[#This Row],[Monto]]/datos_arg[[#This Row],[TC]]),0)</f>
        <v>2.1233333333333335</v>
      </c>
      <c r="Y3359" s="14"/>
    </row>
    <row r="3360" spans="1:25" ht="15" customHeight="1" x14ac:dyDescent="0.25">
      <c r="A3360" s="14">
        <f t="shared" si="52"/>
        <v>3357</v>
      </c>
      <c r="B3360" s="1">
        <v>44126</v>
      </c>
      <c r="C3360" s="18">
        <f>+YEAR(datos_arg[[#This Row],[Fecha]])</f>
        <v>2020</v>
      </c>
      <c r="D3360" s="18">
        <f>+MONTH(datos_arg[[#This Row],[Fecha]])</f>
        <v>10</v>
      </c>
      <c r="E3360" s="14" t="s">
        <v>1015</v>
      </c>
      <c r="F3360" s="14" t="s">
        <v>403</v>
      </c>
      <c r="G3360" s="14" t="s">
        <v>5383</v>
      </c>
      <c r="H3360" s="14" t="s">
        <v>532</v>
      </c>
      <c r="I3360" s="14" t="s">
        <v>7132</v>
      </c>
      <c r="J3360" s="14" t="s">
        <v>425</v>
      </c>
      <c r="K3360" s="14" t="s">
        <v>421</v>
      </c>
      <c r="L3360" s="14" t="s">
        <v>425</v>
      </c>
      <c r="M3360" s="14" t="s">
        <v>1384</v>
      </c>
      <c r="N3360" s="14" t="s">
        <v>100</v>
      </c>
      <c r="O3360" s="14" t="s">
        <v>3326</v>
      </c>
      <c r="P3360" s="14" t="s">
        <v>6023</v>
      </c>
      <c r="Q3360" s="14">
        <v>1</v>
      </c>
      <c r="R3360" s="14" t="s">
        <v>5383</v>
      </c>
      <c r="S3360" s="14" t="s">
        <v>439</v>
      </c>
      <c r="T3360" s="35">
        <v>1899.99</v>
      </c>
      <c r="U3360" s="14" t="s">
        <v>4</v>
      </c>
      <c r="V3360" s="14">
        <v>174</v>
      </c>
      <c r="W3360" s="16">
        <f>+IF(datos_arg[[#This Row],[Moneda]]="ARS",datos_arg[[#This Row],[Monto]],datos_arg[[#This Row],[Monto]]*datos_arg[[#This Row],[TC]])</f>
        <v>1899.99</v>
      </c>
      <c r="X3360" s="16">
        <f>IFERROR(IF(datos_arg[[#This Row],[Moneda]]="USD",datos_arg[[#This Row],[Monto]],datos_arg[[#This Row],[Monto]]/datos_arg[[#This Row],[TC]]),0)</f>
        <v>10.91948275862069</v>
      </c>
      <c r="Y3360" s="14"/>
    </row>
    <row r="3361" spans="1:25" ht="15" customHeight="1" x14ac:dyDescent="0.25">
      <c r="A3361" s="14">
        <f t="shared" si="52"/>
        <v>3358</v>
      </c>
      <c r="B3361" s="1">
        <v>44126</v>
      </c>
      <c r="C3361" s="18">
        <f>+YEAR(datos_arg[[#This Row],[Fecha]])</f>
        <v>2020</v>
      </c>
      <c r="D3361" s="18">
        <f>+MONTH(datos_arg[[#This Row],[Fecha]])</f>
        <v>10</v>
      </c>
      <c r="E3361" s="14" t="s">
        <v>1015</v>
      </c>
      <c r="F3361" s="14" t="s">
        <v>403</v>
      </c>
      <c r="G3361" s="14" t="s">
        <v>970</v>
      </c>
      <c r="H3361" s="14" t="s">
        <v>7132</v>
      </c>
      <c r="I3361" s="14" t="s">
        <v>7132</v>
      </c>
      <c r="J3361" s="14" t="s">
        <v>425</v>
      </c>
      <c r="K3361" s="14"/>
      <c r="L3361" s="14" t="s">
        <v>425</v>
      </c>
      <c r="M3361" s="14" t="s">
        <v>515</v>
      </c>
      <c r="N3361" s="14" t="s">
        <v>962</v>
      </c>
      <c r="O3361" s="14" t="s">
        <v>2182</v>
      </c>
      <c r="P3361" s="14" t="s">
        <v>6024</v>
      </c>
      <c r="Q3361" s="14"/>
      <c r="R3361" s="14" t="s">
        <v>970</v>
      </c>
      <c r="S3361" s="14" t="s">
        <v>439</v>
      </c>
      <c r="T3361" s="35">
        <v>8103.08</v>
      </c>
      <c r="U3361" s="14" t="s">
        <v>4</v>
      </c>
      <c r="V3361" s="14">
        <v>174</v>
      </c>
      <c r="W3361" s="16">
        <f>+IF(datos_arg[[#This Row],[Moneda]]="ARS",datos_arg[[#This Row],[Monto]],datos_arg[[#This Row],[Monto]]*datos_arg[[#This Row],[TC]])</f>
        <v>8103.08</v>
      </c>
      <c r="X3361" s="16">
        <f>IFERROR(IF(datos_arg[[#This Row],[Moneda]]="USD",datos_arg[[#This Row],[Monto]],datos_arg[[#This Row],[Monto]]/datos_arg[[#This Row],[TC]]),0)</f>
        <v>46.569425287356324</v>
      </c>
      <c r="Y3361" s="14"/>
    </row>
    <row r="3362" spans="1:25" x14ac:dyDescent="0.25">
      <c r="A3362" s="14">
        <f t="shared" si="52"/>
        <v>3359</v>
      </c>
      <c r="B3362" s="1">
        <v>44126</v>
      </c>
      <c r="C3362" s="18">
        <f>+YEAR(datos_arg[[#This Row],[Fecha]])</f>
        <v>2020</v>
      </c>
      <c r="D3362" s="18">
        <f>+MONTH(datos_arg[[#This Row],[Fecha]])</f>
        <v>10</v>
      </c>
      <c r="E3362" s="14" t="s">
        <v>408</v>
      </c>
      <c r="F3362" s="14" t="s">
        <v>69</v>
      </c>
      <c r="G3362" s="14"/>
      <c r="H3362" s="14" t="s">
        <v>7132</v>
      </c>
      <c r="I3362" s="14" t="s">
        <v>7132</v>
      </c>
      <c r="J3362" s="14" t="s">
        <v>425</v>
      </c>
      <c r="K3362" s="14"/>
      <c r="L3362" s="14" t="s">
        <v>425</v>
      </c>
      <c r="M3362" s="14" t="s">
        <v>2530</v>
      </c>
      <c r="N3362" s="14" t="s">
        <v>2530</v>
      </c>
      <c r="O3362" s="14"/>
      <c r="P3362" s="14"/>
      <c r="Q3362" s="14"/>
      <c r="R3362" s="14" t="s">
        <v>439</v>
      </c>
      <c r="S3362" s="14" t="s">
        <v>440</v>
      </c>
      <c r="T3362" s="35">
        <v>1500</v>
      </c>
      <c r="U3362" s="14" t="s">
        <v>2</v>
      </c>
      <c r="V3362" s="14">
        <v>184</v>
      </c>
      <c r="W3362" s="16">
        <f>+IF(datos_arg[[#This Row],[Moneda]]="ARS",datos_arg[[#This Row],[Monto]],datos_arg[[#This Row],[Monto]]*datos_arg[[#This Row],[TC]])</f>
        <v>276000</v>
      </c>
      <c r="X3362" s="16">
        <f>IFERROR(IF(datos_arg[[#This Row],[Moneda]]="USD",datos_arg[[#This Row],[Monto]],datos_arg[[#This Row],[Monto]]/datos_arg[[#This Row],[TC]]),0)</f>
        <v>1500</v>
      </c>
      <c r="Y3362" s="14"/>
    </row>
    <row r="3363" spans="1:25" ht="15" customHeight="1" x14ac:dyDescent="0.25">
      <c r="A3363" s="14">
        <f t="shared" si="52"/>
        <v>3360</v>
      </c>
      <c r="B3363" s="1">
        <v>44127</v>
      </c>
      <c r="C3363" s="18">
        <f>+YEAR(datos_arg[[#This Row],[Fecha]])</f>
        <v>2020</v>
      </c>
      <c r="D3363" s="18">
        <f>+MONTH(datos_arg[[#This Row],[Fecha]])</f>
        <v>10</v>
      </c>
      <c r="E3363" s="14" t="s">
        <v>5358</v>
      </c>
      <c r="F3363" s="14" t="s">
        <v>4108</v>
      </c>
      <c r="G3363" s="14"/>
      <c r="H3363" s="14" t="s">
        <v>6646</v>
      </c>
      <c r="I3363" s="14" t="s">
        <v>7132</v>
      </c>
      <c r="J3363" s="14" t="s">
        <v>425</v>
      </c>
      <c r="K3363" s="14" t="s">
        <v>420</v>
      </c>
      <c r="L3363" s="14" t="s">
        <v>426</v>
      </c>
      <c r="M3363" s="14" t="s">
        <v>5381</v>
      </c>
      <c r="N3363" s="14" t="s">
        <v>1019</v>
      </c>
      <c r="O3363" s="14" t="s">
        <v>4096</v>
      </c>
      <c r="P3363" s="14"/>
      <c r="Q3363" s="14"/>
      <c r="R3363" s="14" t="s">
        <v>4108</v>
      </c>
      <c r="S3363" s="14" t="s">
        <v>439</v>
      </c>
      <c r="T3363" s="35">
        <v>50000</v>
      </c>
      <c r="U3363" s="14" t="s">
        <v>4</v>
      </c>
      <c r="V3363" s="14">
        <v>184</v>
      </c>
      <c r="W3363" s="16">
        <f>+IF(datos_arg[[#This Row],[Moneda]]="ARS",datos_arg[[#This Row],[Monto]],datos_arg[[#This Row],[Monto]]*datos_arg[[#This Row],[TC]])</f>
        <v>50000</v>
      </c>
      <c r="X3363" s="16">
        <f>IFERROR(IF(datos_arg[[#This Row],[Moneda]]="USD",datos_arg[[#This Row],[Monto]],datos_arg[[#This Row],[Monto]]/datos_arg[[#This Row],[TC]]),0)</f>
        <v>271.73913043478262</v>
      </c>
      <c r="Y3363" s="14"/>
    </row>
    <row r="3364" spans="1:25" x14ac:dyDescent="0.25">
      <c r="A3364" s="14">
        <f t="shared" si="52"/>
        <v>3361</v>
      </c>
      <c r="B3364" s="1">
        <v>44127</v>
      </c>
      <c r="C3364" s="18">
        <f>+YEAR(datos_arg[[#This Row],[Fecha]])</f>
        <v>2020</v>
      </c>
      <c r="D3364" s="18">
        <f>+MONTH(datos_arg[[#This Row],[Fecha]])</f>
        <v>10</v>
      </c>
      <c r="E3364" s="14" t="s">
        <v>617</v>
      </c>
      <c r="F3364" s="14" t="s">
        <v>8101</v>
      </c>
      <c r="G3364" s="14"/>
      <c r="H3364" s="14" t="s">
        <v>8103</v>
      </c>
      <c r="I3364" s="14" t="s">
        <v>8104</v>
      </c>
      <c r="J3364" s="14" t="s">
        <v>422</v>
      </c>
      <c r="K3364" s="14" t="s">
        <v>422</v>
      </c>
      <c r="L3364" s="14" t="s">
        <v>422</v>
      </c>
      <c r="M3364" s="14" t="s">
        <v>2121</v>
      </c>
      <c r="N3364" s="14" t="s">
        <v>1133</v>
      </c>
      <c r="O3364" s="14" t="s">
        <v>3331</v>
      </c>
      <c r="P3364" s="14"/>
      <c r="Q3364" s="14">
        <v>0</v>
      </c>
      <c r="R3364" s="14" t="s">
        <v>8101</v>
      </c>
      <c r="S3364" s="14" t="s">
        <v>440</v>
      </c>
      <c r="T3364" s="35">
        <v>26.08</v>
      </c>
      <c r="U3364" s="14" t="s">
        <v>2</v>
      </c>
      <c r="V3364" s="14">
        <v>184</v>
      </c>
      <c r="W3364" s="16">
        <f>+IF(datos_arg[[#This Row],[Moneda]]="ARS",datos_arg[[#This Row],[Monto]],datos_arg[[#This Row],[Monto]]*datos_arg[[#This Row],[TC]])</f>
        <v>4798.7199999999993</v>
      </c>
      <c r="X3364" s="16">
        <f>IFERROR(IF(datos_arg[[#This Row],[Moneda]]="USD",datos_arg[[#This Row],[Monto]],datos_arg[[#This Row],[Monto]]/datos_arg[[#This Row],[TC]]),0)</f>
        <v>26.08</v>
      </c>
      <c r="Y3364" s="14"/>
    </row>
    <row r="3365" spans="1:25" x14ac:dyDescent="0.25">
      <c r="A3365" s="14">
        <f t="shared" si="52"/>
        <v>3362</v>
      </c>
      <c r="B3365" s="1">
        <v>44127</v>
      </c>
      <c r="C3365" s="18">
        <f>+YEAR(datos_arg[[#This Row],[Fecha]])</f>
        <v>2020</v>
      </c>
      <c r="D3365" s="18">
        <f>+MONTH(datos_arg[[#This Row],[Fecha]])</f>
        <v>10</v>
      </c>
      <c r="E3365" s="14" t="s">
        <v>617</v>
      </c>
      <c r="F3365" s="14" t="s">
        <v>8101</v>
      </c>
      <c r="G3365" s="14"/>
      <c r="H3365" s="14" t="s">
        <v>8103</v>
      </c>
      <c r="I3365" s="14" t="s">
        <v>8104</v>
      </c>
      <c r="J3365" s="14" t="s">
        <v>422</v>
      </c>
      <c r="K3365" s="14" t="s">
        <v>422</v>
      </c>
      <c r="L3365" s="14" t="s">
        <v>422</v>
      </c>
      <c r="M3365" s="14" t="s">
        <v>578</v>
      </c>
      <c r="N3365" s="14" t="s">
        <v>1133</v>
      </c>
      <c r="O3365" s="14" t="s">
        <v>3332</v>
      </c>
      <c r="P3365" s="14"/>
      <c r="Q3365" s="14">
        <v>0</v>
      </c>
      <c r="R3365" s="14" t="s">
        <v>8101</v>
      </c>
      <c r="S3365" s="14" t="s">
        <v>440</v>
      </c>
      <c r="T3365" s="35">
        <v>73.92</v>
      </c>
      <c r="U3365" s="14" t="s">
        <v>2</v>
      </c>
      <c r="V3365" s="14">
        <v>184</v>
      </c>
      <c r="W3365" s="16">
        <f>+IF(datos_arg[[#This Row],[Moneda]]="ARS",datos_arg[[#This Row],[Monto]],datos_arg[[#This Row],[Monto]]*datos_arg[[#This Row],[TC]])</f>
        <v>13601.28</v>
      </c>
      <c r="X3365" s="16">
        <f>IFERROR(IF(datos_arg[[#This Row],[Moneda]]="USD",datos_arg[[#This Row],[Monto]],datos_arg[[#This Row],[Monto]]/datos_arg[[#This Row],[TC]]),0)</f>
        <v>73.92</v>
      </c>
      <c r="Y3365" s="14"/>
    </row>
    <row r="3366" spans="1:25" ht="15" customHeight="1" x14ac:dyDescent="0.25">
      <c r="A3366" s="14">
        <f t="shared" si="52"/>
        <v>3363</v>
      </c>
      <c r="B3366" s="1">
        <v>44127</v>
      </c>
      <c r="C3366" s="18">
        <f>+YEAR(datos_arg[[#This Row],[Fecha]])</f>
        <v>2020</v>
      </c>
      <c r="D3366" s="18">
        <f>+MONTH(datos_arg[[#This Row],[Fecha]])</f>
        <v>10</v>
      </c>
      <c r="E3366" s="14" t="s">
        <v>1015</v>
      </c>
      <c r="F3366" s="14" t="s">
        <v>403</v>
      </c>
      <c r="G3366" s="14" t="s">
        <v>5383</v>
      </c>
      <c r="H3366" s="14" t="s">
        <v>6646</v>
      </c>
      <c r="I3366" s="14" t="s">
        <v>7132</v>
      </c>
      <c r="J3366" s="14" t="s">
        <v>425</v>
      </c>
      <c r="K3366" s="14"/>
      <c r="L3366" s="14" t="s">
        <v>425</v>
      </c>
      <c r="M3366" s="14" t="s">
        <v>773</v>
      </c>
      <c r="N3366" s="14" t="s">
        <v>2634</v>
      </c>
      <c r="O3366" s="14" t="s">
        <v>3333</v>
      </c>
      <c r="P3366" s="14" t="s">
        <v>6025</v>
      </c>
      <c r="Q3366" s="14">
        <v>1</v>
      </c>
      <c r="R3366" s="14" t="s">
        <v>5383</v>
      </c>
      <c r="S3366" s="14" t="s">
        <v>439</v>
      </c>
      <c r="T3366" s="35">
        <v>1630</v>
      </c>
      <c r="U3366" s="14" t="s">
        <v>4</v>
      </c>
      <c r="V3366" s="14">
        <v>184</v>
      </c>
      <c r="W3366" s="16">
        <f>+IF(datos_arg[[#This Row],[Moneda]]="ARS",datos_arg[[#This Row],[Monto]],datos_arg[[#This Row],[Monto]]*datos_arg[[#This Row],[TC]])</f>
        <v>1630</v>
      </c>
      <c r="X3366" s="16">
        <f>IFERROR(IF(datos_arg[[#This Row],[Moneda]]="USD",datos_arg[[#This Row],[Monto]],datos_arg[[#This Row],[Monto]]/datos_arg[[#This Row],[TC]]),0)</f>
        <v>8.8586956521739122</v>
      </c>
      <c r="Y3366" s="14"/>
    </row>
    <row r="3367" spans="1:25" ht="15" customHeight="1" x14ac:dyDescent="0.25">
      <c r="A3367" s="14">
        <f t="shared" si="52"/>
        <v>3364</v>
      </c>
      <c r="B3367" s="1">
        <v>44127</v>
      </c>
      <c r="C3367" s="18">
        <f>+YEAR(datos_arg[[#This Row],[Fecha]])</f>
        <v>2020</v>
      </c>
      <c r="D3367" s="18">
        <f>+MONTH(datos_arg[[#This Row],[Fecha]])</f>
        <v>10</v>
      </c>
      <c r="E3367" s="14" t="s">
        <v>617</v>
      </c>
      <c r="F3367" s="14" t="s">
        <v>6651</v>
      </c>
      <c r="G3367" s="14"/>
      <c r="H3367" s="14" t="s">
        <v>532</v>
      </c>
      <c r="I3367" s="14" t="s">
        <v>7132</v>
      </c>
      <c r="J3367" s="14" t="s">
        <v>425</v>
      </c>
      <c r="K3367" s="14" t="s">
        <v>421</v>
      </c>
      <c r="L3367" s="14" t="s">
        <v>421</v>
      </c>
      <c r="M3367" s="14" t="s">
        <v>769</v>
      </c>
      <c r="N3367" s="14" t="s">
        <v>545</v>
      </c>
      <c r="O3367" s="14" t="s">
        <v>3334</v>
      </c>
      <c r="P3367" s="14" t="s">
        <v>6026</v>
      </c>
      <c r="Q3367" s="14">
        <v>0</v>
      </c>
      <c r="R3367" s="14" t="s">
        <v>6651</v>
      </c>
      <c r="S3367" s="14" t="s">
        <v>439</v>
      </c>
      <c r="T3367" s="35">
        <v>10756.91</v>
      </c>
      <c r="U3367" s="14" t="s">
        <v>4</v>
      </c>
      <c r="V3367" s="14">
        <v>184</v>
      </c>
      <c r="W3367" s="16">
        <f>+IF(datos_arg[[#This Row],[Moneda]]="ARS",datos_arg[[#This Row],[Monto]],datos_arg[[#This Row],[Monto]]*datos_arg[[#This Row],[TC]])</f>
        <v>10756.91</v>
      </c>
      <c r="X3367" s="16">
        <f>IFERROR(IF(datos_arg[[#This Row],[Moneda]]="USD",datos_arg[[#This Row],[Monto]],datos_arg[[#This Row],[Monto]]/datos_arg[[#This Row],[TC]]),0)</f>
        <v>58.461467391304346</v>
      </c>
      <c r="Y3367" s="14"/>
    </row>
    <row r="3368" spans="1:25" ht="15" customHeight="1" x14ac:dyDescent="0.25">
      <c r="A3368" s="14">
        <f t="shared" si="52"/>
        <v>3365</v>
      </c>
      <c r="B3368" s="1">
        <v>44127</v>
      </c>
      <c r="C3368" s="18">
        <f>+YEAR(datos_arg[[#This Row],[Fecha]])</f>
        <v>2020</v>
      </c>
      <c r="D3368" s="18">
        <f>+MONTH(datos_arg[[#This Row],[Fecha]])</f>
        <v>10</v>
      </c>
      <c r="E3368" s="14" t="s">
        <v>5358</v>
      </c>
      <c r="F3368" s="14" t="s">
        <v>4109</v>
      </c>
      <c r="G3368" s="14"/>
      <c r="H3368" s="14" t="s">
        <v>6646</v>
      </c>
      <c r="I3368" s="14" t="s">
        <v>6668</v>
      </c>
      <c r="J3368" s="14" t="s">
        <v>425</v>
      </c>
      <c r="K3368" s="14" t="s">
        <v>420</v>
      </c>
      <c r="L3368" s="14" t="s">
        <v>425</v>
      </c>
      <c r="M3368" s="14" t="s">
        <v>6664</v>
      </c>
      <c r="N3368" s="14" t="s">
        <v>2461</v>
      </c>
      <c r="O3368" s="14" t="s">
        <v>4099</v>
      </c>
      <c r="P3368" s="14" t="s">
        <v>6027</v>
      </c>
      <c r="Q3368" s="14">
        <v>16</v>
      </c>
      <c r="R3368" s="14" t="s">
        <v>4109</v>
      </c>
      <c r="S3368" s="14" t="s">
        <v>439</v>
      </c>
      <c r="T3368" s="35">
        <v>1372.8</v>
      </c>
      <c r="U3368" s="14" t="s">
        <v>4</v>
      </c>
      <c r="V3368" s="14">
        <v>184</v>
      </c>
      <c r="W3368" s="16">
        <f>+IF(datos_arg[[#This Row],[Moneda]]="ARS",datos_arg[[#This Row],[Monto]],datos_arg[[#This Row],[Monto]]*datos_arg[[#This Row],[TC]])</f>
        <v>1372.8</v>
      </c>
      <c r="X3368" s="16">
        <f>IFERROR(IF(datos_arg[[#This Row],[Moneda]]="USD",datos_arg[[#This Row],[Monto]],datos_arg[[#This Row],[Monto]]/datos_arg[[#This Row],[TC]]),0)</f>
        <v>7.4608695652173909</v>
      </c>
      <c r="Y3368" s="14"/>
    </row>
    <row r="3369" spans="1:25" ht="15" customHeight="1" x14ac:dyDescent="0.25">
      <c r="A3369" s="14">
        <f t="shared" si="52"/>
        <v>3366</v>
      </c>
      <c r="B3369" s="1">
        <v>44127</v>
      </c>
      <c r="C3369" s="18">
        <f>+YEAR(datos_arg[[#This Row],[Fecha]])</f>
        <v>2020</v>
      </c>
      <c r="D3369" s="18">
        <f>+MONTH(datos_arg[[#This Row],[Fecha]])</f>
        <v>10</v>
      </c>
      <c r="E3369" s="14" t="s">
        <v>1015</v>
      </c>
      <c r="F3369" s="14" t="s">
        <v>403</v>
      </c>
      <c r="G3369" s="14" t="s">
        <v>5382</v>
      </c>
      <c r="H3369" s="14" t="s">
        <v>532</v>
      </c>
      <c r="I3369" s="14" t="s">
        <v>7132</v>
      </c>
      <c r="J3369" s="14" t="s">
        <v>425</v>
      </c>
      <c r="K3369" s="14" t="s">
        <v>421</v>
      </c>
      <c r="L3369" s="14" t="s">
        <v>421</v>
      </c>
      <c r="M3369" s="14" t="s">
        <v>838</v>
      </c>
      <c r="N3369" s="14" t="s">
        <v>2006</v>
      </c>
      <c r="O3369" s="14" t="s">
        <v>3335</v>
      </c>
      <c r="P3369" s="14" t="s">
        <v>6028</v>
      </c>
      <c r="Q3369" s="14">
        <v>8</v>
      </c>
      <c r="R3369" s="14" t="s">
        <v>5382</v>
      </c>
      <c r="S3369" s="14" t="s">
        <v>439</v>
      </c>
      <c r="T3369" s="35">
        <v>64000</v>
      </c>
      <c r="U3369" s="14" t="s">
        <v>4</v>
      </c>
      <c r="V3369" s="14">
        <v>184</v>
      </c>
      <c r="W3369" s="16">
        <f>+IF(datos_arg[[#This Row],[Moneda]]="ARS",datos_arg[[#This Row],[Monto]],datos_arg[[#This Row],[Monto]]*datos_arg[[#This Row],[TC]])</f>
        <v>64000</v>
      </c>
      <c r="X3369" s="16">
        <f>IFERROR(IF(datos_arg[[#This Row],[Moneda]]="USD",datos_arg[[#This Row],[Monto]],datos_arg[[#This Row],[Monto]]/datos_arg[[#This Row],[TC]]),0)</f>
        <v>347.82608695652175</v>
      </c>
      <c r="Y3369" s="14"/>
    </row>
    <row r="3370" spans="1:25" ht="15" customHeight="1" x14ac:dyDescent="0.25">
      <c r="A3370" s="14">
        <f t="shared" si="52"/>
        <v>3367</v>
      </c>
      <c r="B3370" s="1">
        <v>44128</v>
      </c>
      <c r="C3370" s="18">
        <f>+YEAR(datos_arg[[#This Row],[Fecha]])</f>
        <v>2020</v>
      </c>
      <c r="D3370" s="18">
        <f>+MONTH(datos_arg[[#This Row],[Fecha]])</f>
        <v>10</v>
      </c>
      <c r="E3370" s="14" t="s">
        <v>1015</v>
      </c>
      <c r="F3370" s="14" t="s">
        <v>403</v>
      </c>
      <c r="G3370" s="14" t="s">
        <v>5383</v>
      </c>
      <c r="H3370" s="14" t="s">
        <v>6646</v>
      </c>
      <c r="I3370" s="14" t="s">
        <v>7132</v>
      </c>
      <c r="J3370" s="14" t="s">
        <v>425</v>
      </c>
      <c r="K3370" s="14" t="s">
        <v>420</v>
      </c>
      <c r="L3370" s="14" t="s">
        <v>425</v>
      </c>
      <c r="M3370" s="14" t="s">
        <v>773</v>
      </c>
      <c r="N3370" s="14" t="s">
        <v>183</v>
      </c>
      <c r="O3370" s="14" t="s">
        <v>3405</v>
      </c>
      <c r="P3370" s="14" t="s">
        <v>6029</v>
      </c>
      <c r="Q3370" s="14"/>
      <c r="R3370" s="14" t="s">
        <v>5383</v>
      </c>
      <c r="S3370" s="14" t="s">
        <v>445</v>
      </c>
      <c r="T3370" s="35">
        <v>1751.81</v>
      </c>
      <c r="U3370" s="14" t="s">
        <v>4</v>
      </c>
      <c r="V3370" s="14">
        <v>184</v>
      </c>
      <c r="W3370" s="16">
        <f>+IF(datos_arg[[#This Row],[Moneda]]="ARS",datos_arg[[#This Row],[Monto]],datos_arg[[#This Row],[Monto]]*datos_arg[[#This Row],[TC]])</f>
        <v>1751.81</v>
      </c>
      <c r="X3370" s="16">
        <f>IFERROR(IF(datos_arg[[#This Row],[Moneda]]="USD",datos_arg[[#This Row],[Monto]],datos_arg[[#This Row],[Monto]]/datos_arg[[#This Row],[TC]]),0)</f>
        <v>9.5207065217391307</v>
      </c>
      <c r="Y3370" s="14"/>
    </row>
    <row r="3371" spans="1:25" ht="15" customHeight="1" x14ac:dyDescent="0.25">
      <c r="A3371" s="14">
        <f t="shared" si="52"/>
        <v>3368</v>
      </c>
      <c r="B3371" s="1">
        <v>44130</v>
      </c>
      <c r="C3371" s="18">
        <f>+YEAR(datos_arg[[#This Row],[Fecha]])</f>
        <v>2020</v>
      </c>
      <c r="D3371" s="18">
        <f>+MONTH(datos_arg[[#This Row],[Fecha]])</f>
        <v>10</v>
      </c>
      <c r="E3371" s="14" t="s">
        <v>449</v>
      </c>
      <c r="F3371" s="14" t="s">
        <v>523</v>
      </c>
      <c r="G3371" s="14"/>
      <c r="H3371" s="14" t="s">
        <v>7132</v>
      </c>
      <c r="I3371" s="14" t="s">
        <v>7132</v>
      </c>
      <c r="J3371" s="14" t="s">
        <v>425</v>
      </c>
      <c r="K3371" s="14"/>
      <c r="L3371" s="14" t="s">
        <v>425</v>
      </c>
      <c r="M3371" s="14" t="s">
        <v>524</v>
      </c>
      <c r="N3371" s="14" t="s">
        <v>524</v>
      </c>
      <c r="O3371" s="14" t="s">
        <v>3336</v>
      </c>
      <c r="P3371" s="14"/>
      <c r="Q3371" s="14"/>
      <c r="R3371" s="14" t="s">
        <v>523</v>
      </c>
      <c r="S3371" s="14" t="s">
        <v>439</v>
      </c>
      <c r="T3371" s="35">
        <v>1500</v>
      </c>
      <c r="U3371" s="14" t="s">
        <v>4</v>
      </c>
      <c r="V3371" s="14">
        <v>184</v>
      </c>
      <c r="W3371" s="16">
        <f>+IF(datos_arg[[#This Row],[Moneda]]="ARS",datos_arg[[#This Row],[Monto]],datos_arg[[#This Row],[Monto]]*datos_arg[[#This Row],[TC]])</f>
        <v>1500</v>
      </c>
      <c r="X3371" s="16">
        <f>IFERROR(IF(datos_arg[[#This Row],[Moneda]]="USD",datos_arg[[#This Row],[Monto]],datos_arg[[#This Row],[Monto]]/datos_arg[[#This Row],[TC]]),0)</f>
        <v>8.1521739130434785</v>
      </c>
      <c r="Y3371" s="14"/>
    </row>
    <row r="3372" spans="1:25" ht="15" customHeight="1" x14ac:dyDescent="0.25">
      <c r="A3372" s="14">
        <f t="shared" si="52"/>
        <v>3369</v>
      </c>
      <c r="B3372" s="1">
        <v>44130</v>
      </c>
      <c r="C3372" s="18">
        <f>+YEAR(datos_arg[[#This Row],[Fecha]])</f>
        <v>2020</v>
      </c>
      <c r="D3372" s="18">
        <f>+MONTH(datos_arg[[#This Row],[Fecha]])</f>
        <v>10</v>
      </c>
      <c r="E3372" s="14" t="s">
        <v>5358</v>
      </c>
      <c r="F3372" s="14" t="s">
        <v>85</v>
      </c>
      <c r="G3372" s="14"/>
      <c r="H3372" s="14" t="s">
        <v>6646</v>
      </c>
      <c r="I3372" s="14" t="s">
        <v>7132</v>
      </c>
      <c r="J3372" s="14" t="s">
        <v>425</v>
      </c>
      <c r="K3372" s="14" t="s">
        <v>421</v>
      </c>
      <c r="L3372" s="14" t="s">
        <v>425</v>
      </c>
      <c r="M3372" s="14" t="s">
        <v>3341</v>
      </c>
      <c r="N3372" s="14" t="s">
        <v>100</v>
      </c>
      <c r="O3372" s="14" t="s">
        <v>3342</v>
      </c>
      <c r="P3372" s="14" t="s">
        <v>6030</v>
      </c>
      <c r="Q3372" s="14">
        <v>2</v>
      </c>
      <c r="R3372" s="14" t="s">
        <v>85</v>
      </c>
      <c r="S3372" s="14" t="s">
        <v>439</v>
      </c>
      <c r="T3372" s="35">
        <v>20093.263420381663</v>
      </c>
      <c r="U3372" s="14" t="s">
        <v>4</v>
      </c>
      <c r="V3372" s="14">
        <v>184</v>
      </c>
      <c r="W3372" s="16">
        <f>+IF(datos_arg[[#This Row],[Moneda]]="ARS",datos_arg[[#This Row],[Monto]],datos_arg[[#This Row],[Monto]]*datos_arg[[#This Row],[TC]])</f>
        <v>20093.263420381663</v>
      </c>
      <c r="X3372" s="16">
        <f>IFERROR(IF(datos_arg[[#This Row],[Moneda]]="USD",datos_arg[[#This Row],[Monto]],datos_arg[[#This Row],[Monto]]/datos_arg[[#This Row],[TC]]),0)</f>
        <v>109.20251858903077</v>
      </c>
      <c r="Y3372" s="14"/>
    </row>
    <row r="3373" spans="1:25" ht="15" customHeight="1" x14ac:dyDescent="0.25">
      <c r="A3373" s="14">
        <f t="shared" si="52"/>
        <v>3370</v>
      </c>
      <c r="B3373" s="1">
        <v>44130</v>
      </c>
      <c r="C3373" s="18">
        <f>+YEAR(datos_arg[[#This Row],[Fecha]])</f>
        <v>2020</v>
      </c>
      <c r="D3373" s="18">
        <f>+MONTH(datos_arg[[#This Row],[Fecha]])</f>
        <v>10</v>
      </c>
      <c r="E3373" s="14" t="s">
        <v>617</v>
      </c>
      <c r="F3373" s="14" t="s">
        <v>8101</v>
      </c>
      <c r="G3373" s="14"/>
      <c r="H3373" s="14" t="s">
        <v>8103</v>
      </c>
      <c r="I3373" s="14" t="s">
        <v>8104</v>
      </c>
      <c r="J3373" s="14" t="s">
        <v>472</v>
      </c>
      <c r="K3373" s="14" t="s">
        <v>421</v>
      </c>
      <c r="L3373" s="14" t="s">
        <v>425</v>
      </c>
      <c r="M3373" s="14" t="s">
        <v>723</v>
      </c>
      <c r="N3373" s="14" t="s">
        <v>100</v>
      </c>
      <c r="O3373" s="14" t="s">
        <v>3343</v>
      </c>
      <c r="P3373" s="14" t="s">
        <v>6030</v>
      </c>
      <c r="Q3373" s="14">
        <v>1</v>
      </c>
      <c r="R3373" s="14" t="s">
        <v>8101</v>
      </c>
      <c r="S3373" s="14" t="s">
        <v>439</v>
      </c>
      <c r="T3373" s="35">
        <v>1328.2058265895955</v>
      </c>
      <c r="U3373" s="14" t="s">
        <v>4</v>
      </c>
      <c r="V3373" s="14">
        <v>184</v>
      </c>
      <c r="W3373" s="16">
        <f>+IF(datos_arg[[#This Row],[Moneda]]="ARS",datos_arg[[#This Row],[Monto]],datos_arg[[#This Row],[Monto]]*datos_arg[[#This Row],[TC]])</f>
        <v>1328.2058265895955</v>
      </c>
      <c r="X3373" s="16">
        <f>IFERROR(IF(datos_arg[[#This Row],[Moneda]]="USD",datos_arg[[#This Row],[Monto]],datos_arg[[#This Row],[Monto]]/datos_arg[[#This Row],[TC]]),0)</f>
        <v>7.2185099271173669</v>
      </c>
      <c r="Y3373" s="14"/>
    </row>
    <row r="3374" spans="1:25" ht="15" customHeight="1" x14ac:dyDescent="0.25">
      <c r="A3374" s="14">
        <f t="shared" si="52"/>
        <v>3371</v>
      </c>
      <c r="B3374" s="1">
        <v>44130</v>
      </c>
      <c r="C3374" s="18">
        <f>+YEAR(datos_arg[[#This Row],[Fecha]])</f>
        <v>2020</v>
      </c>
      <c r="D3374" s="18">
        <f>+MONTH(datos_arg[[#This Row],[Fecha]])</f>
        <v>10</v>
      </c>
      <c r="E3374" s="14" t="s">
        <v>1015</v>
      </c>
      <c r="F3374" s="14" t="s">
        <v>403</v>
      </c>
      <c r="G3374" s="14" t="s">
        <v>5383</v>
      </c>
      <c r="H3374" s="14" t="s">
        <v>6646</v>
      </c>
      <c r="I3374" s="14" t="s">
        <v>7132</v>
      </c>
      <c r="J3374" s="14" t="s">
        <v>425</v>
      </c>
      <c r="K3374" s="14" t="s">
        <v>421</v>
      </c>
      <c r="L3374" s="14" t="s">
        <v>425</v>
      </c>
      <c r="M3374" s="14" t="s">
        <v>943</v>
      </c>
      <c r="N3374" s="14" t="s">
        <v>100</v>
      </c>
      <c r="O3374" s="14" t="s">
        <v>3345</v>
      </c>
      <c r="P3374" s="14" t="s">
        <v>6030</v>
      </c>
      <c r="Q3374" s="14">
        <v>2</v>
      </c>
      <c r="R3374" s="14" t="s">
        <v>5383</v>
      </c>
      <c r="S3374" s="14" t="s">
        <v>439</v>
      </c>
      <c r="T3374" s="35">
        <v>437.81075302874336</v>
      </c>
      <c r="U3374" s="14" t="s">
        <v>4</v>
      </c>
      <c r="V3374" s="14">
        <v>184</v>
      </c>
      <c r="W3374" s="16">
        <f>+IF(datos_arg[[#This Row],[Moneda]]="ARS",datos_arg[[#This Row],[Monto]],datos_arg[[#This Row],[Monto]]*datos_arg[[#This Row],[TC]])</f>
        <v>437.81075302874336</v>
      </c>
      <c r="X3374" s="16">
        <f>IFERROR(IF(datos_arg[[#This Row],[Moneda]]="USD",datos_arg[[#This Row],[Monto]],datos_arg[[#This Row],[Monto]]/datos_arg[[#This Row],[TC]]),0)</f>
        <v>2.379406266460562</v>
      </c>
      <c r="Y3374" s="14"/>
    </row>
    <row r="3375" spans="1:25" ht="15" customHeight="1" x14ac:dyDescent="0.25">
      <c r="A3375" s="14">
        <f t="shared" si="52"/>
        <v>3372</v>
      </c>
      <c r="B3375" s="1">
        <v>44130</v>
      </c>
      <c r="C3375" s="18">
        <f>+YEAR(datos_arg[[#This Row],[Fecha]])</f>
        <v>2020</v>
      </c>
      <c r="D3375" s="18">
        <f>+MONTH(datos_arg[[#This Row],[Fecha]])</f>
        <v>10</v>
      </c>
      <c r="E3375" s="14" t="s">
        <v>1015</v>
      </c>
      <c r="F3375" s="14" t="s">
        <v>430</v>
      </c>
      <c r="G3375" s="14"/>
      <c r="H3375" s="14" t="s">
        <v>7132</v>
      </c>
      <c r="I3375" s="14" t="s">
        <v>7132</v>
      </c>
      <c r="J3375" s="14" t="s">
        <v>425</v>
      </c>
      <c r="K3375" s="14"/>
      <c r="L3375" s="14" t="s">
        <v>425</v>
      </c>
      <c r="M3375" s="14" t="s">
        <v>57</v>
      </c>
      <c r="N3375" s="14" t="s">
        <v>57</v>
      </c>
      <c r="O3375" s="14" t="s">
        <v>1794</v>
      </c>
      <c r="P3375" s="14" t="s">
        <v>6031</v>
      </c>
      <c r="Q3375" s="14"/>
      <c r="R3375" s="14" t="s">
        <v>430</v>
      </c>
      <c r="S3375" s="14" t="s">
        <v>439</v>
      </c>
      <c r="T3375" s="35">
        <v>3653</v>
      </c>
      <c r="U3375" s="14" t="s">
        <v>4</v>
      </c>
      <c r="V3375" s="14">
        <v>184</v>
      </c>
      <c r="W3375" s="16">
        <f>+IF(datos_arg[[#This Row],[Moneda]]="ARS",datos_arg[[#This Row],[Monto]],datos_arg[[#This Row],[Monto]]*datos_arg[[#This Row],[TC]])</f>
        <v>3653</v>
      </c>
      <c r="X3375" s="16">
        <f>IFERROR(IF(datos_arg[[#This Row],[Moneda]]="USD",datos_arg[[#This Row],[Monto]],datos_arg[[#This Row],[Monto]]/datos_arg[[#This Row],[TC]]),0)</f>
        <v>19.853260869565219</v>
      </c>
      <c r="Y3375" s="14"/>
    </row>
    <row r="3376" spans="1:25" ht="15" customHeight="1" x14ac:dyDescent="0.25">
      <c r="A3376" s="14">
        <f t="shared" si="52"/>
        <v>3373</v>
      </c>
      <c r="B3376" s="1">
        <v>44130</v>
      </c>
      <c r="C3376" s="18">
        <f>+YEAR(datos_arg[[#This Row],[Fecha]])</f>
        <v>2020</v>
      </c>
      <c r="D3376" s="18">
        <f>+MONTH(datos_arg[[#This Row],[Fecha]])</f>
        <v>10</v>
      </c>
      <c r="E3376" s="14" t="s">
        <v>1015</v>
      </c>
      <c r="F3376" s="14" t="s">
        <v>430</v>
      </c>
      <c r="G3376" s="14"/>
      <c r="H3376" s="14" t="s">
        <v>7132</v>
      </c>
      <c r="I3376" s="14" t="s">
        <v>7132</v>
      </c>
      <c r="J3376" s="14" t="s">
        <v>425</v>
      </c>
      <c r="K3376" s="14"/>
      <c r="L3376" s="14" t="s">
        <v>425</v>
      </c>
      <c r="M3376" s="14" t="s">
        <v>60</v>
      </c>
      <c r="N3376" s="14" t="s">
        <v>26</v>
      </c>
      <c r="O3376" s="14" t="s">
        <v>2370</v>
      </c>
      <c r="P3376" s="14" t="s">
        <v>6031</v>
      </c>
      <c r="Q3376" s="14"/>
      <c r="R3376" s="14" t="s">
        <v>430</v>
      </c>
      <c r="S3376" s="14" t="s">
        <v>439</v>
      </c>
      <c r="T3376" s="35">
        <v>12354.49</v>
      </c>
      <c r="U3376" s="14" t="s">
        <v>4</v>
      </c>
      <c r="V3376" s="14">
        <v>184</v>
      </c>
      <c r="W3376" s="16">
        <f>+IF(datos_arg[[#This Row],[Moneda]]="ARS",datos_arg[[#This Row],[Monto]],datos_arg[[#This Row],[Monto]]*datos_arg[[#This Row],[TC]])</f>
        <v>12354.49</v>
      </c>
      <c r="X3376" s="16">
        <f>IFERROR(IF(datos_arg[[#This Row],[Moneda]]="USD",datos_arg[[#This Row],[Monto]],datos_arg[[#This Row],[Monto]]/datos_arg[[#This Row],[TC]]),0)</f>
        <v>67.143967391304344</v>
      </c>
      <c r="Y3376" s="14"/>
    </row>
    <row r="3377" spans="1:25" ht="15" customHeight="1" x14ac:dyDescent="0.25">
      <c r="A3377" s="14">
        <f t="shared" si="52"/>
        <v>3374</v>
      </c>
      <c r="B3377" s="1">
        <v>44130</v>
      </c>
      <c r="C3377" s="18">
        <f>+YEAR(datos_arg[[#This Row],[Fecha]])</f>
        <v>2020</v>
      </c>
      <c r="D3377" s="18">
        <f>+MONTH(datos_arg[[#This Row],[Fecha]])</f>
        <v>10</v>
      </c>
      <c r="E3377" s="14" t="s">
        <v>1015</v>
      </c>
      <c r="F3377" s="14" t="s">
        <v>403</v>
      </c>
      <c r="G3377" s="14" t="s">
        <v>970</v>
      </c>
      <c r="H3377" s="14" t="s">
        <v>7132</v>
      </c>
      <c r="I3377" s="14" t="s">
        <v>7132</v>
      </c>
      <c r="J3377" s="14" t="s">
        <v>425</v>
      </c>
      <c r="K3377" s="14"/>
      <c r="L3377" s="14" t="s">
        <v>425</v>
      </c>
      <c r="M3377" s="14" t="s">
        <v>493</v>
      </c>
      <c r="N3377" s="14" t="s">
        <v>26</v>
      </c>
      <c r="O3377" s="14" t="s">
        <v>3346</v>
      </c>
      <c r="P3377" s="14" t="s">
        <v>6031</v>
      </c>
      <c r="Q3377" s="14"/>
      <c r="R3377" s="14" t="s">
        <v>970</v>
      </c>
      <c r="S3377" s="14" t="s">
        <v>439</v>
      </c>
      <c r="T3377" s="35">
        <v>774.2</v>
      </c>
      <c r="U3377" s="14" t="s">
        <v>4</v>
      </c>
      <c r="V3377" s="14">
        <v>184</v>
      </c>
      <c r="W3377" s="16">
        <f>+IF(datos_arg[[#This Row],[Moneda]]="ARS",datos_arg[[#This Row],[Monto]],datos_arg[[#This Row],[Monto]]*datos_arg[[#This Row],[TC]])</f>
        <v>774.2</v>
      </c>
      <c r="X3377" s="16">
        <f>IFERROR(IF(datos_arg[[#This Row],[Moneda]]="USD",datos_arg[[#This Row],[Monto]],datos_arg[[#This Row],[Monto]]/datos_arg[[#This Row],[TC]]),0)</f>
        <v>4.2076086956521745</v>
      </c>
      <c r="Y3377" s="14"/>
    </row>
    <row r="3378" spans="1:25" ht="15" customHeight="1" x14ac:dyDescent="0.25">
      <c r="A3378" s="14">
        <f t="shared" si="52"/>
        <v>3375</v>
      </c>
      <c r="B3378" s="1">
        <v>44130</v>
      </c>
      <c r="C3378" s="18">
        <f>+YEAR(datos_arg[[#This Row],[Fecha]])</f>
        <v>2020</v>
      </c>
      <c r="D3378" s="18">
        <f>+MONTH(datos_arg[[#This Row],[Fecha]])</f>
        <v>10</v>
      </c>
      <c r="E3378" s="14" t="s">
        <v>449</v>
      </c>
      <c r="F3378" s="14" t="s">
        <v>523</v>
      </c>
      <c r="G3378" s="14"/>
      <c r="H3378" s="14" t="s">
        <v>7132</v>
      </c>
      <c r="I3378" s="14" t="s">
        <v>7132</v>
      </c>
      <c r="J3378" s="14" t="s">
        <v>425</v>
      </c>
      <c r="K3378" s="14"/>
      <c r="L3378" s="14" t="s">
        <v>425</v>
      </c>
      <c r="M3378" s="14" t="s">
        <v>524</v>
      </c>
      <c r="N3378" s="14" t="s">
        <v>524</v>
      </c>
      <c r="O3378" s="14" t="s">
        <v>3363</v>
      </c>
      <c r="P3378" s="14"/>
      <c r="Q3378" s="14"/>
      <c r="R3378" s="14" t="s">
        <v>523</v>
      </c>
      <c r="S3378" s="14" t="s">
        <v>439</v>
      </c>
      <c r="T3378" s="35">
        <v>25000</v>
      </c>
      <c r="U3378" s="14" t="s">
        <v>4</v>
      </c>
      <c r="V3378" s="14">
        <v>184</v>
      </c>
      <c r="W3378" s="16">
        <f>+IF(datos_arg[[#This Row],[Moneda]]="ARS",datos_arg[[#This Row],[Monto]],datos_arg[[#This Row],[Monto]]*datos_arg[[#This Row],[TC]])</f>
        <v>25000</v>
      </c>
      <c r="X3378" s="16">
        <f>IFERROR(IF(datos_arg[[#This Row],[Moneda]]="USD",datos_arg[[#This Row],[Monto]],datos_arg[[#This Row],[Monto]]/datos_arg[[#This Row],[TC]]),0)</f>
        <v>135.86956521739131</v>
      </c>
      <c r="Y3378" s="14"/>
    </row>
    <row r="3379" spans="1:25" ht="15" customHeight="1" x14ac:dyDescent="0.25">
      <c r="A3379" s="14">
        <f t="shared" si="52"/>
        <v>3376</v>
      </c>
      <c r="B3379" s="1">
        <v>44130</v>
      </c>
      <c r="C3379" s="18">
        <f>+YEAR(datos_arg[[#This Row],[Fecha]])</f>
        <v>2020</v>
      </c>
      <c r="D3379" s="18">
        <f>+MONTH(datos_arg[[#This Row],[Fecha]])</f>
        <v>10</v>
      </c>
      <c r="E3379" s="14" t="s">
        <v>1016</v>
      </c>
      <c r="F3379" s="14" t="s">
        <v>5365</v>
      </c>
      <c r="G3379" s="14" t="s">
        <v>6695</v>
      </c>
      <c r="H3379" s="14" t="s">
        <v>7132</v>
      </c>
      <c r="I3379" s="14" t="s">
        <v>7132</v>
      </c>
      <c r="J3379" s="14" t="s">
        <v>425</v>
      </c>
      <c r="K3379" s="14"/>
      <c r="L3379" s="14" t="s">
        <v>425</v>
      </c>
      <c r="M3379" s="14" t="s">
        <v>436</v>
      </c>
      <c r="N3379" s="14" t="s">
        <v>436</v>
      </c>
      <c r="O3379" s="14" t="s">
        <v>3491</v>
      </c>
      <c r="P3379" s="14"/>
      <c r="Q3379" s="14"/>
      <c r="R3379" s="14" t="s">
        <v>5365</v>
      </c>
      <c r="S3379" s="14" t="s">
        <v>439</v>
      </c>
      <c r="T3379" s="35">
        <v>15000</v>
      </c>
      <c r="U3379" s="14" t="s">
        <v>4</v>
      </c>
      <c r="V3379" s="14">
        <v>184</v>
      </c>
      <c r="W3379" s="16">
        <f>+IF(datos_arg[[#This Row],[Moneda]]="ARS",datos_arg[[#This Row],[Monto]],datos_arg[[#This Row],[Monto]]*datos_arg[[#This Row],[TC]])</f>
        <v>15000</v>
      </c>
      <c r="X3379" s="16">
        <f>IFERROR(IF(datos_arg[[#This Row],[Moneda]]="USD",datos_arg[[#This Row],[Monto]],datos_arg[[#This Row],[Monto]]/datos_arg[[#This Row],[TC]]),0)</f>
        <v>81.521739130434781</v>
      </c>
      <c r="Y3379" s="14"/>
    </row>
    <row r="3380" spans="1:25" ht="15" customHeight="1" x14ac:dyDescent="0.25">
      <c r="A3380" s="14">
        <f t="shared" si="52"/>
        <v>3377</v>
      </c>
      <c r="B3380" s="1">
        <v>44130</v>
      </c>
      <c r="C3380" s="18">
        <f>+YEAR(datos_arg[[#This Row],[Fecha]])</f>
        <v>2020</v>
      </c>
      <c r="D3380" s="18">
        <f>+MONTH(datos_arg[[#This Row],[Fecha]])</f>
        <v>10</v>
      </c>
      <c r="E3380" s="14" t="s">
        <v>5358</v>
      </c>
      <c r="F3380" s="14" t="s">
        <v>85</v>
      </c>
      <c r="G3380" s="14"/>
      <c r="H3380" s="14" t="s">
        <v>532</v>
      </c>
      <c r="I3380" s="14" t="s">
        <v>7132</v>
      </c>
      <c r="J3380" s="14" t="s">
        <v>425</v>
      </c>
      <c r="K3380" s="14" t="s">
        <v>421</v>
      </c>
      <c r="L3380" s="14" t="s">
        <v>425</v>
      </c>
      <c r="M3380" s="14" t="s">
        <v>964</v>
      </c>
      <c r="N3380" s="14" t="s">
        <v>58</v>
      </c>
      <c r="O3380" s="14" t="s">
        <v>3364</v>
      </c>
      <c r="P3380" s="14" t="s">
        <v>6032</v>
      </c>
      <c r="Q3380" s="14">
        <v>1</v>
      </c>
      <c r="R3380" s="14" t="s">
        <v>85</v>
      </c>
      <c r="S3380" s="14" t="s">
        <v>439</v>
      </c>
      <c r="T3380" s="35">
        <v>2190</v>
      </c>
      <c r="U3380" s="14" t="s">
        <v>4</v>
      </c>
      <c r="V3380" s="14">
        <v>184</v>
      </c>
      <c r="W3380" s="16">
        <f>+IF(datos_arg[[#This Row],[Moneda]]="ARS",datos_arg[[#This Row],[Monto]],datos_arg[[#This Row],[Monto]]*datos_arg[[#This Row],[TC]])</f>
        <v>2190</v>
      </c>
      <c r="X3380" s="16">
        <f>IFERROR(IF(datos_arg[[#This Row],[Moneda]]="USD",datos_arg[[#This Row],[Monto]],datos_arg[[#This Row],[Monto]]/datos_arg[[#This Row],[TC]]),0)</f>
        <v>11.902173913043478</v>
      </c>
      <c r="Y3380" s="14"/>
    </row>
    <row r="3381" spans="1:25" ht="15" customHeight="1" x14ac:dyDescent="0.25">
      <c r="A3381" s="14">
        <f t="shared" si="52"/>
        <v>3378</v>
      </c>
      <c r="B3381" s="1">
        <v>44131</v>
      </c>
      <c r="C3381" s="18">
        <f>+YEAR(datos_arg[[#This Row],[Fecha]])</f>
        <v>2020</v>
      </c>
      <c r="D3381" s="18">
        <f>+MONTH(datos_arg[[#This Row],[Fecha]])</f>
        <v>10</v>
      </c>
      <c r="E3381" s="14" t="s">
        <v>1015</v>
      </c>
      <c r="F3381" s="14" t="s">
        <v>403</v>
      </c>
      <c r="G3381" s="14" t="s">
        <v>5382</v>
      </c>
      <c r="H3381" s="14" t="s">
        <v>6646</v>
      </c>
      <c r="I3381" s="14" t="s">
        <v>7132</v>
      </c>
      <c r="J3381" s="14" t="s">
        <v>425</v>
      </c>
      <c r="K3381" s="14" t="s">
        <v>421</v>
      </c>
      <c r="L3381" s="14" t="s">
        <v>421</v>
      </c>
      <c r="M3381" s="14" t="s">
        <v>989</v>
      </c>
      <c r="N3381" s="14" t="s">
        <v>327</v>
      </c>
      <c r="O3381" s="14" t="s">
        <v>2639</v>
      </c>
      <c r="P3381" s="14" t="s">
        <v>6033</v>
      </c>
      <c r="Q3381" s="14">
        <v>40</v>
      </c>
      <c r="R3381" s="14" t="s">
        <v>5382</v>
      </c>
      <c r="S3381" s="14" t="s">
        <v>439</v>
      </c>
      <c r="T3381" s="35">
        <v>9341.2000000000007</v>
      </c>
      <c r="U3381" s="14" t="s">
        <v>4</v>
      </c>
      <c r="V3381" s="14">
        <v>184</v>
      </c>
      <c r="W3381" s="16">
        <f>+IF(datos_arg[[#This Row],[Moneda]]="ARS",datos_arg[[#This Row],[Monto]],datos_arg[[#This Row],[Monto]]*datos_arg[[#This Row],[TC]])</f>
        <v>9341.2000000000007</v>
      </c>
      <c r="X3381" s="16">
        <f>IFERROR(IF(datos_arg[[#This Row],[Moneda]]="USD",datos_arg[[#This Row],[Monto]],datos_arg[[#This Row],[Monto]]/datos_arg[[#This Row],[TC]]),0)</f>
        <v>50.767391304347832</v>
      </c>
      <c r="Y3381" s="14"/>
    </row>
    <row r="3382" spans="1:25" ht="15" customHeight="1" x14ac:dyDescent="0.25">
      <c r="A3382" s="14">
        <f t="shared" si="52"/>
        <v>3379</v>
      </c>
      <c r="B3382" s="1">
        <v>44131</v>
      </c>
      <c r="C3382" s="18">
        <f>+YEAR(datos_arg[[#This Row],[Fecha]])</f>
        <v>2020</v>
      </c>
      <c r="D3382" s="18">
        <f>+MONTH(datos_arg[[#This Row],[Fecha]])</f>
        <v>10</v>
      </c>
      <c r="E3382" s="14" t="s">
        <v>1015</v>
      </c>
      <c r="F3382" s="14" t="s">
        <v>403</v>
      </c>
      <c r="G3382" s="14" t="s">
        <v>970</v>
      </c>
      <c r="H3382" s="14" t="s">
        <v>6646</v>
      </c>
      <c r="I3382" s="14" t="s">
        <v>7132</v>
      </c>
      <c r="J3382" s="14" t="s">
        <v>425</v>
      </c>
      <c r="K3382" s="14" t="s">
        <v>421</v>
      </c>
      <c r="L3382" s="14" t="s">
        <v>425</v>
      </c>
      <c r="M3382" s="14" t="s">
        <v>433</v>
      </c>
      <c r="N3382" s="14" t="s">
        <v>100</v>
      </c>
      <c r="O3382" s="14" t="s">
        <v>3355</v>
      </c>
      <c r="P3382" s="14" t="s">
        <v>6034</v>
      </c>
      <c r="Q3382" s="14">
        <v>6</v>
      </c>
      <c r="R3382" s="14" t="s">
        <v>970</v>
      </c>
      <c r="S3382" s="14" t="s">
        <v>439</v>
      </c>
      <c r="T3382" s="35">
        <v>2451.7738365310961</v>
      </c>
      <c r="U3382" s="14" t="s">
        <v>4</v>
      </c>
      <c r="V3382" s="14">
        <v>184</v>
      </c>
      <c r="W3382" s="16">
        <f>+IF(datos_arg[[#This Row],[Moneda]]="ARS",datos_arg[[#This Row],[Monto]],datos_arg[[#This Row],[Monto]]*datos_arg[[#This Row],[TC]])</f>
        <v>2451.7738365310961</v>
      </c>
      <c r="X3382" s="16">
        <f>IFERROR(IF(datos_arg[[#This Row],[Moneda]]="USD",datos_arg[[#This Row],[Monto]],datos_arg[[#This Row],[Monto]]/datos_arg[[#This Row],[TC]]),0)</f>
        <v>13.324857807234219</v>
      </c>
      <c r="Y3382" s="14"/>
    </row>
    <row r="3383" spans="1:25" ht="15" customHeight="1" x14ac:dyDescent="0.25">
      <c r="A3383" s="14">
        <f t="shared" si="52"/>
        <v>3380</v>
      </c>
      <c r="B3383" s="1">
        <v>44131</v>
      </c>
      <c r="C3383" s="18">
        <f>+YEAR(datos_arg[[#This Row],[Fecha]])</f>
        <v>2020</v>
      </c>
      <c r="D3383" s="18">
        <f>+MONTH(datos_arg[[#This Row],[Fecha]])</f>
        <v>10</v>
      </c>
      <c r="E3383" s="14" t="s">
        <v>1015</v>
      </c>
      <c r="F3383" s="14" t="s">
        <v>403</v>
      </c>
      <c r="G3383" s="14" t="s">
        <v>5383</v>
      </c>
      <c r="H3383" s="14" t="s">
        <v>8103</v>
      </c>
      <c r="I3383" s="14" t="s">
        <v>8104</v>
      </c>
      <c r="J3383" s="14" t="s">
        <v>425</v>
      </c>
      <c r="K3383" s="14" t="s">
        <v>421</v>
      </c>
      <c r="L3383" s="14" t="s">
        <v>425</v>
      </c>
      <c r="M3383" s="14" t="s">
        <v>1493</v>
      </c>
      <c r="N3383" s="14" t="s">
        <v>100</v>
      </c>
      <c r="O3383" s="14" t="s">
        <v>3356</v>
      </c>
      <c r="P3383" s="14" t="s">
        <v>6034</v>
      </c>
      <c r="Q3383" s="14">
        <v>1</v>
      </c>
      <c r="R3383" s="14" t="s">
        <v>5383</v>
      </c>
      <c r="S3383" s="14" t="s">
        <v>439</v>
      </c>
      <c r="T3383" s="35">
        <v>269.47232993461637</v>
      </c>
      <c r="U3383" s="14" t="s">
        <v>4</v>
      </c>
      <c r="V3383" s="14">
        <v>184</v>
      </c>
      <c r="W3383" s="16">
        <f>+IF(datos_arg[[#This Row],[Moneda]]="ARS",datos_arg[[#This Row],[Monto]],datos_arg[[#This Row],[Monto]]*datos_arg[[#This Row],[TC]])</f>
        <v>269.47232993461637</v>
      </c>
      <c r="X3383" s="16">
        <f>IFERROR(IF(datos_arg[[#This Row],[Moneda]]="USD",datos_arg[[#This Row],[Monto]],datos_arg[[#This Row],[Monto]]/datos_arg[[#This Row],[TC]]),0)</f>
        <v>1.4645235322533499</v>
      </c>
      <c r="Y3383" s="14"/>
    </row>
    <row r="3384" spans="1:25" ht="15" customHeight="1" x14ac:dyDescent="0.25">
      <c r="A3384" s="14">
        <f t="shared" si="52"/>
        <v>3381</v>
      </c>
      <c r="B3384" s="1">
        <v>44131</v>
      </c>
      <c r="C3384" s="18">
        <f>+YEAR(datos_arg[[#This Row],[Fecha]])</f>
        <v>2020</v>
      </c>
      <c r="D3384" s="18">
        <f>+MONTH(datos_arg[[#This Row],[Fecha]])</f>
        <v>10</v>
      </c>
      <c r="E3384" s="14" t="s">
        <v>5358</v>
      </c>
      <c r="F3384" s="14" t="s">
        <v>85</v>
      </c>
      <c r="G3384" s="14"/>
      <c r="H3384" s="14" t="s">
        <v>6646</v>
      </c>
      <c r="I3384" s="14" t="s">
        <v>7132</v>
      </c>
      <c r="J3384" s="14" t="s">
        <v>425</v>
      </c>
      <c r="K3384" s="14" t="s">
        <v>421</v>
      </c>
      <c r="L3384" s="14" t="s">
        <v>425</v>
      </c>
      <c r="M3384" s="14" t="s">
        <v>874</v>
      </c>
      <c r="N3384" s="14" t="s">
        <v>100</v>
      </c>
      <c r="O3384" s="14" t="s">
        <v>3357</v>
      </c>
      <c r="P3384" s="14" t="s">
        <v>6034</v>
      </c>
      <c r="Q3384" s="14">
        <v>6</v>
      </c>
      <c r="R3384" s="14" t="s">
        <v>85</v>
      </c>
      <c r="S3384" s="14" t="s">
        <v>439</v>
      </c>
      <c r="T3384" s="35">
        <v>5588.3230748515953</v>
      </c>
      <c r="U3384" s="14" t="s">
        <v>4</v>
      </c>
      <c r="V3384" s="14">
        <v>184</v>
      </c>
      <c r="W3384" s="16">
        <f>+IF(datos_arg[[#This Row],[Moneda]]="ARS",datos_arg[[#This Row],[Monto]],datos_arg[[#This Row],[Monto]]*datos_arg[[#This Row],[TC]])</f>
        <v>5588.3230748515953</v>
      </c>
      <c r="X3384" s="16">
        <f>IFERROR(IF(datos_arg[[#This Row],[Moneda]]="USD",datos_arg[[#This Row],[Monto]],datos_arg[[#This Row],[Monto]]/datos_arg[[#This Row],[TC]]),0)</f>
        <v>30.371321058976061</v>
      </c>
      <c r="Y3384" s="14"/>
    </row>
    <row r="3385" spans="1:25" ht="15" customHeight="1" x14ac:dyDescent="0.25">
      <c r="A3385" s="14">
        <f t="shared" si="52"/>
        <v>3382</v>
      </c>
      <c r="B3385" s="1">
        <v>44131</v>
      </c>
      <c r="C3385" s="18">
        <f>+YEAR(datos_arg[[#This Row],[Fecha]])</f>
        <v>2020</v>
      </c>
      <c r="D3385" s="18">
        <f>+MONTH(datos_arg[[#This Row],[Fecha]])</f>
        <v>10</v>
      </c>
      <c r="E3385" s="14" t="s">
        <v>408</v>
      </c>
      <c r="F3385" s="14" t="s">
        <v>506</v>
      </c>
      <c r="G3385" s="14"/>
      <c r="H3385" s="14" t="s">
        <v>7132</v>
      </c>
      <c r="I3385" s="14" t="s">
        <v>7132</v>
      </c>
      <c r="J3385" s="14" t="s">
        <v>425</v>
      </c>
      <c r="K3385" s="14"/>
      <c r="L3385" s="14" t="s">
        <v>425</v>
      </c>
      <c r="M3385" s="14" t="s">
        <v>1762</v>
      </c>
      <c r="N3385" s="14" t="s">
        <v>1762</v>
      </c>
      <c r="O3385" s="14" t="s">
        <v>3435</v>
      </c>
      <c r="P3385" s="14" t="s">
        <v>6034</v>
      </c>
      <c r="Q3385" s="14"/>
      <c r="R3385" s="14" t="s">
        <v>1762</v>
      </c>
      <c r="S3385" s="14" t="s">
        <v>439</v>
      </c>
      <c r="T3385" s="35">
        <v>987.99</v>
      </c>
      <c r="U3385" s="14" t="s">
        <v>4</v>
      </c>
      <c r="V3385" s="14">
        <v>184</v>
      </c>
      <c r="W3385" s="16">
        <f>+IF(datos_arg[[#This Row],[Moneda]]="ARS",datos_arg[[#This Row],[Monto]],datos_arg[[#This Row],[Monto]]*datos_arg[[#This Row],[TC]])</f>
        <v>987.99</v>
      </c>
      <c r="X3385" s="16">
        <f>IFERROR(IF(datos_arg[[#This Row],[Moneda]]="USD",datos_arg[[#This Row],[Monto]],datos_arg[[#This Row],[Monto]]/datos_arg[[#This Row],[TC]]),0)</f>
        <v>5.3695108695652172</v>
      </c>
      <c r="Y3385" s="14"/>
    </row>
    <row r="3386" spans="1:25" ht="15" customHeight="1" x14ac:dyDescent="0.25">
      <c r="A3386" s="14">
        <f t="shared" si="52"/>
        <v>3383</v>
      </c>
      <c r="B3386" s="1">
        <v>44131</v>
      </c>
      <c r="C3386" s="18">
        <f>+YEAR(datos_arg[[#This Row],[Fecha]])</f>
        <v>2020</v>
      </c>
      <c r="D3386" s="18">
        <f>+MONTH(datos_arg[[#This Row],[Fecha]])</f>
        <v>10</v>
      </c>
      <c r="E3386" s="14" t="s">
        <v>5358</v>
      </c>
      <c r="F3386" s="14" t="s">
        <v>85</v>
      </c>
      <c r="G3386" s="14"/>
      <c r="H3386" s="14" t="s">
        <v>6646</v>
      </c>
      <c r="I3386" s="14" t="s">
        <v>7132</v>
      </c>
      <c r="J3386" s="14" t="s">
        <v>425</v>
      </c>
      <c r="K3386" s="14" t="s">
        <v>421</v>
      </c>
      <c r="L3386" s="14" t="s">
        <v>425</v>
      </c>
      <c r="M3386" s="14" t="s">
        <v>3358</v>
      </c>
      <c r="N3386" s="14" t="s">
        <v>100</v>
      </c>
      <c r="O3386" s="14" t="s">
        <v>3359</v>
      </c>
      <c r="P3386" s="14" t="s">
        <v>6034</v>
      </c>
      <c r="Q3386" s="14">
        <v>1</v>
      </c>
      <c r="R3386" s="14" t="s">
        <v>85</v>
      </c>
      <c r="S3386" s="14" t="s">
        <v>439</v>
      </c>
      <c r="T3386" s="35">
        <v>21006.110758682691</v>
      </c>
      <c r="U3386" s="14" t="s">
        <v>4</v>
      </c>
      <c r="V3386" s="14">
        <v>184</v>
      </c>
      <c r="W3386" s="16">
        <f>+IF(datos_arg[[#This Row],[Moneda]]="ARS",datos_arg[[#This Row],[Monto]],datos_arg[[#This Row],[Monto]]*datos_arg[[#This Row],[TC]])</f>
        <v>21006.110758682691</v>
      </c>
      <c r="X3386" s="16">
        <f>IFERROR(IF(datos_arg[[#This Row],[Moneda]]="USD",datos_arg[[#This Row],[Monto]],datos_arg[[#This Row],[Monto]]/datos_arg[[#This Row],[TC]]),0)</f>
        <v>114.16364542762332</v>
      </c>
      <c r="Y3386" s="14"/>
    </row>
    <row r="3387" spans="1:25" ht="15" customHeight="1" x14ac:dyDescent="0.25">
      <c r="A3387" s="14">
        <f t="shared" si="52"/>
        <v>3384</v>
      </c>
      <c r="B3387" s="1">
        <v>44131</v>
      </c>
      <c r="C3387" s="18">
        <f>+YEAR(datos_arg[[#This Row],[Fecha]])</f>
        <v>2020</v>
      </c>
      <c r="D3387" s="18">
        <f>+MONTH(datos_arg[[#This Row],[Fecha]])</f>
        <v>10</v>
      </c>
      <c r="E3387" s="14" t="s">
        <v>1015</v>
      </c>
      <c r="F3387" s="14" t="s">
        <v>403</v>
      </c>
      <c r="G3387" s="14" t="s">
        <v>5383</v>
      </c>
      <c r="H3387" s="14" t="s">
        <v>8103</v>
      </c>
      <c r="I3387" s="14" t="s">
        <v>8104</v>
      </c>
      <c r="J3387" s="14" t="s">
        <v>425</v>
      </c>
      <c r="K3387" s="14" t="s">
        <v>421</v>
      </c>
      <c r="L3387" s="14" t="s">
        <v>425</v>
      </c>
      <c r="M3387" s="14" t="s">
        <v>1419</v>
      </c>
      <c r="N3387" s="14" t="s">
        <v>100</v>
      </c>
      <c r="O3387" s="14" t="s">
        <v>3360</v>
      </c>
      <c r="P3387" s="14" t="s">
        <v>6035</v>
      </c>
      <c r="Q3387" s="14">
        <v>3</v>
      </c>
      <c r="R3387" s="14" t="s">
        <v>5383</v>
      </c>
      <c r="S3387" s="14" t="s">
        <v>439</v>
      </c>
      <c r="T3387" s="35">
        <v>2728.82</v>
      </c>
      <c r="U3387" s="14" t="s">
        <v>4</v>
      </c>
      <c r="V3387" s="14">
        <v>184</v>
      </c>
      <c r="W3387" s="16">
        <f>+IF(datos_arg[[#This Row],[Moneda]]="ARS",datos_arg[[#This Row],[Monto]],datos_arg[[#This Row],[Monto]]*datos_arg[[#This Row],[TC]])</f>
        <v>2728.82</v>
      </c>
      <c r="X3387" s="16">
        <f>IFERROR(IF(datos_arg[[#This Row],[Moneda]]="USD",datos_arg[[#This Row],[Monto]],datos_arg[[#This Row],[Monto]]/datos_arg[[#This Row],[TC]]),0)</f>
        <v>14.83054347826087</v>
      </c>
      <c r="Y3387" s="14"/>
    </row>
    <row r="3388" spans="1:25" ht="15" customHeight="1" x14ac:dyDescent="0.25">
      <c r="A3388" s="14">
        <f t="shared" si="52"/>
        <v>3385</v>
      </c>
      <c r="B3388" s="1">
        <v>44131</v>
      </c>
      <c r="C3388" s="18">
        <f>+YEAR(datos_arg[[#This Row],[Fecha]])</f>
        <v>2020</v>
      </c>
      <c r="D3388" s="18">
        <f>+MONTH(datos_arg[[#This Row],[Fecha]])</f>
        <v>10</v>
      </c>
      <c r="E3388" s="14" t="s">
        <v>1015</v>
      </c>
      <c r="F3388" s="14" t="s">
        <v>403</v>
      </c>
      <c r="G3388" s="14" t="s">
        <v>5383</v>
      </c>
      <c r="H3388" s="14" t="s">
        <v>8103</v>
      </c>
      <c r="I3388" s="14" t="s">
        <v>8104</v>
      </c>
      <c r="J3388" s="14" t="s">
        <v>422</v>
      </c>
      <c r="K3388" s="14" t="s">
        <v>422</v>
      </c>
      <c r="L3388" s="14" t="s">
        <v>422</v>
      </c>
      <c r="M3388" s="14" t="s">
        <v>1085</v>
      </c>
      <c r="N3388" s="14" t="s">
        <v>100</v>
      </c>
      <c r="O3388" s="14" t="s">
        <v>3361</v>
      </c>
      <c r="P3388" s="14" t="s">
        <v>6036</v>
      </c>
      <c r="Q3388" s="14">
        <v>1</v>
      </c>
      <c r="R3388" s="14" t="s">
        <v>5383</v>
      </c>
      <c r="S3388" s="14" t="s">
        <v>445</v>
      </c>
      <c r="T3388" s="35">
        <v>1089.99</v>
      </c>
      <c r="U3388" s="14" t="s">
        <v>4</v>
      </c>
      <c r="V3388" s="14">
        <v>184</v>
      </c>
      <c r="W3388" s="16">
        <f>+IF(datos_arg[[#This Row],[Moneda]]="ARS",datos_arg[[#This Row],[Monto]],datos_arg[[#This Row],[Monto]]*datos_arg[[#This Row],[TC]])</f>
        <v>1089.99</v>
      </c>
      <c r="X3388" s="16">
        <f>IFERROR(IF(datos_arg[[#This Row],[Moneda]]="USD",datos_arg[[#This Row],[Monto]],datos_arg[[#This Row],[Monto]]/datos_arg[[#This Row],[TC]]),0)</f>
        <v>5.9238586956521742</v>
      </c>
      <c r="Y3388" s="14"/>
    </row>
    <row r="3389" spans="1:25" ht="15" customHeight="1" x14ac:dyDescent="0.25">
      <c r="A3389" s="14">
        <f t="shared" si="52"/>
        <v>3386</v>
      </c>
      <c r="B3389" s="1">
        <v>44131</v>
      </c>
      <c r="C3389" s="18">
        <f>+YEAR(datos_arg[[#This Row],[Fecha]])</f>
        <v>2020</v>
      </c>
      <c r="D3389" s="18">
        <f>+MONTH(datos_arg[[#This Row],[Fecha]])</f>
        <v>10</v>
      </c>
      <c r="E3389" s="14" t="s">
        <v>449</v>
      </c>
      <c r="F3389" s="14" t="s">
        <v>523</v>
      </c>
      <c r="G3389" s="14"/>
      <c r="H3389" s="14" t="s">
        <v>8103</v>
      </c>
      <c r="I3389" s="14" t="s">
        <v>8104</v>
      </c>
      <c r="J3389" s="14" t="s">
        <v>422</v>
      </c>
      <c r="K3389" s="14" t="s">
        <v>422</v>
      </c>
      <c r="L3389" s="14" t="s">
        <v>425</v>
      </c>
      <c r="M3389" s="14" t="s">
        <v>524</v>
      </c>
      <c r="N3389" s="14" t="s">
        <v>524</v>
      </c>
      <c r="O3389" s="14" t="s">
        <v>3362</v>
      </c>
      <c r="P3389" s="14" t="s">
        <v>6036</v>
      </c>
      <c r="Q3389" s="14"/>
      <c r="R3389" s="14" t="s">
        <v>523</v>
      </c>
      <c r="S3389" s="14" t="s">
        <v>445</v>
      </c>
      <c r="T3389" s="35">
        <v>500</v>
      </c>
      <c r="U3389" s="14" t="s">
        <v>4</v>
      </c>
      <c r="V3389" s="14">
        <v>184</v>
      </c>
      <c r="W3389" s="16">
        <f>+IF(datos_arg[[#This Row],[Moneda]]="ARS",datos_arg[[#This Row],[Monto]],datos_arg[[#This Row],[Monto]]*datos_arg[[#This Row],[TC]])</f>
        <v>500</v>
      </c>
      <c r="X3389" s="16">
        <f>IFERROR(IF(datos_arg[[#This Row],[Moneda]]="USD",datos_arg[[#This Row],[Monto]],datos_arg[[#This Row],[Monto]]/datos_arg[[#This Row],[TC]]),0)</f>
        <v>2.7173913043478262</v>
      </c>
      <c r="Y3389" s="14"/>
    </row>
    <row r="3390" spans="1:25" ht="15" customHeight="1" x14ac:dyDescent="0.25">
      <c r="A3390" s="14">
        <f t="shared" si="52"/>
        <v>3387</v>
      </c>
      <c r="B3390" s="1">
        <v>44131</v>
      </c>
      <c r="C3390" s="18">
        <f>+YEAR(datos_arg[[#This Row],[Fecha]])</f>
        <v>2020</v>
      </c>
      <c r="D3390" s="18">
        <f>+MONTH(datos_arg[[#This Row],[Fecha]])</f>
        <v>10</v>
      </c>
      <c r="E3390" s="14" t="s">
        <v>1015</v>
      </c>
      <c r="F3390" s="14" t="s">
        <v>430</v>
      </c>
      <c r="G3390" s="14"/>
      <c r="H3390" s="14" t="s">
        <v>7132</v>
      </c>
      <c r="I3390" s="14" t="s">
        <v>7132</v>
      </c>
      <c r="J3390" s="14" t="s">
        <v>425</v>
      </c>
      <c r="K3390" s="14"/>
      <c r="L3390" s="14" t="s">
        <v>425</v>
      </c>
      <c r="M3390" s="14" t="s">
        <v>102</v>
      </c>
      <c r="N3390" s="14" t="s">
        <v>480</v>
      </c>
      <c r="O3390" s="14" t="s">
        <v>2685</v>
      </c>
      <c r="P3390" s="14"/>
      <c r="Q3390" s="14"/>
      <c r="R3390" s="14" t="s">
        <v>430</v>
      </c>
      <c r="S3390" s="14" t="s">
        <v>439</v>
      </c>
      <c r="T3390" s="35">
        <v>150</v>
      </c>
      <c r="U3390" s="14" t="s">
        <v>4</v>
      </c>
      <c r="V3390" s="14">
        <v>184</v>
      </c>
      <c r="W3390" s="16">
        <f>+IF(datos_arg[[#This Row],[Moneda]]="ARS",datos_arg[[#This Row],[Monto]],datos_arg[[#This Row],[Monto]]*datos_arg[[#This Row],[TC]])</f>
        <v>150</v>
      </c>
      <c r="X3390" s="16">
        <f>IFERROR(IF(datos_arg[[#This Row],[Moneda]]="USD",datos_arg[[#This Row],[Monto]],datos_arg[[#This Row],[Monto]]/datos_arg[[#This Row],[TC]]),0)</f>
        <v>0.81521739130434778</v>
      </c>
      <c r="Y3390" s="14"/>
    </row>
    <row r="3391" spans="1:25" ht="15" customHeight="1" x14ac:dyDescent="0.25">
      <c r="A3391" s="14">
        <f t="shared" si="52"/>
        <v>3388</v>
      </c>
      <c r="B3391" s="1">
        <v>44132</v>
      </c>
      <c r="C3391" s="18">
        <f>+YEAR(datos_arg[[#This Row],[Fecha]])</f>
        <v>2020</v>
      </c>
      <c r="D3391" s="18">
        <f>+MONTH(datos_arg[[#This Row],[Fecha]])</f>
        <v>10</v>
      </c>
      <c r="E3391" s="14" t="s">
        <v>5358</v>
      </c>
      <c r="F3391" s="14" t="s">
        <v>85</v>
      </c>
      <c r="G3391" s="14"/>
      <c r="H3391" s="14" t="s">
        <v>6646</v>
      </c>
      <c r="I3391" s="14" t="s">
        <v>7132</v>
      </c>
      <c r="J3391" s="14" t="s">
        <v>425</v>
      </c>
      <c r="K3391" s="14" t="s">
        <v>420</v>
      </c>
      <c r="L3391" s="14" t="s">
        <v>425</v>
      </c>
      <c r="M3391" s="14" t="s">
        <v>1629</v>
      </c>
      <c r="N3391" s="14" t="s">
        <v>1081</v>
      </c>
      <c r="O3391" s="14" t="s">
        <v>3366</v>
      </c>
      <c r="P3391" s="14" t="s">
        <v>6037</v>
      </c>
      <c r="Q3391" s="14">
        <v>2</v>
      </c>
      <c r="R3391" s="14" t="s">
        <v>85</v>
      </c>
      <c r="S3391" s="14" t="s">
        <v>439</v>
      </c>
      <c r="T3391" s="35">
        <v>10170</v>
      </c>
      <c r="U3391" s="14" t="s">
        <v>4</v>
      </c>
      <c r="V3391" s="14">
        <v>184</v>
      </c>
      <c r="W3391" s="16">
        <f>+IF(datos_arg[[#This Row],[Moneda]]="ARS",datos_arg[[#This Row],[Monto]],datos_arg[[#This Row],[Monto]]*datos_arg[[#This Row],[TC]])</f>
        <v>10170</v>
      </c>
      <c r="X3391" s="16">
        <f>IFERROR(IF(datos_arg[[#This Row],[Moneda]]="USD",datos_arg[[#This Row],[Monto]],datos_arg[[#This Row],[Monto]]/datos_arg[[#This Row],[TC]]),0)</f>
        <v>55.271739130434781</v>
      </c>
      <c r="Y3391" s="14"/>
    </row>
    <row r="3392" spans="1:25" ht="15" customHeight="1" x14ac:dyDescent="0.25">
      <c r="A3392" s="14">
        <f t="shared" si="52"/>
        <v>3389</v>
      </c>
      <c r="B3392" s="1">
        <v>44132</v>
      </c>
      <c r="C3392" s="18">
        <f>+YEAR(datos_arg[[#This Row],[Fecha]])</f>
        <v>2020</v>
      </c>
      <c r="D3392" s="18">
        <f>+MONTH(datos_arg[[#This Row],[Fecha]])</f>
        <v>10</v>
      </c>
      <c r="E3392" s="14" t="s">
        <v>5358</v>
      </c>
      <c r="F3392" s="14" t="s">
        <v>85</v>
      </c>
      <c r="G3392" s="14"/>
      <c r="H3392" s="14" t="s">
        <v>6646</v>
      </c>
      <c r="I3392" s="14" t="s">
        <v>7132</v>
      </c>
      <c r="J3392" s="14" t="s">
        <v>425</v>
      </c>
      <c r="K3392" s="14" t="s">
        <v>420</v>
      </c>
      <c r="L3392" s="14" t="s">
        <v>425</v>
      </c>
      <c r="M3392" s="14" t="s">
        <v>1547</v>
      </c>
      <c r="N3392" s="14" t="s">
        <v>1081</v>
      </c>
      <c r="O3392" s="14" t="s">
        <v>3365</v>
      </c>
      <c r="P3392" s="14" t="s">
        <v>6037</v>
      </c>
      <c r="Q3392" s="14">
        <v>1</v>
      </c>
      <c r="R3392" s="14" t="s">
        <v>85</v>
      </c>
      <c r="S3392" s="14" t="s">
        <v>439</v>
      </c>
      <c r="T3392" s="35">
        <v>5130</v>
      </c>
      <c r="U3392" s="14" t="s">
        <v>4</v>
      </c>
      <c r="V3392" s="14">
        <v>184</v>
      </c>
      <c r="W3392" s="16">
        <f>+IF(datos_arg[[#This Row],[Moneda]]="ARS",datos_arg[[#This Row],[Monto]],datos_arg[[#This Row],[Monto]]*datos_arg[[#This Row],[TC]])</f>
        <v>5130</v>
      </c>
      <c r="X3392" s="16">
        <f>IFERROR(IF(datos_arg[[#This Row],[Moneda]]="USD",datos_arg[[#This Row],[Monto]],datos_arg[[#This Row],[Monto]]/datos_arg[[#This Row],[TC]]),0)</f>
        <v>27.880434782608695</v>
      </c>
      <c r="Y3392" s="14"/>
    </row>
    <row r="3393" spans="1:25" ht="15" customHeight="1" x14ac:dyDescent="0.25">
      <c r="A3393" s="14">
        <f t="shared" si="52"/>
        <v>3390</v>
      </c>
      <c r="B3393" s="1">
        <v>44132</v>
      </c>
      <c r="C3393" s="18">
        <f>+YEAR(datos_arg[[#This Row],[Fecha]])</f>
        <v>2020</v>
      </c>
      <c r="D3393" s="18">
        <f>+MONTH(datos_arg[[#This Row],[Fecha]])</f>
        <v>10</v>
      </c>
      <c r="E3393" s="14" t="s">
        <v>449</v>
      </c>
      <c r="F3393" s="14" t="s">
        <v>523</v>
      </c>
      <c r="G3393" s="14"/>
      <c r="H3393" s="14" t="s">
        <v>433</v>
      </c>
      <c r="I3393" s="14" t="s">
        <v>955</v>
      </c>
      <c r="J3393" s="14" t="s">
        <v>425</v>
      </c>
      <c r="K3393" s="14"/>
      <c r="L3393" s="14" t="s">
        <v>425</v>
      </c>
      <c r="M3393" s="14" t="s">
        <v>515</v>
      </c>
      <c r="N3393" s="14" t="s">
        <v>515</v>
      </c>
      <c r="O3393" s="14" t="s">
        <v>3367</v>
      </c>
      <c r="P3393" s="14"/>
      <c r="Q3393" s="14"/>
      <c r="R3393" s="14" t="s">
        <v>523</v>
      </c>
      <c r="S3393" s="14" t="s">
        <v>439</v>
      </c>
      <c r="T3393" s="35">
        <v>5500</v>
      </c>
      <c r="U3393" s="14" t="s">
        <v>4</v>
      </c>
      <c r="V3393" s="14">
        <v>184</v>
      </c>
      <c r="W3393" s="16">
        <f>+IF(datos_arg[[#This Row],[Moneda]]="ARS",datos_arg[[#This Row],[Monto]],datos_arg[[#This Row],[Monto]]*datos_arg[[#This Row],[TC]])</f>
        <v>5500</v>
      </c>
      <c r="X3393" s="16">
        <f>IFERROR(IF(datos_arg[[#This Row],[Moneda]]="USD",datos_arg[[#This Row],[Monto]],datos_arg[[#This Row],[Monto]]/datos_arg[[#This Row],[TC]]),0)</f>
        <v>29.891304347826086</v>
      </c>
      <c r="Y3393" s="14"/>
    </row>
    <row r="3394" spans="1:25" x14ac:dyDescent="0.25">
      <c r="A3394" s="14">
        <f t="shared" si="52"/>
        <v>3391</v>
      </c>
      <c r="B3394" s="1">
        <v>44132</v>
      </c>
      <c r="C3394" s="18">
        <f>+YEAR(datos_arg[[#This Row],[Fecha]])</f>
        <v>2020</v>
      </c>
      <c r="D3394" s="18">
        <f>+MONTH(datos_arg[[#This Row],[Fecha]])</f>
        <v>10</v>
      </c>
      <c r="E3394" s="14" t="s">
        <v>1016</v>
      </c>
      <c r="F3394" s="14" t="s">
        <v>405</v>
      </c>
      <c r="G3394" s="14"/>
      <c r="H3394" s="14" t="s">
        <v>433</v>
      </c>
      <c r="I3394" s="14" t="s">
        <v>955</v>
      </c>
      <c r="J3394" s="14" t="s">
        <v>425</v>
      </c>
      <c r="K3394" s="14"/>
      <c r="L3394" s="14" t="s">
        <v>425</v>
      </c>
      <c r="M3394" s="14" t="s">
        <v>433</v>
      </c>
      <c r="N3394" s="14" t="s">
        <v>174</v>
      </c>
      <c r="O3394" s="14" t="s">
        <v>3221</v>
      </c>
      <c r="P3394" s="14"/>
      <c r="Q3394" s="14"/>
      <c r="R3394" s="14" t="s">
        <v>405</v>
      </c>
      <c r="S3394" s="14" t="s">
        <v>440</v>
      </c>
      <c r="T3394" s="35">
        <v>1500</v>
      </c>
      <c r="U3394" s="14" t="s">
        <v>2</v>
      </c>
      <c r="V3394" s="14">
        <v>184</v>
      </c>
      <c r="W3394" s="16">
        <f>+IF(datos_arg[[#This Row],[Moneda]]="ARS",datos_arg[[#This Row],[Monto]],datos_arg[[#This Row],[Monto]]*datos_arg[[#This Row],[TC]])</f>
        <v>276000</v>
      </c>
      <c r="X3394" s="16">
        <f>IFERROR(IF(datos_arg[[#This Row],[Moneda]]="USD",datos_arg[[#This Row],[Monto]],datos_arg[[#This Row],[Monto]]/datos_arg[[#This Row],[TC]]),0)</f>
        <v>1500</v>
      </c>
      <c r="Y3394" s="14"/>
    </row>
    <row r="3395" spans="1:25" ht="15" customHeight="1" x14ac:dyDescent="0.25">
      <c r="A3395" s="14">
        <f t="shared" si="52"/>
        <v>3392</v>
      </c>
      <c r="B3395" s="1">
        <v>44132</v>
      </c>
      <c r="C3395" s="18">
        <f>+YEAR(datos_arg[[#This Row],[Fecha]])</f>
        <v>2020</v>
      </c>
      <c r="D3395" s="18">
        <f>+MONTH(datos_arg[[#This Row],[Fecha]])</f>
        <v>10</v>
      </c>
      <c r="E3395" s="14" t="s">
        <v>1015</v>
      </c>
      <c r="F3395" s="14" t="s">
        <v>403</v>
      </c>
      <c r="G3395" s="14" t="s">
        <v>5383</v>
      </c>
      <c r="H3395" s="14" t="s">
        <v>6646</v>
      </c>
      <c r="I3395" s="14" t="s">
        <v>6668</v>
      </c>
      <c r="J3395" s="14" t="s">
        <v>425</v>
      </c>
      <c r="K3395" s="14"/>
      <c r="L3395" s="14" t="s">
        <v>425</v>
      </c>
      <c r="M3395" s="14" t="s">
        <v>773</v>
      </c>
      <c r="N3395" s="14" t="s">
        <v>4382</v>
      </c>
      <c r="O3395" s="14" t="s">
        <v>4383</v>
      </c>
      <c r="P3395" s="14" t="s">
        <v>6038</v>
      </c>
      <c r="Q3395" s="14"/>
      <c r="R3395" s="14" t="s">
        <v>5383</v>
      </c>
      <c r="S3395" s="14" t="s">
        <v>420</v>
      </c>
      <c r="T3395" s="35">
        <v>2290</v>
      </c>
      <c r="U3395" s="14" t="s">
        <v>4</v>
      </c>
      <c r="V3395" s="14">
        <v>184</v>
      </c>
      <c r="W3395" s="16">
        <f>+IF(datos_arg[[#This Row],[Moneda]]="ARS",datos_arg[[#This Row],[Monto]],datos_arg[[#This Row],[Monto]]*datos_arg[[#This Row],[TC]])</f>
        <v>2290</v>
      </c>
      <c r="X3395" s="16">
        <f>IFERROR(IF(datos_arg[[#This Row],[Moneda]]="USD",datos_arg[[#This Row],[Monto]],datos_arg[[#This Row],[Monto]]/datos_arg[[#This Row],[TC]]),0)</f>
        <v>12.445652173913043</v>
      </c>
      <c r="Y3395" s="14"/>
    </row>
    <row r="3396" spans="1:25" ht="15" customHeight="1" x14ac:dyDescent="0.25">
      <c r="A3396" s="14">
        <f t="shared" si="52"/>
        <v>3393</v>
      </c>
      <c r="B3396" s="1">
        <v>44133</v>
      </c>
      <c r="C3396" s="18">
        <f>+YEAR(datos_arg[[#This Row],[Fecha]])</f>
        <v>2020</v>
      </c>
      <c r="D3396" s="18">
        <f>+MONTH(datos_arg[[#This Row],[Fecha]])</f>
        <v>10</v>
      </c>
      <c r="E3396" s="14" t="s">
        <v>1015</v>
      </c>
      <c r="F3396" s="14" t="s">
        <v>430</v>
      </c>
      <c r="G3396" s="14"/>
      <c r="H3396" s="14" t="s">
        <v>7132</v>
      </c>
      <c r="I3396" s="14" t="s">
        <v>7132</v>
      </c>
      <c r="J3396" s="14" t="s">
        <v>425</v>
      </c>
      <c r="K3396" s="14"/>
      <c r="L3396" s="14" t="s">
        <v>425</v>
      </c>
      <c r="M3396" s="14" t="s">
        <v>57</v>
      </c>
      <c r="N3396" s="14" t="s">
        <v>57</v>
      </c>
      <c r="O3396" s="14" t="s">
        <v>1794</v>
      </c>
      <c r="P3396" s="14" t="s">
        <v>6039</v>
      </c>
      <c r="Q3396" s="14"/>
      <c r="R3396" s="14" t="s">
        <v>430</v>
      </c>
      <c r="S3396" s="14" t="s">
        <v>439</v>
      </c>
      <c r="T3396" s="35">
        <v>1827</v>
      </c>
      <c r="U3396" s="14" t="s">
        <v>4</v>
      </c>
      <c r="V3396" s="14">
        <v>184</v>
      </c>
      <c r="W3396" s="16">
        <f>+IF(datos_arg[[#This Row],[Moneda]]="ARS",datos_arg[[#This Row],[Monto]],datos_arg[[#This Row],[Monto]]*datos_arg[[#This Row],[TC]])</f>
        <v>1827</v>
      </c>
      <c r="X3396" s="16">
        <f>IFERROR(IF(datos_arg[[#This Row],[Moneda]]="USD",datos_arg[[#This Row],[Monto]],datos_arg[[#This Row],[Monto]]/datos_arg[[#This Row],[TC]]),0)</f>
        <v>9.929347826086957</v>
      </c>
      <c r="Y3396" s="14"/>
    </row>
    <row r="3397" spans="1:25" ht="15" customHeight="1" x14ac:dyDescent="0.25">
      <c r="A3397" s="14">
        <f t="shared" si="52"/>
        <v>3394</v>
      </c>
      <c r="B3397" s="1">
        <v>44133</v>
      </c>
      <c r="C3397" s="18">
        <f>+YEAR(datos_arg[[#This Row],[Fecha]])</f>
        <v>2020</v>
      </c>
      <c r="D3397" s="18">
        <f>+MONTH(datos_arg[[#This Row],[Fecha]])</f>
        <v>10</v>
      </c>
      <c r="E3397" s="14" t="s">
        <v>1015</v>
      </c>
      <c r="F3397" s="14" t="s">
        <v>430</v>
      </c>
      <c r="G3397" s="14"/>
      <c r="H3397" s="14" t="s">
        <v>7132</v>
      </c>
      <c r="I3397" s="14" t="s">
        <v>7132</v>
      </c>
      <c r="J3397" s="14" t="s">
        <v>425</v>
      </c>
      <c r="K3397" s="14"/>
      <c r="L3397" s="14" t="s">
        <v>425</v>
      </c>
      <c r="M3397" s="14" t="s">
        <v>60</v>
      </c>
      <c r="N3397" s="14" t="s">
        <v>26</v>
      </c>
      <c r="O3397" s="14" t="s">
        <v>2370</v>
      </c>
      <c r="P3397" s="14" t="s">
        <v>6039</v>
      </c>
      <c r="Q3397" s="14"/>
      <c r="R3397" s="14" t="s">
        <v>430</v>
      </c>
      <c r="S3397" s="14" t="s">
        <v>439</v>
      </c>
      <c r="T3397" s="35">
        <v>5846.5599999999995</v>
      </c>
      <c r="U3397" s="14" t="s">
        <v>4</v>
      </c>
      <c r="V3397" s="14">
        <v>184</v>
      </c>
      <c r="W3397" s="16">
        <f>+IF(datos_arg[[#This Row],[Moneda]]="ARS",datos_arg[[#This Row],[Monto]],datos_arg[[#This Row],[Monto]]*datos_arg[[#This Row],[TC]])</f>
        <v>5846.5599999999995</v>
      </c>
      <c r="X3397" s="16">
        <f>IFERROR(IF(datos_arg[[#This Row],[Moneda]]="USD",datos_arg[[#This Row],[Monto]],datos_arg[[#This Row],[Monto]]/datos_arg[[#This Row],[TC]]),0)</f>
        <v>31.774782608695649</v>
      </c>
      <c r="Y3397" s="14"/>
    </row>
    <row r="3398" spans="1:25" ht="15" customHeight="1" x14ac:dyDescent="0.25">
      <c r="A3398" s="14">
        <f t="shared" ref="A3398:A3461" si="53">+A3397+1</f>
        <v>3395</v>
      </c>
      <c r="B3398" s="1">
        <v>44133</v>
      </c>
      <c r="C3398" s="18">
        <f>+YEAR(datos_arg[[#This Row],[Fecha]])</f>
        <v>2020</v>
      </c>
      <c r="D3398" s="18">
        <f>+MONTH(datos_arg[[#This Row],[Fecha]])</f>
        <v>10</v>
      </c>
      <c r="E3398" s="14" t="s">
        <v>1015</v>
      </c>
      <c r="F3398" s="14" t="s">
        <v>430</v>
      </c>
      <c r="G3398" s="14"/>
      <c r="H3398" s="14" t="s">
        <v>7132</v>
      </c>
      <c r="I3398" s="14" t="s">
        <v>7132</v>
      </c>
      <c r="J3398" s="14" t="s">
        <v>425</v>
      </c>
      <c r="K3398" s="14"/>
      <c r="L3398" s="14" t="s">
        <v>425</v>
      </c>
      <c r="M3398" s="14" t="s">
        <v>361</v>
      </c>
      <c r="N3398" s="14" t="s">
        <v>361</v>
      </c>
      <c r="O3398" s="14" t="s">
        <v>2325</v>
      </c>
      <c r="P3398" s="14" t="s">
        <v>6039</v>
      </c>
      <c r="Q3398" s="14"/>
      <c r="R3398" s="14" t="s">
        <v>430</v>
      </c>
      <c r="S3398" s="14" t="s">
        <v>439</v>
      </c>
      <c r="T3398" s="35">
        <v>467</v>
      </c>
      <c r="U3398" s="14" t="s">
        <v>4</v>
      </c>
      <c r="V3398" s="14">
        <v>184</v>
      </c>
      <c r="W3398" s="16">
        <f>+IF(datos_arg[[#This Row],[Moneda]]="ARS",datos_arg[[#This Row],[Monto]],datos_arg[[#This Row],[Monto]]*datos_arg[[#This Row],[TC]])</f>
        <v>467</v>
      </c>
      <c r="X3398" s="16">
        <f>IFERROR(IF(datos_arg[[#This Row],[Moneda]]="USD",datos_arg[[#This Row],[Monto]],datos_arg[[#This Row],[Monto]]/datos_arg[[#This Row],[TC]]),0)</f>
        <v>2.5380434782608696</v>
      </c>
      <c r="Y3398" s="14"/>
    </row>
    <row r="3399" spans="1:25" ht="15" customHeight="1" x14ac:dyDescent="0.25">
      <c r="A3399" s="14">
        <f t="shared" si="53"/>
        <v>3396</v>
      </c>
      <c r="B3399" s="1">
        <v>44133</v>
      </c>
      <c r="C3399" s="18">
        <f>+YEAR(datos_arg[[#This Row],[Fecha]])</f>
        <v>2020</v>
      </c>
      <c r="D3399" s="18">
        <f>+MONTH(datos_arg[[#This Row],[Fecha]])</f>
        <v>10</v>
      </c>
      <c r="E3399" s="14" t="s">
        <v>1015</v>
      </c>
      <c r="F3399" s="14" t="s">
        <v>403</v>
      </c>
      <c r="G3399" s="14" t="s">
        <v>970</v>
      </c>
      <c r="H3399" s="14" t="s">
        <v>7132</v>
      </c>
      <c r="I3399" s="14" t="s">
        <v>7132</v>
      </c>
      <c r="J3399" s="14" t="s">
        <v>425</v>
      </c>
      <c r="K3399" s="14"/>
      <c r="L3399" s="14" t="s">
        <v>425</v>
      </c>
      <c r="M3399" s="14" t="s">
        <v>493</v>
      </c>
      <c r="N3399" s="14" t="s">
        <v>26</v>
      </c>
      <c r="O3399" s="14" t="s">
        <v>3416</v>
      </c>
      <c r="P3399" s="14" t="s">
        <v>6039</v>
      </c>
      <c r="Q3399" s="14"/>
      <c r="R3399" s="14" t="s">
        <v>970</v>
      </c>
      <c r="S3399" s="14" t="s">
        <v>439</v>
      </c>
      <c r="T3399" s="35">
        <v>585</v>
      </c>
      <c r="U3399" s="14" t="s">
        <v>4</v>
      </c>
      <c r="V3399" s="14">
        <v>184</v>
      </c>
      <c r="W3399" s="16">
        <f>+IF(datos_arg[[#This Row],[Moneda]]="ARS",datos_arg[[#This Row],[Monto]],datos_arg[[#This Row],[Monto]]*datos_arg[[#This Row],[TC]])</f>
        <v>585</v>
      </c>
      <c r="X3399" s="16">
        <f>IFERROR(IF(datos_arg[[#This Row],[Moneda]]="USD",datos_arg[[#This Row],[Monto]],datos_arg[[#This Row],[Monto]]/datos_arg[[#This Row],[TC]]),0)</f>
        <v>3.1793478260869565</v>
      </c>
      <c r="Y3399" s="14"/>
    </row>
    <row r="3400" spans="1:25" ht="15" customHeight="1" x14ac:dyDescent="0.25">
      <c r="A3400" s="14">
        <f t="shared" si="53"/>
        <v>3397</v>
      </c>
      <c r="B3400" s="1">
        <v>44133</v>
      </c>
      <c r="C3400" s="18">
        <f>+YEAR(datos_arg[[#This Row],[Fecha]])</f>
        <v>2020</v>
      </c>
      <c r="D3400" s="18">
        <f>+MONTH(datos_arg[[#This Row],[Fecha]])</f>
        <v>10</v>
      </c>
      <c r="E3400" s="14" t="s">
        <v>449</v>
      </c>
      <c r="F3400" s="14" t="s">
        <v>523</v>
      </c>
      <c r="G3400" s="14"/>
      <c r="H3400" s="14" t="s">
        <v>7132</v>
      </c>
      <c r="I3400" s="14" t="s">
        <v>7132</v>
      </c>
      <c r="J3400" s="14" t="s">
        <v>425</v>
      </c>
      <c r="K3400" s="14"/>
      <c r="L3400" s="14" t="s">
        <v>425</v>
      </c>
      <c r="M3400" s="14" t="s">
        <v>515</v>
      </c>
      <c r="N3400" s="14" t="s">
        <v>515</v>
      </c>
      <c r="O3400" s="14" t="s">
        <v>2182</v>
      </c>
      <c r="P3400" s="14" t="s">
        <v>6039</v>
      </c>
      <c r="Q3400" s="14"/>
      <c r="R3400" s="14" t="s">
        <v>523</v>
      </c>
      <c r="S3400" s="14" t="s">
        <v>439</v>
      </c>
      <c r="T3400" s="35">
        <v>2620</v>
      </c>
      <c r="U3400" s="14" t="s">
        <v>4</v>
      </c>
      <c r="V3400" s="14">
        <v>184</v>
      </c>
      <c r="W3400" s="16">
        <f>+IF(datos_arg[[#This Row],[Moneda]]="ARS",datos_arg[[#This Row],[Monto]],datos_arg[[#This Row],[Monto]]*datos_arg[[#This Row],[TC]])</f>
        <v>2620</v>
      </c>
      <c r="X3400" s="16">
        <f>IFERROR(IF(datos_arg[[#This Row],[Moneda]]="USD",datos_arg[[#This Row],[Monto]],datos_arg[[#This Row],[Monto]]/datos_arg[[#This Row],[TC]]),0)</f>
        <v>14.239130434782609</v>
      </c>
      <c r="Y3400" s="14"/>
    </row>
    <row r="3401" spans="1:25" ht="15" customHeight="1" x14ac:dyDescent="0.25">
      <c r="A3401" s="14">
        <f t="shared" si="53"/>
        <v>3398</v>
      </c>
      <c r="B3401" s="1">
        <v>44133</v>
      </c>
      <c r="C3401" s="18">
        <f>+YEAR(datos_arg[[#This Row],[Fecha]])</f>
        <v>2020</v>
      </c>
      <c r="D3401" s="18">
        <f>+MONTH(datos_arg[[#This Row],[Fecha]])</f>
        <v>10</v>
      </c>
      <c r="E3401" s="14" t="s">
        <v>449</v>
      </c>
      <c r="F3401" s="14" t="s">
        <v>523</v>
      </c>
      <c r="G3401" s="14"/>
      <c r="H3401" s="14" t="s">
        <v>7132</v>
      </c>
      <c r="I3401" s="14" t="s">
        <v>7132</v>
      </c>
      <c r="J3401" s="14" t="s">
        <v>425</v>
      </c>
      <c r="K3401" s="14"/>
      <c r="L3401" s="14" t="s">
        <v>425</v>
      </c>
      <c r="M3401" s="14" t="s">
        <v>515</v>
      </c>
      <c r="N3401" s="14" t="s">
        <v>515</v>
      </c>
      <c r="O3401" s="14" t="s">
        <v>3417</v>
      </c>
      <c r="P3401" s="14"/>
      <c r="Q3401" s="14"/>
      <c r="R3401" s="14" t="s">
        <v>523</v>
      </c>
      <c r="S3401" s="14" t="s">
        <v>439</v>
      </c>
      <c r="T3401" s="35">
        <v>1000</v>
      </c>
      <c r="U3401" s="14" t="s">
        <v>4</v>
      </c>
      <c r="V3401" s="14">
        <v>184</v>
      </c>
      <c r="W3401" s="16">
        <f>+IF(datos_arg[[#This Row],[Moneda]]="ARS",datos_arg[[#This Row],[Monto]],datos_arg[[#This Row],[Monto]]*datos_arg[[#This Row],[TC]])</f>
        <v>1000</v>
      </c>
      <c r="X3401" s="16">
        <f>IFERROR(IF(datos_arg[[#This Row],[Moneda]]="USD",datos_arg[[#This Row],[Monto]],datos_arg[[#This Row],[Monto]]/datos_arg[[#This Row],[TC]]),0)</f>
        <v>5.4347826086956523</v>
      </c>
      <c r="Y3401" s="14"/>
    </row>
    <row r="3402" spans="1:25" ht="15" customHeight="1" x14ac:dyDescent="0.25">
      <c r="A3402" s="14">
        <f t="shared" si="53"/>
        <v>3399</v>
      </c>
      <c r="B3402" s="1">
        <v>44133</v>
      </c>
      <c r="C3402" s="18">
        <f>+YEAR(datos_arg[[#This Row],[Fecha]])</f>
        <v>2020</v>
      </c>
      <c r="D3402" s="18">
        <f>+MONTH(datos_arg[[#This Row],[Fecha]])</f>
        <v>10</v>
      </c>
      <c r="E3402" s="14" t="s">
        <v>1015</v>
      </c>
      <c r="F3402" s="14" t="s">
        <v>403</v>
      </c>
      <c r="G3402" s="14" t="s">
        <v>5383</v>
      </c>
      <c r="H3402" s="14" t="s">
        <v>6646</v>
      </c>
      <c r="I3402" s="14" t="s">
        <v>7132</v>
      </c>
      <c r="J3402" s="14" t="s">
        <v>425</v>
      </c>
      <c r="K3402" s="14" t="s">
        <v>420</v>
      </c>
      <c r="L3402" s="14" t="s">
        <v>425</v>
      </c>
      <c r="M3402" s="14" t="s">
        <v>7410</v>
      </c>
      <c r="N3402" s="14" t="s">
        <v>7412</v>
      </c>
      <c r="O3402" s="14" t="s">
        <v>7413</v>
      </c>
      <c r="P3402" s="14" t="s">
        <v>7417</v>
      </c>
      <c r="Q3402" s="14">
        <v>10</v>
      </c>
      <c r="R3402" s="14" t="s">
        <v>5383</v>
      </c>
      <c r="S3402" s="14" t="s">
        <v>439</v>
      </c>
      <c r="T3402" s="35">
        <v>2500</v>
      </c>
      <c r="U3402" s="14" t="s">
        <v>4</v>
      </c>
      <c r="V3402" s="14">
        <v>184</v>
      </c>
      <c r="W3402" s="16">
        <f>+IF(datos_arg[[#This Row],[Moneda]]="ARS",datos_arg[[#This Row],[Monto]],datos_arg[[#This Row],[Monto]]*datos_arg[[#This Row],[TC]])</f>
        <v>2500</v>
      </c>
      <c r="X3402" s="16">
        <f>IFERROR(IF(datos_arg[[#This Row],[Moneda]]="USD",datos_arg[[#This Row],[Monto]],datos_arg[[#This Row],[Monto]]/datos_arg[[#This Row],[TC]]),0)</f>
        <v>13.586956521739131</v>
      </c>
      <c r="Y3402" s="14"/>
    </row>
    <row r="3403" spans="1:25" ht="15" customHeight="1" x14ac:dyDescent="0.25">
      <c r="A3403" s="14">
        <f t="shared" si="53"/>
        <v>3400</v>
      </c>
      <c r="B3403" s="1">
        <v>44133</v>
      </c>
      <c r="C3403" s="18">
        <f>+YEAR(datos_arg[[#This Row],[Fecha]])</f>
        <v>2020</v>
      </c>
      <c r="D3403" s="18">
        <f>+MONTH(datos_arg[[#This Row],[Fecha]])</f>
        <v>10</v>
      </c>
      <c r="E3403" s="14" t="s">
        <v>5358</v>
      </c>
      <c r="F3403" s="14" t="s">
        <v>85</v>
      </c>
      <c r="G3403" s="14"/>
      <c r="H3403" s="14" t="s">
        <v>6646</v>
      </c>
      <c r="I3403" s="14" t="s">
        <v>7132</v>
      </c>
      <c r="J3403" s="14" t="s">
        <v>425</v>
      </c>
      <c r="K3403" s="14" t="s">
        <v>420</v>
      </c>
      <c r="L3403" s="14" t="s">
        <v>425</v>
      </c>
      <c r="M3403" s="14" t="s">
        <v>1547</v>
      </c>
      <c r="N3403" s="14" t="s">
        <v>7412</v>
      </c>
      <c r="O3403" s="14" t="s">
        <v>7414</v>
      </c>
      <c r="P3403" s="14" t="s">
        <v>7417</v>
      </c>
      <c r="Q3403" s="14">
        <v>1</v>
      </c>
      <c r="R3403" s="14" t="s">
        <v>85</v>
      </c>
      <c r="S3403" s="14" t="s">
        <v>439</v>
      </c>
      <c r="T3403" s="35">
        <v>235</v>
      </c>
      <c r="U3403" s="14" t="s">
        <v>4</v>
      </c>
      <c r="V3403" s="14">
        <v>184</v>
      </c>
      <c r="W3403" s="16">
        <f>+IF(datos_arg[[#This Row],[Moneda]]="ARS",datos_arg[[#This Row],[Monto]],datos_arg[[#This Row],[Monto]]*datos_arg[[#This Row],[TC]])</f>
        <v>235</v>
      </c>
      <c r="X3403" s="16">
        <f>IFERROR(IF(datos_arg[[#This Row],[Moneda]]="USD",datos_arg[[#This Row],[Monto]],datos_arg[[#This Row],[Monto]]/datos_arg[[#This Row],[TC]]),0)</f>
        <v>1.2771739130434783</v>
      </c>
      <c r="Y3403" s="14"/>
    </row>
    <row r="3404" spans="1:25" ht="15" customHeight="1" x14ac:dyDescent="0.25">
      <c r="A3404" s="14">
        <f t="shared" si="53"/>
        <v>3401</v>
      </c>
      <c r="B3404" s="1">
        <v>44133</v>
      </c>
      <c r="C3404" s="18">
        <f>+YEAR(datos_arg[[#This Row],[Fecha]])</f>
        <v>2020</v>
      </c>
      <c r="D3404" s="18">
        <f>+MONTH(datos_arg[[#This Row],[Fecha]])</f>
        <v>10</v>
      </c>
      <c r="E3404" s="14" t="s">
        <v>1015</v>
      </c>
      <c r="F3404" s="14" t="s">
        <v>403</v>
      </c>
      <c r="G3404" s="14" t="s">
        <v>5383</v>
      </c>
      <c r="H3404" s="14" t="s">
        <v>6646</v>
      </c>
      <c r="I3404" s="14" t="s">
        <v>7132</v>
      </c>
      <c r="J3404" s="14" t="s">
        <v>425</v>
      </c>
      <c r="K3404" s="14" t="s">
        <v>420</v>
      </c>
      <c r="L3404" s="14" t="s">
        <v>425</v>
      </c>
      <c r="M3404" s="14" t="s">
        <v>1691</v>
      </c>
      <c r="N3404" s="14" t="s">
        <v>7412</v>
      </c>
      <c r="O3404" s="14" t="s">
        <v>7415</v>
      </c>
      <c r="P3404" s="14" t="s">
        <v>7417</v>
      </c>
      <c r="Q3404" s="14">
        <v>30</v>
      </c>
      <c r="R3404" s="14" t="s">
        <v>5383</v>
      </c>
      <c r="S3404" s="14" t="s">
        <v>439</v>
      </c>
      <c r="T3404" s="35">
        <v>1080</v>
      </c>
      <c r="U3404" s="14" t="s">
        <v>4</v>
      </c>
      <c r="V3404" s="14">
        <v>184</v>
      </c>
      <c r="W3404" s="16">
        <f>+IF(datos_arg[[#This Row],[Moneda]]="ARS",datos_arg[[#This Row],[Monto]],datos_arg[[#This Row],[Monto]]*datos_arg[[#This Row],[TC]])</f>
        <v>1080</v>
      </c>
      <c r="X3404" s="16">
        <f>IFERROR(IF(datos_arg[[#This Row],[Moneda]]="USD",datos_arg[[#This Row],[Monto]],datos_arg[[#This Row],[Monto]]/datos_arg[[#This Row],[TC]]),0)</f>
        <v>5.8695652173913047</v>
      </c>
      <c r="Y3404" s="14"/>
    </row>
    <row r="3405" spans="1:25" ht="15" customHeight="1" x14ac:dyDescent="0.25">
      <c r="A3405" s="14">
        <f t="shared" si="53"/>
        <v>3402</v>
      </c>
      <c r="B3405" s="1">
        <v>44133</v>
      </c>
      <c r="C3405" s="18">
        <f>+YEAR(datos_arg[[#This Row],[Fecha]])</f>
        <v>2020</v>
      </c>
      <c r="D3405" s="18">
        <f>+MONTH(datos_arg[[#This Row],[Fecha]])</f>
        <v>10</v>
      </c>
      <c r="E3405" s="14" t="s">
        <v>5358</v>
      </c>
      <c r="F3405" s="14" t="s">
        <v>85</v>
      </c>
      <c r="G3405" s="14"/>
      <c r="H3405" s="14" t="s">
        <v>6646</v>
      </c>
      <c r="I3405" s="14" t="s">
        <v>7132</v>
      </c>
      <c r="J3405" s="14" t="s">
        <v>425</v>
      </c>
      <c r="K3405" s="14" t="s">
        <v>420</v>
      </c>
      <c r="L3405" s="14" t="s">
        <v>425</v>
      </c>
      <c r="M3405" s="14" t="s">
        <v>7411</v>
      </c>
      <c r="N3405" s="14" t="s">
        <v>7412</v>
      </c>
      <c r="O3405" s="14" t="s">
        <v>7416</v>
      </c>
      <c r="P3405" s="14" t="s">
        <v>7417</v>
      </c>
      <c r="Q3405" s="14">
        <v>1</v>
      </c>
      <c r="R3405" s="14" t="s">
        <v>85</v>
      </c>
      <c r="S3405" s="14" t="s">
        <v>439</v>
      </c>
      <c r="T3405" s="35">
        <v>108</v>
      </c>
      <c r="U3405" s="14" t="s">
        <v>4</v>
      </c>
      <c r="V3405" s="14">
        <v>184</v>
      </c>
      <c r="W3405" s="16">
        <f>+IF(datos_arg[[#This Row],[Moneda]]="ARS",datos_arg[[#This Row],[Monto]],datos_arg[[#This Row],[Monto]]*datos_arg[[#This Row],[TC]])</f>
        <v>108</v>
      </c>
      <c r="X3405" s="16">
        <f>IFERROR(IF(datos_arg[[#This Row],[Moneda]]="USD",datos_arg[[#This Row],[Monto]],datos_arg[[#This Row],[Monto]]/datos_arg[[#This Row],[TC]]),0)</f>
        <v>0.58695652173913049</v>
      </c>
      <c r="Y3405" s="14"/>
    </row>
    <row r="3406" spans="1:25" x14ac:dyDescent="0.25">
      <c r="A3406" s="14">
        <f t="shared" si="53"/>
        <v>3403</v>
      </c>
      <c r="B3406" s="1">
        <v>44134</v>
      </c>
      <c r="C3406" s="18">
        <f>+YEAR(datos_arg[[#This Row],[Fecha]])</f>
        <v>2020</v>
      </c>
      <c r="D3406" s="18">
        <f>+MONTH(datos_arg[[#This Row],[Fecha]])</f>
        <v>10</v>
      </c>
      <c r="E3406" s="14" t="s">
        <v>408</v>
      </c>
      <c r="F3406" s="14" t="s">
        <v>69</v>
      </c>
      <c r="G3406" s="14"/>
      <c r="H3406" s="14" t="s">
        <v>7132</v>
      </c>
      <c r="I3406" s="14" t="s">
        <v>7132</v>
      </c>
      <c r="J3406" s="14" t="s">
        <v>425</v>
      </c>
      <c r="K3406" s="14"/>
      <c r="L3406" s="14" t="s">
        <v>425</v>
      </c>
      <c r="M3406" s="14" t="s">
        <v>2530</v>
      </c>
      <c r="N3406" s="14" t="s">
        <v>2530</v>
      </c>
      <c r="O3406" s="14"/>
      <c r="P3406" s="14"/>
      <c r="Q3406" s="14"/>
      <c r="R3406" s="14" t="s">
        <v>439</v>
      </c>
      <c r="S3406" s="14" t="s">
        <v>440</v>
      </c>
      <c r="T3406" s="35">
        <v>1500</v>
      </c>
      <c r="U3406" s="14" t="s">
        <v>2</v>
      </c>
      <c r="V3406" s="14">
        <v>169</v>
      </c>
      <c r="W3406" s="16">
        <f>+IF(datos_arg[[#This Row],[Moneda]]="ARS",datos_arg[[#This Row],[Monto]],datos_arg[[#This Row],[Monto]]*datos_arg[[#This Row],[TC]])</f>
        <v>253500</v>
      </c>
      <c r="X3406" s="16">
        <f>IFERROR(IF(datos_arg[[#This Row],[Moneda]]="USD",datos_arg[[#This Row],[Monto]],datos_arg[[#This Row],[Monto]]/datos_arg[[#This Row],[TC]]),0)</f>
        <v>1500</v>
      </c>
      <c r="Y3406" s="14"/>
    </row>
    <row r="3407" spans="1:25" ht="15" customHeight="1" x14ac:dyDescent="0.25">
      <c r="A3407" s="14">
        <f t="shared" si="53"/>
        <v>3404</v>
      </c>
      <c r="B3407" s="1">
        <v>44134</v>
      </c>
      <c r="C3407" s="18">
        <f>+YEAR(datos_arg[[#This Row],[Fecha]])</f>
        <v>2020</v>
      </c>
      <c r="D3407" s="18">
        <f>+MONTH(datos_arg[[#This Row],[Fecha]])</f>
        <v>10</v>
      </c>
      <c r="E3407" s="14" t="s">
        <v>617</v>
      </c>
      <c r="F3407" s="14" t="s">
        <v>8101</v>
      </c>
      <c r="G3407" s="14"/>
      <c r="H3407" s="14" t="s">
        <v>8103</v>
      </c>
      <c r="I3407" s="14" t="s">
        <v>8104</v>
      </c>
      <c r="J3407" s="14" t="s">
        <v>472</v>
      </c>
      <c r="K3407" s="14" t="s">
        <v>421</v>
      </c>
      <c r="L3407" s="14" t="s">
        <v>425</v>
      </c>
      <c r="M3407" s="14" t="s">
        <v>665</v>
      </c>
      <c r="N3407" s="14" t="s">
        <v>1780</v>
      </c>
      <c r="O3407" s="14" t="s">
        <v>3418</v>
      </c>
      <c r="P3407" s="14" t="s">
        <v>6040</v>
      </c>
      <c r="Q3407" s="14">
        <v>16</v>
      </c>
      <c r="R3407" s="14" t="s">
        <v>8101</v>
      </c>
      <c r="S3407" s="14" t="s">
        <v>439</v>
      </c>
      <c r="T3407" s="35">
        <v>19549.153763053655</v>
      </c>
      <c r="U3407" s="14" t="s">
        <v>4</v>
      </c>
      <c r="V3407" s="14">
        <v>169</v>
      </c>
      <c r="W3407" s="16">
        <f>+IF(datos_arg[[#This Row],[Moneda]]="ARS",datos_arg[[#This Row],[Monto]],datos_arg[[#This Row],[Monto]]*datos_arg[[#This Row],[TC]])</f>
        <v>19549.153763053655</v>
      </c>
      <c r="X3407" s="16">
        <f>IFERROR(IF(datos_arg[[#This Row],[Moneda]]="USD",datos_arg[[#This Row],[Monto]],datos_arg[[#This Row],[Monto]]/datos_arg[[#This Row],[TC]]),0)</f>
        <v>115.67546605357192</v>
      </c>
      <c r="Y3407" s="14"/>
    </row>
    <row r="3408" spans="1:25" ht="15" customHeight="1" x14ac:dyDescent="0.25">
      <c r="A3408" s="14">
        <f t="shared" si="53"/>
        <v>3405</v>
      </c>
      <c r="B3408" s="1">
        <v>44134</v>
      </c>
      <c r="C3408" s="18">
        <f>+YEAR(datos_arg[[#This Row],[Fecha]])</f>
        <v>2020</v>
      </c>
      <c r="D3408" s="18">
        <f>+MONTH(datos_arg[[#This Row],[Fecha]])</f>
        <v>10</v>
      </c>
      <c r="E3408" s="14" t="s">
        <v>617</v>
      </c>
      <c r="F3408" s="14" t="s">
        <v>8101</v>
      </c>
      <c r="G3408" s="14"/>
      <c r="H3408" s="14" t="s">
        <v>8103</v>
      </c>
      <c r="I3408" s="14" t="s">
        <v>8104</v>
      </c>
      <c r="J3408" s="14" t="s">
        <v>472</v>
      </c>
      <c r="K3408" s="14" t="s">
        <v>421</v>
      </c>
      <c r="L3408" s="14" t="s">
        <v>421</v>
      </c>
      <c r="M3408" s="14" t="s">
        <v>578</v>
      </c>
      <c r="N3408" s="14" t="s">
        <v>1780</v>
      </c>
      <c r="O3408" s="14" t="s">
        <v>3419</v>
      </c>
      <c r="P3408" s="14" t="s">
        <v>6040</v>
      </c>
      <c r="Q3408" s="14">
        <v>20</v>
      </c>
      <c r="R3408" s="14" t="s">
        <v>8101</v>
      </c>
      <c r="S3408" s="14" t="s">
        <v>439</v>
      </c>
      <c r="T3408" s="35">
        <v>19450.846236946345</v>
      </c>
      <c r="U3408" s="14" t="s">
        <v>4</v>
      </c>
      <c r="V3408" s="14">
        <v>169</v>
      </c>
      <c r="W3408" s="16">
        <f>+IF(datos_arg[[#This Row],[Moneda]]="ARS",datos_arg[[#This Row],[Monto]],datos_arg[[#This Row],[Monto]]*datos_arg[[#This Row],[TC]])</f>
        <v>19450.846236946345</v>
      </c>
      <c r="X3408" s="16">
        <f>IFERROR(IF(datos_arg[[#This Row],[Moneda]]="USD",datos_arg[[#This Row],[Monto]],datos_arg[[#This Row],[Monto]]/datos_arg[[#This Row],[TC]]),0)</f>
        <v>115.09376471565885</v>
      </c>
      <c r="Y3408" s="14"/>
    </row>
    <row r="3409" spans="1:25" ht="15" customHeight="1" x14ac:dyDescent="0.25">
      <c r="A3409" s="14">
        <f t="shared" si="53"/>
        <v>3406</v>
      </c>
      <c r="B3409" s="1">
        <v>44134</v>
      </c>
      <c r="C3409" s="18">
        <f>+YEAR(datos_arg[[#This Row],[Fecha]])</f>
        <v>2020</v>
      </c>
      <c r="D3409" s="18">
        <f>+MONTH(datos_arg[[#This Row],[Fecha]])</f>
        <v>10</v>
      </c>
      <c r="E3409" s="14" t="s">
        <v>5358</v>
      </c>
      <c r="F3409" s="14" t="s">
        <v>85</v>
      </c>
      <c r="G3409" s="14"/>
      <c r="H3409" s="14" t="s">
        <v>532</v>
      </c>
      <c r="I3409" s="14" t="s">
        <v>7132</v>
      </c>
      <c r="J3409" s="14" t="s">
        <v>425</v>
      </c>
      <c r="K3409" s="14" t="s">
        <v>421</v>
      </c>
      <c r="L3409" s="14" t="s">
        <v>425</v>
      </c>
      <c r="M3409" s="14" t="s">
        <v>1381</v>
      </c>
      <c r="N3409" s="14" t="s">
        <v>100</v>
      </c>
      <c r="O3409" s="14" t="s">
        <v>6041</v>
      </c>
      <c r="P3409" s="14" t="s">
        <v>5913</v>
      </c>
      <c r="Q3409" s="14">
        <v>1</v>
      </c>
      <c r="R3409" s="14" t="s">
        <v>85</v>
      </c>
      <c r="S3409" s="14" t="s">
        <v>439</v>
      </c>
      <c r="T3409" s="35">
        <v>1200.0401703439327</v>
      </c>
      <c r="U3409" s="14" t="s">
        <v>4</v>
      </c>
      <c r="V3409" s="14">
        <v>169</v>
      </c>
      <c r="W3409" s="16">
        <f>+IF(datos_arg[[#This Row],[Moneda]]="ARS",datos_arg[[#This Row],[Monto]],datos_arg[[#This Row],[Monto]]*datos_arg[[#This Row],[TC]])</f>
        <v>1200.0401703439327</v>
      </c>
      <c r="X3409" s="16">
        <f>IFERROR(IF(datos_arg[[#This Row],[Moneda]]="USD",datos_arg[[#This Row],[Monto]],datos_arg[[#This Row],[Monto]]/datos_arg[[#This Row],[TC]]),0)</f>
        <v>7.1008294103191281</v>
      </c>
      <c r="Y3409" s="14"/>
    </row>
    <row r="3410" spans="1:25" ht="15" customHeight="1" x14ac:dyDescent="0.25">
      <c r="A3410" s="14">
        <f t="shared" si="53"/>
        <v>3407</v>
      </c>
      <c r="B3410" s="1">
        <v>44134</v>
      </c>
      <c r="C3410" s="18">
        <f>+YEAR(datos_arg[[#This Row],[Fecha]])</f>
        <v>2020</v>
      </c>
      <c r="D3410" s="18">
        <f>+MONTH(datos_arg[[#This Row],[Fecha]])</f>
        <v>10</v>
      </c>
      <c r="E3410" s="14" t="s">
        <v>1015</v>
      </c>
      <c r="F3410" s="14" t="s">
        <v>403</v>
      </c>
      <c r="G3410" s="14" t="s">
        <v>5383</v>
      </c>
      <c r="H3410" s="14" t="s">
        <v>532</v>
      </c>
      <c r="I3410" s="14" t="s">
        <v>7132</v>
      </c>
      <c r="J3410" s="14" t="s">
        <v>425</v>
      </c>
      <c r="K3410" s="14" t="s">
        <v>421</v>
      </c>
      <c r="L3410" s="14" t="s">
        <v>425</v>
      </c>
      <c r="M3410" s="14" t="s">
        <v>815</v>
      </c>
      <c r="N3410" s="14" t="s">
        <v>100</v>
      </c>
      <c r="O3410" s="14" t="s">
        <v>3420</v>
      </c>
      <c r="P3410" s="14" t="s">
        <v>5913</v>
      </c>
      <c r="Q3410" s="14">
        <v>1</v>
      </c>
      <c r="R3410" s="14" t="s">
        <v>5383</v>
      </c>
      <c r="S3410" s="14" t="s">
        <v>439</v>
      </c>
      <c r="T3410" s="35">
        <v>29749.949829656071</v>
      </c>
      <c r="U3410" s="14" t="s">
        <v>4</v>
      </c>
      <c r="V3410" s="14">
        <v>169</v>
      </c>
      <c r="W3410" s="16">
        <f>+IF(datos_arg[[#This Row],[Moneda]]="ARS",datos_arg[[#This Row],[Monto]],datos_arg[[#This Row],[Monto]]*datos_arg[[#This Row],[TC]])</f>
        <v>29749.949829656071</v>
      </c>
      <c r="X3410" s="16">
        <f>IFERROR(IF(datos_arg[[#This Row],[Moneda]]="USD",datos_arg[[#This Row],[Monto]],datos_arg[[#This Row],[Monto]]/datos_arg[[#This Row],[TC]]),0)</f>
        <v>176.03520609263947</v>
      </c>
      <c r="Y3410" s="14"/>
    </row>
    <row r="3411" spans="1:25" ht="15" customHeight="1" x14ac:dyDescent="0.25">
      <c r="A3411" s="14">
        <f t="shared" si="53"/>
        <v>3408</v>
      </c>
      <c r="B3411" s="1">
        <v>44134</v>
      </c>
      <c r="C3411" s="18">
        <f>+YEAR(datos_arg[[#This Row],[Fecha]])</f>
        <v>2020</v>
      </c>
      <c r="D3411" s="18">
        <f>+MONTH(datos_arg[[#This Row],[Fecha]])</f>
        <v>10</v>
      </c>
      <c r="E3411" s="14" t="s">
        <v>1015</v>
      </c>
      <c r="F3411" s="14" t="s">
        <v>403</v>
      </c>
      <c r="G3411" s="14" t="s">
        <v>5383</v>
      </c>
      <c r="H3411" s="14" t="s">
        <v>7132</v>
      </c>
      <c r="I3411" s="14" t="s">
        <v>7132</v>
      </c>
      <c r="J3411" s="14" t="s">
        <v>425</v>
      </c>
      <c r="K3411" s="14"/>
      <c r="L3411" s="14" t="s">
        <v>425</v>
      </c>
      <c r="M3411" s="14" t="s">
        <v>815</v>
      </c>
      <c r="N3411" s="14" t="s">
        <v>100</v>
      </c>
      <c r="O3411" s="14" t="s">
        <v>3421</v>
      </c>
      <c r="P3411" s="14" t="s">
        <v>6042</v>
      </c>
      <c r="Q3411" s="14">
        <v>4</v>
      </c>
      <c r="R3411" s="14" t="s">
        <v>5383</v>
      </c>
      <c r="S3411" s="14" t="s">
        <v>439</v>
      </c>
      <c r="T3411" s="35">
        <v>9643.99</v>
      </c>
      <c r="U3411" s="14" t="s">
        <v>4</v>
      </c>
      <c r="V3411" s="14">
        <v>169</v>
      </c>
      <c r="W3411" s="16">
        <f>+IF(datos_arg[[#This Row],[Moneda]]="ARS",datos_arg[[#This Row],[Monto]],datos_arg[[#This Row],[Monto]]*datos_arg[[#This Row],[TC]])</f>
        <v>9643.99</v>
      </c>
      <c r="X3411" s="16">
        <f>IFERROR(IF(datos_arg[[#This Row],[Moneda]]="USD",datos_arg[[#This Row],[Monto]],datos_arg[[#This Row],[Monto]]/datos_arg[[#This Row],[TC]]),0)</f>
        <v>57.065029585798818</v>
      </c>
      <c r="Y3411" s="14"/>
    </row>
    <row r="3412" spans="1:25" ht="15" customHeight="1" x14ac:dyDescent="0.25">
      <c r="A3412" s="14">
        <f t="shared" si="53"/>
        <v>3409</v>
      </c>
      <c r="B3412" s="1">
        <v>44134</v>
      </c>
      <c r="C3412" s="18">
        <f>+YEAR(datos_arg[[#This Row],[Fecha]])</f>
        <v>2020</v>
      </c>
      <c r="D3412" s="18">
        <f>+MONTH(datos_arg[[#This Row],[Fecha]])</f>
        <v>10</v>
      </c>
      <c r="E3412" s="14" t="s">
        <v>5358</v>
      </c>
      <c r="F3412" s="14" t="s">
        <v>85</v>
      </c>
      <c r="G3412" s="14"/>
      <c r="H3412" s="14" t="s">
        <v>7132</v>
      </c>
      <c r="I3412" s="14" t="s">
        <v>7132</v>
      </c>
      <c r="J3412" s="14" t="s">
        <v>425</v>
      </c>
      <c r="K3412" s="14" t="s">
        <v>420</v>
      </c>
      <c r="L3412" s="14" t="s">
        <v>425</v>
      </c>
      <c r="M3412" s="14" t="s">
        <v>3422</v>
      </c>
      <c r="N3412" s="14" t="s">
        <v>100</v>
      </c>
      <c r="O3412" s="14" t="s">
        <v>3423</v>
      </c>
      <c r="P3412" s="14" t="s">
        <v>6043</v>
      </c>
      <c r="Q3412" s="14">
        <v>5</v>
      </c>
      <c r="R3412" s="14" t="s">
        <v>85</v>
      </c>
      <c r="S3412" s="14" t="s">
        <v>439</v>
      </c>
      <c r="T3412" s="35">
        <v>6720</v>
      </c>
      <c r="U3412" s="14" t="s">
        <v>4</v>
      </c>
      <c r="V3412" s="14">
        <v>169</v>
      </c>
      <c r="W3412" s="16">
        <f>+IF(datos_arg[[#This Row],[Moneda]]="ARS",datos_arg[[#This Row],[Monto]],datos_arg[[#This Row],[Monto]]*datos_arg[[#This Row],[TC]])</f>
        <v>6720</v>
      </c>
      <c r="X3412" s="16">
        <f>IFERROR(IF(datos_arg[[#This Row],[Moneda]]="USD",datos_arg[[#This Row],[Monto]],datos_arg[[#This Row],[Monto]]/datos_arg[[#This Row],[TC]]),0)</f>
        <v>39.763313609467453</v>
      </c>
      <c r="Y3412" s="14"/>
    </row>
    <row r="3413" spans="1:25" ht="15" customHeight="1" x14ac:dyDescent="0.25">
      <c r="A3413" s="14">
        <f t="shared" si="53"/>
        <v>3410</v>
      </c>
      <c r="B3413" s="1">
        <v>44134</v>
      </c>
      <c r="C3413" s="18">
        <f>+YEAR(datos_arg[[#This Row],[Fecha]])</f>
        <v>2020</v>
      </c>
      <c r="D3413" s="18">
        <f>+MONTH(datos_arg[[#This Row],[Fecha]])</f>
        <v>10</v>
      </c>
      <c r="E3413" s="14" t="s">
        <v>5358</v>
      </c>
      <c r="F3413" s="14" t="s">
        <v>85</v>
      </c>
      <c r="G3413" s="14"/>
      <c r="H3413" s="14" t="s">
        <v>6646</v>
      </c>
      <c r="I3413" s="14" t="s">
        <v>7132</v>
      </c>
      <c r="J3413" s="14" t="s">
        <v>425</v>
      </c>
      <c r="K3413" s="14"/>
      <c r="L3413" s="14" t="s">
        <v>425</v>
      </c>
      <c r="M3413" s="14" t="s">
        <v>874</v>
      </c>
      <c r="N3413" s="14" t="s">
        <v>100</v>
      </c>
      <c r="O3413" s="14" t="s">
        <v>3424</v>
      </c>
      <c r="P3413" s="14" t="s">
        <v>6044</v>
      </c>
      <c r="Q3413" s="14">
        <v>1</v>
      </c>
      <c r="R3413" s="14" t="s">
        <v>85</v>
      </c>
      <c r="S3413" s="14" t="s">
        <v>439</v>
      </c>
      <c r="T3413" s="35">
        <v>13800</v>
      </c>
      <c r="U3413" s="14" t="s">
        <v>4</v>
      </c>
      <c r="V3413" s="14">
        <v>169</v>
      </c>
      <c r="W3413" s="16">
        <f>+IF(datos_arg[[#This Row],[Moneda]]="ARS",datos_arg[[#This Row],[Monto]],datos_arg[[#This Row],[Monto]]*datos_arg[[#This Row],[TC]])</f>
        <v>13800</v>
      </c>
      <c r="X3413" s="16">
        <f>IFERROR(IF(datos_arg[[#This Row],[Moneda]]="USD",datos_arg[[#This Row],[Monto]],datos_arg[[#This Row],[Monto]]/datos_arg[[#This Row],[TC]]),0)</f>
        <v>81.65680473372781</v>
      </c>
      <c r="Y3413" s="14"/>
    </row>
    <row r="3414" spans="1:25" ht="15" customHeight="1" x14ac:dyDescent="0.25">
      <c r="A3414" s="14">
        <f t="shared" si="53"/>
        <v>3411</v>
      </c>
      <c r="B3414" s="1">
        <v>44134</v>
      </c>
      <c r="C3414" s="18">
        <f>+YEAR(datos_arg[[#This Row],[Fecha]])</f>
        <v>2020</v>
      </c>
      <c r="D3414" s="18">
        <f>+MONTH(datos_arg[[#This Row],[Fecha]])</f>
        <v>10</v>
      </c>
      <c r="E3414" s="14" t="s">
        <v>5358</v>
      </c>
      <c r="F3414" s="14" t="s">
        <v>4109</v>
      </c>
      <c r="G3414" s="14"/>
      <c r="H3414" s="14" t="s">
        <v>6646</v>
      </c>
      <c r="I3414" s="14" t="s">
        <v>7132</v>
      </c>
      <c r="J3414" s="14" t="s">
        <v>425</v>
      </c>
      <c r="K3414" s="14"/>
      <c r="L3414" s="14" t="s">
        <v>422</v>
      </c>
      <c r="M3414" s="14" t="s">
        <v>915</v>
      </c>
      <c r="N3414" s="14" t="s">
        <v>100</v>
      </c>
      <c r="O3414" s="14" t="s">
        <v>3425</v>
      </c>
      <c r="P3414" s="14" t="s">
        <v>6045</v>
      </c>
      <c r="Q3414" s="14">
        <v>3</v>
      </c>
      <c r="R3414" s="14" t="s">
        <v>4109</v>
      </c>
      <c r="S3414" s="14" t="s">
        <v>439</v>
      </c>
      <c r="T3414" s="35">
        <v>7395.84</v>
      </c>
      <c r="U3414" s="14" t="s">
        <v>4</v>
      </c>
      <c r="V3414" s="14">
        <v>169</v>
      </c>
      <c r="W3414" s="16">
        <f>+IF(datos_arg[[#This Row],[Moneda]]="ARS",datos_arg[[#This Row],[Monto]],datos_arg[[#This Row],[Monto]]*datos_arg[[#This Row],[TC]])</f>
        <v>7395.84</v>
      </c>
      <c r="X3414" s="16">
        <f>IFERROR(IF(datos_arg[[#This Row],[Moneda]]="USD",datos_arg[[#This Row],[Monto]],datos_arg[[#This Row],[Monto]]/datos_arg[[#This Row],[TC]]),0)</f>
        <v>43.762366863905328</v>
      </c>
      <c r="Y3414" s="14"/>
    </row>
    <row r="3415" spans="1:25" ht="15" customHeight="1" x14ac:dyDescent="0.25">
      <c r="A3415" s="14">
        <f t="shared" si="53"/>
        <v>3412</v>
      </c>
      <c r="B3415" s="1">
        <v>44134</v>
      </c>
      <c r="C3415" s="18">
        <f>+YEAR(datos_arg[[#This Row],[Fecha]])</f>
        <v>2020</v>
      </c>
      <c r="D3415" s="18">
        <f>+MONTH(datos_arg[[#This Row],[Fecha]])</f>
        <v>10</v>
      </c>
      <c r="E3415" s="14" t="s">
        <v>1015</v>
      </c>
      <c r="F3415" s="14" t="s">
        <v>403</v>
      </c>
      <c r="G3415" s="14" t="s">
        <v>970</v>
      </c>
      <c r="H3415" s="14" t="s">
        <v>7132</v>
      </c>
      <c r="I3415" s="14" t="s">
        <v>7132</v>
      </c>
      <c r="J3415" s="14" t="s">
        <v>425</v>
      </c>
      <c r="K3415" s="14"/>
      <c r="L3415" s="14" t="s">
        <v>425</v>
      </c>
      <c r="M3415" s="14" t="s">
        <v>515</v>
      </c>
      <c r="N3415" s="14" t="s">
        <v>100</v>
      </c>
      <c r="O3415" s="14" t="s">
        <v>3426</v>
      </c>
      <c r="P3415" s="14" t="s">
        <v>6046</v>
      </c>
      <c r="Q3415" s="14">
        <v>1</v>
      </c>
      <c r="R3415" s="14" t="s">
        <v>970</v>
      </c>
      <c r="S3415" s="14" t="s">
        <v>439</v>
      </c>
      <c r="T3415" s="35">
        <v>1929.99</v>
      </c>
      <c r="U3415" s="14" t="s">
        <v>4</v>
      </c>
      <c r="V3415" s="14">
        <v>169</v>
      </c>
      <c r="W3415" s="16">
        <f>+IF(datos_arg[[#This Row],[Moneda]]="ARS",datos_arg[[#This Row],[Monto]],datos_arg[[#This Row],[Monto]]*datos_arg[[#This Row],[TC]])</f>
        <v>1929.99</v>
      </c>
      <c r="X3415" s="16">
        <f>IFERROR(IF(datos_arg[[#This Row],[Moneda]]="USD",datos_arg[[#This Row],[Monto]],datos_arg[[#This Row],[Monto]]/datos_arg[[#This Row],[TC]]),0)</f>
        <v>11.420059171597634</v>
      </c>
      <c r="Y3415" s="14"/>
    </row>
    <row r="3416" spans="1:25" ht="15" customHeight="1" x14ac:dyDescent="0.25">
      <c r="A3416" s="14">
        <f t="shared" si="53"/>
        <v>3413</v>
      </c>
      <c r="B3416" s="1">
        <v>44134</v>
      </c>
      <c r="C3416" s="18">
        <f>+YEAR(datos_arg[[#This Row],[Fecha]])</f>
        <v>2020</v>
      </c>
      <c r="D3416" s="18">
        <f>+MONTH(datos_arg[[#This Row],[Fecha]])</f>
        <v>10</v>
      </c>
      <c r="E3416" s="14" t="s">
        <v>449</v>
      </c>
      <c r="F3416" s="14" t="s">
        <v>523</v>
      </c>
      <c r="G3416" s="14"/>
      <c r="H3416" s="14" t="s">
        <v>7132</v>
      </c>
      <c r="I3416" s="14" t="s">
        <v>7132</v>
      </c>
      <c r="J3416" s="14" t="s">
        <v>425</v>
      </c>
      <c r="K3416" s="14"/>
      <c r="L3416" s="14" t="s">
        <v>425</v>
      </c>
      <c r="M3416" s="14" t="s">
        <v>524</v>
      </c>
      <c r="N3416" s="14" t="s">
        <v>524</v>
      </c>
      <c r="O3416" s="14" t="s">
        <v>3427</v>
      </c>
      <c r="P3416" s="14"/>
      <c r="Q3416" s="14"/>
      <c r="R3416" s="14" t="s">
        <v>523</v>
      </c>
      <c r="S3416" s="14" t="s">
        <v>439</v>
      </c>
      <c r="T3416" s="35">
        <v>5000</v>
      </c>
      <c r="U3416" s="14" t="s">
        <v>4</v>
      </c>
      <c r="V3416" s="14">
        <v>169</v>
      </c>
      <c r="W3416" s="16">
        <f>+IF(datos_arg[[#This Row],[Moneda]]="ARS",datos_arg[[#This Row],[Monto]],datos_arg[[#This Row],[Monto]]*datos_arg[[#This Row],[TC]])</f>
        <v>5000</v>
      </c>
      <c r="X3416" s="16">
        <f>IFERROR(IF(datos_arg[[#This Row],[Moneda]]="USD",datos_arg[[#This Row],[Monto]],datos_arg[[#This Row],[Monto]]/datos_arg[[#This Row],[TC]]),0)</f>
        <v>29.585798816568047</v>
      </c>
      <c r="Y3416" s="14"/>
    </row>
    <row r="3417" spans="1:25" ht="15" customHeight="1" x14ac:dyDescent="0.25">
      <c r="A3417" s="14">
        <f t="shared" si="53"/>
        <v>3414</v>
      </c>
      <c r="B3417" s="1">
        <v>44134</v>
      </c>
      <c r="C3417" s="18">
        <f>+YEAR(datos_arg[[#This Row],[Fecha]])</f>
        <v>2020</v>
      </c>
      <c r="D3417" s="18">
        <f>+MONTH(datos_arg[[#This Row],[Fecha]])</f>
        <v>10</v>
      </c>
      <c r="E3417" s="14" t="s">
        <v>408</v>
      </c>
      <c r="F3417" s="14" t="s">
        <v>506</v>
      </c>
      <c r="G3417" s="14"/>
      <c r="H3417" s="14" t="s">
        <v>7132</v>
      </c>
      <c r="I3417" s="14" t="s">
        <v>7132</v>
      </c>
      <c r="J3417" s="14" t="s">
        <v>425</v>
      </c>
      <c r="K3417" s="14"/>
      <c r="L3417" s="14" t="s">
        <v>425</v>
      </c>
      <c r="M3417" s="14" t="s">
        <v>1762</v>
      </c>
      <c r="N3417" s="14" t="s">
        <v>1762</v>
      </c>
      <c r="O3417" s="14" t="s">
        <v>2928</v>
      </c>
      <c r="P3417" s="14"/>
      <c r="Q3417" s="14"/>
      <c r="R3417" s="14" t="s">
        <v>439</v>
      </c>
      <c r="S3417" s="14" t="s">
        <v>1762</v>
      </c>
      <c r="T3417" s="35">
        <v>2.6421526764777781</v>
      </c>
      <c r="U3417" s="14" t="s">
        <v>2</v>
      </c>
      <c r="V3417" s="14">
        <v>0</v>
      </c>
      <c r="W3417" s="16">
        <f>+IF(datos_arg[[#This Row],[Moneda]]="ARS",datos_arg[[#This Row],[Monto]],datos_arg[[#This Row],[Monto]]*datos_arg[[#This Row],[TC]])</f>
        <v>0</v>
      </c>
      <c r="X3417" s="16">
        <f>IFERROR(IF(datos_arg[[#This Row],[Moneda]]="USD",datos_arg[[#This Row],[Monto]],datos_arg[[#This Row],[Monto]]/datos_arg[[#This Row],[TC]]),0)</f>
        <v>2.6421526764777781</v>
      </c>
      <c r="Y3417" s="14"/>
    </row>
    <row r="3418" spans="1:25" ht="15" customHeight="1" x14ac:dyDescent="0.25">
      <c r="A3418" s="14">
        <f t="shared" si="53"/>
        <v>3415</v>
      </c>
      <c r="B3418" s="1">
        <v>44134</v>
      </c>
      <c r="C3418" s="18">
        <f>+YEAR(datos_arg[[#This Row],[Fecha]])</f>
        <v>2020</v>
      </c>
      <c r="D3418" s="18">
        <f>+MONTH(datos_arg[[#This Row],[Fecha]])</f>
        <v>10</v>
      </c>
      <c r="E3418" s="14" t="s">
        <v>449</v>
      </c>
      <c r="F3418" s="14" t="s">
        <v>523</v>
      </c>
      <c r="G3418" s="14"/>
      <c r="H3418" s="14" t="s">
        <v>7132</v>
      </c>
      <c r="I3418" s="14" t="s">
        <v>7132</v>
      </c>
      <c r="J3418" s="14" t="s">
        <v>425</v>
      </c>
      <c r="K3418" s="14"/>
      <c r="L3418" s="14" t="s">
        <v>425</v>
      </c>
      <c r="M3418" s="14" t="s">
        <v>524</v>
      </c>
      <c r="N3418" s="14" t="s">
        <v>524</v>
      </c>
      <c r="O3418" s="14" t="s">
        <v>3259</v>
      </c>
      <c r="P3418" s="14"/>
      <c r="Q3418" s="14"/>
      <c r="R3418" s="14" t="s">
        <v>523</v>
      </c>
      <c r="S3418" s="14" t="s">
        <v>613</v>
      </c>
      <c r="T3418" s="35">
        <v>3570</v>
      </c>
      <c r="U3418" s="14" t="s">
        <v>4</v>
      </c>
      <c r="V3418" s="14">
        <v>169</v>
      </c>
      <c r="W3418" s="16">
        <f>+IF(datos_arg[[#This Row],[Moneda]]="ARS",datos_arg[[#This Row],[Monto]],datos_arg[[#This Row],[Monto]]*datos_arg[[#This Row],[TC]])</f>
        <v>3570</v>
      </c>
      <c r="X3418" s="16">
        <f>IFERROR(IF(datos_arg[[#This Row],[Moneda]]="USD",datos_arg[[#This Row],[Monto]],datos_arg[[#This Row],[Monto]]/datos_arg[[#This Row],[TC]]),0)</f>
        <v>21.124260355029588</v>
      </c>
      <c r="Y3418" s="14"/>
    </row>
    <row r="3419" spans="1:25" ht="15" customHeight="1" x14ac:dyDescent="0.25">
      <c r="A3419" s="14">
        <f t="shared" si="53"/>
        <v>3416</v>
      </c>
      <c r="B3419" s="1">
        <v>44134</v>
      </c>
      <c r="C3419" s="18">
        <f>+YEAR(datos_arg[[#This Row],[Fecha]])</f>
        <v>2020</v>
      </c>
      <c r="D3419" s="18">
        <f>+MONTH(datos_arg[[#This Row],[Fecha]])</f>
        <v>10</v>
      </c>
      <c r="E3419" s="14" t="s">
        <v>449</v>
      </c>
      <c r="F3419" s="14" t="s">
        <v>505</v>
      </c>
      <c r="G3419" s="14"/>
      <c r="H3419" s="14" t="s">
        <v>7132</v>
      </c>
      <c r="I3419" s="14" t="s">
        <v>7132</v>
      </c>
      <c r="J3419" s="14" t="s">
        <v>425</v>
      </c>
      <c r="K3419" s="14"/>
      <c r="L3419" s="14" t="s">
        <v>425</v>
      </c>
      <c r="M3419" s="14" t="s">
        <v>613</v>
      </c>
      <c r="N3419" s="14" t="s">
        <v>2273</v>
      </c>
      <c r="O3419" s="14" t="s">
        <v>2592</v>
      </c>
      <c r="P3419" s="14"/>
      <c r="Q3419" s="14"/>
      <c r="R3419" s="14" t="s">
        <v>505</v>
      </c>
      <c r="S3419" s="14" t="s">
        <v>613</v>
      </c>
      <c r="T3419" s="35">
        <v>1071</v>
      </c>
      <c r="U3419" s="14" t="s">
        <v>4</v>
      </c>
      <c r="V3419" s="14">
        <v>169</v>
      </c>
      <c r="W3419" s="16">
        <f>+IF(datos_arg[[#This Row],[Moneda]]="ARS",datos_arg[[#This Row],[Monto]],datos_arg[[#This Row],[Monto]]*datos_arg[[#This Row],[TC]])</f>
        <v>1071</v>
      </c>
      <c r="X3419" s="16">
        <f>IFERROR(IF(datos_arg[[#This Row],[Moneda]]="USD",datos_arg[[#This Row],[Monto]],datos_arg[[#This Row],[Monto]]/datos_arg[[#This Row],[TC]]),0)</f>
        <v>6.3372781065088759</v>
      </c>
      <c r="Y3419" s="14"/>
    </row>
    <row r="3420" spans="1:25" ht="15" customHeight="1" x14ac:dyDescent="0.25">
      <c r="A3420" s="14">
        <f t="shared" si="53"/>
        <v>3417</v>
      </c>
      <c r="B3420" s="1">
        <v>44134</v>
      </c>
      <c r="C3420" s="18">
        <f>+YEAR(datos_arg[[#This Row],[Fecha]])</f>
        <v>2020</v>
      </c>
      <c r="D3420" s="18">
        <f>+MONTH(datos_arg[[#This Row],[Fecha]])</f>
        <v>10</v>
      </c>
      <c r="E3420" s="14" t="s">
        <v>407</v>
      </c>
      <c r="F3420" s="14" t="s">
        <v>5360</v>
      </c>
      <c r="G3420" s="14"/>
      <c r="H3420" s="14" t="s">
        <v>7132</v>
      </c>
      <c r="I3420" s="14" t="s">
        <v>7132</v>
      </c>
      <c r="J3420" s="14" t="s">
        <v>425</v>
      </c>
      <c r="K3420" s="14"/>
      <c r="L3420" s="14" t="s">
        <v>425</v>
      </c>
      <c r="M3420" s="14" t="s">
        <v>434</v>
      </c>
      <c r="N3420" s="14" t="s">
        <v>434</v>
      </c>
      <c r="O3420" s="14"/>
      <c r="P3420" s="14"/>
      <c r="Q3420" s="14"/>
      <c r="R3420" s="14" t="s">
        <v>440</v>
      </c>
      <c r="S3420" s="14" t="s">
        <v>443</v>
      </c>
      <c r="T3420" s="35">
        <v>515035.64812580915</v>
      </c>
      <c r="U3420" s="14" t="s">
        <v>4</v>
      </c>
      <c r="V3420" s="14">
        <v>0</v>
      </c>
      <c r="W3420" s="16">
        <f>+IF(datos_arg[[#This Row],[Moneda]]="ARS",datos_arg[[#This Row],[Monto]],datos_arg[[#This Row],[Monto]]*datos_arg[[#This Row],[TC]])</f>
        <v>515035.64812580915</v>
      </c>
      <c r="X3420" s="16">
        <f>IFERROR(IF(datos_arg[[#This Row],[Moneda]]="USD",datos_arg[[#This Row],[Monto]],datos_arg[[#This Row],[Monto]]/datos_arg[[#This Row],[TC]]),0)</f>
        <v>0</v>
      </c>
      <c r="Y3420" s="14"/>
    </row>
    <row r="3421" spans="1:25" ht="15" customHeight="1" x14ac:dyDescent="0.25">
      <c r="A3421" s="14">
        <f t="shared" si="53"/>
        <v>3418</v>
      </c>
      <c r="B3421" s="1">
        <v>44134</v>
      </c>
      <c r="C3421" s="18">
        <f>+YEAR(datos_arg[[#This Row],[Fecha]])</f>
        <v>2020</v>
      </c>
      <c r="D3421" s="18">
        <f>+MONTH(datos_arg[[#This Row],[Fecha]])</f>
        <v>10</v>
      </c>
      <c r="E3421" s="14" t="s">
        <v>408</v>
      </c>
      <c r="F3421" s="14" t="s">
        <v>506</v>
      </c>
      <c r="G3421" s="14"/>
      <c r="H3421" s="14" t="s">
        <v>7132</v>
      </c>
      <c r="I3421" s="14" t="s">
        <v>7132</v>
      </c>
      <c r="J3421" s="14" t="s">
        <v>425</v>
      </c>
      <c r="K3421" s="14"/>
      <c r="L3421" s="14" t="s">
        <v>425</v>
      </c>
      <c r="M3421" s="14" t="s">
        <v>1763</v>
      </c>
      <c r="N3421" s="14" t="s">
        <v>1763</v>
      </c>
      <c r="O3421" s="14" t="s">
        <v>2226</v>
      </c>
      <c r="P3421" s="14"/>
      <c r="Q3421" s="14"/>
      <c r="R3421" s="14" t="s">
        <v>439</v>
      </c>
      <c r="S3421" s="14" t="s">
        <v>421</v>
      </c>
      <c r="T3421" s="35">
        <v>66985</v>
      </c>
      <c r="U3421" s="14" t="s">
        <v>4</v>
      </c>
      <c r="V3421" s="14">
        <v>148.28912199804165</v>
      </c>
      <c r="W3421" s="16">
        <f>+IF(datos_arg[[#This Row],[Moneda]]="ARS",datos_arg[[#This Row],[Monto]],datos_arg[[#This Row],[Monto]]*datos_arg[[#This Row],[TC]])</f>
        <v>66985</v>
      </c>
      <c r="X3421" s="16">
        <f>IFERROR(IF(datos_arg[[#This Row],[Moneda]]="USD",datos_arg[[#This Row],[Monto]],datos_arg[[#This Row],[Monto]]/datos_arg[[#This Row],[TC]]),0)</f>
        <v>451.71890626532013</v>
      </c>
      <c r="Y3421" s="14"/>
    </row>
    <row r="3422" spans="1:25" ht="15" customHeight="1" x14ac:dyDescent="0.25">
      <c r="A3422" s="14">
        <f t="shared" si="53"/>
        <v>3419</v>
      </c>
      <c r="B3422" s="1">
        <v>44134</v>
      </c>
      <c r="C3422" s="18">
        <f>+YEAR(datos_arg[[#This Row],[Fecha]])</f>
        <v>2020</v>
      </c>
      <c r="D3422" s="18">
        <f>+MONTH(datos_arg[[#This Row],[Fecha]])</f>
        <v>10</v>
      </c>
      <c r="E3422" s="14" t="s">
        <v>408</v>
      </c>
      <c r="F3422" s="14" t="s">
        <v>506</v>
      </c>
      <c r="G3422" s="14"/>
      <c r="H3422" s="14" t="s">
        <v>7132</v>
      </c>
      <c r="I3422" s="14" t="s">
        <v>7132</v>
      </c>
      <c r="J3422" s="14" t="s">
        <v>425</v>
      </c>
      <c r="K3422" s="14"/>
      <c r="L3422" s="14" t="s">
        <v>425</v>
      </c>
      <c r="M3422" s="14" t="s">
        <v>613</v>
      </c>
      <c r="N3422" s="14" t="s">
        <v>613</v>
      </c>
      <c r="O3422" s="14" t="s">
        <v>2226</v>
      </c>
      <c r="P3422" s="14"/>
      <c r="Q3422" s="14"/>
      <c r="R3422" s="14" t="s">
        <v>439</v>
      </c>
      <c r="S3422" s="14" t="s">
        <v>613</v>
      </c>
      <c r="T3422" s="35">
        <v>932.43000000000029</v>
      </c>
      <c r="U3422" s="14" t="s">
        <v>4</v>
      </c>
      <c r="V3422" s="14">
        <v>79.409924157346694</v>
      </c>
      <c r="W3422" s="16">
        <f>+IF(datos_arg[[#This Row],[Moneda]]="ARS",datos_arg[[#This Row],[Monto]],datos_arg[[#This Row],[Monto]]*datos_arg[[#This Row],[TC]])</f>
        <v>932.43000000000029</v>
      </c>
      <c r="X3422" s="16">
        <f>IFERROR(IF(datos_arg[[#This Row],[Moneda]]="USD",datos_arg[[#This Row],[Monto]],datos_arg[[#This Row],[Monto]]/datos_arg[[#This Row],[TC]]),0)</f>
        <v>11.741983258319678</v>
      </c>
      <c r="Y3422" s="14"/>
    </row>
    <row r="3423" spans="1:25" ht="15" customHeight="1" x14ac:dyDescent="0.25">
      <c r="A3423" s="14">
        <f t="shared" si="53"/>
        <v>3420</v>
      </c>
      <c r="B3423" s="1">
        <v>44134</v>
      </c>
      <c r="C3423" s="18">
        <f>+YEAR(datos_arg[[#This Row],[Fecha]])</f>
        <v>2020</v>
      </c>
      <c r="D3423" s="18">
        <f>+MONTH(datos_arg[[#This Row],[Fecha]])</f>
        <v>10</v>
      </c>
      <c r="E3423" s="14" t="s">
        <v>407</v>
      </c>
      <c r="F3423" s="14" t="s">
        <v>5360</v>
      </c>
      <c r="G3423" s="14"/>
      <c r="H3423" s="14" t="s">
        <v>7132</v>
      </c>
      <c r="I3423" s="14" t="s">
        <v>7132</v>
      </c>
      <c r="J3423" s="14" t="s">
        <v>425</v>
      </c>
      <c r="K3423" s="14"/>
      <c r="L3423" s="14" t="s">
        <v>425</v>
      </c>
      <c r="M3423" s="14" t="s">
        <v>434</v>
      </c>
      <c r="N3423" s="14" t="s">
        <v>434</v>
      </c>
      <c r="O3423" s="14"/>
      <c r="P3423" s="14"/>
      <c r="Q3423" s="14"/>
      <c r="R3423" s="14" t="s">
        <v>439</v>
      </c>
      <c r="S3423" s="14" t="s">
        <v>443</v>
      </c>
      <c r="T3423" s="35">
        <v>87.67742556694634</v>
      </c>
      <c r="U3423" s="14" t="s">
        <v>2</v>
      </c>
      <c r="V3423" s="14">
        <v>0</v>
      </c>
      <c r="W3423" s="16">
        <f>+IF(datos_arg[[#This Row],[Moneda]]="ARS",datos_arg[[#This Row],[Monto]],datos_arg[[#This Row],[Monto]]*datos_arg[[#This Row],[TC]])</f>
        <v>0</v>
      </c>
      <c r="X3423" s="16">
        <f>IFERROR(IF(datos_arg[[#This Row],[Moneda]]="USD",datos_arg[[#This Row],[Monto]],datos_arg[[#This Row],[Monto]]/datos_arg[[#This Row],[TC]]),0)</f>
        <v>87.67742556694634</v>
      </c>
      <c r="Y3423" s="14"/>
    </row>
    <row r="3424" spans="1:25" ht="15" customHeight="1" x14ac:dyDescent="0.25">
      <c r="A3424" s="14">
        <f t="shared" si="53"/>
        <v>3421</v>
      </c>
      <c r="B3424" s="1">
        <v>44134</v>
      </c>
      <c r="C3424" s="18">
        <f>+YEAR(datos_arg[[#This Row],[Fecha]])</f>
        <v>2020</v>
      </c>
      <c r="D3424" s="18">
        <f>+MONTH(datos_arg[[#This Row],[Fecha]])</f>
        <v>10</v>
      </c>
      <c r="E3424" s="14" t="s">
        <v>408</v>
      </c>
      <c r="F3424" s="14" t="s">
        <v>506</v>
      </c>
      <c r="G3424" s="14"/>
      <c r="H3424" s="14" t="s">
        <v>7132</v>
      </c>
      <c r="I3424" s="14" t="s">
        <v>7132</v>
      </c>
      <c r="J3424" s="14" t="s">
        <v>425</v>
      </c>
      <c r="K3424" s="14"/>
      <c r="L3424" s="14" t="s">
        <v>425</v>
      </c>
      <c r="M3424" s="14" t="s">
        <v>1763</v>
      </c>
      <c r="N3424" s="14" t="s">
        <v>1763</v>
      </c>
      <c r="O3424" s="14" t="s">
        <v>2226</v>
      </c>
      <c r="P3424" s="14"/>
      <c r="Q3424" s="14"/>
      <c r="R3424" s="14" t="s">
        <v>421</v>
      </c>
      <c r="S3424" s="14" t="s">
        <v>439</v>
      </c>
      <c r="T3424" s="35">
        <v>66985</v>
      </c>
      <c r="U3424" s="14" t="s">
        <v>4</v>
      </c>
      <c r="V3424" s="14">
        <v>169</v>
      </c>
      <c r="W3424" s="16">
        <f>+IF(datos_arg[[#This Row],[Moneda]]="ARS",datos_arg[[#This Row],[Monto]],datos_arg[[#This Row],[Monto]]*datos_arg[[#This Row],[TC]])</f>
        <v>66985</v>
      </c>
      <c r="X3424" s="16">
        <f>IFERROR(IF(datos_arg[[#This Row],[Moneda]]="USD",datos_arg[[#This Row],[Monto]],datos_arg[[#This Row],[Monto]]/datos_arg[[#This Row],[TC]]),0)</f>
        <v>396.3609467455621</v>
      </c>
      <c r="Y3424" s="14"/>
    </row>
    <row r="3425" spans="1:25" ht="15" customHeight="1" x14ac:dyDescent="0.25">
      <c r="A3425" s="14">
        <f t="shared" si="53"/>
        <v>3422</v>
      </c>
      <c r="B3425" s="1">
        <v>44134</v>
      </c>
      <c r="C3425" s="18">
        <f>+YEAR(datos_arg[[#This Row],[Fecha]])</f>
        <v>2020</v>
      </c>
      <c r="D3425" s="18">
        <f>+MONTH(datos_arg[[#This Row],[Fecha]])</f>
        <v>10</v>
      </c>
      <c r="E3425" s="14" t="s">
        <v>408</v>
      </c>
      <c r="F3425" s="14" t="s">
        <v>506</v>
      </c>
      <c r="G3425" s="14"/>
      <c r="H3425" s="14" t="s">
        <v>7132</v>
      </c>
      <c r="I3425" s="14" t="s">
        <v>7132</v>
      </c>
      <c r="J3425" s="14" t="s">
        <v>425</v>
      </c>
      <c r="K3425" s="14"/>
      <c r="L3425" s="14" t="s">
        <v>425</v>
      </c>
      <c r="M3425" s="14" t="s">
        <v>613</v>
      </c>
      <c r="N3425" s="14" t="s">
        <v>613</v>
      </c>
      <c r="O3425" s="14" t="s">
        <v>2226</v>
      </c>
      <c r="P3425" s="14"/>
      <c r="Q3425" s="14"/>
      <c r="R3425" s="14" t="s">
        <v>613</v>
      </c>
      <c r="S3425" s="14" t="s">
        <v>439</v>
      </c>
      <c r="T3425" s="35">
        <v>932.43000000000029</v>
      </c>
      <c r="U3425" s="14" t="s">
        <v>4</v>
      </c>
      <c r="V3425" s="14">
        <v>169</v>
      </c>
      <c r="W3425" s="16">
        <f>+IF(datos_arg[[#This Row],[Moneda]]="ARS",datos_arg[[#This Row],[Monto]],datos_arg[[#This Row],[Monto]]*datos_arg[[#This Row],[TC]])</f>
        <v>932.43000000000029</v>
      </c>
      <c r="X3425" s="16">
        <f>IFERROR(IF(datos_arg[[#This Row],[Moneda]]="USD",datos_arg[[#This Row],[Monto]],datos_arg[[#This Row],[Monto]]/datos_arg[[#This Row],[TC]]),0)</f>
        <v>5.5173372781065106</v>
      </c>
      <c r="Y3425" s="14"/>
    </row>
    <row r="3426" spans="1:25" ht="15" customHeight="1" x14ac:dyDescent="0.25">
      <c r="A3426" s="14">
        <f t="shared" si="53"/>
        <v>3423</v>
      </c>
      <c r="B3426" s="1">
        <v>44137</v>
      </c>
      <c r="C3426" s="18">
        <f>+YEAR(datos_arg[[#This Row],[Fecha]])</f>
        <v>2020</v>
      </c>
      <c r="D3426" s="18">
        <f>+MONTH(datos_arg[[#This Row],[Fecha]])</f>
        <v>11</v>
      </c>
      <c r="E3426" s="14" t="s">
        <v>5358</v>
      </c>
      <c r="F3426" s="14" t="s">
        <v>969</v>
      </c>
      <c r="G3426" s="14"/>
      <c r="H3426" s="14" t="s">
        <v>7132</v>
      </c>
      <c r="I3426" s="14" t="s">
        <v>7132</v>
      </c>
      <c r="J3426" s="14" t="s">
        <v>425</v>
      </c>
      <c r="K3426" s="14"/>
      <c r="L3426" s="14" t="s">
        <v>425</v>
      </c>
      <c r="M3426" s="14" t="s">
        <v>2657</v>
      </c>
      <c r="N3426" s="14" t="s">
        <v>100</v>
      </c>
      <c r="O3426" s="14" t="s">
        <v>3428</v>
      </c>
      <c r="P3426" s="14"/>
      <c r="Q3426" s="14">
        <v>1</v>
      </c>
      <c r="R3426" s="14" t="s">
        <v>969</v>
      </c>
      <c r="S3426" s="14" t="s">
        <v>439</v>
      </c>
      <c r="T3426" s="35">
        <v>7000</v>
      </c>
      <c r="U3426" s="14" t="s">
        <v>4</v>
      </c>
      <c r="V3426" s="14">
        <v>169</v>
      </c>
      <c r="W3426" s="16">
        <f>+IF(datos_arg[[#This Row],[Moneda]]="ARS",datos_arg[[#This Row],[Monto]],datos_arg[[#This Row],[Monto]]*datos_arg[[#This Row],[TC]])</f>
        <v>7000</v>
      </c>
      <c r="X3426" s="16">
        <f>IFERROR(IF(datos_arg[[#This Row],[Moneda]]="USD",datos_arg[[#This Row],[Monto]],datos_arg[[#This Row],[Monto]]/datos_arg[[#This Row],[TC]]),0)</f>
        <v>41.420118343195263</v>
      </c>
      <c r="Y3426" s="14"/>
    </row>
    <row r="3427" spans="1:25" x14ac:dyDescent="0.25">
      <c r="A3427" s="14">
        <f t="shared" si="53"/>
        <v>3424</v>
      </c>
      <c r="B3427" s="1">
        <v>44137</v>
      </c>
      <c r="C3427" s="18">
        <f>+YEAR(datos_arg[[#This Row],[Fecha]])</f>
        <v>2020</v>
      </c>
      <c r="D3427" s="18">
        <f>+MONTH(datos_arg[[#This Row],[Fecha]])</f>
        <v>11</v>
      </c>
      <c r="E3427" s="14" t="s">
        <v>408</v>
      </c>
      <c r="F3427" s="14" t="s">
        <v>69</v>
      </c>
      <c r="G3427" s="14"/>
      <c r="H3427" s="14" t="s">
        <v>7132</v>
      </c>
      <c r="I3427" s="14" t="s">
        <v>7132</v>
      </c>
      <c r="J3427" s="14" t="s">
        <v>425</v>
      </c>
      <c r="K3427" s="14"/>
      <c r="L3427" s="14" t="s">
        <v>425</v>
      </c>
      <c r="M3427" s="14" t="s">
        <v>2530</v>
      </c>
      <c r="N3427" s="14" t="s">
        <v>2530</v>
      </c>
      <c r="O3427" s="14"/>
      <c r="P3427" s="14"/>
      <c r="Q3427" s="14"/>
      <c r="R3427" s="14" t="s">
        <v>439</v>
      </c>
      <c r="S3427" s="14" t="s">
        <v>440</v>
      </c>
      <c r="T3427" s="35">
        <v>1000</v>
      </c>
      <c r="U3427" s="14" t="s">
        <v>2</v>
      </c>
      <c r="V3427" s="14">
        <v>164</v>
      </c>
      <c r="W3427" s="16">
        <f>+IF(datos_arg[[#This Row],[Moneda]]="ARS",datos_arg[[#This Row],[Monto]],datos_arg[[#This Row],[Monto]]*datos_arg[[#This Row],[TC]])</f>
        <v>164000</v>
      </c>
      <c r="X3427" s="16">
        <f>IFERROR(IF(datos_arg[[#This Row],[Moneda]]="USD",datos_arg[[#This Row],[Monto]],datos_arg[[#This Row],[Monto]]/datos_arg[[#This Row],[TC]]),0)</f>
        <v>1000</v>
      </c>
      <c r="Y3427" s="14"/>
    </row>
    <row r="3428" spans="1:25" x14ac:dyDescent="0.25">
      <c r="A3428" s="14">
        <f t="shared" si="53"/>
        <v>3425</v>
      </c>
      <c r="B3428" s="1">
        <v>44137</v>
      </c>
      <c r="C3428" s="18">
        <f>+YEAR(datos_arg[[#This Row],[Fecha]])</f>
        <v>2020</v>
      </c>
      <c r="D3428" s="18">
        <f>+MONTH(datos_arg[[#This Row],[Fecha]])</f>
        <v>11</v>
      </c>
      <c r="E3428" s="14" t="s">
        <v>1016</v>
      </c>
      <c r="F3428" s="14" t="s">
        <v>5364</v>
      </c>
      <c r="G3428" s="14" t="s">
        <v>6700</v>
      </c>
      <c r="H3428" s="14" t="s">
        <v>7132</v>
      </c>
      <c r="I3428" s="14" t="s">
        <v>7132</v>
      </c>
      <c r="J3428" s="14" t="s">
        <v>425</v>
      </c>
      <c r="K3428" s="14"/>
      <c r="L3428" s="14" t="s">
        <v>425</v>
      </c>
      <c r="M3428" s="14" t="s">
        <v>128</v>
      </c>
      <c r="N3428" s="14" t="s">
        <v>128</v>
      </c>
      <c r="O3428" s="14" t="s">
        <v>3221</v>
      </c>
      <c r="P3428" s="14"/>
      <c r="Q3428" s="14"/>
      <c r="R3428" s="14" t="s">
        <v>5364</v>
      </c>
      <c r="S3428" s="14" t="s">
        <v>440</v>
      </c>
      <c r="T3428" s="35">
        <v>2800</v>
      </c>
      <c r="U3428" s="14" t="s">
        <v>2</v>
      </c>
      <c r="V3428" s="14">
        <v>164</v>
      </c>
      <c r="W3428" s="16">
        <f>+IF(datos_arg[[#This Row],[Moneda]]="ARS",datos_arg[[#This Row],[Monto]],datos_arg[[#This Row],[Monto]]*datos_arg[[#This Row],[TC]])</f>
        <v>459200</v>
      </c>
      <c r="X3428" s="16">
        <f>IFERROR(IF(datos_arg[[#This Row],[Moneda]]="USD",datos_arg[[#This Row],[Monto]],datos_arg[[#This Row],[Monto]]/datos_arg[[#This Row],[TC]]),0)</f>
        <v>2800</v>
      </c>
      <c r="Y3428" s="14"/>
    </row>
    <row r="3429" spans="1:25" x14ac:dyDescent="0.25">
      <c r="A3429" s="14">
        <f t="shared" si="53"/>
        <v>3426</v>
      </c>
      <c r="B3429" s="1">
        <v>44137</v>
      </c>
      <c r="C3429" s="18">
        <f>+YEAR(datos_arg[[#This Row],[Fecha]])</f>
        <v>2020</v>
      </c>
      <c r="D3429" s="18">
        <f>+MONTH(datos_arg[[#This Row],[Fecha]])</f>
        <v>11</v>
      </c>
      <c r="E3429" s="14" t="s">
        <v>1016</v>
      </c>
      <c r="F3429" s="14" t="s">
        <v>5364</v>
      </c>
      <c r="G3429" s="14" t="s">
        <v>6699</v>
      </c>
      <c r="H3429" s="14" t="s">
        <v>7132</v>
      </c>
      <c r="I3429" s="14" t="s">
        <v>7132</v>
      </c>
      <c r="J3429" s="14" t="s">
        <v>425</v>
      </c>
      <c r="K3429" s="14"/>
      <c r="L3429" s="14" t="s">
        <v>425</v>
      </c>
      <c r="M3429" s="14" t="s">
        <v>215</v>
      </c>
      <c r="N3429" s="14" t="s">
        <v>215</v>
      </c>
      <c r="O3429" s="14" t="s">
        <v>3221</v>
      </c>
      <c r="P3429" s="14"/>
      <c r="Q3429" s="14"/>
      <c r="R3429" s="14" t="s">
        <v>5364</v>
      </c>
      <c r="S3429" s="14" t="s">
        <v>440</v>
      </c>
      <c r="T3429" s="35">
        <v>1700</v>
      </c>
      <c r="U3429" s="14" t="s">
        <v>2</v>
      </c>
      <c r="V3429" s="14">
        <v>164</v>
      </c>
      <c r="W3429" s="16">
        <f>+IF(datos_arg[[#This Row],[Moneda]]="ARS",datos_arg[[#This Row],[Monto]],datos_arg[[#This Row],[Monto]]*datos_arg[[#This Row],[TC]])</f>
        <v>278800</v>
      </c>
      <c r="X3429" s="16">
        <f>IFERROR(IF(datos_arg[[#This Row],[Moneda]]="USD",datos_arg[[#This Row],[Monto]],datos_arg[[#This Row],[Monto]]/datos_arg[[#This Row],[TC]]),0)</f>
        <v>1700</v>
      </c>
      <c r="Y3429" s="14"/>
    </row>
    <row r="3430" spans="1:25" x14ac:dyDescent="0.25">
      <c r="A3430" s="14">
        <f t="shared" si="53"/>
        <v>3427</v>
      </c>
      <c r="B3430" s="1">
        <v>44137</v>
      </c>
      <c r="C3430" s="18">
        <f>+YEAR(datos_arg[[#This Row],[Fecha]])</f>
        <v>2020</v>
      </c>
      <c r="D3430" s="18">
        <f>+MONTH(datos_arg[[#This Row],[Fecha]])</f>
        <v>11</v>
      </c>
      <c r="E3430" s="14" t="s">
        <v>1016</v>
      </c>
      <c r="F3430" s="14" t="s">
        <v>5365</v>
      </c>
      <c r="G3430" s="14" t="s">
        <v>6696</v>
      </c>
      <c r="H3430" s="14" t="s">
        <v>7132</v>
      </c>
      <c r="I3430" s="14" t="s">
        <v>7132</v>
      </c>
      <c r="J3430" s="14" t="s">
        <v>425</v>
      </c>
      <c r="K3430" s="14"/>
      <c r="L3430" s="14" t="s">
        <v>425</v>
      </c>
      <c r="M3430" s="14" t="s">
        <v>481</v>
      </c>
      <c r="N3430" s="14" t="s">
        <v>481</v>
      </c>
      <c r="O3430" s="14" t="s">
        <v>3221</v>
      </c>
      <c r="P3430" s="14"/>
      <c r="Q3430" s="14"/>
      <c r="R3430" s="14" t="s">
        <v>5365</v>
      </c>
      <c r="S3430" s="14" t="s">
        <v>440</v>
      </c>
      <c r="T3430" s="35">
        <v>2000</v>
      </c>
      <c r="U3430" s="14" t="s">
        <v>2</v>
      </c>
      <c r="V3430" s="14">
        <v>164</v>
      </c>
      <c r="W3430" s="16">
        <f>+IF(datos_arg[[#This Row],[Moneda]]="ARS",datos_arg[[#This Row],[Monto]],datos_arg[[#This Row],[Monto]]*datos_arg[[#This Row],[TC]])</f>
        <v>328000</v>
      </c>
      <c r="X3430" s="16">
        <f>IFERROR(IF(datos_arg[[#This Row],[Moneda]]="USD",datos_arg[[#This Row],[Monto]],datos_arg[[#This Row],[Monto]]/datos_arg[[#This Row],[TC]]),0)</f>
        <v>2000</v>
      </c>
      <c r="Y3430" s="14"/>
    </row>
    <row r="3431" spans="1:25" x14ac:dyDescent="0.25">
      <c r="A3431" s="14">
        <f t="shared" si="53"/>
        <v>3428</v>
      </c>
      <c r="B3431" s="1">
        <v>44137</v>
      </c>
      <c r="C3431" s="18">
        <f>+YEAR(datos_arg[[#This Row],[Fecha]])</f>
        <v>2020</v>
      </c>
      <c r="D3431" s="18">
        <f>+MONTH(datos_arg[[#This Row],[Fecha]])</f>
        <v>11</v>
      </c>
      <c r="E3431" s="14" t="s">
        <v>1016</v>
      </c>
      <c r="F3431" s="14" t="s">
        <v>5365</v>
      </c>
      <c r="G3431" s="14" t="s">
        <v>6698</v>
      </c>
      <c r="H3431" s="14" t="s">
        <v>7132</v>
      </c>
      <c r="I3431" s="14" t="s">
        <v>7132</v>
      </c>
      <c r="J3431" s="14" t="s">
        <v>425</v>
      </c>
      <c r="K3431" s="14"/>
      <c r="L3431" s="14" t="s">
        <v>425</v>
      </c>
      <c r="M3431" s="14" t="s">
        <v>150</v>
      </c>
      <c r="N3431" s="14" t="s">
        <v>150</v>
      </c>
      <c r="O3431" s="14" t="s">
        <v>3221</v>
      </c>
      <c r="P3431" s="14"/>
      <c r="Q3431" s="14"/>
      <c r="R3431" s="14" t="s">
        <v>5365</v>
      </c>
      <c r="S3431" s="14" t="s">
        <v>440</v>
      </c>
      <c r="T3431" s="35">
        <v>700</v>
      </c>
      <c r="U3431" s="14" t="s">
        <v>2</v>
      </c>
      <c r="V3431" s="14">
        <v>164</v>
      </c>
      <c r="W3431" s="16">
        <f>+IF(datos_arg[[#This Row],[Moneda]]="ARS",datos_arg[[#This Row],[Monto]],datos_arg[[#This Row],[Monto]]*datos_arg[[#This Row],[TC]])</f>
        <v>114800</v>
      </c>
      <c r="X3431" s="16">
        <f>IFERROR(IF(datos_arg[[#This Row],[Moneda]]="USD",datos_arg[[#This Row],[Monto]],datos_arg[[#This Row],[Monto]]/datos_arg[[#This Row],[TC]]),0)</f>
        <v>700</v>
      </c>
      <c r="Y3431" s="14"/>
    </row>
    <row r="3432" spans="1:25" x14ac:dyDescent="0.25">
      <c r="A3432" s="14">
        <f t="shared" si="53"/>
        <v>3429</v>
      </c>
      <c r="B3432" s="1">
        <v>44137</v>
      </c>
      <c r="C3432" s="18">
        <f>+YEAR(datos_arg[[#This Row],[Fecha]])</f>
        <v>2020</v>
      </c>
      <c r="D3432" s="18">
        <f>+MONTH(datos_arg[[#This Row],[Fecha]])</f>
        <v>11</v>
      </c>
      <c r="E3432" s="14" t="s">
        <v>1016</v>
      </c>
      <c r="F3432" s="14" t="s">
        <v>5365</v>
      </c>
      <c r="G3432" s="14" t="s">
        <v>6697</v>
      </c>
      <c r="H3432" s="14" t="s">
        <v>7132</v>
      </c>
      <c r="I3432" s="14" t="s">
        <v>7132</v>
      </c>
      <c r="J3432" s="14" t="s">
        <v>425</v>
      </c>
      <c r="K3432" s="14"/>
      <c r="L3432" s="14" t="s">
        <v>425</v>
      </c>
      <c r="M3432" s="14" t="s">
        <v>1170</v>
      </c>
      <c r="N3432" s="14" t="s">
        <v>1170</v>
      </c>
      <c r="O3432" s="14" t="s">
        <v>3221</v>
      </c>
      <c r="P3432" s="14"/>
      <c r="Q3432" s="14"/>
      <c r="R3432" s="14" t="s">
        <v>5365</v>
      </c>
      <c r="S3432" s="14" t="s">
        <v>440</v>
      </c>
      <c r="T3432" s="35">
        <v>800</v>
      </c>
      <c r="U3432" s="14" t="s">
        <v>2</v>
      </c>
      <c r="V3432" s="14">
        <v>164</v>
      </c>
      <c r="W3432" s="16">
        <f>+IF(datos_arg[[#This Row],[Moneda]]="ARS",datos_arg[[#This Row],[Monto]],datos_arg[[#This Row],[Monto]]*datos_arg[[#This Row],[TC]])</f>
        <v>131200</v>
      </c>
      <c r="X3432" s="16">
        <f>IFERROR(IF(datos_arg[[#This Row],[Moneda]]="USD",datos_arg[[#This Row],[Monto]],datos_arg[[#This Row],[Monto]]/datos_arg[[#This Row],[TC]]),0)</f>
        <v>800</v>
      </c>
      <c r="Y3432" s="14"/>
    </row>
    <row r="3433" spans="1:25" x14ac:dyDescent="0.25">
      <c r="A3433" s="14">
        <f t="shared" si="53"/>
        <v>3430</v>
      </c>
      <c r="B3433" s="1">
        <v>44137</v>
      </c>
      <c r="C3433" s="18">
        <f>+YEAR(datos_arg[[#This Row],[Fecha]])</f>
        <v>2020</v>
      </c>
      <c r="D3433" s="18">
        <f>+MONTH(datos_arg[[#This Row],[Fecha]])</f>
        <v>11</v>
      </c>
      <c r="E3433" s="14" t="s">
        <v>1016</v>
      </c>
      <c r="F3433" s="14" t="s">
        <v>5364</v>
      </c>
      <c r="G3433" s="14" t="s">
        <v>6705</v>
      </c>
      <c r="H3433" s="14" t="s">
        <v>7132</v>
      </c>
      <c r="I3433" s="14" t="s">
        <v>7132</v>
      </c>
      <c r="J3433" s="14" t="s">
        <v>425</v>
      </c>
      <c r="K3433" s="14"/>
      <c r="L3433" s="14" t="s">
        <v>425</v>
      </c>
      <c r="M3433" s="14" t="s">
        <v>400</v>
      </c>
      <c r="N3433" s="14" t="s">
        <v>400</v>
      </c>
      <c r="O3433" s="14" t="s">
        <v>3221</v>
      </c>
      <c r="P3433" s="14"/>
      <c r="Q3433" s="14"/>
      <c r="R3433" s="14" t="s">
        <v>5364</v>
      </c>
      <c r="S3433" s="14" t="s">
        <v>440</v>
      </c>
      <c r="T3433" s="35">
        <v>2800</v>
      </c>
      <c r="U3433" s="14" t="s">
        <v>2</v>
      </c>
      <c r="V3433" s="14">
        <v>164</v>
      </c>
      <c r="W3433" s="16">
        <f>+IF(datos_arg[[#This Row],[Moneda]]="ARS",datos_arg[[#This Row],[Monto]],datos_arg[[#This Row],[Monto]]*datos_arg[[#This Row],[TC]])</f>
        <v>459200</v>
      </c>
      <c r="X3433" s="16">
        <f>IFERROR(IF(datos_arg[[#This Row],[Moneda]]="USD",datos_arg[[#This Row],[Monto]],datos_arg[[#This Row],[Monto]]/datos_arg[[#This Row],[TC]]),0)</f>
        <v>2800</v>
      </c>
      <c r="Y3433" s="14"/>
    </row>
    <row r="3434" spans="1:25" x14ac:dyDescent="0.25">
      <c r="A3434" s="14">
        <f t="shared" si="53"/>
        <v>3431</v>
      </c>
      <c r="B3434" s="1">
        <v>44137</v>
      </c>
      <c r="C3434" s="18">
        <f>+YEAR(datos_arg[[#This Row],[Fecha]])</f>
        <v>2020</v>
      </c>
      <c r="D3434" s="18">
        <f>+MONTH(datos_arg[[#This Row],[Fecha]])</f>
        <v>11</v>
      </c>
      <c r="E3434" s="14" t="s">
        <v>1016</v>
      </c>
      <c r="F3434" s="14" t="s">
        <v>5364</v>
      </c>
      <c r="G3434" s="14" t="s">
        <v>6706</v>
      </c>
      <c r="H3434" s="14" t="s">
        <v>7132</v>
      </c>
      <c r="I3434" s="14" t="s">
        <v>7132</v>
      </c>
      <c r="J3434" s="14" t="s">
        <v>425</v>
      </c>
      <c r="K3434" s="14"/>
      <c r="L3434" s="14" t="s">
        <v>425</v>
      </c>
      <c r="M3434" s="14" t="s">
        <v>3429</v>
      </c>
      <c r="N3434" s="14" t="s">
        <v>3429</v>
      </c>
      <c r="O3434" s="14" t="s">
        <v>3221</v>
      </c>
      <c r="P3434" s="14"/>
      <c r="Q3434" s="14"/>
      <c r="R3434" s="14" t="s">
        <v>5364</v>
      </c>
      <c r="S3434" s="14" t="s">
        <v>440</v>
      </c>
      <c r="T3434" s="35">
        <v>2000</v>
      </c>
      <c r="U3434" s="14" t="s">
        <v>2</v>
      </c>
      <c r="V3434" s="14">
        <v>164</v>
      </c>
      <c r="W3434" s="16">
        <f>+IF(datos_arg[[#This Row],[Moneda]]="ARS",datos_arg[[#This Row],[Monto]],datos_arg[[#This Row],[Monto]]*datos_arg[[#This Row],[TC]])</f>
        <v>328000</v>
      </c>
      <c r="X3434" s="16">
        <f>IFERROR(IF(datos_arg[[#This Row],[Moneda]]="USD",datos_arg[[#This Row],[Monto]],datos_arg[[#This Row],[Monto]]/datos_arg[[#This Row],[TC]]),0)</f>
        <v>2000</v>
      </c>
      <c r="Y3434" s="14"/>
    </row>
    <row r="3435" spans="1:25" x14ac:dyDescent="0.25">
      <c r="A3435" s="14">
        <f t="shared" si="53"/>
        <v>3432</v>
      </c>
      <c r="B3435" s="1">
        <v>44137</v>
      </c>
      <c r="C3435" s="18">
        <f>+YEAR(datos_arg[[#This Row],[Fecha]])</f>
        <v>2020</v>
      </c>
      <c r="D3435" s="18">
        <f>+MONTH(datos_arg[[#This Row],[Fecha]])</f>
        <v>11</v>
      </c>
      <c r="E3435" s="14" t="s">
        <v>1016</v>
      </c>
      <c r="F3435" s="14" t="s">
        <v>5364</v>
      </c>
      <c r="G3435" s="14" t="s">
        <v>6704</v>
      </c>
      <c r="H3435" s="14" t="s">
        <v>7132</v>
      </c>
      <c r="I3435" s="14" t="s">
        <v>7132</v>
      </c>
      <c r="J3435" s="14" t="s">
        <v>425</v>
      </c>
      <c r="K3435" s="14"/>
      <c r="L3435" s="14" t="s">
        <v>425</v>
      </c>
      <c r="M3435" s="14" t="s">
        <v>2930</v>
      </c>
      <c r="N3435" s="14" t="s">
        <v>2930</v>
      </c>
      <c r="O3435" s="14" t="s">
        <v>3221</v>
      </c>
      <c r="P3435" s="14"/>
      <c r="Q3435" s="14"/>
      <c r="R3435" s="14" t="s">
        <v>5364</v>
      </c>
      <c r="S3435" s="14" t="s">
        <v>440</v>
      </c>
      <c r="T3435" s="35">
        <v>700</v>
      </c>
      <c r="U3435" s="14" t="s">
        <v>2</v>
      </c>
      <c r="V3435" s="14">
        <v>164</v>
      </c>
      <c r="W3435" s="16">
        <f>+IF(datos_arg[[#This Row],[Moneda]]="ARS",datos_arg[[#This Row],[Monto]],datos_arg[[#This Row],[Monto]]*datos_arg[[#This Row],[TC]])</f>
        <v>114800</v>
      </c>
      <c r="X3435" s="16">
        <f>IFERROR(IF(datos_arg[[#This Row],[Moneda]]="USD",datos_arg[[#This Row],[Monto]],datos_arg[[#This Row],[Monto]]/datos_arg[[#This Row],[TC]]),0)</f>
        <v>700</v>
      </c>
      <c r="Y3435" s="14"/>
    </row>
    <row r="3436" spans="1:25" x14ac:dyDescent="0.25">
      <c r="A3436" s="14">
        <f t="shared" si="53"/>
        <v>3433</v>
      </c>
      <c r="B3436" s="1">
        <v>44137</v>
      </c>
      <c r="C3436" s="18">
        <f>+YEAR(datos_arg[[#This Row],[Fecha]])</f>
        <v>2020</v>
      </c>
      <c r="D3436" s="18">
        <f>+MONTH(datos_arg[[#This Row],[Fecha]])</f>
        <v>11</v>
      </c>
      <c r="E3436" s="14" t="s">
        <v>1016</v>
      </c>
      <c r="F3436" s="14" t="s">
        <v>5364</v>
      </c>
      <c r="G3436" s="14" t="s">
        <v>6701</v>
      </c>
      <c r="H3436" s="14" t="s">
        <v>7132</v>
      </c>
      <c r="I3436" s="14" t="s">
        <v>7132</v>
      </c>
      <c r="J3436" s="14" t="s">
        <v>425</v>
      </c>
      <c r="K3436" s="14"/>
      <c r="L3436" s="14" t="s">
        <v>425</v>
      </c>
      <c r="M3436" s="14" t="s">
        <v>169</v>
      </c>
      <c r="N3436" s="14" t="s">
        <v>169</v>
      </c>
      <c r="O3436" s="14" t="s">
        <v>3454</v>
      </c>
      <c r="P3436" s="14"/>
      <c r="Q3436" s="14"/>
      <c r="R3436" s="14" t="s">
        <v>5364</v>
      </c>
      <c r="S3436" s="14" t="s">
        <v>440</v>
      </c>
      <c r="T3436" s="35">
        <v>1500</v>
      </c>
      <c r="U3436" s="14" t="s">
        <v>2</v>
      </c>
      <c r="V3436" s="14">
        <v>164</v>
      </c>
      <c r="W3436" s="16">
        <f>+IF(datos_arg[[#This Row],[Moneda]]="ARS",datos_arg[[#This Row],[Monto]],datos_arg[[#This Row],[Monto]]*datos_arg[[#This Row],[TC]])</f>
        <v>246000</v>
      </c>
      <c r="X3436" s="16">
        <f>IFERROR(IF(datos_arg[[#This Row],[Moneda]]="USD",datos_arg[[#This Row],[Monto]],datos_arg[[#This Row],[Monto]]/datos_arg[[#This Row],[TC]]),0)</f>
        <v>1500</v>
      </c>
      <c r="Y3436" s="14"/>
    </row>
    <row r="3437" spans="1:25" x14ac:dyDescent="0.25">
      <c r="A3437" s="14">
        <f t="shared" si="53"/>
        <v>3434</v>
      </c>
      <c r="B3437" s="1">
        <v>44137</v>
      </c>
      <c r="C3437" s="18">
        <f>+YEAR(datos_arg[[#This Row],[Fecha]])</f>
        <v>2020</v>
      </c>
      <c r="D3437" s="18">
        <f>+MONTH(datos_arg[[#This Row],[Fecha]])</f>
        <v>11</v>
      </c>
      <c r="E3437" s="14" t="s">
        <v>1016</v>
      </c>
      <c r="F3437" s="14" t="s">
        <v>5364</v>
      </c>
      <c r="G3437" s="14" t="s">
        <v>6702</v>
      </c>
      <c r="H3437" s="14" t="s">
        <v>7132</v>
      </c>
      <c r="I3437" s="14" t="s">
        <v>7132</v>
      </c>
      <c r="J3437" s="14" t="s">
        <v>425</v>
      </c>
      <c r="K3437" s="14"/>
      <c r="L3437" s="14" t="s">
        <v>425</v>
      </c>
      <c r="M3437" s="14" t="s">
        <v>978</v>
      </c>
      <c r="N3437" s="14" t="s">
        <v>978</v>
      </c>
      <c r="O3437" s="14" t="s">
        <v>3221</v>
      </c>
      <c r="P3437" s="14"/>
      <c r="Q3437" s="14"/>
      <c r="R3437" s="14" t="s">
        <v>5364</v>
      </c>
      <c r="S3437" s="14" t="s">
        <v>440</v>
      </c>
      <c r="T3437" s="35">
        <v>1500</v>
      </c>
      <c r="U3437" s="14" t="s">
        <v>2</v>
      </c>
      <c r="V3437" s="14">
        <v>164</v>
      </c>
      <c r="W3437" s="16">
        <f>+IF(datos_arg[[#This Row],[Moneda]]="ARS",datos_arg[[#This Row],[Monto]],datos_arg[[#This Row],[Monto]]*datos_arg[[#This Row],[TC]])</f>
        <v>246000</v>
      </c>
      <c r="X3437" s="16">
        <f>IFERROR(IF(datos_arg[[#This Row],[Moneda]]="USD",datos_arg[[#This Row],[Monto]],datos_arg[[#This Row],[Monto]]/datos_arg[[#This Row],[TC]]),0)</f>
        <v>1500</v>
      </c>
      <c r="Y3437" s="14"/>
    </row>
    <row r="3438" spans="1:25" x14ac:dyDescent="0.25">
      <c r="A3438" s="14">
        <f t="shared" si="53"/>
        <v>3435</v>
      </c>
      <c r="B3438" s="1">
        <v>44137</v>
      </c>
      <c r="C3438" s="18">
        <f>+YEAR(datos_arg[[#This Row],[Fecha]])</f>
        <v>2020</v>
      </c>
      <c r="D3438" s="18">
        <f>+MONTH(datos_arg[[#This Row],[Fecha]])</f>
        <v>11</v>
      </c>
      <c r="E3438" s="14" t="s">
        <v>1016</v>
      </c>
      <c r="F3438" s="14" t="s">
        <v>5364</v>
      </c>
      <c r="G3438" s="14" t="s">
        <v>6703</v>
      </c>
      <c r="H3438" s="14" t="s">
        <v>7132</v>
      </c>
      <c r="I3438" s="14" t="s">
        <v>7132</v>
      </c>
      <c r="J3438" s="14" t="s">
        <v>425</v>
      </c>
      <c r="K3438" s="14"/>
      <c r="L3438" s="14" t="s">
        <v>425</v>
      </c>
      <c r="M3438" s="14" t="s">
        <v>198</v>
      </c>
      <c r="N3438" s="14" t="s">
        <v>198</v>
      </c>
      <c r="O3438" s="14" t="s">
        <v>3221</v>
      </c>
      <c r="P3438" s="14"/>
      <c r="Q3438" s="14"/>
      <c r="R3438" s="14" t="s">
        <v>5364</v>
      </c>
      <c r="S3438" s="14" t="s">
        <v>440</v>
      </c>
      <c r="T3438" s="35">
        <v>2000</v>
      </c>
      <c r="U3438" s="14" t="s">
        <v>2</v>
      </c>
      <c r="V3438" s="14">
        <v>164</v>
      </c>
      <c r="W3438" s="16">
        <f>+IF(datos_arg[[#This Row],[Moneda]]="ARS",datos_arg[[#This Row],[Monto]],datos_arg[[#This Row],[Monto]]*datos_arg[[#This Row],[TC]])</f>
        <v>328000</v>
      </c>
      <c r="X3438" s="16">
        <f>IFERROR(IF(datos_arg[[#This Row],[Moneda]]="USD",datos_arg[[#This Row],[Monto]],datos_arg[[#This Row],[Monto]]/datos_arg[[#This Row],[TC]]),0)</f>
        <v>2000</v>
      </c>
      <c r="Y3438" s="14"/>
    </row>
    <row r="3439" spans="1:25" x14ac:dyDescent="0.25">
      <c r="A3439" s="14">
        <f t="shared" si="53"/>
        <v>3436</v>
      </c>
      <c r="B3439" s="1">
        <v>44137</v>
      </c>
      <c r="C3439" s="18">
        <f>+YEAR(datos_arg[[#This Row],[Fecha]])</f>
        <v>2020</v>
      </c>
      <c r="D3439" s="18">
        <f>+MONTH(datos_arg[[#This Row],[Fecha]])</f>
        <v>11</v>
      </c>
      <c r="E3439" s="14" t="s">
        <v>1016</v>
      </c>
      <c r="F3439" s="14" t="s">
        <v>5364</v>
      </c>
      <c r="G3439" s="14" t="s">
        <v>6699</v>
      </c>
      <c r="H3439" s="14" t="s">
        <v>7132</v>
      </c>
      <c r="I3439" s="14" t="s">
        <v>7132</v>
      </c>
      <c r="J3439" s="14" t="s">
        <v>425</v>
      </c>
      <c r="K3439" s="14"/>
      <c r="L3439" s="14" t="s">
        <v>425</v>
      </c>
      <c r="M3439" s="14" t="s">
        <v>137</v>
      </c>
      <c r="N3439" s="14" t="s">
        <v>137</v>
      </c>
      <c r="O3439" s="14" t="s">
        <v>3221</v>
      </c>
      <c r="P3439" s="14"/>
      <c r="Q3439" s="14"/>
      <c r="R3439" s="14" t="s">
        <v>5364</v>
      </c>
      <c r="S3439" s="14" t="s">
        <v>440</v>
      </c>
      <c r="T3439" s="35">
        <v>3000</v>
      </c>
      <c r="U3439" s="14" t="s">
        <v>2</v>
      </c>
      <c r="V3439" s="14">
        <v>164</v>
      </c>
      <c r="W3439" s="16">
        <f>+IF(datos_arg[[#This Row],[Moneda]]="ARS",datos_arg[[#This Row],[Monto]],datos_arg[[#This Row],[Monto]]*datos_arg[[#This Row],[TC]])</f>
        <v>492000</v>
      </c>
      <c r="X3439" s="16">
        <f>IFERROR(IF(datos_arg[[#This Row],[Moneda]]="USD",datos_arg[[#This Row],[Monto]],datos_arg[[#This Row],[Monto]]/datos_arg[[#This Row],[TC]]),0)</f>
        <v>3000</v>
      </c>
      <c r="Y3439" s="14"/>
    </row>
    <row r="3440" spans="1:25" x14ac:dyDescent="0.25">
      <c r="A3440" s="14">
        <f t="shared" si="53"/>
        <v>3437</v>
      </c>
      <c r="B3440" s="1">
        <v>44137</v>
      </c>
      <c r="C3440" s="18">
        <f>+YEAR(datos_arg[[#This Row],[Fecha]])</f>
        <v>2020</v>
      </c>
      <c r="D3440" s="18">
        <f>+MONTH(datos_arg[[#This Row],[Fecha]])</f>
        <v>11</v>
      </c>
      <c r="E3440" s="14" t="s">
        <v>1016</v>
      </c>
      <c r="F3440" s="14" t="s">
        <v>5364</v>
      </c>
      <c r="G3440" s="14" t="s">
        <v>6700</v>
      </c>
      <c r="H3440" s="14" t="s">
        <v>7132</v>
      </c>
      <c r="I3440" s="14" t="s">
        <v>7132</v>
      </c>
      <c r="J3440" s="14" t="s">
        <v>425</v>
      </c>
      <c r="K3440" s="14"/>
      <c r="L3440" s="14" t="s">
        <v>425</v>
      </c>
      <c r="M3440" s="14" t="s">
        <v>119</v>
      </c>
      <c r="N3440" s="14" t="s">
        <v>119</v>
      </c>
      <c r="O3440" s="14" t="s">
        <v>3221</v>
      </c>
      <c r="P3440" s="14"/>
      <c r="Q3440" s="14"/>
      <c r="R3440" s="14" t="s">
        <v>5364</v>
      </c>
      <c r="S3440" s="14" t="s">
        <v>440</v>
      </c>
      <c r="T3440" s="35">
        <v>2500</v>
      </c>
      <c r="U3440" s="14" t="s">
        <v>2</v>
      </c>
      <c r="V3440" s="14">
        <v>164</v>
      </c>
      <c r="W3440" s="16">
        <f>+IF(datos_arg[[#This Row],[Moneda]]="ARS",datos_arg[[#This Row],[Monto]],datos_arg[[#This Row],[Monto]]*datos_arg[[#This Row],[TC]])</f>
        <v>410000</v>
      </c>
      <c r="X3440" s="16">
        <f>IFERROR(IF(datos_arg[[#This Row],[Moneda]]="USD",datos_arg[[#This Row],[Monto]],datos_arg[[#This Row],[Monto]]/datos_arg[[#This Row],[TC]]),0)</f>
        <v>2500</v>
      </c>
      <c r="Y3440" s="14"/>
    </row>
    <row r="3441" spans="1:25" x14ac:dyDescent="0.25">
      <c r="A3441" s="14">
        <f t="shared" si="53"/>
        <v>3438</v>
      </c>
      <c r="B3441" s="1">
        <v>44137</v>
      </c>
      <c r="C3441" s="18">
        <f>+YEAR(datos_arg[[#This Row],[Fecha]])</f>
        <v>2020</v>
      </c>
      <c r="D3441" s="18">
        <f>+MONTH(datos_arg[[#This Row],[Fecha]])</f>
        <v>11</v>
      </c>
      <c r="E3441" s="14" t="s">
        <v>1016</v>
      </c>
      <c r="F3441" s="14" t="s">
        <v>5365</v>
      </c>
      <c r="G3441" s="14" t="s">
        <v>6695</v>
      </c>
      <c r="H3441" s="14" t="s">
        <v>7132</v>
      </c>
      <c r="I3441" s="14" t="s">
        <v>7132</v>
      </c>
      <c r="J3441" s="14" t="s">
        <v>425</v>
      </c>
      <c r="K3441" s="14"/>
      <c r="L3441" s="14" t="s">
        <v>425</v>
      </c>
      <c r="M3441" s="14" t="s">
        <v>436</v>
      </c>
      <c r="N3441" s="14" t="s">
        <v>436</v>
      </c>
      <c r="O3441" s="14" t="s">
        <v>3221</v>
      </c>
      <c r="P3441" s="14"/>
      <c r="Q3441" s="14"/>
      <c r="R3441" s="14" t="s">
        <v>5365</v>
      </c>
      <c r="S3441" s="14" t="s">
        <v>440</v>
      </c>
      <c r="T3441" s="35">
        <v>2000</v>
      </c>
      <c r="U3441" s="14" t="s">
        <v>2</v>
      </c>
      <c r="V3441" s="14">
        <v>164</v>
      </c>
      <c r="W3441" s="16">
        <f>+IF(datos_arg[[#This Row],[Moneda]]="ARS",datos_arg[[#This Row],[Monto]],datos_arg[[#This Row],[Monto]]*datos_arg[[#This Row],[TC]])</f>
        <v>328000</v>
      </c>
      <c r="X3441" s="16">
        <f>IFERROR(IF(datos_arg[[#This Row],[Moneda]]="USD",datos_arg[[#This Row],[Monto]],datos_arg[[#This Row],[Monto]]/datos_arg[[#This Row],[TC]]),0)</f>
        <v>2000</v>
      </c>
      <c r="Y3441" s="14"/>
    </row>
    <row r="3442" spans="1:25" ht="15" customHeight="1" x14ac:dyDescent="0.25">
      <c r="A3442" s="14">
        <f t="shared" si="53"/>
        <v>3439</v>
      </c>
      <c r="B3442" s="1">
        <v>44137</v>
      </c>
      <c r="C3442" s="18">
        <f>+YEAR(datos_arg[[#This Row],[Fecha]])</f>
        <v>2020</v>
      </c>
      <c r="D3442" s="18">
        <f>+MONTH(datos_arg[[#This Row],[Fecha]])</f>
        <v>11</v>
      </c>
      <c r="E3442" s="14" t="s">
        <v>449</v>
      </c>
      <c r="F3442" s="14" t="s">
        <v>505</v>
      </c>
      <c r="G3442" s="14"/>
      <c r="H3442" s="14" t="s">
        <v>7132</v>
      </c>
      <c r="I3442" s="14" t="s">
        <v>7132</v>
      </c>
      <c r="J3442" s="14" t="s">
        <v>425</v>
      </c>
      <c r="K3442" s="14"/>
      <c r="L3442" s="14" t="s">
        <v>425</v>
      </c>
      <c r="M3442" s="14" t="s">
        <v>613</v>
      </c>
      <c r="N3442" s="14" t="s">
        <v>2273</v>
      </c>
      <c r="O3442" s="14" t="s">
        <v>3640</v>
      </c>
      <c r="P3442" s="14"/>
      <c r="Q3442" s="14"/>
      <c r="R3442" s="14" t="s">
        <v>505</v>
      </c>
      <c r="S3442" s="14" t="s">
        <v>613</v>
      </c>
      <c r="T3442" s="35">
        <v>27.85</v>
      </c>
      <c r="U3442" s="14" t="s">
        <v>4</v>
      </c>
      <c r="V3442" s="14">
        <v>164</v>
      </c>
      <c r="W3442" s="16">
        <f>+IF(datos_arg[[#This Row],[Moneda]]="ARS",datos_arg[[#This Row],[Monto]],datos_arg[[#This Row],[Monto]]*datos_arg[[#This Row],[TC]])</f>
        <v>27.85</v>
      </c>
      <c r="X3442" s="16">
        <f>IFERROR(IF(datos_arg[[#This Row],[Moneda]]="USD",datos_arg[[#This Row],[Monto]],datos_arg[[#This Row],[Monto]]/datos_arg[[#This Row],[TC]]),0)</f>
        <v>0.16981707317073172</v>
      </c>
      <c r="Y3442" s="14"/>
    </row>
    <row r="3443" spans="1:25" ht="15" customHeight="1" x14ac:dyDescent="0.25">
      <c r="A3443" s="14">
        <f t="shared" si="53"/>
        <v>3440</v>
      </c>
      <c r="B3443" s="1">
        <v>44137</v>
      </c>
      <c r="C3443" s="18">
        <f>+YEAR(datos_arg[[#This Row],[Fecha]])</f>
        <v>2020</v>
      </c>
      <c r="D3443" s="18">
        <f>+MONTH(datos_arg[[#This Row],[Fecha]])</f>
        <v>11</v>
      </c>
      <c r="E3443" s="14" t="s">
        <v>1015</v>
      </c>
      <c r="F3443" s="14" t="s">
        <v>403</v>
      </c>
      <c r="G3443" s="14" t="s">
        <v>5383</v>
      </c>
      <c r="H3443" s="14" t="s">
        <v>8103</v>
      </c>
      <c r="I3443" s="14" t="s">
        <v>8104</v>
      </c>
      <c r="J3443" s="14" t="s">
        <v>425</v>
      </c>
      <c r="K3443" s="14"/>
      <c r="L3443" s="14" t="s">
        <v>425</v>
      </c>
      <c r="M3443" s="14" t="s">
        <v>1581</v>
      </c>
      <c r="N3443" s="14" t="s">
        <v>4380</v>
      </c>
      <c r="O3443" s="14" t="s">
        <v>4381</v>
      </c>
      <c r="P3443" s="14" t="s">
        <v>6047</v>
      </c>
      <c r="Q3443" s="14">
        <v>1</v>
      </c>
      <c r="R3443" s="14" t="s">
        <v>5383</v>
      </c>
      <c r="S3443" s="14" t="s">
        <v>420</v>
      </c>
      <c r="T3443" s="35">
        <v>1500</v>
      </c>
      <c r="U3443" s="14" t="s">
        <v>4</v>
      </c>
      <c r="V3443" s="14">
        <v>164</v>
      </c>
      <c r="W3443" s="16">
        <f>+IF(datos_arg[[#This Row],[Moneda]]="ARS",datos_arg[[#This Row],[Monto]],datos_arg[[#This Row],[Monto]]*datos_arg[[#This Row],[TC]])</f>
        <v>1500</v>
      </c>
      <c r="X3443" s="16">
        <f>IFERROR(IF(datos_arg[[#This Row],[Moneda]]="USD",datos_arg[[#This Row],[Monto]],datos_arg[[#This Row],[Monto]]/datos_arg[[#This Row],[TC]]),0)</f>
        <v>9.1463414634146343</v>
      </c>
      <c r="Y3443" s="14"/>
    </row>
    <row r="3444" spans="1:25" ht="15" customHeight="1" x14ac:dyDescent="0.25">
      <c r="A3444" s="14">
        <f t="shared" si="53"/>
        <v>3441</v>
      </c>
      <c r="B3444" s="1">
        <v>44138</v>
      </c>
      <c r="C3444" s="18">
        <f>+YEAR(datos_arg[[#This Row],[Fecha]])</f>
        <v>2020</v>
      </c>
      <c r="D3444" s="18">
        <f>+MONTH(datos_arg[[#This Row],[Fecha]])</f>
        <v>11</v>
      </c>
      <c r="E3444" s="14" t="s">
        <v>408</v>
      </c>
      <c r="F3444" s="14" t="s">
        <v>406</v>
      </c>
      <c r="G3444" s="14"/>
      <c r="H3444" s="14" t="s">
        <v>7132</v>
      </c>
      <c r="I3444" s="14" t="s">
        <v>7132</v>
      </c>
      <c r="J3444" s="14" t="s">
        <v>425</v>
      </c>
      <c r="K3444" s="14"/>
      <c r="L3444" s="14" t="s">
        <v>425</v>
      </c>
      <c r="M3444" s="14" t="s">
        <v>120</v>
      </c>
      <c r="N3444" s="14" t="s">
        <v>120</v>
      </c>
      <c r="O3444" s="14" t="s">
        <v>3432</v>
      </c>
      <c r="P3444" s="14"/>
      <c r="Q3444" s="14"/>
      <c r="R3444" s="14" t="s">
        <v>440</v>
      </c>
      <c r="S3444" s="14" t="s">
        <v>6774</v>
      </c>
      <c r="T3444" s="35">
        <v>19849.974721999999</v>
      </c>
      <c r="U3444" s="14" t="s">
        <v>2</v>
      </c>
      <c r="V3444" s="14">
        <v>164</v>
      </c>
      <c r="W3444" s="16">
        <f>+IF(datos_arg[[#This Row],[Moneda]]="ARS",datos_arg[[#This Row],[Monto]],datos_arg[[#This Row],[Monto]]*datos_arg[[#This Row],[TC]])</f>
        <v>3255395.8544079997</v>
      </c>
      <c r="X3444" s="16">
        <f>IFERROR(IF(datos_arg[[#This Row],[Moneda]]="USD",datos_arg[[#This Row],[Monto]],datos_arg[[#This Row],[Monto]]/datos_arg[[#This Row],[TC]]),0)</f>
        <v>19849.974721999999</v>
      </c>
      <c r="Y3444" s="14"/>
    </row>
    <row r="3445" spans="1:25" x14ac:dyDescent="0.25">
      <c r="A3445" s="14">
        <f t="shared" si="53"/>
        <v>3442</v>
      </c>
      <c r="B3445" s="1">
        <v>44138</v>
      </c>
      <c r="C3445" s="18">
        <f>+YEAR(datos_arg[[#This Row],[Fecha]])</f>
        <v>2020</v>
      </c>
      <c r="D3445" s="18">
        <f>+MONTH(datos_arg[[#This Row],[Fecha]])</f>
        <v>11</v>
      </c>
      <c r="E3445" s="14" t="s">
        <v>449</v>
      </c>
      <c r="F3445" s="14" t="s">
        <v>523</v>
      </c>
      <c r="G3445" s="14"/>
      <c r="H3445" s="14" t="s">
        <v>7132</v>
      </c>
      <c r="I3445" s="14" t="s">
        <v>7132</v>
      </c>
      <c r="J3445" s="14" t="s">
        <v>425</v>
      </c>
      <c r="K3445" s="14"/>
      <c r="L3445" s="14" t="s">
        <v>425</v>
      </c>
      <c r="M3445" s="14" t="s">
        <v>524</v>
      </c>
      <c r="N3445" s="14" t="s">
        <v>524</v>
      </c>
      <c r="O3445" s="14" t="s">
        <v>3438</v>
      </c>
      <c r="P3445" s="14"/>
      <c r="Q3445" s="14"/>
      <c r="R3445" s="14" t="s">
        <v>523</v>
      </c>
      <c r="S3445" s="14" t="s">
        <v>440</v>
      </c>
      <c r="T3445" s="35">
        <v>849.97472199999902</v>
      </c>
      <c r="U3445" s="14" t="s">
        <v>2</v>
      </c>
      <c r="V3445" s="14">
        <v>164</v>
      </c>
      <c r="W3445" s="16">
        <f>+IF(datos_arg[[#This Row],[Moneda]]="ARS",datos_arg[[#This Row],[Monto]],datos_arg[[#This Row],[Monto]]*datos_arg[[#This Row],[TC]])</f>
        <v>139395.85440799984</v>
      </c>
      <c r="X3445" s="16">
        <f>IFERROR(IF(datos_arg[[#This Row],[Moneda]]="USD",datos_arg[[#This Row],[Monto]],datos_arg[[#This Row],[Monto]]/datos_arg[[#This Row],[TC]]),0)</f>
        <v>849.97472199999902</v>
      </c>
      <c r="Y3445" s="14"/>
    </row>
    <row r="3446" spans="1:25" ht="15" customHeight="1" x14ac:dyDescent="0.25">
      <c r="A3446" s="14">
        <f t="shared" si="53"/>
        <v>3443</v>
      </c>
      <c r="B3446" s="1">
        <v>44138</v>
      </c>
      <c r="C3446" s="18">
        <f>+YEAR(datos_arg[[#This Row],[Fecha]])</f>
        <v>2020</v>
      </c>
      <c r="D3446" s="18">
        <f>+MONTH(datos_arg[[#This Row],[Fecha]])</f>
        <v>11</v>
      </c>
      <c r="E3446" s="14" t="s">
        <v>5358</v>
      </c>
      <c r="F3446" s="14" t="s">
        <v>4108</v>
      </c>
      <c r="G3446" s="14"/>
      <c r="H3446" s="14" t="s">
        <v>6646</v>
      </c>
      <c r="I3446" s="14" t="s">
        <v>7132</v>
      </c>
      <c r="J3446" s="14" t="s">
        <v>425</v>
      </c>
      <c r="K3446" s="14" t="s">
        <v>420</v>
      </c>
      <c r="L3446" s="14" t="s">
        <v>426</v>
      </c>
      <c r="M3446" s="14" t="s">
        <v>5381</v>
      </c>
      <c r="N3446" s="14" t="s">
        <v>1019</v>
      </c>
      <c r="O3446" s="14" t="s">
        <v>4096</v>
      </c>
      <c r="P3446" s="14"/>
      <c r="Q3446" s="14"/>
      <c r="R3446" s="14" t="s">
        <v>4108</v>
      </c>
      <c r="S3446" s="14" t="s">
        <v>439</v>
      </c>
      <c r="T3446" s="35">
        <v>50000</v>
      </c>
      <c r="U3446" s="14" t="s">
        <v>4</v>
      </c>
      <c r="V3446" s="14">
        <v>164</v>
      </c>
      <c r="W3446" s="16">
        <f>+IF(datos_arg[[#This Row],[Moneda]]="ARS",datos_arg[[#This Row],[Monto]],datos_arg[[#This Row],[Monto]]*datos_arg[[#This Row],[TC]])</f>
        <v>50000</v>
      </c>
      <c r="X3446" s="16">
        <f>IFERROR(IF(datos_arg[[#This Row],[Moneda]]="USD",datos_arg[[#This Row],[Monto]],datos_arg[[#This Row],[Monto]]/datos_arg[[#This Row],[TC]]),0)</f>
        <v>304.8780487804878</v>
      </c>
      <c r="Y3446" s="14"/>
    </row>
    <row r="3447" spans="1:25" ht="15" customHeight="1" x14ac:dyDescent="0.25">
      <c r="A3447" s="14">
        <f t="shared" si="53"/>
        <v>3444</v>
      </c>
      <c r="B3447" s="1">
        <v>44138</v>
      </c>
      <c r="C3447" s="18">
        <f>+YEAR(datos_arg[[#This Row],[Fecha]])</f>
        <v>2020</v>
      </c>
      <c r="D3447" s="18">
        <f>+MONTH(datos_arg[[#This Row],[Fecha]])</f>
        <v>11</v>
      </c>
      <c r="E3447" s="14" t="s">
        <v>408</v>
      </c>
      <c r="F3447" s="14" t="s">
        <v>506</v>
      </c>
      <c r="G3447" s="14"/>
      <c r="H3447" s="14" t="s">
        <v>7132</v>
      </c>
      <c r="I3447" s="14" t="s">
        <v>7132</v>
      </c>
      <c r="J3447" s="14" t="s">
        <v>425</v>
      </c>
      <c r="K3447" s="14"/>
      <c r="L3447" s="14" t="s">
        <v>425</v>
      </c>
      <c r="M3447" s="14" t="s">
        <v>1763</v>
      </c>
      <c r="N3447" s="14" t="s">
        <v>1763</v>
      </c>
      <c r="O3447" s="14" t="s">
        <v>3433</v>
      </c>
      <c r="P3447" s="14"/>
      <c r="Q3447" s="14"/>
      <c r="R3447" s="14" t="s">
        <v>420</v>
      </c>
      <c r="S3447" s="14" t="s">
        <v>439</v>
      </c>
      <c r="T3447" s="35">
        <v>20000</v>
      </c>
      <c r="U3447" s="14" t="s">
        <v>4</v>
      </c>
      <c r="V3447" s="14">
        <v>164</v>
      </c>
      <c r="W3447" s="16">
        <f>+IF(datos_arg[[#This Row],[Moneda]]="ARS",datos_arg[[#This Row],[Monto]],datos_arg[[#This Row],[Monto]]*datos_arg[[#This Row],[TC]])</f>
        <v>20000</v>
      </c>
      <c r="X3447" s="16">
        <f>IFERROR(IF(datos_arg[[#This Row],[Moneda]]="USD",datos_arg[[#This Row],[Monto]],datos_arg[[#This Row],[Monto]]/datos_arg[[#This Row],[TC]]),0)</f>
        <v>121.95121951219512</v>
      </c>
      <c r="Y3447" s="14"/>
    </row>
    <row r="3448" spans="1:25" ht="15" customHeight="1" x14ac:dyDescent="0.25">
      <c r="A3448" s="14">
        <f t="shared" si="53"/>
        <v>3445</v>
      </c>
      <c r="B3448" s="1">
        <v>44138</v>
      </c>
      <c r="C3448" s="18">
        <f>+YEAR(datos_arg[[#This Row],[Fecha]])</f>
        <v>2020</v>
      </c>
      <c r="D3448" s="18">
        <f>+MONTH(datos_arg[[#This Row],[Fecha]])</f>
        <v>11</v>
      </c>
      <c r="E3448" s="14" t="s">
        <v>1016</v>
      </c>
      <c r="F3448" s="14" t="s">
        <v>5364</v>
      </c>
      <c r="G3448" s="14" t="s">
        <v>6706</v>
      </c>
      <c r="H3448" s="14" t="s">
        <v>7132</v>
      </c>
      <c r="I3448" s="14" t="s">
        <v>7132</v>
      </c>
      <c r="J3448" s="14" t="s">
        <v>425</v>
      </c>
      <c r="K3448" s="14"/>
      <c r="L3448" s="14" t="s">
        <v>425</v>
      </c>
      <c r="M3448" s="14" t="s">
        <v>3429</v>
      </c>
      <c r="N3448" s="14" t="s">
        <v>3429</v>
      </c>
      <c r="O3448" s="14" t="s">
        <v>3434</v>
      </c>
      <c r="P3448" s="14" t="s">
        <v>6048</v>
      </c>
      <c r="Q3448" s="14"/>
      <c r="R3448" s="14" t="s">
        <v>5364</v>
      </c>
      <c r="S3448" s="14" t="s">
        <v>439</v>
      </c>
      <c r="T3448" s="35">
        <v>11000</v>
      </c>
      <c r="U3448" s="14" t="s">
        <v>4</v>
      </c>
      <c r="V3448" s="14">
        <v>164</v>
      </c>
      <c r="W3448" s="16">
        <f>+IF(datos_arg[[#This Row],[Moneda]]="ARS",datos_arg[[#This Row],[Monto]],datos_arg[[#This Row],[Monto]]*datos_arg[[#This Row],[TC]])</f>
        <v>11000</v>
      </c>
      <c r="X3448" s="16">
        <f>IFERROR(IF(datos_arg[[#This Row],[Moneda]]="USD",datos_arg[[#This Row],[Monto]],datos_arg[[#This Row],[Monto]]/datos_arg[[#This Row],[TC]]),0)</f>
        <v>67.073170731707322</v>
      </c>
      <c r="Y3448" s="14"/>
    </row>
    <row r="3449" spans="1:25" ht="15" customHeight="1" x14ac:dyDescent="0.25">
      <c r="A3449" s="14">
        <f t="shared" si="53"/>
        <v>3446</v>
      </c>
      <c r="B3449" s="1">
        <v>44139</v>
      </c>
      <c r="C3449" s="18">
        <f>+YEAR(datos_arg[[#This Row],[Fecha]])</f>
        <v>2020</v>
      </c>
      <c r="D3449" s="18">
        <f>+MONTH(datos_arg[[#This Row],[Fecha]])</f>
        <v>11</v>
      </c>
      <c r="E3449" s="14" t="s">
        <v>5358</v>
      </c>
      <c r="F3449" s="14" t="s">
        <v>969</v>
      </c>
      <c r="G3449" s="14"/>
      <c r="H3449" s="14" t="s">
        <v>7132</v>
      </c>
      <c r="I3449" s="14" t="s">
        <v>7132</v>
      </c>
      <c r="J3449" s="14" t="s">
        <v>425</v>
      </c>
      <c r="K3449" s="14" t="s">
        <v>420</v>
      </c>
      <c r="L3449" s="14" t="s">
        <v>425</v>
      </c>
      <c r="M3449" s="14" t="s">
        <v>690</v>
      </c>
      <c r="N3449" s="14" t="s">
        <v>100</v>
      </c>
      <c r="O3449" s="14" t="s">
        <v>3436</v>
      </c>
      <c r="P3449" s="14" t="s">
        <v>6049</v>
      </c>
      <c r="Q3449" s="14">
        <v>5</v>
      </c>
      <c r="R3449" s="14" t="s">
        <v>969</v>
      </c>
      <c r="S3449" s="14" t="s">
        <v>439</v>
      </c>
      <c r="T3449" s="35">
        <v>4450</v>
      </c>
      <c r="U3449" s="14" t="s">
        <v>4</v>
      </c>
      <c r="V3449" s="14">
        <v>164</v>
      </c>
      <c r="W3449" s="16">
        <f>+IF(datos_arg[[#This Row],[Moneda]]="ARS",datos_arg[[#This Row],[Monto]],datos_arg[[#This Row],[Monto]]*datos_arg[[#This Row],[TC]])</f>
        <v>4450</v>
      </c>
      <c r="X3449" s="16">
        <f>IFERROR(IF(datos_arg[[#This Row],[Moneda]]="USD",datos_arg[[#This Row],[Monto]],datos_arg[[#This Row],[Monto]]/datos_arg[[#This Row],[TC]]),0)</f>
        <v>27.134146341463413</v>
      </c>
      <c r="Y3449" s="14"/>
    </row>
    <row r="3450" spans="1:25" ht="15" customHeight="1" x14ac:dyDescent="0.25">
      <c r="A3450" s="14">
        <f t="shared" si="53"/>
        <v>3447</v>
      </c>
      <c r="B3450" s="1">
        <v>44139</v>
      </c>
      <c r="C3450" s="18">
        <f>+YEAR(datos_arg[[#This Row],[Fecha]])</f>
        <v>2020</v>
      </c>
      <c r="D3450" s="18">
        <f>+MONTH(datos_arg[[#This Row],[Fecha]])</f>
        <v>11</v>
      </c>
      <c r="E3450" s="14" t="s">
        <v>1015</v>
      </c>
      <c r="F3450" s="14" t="s">
        <v>403</v>
      </c>
      <c r="G3450" s="14" t="s">
        <v>5383</v>
      </c>
      <c r="H3450" s="14" t="s">
        <v>7132</v>
      </c>
      <c r="I3450" s="14" t="s">
        <v>7132</v>
      </c>
      <c r="J3450" s="14" t="s">
        <v>425</v>
      </c>
      <c r="K3450" s="14"/>
      <c r="L3450" s="14" t="s">
        <v>425</v>
      </c>
      <c r="M3450" s="14" t="s">
        <v>815</v>
      </c>
      <c r="N3450" s="14" t="s">
        <v>524</v>
      </c>
      <c r="O3450" s="14" t="s">
        <v>3437</v>
      </c>
      <c r="P3450" s="14"/>
      <c r="Q3450" s="14"/>
      <c r="R3450" s="14" t="s">
        <v>5383</v>
      </c>
      <c r="S3450" s="14" t="s">
        <v>439</v>
      </c>
      <c r="T3450" s="35">
        <v>40500</v>
      </c>
      <c r="U3450" s="14" t="s">
        <v>4</v>
      </c>
      <c r="V3450" s="14">
        <v>164</v>
      </c>
      <c r="W3450" s="16">
        <f>+IF(datos_arg[[#This Row],[Moneda]]="ARS",datos_arg[[#This Row],[Monto]],datos_arg[[#This Row],[Monto]]*datos_arg[[#This Row],[TC]])</f>
        <v>40500</v>
      </c>
      <c r="X3450" s="16">
        <f>IFERROR(IF(datos_arg[[#This Row],[Moneda]]="USD",datos_arg[[#This Row],[Monto]],datos_arg[[#This Row],[Monto]]/datos_arg[[#This Row],[TC]]),0)</f>
        <v>246.95121951219511</v>
      </c>
      <c r="Y3450" s="14"/>
    </row>
    <row r="3451" spans="1:25" ht="15" customHeight="1" x14ac:dyDescent="0.25">
      <c r="A3451" s="14">
        <f t="shared" si="53"/>
        <v>3448</v>
      </c>
      <c r="B3451" s="1">
        <v>44139</v>
      </c>
      <c r="C3451" s="18">
        <f>+YEAR(datos_arg[[#This Row],[Fecha]])</f>
        <v>2020</v>
      </c>
      <c r="D3451" s="18">
        <f>+MONTH(datos_arg[[#This Row],[Fecha]])</f>
        <v>11</v>
      </c>
      <c r="E3451" s="14" t="s">
        <v>1015</v>
      </c>
      <c r="F3451" s="14" t="s">
        <v>403</v>
      </c>
      <c r="G3451" s="14" t="s">
        <v>970</v>
      </c>
      <c r="H3451" s="14" t="s">
        <v>7132</v>
      </c>
      <c r="I3451" s="14" t="s">
        <v>7132</v>
      </c>
      <c r="J3451" s="14" t="s">
        <v>425</v>
      </c>
      <c r="K3451" s="14"/>
      <c r="L3451" s="14" t="s">
        <v>425</v>
      </c>
      <c r="M3451" s="14" t="s">
        <v>493</v>
      </c>
      <c r="N3451" s="14" t="s">
        <v>2560</v>
      </c>
      <c r="O3451" s="14" t="s">
        <v>3439</v>
      </c>
      <c r="P3451" s="14" t="s">
        <v>6050</v>
      </c>
      <c r="Q3451" s="14">
        <v>1</v>
      </c>
      <c r="R3451" s="14" t="s">
        <v>970</v>
      </c>
      <c r="S3451" s="14" t="s">
        <v>439</v>
      </c>
      <c r="T3451" s="35">
        <v>3050</v>
      </c>
      <c r="U3451" s="14" t="s">
        <v>4</v>
      </c>
      <c r="V3451" s="14">
        <v>164</v>
      </c>
      <c r="W3451" s="16">
        <f>+IF(datos_arg[[#This Row],[Moneda]]="ARS",datos_arg[[#This Row],[Monto]],datos_arg[[#This Row],[Monto]]*datos_arg[[#This Row],[TC]])</f>
        <v>3050</v>
      </c>
      <c r="X3451" s="16">
        <f>IFERROR(IF(datos_arg[[#This Row],[Moneda]]="USD",datos_arg[[#This Row],[Monto]],datos_arg[[#This Row],[Monto]]/datos_arg[[#This Row],[TC]]),0)</f>
        <v>18.597560975609756</v>
      </c>
      <c r="Y3451" s="14"/>
    </row>
    <row r="3452" spans="1:25" ht="15" customHeight="1" x14ac:dyDescent="0.25">
      <c r="A3452" s="14">
        <f t="shared" si="53"/>
        <v>3449</v>
      </c>
      <c r="B3452" s="1">
        <v>44139</v>
      </c>
      <c r="C3452" s="18">
        <f>+YEAR(datos_arg[[#This Row],[Fecha]])</f>
        <v>2020</v>
      </c>
      <c r="D3452" s="18">
        <f>+MONTH(datos_arg[[#This Row],[Fecha]])</f>
        <v>11</v>
      </c>
      <c r="E3452" s="14" t="s">
        <v>408</v>
      </c>
      <c r="F3452" s="14" t="s">
        <v>5359</v>
      </c>
      <c r="G3452" s="14"/>
      <c r="H3452" s="14" t="s">
        <v>7132</v>
      </c>
      <c r="I3452" s="14" t="s">
        <v>7132</v>
      </c>
      <c r="J3452" s="14" t="s">
        <v>425</v>
      </c>
      <c r="K3452" s="14"/>
      <c r="L3452" s="14" t="s">
        <v>425</v>
      </c>
      <c r="M3452" s="14" t="s">
        <v>2181</v>
      </c>
      <c r="N3452" s="14" t="s">
        <v>2181</v>
      </c>
      <c r="O3452" s="14" t="s">
        <v>3440</v>
      </c>
      <c r="P3452" s="14"/>
      <c r="Q3452" s="14"/>
      <c r="R3452" s="14" t="s">
        <v>445</v>
      </c>
      <c r="S3452" s="14" t="s">
        <v>439</v>
      </c>
      <c r="T3452" s="35">
        <v>2500</v>
      </c>
      <c r="U3452" s="14" t="s">
        <v>4</v>
      </c>
      <c r="V3452" s="14">
        <v>168</v>
      </c>
      <c r="W3452" s="16">
        <f>+IF(datos_arg[[#This Row],[Moneda]]="ARS",datos_arg[[#This Row],[Monto]],datos_arg[[#This Row],[Monto]]*datos_arg[[#This Row],[TC]])</f>
        <v>2500</v>
      </c>
      <c r="X3452" s="16">
        <f>IFERROR(IF(datos_arg[[#This Row],[Moneda]]="USD",datos_arg[[#This Row],[Monto]],datos_arg[[#This Row],[Monto]]/datos_arg[[#This Row],[TC]]),0)</f>
        <v>14.880952380952381</v>
      </c>
      <c r="Y3452" s="14"/>
    </row>
    <row r="3453" spans="1:25" ht="15" customHeight="1" x14ac:dyDescent="0.25">
      <c r="A3453" s="14">
        <f t="shared" si="53"/>
        <v>3450</v>
      </c>
      <c r="B3453" s="1">
        <v>44140</v>
      </c>
      <c r="C3453" s="18">
        <f>+YEAR(datos_arg[[#This Row],[Fecha]])</f>
        <v>2020</v>
      </c>
      <c r="D3453" s="18">
        <f>+MONTH(datos_arg[[#This Row],[Fecha]])</f>
        <v>11</v>
      </c>
      <c r="E3453" s="14" t="s">
        <v>617</v>
      </c>
      <c r="F3453" s="14" t="s">
        <v>8101</v>
      </c>
      <c r="G3453" s="14"/>
      <c r="H3453" s="14" t="s">
        <v>8103</v>
      </c>
      <c r="I3453" s="14" t="s">
        <v>8104</v>
      </c>
      <c r="J3453" s="14" t="s">
        <v>472</v>
      </c>
      <c r="K3453" s="14" t="s">
        <v>421</v>
      </c>
      <c r="L3453" s="14" t="s">
        <v>425</v>
      </c>
      <c r="M3453" s="14" t="s">
        <v>966</v>
      </c>
      <c r="N3453" s="14" t="s">
        <v>126</v>
      </c>
      <c r="O3453" s="14" t="s">
        <v>3441</v>
      </c>
      <c r="P3453" s="14" t="s">
        <v>6051</v>
      </c>
      <c r="Q3453" s="14">
        <v>50</v>
      </c>
      <c r="R3453" s="14" t="s">
        <v>8101</v>
      </c>
      <c r="S3453" s="14" t="s">
        <v>439</v>
      </c>
      <c r="T3453" s="35">
        <v>52600</v>
      </c>
      <c r="U3453" s="14" t="s">
        <v>4</v>
      </c>
      <c r="V3453" s="14">
        <v>168</v>
      </c>
      <c r="W3453" s="16">
        <f>+IF(datos_arg[[#This Row],[Moneda]]="ARS",datos_arg[[#This Row],[Monto]],datos_arg[[#This Row],[Monto]]*datos_arg[[#This Row],[TC]])</f>
        <v>52600</v>
      </c>
      <c r="X3453" s="16">
        <f>IFERROR(IF(datos_arg[[#This Row],[Moneda]]="USD",datos_arg[[#This Row],[Monto]],datos_arg[[#This Row],[Monto]]/datos_arg[[#This Row],[TC]]),0)</f>
        <v>313.09523809523807</v>
      </c>
      <c r="Y3453" s="14"/>
    </row>
    <row r="3454" spans="1:25" ht="15" customHeight="1" x14ac:dyDescent="0.25">
      <c r="A3454" s="14">
        <f t="shared" si="53"/>
        <v>3451</v>
      </c>
      <c r="B3454" s="1">
        <v>44140</v>
      </c>
      <c r="C3454" s="18">
        <f>+YEAR(datos_arg[[#This Row],[Fecha]])</f>
        <v>2020</v>
      </c>
      <c r="D3454" s="18">
        <f>+MONTH(datos_arg[[#This Row],[Fecha]])</f>
        <v>11</v>
      </c>
      <c r="E3454" s="14" t="s">
        <v>5358</v>
      </c>
      <c r="F3454" s="14" t="s">
        <v>4109</v>
      </c>
      <c r="G3454" s="14"/>
      <c r="H3454" s="14" t="s">
        <v>8103</v>
      </c>
      <c r="I3454" s="14" t="s">
        <v>8104</v>
      </c>
      <c r="J3454" s="14" t="s">
        <v>482</v>
      </c>
      <c r="K3454" s="14" t="s">
        <v>420</v>
      </c>
      <c r="L3454" s="14" t="s">
        <v>426</v>
      </c>
      <c r="M3454" s="14" t="s">
        <v>6659</v>
      </c>
      <c r="N3454" s="14" t="s">
        <v>3442</v>
      </c>
      <c r="O3454" s="14" t="s">
        <v>4100</v>
      </c>
      <c r="P3454" s="14" t="s">
        <v>6052</v>
      </c>
      <c r="Q3454" s="14">
        <v>1</v>
      </c>
      <c r="R3454" s="14" t="s">
        <v>4109</v>
      </c>
      <c r="S3454" s="14" t="s">
        <v>439</v>
      </c>
      <c r="T3454" s="35">
        <v>4000</v>
      </c>
      <c r="U3454" s="14" t="s">
        <v>4</v>
      </c>
      <c r="V3454" s="14">
        <v>168</v>
      </c>
      <c r="W3454" s="16">
        <f>+IF(datos_arg[[#This Row],[Moneda]]="ARS",datos_arg[[#This Row],[Monto]],datos_arg[[#This Row],[Monto]]*datos_arg[[#This Row],[TC]])</f>
        <v>4000</v>
      </c>
      <c r="X3454" s="16">
        <f>IFERROR(IF(datos_arg[[#This Row],[Moneda]]="USD",datos_arg[[#This Row],[Monto]],datos_arg[[#This Row],[Monto]]/datos_arg[[#This Row],[TC]]),0)</f>
        <v>23.80952380952381</v>
      </c>
      <c r="Y3454" s="14"/>
    </row>
    <row r="3455" spans="1:25" ht="15" customHeight="1" x14ac:dyDescent="0.25">
      <c r="A3455" s="14">
        <f t="shared" si="53"/>
        <v>3452</v>
      </c>
      <c r="B3455" s="1">
        <v>44140</v>
      </c>
      <c r="C3455" s="18">
        <f>+YEAR(datos_arg[[#This Row],[Fecha]])</f>
        <v>2020</v>
      </c>
      <c r="D3455" s="18">
        <f>+MONTH(datos_arg[[#This Row],[Fecha]])</f>
        <v>11</v>
      </c>
      <c r="E3455" s="14" t="s">
        <v>1015</v>
      </c>
      <c r="F3455" s="14" t="s">
        <v>403</v>
      </c>
      <c r="G3455" s="14" t="s">
        <v>5382</v>
      </c>
      <c r="H3455" s="14" t="s">
        <v>6646</v>
      </c>
      <c r="I3455" s="14" t="s">
        <v>7132</v>
      </c>
      <c r="J3455" s="14" t="s">
        <v>425</v>
      </c>
      <c r="K3455" s="14" t="s">
        <v>421</v>
      </c>
      <c r="L3455" s="14" t="s">
        <v>421</v>
      </c>
      <c r="M3455" s="14" t="s">
        <v>989</v>
      </c>
      <c r="N3455" s="14" t="s">
        <v>327</v>
      </c>
      <c r="O3455" s="14" t="s">
        <v>2639</v>
      </c>
      <c r="P3455" s="14" t="s">
        <v>6053</v>
      </c>
      <c r="Q3455" s="14">
        <v>49</v>
      </c>
      <c r="R3455" s="14" t="s">
        <v>5382</v>
      </c>
      <c r="S3455" s="14" t="s">
        <v>439</v>
      </c>
      <c r="T3455" s="35">
        <v>10686.72</v>
      </c>
      <c r="U3455" s="14" t="s">
        <v>4</v>
      </c>
      <c r="V3455" s="14">
        <v>168</v>
      </c>
      <c r="W3455" s="16">
        <f>+IF(datos_arg[[#This Row],[Moneda]]="ARS",datos_arg[[#This Row],[Monto]],datos_arg[[#This Row],[Monto]]*datos_arg[[#This Row],[TC]])</f>
        <v>10686.72</v>
      </c>
      <c r="X3455" s="16">
        <f>IFERROR(IF(datos_arg[[#This Row],[Moneda]]="USD",datos_arg[[#This Row],[Monto]],datos_arg[[#This Row],[Monto]]/datos_arg[[#This Row],[TC]]),0)</f>
        <v>63.611428571428569</v>
      </c>
      <c r="Y3455" s="14"/>
    </row>
    <row r="3456" spans="1:25" ht="15" customHeight="1" x14ac:dyDescent="0.25">
      <c r="A3456" s="14">
        <f t="shared" si="53"/>
        <v>3453</v>
      </c>
      <c r="B3456" s="1">
        <v>44140</v>
      </c>
      <c r="C3456" s="18">
        <f>+YEAR(datos_arg[[#This Row],[Fecha]])</f>
        <v>2020</v>
      </c>
      <c r="D3456" s="18">
        <f>+MONTH(datos_arg[[#This Row],[Fecha]])</f>
        <v>11</v>
      </c>
      <c r="E3456" s="14" t="s">
        <v>617</v>
      </c>
      <c r="F3456" s="14" t="s">
        <v>6651</v>
      </c>
      <c r="G3456" s="14"/>
      <c r="H3456" s="14" t="s">
        <v>532</v>
      </c>
      <c r="I3456" s="14" t="s">
        <v>7132</v>
      </c>
      <c r="J3456" s="14" t="s">
        <v>425</v>
      </c>
      <c r="K3456" s="14" t="s">
        <v>421</v>
      </c>
      <c r="L3456" s="14" t="s">
        <v>421</v>
      </c>
      <c r="M3456" s="14" t="s">
        <v>769</v>
      </c>
      <c r="N3456" s="14" t="s">
        <v>545</v>
      </c>
      <c r="O3456" s="14" t="s">
        <v>3443</v>
      </c>
      <c r="P3456" s="14" t="s">
        <v>6054</v>
      </c>
      <c r="Q3456" s="14">
        <v>0</v>
      </c>
      <c r="R3456" s="14" t="s">
        <v>6651</v>
      </c>
      <c r="S3456" s="14" t="s">
        <v>439</v>
      </c>
      <c r="T3456" s="35">
        <v>11516.63</v>
      </c>
      <c r="U3456" s="14" t="s">
        <v>4</v>
      </c>
      <c r="V3456" s="14">
        <v>168</v>
      </c>
      <c r="W3456" s="16">
        <f>+IF(datos_arg[[#This Row],[Moneda]]="ARS",datos_arg[[#This Row],[Monto]],datos_arg[[#This Row],[Monto]]*datos_arg[[#This Row],[TC]])</f>
        <v>11516.63</v>
      </c>
      <c r="X3456" s="16">
        <f>IFERROR(IF(datos_arg[[#This Row],[Moneda]]="USD",datos_arg[[#This Row],[Monto]],datos_arg[[#This Row],[Monto]]/datos_arg[[#This Row],[TC]]),0)</f>
        <v>68.551369047619048</v>
      </c>
      <c r="Y3456" s="14"/>
    </row>
    <row r="3457" spans="1:25" ht="15" customHeight="1" x14ac:dyDescent="0.25">
      <c r="A3457" s="14">
        <f t="shared" si="53"/>
        <v>3454</v>
      </c>
      <c r="B3457" s="1">
        <v>44140</v>
      </c>
      <c r="C3457" s="18">
        <f>+YEAR(datos_arg[[#This Row],[Fecha]])</f>
        <v>2020</v>
      </c>
      <c r="D3457" s="18">
        <f>+MONTH(datos_arg[[#This Row],[Fecha]])</f>
        <v>11</v>
      </c>
      <c r="E3457" s="14" t="s">
        <v>1015</v>
      </c>
      <c r="F3457" s="14" t="s">
        <v>403</v>
      </c>
      <c r="G3457" s="14" t="s">
        <v>970</v>
      </c>
      <c r="H3457" s="14" t="s">
        <v>6646</v>
      </c>
      <c r="I3457" s="14" t="s">
        <v>7132</v>
      </c>
      <c r="J3457" s="14" t="s">
        <v>425</v>
      </c>
      <c r="K3457" s="14"/>
      <c r="L3457" s="14" t="s">
        <v>425</v>
      </c>
      <c r="M3457" s="14" t="s">
        <v>755</v>
      </c>
      <c r="N3457" s="14" t="s">
        <v>3444</v>
      </c>
      <c r="O3457" s="14" t="s">
        <v>3445</v>
      </c>
      <c r="P3457" s="14" t="s">
        <v>6055</v>
      </c>
      <c r="Q3457" s="14">
        <v>5</v>
      </c>
      <c r="R3457" s="14" t="s">
        <v>970</v>
      </c>
      <c r="S3457" s="14" t="s">
        <v>439</v>
      </c>
      <c r="T3457" s="35">
        <v>2450</v>
      </c>
      <c r="U3457" s="14" t="s">
        <v>4</v>
      </c>
      <c r="V3457" s="14">
        <v>168</v>
      </c>
      <c r="W3457" s="16">
        <f>+IF(datos_arg[[#This Row],[Moneda]]="ARS",datos_arg[[#This Row],[Monto]],datos_arg[[#This Row],[Monto]]*datos_arg[[#This Row],[TC]])</f>
        <v>2450</v>
      </c>
      <c r="X3457" s="16">
        <f>IFERROR(IF(datos_arg[[#This Row],[Moneda]]="USD",datos_arg[[#This Row],[Monto]],datos_arg[[#This Row],[Monto]]/datos_arg[[#This Row],[TC]]),0)</f>
        <v>14.583333333333334</v>
      </c>
      <c r="Y3457" s="14"/>
    </row>
    <row r="3458" spans="1:25" ht="15" customHeight="1" x14ac:dyDescent="0.25">
      <c r="A3458" s="14">
        <f t="shared" si="53"/>
        <v>3455</v>
      </c>
      <c r="B3458" s="1">
        <v>44140</v>
      </c>
      <c r="C3458" s="18">
        <f>+YEAR(datos_arg[[#This Row],[Fecha]])</f>
        <v>2020</v>
      </c>
      <c r="D3458" s="18">
        <f>+MONTH(datos_arg[[#This Row],[Fecha]])</f>
        <v>11</v>
      </c>
      <c r="E3458" s="14" t="s">
        <v>5358</v>
      </c>
      <c r="F3458" s="14" t="s">
        <v>85</v>
      </c>
      <c r="G3458" s="14"/>
      <c r="H3458" s="14" t="s">
        <v>6646</v>
      </c>
      <c r="I3458" s="14" t="s">
        <v>7132</v>
      </c>
      <c r="J3458" s="14" t="s">
        <v>425</v>
      </c>
      <c r="K3458" s="14"/>
      <c r="L3458" s="14" t="s">
        <v>425</v>
      </c>
      <c r="M3458" s="14" t="s">
        <v>2270</v>
      </c>
      <c r="N3458" s="14" t="s">
        <v>3446</v>
      </c>
      <c r="O3458" s="14" t="s">
        <v>3447</v>
      </c>
      <c r="P3458" s="14" t="s">
        <v>6055</v>
      </c>
      <c r="Q3458" s="14">
        <v>0</v>
      </c>
      <c r="R3458" s="14" t="s">
        <v>85</v>
      </c>
      <c r="S3458" s="14" t="s">
        <v>439</v>
      </c>
      <c r="T3458" s="35">
        <v>3660</v>
      </c>
      <c r="U3458" s="14" t="s">
        <v>4</v>
      </c>
      <c r="V3458" s="14">
        <v>168</v>
      </c>
      <c r="W3458" s="16">
        <f>+IF(datos_arg[[#This Row],[Moneda]]="ARS",datos_arg[[#This Row],[Monto]],datos_arg[[#This Row],[Monto]]*datos_arg[[#This Row],[TC]])</f>
        <v>3660</v>
      </c>
      <c r="X3458" s="16">
        <f>IFERROR(IF(datos_arg[[#This Row],[Moneda]]="USD",datos_arg[[#This Row],[Monto]],datos_arg[[#This Row],[Monto]]/datos_arg[[#This Row],[TC]]),0)</f>
        <v>21.785714285714285</v>
      </c>
      <c r="Y3458" s="14"/>
    </row>
    <row r="3459" spans="1:25" ht="15" customHeight="1" x14ac:dyDescent="0.25">
      <c r="A3459" s="14">
        <f t="shared" si="53"/>
        <v>3456</v>
      </c>
      <c r="B3459" s="1">
        <v>44140</v>
      </c>
      <c r="C3459" s="18">
        <f>+YEAR(datos_arg[[#This Row],[Fecha]])</f>
        <v>2020</v>
      </c>
      <c r="D3459" s="18">
        <f>+MONTH(datos_arg[[#This Row],[Fecha]])</f>
        <v>11</v>
      </c>
      <c r="E3459" s="14" t="s">
        <v>1015</v>
      </c>
      <c r="F3459" s="14" t="s">
        <v>403</v>
      </c>
      <c r="G3459" s="14" t="s">
        <v>5383</v>
      </c>
      <c r="H3459" s="14" t="s">
        <v>6646</v>
      </c>
      <c r="I3459" s="14" t="s">
        <v>7132</v>
      </c>
      <c r="J3459" s="14" t="s">
        <v>425</v>
      </c>
      <c r="K3459" s="14"/>
      <c r="L3459" s="14" t="s">
        <v>425</v>
      </c>
      <c r="M3459" s="14" t="s">
        <v>934</v>
      </c>
      <c r="N3459" s="14" t="s">
        <v>367</v>
      </c>
      <c r="O3459" s="14" t="s">
        <v>3448</v>
      </c>
      <c r="P3459" s="14" t="s">
        <v>6056</v>
      </c>
      <c r="Q3459" s="14">
        <v>1</v>
      </c>
      <c r="R3459" s="14" t="s">
        <v>5383</v>
      </c>
      <c r="S3459" s="14" t="s">
        <v>439</v>
      </c>
      <c r="T3459" s="35">
        <v>1200</v>
      </c>
      <c r="U3459" s="14" t="s">
        <v>4</v>
      </c>
      <c r="V3459" s="14">
        <v>168</v>
      </c>
      <c r="W3459" s="16">
        <f>+IF(datos_arg[[#This Row],[Moneda]]="ARS",datos_arg[[#This Row],[Monto]],datos_arg[[#This Row],[Monto]]*datos_arg[[#This Row],[TC]])</f>
        <v>1200</v>
      </c>
      <c r="X3459" s="16">
        <f>IFERROR(IF(datos_arg[[#This Row],[Moneda]]="USD",datos_arg[[#This Row],[Monto]],datos_arg[[#This Row],[Monto]]/datos_arg[[#This Row],[TC]]),0)</f>
        <v>7.1428571428571432</v>
      </c>
      <c r="Y3459" s="14"/>
    </row>
    <row r="3460" spans="1:25" ht="15" customHeight="1" x14ac:dyDescent="0.25">
      <c r="A3460" s="14">
        <f t="shared" si="53"/>
        <v>3457</v>
      </c>
      <c r="B3460" s="1">
        <v>44140</v>
      </c>
      <c r="C3460" s="18">
        <f>+YEAR(datos_arg[[#This Row],[Fecha]])</f>
        <v>2020</v>
      </c>
      <c r="D3460" s="18">
        <f>+MONTH(datos_arg[[#This Row],[Fecha]])</f>
        <v>11</v>
      </c>
      <c r="E3460" s="14" t="s">
        <v>1015</v>
      </c>
      <c r="F3460" s="14" t="s">
        <v>403</v>
      </c>
      <c r="G3460" s="14" t="s">
        <v>5383</v>
      </c>
      <c r="H3460" s="14" t="s">
        <v>6646</v>
      </c>
      <c r="I3460" s="14" t="s">
        <v>7132</v>
      </c>
      <c r="J3460" s="14" t="s">
        <v>425</v>
      </c>
      <c r="K3460" s="14"/>
      <c r="L3460" s="14" t="s">
        <v>425</v>
      </c>
      <c r="M3460" s="14" t="s">
        <v>2748</v>
      </c>
      <c r="N3460" s="14" t="s">
        <v>524</v>
      </c>
      <c r="O3460" s="14" t="s">
        <v>2748</v>
      </c>
      <c r="P3460" s="14" t="s">
        <v>6056</v>
      </c>
      <c r="Q3460" s="14">
        <v>5</v>
      </c>
      <c r="R3460" s="14" t="s">
        <v>5383</v>
      </c>
      <c r="S3460" s="14" t="s">
        <v>439</v>
      </c>
      <c r="T3460" s="35">
        <v>600</v>
      </c>
      <c r="U3460" s="14" t="s">
        <v>4</v>
      </c>
      <c r="V3460" s="14">
        <v>168</v>
      </c>
      <c r="W3460" s="16">
        <f>+IF(datos_arg[[#This Row],[Moneda]]="ARS",datos_arg[[#This Row],[Monto]],datos_arg[[#This Row],[Monto]]*datos_arg[[#This Row],[TC]])</f>
        <v>600</v>
      </c>
      <c r="X3460" s="16">
        <f>IFERROR(IF(datos_arg[[#This Row],[Moneda]]="USD",datos_arg[[#This Row],[Monto]],datos_arg[[#This Row],[Monto]]/datos_arg[[#This Row],[TC]]),0)</f>
        <v>3.5714285714285716</v>
      </c>
      <c r="Y3460" s="14"/>
    </row>
    <row r="3461" spans="1:25" ht="15" customHeight="1" x14ac:dyDescent="0.25">
      <c r="A3461" s="14">
        <f t="shared" si="53"/>
        <v>3458</v>
      </c>
      <c r="B3461" s="1">
        <v>44140</v>
      </c>
      <c r="C3461" s="18">
        <f>+YEAR(datos_arg[[#This Row],[Fecha]])</f>
        <v>2020</v>
      </c>
      <c r="D3461" s="18">
        <f>+MONTH(datos_arg[[#This Row],[Fecha]])</f>
        <v>11</v>
      </c>
      <c r="E3461" s="14" t="s">
        <v>408</v>
      </c>
      <c r="F3461" s="14" t="s">
        <v>406</v>
      </c>
      <c r="G3461" s="14"/>
      <c r="H3461" s="14" t="s">
        <v>7132</v>
      </c>
      <c r="I3461" s="14" t="s">
        <v>7132</v>
      </c>
      <c r="J3461" s="14" t="s">
        <v>425</v>
      </c>
      <c r="K3461" s="14"/>
      <c r="L3461" s="14" t="s">
        <v>425</v>
      </c>
      <c r="M3461" s="14" t="s">
        <v>120</v>
      </c>
      <c r="N3461" s="14" t="s">
        <v>120</v>
      </c>
      <c r="O3461" s="14" t="s">
        <v>3450</v>
      </c>
      <c r="P3461" s="14"/>
      <c r="Q3461" s="14"/>
      <c r="R3461" s="14" t="s">
        <v>440</v>
      </c>
      <c r="S3461" s="14" t="s">
        <v>6774</v>
      </c>
      <c r="T3461" s="35">
        <v>19999.535962000002</v>
      </c>
      <c r="U3461" s="14" t="s">
        <v>2</v>
      </c>
      <c r="V3461" s="14">
        <v>168</v>
      </c>
      <c r="W3461" s="16">
        <f>+IF(datos_arg[[#This Row],[Moneda]]="ARS",datos_arg[[#This Row],[Monto]],datos_arg[[#This Row],[Monto]]*datos_arg[[#This Row],[TC]])</f>
        <v>3359922.0416160002</v>
      </c>
      <c r="X3461" s="16">
        <f>IFERROR(IF(datos_arg[[#This Row],[Moneda]]="USD",datos_arg[[#This Row],[Monto]],datos_arg[[#This Row],[Monto]]/datos_arg[[#This Row],[TC]]),0)</f>
        <v>19999.535962000002</v>
      </c>
      <c r="Y3461" s="14"/>
    </row>
    <row r="3462" spans="1:25" x14ac:dyDescent="0.25">
      <c r="A3462" s="14">
        <f t="shared" ref="A3462:A3525" si="54">+A3461+1</f>
        <v>3459</v>
      </c>
      <c r="B3462" s="1">
        <v>44140</v>
      </c>
      <c r="C3462" s="18">
        <f>+YEAR(datos_arg[[#This Row],[Fecha]])</f>
        <v>2020</v>
      </c>
      <c r="D3462" s="18">
        <f>+MONTH(datos_arg[[#This Row],[Fecha]])</f>
        <v>11</v>
      </c>
      <c r="E3462" s="14" t="s">
        <v>449</v>
      </c>
      <c r="F3462" s="14" t="s">
        <v>523</v>
      </c>
      <c r="G3462" s="14"/>
      <c r="H3462" s="14" t="s">
        <v>7132</v>
      </c>
      <c r="I3462" s="14" t="s">
        <v>7132</v>
      </c>
      <c r="J3462" s="14" t="s">
        <v>425</v>
      </c>
      <c r="K3462" s="14"/>
      <c r="L3462" s="14" t="s">
        <v>425</v>
      </c>
      <c r="M3462" s="14" t="s">
        <v>524</v>
      </c>
      <c r="N3462" s="14" t="s">
        <v>524</v>
      </c>
      <c r="O3462" s="14" t="s">
        <v>1460</v>
      </c>
      <c r="P3462" s="14"/>
      <c r="Q3462" s="14"/>
      <c r="R3462" s="14" t="s">
        <v>523</v>
      </c>
      <c r="S3462" s="14" t="s">
        <v>440</v>
      </c>
      <c r="T3462" s="35">
        <v>899.53596200000175</v>
      </c>
      <c r="U3462" s="14" t="s">
        <v>2</v>
      </c>
      <c r="V3462" s="14">
        <v>168</v>
      </c>
      <c r="W3462" s="16">
        <f>+IF(datos_arg[[#This Row],[Moneda]]="ARS",datos_arg[[#This Row],[Monto]],datos_arg[[#This Row],[Monto]]*datos_arg[[#This Row],[TC]])</f>
        <v>151122.04161600029</v>
      </c>
      <c r="X3462" s="16">
        <f>IFERROR(IF(datos_arg[[#This Row],[Moneda]]="USD",datos_arg[[#This Row],[Monto]],datos_arg[[#This Row],[Monto]]/datos_arg[[#This Row],[TC]]),0)</f>
        <v>899.53596200000175</v>
      </c>
      <c r="Y3462" s="14"/>
    </row>
    <row r="3463" spans="1:25" ht="15" customHeight="1" x14ac:dyDescent="0.25">
      <c r="A3463" s="14">
        <f t="shared" si="54"/>
        <v>3460</v>
      </c>
      <c r="B3463" s="1">
        <v>44140</v>
      </c>
      <c r="C3463" s="18">
        <f>+YEAR(datos_arg[[#This Row],[Fecha]])</f>
        <v>2020</v>
      </c>
      <c r="D3463" s="18">
        <f>+MONTH(datos_arg[[#This Row],[Fecha]])</f>
        <v>11</v>
      </c>
      <c r="E3463" s="14" t="s">
        <v>1015</v>
      </c>
      <c r="F3463" s="14" t="s">
        <v>430</v>
      </c>
      <c r="G3463" s="14"/>
      <c r="H3463" s="14" t="s">
        <v>7132</v>
      </c>
      <c r="I3463" s="14" t="s">
        <v>7132</v>
      </c>
      <c r="J3463" s="14" t="s">
        <v>425</v>
      </c>
      <c r="K3463" s="14"/>
      <c r="L3463" s="14" t="s">
        <v>425</v>
      </c>
      <c r="M3463" s="14" t="s">
        <v>3961</v>
      </c>
      <c r="N3463" s="14" t="s">
        <v>119</v>
      </c>
      <c r="O3463" s="14" t="s">
        <v>3451</v>
      </c>
      <c r="P3463" s="14"/>
      <c r="Q3463" s="14"/>
      <c r="R3463" s="14" t="s">
        <v>430</v>
      </c>
      <c r="S3463" s="14" t="s">
        <v>439</v>
      </c>
      <c r="T3463" s="35">
        <v>10000</v>
      </c>
      <c r="U3463" s="14" t="s">
        <v>4</v>
      </c>
      <c r="V3463" s="14">
        <v>168</v>
      </c>
      <c r="W3463" s="16">
        <f>+IF(datos_arg[[#This Row],[Moneda]]="ARS",datos_arg[[#This Row],[Monto]],datos_arg[[#This Row],[Monto]]*datos_arg[[#This Row],[TC]])</f>
        <v>10000</v>
      </c>
      <c r="X3463" s="16">
        <f>IFERROR(IF(datos_arg[[#This Row],[Moneda]]="USD",datos_arg[[#This Row],[Monto]],datos_arg[[#This Row],[Monto]]/datos_arg[[#This Row],[TC]]),0)</f>
        <v>59.523809523809526</v>
      </c>
      <c r="Y3463" s="14"/>
    </row>
    <row r="3464" spans="1:25" ht="15" customHeight="1" x14ac:dyDescent="0.25">
      <c r="A3464" s="14">
        <f t="shared" si="54"/>
        <v>3461</v>
      </c>
      <c r="B3464" s="1">
        <v>44140</v>
      </c>
      <c r="C3464" s="18">
        <f>+YEAR(datos_arg[[#This Row],[Fecha]])</f>
        <v>2020</v>
      </c>
      <c r="D3464" s="18">
        <f>+MONTH(datos_arg[[#This Row],[Fecha]])</f>
        <v>11</v>
      </c>
      <c r="E3464" s="14" t="s">
        <v>1015</v>
      </c>
      <c r="F3464" s="14" t="s">
        <v>403</v>
      </c>
      <c r="G3464" s="14" t="s">
        <v>5383</v>
      </c>
      <c r="H3464" s="14" t="s">
        <v>6646</v>
      </c>
      <c r="I3464" s="14" t="s">
        <v>7132</v>
      </c>
      <c r="J3464" s="14" t="s">
        <v>425</v>
      </c>
      <c r="K3464" s="14"/>
      <c r="L3464" s="14" t="s">
        <v>425</v>
      </c>
      <c r="M3464" s="14" t="s">
        <v>2266</v>
      </c>
      <c r="N3464" s="14" t="s">
        <v>524</v>
      </c>
      <c r="O3464" s="14" t="s">
        <v>3452</v>
      </c>
      <c r="P3464" s="14"/>
      <c r="Q3464" s="14"/>
      <c r="R3464" s="14" t="s">
        <v>5383</v>
      </c>
      <c r="S3464" s="14" t="s">
        <v>439</v>
      </c>
      <c r="T3464" s="35">
        <v>44000</v>
      </c>
      <c r="U3464" s="14" t="s">
        <v>4</v>
      </c>
      <c r="V3464" s="14">
        <v>168</v>
      </c>
      <c r="W3464" s="16">
        <f>+IF(datos_arg[[#This Row],[Moneda]]="ARS",datos_arg[[#This Row],[Monto]],datos_arg[[#This Row],[Monto]]*datos_arg[[#This Row],[TC]])</f>
        <v>44000</v>
      </c>
      <c r="X3464" s="16">
        <f>IFERROR(IF(datos_arg[[#This Row],[Moneda]]="USD",datos_arg[[#This Row],[Monto]],datos_arg[[#This Row],[Monto]]/datos_arg[[#This Row],[TC]]),0)</f>
        <v>261.90476190476193</v>
      </c>
      <c r="Y3464" s="14"/>
    </row>
    <row r="3465" spans="1:25" ht="15" customHeight="1" x14ac:dyDescent="0.25">
      <c r="A3465" s="14">
        <f t="shared" si="54"/>
        <v>3462</v>
      </c>
      <c r="B3465" s="1">
        <v>44140</v>
      </c>
      <c r="C3465" s="18">
        <f>+YEAR(datos_arg[[#This Row],[Fecha]])</f>
        <v>2020</v>
      </c>
      <c r="D3465" s="18">
        <f>+MONTH(datos_arg[[#This Row],[Fecha]])</f>
        <v>11</v>
      </c>
      <c r="E3465" s="14" t="s">
        <v>1015</v>
      </c>
      <c r="F3465" s="14" t="s">
        <v>430</v>
      </c>
      <c r="G3465" s="14"/>
      <c r="H3465" s="14" t="s">
        <v>7132</v>
      </c>
      <c r="I3465" s="14" t="s">
        <v>7132</v>
      </c>
      <c r="J3465" s="14" t="s">
        <v>425</v>
      </c>
      <c r="K3465" s="14"/>
      <c r="L3465" s="14" t="s">
        <v>425</v>
      </c>
      <c r="M3465" s="14" t="s">
        <v>60</v>
      </c>
      <c r="N3465" s="14" t="s">
        <v>26</v>
      </c>
      <c r="O3465" s="14" t="s">
        <v>2460</v>
      </c>
      <c r="P3465" s="14"/>
      <c r="Q3465" s="14"/>
      <c r="R3465" s="14" t="s">
        <v>430</v>
      </c>
      <c r="S3465" s="14" t="s">
        <v>439</v>
      </c>
      <c r="T3465" s="35">
        <v>3000</v>
      </c>
      <c r="U3465" s="14" t="s">
        <v>4</v>
      </c>
      <c r="V3465" s="14">
        <v>168</v>
      </c>
      <c r="W3465" s="16">
        <f>+IF(datos_arg[[#This Row],[Moneda]]="ARS",datos_arg[[#This Row],[Monto]],datos_arg[[#This Row],[Monto]]*datos_arg[[#This Row],[TC]])</f>
        <v>3000</v>
      </c>
      <c r="X3465" s="16">
        <f>IFERROR(IF(datos_arg[[#This Row],[Moneda]]="USD",datos_arg[[#This Row],[Monto]],datos_arg[[#This Row],[Monto]]/datos_arg[[#This Row],[TC]]),0)</f>
        <v>17.857142857142858</v>
      </c>
      <c r="Y3465" s="14"/>
    </row>
    <row r="3466" spans="1:25" x14ac:dyDescent="0.25">
      <c r="A3466" s="14">
        <f t="shared" si="54"/>
        <v>3463</v>
      </c>
      <c r="B3466" s="1">
        <v>44141</v>
      </c>
      <c r="C3466" s="18">
        <f>+YEAR(datos_arg[[#This Row],[Fecha]])</f>
        <v>2020</v>
      </c>
      <c r="D3466" s="18">
        <f>+MONTH(datos_arg[[#This Row],[Fecha]])</f>
        <v>11</v>
      </c>
      <c r="E3466" s="14" t="s">
        <v>408</v>
      </c>
      <c r="F3466" s="14" t="s">
        <v>69</v>
      </c>
      <c r="G3466" s="14"/>
      <c r="H3466" s="14" t="s">
        <v>7132</v>
      </c>
      <c r="I3466" s="14" t="s">
        <v>7132</v>
      </c>
      <c r="J3466" s="14" t="s">
        <v>425</v>
      </c>
      <c r="K3466" s="14"/>
      <c r="L3466" s="14" t="s">
        <v>425</v>
      </c>
      <c r="M3466" s="14" t="s">
        <v>2530</v>
      </c>
      <c r="N3466" s="14" t="s">
        <v>2530</v>
      </c>
      <c r="O3466" s="14"/>
      <c r="P3466" s="14"/>
      <c r="Q3466" s="14"/>
      <c r="R3466" s="14" t="s">
        <v>439</v>
      </c>
      <c r="S3466" s="14" t="s">
        <v>440</v>
      </c>
      <c r="T3466" s="35">
        <v>1000</v>
      </c>
      <c r="U3466" s="14" t="s">
        <v>2</v>
      </c>
      <c r="V3466" s="14">
        <v>154</v>
      </c>
      <c r="W3466" s="16">
        <f>+IF(datos_arg[[#This Row],[Moneda]]="ARS",datos_arg[[#This Row],[Monto]],datos_arg[[#This Row],[Monto]]*datos_arg[[#This Row],[TC]])</f>
        <v>154000</v>
      </c>
      <c r="X3466" s="16">
        <f>IFERROR(IF(datos_arg[[#This Row],[Moneda]]="USD",datos_arg[[#This Row],[Monto]],datos_arg[[#This Row],[Monto]]/datos_arg[[#This Row],[TC]]),0)</f>
        <v>1000</v>
      </c>
      <c r="Y3466" s="14"/>
    </row>
    <row r="3467" spans="1:25" ht="15" customHeight="1" x14ac:dyDescent="0.25">
      <c r="A3467" s="14">
        <f t="shared" si="54"/>
        <v>3464</v>
      </c>
      <c r="B3467" s="1">
        <v>44141</v>
      </c>
      <c r="C3467" s="18">
        <f>+YEAR(datos_arg[[#This Row],[Fecha]])</f>
        <v>2020</v>
      </c>
      <c r="D3467" s="18">
        <f>+MONTH(datos_arg[[#This Row],[Fecha]])</f>
        <v>11</v>
      </c>
      <c r="E3467" s="14" t="s">
        <v>617</v>
      </c>
      <c r="F3467" s="14" t="s">
        <v>6652</v>
      </c>
      <c r="G3467" s="14" t="s">
        <v>6653</v>
      </c>
      <c r="H3467" s="14" t="s">
        <v>6648</v>
      </c>
      <c r="I3467" s="14" t="s">
        <v>3955</v>
      </c>
      <c r="J3467" s="14" t="s">
        <v>868</v>
      </c>
      <c r="K3467" s="14" t="s">
        <v>421</v>
      </c>
      <c r="L3467" s="14" t="s">
        <v>421</v>
      </c>
      <c r="M3467" s="14" t="s">
        <v>868</v>
      </c>
      <c r="N3467" s="14" t="s">
        <v>39</v>
      </c>
      <c r="O3467" s="14" t="s">
        <v>3453</v>
      </c>
      <c r="P3467" s="14" t="s">
        <v>6057</v>
      </c>
      <c r="Q3467" s="14">
        <v>0</v>
      </c>
      <c r="R3467" s="14" t="s">
        <v>6653</v>
      </c>
      <c r="S3467" s="14" t="s">
        <v>439</v>
      </c>
      <c r="T3467" s="35">
        <v>78000</v>
      </c>
      <c r="U3467" s="14" t="s">
        <v>4</v>
      </c>
      <c r="V3467" s="14">
        <v>154</v>
      </c>
      <c r="W3467" s="16">
        <f>+IF(datos_arg[[#This Row],[Moneda]]="ARS",datos_arg[[#This Row],[Monto]],datos_arg[[#This Row],[Monto]]*datos_arg[[#This Row],[TC]])</f>
        <v>78000</v>
      </c>
      <c r="X3467" s="16">
        <f>IFERROR(IF(datos_arg[[#This Row],[Moneda]]="USD",datos_arg[[#This Row],[Monto]],datos_arg[[#This Row],[Monto]]/datos_arg[[#This Row],[TC]]),0)</f>
        <v>506.49350649350652</v>
      </c>
      <c r="Y3467" s="14"/>
    </row>
    <row r="3468" spans="1:25" ht="15" customHeight="1" x14ac:dyDescent="0.25">
      <c r="A3468" s="14">
        <f t="shared" si="54"/>
        <v>3465</v>
      </c>
      <c r="B3468" s="1">
        <v>44141</v>
      </c>
      <c r="C3468" s="18">
        <f>+YEAR(datos_arg[[#This Row],[Fecha]])</f>
        <v>2020</v>
      </c>
      <c r="D3468" s="18">
        <f>+MONTH(datos_arg[[#This Row],[Fecha]])</f>
        <v>11</v>
      </c>
      <c r="E3468" s="14" t="s">
        <v>1015</v>
      </c>
      <c r="F3468" s="14" t="s">
        <v>430</v>
      </c>
      <c r="G3468" s="14"/>
      <c r="H3468" s="14" t="s">
        <v>7132</v>
      </c>
      <c r="I3468" s="14" t="s">
        <v>7132</v>
      </c>
      <c r="J3468" s="14" t="s">
        <v>425</v>
      </c>
      <c r="K3468" s="14"/>
      <c r="L3468" s="14" t="s">
        <v>425</v>
      </c>
      <c r="M3468" s="14" t="s">
        <v>60</v>
      </c>
      <c r="N3468" s="14" t="s">
        <v>26</v>
      </c>
      <c r="O3468" s="14" t="s">
        <v>2460</v>
      </c>
      <c r="P3468" s="14"/>
      <c r="Q3468" s="14"/>
      <c r="R3468" s="14" t="s">
        <v>430</v>
      </c>
      <c r="S3468" s="14" t="s">
        <v>439</v>
      </c>
      <c r="T3468" s="35">
        <v>3000</v>
      </c>
      <c r="U3468" s="14" t="s">
        <v>4</v>
      </c>
      <c r="V3468" s="14">
        <v>154</v>
      </c>
      <c r="W3468" s="16">
        <f>+IF(datos_arg[[#This Row],[Moneda]]="ARS",datos_arg[[#This Row],[Monto]],datos_arg[[#This Row],[Monto]]*datos_arg[[#This Row],[TC]])</f>
        <v>3000</v>
      </c>
      <c r="X3468" s="16">
        <f>IFERROR(IF(datos_arg[[#This Row],[Moneda]]="USD",datos_arg[[#This Row],[Monto]],datos_arg[[#This Row],[Monto]]/datos_arg[[#This Row],[TC]]),0)</f>
        <v>19.480519480519479</v>
      </c>
      <c r="Y3468" s="14"/>
    </row>
    <row r="3469" spans="1:25" ht="15" customHeight="1" x14ac:dyDescent="0.25">
      <c r="A3469" s="14">
        <f t="shared" si="54"/>
        <v>3466</v>
      </c>
      <c r="B3469" s="1">
        <v>44144</v>
      </c>
      <c r="C3469" s="18">
        <f>+YEAR(datos_arg[[#This Row],[Fecha]])</f>
        <v>2020</v>
      </c>
      <c r="D3469" s="18">
        <f>+MONTH(datos_arg[[#This Row],[Fecha]])</f>
        <v>11</v>
      </c>
      <c r="E3469" s="14" t="s">
        <v>408</v>
      </c>
      <c r="F3469" s="14" t="s">
        <v>5359</v>
      </c>
      <c r="G3469" s="14"/>
      <c r="H3469" s="14" t="s">
        <v>7132</v>
      </c>
      <c r="I3469" s="14" t="s">
        <v>7132</v>
      </c>
      <c r="J3469" s="14" t="s">
        <v>425</v>
      </c>
      <c r="K3469" s="14"/>
      <c r="L3469" s="14" t="s">
        <v>425</v>
      </c>
      <c r="M3469" s="14" t="s">
        <v>596</v>
      </c>
      <c r="N3469" s="14" t="s">
        <v>596</v>
      </c>
      <c r="O3469" s="14" t="s">
        <v>3318</v>
      </c>
      <c r="P3469" s="14"/>
      <c r="Q3469" s="14"/>
      <c r="R3469" s="14" t="s">
        <v>445</v>
      </c>
      <c r="S3469" s="14" t="s">
        <v>439</v>
      </c>
      <c r="T3469" s="35">
        <v>1589.99</v>
      </c>
      <c r="U3469" s="14" t="s">
        <v>4</v>
      </c>
      <c r="V3469" s="14">
        <v>184</v>
      </c>
      <c r="W3469" s="16">
        <f>+IF(datos_arg[[#This Row],[Moneda]]="ARS",datos_arg[[#This Row],[Monto]],datos_arg[[#This Row],[Monto]]*datos_arg[[#This Row],[TC]])</f>
        <v>1589.99</v>
      </c>
      <c r="X3469" s="16">
        <f>IFERROR(IF(datos_arg[[#This Row],[Moneda]]="USD",datos_arg[[#This Row],[Monto]],datos_arg[[#This Row],[Monto]]/datos_arg[[#This Row],[TC]]),0)</f>
        <v>8.6412499999999994</v>
      </c>
      <c r="Y3469" s="14"/>
    </row>
    <row r="3470" spans="1:25" ht="15" customHeight="1" x14ac:dyDescent="0.25">
      <c r="A3470" s="14">
        <f t="shared" si="54"/>
        <v>3467</v>
      </c>
      <c r="B3470" s="1">
        <v>44144</v>
      </c>
      <c r="C3470" s="18">
        <f>+YEAR(datos_arg[[#This Row],[Fecha]])</f>
        <v>2020</v>
      </c>
      <c r="D3470" s="18">
        <f>+MONTH(datos_arg[[#This Row],[Fecha]])</f>
        <v>11</v>
      </c>
      <c r="E3470" s="14" t="s">
        <v>5358</v>
      </c>
      <c r="F3470" s="14" t="s">
        <v>85</v>
      </c>
      <c r="G3470" s="14"/>
      <c r="H3470" s="14" t="s">
        <v>6646</v>
      </c>
      <c r="I3470" s="14" t="s">
        <v>7132</v>
      </c>
      <c r="J3470" s="14" t="s">
        <v>425</v>
      </c>
      <c r="K3470" s="14" t="s">
        <v>421</v>
      </c>
      <c r="L3470" s="14" t="s">
        <v>425</v>
      </c>
      <c r="M3470" s="14" t="s">
        <v>874</v>
      </c>
      <c r="N3470" s="14" t="s">
        <v>100</v>
      </c>
      <c r="O3470" s="14" t="s">
        <v>3455</v>
      </c>
      <c r="P3470" s="14" t="s">
        <v>6058</v>
      </c>
      <c r="Q3470" s="14">
        <v>1</v>
      </c>
      <c r="R3470" s="14" t="s">
        <v>85</v>
      </c>
      <c r="S3470" s="14" t="s">
        <v>439</v>
      </c>
      <c r="T3470" s="35">
        <v>630.89300043167179</v>
      </c>
      <c r="U3470" s="14" t="s">
        <v>4</v>
      </c>
      <c r="V3470" s="14">
        <v>154</v>
      </c>
      <c r="W3470" s="16">
        <f>+IF(datos_arg[[#This Row],[Moneda]]="ARS",datos_arg[[#This Row],[Monto]],datos_arg[[#This Row],[Monto]]*datos_arg[[#This Row],[TC]])</f>
        <v>630.89300043167179</v>
      </c>
      <c r="X3470" s="16">
        <f>IFERROR(IF(datos_arg[[#This Row],[Moneda]]="USD",datos_arg[[#This Row],[Monto]],datos_arg[[#This Row],[Monto]]/datos_arg[[#This Row],[TC]]),0)</f>
        <v>4.0967077950108557</v>
      </c>
      <c r="Y3470" s="14"/>
    </row>
    <row r="3471" spans="1:25" ht="15" customHeight="1" x14ac:dyDescent="0.25">
      <c r="A3471" s="14">
        <f t="shared" si="54"/>
        <v>3468</v>
      </c>
      <c r="B3471" s="1">
        <v>44144</v>
      </c>
      <c r="C3471" s="18">
        <f>+YEAR(datos_arg[[#This Row],[Fecha]])</f>
        <v>2020</v>
      </c>
      <c r="D3471" s="18">
        <f>+MONTH(datos_arg[[#This Row],[Fecha]])</f>
        <v>11</v>
      </c>
      <c r="E3471" s="14" t="s">
        <v>5358</v>
      </c>
      <c r="F3471" s="14" t="s">
        <v>969</v>
      </c>
      <c r="G3471" s="14"/>
      <c r="H3471" s="14" t="s">
        <v>6646</v>
      </c>
      <c r="I3471" s="14" t="s">
        <v>7132</v>
      </c>
      <c r="J3471" s="14" t="s">
        <v>425</v>
      </c>
      <c r="K3471" s="14"/>
      <c r="L3471" s="14" t="s">
        <v>425</v>
      </c>
      <c r="M3471" s="14" t="s">
        <v>2017</v>
      </c>
      <c r="N3471" s="14" t="s">
        <v>100</v>
      </c>
      <c r="O3471" s="14" t="s">
        <v>3456</v>
      </c>
      <c r="P3471" s="14" t="s">
        <v>6058</v>
      </c>
      <c r="Q3471" s="14">
        <v>1</v>
      </c>
      <c r="R3471" s="14" t="s">
        <v>969</v>
      </c>
      <c r="S3471" s="14" t="s">
        <v>439</v>
      </c>
      <c r="T3471" s="35">
        <v>2532.5337582254097</v>
      </c>
      <c r="U3471" s="14" t="s">
        <v>4</v>
      </c>
      <c r="V3471" s="14">
        <v>154</v>
      </c>
      <c r="W3471" s="16">
        <f>+IF(datos_arg[[#This Row],[Moneda]]="ARS",datos_arg[[#This Row],[Monto]],datos_arg[[#This Row],[Monto]]*datos_arg[[#This Row],[TC]])</f>
        <v>2532.5337582254097</v>
      </c>
      <c r="X3471" s="16">
        <f>IFERROR(IF(datos_arg[[#This Row],[Moneda]]="USD",datos_arg[[#This Row],[Monto]],datos_arg[[#This Row],[Monto]]/datos_arg[[#This Row],[TC]]),0)</f>
        <v>16.445024404061101</v>
      </c>
      <c r="Y3471" s="14"/>
    </row>
    <row r="3472" spans="1:25" ht="15" customHeight="1" x14ac:dyDescent="0.25">
      <c r="A3472" s="14">
        <f t="shared" si="54"/>
        <v>3469</v>
      </c>
      <c r="B3472" s="1">
        <v>44144</v>
      </c>
      <c r="C3472" s="18">
        <f>+YEAR(datos_arg[[#This Row],[Fecha]])</f>
        <v>2020</v>
      </c>
      <c r="D3472" s="18">
        <f>+MONTH(datos_arg[[#This Row],[Fecha]])</f>
        <v>11</v>
      </c>
      <c r="E3472" s="14" t="s">
        <v>5358</v>
      </c>
      <c r="F3472" s="14" t="s">
        <v>85</v>
      </c>
      <c r="G3472" s="14"/>
      <c r="H3472" s="14" t="s">
        <v>6646</v>
      </c>
      <c r="I3472" s="14" t="s">
        <v>7132</v>
      </c>
      <c r="J3472" s="14" t="s">
        <v>425</v>
      </c>
      <c r="K3472" s="14"/>
      <c r="L3472" s="14" t="s">
        <v>425</v>
      </c>
      <c r="M3472" s="14" t="s">
        <v>1100</v>
      </c>
      <c r="N3472" s="14" t="s">
        <v>100</v>
      </c>
      <c r="O3472" s="14" t="s">
        <v>3457</v>
      </c>
      <c r="P3472" s="14" t="s">
        <v>6058</v>
      </c>
      <c r="Q3472" s="14">
        <v>1</v>
      </c>
      <c r="R3472" s="14" t="s">
        <v>85</v>
      </c>
      <c r="S3472" s="14" t="s">
        <v>439</v>
      </c>
      <c r="T3472" s="35">
        <v>10354.178945369698</v>
      </c>
      <c r="U3472" s="14" t="s">
        <v>4</v>
      </c>
      <c r="V3472" s="14">
        <v>154</v>
      </c>
      <c r="W3472" s="16">
        <f>+IF(datos_arg[[#This Row],[Moneda]]="ARS",datos_arg[[#This Row],[Monto]],datos_arg[[#This Row],[Monto]]*datos_arg[[#This Row],[TC]])</f>
        <v>10354.178945369698</v>
      </c>
      <c r="X3472" s="16">
        <f>IFERROR(IF(datos_arg[[#This Row],[Moneda]]="USD",datos_arg[[#This Row],[Monto]],datos_arg[[#This Row],[Monto]]/datos_arg[[#This Row],[TC]]),0)</f>
        <v>67.234928216686356</v>
      </c>
      <c r="Y3472" s="14"/>
    </row>
    <row r="3473" spans="1:25" ht="15" customHeight="1" x14ac:dyDescent="0.25">
      <c r="A3473" s="14">
        <f t="shared" si="54"/>
        <v>3470</v>
      </c>
      <c r="B3473" s="1">
        <v>44144</v>
      </c>
      <c r="C3473" s="18">
        <f>+YEAR(datos_arg[[#This Row],[Fecha]])</f>
        <v>2020</v>
      </c>
      <c r="D3473" s="18">
        <f>+MONTH(datos_arg[[#This Row],[Fecha]])</f>
        <v>11</v>
      </c>
      <c r="E3473" s="14" t="s">
        <v>1015</v>
      </c>
      <c r="F3473" s="14" t="s">
        <v>403</v>
      </c>
      <c r="G3473" s="14" t="s">
        <v>5383</v>
      </c>
      <c r="H3473" s="14" t="s">
        <v>6646</v>
      </c>
      <c r="I3473" s="14" t="s">
        <v>7132</v>
      </c>
      <c r="J3473" s="14" t="s">
        <v>425</v>
      </c>
      <c r="K3473" s="14"/>
      <c r="L3473" s="14" t="s">
        <v>425</v>
      </c>
      <c r="M3473" s="14" t="s">
        <v>815</v>
      </c>
      <c r="N3473" s="14" t="s">
        <v>100</v>
      </c>
      <c r="O3473" s="14" t="s">
        <v>3458</v>
      </c>
      <c r="P3473" s="14" t="s">
        <v>6058</v>
      </c>
      <c r="Q3473" s="14">
        <v>1</v>
      </c>
      <c r="R3473" s="14" t="s">
        <v>5383</v>
      </c>
      <c r="S3473" s="14" t="s">
        <v>439</v>
      </c>
      <c r="T3473" s="35">
        <v>1203.9742959732207</v>
      </c>
      <c r="U3473" s="14" t="s">
        <v>4</v>
      </c>
      <c r="V3473" s="14">
        <v>154</v>
      </c>
      <c r="W3473" s="16">
        <f>+IF(datos_arg[[#This Row],[Moneda]]="ARS",datos_arg[[#This Row],[Monto]],datos_arg[[#This Row],[Monto]]*datos_arg[[#This Row],[TC]])</f>
        <v>1203.9742959732207</v>
      </c>
      <c r="X3473" s="16">
        <f>IFERROR(IF(datos_arg[[#This Row],[Moneda]]="USD",datos_arg[[#This Row],[Monto]],datos_arg[[#This Row],[Monto]]/datos_arg[[#This Row],[TC]]),0)</f>
        <v>7.8180149089170179</v>
      </c>
      <c r="Y3473" s="14"/>
    </row>
    <row r="3474" spans="1:25" ht="15" customHeight="1" x14ac:dyDescent="0.25">
      <c r="A3474" s="14">
        <f t="shared" si="54"/>
        <v>3471</v>
      </c>
      <c r="B3474" s="1">
        <v>44144</v>
      </c>
      <c r="C3474" s="18">
        <f>+YEAR(datos_arg[[#This Row],[Fecha]])</f>
        <v>2020</v>
      </c>
      <c r="D3474" s="18">
        <f>+MONTH(datos_arg[[#This Row],[Fecha]])</f>
        <v>11</v>
      </c>
      <c r="E3474" s="14" t="s">
        <v>408</v>
      </c>
      <c r="F3474" s="14" t="s">
        <v>506</v>
      </c>
      <c r="G3474" s="14"/>
      <c r="H3474" s="14" t="s">
        <v>7132</v>
      </c>
      <c r="I3474" s="14" t="s">
        <v>7132</v>
      </c>
      <c r="J3474" s="14" t="s">
        <v>425</v>
      </c>
      <c r="K3474" s="14"/>
      <c r="L3474" s="14" t="s">
        <v>425</v>
      </c>
      <c r="M3474" s="14" t="s">
        <v>1762</v>
      </c>
      <c r="N3474" s="14" t="s">
        <v>1762</v>
      </c>
      <c r="O3474" s="14" t="s">
        <v>3459</v>
      </c>
      <c r="P3474" s="14" t="s">
        <v>6058</v>
      </c>
      <c r="Q3474" s="14"/>
      <c r="R3474" s="14" t="s">
        <v>439</v>
      </c>
      <c r="S3474" s="14" t="s">
        <v>1762</v>
      </c>
      <c r="T3474" s="35">
        <v>987.99</v>
      </c>
      <c r="U3474" s="14" t="s">
        <v>4</v>
      </c>
      <c r="V3474" s="14">
        <v>184</v>
      </c>
      <c r="W3474" s="16">
        <f>+IF(datos_arg[[#This Row],[Moneda]]="ARS",datos_arg[[#This Row],[Monto]],datos_arg[[#This Row],[Monto]]*datos_arg[[#This Row],[TC]])</f>
        <v>987.99</v>
      </c>
      <c r="X3474" s="16">
        <f>IFERROR(IF(datos_arg[[#This Row],[Moneda]]="USD",datos_arg[[#This Row],[Monto]],datos_arg[[#This Row],[Monto]]/datos_arg[[#This Row],[TC]]),0)</f>
        <v>5.3695108695652172</v>
      </c>
      <c r="Y3474" s="14"/>
    </row>
    <row r="3475" spans="1:25" ht="15" customHeight="1" x14ac:dyDescent="0.25">
      <c r="A3475" s="14">
        <f t="shared" si="54"/>
        <v>3472</v>
      </c>
      <c r="B3475" s="1">
        <v>44145</v>
      </c>
      <c r="C3475" s="18">
        <f>+YEAR(datos_arg[[#This Row],[Fecha]])</f>
        <v>2020</v>
      </c>
      <c r="D3475" s="18">
        <f>+MONTH(datos_arg[[#This Row],[Fecha]])</f>
        <v>11</v>
      </c>
      <c r="E3475" s="14" t="s">
        <v>5358</v>
      </c>
      <c r="F3475" s="14" t="s">
        <v>85</v>
      </c>
      <c r="G3475" s="14"/>
      <c r="H3475" s="14" t="s">
        <v>532</v>
      </c>
      <c r="I3475" s="14" t="s">
        <v>7132</v>
      </c>
      <c r="J3475" s="14" t="s">
        <v>425</v>
      </c>
      <c r="K3475" s="14" t="s">
        <v>421</v>
      </c>
      <c r="L3475" s="14" t="s">
        <v>425</v>
      </c>
      <c r="M3475" s="14" t="s">
        <v>1381</v>
      </c>
      <c r="N3475" s="14" t="s">
        <v>524</v>
      </c>
      <c r="O3475" s="14" t="s">
        <v>3460</v>
      </c>
      <c r="P3475" s="14" t="s">
        <v>6059</v>
      </c>
      <c r="Q3475" s="14">
        <v>1</v>
      </c>
      <c r="R3475" s="14" t="s">
        <v>85</v>
      </c>
      <c r="S3475" s="14" t="s">
        <v>439</v>
      </c>
      <c r="T3475" s="35">
        <v>2195</v>
      </c>
      <c r="U3475" s="14" t="s">
        <v>4</v>
      </c>
      <c r="V3475" s="14">
        <v>154</v>
      </c>
      <c r="W3475" s="16">
        <f>+IF(datos_arg[[#This Row],[Moneda]]="ARS",datos_arg[[#This Row],[Monto]],datos_arg[[#This Row],[Monto]]*datos_arg[[#This Row],[TC]])</f>
        <v>2195</v>
      </c>
      <c r="X3475" s="16">
        <f>IFERROR(IF(datos_arg[[#This Row],[Moneda]]="USD",datos_arg[[#This Row],[Monto]],datos_arg[[#This Row],[Monto]]/datos_arg[[#This Row],[TC]]),0)</f>
        <v>14.253246753246753</v>
      </c>
      <c r="Y3475" s="14"/>
    </row>
    <row r="3476" spans="1:25" ht="15" customHeight="1" x14ac:dyDescent="0.25">
      <c r="A3476" s="14">
        <f t="shared" si="54"/>
        <v>3473</v>
      </c>
      <c r="B3476" s="1">
        <v>44145</v>
      </c>
      <c r="C3476" s="18">
        <f>+YEAR(datos_arg[[#This Row],[Fecha]])</f>
        <v>2020</v>
      </c>
      <c r="D3476" s="18">
        <f>+MONTH(datos_arg[[#This Row],[Fecha]])</f>
        <v>11</v>
      </c>
      <c r="E3476" s="14" t="s">
        <v>1015</v>
      </c>
      <c r="F3476" s="14" t="s">
        <v>403</v>
      </c>
      <c r="G3476" s="14" t="s">
        <v>5383</v>
      </c>
      <c r="H3476" s="14" t="s">
        <v>6646</v>
      </c>
      <c r="I3476" s="14" t="s">
        <v>7132</v>
      </c>
      <c r="J3476" s="14" t="s">
        <v>425</v>
      </c>
      <c r="K3476" s="14"/>
      <c r="L3476" s="14" t="s">
        <v>425</v>
      </c>
      <c r="M3476" s="14" t="s">
        <v>934</v>
      </c>
      <c r="N3476" s="14" t="s">
        <v>367</v>
      </c>
      <c r="O3476" s="14" t="s">
        <v>3461</v>
      </c>
      <c r="P3476" s="14" t="s">
        <v>6056</v>
      </c>
      <c r="Q3476" s="14">
        <v>1</v>
      </c>
      <c r="R3476" s="14" t="s">
        <v>5383</v>
      </c>
      <c r="S3476" s="14" t="s">
        <v>439</v>
      </c>
      <c r="T3476" s="35">
        <v>2220</v>
      </c>
      <c r="U3476" s="14" t="s">
        <v>4</v>
      </c>
      <c r="V3476" s="14">
        <v>154</v>
      </c>
      <c r="W3476" s="16">
        <f>+IF(datos_arg[[#This Row],[Moneda]]="ARS",datos_arg[[#This Row],[Monto]],datos_arg[[#This Row],[Monto]]*datos_arg[[#This Row],[TC]])</f>
        <v>2220</v>
      </c>
      <c r="X3476" s="16">
        <f>IFERROR(IF(datos_arg[[#This Row],[Moneda]]="USD",datos_arg[[#This Row],[Monto]],datos_arg[[#This Row],[Monto]]/datos_arg[[#This Row],[TC]]),0)</f>
        <v>14.415584415584416</v>
      </c>
      <c r="Y3476" s="14"/>
    </row>
    <row r="3477" spans="1:25" ht="15" customHeight="1" x14ac:dyDescent="0.25">
      <c r="A3477" s="14">
        <f t="shared" si="54"/>
        <v>3474</v>
      </c>
      <c r="B3477" s="1">
        <v>44145</v>
      </c>
      <c r="C3477" s="18">
        <f>+YEAR(datos_arg[[#This Row],[Fecha]])</f>
        <v>2020</v>
      </c>
      <c r="D3477" s="18">
        <f>+MONTH(datos_arg[[#This Row],[Fecha]])</f>
        <v>11</v>
      </c>
      <c r="E3477" s="14" t="s">
        <v>1015</v>
      </c>
      <c r="F3477" s="14" t="s">
        <v>403</v>
      </c>
      <c r="G3477" s="14" t="s">
        <v>5383</v>
      </c>
      <c r="H3477" s="14" t="s">
        <v>6646</v>
      </c>
      <c r="I3477" s="14" t="s">
        <v>7132</v>
      </c>
      <c r="J3477" s="14" t="s">
        <v>425</v>
      </c>
      <c r="K3477" s="14"/>
      <c r="L3477" s="14" t="s">
        <v>422</v>
      </c>
      <c r="M3477" s="14" t="s">
        <v>1526</v>
      </c>
      <c r="N3477" s="14" t="s">
        <v>524</v>
      </c>
      <c r="O3477" s="14" t="s">
        <v>3462</v>
      </c>
      <c r="P3477" s="14" t="s">
        <v>6055</v>
      </c>
      <c r="Q3477" s="14">
        <v>5</v>
      </c>
      <c r="R3477" s="14" t="s">
        <v>5383</v>
      </c>
      <c r="S3477" s="14" t="s">
        <v>439</v>
      </c>
      <c r="T3477" s="35">
        <v>2995</v>
      </c>
      <c r="U3477" s="14" t="s">
        <v>4</v>
      </c>
      <c r="V3477" s="14">
        <v>154</v>
      </c>
      <c r="W3477" s="16">
        <f>+IF(datos_arg[[#This Row],[Moneda]]="ARS",datos_arg[[#This Row],[Monto]],datos_arg[[#This Row],[Monto]]*datos_arg[[#This Row],[TC]])</f>
        <v>2995</v>
      </c>
      <c r="X3477" s="16">
        <f>IFERROR(IF(datos_arg[[#This Row],[Moneda]]="USD",datos_arg[[#This Row],[Monto]],datos_arg[[#This Row],[Monto]]/datos_arg[[#This Row],[TC]]),0)</f>
        <v>19.448051948051948</v>
      </c>
      <c r="Y3477" s="14"/>
    </row>
    <row r="3478" spans="1:25" ht="15" customHeight="1" x14ac:dyDescent="0.25">
      <c r="A3478" s="14">
        <f t="shared" si="54"/>
        <v>3475</v>
      </c>
      <c r="B3478" s="1">
        <v>44145</v>
      </c>
      <c r="C3478" s="18">
        <f>+YEAR(datos_arg[[#This Row],[Fecha]])</f>
        <v>2020</v>
      </c>
      <c r="D3478" s="18">
        <f>+MONTH(datos_arg[[#This Row],[Fecha]])</f>
        <v>11</v>
      </c>
      <c r="E3478" s="14" t="s">
        <v>1015</v>
      </c>
      <c r="F3478" s="14" t="s">
        <v>430</v>
      </c>
      <c r="G3478" s="14"/>
      <c r="H3478" s="14" t="s">
        <v>7132</v>
      </c>
      <c r="I3478" s="14" t="s">
        <v>7132</v>
      </c>
      <c r="J3478" s="14" t="s">
        <v>425</v>
      </c>
      <c r="K3478" s="14"/>
      <c r="L3478" s="14" t="s">
        <v>425</v>
      </c>
      <c r="M3478" s="14" t="s">
        <v>57</v>
      </c>
      <c r="N3478" s="14" t="s">
        <v>57</v>
      </c>
      <c r="O3478" s="14" t="s">
        <v>1794</v>
      </c>
      <c r="P3478" s="14" t="s">
        <v>6060</v>
      </c>
      <c r="Q3478" s="14"/>
      <c r="R3478" s="14" t="s">
        <v>430</v>
      </c>
      <c r="S3478" s="14" t="s">
        <v>439</v>
      </c>
      <c r="T3478" s="35">
        <v>486</v>
      </c>
      <c r="U3478" s="14" t="s">
        <v>4</v>
      </c>
      <c r="V3478" s="14">
        <v>154</v>
      </c>
      <c r="W3478" s="16">
        <f>+IF(datos_arg[[#This Row],[Moneda]]="ARS",datos_arg[[#This Row],[Monto]],datos_arg[[#This Row],[Monto]]*datos_arg[[#This Row],[TC]])</f>
        <v>486</v>
      </c>
      <c r="X3478" s="16">
        <f>IFERROR(IF(datos_arg[[#This Row],[Moneda]]="USD",datos_arg[[#This Row],[Monto]],datos_arg[[#This Row],[Monto]]/datos_arg[[#This Row],[TC]]),0)</f>
        <v>3.1558441558441559</v>
      </c>
      <c r="Y3478" s="14"/>
    </row>
    <row r="3479" spans="1:25" ht="15" customHeight="1" x14ac:dyDescent="0.25">
      <c r="A3479" s="14">
        <f t="shared" si="54"/>
        <v>3476</v>
      </c>
      <c r="B3479" s="1">
        <v>44145</v>
      </c>
      <c r="C3479" s="18">
        <f>+YEAR(datos_arg[[#This Row],[Fecha]])</f>
        <v>2020</v>
      </c>
      <c r="D3479" s="18">
        <f>+MONTH(datos_arg[[#This Row],[Fecha]])</f>
        <v>11</v>
      </c>
      <c r="E3479" s="14" t="s">
        <v>1015</v>
      </c>
      <c r="F3479" s="14" t="s">
        <v>430</v>
      </c>
      <c r="G3479" s="14"/>
      <c r="H3479" s="14" t="s">
        <v>7132</v>
      </c>
      <c r="I3479" s="14" t="s">
        <v>7132</v>
      </c>
      <c r="J3479" s="14" t="s">
        <v>425</v>
      </c>
      <c r="K3479" s="14"/>
      <c r="L3479" s="14" t="s">
        <v>425</v>
      </c>
      <c r="M3479" s="14" t="s">
        <v>60</v>
      </c>
      <c r="N3479" s="14" t="s">
        <v>26</v>
      </c>
      <c r="O3479" s="14" t="s">
        <v>2370</v>
      </c>
      <c r="P3479" s="14" t="s">
        <v>6060</v>
      </c>
      <c r="Q3479" s="14"/>
      <c r="R3479" s="14" t="s">
        <v>430</v>
      </c>
      <c r="S3479" s="14" t="s">
        <v>439</v>
      </c>
      <c r="T3479" s="35">
        <v>10962.2</v>
      </c>
      <c r="U3479" s="14" t="s">
        <v>4</v>
      </c>
      <c r="V3479" s="14">
        <v>154</v>
      </c>
      <c r="W3479" s="16">
        <f>+IF(datos_arg[[#This Row],[Moneda]]="ARS",datos_arg[[#This Row],[Monto]],datos_arg[[#This Row],[Monto]]*datos_arg[[#This Row],[TC]])</f>
        <v>10962.2</v>
      </c>
      <c r="X3479" s="16">
        <f>IFERROR(IF(datos_arg[[#This Row],[Moneda]]="USD",datos_arg[[#This Row],[Monto]],datos_arg[[#This Row],[Monto]]/datos_arg[[#This Row],[TC]]),0)</f>
        <v>71.183116883116881</v>
      </c>
      <c r="Y3479" s="14"/>
    </row>
    <row r="3480" spans="1:25" ht="15" customHeight="1" x14ac:dyDescent="0.25">
      <c r="A3480" s="14">
        <f t="shared" si="54"/>
        <v>3477</v>
      </c>
      <c r="B3480" s="1">
        <v>44145</v>
      </c>
      <c r="C3480" s="18">
        <f>+YEAR(datos_arg[[#This Row],[Fecha]])</f>
        <v>2020</v>
      </c>
      <c r="D3480" s="18">
        <f>+MONTH(datos_arg[[#This Row],[Fecha]])</f>
        <v>11</v>
      </c>
      <c r="E3480" s="14" t="s">
        <v>1015</v>
      </c>
      <c r="F3480" s="14" t="s">
        <v>403</v>
      </c>
      <c r="G3480" s="14" t="s">
        <v>970</v>
      </c>
      <c r="H3480" s="14" t="s">
        <v>7132</v>
      </c>
      <c r="I3480" s="14" t="s">
        <v>7132</v>
      </c>
      <c r="J3480" s="14" t="s">
        <v>425</v>
      </c>
      <c r="K3480" s="14"/>
      <c r="L3480" s="14" t="s">
        <v>425</v>
      </c>
      <c r="M3480" s="14" t="s">
        <v>493</v>
      </c>
      <c r="N3480" s="14" t="s">
        <v>26</v>
      </c>
      <c r="O3480" s="14" t="s">
        <v>3463</v>
      </c>
      <c r="P3480" s="14" t="s">
        <v>6060</v>
      </c>
      <c r="Q3480" s="14"/>
      <c r="R3480" s="14" t="s">
        <v>970</v>
      </c>
      <c r="S3480" s="14" t="s">
        <v>439</v>
      </c>
      <c r="T3480" s="35">
        <v>4126.8</v>
      </c>
      <c r="U3480" s="14" t="s">
        <v>4</v>
      </c>
      <c r="V3480" s="14">
        <v>154</v>
      </c>
      <c r="W3480" s="16">
        <f>+IF(datos_arg[[#This Row],[Moneda]]="ARS",datos_arg[[#This Row],[Monto]],datos_arg[[#This Row],[Monto]]*datos_arg[[#This Row],[TC]])</f>
        <v>4126.8</v>
      </c>
      <c r="X3480" s="16">
        <f>IFERROR(IF(datos_arg[[#This Row],[Moneda]]="USD",datos_arg[[#This Row],[Monto]],datos_arg[[#This Row],[Monto]]/datos_arg[[#This Row],[TC]]),0)</f>
        <v>26.797402597402598</v>
      </c>
      <c r="Y3480" s="14"/>
    </row>
    <row r="3481" spans="1:25" ht="15" customHeight="1" x14ac:dyDescent="0.25">
      <c r="A3481" s="14">
        <f t="shared" si="54"/>
        <v>3478</v>
      </c>
      <c r="B3481" s="1">
        <v>44145</v>
      </c>
      <c r="C3481" s="18">
        <f>+YEAR(datos_arg[[#This Row],[Fecha]])</f>
        <v>2020</v>
      </c>
      <c r="D3481" s="18">
        <f>+MONTH(datos_arg[[#This Row],[Fecha]])</f>
        <v>11</v>
      </c>
      <c r="E3481" s="14" t="s">
        <v>449</v>
      </c>
      <c r="F3481" s="14" t="s">
        <v>523</v>
      </c>
      <c r="G3481" s="14"/>
      <c r="H3481" s="14" t="s">
        <v>4114</v>
      </c>
      <c r="I3481" s="14" t="s">
        <v>7132</v>
      </c>
      <c r="J3481" s="14" t="s">
        <v>425</v>
      </c>
      <c r="K3481" s="14"/>
      <c r="L3481" s="14" t="s">
        <v>425</v>
      </c>
      <c r="M3481" s="14" t="s">
        <v>515</v>
      </c>
      <c r="N3481" s="14" t="s">
        <v>515</v>
      </c>
      <c r="O3481" s="14" t="s">
        <v>3464</v>
      </c>
      <c r="P3481" s="14" t="s">
        <v>6060</v>
      </c>
      <c r="Q3481" s="14"/>
      <c r="R3481" s="14" t="s">
        <v>523</v>
      </c>
      <c r="S3481" s="14" t="s">
        <v>439</v>
      </c>
      <c r="T3481" s="35">
        <v>8999</v>
      </c>
      <c r="U3481" s="14" t="s">
        <v>4</v>
      </c>
      <c r="V3481" s="14">
        <v>154</v>
      </c>
      <c r="W3481" s="16">
        <f>+IF(datos_arg[[#This Row],[Moneda]]="ARS",datos_arg[[#This Row],[Monto]],datos_arg[[#This Row],[Monto]]*datos_arg[[#This Row],[TC]])</f>
        <v>8999</v>
      </c>
      <c r="X3481" s="16">
        <f>IFERROR(IF(datos_arg[[#This Row],[Moneda]]="USD",datos_arg[[#This Row],[Monto]],datos_arg[[#This Row],[Monto]]/datos_arg[[#This Row],[TC]]),0)</f>
        <v>58.435064935064936</v>
      </c>
      <c r="Y3481" s="14"/>
    </row>
    <row r="3482" spans="1:25" x14ac:dyDescent="0.25">
      <c r="A3482" s="14">
        <f t="shared" si="54"/>
        <v>3479</v>
      </c>
      <c r="B3482" s="1">
        <v>44145</v>
      </c>
      <c r="C3482" s="18">
        <f>+YEAR(datos_arg[[#This Row],[Fecha]])</f>
        <v>2020</v>
      </c>
      <c r="D3482" s="18">
        <f>+MONTH(datos_arg[[#This Row],[Fecha]])</f>
        <v>11</v>
      </c>
      <c r="E3482" s="14" t="s">
        <v>1016</v>
      </c>
      <c r="F3482" s="14" t="s">
        <v>405</v>
      </c>
      <c r="G3482" s="14"/>
      <c r="H3482" s="14" t="s">
        <v>6646</v>
      </c>
      <c r="I3482" s="14" t="s">
        <v>7132</v>
      </c>
      <c r="J3482" s="14" t="s">
        <v>425</v>
      </c>
      <c r="K3482" s="14"/>
      <c r="L3482" s="14" t="s">
        <v>425</v>
      </c>
      <c r="M3482" s="14" t="s">
        <v>959</v>
      </c>
      <c r="N3482" s="14" t="s">
        <v>304</v>
      </c>
      <c r="O3482" s="14" t="s">
        <v>3465</v>
      </c>
      <c r="P3482" s="14"/>
      <c r="Q3482" s="14"/>
      <c r="R3482" s="14" t="s">
        <v>405</v>
      </c>
      <c r="S3482" s="14" t="s">
        <v>440</v>
      </c>
      <c r="T3482" s="35">
        <v>1500</v>
      </c>
      <c r="U3482" s="14" t="s">
        <v>2</v>
      </c>
      <c r="V3482" s="14">
        <v>154</v>
      </c>
      <c r="W3482" s="16">
        <f>+IF(datos_arg[[#This Row],[Moneda]]="ARS",datos_arg[[#This Row],[Monto]],datos_arg[[#This Row],[Monto]]*datos_arg[[#This Row],[TC]])</f>
        <v>231000</v>
      </c>
      <c r="X3482" s="16">
        <f>IFERROR(IF(datos_arg[[#This Row],[Moneda]]="USD",datos_arg[[#This Row],[Monto]],datos_arg[[#This Row],[Monto]]/datos_arg[[#This Row],[TC]]),0)</f>
        <v>1500</v>
      </c>
      <c r="Y3482" s="14"/>
    </row>
    <row r="3483" spans="1:25" ht="15" customHeight="1" x14ac:dyDescent="0.25">
      <c r="A3483" s="14">
        <f t="shared" si="54"/>
        <v>3480</v>
      </c>
      <c r="B3483" s="1">
        <v>44145</v>
      </c>
      <c r="C3483" s="18">
        <f>+YEAR(datos_arg[[#This Row],[Fecha]])</f>
        <v>2020</v>
      </c>
      <c r="D3483" s="18">
        <f>+MONTH(datos_arg[[#This Row],[Fecha]])</f>
        <v>11</v>
      </c>
      <c r="E3483" s="14" t="s">
        <v>1015</v>
      </c>
      <c r="F3483" s="14" t="s">
        <v>403</v>
      </c>
      <c r="G3483" s="14" t="s">
        <v>5383</v>
      </c>
      <c r="H3483" s="14" t="s">
        <v>7132</v>
      </c>
      <c r="I3483" s="14" t="s">
        <v>7132</v>
      </c>
      <c r="J3483" s="14" t="s">
        <v>425</v>
      </c>
      <c r="K3483" s="14"/>
      <c r="L3483" s="14" t="s">
        <v>425</v>
      </c>
      <c r="M3483" s="14" t="s">
        <v>815</v>
      </c>
      <c r="N3483" s="14" t="s">
        <v>524</v>
      </c>
      <c r="O3483" s="14" t="s">
        <v>3466</v>
      </c>
      <c r="P3483" s="14"/>
      <c r="Q3483" s="14"/>
      <c r="R3483" s="14" t="s">
        <v>5383</v>
      </c>
      <c r="S3483" s="14" t="s">
        <v>439</v>
      </c>
      <c r="T3483" s="35">
        <v>30000</v>
      </c>
      <c r="U3483" s="14" t="s">
        <v>4</v>
      </c>
      <c r="V3483" s="14">
        <v>154</v>
      </c>
      <c r="W3483" s="16">
        <f>+IF(datos_arg[[#This Row],[Moneda]]="ARS",datos_arg[[#This Row],[Monto]],datos_arg[[#This Row],[Monto]]*datos_arg[[#This Row],[TC]])</f>
        <v>30000</v>
      </c>
      <c r="X3483" s="16">
        <f>IFERROR(IF(datos_arg[[#This Row],[Moneda]]="USD",datos_arg[[#This Row],[Monto]],datos_arg[[#This Row],[Monto]]/datos_arg[[#This Row],[TC]]),0)</f>
        <v>194.80519480519482</v>
      </c>
      <c r="Y3483" s="14"/>
    </row>
    <row r="3484" spans="1:25" ht="15" customHeight="1" x14ac:dyDescent="0.25">
      <c r="A3484" s="14">
        <f t="shared" si="54"/>
        <v>3481</v>
      </c>
      <c r="B3484" s="1">
        <v>44145</v>
      </c>
      <c r="C3484" s="18">
        <f>+YEAR(datos_arg[[#This Row],[Fecha]])</f>
        <v>2020</v>
      </c>
      <c r="D3484" s="18">
        <f>+MONTH(datos_arg[[#This Row],[Fecha]])</f>
        <v>11</v>
      </c>
      <c r="E3484" s="14" t="s">
        <v>1015</v>
      </c>
      <c r="F3484" s="14" t="s">
        <v>430</v>
      </c>
      <c r="G3484" s="14"/>
      <c r="H3484" s="14" t="s">
        <v>7132</v>
      </c>
      <c r="I3484" s="14" t="s">
        <v>7132</v>
      </c>
      <c r="J3484" s="14" t="s">
        <v>425</v>
      </c>
      <c r="K3484" s="14"/>
      <c r="L3484" s="14" t="s">
        <v>425</v>
      </c>
      <c r="M3484" s="14" t="s">
        <v>3961</v>
      </c>
      <c r="N3484" s="14" t="s">
        <v>137</v>
      </c>
      <c r="O3484" s="14" t="s">
        <v>3467</v>
      </c>
      <c r="P3484" s="14"/>
      <c r="Q3484" s="14"/>
      <c r="R3484" s="14" t="s">
        <v>430</v>
      </c>
      <c r="S3484" s="14" t="s">
        <v>439</v>
      </c>
      <c r="T3484" s="35">
        <v>12000</v>
      </c>
      <c r="U3484" s="14" t="s">
        <v>4</v>
      </c>
      <c r="V3484" s="14">
        <v>154</v>
      </c>
      <c r="W3484" s="16">
        <f>+IF(datos_arg[[#This Row],[Moneda]]="ARS",datos_arg[[#This Row],[Monto]],datos_arg[[#This Row],[Monto]]*datos_arg[[#This Row],[TC]])</f>
        <v>12000</v>
      </c>
      <c r="X3484" s="16">
        <f>IFERROR(IF(datos_arg[[#This Row],[Moneda]]="USD",datos_arg[[#This Row],[Monto]],datos_arg[[#This Row],[Monto]]/datos_arg[[#This Row],[TC]]),0)</f>
        <v>77.922077922077918</v>
      </c>
      <c r="Y3484" s="14"/>
    </row>
    <row r="3485" spans="1:25" x14ac:dyDescent="0.25">
      <c r="A3485" s="14">
        <f t="shared" si="54"/>
        <v>3482</v>
      </c>
      <c r="B3485" s="1">
        <v>44146</v>
      </c>
      <c r="C3485" s="18">
        <f>+YEAR(datos_arg[[#This Row],[Fecha]])</f>
        <v>2020</v>
      </c>
      <c r="D3485" s="18">
        <f>+MONTH(datos_arg[[#This Row],[Fecha]])</f>
        <v>11</v>
      </c>
      <c r="E3485" s="14" t="s">
        <v>408</v>
      </c>
      <c r="F3485" s="14" t="s">
        <v>69</v>
      </c>
      <c r="G3485" s="14"/>
      <c r="H3485" s="14" t="s">
        <v>7132</v>
      </c>
      <c r="I3485" s="14" t="s">
        <v>7132</v>
      </c>
      <c r="J3485" s="14" t="s">
        <v>425</v>
      </c>
      <c r="K3485" s="14"/>
      <c r="L3485" s="14" t="s">
        <v>425</v>
      </c>
      <c r="M3485" s="14" t="s">
        <v>2530</v>
      </c>
      <c r="N3485" s="14" t="s">
        <v>2530</v>
      </c>
      <c r="O3485" s="14"/>
      <c r="P3485" s="14"/>
      <c r="Q3485" s="14"/>
      <c r="R3485" s="14" t="s">
        <v>439</v>
      </c>
      <c r="S3485" s="14" t="s">
        <v>440</v>
      </c>
      <c r="T3485" s="35">
        <v>1000</v>
      </c>
      <c r="U3485" s="14" t="s">
        <v>2</v>
      </c>
      <c r="V3485" s="14">
        <v>161</v>
      </c>
      <c r="W3485" s="16">
        <f>+IF(datos_arg[[#This Row],[Moneda]]="ARS",datos_arg[[#This Row],[Monto]],datos_arg[[#This Row],[Monto]]*datos_arg[[#This Row],[TC]])</f>
        <v>161000</v>
      </c>
      <c r="X3485" s="16">
        <f>IFERROR(IF(datos_arg[[#This Row],[Moneda]]="USD",datos_arg[[#This Row],[Monto]],datos_arg[[#This Row],[Monto]]/datos_arg[[#This Row],[TC]]),0)</f>
        <v>1000</v>
      </c>
      <c r="Y3485" s="14"/>
    </row>
    <row r="3486" spans="1:25" ht="15" customHeight="1" x14ac:dyDescent="0.25">
      <c r="A3486" s="14">
        <f t="shared" si="54"/>
        <v>3483</v>
      </c>
      <c r="B3486" s="1">
        <v>44146</v>
      </c>
      <c r="C3486" s="18">
        <f>+YEAR(datos_arg[[#This Row],[Fecha]])</f>
        <v>2020</v>
      </c>
      <c r="D3486" s="18">
        <f>+MONTH(datos_arg[[#This Row],[Fecha]])</f>
        <v>11</v>
      </c>
      <c r="E3486" s="14" t="s">
        <v>449</v>
      </c>
      <c r="F3486" s="14" t="s">
        <v>523</v>
      </c>
      <c r="G3486" s="14"/>
      <c r="H3486" s="14" t="s">
        <v>6646</v>
      </c>
      <c r="I3486" s="14" t="s">
        <v>7132</v>
      </c>
      <c r="J3486" s="14" t="s">
        <v>425</v>
      </c>
      <c r="K3486" s="14"/>
      <c r="L3486" s="14" t="s">
        <v>425</v>
      </c>
      <c r="M3486" s="14" t="s">
        <v>524</v>
      </c>
      <c r="N3486" s="14" t="s">
        <v>524</v>
      </c>
      <c r="O3486" s="14" t="s">
        <v>3468</v>
      </c>
      <c r="P3486" s="14"/>
      <c r="Q3486" s="14"/>
      <c r="R3486" s="14" t="s">
        <v>523</v>
      </c>
      <c r="S3486" s="14" t="s">
        <v>439</v>
      </c>
      <c r="T3486" s="35">
        <v>50000</v>
      </c>
      <c r="U3486" s="14" t="s">
        <v>4</v>
      </c>
      <c r="V3486" s="14">
        <v>161</v>
      </c>
      <c r="W3486" s="16">
        <f>+IF(datos_arg[[#This Row],[Moneda]]="ARS",datos_arg[[#This Row],[Monto]],datos_arg[[#This Row],[Monto]]*datos_arg[[#This Row],[TC]])</f>
        <v>50000</v>
      </c>
      <c r="X3486" s="16">
        <f>IFERROR(IF(datos_arg[[#This Row],[Moneda]]="USD",datos_arg[[#This Row],[Monto]],datos_arg[[#This Row],[Monto]]/datos_arg[[#This Row],[TC]]),0)</f>
        <v>310.55900621118013</v>
      </c>
      <c r="Y3486" s="14"/>
    </row>
    <row r="3487" spans="1:25" ht="15" customHeight="1" x14ac:dyDescent="0.25">
      <c r="A3487" s="14">
        <f t="shared" si="54"/>
        <v>3484</v>
      </c>
      <c r="B3487" s="1">
        <v>44147</v>
      </c>
      <c r="C3487" s="18">
        <f>+YEAR(datos_arg[[#This Row],[Fecha]])</f>
        <v>2020</v>
      </c>
      <c r="D3487" s="18">
        <f>+MONTH(datos_arg[[#This Row],[Fecha]])</f>
        <v>11</v>
      </c>
      <c r="E3487" s="14" t="s">
        <v>408</v>
      </c>
      <c r="F3487" s="14" t="s">
        <v>506</v>
      </c>
      <c r="G3487" s="14"/>
      <c r="H3487" s="14" t="s">
        <v>7132</v>
      </c>
      <c r="I3487" s="14" t="s">
        <v>7132</v>
      </c>
      <c r="J3487" s="14" t="s">
        <v>425</v>
      </c>
      <c r="K3487" s="14"/>
      <c r="L3487" s="14" t="s">
        <v>425</v>
      </c>
      <c r="M3487" s="14" t="s">
        <v>613</v>
      </c>
      <c r="N3487" s="14" t="s">
        <v>613</v>
      </c>
      <c r="O3487" s="14" t="s">
        <v>3469</v>
      </c>
      <c r="P3487" s="14"/>
      <c r="Q3487" s="14"/>
      <c r="R3487" s="14" t="s">
        <v>613</v>
      </c>
      <c r="S3487" s="14" t="s">
        <v>439</v>
      </c>
      <c r="T3487" s="35">
        <v>15000</v>
      </c>
      <c r="U3487" s="14" t="s">
        <v>4</v>
      </c>
      <c r="V3487" s="14">
        <v>161</v>
      </c>
      <c r="W3487" s="16">
        <f>+IF(datos_arg[[#This Row],[Moneda]]="ARS",datos_arg[[#This Row],[Monto]],datos_arg[[#This Row],[Monto]]*datos_arg[[#This Row],[TC]])</f>
        <v>15000</v>
      </c>
      <c r="X3487" s="16">
        <f>IFERROR(IF(datos_arg[[#This Row],[Moneda]]="USD",datos_arg[[#This Row],[Monto]],datos_arg[[#This Row],[Monto]]/datos_arg[[#This Row],[TC]]),0)</f>
        <v>93.16770186335404</v>
      </c>
      <c r="Y3487" s="14"/>
    </row>
    <row r="3488" spans="1:25" ht="15" customHeight="1" x14ac:dyDescent="0.25">
      <c r="A3488" s="14">
        <f t="shared" si="54"/>
        <v>3485</v>
      </c>
      <c r="B3488" s="1">
        <v>44147</v>
      </c>
      <c r="C3488" s="18">
        <f>+YEAR(datos_arg[[#This Row],[Fecha]])</f>
        <v>2020</v>
      </c>
      <c r="D3488" s="18">
        <f>+MONTH(datos_arg[[#This Row],[Fecha]])</f>
        <v>11</v>
      </c>
      <c r="E3488" s="14" t="s">
        <v>5358</v>
      </c>
      <c r="F3488" s="14" t="s">
        <v>4108</v>
      </c>
      <c r="G3488" s="14"/>
      <c r="H3488" s="14" t="s">
        <v>6646</v>
      </c>
      <c r="I3488" s="14" t="s">
        <v>7132</v>
      </c>
      <c r="J3488" s="14" t="s">
        <v>425</v>
      </c>
      <c r="K3488" s="14" t="s">
        <v>420</v>
      </c>
      <c r="L3488" s="14" t="s">
        <v>426</v>
      </c>
      <c r="M3488" s="14" t="s">
        <v>5381</v>
      </c>
      <c r="N3488" s="14" t="s">
        <v>1019</v>
      </c>
      <c r="O3488" s="14" t="s">
        <v>4096</v>
      </c>
      <c r="P3488" s="14"/>
      <c r="Q3488" s="14"/>
      <c r="R3488" s="14" t="s">
        <v>4108</v>
      </c>
      <c r="S3488" s="14" t="s">
        <v>439</v>
      </c>
      <c r="T3488" s="35">
        <v>50000</v>
      </c>
      <c r="U3488" s="14" t="s">
        <v>4</v>
      </c>
      <c r="V3488" s="14">
        <v>161</v>
      </c>
      <c r="W3488" s="16">
        <f>+IF(datos_arg[[#This Row],[Moneda]]="ARS",datos_arg[[#This Row],[Monto]],datos_arg[[#This Row],[Monto]]*datos_arg[[#This Row],[TC]])</f>
        <v>50000</v>
      </c>
      <c r="X3488" s="16">
        <f>IFERROR(IF(datos_arg[[#This Row],[Moneda]]="USD",datos_arg[[#This Row],[Monto]],datos_arg[[#This Row],[Monto]]/datos_arg[[#This Row],[TC]]),0)</f>
        <v>310.55900621118013</v>
      </c>
      <c r="Y3488" s="14"/>
    </row>
    <row r="3489" spans="1:25" ht="15" customHeight="1" x14ac:dyDescent="0.25">
      <c r="A3489" s="14">
        <f t="shared" si="54"/>
        <v>3486</v>
      </c>
      <c r="B3489" s="1">
        <v>44147</v>
      </c>
      <c r="C3489" s="18">
        <f>+YEAR(datos_arg[[#This Row],[Fecha]])</f>
        <v>2020</v>
      </c>
      <c r="D3489" s="18">
        <f>+MONTH(datos_arg[[#This Row],[Fecha]])</f>
        <v>11</v>
      </c>
      <c r="E3489" s="14" t="s">
        <v>1015</v>
      </c>
      <c r="F3489" s="14" t="s">
        <v>403</v>
      </c>
      <c r="G3489" s="14" t="s">
        <v>5383</v>
      </c>
      <c r="H3489" s="14" t="s">
        <v>8103</v>
      </c>
      <c r="I3489" s="14" t="s">
        <v>8104</v>
      </c>
      <c r="J3489" s="14" t="s">
        <v>425</v>
      </c>
      <c r="K3489" s="14"/>
      <c r="L3489" s="14" t="s">
        <v>425</v>
      </c>
      <c r="M3489" s="14" t="s">
        <v>1716</v>
      </c>
      <c r="N3489" s="14" t="s">
        <v>3393</v>
      </c>
      <c r="O3489" s="14" t="s">
        <v>4373</v>
      </c>
      <c r="P3489" s="14" t="s">
        <v>6061</v>
      </c>
      <c r="Q3489" s="14"/>
      <c r="R3489" s="14" t="s">
        <v>5383</v>
      </c>
      <c r="S3489" s="14" t="s">
        <v>420</v>
      </c>
      <c r="T3489" s="35">
        <v>3000</v>
      </c>
      <c r="U3489" s="14" t="s">
        <v>4</v>
      </c>
      <c r="V3489" s="14">
        <v>161</v>
      </c>
      <c r="W3489" s="16">
        <f>+IF(datos_arg[[#This Row],[Moneda]]="ARS",datos_arg[[#This Row],[Monto]],datos_arg[[#This Row],[Monto]]*datos_arg[[#This Row],[TC]])</f>
        <v>3000</v>
      </c>
      <c r="X3489" s="16">
        <f>IFERROR(IF(datos_arg[[#This Row],[Moneda]]="USD",datos_arg[[#This Row],[Monto]],datos_arg[[#This Row],[Monto]]/datos_arg[[#This Row],[TC]]),0)</f>
        <v>18.633540372670808</v>
      </c>
      <c r="Y3489" s="14"/>
    </row>
    <row r="3490" spans="1:25" ht="15" customHeight="1" x14ac:dyDescent="0.25">
      <c r="A3490" s="14">
        <f t="shared" si="54"/>
        <v>3487</v>
      </c>
      <c r="B3490" s="1">
        <v>44147</v>
      </c>
      <c r="C3490" s="18">
        <f>+YEAR(datos_arg[[#This Row],[Fecha]])</f>
        <v>2020</v>
      </c>
      <c r="D3490" s="18">
        <f>+MONTH(datos_arg[[#This Row],[Fecha]])</f>
        <v>11</v>
      </c>
      <c r="E3490" s="14" t="s">
        <v>1015</v>
      </c>
      <c r="F3490" s="14" t="s">
        <v>403</v>
      </c>
      <c r="G3490" s="14" t="s">
        <v>5383</v>
      </c>
      <c r="H3490" s="14" t="s">
        <v>8103</v>
      </c>
      <c r="I3490" s="14" t="s">
        <v>8104</v>
      </c>
      <c r="J3490" s="14" t="s">
        <v>425</v>
      </c>
      <c r="K3490" s="14"/>
      <c r="L3490" s="14" t="s">
        <v>425</v>
      </c>
      <c r="M3490" s="14" t="s">
        <v>811</v>
      </c>
      <c r="N3490" s="14" t="s">
        <v>3393</v>
      </c>
      <c r="O3490" s="14" t="s">
        <v>4374</v>
      </c>
      <c r="P3490" s="14" t="s">
        <v>6061</v>
      </c>
      <c r="Q3490" s="14"/>
      <c r="R3490" s="14" t="s">
        <v>5383</v>
      </c>
      <c r="S3490" s="14" t="s">
        <v>420</v>
      </c>
      <c r="T3490" s="35">
        <v>300</v>
      </c>
      <c r="U3490" s="14" t="s">
        <v>4</v>
      </c>
      <c r="V3490" s="14">
        <v>161</v>
      </c>
      <c r="W3490" s="16">
        <f>+IF(datos_arg[[#This Row],[Moneda]]="ARS",datos_arg[[#This Row],[Monto]],datos_arg[[#This Row],[Monto]]*datos_arg[[#This Row],[TC]])</f>
        <v>300</v>
      </c>
      <c r="X3490" s="16">
        <f>IFERROR(IF(datos_arg[[#This Row],[Moneda]]="USD",datos_arg[[#This Row],[Monto]],datos_arg[[#This Row],[Monto]]/datos_arg[[#This Row],[TC]]),0)</f>
        <v>1.8633540372670807</v>
      </c>
      <c r="Y3490" s="14"/>
    </row>
    <row r="3491" spans="1:25" ht="15" customHeight="1" x14ac:dyDescent="0.25">
      <c r="A3491" s="14">
        <f t="shared" si="54"/>
        <v>3488</v>
      </c>
      <c r="B3491" s="1">
        <v>44147</v>
      </c>
      <c r="C3491" s="18">
        <f>+YEAR(datos_arg[[#This Row],[Fecha]])</f>
        <v>2020</v>
      </c>
      <c r="D3491" s="18">
        <f>+MONTH(datos_arg[[#This Row],[Fecha]])</f>
        <v>11</v>
      </c>
      <c r="E3491" s="14" t="s">
        <v>1015</v>
      </c>
      <c r="F3491" s="14" t="s">
        <v>403</v>
      </c>
      <c r="G3491" s="14" t="s">
        <v>5383</v>
      </c>
      <c r="H3491" s="14" t="s">
        <v>8103</v>
      </c>
      <c r="I3491" s="14" t="s">
        <v>8104</v>
      </c>
      <c r="J3491" s="14" t="s">
        <v>425</v>
      </c>
      <c r="K3491" s="14"/>
      <c r="L3491" s="14" t="s">
        <v>425</v>
      </c>
      <c r="M3491" s="14" t="s">
        <v>773</v>
      </c>
      <c r="N3491" s="14" t="s">
        <v>3393</v>
      </c>
      <c r="O3491" s="14" t="s">
        <v>4375</v>
      </c>
      <c r="P3491" s="14" t="s">
        <v>6061</v>
      </c>
      <c r="Q3491" s="14"/>
      <c r="R3491" s="14" t="s">
        <v>5383</v>
      </c>
      <c r="S3491" s="14" t="s">
        <v>420</v>
      </c>
      <c r="T3491" s="35">
        <v>3620</v>
      </c>
      <c r="U3491" s="14" t="s">
        <v>4</v>
      </c>
      <c r="V3491" s="14">
        <v>161</v>
      </c>
      <c r="W3491" s="16">
        <f>+IF(datos_arg[[#This Row],[Moneda]]="ARS",datos_arg[[#This Row],[Monto]],datos_arg[[#This Row],[Monto]]*datos_arg[[#This Row],[TC]])</f>
        <v>3620</v>
      </c>
      <c r="X3491" s="16">
        <f>IFERROR(IF(datos_arg[[#This Row],[Moneda]]="USD",datos_arg[[#This Row],[Monto]],datos_arg[[#This Row],[Monto]]/datos_arg[[#This Row],[TC]]),0)</f>
        <v>22.48447204968944</v>
      </c>
      <c r="Y3491" s="14"/>
    </row>
    <row r="3492" spans="1:25" ht="15" customHeight="1" x14ac:dyDescent="0.25">
      <c r="A3492" s="14">
        <f t="shared" si="54"/>
        <v>3489</v>
      </c>
      <c r="B3492" s="1">
        <v>44148</v>
      </c>
      <c r="C3492" s="18">
        <f>+YEAR(datos_arg[[#This Row],[Fecha]])</f>
        <v>2020</v>
      </c>
      <c r="D3492" s="18">
        <f>+MONTH(datos_arg[[#This Row],[Fecha]])</f>
        <v>11</v>
      </c>
      <c r="E3492" s="14" t="s">
        <v>1015</v>
      </c>
      <c r="F3492" s="14" t="s">
        <v>403</v>
      </c>
      <c r="G3492" s="14" t="s">
        <v>5383</v>
      </c>
      <c r="H3492" s="14" t="s">
        <v>6646</v>
      </c>
      <c r="I3492" s="14" t="s">
        <v>7132</v>
      </c>
      <c r="J3492" s="14" t="s">
        <v>425</v>
      </c>
      <c r="K3492" s="14"/>
      <c r="L3492" s="14" t="s">
        <v>425</v>
      </c>
      <c r="M3492" s="14" t="s">
        <v>773</v>
      </c>
      <c r="N3492" s="14" t="s">
        <v>524</v>
      </c>
      <c r="O3492" s="14" t="s">
        <v>3470</v>
      </c>
      <c r="P3492" s="14" t="s">
        <v>6062</v>
      </c>
      <c r="Q3492" s="14">
        <v>3</v>
      </c>
      <c r="R3492" s="14" t="s">
        <v>5383</v>
      </c>
      <c r="S3492" s="14" t="s">
        <v>439</v>
      </c>
      <c r="T3492" s="35">
        <v>4913.08</v>
      </c>
      <c r="U3492" s="14" t="s">
        <v>4</v>
      </c>
      <c r="V3492" s="14">
        <v>161</v>
      </c>
      <c r="W3492" s="16">
        <f>+IF(datos_arg[[#This Row],[Moneda]]="ARS",datos_arg[[#This Row],[Monto]],datos_arg[[#This Row],[Monto]]*datos_arg[[#This Row],[TC]])</f>
        <v>4913.08</v>
      </c>
      <c r="X3492" s="16">
        <f>IFERROR(IF(datos_arg[[#This Row],[Moneda]]="USD",datos_arg[[#This Row],[Monto]],datos_arg[[#This Row],[Monto]]/datos_arg[[#This Row],[TC]]),0)</f>
        <v>30.516024844720498</v>
      </c>
      <c r="Y3492" s="14"/>
    </row>
    <row r="3493" spans="1:25" ht="15" customHeight="1" x14ac:dyDescent="0.25">
      <c r="A3493" s="14">
        <f t="shared" si="54"/>
        <v>3490</v>
      </c>
      <c r="B3493" s="1">
        <v>44148</v>
      </c>
      <c r="C3493" s="18">
        <f>+YEAR(datos_arg[[#This Row],[Fecha]])</f>
        <v>2020</v>
      </c>
      <c r="D3493" s="18">
        <f>+MONTH(datos_arg[[#This Row],[Fecha]])</f>
        <v>11</v>
      </c>
      <c r="E3493" s="14" t="s">
        <v>1015</v>
      </c>
      <c r="F3493" s="14" t="s">
        <v>403</v>
      </c>
      <c r="G3493" s="14" t="s">
        <v>970</v>
      </c>
      <c r="H3493" s="14" t="s">
        <v>7132</v>
      </c>
      <c r="I3493" s="14" t="s">
        <v>7132</v>
      </c>
      <c r="J3493" s="14" t="s">
        <v>425</v>
      </c>
      <c r="K3493" s="14"/>
      <c r="L3493" s="14" t="s">
        <v>425</v>
      </c>
      <c r="M3493" s="14" t="s">
        <v>515</v>
      </c>
      <c r="N3493" s="14" t="s">
        <v>524</v>
      </c>
      <c r="O3493" s="14" t="s">
        <v>3471</v>
      </c>
      <c r="P3493" s="14" t="s">
        <v>6062</v>
      </c>
      <c r="Q3493" s="14">
        <v>3</v>
      </c>
      <c r="R3493" s="14" t="s">
        <v>970</v>
      </c>
      <c r="S3493" s="14" t="s">
        <v>439</v>
      </c>
      <c r="T3493" s="35">
        <v>720</v>
      </c>
      <c r="U3493" s="14" t="s">
        <v>4</v>
      </c>
      <c r="V3493" s="14">
        <v>161</v>
      </c>
      <c r="W3493" s="16">
        <f>+IF(datos_arg[[#This Row],[Moneda]]="ARS",datos_arg[[#This Row],[Monto]],datos_arg[[#This Row],[Monto]]*datos_arg[[#This Row],[TC]])</f>
        <v>720</v>
      </c>
      <c r="X3493" s="16">
        <f>IFERROR(IF(datos_arg[[#This Row],[Moneda]]="USD",datos_arg[[#This Row],[Monto]],datos_arg[[#This Row],[Monto]]/datos_arg[[#This Row],[TC]]),0)</f>
        <v>4.4720496894409933</v>
      </c>
      <c r="Y3493" s="14"/>
    </row>
    <row r="3494" spans="1:25" ht="15" customHeight="1" x14ac:dyDescent="0.25">
      <c r="A3494" s="14">
        <f t="shared" si="54"/>
        <v>3491</v>
      </c>
      <c r="B3494" s="1">
        <v>44148</v>
      </c>
      <c r="C3494" s="18">
        <f>+YEAR(datos_arg[[#This Row],[Fecha]])</f>
        <v>2020</v>
      </c>
      <c r="D3494" s="18">
        <f>+MONTH(datos_arg[[#This Row],[Fecha]])</f>
        <v>11</v>
      </c>
      <c r="E3494" s="14" t="s">
        <v>1015</v>
      </c>
      <c r="F3494" s="14" t="s">
        <v>403</v>
      </c>
      <c r="G3494" s="14" t="s">
        <v>5383</v>
      </c>
      <c r="H3494" s="14" t="s">
        <v>6646</v>
      </c>
      <c r="I3494" s="14" t="s">
        <v>7132</v>
      </c>
      <c r="J3494" s="14" t="s">
        <v>425</v>
      </c>
      <c r="K3494" s="14"/>
      <c r="L3494" s="14" t="s">
        <v>425</v>
      </c>
      <c r="M3494" s="14" t="s">
        <v>3148</v>
      </c>
      <c r="N3494" s="14" t="s">
        <v>310</v>
      </c>
      <c r="O3494" s="14" t="s">
        <v>3149</v>
      </c>
      <c r="P3494" s="14" t="s">
        <v>6062</v>
      </c>
      <c r="Q3494" s="14">
        <v>1</v>
      </c>
      <c r="R3494" s="14" t="s">
        <v>5383</v>
      </c>
      <c r="S3494" s="14" t="s">
        <v>439</v>
      </c>
      <c r="T3494" s="35">
        <v>50</v>
      </c>
      <c r="U3494" s="14" t="s">
        <v>4</v>
      </c>
      <c r="V3494" s="14">
        <v>161</v>
      </c>
      <c r="W3494" s="16">
        <f>+IF(datos_arg[[#This Row],[Moneda]]="ARS",datos_arg[[#This Row],[Monto]],datos_arg[[#This Row],[Monto]]*datos_arg[[#This Row],[TC]])</f>
        <v>50</v>
      </c>
      <c r="X3494" s="16">
        <f>IFERROR(IF(datos_arg[[#This Row],[Moneda]]="USD",datos_arg[[#This Row],[Monto]],datos_arg[[#This Row],[Monto]]/datos_arg[[#This Row],[TC]]),0)</f>
        <v>0.3105590062111801</v>
      </c>
      <c r="Y3494" s="14"/>
    </row>
    <row r="3495" spans="1:25" ht="15" customHeight="1" x14ac:dyDescent="0.25">
      <c r="A3495" s="14">
        <f t="shared" si="54"/>
        <v>3492</v>
      </c>
      <c r="B3495" s="1">
        <v>44148</v>
      </c>
      <c r="C3495" s="18">
        <f>+YEAR(datos_arg[[#This Row],[Fecha]])</f>
        <v>2020</v>
      </c>
      <c r="D3495" s="18">
        <f>+MONTH(datos_arg[[#This Row],[Fecha]])</f>
        <v>11</v>
      </c>
      <c r="E3495" s="14" t="s">
        <v>1015</v>
      </c>
      <c r="F3495" s="14" t="s">
        <v>430</v>
      </c>
      <c r="G3495" s="14"/>
      <c r="H3495" s="14" t="s">
        <v>7132</v>
      </c>
      <c r="I3495" s="14" t="s">
        <v>7132</v>
      </c>
      <c r="J3495" s="14" t="s">
        <v>425</v>
      </c>
      <c r="K3495" s="14"/>
      <c r="L3495" s="14" t="s">
        <v>425</v>
      </c>
      <c r="M3495" s="14" t="s">
        <v>3963</v>
      </c>
      <c r="N3495" s="14" t="s">
        <v>158</v>
      </c>
      <c r="O3495" s="14" t="s">
        <v>3472</v>
      </c>
      <c r="P3495" s="14" t="s">
        <v>6063</v>
      </c>
      <c r="Q3495" s="14"/>
      <c r="R3495" s="14" t="s">
        <v>430</v>
      </c>
      <c r="S3495" s="14" t="s">
        <v>439</v>
      </c>
      <c r="T3495" s="35">
        <v>2080</v>
      </c>
      <c r="U3495" s="14" t="s">
        <v>4</v>
      </c>
      <c r="V3495" s="14">
        <v>161</v>
      </c>
      <c r="W3495" s="16">
        <f>+IF(datos_arg[[#This Row],[Moneda]]="ARS",datos_arg[[#This Row],[Monto]],datos_arg[[#This Row],[Monto]]*datos_arg[[#This Row],[TC]])</f>
        <v>2080</v>
      </c>
      <c r="X3495" s="16">
        <f>IFERROR(IF(datos_arg[[#This Row],[Moneda]]="USD",datos_arg[[#This Row],[Monto]],datos_arg[[#This Row],[Monto]]/datos_arg[[#This Row],[TC]]),0)</f>
        <v>12.919254658385093</v>
      </c>
      <c r="Y3495" s="14"/>
    </row>
    <row r="3496" spans="1:25" ht="15" customHeight="1" x14ac:dyDescent="0.25">
      <c r="A3496" s="14">
        <f t="shared" si="54"/>
        <v>3493</v>
      </c>
      <c r="B3496" s="1">
        <v>44148</v>
      </c>
      <c r="C3496" s="18">
        <f>+YEAR(datos_arg[[#This Row],[Fecha]])</f>
        <v>2020</v>
      </c>
      <c r="D3496" s="18">
        <f>+MONTH(datos_arg[[#This Row],[Fecha]])</f>
        <v>11</v>
      </c>
      <c r="E3496" s="14" t="s">
        <v>1015</v>
      </c>
      <c r="F3496" s="14" t="s">
        <v>403</v>
      </c>
      <c r="G3496" s="14" t="s">
        <v>5382</v>
      </c>
      <c r="H3496" s="14" t="s">
        <v>6646</v>
      </c>
      <c r="I3496" s="14" t="s">
        <v>7132</v>
      </c>
      <c r="J3496" s="14" t="s">
        <v>425</v>
      </c>
      <c r="K3496" s="14" t="s">
        <v>421</v>
      </c>
      <c r="L3496" s="14" t="s">
        <v>421</v>
      </c>
      <c r="M3496" s="14" t="s">
        <v>989</v>
      </c>
      <c r="N3496" s="14" t="s">
        <v>327</v>
      </c>
      <c r="O3496" s="14" t="s">
        <v>2639</v>
      </c>
      <c r="P3496" s="14" t="s">
        <v>6064</v>
      </c>
      <c r="Q3496" s="14">
        <v>20</v>
      </c>
      <c r="R3496" s="14" t="s">
        <v>5382</v>
      </c>
      <c r="S3496" s="14" t="s">
        <v>439</v>
      </c>
      <c r="T3496" s="35">
        <v>4162.3999999999996</v>
      </c>
      <c r="U3496" s="14" t="s">
        <v>4</v>
      </c>
      <c r="V3496" s="14">
        <v>161</v>
      </c>
      <c r="W3496" s="16">
        <f>+IF(datos_arg[[#This Row],[Moneda]]="ARS",datos_arg[[#This Row],[Monto]],datos_arg[[#This Row],[Monto]]*datos_arg[[#This Row],[TC]])</f>
        <v>4162.3999999999996</v>
      </c>
      <c r="X3496" s="16">
        <f>IFERROR(IF(datos_arg[[#This Row],[Moneda]]="USD",datos_arg[[#This Row],[Monto]],datos_arg[[#This Row],[Monto]]/datos_arg[[#This Row],[TC]]),0)</f>
        <v>25.85341614906832</v>
      </c>
      <c r="Y3496" s="14"/>
    </row>
    <row r="3497" spans="1:25" ht="15" customHeight="1" x14ac:dyDescent="0.25">
      <c r="A3497" s="14">
        <f t="shared" si="54"/>
        <v>3494</v>
      </c>
      <c r="B3497" s="1">
        <v>44148</v>
      </c>
      <c r="C3497" s="18">
        <f>+YEAR(datos_arg[[#This Row],[Fecha]])</f>
        <v>2020</v>
      </c>
      <c r="D3497" s="18">
        <f>+MONTH(datos_arg[[#This Row],[Fecha]])</f>
        <v>11</v>
      </c>
      <c r="E3497" s="14" t="s">
        <v>1016</v>
      </c>
      <c r="F3497" s="14" t="s">
        <v>404</v>
      </c>
      <c r="G3497" s="14"/>
      <c r="H3497" s="14" t="s">
        <v>433</v>
      </c>
      <c r="I3497" s="14" t="s">
        <v>955</v>
      </c>
      <c r="J3497" s="14" t="s">
        <v>425</v>
      </c>
      <c r="K3497" s="14"/>
      <c r="L3497" s="14" t="s">
        <v>425</v>
      </c>
      <c r="M3497" s="14" t="s">
        <v>854</v>
      </c>
      <c r="N3497" s="14" t="s">
        <v>854</v>
      </c>
      <c r="O3497" s="14" t="s">
        <v>3473</v>
      </c>
      <c r="P3497" s="14" t="s">
        <v>6065</v>
      </c>
      <c r="Q3497" s="14"/>
      <c r="R3497" s="14" t="s">
        <v>404</v>
      </c>
      <c r="S3497" s="14" t="s">
        <v>439</v>
      </c>
      <c r="T3497" s="35">
        <v>6910.38</v>
      </c>
      <c r="U3497" s="14" t="s">
        <v>4</v>
      </c>
      <c r="V3497" s="14">
        <v>161</v>
      </c>
      <c r="W3497" s="16">
        <f>+IF(datos_arg[[#This Row],[Moneda]]="ARS",datos_arg[[#This Row],[Monto]],datos_arg[[#This Row],[Monto]]*datos_arg[[#This Row],[TC]])</f>
        <v>6910.38</v>
      </c>
      <c r="X3497" s="16">
        <f>IFERROR(IF(datos_arg[[#This Row],[Moneda]]="USD",datos_arg[[#This Row],[Monto]],datos_arg[[#This Row],[Monto]]/datos_arg[[#This Row],[TC]]),0)</f>
        <v>42.921614906832296</v>
      </c>
      <c r="Y3497" s="14"/>
    </row>
    <row r="3498" spans="1:25" ht="15" customHeight="1" x14ac:dyDescent="0.25">
      <c r="A3498" s="14">
        <f t="shared" si="54"/>
        <v>3495</v>
      </c>
      <c r="B3498" s="1">
        <v>44148</v>
      </c>
      <c r="C3498" s="18">
        <f>+YEAR(datos_arg[[#This Row],[Fecha]])</f>
        <v>2020</v>
      </c>
      <c r="D3498" s="18">
        <f>+MONTH(datos_arg[[#This Row],[Fecha]])</f>
        <v>11</v>
      </c>
      <c r="E3498" s="14" t="s">
        <v>1016</v>
      </c>
      <c r="F3498" s="14" t="s">
        <v>404</v>
      </c>
      <c r="G3498" s="14"/>
      <c r="H3498" s="14" t="s">
        <v>433</v>
      </c>
      <c r="I3498" s="14" t="s">
        <v>955</v>
      </c>
      <c r="J3498" s="14" t="s">
        <v>425</v>
      </c>
      <c r="K3498" s="14"/>
      <c r="L3498" s="14" t="s">
        <v>425</v>
      </c>
      <c r="M3498" s="14" t="s">
        <v>954</v>
      </c>
      <c r="N3498" s="14" t="s">
        <v>954</v>
      </c>
      <c r="O3498" s="14" t="s">
        <v>3474</v>
      </c>
      <c r="P3498" s="14" t="s">
        <v>6065</v>
      </c>
      <c r="Q3498" s="14"/>
      <c r="R3498" s="14" t="s">
        <v>404</v>
      </c>
      <c r="S3498" s="14" t="s">
        <v>439</v>
      </c>
      <c r="T3498" s="35">
        <v>4977.13</v>
      </c>
      <c r="U3498" s="14" t="s">
        <v>4</v>
      </c>
      <c r="V3498" s="14">
        <v>161</v>
      </c>
      <c r="W3498" s="16">
        <f>+IF(datos_arg[[#This Row],[Moneda]]="ARS",datos_arg[[#This Row],[Monto]],datos_arg[[#This Row],[Monto]]*datos_arg[[#This Row],[TC]])</f>
        <v>4977.13</v>
      </c>
      <c r="X3498" s="16">
        <f>IFERROR(IF(datos_arg[[#This Row],[Moneda]]="USD",datos_arg[[#This Row],[Monto]],datos_arg[[#This Row],[Monto]]/datos_arg[[#This Row],[TC]]),0)</f>
        <v>30.913850931677018</v>
      </c>
      <c r="Y3498" s="14"/>
    </row>
    <row r="3499" spans="1:25" ht="15" customHeight="1" x14ac:dyDescent="0.25">
      <c r="A3499" s="14">
        <f t="shared" si="54"/>
        <v>3496</v>
      </c>
      <c r="B3499" s="1">
        <v>44148</v>
      </c>
      <c r="C3499" s="18">
        <f>+YEAR(datos_arg[[#This Row],[Fecha]])</f>
        <v>2020</v>
      </c>
      <c r="D3499" s="18">
        <f>+MONTH(datos_arg[[#This Row],[Fecha]])</f>
        <v>11</v>
      </c>
      <c r="E3499" s="14" t="s">
        <v>1016</v>
      </c>
      <c r="F3499" s="14" t="s">
        <v>404</v>
      </c>
      <c r="G3499" s="14"/>
      <c r="H3499" s="14" t="s">
        <v>6646</v>
      </c>
      <c r="I3499" s="14" t="s">
        <v>7132</v>
      </c>
      <c r="J3499" s="14" t="s">
        <v>425</v>
      </c>
      <c r="K3499" s="14"/>
      <c r="L3499" s="14" t="s">
        <v>425</v>
      </c>
      <c r="M3499" s="14" t="s">
        <v>3475</v>
      </c>
      <c r="N3499" s="14" t="s">
        <v>3475</v>
      </c>
      <c r="O3499" s="14" t="s">
        <v>3476</v>
      </c>
      <c r="P3499" s="14" t="s">
        <v>6065</v>
      </c>
      <c r="Q3499" s="14"/>
      <c r="R3499" s="14" t="s">
        <v>404</v>
      </c>
      <c r="S3499" s="14" t="s">
        <v>439</v>
      </c>
      <c r="T3499" s="35">
        <v>862.5</v>
      </c>
      <c r="U3499" s="14" t="s">
        <v>4</v>
      </c>
      <c r="V3499" s="14">
        <v>161</v>
      </c>
      <c r="W3499" s="16">
        <f>+IF(datos_arg[[#This Row],[Moneda]]="ARS",datos_arg[[#This Row],[Monto]],datos_arg[[#This Row],[Monto]]*datos_arg[[#This Row],[TC]])</f>
        <v>862.5</v>
      </c>
      <c r="X3499" s="16">
        <f>IFERROR(IF(datos_arg[[#This Row],[Moneda]]="USD",datos_arg[[#This Row],[Monto]],datos_arg[[#This Row],[Monto]]/datos_arg[[#This Row],[TC]]),0)</f>
        <v>5.3571428571428568</v>
      </c>
      <c r="Y3499" s="14"/>
    </row>
    <row r="3500" spans="1:25" ht="15" customHeight="1" x14ac:dyDescent="0.25">
      <c r="A3500" s="14">
        <f t="shared" si="54"/>
        <v>3497</v>
      </c>
      <c r="B3500" s="1">
        <v>44148</v>
      </c>
      <c r="C3500" s="18">
        <f>+YEAR(datos_arg[[#This Row],[Fecha]])</f>
        <v>2020</v>
      </c>
      <c r="D3500" s="18">
        <f>+MONTH(datos_arg[[#This Row],[Fecha]])</f>
        <v>11</v>
      </c>
      <c r="E3500" s="14" t="s">
        <v>1016</v>
      </c>
      <c r="F3500" s="14" t="s">
        <v>404</v>
      </c>
      <c r="G3500" s="14"/>
      <c r="H3500" s="14" t="s">
        <v>4114</v>
      </c>
      <c r="I3500" s="14" t="s">
        <v>7132</v>
      </c>
      <c r="J3500" s="14" t="s">
        <v>425</v>
      </c>
      <c r="K3500" s="14"/>
      <c r="L3500" s="14" t="s">
        <v>425</v>
      </c>
      <c r="M3500" s="14" t="s">
        <v>129</v>
      </c>
      <c r="N3500" s="14" t="s">
        <v>129</v>
      </c>
      <c r="O3500" s="14" t="s">
        <v>3477</v>
      </c>
      <c r="P3500" s="14" t="s">
        <v>6065</v>
      </c>
      <c r="Q3500" s="14"/>
      <c r="R3500" s="14" t="s">
        <v>404</v>
      </c>
      <c r="S3500" s="14" t="s">
        <v>439</v>
      </c>
      <c r="T3500" s="35">
        <v>8019.16</v>
      </c>
      <c r="U3500" s="14" t="s">
        <v>4</v>
      </c>
      <c r="V3500" s="14">
        <v>161</v>
      </c>
      <c r="W3500" s="16">
        <f>+IF(datos_arg[[#This Row],[Moneda]]="ARS",datos_arg[[#This Row],[Monto]],datos_arg[[#This Row],[Monto]]*datos_arg[[#This Row],[TC]])</f>
        <v>8019.16</v>
      </c>
      <c r="X3500" s="16">
        <f>IFERROR(IF(datos_arg[[#This Row],[Moneda]]="USD",datos_arg[[#This Row],[Monto]],datos_arg[[#This Row],[Monto]]/datos_arg[[#This Row],[TC]]),0)</f>
        <v>49.808447204968942</v>
      </c>
      <c r="Y3500" s="14"/>
    </row>
    <row r="3501" spans="1:25" ht="15" customHeight="1" x14ac:dyDescent="0.25">
      <c r="A3501" s="14">
        <f t="shared" si="54"/>
        <v>3498</v>
      </c>
      <c r="B3501" s="1">
        <v>44148</v>
      </c>
      <c r="C3501" s="18">
        <f>+YEAR(datos_arg[[#This Row],[Fecha]])</f>
        <v>2020</v>
      </c>
      <c r="D3501" s="18">
        <f>+MONTH(datos_arg[[#This Row],[Fecha]])</f>
        <v>11</v>
      </c>
      <c r="E3501" s="14" t="s">
        <v>1016</v>
      </c>
      <c r="F3501" s="14" t="s">
        <v>404</v>
      </c>
      <c r="G3501" s="14"/>
      <c r="H3501" s="14" t="s">
        <v>433</v>
      </c>
      <c r="I3501" s="14" t="s">
        <v>955</v>
      </c>
      <c r="J3501" s="14" t="s">
        <v>425</v>
      </c>
      <c r="K3501" s="14"/>
      <c r="L3501" s="14" t="s">
        <v>425</v>
      </c>
      <c r="M3501" s="14" t="s">
        <v>832</v>
      </c>
      <c r="N3501" s="14" t="s">
        <v>832</v>
      </c>
      <c r="O3501" s="14" t="s">
        <v>3473</v>
      </c>
      <c r="P3501" s="14" t="s">
        <v>6065</v>
      </c>
      <c r="Q3501" s="14"/>
      <c r="R3501" s="14" t="s">
        <v>404</v>
      </c>
      <c r="S3501" s="14" t="s">
        <v>439</v>
      </c>
      <c r="T3501" s="35">
        <v>359.01</v>
      </c>
      <c r="U3501" s="14" t="s">
        <v>4</v>
      </c>
      <c r="V3501" s="14">
        <v>161</v>
      </c>
      <c r="W3501" s="16">
        <f>+IF(datos_arg[[#This Row],[Moneda]]="ARS",datos_arg[[#This Row],[Monto]],datos_arg[[#This Row],[Monto]]*datos_arg[[#This Row],[TC]])</f>
        <v>359.01</v>
      </c>
      <c r="X3501" s="16">
        <f>IFERROR(IF(datos_arg[[#This Row],[Moneda]]="USD",datos_arg[[#This Row],[Monto]],datos_arg[[#This Row],[Monto]]/datos_arg[[#This Row],[TC]]),0)</f>
        <v>2.2298757763975154</v>
      </c>
      <c r="Y3501" s="14"/>
    </row>
    <row r="3502" spans="1:25" ht="15" customHeight="1" x14ac:dyDescent="0.25">
      <c r="A3502" s="14">
        <f t="shared" si="54"/>
        <v>3499</v>
      </c>
      <c r="B3502" s="1">
        <v>44148</v>
      </c>
      <c r="C3502" s="18">
        <f>+YEAR(datos_arg[[#This Row],[Fecha]])</f>
        <v>2020</v>
      </c>
      <c r="D3502" s="18">
        <f>+MONTH(datos_arg[[#This Row],[Fecha]])</f>
        <v>11</v>
      </c>
      <c r="E3502" s="14" t="s">
        <v>1016</v>
      </c>
      <c r="F3502" s="14" t="s">
        <v>404</v>
      </c>
      <c r="G3502" s="14"/>
      <c r="H3502" s="14" t="s">
        <v>433</v>
      </c>
      <c r="I3502" s="14" t="s">
        <v>955</v>
      </c>
      <c r="J3502" s="14" t="s">
        <v>425</v>
      </c>
      <c r="K3502" s="14"/>
      <c r="L3502" s="14" t="s">
        <v>425</v>
      </c>
      <c r="M3502" s="14" t="s">
        <v>831</v>
      </c>
      <c r="N3502" s="14" t="s">
        <v>831</v>
      </c>
      <c r="O3502" s="14" t="s">
        <v>3473</v>
      </c>
      <c r="P3502" s="14" t="s">
        <v>6065</v>
      </c>
      <c r="Q3502" s="14"/>
      <c r="R3502" s="14" t="s">
        <v>404</v>
      </c>
      <c r="S3502" s="14" t="s">
        <v>439</v>
      </c>
      <c r="T3502" s="35">
        <v>2222</v>
      </c>
      <c r="U3502" s="14" t="s">
        <v>4</v>
      </c>
      <c r="V3502" s="14">
        <v>161</v>
      </c>
      <c r="W3502" s="16">
        <f>+IF(datos_arg[[#This Row],[Moneda]]="ARS",datos_arg[[#This Row],[Monto]],datos_arg[[#This Row],[Monto]]*datos_arg[[#This Row],[TC]])</f>
        <v>2222</v>
      </c>
      <c r="X3502" s="16">
        <f>IFERROR(IF(datos_arg[[#This Row],[Moneda]]="USD",datos_arg[[#This Row],[Monto]],datos_arg[[#This Row],[Monto]]/datos_arg[[#This Row],[TC]]),0)</f>
        <v>13.801242236024844</v>
      </c>
      <c r="Y3502" s="14"/>
    </row>
    <row r="3503" spans="1:25" ht="15" customHeight="1" x14ac:dyDescent="0.25">
      <c r="A3503" s="14">
        <f t="shared" si="54"/>
        <v>3500</v>
      </c>
      <c r="B3503" s="1">
        <v>44148</v>
      </c>
      <c r="C3503" s="18">
        <f>+YEAR(datos_arg[[#This Row],[Fecha]])</f>
        <v>2020</v>
      </c>
      <c r="D3503" s="18">
        <f>+MONTH(datos_arg[[#This Row],[Fecha]])</f>
        <v>11</v>
      </c>
      <c r="E3503" s="14" t="s">
        <v>1016</v>
      </c>
      <c r="F3503" s="14" t="s">
        <v>404</v>
      </c>
      <c r="G3503" s="14"/>
      <c r="H3503" s="14" t="s">
        <v>7132</v>
      </c>
      <c r="I3503" s="14" t="s">
        <v>7132</v>
      </c>
      <c r="J3503" s="14" t="s">
        <v>425</v>
      </c>
      <c r="K3503" s="14"/>
      <c r="L3503" s="14" t="s">
        <v>425</v>
      </c>
      <c r="M3503" s="14" t="s">
        <v>284</v>
      </c>
      <c r="N3503" s="14" t="s">
        <v>284</v>
      </c>
      <c r="O3503" s="14" t="s">
        <v>3478</v>
      </c>
      <c r="P3503" s="14" t="s">
        <v>6065</v>
      </c>
      <c r="Q3503" s="14"/>
      <c r="R3503" s="14" t="s">
        <v>404</v>
      </c>
      <c r="S3503" s="14" t="s">
        <v>439</v>
      </c>
      <c r="T3503" s="35">
        <v>1000</v>
      </c>
      <c r="U3503" s="14" t="s">
        <v>4</v>
      </c>
      <c r="V3503" s="14">
        <v>161</v>
      </c>
      <c r="W3503" s="16">
        <f>+IF(datos_arg[[#This Row],[Moneda]]="ARS",datos_arg[[#This Row],[Monto]],datos_arg[[#This Row],[Monto]]*datos_arg[[#This Row],[TC]])</f>
        <v>1000</v>
      </c>
      <c r="X3503" s="16">
        <f>IFERROR(IF(datos_arg[[#This Row],[Moneda]]="USD",datos_arg[[#This Row],[Monto]],datos_arg[[#This Row],[Monto]]/datos_arg[[#This Row],[TC]]),0)</f>
        <v>6.2111801242236027</v>
      </c>
      <c r="Y3503" s="14"/>
    </row>
    <row r="3504" spans="1:25" ht="15" customHeight="1" x14ac:dyDescent="0.25">
      <c r="A3504" s="14">
        <f t="shared" si="54"/>
        <v>3501</v>
      </c>
      <c r="B3504" s="1">
        <v>44148</v>
      </c>
      <c r="C3504" s="18">
        <f>+YEAR(datos_arg[[#This Row],[Fecha]])</f>
        <v>2020</v>
      </c>
      <c r="D3504" s="18">
        <f>+MONTH(datos_arg[[#This Row],[Fecha]])</f>
        <v>11</v>
      </c>
      <c r="E3504" s="14" t="s">
        <v>1016</v>
      </c>
      <c r="F3504" s="14" t="s">
        <v>404</v>
      </c>
      <c r="G3504" s="14"/>
      <c r="H3504" s="14" t="s">
        <v>7132</v>
      </c>
      <c r="I3504" s="14" t="s">
        <v>7132</v>
      </c>
      <c r="J3504" s="14" t="s">
        <v>425</v>
      </c>
      <c r="K3504" s="14"/>
      <c r="L3504" s="14" t="s">
        <v>425</v>
      </c>
      <c r="M3504" s="14" t="s">
        <v>156</v>
      </c>
      <c r="N3504" s="14" t="s">
        <v>156</v>
      </c>
      <c r="O3504" s="14" t="s">
        <v>3478</v>
      </c>
      <c r="P3504" s="14" t="s">
        <v>6065</v>
      </c>
      <c r="Q3504" s="14"/>
      <c r="R3504" s="14" t="s">
        <v>404</v>
      </c>
      <c r="S3504" s="14" t="s">
        <v>439</v>
      </c>
      <c r="T3504" s="35">
        <v>3810</v>
      </c>
      <c r="U3504" s="14" t="s">
        <v>4</v>
      </c>
      <c r="V3504" s="14">
        <v>161</v>
      </c>
      <c r="W3504" s="16">
        <f>+IF(datos_arg[[#This Row],[Moneda]]="ARS",datos_arg[[#This Row],[Monto]],datos_arg[[#This Row],[Monto]]*datos_arg[[#This Row],[TC]])</f>
        <v>3810</v>
      </c>
      <c r="X3504" s="16">
        <f>IFERROR(IF(datos_arg[[#This Row],[Moneda]]="USD",datos_arg[[#This Row],[Monto]],datos_arg[[#This Row],[Monto]]/datos_arg[[#This Row],[TC]]),0)</f>
        <v>23.664596273291924</v>
      </c>
      <c r="Y3504" s="14"/>
    </row>
    <row r="3505" spans="1:25" ht="15" customHeight="1" x14ac:dyDescent="0.25">
      <c r="A3505" s="14">
        <f t="shared" si="54"/>
        <v>3502</v>
      </c>
      <c r="B3505" s="1">
        <v>44148</v>
      </c>
      <c r="C3505" s="18">
        <f>+YEAR(datos_arg[[#This Row],[Fecha]])</f>
        <v>2020</v>
      </c>
      <c r="D3505" s="18">
        <f>+MONTH(datos_arg[[#This Row],[Fecha]])</f>
        <v>11</v>
      </c>
      <c r="E3505" s="14" t="s">
        <v>449</v>
      </c>
      <c r="F3505" s="14" t="s">
        <v>505</v>
      </c>
      <c r="G3505" s="14"/>
      <c r="H3505" s="14" t="s">
        <v>7132</v>
      </c>
      <c r="I3505" s="14" t="s">
        <v>7132</v>
      </c>
      <c r="J3505" s="14" t="s">
        <v>425</v>
      </c>
      <c r="K3505" s="14"/>
      <c r="L3505" s="14" t="s">
        <v>425</v>
      </c>
      <c r="M3505" s="14" t="s">
        <v>613</v>
      </c>
      <c r="N3505" s="14" t="s">
        <v>2273</v>
      </c>
      <c r="O3505" s="14" t="s">
        <v>3641</v>
      </c>
      <c r="P3505" s="14"/>
      <c r="Q3505" s="14"/>
      <c r="R3505" s="14" t="s">
        <v>505</v>
      </c>
      <c r="S3505" s="14" t="s">
        <v>613</v>
      </c>
      <c r="T3505" s="35">
        <v>765</v>
      </c>
      <c r="U3505" s="14" t="s">
        <v>4</v>
      </c>
      <c r="V3505" s="14">
        <v>161</v>
      </c>
      <c r="W3505" s="16">
        <f>+IF(datos_arg[[#This Row],[Moneda]]="ARS",datos_arg[[#This Row],[Monto]],datos_arg[[#This Row],[Monto]]*datos_arg[[#This Row],[TC]])</f>
        <v>765</v>
      </c>
      <c r="X3505" s="16">
        <f>IFERROR(IF(datos_arg[[#This Row],[Moneda]]="USD",datos_arg[[#This Row],[Monto]],datos_arg[[#This Row],[Monto]]/datos_arg[[#This Row],[TC]]),0)</f>
        <v>4.7515527950310563</v>
      </c>
      <c r="Y3505" s="14"/>
    </row>
    <row r="3506" spans="1:25" ht="15" customHeight="1" x14ac:dyDescent="0.25">
      <c r="A3506" s="14">
        <f t="shared" si="54"/>
        <v>3503</v>
      </c>
      <c r="B3506" s="1">
        <v>44148</v>
      </c>
      <c r="C3506" s="18">
        <f>+YEAR(datos_arg[[#This Row],[Fecha]])</f>
        <v>2020</v>
      </c>
      <c r="D3506" s="18">
        <f>+MONTH(datos_arg[[#This Row],[Fecha]])</f>
        <v>11</v>
      </c>
      <c r="E3506" s="14" t="s">
        <v>1015</v>
      </c>
      <c r="F3506" s="14" t="s">
        <v>403</v>
      </c>
      <c r="G3506" s="14" t="s">
        <v>5383</v>
      </c>
      <c r="H3506" s="14" t="s">
        <v>6646</v>
      </c>
      <c r="I3506" s="14" t="s">
        <v>6668</v>
      </c>
      <c r="J3506" s="14" t="s">
        <v>425</v>
      </c>
      <c r="K3506" s="14"/>
      <c r="L3506" s="14" t="s">
        <v>425</v>
      </c>
      <c r="M3506" s="14" t="s">
        <v>310</v>
      </c>
      <c r="N3506" s="14" t="s">
        <v>3393</v>
      </c>
      <c r="O3506" s="14" t="s">
        <v>4379</v>
      </c>
      <c r="P3506" s="14" t="s">
        <v>6066</v>
      </c>
      <c r="Q3506" s="14"/>
      <c r="R3506" s="14" t="s">
        <v>5383</v>
      </c>
      <c r="S3506" s="14" t="s">
        <v>420</v>
      </c>
      <c r="T3506" s="35">
        <v>630</v>
      </c>
      <c r="U3506" s="14" t="s">
        <v>4</v>
      </c>
      <c r="V3506" s="14">
        <v>161</v>
      </c>
      <c r="W3506" s="16">
        <f>+IF(datos_arg[[#This Row],[Moneda]]="ARS",datos_arg[[#This Row],[Monto]],datos_arg[[#This Row],[Monto]]*datos_arg[[#This Row],[TC]])</f>
        <v>630</v>
      </c>
      <c r="X3506" s="16">
        <f>IFERROR(IF(datos_arg[[#This Row],[Moneda]]="USD",datos_arg[[#This Row],[Monto]],datos_arg[[#This Row],[Monto]]/datos_arg[[#This Row],[TC]]),0)</f>
        <v>3.9130434782608696</v>
      </c>
      <c r="Y3506" s="14"/>
    </row>
    <row r="3507" spans="1:25" ht="15" customHeight="1" x14ac:dyDescent="0.25">
      <c r="A3507" s="14">
        <f t="shared" si="54"/>
        <v>3504</v>
      </c>
      <c r="B3507" s="1">
        <v>44151</v>
      </c>
      <c r="C3507" s="18">
        <f>+YEAR(datos_arg[[#This Row],[Fecha]])</f>
        <v>2020</v>
      </c>
      <c r="D3507" s="18">
        <f>+MONTH(datos_arg[[#This Row],[Fecha]])</f>
        <v>11</v>
      </c>
      <c r="E3507" s="14" t="s">
        <v>1015</v>
      </c>
      <c r="F3507" s="14" t="s">
        <v>403</v>
      </c>
      <c r="G3507" s="14" t="s">
        <v>6645</v>
      </c>
      <c r="H3507" s="14" t="s">
        <v>532</v>
      </c>
      <c r="I3507" s="14" t="s">
        <v>7132</v>
      </c>
      <c r="J3507" s="14" t="s">
        <v>425</v>
      </c>
      <c r="K3507" s="14" t="s">
        <v>421</v>
      </c>
      <c r="L3507" s="14" t="s">
        <v>421</v>
      </c>
      <c r="M3507" s="14" t="s">
        <v>3479</v>
      </c>
      <c r="N3507" s="14" t="s">
        <v>3480</v>
      </c>
      <c r="O3507" s="14" t="s">
        <v>3481</v>
      </c>
      <c r="P3507" s="14" t="s">
        <v>6067</v>
      </c>
      <c r="Q3507" s="14">
        <v>1</v>
      </c>
      <c r="R3507" s="14" t="s">
        <v>6645</v>
      </c>
      <c r="S3507" s="14" t="s">
        <v>439</v>
      </c>
      <c r="T3507" s="35">
        <v>8470</v>
      </c>
      <c r="U3507" s="14" t="s">
        <v>4</v>
      </c>
      <c r="V3507" s="14">
        <v>161</v>
      </c>
      <c r="W3507" s="16">
        <f>+IF(datos_arg[[#This Row],[Moneda]]="ARS",datos_arg[[#This Row],[Monto]],datos_arg[[#This Row],[Monto]]*datos_arg[[#This Row],[TC]])</f>
        <v>8470</v>
      </c>
      <c r="X3507" s="16">
        <f>IFERROR(IF(datos_arg[[#This Row],[Moneda]]="USD",datos_arg[[#This Row],[Monto]],datos_arg[[#This Row],[Monto]]/datos_arg[[#This Row],[TC]]),0)</f>
        <v>52.608695652173914</v>
      </c>
      <c r="Y3507" s="14"/>
    </row>
    <row r="3508" spans="1:25" ht="15" customHeight="1" x14ac:dyDescent="0.25">
      <c r="A3508" s="14">
        <f t="shared" si="54"/>
        <v>3505</v>
      </c>
      <c r="B3508" s="1">
        <v>44151</v>
      </c>
      <c r="C3508" s="18">
        <f>+YEAR(datos_arg[[#This Row],[Fecha]])</f>
        <v>2020</v>
      </c>
      <c r="D3508" s="18">
        <f>+MONTH(datos_arg[[#This Row],[Fecha]])</f>
        <v>11</v>
      </c>
      <c r="E3508" s="14" t="s">
        <v>617</v>
      </c>
      <c r="F3508" s="14" t="s">
        <v>8101</v>
      </c>
      <c r="G3508" s="14"/>
      <c r="H3508" s="14" t="s">
        <v>8103</v>
      </c>
      <c r="I3508" s="14" t="s">
        <v>8104</v>
      </c>
      <c r="J3508" s="14" t="s">
        <v>422</v>
      </c>
      <c r="K3508" s="14" t="s">
        <v>421</v>
      </c>
      <c r="L3508" s="14" t="s">
        <v>422</v>
      </c>
      <c r="M3508" s="14" t="s">
        <v>533</v>
      </c>
      <c r="N3508" s="14" t="s">
        <v>100</v>
      </c>
      <c r="O3508" s="14" t="s">
        <v>3485</v>
      </c>
      <c r="P3508" s="14" t="s">
        <v>6068</v>
      </c>
      <c r="Q3508" s="14">
        <v>1</v>
      </c>
      <c r="R3508" s="14" t="s">
        <v>8101</v>
      </c>
      <c r="S3508" s="14" t="s">
        <v>439</v>
      </c>
      <c r="T3508" s="35">
        <v>1668.742907590914</v>
      </c>
      <c r="U3508" s="14" t="s">
        <v>4</v>
      </c>
      <c r="V3508" s="14">
        <v>161</v>
      </c>
      <c r="W3508" s="16">
        <f>+IF(datos_arg[[#This Row],[Moneda]]="ARS",datos_arg[[#This Row],[Monto]],datos_arg[[#This Row],[Monto]]*datos_arg[[#This Row],[TC]])</f>
        <v>1668.742907590914</v>
      </c>
      <c r="X3508" s="16">
        <f>IFERROR(IF(datos_arg[[#This Row],[Moneda]]="USD",datos_arg[[#This Row],[Monto]],datos_arg[[#This Row],[Monto]]/datos_arg[[#This Row],[TC]]),0)</f>
        <v>10.364862780067789</v>
      </c>
      <c r="Y3508" s="14"/>
    </row>
    <row r="3509" spans="1:25" ht="15" customHeight="1" x14ac:dyDescent="0.25">
      <c r="A3509" s="14">
        <f t="shared" si="54"/>
        <v>3506</v>
      </c>
      <c r="B3509" s="1">
        <v>44151</v>
      </c>
      <c r="C3509" s="18">
        <f>+YEAR(datos_arg[[#This Row],[Fecha]])</f>
        <v>2020</v>
      </c>
      <c r="D3509" s="18">
        <f>+MONTH(datos_arg[[#This Row],[Fecha]])</f>
        <v>11</v>
      </c>
      <c r="E3509" s="14" t="s">
        <v>1015</v>
      </c>
      <c r="F3509" s="14" t="s">
        <v>403</v>
      </c>
      <c r="G3509" s="14" t="s">
        <v>970</v>
      </c>
      <c r="H3509" s="14" t="s">
        <v>8103</v>
      </c>
      <c r="I3509" s="14" t="s">
        <v>8104</v>
      </c>
      <c r="J3509" s="14" t="s">
        <v>425</v>
      </c>
      <c r="K3509" s="14" t="s">
        <v>421</v>
      </c>
      <c r="L3509" s="14" t="s">
        <v>425</v>
      </c>
      <c r="M3509" s="14" t="s">
        <v>433</v>
      </c>
      <c r="N3509" s="14" t="s">
        <v>100</v>
      </c>
      <c r="O3509" s="14" t="s">
        <v>3482</v>
      </c>
      <c r="P3509" s="14" t="s">
        <v>6068</v>
      </c>
      <c r="Q3509" s="14">
        <v>2</v>
      </c>
      <c r="R3509" s="14" t="s">
        <v>970</v>
      </c>
      <c r="S3509" s="14" t="s">
        <v>439</v>
      </c>
      <c r="T3509" s="35">
        <v>530.23920794184164</v>
      </c>
      <c r="U3509" s="14" t="s">
        <v>4</v>
      </c>
      <c r="V3509" s="14">
        <v>161</v>
      </c>
      <c r="W3509" s="16">
        <f>+IF(datos_arg[[#This Row],[Moneda]]="ARS",datos_arg[[#This Row],[Monto]],datos_arg[[#This Row],[Monto]]*datos_arg[[#This Row],[TC]])</f>
        <v>530.23920794184164</v>
      </c>
      <c r="X3509" s="16">
        <f>IFERROR(IF(datos_arg[[#This Row],[Moneda]]="USD",datos_arg[[#This Row],[Monto]],datos_arg[[#This Row],[Monto]]/datos_arg[[#This Row],[TC]]),0)</f>
        <v>3.2934112294524325</v>
      </c>
      <c r="Y3509" s="14"/>
    </row>
    <row r="3510" spans="1:25" ht="15" customHeight="1" x14ac:dyDescent="0.25">
      <c r="A3510" s="14">
        <f t="shared" si="54"/>
        <v>3507</v>
      </c>
      <c r="B3510" s="1">
        <v>44151</v>
      </c>
      <c r="C3510" s="18">
        <f>+YEAR(datos_arg[[#This Row],[Fecha]])</f>
        <v>2020</v>
      </c>
      <c r="D3510" s="18">
        <f>+MONTH(datos_arg[[#This Row],[Fecha]])</f>
        <v>11</v>
      </c>
      <c r="E3510" s="14" t="s">
        <v>5358</v>
      </c>
      <c r="F3510" s="14" t="s">
        <v>85</v>
      </c>
      <c r="G3510" s="14"/>
      <c r="H3510" s="14" t="s">
        <v>6646</v>
      </c>
      <c r="I3510" s="14" t="s">
        <v>7132</v>
      </c>
      <c r="J3510" s="14" t="s">
        <v>425</v>
      </c>
      <c r="K3510" s="14" t="s">
        <v>421</v>
      </c>
      <c r="L3510" s="14" t="s">
        <v>425</v>
      </c>
      <c r="M3510" s="14" t="s">
        <v>802</v>
      </c>
      <c r="N3510" s="14" t="s">
        <v>100</v>
      </c>
      <c r="O3510" s="14" t="s">
        <v>3486</v>
      </c>
      <c r="P3510" s="14" t="s">
        <v>6068</v>
      </c>
      <c r="Q3510" s="14">
        <v>1</v>
      </c>
      <c r="R3510" s="14" t="s">
        <v>85</v>
      </c>
      <c r="S3510" s="14" t="s">
        <v>439</v>
      </c>
      <c r="T3510" s="35">
        <v>3491.523622036374</v>
      </c>
      <c r="U3510" s="14" t="s">
        <v>4</v>
      </c>
      <c r="V3510" s="14">
        <v>161</v>
      </c>
      <c r="W3510" s="16">
        <f>+IF(datos_arg[[#This Row],[Moneda]]="ARS",datos_arg[[#This Row],[Monto]],datos_arg[[#This Row],[Monto]]*datos_arg[[#This Row],[TC]])</f>
        <v>3491.523622036374</v>
      </c>
      <c r="X3510" s="16">
        <f>IFERROR(IF(datos_arg[[#This Row],[Moneda]]="USD",datos_arg[[#This Row],[Monto]],datos_arg[[#This Row],[Monto]]/datos_arg[[#This Row],[TC]]),0)</f>
        <v>21.68648212444953</v>
      </c>
      <c r="Y3510" s="14"/>
    </row>
    <row r="3511" spans="1:25" ht="15" customHeight="1" x14ac:dyDescent="0.25">
      <c r="A3511" s="14">
        <f t="shared" si="54"/>
        <v>3508</v>
      </c>
      <c r="B3511" s="1">
        <v>44151</v>
      </c>
      <c r="C3511" s="18">
        <f>+YEAR(datos_arg[[#This Row],[Fecha]])</f>
        <v>2020</v>
      </c>
      <c r="D3511" s="18">
        <f>+MONTH(datos_arg[[#This Row],[Fecha]])</f>
        <v>11</v>
      </c>
      <c r="E3511" s="14" t="s">
        <v>5358</v>
      </c>
      <c r="F3511" s="14" t="s">
        <v>85</v>
      </c>
      <c r="G3511" s="14"/>
      <c r="H3511" s="14" t="s">
        <v>6646</v>
      </c>
      <c r="I3511" s="14" t="s">
        <v>7132</v>
      </c>
      <c r="J3511" s="14" t="s">
        <v>425</v>
      </c>
      <c r="K3511" s="14" t="s">
        <v>421</v>
      </c>
      <c r="L3511" s="14" t="s">
        <v>425</v>
      </c>
      <c r="M3511" s="14" t="s">
        <v>3483</v>
      </c>
      <c r="N3511" s="14" t="s">
        <v>100</v>
      </c>
      <c r="O3511" s="14" t="s">
        <v>3484</v>
      </c>
      <c r="P3511" s="14" t="s">
        <v>6068</v>
      </c>
      <c r="Q3511" s="14">
        <v>2</v>
      </c>
      <c r="R3511" s="14" t="s">
        <v>85</v>
      </c>
      <c r="S3511" s="14" t="s">
        <v>439</v>
      </c>
      <c r="T3511" s="35">
        <v>9186.7942624308707</v>
      </c>
      <c r="U3511" s="14" t="s">
        <v>4</v>
      </c>
      <c r="V3511" s="14">
        <v>161</v>
      </c>
      <c r="W3511" s="16">
        <f>+IF(datos_arg[[#This Row],[Moneda]]="ARS",datos_arg[[#This Row],[Monto]],datos_arg[[#This Row],[Monto]]*datos_arg[[#This Row],[TC]])</f>
        <v>9186.7942624308707</v>
      </c>
      <c r="X3511" s="16">
        <f>IFERROR(IF(datos_arg[[#This Row],[Moneda]]="USD",datos_arg[[#This Row],[Monto]],datos_arg[[#This Row],[Monto]]/datos_arg[[#This Row],[TC]]),0)</f>
        <v>57.060833928142053</v>
      </c>
      <c r="Y3511" s="14"/>
    </row>
    <row r="3512" spans="1:25" ht="15" customHeight="1" x14ac:dyDescent="0.25">
      <c r="A3512" s="14">
        <f t="shared" si="54"/>
        <v>3509</v>
      </c>
      <c r="B3512" s="1">
        <v>44151</v>
      </c>
      <c r="C3512" s="18">
        <f>+YEAR(datos_arg[[#This Row],[Fecha]])</f>
        <v>2020</v>
      </c>
      <c r="D3512" s="18">
        <f>+MONTH(datos_arg[[#This Row],[Fecha]])</f>
        <v>11</v>
      </c>
      <c r="E3512" s="14" t="s">
        <v>5358</v>
      </c>
      <c r="F3512" s="14" t="s">
        <v>85</v>
      </c>
      <c r="G3512" s="14"/>
      <c r="H3512" s="14" t="s">
        <v>6646</v>
      </c>
      <c r="I3512" s="14" t="s">
        <v>7132</v>
      </c>
      <c r="J3512" s="14" t="s">
        <v>425</v>
      </c>
      <c r="K3512" s="14" t="s">
        <v>420</v>
      </c>
      <c r="L3512" s="14" t="s">
        <v>425</v>
      </c>
      <c r="M3512" s="14" t="s">
        <v>934</v>
      </c>
      <c r="N3512" s="14" t="s">
        <v>100</v>
      </c>
      <c r="O3512" s="14" t="s">
        <v>3487</v>
      </c>
      <c r="P3512" s="14" t="s">
        <v>6069</v>
      </c>
      <c r="Q3512" s="14">
        <v>1</v>
      </c>
      <c r="R3512" s="14" t="s">
        <v>85</v>
      </c>
      <c r="S3512" s="14" t="s">
        <v>439</v>
      </c>
      <c r="T3512" s="35">
        <v>21021</v>
      </c>
      <c r="U3512" s="14" t="s">
        <v>4</v>
      </c>
      <c r="V3512" s="14">
        <v>161</v>
      </c>
      <c r="W3512" s="16">
        <f>+IF(datos_arg[[#This Row],[Moneda]]="ARS",datos_arg[[#This Row],[Monto]],datos_arg[[#This Row],[Monto]]*datos_arg[[#This Row],[TC]])</f>
        <v>21021</v>
      </c>
      <c r="X3512" s="16">
        <f>IFERROR(IF(datos_arg[[#This Row],[Moneda]]="USD",datos_arg[[#This Row],[Monto]],datos_arg[[#This Row],[Monto]]/datos_arg[[#This Row],[TC]]),0)</f>
        <v>130.56521739130434</v>
      </c>
      <c r="Y3512" s="14"/>
    </row>
    <row r="3513" spans="1:25" ht="15" customHeight="1" x14ac:dyDescent="0.25">
      <c r="A3513" s="14">
        <f t="shared" si="54"/>
        <v>3510</v>
      </c>
      <c r="B3513" s="1">
        <v>44151</v>
      </c>
      <c r="C3513" s="18">
        <f>+YEAR(datos_arg[[#This Row],[Fecha]])</f>
        <v>2020</v>
      </c>
      <c r="D3513" s="18">
        <f>+MONTH(datos_arg[[#This Row],[Fecha]])</f>
        <v>11</v>
      </c>
      <c r="E3513" s="14" t="s">
        <v>1015</v>
      </c>
      <c r="F3513" s="14" t="s">
        <v>403</v>
      </c>
      <c r="G3513" s="14" t="s">
        <v>5383</v>
      </c>
      <c r="H3513" s="14" t="s">
        <v>6646</v>
      </c>
      <c r="I3513" s="14" t="s">
        <v>7132</v>
      </c>
      <c r="J3513" s="14" t="s">
        <v>425</v>
      </c>
      <c r="K3513" s="14" t="s">
        <v>420</v>
      </c>
      <c r="L3513" s="14" t="s">
        <v>422</v>
      </c>
      <c r="M3513" s="14" t="s">
        <v>877</v>
      </c>
      <c r="N3513" s="14" t="s">
        <v>100</v>
      </c>
      <c r="O3513" s="14" t="s">
        <v>3488</v>
      </c>
      <c r="P3513" s="14" t="s">
        <v>6069</v>
      </c>
      <c r="Q3513" s="14">
        <v>1</v>
      </c>
      <c r="R3513" s="14" t="s">
        <v>5383</v>
      </c>
      <c r="S3513" s="14" t="s">
        <v>439</v>
      </c>
      <c r="T3513" s="35">
        <v>4389</v>
      </c>
      <c r="U3513" s="14" t="s">
        <v>4</v>
      </c>
      <c r="V3513" s="14">
        <v>161</v>
      </c>
      <c r="W3513" s="16">
        <f>+IF(datos_arg[[#This Row],[Moneda]]="ARS",datos_arg[[#This Row],[Monto]],datos_arg[[#This Row],[Monto]]*datos_arg[[#This Row],[TC]])</f>
        <v>4389</v>
      </c>
      <c r="X3513" s="16">
        <f>IFERROR(IF(datos_arg[[#This Row],[Moneda]]="USD",datos_arg[[#This Row],[Monto]],datos_arg[[#This Row],[Monto]]/datos_arg[[#This Row],[TC]]),0)</f>
        <v>27.260869565217391</v>
      </c>
      <c r="Y3513" s="14"/>
    </row>
    <row r="3514" spans="1:25" ht="15" customHeight="1" x14ac:dyDescent="0.25">
      <c r="A3514" s="14">
        <f t="shared" si="54"/>
        <v>3511</v>
      </c>
      <c r="B3514" s="1">
        <v>44151</v>
      </c>
      <c r="C3514" s="18">
        <f>+YEAR(datos_arg[[#This Row],[Fecha]])</f>
        <v>2020</v>
      </c>
      <c r="D3514" s="18">
        <f>+MONTH(datos_arg[[#This Row],[Fecha]])</f>
        <v>11</v>
      </c>
      <c r="E3514" s="14" t="s">
        <v>1015</v>
      </c>
      <c r="F3514" s="14" t="s">
        <v>403</v>
      </c>
      <c r="G3514" s="14" t="s">
        <v>5383</v>
      </c>
      <c r="H3514" s="14" t="s">
        <v>6646</v>
      </c>
      <c r="I3514" s="14" t="s">
        <v>7132</v>
      </c>
      <c r="J3514" s="14" t="s">
        <v>425</v>
      </c>
      <c r="K3514" s="14"/>
      <c r="L3514" s="14" t="s">
        <v>425</v>
      </c>
      <c r="M3514" s="14" t="s">
        <v>158</v>
      </c>
      <c r="N3514" s="14" t="s">
        <v>524</v>
      </c>
      <c r="O3514" s="14" t="s">
        <v>3489</v>
      </c>
      <c r="P3514" s="14" t="s">
        <v>6070</v>
      </c>
      <c r="Q3514" s="14"/>
      <c r="R3514" s="14" t="s">
        <v>5383</v>
      </c>
      <c r="S3514" s="14" t="s">
        <v>439</v>
      </c>
      <c r="T3514" s="35">
        <v>2950</v>
      </c>
      <c r="U3514" s="14" t="s">
        <v>4</v>
      </c>
      <c r="V3514" s="14">
        <v>161</v>
      </c>
      <c r="W3514" s="16">
        <f>+IF(datos_arg[[#This Row],[Moneda]]="ARS",datos_arg[[#This Row],[Monto]],datos_arg[[#This Row],[Monto]]*datos_arg[[#This Row],[TC]])</f>
        <v>2950</v>
      </c>
      <c r="X3514" s="16">
        <f>IFERROR(IF(datos_arg[[#This Row],[Moneda]]="USD",datos_arg[[#This Row],[Monto]],datos_arg[[#This Row],[Monto]]/datos_arg[[#This Row],[TC]]),0)</f>
        <v>18.322981366459626</v>
      </c>
      <c r="Y3514" s="14"/>
    </row>
    <row r="3515" spans="1:25" ht="15" customHeight="1" x14ac:dyDescent="0.25">
      <c r="A3515" s="14">
        <f t="shared" si="54"/>
        <v>3512</v>
      </c>
      <c r="B3515" s="1">
        <v>44151</v>
      </c>
      <c r="C3515" s="18">
        <f>+YEAR(datos_arg[[#This Row],[Fecha]])</f>
        <v>2020</v>
      </c>
      <c r="D3515" s="18">
        <f>+MONTH(datos_arg[[#This Row],[Fecha]])</f>
        <v>11</v>
      </c>
      <c r="E3515" s="14" t="s">
        <v>1015</v>
      </c>
      <c r="F3515" s="14" t="s">
        <v>430</v>
      </c>
      <c r="G3515" s="14"/>
      <c r="H3515" s="14" t="s">
        <v>7132</v>
      </c>
      <c r="I3515" s="14" t="s">
        <v>7132</v>
      </c>
      <c r="J3515" s="14" t="s">
        <v>425</v>
      </c>
      <c r="K3515" s="14"/>
      <c r="L3515" s="14" t="s">
        <v>425</v>
      </c>
      <c r="M3515" s="14" t="s">
        <v>60</v>
      </c>
      <c r="N3515" s="14" t="s">
        <v>26</v>
      </c>
      <c r="O3515" s="14" t="s">
        <v>2370</v>
      </c>
      <c r="P3515" s="14" t="s">
        <v>6070</v>
      </c>
      <c r="Q3515" s="14"/>
      <c r="R3515" s="14" t="s">
        <v>430</v>
      </c>
      <c r="S3515" s="14" t="s">
        <v>439</v>
      </c>
      <c r="T3515" s="35">
        <v>4730.6899999999996</v>
      </c>
      <c r="U3515" s="14" t="s">
        <v>4</v>
      </c>
      <c r="V3515" s="14">
        <v>161</v>
      </c>
      <c r="W3515" s="16">
        <f>+IF(datos_arg[[#This Row],[Moneda]]="ARS",datos_arg[[#This Row],[Monto]],datos_arg[[#This Row],[Monto]]*datos_arg[[#This Row],[TC]])</f>
        <v>4730.6899999999996</v>
      </c>
      <c r="X3515" s="16">
        <f>IFERROR(IF(datos_arg[[#This Row],[Moneda]]="USD",datos_arg[[#This Row],[Monto]],datos_arg[[#This Row],[Monto]]/datos_arg[[#This Row],[TC]]),0)</f>
        <v>29.38316770186335</v>
      </c>
      <c r="Y3515" s="14"/>
    </row>
    <row r="3516" spans="1:25" ht="15" customHeight="1" x14ac:dyDescent="0.25">
      <c r="A3516" s="14">
        <f t="shared" si="54"/>
        <v>3513</v>
      </c>
      <c r="B3516" s="1">
        <v>44151</v>
      </c>
      <c r="C3516" s="18">
        <f>+YEAR(datos_arg[[#This Row],[Fecha]])</f>
        <v>2020</v>
      </c>
      <c r="D3516" s="18">
        <f>+MONTH(datos_arg[[#This Row],[Fecha]])</f>
        <v>11</v>
      </c>
      <c r="E3516" s="14" t="s">
        <v>1015</v>
      </c>
      <c r="F3516" s="14" t="s">
        <v>403</v>
      </c>
      <c r="G3516" s="14" t="s">
        <v>970</v>
      </c>
      <c r="H3516" s="14" t="s">
        <v>7132</v>
      </c>
      <c r="I3516" s="14" t="s">
        <v>7132</v>
      </c>
      <c r="J3516" s="14" t="s">
        <v>425</v>
      </c>
      <c r="K3516" s="14"/>
      <c r="L3516" s="14" t="s">
        <v>425</v>
      </c>
      <c r="M3516" s="14" t="s">
        <v>493</v>
      </c>
      <c r="N3516" s="14" t="s">
        <v>26</v>
      </c>
      <c r="O3516" s="14" t="s">
        <v>3416</v>
      </c>
      <c r="P3516" s="14" t="s">
        <v>6070</v>
      </c>
      <c r="Q3516" s="14"/>
      <c r="R3516" s="14" t="s">
        <v>970</v>
      </c>
      <c r="S3516" s="14" t="s">
        <v>439</v>
      </c>
      <c r="T3516" s="35">
        <v>100</v>
      </c>
      <c r="U3516" s="14" t="s">
        <v>4</v>
      </c>
      <c r="V3516" s="14">
        <v>161</v>
      </c>
      <c r="W3516" s="16">
        <f>+IF(datos_arg[[#This Row],[Moneda]]="ARS",datos_arg[[#This Row],[Monto]],datos_arg[[#This Row],[Monto]]*datos_arg[[#This Row],[TC]])</f>
        <v>100</v>
      </c>
      <c r="X3516" s="16">
        <f>IFERROR(IF(datos_arg[[#This Row],[Moneda]]="USD",datos_arg[[#This Row],[Monto]],datos_arg[[#This Row],[Monto]]/datos_arg[[#This Row],[TC]]),0)</f>
        <v>0.6211180124223602</v>
      </c>
      <c r="Y3516" s="14"/>
    </row>
    <row r="3517" spans="1:25" ht="15" customHeight="1" x14ac:dyDescent="0.25">
      <c r="A3517" s="14">
        <f t="shared" si="54"/>
        <v>3514</v>
      </c>
      <c r="B3517" s="1">
        <v>44151</v>
      </c>
      <c r="C3517" s="18">
        <f>+YEAR(datos_arg[[#This Row],[Fecha]])</f>
        <v>2020</v>
      </c>
      <c r="D3517" s="18">
        <f>+MONTH(datos_arg[[#This Row],[Fecha]])</f>
        <v>11</v>
      </c>
      <c r="E3517" s="14" t="s">
        <v>449</v>
      </c>
      <c r="F3517" s="14" t="s">
        <v>523</v>
      </c>
      <c r="G3517" s="14"/>
      <c r="H3517" s="14" t="s">
        <v>7132</v>
      </c>
      <c r="I3517" s="14" t="s">
        <v>7132</v>
      </c>
      <c r="J3517" s="14" t="s">
        <v>425</v>
      </c>
      <c r="K3517" s="14"/>
      <c r="L3517" s="14" t="s">
        <v>425</v>
      </c>
      <c r="M3517" s="14" t="s">
        <v>515</v>
      </c>
      <c r="N3517" s="14" t="s">
        <v>515</v>
      </c>
      <c r="O3517" s="14" t="s">
        <v>3490</v>
      </c>
      <c r="P3517" s="14" t="s">
        <v>6070</v>
      </c>
      <c r="Q3517" s="14"/>
      <c r="R3517" s="14" t="s">
        <v>523</v>
      </c>
      <c r="S3517" s="14" t="s">
        <v>439</v>
      </c>
      <c r="T3517" s="35">
        <v>1250</v>
      </c>
      <c r="U3517" s="14" t="s">
        <v>4</v>
      </c>
      <c r="V3517" s="14">
        <v>161</v>
      </c>
      <c r="W3517" s="16">
        <f>+IF(datos_arg[[#This Row],[Moneda]]="ARS",datos_arg[[#This Row],[Monto]],datos_arg[[#This Row],[Monto]]*datos_arg[[#This Row],[TC]])</f>
        <v>1250</v>
      </c>
      <c r="X3517" s="16">
        <f>IFERROR(IF(datos_arg[[#This Row],[Moneda]]="USD",datos_arg[[#This Row],[Monto]],datos_arg[[#This Row],[Monto]]/datos_arg[[#This Row],[TC]]),0)</f>
        <v>7.7639751552795033</v>
      </c>
      <c r="Y3517" s="14"/>
    </row>
    <row r="3518" spans="1:25" ht="15" customHeight="1" x14ac:dyDescent="0.25">
      <c r="A3518" s="14">
        <f t="shared" si="54"/>
        <v>3515</v>
      </c>
      <c r="B3518" s="1">
        <v>44151</v>
      </c>
      <c r="C3518" s="18">
        <f>+YEAR(datos_arg[[#This Row],[Fecha]])</f>
        <v>2020</v>
      </c>
      <c r="D3518" s="18">
        <f>+MONTH(datos_arg[[#This Row],[Fecha]])</f>
        <v>11</v>
      </c>
      <c r="E3518" s="14" t="s">
        <v>5358</v>
      </c>
      <c r="F3518" s="14" t="s">
        <v>4109</v>
      </c>
      <c r="G3518" s="14"/>
      <c r="H3518" s="14" t="s">
        <v>8103</v>
      </c>
      <c r="I3518" s="14" t="s">
        <v>8104</v>
      </c>
      <c r="J3518" s="14" t="s">
        <v>482</v>
      </c>
      <c r="K3518" s="14" t="s">
        <v>420</v>
      </c>
      <c r="L3518" s="14" t="s">
        <v>426</v>
      </c>
      <c r="M3518" s="14" t="s">
        <v>1592</v>
      </c>
      <c r="N3518" s="14" t="s">
        <v>2953</v>
      </c>
      <c r="O3518" s="14" t="s">
        <v>3492</v>
      </c>
      <c r="P3518" s="14" t="s">
        <v>6071</v>
      </c>
      <c r="Q3518" s="14">
        <v>7</v>
      </c>
      <c r="R3518" s="14" t="s">
        <v>4109</v>
      </c>
      <c r="S3518" s="14" t="s">
        <v>439</v>
      </c>
      <c r="T3518" s="35">
        <v>26816.95</v>
      </c>
      <c r="U3518" s="14" t="s">
        <v>4</v>
      </c>
      <c r="V3518" s="14">
        <v>161</v>
      </c>
      <c r="W3518" s="16">
        <f>+IF(datos_arg[[#This Row],[Moneda]]="ARS",datos_arg[[#This Row],[Monto]],datos_arg[[#This Row],[Monto]]*datos_arg[[#This Row],[TC]])</f>
        <v>26816.95</v>
      </c>
      <c r="X3518" s="16">
        <f>IFERROR(IF(datos_arg[[#This Row],[Moneda]]="USD",datos_arg[[#This Row],[Monto]],datos_arg[[#This Row],[Monto]]/datos_arg[[#This Row],[TC]]),0)</f>
        <v>166.56490683229813</v>
      </c>
      <c r="Y3518" s="14"/>
    </row>
    <row r="3519" spans="1:25" ht="15" customHeight="1" x14ac:dyDescent="0.25">
      <c r="A3519" s="14">
        <f t="shared" si="54"/>
        <v>3516</v>
      </c>
      <c r="B3519" s="1">
        <v>44151</v>
      </c>
      <c r="C3519" s="18">
        <f>+YEAR(datos_arg[[#This Row],[Fecha]])</f>
        <v>2020</v>
      </c>
      <c r="D3519" s="18">
        <f>+MONTH(datos_arg[[#This Row],[Fecha]])</f>
        <v>11</v>
      </c>
      <c r="E3519" s="14" t="s">
        <v>617</v>
      </c>
      <c r="F3519" s="14" t="s">
        <v>8101</v>
      </c>
      <c r="G3519" s="14"/>
      <c r="H3519" s="14" t="s">
        <v>8103</v>
      </c>
      <c r="I3519" s="14" t="s">
        <v>8104</v>
      </c>
      <c r="J3519" s="14" t="s">
        <v>6723</v>
      </c>
      <c r="K3519" s="14" t="s">
        <v>420</v>
      </c>
      <c r="L3519" s="14" t="s">
        <v>426</v>
      </c>
      <c r="M3519" s="14" t="s">
        <v>1659</v>
      </c>
      <c r="N3519" s="14" t="s">
        <v>2953</v>
      </c>
      <c r="O3519" s="14" t="s">
        <v>3493</v>
      </c>
      <c r="P3519" s="14" t="s">
        <v>6071</v>
      </c>
      <c r="Q3519" s="14">
        <v>2</v>
      </c>
      <c r="R3519" s="14" t="s">
        <v>8101</v>
      </c>
      <c r="S3519" s="14" t="s">
        <v>439</v>
      </c>
      <c r="T3519" s="35">
        <v>29388.43</v>
      </c>
      <c r="U3519" s="14" t="s">
        <v>4</v>
      </c>
      <c r="V3519" s="14">
        <v>161</v>
      </c>
      <c r="W3519" s="16">
        <f>+IF(datos_arg[[#This Row],[Moneda]]="ARS",datos_arg[[#This Row],[Monto]],datos_arg[[#This Row],[Monto]]*datos_arg[[#This Row],[TC]])</f>
        <v>29388.43</v>
      </c>
      <c r="X3519" s="16">
        <f>IFERROR(IF(datos_arg[[#This Row],[Moneda]]="USD",datos_arg[[#This Row],[Monto]],datos_arg[[#This Row],[Monto]]/datos_arg[[#This Row],[TC]]),0)</f>
        <v>182.53683229813666</v>
      </c>
      <c r="Y3519" s="14"/>
    </row>
    <row r="3520" spans="1:25" ht="15" customHeight="1" x14ac:dyDescent="0.25">
      <c r="A3520" s="14">
        <f t="shared" si="54"/>
        <v>3517</v>
      </c>
      <c r="B3520" s="1">
        <v>44151</v>
      </c>
      <c r="C3520" s="18">
        <f>+YEAR(datos_arg[[#This Row],[Fecha]])</f>
        <v>2020</v>
      </c>
      <c r="D3520" s="18">
        <f>+MONTH(datos_arg[[#This Row],[Fecha]])</f>
        <v>11</v>
      </c>
      <c r="E3520" s="14" t="s">
        <v>1016</v>
      </c>
      <c r="F3520" s="14" t="s">
        <v>405</v>
      </c>
      <c r="G3520" s="14"/>
      <c r="H3520" s="14" t="s">
        <v>6646</v>
      </c>
      <c r="I3520" s="14" t="s">
        <v>1129</v>
      </c>
      <c r="J3520" s="14" t="s">
        <v>1129</v>
      </c>
      <c r="K3520" s="14" t="s">
        <v>420</v>
      </c>
      <c r="L3520" s="14" t="s">
        <v>426</v>
      </c>
      <c r="M3520" s="14" t="s">
        <v>901</v>
      </c>
      <c r="N3520" s="14" t="s">
        <v>247</v>
      </c>
      <c r="O3520" s="14" t="s">
        <v>3494</v>
      </c>
      <c r="P3520" s="14" t="s">
        <v>6065</v>
      </c>
      <c r="Q3520" s="14">
        <v>2</v>
      </c>
      <c r="R3520" s="14" t="s">
        <v>405</v>
      </c>
      <c r="S3520" s="14" t="s">
        <v>439</v>
      </c>
      <c r="T3520" s="35">
        <v>13600</v>
      </c>
      <c r="U3520" s="14" t="s">
        <v>4</v>
      </c>
      <c r="V3520" s="14">
        <v>161</v>
      </c>
      <c r="W3520" s="16">
        <f>+IF(datos_arg[[#This Row],[Moneda]]="ARS",datos_arg[[#This Row],[Monto]],datos_arg[[#This Row],[Monto]]*datos_arg[[#This Row],[TC]])</f>
        <v>13600</v>
      </c>
      <c r="X3520" s="16">
        <f>IFERROR(IF(datos_arg[[#This Row],[Moneda]]="USD",datos_arg[[#This Row],[Monto]],datos_arg[[#This Row],[Monto]]/datos_arg[[#This Row],[TC]]),0)</f>
        <v>84.472049689440993</v>
      </c>
      <c r="Y3520" s="14"/>
    </row>
    <row r="3521" spans="1:25" ht="15" customHeight="1" x14ac:dyDescent="0.25">
      <c r="A3521" s="14">
        <f t="shared" si="54"/>
        <v>3518</v>
      </c>
      <c r="B3521" s="1">
        <v>44151</v>
      </c>
      <c r="C3521" s="18">
        <f>+YEAR(datos_arg[[#This Row],[Fecha]])</f>
        <v>2020</v>
      </c>
      <c r="D3521" s="18">
        <f>+MONTH(datos_arg[[#This Row],[Fecha]])</f>
        <v>11</v>
      </c>
      <c r="E3521" s="14" t="s">
        <v>1016</v>
      </c>
      <c r="F3521" s="14" t="s">
        <v>405</v>
      </c>
      <c r="G3521" s="14"/>
      <c r="H3521" s="14" t="s">
        <v>532</v>
      </c>
      <c r="I3521" s="14" t="s">
        <v>1129</v>
      </c>
      <c r="J3521" s="14" t="s">
        <v>425</v>
      </c>
      <c r="K3521" s="14" t="s">
        <v>420</v>
      </c>
      <c r="L3521" s="14" t="s">
        <v>426</v>
      </c>
      <c r="M3521" s="14" t="s">
        <v>901</v>
      </c>
      <c r="N3521" s="14" t="s">
        <v>247</v>
      </c>
      <c r="O3521" s="14" t="s">
        <v>3494</v>
      </c>
      <c r="P3521" s="14" t="s">
        <v>6065</v>
      </c>
      <c r="Q3521" s="14">
        <v>1</v>
      </c>
      <c r="R3521" s="14" t="s">
        <v>405</v>
      </c>
      <c r="S3521" s="14" t="s">
        <v>439</v>
      </c>
      <c r="T3521" s="35">
        <v>6800</v>
      </c>
      <c r="U3521" s="14" t="s">
        <v>4</v>
      </c>
      <c r="V3521" s="14">
        <v>161</v>
      </c>
      <c r="W3521" s="16">
        <f>+IF(datos_arg[[#This Row],[Moneda]]="ARS",datos_arg[[#This Row],[Monto]],datos_arg[[#This Row],[Monto]]*datos_arg[[#This Row],[TC]])</f>
        <v>6800</v>
      </c>
      <c r="X3521" s="16">
        <f>IFERROR(IF(datos_arg[[#This Row],[Moneda]]="USD",datos_arg[[#This Row],[Monto]],datos_arg[[#This Row],[Monto]]/datos_arg[[#This Row],[TC]]),0)</f>
        <v>42.236024844720497</v>
      </c>
      <c r="Y3521" s="14"/>
    </row>
    <row r="3522" spans="1:25" ht="15" customHeight="1" x14ac:dyDescent="0.25">
      <c r="A3522" s="14">
        <f t="shared" si="54"/>
        <v>3519</v>
      </c>
      <c r="B3522" s="1">
        <v>44151</v>
      </c>
      <c r="C3522" s="18">
        <f>+YEAR(datos_arg[[#This Row],[Fecha]])</f>
        <v>2020</v>
      </c>
      <c r="D3522" s="18">
        <f>+MONTH(datos_arg[[#This Row],[Fecha]])</f>
        <v>11</v>
      </c>
      <c r="E3522" s="14" t="s">
        <v>1015</v>
      </c>
      <c r="F3522" s="14" t="s">
        <v>403</v>
      </c>
      <c r="G3522" s="14" t="s">
        <v>5383</v>
      </c>
      <c r="H3522" s="14" t="s">
        <v>7132</v>
      </c>
      <c r="I3522" s="14" t="s">
        <v>7132</v>
      </c>
      <c r="J3522" s="14" t="s">
        <v>425</v>
      </c>
      <c r="K3522" s="14"/>
      <c r="L3522" s="14" t="s">
        <v>425</v>
      </c>
      <c r="M3522" s="14" t="s">
        <v>815</v>
      </c>
      <c r="N3522" s="14" t="s">
        <v>100</v>
      </c>
      <c r="O3522" s="14" t="s">
        <v>3495</v>
      </c>
      <c r="P3522" s="14" t="s">
        <v>6072</v>
      </c>
      <c r="Q3522" s="14">
        <v>6</v>
      </c>
      <c r="R3522" s="14" t="s">
        <v>5383</v>
      </c>
      <c r="S3522" s="14" t="s">
        <v>439</v>
      </c>
      <c r="T3522" s="35">
        <v>22216.99</v>
      </c>
      <c r="U3522" s="14" t="s">
        <v>4</v>
      </c>
      <c r="V3522" s="14">
        <v>161</v>
      </c>
      <c r="W3522" s="16">
        <f>+IF(datos_arg[[#This Row],[Moneda]]="ARS",datos_arg[[#This Row],[Monto]],datos_arg[[#This Row],[Monto]]*datos_arg[[#This Row],[TC]])</f>
        <v>22216.99</v>
      </c>
      <c r="X3522" s="16">
        <f>IFERROR(IF(datos_arg[[#This Row],[Moneda]]="USD",datos_arg[[#This Row],[Monto]],datos_arg[[#This Row],[Monto]]/datos_arg[[#This Row],[TC]]),0)</f>
        <v>137.99372670807455</v>
      </c>
      <c r="Y3522" s="14"/>
    </row>
    <row r="3523" spans="1:25" ht="15" customHeight="1" x14ac:dyDescent="0.25">
      <c r="A3523" s="14">
        <f t="shared" si="54"/>
        <v>3520</v>
      </c>
      <c r="B3523" s="1">
        <v>44151</v>
      </c>
      <c r="C3523" s="18">
        <f>+YEAR(datos_arg[[#This Row],[Fecha]])</f>
        <v>2020</v>
      </c>
      <c r="D3523" s="18">
        <f>+MONTH(datos_arg[[#This Row],[Fecha]])</f>
        <v>11</v>
      </c>
      <c r="E3523" s="14" t="s">
        <v>1015</v>
      </c>
      <c r="F3523" s="14" t="s">
        <v>403</v>
      </c>
      <c r="G3523" s="14" t="s">
        <v>5383</v>
      </c>
      <c r="H3523" s="14" t="s">
        <v>6646</v>
      </c>
      <c r="I3523" s="14" t="s">
        <v>6668</v>
      </c>
      <c r="J3523" s="14" t="s">
        <v>425</v>
      </c>
      <c r="K3523" s="14"/>
      <c r="L3523" s="14" t="s">
        <v>422</v>
      </c>
      <c r="M3523" s="14" t="s">
        <v>938</v>
      </c>
      <c r="N3523" s="14" t="s">
        <v>4142</v>
      </c>
      <c r="O3523" s="14" t="s">
        <v>4378</v>
      </c>
      <c r="P3523" s="14" t="s">
        <v>6073</v>
      </c>
      <c r="Q3523" s="14">
        <v>2</v>
      </c>
      <c r="R3523" s="14" t="s">
        <v>5383</v>
      </c>
      <c r="S3523" s="14" t="s">
        <v>420</v>
      </c>
      <c r="T3523" s="35">
        <v>1300</v>
      </c>
      <c r="U3523" s="14" t="s">
        <v>4</v>
      </c>
      <c r="V3523" s="14">
        <v>161</v>
      </c>
      <c r="W3523" s="16">
        <f>+IF(datos_arg[[#This Row],[Moneda]]="ARS",datos_arg[[#This Row],[Monto]],datos_arg[[#This Row],[Monto]]*datos_arg[[#This Row],[TC]])</f>
        <v>1300</v>
      </c>
      <c r="X3523" s="16">
        <f>IFERROR(IF(datos_arg[[#This Row],[Moneda]]="USD",datos_arg[[#This Row],[Monto]],datos_arg[[#This Row],[Monto]]/datos_arg[[#This Row],[TC]]),0)</f>
        <v>8.0745341614906838</v>
      </c>
      <c r="Y3523" s="14"/>
    </row>
    <row r="3524" spans="1:25" x14ac:dyDescent="0.25">
      <c r="A3524" s="14">
        <f t="shared" si="54"/>
        <v>3521</v>
      </c>
      <c r="B3524" s="1">
        <v>44151</v>
      </c>
      <c r="C3524" s="18">
        <f>+YEAR(datos_arg[[#This Row],[Fecha]])</f>
        <v>2020</v>
      </c>
      <c r="D3524" s="18">
        <f>+MONTH(datos_arg[[#This Row],[Fecha]])</f>
        <v>11</v>
      </c>
      <c r="E3524" s="14" t="s">
        <v>408</v>
      </c>
      <c r="F3524" s="14" t="s">
        <v>69</v>
      </c>
      <c r="G3524" s="14"/>
      <c r="H3524" s="14" t="s">
        <v>7132</v>
      </c>
      <c r="I3524" s="14" t="s">
        <v>7132</v>
      </c>
      <c r="J3524" s="14" t="s">
        <v>425</v>
      </c>
      <c r="K3524" s="14"/>
      <c r="L3524" s="14" t="s">
        <v>425</v>
      </c>
      <c r="M3524" s="14" t="s">
        <v>2530</v>
      </c>
      <c r="N3524" s="14" t="s">
        <v>2530</v>
      </c>
      <c r="O3524" s="14"/>
      <c r="P3524" s="14"/>
      <c r="Q3524" s="14"/>
      <c r="R3524" s="14" t="s">
        <v>439</v>
      </c>
      <c r="S3524" s="14" t="s">
        <v>440</v>
      </c>
      <c r="T3524" s="35">
        <v>1000</v>
      </c>
      <c r="U3524" s="14" t="s">
        <v>2</v>
      </c>
      <c r="V3524" s="14">
        <v>165</v>
      </c>
      <c r="W3524" s="16">
        <f>+IF(datos_arg[[#This Row],[Moneda]]="ARS",datos_arg[[#This Row],[Monto]],datos_arg[[#This Row],[Monto]]*datos_arg[[#This Row],[TC]])</f>
        <v>165000</v>
      </c>
      <c r="X3524" s="16">
        <f>IFERROR(IF(datos_arg[[#This Row],[Moneda]]="USD",datos_arg[[#This Row],[Monto]],datos_arg[[#This Row],[Monto]]/datos_arg[[#This Row],[TC]]),0)</f>
        <v>1000</v>
      </c>
      <c r="Y3524" s="14"/>
    </row>
    <row r="3525" spans="1:25" ht="15" customHeight="1" x14ac:dyDescent="0.25">
      <c r="A3525" s="14">
        <f t="shared" si="54"/>
        <v>3522</v>
      </c>
      <c r="B3525" s="1">
        <v>44151</v>
      </c>
      <c r="C3525" s="18">
        <f>+YEAR(datos_arg[[#This Row],[Fecha]])</f>
        <v>2020</v>
      </c>
      <c r="D3525" s="18">
        <f>+MONTH(datos_arg[[#This Row],[Fecha]])</f>
        <v>11</v>
      </c>
      <c r="E3525" s="14" t="s">
        <v>408</v>
      </c>
      <c r="F3525" s="14" t="s">
        <v>506</v>
      </c>
      <c r="G3525" s="14"/>
      <c r="H3525" s="14" t="s">
        <v>7132</v>
      </c>
      <c r="I3525" s="14" t="s">
        <v>7132</v>
      </c>
      <c r="J3525" s="14" t="s">
        <v>425</v>
      </c>
      <c r="K3525" s="14"/>
      <c r="L3525" s="14" t="s">
        <v>425</v>
      </c>
      <c r="M3525" s="14" t="s">
        <v>1763</v>
      </c>
      <c r="N3525" s="14" t="s">
        <v>1763</v>
      </c>
      <c r="O3525" s="14" t="s">
        <v>3496</v>
      </c>
      <c r="P3525" s="14"/>
      <c r="Q3525" s="14"/>
      <c r="R3525" s="14" t="s">
        <v>421</v>
      </c>
      <c r="S3525" s="14" t="s">
        <v>439</v>
      </c>
      <c r="T3525" s="35">
        <v>65000</v>
      </c>
      <c r="U3525" s="14" t="s">
        <v>4</v>
      </c>
      <c r="V3525" s="14">
        <v>165</v>
      </c>
      <c r="W3525" s="16">
        <f>+IF(datos_arg[[#This Row],[Moneda]]="ARS",datos_arg[[#This Row],[Monto]],datos_arg[[#This Row],[Monto]]*datos_arg[[#This Row],[TC]])</f>
        <v>65000</v>
      </c>
      <c r="X3525" s="16">
        <f>IFERROR(IF(datos_arg[[#This Row],[Moneda]]="USD",datos_arg[[#This Row],[Monto]],datos_arg[[#This Row],[Monto]]/datos_arg[[#This Row],[TC]]),0)</f>
        <v>393.93939393939394</v>
      </c>
      <c r="Y3525" s="14"/>
    </row>
    <row r="3526" spans="1:25" ht="15" customHeight="1" x14ac:dyDescent="0.25">
      <c r="A3526" s="14">
        <f t="shared" ref="A3526:A3589" si="55">+A3525+1</f>
        <v>3523</v>
      </c>
      <c r="B3526" s="1">
        <v>44151</v>
      </c>
      <c r="C3526" s="18">
        <f>+YEAR(datos_arg[[#This Row],[Fecha]])</f>
        <v>2020</v>
      </c>
      <c r="D3526" s="18">
        <f>+MONTH(datos_arg[[#This Row],[Fecha]])</f>
        <v>11</v>
      </c>
      <c r="E3526" s="14" t="s">
        <v>408</v>
      </c>
      <c r="F3526" s="14" t="s">
        <v>506</v>
      </c>
      <c r="G3526" s="14"/>
      <c r="H3526" s="14" t="s">
        <v>7132</v>
      </c>
      <c r="I3526" s="14" t="s">
        <v>7132</v>
      </c>
      <c r="J3526" s="14" t="s">
        <v>425</v>
      </c>
      <c r="K3526" s="14"/>
      <c r="L3526" s="14" t="s">
        <v>425</v>
      </c>
      <c r="M3526" s="14" t="s">
        <v>613</v>
      </c>
      <c r="N3526" s="14" t="s">
        <v>613</v>
      </c>
      <c r="O3526" s="14" t="s">
        <v>3497</v>
      </c>
      <c r="P3526" s="14"/>
      <c r="Q3526" s="14"/>
      <c r="R3526" s="14" t="s">
        <v>613</v>
      </c>
      <c r="S3526" s="14" t="s">
        <v>439</v>
      </c>
      <c r="T3526" s="35">
        <v>5000</v>
      </c>
      <c r="U3526" s="14" t="s">
        <v>4</v>
      </c>
      <c r="V3526" s="14">
        <v>165</v>
      </c>
      <c r="W3526" s="16">
        <f>+IF(datos_arg[[#This Row],[Moneda]]="ARS",datos_arg[[#This Row],[Monto]],datos_arg[[#This Row],[Monto]]*datos_arg[[#This Row],[TC]])</f>
        <v>5000</v>
      </c>
      <c r="X3526" s="16">
        <f>IFERROR(IF(datos_arg[[#This Row],[Moneda]]="USD",datos_arg[[#This Row],[Monto]],datos_arg[[#This Row],[Monto]]/datos_arg[[#This Row],[TC]]),0)</f>
        <v>30.303030303030305</v>
      </c>
      <c r="Y3526" s="14"/>
    </row>
    <row r="3527" spans="1:25" ht="15" customHeight="1" x14ac:dyDescent="0.25">
      <c r="A3527" s="14">
        <f t="shared" si="55"/>
        <v>3524</v>
      </c>
      <c r="B3527" s="1">
        <v>44151</v>
      </c>
      <c r="C3527" s="18">
        <f>+YEAR(datos_arg[[#This Row],[Fecha]])</f>
        <v>2020</v>
      </c>
      <c r="D3527" s="18">
        <f>+MONTH(datos_arg[[#This Row],[Fecha]])</f>
        <v>11</v>
      </c>
      <c r="E3527" s="14" t="s">
        <v>449</v>
      </c>
      <c r="F3527" s="14" t="s">
        <v>505</v>
      </c>
      <c r="G3527" s="14"/>
      <c r="H3527" s="14" t="s">
        <v>7132</v>
      </c>
      <c r="I3527" s="14" t="s">
        <v>7132</v>
      </c>
      <c r="J3527" s="14" t="s">
        <v>425</v>
      </c>
      <c r="K3527" s="14"/>
      <c r="L3527" s="14" t="s">
        <v>425</v>
      </c>
      <c r="M3527" s="14" t="s">
        <v>613</v>
      </c>
      <c r="N3527" s="14" t="s">
        <v>2273</v>
      </c>
      <c r="O3527" s="14" t="s">
        <v>3642</v>
      </c>
      <c r="P3527" s="14"/>
      <c r="Q3527" s="14"/>
      <c r="R3527" s="14" t="s">
        <v>505</v>
      </c>
      <c r="S3527" s="14" t="s">
        <v>613</v>
      </c>
      <c r="T3527" s="35">
        <v>4.05</v>
      </c>
      <c r="U3527" s="14" t="s">
        <v>4</v>
      </c>
      <c r="V3527" s="14">
        <v>165</v>
      </c>
      <c r="W3527" s="16">
        <f>+IF(datos_arg[[#This Row],[Moneda]]="ARS",datos_arg[[#This Row],[Monto]],datos_arg[[#This Row],[Monto]]*datos_arg[[#This Row],[TC]])</f>
        <v>4.05</v>
      </c>
      <c r="X3527" s="16">
        <f>IFERROR(IF(datos_arg[[#This Row],[Moneda]]="USD",datos_arg[[#This Row],[Monto]],datos_arg[[#This Row],[Monto]]/datos_arg[[#This Row],[TC]]),0)</f>
        <v>2.4545454545454544E-2</v>
      </c>
      <c r="Y3527" s="14"/>
    </row>
    <row r="3528" spans="1:25" ht="15" customHeight="1" x14ac:dyDescent="0.25">
      <c r="A3528" s="14">
        <f t="shared" si="55"/>
        <v>3525</v>
      </c>
      <c r="B3528" s="1">
        <v>44151</v>
      </c>
      <c r="C3528" s="18">
        <f>+YEAR(datos_arg[[#This Row],[Fecha]])</f>
        <v>2020</v>
      </c>
      <c r="D3528" s="18">
        <f>+MONTH(datos_arg[[#This Row],[Fecha]])</f>
        <v>11</v>
      </c>
      <c r="E3528" s="14" t="s">
        <v>449</v>
      </c>
      <c r="F3528" s="14" t="s">
        <v>505</v>
      </c>
      <c r="G3528" s="14"/>
      <c r="H3528" s="14" t="s">
        <v>433</v>
      </c>
      <c r="I3528" s="14" t="s">
        <v>955</v>
      </c>
      <c r="J3528" s="14" t="s">
        <v>425</v>
      </c>
      <c r="K3528" s="14"/>
      <c r="L3528" s="14" t="s">
        <v>425</v>
      </c>
      <c r="M3528" s="14" t="s">
        <v>2534</v>
      </c>
      <c r="N3528" s="14" t="s">
        <v>138</v>
      </c>
      <c r="O3528" s="14" t="s">
        <v>3643</v>
      </c>
      <c r="P3528" s="14" t="s">
        <v>6074</v>
      </c>
      <c r="Q3528" s="14"/>
      <c r="R3528" s="14" t="s">
        <v>505</v>
      </c>
      <c r="S3528" s="14" t="s">
        <v>613</v>
      </c>
      <c r="T3528" s="35">
        <v>4830</v>
      </c>
      <c r="U3528" s="14" t="s">
        <v>4</v>
      </c>
      <c r="V3528" s="14">
        <v>165</v>
      </c>
      <c r="W3528" s="16">
        <f>+IF(datos_arg[[#This Row],[Moneda]]="ARS",datos_arg[[#This Row],[Monto]],datos_arg[[#This Row],[Monto]]*datos_arg[[#This Row],[TC]])</f>
        <v>4830</v>
      </c>
      <c r="X3528" s="16">
        <f>IFERROR(IF(datos_arg[[#This Row],[Moneda]]="USD",datos_arg[[#This Row],[Monto]],datos_arg[[#This Row],[Monto]]/datos_arg[[#This Row],[TC]]),0)</f>
        <v>29.272727272727273</v>
      </c>
      <c r="Y3528" s="14"/>
    </row>
    <row r="3529" spans="1:25" ht="15" customHeight="1" x14ac:dyDescent="0.25">
      <c r="A3529" s="14">
        <f t="shared" si="55"/>
        <v>3526</v>
      </c>
      <c r="B3529" s="1">
        <v>44151</v>
      </c>
      <c r="C3529" s="18">
        <f>+YEAR(datos_arg[[#This Row],[Fecha]])</f>
        <v>2020</v>
      </c>
      <c r="D3529" s="18">
        <f>+MONTH(datos_arg[[#This Row],[Fecha]])</f>
        <v>11</v>
      </c>
      <c r="E3529" s="14" t="s">
        <v>449</v>
      </c>
      <c r="F3529" s="14" t="s">
        <v>505</v>
      </c>
      <c r="G3529" s="14"/>
      <c r="H3529" s="14" t="s">
        <v>433</v>
      </c>
      <c r="I3529" s="14" t="s">
        <v>955</v>
      </c>
      <c r="J3529" s="14" t="s">
        <v>425</v>
      </c>
      <c r="K3529" s="14"/>
      <c r="L3529" s="14" t="s">
        <v>425</v>
      </c>
      <c r="M3529" s="14" t="s">
        <v>2535</v>
      </c>
      <c r="N3529" s="14" t="s">
        <v>138</v>
      </c>
      <c r="O3529" s="14" t="s">
        <v>3644</v>
      </c>
      <c r="P3529" s="14" t="s">
        <v>6075</v>
      </c>
      <c r="Q3529" s="14"/>
      <c r="R3529" s="14" t="s">
        <v>505</v>
      </c>
      <c r="S3529" s="14" t="s">
        <v>613</v>
      </c>
      <c r="T3529" s="35">
        <v>4830</v>
      </c>
      <c r="U3529" s="14" t="s">
        <v>4</v>
      </c>
      <c r="V3529" s="14">
        <v>165</v>
      </c>
      <c r="W3529" s="16">
        <f>+IF(datos_arg[[#This Row],[Moneda]]="ARS",datos_arg[[#This Row],[Monto]],datos_arg[[#This Row],[Monto]]*datos_arg[[#This Row],[TC]])</f>
        <v>4830</v>
      </c>
      <c r="X3529" s="16">
        <f>IFERROR(IF(datos_arg[[#This Row],[Moneda]]="USD",datos_arg[[#This Row],[Monto]],datos_arg[[#This Row],[Monto]]/datos_arg[[#This Row],[TC]]),0)</f>
        <v>29.272727272727273</v>
      </c>
      <c r="Y3529" s="14"/>
    </row>
    <row r="3530" spans="1:25" ht="15" customHeight="1" x14ac:dyDescent="0.25">
      <c r="A3530" s="14">
        <f t="shared" si="55"/>
        <v>3527</v>
      </c>
      <c r="B3530" s="1">
        <v>44152</v>
      </c>
      <c r="C3530" s="18">
        <f>+YEAR(datos_arg[[#This Row],[Fecha]])</f>
        <v>2020</v>
      </c>
      <c r="D3530" s="18">
        <f>+MONTH(datos_arg[[#This Row],[Fecha]])</f>
        <v>11</v>
      </c>
      <c r="E3530" s="14" t="s">
        <v>617</v>
      </c>
      <c r="F3530" s="14" t="s">
        <v>6652</v>
      </c>
      <c r="G3530" s="14" t="s">
        <v>6653</v>
      </c>
      <c r="H3530" s="14" t="s">
        <v>6648</v>
      </c>
      <c r="I3530" s="14" t="s">
        <v>6667</v>
      </c>
      <c r="J3530" s="14" t="s">
        <v>488</v>
      </c>
      <c r="K3530" s="14" t="s">
        <v>421</v>
      </c>
      <c r="L3530" s="14" t="s">
        <v>421</v>
      </c>
      <c r="M3530" s="14" t="s">
        <v>488</v>
      </c>
      <c r="N3530" s="14" t="s">
        <v>1002</v>
      </c>
      <c r="O3530" s="14" t="s">
        <v>3498</v>
      </c>
      <c r="P3530" s="14" t="s">
        <v>6076</v>
      </c>
      <c r="Q3530" s="14">
        <v>0</v>
      </c>
      <c r="R3530" s="14" t="s">
        <v>6653</v>
      </c>
      <c r="S3530" s="14" t="s">
        <v>439</v>
      </c>
      <c r="T3530" s="35">
        <v>4000</v>
      </c>
      <c r="U3530" s="14" t="s">
        <v>4</v>
      </c>
      <c r="V3530" s="14">
        <v>165</v>
      </c>
      <c r="W3530" s="16">
        <f>+IF(datos_arg[[#This Row],[Moneda]]="ARS",datos_arg[[#This Row],[Monto]],datos_arg[[#This Row],[Monto]]*datos_arg[[#This Row],[TC]])</f>
        <v>4000</v>
      </c>
      <c r="X3530" s="16">
        <f>IFERROR(IF(datos_arg[[#This Row],[Moneda]]="USD",datos_arg[[#This Row],[Monto]],datos_arg[[#This Row],[Monto]]/datos_arg[[#This Row],[TC]]),0)</f>
        <v>24.242424242424242</v>
      </c>
      <c r="Y3530" s="14"/>
    </row>
    <row r="3531" spans="1:25" ht="15" customHeight="1" x14ac:dyDescent="0.25">
      <c r="A3531" s="14">
        <f t="shared" si="55"/>
        <v>3528</v>
      </c>
      <c r="B3531" s="1">
        <v>44152</v>
      </c>
      <c r="C3531" s="18">
        <f>+YEAR(datos_arg[[#This Row],[Fecha]])</f>
        <v>2020</v>
      </c>
      <c r="D3531" s="18">
        <f>+MONTH(datos_arg[[#This Row],[Fecha]])</f>
        <v>11</v>
      </c>
      <c r="E3531" s="14" t="s">
        <v>5358</v>
      </c>
      <c r="F3531" s="14" t="s">
        <v>85</v>
      </c>
      <c r="G3531" s="14"/>
      <c r="H3531" s="14" t="s">
        <v>6649</v>
      </c>
      <c r="I3531" s="14" t="s">
        <v>7132</v>
      </c>
      <c r="J3531" s="14" t="s">
        <v>6686</v>
      </c>
      <c r="K3531" s="14" t="s">
        <v>420</v>
      </c>
      <c r="L3531" s="14" t="s">
        <v>425</v>
      </c>
      <c r="M3531" s="14" t="s">
        <v>3499</v>
      </c>
      <c r="N3531" s="14" t="s">
        <v>623</v>
      </c>
      <c r="O3531" s="14" t="s">
        <v>3500</v>
      </c>
      <c r="P3531" s="14" t="s">
        <v>6077</v>
      </c>
      <c r="Q3531" s="14">
        <v>1</v>
      </c>
      <c r="R3531" s="14" t="s">
        <v>85</v>
      </c>
      <c r="S3531" s="14" t="s">
        <v>439</v>
      </c>
      <c r="T3531" s="35">
        <v>1190</v>
      </c>
      <c r="U3531" s="14" t="s">
        <v>4</v>
      </c>
      <c r="V3531" s="14">
        <v>165</v>
      </c>
      <c r="W3531" s="16">
        <f>+IF(datos_arg[[#This Row],[Moneda]]="ARS",datos_arg[[#This Row],[Monto]],datos_arg[[#This Row],[Monto]]*datos_arg[[#This Row],[TC]])</f>
        <v>1190</v>
      </c>
      <c r="X3531" s="16">
        <f>IFERROR(IF(datos_arg[[#This Row],[Moneda]]="USD",datos_arg[[#This Row],[Monto]],datos_arg[[#This Row],[Monto]]/datos_arg[[#This Row],[TC]]),0)</f>
        <v>7.2121212121212119</v>
      </c>
      <c r="Y3531" s="14"/>
    </row>
    <row r="3532" spans="1:25" ht="15" customHeight="1" x14ac:dyDescent="0.25">
      <c r="A3532" s="14">
        <f t="shared" si="55"/>
        <v>3529</v>
      </c>
      <c r="B3532" s="1">
        <v>44152</v>
      </c>
      <c r="C3532" s="18">
        <f>+YEAR(datos_arg[[#This Row],[Fecha]])</f>
        <v>2020</v>
      </c>
      <c r="D3532" s="18">
        <f>+MONTH(datos_arg[[#This Row],[Fecha]])</f>
        <v>11</v>
      </c>
      <c r="E3532" s="14" t="s">
        <v>1015</v>
      </c>
      <c r="F3532" s="14" t="s">
        <v>403</v>
      </c>
      <c r="G3532" s="14" t="s">
        <v>5383</v>
      </c>
      <c r="H3532" s="14" t="s">
        <v>6649</v>
      </c>
      <c r="I3532" s="14" t="s">
        <v>7132</v>
      </c>
      <c r="J3532" s="14" t="s">
        <v>6686</v>
      </c>
      <c r="K3532" s="14" t="s">
        <v>420</v>
      </c>
      <c r="L3532" s="14" t="s">
        <v>425</v>
      </c>
      <c r="M3532" s="14" t="s">
        <v>1447</v>
      </c>
      <c r="N3532" s="14" t="s">
        <v>623</v>
      </c>
      <c r="O3532" s="14" t="s">
        <v>3501</v>
      </c>
      <c r="P3532" s="14" t="s">
        <v>6077</v>
      </c>
      <c r="Q3532" s="14">
        <v>1</v>
      </c>
      <c r="R3532" s="14" t="s">
        <v>5383</v>
      </c>
      <c r="S3532" s="14" t="s">
        <v>439</v>
      </c>
      <c r="T3532" s="35">
        <v>80</v>
      </c>
      <c r="U3532" s="14" t="s">
        <v>4</v>
      </c>
      <c r="V3532" s="14">
        <v>165</v>
      </c>
      <c r="W3532" s="16">
        <f>+IF(datos_arg[[#This Row],[Moneda]]="ARS",datos_arg[[#This Row],[Monto]],datos_arg[[#This Row],[Monto]]*datos_arg[[#This Row],[TC]])</f>
        <v>80</v>
      </c>
      <c r="X3532" s="16">
        <f>IFERROR(IF(datos_arg[[#This Row],[Moneda]]="USD",datos_arg[[#This Row],[Monto]],datos_arg[[#This Row],[Monto]]/datos_arg[[#This Row],[TC]]),0)</f>
        <v>0.48484848484848486</v>
      </c>
      <c r="Y3532" s="14"/>
    </row>
    <row r="3533" spans="1:25" ht="15" customHeight="1" x14ac:dyDescent="0.25">
      <c r="A3533" s="14">
        <f t="shared" si="55"/>
        <v>3530</v>
      </c>
      <c r="B3533" s="1">
        <v>44152</v>
      </c>
      <c r="C3533" s="18">
        <f>+YEAR(datos_arg[[#This Row],[Fecha]])</f>
        <v>2020</v>
      </c>
      <c r="D3533" s="18">
        <f>+MONTH(datos_arg[[#This Row],[Fecha]])</f>
        <v>11</v>
      </c>
      <c r="E3533" s="14" t="s">
        <v>1015</v>
      </c>
      <c r="F3533" s="14" t="s">
        <v>403</v>
      </c>
      <c r="G3533" s="14" t="s">
        <v>5383</v>
      </c>
      <c r="H3533" s="14" t="s">
        <v>6649</v>
      </c>
      <c r="I3533" s="14" t="s">
        <v>7132</v>
      </c>
      <c r="J3533" s="14" t="s">
        <v>6686</v>
      </c>
      <c r="K3533" s="14" t="s">
        <v>420</v>
      </c>
      <c r="L3533" s="14" t="s">
        <v>425</v>
      </c>
      <c r="M3533" s="14" t="s">
        <v>310</v>
      </c>
      <c r="N3533" s="14" t="s">
        <v>310</v>
      </c>
      <c r="O3533" s="14" t="s">
        <v>3502</v>
      </c>
      <c r="P3533" s="14" t="s">
        <v>6077</v>
      </c>
      <c r="Q3533" s="14"/>
      <c r="R3533" s="14" t="s">
        <v>5383</v>
      </c>
      <c r="S3533" s="14" t="s">
        <v>439</v>
      </c>
      <c r="T3533" s="35">
        <v>530</v>
      </c>
      <c r="U3533" s="14" t="s">
        <v>4</v>
      </c>
      <c r="V3533" s="14">
        <v>165</v>
      </c>
      <c r="W3533" s="16">
        <f>+IF(datos_arg[[#This Row],[Moneda]]="ARS",datos_arg[[#This Row],[Monto]],datos_arg[[#This Row],[Monto]]*datos_arg[[#This Row],[TC]])</f>
        <v>530</v>
      </c>
      <c r="X3533" s="16">
        <f>IFERROR(IF(datos_arg[[#This Row],[Moneda]]="USD",datos_arg[[#This Row],[Monto]],datos_arg[[#This Row],[Monto]]/datos_arg[[#This Row],[TC]]),0)</f>
        <v>3.2121212121212119</v>
      </c>
      <c r="Y3533" s="14"/>
    </row>
    <row r="3534" spans="1:25" ht="15" customHeight="1" x14ac:dyDescent="0.25">
      <c r="A3534" s="14">
        <f t="shared" si="55"/>
        <v>3531</v>
      </c>
      <c r="B3534" s="1">
        <v>44152</v>
      </c>
      <c r="C3534" s="18">
        <f>+YEAR(datos_arg[[#This Row],[Fecha]])</f>
        <v>2020</v>
      </c>
      <c r="D3534" s="18">
        <f>+MONTH(datos_arg[[#This Row],[Fecha]])</f>
        <v>11</v>
      </c>
      <c r="E3534" s="14" t="s">
        <v>1015</v>
      </c>
      <c r="F3534" s="14" t="s">
        <v>403</v>
      </c>
      <c r="G3534" s="14" t="s">
        <v>970</v>
      </c>
      <c r="H3534" s="14" t="s">
        <v>7132</v>
      </c>
      <c r="I3534" s="14" t="s">
        <v>7132</v>
      </c>
      <c r="J3534" s="14" t="s">
        <v>425</v>
      </c>
      <c r="K3534" s="14"/>
      <c r="L3534" s="14" t="s">
        <v>425</v>
      </c>
      <c r="M3534" s="14" t="s">
        <v>493</v>
      </c>
      <c r="N3534" s="14" t="s">
        <v>26</v>
      </c>
      <c r="O3534" s="14" t="s">
        <v>3503</v>
      </c>
      <c r="P3534" s="14" t="s">
        <v>6078</v>
      </c>
      <c r="Q3534" s="14"/>
      <c r="R3534" s="14" t="s">
        <v>970</v>
      </c>
      <c r="S3534" s="14" t="s">
        <v>439</v>
      </c>
      <c r="T3534" s="35">
        <v>280</v>
      </c>
      <c r="U3534" s="14" t="s">
        <v>4</v>
      </c>
      <c r="V3534" s="14">
        <v>165</v>
      </c>
      <c r="W3534" s="16">
        <f>+IF(datos_arg[[#This Row],[Moneda]]="ARS",datos_arg[[#This Row],[Monto]],datos_arg[[#This Row],[Monto]]*datos_arg[[#This Row],[TC]])</f>
        <v>280</v>
      </c>
      <c r="X3534" s="16">
        <f>IFERROR(IF(datos_arg[[#This Row],[Moneda]]="USD",datos_arg[[#This Row],[Monto]],datos_arg[[#This Row],[Monto]]/datos_arg[[#This Row],[TC]]),0)</f>
        <v>1.696969696969697</v>
      </c>
      <c r="Y3534" s="14"/>
    </row>
    <row r="3535" spans="1:25" ht="15" customHeight="1" x14ac:dyDescent="0.25">
      <c r="A3535" s="14">
        <f t="shared" si="55"/>
        <v>3532</v>
      </c>
      <c r="B3535" s="1">
        <v>44152</v>
      </c>
      <c r="C3535" s="18">
        <f>+YEAR(datos_arg[[#This Row],[Fecha]])</f>
        <v>2020</v>
      </c>
      <c r="D3535" s="18">
        <f>+MONTH(datos_arg[[#This Row],[Fecha]])</f>
        <v>11</v>
      </c>
      <c r="E3535" s="14" t="s">
        <v>1015</v>
      </c>
      <c r="F3535" s="14" t="s">
        <v>430</v>
      </c>
      <c r="G3535" s="14"/>
      <c r="H3535" s="14" t="s">
        <v>7132</v>
      </c>
      <c r="I3535" s="14" t="s">
        <v>7132</v>
      </c>
      <c r="J3535" s="14" t="s">
        <v>425</v>
      </c>
      <c r="K3535" s="14"/>
      <c r="L3535" s="14" t="s">
        <v>425</v>
      </c>
      <c r="M3535" s="14" t="s">
        <v>60</v>
      </c>
      <c r="N3535" s="14" t="s">
        <v>26</v>
      </c>
      <c r="O3535" s="14" t="s">
        <v>2370</v>
      </c>
      <c r="P3535" s="14" t="s">
        <v>6078</v>
      </c>
      <c r="Q3535" s="14"/>
      <c r="R3535" s="14" t="s">
        <v>430</v>
      </c>
      <c r="S3535" s="14" t="s">
        <v>439</v>
      </c>
      <c r="T3535" s="35">
        <v>4411.82</v>
      </c>
      <c r="U3535" s="14" t="s">
        <v>4</v>
      </c>
      <c r="V3535" s="14">
        <v>165</v>
      </c>
      <c r="W3535" s="16">
        <f>+IF(datos_arg[[#This Row],[Moneda]]="ARS",datos_arg[[#This Row],[Monto]],datos_arg[[#This Row],[Monto]]*datos_arg[[#This Row],[TC]])</f>
        <v>4411.82</v>
      </c>
      <c r="X3535" s="16">
        <f>IFERROR(IF(datos_arg[[#This Row],[Moneda]]="USD",datos_arg[[#This Row],[Monto]],datos_arg[[#This Row],[Monto]]/datos_arg[[#This Row],[TC]]),0)</f>
        <v>26.73830303030303</v>
      </c>
      <c r="Y3535" s="14"/>
    </row>
    <row r="3536" spans="1:25" ht="15" customHeight="1" x14ac:dyDescent="0.25">
      <c r="A3536" s="14">
        <f t="shared" si="55"/>
        <v>3533</v>
      </c>
      <c r="B3536" s="1">
        <v>44152</v>
      </c>
      <c r="C3536" s="18">
        <f>+YEAR(datos_arg[[#This Row],[Fecha]])</f>
        <v>2020</v>
      </c>
      <c r="D3536" s="18">
        <f>+MONTH(datos_arg[[#This Row],[Fecha]])</f>
        <v>11</v>
      </c>
      <c r="E3536" s="14" t="s">
        <v>1015</v>
      </c>
      <c r="F3536" s="14" t="s">
        <v>430</v>
      </c>
      <c r="G3536" s="14"/>
      <c r="H3536" s="14" t="s">
        <v>7132</v>
      </c>
      <c r="I3536" s="14" t="s">
        <v>7132</v>
      </c>
      <c r="J3536" s="14" t="s">
        <v>425</v>
      </c>
      <c r="K3536" s="14"/>
      <c r="L3536" s="14" t="s">
        <v>425</v>
      </c>
      <c r="M3536" s="14" t="s">
        <v>361</v>
      </c>
      <c r="N3536" s="14" t="s">
        <v>361</v>
      </c>
      <c r="O3536" s="14" t="s">
        <v>2325</v>
      </c>
      <c r="P3536" s="14" t="s">
        <v>6078</v>
      </c>
      <c r="Q3536" s="14"/>
      <c r="R3536" s="14" t="s">
        <v>430</v>
      </c>
      <c r="S3536" s="14" t="s">
        <v>439</v>
      </c>
      <c r="T3536" s="35">
        <v>70</v>
      </c>
      <c r="U3536" s="14" t="s">
        <v>4</v>
      </c>
      <c r="V3536" s="14">
        <v>165</v>
      </c>
      <c r="W3536" s="16">
        <f>+IF(datos_arg[[#This Row],[Moneda]]="ARS",datos_arg[[#This Row],[Monto]],datos_arg[[#This Row],[Monto]]*datos_arg[[#This Row],[TC]])</f>
        <v>70</v>
      </c>
      <c r="X3536" s="16">
        <f>IFERROR(IF(datos_arg[[#This Row],[Moneda]]="USD",datos_arg[[#This Row],[Monto]],datos_arg[[#This Row],[Monto]]/datos_arg[[#This Row],[TC]]),0)</f>
        <v>0.42424242424242425</v>
      </c>
      <c r="Y3536" s="14"/>
    </row>
    <row r="3537" spans="1:25" ht="15" customHeight="1" x14ac:dyDescent="0.25">
      <c r="A3537" s="14">
        <f t="shared" si="55"/>
        <v>3534</v>
      </c>
      <c r="B3537" s="1">
        <v>44152</v>
      </c>
      <c r="C3537" s="18">
        <f>+YEAR(datos_arg[[#This Row],[Fecha]])</f>
        <v>2020</v>
      </c>
      <c r="D3537" s="18">
        <f>+MONTH(datos_arg[[#This Row],[Fecha]])</f>
        <v>11</v>
      </c>
      <c r="E3537" s="14" t="s">
        <v>449</v>
      </c>
      <c r="F3537" s="14" t="s">
        <v>523</v>
      </c>
      <c r="G3537" s="14"/>
      <c r="H3537" s="14" t="s">
        <v>7132</v>
      </c>
      <c r="I3537" s="14" t="s">
        <v>7132</v>
      </c>
      <c r="J3537" s="14" t="s">
        <v>425</v>
      </c>
      <c r="K3537" s="14"/>
      <c r="L3537" s="14" t="s">
        <v>425</v>
      </c>
      <c r="M3537" s="14" t="s">
        <v>515</v>
      </c>
      <c r="N3537" s="14" t="s">
        <v>515</v>
      </c>
      <c r="O3537" s="14" t="s">
        <v>3019</v>
      </c>
      <c r="P3537" s="14"/>
      <c r="Q3537" s="14"/>
      <c r="R3537" s="14" t="s">
        <v>523</v>
      </c>
      <c r="S3537" s="14" t="s">
        <v>439</v>
      </c>
      <c r="T3537" s="35">
        <v>800</v>
      </c>
      <c r="U3537" s="14" t="s">
        <v>4</v>
      </c>
      <c r="V3537" s="14">
        <v>165</v>
      </c>
      <c r="W3537" s="16">
        <f>+IF(datos_arg[[#This Row],[Moneda]]="ARS",datos_arg[[#This Row],[Monto]],datos_arg[[#This Row],[Monto]]*datos_arg[[#This Row],[TC]])</f>
        <v>800</v>
      </c>
      <c r="X3537" s="16">
        <f>IFERROR(IF(datos_arg[[#This Row],[Moneda]]="USD",datos_arg[[#This Row],[Monto]],datos_arg[[#This Row],[Monto]]/datos_arg[[#This Row],[TC]]),0)</f>
        <v>4.8484848484848486</v>
      </c>
      <c r="Y3537" s="14"/>
    </row>
    <row r="3538" spans="1:25" x14ac:dyDescent="0.25">
      <c r="A3538" s="14">
        <f t="shared" si="55"/>
        <v>3535</v>
      </c>
      <c r="B3538" s="1">
        <v>44152</v>
      </c>
      <c r="C3538" s="18">
        <f>+YEAR(datos_arg[[#This Row],[Fecha]])</f>
        <v>2020</v>
      </c>
      <c r="D3538" s="18">
        <f>+MONTH(datos_arg[[#This Row],[Fecha]])</f>
        <v>11</v>
      </c>
      <c r="E3538" s="14" t="s">
        <v>408</v>
      </c>
      <c r="F3538" s="14" t="s">
        <v>69</v>
      </c>
      <c r="G3538" s="14"/>
      <c r="H3538" s="14" t="s">
        <v>7132</v>
      </c>
      <c r="I3538" s="14" t="s">
        <v>7132</v>
      </c>
      <c r="J3538" s="14" t="s">
        <v>425</v>
      </c>
      <c r="K3538" s="14"/>
      <c r="L3538" s="14" t="s">
        <v>425</v>
      </c>
      <c r="M3538" s="14" t="s">
        <v>2530</v>
      </c>
      <c r="N3538" s="14" t="s">
        <v>2530</v>
      </c>
      <c r="O3538" s="14"/>
      <c r="P3538" s="14"/>
      <c r="Q3538" s="14"/>
      <c r="R3538" s="14" t="s">
        <v>439</v>
      </c>
      <c r="S3538" s="14" t="s">
        <v>440</v>
      </c>
      <c r="T3538" s="35">
        <v>1000</v>
      </c>
      <c r="U3538" s="14" t="s">
        <v>2</v>
      </c>
      <c r="V3538" s="14">
        <v>158</v>
      </c>
      <c r="W3538" s="16">
        <f>+IF(datos_arg[[#This Row],[Moneda]]="ARS",datos_arg[[#This Row],[Monto]],datos_arg[[#This Row],[Monto]]*datos_arg[[#This Row],[TC]])</f>
        <v>158000</v>
      </c>
      <c r="X3538" s="16">
        <f>IFERROR(IF(datos_arg[[#This Row],[Moneda]]="USD",datos_arg[[#This Row],[Monto]],datos_arg[[#This Row],[Monto]]/datos_arg[[#This Row],[TC]]),0)</f>
        <v>1000</v>
      </c>
      <c r="Y3538" s="14"/>
    </row>
    <row r="3539" spans="1:25" ht="15" customHeight="1" x14ac:dyDescent="0.25">
      <c r="A3539" s="14">
        <f t="shared" si="55"/>
        <v>3536</v>
      </c>
      <c r="B3539" s="1">
        <v>44152</v>
      </c>
      <c r="C3539" s="18">
        <f>+YEAR(datos_arg[[#This Row],[Fecha]])</f>
        <v>2020</v>
      </c>
      <c r="D3539" s="18">
        <f>+MONTH(datos_arg[[#This Row],[Fecha]])</f>
        <v>11</v>
      </c>
      <c r="E3539" s="14" t="s">
        <v>449</v>
      </c>
      <c r="F3539" s="14" t="s">
        <v>505</v>
      </c>
      <c r="G3539" s="14"/>
      <c r="H3539" s="14" t="s">
        <v>7132</v>
      </c>
      <c r="I3539" s="14" t="s">
        <v>7132</v>
      </c>
      <c r="J3539" s="14" t="s">
        <v>425</v>
      </c>
      <c r="K3539" s="14"/>
      <c r="L3539" s="14" t="s">
        <v>425</v>
      </c>
      <c r="M3539" s="14" t="s">
        <v>613</v>
      </c>
      <c r="N3539" s="14" t="s">
        <v>2273</v>
      </c>
      <c r="O3539" s="14" t="s">
        <v>3642</v>
      </c>
      <c r="P3539" s="14"/>
      <c r="Q3539" s="14"/>
      <c r="R3539" s="14" t="s">
        <v>505</v>
      </c>
      <c r="S3539" s="14" t="s">
        <v>613</v>
      </c>
      <c r="T3539" s="35">
        <v>255</v>
      </c>
      <c r="U3539" s="14" t="s">
        <v>4</v>
      </c>
      <c r="V3539" s="14">
        <v>158</v>
      </c>
      <c r="W3539" s="16">
        <f>+IF(datos_arg[[#This Row],[Moneda]]="ARS",datos_arg[[#This Row],[Monto]],datos_arg[[#This Row],[Monto]]*datos_arg[[#This Row],[TC]])</f>
        <v>255</v>
      </c>
      <c r="X3539" s="16">
        <f>IFERROR(IF(datos_arg[[#This Row],[Moneda]]="USD",datos_arg[[#This Row],[Monto]],datos_arg[[#This Row],[Monto]]/datos_arg[[#This Row],[TC]]),0)</f>
        <v>1.6139240506329113</v>
      </c>
      <c r="Y3539" s="14"/>
    </row>
    <row r="3540" spans="1:25" ht="15" customHeight="1" x14ac:dyDescent="0.25">
      <c r="A3540" s="14">
        <f t="shared" si="55"/>
        <v>3537</v>
      </c>
      <c r="B3540" s="1">
        <v>44153</v>
      </c>
      <c r="C3540" s="18">
        <f>+YEAR(datos_arg[[#This Row],[Fecha]])</f>
        <v>2020</v>
      </c>
      <c r="D3540" s="18">
        <f>+MONTH(datos_arg[[#This Row],[Fecha]])</f>
        <v>11</v>
      </c>
      <c r="E3540" s="14" t="s">
        <v>5358</v>
      </c>
      <c r="F3540" s="14" t="s">
        <v>85</v>
      </c>
      <c r="G3540" s="14"/>
      <c r="H3540" s="14" t="s">
        <v>6646</v>
      </c>
      <c r="I3540" s="14" t="s">
        <v>7132</v>
      </c>
      <c r="J3540" s="14" t="s">
        <v>425</v>
      </c>
      <c r="K3540" s="14"/>
      <c r="L3540" s="14" t="s">
        <v>425</v>
      </c>
      <c r="M3540" s="14" t="s">
        <v>2270</v>
      </c>
      <c r="N3540" s="14" t="s">
        <v>524</v>
      </c>
      <c r="O3540" s="14" t="s">
        <v>3505</v>
      </c>
      <c r="P3540" s="14" t="s">
        <v>6055</v>
      </c>
      <c r="Q3540" s="14">
        <v>4</v>
      </c>
      <c r="R3540" s="14" t="s">
        <v>85</v>
      </c>
      <c r="S3540" s="14" t="s">
        <v>439</v>
      </c>
      <c r="T3540" s="35">
        <v>5200</v>
      </c>
      <c r="U3540" s="14" t="s">
        <v>4</v>
      </c>
      <c r="V3540" s="14">
        <v>158</v>
      </c>
      <c r="W3540" s="16">
        <f>+IF(datos_arg[[#This Row],[Moneda]]="ARS",datos_arg[[#This Row],[Monto]],datos_arg[[#This Row],[Monto]]*datos_arg[[#This Row],[TC]])</f>
        <v>5200</v>
      </c>
      <c r="X3540" s="16">
        <f>IFERROR(IF(datos_arg[[#This Row],[Moneda]]="USD",datos_arg[[#This Row],[Monto]],datos_arg[[#This Row],[Monto]]/datos_arg[[#This Row],[TC]]),0)</f>
        <v>32.911392405063289</v>
      </c>
      <c r="Y3540" s="14"/>
    </row>
    <row r="3541" spans="1:25" ht="15" customHeight="1" x14ac:dyDescent="0.25">
      <c r="A3541" s="14">
        <f t="shared" si="55"/>
        <v>3538</v>
      </c>
      <c r="B3541" s="1">
        <v>44153</v>
      </c>
      <c r="C3541" s="18">
        <f>+YEAR(datos_arg[[#This Row],[Fecha]])</f>
        <v>2020</v>
      </c>
      <c r="D3541" s="18">
        <f>+MONTH(datos_arg[[#This Row],[Fecha]])</f>
        <v>11</v>
      </c>
      <c r="E3541" s="14" t="s">
        <v>1015</v>
      </c>
      <c r="F3541" s="14" t="s">
        <v>403</v>
      </c>
      <c r="G3541" s="14" t="s">
        <v>970</v>
      </c>
      <c r="H3541" s="14" t="s">
        <v>7132</v>
      </c>
      <c r="I3541" s="14" t="s">
        <v>7132</v>
      </c>
      <c r="J3541" s="14" t="s">
        <v>425</v>
      </c>
      <c r="K3541" s="14"/>
      <c r="L3541" s="14" t="s">
        <v>425</v>
      </c>
      <c r="M3541" s="14" t="s">
        <v>433</v>
      </c>
      <c r="N3541" s="14" t="s">
        <v>100</v>
      </c>
      <c r="O3541" s="14" t="s">
        <v>3506</v>
      </c>
      <c r="P3541" s="14" t="s">
        <v>6079</v>
      </c>
      <c r="Q3541" s="14">
        <v>2</v>
      </c>
      <c r="R3541" s="14" t="s">
        <v>970</v>
      </c>
      <c r="S3541" s="14" t="s">
        <v>439</v>
      </c>
      <c r="T3541" s="35">
        <v>2481.9899999999998</v>
      </c>
      <c r="U3541" s="14" t="s">
        <v>4</v>
      </c>
      <c r="V3541" s="14">
        <v>158</v>
      </c>
      <c r="W3541" s="16">
        <f>+IF(datos_arg[[#This Row],[Moneda]]="ARS",datos_arg[[#This Row],[Monto]],datos_arg[[#This Row],[Monto]]*datos_arg[[#This Row],[TC]])</f>
        <v>2481.9899999999998</v>
      </c>
      <c r="X3541" s="16">
        <f>IFERROR(IF(datos_arg[[#This Row],[Moneda]]="USD",datos_arg[[#This Row],[Monto]],datos_arg[[#This Row],[Monto]]/datos_arg[[#This Row],[TC]]),0)</f>
        <v>15.70879746835443</v>
      </c>
      <c r="Y3541" s="14"/>
    </row>
    <row r="3542" spans="1:25" ht="15" customHeight="1" x14ac:dyDescent="0.25">
      <c r="A3542" s="14">
        <f t="shared" si="55"/>
        <v>3539</v>
      </c>
      <c r="B3542" s="1">
        <v>44153</v>
      </c>
      <c r="C3542" s="18">
        <f>+YEAR(datos_arg[[#This Row],[Fecha]])</f>
        <v>2020</v>
      </c>
      <c r="D3542" s="18">
        <f>+MONTH(datos_arg[[#This Row],[Fecha]])</f>
        <v>11</v>
      </c>
      <c r="E3542" s="14" t="s">
        <v>1015</v>
      </c>
      <c r="F3542" s="14" t="s">
        <v>403</v>
      </c>
      <c r="G3542" s="14" t="s">
        <v>970</v>
      </c>
      <c r="H3542" s="14" t="s">
        <v>433</v>
      </c>
      <c r="I3542" s="14" t="s">
        <v>955</v>
      </c>
      <c r="J3542" s="14" t="s">
        <v>425</v>
      </c>
      <c r="K3542" s="14"/>
      <c r="L3542" s="14" t="s">
        <v>425</v>
      </c>
      <c r="M3542" s="14" t="s">
        <v>433</v>
      </c>
      <c r="N3542" s="14" t="s">
        <v>524</v>
      </c>
      <c r="O3542" s="14" t="s">
        <v>2318</v>
      </c>
      <c r="P3542" s="14" t="s">
        <v>6079</v>
      </c>
      <c r="Q3542" s="14"/>
      <c r="R3542" s="14" t="s">
        <v>970</v>
      </c>
      <c r="S3542" s="14" t="s">
        <v>439</v>
      </c>
      <c r="T3542" s="35">
        <v>124</v>
      </c>
      <c r="U3542" s="14" t="s">
        <v>4</v>
      </c>
      <c r="V3542" s="14">
        <v>158</v>
      </c>
      <c r="W3542" s="16">
        <f>+IF(datos_arg[[#This Row],[Moneda]]="ARS",datos_arg[[#This Row],[Monto]],datos_arg[[#This Row],[Monto]]*datos_arg[[#This Row],[TC]])</f>
        <v>124</v>
      </c>
      <c r="X3542" s="16">
        <f>IFERROR(IF(datos_arg[[#This Row],[Moneda]]="USD",datos_arg[[#This Row],[Monto]],datos_arg[[#This Row],[Monto]]/datos_arg[[#This Row],[TC]]),0)</f>
        <v>0.78481012658227844</v>
      </c>
      <c r="Y3542" s="14"/>
    </row>
    <row r="3543" spans="1:25" ht="15" customHeight="1" x14ac:dyDescent="0.25">
      <c r="A3543" s="14">
        <f t="shared" si="55"/>
        <v>3540</v>
      </c>
      <c r="B3543" s="1">
        <v>44153</v>
      </c>
      <c r="C3543" s="18">
        <f>+YEAR(datos_arg[[#This Row],[Fecha]])</f>
        <v>2020</v>
      </c>
      <c r="D3543" s="18">
        <f>+MONTH(datos_arg[[#This Row],[Fecha]])</f>
        <v>11</v>
      </c>
      <c r="E3543" s="14" t="s">
        <v>617</v>
      </c>
      <c r="F3543" s="14" t="s">
        <v>8101</v>
      </c>
      <c r="G3543" s="14"/>
      <c r="H3543" s="14" t="s">
        <v>8103</v>
      </c>
      <c r="I3543" s="14" t="s">
        <v>8104</v>
      </c>
      <c r="J3543" s="14" t="s">
        <v>422</v>
      </c>
      <c r="K3543" s="14" t="s">
        <v>422</v>
      </c>
      <c r="L3543" s="14" t="s">
        <v>426</v>
      </c>
      <c r="M3543" s="14" t="s">
        <v>881</v>
      </c>
      <c r="N3543" s="14" t="s">
        <v>293</v>
      </c>
      <c r="O3543" s="14" t="s">
        <v>3507</v>
      </c>
      <c r="P3543" s="14" t="s">
        <v>6080</v>
      </c>
      <c r="Q3543" s="14">
        <v>1</v>
      </c>
      <c r="R3543" s="14" t="s">
        <v>8101</v>
      </c>
      <c r="S3543" s="14" t="s">
        <v>439</v>
      </c>
      <c r="T3543" s="35">
        <v>8747.57</v>
      </c>
      <c r="U3543" s="14" t="s">
        <v>4</v>
      </c>
      <c r="V3543" s="14">
        <v>158</v>
      </c>
      <c r="W3543" s="16">
        <f>+IF(datos_arg[[#This Row],[Moneda]]="ARS",datos_arg[[#This Row],[Monto]],datos_arg[[#This Row],[Monto]]*datos_arg[[#This Row],[TC]])</f>
        <v>8747.57</v>
      </c>
      <c r="X3543" s="16">
        <f>IFERROR(IF(datos_arg[[#This Row],[Moneda]]="USD",datos_arg[[#This Row],[Monto]],datos_arg[[#This Row],[Monto]]/datos_arg[[#This Row],[TC]]),0)</f>
        <v>55.364367088607594</v>
      </c>
      <c r="Y3543" s="14"/>
    </row>
    <row r="3544" spans="1:25" ht="15" customHeight="1" x14ac:dyDescent="0.25">
      <c r="A3544" s="14">
        <f t="shared" si="55"/>
        <v>3541</v>
      </c>
      <c r="B3544" s="1">
        <v>44153</v>
      </c>
      <c r="C3544" s="18">
        <f>+YEAR(datos_arg[[#This Row],[Fecha]])</f>
        <v>2020</v>
      </c>
      <c r="D3544" s="18">
        <f>+MONTH(datos_arg[[#This Row],[Fecha]])</f>
        <v>11</v>
      </c>
      <c r="E3544" s="14" t="s">
        <v>5358</v>
      </c>
      <c r="F3544" s="14" t="s">
        <v>85</v>
      </c>
      <c r="G3544" s="14"/>
      <c r="H3544" s="14" t="s">
        <v>6646</v>
      </c>
      <c r="I3544" s="14" t="s">
        <v>7132</v>
      </c>
      <c r="J3544" s="14" t="s">
        <v>425</v>
      </c>
      <c r="K3544" s="14"/>
      <c r="L3544" s="14" t="s">
        <v>425</v>
      </c>
      <c r="M3544" s="14" t="s">
        <v>910</v>
      </c>
      <c r="N3544" s="14" t="s">
        <v>100</v>
      </c>
      <c r="O3544" s="14" t="s">
        <v>3508</v>
      </c>
      <c r="P3544" s="14" t="s">
        <v>6081</v>
      </c>
      <c r="Q3544" s="14">
        <v>3</v>
      </c>
      <c r="R3544" s="14" t="s">
        <v>85</v>
      </c>
      <c r="S3544" s="14" t="s">
        <v>439</v>
      </c>
      <c r="T3544" s="35">
        <v>12589.98</v>
      </c>
      <c r="U3544" s="14" t="s">
        <v>4</v>
      </c>
      <c r="V3544" s="14">
        <v>158</v>
      </c>
      <c r="W3544" s="16">
        <f>+IF(datos_arg[[#This Row],[Moneda]]="ARS",datos_arg[[#This Row],[Monto]],datos_arg[[#This Row],[Monto]]*datos_arg[[#This Row],[TC]])</f>
        <v>12589.98</v>
      </c>
      <c r="X3544" s="16">
        <f>IFERROR(IF(datos_arg[[#This Row],[Moneda]]="USD",datos_arg[[#This Row],[Monto]],datos_arg[[#This Row],[Monto]]/datos_arg[[#This Row],[TC]]),0)</f>
        <v>79.683417721518978</v>
      </c>
      <c r="Y3544" s="14"/>
    </row>
    <row r="3545" spans="1:25" ht="15" customHeight="1" x14ac:dyDescent="0.25">
      <c r="A3545" s="14">
        <f t="shared" si="55"/>
        <v>3542</v>
      </c>
      <c r="B3545" s="1">
        <v>44153</v>
      </c>
      <c r="C3545" s="18">
        <f>+YEAR(datos_arg[[#This Row],[Fecha]])</f>
        <v>2020</v>
      </c>
      <c r="D3545" s="18">
        <f>+MONTH(datos_arg[[#This Row],[Fecha]])</f>
        <v>11</v>
      </c>
      <c r="E3545" s="14" t="s">
        <v>449</v>
      </c>
      <c r="F3545" s="14" t="s">
        <v>505</v>
      </c>
      <c r="G3545" s="14"/>
      <c r="H3545" s="14" t="s">
        <v>7132</v>
      </c>
      <c r="I3545" s="14" t="s">
        <v>7132</v>
      </c>
      <c r="J3545" s="14" t="s">
        <v>425</v>
      </c>
      <c r="K3545" s="14"/>
      <c r="L3545" s="14" t="s">
        <v>425</v>
      </c>
      <c r="M3545" s="14" t="s">
        <v>613</v>
      </c>
      <c r="N3545" s="14" t="s">
        <v>2273</v>
      </c>
      <c r="O3545" s="14" t="s">
        <v>3642</v>
      </c>
      <c r="P3545" s="14"/>
      <c r="Q3545" s="14"/>
      <c r="R3545" s="14" t="s">
        <v>505</v>
      </c>
      <c r="S3545" s="14" t="s">
        <v>613</v>
      </c>
      <c r="T3545" s="35">
        <v>59.31</v>
      </c>
      <c r="U3545" s="14" t="s">
        <v>4</v>
      </c>
      <c r="V3545" s="14">
        <v>158</v>
      </c>
      <c r="W3545" s="16">
        <f>+IF(datos_arg[[#This Row],[Moneda]]="ARS",datos_arg[[#This Row],[Monto]],datos_arg[[#This Row],[Monto]]*datos_arg[[#This Row],[TC]])</f>
        <v>59.31</v>
      </c>
      <c r="X3545" s="16">
        <f>IFERROR(IF(datos_arg[[#This Row],[Moneda]]="USD",datos_arg[[#This Row],[Monto]],datos_arg[[#This Row],[Monto]]/datos_arg[[#This Row],[TC]]),0)</f>
        <v>0.37537974683544306</v>
      </c>
      <c r="Y3545" s="14"/>
    </row>
    <row r="3546" spans="1:25" ht="15" customHeight="1" x14ac:dyDescent="0.25">
      <c r="A3546" s="14">
        <f t="shared" si="55"/>
        <v>3543</v>
      </c>
      <c r="B3546" s="1">
        <v>44154</v>
      </c>
      <c r="C3546" s="18">
        <f>+YEAR(datos_arg[[#This Row],[Fecha]])</f>
        <v>2020</v>
      </c>
      <c r="D3546" s="18">
        <f>+MONTH(datos_arg[[#This Row],[Fecha]])</f>
        <v>11</v>
      </c>
      <c r="E3546" s="14" t="s">
        <v>617</v>
      </c>
      <c r="F3546" s="14" t="s">
        <v>8101</v>
      </c>
      <c r="G3546" s="14"/>
      <c r="H3546" s="14" t="s">
        <v>8103</v>
      </c>
      <c r="I3546" s="14" t="s">
        <v>8104</v>
      </c>
      <c r="J3546" s="14" t="s">
        <v>425</v>
      </c>
      <c r="K3546" s="14" t="s">
        <v>421</v>
      </c>
      <c r="L3546" s="14" t="s">
        <v>426</v>
      </c>
      <c r="M3546" s="14" t="s">
        <v>607</v>
      </c>
      <c r="N3546" s="14" t="s">
        <v>2953</v>
      </c>
      <c r="O3546" s="14" t="s">
        <v>3509</v>
      </c>
      <c r="P3546" s="14" t="s">
        <v>6082</v>
      </c>
      <c r="Q3546" s="14">
        <v>28</v>
      </c>
      <c r="R3546" s="14" t="s">
        <v>8101</v>
      </c>
      <c r="S3546" s="14" t="s">
        <v>439</v>
      </c>
      <c r="T3546" s="35">
        <v>88184.81</v>
      </c>
      <c r="U3546" s="14" t="s">
        <v>4</v>
      </c>
      <c r="V3546" s="14">
        <v>158</v>
      </c>
      <c r="W3546" s="16">
        <f>+IF(datos_arg[[#This Row],[Moneda]]="ARS",datos_arg[[#This Row],[Monto]],datos_arg[[#This Row],[Monto]]*datos_arg[[#This Row],[TC]])</f>
        <v>88184.81</v>
      </c>
      <c r="X3546" s="16">
        <f>IFERROR(IF(datos_arg[[#This Row],[Moneda]]="USD",datos_arg[[#This Row],[Monto]],datos_arg[[#This Row],[Monto]]/datos_arg[[#This Row],[TC]]),0)</f>
        <v>558.13170886075943</v>
      </c>
      <c r="Y3546" s="14"/>
    </row>
    <row r="3547" spans="1:25" ht="15" customHeight="1" x14ac:dyDescent="0.25">
      <c r="A3547" s="14">
        <f t="shared" si="55"/>
        <v>3544</v>
      </c>
      <c r="B3547" s="1">
        <v>44154</v>
      </c>
      <c r="C3547" s="18">
        <f>+YEAR(datos_arg[[#This Row],[Fecha]])</f>
        <v>2020</v>
      </c>
      <c r="D3547" s="18">
        <f>+MONTH(datos_arg[[#This Row],[Fecha]])</f>
        <v>11</v>
      </c>
      <c r="E3547" s="14" t="s">
        <v>1015</v>
      </c>
      <c r="F3547" s="14" t="s">
        <v>403</v>
      </c>
      <c r="G3547" s="14" t="s">
        <v>5383</v>
      </c>
      <c r="H3547" s="14" t="s">
        <v>6646</v>
      </c>
      <c r="I3547" s="14" t="s">
        <v>7132</v>
      </c>
      <c r="J3547" s="14" t="s">
        <v>425</v>
      </c>
      <c r="K3547" s="14" t="s">
        <v>421</v>
      </c>
      <c r="L3547" s="14" t="s">
        <v>422</v>
      </c>
      <c r="M3547" s="14" t="s">
        <v>938</v>
      </c>
      <c r="N3547" s="14" t="s">
        <v>2953</v>
      </c>
      <c r="O3547" s="14" t="s">
        <v>3510</v>
      </c>
      <c r="P3547" s="14" t="s">
        <v>6082</v>
      </c>
      <c r="Q3547" s="14">
        <v>3</v>
      </c>
      <c r="R3547" s="14" t="s">
        <v>5383</v>
      </c>
      <c r="S3547" s="14" t="s">
        <v>439</v>
      </c>
      <c r="T3547" s="35">
        <v>1587.81</v>
      </c>
      <c r="U3547" s="14" t="s">
        <v>4</v>
      </c>
      <c r="V3547" s="14">
        <v>158</v>
      </c>
      <c r="W3547" s="16">
        <f>+IF(datos_arg[[#This Row],[Moneda]]="ARS",datos_arg[[#This Row],[Monto]],datos_arg[[#This Row],[Monto]]*datos_arg[[#This Row],[TC]])</f>
        <v>1587.81</v>
      </c>
      <c r="X3547" s="16">
        <f>IFERROR(IF(datos_arg[[#This Row],[Moneda]]="USD",datos_arg[[#This Row],[Monto]],datos_arg[[#This Row],[Monto]]/datos_arg[[#This Row],[TC]]),0)</f>
        <v>10.049430379746836</v>
      </c>
      <c r="Y3547" s="14"/>
    </row>
    <row r="3548" spans="1:25" ht="15" customHeight="1" x14ac:dyDescent="0.25">
      <c r="A3548" s="14">
        <f t="shared" si="55"/>
        <v>3545</v>
      </c>
      <c r="B3548" s="1">
        <v>44154</v>
      </c>
      <c r="C3548" s="18">
        <f>+YEAR(datos_arg[[#This Row],[Fecha]])</f>
        <v>2020</v>
      </c>
      <c r="D3548" s="18">
        <f>+MONTH(datos_arg[[#This Row],[Fecha]])</f>
        <v>11</v>
      </c>
      <c r="E3548" s="14" t="s">
        <v>617</v>
      </c>
      <c r="F3548" s="14" t="s">
        <v>8101</v>
      </c>
      <c r="G3548" s="14"/>
      <c r="H3548" s="14" t="s">
        <v>8103</v>
      </c>
      <c r="I3548" s="14" t="s">
        <v>8104</v>
      </c>
      <c r="J3548" s="14" t="s">
        <v>425</v>
      </c>
      <c r="K3548" s="14" t="s">
        <v>421</v>
      </c>
      <c r="L3548" s="14" t="s">
        <v>426</v>
      </c>
      <c r="M3548" s="14" t="s">
        <v>1659</v>
      </c>
      <c r="N3548" s="14" t="s">
        <v>2953</v>
      </c>
      <c r="O3548" s="14" t="s">
        <v>3511</v>
      </c>
      <c r="P3548" s="14" t="s">
        <v>6082</v>
      </c>
      <c r="Q3548" s="14">
        <v>8</v>
      </c>
      <c r="R3548" s="14" t="s">
        <v>8101</v>
      </c>
      <c r="S3548" s="14" t="s">
        <v>439</v>
      </c>
      <c r="T3548" s="35">
        <v>52927.23</v>
      </c>
      <c r="U3548" s="14" t="s">
        <v>4</v>
      </c>
      <c r="V3548" s="14">
        <v>158</v>
      </c>
      <c r="W3548" s="16">
        <f>+IF(datos_arg[[#This Row],[Moneda]]="ARS",datos_arg[[#This Row],[Monto]],datos_arg[[#This Row],[Monto]]*datos_arg[[#This Row],[TC]])</f>
        <v>52927.23</v>
      </c>
      <c r="X3548" s="16">
        <f>IFERROR(IF(datos_arg[[#This Row],[Moneda]]="USD",datos_arg[[#This Row],[Monto]],datos_arg[[#This Row],[Monto]]/datos_arg[[#This Row],[TC]]),0)</f>
        <v>334.98246835443041</v>
      </c>
      <c r="Y3548" s="14"/>
    </row>
    <row r="3549" spans="1:25" ht="15" customHeight="1" x14ac:dyDescent="0.25">
      <c r="A3549" s="14">
        <f t="shared" si="55"/>
        <v>3546</v>
      </c>
      <c r="B3549" s="1">
        <v>44154</v>
      </c>
      <c r="C3549" s="18">
        <f>+YEAR(datos_arg[[#This Row],[Fecha]])</f>
        <v>2020</v>
      </c>
      <c r="D3549" s="18">
        <f>+MONTH(datos_arg[[#This Row],[Fecha]])</f>
        <v>11</v>
      </c>
      <c r="E3549" s="14" t="s">
        <v>408</v>
      </c>
      <c r="F3549" s="14" t="s">
        <v>506</v>
      </c>
      <c r="G3549" s="14"/>
      <c r="H3549" s="14" t="s">
        <v>7132</v>
      </c>
      <c r="I3549" s="14" t="s">
        <v>7132</v>
      </c>
      <c r="J3549" s="14" t="s">
        <v>425</v>
      </c>
      <c r="K3549" s="14"/>
      <c r="L3549" s="14" t="s">
        <v>425</v>
      </c>
      <c r="M3549" s="14" t="s">
        <v>1763</v>
      </c>
      <c r="N3549" s="14" t="s">
        <v>1763</v>
      </c>
      <c r="O3549" s="14" t="s">
        <v>3512</v>
      </c>
      <c r="P3549" s="14"/>
      <c r="Q3549" s="14"/>
      <c r="R3549" s="14" t="s">
        <v>439</v>
      </c>
      <c r="S3549" s="14" t="s">
        <v>420</v>
      </c>
      <c r="T3549" s="35">
        <v>8200</v>
      </c>
      <c r="U3549" s="14" t="s">
        <v>4</v>
      </c>
      <c r="V3549" s="14">
        <v>158</v>
      </c>
      <c r="W3549" s="16">
        <f>+IF(datos_arg[[#This Row],[Moneda]]="ARS",datos_arg[[#This Row],[Monto]],datos_arg[[#This Row],[Monto]]*datos_arg[[#This Row],[TC]])</f>
        <v>8200</v>
      </c>
      <c r="X3549" s="16">
        <f>IFERROR(IF(datos_arg[[#This Row],[Moneda]]="USD",datos_arg[[#This Row],[Monto]],datos_arg[[#This Row],[Monto]]/datos_arg[[#This Row],[TC]]),0)</f>
        <v>51.898734177215189</v>
      </c>
      <c r="Y3549" s="14"/>
    </row>
    <row r="3550" spans="1:25" ht="15" customHeight="1" x14ac:dyDescent="0.25">
      <c r="A3550" s="14">
        <f t="shared" si="55"/>
        <v>3547</v>
      </c>
      <c r="B3550" s="1">
        <v>44154</v>
      </c>
      <c r="C3550" s="18">
        <f>+YEAR(datos_arg[[#This Row],[Fecha]])</f>
        <v>2020</v>
      </c>
      <c r="D3550" s="18">
        <f>+MONTH(datos_arg[[#This Row],[Fecha]])</f>
        <v>11</v>
      </c>
      <c r="E3550" s="14" t="s">
        <v>1015</v>
      </c>
      <c r="F3550" s="14" t="s">
        <v>430</v>
      </c>
      <c r="G3550" s="14"/>
      <c r="H3550" s="14" t="s">
        <v>7132</v>
      </c>
      <c r="I3550" s="14" t="s">
        <v>7132</v>
      </c>
      <c r="J3550" s="14" t="s">
        <v>425</v>
      </c>
      <c r="K3550" s="14"/>
      <c r="L3550" s="14" t="s">
        <v>425</v>
      </c>
      <c r="M3550" s="14" t="s">
        <v>3963</v>
      </c>
      <c r="N3550" s="14" t="s">
        <v>2627</v>
      </c>
      <c r="O3550" s="14" t="s">
        <v>2628</v>
      </c>
      <c r="P3550" s="14"/>
      <c r="Q3550" s="14"/>
      <c r="R3550" s="14" t="s">
        <v>430</v>
      </c>
      <c r="S3550" s="14" t="s">
        <v>439</v>
      </c>
      <c r="T3550" s="35">
        <v>30000</v>
      </c>
      <c r="U3550" s="14" t="s">
        <v>4</v>
      </c>
      <c r="V3550" s="14">
        <v>158</v>
      </c>
      <c r="W3550" s="16">
        <f>+IF(datos_arg[[#This Row],[Moneda]]="ARS",datos_arg[[#This Row],[Monto]],datos_arg[[#This Row],[Monto]]*datos_arg[[#This Row],[TC]])</f>
        <v>30000</v>
      </c>
      <c r="X3550" s="16">
        <f>IFERROR(IF(datos_arg[[#This Row],[Moneda]]="USD",datos_arg[[#This Row],[Monto]],datos_arg[[#This Row],[Monto]]/datos_arg[[#This Row],[TC]]),0)</f>
        <v>189.87341772151899</v>
      </c>
      <c r="Y3550" s="14"/>
    </row>
    <row r="3551" spans="1:25" x14ac:dyDescent="0.25">
      <c r="A3551" s="14">
        <f t="shared" si="55"/>
        <v>3548</v>
      </c>
      <c r="B3551" s="1">
        <v>44154</v>
      </c>
      <c r="C3551" s="18">
        <f>+YEAR(datos_arg[[#This Row],[Fecha]])</f>
        <v>2020</v>
      </c>
      <c r="D3551" s="18">
        <f>+MONTH(datos_arg[[#This Row],[Fecha]])</f>
        <v>11</v>
      </c>
      <c r="E3551" s="14" t="s">
        <v>408</v>
      </c>
      <c r="F3551" s="14" t="s">
        <v>69</v>
      </c>
      <c r="G3551" s="14"/>
      <c r="H3551" s="14" t="s">
        <v>7132</v>
      </c>
      <c r="I3551" s="14" t="s">
        <v>7132</v>
      </c>
      <c r="J3551" s="14" t="s">
        <v>425</v>
      </c>
      <c r="K3551" s="14"/>
      <c r="L3551" s="14" t="s">
        <v>425</v>
      </c>
      <c r="M3551" s="14" t="s">
        <v>3513</v>
      </c>
      <c r="N3551" s="14" t="s">
        <v>3513</v>
      </c>
      <c r="O3551" s="14"/>
      <c r="P3551" s="14"/>
      <c r="Q3551" s="14"/>
      <c r="R3551" s="14" t="s">
        <v>439</v>
      </c>
      <c r="S3551" s="14" t="s">
        <v>440</v>
      </c>
      <c r="T3551" s="35">
        <v>1000</v>
      </c>
      <c r="U3551" s="14" t="s">
        <v>2</v>
      </c>
      <c r="V3551" s="14">
        <v>163.5</v>
      </c>
      <c r="W3551" s="16">
        <f>+IF(datos_arg[[#This Row],[Moneda]]="ARS",datos_arg[[#This Row],[Monto]],datos_arg[[#This Row],[Monto]]*datos_arg[[#This Row],[TC]])</f>
        <v>163500</v>
      </c>
      <c r="X3551" s="16">
        <f>IFERROR(IF(datos_arg[[#This Row],[Moneda]]="USD",datos_arg[[#This Row],[Monto]],datos_arg[[#This Row],[Monto]]/datos_arg[[#This Row],[TC]]),0)</f>
        <v>1000</v>
      </c>
      <c r="Y3551" s="14"/>
    </row>
    <row r="3552" spans="1:25" ht="15" customHeight="1" x14ac:dyDescent="0.25">
      <c r="A3552" s="14">
        <f t="shared" si="55"/>
        <v>3549</v>
      </c>
      <c r="B3552" s="1">
        <v>44154</v>
      </c>
      <c r="C3552" s="18">
        <f>+YEAR(datos_arg[[#This Row],[Fecha]])</f>
        <v>2020</v>
      </c>
      <c r="D3552" s="18">
        <f>+MONTH(datos_arg[[#This Row],[Fecha]])</f>
        <v>11</v>
      </c>
      <c r="E3552" s="14" t="s">
        <v>1015</v>
      </c>
      <c r="F3552" s="14" t="s">
        <v>403</v>
      </c>
      <c r="G3552" s="14" t="s">
        <v>5383</v>
      </c>
      <c r="H3552" s="14" t="s">
        <v>7132</v>
      </c>
      <c r="I3552" s="14" t="s">
        <v>7132</v>
      </c>
      <c r="J3552" s="14" t="s">
        <v>425</v>
      </c>
      <c r="K3552" s="14"/>
      <c r="L3552" s="14" t="s">
        <v>425</v>
      </c>
      <c r="M3552" s="14" t="s">
        <v>815</v>
      </c>
      <c r="N3552" s="14" t="s">
        <v>524</v>
      </c>
      <c r="O3552" s="14" t="s">
        <v>3514</v>
      </c>
      <c r="P3552" s="14"/>
      <c r="Q3552" s="14"/>
      <c r="R3552" s="14" t="s">
        <v>5383</v>
      </c>
      <c r="S3552" s="14" t="s">
        <v>439</v>
      </c>
      <c r="T3552" s="35">
        <v>66900</v>
      </c>
      <c r="U3552" s="14" t="s">
        <v>4</v>
      </c>
      <c r="V3552" s="14">
        <v>163.5</v>
      </c>
      <c r="W3552" s="16">
        <f>+IF(datos_arg[[#This Row],[Moneda]]="ARS",datos_arg[[#This Row],[Monto]],datos_arg[[#This Row],[Monto]]*datos_arg[[#This Row],[TC]])</f>
        <v>66900</v>
      </c>
      <c r="X3552" s="16">
        <f>IFERROR(IF(datos_arg[[#This Row],[Moneda]]="USD",datos_arg[[#This Row],[Monto]],datos_arg[[#This Row],[Monto]]/datos_arg[[#This Row],[TC]]),0)</f>
        <v>409.17431192660553</v>
      </c>
      <c r="Y3552" s="14"/>
    </row>
    <row r="3553" spans="1:25" ht="15" customHeight="1" x14ac:dyDescent="0.25">
      <c r="A3553" s="14">
        <f t="shared" si="55"/>
        <v>3550</v>
      </c>
      <c r="B3553" s="1">
        <v>44154</v>
      </c>
      <c r="C3553" s="18">
        <f>+YEAR(datos_arg[[#This Row],[Fecha]])</f>
        <v>2020</v>
      </c>
      <c r="D3553" s="18">
        <f>+MONTH(datos_arg[[#This Row],[Fecha]])</f>
        <v>11</v>
      </c>
      <c r="E3553" s="14" t="s">
        <v>1015</v>
      </c>
      <c r="F3553" s="14" t="s">
        <v>430</v>
      </c>
      <c r="G3553" s="14"/>
      <c r="H3553" s="14" t="s">
        <v>7132</v>
      </c>
      <c r="I3553" s="14" t="s">
        <v>7132</v>
      </c>
      <c r="J3553" s="14" t="s">
        <v>425</v>
      </c>
      <c r="K3553" s="14"/>
      <c r="L3553" s="14" t="s">
        <v>425</v>
      </c>
      <c r="M3553" s="14" t="s">
        <v>60</v>
      </c>
      <c r="N3553" s="14" t="s">
        <v>26</v>
      </c>
      <c r="O3553" s="14" t="s">
        <v>2460</v>
      </c>
      <c r="P3553" s="14"/>
      <c r="Q3553" s="14"/>
      <c r="R3553" s="14" t="s">
        <v>430</v>
      </c>
      <c r="S3553" s="14" t="s">
        <v>439</v>
      </c>
      <c r="T3553" s="35">
        <v>3000</v>
      </c>
      <c r="U3553" s="14" t="s">
        <v>4</v>
      </c>
      <c r="V3553" s="14">
        <v>163.5</v>
      </c>
      <c r="W3553" s="16">
        <f>+IF(datos_arg[[#This Row],[Moneda]]="ARS",datos_arg[[#This Row],[Monto]],datos_arg[[#This Row],[Monto]]*datos_arg[[#This Row],[TC]])</f>
        <v>3000</v>
      </c>
      <c r="X3553" s="16">
        <f>IFERROR(IF(datos_arg[[#This Row],[Moneda]]="USD",datos_arg[[#This Row],[Monto]],datos_arg[[#This Row],[Monto]]/datos_arg[[#This Row],[TC]]),0)</f>
        <v>18.348623853211009</v>
      </c>
      <c r="Y3553" s="14"/>
    </row>
    <row r="3554" spans="1:25" ht="15" customHeight="1" x14ac:dyDescent="0.25">
      <c r="A3554" s="14">
        <f t="shared" si="55"/>
        <v>3551</v>
      </c>
      <c r="B3554" s="1">
        <v>44155</v>
      </c>
      <c r="C3554" s="18">
        <f>+YEAR(datos_arg[[#This Row],[Fecha]])</f>
        <v>2020</v>
      </c>
      <c r="D3554" s="18">
        <f>+MONTH(datos_arg[[#This Row],[Fecha]])</f>
        <v>11</v>
      </c>
      <c r="E3554" s="14" t="s">
        <v>1015</v>
      </c>
      <c r="F3554" s="14" t="s">
        <v>403</v>
      </c>
      <c r="G3554" s="14" t="s">
        <v>5382</v>
      </c>
      <c r="H3554" s="14" t="s">
        <v>6646</v>
      </c>
      <c r="I3554" s="14" t="s">
        <v>7132</v>
      </c>
      <c r="J3554" s="14" t="s">
        <v>425</v>
      </c>
      <c r="K3554" s="14" t="s">
        <v>421</v>
      </c>
      <c r="L3554" s="14" t="s">
        <v>421</v>
      </c>
      <c r="M3554" s="14" t="s">
        <v>989</v>
      </c>
      <c r="N3554" s="14" t="s">
        <v>327</v>
      </c>
      <c r="O3554" s="14" t="s">
        <v>2639</v>
      </c>
      <c r="P3554" s="14" t="s">
        <v>6083</v>
      </c>
      <c r="Q3554" s="14">
        <v>10</v>
      </c>
      <c r="R3554" s="14" t="s">
        <v>5382</v>
      </c>
      <c r="S3554" s="14" t="s">
        <v>439</v>
      </c>
      <c r="T3554" s="35">
        <v>3968.8</v>
      </c>
      <c r="U3554" s="14" t="s">
        <v>4</v>
      </c>
      <c r="V3554" s="14">
        <v>163.5</v>
      </c>
      <c r="W3554" s="16">
        <f>+IF(datos_arg[[#This Row],[Moneda]]="ARS",datos_arg[[#This Row],[Monto]],datos_arg[[#This Row],[Monto]]*datos_arg[[#This Row],[TC]])</f>
        <v>3968.8</v>
      </c>
      <c r="X3554" s="16">
        <f>IFERROR(IF(datos_arg[[#This Row],[Moneda]]="USD",datos_arg[[#This Row],[Monto]],datos_arg[[#This Row],[Monto]]/datos_arg[[#This Row],[TC]]),0)</f>
        <v>24.274006116207953</v>
      </c>
      <c r="Y3554" s="14"/>
    </row>
    <row r="3555" spans="1:25" x14ac:dyDescent="0.25">
      <c r="A3555" s="14">
        <f t="shared" si="55"/>
        <v>3552</v>
      </c>
      <c r="B3555" s="1">
        <v>44155</v>
      </c>
      <c r="C3555" s="18">
        <f>+YEAR(datos_arg[[#This Row],[Fecha]])</f>
        <v>2020</v>
      </c>
      <c r="D3555" s="18">
        <f>+MONTH(datos_arg[[#This Row],[Fecha]])</f>
        <v>11</v>
      </c>
      <c r="E3555" s="14" t="s">
        <v>408</v>
      </c>
      <c r="F3555" s="14" t="s">
        <v>69</v>
      </c>
      <c r="G3555" s="14"/>
      <c r="H3555" s="14" t="s">
        <v>7132</v>
      </c>
      <c r="I3555" s="14" t="s">
        <v>7132</v>
      </c>
      <c r="J3555" s="14" t="s">
        <v>425</v>
      </c>
      <c r="K3555" s="14"/>
      <c r="L3555" s="14" t="s">
        <v>425</v>
      </c>
      <c r="M3555" s="14" t="s">
        <v>3513</v>
      </c>
      <c r="N3555" s="14" t="s">
        <v>3513</v>
      </c>
      <c r="O3555" s="14"/>
      <c r="P3555" s="14"/>
      <c r="Q3555" s="14"/>
      <c r="R3555" s="14" t="s">
        <v>439</v>
      </c>
      <c r="S3555" s="14" t="s">
        <v>440</v>
      </c>
      <c r="T3555" s="35">
        <v>2000</v>
      </c>
      <c r="U3555" s="14" t="s">
        <v>2</v>
      </c>
      <c r="V3555" s="14">
        <v>160</v>
      </c>
      <c r="W3555" s="16">
        <f>+IF(datos_arg[[#This Row],[Moneda]]="ARS",datos_arg[[#This Row],[Monto]],datos_arg[[#This Row],[Monto]]*datos_arg[[#This Row],[TC]])</f>
        <v>320000</v>
      </c>
      <c r="X3555" s="16">
        <f>IFERROR(IF(datos_arg[[#This Row],[Moneda]]="USD",datos_arg[[#This Row],[Monto]],datos_arg[[#This Row],[Monto]]/datos_arg[[#This Row],[TC]]),0)</f>
        <v>2000</v>
      </c>
      <c r="Y3555" s="14"/>
    </row>
    <row r="3556" spans="1:25" ht="15" customHeight="1" x14ac:dyDescent="0.25">
      <c r="A3556" s="14">
        <f t="shared" si="55"/>
        <v>3553</v>
      </c>
      <c r="B3556" s="1">
        <v>44155</v>
      </c>
      <c r="C3556" s="18">
        <f>+YEAR(datos_arg[[#This Row],[Fecha]])</f>
        <v>2020</v>
      </c>
      <c r="D3556" s="18">
        <f>+MONTH(datos_arg[[#This Row],[Fecha]])</f>
        <v>11</v>
      </c>
      <c r="E3556" s="14" t="s">
        <v>1015</v>
      </c>
      <c r="F3556" s="14" t="s">
        <v>430</v>
      </c>
      <c r="G3556" s="14"/>
      <c r="H3556" s="14" t="s">
        <v>7132</v>
      </c>
      <c r="I3556" s="14" t="s">
        <v>7132</v>
      </c>
      <c r="J3556" s="14" t="s">
        <v>425</v>
      </c>
      <c r="K3556" s="14"/>
      <c r="L3556" s="14" t="s">
        <v>425</v>
      </c>
      <c r="M3556" s="14" t="s">
        <v>405</v>
      </c>
      <c r="N3556" s="14" t="s">
        <v>1337</v>
      </c>
      <c r="O3556" s="14" t="s">
        <v>2929</v>
      </c>
      <c r="P3556" s="14"/>
      <c r="Q3556" s="14"/>
      <c r="R3556" s="14" t="s">
        <v>430</v>
      </c>
      <c r="S3556" s="14" t="s">
        <v>439</v>
      </c>
      <c r="T3556" s="35">
        <v>60900</v>
      </c>
      <c r="U3556" s="14" t="s">
        <v>4</v>
      </c>
      <c r="V3556" s="14">
        <v>160</v>
      </c>
      <c r="W3556" s="16">
        <f>+IF(datos_arg[[#This Row],[Moneda]]="ARS",datos_arg[[#This Row],[Monto]],datos_arg[[#This Row],[Monto]]*datos_arg[[#This Row],[TC]])</f>
        <v>60900</v>
      </c>
      <c r="X3556" s="16">
        <f>IFERROR(IF(datos_arg[[#This Row],[Moneda]]="USD",datos_arg[[#This Row],[Monto]],datos_arg[[#This Row],[Monto]]/datos_arg[[#This Row],[TC]]),0)</f>
        <v>380.625</v>
      </c>
      <c r="Y3556" s="14"/>
    </row>
    <row r="3557" spans="1:25" ht="15" customHeight="1" x14ac:dyDescent="0.25">
      <c r="A3557" s="14">
        <f t="shared" si="55"/>
        <v>3554</v>
      </c>
      <c r="B3557" s="1">
        <v>44155</v>
      </c>
      <c r="C3557" s="18">
        <f>+YEAR(datos_arg[[#This Row],[Fecha]])</f>
        <v>2020</v>
      </c>
      <c r="D3557" s="18">
        <f>+MONTH(datos_arg[[#This Row],[Fecha]])</f>
        <v>11</v>
      </c>
      <c r="E3557" s="14" t="s">
        <v>5358</v>
      </c>
      <c r="F3557" s="14" t="s">
        <v>85</v>
      </c>
      <c r="G3557" s="14"/>
      <c r="H3557" s="14" t="s">
        <v>6646</v>
      </c>
      <c r="I3557" s="14" t="s">
        <v>7132</v>
      </c>
      <c r="J3557" s="14" t="s">
        <v>425</v>
      </c>
      <c r="K3557" s="14"/>
      <c r="L3557" s="14" t="s">
        <v>425</v>
      </c>
      <c r="M3557" s="14" t="s">
        <v>2266</v>
      </c>
      <c r="N3557" s="14" t="s">
        <v>524</v>
      </c>
      <c r="O3557" s="14" t="s">
        <v>3515</v>
      </c>
      <c r="P3557" s="14"/>
      <c r="Q3557" s="14">
        <v>2</v>
      </c>
      <c r="R3557" s="14" t="s">
        <v>85</v>
      </c>
      <c r="S3557" s="14" t="s">
        <v>439</v>
      </c>
      <c r="T3557" s="35">
        <v>28000</v>
      </c>
      <c r="U3557" s="14" t="s">
        <v>4</v>
      </c>
      <c r="V3557" s="14">
        <v>160</v>
      </c>
      <c r="W3557" s="16">
        <f>+IF(datos_arg[[#This Row],[Moneda]]="ARS",datos_arg[[#This Row],[Monto]],datos_arg[[#This Row],[Monto]]*datos_arg[[#This Row],[TC]])</f>
        <v>28000</v>
      </c>
      <c r="X3557" s="16">
        <f>IFERROR(IF(datos_arg[[#This Row],[Moneda]]="USD",datos_arg[[#This Row],[Monto]],datos_arg[[#This Row],[Monto]]/datos_arg[[#This Row],[TC]]),0)</f>
        <v>175</v>
      </c>
      <c r="Y3557" s="14"/>
    </row>
    <row r="3558" spans="1:25" ht="15" customHeight="1" x14ac:dyDescent="0.25">
      <c r="A3558" s="14">
        <f t="shared" si="55"/>
        <v>3555</v>
      </c>
      <c r="B3558" s="1">
        <v>44155</v>
      </c>
      <c r="C3558" s="18">
        <f>+YEAR(datos_arg[[#This Row],[Fecha]])</f>
        <v>2020</v>
      </c>
      <c r="D3558" s="18">
        <f>+MONTH(datos_arg[[#This Row],[Fecha]])</f>
        <v>11</v>
      </c>
      <c r="E3558" s="14" t="s">
        <v>1016</v>
      </c>
      <c r="F3558" s="14" t="s">
        <v>404</v>
      </c>
      <c r="G3558" s="14"/>
      <c r="H3558" s="14" t="s">
        <v>6646</v>
      </c>
      <c r="I3558" s="14" t="s">
        <v>7132</v>
      </c>
      <c r="J3558" s="14" t="s">
        <v>425</v>
      </c>
      <c r="K3558" s="14"/>
      <c r="L3558" s="14" t="s">
        <v>425</v>
      </c>
      <c r="M3558" s="14" t="s">
        <v>1946</v>
      </c>
      <c r="N3558" s="14" t="s">
        <v>1946</v>
      </c>
      <c r="O3558" s="14" t="s">
        <v>3516</v>
      </c>
      <c r="P3558" s="14"/>
      <c r="Q3558" s="14"/>
      <c r="R3558" s="14" t="s">
        <v>404</v>
      </c>
      <c r="S3558" s="14" t="s">
        <v>439</v>
      </c>
      <c r="T3558" s="35">
        <v>2000</v>
      </c>
      <c r="U3558" s="14" t="s">
        <v>4</v>
      </c>
      <c r="V3558" s="14">
        <v>160</v>
      </c>
      <c r="W3558" s="16">
        <f>+IF(datos_arg[[#This Row],[Moneda]]="ARS",datos_arg[[#This Row],[Monto]],datos_arg[[#This Row],[Monto]]*datos_arg[[#This Row],[TC]])</f>
        <v>2000</v>
      </c>
      <c r="X3558" s="16">
        <f>IFERROR(IF(datos_arg[[#This Row],[Moneda]]="USD",datos_arg[[#This Row],[Monto]],datos_arg[[#This Row],[Monto]]/datos_arg[[#This Row],[TC]]),0)</f>
        <v>12.5</v>
      </c>
      <c r="Y3558" s="14"/>
    </row>
    <row r="3559" spans="1:25" ht="15" customHeight="1" x14ac:dyDescent="0.25">
      <c r="A3559" s="14">
        <f t="shared" si="55"/>
        <v>3556</v>
      </c>
      <c r="B3559" s="1">
        <v>44155</v>
      </c>
      <c r="C3559" s="18">
        <f>+YEAR(datos_arg[[#This Row],[Fecha]])</f>
        <v>2020</v>
      </c>
      <c r="D3559" s="18">
        <f>+MONTH(datos_arg[[#This Row],[Fecha]])</f>
        <v>11</v>
      </c>
      <c r="E3559" s="14" t="s">
        <v>5358</v>
      </c>
      <c r="F3559" s="14" t="s">
        <v>4110</v>
      </c>
      <c r="G3559" s="14"/>
      <c r="H3559" s="14" t="s">
        <v>6646</v>
      </c>
      <c r="I3559" s="14" t="s">
        <v>6668</v>
      </c>
      <c r="J3559" s="14" t="s">
        <v>425</v>
      </c>
      <c r="K3559" s="14"/>
      <c r="L3559" s="14" t="s">
        <v>425</v>
      </c>
      <c r="M3559" s="14" t="s">
        <v>5373</v>
      </c>
      <c r="N3559" s="14" t="s">
        <v>524</v>
      </c>
      <c r="O3559" s="14" t="s">
        <v>3517</v>
      </c>
      <c r="P3559" s="14"/>
      <c r="Q3559" s="14"/>
      <c r="R3559" s="14" t="s">
        <v>4110</v>
      </c>
      <c r="S3559" s="14" t="s">
        <v>439</v>
      </c>
      <c r="T3559" s="35">
        <v>3000</v>
      </c>
      <c r="U3559" s="14" t="s">
        <v>4</v>
      </c>
      <c r="V3559" s="14">
        <v>160</v>
      </c>
      <c r="W3559" s="16">
        <f>+IF(datos_arg[[#This Row],[Moneda]]="ARS",datos_arg[[#This Row],[Monto]],datos_arg[[#This Row],[Monto]]*datos_arg[[#This Row],[TC]])</f>
        <v>3000</v>
      </c>
      <c r="X3559" s="16">
        <f>IFERROR(IF(datos_arg[[#This Row],[Moneda]]="USD",datos_arg[[#This Row],[Monto]],datos_arg[[#This Row],[Monto]]/datos_arg[[#This Row],[TC]]),0)</f>
        <v>18.75</v>
      </c>
      <c r="Y3559" s="14"/>
    </row>
    <row r="3560" spans="1:25" ht="15" customHeight="1" x14ac:dyDescent="0.25">
      <c r="A3560" s="14">
        <f t="shared" si="55"/>
        <v>3557</v>
      </c>
      <c r="B3560" s="1">
        <v>44155</v>
      </c>
      <c r="C3560" s="18">
        <f>+YEAR(datos_arg[[#This Row],[Fecha]])</f>
        <v>2020</v>
      </c>
      <c r="D3560" s="18">
        <f>+MONTH(datos_arg[[#This Row],[Fecha]])</f>
        <v>11</v>
      </c>
      <c r="E3560" s="14" t="s">
        <v>5358</v>
      </c>
      <c r="F3560" s="14" t="s">
        <v>4108</v>
      </c>
      <c r="G3560" s="14"/>
      <c r="H3560" s="14" t="s">
        <v>6646</v>
      </c>
      <c r="I3560" s="14" t="s">
        <v>7132</v>
      </c>
      <c r="J3560" s="14" t="s">
        <v>425</v>
      </c>
      <c r="K3560" s="14" t="s">
        <v>420</v>
      </c>
      <c r="L3560" s="14" t="s">
        <v>426</v>
      </c>
      <c r="M3560" s="14" t="s">
        <v>5381</v>
      </c>
      <c r="N3560" s="14" t="s">
        <v>1019</v>
      </c>
      <c r="O3560" s="14" t="s">
        <v>4096</v>
      </c>
      <c r="P3560" s="14"/>
      <c r="Q3560" s="14"/>
      <c r="R3560" s="14" t="s">
        <v>4108</v>
      </c>
      <c r="S3560" s="14" t="s">
        <v>439</v>
      </c>
      <c r="T3560" s="35">
        <v>50000</v>
      </c>
      <c r="U3560" s="14" t="s">
        <v>4</v>
      </c>
      <c r="V3560" s="14">
        <v>160</v>
      </c>
      <c r="W3560" s="16">
        <f>+IF(datos_arg[[#This Row],[Moneda]]="ARS",datos_arg[[#This Row],[Monto]],datos_arg[[#This Row],[Monto]]*datos_arg[[#This Row],[TC]])</f>
        <v>50000</v>
      </c>
      <c r="X3560" s="16">
        <f>IFERROR(IF(datos_arg[[#This Row],[Moneda]]="USD",datos_arg[[#This Row],[Monto]],datos_arg[[#This Row],[Monto]]/datos_arg[[#This Row],[TC]]),0)</f>
        <v>312.5</v>
      </c>
      <c r="Y3560" s="14"/>
    </row>
    <row r="3561" spans="1:25" ht="15" customHeight="1" x14ac:dyDescent="0.25">
      <c r="A3561" s="14">
        <f t="shared" si="55"/>
        <v>3558</v>
      </c>
      <c r="B3561" s="1">
        <v>44155</v>
      </c>
      <c r="C3561" s="18">
        <f>+YEAR(datos_arg[[#This Row],[Fecha]])</f>
        <v>2020</v>
      </c>
      <c r="D3561" s="18">
        <f>+MONTH(datos_arg[[#This Row],[Fecha]])</f>
        <v>11</v>
      </c>
      <c r="E3561" s="14" t="s">
        <v>1015</v>
      </c>
      <c r="F3561" s="14" t="s">
        <v>430</v>
      </c>
      <c r="G3561" s="14"/>
      <c r="H3561" s="14" t="s">
        <v>7132</v>
      </c>
      <c r="I3561" s="14" t="s">
        <v>7132</v>
      </c>
      <c r="J3561" s="14" t="s">
        <v>425</v>
      </c>
      <c r="K3561" s="14"/>
      <c r="L3561" s="14" t="s">
        <v>425</v>
      </c>
      <c r="M3561" s="14" t="s">
        <v>102</v>
      </c>
      <c r="N3561" s="14" t="s">
        <v>480</v>
      </c>
      <c r="O3561" s="14" t="s">
        <v>3254</v>
      </c>
      <c r="P3561" s="14" t="s">
        <v>6084</v>
      </c>
      <c r="Q3561" s="14"/>
      <c r="R3561" s="14" t="s">
        <v>430</v>
      </c>
      <c r="S3561" s="14" t="s">
        <v>421</v>
      </c>
      <c r="T3561" s="35">
        <v>53020</v>
      </c>
      <c r="U3561" s="14" t="s">
        <v>4</v>
      </c>
      <c r="V3561" s="14">
        <v>160</v>
      </c>
      <c r="W3561" s="16">
        <f>+IF(datos_arg[[#This Row],[Moneda]]="ARS",datos_arg[[#This Row],[Monto]],datos_arg[[#This Row],[Monto]]*datos_arg[[#This Row],[TC]])</f>
        <v>53020</v>
      </c>
      <c r="X3561" s="16">
        <f>IFERROR(IF(datos_arg[[#This Row],[Moneda]]="USD",datos_arg[[#This Row],[Monto]],datos_arg[[#This Row],[Monto]]/datos_arg[[#This Row],[TC]]),0)</f>
        <v>331.375</v>
      </c>
      <c r="Y3561" s="14"/>
    </row>
    <row r="3562" spans="1:25" ht="15" customHeight="1" x14ac:dyDescent="0.25">
      <c r="A3562" s="14">
        <f t="shared" si="55"/>
        <v>3559</v>
      </c>
      <c r="B3562" s="1">
        <v>44155</v>
      </c>
      <c r="C3562" s="18">
        <f>+YEAR(datos_arg[[#This Row],[Fecha]])</f>
        <v>2020</v>
      </c>
      <c r="D3562" s="18">
        <f>+MONTH(datos_arg[[#This Row],[Fecha]])</f>
        <v>11</v>
      </c>
      <c r="E3562" s="14" t="s">
        <v>1015</v>
      </c>
      <c r="F3562" s="14" t="s">
        <v>403</v>
      </c>
      <c r="G3562" s="14" t="s">
        <v>6645</v>
      </c>
      <c r="H3562" s="14" t="s">
        <v>532</v>
      </c>
      <c r="I3562" s="14" t="s">
        <v>7132</v>
      </c>
      <c r="J3562" s="14" t="s">
        <v>425</v>
      </c>
      <c r="K3562" s="14" t="s">
        <v>421</v>
      </c>
      <c r="L3562" s="14" t="s">
        <v>421</v>
      </c>
      <c r="M3562" s="14" t="s">
        <v>804</v>
      </c>
      <c r="N3562" s="14" t="s">
        <v>26</v>
      </c>
      <c r="O3562" s="14" t="s">
        <v>3518</v>
      </c>
      <c r="P3562" s="14" t="s">
        <v>6084</v>
      </c>
      <c r="Q3562" s="14">
        <v>89</v>
      </c>
      <c r="R3562" s="14" t="s">
        <v>6645</v>
      </c>
      <c r="S3562" s="14" t="s">
        <v>421</v>
      </c>
      <c r="T3562" s="35">
        <v>20436</v>
      </c>
      <c r="U3562" s="14" t="s">
        <v>4</v>
      </c>
      <c r="V3562" s="14">
        <v>160</v>
      </c>
      <c r="W3562" s="16">
        <f>+IF(datos_arg[[#This Row],[Moneda]]="ARS",datos_arg[[#This Row],[Monto]],datos_arg[[#This Row],[Monto]]*datos_arg[[#This Row],[TC]])</f>
        <v>20436</v>
      </c>
      <c r="X3562" s="16">
        <f>IFERROR(IF(datos_arg[[#This Row],[Moneda]]="USD",datos_arg[[#This Row],[Monto]],datos_arg[[#This Row],[Monto]]/datos_arg[[#This Row],[TC]]),0)</f>
        <v>127.72499999999999</v>
      </c>
      <c r="Y3562" s="14"/>
    </row>
    <row r="3563" spans="1:25" x14ac:dyDescent="0.25">
      <c r="A3563" s="14">
        <f t="shared" si="55"/>
        <v>3560</v>
      </c>
      <c r="B3563" s="1">
        <v>44159</v>
      </c>
      <c r="C3563" s="18">
        <f>+YEAR(datos_arg[[#This Row],[Fecha]])</f>
        <v>2020</v>
      </c>
      <c r="D3563" s="18">
        <f>+MONTH(datos_arg[[#This Row],[Fecha]])</f>
        <v>11</v>
      </c>
      <c r="E3563" s="14" t="s">
        <v>1016</v>
      </c>
      <c r="F3563" s="14" t="s">
        <v>405</v>
      </c>
      <c r="G3563" s="14"/>
      <c r="H3563" s="14" t="s">
        <v>433</v>
      </c>
      <c r="I3563" s="14" t="s">
        <v>955</v>
      </c>
      <c r="J3563" s="14" t="s">
        <v>425</v>
      </c>
      <c r="K3563" s="14"/>
      <c r="L3563" s="14" t="s">
        <v>425</v>
      </c>
      <c r="M3563" s="14" t="s">
        <v>433</v>
      </c>
      <c r="N3563" s="14" t="s">
        <v>174</v>
      </c>
      <c r="O3563" s="14" t="s">
        <v>3465</v>
      </c>
      <c r="P3563" s="14"/>
      <c r="Q3563" s="14"/>
      <c r="R3563" s="14" t="s">
        <v>405</v>
      </c>
      <c r="S3563" s="14" t="s">
        <v>440</v>
      </c>
      <c r="T3563" s="35">
        <v>1500</v>
      </c>
      <c r="U3563" s="14" t="s">
        <v>2</v>
      </c>
      <c r="V3563" s="14">
        <v>160</v>
      </c>
      <c r="W3563" s="16">
        <f>+IF(datos_arg[[#This Row],[Moneda]]="ARS",datos_arg[[#This Row],[Monto]],datos_arg[[#This Row],[Monto]]*datos_arg[[#This Row],[TC]])</f>
        <v>240000</v>
      </c>
      <c r="X3563" s="16">
        <f>IFERROR(IF(datos_arg[[#This Row],[Moneda]]="USD",datos_arg[[#This Row],[Monto]],datos_arg[[#This Row],[Monto]]/datos_arg[[#This Row],[TC]]),0)</f>
        <v>1500</v>
      </c>
      <c r="Y3563" s="14"/>
    </row>
    <row r="3564" spans="1:25" ht="15" customHeight="1" x14ac:dyDescent="0.25">
      <c r="A3564" s="14">
        <f t="shared" si="55"/>
        <v>3561</v>
      </c>
      <c r="B3564" s="1">
        <v>44159</v>
      </c>
      <c r="C3564" s="18">
        <f>+YEAR(datos_arg[[#This Row],[Fecha]])</f>
        <v>2020</v>
      </c>
      <c r="D3564" s="18">
        <f>+MONTH(datos_arg[[#This Row],[Fecha]])</f>
        <v>11</v>
      </c>
      <c r="E3564" s="14" t="s">
        <v>449</v>
      </c>
      <c r="F3564" s="14" t="s">
        <v>523</v>
      </c>
      <c r="G3564" s="14"/>
      <c r="H3564" s="14" t="s">
        <v>7132</v>
      </c>
      <c r="I3564" s="14" t="s">
        <v>7132</v>
      </c>
      <c r="J3564" s="14" t="s">
        <v>425</v>
      </c>
      <c r="K3564" s="14"/>
      <c r="L3564" s="14" t="s">
        <v>425</v>
      </c>
      <c r="M3564" s="14" t="s">
        <v>515</v>
      </c>
      <c r="N3564" s="14" t="s">
        <v>515</v>
      </c>
      <c r="O3564" s="14" t="s">
        <v>3519</v>
      </c>
      <c r="P3564" s="14"/>
      <c r="Q3564" s="14"/>
      <c r="R3564" s="14" t="s">
        <v>523</v>
      </c>
      <c r="S3564" s="14" t="s">
        <v>439</v>
      </c>
      <c r="T3564" s="35">
        <v>6844</v>
      </c>
      <c r="U3564" s="14" t="s">
        <v>4</v>
      </c>
      <c r="V3564" s="14">
        <v>160</v>
      </c>
      <c r="W3564" s="16">
        <f>+IF(datos_arg[[#This Row],[Moneda]]="ARS",datos_arg[[#This Row],[Monto]],datos_arg[[#This Row],[Monto]]*datos_arg[[#This Row],[TC]])</f>
        <v>6844</v>
      </c>
      <c r="X3564" s="16">
        <f>IFERROR(IF(datos_arg[[#This Row],[Moneda]]="USD",datos_arg[[#This Row],[Monto]],datos_arg[[#This Row],[Monto]]/datos_arg[[#This Row],[TC]]),0)</f>
        <v>42.774999999999999</v>
      </c>
      <c r="Y3564" s="14"/>
    </row>
    <row r="3565" spans="1:25" ht="15" customHeight="1" x14ac:dyDescent="0.25">
      <c r="A3565" s="14">
        <f t="shared" si="55"/>
        <v>3562</v>
      </c>
      <c r="B3565" s="1">
        <v>44159</v>
      </c>
      <c r="C3565" s="18">
        <f>+YEAR(datos_arg[[#This Row],[Fecha]])</f>
        <v>2020</v>
      </c>
      <c r="D3565" s="18">
        <f>+MONTH(datos_arg[[#This Row],[Fecha]])</f>
        <v>11</v>
      </c>
      <c r="E3565" s="14" t="s">
        <v>617</v>
      </c>
      <c r="F3565" s="14" t="s">
        <v>6652</v>
      </c>
      <c r="G3565" s="14" t="s">
        <v>6653</v>
      </c>
      <c r="H3565" s="14" t="s">
        <v>6648</v>
      </c>
      <c r="I3565" s="14" t="s">
        <v>3955</v>
      </c>
      <c r="J3565" s="14" t="s">
        <v>868</v>
      </c>
      <c r="K3565" s="14" t="s">
        <v>421</v>
      </c>
      <c r="L3565" s="14" t="s">
        <v>421</v>
      </c>
      <c r="M3565" s="14" t="s">
        <v>868</v>
      </c>
      <c r="N3565" s="14" t="s">
        <v>39</v>
      </c>
      <c r="O3565" s="14" t="s">
        <v>3521</v>
      </c>
      <c r="P3565" s="14" t="s">
        <v>6085</v>
      </c>
      <c r="Q3565" s="14">
        <v>0</v>
      </c>
      <c r="R3565" s="14" t="s">
        <v>6653</v>
      </c>
      <c r="S3565" s="14" t="s">
        <v>439</v>
      </c>
      <c r="T3565" s="35">
        <v>129700</v>
      </c>
      <c r="U3565" s="14" t="s">
        <v>4</v>
      </c>
      <c r="V3565" s="14">
        <v>160</v>
      </c>
      <c r="W3565" s="16">
        <f>+IF(datos_arg[[#This Row],[Moneda]]="ARS",datos_arg[[#This Row],[Monto]],datos_arg[[#This Row],[Monto]]*datos_arg[[#This Row],[TC]])</f>
        <v>129700</v>
      </c>
      <c r="X3565" s="16">
        <f>IFERROR(IF(datos_arg[[#This Row],[Moneda]]="USD",datos_arg[[#This Row],[Monto]],datos_arg[[#This Row],[Monto]]/datos_arg[[#This Row],[TC]]),0)</f>
        <v>810.625</v>
      </c>
      <c r="Y3565" s="14"/>
    </row>
    <row r="3566" spans="1:25" x14ac:dyDescent="0.25">
      <c r="A3566" s="14">
        <f t="shared" si="55"/>
        <v>3563</v>
      </c>
      <c r="B3566" s="1">
        <v>44159</v>
      </c>
      <c r="C3566" s="18">
        <f>+YEAR(datos_arg[[#This Row],[Fecha]])</f>
        <v>2020</v>
      </c>
      <c r="D3566" s="18">
        <f>+MONTH(datos_arg[[#This Row],[Fecha]])</f>
        <v>11</v>
      </c>
      <c r="E3566" s="14" t="s">
        <v>1016</v>
      </c>
      <c r="F3566" s="14" t="s">
        <v>5365</v>
      </c>
      <c r="G3566" s="14" t="s">
        <v>6695</v>
      </c>
      <c r="H3566" s="14" t="s">
        <v>7132</v>
      </c>
      <c r="I3566" s="14" t="s">
        <v>7132</v>
      </c>
      <c r="J3566" s="14" t="s">
        <v>425</v>
      </c>
      <c r="K3566" s="14"/>
      <c r="L3566" s="14" t="s">
        <v>425</v>
      </c>
      <c r="M3566" s="14" t="s">
        <v>436</v>
      </c>
      <c r="N3566" s="14" t="s">
        <v>436</v>
      </c>
      <c r="O3566" s="14" t="s">
        <v>3221</v>
      </c>
      <c r="P3566" s="14"/>
      <c r="Q3566" s="14"/>
      <c r="R3566" s="14" t="s">
        <v>5365</v>
      </c>
      <c r="S3566" s="14" t="s">
        <v>440</v>
      </c>
      <c r="T3566" s="35">
        <v>200</v>
      </c>
      <c r="U3566" s="14" t="s">
        <v>2</v>
      </c>
      <c r="V3566" s="14">
        <v>160</v>
      </c>
      <c r="W3566" s="16">
        <f>+IF(datos_arg[[#This Row],[Moneda]]="ARS",datos_arg[[#This Row],[Monto]],datos_arg[[#This Row],[Monto]]*datos_arg[[#This Row],[TC]])</f>
        <v>32000</v>
      </c>
      <c r="X3566" s="16">
        <f>IFERROR(IF(datos_arg[[#This Row],[Moneda]]="USD",datos_arg[[#This Row],[Monto]],datos_arg[[#This Row],[Monto]]/datos_arg[[#This Row],[TC]]),0)</f>
        <v>200</v>
      </c>
      <c r="Y3566" s="14"/>
    </row>
    <row r="3567" spans="1:25" ht="15" customHeight="1" x14ac:dyDescent="0.25">
      <c r="A3567" s="14">
        <f t="shared" si="55"/>
        <v>3564</v>
      </c>
      <c r="B3567" s="1">
        <v>44160</v>
      </c>
      <c r="C3567" s="18">
        <f>+YEAR(datos_arg[[#This Row],[Fecha]])</f>
        <v>2020</v>
      </c>
      <c r="D3567" s="18">
        <f>+MONTH(datos_arg[[#This Row],[Fecha]])</f>
        <v>11</v>
      </c>
      <c r="E3567" s="14" t="s">
        <v>1015</v>
      </c>
      <c r="F3567" s="14" t="s">
        <v>403</v>
      </c>
      <c r="G3567" s="14" t="s">
        <v>5383</v>
      </c>
      <c r="H3567" s="14" t="s">
        <v>6646</v>
      </c>
      <c r="I3567" s="14" t="s">
        <v>7132</v>
      </c>
      <c r="J3567" s="14" t="s">
        <v>425</v>
      </c>
      <c r="K3567" s="14"/>
      <c r="L3567" s="14" t="s">
        <v>425</v>
      </c>
      <c r="M3567" s="14" t="s">
        <v>1411</v>
      </c>
      <c r="N3567" s="14" t="s">
        <v>370</v>
      </c>
      <c r="O3567" s="14" t="s">
        <v>3522</v>
      </c>
      <c r="P3567" s="14" t="s">
        <v>6079</v>
      </c>
      <c r="Q3567" s="14">
        <v>13</v>
      </c>
      <c r="R3567" s="14" t="s">
        <v>5383</v>
      </c>
      <c r="S3567" s="14" t="s">
        <v>439</v>
      </c>
      <c r="T3567" s="35">
        <v>2528.5500000000002</v>
      </c>
      <c r="U3567" s="14" t="s">
        <v>4</v>
      </c>
      <c r="V3567" s="14">
        <v>160</v>
      </c>
      <c r="W3567" s="16">
        <f>+IF(datos_arg[[#This Row],[Moneda]]="ARS",datos_arg[[#This Row],[Monto]],datos_arg[[#This Row],[Monto]]*datos_arg[[#This Row],[TC]])</f>
        <v>2528.5500000000002</v>
      </c>
      <c r="X3567" s="16">
        <f>IFERROR(IF(datos_arg[[#This Row],[Moneda]]="USD",datos_arg[[#This Row],[Monto]],datos_arg[[#This Row],[Monto]]/datos_arg[[#This Row],[TC]]),0)</f>
        <v>15.803437500000001</v>
      </c>
      <c r="Y3567" s="14"/>
    </row>
    <row r="3568" spans="1:25" ht="15" customHeight="1" x14ac:dyDescent="0.25">
      <c r="A3568" s="14">
        <f t="shared" si="55"/>
        <v>3565</v>
      </c>
      <c r="B3568" s="1">
        <v>44160</v>
      </c>
      <c r="C3568" s="18">
        <f>+YEAR(datos_arg[[#This Row],[Fecha]])</f>
        <v>2020</v>
      </c>
      <c r="D3568" s="18">
        <f>+MONTH(datos_arg[[#This Row],[Fecha]])</f>
        <v>11</v>
      </c>
      <c r="E3568" s="14" t="s">
        <v>617</v>
      </c>
      <c r="F3568" s="14" t="s">
        <v>8101</v>
      </c>
      <c r="G3568" s="14"/>
      <c r="H3568" s="14" t="s">
        <v>8103</v>
      </c>
      <c r="I3568" s="14" t="s">
        <v>8104</v>
      </c>
      <c r="J3568" s="14" t="s">
        <v>472</v>
      </c>
      <c r="K3568" s="14"/>
      <c r="L3568" s="14" t="s">
        <v>425</v>
      </c>
      <c r="M3568" s="14" t="s">
        <v>540</v>
      </c>
      <c r="N3568" s="14" t="s">
        <v>49</v>
      </c>
      <c r="O3568" s="14" t="s">
        <v>3523</v>
      </c>
      <c r="P3568" s="14" t="s">
        <v>6079</v>
      </c>
      <c r="Q3568" s="14">
        <v>20</v>
      </c>
      <c r="R3568" s="14" t="s">
        <v>8101</v>
      </c>
      <c r="S3568" s="14" t="s">
        <v>439</v>
      </c>
      <c r="T3568" s="35">
        <v>5040</v>
      </c>
      <c r="U3568" s="14" t="s">
        <v>4</v>
      </c>
      <c r="V3568" s="14">
        <v>160</v>
      </c>
      <c r="W3568" s="16">
        <f>+IF(datos_arg[[#This Row],[Moneda]]="ARS",datos_arg[[#This Row],[Monto]],datos_arg[[#This Row],[Monto]]*datos_arg[[#This Row],[TC]])</f>
        <v>5040</v>
      </c>
      <c r="X3568" s="16">
        <f>IFERROR(IF(datos_arg[[#This Row],[Moneda]]="USD",datos_arg[[#This Row],[Monto]],datos_arg[[#This Row],[Monto]]/datos_arg[[#This Row],[TC]]),0)</f>
        <v>31.5</v>
      </c>
      <c r="Y3568" s="14"/>
    </row>
    <row r="3569" spans="1:25" ht="15" customHeight="1" x14ac:dyDescent="0.25">
      <c r="A3569" s="14">
        <f t="shared" si="55"/>
        <v>3566</v>
      </c>
      <c r="B3569" s="1">
        <v>44160</v>
      </c>
      <c r="C3569" s="18">
        <f>+YEAR(datos_arg[[#This Row],[Fecha]])</f>
        <v>2020</v>
      </c>
      <c r="D3569" s="18">
        <f>+MONTH(datos_arg[[#This Row],[Fecha]])</f>
        <v>11</v>
      </c>
      <c r="E3569" s="14" t="s">
        <v>1015</v>
      </c>
      <c r="F3569" s="14" t="s">
        <v>430</v>
      </c>
      <c r="G3569" s="14"/>
      <c r="H3569" s="14" t="s">
        <v>7132</v>
      </c>
      <c r="I3569" s="14" t="s">
        <v>7132</v>
      </c>
      <c r="J3569" s="14" t="s">
        <v>425</v>
      </c>
      <c r="K3569" s="14"/>
      <c r="L3569" s="14" t="s">
        <v>425</v>
      </c>
      <c r="M3569" s="14" t="s">
        <v>60</v>
      </c>
      <c r="N3569" s="14" t="s">
        <v>26</v>
      </c>
      <c r="O3569" s="14" t="s">
        <v>2370</v>
      </c>
      <c r="P3569" s="14" t="s">
        <v>6086</v>
      </c>
      <c r="Q3569" s="14"/>
      <c r="R3569" s="14" t="s">
        <v>430</v>
      </c>
      <c r="S3569" s="14" t="s">
        <v>439</v>
      </c>
      <c r="T3569" s="35">
        <v>5983.47</v>
      </c>
      <c r="U3569" s="14" t="s">
        <v>4</v>
      </c>
      <c r="V3569" s="14">
        <v>160</v>
      </c>
      <c r="W3569" s="16">
        <f>+IF(datos_arg[[#This Row],[Moneda]]="ARS",datos_arg[[#This Row],[Monto]],datos_arg[[#This Row],[Monto]]*datos_arg[[#This Row],[TC]])</f>
        <v>5983.47</v>
      </c>
      <c r="X3569" s="16">
        <f>IFERROR(IF(datos_arg[[#This Row],[Moneda]]="USD",datos_arg[[#This Row],[Monto]],datos_arg[[#This Row],[Monto]]/datos_arg[[#This Row],[TC]]),0)</f>
        <v>37.396687499999999</v>
      </c>
      <c r="Y3569" s="14"/>
    </row>
    <row r="3570" spans="1:25" ht="15" customHeight="1" x14ac:dyDescent="0.25">
      <c r="A3570" s="14">
        <f t="shared" si="55"/>
        <v>3567</v>
      </c>
      <c r="B3570" s="1">
        <v>44160</v>
      </c>
      <c r="C3570" s="18">
        <f>+YEAR(datos_arg[[#This Row],[Fecha]])</f>
        <v>2020</v>
      </c>
      <c r="D3570" s="18">
        <f>+MONTH(datos_arg[[#This Row],[Fecha]])</f>
        <v>11</v>
      </c>
      <c r="E3570" s="14" t="s">
        <v>1015</v>
      </c>
      <c r="F3570" s="14" t="s">
        <v>403</v>
      </c>
      <c r="G3570" s="14" t="s">
        <v>970</v>
      </c>
      <c r="H3570" s="14" t="s">
        <v>7132</v>
      </c>
      <c r="I3570" s="14" t="s">
        <v>7132</v>
      </c>
      <c r="J3570" s="14" t="s">
        <v>425</v>
      </c>
      <c r="K3570" s="14"/>
      <c r="L3570" s="14" t="s">
        <v>425</v>
      </c>
      <c r="M3570" s="14" t="s">
        <v>493</v>
      </c>
      <c r="N3570" s="14" t="s">
        <v>26</v>
      </c>
      <c r="O3570" s="14" t="s">
        <v>3524</v>
      </c>
      <c r="P3570" s="14" t="s">
        <v>6086</v>
      </c>
      <c r="Q3570" s="14"/>
      <c r="R3570" s="14" t="s">
        <v>970</v>
      </c>
      <c r="S3570" s="14" t="s">
        <v>439</v>
      </c>
      <c r="T3570" s="35">
        <v>727</v>
      </c>
      <c r="U3570" s="14" t="s">
        <v>4</v>
      </c>
      <c r="V3570" s="14">
        <v>160</v>
      </c>
      <c r="W3570" s="16">
        <f>+IF(datos_arg[[#This Row],[Moneda]]="ARS",datos_arg[[#This Row],[Monto]],datos_arg[[#This Row],[Monto]]*datos_arg[[#This Row],[TC]])</f>
        <v>727</v>
      </c>
      <c r="X3570" s="16">
        <f>IFERROR(IF(datos_arg[[#This Row],[Moneda]]="USD",datos_arg[[#This Row],[Monto]],datos_arg[[#This Row],[Monto]]/datos_arg[[#This Row],[TC]]),0)</f>
        <v>4.5437500000000002</v>
      </c>
      <c r="Y3570" s="14"/>
    </row>
    <row r="3571" spans="1:25" ht="15" customHeight="1" x14ac:dyDescent="0.25">
      <c r="A3571" s="14">
        <f t="shared" si="55"/>
        <v>3568</v>
      </c>
      <c r="B3571" s="1">
        <v>44160</v>
      </c>
      <c r="C3571" s="18">
        <f>+YEAR(datos_arg[[#This Row],[Fecha]])</f>
        <v>2020</v>
      </c>
      <c r="D3571" s="18">
        <f>+MONTH(datos_arg[[#This Row],[Fecha]])</f>
        <v>11</v>
      </c>
      <c r="E3571" s="14" t="s">
        <v>449</v>
      </c>
      <c r="F3571" s="14" t="s">
        <v>523</v>
      </c>
      <c r="G3571" s="14"/>
      <c r="H3571" s="14" t="s">
        <v>7132</v>
      </c>
      <c r="I3571" s="14" t="s">
        <v>7132</v>
      </c>
      <c r="J3571" s="14" t="s">
        <v>425</v>
      </c>
      <c r="K3571" s="14"/>
      <c r="L3571" s="14" t="s">
        <v>425</v>
      </c>
      <c r="M3571" s="14" t="s">
        <v>515</v>
      </c>
      <c r="N3571" s="14" t="s">
        <v>515</v>
      </c>
      <c r="O3571" s="14" t="s">
        <v>2039</v>
      </c>
      <c r="P3571" s="14"/>
      <c r="Q3571" s="14"/>
      <c r="R3571" s="14" t="s">
        <v>523</v>
      </c>
      <c r="S3571" s="14" t="s">
        <v>439</v>
      </c>
      <c r="T3571" s="35">
        <v>4310</v>
      </c>
      <c r="U3571" s="14" t="s">
        <v>4</v>
      </c>
      <c r="V3571" s="14">
        <v>160</v>
      </c>
      <c r="W3571" s="16">
        <f>+IF(datos_arg[[#This Row],[Moneda]]="ARS",datos_arg[[#This Row],[Monto]],datos_arg[[#This Row],[Monto]]*datos_arg[[#This Row],[TC]])</f>
        <v>4310</v>
      </c>
      <c r="X3571" s="16">
        <f>IFERROR(IF(datos_arg[[#This Row],[Moneda]]="USD",datos_arg[[#This Row],[Monto]],datos_arg[[#This Row],[Monto]]/datos_arg[[#This Row],[TC]]),0)</f>
        <v>26.9375</v>
      </c>
      <c r="Y3571" s="14"/>
    </row>
    <row r="3572" spans="1:25" ht="15" customHeight="1" x14ac:dyDescent="0.25">
      <c r="A3572" s="14">
        <f t="shared" si="55"/>
        <v>3569</v>
      </c>
      <c r="B3572" s="1">
        <v>44161</v>
      </c>
      <c r="C3572" s="18">
        <f>+YEAR(datos_arg[[#This Row],[Fecha]])</f>
        <v>2020</v>
      </c>
      <c r="D3572" s="18">
        <f>+MONTH(datos_arg[[#This Row],[Fecha]])</f>
        <v>11</v>
      </c>
      <c r="E3572" s="14" t="s">
        <v>1015</v>
      </c>
      <c r="F3572" s="14" t="s">
        <v>403</v>
      </c>
      <c r="G3572" s="14" t="s">
        <v>5382</v>
      </c>
      <c r="H3572" s="14" t="s">
        <v>532</v>
      </c>
      <c r="I3572" s="14" t="s">
        <v>7132</v>
      </c>
      <c r="J3572" s="14" t="s">
        <v>425</v>
      </c>
      <c r="K3572" s="14" t="s">
        <v>421</v>
      </c>
      <c r="L3572" s="14" t="s">
        <v>421</v>
      </c>
      <c r="M3572" s="14" t="s">
        <v>838</v>
      </c>
      <c r="N3572" s="14" t="s">
        <v>2006</v>
      </c>
      <c r="O3572" s="14" t="s">
        <v>3525</v>
      </c>
      <c r="P3572" s="14" t="s">
        <v>6087</v>
      </c>
      <c r="Q3572" s="14">
        <v>10</v>
      </c>
      <c r="R3572" s="14" t="s">
        <v>5382</v>
      </c>
      <c r="S3572" s="14" t="s">
        <v>439</v>
      </c>
      <c r="T3572" s="35">
        <v>85000</v>
      </c>
      <c r="U3572" s="14" t="s">
        <v>4</v>
      </c>
      <c r="V3572" s="14">
        <v>160</v>
      </c>
      <c r="W3572" s="16">
        <f>+IF(datos_arg[[#This Row],[Moneda]]="ARS",datos_arg[[#This Row],[Monto]],datos_arg[[#This Row],[Monto]]*datos_arg[[#This Row],[TC]])</f>
        <v>85000</v>
      </c>
      <c r="X3572" s="16">
        <f>IFERROR(IF(datos_arg[[#This Row],[Moneda]]="USD",datos_arg[[#This Row],[Monto]],datos_arg[[#This Row],[Monto]]/datos_arg[[#This Row],[TC]]),0)</f>
        <v>531.25</v>
      </c>
      <c r="Y3572" s="14"/>
    </row>
    <row r="3573" spans="1:25" x14ac:dyDescent="0.25">
      <c r="A3573" s="14">
        <f t="shared" si="55"/>
        <v>3570</v>
      </c>
      <c r="B3573" s="1">
        <v>44161</v>
      </c>
      <c r="C3573" s="18">
        <f>+YEAR(datos_arg[[#This Row],[Fecha]])</f>
        <v>2020</v>
      </c>
      <c r="D3573" s="18">
        <f>+MONTH(datos_arg[[#This Row],[Fecha]])</f>
        <v>11</v>
      </c>
      <c r="E3573" s="14" t="s">
        <v>408</v>
      </c>
      <c r="F3573" s="14" t="s">
        <v>69</v>
      </c>
      <c r="G3573" s="14"/>
      <c r="H3573" s="14" t="s">
        <v>7132</v>
      </c>
      <c r="I3573" s="14" t="s">
        <v>7132</v>
      </c>
      <c r="J3573" s="14" t="s">
        <v>425</v>
      </c>
      <c r="K3573" s="14"/>
      <c r="L3573" s="14" t="s">
        <v>425</v>
      </c>
      <c r="M3573" s="14" t="s">
        <v>3513</v>
      </c>
      <c r="N3573" s="14" t="s">
        <v>3513</v>
      </c>
      <c r="O3573" s="14"/>
      <c r="P3573" s="14"/>
      <c r="Q3573" s="14"/>
      <c r="R3573" s="14" t="s">
        <v>439</v>
      </c>
      <c r="S3573" s="14" t="s">
        <v>440</v>
      </c>
      <c r="T3573" s="35">
        <v>2000</v>
      </c>
      <c r="U3573" s="14" t="s">
        <v>2</v>
      </c>
      <c r="V3573" s="14">
        <v>154.5</v>
      </c>
      <c r="W3573" s="16">
        <f>+IF(datos_arg[[#This Row],[Moneda]]="ARS",datos_arg[[#This Row],[Monto]],datos_arg[[#This Row],[Monto]]*datos_arg[[#This Row],[TC]])</f>
        <v>309000</v>
      </c>
      <c r="X3573" s="16">
        <f>IFERROR(IF(datos_arg[[#This Row],[Moneda]]="USD",datos_arg[[#This Row],[Monto]],datos_arg[[#This Row],[Monto]]/datos_arg[[#This Row],[TC]]),0)</f>
        <v>2000</v>
      </c>
      <c r="Y3573" s="14"/>
    </row>
    <row r="3574" spans="1:25" ht="15" customHeight="1" x14ac:dyDescent="0.25">
      <c r="A3574" s="14">
        <f t="shared" si="55"/>
        <v>3571</v>
      </c>
      <c r="B3574" s="1">
        <v>44162</v>
      </c>
      <c r="C3574" s="18">
        <f>+YEAR(datos_arg[[#This Row],[Fecha]])</f>
        <v>2020</v>
      </c>
      <c r="D3574" s="18">
        <f>+MONTH(datos_arg[[#This Row],[Fecha]])</f>
        <v>11</v>
      </c>
      <c r="E3574" s="14" t="s">
        <v>1015</v>
      </c>
      <c r="F3574" s="14" t="s">
        <v>403</v>
      </c>
      <c r="G3574" s="14" t="s">
        <v>5382</v>
      </c>
      <c r="H3574" s="14" t="s">
        <v>6646</v>
      </c>
      <c r="I3574" s="14" t="s">
        <v>7132</v>
      </c>
      <c r="J3574" s="14" t="s">
        <v>425</v>
      </c>
      <c r="K3574" s="14" t="s">
        <v>421</v>
      </c>
      <c r="L3574" s="14" t="s">
        <v>421</v>
      </c>
      <c r="M3574" s="14" t="s">
        <v>989</v>
      </c>
      <c r="N3574" s="14" t="s">
        <v>327</v>
      </c>
      <c r="O3574" s="14" t="s">
        <v>2639</v>
      </c>
      <c r="P3574" s="14" t="s">
        <v>6088</v>
      </c>
      <c r="Q3574" s="14">
        <v>40</v>
      </c>
      <c r="R3574" s="14" t="s">
        <v>5382</v>
      </c>
      <c r="S3574" s="14" t="s">
        <v>439</v>
      </c>
      <c r="T3574" s="35">
        <v>8760.4</v>
      </c>
      <c r="U3574" s="14" t="s">
        <v>4</v>
      </c>
      <c r="V3574" s="14">
        <v>154.5</v>
      </c>
      <c r="W3574" s="16">
        <f>+IF(datos_arg[[#This Row],[Moneda]]="ARS",datos_arg[[#This Row],[Monto]],datos_arg[[#This Row],[Monto]]*datos_arg[[#This Row],[TC]])</f>
        <v>8760.4</v>
      </c>
      <c r="X3574" s="16">
        <f>IFERROR(IF(datos_arg[[#This Row],[Moneda]]="USD",datos_arg[[#This Row],[Monto]],datos_arg[[#This Row],[Monto]]/datos_arg[[#This Row],[TC]]),0)</f>
        <v>56.701618122977344</v>
      </c>
      <c r="Y3574" s="14"/>
    </row>
    <row r="3575" spans="1:25" ht="15" customHeight="1" x14ac:dyDescent="0.25">
      <c r="A3575" s="14">
        <f t="shared" si="55"/>
        <v>3572</v>
      </c>
      <c r="B3575" s="1">
        <v>44162</v>
      </c>
      <c r="C3575" s="18">
        <f>+YEAR(datos_arg[[#This Row],[Fecha]])</f>
        <v>2020</v>
      </c>
      <c r="D3575" s="18">
        <f>+MONTH(datos_arg[[#This Row],[Fecha]])</f>
        <v>11</v>
      </c>
      <c r="E3575" s="14" t="s">
        <v>617</v>
      </c>
      <c r="F3575" s="14" t="s">
        <v>8101</v>
      </c>
      <c r="G3575" s="14"/>
      <c r="H3575" s="14" t="s">
        <v>8103</v>
      </c>
      <c r="I3575" s="14" t="s">
        <v>8104</v>
      </c>
      <c r="J3575" s="14" t="s">
        <v>488</v>
      </c>
      <c r="K3575" s="14" t="s">
        <v>421</v>
      </c>
      <c r="L3575" s="14" t="s">
        <v>421</v>
      </c>
      <c r="M3575" s="14" t="s">
        <v>2366</v>
      </c>
      <c r="N3575" s="14" t="s">
        <v>160</v>
      </c>
      <c r="O3575" s="14" t="s">
        <v>3526</v>
      </c>
      <c r="P3575" s="14" t="s">
        <v>6089</v>
      </c>
      <c r="Q3575" s="14">
        <v>8</v>
      </c>
      <c r="R3575" s="14" t="s">
        <v>8101</v>
      </c>
      <c r="S3575" s="14" t="s">
        <v>439</v>
      </c>
      <c r="T3575" s="35">
        <v>68314.429999999993</v>
      </c>
      <c r="U3575" s="14" t="s">
        <v>4</v>
      </c>
      <c r="V3575" s="14">
        <v>154.5</v>
      </c>
      <c r="W3575" s="16">
        <f>+IF(datos_arg[[#This Row],[Moneda]]="ARS",datos_arg[[#This Row],[Monto]],datos_arg[[#This Row],[Monto]]*datos_arg[[#This Row],[TC]])</f>
        <v>68314.429999999993</v>
      </c>
      <c r="X3575" s="16">
        <f>IFERROR(IF(datos_arg[[#This Row],[Moneda]]="USD",datos_arg[[#This Row],[Monto]],datos_arg[[#This Row],[Monto]]/datos_arg[[#This Row],[TC]]),0)</f>
        <v>442.16459546925563</v>
      </c>
      <c r="Y3575" s="14"/>
    </row>
    <row r="3576" spans="1:25" ht="15" customHeight="1" x14ac:dyDescent="0.25">
      <c r="A3576" s="14">
        <f t="shared" si="55"/>
        <v>3573</v>
      </c>
      <c r="B3576" s="1">
        <v>44162</v>
      </c>
      <c r="C3576" s="18">
        <f>+YEAR(datos_arg[[#This Row],[Fecha]])</f>
        <v>2020</v>
      </c>
      <c r="D3576" s="18">
        <f>+MONTH(datos_arg[[#This Row],[Fecha]])</f>
        <v>11</v>
      </c>
      <c r="E3576" s="14" t="s">
        <v>617</v>
      </c>
      <c r="F3576" s="14" t="s">
        <v>8101</v>
      </c>
      <c r="G3576" s="14"/>
      <c r="H3576" s="14" t="s">
        <v>8103</v>
      </c>
      <c r="I3576" s="14" t="s">
        <v>8104</v>
      </c>
      <c r="J3576" s="14" t="s">
        <v>472</v>
      </c>
      <c r="K3576" s="14" t="s">
        <v>421</v>
      </c>
      <c r="L3576" s="14" t="s">
        <v>421</v>
      </c>
      <c r="M3576" s="14" t="s">
        <v>719</v>
      </c>
      <c r="N3576" s="14" t="s">
        <v>160</v>
      </c>
      <c r="O3576" s="14" t="s">
        <v>3527</v>
      </c>
      <c r="P3576" s="14" t="s">
        <v>6089</v>
      </c>
      <c r="Q3576" s="14">
        <v>3</v>
      </c>
      <c r="R3576" s="14" t="s">
        <v>8101</v>
      </c>
      <c r="S3576" s="14" t="s">
        <v>439</v>
      </c>
      <c r="T3576" s="35">
        <v>135442.57</v>
      </c>
      <c r="U3576" s="14" t="s">
        <v>4</v>
      </c>
      <c r="V3576" s="14">
        <v>154.5</v>
      </c>
      <c r="W3576" s="16">
        <f>+IF(datos_arg[[#This Row],[Moneda]]="ARS",datos_arg[[#This Row],[Monto]],datos_arg[[#This Row],[Monto]]*datos_arg[[#This Row],[TC]])</f>
        <v>135442.57</v>
      </c>
      <c r="X3576" s="16">
        <f>IFERROR(IF(datos_arg[[#This Row],[Moneda]]="USD",datos_arg[[#This Row],[Monto]],datos_arg[[#This Row],[Monto]]/datos_arg[[#This Row],[TC]]),0)</f>
        <v>876.6509385113269</v>
      </c>
      <c r="Y3576" s="14"/>
    </row>
    <row r="3577" spans="1:25" ht="15" customHeight="1" x14ac:dyDescent="0.25">
      <c r="A3577" s="14">
        <f t="shared" si="55"/>
        <v>3574</v>
      </c>
      <c r="B3577" s="1">
        <v>44162</v>
      </c>
      <c r="C3577" s="18">
        <f>+YEAR(datos_arg[[#This Row],[Fecha]])</f>
        <v>2020</v>
      </c>
      <c r="D3577" s="18">
        <f>+MONTH(datos_arg[[#This Row],[Fecha]])</f>
        <v>11</v>
      </c>
      <c r="E3577" s="14" t="s">
        <v>408</v>
      </c>
      <c r="F3577" s="14" t="s">
        <v>406</v>
      </c>
      <c r="G3577" s="14"/>
      <c r="H3577" s="14" t="s">
        <v>7132</v>
      </c>
      <c r="I3577" s="14" t="s">
        <v>7132</v>
      </c>
      <c r="J3577" s="14" t="s">
        <v>425</v>
      </c>
      <c r="K3577" s="14"/>
      <c r="L3577" s="14" t="s">
        <v>425</v>
      </c>
      <c r="M3577" s="14" t="s">
        <v>120</v>
      </c>
      <c r="N3577" s="14" t="s">
        <v>120</v>
      </c>
      <c r="O3577" s="14" t="s">
        <v>3531</v>
      </c>
      <c r="P3577" s="14"/>
      <c r="Q3577" s="14"/>
      <c r="R3577" s="14" t="s">
        <v>440</v>
      </c>
      <c r="S3577" s="14" t="s">
        <v>6774</v>
      </c>
      <c r="T3577" s="35">
        <v>19999.36</v>
      </c>
      <c r="U3577" s="14" t="s">
        <v>2</v>
      </c>
      <c r="V3577" s="14">
        <v>154.5</v>
      </c>
      <c r="W3577" s="16">
        <f>+IF(datos_arg[[#This Row],[Moneda]]="ARS",datos_arg[[#This Row],[Monto]],datos_arg[[#This Row],[Monto]]*datos_arg[[#This Row],[TC]])</f>
        <v>3089901.12</v>
      </c>
      <c r="X3577" s="16">
        <f>IFERROR(IF(datos_arg[[#This Row],[Moneda]]="USD",datos_arg[[#This Row],[Monto]],datos_arg[[#This Row],[Monto]]/datos_arg[[#This Row],[TC]]),0)</f>
        <v>19999.36</v>
      </c>
      <c r="Y3577" s="14"/>
    </row>
    <row r="3578" spans="1:25" x14ac:dyDescent="0.25">
      <c r="A3578" s="14">
        <f t="shared" si="55"/>
        <v>3575</v>
      </c>
      <c r="B3578" s="1">
        <v>44162</v>
      </c>
      <c r="C3578" s="18">
        <f>+YEAR(datos_arg[[#This Row],[Fecha]])</f>
        <v>2020</v>
      </c>
      <c r="D3578" s="18">
        <f>+MONTH(datos_arg[[#This Row],[Fecha]])</f>
        <v>11</v>
      </c>
      <c r="E3578" s="14" t="s">
        <v>449</v>
      </c>
      <c r="F3578" s="14" t="s">
        <v>523</v>
      </c>
      <c r="G3578" s="14"/>
      <c r="H3578" s="14" t="s">
        <v>7132</v>
      </c>
      <c r="I3578" s="14" t="s">
        <v>7132</v>
      </c>
      <c r="J3578" s="14" t="s">
        <v>425</v>
      </c>
      <c r="K3578" s="14"/>
      <c r="L3578" s="14" t="s">
        <v>425</v>
      </c>
      <c r="M3578" s="14" t="s">
        <v>524</v>
      </c>
      <c r="N3578" s="14" t="s">
        <v>524</v>
      </c>
      <c r="O3578" s="14" t="s">
        <v>1191</v>
      </c>
      <c r="P3578" s="14"/>
      <c r="Q3578" s="14"/>
      <c r="R3578" s="14" t="s">
        <v>523</v>
      </c>
      <c r="S3578" s="14" t="s">
        <v>440</v>
      </c>
      <c r="T3578" s="35">
        <v>499.36</v>
      </c>
      <c r="U3578" s="14" t="s">
        <v>2</v>
      </c>
      <c r="V3578" s="14">
        <v>154.5</v>
      </c>
      <c r="W3578" s="16">
        <f>+IF(datos_arg[[#This Row],[Moneda]]="ARS",datos_arg[[#This Row],[Monto]],datos_arg[[#This Row],[Monto]]*datos_arg[[#This Row],[TC]])</f>
        <v>77151.12</v>
      </c>
      <c r="X3578" s="16">
        <f>IFERROR(IF(datos_arg[[#This Row],[Moneda]]="USD",datos_arg[[#This Row],[Monto]],datos_arg[[#This Row],[Monto]]/datos_arg[[#This Row],[TC]]),0)</f>
        <v>499.36</v>
      </c>
      <c r="Y3578" s="14"/>
    </row>
    <row r="3579" spans="1:25" ht="15" customHeight="1" x14ac:dyDescent="0.25">
      <c r="A3579" s="14">
        <f t="shared" si="55"/>
        <v>3576</v>
      </c>
      <c r="B3579" s="1">
        <v>44165</v>
      </c>
      <c r="C3579" s="18">
        <f>+YEAR(datos_arg[[#This Row],[Fecha]])</f>
        <v>2020</v>
      </c>
      <c r="D3579" s="18">
        <f>+MONTH(datos_arg[[#This Row],[Fecha]])</f>
        <v>11</v>
      </c>
      <c r="E3579" s="14" t="s">
        <v>617</v>
      </c>
      <c r="F3579" s="14" t="s">
        <v>5384</v>
      </c>
      <c r="G3579" s="14"/>
      <c r="H3579" s="14" t="s">
        <v>6649</v>
      </c>
      <c r="I3579" s="14" t="s">
        <v>7132</v>
      </c>
      <c r="J3579" s="14" t="s">
        <v>6683</v>
      </c>
      <c r="K3579" s="14" t="s">
        <v>422</v>
      </c>
      <c r="L3579" s="14" t="s">
        <v>422</v>
      </c>
      <c r="M3579" s="14" t="s">
        <v>736</v>
      </c>
      <c r="N3579" s="14" t="s">
        <v>3532</v>
      </c>
      <c r="O3579" s="14" t="s">
        <v>3533</v>
      </c>
      <c r="P3579" s="14" t="s">
        <v>6090</v>
      </c>
      <c r="Q3579" s="14">
        <v>1</v>
      </c>
      <c r="R3579" s="14" t="s">
        <v>5384</v>
      </c>
      <c r="S3579" s="14" t="s">
        <v>439</v>
      </c>
      <c r="T3579" s="35">
        <v>9237.3799999999992</v>
      </c>
      <c r="U3579" s="14" t="s">
        <v>4</v>
      </c>
      <c r="V3579" s="14">
        <v>154.5</v>
      </c>
      <c r="W3579" s="16">
        <f>+IF(datos_arg[[#This Row],[Moneda]]="ARS",datos_arg[[#This Row],[Monto]],datos_arg[[#This Row],[Monto]]*datos_arg[[#This Row],[TC]])</f>
        <v>9237.3799999999992</v>
      </c>
      <c r="X3579" s="16">
        <f>IFERROR(IF(datos_arg[[#This Row],[Moneda]]="USD",datos_arg[[#This Row],[Monto]],datos_arg[[#This Row],[Monto]]/datos_arg[[#This Row],[TC]]),0)</f>
        <v>59.788867313915851</v>
      </c>
      <c r="Y3579" s="14"/>
    </row>
    <row r="3580" spans="1:25" x14ac:dyDescent="0.25">
      <c r="A3580" s="14">
        <f t="shared" si="55"/>
        <v>3577</v>
      </c>
      <c r="B3580" s="1">
        <v>44165</v>
      </c>
      <c r="C3580" s="18">
        <f>+YEAR(datos_arg[[#This Row],[Fecha]])</f>
        <v>2020</v>
      </c>
      <c r="D3580" s="18">
        <f>+MONTH(datos_arg[[#This Row],[Fecha]])</f>
        <v>11</v>
      </c>
      <c r="E3580" s="14" t="s">
        <v>617</v>
      </c>
      <c r="F3580" s="14" t="s">
        <v>8101</v>
      </c>
      <c r="G3580" s="14"/>
      <c r="H3580" s="14" t="s">
        <v>8103</v>
      </c>
      <c r="I3580" s="14" t="s">
        <v>8104</v>
      </c>
      <c r="J3580" s="14" t="s">
        <v>6729</v>
      </c>
      <c r="K3580" s="14" t="s">
        <v>421</v>
      </c>
      <c r="L3580" s="14" t="s">
        <v>425</v>
      </c>
      <c r="M3580" s="14" t="s">
        <v>3337</v>
      </c>
      <c r="N3580" s="14" t="s">
        <v>12</v>
      </c>
      <c r="O3580" s="14" t="s">
        <v>3534</v>
      </c>
      <c r="P3580" s="14"/>
      <c r="Q3580" s="14">
        <v>0</v>
      </c>
      <c r="R3580" s="14" t="s">
        <v>8101</v>
      </c>
      <c r="S3580" s="14" t="s">
        <v>440</v>
      </c>
      <c r="T3580" s="35">
        <v>154.28</v>
      </c>
      <c r="U3580" s="14" t="s">
        <v>2</v>
      </c>
      <c r="V3580" s="14">
        <v>154.5</v>
      </c>
      <c r="W3580" s="16">
        <f>+IF(datos_arg[[#This Row],[Moneda]]="ARS",datos_arg[[#This Row],[Monto]],datos_arg[[#This Row],[Monto]]*datos_arg[[#This Row],[TC]])</f>
        <v>23836.26</v>
      </c>
      <c r="X3580" s="16">
        <f>IFERROR(IF(datos_arg[[#This Row],[Moneda]]="USD",datos_arg[[#This Row],[Monto]],datos_arg[[#This Row],[Monto]]/datos_arg[[#This Row],[TC]]),0)</f>
        <v>154.28</v>
      </c>
      <c r="Y3580" s="14"/>
    </row>
    <row r="3581" spans="1:25" x14ac:dyDescent="0.25">
      <c r="A3581" s="14">
        <f t="shared" si="55"/>
        <v>3578</v>
      </c>
      <c r="B3581" s="1">
        <v>44165</v>
      </c>
      <c r="C3581" s="18">
        <f>+YEAR(datos_arg[[#This Row],[Fecha]])</f>
        <v>2020</v>
      </c>
      <c r="D3581" s="18">
        <f>+MONTH(datos_arg[[#This Row],[Fecha]])</f>
        <v>11</v>
      </c>
      <c r="E3581" s="14" t="s">
        <v>617</v>
      </c>
      <c r="F3581" s="14" t="s">
        <v>8101</v>
      </c>
      <c r="G3581" s="14"/>
      <c r="H3581" s="14" t="s">
        <v>8103</v>
      </c>
      <c r="I3581" s="14" t="s">
        <v>8104</v>
      </c>
      <c r="J3581" s="14" t="s">
        <v>472</v>
      </c>
      <c r="K3581" s="14" t="s">
        <v>421</v>
      </c>
      <c r="L3581" s="14" t="s">
        <v>421</v>
      </c>
      <c r="M3581" s="14" t="s">
        <v>3535</v>
      </c>
      <c r="N3581" s="14" t="s">
        <v>12</v>
      </c>
      <c r="O3581" s="14" t="s">
        <v>3536</v>
      </c>
      <c r="P3581" s="14"/>
      <c r="Q3581" s="14">
        <v>0</v>
      </c>
      <c r="R3581" s="14" t="s">
        <v>8101</v>
      </c>
      <c r="S3581" s="14" t="s">
        <v>440</v>
      </c>
      <c r="T3581" s="35">
        <v>195.72</v>
      </c>
      <c r="U3581" s="14" t="s">
        <v>2</v>
      </c>
      <c r="V3581" s="14">
        <v>154.5</v>
      </c>
      <c r="W3581" s="16">
        <f>+IF(datos_arg[[#This Row],[Moneda]]="ARS",datos_arg[[#This Row],[Monto]],datos_arg[[#This Row],[Monto]]*datos_arg[[#This Row],[TC]])</f>
        <v>30238.74</v>
      </c>
      <c r="X3581" s="16">
        <f>IFERROR(IF(datos_arg[[#This Row],[Moneda]]="USD",datos_arg[[#This Row],[Monto]],datos_arg[[#This Row],[Monto]]/datos_arg[[#This Row],[TC]]),0)</f>
        <v>195.72</v>
      </c>
      <c r="Y3581" s="14"/>
    </row>
    <row r="3582" spans="1:25" ht="15" customHeight="1" x14ac:dyDescent="0.25">
      <c r="A3582" s="14">
        <f t="shared" si="55"/>
        <v>3579</v>
      </c>
      <c r="B3582" s="1">
        <v>44165</v>
      </c>
      <c r="C3582" s="18">
        <f>+YEAR(datos_arg[[#This Row],[Fecha]])</f>
        <v>2020</v>
      </c>
      <c r="D3582" s="18">
        <f>+MONTH(datos_arg[[#This Row],[Fecha]])</f>
        <v>11</v>
      </c>
      <c r="E3582" s="14" t="s">
        <v>449</v>
      </c>
      <c r="F3582" s="14" t="s">
        <v>523</v>
      </c>
      <c r="G3582" s="14"/>
      <c r="H3582" s="14" t="s">
        <v>7132</v>
      </c>
      <c r="I3582" s="14" t="s">
        <v>7132</v>
      </c>
      <c r="J3582" s="14" t="s">
        <v>425</v>
      </c>
      <c r="K3582" s="14"/>
      <c r="L3582" s="14" t="s">
        <v>425</v>
      </c>
      <c r="M3582" s="14" t="s">
        <v>524</v>
      </c>
      <c r="N3582" s="14" t="s">
        <v>524</v>
      </c>
      <c r="O3582" s="14" t="s">
        <v>3645</v>
      </c>
      <c r="P3582" s="14"/>
      <c r="Q3582" s="14"/>
      <c r="R3582" s="14" t="s">
        <v>523</v>
      </c>
      <c r="S3582" s="14" t="s">
        <v>613</v>
      </c>
      <c r="T3582" s="35">
        <v>3570</v>
      </c>
      <c r="U3582" s="14" t="s">
        <v>4</v>
      </c>
      <c r="V3582" s="14">
        <v>154.5</v>
      </c>
      <c r="W3582" s="16">
        <f>+IF(datos_arg[[#This Row],[Moneda]]="ARS",datos_arg[[#This Row],[Monto]],datos_arg[[#This Row],[Monto]]*datos_arg[[#This Row],[TC]])</f>
        <v>3570</v>
      </c>
      <c r="X3582" s="16">
        <f>IFERROR(IF(datos_arg[[#This Row],[Moneda]]="USD",datos_arg[[#This Row],[Monto]],datos_arg[[#This Row],[Monto]]/datos_arg[[#This Row],[TC]]),0)</f>
        <v>23.106796116504853</v>
      </c>
      <c r="Y3582" s="14"/>
    </row>
    <row r="3583" spans="1:25" ht="15" customHeight="1" x14ac:dyDescent="0.25">
      <c r="A3583" s="14">
        <f t="shared" si="55"/>
        <v>3580</v>
      </c>
      <c r="B3583" s="1">
        <v>44165</v>
      </c>
      <c r="C3583" s="18">
        <f>+YEAR(datos_arg[[#This Row],[Fecha]])</f>
        <v>2020</v>
      </c>
      <c r="D3583" s="18">
        <f>+MONTH(datos_arg[[#This Row],[Fecha]])</f>
        <v>11</v>
      </c>
      <c r="E3583" s="14" t="s">
        <v>449</v>
      </c>
      <c r="F3583" s="14" t="s">
        <v>505</v>
      </c>
      <c r="G3583" s="14"/>
      <c r="H3583" s="14" t="s">
        <v>7132</v>
      </c>
      <c r="I3583" s="14" t="s">
        <v>7132</v>
      </c>
      <c r="J3583" s="14" t="s">
        <v>425</v>
      </c>
      <c r="K3583" s="14"/>
      <c r="L3583" s="14" t="s">
        <v>425</v>
      </c>
      <c r="M3583" s="14" t="s">
        <v>613</v>
      </c>
      <c r="N3583" s="14" t="s">
        <v>2273</v>
      </c>
      <c r="O3583" s="14" t="s">
        <v>3642</v>
      </c>
      <c r="P3583" s="14"/>
      <c r="Q3583" s="14"/>
      <c r="R3583" s="14" t="s">
        <v>505</v>
      </c>
      <c r="S3583" s="14" t="s">
        <v>613</v>
      </c>
      <c r="T3583" s="35">
        <v>1071</v>
      </c>
      <c r="U3583" s="14" t="s">
        <v>4</v>
      </c>
      <c r="V3583" s="14">
        <v>154.5</v>
      </c>
      <c r="W3583" s="16">
        <f>+IF(datos_arg[[#This Row],[Moneda]]="ARS",datos_arg[[#This Row],[Monto]],datos_arg[[#This Row],[Monto]]*datos_arg[[#This Row],[TC]])</f>
        <v>1071</v>
      </c>
      <c r="X3583" s="16">
        <f>IFERROR(IF(datos_arg[[#This Row],[Moneda]]="USD",datos_arg[[#This Row],[Monto]],datos_arg[[#This Row],[Monto]]/datos_arg[[#This Row],[TC]]),0)</f>
        <v>6.9320388349514559</v>
      </c>
      <c r="Y3583" s="14"/>
    </row>
    <row r="3584" spans="1:25" x14ac:dyDescent="0.25">
      <c r="A3584" s="14">
        <f t="shared" si="55"/>
        <v>3581</v>
      </c>
      <c r="B3584" s="1">
        <v>44165</v>
      </c>
      <c r="C3584" s="18">
        <f>+YEAR(datos_arg[[#This Row],[Fecha]])</f>
        <v>2020</v>
      </c>
      <c r="D3584" s="18">
        <f>+MONTH(datos_arg[[#This Row],[Fecha]])</f>
        <v>11</v>
      </c>
      <c r="E3584" s="14" t="s">
        <v>407</v>
      </c>
      <c r="F3584" s="14" t="s">
        <v>5360</v>
      </c>
      <c r="G3584" s="14"/>
      <c r="H3584" s="14" t="s">
        <v>7132</v>
      </c>
      <c r="I3584" s="14" t="s">
        <v>7132</v>
      </c>
      <c r="J3584" s="14" t="s">
        <v>425</v>
      </c>
      <c r="K3584" s="14"/>
      <c r="L3584" s="14" t="s">
        <v>425</v>
      </c>
      <c r="M3584" s="14" t="s">
        <v>434</v>
      </c>
      <c r="N3584" s="14" t="s">
        <v>434</v>
      </c>
      <c r="O3584" s="14"/>
      <c r="P3584" s="14"/>
      <c r="Q3584" s="14"/>
      <c r="R3584" s="14" t="s">
        <v>441</v>
      </c>
      <c r="S3584" s="14" t="s">
        <v>440</v>
      </c>
      <c r="T3584" s="35">
        <v>286253.817779437</v>
      </c>
      <c r="U3584" s="14" t="s">
        <v>4</v>
      </c>
      <c r="V3584" s="14">
        <v>0</v>
      </c>
      <c r="W3584" s="16">
        <f>+IF(datos_arg[[#This Row],[Moneda]]="ARS",datos_arg[[#This Row],[Monto]],datos_arg[[#This Row],[Monto]]*datos_arg[[#This Row],[TC]])</f>
        <v>286253.817779437</v>
      </c>
      <c r="X3584" s="16">
        <f>IFERROR(IF(datos_arg[[#This Row],[Moneda]]="USD",datos_arg[[#This Row],[Monto]],datos_arg[[#This Row],[Monto]]/datos_arg[[#This Row],[TC]]),0)</f>
        <v>0</v>
      </c>
      <c r="Y3584" s="14"/>
    </row>
    <row r="3585" spans="1:25" ht="15" customHeight="1" x14ac:dyDescent="0.25">
      <c r="A3585" s="14">
        <f t="shared" si="55"/>
        <v>3582</v>
      </c>
      <c r="B3585" s="1">
        <v>44165</v>
      </c>
      <c r="C3585" s="18">
        <f>+YEAR(datos_arg[[#This Row],[Fecha]])</f>
        <v>2020</v>
      </c>
      <c r="D3585" s="18">
        <f>+MONTH(datos_arg[[#This Row],[Fecha]])</f>
        <v>11</v>
      </c>
      <c r="E3585" s="14" t="s">
        <v>407</v>
      </c>
      <c r="F3585" s="14" t="s">
        <v>5360</v>
      </c>
      <c r="G3585" s="14"/>
      <c r="H3585" s="14" t="s">
        <v>7132</v>
      </c>
      <c r="I3585" s="14" t="s">
        <v>7132</v>
      </c>
      <c r="J3585" s="14" t="s">
        <v>425</v>
      </c>
      <c r="K3585" s="14"/>
      <c r="L3585" s="14" t="s">
        <v>425</v>
      </c>
      <c r="M3585" s="14" t="s">
        <v>434</v>
      </c>
      <c r="N3585" s="14" t="s">
        <v>434</v>
      </c>
      <c r="O3585" s="14"/>
      <c r="P3585" s="14"/>
      <c r="Q3585" s="14"/>
      <c r="R3585" s="14" t="s">
        <v>420</v>
      </c>
      <c r="S3585" s="14" t="s">
        <v>443</v>
      </c>
      <c r="T3585" s="35">
        <v>34.329785983320271</v>
      </c>
      <c r="U3585" s="14" t="s">
        <v>2</v>
      </c>
      <c r="V3585" s="14">
        <v>0</v>
      </c>
      <c r="W3585" s="16">
        <f>+IF(datos_arg[[#This Row],[Moneda]]="ARS",datos_arg[[#This Row],[Monto]],datos_arg[[#This Row],[Monto]]*datos_arg[[#This Row],[TC]])</f>
        <v>0</v>
      </c>
      <c r="X3585" s="16">
        <f>IFERROR(IF(datos_arg[[#This Row],[Moneda]]="USD",datos_arg[[#This Row],[Monto]],datos_arg[[#This Row],[Monto]]/datos_arg[[#This Row],[TC]]),0)</f>
        <v>34.329785983320271</v>
      </c>
      <c r="Y3585" s="14"/>
    </row>
    <row r="3586" spans="1:25" ht="15" customHeight="1" x14ac:dyDescent="0.25">
      <c r="A3586" s="14">
        <f t="shared" si="55"/>
        <v>3583</v>
      </c>
      <c r="B3586" s="1">
        <v>44165</v>
      </c>
      <c r="C3586" s="18">
        <f>+YEAR(datos_arg[[#This Row],[Fecha]])</f>
        <v>2020</v>
      </c>
      <c r="D3586" s="18">
        <f>+MONTH(datos_arg[[#This Row],[Fecha]])</f>
        <v>11</v>
      </c>
      <c r="E3586" s="14" t="s">
        <v>407</v>
      </c>
      <c r="F3586" s="14" t="s">
        <v>5360</v>
      </c>
      <c r="G3586" s="14"/>
      <c r="H3586" s="14" t="s">
        <v>7132</v>
      </c>
      <c r="I3586" s="14" t="s">
        <v>7132</v>
      </c>
      <c r="J3586" s="14" t="s">
        <v>425</v>
      </c>
      <c r="K3586" s="14"/>
      <c r="L3586" s="14" t="s">
        <v>425</v>
      </c>
      <c r="M3586" s="14" t="s">
        <v>434</v>
      </c>
      <c r="N3586" s="14" t="s">
        <v>434</v>
      </c>
      <c r="O3586" s="14"/>
      <c r="P3586" s="14"/>
      <c r="Q3586" s="14"/>
      <c r="R3586" s="14" t="s">
        <v>421</v>
      </c>
      <c r="S3586" s="14" t="s">
        <v>443</v>
      </c>
      <c r="T3586" s="35">
        <v>47.628138279445409</v>
      </c>
      <c r="U3586" s="14" t="s">
        <v>2</v>
      </c>
      <c r="V3586" s="14">
        <v>0</v>
      </c>
      <c r="W3586" s="16">
        <f>+IF(datos_arg[[#This Row],[Moneda]]="ARS",datos_arg[[#This Row],[Monto]],datos_arg[[#This Row],[Monto]]*datos_arg[[#This Row],[TC]])</f>
        <v>0</v>
      </c>
      <c r="X3586" s="16">
        <f>IFERROR(IF(datos_arg[[#This Row],[Moneda]]="USD",datos_arg[[#This Row],[Monto]],datos_arg[[#This Row],[Monto]]/datos_arg[[#This Row],[TC]]),0)</f>
        <v>47.628138279445409</v>
      </c>
      <c r="Y3586" s="14"/>
    </row>
    <row r="3587" spans="1:25" ht="15" customHeight="1" x14ac:dyDescent="0.25">
      <c r="A3587" s="14">
        <f t="shared" si="55"/>
        <v>3584</v>
      </c>
      <c r="B3587" s="1">
        <v>44165</v>
      </c>
      <c r="C3587" s="18">
        <f>+YEAR(datos_arg[[#This Row],[Fecha]])</f>
        <v>2020</v>
      </c>
      <c r="D3587" s="18">
        <f>+MONTH(datos_arg[[#This Row],[Fecha]])</f>
        <v>11</v>
      </c>
      <c r="E3587" s="14" t="s">
        <v>407</v>
      </c>
      <c r="F3587" s="14" t="s">
        <v>5360</v>
      </c>
      <c r="G3587" s="14"/>
      <c r="H3587" s="14" t="s">
        <v>7132</v>
      </c>
      <c r="I3587" s="14" t="s">
        <v>7132</v>
      </c>
      <c r="J3587" s="14" t="s">
        <v>425</v>
      </c>
      <c r="K3587" s="14"/>
      <c r="L3587" s="14" t="s">
        <v>425</v>
      </c>
      <c r="M3587" s="14" t="s">
        <v>434</v>
      </c>
      <c r="N3587" s="14" t="s">
        <v>434</v>
      </c>
      <c r="O3587" s="14"/>
      <c r="P3587" s="14"/>
      <c r="Q3587" s="14"/>
      <c r="R3587" s="14" t="s">
        <v>613</v>
      </c>
      <c r="S3587" s="14" t="s">
        <v>443</v>
      </c>
      <c r="T3587" s="35">
        <v>2.2610184606614965</v>
      </c>
      <c r="U3587" s="14" t="s">
        <v>2</v>
      </c>
      <c r="V3587" s="14">
        <v>0</v>
      </c>
      <c r="W3587" s="16">
        <f>+IF(datos_arg[[#This Row],[Moneda]]="ARS",datos_arg[[#This Row],[Monto]],datos_arg[[#This Row],[Monto]]*datos_arg[[#This Row],[TC]])</f>
        <v>0</v>
      </c>
      <c r="X3587" s="16">
        <f>IFERROR(IF(datos_arg[[#This Row],[Moneda]]="USD",datos_arg[[#This Row],[Monto]],datos_arg[[#This Row],[Monto]]/datos_arg[[#This Row],[TC]]),0)</f>
        <v>2.2610184606614965</v>
      </c>
      <c r="Y3587" s="14"/>
    </row>
    <row r="3588" spans="1:25" ht="15" customHeight="1" x14ac:dyDescent="0.25">
      <c r="A3588" s="14">
        <f t="shared" si="55"/>
        <v>3585</v>
      </c>
      <c r="B3588" s="1">
        <v>44165</v>
      </c>
      <c r="C3588" s="18">
        <f>+YEAR(datos_arg[[#This Row],[Fecha]])</f>
        <v>2020</v>
      </c>
      <c r="D3588" s="18">
        <f>+MONTH(datos_arg[[#This Row],[Fecha]])</f>
        <v>11</v>
      </c>
      <c r="E3588" s="14" t="s">
        <v>407</v>
      </c>
      <c r="F3588" s="14" t="s">
        <v>5360</v>
      </c>
      <c r="G3588" s="14"/>
      <c r="H3588" s="14" t="s">
        <v>7132</v>
      </c>
      <c r="I3588" s="14" t="s">
        <v>7132</v>
      </c>
      <c r="J3588" s="14" t="s">
        <v>425</v>
      </c>
      <c r="K3588" s="14"/>
      <c r="L3588" s="14" t="s">
        <v>425</v>
      </c>
      <c r="M3588" s="14" t="s">
        <v>434</v>
      </c>
      <c r="N3588" s="14" t="s">
        <v>434</v>
      </c>
      <c r="O3588" s="14"/>
      <c r="P3588" s="14"/>
      <c r="Q3588" s="14"/>
      <c r="R3588" s="14" t="s">
        <v>439</v>
      </c>
      <c r="S3588" s="14" t="s">
        <v>443</v>
      </c>
      <c r="T3588" s="35">
        <v>13.527430415092823</v>
      </c>
      <c r="U3588" s="14" t="s">
        <v>2</v>
      </c>
      <c r="V3588" s="14">
        <v>0</v>
      </c>
      <c r="W3588" s="16">
        <f>+IF(datos_arg[[#This Row],[Moneda]]="ARS",datos_arg[[#This Row],[Monto]],datos_arg[[#This Row],[Monto]]*datos_arg[[#This Row],[TC]])</f>
        <v>0</v>
      </c>
      <c r="X3588" s="16">
        <f>IFERROR(IF(datos_arg[[#This Row],[Moneda]]="USD",datos_arg[[#This Row],[Monto]],datos_arg[[#This Row],[Monto]]/datos_arg[[#This Row],[TC]]),0)</f>
        <v>13.527430415092823</v>
      </c>
      <c r="Y3588" s="14"/>
    </row>
    <row r="3589" spans="1:25" ht="15" customHeight="1" x14ac:dyDescent="0.25">
      <c r="A3589" s="14">
        <f t="shared" si="55"/>
        <v>3586</v>
      </c>
      <c r="B3589" s="1">
        <v>44166</v>
      </c>
      <c r="C3589" s="18">
        <f>+YEAR(datos_arg[[#This Row],[Fecha]])</f>
        <v>2020</v>
      </c>
      <c r="D3589" s="18">
        <f>+MONTH(datos_arg[[#This Row],[Fecha]])</f>
        <v>12</v>
      </c>
      <c r="E3589" s="14" t="s">
        <v>449</v>
      </c>
      <c r="F3589" s="14" t="s">
        <v>505</v>
      </c>
      <c r="G3589" s="14"/>
      <c r="H3589" s="14" t="s">
        <v>7132</v>
      </c>
      <c r="I3589" s="14" t="s">
        <v>7132</v>
      </c>
      <c r="J3589" s="14" t="s">
        <v>425</v>
      </c>
      <c r="K3589" s="14"/>
      <c r="L3589" s="14" t="s">
        <v>425</v>
      </c>
      <c r="M3589" s="14" t="s">
        <v>613</v>
      </c>
      <c r="N3589" s="14" t="s">
        <v>2273</v>
      </c>
      <c r="O3589" s="14" t="s">
        <v>3642</v>
      </c>
      <c r="P3589" s="14"/>
      <c r="Q3589" s="14"/>
      <c r="R3589" s="14" t="s">
        <v>505</v>
      </c>
      <c r="S3589" s="14" t="s">
        <v>613</v>
      </c>
      <c r="T3589" s="35">
        <v>27.85</v>
      </c>
      <c r="U3589" s="14" t="s">
        <v>4</v>
      </c>
      <c r="V3589" s="14">
        <v>154.5</v>
      </c>
      <c r="W3589" s="16">
        <f>+IF(datos_arg[[#This Row],[Moneda]]="ARS",datos_arg[[#This Row],[Monto]],datos_arg[[#This Row],[Monto]]*datos_arg[[#This Row],[TC]])</f>
        <v>27.85</v>
      </c>
      <c r="X3589" s="16">
        <f>IFERROR(IF(datos_arg[[#This Row],[Moneda]]="USD",datos_arg[[#This Row],[Monto]],datos_arg[[#This Row],[Monto]]/datos_arg[[#This Row],[TC]]),0)</f>
        <v>0.1802588996763754</v>
      </c>
      <c r="Y3589" s="14"/>
    </row>
    <row r="3590" spans="1:25" ht="15" customHeight="1" x14ac:dyDescent="0.25">
      <c r="A3590" s="14">
        <f t="shared" ref="A3590:A3653" si="56">+A3589+1</f>
        <v>3587</v>
      </c>
      <c r="B3590" s="1">
        <v>44167</v>
      </c>
      <c r="C3590" s="18">
        <f>+YEAR(datos_arg[[#This Row],[Fecha]])</f>
        <v>2020</v>
      </c>
      <c r="D3590" s="18">
        <f>+MONTH(datos_arg[[#This Row],[Fecha]])</f>
        <v>12</v>
      </c>
      <c r="E3590" s="14" t="s">
        <v>1015</v>
      </c>
      <c r="F3590" s="14" t="s">
        <v>403</v>
      </c>
      <c r="G3590" s="14" t="s">
        <v>970</v>
      </c>
      <c r="H3590" s="14" t="s">
        <v>6646</v>
      </c>
      <c r="I3590" s="14" t="s">
        <v>7132</v>
      </c>
      <c r="J3590" s="14" t="s">
        <v>425</v>
      </c>
      <c r="K3590" s="14"/>
      <c r="L3590" s="14" t="s">
        <v>425</v>
      </c>
      <c r="M3590" s="14" t="s">
        <v>3065</v>
      </c>
      <c r="N3590" s="14" t="s">
        <v>100</v>
      </c>
      <c r="O3590" s="14" t="s">
        <v>3538</v>
      </c>
      <c r="P3590" s="14" t="s">
        <v>6091</v>
      </c>
      <c r="Q3590" s="14">
        <v>3</v>
      </c>
      <c r="R3590" s="14" t="s">
        <v>970</v>
      </c>
      <c r="S3590" s="14" t="s">
        <v>439</v>
      </c>
      <c r="T3590" s="35">
        <v>5147.76</v>
      </c>
      <c r="U3590" s="14" t="s">
        <v>4</v>
      </c>
      <c r="V3590" s="14">
        <v>154.5</v>
      </c>
      <c r="W3590" s="16">
        <f>+IF(datos_arg[[#This Row],[Moneda]]="ARS",datos_arg[[#This Row],[Monto]],datos_arg[[#This Row],[Monto]]*datos_arg[[#This Row],[TC]])</f>
        <v>5147.76</v>
      </c>
      <c r="X3590" s="16">
        <f>IFERROR(IF(datos_arg[[#This Row],[Moneda]]="USD",datos_arg[[#This Row],[Monto]],datos_arg[[#This Row],[Monto]]/datos_arg[[#This Row],[TC]]),0)</f>
        <v>33.31883495145631</v>
      </c>
      <c r="Y3590" s="14"/>
    </row>
    <row r="3591" spans="1:25" ht="15" customHeight="1" x14ac:dyDescent="0.25">
      <c r="A3591" s="14">
        <f t="shared" si="56"/>
        <v>3588</v>
      </c>
      <c r="B3591" s="1">
        <v>44167</v>
      </c>
      <c r="C3591" s="18">
        <f>+YEAR(datos_arg[[#This Row],[Fecha]])</f>
        <v>2020</v>
      </c>
      <c r="D3591" s="18">
        <f>+MONTH(datos_arg[[#This Row],[Fecha]])</f>
        <v>12</v>
      </c>
      <c r="E3591" s="14" t="s">
        <v>617</v>
      </c>
      <c r="F3591" s="14" t="s">
        <v>8101</v>
      </c>
      <c r="G3591" s="14"/>
      <c r="H3591" s="14" t="s">
        <v>8103</v>
      </c>
      <c r="I3591" s="14" t="s">
        <v>8104</v>
      </c>
      <c r="J3591" s="14" t="s">
        <v>422</v>
      </c>
      <c r="K3591" s="14" t="s">
        <v>422</v>
      </c>
      <c r="L3591" s="14" t="s">
        <v>426</v>
      </c>
      <c r="M3591" s="14" t="s">
        <v>881</v>
      </c>
      <c r="N3591" s="14" t="s">
        <v>100</v>
      </c>
      <c r="O3591" s="14" t="s">
        <v>3539</v>
      </c>
      <c r="P3591" s="14" t="s">
        <v>6091</v>
      </c>
      <c r="Q3591" s="14">
        <v>4</v>
      </c>
      <c r="R3591" s="14" t="s">
        <v>8101</v>
      </c>
      <c r="S3591" s="14" t="s">
        <v>439</v>
      </c>
      <c r="T3591" s="35">
        <v>2383.04</v>
      </c>
      <c r="U3591" s="14" t="s">
        <v>4</v>
      </c>
      <c r="V3591" s="14">
        <v>154.5</v>
      </c>
      <c r="W3591" s="16">
        <f>+IF(datos_arg[[#This Row],[Moneda]]="ARS",datos_arg[[#This Row],[Monto]],datos_arg[[#This Row],[Monto]]*datos_arg[[#This Row],[TC]])</f>
        <v>2383.04</v>
      </c>
      <c r="X3591" s="16">
        <f>IFERROR(IF(datos_arg[[#This Row],[Moneda]]="USD",datos_arg[[#This Row],[Monto]],datos_arg[[#This Row],[Monto]]/datos_arg[[#This Row],[TC]]),0)</f>
        <v>15.4242071197411</v>
      </c>
      <c r="Y3591" s="14"/>
    </row>
    <row r="3592" spans="1:25" ht="15" customHeight="1" x14ac:dyDescent="0.25">
      <c r="A3592" s="14">
        <f t="shared" si="56"/>
        <v>3589</v>
      </c>
      <c r="B3592" s="1">
        <v>44167</v>
      </c>
      <c r="C3592" s="18">
        <f>+YEAR(datos_arg[[#This Row],[Fecha]])</f>
        <v>2020</v>
      </c>
      <c r="D3592" s="18">
        <f>+MONTH(datos_arg[[#This Row],[Fecha]])</f>
        <v>12</v>
      </c>
      <c r="E3592" s="14" t="s">
        <v>617</v>
      </c>
      <c r="F3592" s="14" t="s">
        <v>8101</v>
      </c>
      <c r="G3592" s="14"/>
      <c r="H3592" s="14" t="s">
        <v>8103</v>
      </c>
      <c r="I3592" s="14" t="s">
        <v>8104</v>
      </c>
      <c r="J3592" s="14" t="s">
        <v>422</v>
      </c>
      <c r="K3592" s="14" t="s">
        <v>422</v>
      </c>
      <c r="L3592" s="14" t="s">
        <v>422</v>
      </c>
      <c r="M3592" s="14" t="s">
        <v>805</v>
      </c>
      <c r="N3592" s="14" t="s">
        <v>100</v>
      </c>
      <c r="O3592" s="14" t="s">
        <v>3540</v>
      </c>
      <c r="P3592" s="14" t="s">
        <v>6091</v>
      </c>
      <c r="Q3592" s="14">
        <v>1</v>
      </c>
      <c r="R3592" s="14" t="s">
        <v>8101</v>
      </c>
      <c r="S3592" s="14" t="s">
        <v>439</v>
      </c>
      <c r="T3592" s="35">
        <v>376.55</v>
      </c>
      <c r="U3592" s="14" t="s">
        <v>4</v>
      </c>
      <c r="V3592" s="14">
        <v>154.5</v>
      </c>
      <c r="W3592" s="16">
        <f>+IF(datos_arg[[#This Row],[Moneda]]="ARS",datos_arg[[#This Row],[Monto]],datos_arg[[#This Row],[Monto]]*datos_arg[[#This Row],[TC]])</f>
        <v>376.55</v>
      </c>
      <c r="X3592" s="16">
        <f>IFERROR(IF(datos_arg[[#This Row],[Moneda]]="USD",datos_arg[[#This Row],[Monto]],datos_arg[[#This Row],[Monto]]/datos_arg[[#This Row],[TC]]),0)</f>
        <v>2.4372168284789644</v>
      </c>
      <c r="Y3592" s="14"/>
    </row>
    <row r="3593" spans="1:25" ht="15" customHeight="1" x14ac:dyDescent="0.25">
      <c r="A3593" s="14">
        <f t="shared" si="56"/>
        <v>3590</v>
      </c>
      <c r="B3593" s="1">
        <v>44167</v>
      </c>
      <c r="C3593" s="18">
        <f>+YEAR(datos_arg[[#This Row],[Fecha]])</f>
        <v>2020</v>
      </c>
      <c r="D3593" s="18">
        <f>+MONTH(datos_arg[[#This Row],[Fecha]])</f>
        <v>12</v>
      </c>
      <c r="E3593" s="14" t="s">
        <v>5358</v>
      </c>
      <c r="F3593" s="14" t="s">
        <v>85</v>
      </c>
      <c r="G3593" s="14"/>
      <c r="H3593" s="14" t="s">
        <v>6646</v>
      </c>
      <c r="I3593" s="14" t="s">
        <v>7132</v>
      </c>
      <c r="J3593" s="14" t="s">
        <v>425</v>
      </c>
      <c r="K3593" s="14"/>
      <c r="L3593" s="14" t="s">
        <v>425</v>
      </c>
      <c r="M3593" s="14" t="s">
        <v>1689</v>
      </c>
      <c r="N3593" s="14" t="s">
        <v>100</v>
      </c>
      <c r="O3593" s="14" t="s">
        <v>3541</v>
      </c>
      <c r="P3593" s="14" t="s">
        <v>6091</v>
      </c>
      <c r="Q3593" s="14">
        <v>1</v>
      </c>
      <c r="R3593" s="14" t="s">
        <v>85</v>
      </c>
      <c r="S3593" s="14" t="s">
        <v>439</v>
      </c>
      <c r="T3593" s="35">
        <v>3563.38</v>
      </c>
      <c r="U3593" s="14" t="s">
        <v>4</v>
      </c>
      <c r="V3593" s="14">
        <v>154.5</v>
      </c>
      <c r="W3593" s="16">
        <f>+IF(datos_arg[[#This Row],[Moneda]]="ARS",datos_arg[[#This Row],[Monto]],datos_arg[[#This Row],[Monto]]*datos_arg[[#This Row],[TC]])</f>
        <v>3563.38</v>
      </c>
      <c r="X3593" s="16">
        <f>IFERROR(IF(datos_arg[[#This Row],[Moneda]]="USD",datos_arg[[#This Row],[Monto]],datos_arg[[#This Row],[Monto]]/datos_arg[[#This Row],[TC]]),0)</f>
        <v>23.063948220064727</v>
      </c>
      <c r="Y3593" s="14"/>
    </row>
    <row r="3594" spans="1:25" ht="15" customHeight="1" x14ac:dyDescent="0.25">
      <c r="A3594" s="14">
        <f t="shared" si="56"/>
        <v>3591</v>
      </c>
      <c r="B3594" s="1">
        <v>44167</v>
      </c>
      <c r="C3594" s="18">
        <f>+YEAR(datos_arg[[#This Row],[Fecha]])</f>
        <v>2020</v>
      </c>
      <c r="D3594" s="18">
        <f>+MONTH(datos_arg[[#This Row],[Fecha]])</f>
        <v>12</v>
      </c>
      <c r="E3594" s="14" t="s">
        <v>5358</v>
      </c>
      <c r="F3594" s="14" t="s">
        <v>85</v>
      </c>
      <c r="G3594" s="14"/>
      <c r="H3594" s="14" t="s">
        <v>6646</v>
      </c>
      <c r="I3594" s="14" t="s">
        <v>7132</v>
      </c>
      <c r="J3594" s="14" t="s">
        <v>425</v>
      </c>
      <c r="K3594" s="14"/>
      <c r="L3594" s="14" t="s">
        <v>425</v>
      </c>
      <c r="M3594" s="14" t="s">
        <v>711</v>
      </c>
      <c r="N3594" s="14" t="s">
        <v>100</v>
      </c>
      <c r="O3594" s="14" t="s">
        <v>3542</v>
      </c>
      <c r="P3594" s="14" t="s">
        <v>6091</v>
      </c>
      <c r="Q3594" s="14">
        <v>1</v>
      </c>
      <c r="R3594" s="14" t="s">
        <v>85</v>
      </c>
      <c r="S3594" s="14" t="s">
        <v>439</v>
      </c>
      <c r="T3594" s="35">
        <v>3948.16</v>
      </c>
      <c r="U3594" s="14" t="s">
        <v>4</v>
      </c>
      <c r="V3594" s="14">
        <v>154.5</v>
      </c>
      <c r="W3594" s="16">
        <f>+IF(datos_arg[[#This Row],[Moneda]]="ARS",datos_arg[[#This Row],[Monto]],datos_arg[[#This Row],[Monto]]*datos_arg[[#This Row],[TC]])</f>
        <v>3948.16</v>
      </c>
      <c r="X3594" s="16">
        <f>IFERROR(IF(datos_arg[[#This Row],[Moneda]]="USD",datos_arg[[#This Row],[Monto]],datos_arg[[#This Row],[Monto]]/datos_arg[[#This Row],[TC]]),0)</f>
        <v>25.554433656957929</v>
      </c>
      <c r="Y3594" s="14"/>
    </row>
    <row r="3595" spans="1:25" ht="15" customHeight="1" x14ac:dyDescent="0.25">
      <c r="A3595" s="14">
        <f t="shared" si="56"/>
        <v>3592</v>
      </c>
      <c r="B3595" s="1">
        <v>44167</v>
      </c>
      <c r="C3595" s="18">
        <f>+YEAR(datos_arg[[#This Row],[Fecha]])</f>
        <v>2020</v>
      </c>
      <c r="D3595" s="18">
        <f>+MONTH(datos_arg[[#This Row],[Fecha]])</f>
        <v>12</v>
      </c>
      <c r="E3595" s="14" t="s">
        <v>1015</v>
      </c>
      <c r="F3595" s="14" t="s">
        <v>403</v>
      </c>
      <c r="G3595" s="14" t="s">
        <v>5383</v>
      </c>
      <c r="H3595" s="14" t="s">
        <v>6646</v>
      </c>
      <c r="I3595" s="14" t="s">
        <v>7132</v>
      </c>
      <c r="J3595" s="14" t="s">
        <v>425</v>
      </c>
      <c r="K3595" s="14"/>
      <c r="L3595" s="14" t="s">
        <v>425</v>
      </c>
      <c r="M3595" s="14" t="s">
        <v>815</v>
      </c>
      <c r="N3595" s="14" t="s">
        <v>100</v>
      </c>
      <c r="O3595" s="14" t="s">
        <v>3543</v>
      </c>
      <c r="P3595" s="14" t="s">
        <v>6091</v>
      </c>
      <c r="Q3595" s="14">
        <v>10</v>
      </c>
      <c r="R3595" s="14" t="s">
        <v>5383</v>
      </c>
      <c r="S3595" s="14" t="s">
        <v>439</v>
      </c>
      <c r="T3595" s="35">
        <v>24431.39</v>
      </c>
      <c r="U3595" s="14" t="s">
        <v>4</v>
      </c>
      <c r="V3595" s="14">
        <v>154.5</v>
      </c>
      <c r="W3595" s="16">
        <f>+IF(datos_arg[[#This Row],[Moneda]]="ARS",datos_arg[[#This Row],[Monto]],datos_arg[[#This Row],[Monto]]*datos_arg[[#This Row],[TC]])</f>
        <v>24431.39</v>
      </c>
      <c r="X3595" s="16">
        <f>IFERROR(IF(datos_arg[[#This Row],[Moneda]]="USD",datos_arg[[#This Row],[Monto]],datos_arg[[#This Row],[Monto]]/datos_arg[[#This Row],[TC]]),0)</f>
        <v>158.13197411003236</v>
      </c>
      <c r="Y3595" s="14"/>
    </row>
    <row r="3596" spans="1:25" ht="15" customHeight="1" x14ac:dyDescent="0.25">
      <c r="A3596" s="14">
        <f t="shared" si="56"/>
        <v>3593</v>
      </c>
      <c r="B3596" s="1">
        <v>44167</v>
      </c>
      <c r="C3596" s="18">
        <f>+YEAR(datos_arg[[#This Row],[Fecha]])</f>
        <v>2020</v>
      </c>
      <c r="D3596" s="18">
        <f>+MONTH(datos_arg[[#This Row],[Fecha]])</f>
        <v>12</v>
      </c>
      <c r="E3596" s="14" t="s">
        <v>1015</v>
      </c>
      <c r="F3596" s="14" t="s">
        <v>430</v>
      </c>
      <c r="G3596" s="14"/>
      <c r="H3596" s="14" t="s">
        <v>7132</v>
      </c>
      <c r="I3596" s="14" t="s">
        <v>7132</v>
      </c>
      <c r="J3596" s="14" t="s">
        <v>425</v>
      </c>
      <c r="K3596" s="14"/>
      <c r="L3596" s="14" t="s">
        <v>425</v>
      </c>
      <c r="M3596" s="14" t="s">
        <v>3961</v>
      </c>
      <c r="N3596" s="14" t="s">
        <v>128</v>
      </c>
      <c r="O3596" s="14" t="s">
        <v>3184</v>
      </c>
      <c r="P3596" s="14"/>
      <c r="Q3596" s="14"/>
      <c r="R3596" s="14" t="s">
        <v>430</v>
      </c>
      <c r="S3596" s="14" t="s">
        <v>439</v>
      </c>
      <c r="T3596" s="35">
        <v>11000</v>
      </c>
      <c r="U3596" s="14" t="s">
        <v>4</v>
      </c>
      <c r="V3596" s="14">
        <v>154.5</v>
      </c>
      <c r="W3596" s="16">
        <f>+IF(datos_arg[[#This Row],[Moneda]]="ARS",datos_arg[[#This Row],[Monto]],datos_arg[[#This Row],[Monto]]*datos_arg[[#This Row],[TC]])</f>
        <v>11000</v>
      </c>
      <c r="X3596" s="16">
        <f>IFERROR(IF(datos_arg[[#This Row],[Moneda]]="USD",datos_arg[[#This Row],[Monto]],datos_arg[[#This Row],[Monto]]/datos_arg[[#This Row],[TC]]),0)</f>
        <v>71.19741100323624</v>
      </c>
      <c r="Y3596" s="14"/>
    </row>
    <row r="3597" spans="1:25" x14ac:dyDescent="0.25">
      <c r="A3597" s="14">
        <f t="shared" si="56"/>
        <v>3594</v>
      </c>
      <c r="B3597" s="1">
        <v>44167</v>
      </c>
      <c r="C3597" s="18">
        <f>+YEAR(datos_arg[[#This Row],[Fecha]])</f>
        <v>2020</v>
      </c>
      <c r="D3597" s="18">
        <f>+MONTH(datos_arg[[#This Row],[Fecha]])</f>
        <v>12</v>
      </c>
      <c r="E3597" s="14" t="s">
        <v>408</v>
      </c>
      <c r="F3597" s="14" t="s">
        <v>69</v>
      </c>
      <c r="G3597" s="14"/>
      <c r="H3597" s="14" t="s">
        <v>7132</v>
      </c>
      <c r="I3597" s="14" t="s">
        <v>7132</v>
      </c>
      <c r="J3597" s="14" t="s">
        <v>425</v>
      </c>
      <c r="K3597" s="14"/>
      <c r="L3597" s="14" t="s">
        <v>425</v>
      </c>
      <c r="M3597" s="14" t="s">
        <v>2530</v>
      </c>
      <c r="N3597" s="14" t="s">
        <v>2530</v>
      </c>
      <c r="O3597" s="14"/>
      <c r="P3597" s="14"/>
      <c r="Q3597" s="14"/>
      <c r="R3597" s="14" t="s">
        <v>439</v>
      </c>
      <c r="S3597" s="14" t="s">
        <v>440</v>
      </c>
      <c r="T3597" s="35">
        <v>1200</v>
      </c>
      <c r="U3597" s="14" t="s">
        <v>2</v>
      </c>
      <c r="V3597" s="14">
        <v>149</v>
      </c>
      <c r="W3597" s="16">
        <f>+IF(datos_arg[[#This Row],[Moneda]]="ARS",datos_arg[[#This Row],[Monto]],datos_arg[[#This Row],[Monto]]*datos_arg[[#This Row],[TC]])</f>
        <v>178800</v>
      </c>
      <c r="X3597" s="16">
        <f>IFERROR(IF(datos_arg[[#This Row],[Moneda]]="USD",datos_arg[[#This Row],[Monto]],datos_arg[[#This Row],[Monto]]/datos_arg[[#This Row],[TC]]),0)</f>
        <v>1200</v>
      </c>
      <c r="Y3597" s="14"/>
    </row>
    <row r="3598" spans="1:25" ht="15" customHeight="1" x14ac:dyDescent="0.25">
      <c r="A3598" s="14">
        <f t="shared" si="56"/>
        <v>3595</v>
      </c>
      <c r="B3598" s="1">
        <v>44167</v>
      </c>
      <c r="C3598" s="18">
        <f>+YEAR(datos_arg[[#This Row],[Fecha]])</f>
        <v>2020</v>
      </c>
      <c r="D3598" s="18">
        <f>+MONTH(datos_arg[[#This Row],[Fecha]])</f>
        <v>12</v>
      </c>
      <c r="E3598" s="14" t="s">
        <v>1015</v>
      </c>
      <c r="F3598" s="14" t="s">
        <v>430</v>
      </c>
      <c r="G3598" s="14"/>
      <c r="H3598" s="14" t="s">
        <v>7132</v>
      </c>
      <c r="I3598" s="14" t="s">
        <v>7132</v>
      </c>
      <c r="J3598" s="14" t="s">
        <v>425</v>
      </c>
      <c r="K3598" s="14"/>
      <c r="L3598" s="14" t="s">
        <v>425</v>
      </c>
      <c r="M3598" s="14" t="s">
        <v>60</v>
      </c>
      <c r="N3598" s="14" t="s">
        <v>26</v>
      </c>
      <c r="O3598" s="14" t="s">
        <v>2460</v>
      </c>
      <c r="P3598" s="14"/>
      <c r="Q3598" s="14"/>
      <c r="R3598" s="14" t="s">
        <v>430</v>
      </c>
      <c r="S3598" s="14" t="s">
        <v>439</v>
      </c>
      <c r="T3598" s="35">
        <v>3000</v>
      </c>
      <c r="U3598" s="14" t="s">
        <v>4</v>
      </c>
      <c r="V3598" s="14">
        <v>149</v>
      </c>
      <c r="W3598" s="16">
        <f>+IF(datos_arg[[#This Row],[Moneda]]="ARS",datos_arg[[#This Row],[Monto]],datos_arg[[#This Row],[Monto]]*datos_arg[[#This Row],[TC]])</f>
        <v>3000</v>
      </c>
      <c r="X3598" s="16">
        <f>IFERROR(IF(datos_arg[[#This Row],[Moneda]]="USD",datos_arg[[#This Row],[Monto]],datos_arg[[#This Row],[Monto]]/datos_arg[[#This Row],[TC]]),0)</f>
        <v>20.134228187919462</v>
      </c>
      <c r="Y3598" s="14"/>
    </row>
    <row r="3599" spans="1:25" ht="15" customHeight="1" x14ac:dyDescent="0.25">
      <c r="A3599" s="14">
        <f t="shared" si="56"/>
        <v>3596</v>
      </c>
      <c r="B3599" s="1">
        <v>44167</v>
      </c>
      <c r="C3599" s="18">
        <f>+YEAR(datos_arg[[#This Row],[Fecha]])</f>
        <v>2020</v>
      </c>
      <c r="D3599" s="18">
        <f>+MONTH(datos_arg[[#This Row],[Fecha]])</f>
        <v>12</v>
      </c>
      <c r="E3599" s="14" t="s">
        <v>1015</v>
      </c>
      <c r="F3599" s="14" t="s">
        <v>430</v>
      </c>
      <c r="G3599" s="14"/>
      <c r="H3599" s="14" t="s">
        <v>7132</v>
      </c>
      <c r="I3599" s="14" t="s">
        <v>7132</v>
      </c>
      <c r="J3599" s="14" t="s">
        <v>425</v>
      </c>
      <c r="K3599" s="14"/>
      <c r="L3599" s="14" t="s">
        <v>425</v>
      </c>
      <c r="M3599" s="14" t="s">
        <v>3961</v>
      </c>
      <c r="N3599" s="14" t="s">
        <v>137</v>
      </c>
      <c r="O3599" s="14" t="s">
        <v>2283</v>
      </c>
      <c r="P3599" s="14"/>
      <c r="Q3599" s="14"/>
      <c r="R3599" s="14" t="s">
        <v>430</v>
      </c>
      <c r="S3599" s="14" t="s">
        <v>439</v>
      </c>
      <c r="T3599" s="35">
        <v>12000</v>
      </c>
      <c r="U3599" s="14" t="s">
        <v>4</v>
      </c>
      <c r="V3599" s="14">
        <v>149</v>
      </c>
      <c r="W3599" s="16">
        <f>+IF(datos_arg[[#This Row],[Moneda]]="ARS",datos_arg[[#This Row],[Monto]],datos_arg[[#This Row],[Monto]]*datos_arg[[#This Row],[TC]])</f>
        <v>12000</v>
      </c>
      <c r="X3599" s="16">
        <f>IFERROR(IF(datos_arg[[#This Row],[Moneda]]="USD",datos_arg[[#This Row],[Monto]],datos_arg[[#This Row],[Monto]]/datos_arg[[#This Row],[TC]]),0)</f>
        <v>80.536912751677846</v>
      </c>
      <c r="Y3599" s="14"/>
    </row>
    <row r="3600" spans="1:25" ht="15" customHeight="1" x14ac:dyDescent="0.25">
      <c r="A3600" s="14">
        <f t="shared" si="56"/>
        <v>3597</v>
      </c>
      <c r="B3600" s="1">
        <v>44167</v>
      </c>
      <c r="C3600" s="18">
        <f>+YEAR(datos_arg[[#This Row],[Fecha]])</f>
        <v>2020</v>
      </c>
      <c r="D3600" s="18">
        <f>+MONTH(datos_arg[[#This Row],[Fecha]])</f>
        <v>12</v>
      </c>
      <c r="E3600" s="14" t="s">
        <v>5358</v>
      </c>
      <c r="F3600" s="14" t="s">
        <v>4108</v>
      </c>
      <c r="G3600" s="14"/>
      <c r="H3600" s="14" t="s">
        <v>6646</v>
      </c>
      <c r="I3600" s="14" t="s">
        <v>7132</v>
      </c>
      <c r="J3600" s="14" t="s">
        <v>425</v>
      </c>
      <c r="K3600" s="14" t="s">
        <v>420</v>
      </c>
      <c r="L3600" s="14" t="s">
        <v>426</v>
      </c>
      <c r="M3600" s="14" t="s">
        <v>5381</v>
      </c>
      <c r="N3600" s="14" t="s">
        <v>1019</v>
      </c>
      <c r="O3600" s="14" t="s">
        <v>4096</v>
      </c>
      <c r="P3600" s="14"/>
      <c r="Q3600" s="14"/>
      <c r="R3600" s="14" t="s">
        <v>4108</v>
      </c>
      <c r="S3600" s="14" t="s">
        <v>439</v>
      </c>
      <c r="T3600" s="35">
        <v>50000</v>
      </c>
      <c r="U3600" s="14" t="s">
        <v>4</v>
      </c>
      <c r="V3600" s="14">
        <v>149</v>
      </c>
      <c r="W3600" s="16">
        <f>+IF(datos_arg[[#This Row],[Moneda]]="ARS",datos_arg[[#This Row],[Monto]],datos_arg[[#This Row],[Monto]]*datos_arg[[#This Row],[TC]])</f>
        <v>50000</v>
      </c>
      <c r="X3600" s="16">
        <f>IFERROR(IF(datos_arg[[#This Row],[Moneda]]="USD",datos_arg[[#This Row],[Monto]],datos_arg[[#This Row],[Monto]]/datos_arg[[#This Row],[TC]]),0)</f>
        <v>335.57046979865771</v>
      </c>
      <c r="Y3600" s="14"/>
    </row>
    <row r="3601" spans="1:25" ht="15" customHeight="1" x14ac:dyDescent="0.25">
      <c r="A3601" s="14">
        <f t="shared" si="56"/>
        <v>3598</v>
      </c>
      <c r="B3601" s="1">
        <v>44167</v>
      </c>
      <c r="C3601" s="18">
        <f>+YEAR(datos_arg[[#This Row],[Fecha]])</f>
        <v>2020</v>
      </c>
      <c r="D3601" s="18">
        <f>+MONTH(datos_arg[[#This Row],[Fecha]])</f>
        <v>12</v>
      </c>
      <c r="E3601" s="14" t="s">
        <v>1015</v>
      </c>
      <c r="F3601" s="14" t="s">
        <v>430</v>
      </c>
      <c r="G3601" s="14"/>
      <c r="H3601" s="14" t="s">
        <v>7132</v>
      </c>
      <c r="I3601" s="14" t="s">
        <v>7132</v>
      </c>
      <c r="J3601" s="14" t="s">
        <v>425</v>
      </c>
      <c r="K3601" s="14"/>
      <c r="L3601" s="14" t="s">
        <v>425</v>
      </c>
      <c r="M3601" s="14" t="s">
        <v>102</v>
      </c>
      <c r="N3601" s="14" t="s">
        <v>480</v>
      </c>
      <c r="O3601" s="14" t="s">
        <v>2302</v>
      </c>
      <c r="P3601" s="14"/>
      <c r="Q3601" s="14"/>
      <c r="R3601" s="14" t="s">
        <v>430</v>
      </c>
      <c r="S3601" s="14" t="s">
        <v>439</v>
      </c>
      <c r="T3601" s="35">
        <v>3333</v>
      </c>
      <c r="U3601" s="14" t="s">
        <v>4</v>
      </c>
      <c r="V3601" s="14">
        <v>149</v>
      </c>
      <c r="W3601" s="16">
        <f>+IF(datos_arg[[#This Row],[Moneda]]="ARS",datos_arg[[#This Row],[Monto]],datos_arg[[#This Row],[Monto]]*datos_arg[[#This Row],[TC]])</f>
        <v>3333</v>
      </c>
      <c r="X3601" s="16">
        <f>IFERROR(IF(datos_arg[[#This Row],[Moneda]]="USD",datos_arg[[#This Row],[Monto]],datos_arg[[#This Row],[Monto]]/datos_arg[[#This Row],[TC]]),0)</f>
        <v>22.369127516778523</v>
      </c>
      <c r="Y3601" s="14"/>
    </row>
    <row r="3602" spans="1:25" ht="15" customHeight="1" x14ac:dyDescent="0.25">
      <c r="A3602" s="14">
        <f t="shared" si="56"/>
        <v>3599</v>
      </c>
      <c r="B3602" s="1">
        <v>44167</v>
      </c>
      <c r="C3602" s="18">
        <f>+YEAR(datos_arg[[#This Row],[Fecha]])</f>
        <v>2020</v>
      </c>
      <c r="D3602" s="18">
        <f>+MONTH(datos_arg[[#This Row],[Fecha]])</f>
        <v>12</v>
      </c>
      <c r="E3602" s="14" t="s">
        <v>449</v>
      </c>
      <c r="F3602" s="14" t="s">
        <v>523</v>
      </c>
      <c r="G3602" s="14"/>
      <c r="H3602" s="14" t="s">
        <v>7132</v>
      </c>
      <c r="I3602" s="14" t="s">
        <v>7132</v>
      </c>
      <c r="J3602" s="14" t="s">
        <v>425</v>
      </c>
      <c r="K3602" s="14"/>
      <c r="L3602" s="14" t="s">
        <v>425</v>
      </c>
      <c r="M3602" s="14" t="s">
        <v>515</v>
      </c>
      <c r="N3602" s="14" t="s">
        <v>515</v>
      </c>
      <c r="O3602" s="14" t="s">
        <v>148</v>
      </c>
      <c r="P3602" s="14"/>
      <c r="Q3602" s="14"/>
      <c r="R3602" s="14" t="s">
        <v>523</v>
      </c>
      <c r="S3602" s="14" t="s">
        <v>439</v>
      </c>
      <c r="T3602" s="35">
        <v>800</v>
      </c>
      <c r="U3602" s="14" t="s">
        <v>4</v>
      </c>
      <c r="V3602" s="14">
        <v>149</v>
      </c>
      <c r="W3602" s="16">
        <f>+IF(datos_arg[[#This Row],[Moneda]]="ARS",datos_arg[[#This Row],[Monto]],datos_arg[[#This Row],[Monto]]*datos_arg[[#This Row],[TC]])</f>
        <v>800</v>
      </c>
      <c r="X3602" s="16">
        <f>IFERROR(IF(datos_arg[[#This Row],[Moneda]]="USD",datos_arg[[#This Row],[Monto]],datos_arg[[#This Row],[Monto]]/datos_arg[[#This Row],[TC]]),0)</f>
        <v>5.3691275167785237</v>
      </c>
      <c r="Y3602" s="14"/>
    </row>
    <row r="3603" spans="1:25" ht="15" customHeight="1" x14ac:dyDescent="0.25">
      <c r="A3603" s="14">
        <f t="shared" si="56"/>
        <v>3600</v>
      </c>
      <c r="B3603" s="1">
        <v>44168</v>
      </c>
      <c r="C3603" s="18">
        <f>+YEAR(datos_arg[[#This Row],[Fecha]])</f>
        <v>2020</v>
      </c>
      <c r="D3603" s="18">
        <f>+MONTH(datos_arg[[#This Row],[Fecha]])</f>
        <v>12</v>
      </c>
      <c r="E3603" s="14" t="s">
        <v>617</v>
      </c>
      <c r="F3603" s="14" t="s">
        <v>8101</v>
      </c>
      <c r="G3603" s="14"/>
      <c r="H3603" s="14" t="s">
        <v>8103</v>
      </c>
      <c r="I3603" s="14" t="s">
        <v>8104</v>
      </c>
      <c r="J3603" s="14" t="s">
        <v>488</v>
      </c>
      <c r="K3603" s="14" t="s">
        <v>421</v>
      </c>
      <c r="L3603" s="14" t="s">
        <v>421</v>
      </c>
      <c r="M3603" s="14" t="s">
        <v>488</v>
      </c>
      <c r="N3603" s="14" t="s">
        <v>16</v>
      </c>
      <c r="O3603" s="14" t="s">
        <v>3544</v>
      </c>
      <c r="P3603" s="14" t="s">
        <v>6092</v>
      </c>
      <c r="Q3603" s="14">
        <v>0</v>
      </c>
      <c r="R3603" s="14" t="s">
        <v>8101</v>
      </c>
      <c r="S3603" s="14" t="s">
        <v>439</v>
      </c>
      <c r="T3603" s="35">
        <v>13400</v>
      </c>
      <c r="U3603" s="14" t="s">
        <v>4</v>
      </c>
      <c r="V3603" s="14">
        <v>149</v>
      </c>
      <c r="W3603" s="16">
        <f>+IF(datos_arg[[#This Row],[Moneda]]="ARS",datos_arg[[#This Row],[Monto]],datos_arg[[#This Row],[Monto]]*datos_arg[[#This Row],[TC]])</f>
        <v>13400</v>
      </c>
      <c r="X3603" s="16">
        <f>IFERROR(IF(datos_arg[[#This Row],[Moneda]]="USD",datos_arg[[#This Row],[Monto]],datos_arg[[#This Row],[Monto]]/datos_arg[[#This Row],[TC]]),0)</f>
        <v>89.932885906040269</v>
      </c>
      <c r="Y3603" s="14"/>
    </row>
    <row r="3604" spans="1:25" ht="15" customHeight="1" x14ac:dyDescent="0.25">
      <c r="A3604" s="14">
        <f t="shared" si="56"/>
        <v>3601</v>
      </c>
      <c r="B3604" s="1">
        <v>44168</v>
      </c>
      <c r="C3604" s="18">
        <f>+YEAR(datos_arg[[#This Row],[Fecha]])</f>
        <v>2020</v>
      </c>
      <c r="D3604" s="18">
        <f>+MONTH(datos_arg[[#This Row],[Fecha]])</f>
        <v>12</v>
      </c>
      <c r="E3604" s="14" t="s">
        <v>617</v>
      </c>
      <c r="F3604" s="14" t="s">
        <v>8101</v>
      </c>
      <c r="G3604" s="14"/>
      <c r="H3604" s="14" t="s">
        <v>8103</v>
      </c>
      <c r="I3604" s="14" t="s">
        <v>8104</v>
      </c>
      <c r="J3604" s="14" t="s">
        <v>488</v>
      </c>
      <c r="K3604" s="14" t="s">
        <v>421</v>
      </c>
      <c r="L3604" s="14" t="s">
        <v>426</v>
      </c>
      <c r="M3604" s="14" t="s">
        <v>1677</v>
      </c>
      <c r="N3604" s="14" t="s">
        <v>126</v>
      </c>
      <c r="O3604" s="14" t="s">
        <v>3545</v>
      </c>
      <c r="P3604" s="14" t="s">
        <v>6093</v>
      </c>
      <c r="Q3604" s="14">
        <v>16</v>
      </c>
      <c r="R3604" s="14" t="s">
        <v>8101</v>
      </c>
      <c r="S3604" s="14" t="s">
        <v>439</v>
      </c>
      <c r="T3604" s="35">
        <v>6280</v>
      </c>
      <c r="U3604" s="14" t="s">
        <v>4</v>
      </c>
      <c r="V3604" s="14">
        <v>149</v>
      </c>
      <c r="W3604" s="16">
        <f>+IF(datos_arg[[#This Row],[Moneda]]="ARS",datos_arg[[#This Row],[Monto]],datos_arg[[#This Row],[Monto]]*datos_arg[[#This Row],[TC]])</f>
        <v>6280</v>
      </c>
      <c r="X3604" s="16">
        <f>IFERROR(IF(datos_arg[[#This Row],[Moneda]]="USD",datos_arg[[#This Row],[Monto]],datos_arg[[#This Row],[Monto]]/datos_arg[[#This Row],[TC]]),0)</f>
        <v>42.147651006711406</v>
      </c>
      <c r="Y3604" s="14"/>
    </row>
    <row r="3605" spans="1:25" ht="15" customHeight="1" x14ac:dyDescent="0.25">
      <c r="A3605" s="14">
        <f t="shared" si="56"/>
        <v>3602</v>
      </c>
      <c r="B3605" s="1">
        <v>44168</v>
      </c>
      <c r="C3605" s="18">
        <f>+YEAR(datos_arg[[#This Row],[Fecha]])</f>
        <v>2020</v>
      </c>
      <c r="D3605" s="18">
        <f>+MONTH(datos_arg[[#This Row],[Fecha]])</f>
        <v>12</v>
      </c>
      <c r="E3605" s="14" t="s">
        <v>617</v>
      </c>
      <c r="F3605" s="14" t="s">
        <v>6652</v>
      </c>
      <c r="G3605" s="14" t="s">
        <v>6653</v>
      </c>
      <c r="H3605" s="14" t="s">
        <v>6648</v>
      </c>
      <c r="I3605" s="14" t="s">
        <v>6667</v>
      </c>
      <c r="J3605" s="14" t="s">
        <v>482</v>
      </c>
      <c r="K3605" s="14" t="s">
        <v>421</v>
      </c>
      <c r="L3605" s="14" t="s">
        <v>421</v>
      </c>
      <c r="M3605" s="14" t="s">
        <v>761</v>
      </c>
      <c r="N3605" s="14" t="s">
        <v>3546</v>
      </c>
      <c r="O3605" s="14" t="s">
        <v>3547</v>
      </c>
      <c r="P3605" s="14" t="s">
        <v>6094</v>
      </c>
      <c r="Q3605" s="14">
        <v>0</v>
      </c>
      <c r="R3605" s="14" t="s">
        <v>6653</v>
      </c>
      <c r="S3605" s="14" t="s">
        <v>439</v>
      </c>
      <c r="T3605" s="35">
        <v>15100</v>
      </c>
      <c r="U3605" s="14" t="s">
        <v>4</v>
      </c>
      <c r="V3605" s="14">
        <v>149</v>
      </c>
      <c r="W3605" s="16">
        <f>+IF(datos_arg[[#This Row],[Moneda]]="ARS",datos_arg[[#This Row],[Monto]],datos_arg[[#This Row],[Monto]]*datos_arg[[#This Row],[TC]])</f>
        <v>15100</v>
      </c>
      <c r="X3605" s="16">
        <f>IFERROR(IF(datos_arg[[#This Row],[Moneda]]="USD",datos_arg[[#This Row],[Monto]],datos_arg[[#This Row],[Monto]]/datos_arg[[#This Row],[TC]]),0)</f>
        <v>101.34228187919463</v>
      </c>
      <c r="Y3605" s="14"/>
    </row>
    <row r="3606" spans="1:25" ht="15" customHeight="1" x14ac:dyDescent="0.25">
      <c r="A3606" s="14">
        <f t="shared" si="56"/>
        <v>3603</v>
      </c>
      <c r="B3606" s="1">
        <v>44168</v>
      </c>
      <c r="C3606" s="18">
        <f>+YEAR(datos_arg[[#This Row],[Fecha]])</f>
        <v>2020</v>
      </c>
      <c r="D3606" s="18">
        <f>+MONTH(datos_arg[[#This Row],[Fecha]])</f>
        <v>12</v>
      </c>
      <c r="E3606" s="14" t="s">
        <v>1015</v>
      </c>
      <c r="F3606" s="14" t="s">
        <v>403</v>
      </c>
      <c r="G3606" s="14" t="s">
        <v>6645</v>
      </c>
      <c r="H3606" s="14" t="s">
        <v>532</v>
      </c>
      <c r="I3606" s="14" t="s">
        <v>7132</v>
      </c>
      <c r="J3606" s="14" t="s">
        <v>425</v>
      </c>
      <c r="K3606" s="14" t="s">
        <v>421</v>
      </c>
      <c r="L3606" s="14" t="s">
        <v>421</v>
      </c>
      <c r="M3606" s="14" t="s">
        <v>804</v>
      </c>
      <c r="N3606" s="14" t="s">
        <v>26</v>
      </c>
      <c r="O3606" s="14" t="s">
        <v>3548</v>
      </c>
      <c r="P3606" s="14" t="s">
        <v>6095</v>
      </c>
      <c r="Q3606" s="14">
        <v>38</v>
      </c>
      <c r="R3606" s="14" t="s">
        <v>6645</v>
      </c>
      <c r="S3606" s="14" t="s">
        <v>421</v>
      </c>
      <c r="T3606" s="35">
        <v>6840</v>
      </c>
      <c r="U3606" s="14" t="s">
        <v>4</v>
      </c>
      <c r="V3606" s="14">
        <v>149</v>
      </c>
      <c r="W3606" s="16">
        <f>+IF(datos_arg[[#This Row],[Moneda]]="ARS",datos_arg[[#This Row],[Monto]],datos_arg[[#This Row],[Monto]]*datos_arg[[#This Row],[TC]])</f>
        <v>6840</v>
      </c>
      <c r="X3606" s="16">
        <f>IFERROR(IF(datos_arg[[#This Row],[Moneda]]="USD",datos_arg[[#This Row],[Monto]],datos_arg[[#This Row],[Monto]]/datos_arg[[#This Row],[TC]]),0)</f>
        <v>45.906040268456373</v>
      </c>
      <c r="Y3606" s="14"/>
    </row>
    <row r="3607" spans="1:25" ht="15" customHeight="1" x14ac:dyDescent="0.25">
      <c r="A3607" s="14">
        <f t="shared" si="56"/>
        <v>3604</v>
      </c>
      <c r="B3607" s="1">
        <v>44168</v>
      </c>
      <c r="C3607" s="18">
        <f>+YEAR(datos_arg[[#This Row],[Fecha]])</f>
        <v>2020</v>
      </c>
      <c r="D3607" s="18">
        <f>+MONTH(datos_arg[[#This Row],[Fecha]])</f>
        <v>12</v>
      </c>
      <c r="E3607" s="14" t="s">
        <v>1015</v>
      </c>
      <c r="F3607" s="14" t="s">
        <v>430</v>
      </c>
      <c r="G3607" s="14"/>
      <c r="H3607" s="14" t="s">
        <v>7132</v>
      </c>
      <c r="I3607" s="14" t="s">
        <v>7132</v>
      </c>
      <c r="J3607" s="14" t="s">
        <v>425</v>
      </c>
      <c r="K3607" s="14"/>
      <c r="L3607" s="14" t="s">
        <v>425</v>
      </c>
      <c r="M3607" s="14" t="s">
        <v>102</v>
      </c>
      <c r="N3607" s="14" t="s">
        <v>480</v>
      </c>
      <c r="O3607" s="14" t="s">
        <v>3051</v>
      </c>
      <c r="P3607" s="14" t="s">
        <v>6095</v>
      </c>
      <c r="Q3607" s="14"/>
      <c r="R3607" s="14" t="s">
        <v>430</v>
      </c>
      <c r="S3607" s="14" t="s">
        <v>421</v>
      </c>
      <c r="T3607" s="35">
        <v>22500</v>
      </c>
      <c r="U3607" s="14" t="s">
        <v>4</v>
      </c>
      <c r="V3607" s="14">
        <v>149</v>
      </c>
      <c r="W3607" s="16">
        <f>+IF(datos_arg[[#This Row],[Moneda]]="ARS",datos_arg[[#This Row],[Monto]],datos_arg[[#This Row],[Monto]]*datos_arg[[#This Row],[TC]])</f>
        <v>22500</v>
      </c>
      <c r="X3607" s="16">
        <f>IFERROR(IF(datos_arg[[#This Row],[Moneda]]="USD",datos_arg[[#This Row],[Monto]],datos_arg[[#This Row],[Monto]]/datos_arg[[#This Row],[TC]]),0)</f>
        <v>151.00671140939596</v>
      </c>
      <c r="Y3607" s="14"/>
    </row>
    <row r="3608" spans="1:25" ht="15" customHeight="1" x14ac:dyDescent="0.25">
      <c r="A3608" s="14">
        <f t="shared" si="56"/>
        <v>3605</v>
      </c>
      <c r="B3608" s="1">
        <v>44168</v>
      </c>
      <c r="C3608" s="18">
        <f>+YEAR(datos_arg[[#This Row],[Fecha]])</f>
        <v>2020</v>
      </c>
      <c r="D3608" s="18">
        <f>+MONTH(datos_arg[[#This Row],[Fecha]])</f>
        <v>12</v>
      </c>
      <c r="E3608" s="14" t="s">
        <v>1016</v>
      </c>
      <c r="F3608" s="14" t="s">
        <v>404</v>
      </c>
      <c r="G3608" s="14"/>
      <c r="H3608" s="14" t="s">
        <v>6646</v>
      </c>
      <c r="I3608" s="14" t="s">
        <v>7132</v>
      </c>
      <c r="J3608" s="14" t="s">
        <v>425</v>
      </c>
      <c r="K3608" s="14"/>
      <c r="L3608" s="14" t="s">
        <v>425</v>
      </c>
      <c r="M3608" s="14" t="s">
        <v>1946</v>
      </c>
      <c r="N3608" s="14" t="s">
        <v>7957</v>
      </c>
      <c r="O3608" s="14" t="s">
        <v>3646</v>
      </c>
      <c r="P3608" s="14" t="s">
        <v>6096</v>
      </c>
      <c r="Q3608" s="14"/>
      <c r="R3608" s="14" t="s">
        <v>404</v>
      </c>
      <c r="S3608" s="14" t="s">
        <v>613</v>
      </c>
      <c r="T3608" s="35">
        <v>2887</v>
      </c>
      <c r="U3608" s="14" t="s">
        <v>4</v>
      </c>
      <c r="V3608" s="14">
        <v>149</v>
      </c>
      <c r="W3608" s="16">
        <f>+IF(datos_arg[[#This Row],[Moneda]]="ARS",datos_arg[[#This Row],[Monto]],datos_arg[[#This Row],[Monto]]*datos_arg[[#This Row],[TC]])</f>
        <v>2887</v>
      </c>
      <c r="X3608" s="16">
        <f>IFERROR(IF(datos_arg[[#This Row],[Moneda]]="USD",datos_arg[[#This Row],[Monto]],datos_arg[[#This Row],[Monto]]/datos_arg[[#This Row],[TC]]),0)</f>
        <v>19.375838926174495</v>
      </c>
      <c r="Y3608" s="14"/>
    </row>
    <row r="3609" spans="1:25" x14ac:dyDescent="0.25">
      <c r="A3609" s="14">
        <f t="shared" si="56"/>
        <v>3606</v>
      </c>
      <c r="B3609" s="1">
        <v>44169</v>
      </c>
      <c r="C3609" s="18">
        <f>+YEAR(datos_arg[[#This Row],[Fecha]])</f>
        <v>2020</v>
      </c>
      <c r="D3609" s="18">
        <f>+MONTH(datos_arg[[#This Row],[Fecha]])</f>
        <v>12</v>
      </c>
      <c r="E3609" s="14" t="s">
        <v>1016</v>
      </c>
      <c r="F3609" s="14" t="s">
        <v>5364</v>
      </c>
      <c r="G3609" s="14" t="s">
        <v>6700</v>
      </c>
      <c r="H3609" s="14" t="s">
        <v>7132</v>
      </c>
      <c r="I3609" s="14" t="s">
        <v>7132</v>
      </c>
      <c r="J3609" s="14" t="s">
        <v>425</v>
      </c>
      <c r="K3609" s="14"/>
      <c r="L3609" s="14" t="s">
        <v>425</v>
      </c>
      <c r="M3609" s="14" t="s">
        <v>128</v>
      </c>
      <c r="N3609" s="14" t="s">
        <v>128</v>
      </c>
      <c r="O3609" s="14" t="s">
        <v>3465</v>
      </c>
      <c r="P3609" s="14"/>
      <c r="Q3609" s="14"/>
      <c r="R3609" s="14" t="s">
        <v>5364</v>
      </c>
      <c r="S3609" s="14" t="s">
        <v>440</v>
      </c>
      <c r="T3609" s="35">
        <v>2800</v>
      </c>
      <c r="U3609" s="14" t="s">
        <v>2</v>
      </c>
      <c r="V3609" s="14">
        <v>149</v>
      </c>
      <c r="W3609" s="16">
        <f>+IF(datos_arg[[#This Row],[Moneda]]="ARS",datos_arg[[#This Row],[Monto]],datos_arg[[#This Row],[Monto]]*datos_arg[[#This Row],[TC]])</f>
        <v>417200</v>
      </c>
      <c r="X3609" s="16">
        <f>IFERROR(IF(datos_arg[[#This Row],[Moneda]]="USD",datos_arg[[#This Row],[Monto]],datos_arg[[#This Row],[Monto]]/datos_arg[[#This Row],[TC]]),0)</f>
        <v>2800</v>
      </c>
      <c r="Y3609" s="14"/>
    </row>
    <row r="3610" spans="1:25" x14ac:dyDescent="0.25">
      <c r="A3610" s="14">
        <f t="shared" si="56"/>
        <v>3607</v>
      </c>
      <c r="B3610" s="1">
        <v>44169</v>
      </c>
      <c r="C3610" s="18">
        <f>+YEAR(datos_arg[[#This Row],[Fecha]])</f>
        <v>2020</v>
      </c>
      <c r="D3610" s="18">
        <f>+MONTH(datos_arg[[#This Row],[Fecha]])</f>
        <v>12</v>
      </c>
      <c r="E3610" s="14" t="s">
        <v>1016</v>
      </c>
      <c r="F3610" s="14" t="s">
        <v>5364</v>
      </c>
      <c r="G3610" s="14" t="s">
        <v>6699</v>
      </c>
      <c r="H3610" s="14" t="s">
        <v>7132</v>
      </c>
      <c r="I3610" s="14" t="s">
        <v>7132</v>
      </c>
      <c r="J3610" s="14" t="s">
        <v>425</v>
      </c>
      <c r="K3610" s="14"/>
      <c r="L3610" s="14" t="s">
        <v>425</v>
      </c>
      <c r="M3610" s="14" t="s">
        <v>215</v>
      </c>
      <c r="N3610" s="14" t="s">
        <v>215</v>
      </c>
      <c r="O3610" s="14" t="s">
        <v>3465</v>
      </c>
      <c r="P3610" s="14"/>
      <c r="Q3610" s="14"/>
      <c r="R3610" s="14" t="s">
        <v>5364</v>
      </c>
      <c r="S3610" s="14" t="s">
        <v>440</v>
      </c>
      <c r="T3610" s="35">
        <v>1700</v>
      </c>
      <c r="U3610" s="14" t="s">
        <v>2</v>
      </c>
      <c r="V3610" s="14">
        <v>149</v>
      </c>
      <c r="W3610" s="16">
        <f>+IF(datos_arg[[#This Row],[Moneda]]="ARS",datos_arg[[#This Row],[Monto]],datos_arg[[#This Row],[Monto]]*datos_arg[[#This Row],[TC]])</f>
        <v>253300</v>
      </c>
      <c r="X3610" s="16">
        <f>IFERROR(IF(datos_arg[[#This Row],[Moneda]]="USD",datos_arg[[#This Row],[Monto]],datos_arg[[#This Row],[Monto]]/datos_arg[[#This Row],[TC]]),0)</f>
        <v>1700</v>
      </c>
      <c r="Y3610" s="14"/>
    </row>
    <row r="3611" spans="1:25" x14ac:dyDescent="0.25">
      <c r="A3611" s="14">
        <f t="shared" si="56"/>
        <v>3608</v>
      </c>
      <c r="B3611" s="1">
        <v>44169</v>
      </c>
      <c r="C3611" s="18">
        <f>+YEAR(datos_arg[[#This Row],[Fecha]])</f>
        <v>2020</v>
      </c>
      <c r="D3611" s="18">
        <f>+MONTH(datos_arg[[#This Row],[Fecha]])</f>
        <v>12</v>
      </c>
      <c r="E3611" s="14" t="s">
        <v>1016</v>
      </c>
      <c r="F3611" s="14" t="s">
        <v>5365</v>
      </c>
      <c r="G3611" s="14" t="s">
        <v>6696</v>
      </c>
      <c r="H3611" s="14" t="s">
        <v>7132</v>
      </c>
      <c r="I3611" s="14" t="s">
        <v>7132</v>
      </c>
      <c r="J3611" s="14" t="s">
        <v>425</v>
      </c>
      <c r="K3611" s="14"/>
      <c r="L3611" s="14" t="s">
        <v>425</v>
      </c>
      <c r="M3611" s="14" t="s">
        <v>481</v>
      </c>
      <c r="N3611" s="14" t="s">
        <v>481</v>
      </c>
      <c r="O3611" s="14" t="s">
        <v>3465</v>
      </c>
      <c r="P3611" s="14"/>
      <c r="Q3611" s="14"/>
      <c r="R3611" s="14" t="s">
        <v>5365</v>
      </c>
      <c r="S3611" s="14" t="s">
        <v>440</v>
      </c>
      <c r="T3611" s="35">
        <v>2000</v>
      </c>
      <c r="U3611" s="14" t="s">
        <v>2</v>
      </c>
      <c r="V3611" s="14">
        <v>149</v>
      </c>
      <c r="W3611" s="16">
        <f>+IF(datos_arg[[#This Row],[Moneda]]="ARS",datos_arg[[#This Row],[Monto]],datos_arg[[#This Row],[Monto]]*datos_arg[[#This Row],[TC]])</f>
        <v>298000</v>
      </c>
      <c r="X3611" s="16">
        <f>IFERROR(IF(datos_arg[[#This Row],[Moneda]]="USD",datos_arg[[#This Row],[Monto]],datos_arg[[#This Row],[Monto]]/datos_arg[[#This Row],[TC]]),0)</f>
        <v>2000</v>
      </c>
      <c r="Y3611" s="14"/>
    </row>
    <row r="3612" spans="1:25" x14ac:dyDescent="0.25">
      <c r="A3612" s="14">
        <f t="shared" si="56"/>
        <v>3609</v>
      </c>
      <c r="B3612" s="1">
        <v>44169</v>
      </c>
      <c r="C3612" s="18">
        <f>+YEAR(datos_arg[[#This Row],[Fecha]])</f>
        <v>2020</v>
      </c>
      <c r="D3612" s="18">
        <f>+MONTH(datos_arg[[#This Row],[Fecha]])</f>
        <v>12</v>
      </c>
      <c r="E3612" s="14" t="s">
        <v>1016</v>
      </c>
      <c r="F3612" s="14" t="s">
        <v>5365</v>
      </c>
      <c r="G3612" s="14" t="s">
        <v>6695</v>
      </c>
      <c r="H3612" s="14" t="s">
        <v>7132</v>
      </c>
      <c r="I3612" s="14" t="s">
        <v>7132</v>
      </c>
      <c r="J3612" s="14" t="s">
        <v>425</v>
      </c>
      <c r="K3612" s="14"/>
      <c r="L3612" s="14" t="s">
        <v>425</v>
      </c>
      <c r="M3612" s="14" t="s">
        <v>436</v>
      </c>
      <c r="N3612" s="14" t="s">
        <v>436</v>
      </c>
      <c r="O3612" s="14" t="s">
        <v>3465</v>
      </c>
      <c r="P3612" s="14"/>
      <c r="Q3612" s="14"/>
      <c r="R3612" s="14" t="s">
        <v>5365</v>
      </c>
      <c r="S3612" s="14" t="s">
        <v>440</v>
      </c>
      <c r="T3612" s="35">
        <v>900</v>
      </c>
      <c r="U3612" s="14" t="s">
        <v>2</v>
      </c>
      <c r="V3612" s="14">
        <v>149</v>
      </c>
      <c r="W3612" s="16">
        <f>+IF(datos_arg[[#This Row],[Moneda]]="ARS",datos_arg[[#This Row],[Monto]],datos_arg[[#This Row],[Monto]]*datos_arg[[#This Row],[TC]])</f>
        <v>134100</v>
      </c>
      <c r="X3612" s="16">
        <f>IFERROR(IF(datos_arg[[#This Row],[Moneda]]="USD",datos_arg[[#This Row],[Monto]],datos_arg[[#This Row],[Monto]]/datos_arg[[#This Row],[TC]]),0)</f>
        <v>900</v>
      </c>
      <c r="Y3612" s="14"/>
    </row>
    <row r="3613" spans="1:25" x14ac:dyDescent="0.25">
      <c r="A3613" s="14">
        <f t="shared" si="56"/>
        <v>3610</v>
      </c>
      <c r="B3613" s="1">
        <v>44169</v>
      </c>
      <c r="C3613" s="18">
        <f>+YEAR(datos_arg[[#This Row],[Fecha]])</f>
        <v>2020</v>
      </c>
      <c r="D3613" s="18">
        <f>+MONTH(datos_arg[[#This Row],[Fecha]])</f>
        <v>12</v>
      </c>
      <c r="E3613" s="14" t="s">
        <v>1016</v>
      </c>
      <c r="F3613" s="14" t="s">
        <v>5365</v>
      </c>
      <c r="G3613" s="14" t="s">
        <v>6698</v>
      </c>
      <c r="H3613" s="14" t="s">
        <v>7132</v>
      </c>
      <c r="I3613" s="14" t="s">
        <v>7132</v>
      </c>
      <c r="J3613" s="14" t="s">
        <v>425</v>
      </c>
      <c r="K3613" s="14"/>
      <c r="L3613" s="14" t="s">
        <v>425</v>
      </c>
      <c r="M3613" s="14" t="s">
        <v>150</v>
      </c>
      <c r="N3613" s="14" t="s">
        <v>150</v>
      </c>
      <c r="O3613" s="14" t="s">
        <v>3465</v>
      </c>
      <c r="P3613" s="14"/>
      <c r="Q3613" s="14"/>
      <c r="R3613" s="14" t="s">
        <v>5365</v>
      </c>
      <c r="S3613" s="14" t="s">
        <v>440</v>
      </c>
      <c r="T3613" s="35">
        <v>700</v>
      </c>
      <c r="U3613" s="14" t="s">
        <v>2</v>
      </c>
      <c r="V3613" s="14">
        <v>149</v>
      </c>
      <c r="W3613" s="16">
        <f>+IF(datos_arg[[#This Row],[Moneda]]="ARS",datos_arg[[#This Row],[Monto]],datos_arg[[#This Row],[Monto]]*datos_arg[[#This Row],[TC]])</f>
        <v>104300</v>
      </c>
      <c r="X3613" s="16">
        <f>IFERROR(IF(datos_arg[[#This Row],[Moneda]]="USD",datos_arg[[#This Row],[Monto]],datos_arg[[#This Row],[Monto]]/datos_arg[[#This Row],[TC]]),0)</f>
        <v>700</v>
      </c>
      <c r="Y3613" s="14"/>
    </row>
    <row r="3614" spans="1:25" x14ac:dyDescent="0.25">
      <c r="A3614" s="14">
        <f t="shared" si="56"/>
        <v>3611</v>
      </c>
      <c r="B3614" s="1">
        <v>44169</v>
      </c>
      <c r="C3614" s="18">
        <f>+YEAR(datos_arg[[#This Row],[Fecha]])</f>
        <v>2020</v>
      </c>
      <c r="D3614" s="18">
        <f>+MONTH(datos_arg[[#This Row],[Fecha]])</f>
        <v>12</v>
      </c>
      <c r="E3614" s="14" t="s">
        <v>1016</v>
      </c>
      <c r="F3614" s="14" t="s">
        <v>5365</v>
      </c>
      <c r="G3614" s="14" t="s">
        <v>6697</v>
      </c>
      <c r="H3614" s="14" t="s">
        <v>7132</v>
      </c>
      <c r="I3614" s="14" t="s">
        <v>7132</v>
      </c>
      <c r="J3614" s="14" t="s">
        <v>425</v>
      </c>
      <c r="K3614" s="14"/>
      <c r="L3614" s="14" t="s">
        <v>425</v>
      </c>
      <c r="M3614" s="14" t="s">
        <v>1170</v>
      </c>
      <c r="N3614" s="14" t="s">
        <v>1170</v>
      </c>
      <c r="O3614" s="14" t="s">
        <v>3465</v>
      </c>
      <c r="P3614" s="14"/>
      <c r="Q3614" s="14"/>
      <c r="R3614" s="14" t="s">
        <v>5365</v>
      </c>
      <c r="S3614" s="14" t="s">
        <v>440</v>
      </c>
      <c r="T3614" s="35">
        <v>800</v>
      </c>
      <c r="U3614" s="14" t="s">
        <v>2</v>
      </c>
      <c r="V3614" s="14">
        <v>149</v>
      </c>
      <c r="W3614" s="16">
        <f>+IF(datos_arg[[#This Row],[Moneda]]="ARS",datos_arg[[#This Row],[Monto]],datos_arg[[#This Row],[Monto]]*datos_arg[[#This Row],[TC]])</f>
        <v>119200</v>
      </c>
      <c r="X3614" s="16">
        <f>IFERROR(IF(datos_arg[[#This Row],[Moneda]]="USD",datos_arg[[#This Row],[Monto]],datos_arg[[#This Row],[Monto]]/datos_arg[[#This Row],[TC]]),0)</f>
        <v>800</v>
      </c>
      <c r="Y3614" s="14"/>
    </row>
    <row r="3615" spans="1:25" x14ac:dyDescent="0.25">
      <c r="A3615" s="14">
        <f t="shared" si="56"/>
        <v>3612</v>
      </c>
      <c r="B3615" s="1">
        <v>44169</v>
      </c>
      <c r="C3615" s="18">
        <f>+YEAR(datos_arg[[#This Row],[Fecha]])</f>
        <v>2020</v>
      </c>
      <c r="D3615" s="18">
        <f>+MONTH(datos_arg[[#This Row],[Fecha]])</f>
        <v>12</v>
      </c>
      <c r="E3615" s="14" t="s">
        <v>1016</v>
      </c>
      <c r="F3615" s="14" t="s">
        <v>5364</v>
      </c>
      <c r="G3615" s="14" t="s">
        <v>6705</v>
      </c>
      <c r="H3615" s="14" t="s">
        <v>7132</v>
      </c>
      <c r="I3615" s="14" t="s">
        <v>7132</v>
      </c>
      <c r="J3615" s="14" t="s">
        <v>425</v>
      </c>
      <c r="K3615" s="14"/>
      <c r="L3615" s="14" t="s">
        <v>425</v>
      </c>
      <c r="M3615" s="14" t="s">
        <v>400</v>
      </c>
      <c r="N3615" s="14" t="s">
        <v>400</v>
      </c>
      <c r="O3615" s="14" t="s">
        <v>3465</v>
      </c>
      <c r="P3615" s="14"/>
      <c r="Q3615" s="14"/>
      <c r="R3615" s="14" t="s">
        <v>5364</v>
      </c>
      <c r="S3615" s="14" t="s">
        <v>440</v>
      </c>
      <c r="T3615" s="35">
        <v>2800</v>
      </c>
      <c r="U3615" s="14" t="s">
        <v>2</v>
      </c>
      <c r="V3615" s="14">
        <v>149</v>
      </c>
      <c r="W3615" s="16">
        <f>+IF(datos_arg[[#This Row],[Moneda]]="ARS",datos_arg[[#This Row],[Monto]],datos_arg[[#This Row],[Monto]]*datos_arg[[#This Row],[TC]])</f>
        <v>417200</v>
      </c>
      <c r="X3615" s="16">
        <f>IFERROR(IF(datos_arg[[#This Row],[Moneda]]="USD",datos_arg[[#This Row],[Monto]],datos_arg[[#This Row],[Monto]]/datos_arg[[#This Row],[TC]]),0)</f>
        <v>2800</v>
      </c>
      <c r="Y3615" s="14"/>
    </row>
    <row r="3616" spans="1:25" x14ac:dyDescent="0.25">
      <c r="A3616" s="14">
        <f t="shared" si="56"/>
        <v>3613</v>
      </c>
      <c r="B3616" s="1">
        <v>44169</v>
      </c>
      <c r="C3616" s="18">
        <f>+YEAR(datos_arg[[#This Row],[Fecha]])</f>
        <v>2020</v>
      </c>
      <c r="D3616" s="18">
        <f>+MONTH(datos_arg[[#This Row],[Fecha]])</f>
        <v>12</v>
      </c>
      <c r="E3616" s="14" t="s">
        <v>1016</v>
      </c>
      <c r="F3616" s="14" t="s">
        <v>5364</v>
      </c>
      <c r="G3616" s="14" t="s">
        <v>6706</v>
      </c>
      <c r="H3616" s="14" t="s">
        <v>7132</v>
      </c>
      <c r="I3616" s="14" t="s">
        <v>7132</v>
      </c>
      <c r="J3616" s="14" t="s">
        <v>425</v>
      </c>
      <c r="K3616" s="14"/>
      <c r="L3616" s="14" t="s">
        <v>425</v>
      </c>
      <c r="M3616" s="14" t="s">
        <v>3429</v>
      </c>
      <c r="N3616" s="14" t="s">
        <v>3429</v>
      </c>
      <c r="O3616" s="14" t="s">
        <v>3465</v>
      </c>
      <c r="P3616" s="14"/>
      <c r="Q3616" s="14"/>
      <c r="R3616" s="14" t="s">
        <v>5364</v>
      </c>
      <c r="S3616" s="14" t="s">
        <v>440</v>
      </c>
      <c r="T3616" s="35">
        <v>2000</v>
      </c>
      <c r="U3616" s="14" t="s">
        <v>2</v>
      </c>
      <c r="V3616" s="14">
        <v>149</v>
      </c>
      <c r="W3616" s="16">
        <f>+IF(datos_arg[[#This Row],[Moneda]]="ARS",datos_arg[[#This Row],[Monto]],datos_arg[[#This Row],[Monto]]*datos_arg[[#This Row],[TC]])</f>
        <v>298000</v>
      </c>
      <c r="X3616" s="16">
        <f>IFERROR(IF(datos_arg[[#This Row],[Moneda]]="USD",datos_arg[[#This Row],[Monto]],datos_arg[[#This Row],[Monto]]/datos_arg[[#This Row],[TC]]),0)</f>
        <v>2000</v>
      </c>
      <c r="Y3616" s="14"/>
    </row>
    <row r="3617" spans="1:25" x14ac:dyDescent="0.25">
      <c r="A3617" s="14">
        <f t="shared" si="56"/>
        <v>3614</v>
      </c>
      <c r="B3617" s="1">
        <v>44169</v>
      </c>
      <c r="C3617" s="18">
        <f>+YEAR(datos_arg[[#This Row],[Fecha]])</f>
        <v>2020</v>
      </c>
      <c r="D3617" s="18">
        <f>+MONTH(datos_arg[[#This Row],[Fecha]])</f>
        <v>12</v>
      </c>
      <c r="E3617" s="14" t="s">
        <v>1016</v>
      </c>
      <c r="F3617" s="14" t="s">
        <v>5364</v>
      </c>
      <c r="G3617" s="14" t="s">
        <v>6704</v>
      </c>
      <c r="H3617" s="14" t="s">
        <v>7132</v>
      </c>
      <c r="I3617" s="14" t="s">
        <v>7132</v>
      </c>
      <c r="J3617" s="14" t="s">
        <v>425</v>
      </c>
      <c r="K3617" s="14"/>
      <c r="L3617" s="14" t="s">
        <v>425</v>
      </c>
      <c r="M3617" s="14" t="s">
        <v>2930</v>
      </c>
      <c r="N3617" s="14" t="s">
        <v>2930</v>
      </c>
      <c r="O3617" s="14" t="s">
        <v>3465</v>
      </c>
      <c r="P3617" s="14"/>
      <c r="Q3617" s="14"/>
      <c r="R3617" s="14" t="s">
        <v>5364</v>
      </c>
      <c r="S3617" s="14" t="s">
        <v>440</v>
      </c>
      <c r="T3617" s="35">
        <v>700</v>
      </c>
      <c r="U3617" s="14" t="s">
        <v>2</v>
      </c>
      <c r="V3617" s="14">
        <v>149</v>
      </c>
      <c r="W3617" s="16">
        <f>+IF(datos_arg[[#This Row],[Moneda]]="ARS",datos_arg[[#This Row],[Monto]],datos_arg[[#This Row],[Monto]]*datos_arg[[#This Row],[TC]])</f>
        <v>104300</v>
      </c>
      <c r="X3617" s="16">
        <f>IFERROR(IF(datos_arg[[#This Row],[Moneda]]="USD",datos_arg[[#This Row],[Monto]],datos_arg[[#This Row],[Monto]]/datos_arg[[#This Row],[TC]]),0)</f>
        <v>700</v>
      </c>
      <c r="Y3617" s="14"/>
    </row>
    <row r="3618" spans="1:25" x14ac:dyDescent="0.25">
      <c r="A3618" s="14">
        <f t="shared" si="56"/>
        <v>3615</v>
      </c>
      <c r="B3618" s="1">
        <v>44169</v>
      </c>
      <c r="C3618" s="18">
        <f>+YEAR(datos_arg[[#This Row],[Fecha]])</f>
        <v>2020</v>
      </c>
      <c r="D3618" s="18">
        <f>+MONTH(datos_arg[[#This Row],[Fecha]])</f>
        <v>12</v>
      </c>
      <c r="E3618" s="14" t="s">
        <v>1016</v>
      </c>
      <c r="F3618" s="14" t="s">
        <v>5364</v>
      </c>
      <c r="G3618" s="14" t="s">
        <v>6701</v>
      </c>
      <c r="H3618" s="14" t="s">
        <v>7132</v>
      </c>
      <c r="I3618" s="14" t="s">
        <v>7132</v>
      </c>
      <c r="J3618" s="14" t="s">
        <v>425</v>
      </c>
      <c r="K3618" s="14"/>
      <c r="L3618" s="14" t="s">
        <v>425</v>
      </c>
      <c r="M3618" s="14" t="s">
        <v>169</v>
      </c>
      <c r="N3618" s="14" t="s">
        <v>169</v>
      </c>
      <c r="O3618" s="14" t="s">
        <v>3550</v>
      </c>
      <c r="P3618" s="14"/>
      <c r="Q3618" s="14"/>
      <c r="R3618" s="14" t="s">
        <v>5364</v>
      </c>
      <c r="S3618" s="14" t="s">
        <v>440</v>
      </c>
      <c r="T3618" s="35">
        <v>1500</v>
      </c>
      <c r="U3618" s="14" t="s">
        <v>2</v>
      </c>
      <c r="V3618" s="14">
        <v>149</v>
      </c>
      <c r="W3618" s="16">
        <f>+IF(datos_arg[[#This Row],[Moneda]]="ARS",datos_arg[[#This Row],[Monto]],datos_arg[[#This Row],[Monto]]*datos_arg[[#This Row],[TC]])</f>
        <v>223500</v>
      </c>
      <c r="X3618" s="16">
        <f>IFERROR(IF(datos_arg[[#This Row],[Moneda]]="USD",datos_arg[[#This Row],[Monto]],datos_arg[[#This Row],[Monto]]/datos_arg[[#This Row],[TC]]),0)</f>
        <v>1500</v>
      </c>
      <c r="Y3618" s="14"/>
    </row>
    <row r="3619" spans="1:25" x14ac:dyDescent="0.25">
      <c r="A3619" s="14">
        <f t="shared" si="56"/>
        <v>3616</v>
      </c>
      <c r="B3619" s="1">
        <v>44169</v>
      </c>
      <c r="C3619" s="18">
        <f>+YEAR(datos_arg[[#This Row],[Fecha]])</f>
        <v>2020</v>
      </c>
      <c r="D3619" s="18">
        <f>+MONTH(datos_arg[[#This Row],[Fecha]])</f>
        <v>12</v>
      </c>
      <c r="E3619" s="14" t="s">
        <v>1016</v>
      </c>
      <c r="F3619" s="14" t="s">
        <v>5364</v>
      </c>
      <c r="G3619" s="14" t="s">
        <v>6702</v>
      </c>
      <c r="H3619" s="14" t="s">
        <v>7132</v>
      </c>
      <c r="I3619" s="14" t="s">
        <v>7132</v>
      </c>
      <c r="J3619" s="14" t="s">
        <v>425</v>
      </c>
      <c r="K3619" s="14"/>
      <c r="L3619" s="14" t="s">
        <v>425</v>
      </c>
      <c r="M3619" s="14" t="s">
        <v>978</v>
      </c>
      <c r="N3619" s="14" t="s">
        <v>978</v>
      </c>
      <c r="O3619" s="14" t="s">
        <v>3465</v>
      </c>
      <c r="P3619" s="14"/>
      <c r="Q3619" s="14"/>
      <c r="R3619" s="14" t="s">
        <v>5364</v>
      </c>
      <c r="S3619" s="14" t="s">
        <v>440</v>
      </c>
      <c r="T3619" s="35">
        <v>1500</v>
      </c>
      <c r="U3619" s="14" t="s">
        <v>2</v>
      </c>
      <c r="V3619" s="14">
        <v>149</v>
      </c>
      <c r="W3619" s="16">
        <f>+IF(datos_arg[[#This Row],[Moneda]]="ARS",datos_arg[[#This Row],[Monto]],datos_arg[[#This Row],[Monto]]*datos_arg[[#This Row],[TC]])</f>
        <v>223500</v>
      </c>
      <c r="X3619" s="16">
        <f>IFERROR(IF(datos_arg[[#This Row],[Moneda]]="USD",datos_arg[[#This Row],[Monto]],datos_arg[[#This Row],[Monto]]/datos_arg[[#This Row],[TC]]),0)</f>
        <v>1500</v>
      </c>
      <c r="Y3619" s="14"/>
    </row>
    <row r="3620" spans="1:25" x14ac:dyDescent="0.25">
      <c r="A3620" s="14">
        <f t="shared" si="56"/>
        <v>3617</v>
      </c>
      <c r="B3620" s="1">
        <v>44169</v>
      </c>
      <c r="C3620" s="18">
        <f>+YEAR(datos_arg[[#This Row],[Fecha]])</f>
        <v>2020</v>
      </c>
      <c r="D3620" s="18">
        <f>+MONTH(datos_arg[[#This Row],[Fecha]])</f>
        <v>12</v>
      </c>
      <c r="E3620" s="14" t="s">
        <v>1016</v>
      </c>
      <c r="F3620" s="14" t="s">
        <v>5364</v>
      </c>
      <c r="G3620" s="14" t="s">
        <v>6703</v>
      </c>
      <c r="H3620" s="14" t="s">
        <v>7132</v>
      </c>
      <c r="I3620" s="14" t="s">
        <v>7132</v>
      </c>
      <c r="J3620" s="14" t="s">
        <v>425</v>
      </c>
      <c r="K3620" s="14"/>
      <c r="L3620" s="14" t="s">
        <v>425</v>
      </c>
      <c r="M3620" s="14" t="s">
        <v>198</v>
      </c>
      <c r="N3620" s="14" t="s">
        <v>198</v>
      </c>
      <c r="O3620" s="14" t="s">
        <v>3465</v>
      </c>
      <c r="P3620" s="14"/>
      <c r="Q3620" s="14"/>
      <c r="R3620" s="14" t="s">
        <v>5364</v>
      </c>
      <c r="S3620" s="14" t="s">
        <v>440</v>
      </c>
      <c r="T3620" s="35">
        <v>2000</v>
      </c>
      <c r="U3620" s="14" t="s">
        <v>2</v>
      </c>
      <c r="V3620" s="14">
        <v>149</v>
      </c>
      <c r="W3620" s="16">
        <f>+IF(datos_arg[[#This Row],[Moneda]]="ARS",datos_arg[[#This Row],[Monto]],datos_arg[[#This Row],[Monto]]*datos_arg[[#This Row],[TC]])</f>
        <v>298000</v>
      </c>
      <c r="X3620" s="16">
        <f>IFERROR(IF(datos_arg[[#This Row],[Moneda]]="USD",datos_arg[[#This Row],[Monto]],datos_arg[[#This Row],[Monto]]/datos_arg[[#This Row],[TC]]),0)</f>
        <v>2000</v>
      </c>
      <c r="Y3620" s="14"/>
    </row>
    <row r="3621" spans="1:25" x14ac:dyDescent="0.25">
      <c r="A3621" s="14">
        <f t="shared" si="56"/>
        <v>3618</v>
      </c>
      <c r="B3621" s="1">
        <v>44169</v>
      </c>
      <c r="C3621" s="18">
        <f>+YEAR(datos_arg[[#This Row],[Fecha]])</f>
        <v>2020</v>
      </c>
      <c r="D3621" s="18">
        <f>+MONTH(datos_arg[[#This Row],[Fecha]])</f>
        <v>12</v>
      </c>
      <c r="E3621" s="14" t="s">
        <v>1016</v>
      </c>
      <c r="F3621" s="14" t="s">
        <v>5364</v>
      </c>
      <c r="G3621" s="14" t="s">
        <v>6699</v>
      </c>
      <c r="H3621" s="14" t="s">
        <v>7132</v>
      </c>
      <c r="I3621" s="14" t="s">
        <v>7132</v>
      </c>
      <c r="J3621" s="14" t="s">
        <v>425</v>
      </c>
      <c r="K3621" s="14"/>
      <c r="L3621" s="14" t="s">
        <v>425</v>
      </c>
      <c r="M3621" s="14" t="s">
        <v>137</v>
      </c>
      <c r="N3621" s="14" t="s">
        <v>137</v>
      </c>
      <c r="O3621" s="14" t="s">
        <v>3465</v>
      </c>
      <c r="P3621" s="14"/>
      <c r="Q3621" s="14"/>
      <c r="R3621" s="14" t="s">
        <v>5364</v>
      </c>
      <c r="S3621" s="14" t="s">
        <v>440</v>
      </c>
      <c r="T3621" s="35">
        <v>3000</v>
      </c>
      <c r="U3621" s="14" t="s">
        <v>2</v>
      </c>
      <c r="V3621" s="14">
        <v>149</v>
      </c>
      <c r="W3621" s="16">
        <f>+IF(datos_arg[[#This Row],[Moneda]]="ARS",datos_arg[[#This Row],[Monto]],datos_arg[[#This Row],[Monto]]*datos_arg[[#This Row],[TC]])</f>
        <v>447000</v>
      </c>
      <c r="X3621" s="16">
        <f>IFERROR(IF(datos_arg[[#This Row],[Moneda]]="USD",datos_arg[[#This Row],[Monto]],datos_arg[[#This Row],[Monto]]/datos_arg[[#This Row],[TC]]),0)</f>
        <v>3000</v>
      </c>
      <c r="Y3621" s="14"/>
    </row>
    <row r="3622" spans="1:25" x14ac:dyDescent="0.25">
      <c r="A3622" s="14">
        <f t="shared" si="56"/>
        <v>3619</v>
      </c>
      <c r="B3622" s="1">
        <v>44169</v>
      </c>
      <c r="C3622" s="18">
        <f>+YEAR(datos_arg[[#This Row],[Fecha]])</f>
        <v>2020</v>
      </c>
      <c r="D3622" s="18">
        <f>+MONTH(datos_arg[[#This Row],[Fecha]])</f>
        <v>12</v>
      </c>
      <c r="E3622" s="14" t="s">
        <v>1016</v>
      </c>
      <c r="F3622" s="14" t="s">
        <v>5364</v>
      </c>
      <c r="G3622" s="14" t="s">
        <v>6700</v>
      </c>
      <c r="H3622" s="14" t="s">
        <v>7132</v>
      </c>
      <c r="I3622" s="14" t="s">
        <v>7132</v>
      </c>
      <c r="J3622" s="14" t="s">
        <v>425</v>
      </c>
      <c r="K3622" s="14"/>
      <c r="L3622" s="14" t="s">
        <v>425</v>
      </c>
      <c r="M3622" s="14" t="s">
        <v>119</v>
      </c>
      <c r="N3622" s="14" t="s">
        <v>119</v>
      </c>
      <c r="O3622" s="14" t="s">
        <v>3465</v>
      </c>
      <c r="P3622" s="14"/>
      <c r="Q3622" s="14"/>
      <c r="R3622" s="14" t="s">
        <v>5364</v>
      </c>
      <c r="S3622" s="14" t="s">
        <v>440</v>
      </c>
      <c r="T3622" s="35">
        <v>2500</v>
      </c>
      <c r="U3622" s="14" t="s">
        <v>2</v>
      </c>
      <c r="V3622" s="14">
        <v>149</v>
      </c>
      <c r="W3622" s="16">
        <f>+IF(datos_arg[[#This Row],[Moneda]]="ARS",datos_arg[[#This Row],[Monto]],datos_arg[[#This Row],[Monto]]*datos_arg[[#This Row],[TC]])</f>
        <v>372500</v>
      </c>
      <c r="X3622" s="16">
        <f>IFERROR(IF(datos_arg[[#This Row],[Moneda]]="USD",datos_arg[[#This Row],[Monto]],datos_arg[[#This Row],[Monto]]/datos_arg[[#This Row],[TC]]),0)</f>
        <v>2500</v>
      </c>
      <c r="Y3622" s="14"/>
    </row>
    <row r="3623" spans="1:25" ht="15" customHeight="1" x14ac:dyDescent="0.25">
      <c r="A3623" s="14">
        <f t="shared" si="56"/>
        <v>3620</v>
      </c>
      <c r="B3623" s="1">
        <v>44169</v>
      </c>
      <c r="C3623" s="18">
        <f>+YEAR(datos_arg[[#This Row],[Fecha]])</f>
        <v>2020</v>
      </c>
      <c r="D3623" s="18">
        <f>+MONTH(datos_arg[[#This Row],[Fecha]])</f>
        <v>12</v>
      </c>
      <c r="E3623" s="14" t="s">
        <v>1016</v>
      </c>
      <c r="F3623" s="14" t="s">
        <v>5364</v>
      </c>
      <c r="G3623" s="14" t="s">
        <v>6706</v>
      </c>
      <c r="H3623" s="14" t="s">
        <v>7132</v>
      </c>
      <c r="I3623" s="14" t="s">
        <v>7132</v>
      </c>
      <c r="J3623" s="14" t="s">
        <v>425</v>
      </c>
      <c r="K3623" s="14"/>
      <c r="L3623" s="14" t="s">
        <v>425</v>
      </c>
      <c r="M3623" s="14" t="s">
        <v>3429</v>
      </c>
      <c r="N3623" s="14" t="s">
        <v>3429</v>
      </c>
      <c r="O3623" s="14" t="s">
        <v>3434</v>
      </c>
      <c r="P3623" s="14"/>
      <c r="Q3623" s="14"/>
      <c r="R3623" s="14" t="s">
        <v>5364</v>
      </c>
      <c r="S3623" s="14" t="s">
        <v>439</v>
      </c>
      <c r="T3623" s="35">
        <v>11000</v>
      </c>
      <c r="U3623" s="14" t="s">
        <v>4</v>
      </c>
      <c r="V3623" s="14">
        <v>149</v>
      </c>
      <c r="W3623" s="16">
        <f>+IF(datos_arg[[#This Row],[Moneda]]="ARS",datos_arg[[#This Row],[Monto]],datos_arg[[#This Row],[Monto]]*datos_arg[[#This Row],[TC]])</f>
        <v>11000</v>
      </c>
      <c r="X3623" s="16">
        <f>IFERROR(IF(datos_arg[[#This Row],[Moneda]]="USD",datos_arg[[#This Row],[Monto]],datos_arg[[#This Row],[Monto]]/datos_arg[[#This Row],[TC]]),0)</f>
        <v>73.825503355704697</v>
      </c>
      <c r="Y3623" s="14"/>
    </row>
    <row r="3624" spans="1:25" ht="15" customHeight="1" x14ac:dyDescent="0.25">
      <c r="A3624" s="14">
        <f t="shared" si="56"/>
        <v>3621</v>
      </c>
      <c r="B3624" s="1">
        <v>44169</v>
      </c>
      <c r="C3624" s="18">
        <f>+YEAR(datos_arg[[#This Row],[Fecha]])</f>
        <v>2020</v>
      </c>
      <c r="D3624" s="18">
        <f>+MONTH(datos_arg[[#This Row],[Fecha]])</f>
        <v>12</v>
      </c>
      <c r="E3624" s="14" t="s">
        <v>5358</v>
      </c>
      <c r="F3624" s="14" t="s">
        <v>969</v>
      </c>
      <c r="G3624" s="14"/>
      <c r="H3624" s="14" t="s">
        <v>6646</v>
      </c>
      <c r="I3624" s="14" t="s">
        <v>7132</v>
      </c>
      <c r="J3624" s="14" t="s">
        <v>425</v>
      </c>
      <c r="K3624" s="14"/>
      <c r="L3624" s="14" t="s">
        <v>425</v>
      </c>
      <c r="M3624" s="14" t="s">
        <v>616</v>
      </c>
      <c r="N3624" s="14" t="s">
        <v>3047</v>
      </c>
      <c r="O3624" s="14" t="s">
        <v>3603</v>
      </c>
      <c r="P3624" s="14" t="s">
        <v>6097</v>
      </c>
      <c r="Q3624" s="14">
        <v>2</v>
      </c>
      <c r="R3624" s="14" t="s">
        <v>969</v>
      </c>
      <c r="S3624" s="14" t="s">
        <v>439</v>
      </c>
      <c r="T3624" s="35">
        <v>104431</v>
      </c>
      <c r="U3624" s="14" t="s">
        <v>4</v>
      </c>
      <c r="V3624" s="14">
        <v>149</v>
      </c>
      <c r="W3624" s="16">
        <f>+IF(datos_arg[[#This Row],[Moneda]]="ARS",datos_arg[[#This Row],[Monto]],datos_arg[[#This Row],[Monto]]*datos_arg[[#This Row],[TC]])</f>
        <v>104431</v>
      </c>
      <c r="X3624" s="16">
        <f>IFERROR(IF(datos_arg[[#This Row],[Moneda]]="USD",datos_arg[[#This Row],[Monto]],datos_arg[[#This Row],[Monto]]/datos_arg[[#This Row],[TC]]),0)</f>
        <v>700.87919463087246</v>
      </c>
      <c r="Y3624" s="14"/>
    </row>
    <row r="3625" spans="1:25" x14ac:dyDescent="0.25">
      <c r="A3625" s="14">
        <f t="shared" si="56"/>
        <v>3622</v>
      </c>
      <c r="B3625" s="1">
        <v>44169</v>
      </c>
      <c r="C3625" s="18">
        <f>+YEAR(datos_arg[[#This Row],[Fecha]])</f>
        <v>2020</v>
      </c>
      <c r="D3625" s="18">
        <f>+MONTH(datos_arg[[#This Row],[Fecha]])</f>
        <v>12</v>
      </c>
      <c r="E3625" s="14" t="s">
        <v>408</v>
      </c>
      <c r="F3625" s="14" t="s">
        <v>69</v>
      </c>
      <c r="G3625" s="14"/>
      <c r="H3625" s="14" t="s">
        <v>7132</v>
      </c>
      <c r="I3625" s="14" t="s">
        <v>7132</v>
      </c>
      <c r="J3625" s="14" t="s">
        <v>425</v>
      </c>
      <c r="K3625" s="14"/>
      <c r="L3625" s="14" t="s">
        <v>425</v>
      </c>
      <c r="M3625" s="14" t="s">
        <v>2530</v>
      </c>
      <c r="N3625" s="14" t="s">
        <v>2530</v>
      </c>
      <c r="O3625" s="14"/>
      <c r="P3625" s="14"/>
      <c r="Q3625" s="14"/>
      <c r="R3625" s="14" t="s">
        <v>439</v>
      </c>
      <c r="S3625" s="14" t="s">
        <v>440</v>
      </c>
      <c r="T3625" s="35">
        <v>400</v>
      </c>
      <c r="U3625" s="14" t="s">
        <v>2</v>
      </c>
      <c r="V3625" s="14">
        <v>150</v>
      </c>
      <c r="W3625" s="16">
        <f>+IF(datos_arg[[#This Row],[Moneda]]="ARS",datos_arg[[#This Row],[Monto]],datos_arg[[#This Row],[Monto]]*datos_arg[[#This Row],[TC]])</f>
        <v>60000</v>
      </c>
      <c r="X3625" s="16">
        <f>IFERROR(IF(datos_arg[[#This Row],[Moneda]]="USD",datos_arg[[#This Row],[Monto]],datos_arg[[#This Row],[Monto]]/datos_arg[[#This Row],[TC]]),0)</f>
        <v>400</v>
      </c>
      <c r="Y3625" s="14"/>
    </row>
    <row r="3626" spans="1:25" ht="15" customHeight="1" x14ac:dyDescent="0.25">
      <c r="A3626" s="14">
        <f t="shared" si="56"/>
        <v>3623</v>
      </c>
      <c r="B3626" s="1">
        <v>44169</v>
      </c>
      <c r="C3626" s="18">
        <f>+YEAR(datos_arg[[#This Row],[Fecha]])</f>
        <v>2020</v>
      </c>
      <c r="D3626" s="18">
        <f>+MONTH(datos_arg[[#This Row],[Fecha]])</f>
        <v>12</v>
      </c>
      <c r="E3626" s="14" t="s">
        <v>449</v>
      </c>
      <c r="F3626" s="14" t="s">
        <v>505</v>
      </c>
      <c r="G3626" s="14"/>
      <c r="H3626" s="14" t="s">
        <v>7132</v>
      </c>
      <c r="I3626" s="14" t="s">
        <v>7132</v>
      </c>
      <c r="J3626" s="14" t="s">
        <v>425</v>
      </c>
      <c r="K3626" s="14"/>
      <c r="L3626" s="14" t="s">
        <v>425</v>
      </c>
      <c r="M3626" s="14" t="s">
        <v>613</v>
      </c>
      <c r="N3626" s="14" t="s">
        <v>2273</v>
      </c>
      <c r="O3626" s="14" t="s">
        <v>3642</v>
      </c>
      <c r="P3626" s="14"/>
      <c r="Q3626" s="14"/>
      <c r="R3626" s="14" t="s">
        <v>505</v>
      </c>
      <c r="S3626" s="14" t="s">
        <v>613</v>
      </c>
      <c r="T3626" s="35">
        <v>17.32</v>
      </c>
      <c r="U3626" s="14" t="s">
        <v>4</v>
      </c>
      <c r="V3626" s="14">
        <v>150</v>
      </c>
      <c r="W3626" s="16">
        <f>+IF(datos_arg[[#This Row],[Moneda]]="ARS",datos_arg[[#This Row],[Monto]],datos_arg[[#This Row],[Monto]]*datos_arg[[#This Row],[TC]])</f>
        <v>17.32</v>
      </c>
      <c r="X3626" s="16">
        <f>IFERROR(IF(datos_arg[[#This Row],[Moneda]]="USD",datos_arg[[#This Row],[Monto]],datos_arg[[#This Row],[Monto]]/datos_arg[[#This Row],[TC]]),0)</f>
        <v>0.11546666666666666</v>
      </c>
      <c r="Y3626" s="14"/>
    </row>
    <row r="3627" spans="1:25" ht="15" customHeight="1" x14ac:dyDescent="0.25">
      <c r="A3627" s="14">
        <f t="shared" si="56"/>
        <v>3624</v>
      </c>
      <c r="B3627" s="1">
        <v>44169</v>
      </c>
      <c r="C3627" s="18">
        <f>+YEAR(datos_arg[[#This Row],[Fecha]])</f>
        <v>2020</v>
      </c>
      <c r="D3627" s="18">
        <f>+MONTH(datos_arg[[#This Row],[Fecha]])</f>
        <v>12</v>
      </c>
      <c r="E3627" s="14" t="s">
        <v>5358</v>
      </c>
      <c r="F3627" s="14" t="s">
        <v>4110</v>
      </c>
      <c r="G3627" s="14"/>
      <c r="H3627" s="14" t="s">
        <v>6646</v>
      </c>
      <c r="I3627" s="14" t="s">
        <v>7132</v>
      </c>
      <c r="J3627" s="14" t="s">
        <v>425</v>
      </c>
      <c r="K3627" s="14" t="s">
        <v>420</v>
      </c>
      <c r="L3627" s="14" t="s">
        <v>425</v>
      </c>
      <c r="M3627" s="14" t="s">
        <v>5373</v>
      </c>
      <c r="N3627" s="14" t="s">
        <v>6614</v>
      </c>
      <c r="O3627" s="14" t="s">
        <v>7384</v>
      </c>
      <c r="P3627" s="14" t="s">
        <v>7385</v>
      </c>
      <c r="Q3627" s="14"/>
      <c r="R3627" s="14" t="s">
        <v>4110</v>
      </c>
      <c r="S3627" s="14" t="s">
        <v>439</v>
      </c>
      <c r="T3627" s="35">
        <v>375</v>
      </c>
      <c r="U3627" s="14" t="s">
        <v>4</v>
      </c>
      <c r="V3627" s="14">
        <v>150</v>
      </c>
      <c r="W3627" s="16">
        <f>+IF(datos_arg[[#This Row],[Moneda]]="ARS",datos_arg[[#This Row],[Monto]],datos_arg[[#This Row],[Monto]]*datos_arg[[#This Row],[TC]])</f>
        <v>375</v>
      </c>
      <c r="X3627" s="16">
        <f>IFERROR(IF(datos_arg[[#This Row],[Moneda]]="USD",datos_arg[[#This Row],[Monto]],datos_arg[[#This Row],[Monto]]/datos_arg[[#This Row],[TC]]),0)</f>
        <v>2.5</v>
      </c>
      <c r="Y3627" s="14"/>
    </row>
    <row r="3628" spans="1:25" ht="15" customHeight="1" x14ac:dyDescent="0.25">
      <c r="A3628" s="14">
        <f t="shared" si="56"/>
        <v>3625</v>
      </c>
      <c r="B3628" s="1">
        <v>44169</v>
      </c>
      <c r="C3628" s="18">
        <f>+YEAR(datos_arg[[#This Row],[Fecha]])</f>
        <v>2020</v>
      </c>
      <c r="D3628" s="18">
        <f>+MONTH(datos_arg[[#This Row],[Fecha]])</f>
        <v>12</v>
      </c>
      <c r="E3628" s="14" t="s">
        <v>5358</v>
      </c>
      <c r="F3628" s="14" t="s">
        <v>4109</v>
      </c>
      <c r="G3628" s="14"/>
      <c r="H3628" s="14" t="s">
        <v>6646</v>
      </c>
      <c r="I3628" s="14" t="s">
        <v>7132</v>
      </c>
      <c r="J3628" s="14" t="s">
        <v>425</v>
      </c>
      <c r="K3628" s="14" t="s">
        <v>420</v>
      </c>
      <c r="L3628" s="14" t="s">
        <v>422</v>
      </c>
      <c r="M3628" s="14" t="s">
        <v>665</v>
      </c>
      <c r="N3628" s="14" t="s">
        <v>6614</v>
      </c>
      <c r="O3628" s="14" t="s">
        <v>7386</v>
      </c>
      <c r="P3628" s="14" t="s">
        <v>7387</v>
      </c>
      <c r="Q3628" s="14">
        <v>1</v>
      </c>
      <c r="R3628" s="14" t="s">
        <v>4109</v>
      </c>
      <c r="S3628" s="14" t="s">
        <v>439</v>
      </c>
      <c r="T3628" s="35">
        <v>985</v>
      </c>
      <c r="U3628" s="14" t="s">
        <v>4</v>
      </c>
      <c r="V3628" s="14">
        <v>150</v>
      </c>
      <c r="W3628" s="16">
        <f>+IF(datos_arg[[#This Row],[Moneda]]="ARS",datos_arg[[#This Row],[Monto]],datos_arg[[#This Row],[Monto]]*datos_arg[[#This Row],[TC]])</f>
        <v>985</v>
      </c>
      <c r="X3628" s="16">
        <f>IFERROR(IF(datos_arg[[#This Row],[Moneda]]="USD",datos_arg[[#This Row],[Monto]],datos_arg[[#This Row],[Monto]]/datos_arg[[#This Row],[TC]]),0)</f>
        <v>6.5666666666666664</v>
      </c>
      <c r="Y3628" s="14"/>
    </row>
    <row r="3629" spans="1:25" x14ac:dyDescent="0.25">
      <c r="A3629" s="14">
        <f t="shared" si="56"/>
        <v>3626</v>
      </c>
      <c r="B3629" s="1">
        <v>44173</v>
      </c>
      <c r="C3629" s="18">
        <f>+YEAR(datos_arg[[#This Row],[Fecha]])</f>
        <v>2020</v>
      </c>
      <c r="D3629" s="18">
        <f>+MONTH(datos_arg[[#This Row],[Fecha]])</f>
        <v>12</v>
      </c>
      <c r="E3629" s="14" t="s">
        <v>408</v>
      </c>
      <c r="F3629" s="14" t="s">
        <v>69</v>
      </c>
      <c r="G3629" s="14"/>
      <c r="H3629" s="14" t="s">
        <v>7132</v>
      </c>
      <c r="I3629" s="14" t="s">
        <v>7132</v>
      </c>
      <c r="J3629" s="14" t="s">
        <v>425</v>
      </c>
      <c r="K3629" s="14"/>
      <c r="L3629" s="14" t="s">
        <v>425</v>
      </c>
      <c r="M3629" s="14" t="s">
        <v>2530</v>
      </c>
      <c r="N3629" s="14" t="s">
        <v>2530</v>
      </c>
      <c r="O3629" s="14"/>
      <c r="P3629" s="14"/>
      <c r="Q3629" s="14"/>
      <c r="R3629" s="14" t="s">
        <v>439</v>
      </c>
      <c r="S3629" s="14" t="s">
        <v>440</v>
      </c>
      <c r="T3629" s="35">
        <v>500</v>
      </c>
      <c r="U3629" s="14" t="s">
        <v>2</v>
      </c>
      <c r="V3629" s="14">
        <v>148</v>
      </c>
      <c r="W3629" s="16">
        <f>+IF(datos_arg[[#This Row],[Moneda]]="ARS",datos_arg[[#This Row],[Monto]],datos_arg[[#This Row],[Monto]]*datos_arg[[#This Row],[TC]])</f>
        <v>74000</v>
      </c>
      <c r="X3629" s="16">
        <f>IFERROR(IF(datos_arg[[#This Row],[Moneda]]="USD",datos_arg[[#This Row],[Monto]],datos_arg[[#This Row],[Monto]]/datos_arg[[#This Row],[TC]]),0)</f>
        <v>500</v>
      </c>
      <c r="Y3629" s="14"/>
    </row>
    <row r="3630" spans="1:25" x14ac:dyDescent="0.25">
      <c r="A3630" s="14">
        <f t="shared" si="56"/>
        <v>3627</v>
      </c>
      <c r="B3630" s="1">
        <v>44174</v>
      </c>
      <c r="C3630" s="18">
        <f>+YEAR(datos_arg[[#This Row],[Fecha]])</f>
        <v>2020</v>
      </c>
      <c r="D3630" s="18">
        <f>+MONTH(datos_arg[[#This Row],[Fecha]])</f>
        <v>12</v>
      </c>
      <c r="E3630" s="14" t="s">
        <v>1016</v>
      </c>
      <c r="F3630" s="14" t="s">
        <v>405</v>
      </c>
      <c r="G3630" s="14"/>
      <c r="H3630" s="14" t="s">
        <v>6646</v>
      </c>
      <c r="I3630" s="14" t="s">
        <v>7132</v>
      </c>
      <c r="J3630" s="14" t="s">
        <v>425</v>
      </c>
      <c r="K3630" s="14"/>
      <c r="L3630" s="14" t="s">
        <v>425</v>
      </c>
      <c r="M3630" s="14" t="s">
        <v>959</v>
      </c>
      <c r="N3630" s="14" t="s">
        <v>304</v>
      </c>
      <c r="O3630" s="14" t="s">
        <v>3549</v>
      </c>
      <c r="P3630" s="14"/>
      <c r="Q3630" s="14"/>
      <c r="R3630" s="14" t="s">
        <v>405</v>
      </c>
      <c r="S3630" s="14" t="s">
        <v>440</v>
      </c>
      <c r="T3630" s="35">
        <v>1500</v>
      </c>
      <c r="U3630" s="14" t="s">
        <v>2</v>
      </c>
      <c r="V3630" s="14">
        <v>148</v>
      </c>
      <c r="W3630" s="16">
        <f>+IF(datos_arg[[#This Row],[Moneda]]="ARS",datos_arg[[#This Row],[Monto]],datos_arg[[#This Row],[Monto]]*datos_arg[[#This Row],[TC]])</f>
        <v>222000</v>
      </c>
      <c r="X3630" s="16">
        <f>IFERROR(IF(datos_arg[[#This Row],[Moneda]]="USD",datos_arg[[#This Row],[Monto]],datos_arg[[#This Row],[Monto]]/datos_arg[[#This Row],[TC]]),0)</f>
        <v>1500</v>
      </c>
      <c r="Y3630" s="14"/>
    </row>
    <row r="3631" spans="1:25" ht="15" customHeight="1" x14ac:dyDescent="0.25">
      <c r="A3631" s="14">
        <f t="shared" si="56"/>
        <v>3628</v>
      </c>
      <c r="B3631" s="1">
        <v>44174</v>
      </c>
      <c r="C3631" s="18">
        <f>+YEAR(datos_arg[[#This Row],[Fecha]])</f>
        <v>2020</v>
      </c>
      <c r="D3631" s="18">
        <f>+MONTH(datos_arg[[#This Row],[Fecha]])</f>
        <v>12</v>
      </c>
      <c r="E3631" s="14" t="s">
        <v>5358</v>
      </c>
      <c r="F3631" s="14" t="s">
        <v>4110</v>
      </c>
      <c r="G3631" s="14"/>
      <c r="H3631" s="14" t="s">
        <v>6646</v>
      </c>
      <c r="I3631" s="14" t="s">
        <v>7132</v>
      </c>
      <c r="J3631" s="14" t="s">
        <v>425</v>
      </c>
      <c r="K3631" s="14"/>
      <c r="L3631" s="14" t="s">
        <v>425</v>
      </c>
      <c r="M3631" s="14" t="s">
        <v>2266</v>
      </c>
      <c r="N3631" s="14" t="s">
        <v>3551</v>
      </c>
      <c r="O3631" s="14" t="s">
        <v>4101</v>
      </c>
      <c r="P3631" s="14" t="s">
        <v>6098</v>
      </c>
      <c r="Q3631" s="14">
        <v>7</v>
      </c>
      <c r="R3631" s="14" t="s">
        <v>4110</v>
      </c>
      <c r="S3631" s="14" t="s">
        <v>439</v>
      </c>
      <c r="T3631" s="35">
        <v>27975.29</v>
      </c>
      <c r="U3631" s="14" t="s">
        <v>4</v>
      </c>
      <c r="V3631" s="14">
        <v>148</v>
      </c>
      <c r="W3631" s="16">
        <f>+IF(datos_arg[[#This Row],[Moneda]]="ARS",datos_arg[[#This Row],[Monto]],datos_arg[[#This Row],[Monto]]*datos_arg[[#This Row],[TC]])</f>
        <v>27975.29</v>
      </c>
      <c r="X3631" s="16">
        <f>IFERROR(IF(datos_arg[[#This Row],[Moneda]]="USD",datos_arg[[#This Row],[Monto]],datos_arg[[#This Row],[Monto]]/datos_arg[[#This Row],[TC]]),0)</f>
        <v>189.02222972972973</v>
      </c>
      <c r="Y3631" s="14"/>
    </row>
    <row r="3632" spans="1:25" ht="15" customHeight="1" x14ac:dyDescent="0.25">
      <c r="A3632" s="14">
        <f t="shared" si="56"/>
        <v>3629</v>
      </c>
      <c r="B3632" s="1">
        <v>44174</v>
      </c>
      <c r="C3632" s="18">
        <f>+YEAR(datos_arg[[#This Row],[Fecha]])</f>
        <v>2020</v>
      </c>
      <c r="D3632" s="18">
        <f>+MONTH(datos_arg[[#This Row],[Fecha]])</f>
        <v>12</v>
      </c>
      <c r="E3632" s="14" t="s">
        <v>5358</v>
      </c>
      <c r="F3632" s="14" t="s">
        <v>4109</v>
      </c>
      <c r="G3632" s="14"/>
      <c r="H3632" s="14" t="s">
        <v>6646</v>
      </c>
      <c r="I3632" s="14" t="s">
        <v>7132</v>
      </c>
      <c r="J3632" s="14" t="s">
        <v>425</v>
      </c>
      <c r="K3632" s="14"/>
      <c r="L3632" s="14" t="s">
        <v>422</v>
      </c>
      <c r="M3632" s="14" t="s">
        <v>533</v>
      </c>
      <c r="N3632" s="14" t="s">
        <v>3551</v>
      </c>
      <c r="O3632" s="14" t="s">
        <v>3552</v>
      </c>
      <c r="P3632" s="14" t="s">
        <v>6098</v>
      </c>
      <c r="Q3632" s="14">
        <v>1</v>
      </c>
      <c r="R3632" s="14" t="s">
        <v>4109</v>
      </c>
      <c r="S3632" s="14" t="s">
        <v>439</v>
      </c>
      <c r="T3632" s="35">
        <v>1490.09</v>
      </c>
      <c r="U3632" s="14" t="s">
        <v>4</v>
      </c>
      <c r="V3632" s="14">
        <v>148</v>
      </c>
      <c r="W3632" s="16">
        <f>+IF(datos_arg[[#This Row],[Moneda]]="ARS",datos_arg[[#This Row],[Monto]],datos_arg[[#This Row],[Monto]]*datos_arg[[#This Row],[TC]])</f>
        <v>1490.09</v>
      </c>
      <c r="X3632" s="16">
        <f>IFERROR(IF(datos_arg[[#This Row],[Moneda]]="USD",datos_arg[[#This Row],[Monto]],datos_arg[[#This Row],[Monto]]/datos_arg[[#This Row],[TC]]),0)</f>
        <v>10.068175675675676</v>
      </c>
      <c r="Y3632" s="14"/>
    </row>
    <row r="3633" spans="1:25" ht="15" customHeight="1" x14ac:dyDescent="0.25">
      <c r="A3633" s="14">
        <f t="shared" si="56"/>
        <v>3630</v>
      </c>
      <c r="B3633" s="1">
        <v>44174</v>
      </c>
      <c r="C3633" s="18">
        <f>+YEAR(datos_arg[[#This Row],[Fecha]])</f>
        <v>2020</v>
      </c>
      <c r="D3633" s="18">
        <f>+MONTH(datos_arg[[#This Row],[Fecha]])</f>
        <v>12</v>
      </c>
      <c r="E3633" s="14" t="s">
        <v>1015</v>
      </c>
      <c r="F3633" s="14" t="s">
        <v>403</v>
      </c>
      <c r="G3633" s="14" t="s">
        <v>5383</v>
      </c>
      <c r="H3633" s="14" t="s">
        <v>6646</v>
      </c>
      <c r="I3633" s="14" t="s">
        <v>7132</v>
      </c>
      <c r="J3633" s="14" t="s">
        <v>425</v>
      </c>
      <c r="K3633" s="14"/>
      <c r="L3633" s="14" t="s">
        <v>422</v>
      </c>
      <c r="M3633" s="14" t="s">
        <v>1936</v>
      </c>
      <c r="N3633" s="14" t="s">
        <v>3551</v>
      </c>
      <c r="O3633" s="14" t="s">
        <v>3553</v>
      </c>
      <c r="P3633" s="14" t="s">
        <v>6098</v>
      </c>
      <c r="Q3633" s="14">
        <v>20</v>
      </c>
      <c r="R3633" s="14" t="s">
        <v>5383</v>
      </c>
      <c r="S3633" s="14" t="s">
        <v>439</v>
      </c>
      <c r="T3633" s="35">
        <v>192.27</v>
      </c>
      <c r="U3633" s="14" t="s">
        <v>4</v>
      </c>
      <c r="V3633" s="14">
        <v>148</v>
      </c>
      <c r="W3633" s="16">
        <f>+IF(datos_arg[[#This Row],[Moneda]]="ARS",datos_arg[[#This Row],[Monto]],datos_arg[[#This Row],[Monto]]*datos_arg[[#This Row],[TC]])</f>
        <v>192.27</v>
      </c>
      <c r="X3633" s="16">
        <f>IFERROR(IF(datos_arg[[#This Row],[Moneda]]="USD",datos_arg[[#This Row],[Monto]],datos_arg[[#This Row],[Monto]]/datos_arg[[#This Row],[TC]]),0)</f>
        <v>1.2991216216216217</v>
      </c>
      <c r="Y3633" s="14"/>
    </row>
    <row r="3634" spans="1:25" ht="15" customHeight="1" x14ac:dyDescent="0.25">
      <c r="A3634" s="14">
        <f t="shared" si="56"/>
        <v>3631</v>
      </c>
      <c r="B3634" s="1">
        <v>44174</v>
      </c>
      <c r="C3634" s="18">
        <f>+YEAR(datos_arg[[#This Row],[Fecha]])</f>
        <v>2020</v>
      </c>
      <c r="D3634" s="18">
        <f>+MONTH(datos_arg[[#This Row],[Fecha]])</f>
        <v>12</v>
      </c>
      <c r="E3634" s="14" t="s">
        <v>1015</v>
      </c>
      <c r="F3634" s="14" t="s">
        <v>403</v>
      </c>
      <c r="G3634" s="14" t="s">
        <v>5383</v>
      </c>
      <c r="H3634" s="14" t="s">
        <v>6646</v>
      </c>
      <c r="I3634" s="14" t="s">
        <v>7132</v>
      </c>
      <c r="J3634" s="14" t="s">
        <v>425</v>
      </c>
      <c r="K3634" s="14"/>
      <c r="L3634" s="14" t="s">
        <v>422</v>
      </c>
      <c r="M3634" s="14" t="s">
        <v>1526</v>
      </c>
      <c r="N3634" s="14" t="s">
        <v>3551</v>
      </c>
      <c r="O3634" s="14" t="s">
        <v>6099</v>
      </c>
      <c r="P3634" s="14" t="s">
        <v>6098</v>
      </c>
      <c r="Q3634" s="14">
        <v>3</v>
      </c>
      <c r="R3634" s="14" t="s">
        <v>5383</v>
      </c>
      <c r="S3634" s="14" t="s">
        <v>439</v>
      </c>
      <c r="T3634" s="35">
        <v>12689.82</v>
      </c>
      <c r="U3634" s="14" t="s">
        <v>4</v>
      </c>
      <c r="V3634" s="14">
        <v>148</v>
      </c>
      <c r="W3634" s="16">
        <f>+IF(datos_arg[[#This Row],[Moneda]]="ARS",datos_arg[[#This Row],[Monto]],datos_arg[[#This Row],[Monto]]*datos_arg[[#This Row],[TC]])</f>
        <v>12689.82</v>
      </c>
      <c r="X3634" s="16">
        <f>IFERROR(IF(datos_arg[[#This Row],[Moneda]]="USD",datos_arg[[#This Row],[Monto]],datos_arg[[#This Row],[Monto]]/datos_arg[[#This Row],[TC]]),0)</f>
        <v>85.742027027027021</v>
      </c>
      <c r="Y3634" s="14"/>
    </row>
    <row r="3635" spans="1:25" ht="15" customHeight="1" x14ac:dyDescent="0.25">
      <c r="A3635" s="14">
        <f t="shared" si="56"/>
        <v>3632</v>
      </c>
      <c r="B3635" s="1">
        <v>44174</v>
      </c>
      <c r="C3635" s="18">
        <f>+YEAR(datos_arg[[#This Row],[Fecha]])</f>
        <v>2020</v>
      </c>
      <c r="D3635" s="18">
        <f>+MONTH(datos_arg[[#This Row],[Fecha]])</f>
        <v>12</v>
      </c>
      <c r="E3635" s="14" t="s">
        <v>5358</v>
      </c>
      <c r="F3635" s="14" t="s">
        <v>4109</v>
      </c>
      <c r="G3635" s="14"/>
      <c r="H3635" s="14" t="s">
        <v>8103</v>
      </c>
      <c r="I3635" s="14" t="s">
        <v>8104</v>
      </c>
      <c r="J3635" s="14" t="s">
        <v>6646</v>
      </c>
      <c r="K3635" s="14" t="s">
        <v>420</v>
      </c>
      <c r="L3635" s="14" t="s">
        <v>426</v>
      </c>
      <c r="M3635" s="14" t="s">
        <v>2203</v>
      </c>
      <c r="N3635" s="14" t="s">
        <v>58</v>
      </c>
      <c r="O3635" s="14" t="s">
        <v>3554</v>
      </c>
      <c r="P3635" s="14" t="s">
        <v>6100</v>
      </c>
      <c r="Q3635" s="14">
        <v>1</v>
      </c>
      <c r="R3635" s="14" t="s">
        <v>4109</v>
      </c>
      <c r="S3635" s="14" t="s">
        <v>439</v>
      </c>
      <c r="T3635" s="35">
        <v>2560</v>
      </c>
      <c r="U3635" s="14" t="s">
        <v>4</v>
      </c>
      <c r="V3635" s="14">
        <v>148</v>
      </c>
      <c r="W3635" s="16">
        <f>+IF(datos_arg[[#This Row],[Moneda]]="ARS",datos_arg[[#This Row],[Monto]],datos_arg[[#This Row],[Monto]]*datos_arg[[#This Row],[TC]])</f>
        <v>2560</v>
      </c>
      <c r="X3635" s="16">
        <f>IFERROR(IF(datos_arg[[#This Row],[Moneda]]="USD",datos_arg[[#This Row],[Monto]],datos_arg[[#This Row],[Monto]]/datos_arg[[#This Row],[TC]]),0)</f>
        <v>17.297297297297298</v>
      </c>
      <c r="Y3635" s="14"/>
    </row>
    <row r="3636" spans="1:25" ht="15" customHeight="1" x14ac:dyDescent="0.25">
      <c r="A3636" s="14">
        <f t="shared" si="56"/>
        <v>3633</v>
      </c>
      <c r="B3636" s="1">
        <v>44174</v>
      </c>
      <c r="C3636" s="18">
        <f>+YEAR(datos_arg[[#This Row],[Fecha]])</f>
        <v>2020</v>
      </c>
      <c r="D3636" s="18">
        <f>+MONTH(datos_arg[[#This Row],[Fecha]])</f>
        <v>12</v>
      </c>
      <c r="E3636" s="14" t="s">
        <v>1016</v>
      </c>
      <c r="F3636" s="14" t="s">
        <v>404</v>
      </c>
      <c r="G3636" s="14"/>
      <c r="H3636" s="14" t="s">
        <v>6646</v>
      </c>
      <c r="I3636" s="14" t="s">
        <v>7132</v>
      </c>
      <c r="J3636" s="14" t="s">
        <v>425</v>
      </c>
      <c r="K3636" s="14"/>
      <c r="L3636" s="14" t="s">
        <v>425</v>
      </c>
      <c r="M3636" s="14" t="s">
        <v>3475</v>
      </c>
      <c r="N3636" s="14" t="s">
        <v>3475</v>
      </c>
      <c r="O3636" s="14" t="s">
        <v>3555</v>
      </c>
      <c r="P3636" s="14" t="s">
        <v>6101</v>
      </c>
      <c r="Q3636" s="14"/>
      <c r="R3636" s="14" t="s">
        <v>404</v>
      </c>
      <c r="S3636" s="14" t="s">
        <v>439</v>
      </c>
      <c r="T3636" s="35">
        <v>2452.5</v>
      </c>
      <c r="U3636" s="14" t="s">
        <v>4</v>
      </c>
      <c r="V3636" s="14">
        <v>148</v>
      </c>
      <c r="W3636" s="16">
        <f>+IF(datos_arg[[#This Row],[Moneda]]="ARS",datos_arg[[#This Row],[Monto]],datos_arg[[#This Row],[Monto]]*datos_arg[[#This Row],[TC]])</f>
        <v>2452.5</v>
      </c>
      <c r="X3636" s="16">
        <f>IFERROR(IF(datos_arg[[#This Row],[Moneda]]="USD",datos_arg[[#This Row],[Monto]],datos_arg[[#This Row],[Monto]]/datos_arg[[#This Row],[TC]]),0)</f>
        <v>16.570945945945947</v>
      </c>
      <c r="Y3636" s="14"/>
    </row>
    <row r="3637" spans="1:25" ht="15" customHeight="1" x14ac:dyDescent="0.25">
      <c r="A3637" s="14">
        <f t="shared" si="56"/>
        <v>3634</v>
      </c>
      <c r="B3637" s="1">
        <v>44174</v>
      </c>
      <c r="C3637" s="18">
        <f>+YEAR(datos_arg[[#This Row],[Fecha]])</f>
        <v>2020</v>
      </c>
      <c r="D3637" s="18">
        <f>+MONTH(datos_arg[[#This Row],[Fecha]])</f>
        <v>12</v>
      </c>
      <c r="E3637" s="14" t="s">
        <v>1015</v>
      </c>
      <c r="F3637" s="14" t="s">
        <v>430</v>
      </c>
      <c r="G3637" s="14"/>
      <c r="H3637" s="14" t="s">
        <v>7132</v>
      </c>
      <c r="I3637" s="14" t="s">
        <v>7132</v>
      </c>
      <c r="J3637" s="14" t="s">
        <v>425</v>
      </c>
      <c r="K3637" s="14"/>
      <c r="L3637" s="14" t="s">
        <v>425</v>
      </c>
      <c r="M3637" s="14" t="s">
        <v>57</v>
      </c>
      <c r="N3637" s="14" t="s">
        <v>7796</v>
      </c>
      <c r="O3637" s="14" t="s">
        <v>3674</v>
      </c>
      <c r="P3637" s="14" t="s">
        <v>6101</v>
      </c>
      <c r="Q3637" s="14"/>
      <c r="R3637" s="14" t="s">
        <v>430</v>
      </c>
      <c r="S3637" s="14" t="s">
        <v>439</v>
      </c>
      <c r="T3637" s="35">
        <v>426</v>
      </c>
      <c r="U3637" s="14" t="s">
        <v>4</v>
      </c>
      <c r="V3637" s="14">
        <v>148</v>
      </c>
      <c r="W3637" s="16">
        <f>+IF(datos_arg[[#This Row],[Moneda]]="ARS",datos_arg[[#This Row],[Monto]],datos_arg[[#This Row],[Monto]]*datos_arg[[#This Row],[TC]])</f>
        <v>426</v>
      </c>
      <c r="X3637" s="16">
        <f>IFERROR(IF(datos_arg[[#This Row],[Moneda]]="USD",datos_arg[[#This Row],[Monto]],datos_arg[[#This Row],[Monto]]/datos_arg[[#This Row],[TC]]),0)</f>
        <v>2.8783783783783785</v>
      </c>
      <c r="Y3637" s="14"/>
    </row>
    <row r="3638" spans="1:25" ht="15" customHeight="1" x14ac:dyDescent="0.25">
      <c r="A3638" s="14">
        <f t="shared" si="56"/>
        <v>3635</v>
      </c>
      <c r="B3638" s="1">
        <v>44174</v>
      </c>
      <c r="C3638" s="18">
        <f>+YEAR(datos_arg[[#This Row],[Fecha]])</f>
        <v>2020</v>
      </c>
      <c r="D3638" s="18">
        <f>+MONTH(datos_arg[[#This Row],[Fecha]])</f>
        <v>12</v>
      </c>
      <c r="E3638" s="14" t="s">
        <v>1015</v>
      </c>
      <c r="F3638" s="14" t="s">
        <v>430</v>
      </c>
      <c r="G3638" s="14"/>
      <c r="H3638" s="14" t="s">
        <v>7132</v>
      </c>
      <c r="I3638" s="14" t="s">
        <v>7132</v>
      </c>
      <c r="J3638" s="14" t="s">
        <v>425</v>
      </c>
      <c r="K3638" s="14"/>
      <c r="L3638" s="14" t="s">
        <v>425</v>
      </c>
      <c r="M3638" s="14" t="s">
        <v>57</v>
      </c>
      <c r="N3638" s="14" t="s">
        <v>7794</v>
      </c>
      <c r="O3638" s="14" t="s">
        <v>3675</v>
      </c>
      <c r="P3638" s="14" t="s">
        <v>6101</v>
      </c>
      <c r="Q3638" s="14"/>
      <c r="R3638" s="14" t="s">
        <v>430</v>
      </c>
      <c r="S3638" s="14" t="s">
        <v>439</v>
      </c>
      <c r="T3638" s="35">
        <v>118.8</v>
      </c>
      <c r="U3638" s="14" t="s">
        <v>4</v>
      </c>
      <c r="V3638" s="14">
        <v>148</v>
      </c>
      <c r="W3638" s="16">
        <f>+IF(datos_arg[[#This Row],[Moneda]]="ARS",datos_arg[[#This Row],[Monto]],datos_arg[[#This Row],[Monto]]*datos_arg[[#This Row],[TC]])</f>
        <v>118.8</v>
      </c>
      <c r="X3638" s="16">
        <f>IFERROR(IF(datos_arg[[#This Row],[Moneda]]="USD",datos_arg[[#This Row],[Monto]],datos_arg[[#This Row],[Monto]]/datos_arg[[#This Row],[TC]]),0)</f>
        <v>0.80270270270270272</v>
      </c>
      <c r="Y3638" s="14"/>
    </row>
    <row r="3639" spans="1:25" ht="15" customHeight="1" x14ac:dyDescent="0.25">
      <c r="A3639" s="14">
        <f t="shared" si="56"/>
        <v>3636</v>
      </c>
      <c r="B3639" s="1">
        <v>44174</v>
      </c>
      <c r="C3639" s="18">
        <f>+YEAR(datos_arg[[#This Row],[Fecha]])</f>
        <v>2020</v>
      </c>
      <c r="D3639" s="18">
        <f>+MONTH(datos_arg[[#This Row],[Fecha]])</f>
        <v>12</v>
      </c>
      <c r="E3639" s="14" t="s">
        <v>1015</v>
      </c>
      <c r="F3639" s="14" t="s">
        <v>430</v>
      </c>
      <c r="G3639" s="14"/>
      <c r="H3639" s="14" t="s">
        <v>7132</v>
      </c>
      <c r="I3639" s="14" t="s">
        <v>7132</v>
      </c>
      <c r="J3639" s="14" t="s">
        <v>425</v>
      </c>
      <c r="K3639" s="14"/>
      <c r="L3639" s="14" t="s">
        <v>425</v>
      </c>
      <c r="M3639" s="14" t="s">
        <v>102</v>
      </c>
      <c r="N3639" s="14" t="s">
        <v>480</v>
      </c>
      <c r="O3639" s="14" t="s">
        <v>2685</v>
      </c>
      <c r="P3639" s="14"/>
      <c r="Q3639" s="14"/>
      <c r="R3639" s="14" t="s">
        <v>430</v>
      </c>
      <c r="S3639" s="14" t="s">
        <v>439</v>
      </c>
      <c r="T3639" s="35">
        <v>2000</v>
      </c>
      <c r="U3639" s="14" t="s">
        <v>4</v>
      </c>
      <c r="V3639" s="14">
        <v>148</v>
      </c>
      <c r="W3639" s="16">
        <f>+IF(datos_arg[[#This Row],[Moneda]]="ARS",datos_arg[[#This Row],[Monto]],datos_arg[[#This Row],[Monto]]*datos_arg[[#This Row],[TC]])</f>
        <v>2000</v>
      </c>
      <c r="X3639" s="16">
        <f>IFERROR(IF(datos_arg[[#This Row],[Moneda]]="USD",datos_arg[[#This Row],[Monto]],datos_arg[[#This Row],[Monto]]/datos_arg[[#This Row],[TC]]),0)</f>
        <v>13.513513513513514</v>
      </c>
      <c r="Y3639" s="14"/>
    </row>
    <row r="3640" spans="1:25" ht="15" customHeight="1" x14ac:dyDescent="0.25">
      <c r="A3640" s="14">
        <f t="shared" si="56"/>
        <v>3637</v>
      </c>
      <c r="B3640" s="1">
        <v>44174</v>
      </c>
      <c r="C3640" s="18">
        <f>+YEAR(datos_arg[[#This Row],[Fecha]])</f>
        <v>2020</v>
      </c>
      <c r="D3640" s="18">
        <f>+MONTH(datos_arg[[#This Row],[Fecha]])</f>
        <v>12</v>
      </c>
      <c r="E3640" s="14" t="s">
        <v>617</v>
      </c>
      <c r="F3640" s="14" t="s">
        <v>5384</v>
      </c>
      <c r="G3640" s="14"/>
      <c r="H3640" s="14" t="s">
        <v>6649</v>
      </c>
      <c r="I3640" s="14" t="s">
        <v>7132</v>
      </c>
      <c r="J3640" s="14" t="s">
        <v>6686</v>
      </c>
      <c r="K3640" s="14" t="s">
        <v>420</v>
      </c>
      <c r="L3640" s="14" t="s">
        <v>426</v>
      </c>
      <c r="M3640" s="14" t="s">
        <v>423</v>
      </c>
      <c r="N3640" s="14" t="s">
        <v>35</v>
      </c>
      <c r="O3640" s="14" t="s">
        <v>3556</v>
      </c>
      <c r="P3640" s="14" t="s">
        <v>6102</v>
      </c>
      <c r="Q3640" s="14">
        <v>95</v>
      </c>
      <c r="R3640" s="14" t="s">
        <v>5384</v>
      </c>
      <c r="S3640" s="14" t="s">
        <v>439</v>
      </c>
      <c r="T3640" s="35">
        <v>4750</v>
      </c>
      <c r="U3640" s="14" t="s">
        <v>4</v>
      </c>
      <c r="V3640" s="14">
        <v>148</v>
      </c>
      <c r="W3640" s="16">
        <f>+IF(datos_arg[[#This Row],[Moneda]]="ARS",datos_arg[[#This Row],[Monto]],datos_arg[[#This Row],[Monto]]*datos_arg[[#This Row],[TC]])</f>
        <v>4750</v>
      </c>
      <c r="X3640" s="16">
        <f>IFERROR(IF(datos_arg[[#This Row],[Moneda]]="USD",datos_arg[[#This Row],[Monto]],datos_arg[[#This Row],[Monto]]/datos_arg[[#This Row],[TC]]),0)</f>
        <v>32.094594594594597</v>
      </c>
      <c r="Y3640" s="14"/>
    </row>
    <row r="3641" spans="1:25" ht="15" customHeight="1" x14ac:dyDescent="0.25">
      <c r="A3641" s="14">
        <f t="shared" si="56"/>
        <v>3638</v>
      </c>
      <c r="B3641" s="1">
        <v>44175</v>
      </c>
      <c r="C3641" s="18">
        <f>+YEAR(datos_arg[[#This Row],[Fecha]])</f>
        <v>2020</v>
      </c>
      <c r="D3641" s="18">
        <f>+MONTH(datos_arg[[#This Row],[Fecha]])</f>
        <v>12</v>
      </c>
      <c r="E3641" s="14" t="s">
        <v>617</v>
      </c>
      <c r="F3641" s="14" t="s">
        <v>5384</v>
      </c>
      <c r="G3641" s="14"/>
      <c r="H3641" s="14" t="s">
        <v>6649</v>
      </c>
      <c r="I3641" s="14" t="s">
        <v>7132</v>
      </c>
      <c r="J3641" s="14" t="s">
        <v>6686</v>
      </c>
      <c r="K3641" s="14"/>
      <c r="L3641" s="14" t="s">
        <v>425</v>
      </c>
      <c r="M3641" s="14" t="s">
        <v>472</v>
      </c>
      <c r="N3641" s="14" t="s">
        <v>20</v>
      </c>
      <c r="O3641" s="14" t="s">
        <v>3557</v>
      </c>
      <c r="P3641" s="14" t="s">
        <v>6103</v>
      </c>
      <c r="Q3641" s="14">
        <v>1</v>
      </c>
      <c r="R3641" s="14" t="s">
        <v>5384</v>
      </c>
      <c r="S3641" s="14" t="s">
        <v>439</v>
      </c>
      <c r="T3641" s="35">
        <v>650</v>
      </c>
      <c r="U3641" s="14" t="s">
        <v>4</v>
      </c>
      <c r="V3641" s="14">
        <v>148</v>
      </c>
      <c r="W3641" s="16">
        <f>+IF(datos_arg[[#This Row],[Moneda]]="ARS",datos_arg[[#This Row],[Monto]],datos_arg[[#This Row],[Monto]]*datos_arg[[#This Row],[TC]])</f>
        <v>650</v>
      </c>
      <c r="X3641" s="16">
        <f>IFERROR(IF(datos_arg[[#This Row],[Moneda]]="USD",datos_arg[[#This Row],[Monto]],datos_arg[[#This Row],[Monto]]/datos_arg[[#This Row],[TC]]),0)</f>
        <v>4.3918918918918921</v>
      </c>
      <c r="Y3641" s="14"/>
    </row>
    <row r="3642" spans="1:25" ht="15" customHeight="1" x14ac:dyDescent="0.25">
      <c r="A3642" s="14">
        <f t="shared" si="56"/>
        <v>3639</v>
      </c>
      <c r="B3642" s="1">
        <v>44175</v>
      </c>
      <c r="C3642" s="18">
        <f>+YEAR(datos_arg[[#This Row],[Fecha]])</f>
        <v>2020</v>
      </c>
      <c r="D3642" s="18">
        <f>+MONTH(datos_arg[[#This Row],[Fecha]])</f>
        <v>12</v>
      </c>
      <c r="E3642" s="14" t="s">
        <v>5358</v>
      </c>
      <c r="F3642" s="14" t="s">
        <v>85</v>
      </c>
      <c r="G3642" s="14"/>
      <c r="H3642" s="14" t="s">
        <v>7132</v>
      </c>
      <c r="I3642" s="14" t="s">
        <v>7132</v>
      </c>
      <c r="J3642" s="14" t="s">
        <v>425</v>
      </c>
      <c r="K3642" s="14"/>
      <c r="L3642" s="14" t="s">
        <v>425</v>
      </c>
      <c r="M3642" s="14" t="s">
        <v>3499</v>
      </c>
      <c r="N3642" s="14" t="s">
        <v>3558</v>
      </c>
      <c r="O3642" s="14" t="s">
        <v>3559</v>
      </c>
      <c r="P3642" s="14" t="s">
        <v>6104</v>
      </c>
      <c r="Q3642" s="14">
        <v>2</v>
      </c>
      <c r="R3642" s="14" t="s">
        <v>85</v>
      </c>
      <c r="S3642" s="14" t="s">
        <v>439</v>
      </c>
      <c r="T3642" s="35">
        <v>4165.05</v>
      </c>
      <c r="U3642" s="14" t="s">
        <v>4</v>
      </c>
      <c r="V3642" s="14">
        <v>148</v>
      </c>
      <c r="W3642" s="16">
        <f>+IF(datos_arg[[#This Row],[Moneda]]="ARS",datos_arg[[#This Row],[Monto]],datos_arg[[#This Row],[Monto]]*datos_arg[[#This Row],[TC]])</f>
        <v>4165.05</v>
      </c>
      <c r="X3642" s="16">
        <f>IFERROR(IF(datos_arg[[#This Row],[Moneda]]="USD",datos_arg[[#This Row],[Monto]],datos_arg[[#This Row],[Monto]]/datos_arg[[#This Row],[TC]]),0)</f>
        <v>28.142229729729731</v>
      </c>
      <c r="Y3642" s="14"/>
    </row>
    <row r="3643" spans="1:25" ht="15" customHeight="1" x14ac:dyDescent="0.25">
      <c r="A3643" s="14">
        <f t="shared" si="56"/>
        <v>3640</v>
      </c>
      <c r="B3643" s="1">
        <v>44175</v>
      </c>
      <c r="C3643" s="18">
        <f>+YEAR(datos_arg[[#This Row],[Fecha]])</f>
        <v>2020</v>
      </c>
      <c r="D3643" s="18">
        <f>+MONTH(datos_arg[[#This Row],[Fecha]])</f>
        <v>12</v>
      </c>
      <c r="E3643" s="14" t="s">
        <v>617</v>
      </c>
      <c r="F3643" s="14" t="s">
        <v>6652</v>
      </c>
      <c r="G3643" s="14" t="s">
        <v>6653</v>
      </c>
      <c r="H3643" s="14" t="s">
        <v>6648</v>
      </c>
      <c r="I3643" s="14" t="s">
        <v>3955</v>
      </c>
      <c r="J3643" s="14" t="s">
        <v>647</v>
      </c>
      <c r="K3643" s="14" t="s">
        <v>421</v>
      </c>
      <c r="L3643" s="14" t="s">
        <v>421</v>
      </c>
      <c r="M3643" s="14" t="s">
        <v>761</v>
      </c>
      <c r="N3643" s="14" t="s">
        <v>3560</v>
      </c>
      <c r="O3643" s="14" t="s">
        <v>3561</v>
      </c>
      <c r="P3643" s="14" t="s">
        <v>6105</v>
      </c>
      <c r="Q3643" s="14">
        <v>0</v>
      </c>
      <c r="R3643" s="14" t="s">
        <v>6653</v>
      </c>
      <c r="S3643" s="14" t="s">
        <v>439</v>
      </c>
      <c r="T3643" s="35">
        <v>6800</v>
      </c>
      <c r="U3643" s="14" t="s">
        <v>4</v>
      </c>
      <c r="V3643" s="14">
        <v>148</v>
      </c>
      <c r="W3643" s="16">
        <f>+IF(datos_arg[[#This Row],[Moneda]]="ARS",datos_arg[[#This Row],[Monto]],datos_arg[[#This Row],[Monto]]*datos_arg[[#This Row],[TC]])</f>
        <v>6800</v>
      </c>
      <c r="X3643" s="16">
        <f>IFERROR(IF(datos_arg[[#This Row],[Moneda]]="USD",datos_arg[[#This Row],[Monto]],datos_arg[[#This Row],[Monto]]/datos_arg[[#This Row],[TC]]),0)</f>
        <v>45.945945945945944</v>
      </c>
      <c r="Y3643" s="14"/>
    </row>
    <row r="3644" spans="1:25" ht="15" customHeight="1" x14ac:dyDescent="0.25">
      <c r="A3644" s="14">
        <f t="shared" si="56"/>
        <v>3641</v>
      </c>
      <c r="B3644" s="1">
        <v>44175</v>
      </c>
      <c r="C3644" s="18">
        <f>+YEAR(datos_arg[[#This Row],[Fecha]])</f>
        <v>2020</v>
      </c>
      <c r="D3644" s="18">
        <f>+MONTH(datos_arg[[#This Row],[Fecha]])</f>
        <v>12</v>
      </c>
      <c r="E3644" s="14" t="s">
        <v>1016</v>
      </c>
      <c r="F3644" s="14" t="s">
        <v>404</v>
      </c>
      <c r="G3644" s="14"/>
      <c r="H3644" s="14" t="s">
        <v>7132</v>
      </c>
      <c r="I3644" s="14" t="s">
        <v>7132</v>
      </c>
      <c r="J3644" s="14" t="s">
        <v>425</v>
      </c>
      <c r="K3644" s="14"/>
      <c r="L3644" s="14" t="s">
        <v>425</v>
      </c>
      <c r="M3644" s="14" t="s">
        <v>284</v>
      </c>
      <c r="N3644" s="14" t="s">
        <v>284</v>
      </c>
      <c r="O3644" s="14" t="s">
        <v>3562</v>
      </c>
      <c r="P3644" s="14" t="s">
        <v>6101</v>
      </c>
      <c r="Q3644" s="14"/>
      <c r="R3644" s="14" t="s">
        <v>404</v>
      </c>
      <c r="S3644" s="14" t="s">
        <v>439</v>
      </c>
      <c r="T3644" s="35">
        <v>2000</v>
      </c>
      <c r="U3644" s="14" t="s">
        <v>4</v>
      </c>
      <c r="V3644" s="14">
        <v>148</v>
      </c>
      <c r="W3644" s="16">
        <f>+IF(datos_arg[[#This Row],[Moneda]]="ARS",datos_arg[[#This Row],[Monto]],datos_arg[[#This Row],[Monto]]*datos_arg[[#This Row],[TC]])</f>
        <v>2000</v>
      </c>
      <c r="X3644" s="16">
        <f>IFERROR(IF(datos_arg[[#This Row],[Moneda]]="USD",datos_arg[[#This Row],[Monto]],datos_arg[[#This Row],[Monto]]/datos_arg[[#This Row],[TC]]),0)</f>
        <v>13.513513513513514</v>
      </c>
      <c r="Y3644" s="14"/>
    </row>
    <row r="3645" spans="1:25" ht="15" customHeight="1" x14ac:dyDescent="0.25">
      <c r="A3645" s="14">
        <f t="shared" si="56"/>
        <v>3642</v>
      </c>
      <c r="B3645" s="1">
        <v>44176</v>
      </c>
      <c r="C3645" s="18">
        <f>+YEAR(datos_arg[[#This Row],[Fecha]])</f>
        <v>2020</v>
      </c>
      <c r="D3645" s="18">
        <f>+MONTH(datos_arg[[#This Row],[Fecha]])</f>
        <v>12</v>
      </c>
      <c r="E3645" s="14" t="s">
        <v>1015</v>
      </c>
      <c r="F3645" s="14" t="s">
        <v>403</v>
      </c>
      <c r="G3645" s="14" t="s">
        <v>5382</v>
      </c>
      <c r="H3645" s="14" t="s">
        <v>6646</v>
      </c>
      <c r="I3645" s="14" t="s">
        <v>7132</v>
      </c>
      <c r="J3645" s="14" t="s">
        <v>425</v>
      </c>
      <c r="K3645" s="14" t="s">
        <v>421</v>
      </c>
      <c r="L3645" s="14" t="s">
        <v>421</v>
      </c>
      <c r="M3645" s="14" t="s">
        <v>989</v>
      </c>
      <c r="N3645" s="14" t="s">
        <v>327</v>
      </c>
      <c r="O3645" s="14" t="s">
        <v>2639</v>
      </c>
      <c r="P3645" s="14" t="s">
        <v>6106</v>
      </c>
      <c r="Q3645" s="14">
        <v>40</v>
      </c>
      <c r="R3645" s="14" t="s">
        <v>5382</v>
      </c>
      <c r="S3645" s="14" t="s">
        <v>439</v>
      </c>
      <c r="T3645" s="35">
        <v>9467</v>
      </c>
      <c r="U3645" s="14" t="s">
        <v>4</v>
      </c>
      <c r="V3645" s="14">
        <v>148</v>
      </c>
      <c r="W3645" s="16">
        <f>+IF(datos_arg[[#This Row],[Moneda]]="ARS",datos_arg[[#This Row],[Monto]],datos_arg[[#This Row],[Monto]]*datos_arg[[#This Row],[TC]])</f>
        <v>9467</v>
      </c>
      <c r="X3645" s="16">
        <f>IFERROR(IF(datos_arg[[#This Row],[Moneda]]="USD",datos_arg[[#This Row],[Monto]],datos_arg[[#This Row],[Monto]]/datos_arg[[#This Row],[TC]]),0)</f>
        <v>63.966216216216218</v>
      </c>
      <c r="Y3645" s="14"/>
    </row>
    <row r="3646" spans="1:25" ht="15" customHeight="1" x14ac:dyDescent="0.25">
      <c r="A3646" s="14">
        <f t="shared" si="56"/>
        <v>3643</v>
      </c>
      <c r="B3646" s="1">
        <v>44176</v>
      </c>
      <c r="C3646" s="18">
        <f>+YEAR(datos_arg[[#This Row],[Fecha]])</f>
        <v>2020</v>
      </c>
      <c r="D3646" s="18">
        <f>+MONTH(datos_arg[[#This Row],[Fecha]])</f>
        <v>12</v>
      </c>
      <c r="E3646" s="14" t="s">
        <v>1015</v>
      </c>
      <c r="F3646" s="14" t="s">
        <v>430</v>
      </c>
      <c r="G3646" s="14"/>
      <c r="H3646" s="14" t="s">
        <v>7132</v>
      </c>
      <c r="I3646" s="14" t="s">
        <v>7132</v>
      </c>
      <c r="J3646" s="14" t="s">
        <v>425</v>
      </c>
      <c r="K3646" s="14"/>
      <c r="L3646" s="14" t="s">
        <v>425</v>
      </c>
      <c r="M3646" s="14" t="s">
        <v>60</v>
      </c>
      <c r="N3646" s="14" t="s">
        <v>26</v>
      </c>
      <c r="O3646" s="14" t="s">
        <v>2370</v>
      </c>
      <c r="P3646" s="14" t="s">
        <v>6107</v>
      </c>
      <c r="Q3646" s="14"/>
      <c r="R3646" s="14" t="s">
        <v>430</v>
      </c>
      <c r="S3646" s="14" t="s">
        <v>439</v>
      </c>
      <c r="T3646" s="35">
        <v>12408.1</v>
      </c>
      <c r="U3646" s="14" t="s">
        <v>4</v>
      </c>
      <c r="V3646" s="14">
        <v>148</v>
      </c>
      <c r="W3646" s="16">
        <f>+IF(datos_arg[[#This Row],[Moneda]]="ARS",datos_arg[[#This Row],[Monto]],datos_arg[[#This Row],[Monto]]*datos_arg[[#This Row],[TC]])</f>
        <v>12408.1</v>
      </c>
      <c r="X3646" s="16">
        <f>IFERROR(IF(datos_arg[[#This Row],[Moneda]]="USD",datos_arg[[#This Row],[Monto]],datos_arg[[#This Row],[Monto]]/datos_arg[[#This Row],[TC]]),0)</f>
        <v>83.838513513513519</v>
      </c>
      <c r="Y3646" s="14"/>
    </row>
    <row r="3647" spans="1:25" ht="15" customHeight="1" x14ac:dyDescent="0.25">
      <c r="A3647" s="14">
        <f t="shared" si="56"/>
        <v>3644</v>
      </c>
      <c r="B3647" s="1">
        <v>44176</v>
      </c>
      <c r="C3647" s="18">
        <f>+YEAR(datos_arg[[#This Row],[Fecha]])</f>
        <v>2020</v>
      </c>
      <c r="D3647" s="18">
        <f>+MONTH(datos_arg[[#This Row],[Fecha]])</f>
        <v>12</v>
      </c>
      <c r="E3647" s="14" t="s">
        <v>1015</v>
      </c>
      <c r="F3647" s="14" t="s">
        <v>403</v>
      </c>
      <c r="G3647" s="14" t="s">
        <v>970</v>
      </c>
      <c r="H3647" s="14" t="s">
        <v>7132</v>
      </c>
      <c r="I3647" s="14" t="s">
        <v>7132</v>
      </c>
      <c r="J3647" s="14" t="s">
        <v>425</v>
      </c>
      <c r="K3647" s="14"/>
      <c r="L3647" s="14" t="s">
        <v>425</v>
      </c>
      <c r="M3647" s="14" t="s">
        <v>493</v>
      </c>
      <c r="N3647" s="14" t="s">
        <v>26</v>
      </c>
      <c r="O3647" s="14" t="s">
        <v>3563</v>
      </c>
      <c r="P3647" s="14" t="s">
        <v>6107</v>
      </c>
      <c r="Q3647" s="14"/>
      <c r="R3647" s="14" t="s">
        <v>970</v>
      </c>
      <c r="S3647" s="14" t="s">
        <v>439</v>
      </c>
      <c r="T3647" s="35">
        <v>1371</v>
      </c>
      <c r="U3647" s="14" t="s">
        <v>4</v>
      </c>
      <c r="V3647" s="14">
        <v>148</v>
      </c>
      <c r="W3647" s="16">
        <f>+IF(datos_arg[[#This Row],[Moneda]]="ARS",datos_arg[[#This Row],[Monto]],datos_arg[[#This Row],[Monto]]*datos_arg[[#This Row],[TC]])</f>
        <v>1371</v>
      </c>
      <c r="X3647" s="16">
        <f>IFERROR(IF(datos_arg[[#This Row],[Moneda]]="USD",datos_arg[[#This Row],[Monto]],datos_arg[[#This Row],[Monto]]/datos_arg[[#This Row],[TC]]),0)</f>
        <v>9.263513513513514</v>
      </c>
      <c r="Y3647" s="14"/>
    </row>
    <row r="3648" spans="1:25" ht="15" customHeight="1" x14ac:dyDescent="0.25">
      <c r="A3648" s="14">
        <f t="shared" si="56"/>
        <v>3645</v>
      </c>
      <c r="B3648" s="1">
        <v>44176</v>
      </c>
      <c r="C3648" s="18">
        <f>+YEAR(datos_arg[[#This Row],[Fecha]])</f>
        <v>2020</v>
      </c>
      <c r="D3648" s="18">
        <f>+MONTH(datos_arg[[#This Row],[Fecha]])</f>
        <v>12</v>
      </c>
      <c r="E3648" s="14" t="s">
        <v>1015</v>
      </c>
      <c r="F3648" s="14" t="s">
        <v>430</v>
      </c>
      <c r="G3648" s="14"/>
      <c r="H3648" s="14" t="s">
        <v>7132</v>
      </c>
      <c r="I3648" s="14" t="s">
        <v>7132</v>
      </c>
      <c r="J3648" s="14" t="s">
        <v>425</v>
      </c>
      <c r="K3648" s="14"/>
      <c r="L3648" s="14" t="s">
        <v>425</v>
      </c>
      <c r="M3648" s="14" t="s">
        <v>361</v>
      </c>
      <c r="N3648" s="14" t="s">
        <v>361</v>
      </c>
      <c r="O3648" s="14" t="s">
        <v>2325</v>
      </c>
      <c r="P3648" s="14" t="s">
        <v>6107</v>
      </c>
      <c r="Q3648" s="14"/>
      <c r="R3648" s="14" t="s">
        <v>430</v>
      </c>
      <c r="S3648" s="14" t="s">
        <v>439</v>
      </c>
      <c r="T3648" s="35">
        <v>90</v>
      </c>
      <c r="U3648" s="14" t="s">
        <v>4</v>
      </c>
      <c r="V3648" s="14">
        <v>148</v>
      </c>
      <c r="W3648" s="16">
        <f>+IF(datos_arg[[#This Row],[Moneda]]="ARS",datos_arg[[#This Row],[Monto]],datos_arg[[#This Row],[Monto]]*datos_arg[[#This Row],[TC]])</f>
        <v>90</v>
      </c>
      <c r="X3648" s="16">
        <f>IFERROR(IF(datos_arg[[#This Row],[Moneda]]="USD",datos_arg[[#This Row],[Monto]],datos_arg[[#This Row],[Monto]]/datos_arg[[#This Row],[TC]]),0)</f>
        <v>0.60810810810810811</v>
      </c>
      <c r="Y3648" s="14"/>
    </row>
    <row r="3649" spans="1:25" ht="15" customHeight="1" x14ac:dyDescent="0.25">
      <c r="A3649" s="14">
        <f t="shared" si="56"/>
        <v>3646</v>
      </c>
      <c r="B3649" s="1">
        <v>44176</v>
      </c>
      <c r="C3649" s="18">
        <f>+YEAR(datos_arg[[#This Row],[Fecha]])</f>
        <v>2020</v>
      </c>
      <c r="D3649" s="18">
        <f>+MONTH(datos_arg[[#This Row],[Fecha]])</f>
        <v>12</v>
      </c>
      <c r="E3649" s="14" t="s">
        <v>449</v>
      </c>
      <c r="F3649" s="14" t="s">
        <v>523</v>
      </c>
      <c r="G3649" s="14"/>
      <c r="H3649" s="14" t="s">
        <v>6646</v>
      </c>
      <c r="I3649" s="14" t="s">
        <v>7132</v>
      </c>
      <c r="J3649" s="14" t="s">
        <v>425</v>
      </c>
      <c r="K3649" s="14"/>
      <c r="L3649" s="14" t="s">
        <v>425</v>
      </c>
      <c r="M3649" s="14" t="s">
        <v>515</v>
      </c>
      <c r="N3649" s="14" t="s">
        <v>515</v>
      </c>
      <c r="O3649" s="14" t="s">
        <v>3564</v>
      </c>
      <c r="P3649" s="14"/>
      <c r="Q3649" s="14"/>
      <c r="R3649" s="14" t="s">
        <v>523</v>
      </c>
      <c r="S3649" s="14" t="s">
        <v>439</v>
      </c>
      <c r="T3649" s="35">
        <v>4850</v>
      </c>
      <c r="U3649" s="14" t="s">
        <v>4</v>
      </c>
      <c r="V3649" s="14">
        <v>148</v>
      </c>
      <c r="W3649" s="16">
        <f>+IF(datos_arg[[#This Row],[Moneda]]="ARS",datos_arg[[#This Row],[Monto]],datos_arg[[#This Row],[Monto]]*datos_arg[[#This Row],[TC]])</f>
        <v>4850</v>
      </c>
      <c r="X3649" s="16">
        <f>IFERROR(IF(datos_arg[[#This Row],[Moneda]]="USD",datos_arg[[#This Row],[Monto]],datos_arg[[#This Row],[Monto]]/datos_arg[[#This Row],[TC]]),0)</f>
        <v>32.770270270270274</v>
      </c>
      <c r="Y3649" s="14"/>
    </row>
    <row r="3650" spans="1:25" ht="15" customHeight="1" x14ac:dyDescent="0.25">
      <c r="A3650" s="14">
        <f t="shared" si="56"/>
        <v>3647</v>
      </c>
      <c r="B3650" s="1">
        <v>44176</v>
      </c>
      <c r="C3650" s="18">
        <f>+YEAR(datos_arg[[#This Row],[Fecha]])</f>
        <v>2020</v>
      </c>
      <c r="D3650" s="18">
        <f>+MONTH(datos_arg[[#This Row],[Fecha]])</f>
        <v>12</v>
      </c>
      <c r="E3650" s="14" t="s">
        <v>1015</v>
      </c>
      <c r="F3650" s="14" t="s">
        <v>430</v>
      </c>
      <c r="G3650" s="14"/>
      <c r="H3650" s="14" t="s">
        <v>7132</v>
      </c>
      <c r="I3650" s="14" t="s">
        <v>7132</v>
      </c>
      <c r="J3650" s="14" t="s">
        <v>425</v>
      </c>
      <c r="K3650" s="14"/>
      <c r="L3650" s="14" t="s">
        <v>425</v>
      </c>
      <c r="M3650" s="14" t="s">
        <v>102</v>
      </c>
      <c r="N3650" s="14" t="s">
        <v>480</v>
      </c>
      <c r="O3650" s="14" t="s">
        <v>3565</v>
      </c>
      <c r="P3650" s="14"/>
      <c r="Q3650" s="14"/>
      <c r="R3650" s="14" t="s">
        <v>430</v>
      </c>
      <c r="S3650" s="14" t="s">
        <v>439</v>
      </c>
      <c r="T3650" s="35">
        <v>400</v>
      </c>
      <c r="U3650" s="14" t="s">
        <v>4</v>
      </c>
      <c r="V3650" s="14">
        <v>148</v>
      </c>
      <c r="W3650" s="16">
        <f>+IF(datos_arg[[#This Row],[Moneda]]="ARS",datos_arg[[#This Row],[Monto]],datos_arg[[#This Row],[Monto]]*datos_arg[[#This Row],[TC]])</f>
        <v>400</v>
      </c>
      <c r="X3650" s="16">
        <f>IFERROR(IF(datos_arg[[#This Row],[Moneda]]="USD",datos_arg[[#This Row],[Monto]],datos_arg[[#This Row],[Monto]]/datos_arg[[#This Row],[TC]]),0)</f>
        <v>2.7027027027027026</v>
      </c>
      <c r="Y3650" s="14"/>
    </row>
    <row r="3651" spans="1:25" ht="15" customHeight="1" x14ac:dyDescent="0.25">
      <c r="A3651" s="14">
        <f t="shared" si="56"/>
        <v>3648</v>
      </c>
      <c r="B3651" s="1">
        <v>44179</v>
      </c>
      <c r="C3651" s="18">
        <f>+YEAR(datos_arg[[#This Row],[Fecha]])</f>
        <v>2020</v>
      </c>
      <c r="D3651" s="18">
        <f>+MONTH(datos_arg[[#This Row],[Fecha]])</f>
        <v>12</v>
      </c>
      <c r="E3651" s="14" t="s">
        <v>408</v>
      </c>
      <c r="F3651" s="14" t="s">
        <v>406</v>
      </c>
      <c r="G3651" s="14"/>
      <c r="H3651" s="14" t="s">
        <v>7132</v>
      </c>
      <c r="I3651" s="14" t="s">
        <v>7132</v>
      </c>
      <c r="J3651" s="14" t="s">
        <v>425</v>
      </c>
      <c r="K3651" s="14"/>
      <c r="L3651" s="14" t="s">
        <v>425</v>
      </c>
      <c r="M3651" s="14" t="s">
        <v>120</v>
      </c>
      <c r="N3651" s="14" t="s">
        <v>120</v>
      </c>
      <c r="O3651" s="14" t="s">
        <v>3287</v>
      </c>
      <c r="P3651" s="14"/>
      <c r="Q3651" s="14"/>
      <c r="R3651" s="14" t="s">
        <v>440</v>
      </c>
      <c r="S3651" s="14" t="s">
        <v>6774</v>
      </c>
      <c r="T3651" s="35">
        <v>9999.16</v>
      </c>
      <c r="U3651" s="14" t="s">
        <v>2</v>
      </c>
      <c r="V3651" s="14">
        <v>154.5</v>
      </c>
      <c r="W3651" s="16">
        <f>+IF(datos_arg[[#This Row],[Moneda]]="ARS",datos_arg[[#This Row],[Monto]],datos_arg[[#This Row],[Monto]]*datos_arg[[#This Row],[TC]])</f>
        <v>1544870.22</v>
      </c>
      <c r="X3651" s="16">
        <f>IFERROR(IF(datos_arg[[#This Row],[Moneda]]="USD",datos_arg[[#This Row],[Monto]],datos_arg[[#This Row],[Monto]]/datos_arg[[#This Row],[TC]]),0)</f>
        <v>9999.16</v>
      </c>
      <c r="Y3651" s="14"/>
    </row>
    <row r="3652" spans="1:25" x14ac:dyDescent="0.25">
      <c r="A3652" s="14">
        <f t="shared" si="56"/>
        <v>3649</v>
      </c>
      <c r="B3652" s="1">
        <v>44179</v>
      </c>
      <c r="C3652" s="18">
        <f>+YEAR(datos_arg[[#This Row],[Fecha]])</f>
        <v>2020</v>
      </c>
      <c r="D3652" s="18">
        <f>+MONTH(datos_arg[[#This Row],[Fecha]])</f>
        <v>12</v>
      </c>
      <c r="E3652" s="14" t="s">
        <v>449</v>
      </c>
      <c r="F3652" s="14" t="s">
        <v>523</v>
      </c>
      <c r="G3652" s="14"/>
      <c r="H3652" s="14" t="s">
        <v>7132</v>
      </c>
      <c r="I3652" s="14" t="s">
        <v>7132</v>
      </c>
      <c r="J3652" s="14" t="s">
        <v>425</v>
      </c>
      <c r="K3652" s="14"/>
      <c r="L3652" s="14" t="s">
        <v>425</v>
      </c>
      <c r="M3652" s="14" t="s">
        <v>524</v>
      </c>
      <c r="N3652" s="14" t="s">
        <v>524</v>
      </c>
      <c r="O3652" s="14" t="s">
        <v>2610</v>
      </c>
      <c r="P3652" s="14"/>
      <c r="Q3652" s="14"/>
      <c r="R3652" s="14" t="s">
        <v>523</v>
      </c>
      <c r="S3652" s="14" t="s">
        <v>440</v>
      </c>
      <c r="T3652" s="35">
        <v>401.14743306457092</v>
      </c>
      <c r="U3652" s="14" t="s">
        <v>2</v>
      </c>
      <c r="V3652" s="14">
        <v>154.5</v>
      </c>
      <c r="W3652" s="16">
        <f>+IF(datos_arg[[#This Row],[Moneda]]="ARS",datos_arg[[#This Row],[Monto]],datos_arg[[#This Row],[Monto]]*datos_arg[[#This Row],[TC]])</f>
        <v>61977.27840847621</v>
      </c>
      <c r="X3652" s="16">
        <f>IFERROR(IF(datos_arg[[#This Row],[Moneda]]="USD",datos_arg[[#This Row],[Monto]],datos_arg[[#This Row],[Monto]]/datos_arg[[#This Row],[TC]]),0)</f>
        <v>401.14743306457092</v>
      </c>
      <c r="Y3652" s="14"/>
    </row>
    <row r="3653" spans="1:25" x14ac:dyDescent="0.25">
      <c r="A3653" s="14">
        <f t="shared" si="56"/>
        <v>3650</v>
      </c>
      <c r="B3653" s="1">
        <v>44179</v>
      </c>
      <c r="C3653" s="18">
        <f>+YEAR(datos_arg[[#This Row],[Fecha]])</f>
        <v>2020</v>
      </c>
      <c r="D3653" s="18">
        <f>+MONTH(datos_arg[[#This Row],[Fecha]])</f>
        <v>12</v>
      </c>
      <c r="E3653" s="14" t="s">
        <v>408</v>
      </c>
      <c r="F3653" s="14" t="s">
        <v>69</v>
      </c>
      <c r="G3653" s="14"/>
      <c r="H3653" s="14" t="s">
        <v>7132</v>
      </c>
      <c r="I3653" s="14" t="s">
        <v>7132</v>
      </c>
      <c r="J3653" s="14" t="s">
        <v>425</v>
      </c>
      <c r="K3653" s="14"/>
      <c r="L3653" s="14" t="s">
        <v>425</v>
      </c>
      <c r="M3653" s="14" t="s">
        <v>2530</v>
      </c>
      <c r="N3653" s="14" t="s">
        <v>2530</v>
      </c>
      <c r="O3653" s="14"/>
      <c r="P3653" s="14"/>
      <c r="Q3653" s="14"/>
      <c r="R3653" s="14" t="s">
        <v>439</v>
      </c>
      <c r="S3653" s="14" t="s">
        <v>440</v>
      </c>
      <c r="T3653" s="35">
        <v>1000</v>
      </c>
      <c r="U3653" s="14" t="s">
        <v>2</v>
      </c>
      <c r="V3653" s="14">
        <v>145</v>
      </c>
      <c r="W3653" s="16">
        <f>+IF(datos_arg[[#This Row],[Moneda]]="ARS",datos_arg[[#This Row],[Monto]],datos_arg[[#This Row],[Monto]]*datos_arg[[#This Row],[TC]])</f>
        <v>145000</v>
      </c>
      <c r="X3653" s="16">
        <f>IFERROR(IF(datos_arg[[#This Row],[Moneda]]="USD",datos_arg[[#This Row],[Monto]],datos_arg[[#This Row],[Monto]]/datos_arg[[#This Row],[TC]]),0)</f>
        <v>1000</v>
      </c>
      <c r="Y3653" s="14"/>
    </row>
    <row r="3654" spans="1:25" x14ac:dyDescent="0.25">
      <c r="A3654" s="14">
        <f t="shared" ref="A3654:A3717" si="57">+A3653+1</f>
        <v>3651</v>
      </c>
      <c r="B3654" s="1">
        <v>44179</v>
      </c>
      <c r="C3654" s="18">
        <f>+YEAR(datos_arg[[#This Row],[Fecha]])</f>
        <v>2020</v>
      </c>
      <c r="D3654" s="18">
        <f>+MONTH(datos_arg[[#This Row],[Fecha]])</f>
        <v>12</v>
      </c>
      <c r="E3654" s="14" t="s">
        <v>1016</v>
      </c>
      <c r="F3654" s="14" t="s">
        <v>405</v>
      </c>
      <c r="G3654" s="14"/>
      <c r="H3654" s="14" t="s">
        <v>433</v>
      </c>
      <c r="I3654" s="14" t="s">
        <v>955</v>
      </c>
      <c r="J3654" s="14" t="s">
        <v>425</v>
      </c>
      <c r="K3654" s="14"/>
      <c r="L3654" s="14" t="s">
        <v>425</v>
      </c>
      <c r="M3654" s="14" t="s">
        <v>433</v>
      </c>
      <c r="N3654" s="14" t="s">
        <v>174</v>
      </c>
      <c r="O3654" s="14" t="s">
        <v>3549</v>
      </c>
      <c r="P3654" s="14"/>
      <c r="Q3654" s="14"/>
      <c r="R3654" s="14" t="s">
        <v>405</v>
      </c>
      <c r="S3654" s="14" t="s">
        <v>440</v>
      </c>
      <c r="T3654" s="35">
        <v>1500</v>
      </c>
      <c r="U3654" s="14" t="s">
        <v>2</v>
      </c>
      <c r="V3654" s="14">
        <v>145</v>
      </c>
      <c r="W3654" s="16">
        <f>+IF(datos_arg[[#This Row],[Moneda]]="ARS",datos_arg[[#This Row],[Monto]],datos_arg[[#This Row],[Monto]]*datos_arg[[#This Row],[TC]])</f>
        <v>217500</v>
      </c>
      <c r="X3654" s="16">
        <f>IFERROR(IF(datos_arg[[#This Row],[Moneda]]="USD",datos_arg[[#This Row],[Monto]],datos_arg[[#This Row],[Monto]]/datos_arg[[#This Row],[TC]]),0)</f>
        <v>1500</v>
      </c>
      <c r="Y3654" s="14"/>
    </row>
    <row r="3655" spans="1:25" x14ac:dyDescent="0.25">
      <c r="A3655" s="14">
        <f t="shared" si="57"/>
        <v>3652</v>
      </c>
      <c r="B3655" s="1">
        <v>44179</v>
      </c>
      <c r="C3655" s="18">
        <f>+YEAR(datos_arg[[#This Row],[Fecha]])</f>
        <v>2020</v>
      </c>
      <c r="D3655" s="18">
        <f>+MONTH(datos_arg[[#This Row],[Fecha]])</f>
        <v>12</v>
      </c>
      <c r="E3655" s="14" t="s">
        <v>408</v>
      </c>
      <c r="F3655" s="14" t="s">
        <v>69</v>
      </c>
      <c r="G3655" s="14"/>
      <c r="H3655" s="14" t="s">
        <v>7132</v>
      </c>
      <c r="I3655" s="14" t="s">
        <v>7132</v>
      </c>
      <c r="J3655" s="14" t="s">
        <v>425</v>
      </c>
      <c r="K3655" s="14"/>
      <c r="L3655" s="14" t="s">
        <v>425</v>
      </c>
      <c r="M3655" s="14" t="s">
        <v>2530</v>
      </c>
      <c r="N3655" s="14" t="s">
        <v>2530</v>
      </c>
      <c r="O3655" s="14"/>
      <c r="P3655" s="14"/>
      <c r="Q3655" s="14"/>
      <c r="R3655" s="14" t="s">
        <v>439</v>
      </c>
      <c r="S3655" s="14" t="s">
        <v>440</v>
      </c>
      <c r="T3655" s="35">
        <v>200</v>
      </c>
      <c r="U3655" s="14" t="s">
        <v>2</v>
      </c>
      <c r="V3655" s="14">
        <v>149</v>
      </c>
      <c r="W3655" s="16">
        <f>+IF(datos_arg[[#This Row],[Moneda]]="ARS",datos_arg[[#This Row],[Monto]],datos_arg[[#This Row],[Monto]]*datos_arg[[#This Row],[TC]])</f>
        <v>29800</v>
      </c>
      <c r="X3655" s="16">
        <f>IFERROR(IF(datos_arg[[#This Row],[Moneda]]="USD",datos_arg[[#This Row],[Monto]],datos_arg[[#This Row],[Monto]]/datos_arg[[#This Row],[TC]]),0)</f>
        <v>200</v>
      </c>
      <c r="Y3655" s="14"/>
    </row>
    <row r="3656" spans="1:25" ht="15" customHeight="1" x14ac:dyDescent="0.25">
      <c r="A3656" s="14">
        <f t="shared" si="57"/>
        <v>3653</v>
      </c>
      <c r="B3656" s="1">
        <v>44179</v>
      </c>
      <c r="C3656" s="18">
        <f>+YEAR(datos_arg[[#This Row],[Fecha]])</f>
        <v>2020</v>
      </c>
      <c r="D3656" s="18">
        <f>+MONTH(datos_arg[[#This Row],[Fecha]])</f>
        <v>12</v>
      </c>
      <c r="E3656" s="14" t="s">
        <v>408</v>
      </c>
      <c r="F3656" s="14" t="s">
        <v>506</v>
      </c>
      <c r="G3656" s="14"/>
      <c r="H3656" s="14" t="s">
        <v>7132</v>
      </c>
      <c r="I3656" s="14" t="s">
        <v>7132</v>
      </c>
      <c r="J3656" s="14" t="s">
        <v>425</v>
      </c>
      <c r="K3656" s="14"/>
      <c r="L3656" s="14" t="s">
        <v>425</v>
      </c>
      <c r="M3656" s="14" t="s">
        <v>613</v>
      </c>
      <c r="N3656" s="14" t="s">
        <v>613</v>
      </c>
      <c r="O3656" s="14" t="s">
        <v>3497</v>
      </c>
      <c r="P3656" s="14"/>
      <c r="Q3656" s="14"/>
      <c r="R3656" s="14" t="s">
        <v>613</v>
      </c>
      <c r="S3656" s="14" t="s">
        <v>439</v>
      </c>
      <c r="T3656" s="35">
        <v>29800</v>
      </c>
      <c r="U3656" s="14" t="s">
        <v>4</v>
      </c>
      <c r="V3656" s="14">
        <v>149</v>
      </c>
      <c r="W3656" s="16">
        <f>+IF(datos_arg[[#This Row],[Moneda]]="ARS",datos_arg[[#This Row],[Monto]],datos_arg[[#This Row],[Monto]]*datos_arg[[#This Row],[TC]])</f>
        <v>29800</v>
      </c>
      <c r="X3656" s="16">
        <f>IFERROR(IF(datos_arg[[#This Row],[Moneda]]="USD",datos_arg[[#This Row],[Monto]],datos_arg[[#This Row],[Monto]]/datos_arg[[#This Row],[TC]]),0)</f>
        <v>200</v>
      </c>
      <c r="Y3656" s="14"/>
    </row>
    <row r="3657" spans="1:25" ht="15" customHeight="1" x14ac:dyDescent="0.25">
      <c r="A3657" s="14">
        <f t="shared" si="57"/>
        <v>3654</v>
      </c>
      <c r="B3657" s="1">
        <v>44180</v>
      </c>
      <c r="C3657" s="18">
        <f>+YEAR(datos_arg[[#This Row],[Fecha]])</f>
        <v>2020</v>
      </c>
      <c r="D3657" s="18">
        <f>+MONTH(datos_arg[[#This Row],[Fecha]])</f>
        <v>12</v>
      </c>
      <c r="E3657" s="14" t="s">
        <v>1015</v>
      </c>
      <c r="F3657" s="14" t="s">
        <v>403</v>
      </c>
      <c r="G3657" s="14" t="s">
        <v>970</v>
      </c>
      <c r="H3657" s="14" t="s">
        <v>7132</v>
      </c>
      <c r="I3657" s="14" t="s">
        <v>7132</v>
      </c>
      <c r="J3657" s="14" t="s">
        <v>425</v>
      </c>
      <c r="K3657" s="14"/>
      <c r="L3657" s="14" t="s">
        <v>425</v>
      </c>
      <c r="M3657" s="14" t="s">
        <v>493</v>
      </c>
      <c r="N3657" s="14" t="s">
        <v>2560</v>
      </c>
      <c r="O3657" s="14" t="s">
        <v>3647</v>
      </c>
      <c r="P3657" s="14" t="s">
        <v>6108</v>
      </c>
      <c r="Q3657" s="14">
        <v>2</v>
      </c>
      <c r="R3657" s="14" t="s">
        <v>970</v>
      </c>
      <c r="S3657" s="14" t="s">
        <v>613</v>
      </c>
      <c r="T3657" s="35">
        <v>3049.2</v>
      </c>
      <c r="U3657" s="14" t="s">
        <v>4</v>
      </c>
      <c r="V3657" s="14">
        <v>149</v>
      </c>
      <c r="W3657" s="16">
        <f>+IF(datos_arg[[#This Row],[Moneda]]="ARS",datos_arg[[#This Row],[Monto]],datos_arg[[#This Row],[Monto]]*datos_arg[[#This Row],[TC]])</f>
        <v>3049.2</v>
      </c>
      <c r="X3657" s="16">
        <f>IFERROR(IF(datos_arg[[#This Row],[Moneda]]="USD",datos_arg[[#This Row],[Monto]],datos_arg[[#This Row],[Monto]]/datos_arg[[#This Row],[TC]]),0)</f>
        <v>20.46442953020134</v>
      </c>
      <c r="Y3657" s="14"/>
    </row>
    <row r="3658" spans="1:25" ht="15" customHeight="1" x14ac:dyDescent="0.25">
      <c r="A3658" s="14">
        <f t="shared" si="57"/>
        <v>3655</v>
      </c>
      <c r="B3658" s="1">
        <v>44180</v>
      </c>
      <c r="C3658" s="18">
        <f>+YEAR(datos_arg[[#This Row],[Fecha]])</f>
        <v>2020</v>
      </c>
      <c r="D3658" s="18">
        <f>+MONTH(datos_arg[[#This Row],[Fecha]])</f>
        <v>12</v>
      </c>
      <c r="E3658" s="14" t="s">
        <v>617</v>
      </c>
      <c r="F3658" s="14" t="s">
        <v>8101</v>
      </c>
      <c r="G3658" s="14"/>
      <c r="H3658" s="14" t="s">
        <v>8103</v>
      </c>
      <c r="I3658" s="14" t="s">
        <v>8104</v>
      </c>
      <c r="J3658" s="14" t="s">
        <v>425</v>
      </c>
      <c r="K3658" s="14" t="s">
        <v>420</v>
      </c>
      <c r="L3658" s="14" t="s">
        <v>426</v>
      </c>
      <c r="M3658" s="14" t="s">
        <v>1659</v>
      </c>
      <c r="N3658" s="14" t="s">
        <v>2953</v>
      </c>
      <c r="O3658" s="14" t="s">
        <v>3568</v>
      </c>
      <c r="P3658" s="14" t="s">
        <v>6109</v>
      </c>
      <c r="Q3658" s="14">
        <v>1</v>
      </c>
      <c r="R3658" s="14" t="s">
        <v>8101</v>
      </c>
      <c r="S3658" s="14" t="s">
        <v>439</v>
      </c>
      <c r="T3658" s="35">
        <v>4110.18</v>
      </c>
      <c r="U3658" s="14" t="s">
        <v>4</v>
      </c>
      <c r="V3658" s="14">
        <v>149</v>
      </c>
      <c r="W3658" s="16">
        <f>+IF(datos_arg[[#This Row],[Moneda]]="ARS",datos_arg[[#This Row],[Monto]],datos_arg[[#This Row],[Monto]]*datos_arg[[#This Row],[TC]])</f>
        <v>4110.18</v>
      </c>
      <c r="X3658" s="16">
        <f>IFERROR(IF(datos_arg[[#This Row],[Moneda]]="USD",datos_arg[[#This Row],[Monto]],datos_arg[[#This Row],[Monto]]/datos_arg[[#This Row],[TC]]),0)</f>
        <v>27.585100671140943</v>
      </c>
      <c r="Y3658" s="14"/>
    </row>
    <row r="3659" spans="1:25" ht="15" customHeight="1" x14ac:dyDescent="0.25">
      <c r="A3659" s="14">
        <f t="shared" si="57"/>
        <v>3656</v>
      </c>
      <c r="B3659" s="1">
        <v>44180</v>
      </c>
      <c r="C3659" s="18">
        <f>+YEAR(datos_arg[[#This Row],[Fecha]])</f>
        <v>2020</v>
      </c>
      <c r="D3659" s="18">
        <f>+MONTH(datos_arg[[#This Row],[Fecha]])</f>
        <v>12</v>
      </c>
      <c r="E3659" s="14" t="s">
        <v>5358</v>
      </c>
      <c r="F3659" s="14" t="s">
        <v>4109</v>
      </c>
      <c r="G3659" s="14"/>
      <c r="H3659" s="14" t="s">
        <v>6646</v>
      </c>
      <c r="I3659" s="14" t="s">
        <v>7132</v>
      </c>
      <c r="J3659" s="14" t="s">
        <v>425</v>
      </c>
      <c r="K3659" s="14" t="s">
        <v>420</v>
      </c>
      <c r="L3659" s="14" t="s">
        <v>426</v>
      </c>
      <c r="M3659" s="14" t="s">
        <v>2260</v>
      </c>
      <c r="N3659" s="14" t="s">
        <v>2953</v>
      </c>
      <c r="O3659" s="14" t="s">
        <v>3569</v>
      </c>
      <c r="P3659" s="14" t="s">
        <v>6109</v>
      </c>
      <c r="Q3659" s="14">
        <v>2</v>
      </c>
      <c r="R3659" s="14" t="s">
        <v>4109</v>
      </c>
      <c r="S3659" s="14" t="s">
        <v>439</v>
      </c>
      <c r="T3659" s="35">
        <v>3542.35</v>
      </c>
      <c r="U3659" s="14" t="s">
        <v>4</v>
      </c>
      <c r="V3659" s="14">
        <v>149</v>
      </c>
      <c r="W3659" s="16">
        <f>+IF(datos_arg[[#This Row],[Moneda]]="ARS",datos_arg[[#This Row],[Monto]],datos_arg[[#This Row],[Monto]]*datos_arg[[#This Row],[TC]])</f>
        <v>3542.35</v>
      </c>
      <c r="X3659" s="16">
        <f>IFERROR(IF(datos_arg[[#This Row],[Moneda]]="USD",datos_arg[[#This Row],[Monto]],datos_arg[[#This Row],[Monto]]/datos_arg[[#This Row],[TC]]),0)</f>
        <v>23.774161073825503</v>
      </c>
      <c r="Y3659" s="14"/>
    </row>
    <row r="3660" spans="1:25" ht="15" customHeight="1" x14ac:dyDescent="0.25">
      <c r="A3660" s="14">
        <f t="shared" si="57"/>
        <v>3657</v>
      </c>
      <c r="B3660" s="1">
        <v>44180</v>
      </c>
      <c r="C3660" s="18">
        <f>+YEAR(datos_arg[[#This Row],[Fecha]])</f>
        <v>2020</v>
      </c>
      <c r="D3660" s="18">
        <f>+MONTH(datos_arg[[#This Row],[Fecha]])</f>
        <v>12</v>
      </c>
      <c r="E3660" s="14" t="s">
        <v>1015</v>
      </c>
      <c r="F3660" s="14" t="s">
        <v>403</v>
      </c>
      <c r="G3660" s="14" t="s">
        <v>5383</v>
      </c>
      <c r="H3660" s="14" t="s">
        <v>6646</v>
      </c>
      <c r="I3660" s="14" t="s">
        <v>7132</v>
      </c>
      <c r="J3660" s="14" t="s">
        <v>425</v>
      </c>
      <c r="K3660" s="14" t="s">
        <v>420</v>
      </c>
      <c r="L3660" s="14" t="s">
        <v>425</v>
      </c>
      <c r="M3660" s="14" t="s">
        <v>1653</v>
      </c>
      <c r="N3660" s="14" t="s">
        <v>360</v>
      </c>
      <c r="O3660" s="14" t="s">
        <v>3578</v>
      </c>
      <c r="P3660" s="14" t="s">
        <v>6110</v>
      </c>
      <c r="Q3660" s="14">
        <v>5</v>
      </c>
      <c r="R3660" s="14" t="s">
        <v>5383</v>
      </c>
      <c r="S3660" s="14" t="s">
        <v>439</v>
      </c>
      <c r="T3660" s="35">
        <v>735</v>
      </c>
      <c r="U3660" s="14" t="s">
        <v>4</v>
      </c>
      <c r="V3660" s="14">
        <v>149</v>
      </c>
      <c r="W3660" s="16">
        <f>+IF(datos_arg[[#This Row],[Moneda]]="ARS",datos_arg[[#This Row],[Monto]],datos_arg[[#This Row],[Monto]]*datos_arg[[#This Row],[TC]])</f>
        <v>735</v>
      </c>
      <c r="X3660" s="16">
        <f>IFERROR(IF(datos_arg[[#This Row],[Moneda]]="USD",datos_arg[[#This Row],[Monto]],datos_arg[[#This Row],[Monto]]/datos_arg[[#This Row],[TC]]),0)</f>
        <v>4.9328859060402683</v>
      </c>
      <c r="Y3660" s="14"/>
    </row>
    <row r="3661" spans="1:25" ht="15" customHeight="1" x14ac:dyDescent="0.25">
      <c r="A3661" s="14">
        <f t="shared" si="57"/>
        <v>3658</v>
      </c>
      <c r="B3661" s="1">
        <v>44180</v>
      </c>
      <c r="C3661" s="18">
        <f>+YEAR(datos_arg[[#This Row],[Fecha]])</f>
        <v>2020</v>
      </c>
      <c r="D3661" s="18">
        <f>+MONTH(datos_arg[[#This Row],[Fecha]])</f>
        <v>12</v>
      </c>
      <c r="E3661" s="14" t="s">
        <v>1015</v>
      </c>
      <c r="F3661" s="14" t="s">
        <v>403</v>
      </c>
      <c r="G3661" s="14" t="s">
        <v>5383</v>
      </c>
      <c r="H3661" s="14" t="s">
        <v>6646</v>
      </c>
      <c r="I3661" s="14" t="s">
        <v>7132</v>
      </c>
      <c r="J3661" s="14" t="s">
        <v>425</v>
      </c>
      <c r="K3661" s="14" t="s">
        <v>420</v>
      </c>
      <c r="L3661" s="14" t="s">
        <v>425</v>
      </c>
      <c r="M3661" s="14" t="s">
        <v>2208</v>
      </c>
      <c r="N3661" s="14" t="s">
        <v>360</v>
      </c>
      <c r="O3661" s="14" t="s">
        <v>3570</v>
      </c>
      <c r="P3661" s="14" t="s">
        <v>6110</v>
      </c>
      <c r="Q3661" s="14">
        <v>40</v>
      </c>
      <c r="R3661" s="14" t="s">
        <v>5383</v>
      </c>
      <c r="S3661" s="14" t="s">
        <v>439</v>
      </c>
      <c r="T3661" s="35">
        <v>100</v>
      </c>
      <c r="U3661" s="14" t="s">
        <v>4</v>
      </c>
      <c r="V3661" s="14">
        <v>149</v>
      </c>
      <c r="W3661" s="16">
        <f>+IF(datos_arg[[#This Row],[Moneda]]="ARS",datos_arg[[#This Row],[Monto]],datos_arg[[#This Row],[Monto]]*datos_arg[[#This Row],[TC]])</f>
        <v>100</v>
      </c>
      <c r="X3661" s="16">
        <f>IFERROR(IF(datos_arg[[#This Row],[Moneda]]="USD",datos_arg[[#This Row],[Monto]],datos_arg[[#This Row],[Monto]]/datos_arg[[#This Row],[TC]]),0)</f>
        <v>0.67114093959731547</v>
      </c>
      <c r="Y3661" s="14"/>
    </row>
    <row r="3662" spans="1:25" ht="15" customHeight="1" x14ac:dyDescent="0.25">
      <c r="A3662" s="14">
        <f t="shared" si="57"/>
        <v>3659</v>
      </c>
      <c r="B3662" s="1">
        <v>44180</v>
      </c>
      <c r="C3662" s="18">
        <f>+YEAR(datos_arg[[#This Row],[Fecha]])</f>
        <v>2020</v>
      </c>
      <c r="D3662" s="18">
        <f>+MONTH(datos_arg[[#This Row],[Fecha]])</f>
        <v>12</v>
      </c>
      <c r="E3662" s="14" t="s">
        <v>5358</v>
      </c>
      <c r="F3662" s="14" t="s">
        <v>4109</v>
      </c>
      <c r="G3662" s="14"/>
      <c r="H3662" s="14" t="s">
        <v>6646</v>
      </c>
      <c r="I3662" s="14" t="s">
        <v>7132</v>
      </c>
      <c r="J3662" s="14" t="s">
        <v>425</v>
      </c>
      <c r="K3662" s="14" t="s">
        <v>420</v>
      </c>
      <c r="L3662" s="14" t="s">
        <v>426</v>
      </c>
      <c r="M3662" s="14" t="s">
        <v>3597</v>
      </c>
      <c r="N3662" s="14" t="s">
        <v>360</v>
      </c>
      <c r="O3662" s="14" t="s">
        <v>3571</v>
      </c>
      <c r="P3662" s="14" t="s">
        <v>6110</v>
      </c>
      <c r="Q3662" s="14">
        <v>20</v>
      </c>
      <c r="R3662" s="14" t="s">
        <v>4109</v>
      </c>
      <c r="S3662" s="14" t="s">
        <v>439</v>
      </c>
      <c r="T3662" s="35">
        <v>1700</v>
      </c>
      <c r="U3662" s="14" t="s">
        <v>4</v>
      </c>
      <c r="V3662" s="14">
        <v>149</v>
      </c>
      <c r="W3662" s="16">
        <f>+IF(datos_arg[[#This Row],[Moneda]]="ARS",datos_arg[[#This Row],[Monto]],datos_arg[[#This Row],[Monto]]*datos_arg[[#This Row],[TC]])</f>
        <v>1700</v>
      </c>
      <c r="X3662" s="16">
        <f>IFERROR(IF(datos_arg[[#This Row],[Moneda]]="USD",datos_arg[[#This Row],[Monto]],datos_arg[[#This Row],[Monto]]/datos_arg[[#This Row],[TC]]),0)</f>
        <v>11.409395973154362</v>
      </c>
      <c r="Y3662" s="14"/>
    </row>
    <row r="3663" spans="1:25" ht="15" customHeight="1" x14ac:dyDescent="0.25">
      <c r="A3663" s="14">
        <f t="shared" si="57"/>
        <v>3660</v>
      </c>
      <c r="B3663" s="1">
        <v>44180</v>
      </c>
      <c r="C3663" s="18">
        <f>+YEAR(datos_arg[[#This Row],[Fecha]])</f>
        <v>2020</v>
      </c>
      <c r="D3663" s="18">
        <f>+MONTH(datos_arg[[#This Row],[Fecha]])</f>
        <v>12</v>
      </c>
      <c r="E3663" s="14" t="s">
        <v>5358</v>
      </c>
      <c r="F3663" s="14" t="s">
        <v>4109</v>
      </c>
      <c r="G3663" s="14"/>
      <c r="H3663" s="14" t="s">
        <v>6646</v>
      </c>
      <c r="I3663" s="14" t="s">
        <v>7132</v>
      </c>
      <c r="J3663" s="14" t="s">
        <v>425</v>
      </c>
      <c r="K3663" s="14" t="s">
        <v>420</v>
      </c>
      <c r="L3663" s="14" t="s">
        <v>426</v>
      </c>
      <c r="M3663" s="14" t="s">
        <v>3572</v>
      </c>
      <c r="N3663" s="14" t="s">
        <v>360</v>
      </c>
      <c r="O3663" s="14" t="s">
        <v>3582</v>
      </c>
      <c r="P3663" s="14" t="s">
        <v>6110</v>
      </c>
      <c r="Q3663" s="14">
        <v>30</v>
      </c>
      <c r="R3663" s="14" t="s">
        <v>4109</v>
      </c>
      <c r="S3663" s="14" t="s">
        <v>439</v>
      </c>
      <c r="T3663" s="35">
        <v>13200</v>
      </c>
      <c r="U3663" s="14" t="s">
        <v>4</v>
      </c>
      <c r="V3663" s="14">
        <v>149</v>
      </c>
      <c r="W3663" s="16">
        <f>+IF(datos_arg[[#This Row],[Moneda]]="ARS",datos_arg[[#This Row],[Monto]],datos_arg[[#This Row],[Monto]]*datos_arg[[#This Row],[TC]])</f>
        <v>13200</v>
      </c>
      <c r="X3663" s="16">
        <f>IFERROR(IF(datos_arg[[#This Row],[Moneda]]="USD",datos_arg[[#This Row],[Monto]],datos_arg[[#This Row],[Monto]]/datos_arg[[#This Row],[TC]]),0)</f>
        <v>88.590604026845639</v>
      </c>
      <c r="Y3663" s="14"/>
    </row>
    <row r="3664" spans="1:25" ht="15" customHeight="1" x14ac:dyDescent="0.25">
      <c r="A3664" s="14">
        <f t="shared" si="57"/>
        <v>3661</v>
      </c>
      <c r="B3664" s="1">
        <v>44180</v>
      </c>
      <c r="C3664" s="18">
        <f>+YEAR(datos_arg[[#This Row],[Fecha]])</f>
        <v>2020</v>
      </c>
      <c r="D3664" s="18">
        <f>+MONTH(datos_arg[[#This Row],[Fecha]])</f>
        <v>12</v>
      </c>
      <c r="E3664" s="14" t="s">
        <v>617</v>
      </c>
      <c r="F3664" s="14" t="s">
        <v>8101</v>
      </c>
      <c r="G3664" s="14"/>
      <c r="H3664" s="14" t="s">
        <v>8103</v>
      </c>
      <c r="I3664" s="14" t="s">
        <v>8104</v>
      </c>
      <c r="J3664" s="14" t="s">
        <v>425</v>
      </c>
      <c r="K3664" s="14" t="s">
        <v>420</v>
      </c>
      <c r="L3664" s="14" t="s">
        <v>426</v>
      </c>
      <c r="M3664" s="14" t="s">
        <v>1693</v>
      </c>
      <c r="N3664" s="14" t="s">
        <v>360</v>
      </c>
      <c r="O3664" s="14" t="s">
        <v>3580</v>
      </c>
      <c r="P3664" s="14" t="s">
        <v>6110</v>
      </c>
      <c r="Q3664" s="14">
        <v>5</v>
      </c>
      <c r="R3664" s="14" t="s">
        <v>8101</v>
      </c>
      <c r="S3664" s="14" t="s">
        <v>439</v>
      </c>
      <c r="T3664" s="35">
        <v>3100</v>
      </c>
      <c r="U3664" s="14" t="s">
        <v>4</v>
      </c>
      <c r="V3664" s="14">
        <v>149</v>
      </c>
      <c r="W3664" s="16">
        <f>+IF(datos_arg[[#This Row],[Moneda]]="ARS",datos_arg[[#This Row],[Monto]],datos_arg[[#This Row],[Monto]]*datos_arg[[#This Row],[TC]])</f>
        <v>3100</v>
      </c>
      <c r="X3664" s="16">
        <f>IFERROR(IF(datos_arg[[#This Row],[Moneda]]="USD",datos_arg[[#This Row],[Monto]],datos_arg[[#This Row],[Monto]]/datos_arg[[#This Row],[TC]]),0)</f>
        <v>20.80536912751678</v>
      </c>
      <c r="Y3664" s="14"/>
    </row>
    <row r="3665" spans="1:25" ht="15" customHeight="1" x14ac:dyDescent="0.25">
      <c r="A3665" s="14">
        <f t="shared" si="57"/>
        <v>3662</v>
      </c>
      <c r="B3665" s="1">
        <v>44180</v>
      </c>
      <c r="C3665" s="18">
        <f>+YEAR(datos_arg[[#This Row],[Fecha]])</f>
        <v>2020</v>
      </c>
      <c r="D3665" s="18">
        <f>+MONTH(datos_arg[[#This Row],[Fecha]])</f>
        <v>12</v>
      </c>
      <c r="E3665" s="14" t="s">
        <v>1015</v>
      </c>
      <c r="F3665" s="14" t="s">
        <v>403</v>
      </c>
      <c r="G3665" s="14" t="s">
        <v>5383</v>
      </c>
      <c r="H3665" s="14" t="s">
        <v>6646</v>
      </c>
      <c r="I3665" s="14" t="s">
        <v>7132</v>
      </c>
      <c r="J3665" s="14" t="s">
        <v>425</v>
      </c>
      <c r="K3665" s="14" t="s">
        <v>420</v>
      </c>
      <c r="L3665" s="14" t="s">
        <v>425</v>
      </c>
      <c r="M3665" s="14" t="s">
        <v>2382</v>
      </c>
      <c r="N3665" s="14" t="s">
        <v>360</v>
      </c>
      <c r="O3665" s="14" t="s">
        <v>3573</v>
      </c>
      <c r="P3665" s="14" t="s">
        <v>6110</v>
      </c>
      <c r="Q3665" s="14">
        <v>15</v>
      </c>
      <c r="R3665" s="14" t="s">
        <v>5383</v>
      </c>
      <c r="S3665" s="14" t="s">
        <v>439</v>
      </c>
      <c r="T3665" s="35">
        <v>525</v>
      </c>
      <c r="U3665" s="14" t="s">
        <v>4</v>
      </c>
      <c r="V3665" s="14">
        <v>149</v>
      </c>
      <c r="W3665" s="16">
        <f>+IF(datos_arg[[#This Row],[Moneda]]="ARS",datos_arg[[#This Row],[Monto]],datos_arg[[#This Row],[Monto]]*datos_arg[[#This Row],[TC]])</f>
        <v>525</v>
      </c>
      <c r="X3665" s="16">
        <f>IFERROR(IF(datos_arg[[#This Row],[Moneda]]="USD",datos_arg[[#This Row],[Monto]],datos_arg[[#This Row],[Monto]]/datos_arg[[#This Row],[TC]]),0)</f>
        <v>3.523489932885906</v>
      </c>
      <c r="Y3665" s="14"/>
    </row>
    <row r="3666" spans="1:25" ht="15" customHeight="1" x14ac:dyDescent="0.25">
      <c r="A3666" s="14">
        <f t="shared" si="57"/>
        <v>3663</v>
      </c>
      <c r="B3666" s="1">
        <v>44180</v>
      </c>
      <c r="C3666" s="18">
        <f>+YEAR(datos_arg[[#This Row],[Fecha]])</f>
        <v>2020</v>
      </c>
      <c r="D3666" s="18">
        <f>+MONTH(datos_arg[[#This Row],[Fecha]])</f>
        <v>12</v>
      </c>
      <c r="E3666" s="14" t="s">
        <v>5358</v>
      </c>
      <c r="F3666" s="14" t="s">
        <v>4109</v>
      </c>
      <c r="G3666" s="14"/>
      <c r="H3666" s="14" t="s">
        <v>6646</v>
      </c>
      <c r="I3666" s="14" t="s">
        <v>7132</v>
      </c>
      <c r="J3666" s="14" t="s">
        <v>425</v>
      </c>
      <c r="K3666" s="14" t="s">
        <v>420</v>
      </c>
      <c r="L3666" s="14" t="s">
        <v>426</v>
      </c>
      <c r="M3666" s="14" t="s">
        <v>2696</v>
      </c>
      <c r="N3666" s="14" t="s">
        <v>360</v>
      </c>
      <c r="O3666" s="14" t="s">
        <v>3574</v>
      </c>
      <c r="P3666" s="14" t="s">
        <v>6110</v>
      </c>
      <c r="Q3666" s="14">
        <v>4</v>
      </c>
      <c r="R3666" s="14" t="s">
        <v>4109</v>
      </c>
      <c r="S3666" s="14" t="s">
        <v>439</v>
      </c>
      <c r="T3666" s="35">
        <v>1080</v>
      </c>
      <c r="U3666" s="14" t="s">
        <v>4</v>
      </c>
      <c r="V3666" s="14">
        <v>149</v>
      </c>
      <c r="W3666" s="16">
        <f>+IF(datos_arg[[#This Row],[Moneda]]="ARS",datos_arg[[#This Row],[Monto]],datos_arg[[#This Row],[Monto]]*datos_arg[[#This Row],[TC]])</f>
        <v>1080</v>
      </c>
      <c r="X3666" s="16">
        <f>IFERROR(IF(datos_arg[[#This Row],[Moneda]]="USD",datos_arg[[#This Row],[Monto]],datos_arg[[#This Row],[Monto]]/datos_arg[[#This Row],[TC]]),0)</f>
        <v>7.2483221476510069</v>
      </c>
      <c r="Y3666" s="14"/>
    </row>
    <row r="3667" spans="1:25" ht="15" customHeight="1" x14ac:dyDescent="0.25">
      <c r="A3667" s="14">
        <f t="shared" si="57"/>
        <v>3664</v>
      </c>
      <c r="B3667" s="1">
        <v>44180</v>
      </c>
      <c r="C3667" s="18">
        <f>+YEAR(datos_arg[[#This Row],[Fecha]])</f>
        <v>2020</v>
      </c>
      <c r="D3667" s="18">
        <f>+MONTH(datos_arg[[#This Row],[Fecha]])</f>
        <v>12</v>
      </c>
      <c r="E3667" s="14" t="s">
        <v>5358</v>
      </c>
      <c r="F3667" s="14" t="s">
        <v>4109</v>
      </c>
      <c r="G3667" s="14"/>
      <c r="H3667" s="14" t="s">
        <v>6646</v>
      </c>
      <c r="I3667" s="14" t="s">
        <v>6681</v>
      </c>
      <c r="J3667" s="14" t="s">
        <v>6681</v>
      </c>
      <c r="K3667" s="14" t="s">
        <v>420</v>
      </c>
      <c r="L3667" s="14" t="s">
        <v>422</v>
      </c>
      <c r="M3667" s="14" t="s">
        <v>733</v>
      </c>
      <c r="N3667" s="14" t="s">
        <v>360</v>
      </c>
      <c r="O3667" s="14" t="s">
        <v>3575</v>
      </c>
      <c r="P3667" s="14" t="s">
        <v>6110</v>
      </c>
      <c r="Q3667" s="14">
        <v>1</v>
      </c>
      <c r="R3667" s="14" t="s">
        <v>4109</v>
      </c>
      <c r="S3667" s="14" t="s">
        <v>439</v>
      </c>
      <c r="T3667" s="35">
        <v>560</v>
      </c>
      <c r="U3667" s="14" t="s">
        <v>4</v>
      </c>
      <c r="V3667" s="14">
        <v>149</v>
      </c>
      <c r="W3667" s="16">
        <f>+IF(datos_arg[[#This Row],[Moneda]]="ARS",datos_arg[[#This Row],[Monto]],datos_arg[[#This Row],[Monto]]*datos_arg[[#This Row],[TC]])</f>
        <v>560</v>
      </c>
      <c r="X3667" s="16">
        <f>IFERROR(IF(datos_arg[[#This Row],[Moneda]]="USD",datos_arg[[#This Row],[Monto]],datos_arg[[#This Row],[Monto]]/datos_arg[[#This Row],[TC]]),0)</f>
        <v>3.7583892617449663</v>
      </c>
      <c r="Y3667" s="14"/>
    </row>
    <row r="3668" spans="1:25" ht="15" customHeight="1" x14ac:dyDescent="0.25">
      <c r="A3668" s="14">
        <f t="shared" si="57"/>
        <v>3665</v>
      </c>
      <c r="B3668" s="1">
        <v>44180</v>
      </c>
      <c r="C3668" s="18">
        <f>+YEAR(datos_arg[[#This Row],[Fecha]])</f>
        <v>2020</v>
      </c>
      <c r="D3668" s="18">
        <f>+MONTH(datos_arg[[#This Row],[Fecha]])</f>
        <v>12</v>
      </c>
      <c r="E3668" s="14" t="s">
        <v>5358</v>
      </c>
      <c r="F3668" s="14" t="s">
        <v>4109</v>
      </c>
      <c r="G3668" s="14"/>
      <c r="H3668" s="14" t="s">
        <v>6646</v>
      </c>
      <c r="I3668" s="14" t="s">
        <v>7132</v>
      </c>
      <c r="J3668" s="14" t="s">
        <v>425</v>
      </c>
      <c r="K3668" s="14" t="s">
        <v>420</v>
      </c>
      <c r="L3668" s="14" t="s">
        <v>422</v>
      </c>
      <c r="M3668" s="14" t="s">
        <v>2950</v>
      </c>
      <c r="N3668" s="14" t="s">
        <v>360</v>
      </c>
      <c r="O3668" s="14" t="s">
        <v>3576</v>
      </c>
      <c r="P3668" s="14" t="s">
        <v>6110</v>
      </c>
      <c r="Q3668" s="14">
        <v>10</v>
      </c>
      <c r="R3668" s="14" t="s">
        <v>4109</v>
      </c>
      <c r="S3668" s="14" t="s">
        <v>439</v>
      </c>
      <c r="T3668" s="35">
        <v>1750</v>
      </c>
      <c r="U3668" s="14" t="s">
        <v>4</v>
      </c>
      <c r="V3668" s="14">
        <v>149</v>
      </c>
      <c r="W3668" s="16">
        <f>+IF(datos_arg[[#This Row],[Moneda]]="ARS",datos_arg[[#This Row],[Monto]],datos_arg[[#This Row],[Monto]]*datos_arg[[#This Row],[TC]])</f>
        <v>1750</v>
      </c>
      <c r="X3668" s="16">
        <f>IFERROR(IF(datos_arg[[#This Row],[Moneda]]="USD",datos_arg[[#This Row],[Monto]],datos_arg[[#This Row],[Monto]]/datos_arg[[#This Row],[TC]]),0)</f>
        <v>11.74496644295302</v>
      </c>
      <c r="Y3668" s="14"/>
    </row>
    <row r="3669" spans="1:25" ht="15" customHeight="1" x14ac:dyDescent="0.25">
      <c r="A3669" s="14">
        <f t="shared" si="57"/>
        <v>3666</v>
      </c>
      <c r="B3669" s="1">
        <v>44180</v>
      </c>
      <c r="C3669" s="18">
        <f>+YEAR(datos_arg[[#This Row],[Fecha]])</f>
        <v>2020</v>
      </c>
      <c r="D3669" s="18">
        <f>+MONTH(datos_arg[[#This Row],[Fecha]])</f>
        <v>12</v>
      </c>
      <c r="E3669" s="14" t="s">
        <v>1015</v>
      </c>
      <c r="F3669" s="14" t="s">
        <v>403</v>
      </c>
      <c r="G3669" s="14" t="s">
        <v>5383</v>
      </c>
      <c r="H3669" s="14" t="s">
        <v>6646</v>
      </c>
      <c r="I3669" s="14" t="s">
        <v>7132</v>
      </c>
      <c r="J3669" s="14" t="s">
        <v>425</v>
      </c>
      <c r="K3669" s="14" t="s">
        <v>420</v>
      </c>
      <c r="L3669" s="14" t="s">
        <v>422</v>
      </c>
      <c r="M3669" s="14" t="s">
        <v>780</v>
      </c>
      <c r="N3669" s="14" t="s">
        <v>360</v>
      </c>
      <c r="O3669" s="14" t="s">
        <v>3577</v>
      </c>
      <c r="P3669" s="14" t="s">
        <v>6110</v>
      </c>
      <c r="Q3669" s="14">
        <v>5</v>
      </c>
      <c r="R3669" s="14" t="s">
        <v>5383</v>
      </c>
      <c r="S3669" s="14" t="s">
        <v>439</v>
      </c>
      <c r="T3669" s="35">
        <v>1850</v>
      </c>
      <c r="U3669" s="14" t="s">
        <v>4</v>
      </c>
      <c r="V3669" s="14">
        <v>149</v>
      </c>
      <c r="W3669" s="16">
        <f>+IF(datos_arg[[#This Row],[Moneda]]="ARS",datos_arg[[#This Row],[Monto]],datos_arg[[#This Row],[Monto]]*datos_arg[[#This Row],[TC]])</f>
        <v>1850</v>
      </c>
      <c r="X3669" s="16">
        <f>IFERROR(IF(datos_arg[[#This Row],[Moneda]]="USD",datos_arg[[#This Row],[Monto]],datos_arg[[#This Row],[Monto]]/datos_arg[[#This Row],[TC]]),0)</f>
        <v>12.416107382550335</v>
      </c>
      <c r="Y3669" s="14"/>
    </row>
    <row r="3670" spans="1:25" ht="15" customHeight="1" x14ac:dyDescent="0.25">
      <c r="A3670" s="14">
        <f t="shared" si="57"/>
        <v>3667</v>
      </c>
      <c r="B3670" s="1">
        <v>44180</v>
      </c>
      <c r="C3670" s="18">
        <f>+YEAR(datos_arg[[#This Row],[Fecha]])</f>
        <v>2020</v>
      </c>
      <c r="D3670" s="18">
        <f>+MONTH(datos_arg[[#This Row],[Fecha]])</f>
        <v>12</v>
      </c>
      <c r="E3670" s="14" t="s">
        <v>5358</v>
      </c>
      <c r="F3670" s="14" t="s">
        <v>4109</v>
      </c>
      <c r="G3670" s="14"/>
      <c r="H3670" s="14" t="s">
        <v>6646</v>
      </c>
      <c r="I3670" s="14" t="s">
        <v>7132</v>
      </c>
      <c r="J3670" s="14" t="s">
        <v>425</v>
      </c>
      <c r="K3670" s="14" t="s">
        <v>420</v>
      </c>
      <c r="L3670" s="14" t="s">
        <v>426</v>
      </c>
      <c r="M3670" s="14" t="s">
        <v>1590</v>
      </c>
      <c r="N3670" s="14" t="s">
        <v>360</v>
      </c>
      <c r="O3670" s="14" t="s">
        <v>3579</v>
      </c>
      <c r="P3670" s="14" t="s">
        <v>6110</v>
      </c>
      <c r="Q3670" s="14">
        <v>4</v>
      </c>
      <c r="R3670" s="14" t="s">
        <v>4109</v>
      </c>
      <c r="S3670" s="14" t="s">
        <v>439</v>
      </c>
      <c r="T3670" s="35">
        <v>1020</v>
      </c>
      <c r="U3670" s="14" t="s">
        <v>4</v>
      </c>
      <c r="V3670" s="14">
        <v>149</v>
      </c>
      <c r="W3670" s="16">
        <f>+IF(datos_arg[[#This Row],[Moneda]]="ARS",datos_arg[[#This Row],[Monto]],datos_arg[[#This Row],[Monto]]*datos_arg[[#This Row],[TC]])</f>
        <v>1020</v>
      </c>
      <c r="X3670" s="16">
        <f>IFERROR(IF(datos_arg[[#This Row],[Moneda]]="USD",datos_arg[[#This Row],[Monto]],datos_arg[[#This Row],[Monto]]/datos_arg[[#This Row],[TC]]),0)</f>
        <v>6.8456375838926178</v>
      </c>
      <c r="Y3670" s="14"/>
    </row>
    <row r="3671" spans="1:25" ht="15" customHeight="1" x14ac:dyDescent="0.25">
      <c r="A3671" s="14">
        <f t="shared" si="57"/>
        <v>3668</v>
      </c>
      <c r="B3671" s="1">
        <v>44180</v>
      </c>
      <c r="C3671" s="18">
        <f>+YEAR(datos_arg[[#This Row],[Fecha]])</f>
        <v>2020</v>
      </c>
      <c r="D3671" s="18">
        <f>+MONTH(datos_arg[[#This Row],[Fecha]])</f>
        <v>12</v>
      </c>
      <c r="E3671" s="14" t="s">
        <v>5358</v>
      </c>
      <c r="F3671" s="14" t="s">
        <v>4109</v>
      </c>
      <c r="G3671" s="14"/>
      <c r="H3671" s="14" t="s">
        <v>6646</v>
      </c>
      <c r="I3671" s="14" t="s">
        <v>7132</v>
      </c>
      <c r="J3671" s="14" t="s">
        <v>425</v>
      </c>
      <c r="K3671" s="14" t="s">
        <v>420</v>
      </c>
      <c r="L3671" s="14" t="s">
        <v>422</v>
      </c>
      <c r="M3671" s="14" t="s">
        <v>2397</v>
      </c>
      <c r="N3671" s="14" t="s">
        <v>360</v>
      </c>
      <c r="O3671" s="14" t="s">
        <v>3581</v>
      </c>
      <c r="P3671" s="14" t="s">
        <v>6110</v>
      </c>
      <c r="Q3671" s="14">
        <v>1</v>
      </c>
      <c r="R3671" s="14" t="s">
        <v>4109</v>
      </c>
      <c r="S3671" s="14" t="s">
        <v>439</v>
      </c>
      <c r="T3671" s="35">
        <v>2180</v>
      </c>
      <c r="U3671" s="14" t="s">
        <v>4</v>
      </c>
      <c r="V3671" s="14">
        <v>149</v>
      </c>
      <c r="W3671" s="16">
        <f>+IF(datos_arg[[#This Row],[Moneda]]="ARS",datos_arg[[#This Row],[Monto]],datos_arg[[#This Row],[Monto]]*datos_arg[[#This Row],[TC]])</f>
        <v>2180</v>
      </c>
      <c r="X3671" s="16">
        <f>IFERROR(IF(datos_arg[[#This Row],[Moneda]]="USD",datos_arg[[#This Row],[Monto]],datos_arg[[#This Row],[Monto]]/datos_arg[[#This Row],[TC]]),0)</f>
        <v>14.630872483221477</v>
      </c>
      <c r="Y3671" s="14"/>
    </row>
    <row r="3672" spans="1:25" ht="15" customHeight="1" x14ac:dyDescent="0.25">
      <c r="A3672" s="14">
        <f t="shared" si="57"/>
        <v>3669</v>
      </c>
      <c r="B3672" s="1">
        <v>44180</v>
      </c>
      <c r="C3672" s="18">
        <f>+YEAR(datos_arg[[#This Row],[Fecha]])</f>
        <v>2020</v>
      </c>
      <c r="D3672" s="18">
        <f>+MONTH(datos_arg[[#This Row],[Fecha]])</f>
        <v>12</v>
      </c>
      <c r="E3672" s="14" t="s">
        <v>1016</v>
      </c>
      <c r="F3672" s="14" t="s">
        <v>405</v>
      </c>
      <c r="G3672" s="14"/>
      <c r="H3672" s="14" t="s">
        <v>6646</v>
      </c>
      <c r="I3672" s="14" t="s">
        <v>1129</v>
      </c>
      <c r="J3672" s="14" t="s">
        <v>1129</v>
      </c>
      <c r="K3672" s="14" t="s">
        <v>420</v>
      </c>
      <c r="L3672" s="14" t="s">
        <v>426</v>
      </c>
      <c r="M3672" s="14" t="s">
        <v>901</v>
      </c>
      <c r="N3672" s="14" t="s">
        <v>247</v>
      </c>
      <c r="O3672" s="14" t="s">
        <v>3583</v>
      </c>
      <c r="P3672" s="14" t="s">
        <v>6101</v>
      </c>
      <c r="Q3672" s="14">
        <v>2</v>
      </c>
      <c r="R3672" s="14" t="s">
        <v>405</v>
      </c>
      <c r="S3672" s="14" t="s">
        <v>439</v>
      </c>
      <c r="T3672" s="35">
        <v>13600</v>
      </c>
      <c r="U3672" s="14" t="s">
        <v>4</v>
      </c>
      <c r="V3672" s="14">
        <v>149</v>
      </c>
      <c r="W3672" s="16">
        <f>+IF(datos_arg[[#This Row],[Moneda]]="ARS",datos_arg[[#This Row],[Monto]],datos_arg[[#This Row],[Monto]]*datos_arg[[#This Row],[TC]])</f>
        <v>13600</v>
      </c>
      <c r="X3672" s="16">
        <f>IFERROR(IF(datos_arg[[#This Row],[Moneda]]="USD",datos_arg[[#This Row],[Monto]],datos_arg[[#This Row],[Monto]]/datos_arg[[#This Row],[TC]]),0)</f>
        <v>91.275167785234899</v>
      </c>
      <c r="Y3672" s="14"/>
    </row>
    <row r="3673" spans="1:25" ht="15" customHeight="1" x14ac:dyDescent="0.25">
      <c r="A3673" s="14">
        <f t="shared" si="57"/>
        <v>3670</v>
      </c>
      <c r="B3673" s="1">
        <v>44180</v>
      </c>
      <c r="C3673" s="18">
        <f>+YEAR(datos_arg[[#This Row],[Fecha]])</f>
        <v>2020</v>
      </c>
      <c r="D3673" s="18">
        <f>+MONTH(datos_arg[[#This Row],[Fecha]])</f>
        <v>12</v>
      </c>
      <c r="E3673" s="14" t="s">
        <v>1016</v>
      </c>
      <c r="F3673" s="14" t="s">
        <v>405</v>
      </c>
      <c r="G3673" s="14"/>
      <c r="H3673" s="14" t="s">
        <v>532</v>
      </c>
      <c r="I3673" s="14" t="s">
        <v>1129</v>
      </c>
      <c r="J3673" s="14" t="s">
        <v>425</v>
      </c>
      <c r="K3673" s="14" t="s">
        <v>420</v>
      </c>
      <c r="L3673" s="14" t="s">
        <v>426</v>
      </c>
      <c r="M3673" s="14" t="s">
        <v>901</v>
      </c>
      <c r="N3673" s="14" t="s">
        <v>247</v>
      </c>
      <c r="O3673" s="14" t="s">
        <v>3583</v>
      </c>
      <c r="P3673" s="14" t="s">
        <v>6101</v>
      </c>
      <c r="Q3673" s="14">
        <v>1</v>
      </c>
      <c r="R3673" s="14" t="s">
        <v>405</v>
      </c>
      <c r="S3673" s="14" t="s">
        <v>439</v>
      </c>
      <c r="T3673" s="35">
        <v>6800</v>
      </c>
      <c r="U3673" s="14" t="s">
        <v>4</v>
      </c>
      <c r="V3673" s="14">
        <v>149</v>
      </c>
      <c r="W3673" s="16">
        <f>+IF(datos_arg[[#This Row],[Moneda]]="ARS",datos_arg[[#This Row],[Monto]],datos_arg[[#This Row],[Monto]]*datos_arg[[#This Row],[TC]])</f>
        <v>6800</v>
      </c>
      <c r="X3673" s="16">
        <f>IFERROR(IF(datos_arg[[#This Row],[Moneda]]="USD",datos_arg[[#This Row],[Monto]],datos_arg[[#This Row],[Monto]]/datos_arg[[#This Row],[TC]]),0)</f>
        <v>45.63758389261745</v>
      </c>
      <c r="Y3673" s="14"/>
    </row>
    <row r="3674" spans="1:25" ht="15" customHeight="1" x14ac:dyDescent="0.25">
      <c r="A3674" s="14">
        <f t="shared" si="57"/>
        <v>3671</v>
      </c>
      <c r="B3674" s="1">
        <v>44180</v>
      </c>
      <c r="C3674" s="18">
        <f>+YEAR(datos_arg[[#This Row],[Fecha]])</f>
        <v>2020</v>
      </c>
      <c r="D3674" s="18">
        <f>+MONTH(datos_arg[[#This Row],[Fecha]])</f>
        <v>12</v>
      </c>
      <c r="E3674" s="14" t="s">
        <v>1016</v>
      </c>
      <c r="F3674" s="14" t="s">
        <v>404</v>
      </c>
      <c r="G3674" s="14"/>
      <c r="H3674" s="14" t="s">
        <v>433</v>
      </c>
      <c r="I3674" s="14" t="s">
        <v>955</v>
      </c>
      <c r="J3674" s="14" t="s">
        <v>425</v>
      </c>
      <c r="K3674" s="14"/>
      <c r="L3674" s="14" t="s">
        <v>425</v>
      </c>
      <c r="M3674" s="14" t="s">
        <v>832</v>
      </c>
      <c r="N3674" s="14" t="s">
        <v>832</v>
      </c>
      <c r="O3674" s="14" t="s">
        <v>3584</v>
      </c>
      <c r="P3674" s="14" t="s">
        <v>6101</v>
      </c>
      <c r="Q3674" s="14"/>
      <c r="R3674" s="14" t="s">
        <v>404</v>
      </c>
      <c r="S3674" s="14" t="s">
        <v>439</v>
      </c>
      <c r="T3674" s="35">
        <v>364.21</v>
      </c>
      <c r="U3674" s="14" t="s">
        <v>4</v>
      </c>
      <c r="V3674" s="14">
        <v>149</v>
      </c>
      <c r="W3674" s="16">
        <f>+IF(datos_arg[[#This Row],[Moneda]]="ARS",datos_arg[[#This Row],[Monto]],datos_arg[[#This Row],[Monto]]*datos_arg[[#This Row],[TC]])</f>
        <v>364.21</v>
      </c>
      <c r="X3674" s="16">
        <f>IFERROR(IF(datos_arg[[#This Row],[Moneda]]="USD",datos_arg[[#This Row],[Monto]],datos_arg[[#This Row],[Monto]]/datos_arg[[#This Row],[TC]]),0)</f>
        <v>2.4443624161073823</v>
      </c>
      <c r="Y3674" s="14"/>
    </row>
    <row r="3675" spans="1:25" ht="15" customHeight="1" x14ac:dyDescent="0.25">
      <c r="A3675" s="14">
        <f t="shared" si="57"/>
        <v>3672</v>
      </c>
      <c r="B3675" s="1">
        <v>44180</v>
      </c>
      <c r="C3675" s="18">
        <f>+YEAR(datos_arg[[#This Row],[Fecha]])</f>
        <v>2020</v>
      </c>
      <c r="D3675" s="18">
        <f>+MONTH(datos_arg[[#This Row],[Fecha]])</f>
        <v>12</v>
      </c>
      <c r="E3675" s="14" t="s">
        <v>1016</v>
      </c>
      <c r="F3675" s="14" t="s">
        <v>404</v>
      </c>
      <c r="G3675" s="14"/>
      <c r="H3675" s="14" t="s">
        <v>433</v>
      </c>
      <c r="I3675" s="14" t="s">
        <v>955</v>
      </c>
      <c r="J3675" s="14" t="s">
        <v>425</v>
      </c>
      <c r="K3675" s="14"/>
      <c r="L3675" s="14" t="s">
        <v>425</v>
      </c>
      <c r="M3675" s="14" t="s">
        <v>831</v>
      </c>
      <c r="N3675" s="14" t="s">
        <v>831</v>
      </c>
      <c r="O3675" s="14" t="s">
        <v>3584</v>
      </c>
      <c r="P3675" s="14" t="s">
        <v>6101</v>
      </c>
      <c r="Q3675" s="14"/>
      <c r="R3675" s="14" t="s">
        <v>404</v>
      </c>
      <c r="S3675" s="14" t="s">
        <v>439</v>
      </c>
      <c r="T3675" s="35">
        <v>2082.3200000000002</v>
      </c>
      <c r="U3675" s="14" t="s">
        <v>4</v>
      </c>
      <c r="V3675" s="14">
        <v>149</v>
      </c>
      <c r="W3675" s="16">
        <f>+IF(datos_arg[[#This Row],[Moneda]]="ARS",datos_arg[[#This Row],[Monto]],datos_arg[[#This Row],[Monto]]*datos_arg[[#This Row],[TC]])</f>
        <v>2082.3200000000002</v>
      </c>
      <c r="X3675" s="16">
        <f>IFERROR(IF(datos_arg[[#This Row],[Moneda]]="USD",datos_arg[[#This Row],[Monto]],datos_arg[[#This Row],[Monto]]/datos_arg[[#This Row],[TC]]),0)</f>
        <v>13.975302013422819</v>
      </c>
      <c r="Y3675" s="14"/>
    </row>
    <row r="3676" spans="1:25" ht="15" customHeight="1" x14ac:dyDescent="0.25">
      <c r="A3676" s="14">
        <f t="shared" si="57"/>
        <v>3673</v>
      </c>
      <c r="B3676" s="1">
        <v>44180</v>
      </c>
      <c r="C3676" s="18">
        <f>+YEAR(datos_arg[[#This Row],[Fecha]])</f>
        <v>2020</v>
      </c>
      <c r="D3676" s="18">
        <f>+MONTH(datos_arg[[#This Row],[Fecha]])</f>
        <v>12</v>
      </c>
      <c r="E3676" s="14" t="s">
        <v>1016</v>
      </c>
      <c r="F3676" s="14" t="s">
        <v>404</v>
      </c>
      <c r="G3676" s="14"/>
      <c r="H3676" s="14" t="s">
        <v>433</v>
      </c>
      <c r="I3676" s="14" t="s">
        <v>955</v>
      </c>
      <c r="J3676" s="14" t="s">
        <v>425</v>
      </c>
      <c r="K3676" s="14"/>
      <c r="L3676" s="14" t="s">
        <v>425</v>
      </c>
      <c r="M3676" s="14" t="s">
        <v>854</v>
      </c>
      <c r="N3676" s="14" t="s">
        <v>854</v>
      </c>
      <c r="O3676" s="14" t="s">
        <v>3584</v>
      </c>
      <c r="P3676" s="14" t="s">
        <v>6101</v>
      </c>
      <c r="Q3676" s="14"/>
      <c r="R3676" s="14" t="s">
        <v>404</v>
      </c>
      <c r="S3676" s="14" t="s">
        <v>439</v>
      </c>
      <c r="T3676" s="35">
        <v>6916.22</v>
      </c>
      <c r="U3676" s="14" t="s">
        <v>4</v>
      </c>
      <c r="V3676" s="14">
        <v>149</v>
      </c>
      <c r="W3676" s="16">
        <f>+IF(datos_arg[[#This Row],[Moneda]]="ARS",datos_arg[[#This Row],[Monto]],datos_arg[[#This Row],[Monto]]*datos_arg[[#This Row],[TC]])</f>
        <v>6916.22</v>
      </c>
      <c r="X3676" s="16">
        <f>IFERROR(IF(datos_arg[[#This Row],[Moneda]]="USD",datos_arg[[#This Row],[Monto]],datos_arg[[#This Row],[Monto]]/datos_arg[[#This Row],[TC]]),0)</f>
        <v>46.417583892617451</v>
      </c>
      <c r="Y3676" s="14"/>
    </row>
    <row r="3677" spans="1:25" ht="15" customHeight="1" x14ac:dyDescent="0.25">
      <c r="A3677" s="14">
        <f t="shared" si="57"/>
        <v>3674</v>
      </c>
      <c r="B3677" s="1">
        <v>44180</v>
      </c>
      <c r="C3677" s="18">
        <f>+YEAR(datos_arg[[#This Row],[Fecha]])</f>
        <v>2020</v>
      </c>
      <c r="D3677" s="18">
        <f>+MONTH(datos_arg[[#This Row],[Fecha]])</f>
        <v>12</v>
      </c>
      <c r="E3677" s="14" t="s">
        <v>1016</v>
      </c>
      <c r="F3677" s="14" t="s">
        <v>404</v>
      </c>
      <c r="G3677" s="14"/>
      <c r="H3677" s="14" t="s">
        <v>7132</v>
      </c>
      <c r="I3677" s="14" t="s">
        <v>7132</v>
      </c>
      <c r="J3677" s="14" t="s">
        <v>425</v>
      </c>
      <c r="K3677" s="14"/>
      <c r="L3677" s="14" t="s">
        <v>425</v>
      </c>
      <c r="M3677" s="14" t="s">
        <v>156</v>
      </c>
      <c r="N3677" s="14" t="s">
        <v>156</v>
      </c>
      <c r="O3677" s="14" t="s">
        <v>3562</v>
      </c>
      <c r="P3677" s="14" t="s">
        <v>6101</v>
      </c>
      <c r="Q3677" s="14"/>
      <c r="R3677" s="14" t="s">
        <v>404</v>
      </c>
      <c r="S3677" s="14" t="s">
        <v>439</v>
      </c>
      <c r="T3677" s="35">
        <v>3810</v>
      </c>
      <c r="U3677" s="14" t="s">
        <v>4</v>
      </c>
      <c r="V3677" s="14">
        <v>149</v>
      </c>
      <c r="W3677" s="16">
        <f>+IF(datos_arg[[#This Row],[Moneda]]="ARS",datos_arg[[#This Row],[Monto]],datos_arg[[#This Row],[Monto]]*datos_arg[[#This Row],[TC]])</f>
        <v>3810</v>
      </c>
      <c r="X3677" s="16">
        <f>IFERROR(IF(datos_arg[[#This Row],[Moneda]]="USD",datos_arg[[#This Row],[Monto]],datos_arg[[#This Row],[Monto]]/datos_arg[[#This Row],[TC]]),0)</f>
        <v>25.570469798657719</v>
      </c>
      <c r="Y3677" s="14"/>
    </row>
    <row r="3678" spans="1:25" ht="15" customHeight="1" x14ac:dyDescent="0.25">
      <c r="A3678" s="14">
        <f t="shared" si="57"/>
        <v>3675</v>
      </c>
      <c r="B3678" s="1">
        <v>44180</v>
      </c>
      <c r="C3678" s="18">
        <f>+YEAR(datos_arg[[#This Row],[Fecha]])</f>
        <v>2020</v>
      </c>
      <c r="D3678" s="18">
        <f>+MONTH(datos_arg[[#This Row],[Fecha]])</f>
        <v>12</v>
      </c>
      <c r="E3678" s="14" t="s">
        <v>1016</v>
      </c>
      <c r="F3678" s="14" t="s">
        <v>404</v>
      </c>
      <c r="G3678" s="14"/>
      <c r="H3678" s="14" t="s">
        <v>433</v>
      </c>
      <c r="I3678" s="14" t="s">
        <v>955</v>
      </c>
      <c r="J3678" s="14" t="s">
        <v>425</v>
      </c>
      <c r="K3678" s="14"/>
      <c r="L3678" s="14" t="s">
        <v>425</v>
      </c>
      <c r="M3678" s="14" t="s">
        <v>954</v>
      </c>
      <c r="N3678" s="14" t="s">
        <v>954</v>
      </c>
      <c r="O3678" s="14" t="s">
        <v>3584</v>
      </c>
      <c r="P3678" s="14" t="s">
        <v>6101</v>
      </c>
      <c r="Q3678" s="14"/>
      <c r="R3678" s="14" t="s">
        <v>404</v>
      </c>
      <c r="S3678" s="14" t="s">
        <v>439</v>
      </c>
      <c r="T3678" s="35">
        <v>4977.13</v>
      </c>
      <c r="U3678" s="14" t="s">
        <v>4</v>
      </c>
      <c r="V3678" s="14">
        <v>149</v>
      </c>
      <c r="W3678" s="16">
        <f>+IF(datos_arg[[#This Row],[Moneda]]="ARS",datos_arg[[#This Row],[Monto]],datos_arg[[#This Row],[Monto]]*datos_arg[[#This Row],[TC]])</f>
        <v>4977.13</v>
      </c>
      <c r="X3678" s="16">
        <f>IFERROR(IF(datos_arg[[#This Row],[Moneda]]="USD",datos_arg[[#This Row],[Monto]],datos_arg[[#This Row],[Monto]]/datos_arg[[#This Row],[TC]]),0)</f>
        <v>33.40355704697987</v>
      </c>
      <c r="Y3678" s="14"/>
    </row>
    <row r="3679" spans="1:25" ht="15" customHeight="1" x14ac:dyDescent="0.25">
      <c r="A3679" s="14">
        <f t="shared" si="57"/>
        <v>3676</v>
      </c>
      <c r="B3679" s="1">
        <v>44180</v>
      </c>
      <c r="C3679" s="18">
        <f>+YEAR(datos_arg[[#This Row],[Fecha]])</f>
        <v>2020</v>
      </c>
      <c r="D3679" s="18">
        <f>+MONTH(datos_arg[[#This Row],[Fecha]])</f>
        <v>12</v>
      </c>
      <c r="E3679" s="14" t="s">
        <v>1015</v>
      </c>
      <c r="F3679" s="14" t="s">
        <v>430</v>
      </c>
      <c r="G3679" s="14"/>
      <c r="H3679" s="14" t="s">
        <v>7132</v>
      </c>
      <c r="I3679" s="14" t="s">
        <v>7132</v>
      </c>
      <c r="J3679" s="14" t="s">
        <v>425</v>
      </c>
      <c r="K3679" s="14"/>
      <c r="L3679" s="14" t="s">
        <v>425</v>
      </c>
      <c r="M3679" s="14" t="s">
        <v>102</v>
      </c>
      <c r="N3679" s="14" t="s">
        <v>480</v>
      </c>
      <c r="O3679" s="14" t="s">
        <v>3585</v>
      </c>
      <c r="P3679" s="14"/>
      <c r="Q3679" s="14"/>
      <c r="R3679" s="14" t="s">
        <v>430</v>
      </c>
      <c r="S3679" s="14" t="s">
        <v>439</v>
      </c>
      <c r="T3679" s="35">
        <v>759</v>
      </c>
      <c r="U3679" s="14" t="s">
        <v>4</v>
      </c>
      <c r="V3679" s="14">
        <v>149</v>
      </c>
      <c r="W3679" s="16">
        <f>+IF(datos_arg[[#This Row],[Moneda]]="ARS",datos_arg[[#This Row],[Monto]],datos_arg[[#This Row],[Monto]]*datos_arg[[#This Row],[TC]])</f>
        <v>759</v>
      </c>
      <c r="X3679" s="16">
        <f>IFERROR(IF(datos_arg[[#This Row],[Moneda]]="USD",datos_arg[[#This Row],[Monto]],datos_arg[[#This Row],[Monto]]/datos_arg[[#This Row],[TC]]),0)</f>
        <v>5.0939597315436238</v>
      </c>
      <c r="Y3679" s="14"/>
    </row>
    <row r="3680" spans="1:25" ht="15" customHeight="1" x14ac:dyDescent="0.25">
      <c r="A3680" s="14">
        <f t="shared" si="57"/>
        <v>3677</v>
      </c>
      <c r="B3680" s="1">
        <v>44180</v>
      </c>
      <c r="C3680" s="18">
        <f>+YEAR(datos_arg[[#This Row],[Fecha]])</f>
        <v>2020</v>
      </c>
      <c r="D3680" s="18">
        <f>+MONTH(datos_arg[[#This Row],[Fecha]])</f>
        <v>12</v>
      </c>
      <c r="E3680" s="14" t="s">
        <v>1015</v>
      </c>
      <c r="F3680" s="14" t="s">
        <v>403</v>
      </c>
      <c r="G3680" s="14" t="s">
        <v>970</v>
      </c>
      <c r="H3680" s="14" t="s">
        <v>6646</v>
      </c>
      <c r="I3680" s="14" t="s">
        <v>7132</v>
      </c>
      <c r="J3680" s="14" t="s">
        <v>425</v>
      </c>
      <c r="K3680" s="14"/>
      <c r="L3680" s="14" t="s">
        <v>425</v>
      </c>
      <c r="M3680" s="14" t="s">
        <v>493</v>
      </c>
      <c r="N3680" s="14" t="s">
        <v>26</v>
      </c>
      <c r="O3680" s="14" t="s">
        <v>3586</v>
      </c>
      <c r="P3680" s="14"/>
      <c r="Q3680" s="14"/>
      <c r="R3680" s="14" t="s">
        <v>970</v>
      </c>
      <c r="S3680" s="14" t="s">
        <v>439</v>
      </c>
      <c r="T3680" s="35">
        <v>434</v>
      </c>
      <c r="U3680" s="14" t="s">
        <v>4</v>
      </c>
      <c r="V3680" s="14">
        <v>149</v>
      </c>
      <c r="W3680" s="16">
        <f>+IF(datos_arg[[#This Row],[Moneda]]="ARS",datos_arg[[#This Row],[Monto]],datos_arg[[#This Row],[Monto]]*datos_arg[[#This Row],[TC]])</f>
        <v>434</v>
      </c>
      <c r="X3680" s="16">
        <f>IFERROR(IF(datos_arg[[#This Row],[Moneda]]="USD",datos_arg[[#This Row],[Monto]],datos_arg[[#This Row],[Monto]]/datos_arg[[#This Row],[TC]]),0)</f>
        <v>2.912751677852349</v>
      </c>
      <c r="Y3680" s="14"/>
    </row>
    <row r="3681" spans="1:25" ht="15" customHeight="1" x14ac:dyDescent="0.25">
      <c r="A3681" s="14">
        <f t="shared" si="57"/>
        <v>3678</v>
      </c>
      <c r="B3681" s="1">
        <v>44180</v>
      </c>
      <c r="C3681" s="18">
        <f>+YEAR(datos_arg[[#This Row],[Fecha]])</f>
        <v>2020</v>
      </c>
      <c r="D3681" s="18">
        <f>+MONTH(datos_arg[[#This Row],[Fecha]])</f>
        <v>12</v>
      </c>
      <c r="E3681" s="14" t="s">
        <v>449</v>
      </c>
      <c r="F3681" s="14" t="s">
        <v>523</v>
      </c>
      <c r="G3681" s="14"/>
      <c r="H3681" s="14" t="s">
        <v>7132</v>
      </c>
      <c r="I3681" s="14" t="s">
        <v>7132</v>
      </c>
      <c r="J3681" s="14" t="s">
        <v>425</v>
      </c>
      <c r="K3681" s="14"/>
      <c r="L3681" s="14" t="s">
        <v>425</v>
      </c>
      <c r="M3681" s="14" t="s">
        <v>515</v>
      </c>
      <c r="N3681" s="14" t="s">
        <v>515</v>
      </c>
      <c r="O3681" s="14" t="s">
        <v>3587</v>
      </c>
      <c r="P3681" s="14"/>
      <c r="Q3681" s="14"/>
      <c r="R3681" s="14" t="s">
        <v>523</v>
      </c>
      <c r="S3681" s="14" t="s">
        <v>439</v>
      </c>
      <c r="T3681" s="35">
        <v>4950</v>
      </c>
      <c r="U3681" s="14" t="s">
        <v>4</v>
      </c>
      <c r="V3681" s="14">
        <v>149</v>
      </c>
      <c r="W3681" s="16">
        <f>+IF(datos_arg[[#This Row],[Moneda]]="ARS",datos_arg[[#This Row],[Monto]],datos_arg[[#This Row],[Monto]]*datos_arg[[#This Row],[TC]])</f>
        <v>4950</v>
      </c>
      <c r="X3681" s="16">
        <f>IFERROR(IF(datos_arg[[#This Row],[Moneda]]="USD",datos_arg[[#This Row],[Monto]],datos_arg[[#This Row],[Monto]]/datos_arg[[#This Row],[TC]]),0)</f>
        <v>33.221476510067113</v>
      </c>
      <c r="Y3681" s="14"/>
    </row>
    <row r="3682" spans="1:25" x14ac:dyDescent="0.25">
      <c r="A3682" s="14">
        <f t="shared" si="57"/>
        <v>3679</v>
      </c>
      <c r="B3682" s="1">
        <v>44180</v>
      </c>
      <c r="C3682" s="18">
        <f>+YEAR(datos_arg[[#This Row],[Fecha]])</f>
        <v>2020</v>
      </c>
      <c r="D3682" s="18">
        <f>+MONTH(datos_arg[[#This Row],[Fecha]])</f>
        <v>12</v>
      </c>
      <c r="E3682" s="14" t="s">
        <v>408</v>
      </c>
      <c r="F3682" s="14" t="s">
        <v>69</v>
      </c>
      <c r="G3682" s="14"/>
      <c r="H3682" s="14" t="s">
        <v>7132</v>
      </c>
      <c r="I3682" s="14" t="s">
        <v>7132</v>
      </c>
      <c r="J3682" s="14" t="s">
        <v>425</v>
      </c>
      <c r="K3682" s="14"/>
      <c r="L3682" s="14" t="s">
        <v>425</v>
      </c>
      <c r="M3682" s="14" t="s">
        <v>2530</v>
      </c>
      <c r="N3682" s="14" t="s">
        <v>2530</v>
      </c>
      <c r="O3682" s="14"/>
      <c r="P3682" s="14"/>
      <c r="Q3682" s="14"/>
      <c r="R3682" s="14" t="s">
        <v>439</v>
      </c>
      <c r="S3682" s="14" t="s">
        <v>440</v>
      </c>
      <c r="T3682" s="35">
        <v>1000</v>
      </c>
      <c r="U3682" s="14" t="s">
        <v>2</v>
      </c>
      <c r="V3682" s="14">
        <v>147</v>
      </c>
      <c r="W3682" s="16">
        <f>+IF(datos_arg[[#This Row],[Moneda]]="ARS",datos_arg[[#This Row],[Monto]],datos_arg[[#This Row],[Monto]]*datos_arg[[#This Row],[TC]])</f>
        <v>147000</v>
      </c>
      <c r="X3682" s="16">
        <f>IFERROR(IF(datos_arg[[#This Row],[Moneda]]="USD",datos_arg[[#This Row],[Monto]],datos_arg[[#This Row],[Monto]]/datos_arg[[#This Row],[TC]]),0)</f>
        <v>1000</v>
      </c>
      <c r="Y3682" s="14"/>
    </row>
    <row r="3683" spans="1:25" ht="15" customHeight="1" x14ac:dyDescent="0.25">
      <c r="A3683" s="14">
        <f t="shared" si="57"/>
        <v>3680</v>
      </c>
      <c r="B3683" s="1">
        <v>44180</v>
      </c>
      <c r="C3683" s="18">
        <f>+YEAR(datos_arg[[#This Row],[Fecha]])</f>
        <v>2020</v>
      </c>
      <c r="D3683" s="18">
        <f>+MONTH(datos_arg[[#This Row],[Fecha]])</f>
        <v>12</v>
      </c>
      <c r="E3683" s="14" t="s">
        <v>1015</v>
      </c>
      <c r="F3683" s="14" t="s">
        <v>430</v>
      </c>
      <c r="G3683" s="14"/>
      <c r="H3683" s="14" t="s">
        <v>7132</v>
      </c>
      <c r="I3683" s="14" t="s">
        <v>7132</v>
      </c>
      <c r="J3683" s="14" t="s">
        <v>425</v>
      </c>
      <c r="K3683" s="14"/>
      <c r="L3683" s="14" t="s">
        <v>425</v>
      </c>
      <c r="M3683" s="14" t="s">
        <v>60</v>
      </c>
      <c r="N3683" s="14" t="s">
        <v>26</v>
      </c>
      <c r="O3683" s="14" t="s">
        <v>2460</v>
      </c>
      <c r="P3683" s="14"/>
      <c r="Q3683" s="14"/>
      <c r="R3683" s="14" t="s">
        <v>430</v>
      </c>
      <c r="S3683" s="14" t="s">
        <v>439</v>
      </c>
      <c r="T3683" s="35">
        <v>1000</v>
      </c>
      <c r="U3683" s="14" t="s">
        <v>4</v>
      </c>
      <c r="V3683" s="14">
        <v>147</v>
      </c>
      <c r="W3683" s="16">
        <f>+IF(datos_arg[[#This Row],[Moneda]]="ARS",datos_arg[[#This Row],[Monto]],datos_arg[[#This Row],[Monto]]*datos_arg[[#This Row],[TC]])</f>
        <v>1000</v>
      </c>
      <c r="X3683" s="16">
        <f>IFERROR(IF(datos_arg[[#This Row],[Moneda]]="USD",datos_arg[[#This Row],[Monto]],datos_arg[[#This Row],[Monto]]/datos_arg[[#This Row],[TC]]),0)</f>
        <v>6.8027210884353737</v>
      </c>
      <c r="Y3683" s="14"/>
    </row>
    <row r="3684" spans="1:25" ht="15" customHeight="1" x14ac:dyDescent="0.25">
      <c r="A3684" s="14">
        <f t="shared" si="57"/>
        <v>3681</v>
      </c>
      <c r="B3684" s="1">
        <v>44181</v>
      </c>
      <c r="C3684" s="18">
        <f>+YEAR(datos_arg[[#This Row],[Fecha]])</f>
        <v>2020</v>
      </c>
      <c r="D3684" s="18">
        <f>+MONTH(datos_arg[[#This Row],[Fecha]])</f>
        <v>12</v>
      </c>
      <c r="E3684" s="14" t="s">
        <v>1016</v>
      </c>
      <c r="F3684" s="14" t="s">
        <v>404</v>
      </c>
      <c r="G3684" s="14"/>
      <c r="H3684" s="14" t="s">
        <v>4114</v>
      </c>
      <c r="I3684" s="14" t="s">
        <v>7132</v>
      </c>
      <c r="J3684" s="14" t="s">
        <v>425</v>
      </c>
      <c r="K3684" s="14"/>
      <c r="L3684" s="14" t="s">
        <v>425</v>
      </c>
      <c r="M3684" s="14" t="s">
        <v>129</v>
      </c>
      <c r="N3684" s="14" t="s">
        <v>129</v>
      </c>
      <c r="O3684" s="14" t="s">
        <v>3588</v>
      </c>
      <c r="P3684" s="14" t="s">
        <v>6101</v>
      </c>
      <c r="Q3684" s="14"/>
      <c r="R3684" s="14" t="s">
        <v>404</v>
      </c>
      <c r="S3684" s="14" t="s">
        <v>439</v>
      </c>
      <c r="T3684" s="35">
        <v>8042.76</v>
      </c>
      <c r="U3684" s="14" t="s">
        <v>4</v>
      </c>
      <c r="V3684" s="14">
        <v>147</v>
      </c>
      <c r="W3684" s="16">
        <f>+IF(datos_arg[[#This Row],[Moneda]]="ARS",datos_arg[[#This Row],[Monto]],datos_arg[[#This Row],[Monto]]*datos_arg[[#This Row],[TC]])</f>
        <v>8042.76</v>
      </c>
      <c r="X3684" s="16">
        <f>IFERROR(IF(datos_arg[[#This Row],[Moneda]]="USD",datos_arg[[#This Row],[Monto]],datos_arg[[#This Row],[Monto]]/datos_arg[[#This Row],[TC]]),0)</f>
        <v>54.712653061224493</v>
      </c>
      <c r="Y3684" s="14"/>
    </row>
    <row r="3685" spans="1:25" ht="15" customHeight="1" x14ac:dyDescent="0.25">
      <c r="A3685" s="14">
        <f t="shared" si="57"/>
        <v>3682</v>
      </c>
      <c r="B3685" s="1">
        <v>44181</v>
      </c>
      <c r="C3685" s="18">
        <f>+YEAR(datos_arg[[#This Row],[Fecha]])</f>
        <v>2020</v>
      </c>
      <c r="D3685" s="18">
        <f>+MONTH(datos_arg[[#This Row],[Fecha]])</f>
        <v>12</v>
      </c>
      <c r="E3685" s="14" t="s">
        <v>617</v>
      </c>
      <c r="F3685" s="14" t="s">
        <v>6652</v>
      </c>
      <c r="G3685" s="14" t="s">
        <v>6672</v>
      </c>
      <c r="H3685" s="14" t="s">
        <v>1024</v>
      </c>
      <c r="I3685" s="14" t="s">
        <v>7132</v>
      </c>
      <c r="J3685" s="14" t="s">
        <v>425</v>
      </c>
      <c r="K3685" s="14" t="s">
        <v>422</v>
      </c>
      <c r="L3685" s="14" t="s">
        <v>426</v>
      </c>
      <c r="M3685" s="14" t="s">
        <v>881</v>
      </c>
      <c r="N3685" s="14" t="s">
        <v>3589</v>
      </c>
      <c r="O3685" s="14" t="s">
        <v>3590</v>
      </c>
      <c r="P3685" s="14" t="s">
        <v>6111</v>
      </c>
      <c r="Q3685" s="14">
        <v>1</v>
      </c>
      <c r="R3685" s="14" t="s">
        <v>6672</v>
      </c>
      <c r="S3685" s="14" t="s">
        <v>439</v>
      </c>
      <c r="T3685" s="35">
        <v>14691.15</v>
      </c>
      <c r="U3685" s="14" t="s">
        <v>4</v>
      </c>
      <c r="V3685" s="14">
        <v>147</v>
      </c>
      <c r="W3685" s="16">
        <f>+IF(datos_arg[[#This Row],[Moneda]]="ARS",datos_arg[[#This Row],[Monto]],datos_arg[[#This Row],[Monto]]*datos_arg[[#This Row],[TC]])</f>
        <v>14691.15</v>
      </c>
      <c r="X3685" s="16">
        <f>IFERROR(IF(datos_arg[[#This Row],[Moneda]]="USD",datos_arg[[#This Row],[Monto]],datos_arg[[#This Row],[Monto]]/datos_arg[[#This Row],[TC]]),0)</f>
        <v>99.939795918367338</v>
      </c>
      <c r="Y3685" s="14"/>
    </row>
    <row r="3686" spans="1:25" ht="15" customHeight="1" x14ac:dyDescent="0.25">
      <c r="A3686" s="14">
        <f t="shared" si="57"/>
        <v>3683</v>
      </c>
      <c r="B3686" s="1">
        <v>44181</v>
      </c>
      <c r="C3686" s="18">
        <f>+YEAR(datos_arg[[#This Row],[Fecha]])</f>
        <v>2020</v>
      </c>
      <c r="D3686" s="18">
        <f>+MONTH(datos_arg[[#This Row],[Fecha]])</f>
        <v>12</v>
      </c>
      <c r="E3686" s="14" t="s">
        <v>5358</v>
      </c>
      <c r="F3686" s="14" t="s">
        <v>85</v>
      </c>
      <c r="G3686" s="14"/>
      <c r="H3686" s="14" t="s">
        <v>6646</v>
      </c>
      <c r="I3686" s="14" t="s">
        <v>7132</v>
      </c>
      <c r="J3686" s="14" t="s">
        <v>425</v>
      </c>
      <c r="K3686" s="14"/>
      <c r="L3686" s="14" t="s">
        <v>425</v>
      </c>
      <c r="M3686" s="14" t="s">
        <v>3422</v>
      </c>
      <c r="N3686" s="14" t="s">
        <v>100</v>
      </c>
      <c r="O3686" s="14" t="s">
        <v>3591</v>
      </c>
      <c r="P3686" s="14" t="s">
        <v>6112</v>
      </c>
      <c r="Q3686" s="14">
        <v>1</v>
      </c>
      <c r="R3686" s="14" t="s">
        <v>85</v>
      </c>
      <c r="S3686" s="14" t="s">
        <v>439</v>
      </c>
      <c r="T3686" s="35">
        <v>430</v>
      </c>
      <c r="U3686" s="14" t="s">
        <v>4</v>
      </c>
      <c r="V3686" s="14">
        <v>147</v>
      </c>
      <c r="W3686" s="16">
        <f>+IF(datos_arg[[#This Row],[Moneda]]="ARS",datos_arg[[#This Row],[Monto]],datos_arg[[#This Row],[Monto]]*datos_arg[[#This Row],[TC]])</f>
        <v>430</v>
      </c>
      <c r="X3686" s="16">
        <f>IFERROR(IF(datos_arg[[#This Row],[Moneda]]="USD",datos_arg[[#This Row],[Monto]],datos_arg[[#This Row],[Monto]]/datos_arg[[#This Row],[TC]]),0)</f>
        <v>2.925170068027211</v>
      </c>
      <c r="Y3686" s="14"/>
    </row>
    <row r="3687" spans="1:25" ht="15" customHeight="1" x14ac:dyDescent="0.25">
      <c r="A3687" s="14">
        <f t="shared" si="57"/>
        <v>3684</v>
      </c>
      <c r="B3687" s="1">
        <v>44181</v>
      </c>
      <c r="C3687" s="18">
        <f>+YEAR(datos_arg[[#This Row],[Fecha]])</f>
        <v>2020</v>
      </c>
      <c r="D3687" s="18">
        <f>+MONTH(datos_arg[[#This Row],[Fecha]])</f>
        <v>12</v>
      </c>
      <c r="E3687" s="14" t="s">
        <v>5358</v>
      </c>
      <c r="F3687" s="14" t="s">
        <v>4109</v>
      </c>
      <c r="G3687" s="14"/>
      <c r="H3687" s="14" t="s">
        <v>6646</v>
      </c>
      <c r="I3687" s="14" t="s">
        <v>3606</v>
      </c>
      <c r="J3687" s="14" t="s">
        <v>3606</v>
      </c>
      <c r="K3687" s="14" t="s">
        <v>421</v>
      </c>
      <c r="L3687" s="14" t="s">
        <v>425</v>
      </c>
      <c r="M3687" s="14" t="s">
        <v>3592</v>
      </c>
      <c r="N3687" s="14" t="s">
        <v>100</v>
      </c>
      <c r="O3687" s="14" t="s">
        <v>3599</v>
      </c>
      <c r="P3687" s="14" t="s">
        <v>6113</v>
      </c>
      <c r="Q3687" s="14">
        <v>10</v>
      </c>
      <c r="R3687" s="14" t="s">
        <v>4109</v>
      </c>
      <c r="S3687" s="14" t="s">
        <v>439</v>
      </c>
      <c r="T3687" s="35">
        <v>3868.76</v>
      </c>
      <c r="U3687" s="14" t="s">
        <v>4</v>
      </c>
      <c r="V3687" s="14">
        <v>147</v>
      </c>
      <c r="W3687" s="16">
        <f>+IF(datos_arg[[#This Row],[Moneda]]="ARS",datos_arg[[#This Row],[Monto]],datos_arg[[#This Row],[Monto]]*datos_arg[[#This Row],[TC]])</f>
        <v>3868.76</v>
      </c>
      <c r="X3687" s="16">
        <f>IFERROR(IF(datos_arg[[#This Row],[Moneda]]="USD",datos_arg[[#This Row],[Monto]],datos_arg[[#This Row],[Monto]]/datos_arg[[#This Row],[TC]]),0)</f>
        <v>26.318095238095239</v>
      </c>
      <c r="Y3687" s="14"/>
    </row>
    <row r="3688" spans="1:25" ht="15" customHeight="1" x14ac:dyDescent="0.25">
      <c r="A3688" s="14">
        <f t="shared" si="57"/>
        <v>3685</v>
      </c>
      <c r="B3688" s="1">
        <v>44181</v>
      </c>
      <c r="C3688" s="18">
        <f>+YEAR(datos_arg[[#This Row],[Fecha]])</f>
        <v>2020</v>
      </c>
      <c r="D3688" s="18">
        <f>+MONTH(datos_arg[[#This Row],[Fecha]])</f>
        <v>12</v>
      </c>
      <c r="E3688" s="14" t="s">
        <v>617</v>
      </c>
      <c r="F3688" s="14" t="s">
        <v>8101</v>
      </c>
      <c r="G3688" s="14"/>
      <c r="H3688" s="14" t="s">
        <v>8103</v>
      </c>
      <c r="I3688" s="14" t="s">
        <v>8104</v>
      </c>
      <c r="J3688" s="14" t="s">
        <v>6683</v>
      </c>
      <c r="K3688" s="14" t="s">
        <v>422</v>
      </c>
      <c r="L3688" s="14" t="s">
        <v>422</v>
      </c>
      <c r="M3688" s="14" t="s">
        <v>3851</v>
      </c>
      <c r="N3688" s="14" t="s">
        <v>100</v>
      </c>
      <c r="O3688" s="14" t="s">
        <v>3850</v>
      </c>
      <c r="P3688" s="14" t="s">
        <v>6112</v>
      </c>
      <c r="Q3688" s="14">
        <v>1</v>
      </c>
      <c r="R3688" s="14" t="s">
        <v>8101</v>
      </c>
      <c r="S3688" s="14" t="s">
        <v>439</v>
      </c>
      <c r="T3688" s="35">
        <v>9061.0400000000009</v>
      </c>
      <c r="U3688" s="14" t="s">
        <v>4</v>
      </c>
      <c r="V3688" s="14">
        <v>147</v>
      </c>
      <c r="W3688" s="16">
        <f>+IF(datos_arg[[#This Row],[Moneda]]="ARS",datos_arg[[#This Row],[Monto]],datos_arg[[#This Row],[Monto]]*datos_arg[[#This Row],[TC]])</f>
        <v>9061.0400000000009</v>
      </c>
      <c r="X3688" s="16">
        <f>IFERROR(IF(datos_arg[[#This Row],[Moneda]]="USD",datos_arg[[#This Row],[Monto]],datos_arg[[#This Row],[Monto]]/datos_arg[[#This Row],[TC]]),0)</f>
        <v>61.639727891156468</v>
      </c>
      <c r="Y3688" s="14"/>
    </row>
    <row r="3689" spans="1:25" ht="15" customHeight="1" x14ac:dyDescent="0.25">
      <c r="A3689" s="14">
        <f t="shared" si="57"/>
        <v>3686</v>
      </c>
      <c r="B3689" s="1">
        <v>44181</v>
      </c>
      <c r="C3689" s="18">
        <f>+YEAR(datos_arg[[#This Row],[Fecha]])</f>
        <v>2020</v>
      </c>
      <c r="D3689" s="18">
        <f>+MONTH(datos_arg[[#This Row],[Fecha]])</f>
        <v>12</v>
      </c>
      <c r="E3689" s="14" t="s">
        <v>5358</v>
      </c>
      <c r="F3689" s="14" t="s">
        <v>85</v>
      </c>
      <c r="G3689" s="14"/>
      <c r="H3689" s="14" t="s">
        <v>532</v>
      </c>
      <c r="I3689" s="14" t="s">
        <v>7132</v>
      </c>
      <c r="J3689" s="14" t="s">
        <v>425</v>
      </c>
      <c r="K3689" s="14" t="s">
        <v>421</v>
      </c>
      <c r="L3689" s="14" t="s">
        <v>425</v>
      </c>
      <c r="M3689" s="14" t="s">
        <v>2085</v>
      </c>
      <c r="N3689" s="14" t="s">
        <v>100</v>
      </c>
      <c r="O3689" s="14" t="s">
        <v>3593</v>
      </c>
      <c r="P3689" s="14" t="s">
        <v>6112</v>
      </c>
      <c r="Q3689" s="14">
        <v>1</v>
      </c>
      <c r="R3689" s="14" t="s">
        <v>85</v>
      </c>
      <c r="S3689" s="14" t="s">
        <v>439</v>
      </c>
      <c r="T3689" s="35">
        <v>3899.3</v>
      </c>
      <c r="U3689" s="14" t="s">
        <v>4</v>
      </c>
      <c r="V3689" s="14">
        <v>147</v>
      </c>
      <c r="W3689" s="16">
        <f>+IF(datos_arg[[#This Row],[Moneda]]="ARS",datos_arg[[#This Row],[Monto]],datos_arg[[#This Row],[Monto]]*datos_arg[[#This Row],[TC]])</f>
        <v>3899.3</v>
      </c>
      <c r="X3689" s="16">
        <f>IFERROR(IF(datos_arg[[#This Row],[Moneda]]="USD",datos_arg[[#This Row],[Monto]],datos_arg[[#This Row],[Monto]]/datos_arg[[#This Row],[TC]]),0)</f>
        <v>26.525850340136056</v>
      </c>
      <c r="Y3689" s="14"/>
    </row>
    <row r="3690" spans="1:25" ht="15" customHeight="1" x14ac:dyDescent="0.25">
      <c r="A3690" s="14">
        <f t="shared" si="57"/>
        <v>3687</v>
      </c>
      <c r="B3690" s="1">
        <v>44181</v>
      </c>
      <c r="C3690" s="18">
        <f>+YEAR(datos_arg[[#This Row],[Fecha]])</f>
        <v>2020</v>
      </c>
      <c r="D3690" s="18">
        <f>+MONTH(datos_arg[[#This Row],[Fecha]])</f>
        <v>12</v>
      </c>
      <c r="E3690" s="14" t="s">
        <v>5358</v>
      </c>
      <c r="F3690" s="14" t="s">
        <v>4109</v>
      </c>
      <c r="G3690" s="14"/>
      <c r="H3690" s="14" t="s">
        <v>6646</v>
      </c>
      <c r="I3690" s="14" t="s">
        <v>7132</v>
      </c>
      <c r="J3690" s="14" t="s">
        <v>425</v>
      </c>
      <c r="K3690" s="14" t="s">
        <v>420</v>
      </c>
      <c r="L3690" s="14" t="s">
        <v>422</v>
      </c>
      <c r="M3690" s="14" t="s">
        <v>3743</v>
      </c>
      <c r="N3690" s="14" t="s">
        <v>100</v>
      </c>
      <c r="O3690" s="14" t="s">
        <v>3594</v>
      </c>
      <c r="P3690" s="14" t="s">
        <v>6112</v>
      </c>
      <c r="Q3690" s="14">
        <v>2</v>
      </c>
      <c r="R3690" s="14" t="s">
        <v>4109</v>
      </c>
      <c r="S3690" s="14" t="s">
        <v>439</v>
      </c>
      <c r="T3690" s="35">
        <v>1282.8</v>
      </c>
      <c r="U3690" s="14" t="s">
        <v>4</v>
      </c>
      <c r="V3690" s="14">
        <v>147</v>
      </c>
      <c r="W3690" s="16">
        <f>+IF(datos_arg[[#This Row],[Moneda]]="ARS",datos_arg[[#This Row],[Monto]],datos_arg[[#This Row],[Monto]]*datos_arg[[#This Row],[TC]])</f>
        <v>1282.8</v>
      </c>
      <c r="X3690" s="16">
        <f>IFERROR(IF(datos_arg[[#This Row],[Moneda]]="USD",datos_arg[[#This Row],[Monto]],datos_arg[[#This Row],[Monto]]/datos_arg[[#This Row],[TC]]),0)</f>
        <v>8.7265306122448969</v>
      </c>
      <c r="Y3690" s="14"/>
    </row>
    <row r="3691" spans="1:25" ht="15" customHeight="1" x14ac:dyDescent="0.25">
      <c r="A3691" s="14">
        <f t="shared" si="57"/>
        <v>3688</v>
      </c>
      <c r="B3691" s="1">
        <v>44181</v>
      </c>
      <c r="C3691" s="18">
        <f>+YEAR(datos_arg[[#This Row],[Fecha]])</f>
        <v>2020</v>
      </c>
      <c r="D3691" s="18">
        <f>+MONTH(datos_arg[[#This Row],[Fecha]])</f>
        <v>12</v>
      </c>
      <c r="E3691" s="14" t="s">
        <v>5358</v>
      </c>
      <c r="F3691" s="14" t="s">
        <v>85</v>
      </c>
      <c r="G3691" s="14"/>
      <c r="H3691" s="14" t="s">
        <v>6646</v>
      </c>
      <c r="I3691" s="14" t="s">
        <v>7132</v>
      </c>
      <c r="J3691" s="14" t="s">
        <v>425</v>
      </c>
      <c r="K3691" s="14" t="s">
        <v>420</v>
      </c>
      <c r="L3691" s="14" t="s">
        <v>425</v>
      </c>
      <c r="M3691" s="14" t="s">
        <v>688</v>
      </c>
      <c r="N3691" s="14" t="s">
        <v>100</v>
      </c>
      <c r="O3691" s="14" t="s">
        <v>3595</v>
      </c>
      <c r="P3691" s="14" t="s">
        <v>6112</v>
      </c>
      <c r="Q3691" s="14">
        <v>0</v>
      </c>
      <c r="R3691" s="14" t="s">
        <v>85</v>
      </c>
      <c r="S3691" s="14" t="s">
        <v>439</v>
      </c>
      <c r="T3691" s="35">
        <v>30.74</v>
      </c>
      <c r="U3691" s="14" t="s">
        <v>4</v>
      </c>
      <c r="V3691" s="14">
        <v>147</v>
      </c>
      <c r="W3691" s="16">
        <f>+IF(datos_arg[[#This Row],[Moneda]]="ARS",datos_arg[[#This Row],[Monto]],datos_arg[[#This Row],[Monto]]*datos_arg[[#This Row],[TC]])</f>
        <v>30.74</v>
      </c>
      <c r="X3691" s="16">
        <f>IFERROR(IF(datos_arg[[#This Row],[Moneda]]="USD",datos_arg[[#This Row],[Monto]],datos_arg[[#This Row],[Monto]]/datos_arg[[#This Row],[TC]]),0)</f>
        <v>0.2091156462585034</v>
      </c>
      <c r="Y3691" s="14"/>
    </row>
    <row r="3692" spans="1:25" ht="15" customHeight="1" x14ac:dyDescent="0.25">
      <c r="A3692" s="14">
        <f t="shared" si="57"/>
        <v>3689</v>
      </c>
      <c r="B3692" s="1">
        <v>44181</v>
      </c>
      <c r="C3692" s="18">
        <f>+YEAR(datos_arg[[#This Row],[Fecha]])</f>
        <v>2020</v>
      </c>
      <c r="D3692" s="18">
        <f>+MONTH(datos_arg[[#This Row],[Fecha]])</f>
        <v>12</v>
      </c>
      <c r="E3692" s="14" t="s">
        <v>408</v>
      </c>
      <c r="F3692" s="14" t="s">
        <v>506</v>
      </c>
      <c r="G3692" s="14"/>
      <c r="H3692" s="14" t="s">
        <v>7132</v>
      </c>
      <c r="I3692" s="14" t="s">
        <v>7132</v>
      </c>
      <c r="J3692" s="14" t="s">
        <v>425</v>
      </c>
      <c r="K3692" s="14"/>
      <c r="L3692" s="14" t="s">
        <v>425</v>
      </c>
      <c r="M3692" s="14" t="s">
        <v>1762</v>
      </c>
      <c r="N3692" s="14" t="s">
        <v>1762</v>
      </c>
      <c r="O3692" s="14" t="s">
        <v>3623</v>
      </c>
      <c r="P3692" s="14" t="s">
        <v>6112</v>
      </c>
      <c r="Q3692" s="14"/>
      <c r="R3692" s="14" t="s">
        <v>1762</v>
      </c>
      <c r="S3692" s="14" t="s">
        <v>439</v>
      </c>
      <c r="T3692" s="35">
        <v>1699</v>
      </c>
      <c r="U3692" s="14" t="s">
        <v>4</v>
      </c>
      <c r="V3692" s="14">
        <v>147</v>
      </c>
      <c r="W3692" s="16">
        <f>+IF(datos_arg[[#This Row],[Moneda]]="ARS",datos_arg[[#This Row],[Monto]],datos_arg[[#This Row],[Monto]]*datos_arg[[#This Row],[TC]])</f>
        <v>1699</v>
      </c>
      <c r="X3692" s="16">
        <f>IFERROR(IF(datos_arg[[#This Row],[Moneda]]="USD",datos_arg[[#This Row],[Monto]],datos_arg[[#This Row],[Monto]]/datos_arg[[#This Row],[TC]]),0)</f>
        <v>11.5578231292517</v>
      </c>
      <c r="Y3692" s="14"/>
    </row>
    <row r="3693" spans="1:25" ht="15" customHeight="1" x14ac:dyDescent="0.25">
      <c r="A3693" s="14">
        <f t="shared" si="57"/>
        <v>3690</v>
      </c>
      <c r="B3693" s="1">
        <v>44181</v>
      </c>
      <c r="C3693" s="18">
        <f>+YEAR(datos_arg[[#This Row],[Fecha]])</f>
        <v>2020</v>
      </c>
      <c r="D3693" s="18">
        <f>+MONTH(datos_arg[[#This Row],[Fecha]])</f>
        <v>12</v>
      </c>
      <c r="E3693" s="14" t="s">
        <v>1015</v>
      </c>
      <c r="F3693" s="14" t="s">
        <v>403</v>
      </c>
      <c r="G3693" s="14" t="s">
        <v>5383</v>
      </c>
      <c r="H3693" s="14" t="s">
        <v>532</v>
      </c>
      <c r="I3693" s="14" t="s">
        <v>7132</v>
      </c>
      <c r="J3693" s="14" t="s">
        <v>425</v>
      </c>
      <c r="K3693" s="14" t="s">
        <v>421</v>
      </c>
      <c r="L3693" s="14" t="s">
        <v>425</v>
      </c>
      <c r="M3693" s="14" t="s">
        <v>815</v>
      </c>
      <c r="N3693" s="14" t="s">
        <v>100</v>
      </c>
      <c r="O3693" s="14" t="s">
        <v>3596</v>
      </c>
      <c r="P3693" s="14" t="s">
        <v>6112</v>
      </c>
      <c r="Q3693" s="14">
        <v>4</v>
      </c>
      <c r="R3693" s="14" t="s">
        <v>5383</v>
      </c>
      <c r="S3693" s="14" t="s">
        <v>439</v>
      </c>
      <c r="T3693" s="35">
        <v>4398.17</v>
      </c>
      <c r="U3693" s="14" t="s">
        <v>4</v>
      </c>
      <c r="V3693" s="14">
        <v>147</v>
      </c>
      <c r="W3693" s="16">
        <f>+IF(datos_arg[[#This Row],[Moneda]]="ARS",datos_arg[[#This Row],[Monto]],datos_arg[[#This Row],[Monto]]*datos_arg[[#This Row],[TC]])</f>
        <v>4398.17</v>
      </c>
      <c r="X3693" s="16">
        <f>IFERROR(IF(datos_arg[[#This Row],[Moneda]]="USD",datos_arg[[#This Row],[Monto]],datos_arg[[#This Row],[Monto]]/datos_arg[[#This Row],[TC]]),0)</f>
        <v>29.91952380952381</v>
      </c>
      <c r="Y3693" s="14"/>
    </row>
    <row r="3694" spans="1:25" ht="15" customHeight="1" x14ac:dyDescent="0.25">
      <c r="A3694" s="14">
        <f t="shared" si="57"/>
        <v>3691</v>
      </c>
      <c r="B3694" s="1">
        <v>44181</v>
      </c>
      <c r="C3694" s="18">
        <f>+YEAR(datos_arg[[#This Row],[Fecha]])</f>
        <v>2020</v>
      </c>
      <c r="D3694" s="18">
        <f>+MONTH(datos_arg[[#This Row],[Fecha]])</f>
        <v>12</v>
      </c>
      <c r="E3694" s="14" t="s">
        <v>5358</v>
      </c>
      <c r="F3694" s="14" t="s">
        <v>4109</v>
      </c>
      <c r="G3694" s="14"/>
      <c r="H3694" s="14" t="s">
        <v>6646</v>
      </c>
      <c r="I3694" s="14" t="s">
        <v>7132</v>
      </c>
      <c r="J3694" s="14" t="s">
        <v>425</v>
      </c>
      <c r="K3694" s="14" t="s">
        <v>421</v>
      </c>
      <c r="L3694" s="14" t="s">
        <v>426</v>
      </c>
      <c r="M3694" s="14" t="s">
        <v>3597</v>
      </c>
      <c r="N3694" s="14" t="s">
        <v>100</v>
      </c>
      <c r="O3694" s="14" t="s">
        <v>3598</v>
      </c>
      <c r="P3694" s="14" t="s">
        <v>6113</v>
      </c>
      <c r="Q3694" s="14">
        <v>2</v>
      </c>
      <c r="R3694" s="14" t="s">
        <v>4109</v>
      </c>
      <c r="S3694" s="14" t="s">
        <v>439</v>
      </c>
      <c r="T3694" s="35">
        <v>1730.76</v>
      </c>
      <c r="U3694" s="14" t="s">
        <v>4</v>
      </c>
      <c r="V3694" s="14">
        <v>147</v>
      </c>
      <c r="W3694" s="16">
        <f>+IF(datos_arg[[#This Row],[Moneda]]="ARS",datos_arg[[#This Row],[Monto]],datos_arg[[#This Row],[Monto]]*datos_arg[[#This Row],[TC]])</f>
        <v>1730.76</v>
      </c>
      <c r="X3694" s="16">
        <f>IFERROR(IF(datos_arg[[#This Row],[Moneda]]="USD",datos_arg[[#This Row],[Monto]],datos_arg[[#This Row],[Monto]]/datos_arg[[#This Row],[TC]]),0)</f>
        <v>11.773877551020409</v>
      </c>
      <c r="Y3694" s="14"/>
    </row>
    <row r="3695" spans="1:25" ht="15" customHeight="1" x14ac:dyDescent="0.25">
      <c r="A3695" s="14">
        <f t="shared" si="57"/>
        <v>3692</v>
      </c>
      <c r="B3695" s="1">
        <v>44181</v>
      </c>
      <c r="C3695" s="18">
        <f>+YEAR(datos_arg[[#This Row],[Fecha]])</f>
        <v>2020</v>
      </c>
      <c r="D3695" s="18">
        <f>+MONTH(datos_arg[[#This Row],[Fecha]])</f>
        <v>12</v>
      </c>
      <c r="E3695" s="14" t="s">
        <v>5358</v>
      </c>
      <c r="F3695" s="14" t="s">
        <v>85</v>
      </c>
      <c r="G3695" s="14"/>
      <c r="H3695" s="14" t="s">
        <v>6646</v>
      </c>
      <c r="I3695" s="14" t="s">
        <v>7132</v>
      </c>
      <c r="J3695" s="14" t="s">
        <v>425</v>
      </c>
      <c r="K3695" s="14"/>
      <c r="L3695" s="14" t="s">
        <v>425</v>
      </c>
      <c r="M3695" s="14" t="s">
        <v>3422</v>
      </c>
      <c r="N3695" s="14" t="s">
        <v>100</v>
      </c>
      <c r="O3695" s="14" t="s">
        <v>3600</v>
      </c>
      <c r="P3695" s="14" t="s">
        <v>6112</v>
      </c>
      <c r="Q3695" s="14">
        <v>2</v>
      </c>
      <c r="R3695" s="14" t="s">
        <v>85</v>
      </c>
      <c r="S3695" s="14" t="s">
        <v>439</v>
      </c>
      <c r="T3695" s="35">
        <v>3848.4</v>
      </c>
      <c r="U3695" s="14" t="s">
        <v>4</v>
      </c>
      <c r="V3695" s="14">
        <v>147</v>
      </c>
      <c r="W3695" s="16">
        <f>+IF(datos_arg[[#This Row],[Moneda]]="ARS",datos_arg[[#This Row],[Monto]],datos_arg[[#This Row],[Monto]]*datos_arg[[#This Row],[TC]])</f>
        <v>3848.4</v>
      </c>
      <c r="X3695" s="16">
        <f>IFERROR(IF(datos_arg[[#This Row],[Moneda]]="USD",datos_arg[[#This Row],[Monto]],datos_arg[[#This Row],[Monto]]/datos_arg[[#This Row],[TC]]),0)</f>
        <v>26.179591836734694</v>
      </c>
      <c r="Y3695" s="14"/>
    </row>
    <row r="3696" spans="1:25" ht="15" customHeight="1" x14ac:dyDescent="0.25">
      <c r="A3696" s="14">
        <f t="shared" si="57"/>
        <v>3693</v>
      </c>
      <c r="B3696" s="1">
        <v>44181</v>
      </c>
      <c r="C3696" s="18">
        <f>+YEAR(datos_arg[[#This Row],[Fecha]])</f>
        <v>2020</v>
      </c>
      <c r="D3696" s="18">
        <f>+MONTH(datos_arg[[#This Row],[Fecha]])</f>
        <v>12</v>
      </c>
      <c r="E3696" s="14" t="s">
        <v>1015</v>
      </c>
      <c r="F3696" s="14" t="s">
        <v>403</v>
      </c>
      <c r="G3696" s="14" t="s">
        <v>5383</v>
      </c>
      <c r="H3696" s="14" t="s">
        <v>7132</v>
      </c>
      <c r="I3696" s="14" t="s">
        <v>7132</v>
      </c>
      <c r="J3696" s="14" t="s">
        <v>425</v>
      </c>
      <c r="K3696" s="14"/>
      <c r="L3696" s="14" t="s">
        <v>425</v>
      </c>
      <c r="M3696" s="14" t="s">
        <v>815</v>
      </c>
      <c r="N3696" s="14" t="s">
        <v>100</v>
      </c>
      <c r="O3696" s="14" t="s">
        <v>3601</v>
      </c>
      <c r="P3696" s="14" t="s">
        <v>6112</v>
      </c>
      <c r="Q3696" s="14">
        <v>1</v>
      </c>
      <c r="R3696" s="14" t="s">
        <v>5383</v>
      </c>
      <c r="S3696" s="14" t="s">
        <v>439</v>
      </c>
      <c r="T3696" s="35">
        <v>4099</v>
      </c>
      <c r="U3696" s="14" t="s">
        <v>4</v>
      </c>
      <c r="V3696" s="14">
        <v>147</v>
      </c>
      <c r="W3696" s="16">
        <f>+IF(datos_arg[[#This Row],[Moneda]]="ARS",datos_arg[[#This Row],[Monto]],datos_arg[[#This Row],[Monto]]*datos_arg[[#This Row],[TC]])</f>
        <v>4099</v>
      </c>
      <c r="X3696" s="16">
        <f>IFERROR(IF(datos_arg[[#This Row],[Moneda]]="USD",datos_arg[[#This Row],[Monto]],datos_arg[[#This Row],[Monto]]/datos_arg[[#This Row],[TC]]),0)</f>
        <v>27.8843537414966</v>
      </c>
      <c r="Y3696" s="14"/>
    </row>
    <row r="3697" spans="1:25" ht="15" customHeight="1" x14ac:dyDescent="0.25">
      <c r="A3697" s="14">
        <f t="shared" si="57"/>
        <v>3694</v>
      </c>
      <c r="B3697" s="1">
        <v>44181</v>
      </c>
      <c r="C3697" s="18">
        <f>+YEAR(datos_arg[[#This Row],[Fecha]])</f>
        <v>2020</v>
      </c>
      <c r="D3697" s="18">
        <f>+MONTH(datos_arg[[#This Row],[Fecha]])</f>
        <v>12</v>
      </c>
      <c r="E3697" s="14" t="s">
        <v>1015</v>
      </c>
      <c r="F3697" s="14" t="s">
        <v>403</v>
      </c>
      <c r="G3697" s="14" t="s">
        <v>970</v>
      </c>
      <c r="H3697" s="14" t="s">
        <v>7132</v>
      </c>
      <c r="I3697" s="14" t="s">
        <v>7132</v>
      </c>
      <c r="J3697" s="14" t="s">
        <v>425</v>
      </c>
      <c r="K3697" s="14"/>
      <c r="L3697" s="14" t="s">
        <v>425</v>
      </c>
      <c r="M3697" s="14" t="s">
        <v>1635</v>
      </c>
      <c r="N3697" s="14" t="s">
        <v>100</v>
      </c>
      <c r="O3697" s="14" t="s">
        <v>3602</v>
      </c>
      <c r="P3697" s="14" t="s">
        <v>6114</v>
      </c>
      <c r="Q3697" s="14">
        <v>1</v>
      </c>
      <c r="R3697" s="14" t="s">
        <v>970</v>
      </c>
      <c r="S3697" s="14" t="s">
        <v>439</v>
      </c>
      <c r="T3697" s="35">
        <v>919</v>
      </c>
      <c r="U3697" s="14" t="s">
        <v>4</v>
      </c>
      <c r="V3697" s="14">
        <v>147</v>
      </c>
      <c r="W3697" s="16">
        <f>+IF(datos_arg[[#This Row],[Moneda]]="ARS",datos_arg[[#This Row],[Monto]],datos_arg[[#This Row],[Monto]]*datos_arg[[#This Row],[TC]])</f>
        <v>919</v>
      </c>
      <c r="X3697" s="16">
        <f>IFERROR(IF(datos_arg[[#This Row],[Moneda]]="USD",datos_arg[[#This Row],[Monto]],datos_arg[[#This Row],[Monto]]/datos_arg[[#This Row],[TC]]),0)</f>
        <v>6.2517006802721085</v>
      </c>
      <c r="Y3697" s="14"/>
    </row>
    <row r="3698" spans="1:25" ht="15" customHeight="1" x14ac:dyDescent="0.25">
      <c r="A3698" s="14">
        <f t="shared" si="57"/>
        <v>3695</v>
      </c>
      <c r="B3698" s="1">
        <v>44182</v>
      </c>
      <c r="C3698" s="18">
        <f>+YEAR(datos_arg[[#This Row],[Fecha]])</f>
        <v>2020</v>
      </c>
      <c r="D3698" s="18">
        <f>+MONTH(datos_arg[[#This Row],[Fecha]])</f>
        <v>12</v>
      </c>
      <c r="E3698" s="14" t="s">
        <v>5358</v>
      </c>
      <c r="F3698" s="14" t="s">
        <v>4109</v>
      </c>
      <c r="G3698" s="14"/>
      <c r="H3698" s="14" t="s">
        <v>6646</v>
      </c>
      <c r="I3698" s="14" t="s">
        <v>7132</v>
      </c>
      <c r="J3698" s="14" t="s">
        <v>425</v>
      </c>
      <c r="K3698" s="14" t="s">
        <v>420</v>
      </c>
      <c r="L3698" s="14" t="s">
        <v>422</v>
      </c>
      <c r="M3698" s="14" t="s">
        <v>915</v>
      </c>
      <c r="N3698" s="14" t="s">
        <v>100</v>
      </c>
      <c r="O3698" s="14" t="s">
        <v>3648</v>
      </c>
      <c r="P3698" s="14" t="s">
        <v>6115</v>
      </c>
      <c r="Q3698" s="14">
        <v>1</v>
      </c>
      <c r="R3698" s="14" t="s">
        <v>4109</v>
      </c>
      <c r="S3698" s="14" t="s">
        <v>613</v>
      </c>
      <c r="T3698" s="35">
        <v>1604.48</v>
      </c>
      <c r="U3698" s="14" t="s">
        <v>4</v>
      </c>
      <c r="V3698" s="14">
        <v>147</v>
      </c>
      <c r="W3698" s="16">
        <f>+IF(datos_arg[[#This Row],[Moneda]]="ARS",datos_arg[[#This Row],[Monto]],datos_arg[[#This Row],[Monto]]*datos_arg[[#This Row],[TC]])</f>
        <v>1604.48</v>
      </c>
      <c r="X3698" s="16">
        <f>IFERROR(IF(datos_arg[[#This Row],[Moneda]]="USD",datos_arg[[#This Row],[Monto]],datos_arg[[#This Row],[Monto]]/datos_arg[[#This Row],[TC]]),0)</f>
        <v>10.91482993197279</v>
      </c>
      <c r="Y3698" s="14"/>
    </row>
    <row r="3699" spans="1:25" ht="15" customHeight="1" x14ac:dyDescent="0.25">
      <c r="A3699" s="14">
        <f t="shared" si="57"/>
        <v>3696</v>
      </c>
      <c r="B3699" s="1">
        <v>44182</v>
      </c>
      <c r="C3699" s="18">
        <f>+YEAR(datos_arg[[#This Row],[Fecha]])</f>
        <v>2020</v>
      </c>
      <c r="D3699" s="18">
        <f>+MONTH(datos_arg[[#This Row],[Fecha]])</f>
        <v>12</v>
      </c>
      <c r="E3699" s="14" t="s">
        <v>617</v>
      </c>
      <c r="F3699" s="14" t="s">
        <v>8101</v>
      </c>
      <c r="G3699" s="14"/>
      <c r="H3699" s="14" t="s">
        <v>8103</v>
      </c>
      <c r="I3699" s="14" t="s">
        <v>8104</v>
      </c>
      <c r="J3699" s="14" t="s">
        <v>425</v>
      </c>
      <c r="K3699" s="14" t="s">
        <v>421</v>
      </c>
      <c r="L3699" s="14" t="s">
        <v>421</v>
      </c>
      <c r="M3699" s="14" t="s">
        <v>989</v>
      </c>
      <c r="N3699" s="14" t="s">
        <v>100</v>
      </c>
      <c r="O3699" s="14" t="s">
        <v>3604</v>
      </c>
      <c r="P3699" s="14" t="s">
        <v>6113</v>
      </c>
      <c r="Q3699" s="14">
        <v>0</v>
      </c>
      <c r="R3699" s="14" t="s">
        <v>8101</v>
      </c>
      <c r="S3699" s="14" t="s">
        <v>439</v>
      </c>
      <c r="T3699" s="35">
        <v>0</v>
      </c>
      <c r="U3699" s="14" t="s">
        <v>4</v>
      </c>
      <c r="V3699" s="14">
        <v>147</v>
      </c>
      <c r="W3699" s="16">
        <f>+IF(datos_arg[[#This Row],[Moneda]]="ARS",datos_arg[[#This Row],[Monto]],datos_arg[[#This Row],[Monto]]*datos_arg[[#This Row],[TC]])</f>
        <v>0</v>
      </c>
      <c r="X3699" s="16">
        <f>IFERROR(IF(datos_arg[[#This Row],[Moneda]]="USD",datos_arg[[#This Row],[Monto]],datos_arg[[#This Row],[Monto]]/datos_arg[[#This Row],[TC]]),0)</f>
        <v>0</v>
      </c>
      <c r="Y3699" s="14"/>
    </row>
    <row r="3700" spans="1:25" ht="15" customHeight="1" x14ac:dyDescent="0.25">
      <c r="A3700" s="14">
        <f t="shared" si="57"/>
        <v>3697</v>
      </c>
      <c r="B3700" s="1">
        <v>44182</v>
      </c>
      <c r="C3700" s="18">
        <f>+YEAR(datos_arg[[#This Row],[Fecha]])</f>
        <v>2020</v>
      </c>
      <c r="D3700" s="18">
        <f>+MONTH(datos_arg[[#This Row],[Fecha]])</f>
        <v>12</v>
      </c>
      <c r="E3700" s="14" t="s">
        <v>1015</v>
      </c>
      <c r="F3700" s="14" t="s">
        <v>403</v>
      </c>
      <c r="G3700" s="14" t="s">
        <v>5383</v>
      </c>
      <c r="H3700" s="14" t="s">
        <v>8103</v>
      </c>
      <c r="I3700" s="14" t="s">
        <v>8104</v>
      </c>
      <c r="J3700" s="14" t="s">
        <v>488</v>
      </c>
      <c r="K3700" s="14" t="s">
        <v>421</v>
      </c>
      <c r="L3700" s="14" t="s">
        <v>425</v>
      </c>
      <c r="M3700" s="14" t="s">
        <v>1683</v>
      </c>
      <c r="N3700" s="14" t="s">
        <v>100</v>
      </c>
      <c r="O3700" s="14" t="s">
        <v>3605</v>
      </c>
      <c r="P3700" s="14" t="s">
        <v>6116</v>
      </c>
      <c r="Q3700" s="14">
        <v>4</v>
      </c>
      <c r="R3700" s="14" t="s">
        <v>5383</v>
      </c>
      <c r="S3700" s="14" t="s">
        <v>439</v>
      </c>
      <c r="T3700" s="35">
        <v>2359.98</v>
      </c>
      <c r="U3700" s="14" t="s">
        <v>4</v>
      </c>
      <c r="V3700" s="14">
        <v>147</v>
      </c>
      <c r="W3700" s="16">
        <f>+IF(datos_arg[[#This Row],[Moneda]]="ARS",datos_arg[[#This Row],[Monto]],datos_arg[[#This Row],[Monto]]*datos_arg[[#This Row],[TC]])</f>
        <v>2359.98</v>
      </c>
      <c r="X3700" s="16">
        <f>IFERROR(IF(datos_arg[[#This Row],[Moneda]]="USD",datos_arg[[#This Row],[Monto]],datos_arg[[#This Row],[Monto]]/datos_arg[[#This Row],[TC]]),0)</f>
        <v>16.054285714285715</v>
      </c>
      <c r="Y3700" s="14"/>
    </row>
    <row r="3701" spans="1:25" ht="15" customHeight="1" x14ac:dyDescent="0.25">
      <c r="A3701" s="14">
        <f t="shared" si="57"/>
        <v>3698</v>
      </c>
      <c r="B3701" s="1">
        <v>44182</v>
      </c>
      <c r="C3701" s="18">
        <f>+YEAR(datos_arg[[#This Row],[Fecha]])</f>
        <v>2020</v>
      </c>
      <c r="D3701" s="18">
        <f>+MONTH(datos_arg[[#This Row],[Fecha]])</f>
        <v>12</v>
      </c>
      <c r="E3701" s="14" t="s">
        <v>408</v>
      </c>
      <c r="F3701" s="14" t="s">
        <v>506</v>
      </c>
      <c r="G3701" s="14"/>
      <c r="H3701" s="14" t="s">
        <v>7132</v>
      </c>
      <c r="I3701" s="14" t="s">
        <v>7132</v>
      </c>
      <c r="J3701" s="14" t="s">
        <v>425</v>
      </c>
      <c r="K3701" s="14"/>
      <c r="L3701" s="14" t="s">
        <v>425</v>
      </c>
      <c r="M3701" s="14" t="s">
        <v>1762</v>
      </c>
      <c r="N3701" s="14" t="s">
        <v>1762</v>
      </c>
      <c r="O3701" s="14" t="s">
        <v>3613</v>
      </c>
      <c r="P3701" s="14"/>
      <c r="Q3701" s="14"/>
      <c r="R3701" s="14" t="s">
        <v>1762</v>
      </c>
      <c r="S3701" s="14" t="s">
        <v>439</v>
      </c>
      <c r="T3701" s="35">
        <v>6700</v>
      </c>
      <c r="U3701" s="14" t="s">
        <v>4</v>
      </c>
      <c r="V3701" s="14">
        <v>147</v>
      </c>
      <c r="W3701" s="16">
        <f>+IF(datos_arg[[#This Row],[Moneda]]="ARS",datos_arg[[#This Row],[Monto]],datos_arg[[#This Row],[Monto]]*datos_arg[[#This Row],[TC]])</f>
        <v>6700</v>
      </c>
      <c r="X3701" s="16">
        <f>IFERROR(IF(datos_arg[[#This Row],[Moneda]]="USD",datos_arg[[#This Row],[Monto]],datos_arg[[#This Row],[Monto]]/datos_arg[[#This Row],[TC]]),0)</f>
        <v>45.57823129251701</v>
      </c>
      <c r="Y3701" s="14"/>
    </row>
    <row r="3702" spans="1:25" ht="15" customHeight="1" x14ac:dyDescent="0.25">
      <c r="A3702" s="14">
        <f t="shared" si="57"/>
        <v>3699</v>
      </c>
      <c r="B3702" s="1">
        <v>44182</v>
      </c>
      <c r="C3702" s="18">
        <f>+YEAR(datos_arg[[#This Row],[Fecha]])</f>
        <v>2020</v>
      </c>
      <c r="D3702" s="18">
        <f>+MONTH(datos_arg[[#This Row],[Fecha]])</f>
        <v>12</v>
      </c>
      <c r="E3702" s="14" t="s">
        <v>1015</v>
      </c>
      <c r="F3702" s="14" t="s">
        <v>403</v>
      </c>
      <c r="G3702" s="14" t="s">
        <v>5382</v>
      </c>
      <c r="H3702" s="14" t="s">
        <v>532</v>
      </c>
      <c r="I3702" s="14" t="s">
        <v>7132</v>
      </c>
      <c r="J3702" s="14" t="s">
        <v>425</v>
      </c>
      <c r="K3702" s="14" t="s">
        <v>421</v>
      </c>
      <c r="L3702" s="14" t="s">
        <v>421</v>
      </c>
      <c r="M3702" s="14" t="s">
        <v>838</v>
      </c>
      <c r="N3702" s="14" t="s">
        <v>2006</v>
      </c>
      <c r="O3702" s="14" t="s">
        <v>3619</v>
      </c>
      <c r="P3702" s="14" t="s">
        <v>6117</v>
      </c>
      <c r="Q3702" s="14">
        <v>5</v>
      </c>
      <c r="R3702" s="14" t="s">
        <v>5382</v>
      </c>
      <c r="S3702" s="14" t="s">
        <v>439</v>
      </c>
      <c r="T3702" s="35">
        <v>40700</v>
      </c>
      <c r="U3702" s="14" t="s">
        <v>4</v>
      </c>
      <c r="V3702" s="14">
        <v>147</v>
      </c>
      <c r="W3702" s="16">
        <f>+IF(datos_arg[[#This Row],[Moneda]]="ARS",datos_arg[[#This Row],[Monto]],datos_arg[[#This Row],[Monto]]*datos_arg[[#This Row],[TC]])</f>
        <v>40700</v>
      </c>
      <c r="X3702" s="16">
        <f>IFERROR(IF(datos_arg[[#This Row],[Moneda]]="USD",datos_arg[[#This Row],[Monto]],datos_arg[[#This Row],[Monto]]/datos_arg[[#This Row],[TC]]),0)</f>
        <v>276.8707482993197</v>
      </c>
      <c r="Y3702" s="14"/>
    </row>
    <row r="3703" spans="1:25" ht="15" customHeight="1" x14ac:dyDescent="0.25">
      <c r="A3703" s="14">
        <f t="shared" si="57"/>
        <v>3700</v>
      </c>
      <c r="B3703" s="1">
        <v>44183</v>
      </c>
      <c r="C3703" s="18">
        <f>+YEAR(datos_arg[[#This Row],[Fecha]])</f>
        <v>2020</v>
      </c>
      <c r="D3703" s="18">
        <f>+MONTH(datos_arg[[#This Row],[Fecha]])</f>
        <v>12</v>
      </c>
      <c r="E3703" s="14" t="s">
        <v>449</v>
      </c>
      <c r="F3703" s="14" t="s">
        <v>505</v>
      </c>
      <c r="G3703" s="14"/>
      <c r="H3703" s="14" t="s">
        <v>7132</v>
      </c>
      <c r="I3703" s="14" t="s">
        <v>7132</v>
      </c>
      <c r="J3703" s="14" t="s">
        <v>425</v>
      </c>
      <c r="K3703" s="14"/>
      <c r="L3703" s="14" t="s">
        <v>425</v>
      </c>
      <c r="M3703" s="14" t="s">
        <v>613</v>
      </c>
      <c r="N3703" s="14" t="s">
        <v>2273</v>
      </c>
      <c r="O3703" s="14" t="s">
        <v>3642</v>
      </c>
      <c r="P3703" s="14"/>
      <c r="Q3703" s="14"/>
      <c r="R3703" s="14" t="s">
        <v>505</v>
      </c>
      <c r="S3703" s="14" t="s">
        <v>613</v>
      </c>
      <c r="T3703" s="35">
        <v>1546.15</v>
      </c>
      <c r="U3703" s="14" t="s">
        <v>4</v>
      </c>
      <c r="V3703" s="14">
        <v>147</v>
      </c>
      <c r="W3703" s="16">
        <f>+IF(datos_arg[[#This Row],[Moneda]]="ARS",datos_arg[[#This Row],[Monto]],datos_arg[[#This Row],[Monto]]*datos_arg[[#This Row],[TC]])</f>
        <v>1546.15</v>
      </c>
      <c r="X3703" s="16">
        <f>IFERROR(IF(datos_arg[[#This Row],[Moneda]]="USD",datos_arg[[#This Row],[Monto]],datos_arg[[#This Row],[Monto]]/datos_arg[[#This Row],[TC]]),0)</f>
        <v>10.518027210884354</v>
      </c>
      <c r="Y3703" s="14"/>
    </row>
    <row r="3704" spans="1:25" ht="15" customHeight="1" x14ac:dyDescent="0.25">
      <c r="A3704" s="14">
        <f t="shared" si="57"/>
        <v>3701</v>
      </c>
      <c r="B3704" s="1">
        <v>44183</v>
      </c>
      <c r="C3704" s="18">
        <f>+YEAR(datos_arg[[#This Row],[Fecha]])</f>
        <v>2020</v>
      </c>
      <c r="D3704" s="18">
        <f>+MONTH(datos_arg[[#This Row],[Fecha]])</f>
        <v>12</v>
      </c>
      <c r="E3704" s="14" t="s">
        <v>617</v>
      </c>
      <c r="F3704" s="14" t="s">
        <v>8101</v>
      </c>
      <c r="G3704" s="14"/>
      <c r="H3704" s="14" t="s">
        <v>8103</v>
      </c>
      <c r="I3704" s="14" t="s">
        <v>8104</v>
      </c>
      <c r="J3704" s="14" t="s">
        <v>3606</v>
      </c>
      <c r="K3704" s="14" t="s">
        <v>421</v>
      </c>
      <c r="L3704" s="14" t="s">
        <v>421</v>
      </c>
      <c r="M3704" s="14" t="s">
        <v>3606</v>
      </c>
      <c r="N3704" s="14" t="s">
        <v>16</v>
      </c>
      <c r="O3704" s="14" t="s">
        <v>3607</v>
      </c>
      <c r="P3704" s="14" t="s">
        <v>6118</v>
      </c>
      <c r="Q3704" s="14">
        <v>1</v>
      </c>
      <c r="R3704" s="14" t="s">
        <v>8101</v>
      </c>
      <c r="S3704" s="14" t="s">
        <v>439</v>
      </c>
      <c r="T3704" s="35">
        <v>4000</v>
      </c>
      <c r="U3704" s="14" t="s">
        <v>4</v>
      </c>
      <c r="V3704" s="14">
        <v>147</v>
      </c>
      <c r="W3704" s="16">
        <f>+IF(datos_arg[[#This Row],[Moneda]]="ARS",datos_arg[[#This Row],[Monto]],datos_arg[[#This Row],[Monto]]*datos_arg[[#This Row],[TC]])</f>
        <v>4000</v>
      </c>
      <c r="X3704" s="16">
        <f>IFERROR(IF(datos_arg[[#This Row],[Moneda]]="USD",datos_arg[[#This Row],[Monto]],datos_arg[[#This Row],[Monto]]/datos_arg[[#This Row],[TC]]),0)</f>
        <v>27.210884353741495</v>
      </c>
      <c r="Y3704" s="14"/>
    </row>
    <row r="3705" spans="1:25" ht="15" customHeight="1" x14ac:dyDescent="0.25">
      <c r="A3705" s="14">
        <f t="shared" si="57"/>
        <v>3702</v>
      </c>
      <c r="B3705" s="1">
        <v>44183</v>
      </c>
      <c r="C3705" s="18">
        <f>+YEAR(datos_arg[[#This Row],[Fecha]])</f>
        <v>2020</v>
      </c>
      <c r="D3705" s="18">
        <f>+MONTH(datos_arg[[#This Row],[Fecha]])</f>
        <v>12</v>
      </c>
      <c r="E3705" s="14" t="s">
        <v>617</v>
      </c>
      <c r="F3705" s="14" t="s">
        <v>6652</v>
      </c>
      <c r="G3705" s="14" t="s">
        <v>6653</v>
      </c>
      <c r="H3705" s="14" t="s">
        <v>6648</v>
      </c>
      <c r="I3705" s="14" t="s">
        <v>3955</v>
      </c>
      <c r="J3705" s="14" t="s">
        <v>868</v>
      </c>
      <c r="K3705" s="14" t="s">
        <v>421</v>
      </c>
      <c r="L3705" s="14" t="s">
        <v>421</v>
      </c>
      <c r="M3705" s="14" t="s">
        <v>2583</v>
      </c>
      <c r="N3705" s="14" t="s">
        <v>3546</v>
      </c>
      <c r="O3705" s="14" t="s">
        <v>3608</v>
      </c>
      <c r="P3705" s="14" t="s">
        <v>6119</v>
      </c>
      <c r="Q3705" s="14">
        <v>3</v>
      </c>
      <c r="R3705" s="14" t="s">
        <v>6653</v>
      </c>
      <c r="S3705" s="14" t="s">
        <v>439</v>
      </c>
      <c r="T3705" s="35">
        <v>71280</v>
      </c>
      <c r="U3705" s="14" t="s">
        <v>4</v>
      </c>
      <c r="V3705" s="14">
        <v>147</v>
      </c>
      <c r="W3705" s="16">
        <f>+IF(datos_arg[[#This Row],[Moneda]]="ARS",datos_arg[[#This Row],[Monto]],datos_arg[[#This Row],[Monto]]*datos_arg[[#This Row],[TC]])</f>
        <v>71280</v>
      </c>
      <c r="X3705" s="16">
        <f>IFERROR(IF(datos_arg[[#This Row],[Moneda]]="USD",datos_arg[[#This Row],[Monto]],datos_arg[[#This Row],[Monto]]/datos_arg[[#This Row],[TC]]),0)</f>
        <v>484.89795918367349</v>
      </c>
      <c r="Y3705" s="14"/>
    </row>
    <row r="3706" spans="1:25" ht="15" customHeight="1" x14ac:dyDescent="0.25">
      <c r="A3706" s="14">
        <f t="shared" si="57"/>
        <v>3703</v>
      </c>
      <c r="B3706" s="1">
        <v>44183</v>
      </c>
      <c r="C3706" s="18">
        <f>+YEAR(datos_arg[[#This Row],[Fecha]])</f>
        <v>2020</v>
      </c>
      <c r="D3706" s="18">
        <f>+MONTH(datos_arg[[#This Row],[Fecha]])</f>
        <v>12</v>
      </c>
      <c r="E3706" s="14" t="s">
        <v>617</v>
      </c>
      <c r="F3706" s="14" t="s">
        <v>5384</v>
      </c>
      <c r="G3706" s="14"/>
      <c r="H3706" s="14" t="s">
        <v>6648</v>
      </c>
      <c r="I3706" s="14" t="s">
        <v>6667</v>
      </c>
      <c r="J3706" s="14" t="s">
        <v>3609</v>
      </c>
      <c r="K3706" s="14" t="s">
        <v>421</v>
      </c>
      <c r="L3706" s="14" t="s">
        <v>421</v>
      </c>
      <c r="M3706" s="14" t="s">
        <v>3609</v>
      </c>
      <c r="N3706" s="14" t="s">
        <v>3546</v>
      </c>
      <c r="O3706" s="14" t="s">
        <v>3610</v>
      </c>
      <c r="P3706" s="14" t="s">
        <v>6120</v>
      </c>
      <c r="Q3706" s="14">
        <v>1</v>
      </c>
      <c r="R3706" s="14" t="s">
        <v>5384</v>
      </c>
      <c r="S3706" s="14" t="s">
        <v>439</v>
      </c>
      <c r="T3706" s="35">
        <v>57000</v>
      </c>
      <c r="U3706" s="14" t="s">
        <v>4</v>
      </c>
      <c r="V3706" s="14">
        <v>147</v>
      </c>
      <c r="W3706" s="16">
        <f>+IF(datos_arg[[#This Row],[Moneda]]="ARS",datos_arg[[#This Row],[Monto]],datos_arg[[#This Row],[Monto]]*datos_arg[[#This Row],[TC]])</f>
        <v>57000</v>
      </c>
      <c r="X3706" s="16">
        <f>IFERROR(IF(datos_arg[[#This Row],[Moneda]]="USD",datos_arg[[#This Row],[Monto]],datos_arg[[#This Row],[Monto]]/datos_arg[[#This Row],[TC]]),0)</f>
        <v>387.75510204081633</v>
      </c>
      <c r="Y3706" s="14"/>
    </row>
    <row r="3707" spans="1:25" ht="15" customHeight="1" x14ac:dyDescent="0.25">
      <c r="A3707" s="14">
        <f t="shared" si="57"/>
        <v>3704</v>
      </c>
      <c r="B3707" s="1">
        <v>44183</v>
      </c>
      <c r="C3707" s="18">
        <f>+YEAR(datos_arg[[#This Row],[Fecha]])</f>
        <v>2020</v>
      </c>
      <c r="D3707" s="18">
        <f>+MONTH(datos_arg[[#This Row],[Fecha]])</f>
        <v>12</v>
      </c>
      <c r="E3707" s="14" t="s">
        <v>617</v>
      </c>
      <c r="F3707" s="14" t="s">
        <v>5384</v>
      </c>
      <c r="G3707" s="14"/>
      <c r="H3707" s="14" t="s">
        <v>6649</v>
      </c>
      <c r="I3707" s="14" t="s">
        <v>7132</v>
      </c>
      <c r="J3707" s="14" t="s">
        <v>3611</v>
      </c>
      <c r="K3707" s="14" t="s">
        <v>421</v>
      </c>
      <c r="L3707" s="14" t="s">
        <v>421</v>
      </c>
      <c r="M3707" s="14" t="s">
        <v>3611</v>
      </c>
      <c r="N3707" s="14" t="s">
        <v>3546</v>
      </c>
      <c r="O3707" s="14" t="s">
        <v>3612</v>
      </c>
      <c r="P3707" s="14" t="s">
        <v>6121</v>
      </c>
      <c r="Q3707" s="14">
        <v>1</v>
      </c>
      <c r="R3707" s="14" t="s">
        <v>5384</v>
      </c>
      <c r="S3707" s="14" t="s">
        <v>439</v>
      </c>
      <c r="T3707" s="35">
        <v>32120</v>
      </c>
      <c r="U3707" s="14" t="s">
        <v>4</v>
      </c>
      <c r="V3707" s="14">
        <v>147</v>
      </c>
      <c r="W3707" s="16">
        <f>+IF(datos_arg[[#This Row],[Moneda]]="ARS",datos_arg[[#This Row],[Monto]],datos_arg[[#This Row],[Monto]]*datos_arg[[#This Row],[TC]])</f>
        <v>32120</v>
      </c>
      <c r="X3707" s="16">
        <f>IFERROR(IF(datos_arg[[#This Row],[Moneda]]="USD",datos_arg[[#This Row],[Monto]],datos_arg[[#This Row],[Monto]]/datos_arg[[#This Row],[TC]]),0)</f>
        <v>218.50340136054422</v>
      </c>
      <c r="Y3707" s="14"/>
    </row>
    <row r="3708" spans="1:25" ht="15" customHeight="1" x14ac:dyDescent="0.25">
      <c r="A3708" s="14">
        <f t="shared" si="57"/>
        <v>3705</v>
      </c>
      <c r="B3708" s="1">
        <v>44183</v>
      </c>
      <c r="C3708" s="18">
        <f>+YEAR(datos_arg[[#This Row],[Fecha]])</f>
        <v>2020</v>
      </c>
      <c r="D3708" s="18">
        <f>+MONTH(datos_arg[[#This Row],[Fecha]])</f>
        <v>12</v>
      </c>
      <c r="E3708" s="14" t="s">
        <v>449</v>
      </c>
      <c r="F3708" s="14" t="s">
        <v>505</v>
      </c>
      <c r="G3708" s="14"/>
      <c r="H3708" s="14" t="s">
        <v>7132</v>
      </c>
      <c r="I3708" s="14" t="s">
        <v>7132</v>
      </c>
      <c r="J3708" s="14" t="s">
        <v>425</v>
      </c>
      <c r="K3708" s="14"/>
      <c r="L3708" s="14" t="s">
        <v>425</v>
      </c>
      <c r="M3708" s="14" t="s">
        <v>613</v>
      </c>
      <c r="N3708" s="14" t="s">
        <v>2273</v>
      </c>
      <c r="O3708" s="14" t="s">
        <v>3642</v>
      </c>
      <c r="P3708" s="14"/>
      <c r="Q3708" s="14"/>
      <c r="R3708" s="14" t="s">
        <v>505</v>
      </c>
      <c r="S3708" s="14" t="s">
        <v>613</v>
      </c>
      <c r="T3708" s="35">
        <v>9.6300000000000008</v>
      </c>
      <c r="U3708" s="14" t="s">
        <v>4</v>
      </c>
      <c r="V3708" s="14">
        <v>147</v>
      </c>
      <c r="W3708" s="16">
        <f>+IF(datos_arg[[#This Row],[Moneda]]="ARS",datos_arg[[#This Row],[Monto]],datos_arg[[#This Row],[Monto]]*datos_arg[[#This Row],[TC]])</f>
        <v>9.6300000000000008</v>
      </c>
      <c r="X3708" s="16">
        <f>IFERROR(IF(datos_arg[[#This Row],[Moneda]]="USD",datos_arg[[#This Row],[Monto]],datos_arg[[#This Row],[Monto]]/datos_arg[[#This Row],[TC]]),0)</f>
        <v>6.5510204081632661E-2</v>
      </c>
      <c r="Y3708" s="14"/>
    </row>
    <row r="3709" spans="1:25" ht="15" customHeight="1" x14ac:dyDescent="0.25">
      <c r="A3709" s="14">
        <f t="shared" si="57"/>
        <v>3706</v>
      </c>
      <c r="B3709" s="1">
        <v>44183</v>
      </c>
      <c r="C3709" s="18">
        <f>+YEAR(datos_arg[[#This Row],[Fecha]])</f>
        <v>2020</v>
      </c>
      <c r="D3709" s="18">
        <f>+MONTH(datos_arg[[#This Row],[Fecha]])</f>
        <v>12</v>
      </c>
      <c r="E3709" s="14" t="s">
        <v>1015</v>
      </c>
      <c r="F3709" s="14" t="s">
        <v>430</v>
      </c>
      <c r="G3709" s="14"/>
      <c r="H3709" s="14" t="s">
        <v>7132</v>
      </c>
      <c r="I3709" s="14" t="s">
        <v>7132</v>
      </c>
      <c r="J3709" s="14" t="s">
        <v>425</v>
      </c>
      <c r="K3709" s="14"/>
      <c r="L3709" s="14" t="s">
        <v>425</v>
      </c>
      <c r="M3709" s="14" t="s">
        <v>102</v>
      </c>
      <c r="N3709" s="14" t="s">
        <v>480</v>
      </c>
      <c r="O3709" s="14" t="s">
        <v>3051</v>
      </c>
      <c r="P3709" s="14" t="s">
        <v>6122</v>
      </c>
      <c r="Q3709" s="14"/>
      <c r="R3709" s="14" t="s">
        <v>430</v>
      </c>
      <c r="S3709" s="14" t="s">
        <v>421</v>
      </c>
      <c r="T3709" s="35">
        <v>23100</v>
      </c>
      <c r="U3709" s="14" t="s">
        <v>4</v>
      </c>
      <c r="V3709" s="14">
        <v>147</v>
      </c>
      <c r="W3709" s="16">
        <f>+IF(datos_arg[[#This Row],[Moneda]]="ARS",datos_arg[[#This Row],[Monto]],datos_arg[[#This Row],[Monto]]*datos_arg[[#This Row],[TC]])</f>
        <v>23100</v>
      </c>
      <c r="X3709" s="16">
        <f>IFERROR(IF(datos_arg[[#This Row],[Moneda]]="USD",datos_arg[[#This Row],[Monto]],datos_arg[[#This Row],[Monto]]/datos_arg[[#This Row],[TC]]),0)</f>
        <v>157.14285714285714</v>
      </c>
      <c r="Y3709" s="14"/>
    </row>
    <row r="3710" spans="1:25" ht="15" customHeight="1" x14ac:dyDescent="0.25">
      <c r="A3710" s="14">
        <f t="shared" si="57"/>
        <v>3707</v>
      </c>
      <c r="B3710" s="1">
        <v>44183</v>
      </c>
      <c r="C3710" s="18">
        <f>+YEAR(datos_arg[[#This Row],[Fecha]])</f>
        <v>2020</v>
      </c>
      <c r="D3710" s="18">
        <f>+MONTH(datos_arg[[#This Row],[Fecha]])</f>
        <v>12</v>
      </c>
      <c r="E3710" s="14" t="s">
        <v>1015</v>
      </c>
      <c r="F3710" s="14" t="s">
        <v>403</v>
      </c>
      <c r="G3710" s="14" t="s">
        <v>6645</v>
      </c>
      <c r="H3710" s="14" t="s">
        <v>532</v>
      </c>
      <c r="I3710" s="14" t="s">
        <v>7132</v>
      </c>
      <c r="J3710" s="14" t="s">
        <v>425</v>
      </c>
      <c r="K3710" s="14" t="s">
        <v>421</v>
      </c>
      <c r="L3710" s="14" t="s">
        <v>421</v>
      </c>
      <c r="M3710" s="14" t="s">
        <v>804</v>
      </c>
      <c r="N3710" s="14" t="s">
        <v>26</v>
      </c>
      <c r="O3710" s="14" t="s">
        <v>3548</v>
      </c>
      <c r="P3710" s="14" t="s">
        <v>6122</v>
      </c>
      <c r="Q3710" s="14">
        <v>26</v>
      </c>
      <c r="R3710" s="14" t="s">
        <v>6645</v>
      </c>
      <c r="S3710" s="14" t="s">
        <v>421</v>
      </c>
      <c r="T3710" s="35">
        <v>4680</v>
      </c>
      <c r="U3710" s="14" t="s">
        <v>4</v>
      </c>
      <c r="V3710" s="14">
        <v>147</v>
      </c>
      <c r="W3710" s="16">
        <f>+IF(datos_arg[[#This Row],[Moneda]]="ARS",datos_arg[[#This Row],[Monto]],datos_arg[[#This Row],[Monto]]*datos_arg[[#This Row],[TC]])</f>
        <v>4680</v>
      </c>
      <c r="X3710" s="16">
        <f>IFERROR(IF(datos_arg[[#This Row],[Moneda]]="USD",datos_arg[[#This Row],[Monto]],datos_arg[[#This Row],[Monto]]/datos_arg[[#This Row],[TC]]),0)</f>
        <v>31.836734693877553</v>
      </c>
      <c r="Y3710" s="14"/>
    </row>
    <row r="3711" spans="1:25" ht="15" customHeight="1" x14ac:dyDescent="0.25">
      <c r="A3711" s="14">
        <f t="shared" si="57"/>
        <v>3708</v>
      </c>
      <c r="B3711" s="1">
        <v>44183</v>
      </c>
      <c r="C3711" s="18">
        <f>+YEAR(datos_arg[[#This Row],[Fecha]])</f>
        <v>2020</v>
      </c>
      <c r="D3711" s="18">
        <f>+MONTH(datos_arg[[#This Row],[Fecha]])</f>
        <v>12</v>
      </c>
      <c r="E3711" s="14" t="s">
        <v>617</v>
      </c>
      <c r="F3711" s="14" t="s">
        <v>6651</v>
      </c>
      <c r="G3711" s="14"/>
      <c r="H3711" s="14" t="s">
        <v>532</v>
      </c>
      <c r="I3711" s="14" t="s">
        <v>7132</v>
      </c>
      <c r="J3711" s="14" t="s">
        <v>425</v>
      </c>
      <c r="K3711" s="14" t="s">
        <v>421</v>
      </c>
      <c r="L3711" s="14" t="s">
        <v>422</v>
      </c>
      <c r="M3711" s="14" t="s">
        <v>3614</v>
      </c>
      <c r="N3711" s="14" t="s">
        <v>524</v>
      </c>
      <c r="O3711" s="14" t="s">
        <v>3615</v>
      </c>
      <c r="P3711" s="14" t="s">
        <v>6122</v>
      </c>
      <c r="Q3711" s="14">
        <v>1</v>
      </c>
      <c r="R3711" s="14" t="s">
        <v>6651</v>
      </c>
      <c r="S3711" s="14" t="s">
        <v>421</v>
      </c>
      <c r="T3711" s="35">
        <v>8580</v>
      </c>
      <c r="U3711" s="14" t="s">
        <v>4</v>
      </c>
      <c r="V3711" s="14">
        <v>147</v>
      </c>
      <c r="W3711" s="16">
        <f>+IF(datos_arg[[#This Row],[Moneda]]="ARS",datos_arg[[#This Row],[Monto]],datos_arg[[#This Row],[Monto]]*datos_arg[[#This Row],[TC]])</f>
        <v>8580</v>
      </c>
      <c r="X3711" s="16">
        <f>IFERROR(IF(datos_arg[[#This Row],[Moneda]]="USD",datos_arg[[#This Row],[Monto]],datos_arg[[#This Row],[Monto]]/datos_arg[[#This Row],[TC]]),0)</f>
        <v>58.367346938775512</v>
      </c>
      <c r="Y3711" s="14"/>
    </row>
    <row r="3712" spans="1:25" ht="15" customHeight="1" x14ac:dyDescent="0.25">
      <c r="A3712" s="14">
        <f t="shared" si="57"/>
        <v>3709</v>
      </c>
      <c r="B3712" s="1">
        <v>44183</v>
      </c>
      <c r="C3712" s="18">
        <f>+YEAR(datos_arg[[#This Row],[Fecha]])</f>
        <v>2020</v>
      </c>
      <c r="D3712" s="18">
        <f>+MONTH(datos_arg[[#This Row],[Fecha]])</f>
        <v>12</v>
      </c>
      <c r="E3712" s="14" t="s">
        <v>408</v>
      </c>
      <c r="F3712" s="14" t="s">
        <v>506</v>
      </c>
      <c r="G3712" s="14"/>
      <c r="H3712" s="14" t="s">
        <v>7132</v>
      </c>
      <c r="I3712" s="14" t="s">
        <v>7132</v>
      </c>
      <c r="J3712" s="14" t="s">
        <v>425</v>
      </c>
      <c r="K3712" s="14"/>
      <c r="L3712" s="14" t="s">
        <v>425</v>
      </c>
      <c r="M3712" s="14" t="s">
        <v>1763</v>
      </c>
      <c r="N3712" s="14" t="s">
        <v>1763</v>
      </c>
      <c r="O3712" s="14" t="s">
        <v>3616</v>
      </c>
      <c r="P3712" s="14" t="s">
        <v>6122</v>
      </c>
      <c r="Q3712" s="14"/>
      <c r="R3712" s="14" t="s">
        <v>421</v>
      </c>
      <c r="S3712" s="14" t="s">
        <v>439</v>
      </c>
      <c r="T3712" s="35">
        <v>6000</v>
      </c>
      <c r="U3712" s="14" t="s">
        <v>4</v>
      </c>
      <c r="V3712" s="14">
        <v>147</v>
      </c>
      <c r="W3712" s="16">
        <f>+IF(datos_arg[[#This Row],[Moneda]]="ARS",datos_arg[[#This Row],[Monto]],datos_arg[[#This Row],[Monto]]*datos_arg[[#This Row],[TC]])</f>
        <v>6000</v>
      </c>
      <c r="X3712" s="16">
        <f>IFERROR(IF(datos_arg[[#This Row],[Moneda]]="USD",datos_arg[[#This Row],[Monto]],datos_arg[[#This Row],[Monto]]/datos_arg[[#This Row],[TC]]),0)</f>
        <v>40.816326530612244</v>
      </c>
      <c r="Y3712" s="14"/>
    </row>
    <row r="3713" spans="1:25" ht="15" customHeight="1" x14ac:dyDescent="0.25">
      <c r="A3713" s="14">
        <f t="shared" si="57"/>
        <v>3710</v>
      </c>
      <c r="B3713" s="1">
        <v>44183</v>
      </c>
      <c r="C3713" s="18">
        <f>+YEAR(datos_arg[[#This Row],[Fecha]])</f>
        <v>2020</v>
      </c>
      <c r="D3713" s="18">
        <f>+MONTH(datos_arg[[#This Row],[Fecha]])</f>
        <v>12</v>
      </c>
      <c r="E3713" s="14" t="s">
        <v>5358</v>
      </c>
      <c r="F3713" s="14" t="s">
        <v>4109</v>
      </c>
      <c r="G3713" s="14"/>
      <c r="H3713" s="14" t="s">
        <v>6646</v>
      </c>
      <c r="I3713" s="14" t="s">
        <v>7132</v>
      </c>
      <c r="J3713" s="14" t="s">
        <v>425</v>
      </c>
      <c r="K3713" s="14"/>
      <c r="L3713" s="14" t="s">
        <v>422</v>
      </c>
      <c r="M3713" s="14" t="s">
        <v>578</v>
      </c>
      <c r="N3713" s="14" t="s">
        <v>524</v>
      </c>
      <c r="O3713" s="14" t="s">
        <v>3617</v>
      </c>
      <c r="P3713" s="14" t="s">
        <v>6123</v>
      </c>
      <c r="Q3713" s="14">
        <v>20</v>
      </c>
      <c r="R3713" s="14" t="s">
        <v>4109</v>
      </c>
      <c r="S3713" s="14" t="s">
        <v>439</v>
      </c>
      <c r="T3713" s="35">
        <v>1400.64</v>
      </c>
      <c r="U3713" s="14" t="s">
        <v>4</v>
      </c>
      <c r="V3713" s="14">
        <v>147</v>
      </c>
      <c r="W3713" s="16">
        <f>+IF(datos_arg[[#This Row],[Moneda]]="ARS",datos_arg[[#This Row],[Monto]],datos_arg[[#This Row],[Monto]]*datos_arg[[#This Row],[TC]])</f>
        <v>1400.64</v>
      </c>
      <c r="X3713" s="16">
        <f>IFERROR(IF(datos_arg[[#This Row],[Moneda]]="USD",datos_arg[[#This Row],[Monto]],datos_arg[[#This Row],[Monto]]/datos_arg[[#This Row],[TC]]),0)</f>
        <v>9.528163265306123</v>
      </c>
      <c r="Y3713" s="14"/>
    </row>
    <row r="3714" spans="1:25" ht="15" customHeight="1" x14ac:dyDescent="0.25">
      <c r="A3714" s="14">
        <f t="shared" si="57"/>
        <v>3711</v>
      </c>
      <c r="B3714" s="1">
        <v>44183</v>
      </c>
      <c r="C3714" s="18">
        <f>+YEAR(datos_arg[[#This Row],[Fecha]])</f>
        <v>2020</v>
      </c>
      <c r="D3714" s="18">
        <f>+MONTH(datos_arg[[#This Row],[Fecha]])</f>
        <v>12</v>
      </c>
      <c r="E3714" s="14" t="s">
        <v>5358</v>
      </c>
      <c r="F3714" s="14" t="s">
        <v>4109</v>
      </c>
      <c r="G3714" s="14"/>
      <c r="H3714" s="14" t="s">
        <v>6646</v>
      </c>
      <c r="I3714" s="14" t="s">
        <v>7132</v>
      </c>
      <c r="J3714" s="14" t="s">
        <v>425</v>
      </c>
      <c r="K3714" s="14"/>
      <c r="L3714" s="14" t="s">
        <v>422</v>
      </c>
      <c r="M3714" s="14" t="s">
        <v>1437</v>
      </c>
      <c r="N3714" s="14" t="s">
        <v>524</v>
      </c>
      <c r="O3714" s="14" t="s">
        <v>3618</v>
      </c>
      <c r="P3714" s="14" t="s">
        <v>6123</v>
      </c>
      <c r="Q3714" s="14">
        <v>120</v>
      </c>
      <c r="R3714" s="14" t="s">
        <v>4109</v>
      </c>
      <c r="S3714" s="14" t="s">
        <v>439</v>
      </c>
      <c r="T3714" s="35">
        <v>865.1</v>
      </c>
      <c r="U3714" s="14" t="s">
        <v>4</v>
      </c>
      <c r="V3714" s="14">
        <v>147</v>
      </c>
      <c r="W3714" s="16">
        <f>+IF(datos_arg[[#This Row],[Moneda]]="ARS",datos_arg[[#This Row],[Monto]],datos_arg[[#This Row],[Monto]]*datos_arg[[#This Row],[TC]])</f>
        <v>865.1</v>
      </c>
      <c r="X3714" s="16">
        <f>IFERROR(IF(datos_arg[[#This Row],[Moneda]]="USD",datos_arg[[#This Row],[Monto]],datos_arg[[#This Row],[Monto]]/datos_arg[[#This Row],[TC]]),0)</f>
        <v>5.8850340136054422</v>
      </c>
      <c r="Y3714" s="14"/>
    </row>
    <row r="3715" spans="1:25" x14ac:dyDescent="0.25">
      <c r="A3715" s="14">
        <f t="shared" si="57"/>
        <v>3712</v>
      </c>
      <c r="B3715" s="1">
        <v>44183</v>
      </c>
      <c r="C3715" s="18">
        <f>+YEAR(datos_arg[[#This Row],[Fecha]])</f>
        <v>2020</v>
      </c>
      <c r="D3715" s="18">
        <f>+MONTH(datos_arg[[#This Row],[Fecha]])</f>
        <v>12</v>
      </c>
      <c r="E3715" s="14" t="s">
        <v>408</v>
      </c>
      <c r="F3715" s="14" t="s">
        <v>69</v>
      </c>
      <c r="G3715" s="14"/>
      <c r="H3715" s="14" t="s">
        <v>7132</v>
      </c>
      <c r="I3715" s="14" t="s">
        <v>7132</v>
      </c>
      <c r="J3715" s="14" t="s">
        <v>425</v>
      </c>
      <c r="K3715" s="14"/>
      <c r="L3715" s="14" t="s">
        <v>425</v>
      </c>
      <c r="M3715" s="14" t="s">
        <v>2530</v>
      </c>
      <c r="N3715" s="14" t="s">
        <v>2530</v>
      </c>
      <c r="O3715" s="14"/>
      <c r="P3715" s="14"/>
      <c r="Q3715" s="14"/>
      <c r="R3715" s="14" t="s">
        <v>439</v>
      </c>
      <c r="S3715" s="14" t="s">
        <v>440</v>
      </c>
      <c r="T3715" s="35">
        <v>1000</v>
      </c>
      <c r="U3715" s="14" t="s">
        <v>2</v>
      </c>
      <c r="V3715" s="14">
        <v>147</v>
      </c>
      <c r="W3715" s="16">
        <f>+IF(datos_arg[[#This Row],[Moneda]]="ARS",datos_arg[[#This Row],[Monto]],datos_arg[[#This Row],[Monto]]*datos_arg[[#This Row],[TC]])</f>
        <v>147000</v>
      </c>
      <c r="X3715" s="16">
        <f>IFERROR(IF(datos_arg[[#This Row],[Moneda]]="USD",datos_arg[[#This Row],[Monto]],datos_arg[[#This Row],[Monto]]/datos_arg[[#This Row],[TC]]),0)</f>
        <v>1000</v>
      </c>
      <c r="Y3715" s="14"/>
    </row>
    <row r="3716" spans="1:25" ht="15" customHeight="1" x14ac:dyDescent="0.25">
      <c r="A3716" s="14">
        <f t="shared" si="57"/>
        <v>3713</v>
      </c>
      <c r="B3716" s="1">
        <v>44183</v>
      </c>
      <c r="C3716" s="18">
        <f>+YEAR(datos_arg[[#This Row],[Fecha]])</f>
        <v>2020</v>
      </c>
      <c r="D3716" s="18">
        <f>+MONTH(datos_arg[[#This Row],[Fecha]])</f>
        <v>12</v>
      </c>
      <c r="E3716" s="14" t="s">
        <v>449</v>
      </c>
      <c r="F3716" s="14" t="s">
        <v>523</v>
      </c>
      <c r="G3716" s="14"/>
      <c r="H3716" s="14" t="s">
        <v>7132</v>
      </c>
      <c r="I3716" s="14" t="s">
        <v>7132</v>
      </c>
      <c r="J3716" s="14" t="s">
        <v>425</v>
      </c>
      <c r="K3716" s="14"/>
      <c r="L3716" s="14" t="s">
        <v>425</v>
      </c>
      <c r="M3716" s="14" t="s">
        <v>515</v>
      </c>
      <c r="N3716" s="14" t="s">
        <v>515</v>
      </c>
      <c r="O3716" s="14" t="s">
        <v>3620</v>
      </c>
      <c r="P3716" s="14"/>
      <c r="Q3716" s="14"/>
      <c r="R3716" s="14" t="s">
        <v>523</v>
      </c>
      <c r="S3716" s="14" t="s">
        <v>439</v>
      </c>
      <c r="T3716" s="35">
        <v>5400</v>
      </c>
      <c r="U3716" s="14" t="s">
        <v>4</v>
      </c>
      <c r="V3716" s="14">
        <v>147</v>
      </c>
      <c r="W3716" s="16">
        <f>+IF(datos_arg[[#This Row],[Moneda]]="ARS",datos_arg[[#This Row],[Monto]],datos_arg[[#This Row],[Monto]]*datos_arg[[#This Row],[TC]])</f>
        <v>5400</v>
      </c>
      <c r="X3716" s="16">
        <f>IFERROR(IF(datos_arg[[#This Row],[Moneda]]="USD",datos_arg[[#This Row],[Monto]],datos_arg[[#This Row],[Monto]]/datos_arg[[#This Row],[TC]]),0)</f>
        <v>36.734693877551024</v>
      </c>
      <c r="Y3716" s="14"/>
    </row>
    <row r="3717" spans="1:25" ht="15" customHeight="1" x14ac:dyDescent="0.25">
      <c r="A3717" s="14">
        <f t="shared" si="57"/>
        <v>3714</v>
      </c>
      <c r="B3717" s="1">
        <v>44183</v>
      </c>
      <c r="C3717" s="18">
        <f>+YEAR(datos_arg[[#This Row],[Fecha]])</f>
        <v>2020</v>
      </c>
      <c r="D3717" s="18">
        <f>+MONTH(datos_arg[[#This Row],[Fecha]])</f>
        <v>12</v>
      </c>
      <c r="E3717" s="14" t="s">
        <v>1015</v>
      </c>
      <c r="F3717" s="14" t="s">
        <v>430</v>
      </c>
      <c r="G3717" s="14"/>
      <c r="H3717" s="14" t="s">
        <v>7132</v>
      </c>
      <c r="I3717" s="14" t="s">
        <v>7132</v>
      </c>
      <c r="J3717" s="14" t="s">
        <v>425</v>
      </c>
      <c r="K3717" s="14"/>
      <c r="L3717" s="14" t="s">
        <v>425</v>
      </c>
      <c r="M3717" s="14" t="s">
        <v>102</v>
      </c>
      <c r="N3717" s="14" t="s">
        <v>480</v>
      </c>
      <c r="O3717" s="14" t="s">
        <v>3565</v>
      </c>
      <c r="P3717" s="14"/>
      <c r="Q3717" s="14"/>
      <c r="R3717" s="14" t="s">
        <v>430</v>
      </c>
      <c r="S3717" s="14" t="s">
        <v>439</v>
      </c>
      <c r="T3717" s="35">
        <v>200</v>
      </c>
      <c r="U3717" s="14" t="s">
        <v>4</v>
      </c>
      <c r="V3717" s="14">
        <v>147</v>
      </c>
      <c r="W3717" s="16">
        <f>+IF(datos_arg[[#This Row],[Moneda]]="ARS",datos_arg[[#This Row],[Monto]],datos_arg[[#This Row],[Monto]]*datos_arg[[#This Row],[TC]])</f>
        <v>200</v>
      </c>
      <c r="X3717" s="16">
        <f>IFERROR(IF(datos_arg[[#This Row],[Moneda]]="USD",datos_arg[[#This Row],[Monto]],datos_arg[[#This Row],[Monto]]/datos_arg[[#This Row],[TC]]),0)</f>
        <v>1.3605442176870748</v>
      </c>
      <c r="Y3717" s="14"/>
    </row>
    <row r="3718" spans="1:25" ht="15" customHeight="1" x14ac:dyDescent="0.25">
      <c r="A3718" s="14">
        <f t="shared" ref="A3718:A3781" si="58">+A3717+1</f>
        <v>3715</v>
      </c>
      <c r="B3718" s="1">
        <v>44186</v>
      </c>
      <c r="C3718" s="18">
        <f>+YEAR(datos_arg[[#This Row],[Fecha]])</f>
        <v>2020</v>
      </c>
      <c r="D3718" s="18">
        <f>+MONTH(datos_arg[[#This Row],[Fecha]])</f>
        <v>12</v>
      </c>
      <c r="E3718" s="14" t="s">
        <v>1015</v>
      </c>
      <c r="F3718" s="14" t="s">
        <v>403</v>
      </c>
      <c r="G3718" s="14" t="s">
        <v>5382</v>
      </c>
      <c r="H3718" s="14" t="s">
        <v>6646</v>
      </c>
      <c r="I3718" s="14" t="s">
        <v>7132</v>
      </c>
      <c r="J3718" s="14" t="s">
        <v>425</v>
      </c>
      <c r="K3718" s="14" t="s">
        <v>421</v>
      </c>
      <c r="L3718" s="14" t="s">
        <v>421</v>
      </c>
      <c r="M3718" s="14" t="s">
        <v>989</v>
      </c>
      <c r="N3718" s="14" t="s">
        <v>327</v>
      </c>
      <c r="O3718" s="14" t="s">
        <v>2639</v>
      </c>
      <c r="P3718" s="14" t="s">
        <v>6124</v>
      </c>
      <c r="Q3718" s="14">
        <v>20</v>
      </c>
      <c r="R3718" s="14" t="s">
        <v>5382</v>
      </c>
      <c r="S3718" s="14" t="s">
        <v>439</v>
      </c>
      <c r="T3718" s="35">
        <v>4180</v>
      </c>
      <c r="U3718" s="14" t="s">
        <v>4</v>
      </c>
      <c r="V3718" s="14">
        <v>147</v>
      </c>
      <c r="W3718" s="16">
        <f>+IF(datos_arg[[#This Row],[Moneda]]="ARS",datos_arg[[#This Row],[Monto]],datos_arg[[#This Row],[Monto]]*datos_arg[[#This Row],[TC]])</f>
        <v>4180</v>
      </c>
      <c r="X3718" s="16">
        <f>IFERROR(IF(datos_arg[[#This Row],[Moneda]]="USD",datos_arg[[#This Row],[Monto]],datos_arg[[#This Row],[Monto]]/datos_arg[[#This Row],[TC]]),0)</f>
        <v>28.435374149659864</v>
      </c>
      <c r="Y3718" s="14"/>
    </row>
    <row r="3719" spans="1:25" x14ac:dyDescent="0.25">
      <c r="A3719" s="14">
        <f t="shared" si="58"/>
        <v>3716</v>
      </c>
      <c r="B3719" s="1">
        <v>44186</v>
      </c>
      <c r="C3719" s="18">
        <f>+YEAR(datos_arg[[#This Row],[Fecha]])</f>
        <v>2020</v>
      </c>
      <c r="D3719" s="18">
        <f>+MONTH(datos_arg[[#This Row],[Fecha]])</f>
        <v>12</v>
      </c>
      <c r="E3719" s="14" t="s">
        <v>408</v>
      </c>
      <c r="F3719" s="14" t="s">
        <v>69</v>
      </c>
      <c r="G3719" s="14"/>
      <c r="H3719" s="14" t="s">
        <v>7132</v>
      </c>
      <c r="I3719" s="14" t="s">
        <v>7132</v>
      </c>
      <c r="J3719" s="14" t="s">
        <v>425</v>
      </c>
      <c r="K3719" s="14"/>
      <c r="L3719" s="14" t="s">
        <v>425</v>
      </c>
      <c r="M3719" s="14" t="s">
        <v>2530</v>
      </c>
      <c r="N3719" s="14" t="s">
        <v>2530</v>
      </c>
      <c r="O3719" s="14"/>
      <c r="P3719" s="14"/>
      <c r="Q3719" s="14"/>
      <c r="R3719" s="14" t="s">
        <v>439</v>
      </c>
      <c r="S3719" s="14" t="s">
        <v>440</v>
      </c>
      <c r="T3719" s="35">
        <v>1000</v>
      </c>
      <c r="U3719" s="14" t="s">
        <v>2</v>
      </c>
      <c r="V3719" s="14">
        <v>147</v>
      </c>
      <c r="W3719" s="16">
        <f>+IF(datos_arg[[#This Row],[Moneda]]="ARS",datos_arg[[#This Row],[Monto]],datos_arg[[#This Row],[Monto]]*datos_arg[[#This Row],[TC]])</f>
        <v>147000</v>
      </c>
      <c r="X3719" s="16">
        <f>IFERROR(IF(datos_arg[[#This Row],[Moneda]]="USD",datos_arg[[#This Row],[Monto]],datos_arg[[#This Row],[Monto]]/datos_arg[[#This Row],[TC]]),0)</f>
        <v>1000</v>
      </c>
      <c r="Y3719" s="14"/>
    </row>
    <row r="3720" spans="1:25" ht="15" customHeight="1" x14ac:dyDescent="0.25">
      <c r="A3720" s="14">
        <f t="shared" si="58"/>
        <v>3717</v>
      </c>
      <c r="B3720" s="1">
        <v>44186</v>
      </c>
      <c r="C3720" s="18">
        <f>+YEAR(datos_arg[[#This Row],[Fecha]])</f>
        <v>2020</v>
      </c>
      <c r="D3720" s="18">
        <f>+MONTH(datos_arg[[#This Row],[Fecha]])</f>
        <v>12</v>
      </c>
      <c r="E3720" s="14" t="s">
        <v>5358</v>
      </c>
      <c r="F3720" s="14" t="s">
        <v>4108</v>
      </c>
      <c r="G3720" s="14"/>
      <c r="H3720" s="14" t="s">
        <v>6646</v>
      </c>
      <c r="I3720" s="14" t="s">
        <v>7132</v>
      </c>
      <c r="J3720" s="14" t="s">
        <v>425</v>
      </c>
      <c r="K3720" s="14" t="s">
        <v>420</v>
      </c>
      <c r="L3720" s="14" t="s">
        <v>426</v>
      </c>
      <c r="M3720" s="14" t="s">
        <v>5381</v>
      </c>
      <c r="N3720" s="14" t="s">
        <v>1019</v>
      </c>
      <c r="O3720" s="14" t="s">
        <v>4096</v>
      </c>
      <c r="P3720" s="14"/>
      <c r="Q3720" s="14"/>
      <c r="R3720" s="14" t="s">
        <v>4108</v>
      </c>
      <c r="S3720" s="14" t="s">
        <v>439</v>
      </c>
      <c r="T3720" s="35">
        <v>50000</v>
      </c>
      <c r="U3720" s="14" t="s">
        <v>4</v>
      </c>
      <c r="V3720" s="14">
        <v>147</v>
      </c>
      <c r="W3720" s="16">
        <f>+IF(datos_arg[[#This Row],[Moneda]]="ARS",datos_arg[[#This Row],[Monto]],datos_arg[[#This Row],[Monto]]*datos_arg[[#This Row],[TC]])</f>
        <v>50000</v>
      </c>
      <c r="X3720" s="16">
        <f>IFERROR(IF(datos_arg[[#This Row],[Moneda]]="USD",datos_arg[[#This Row],[Monto]],datos_arg[[#This Row],[Monto]]/datos_arg[[#This Row],[TC]]),0)</f>
        <v>340.13605442176873</v>
      </c>
      <c r="Y3720" s="14"/>
    </row>
    <row r="3721" spans="1:25" ht="15" customHeight="1" x14ac:dyDescent="0.25">
      <c r="A3721" s="14">
        <f t="shared" si="58"/>
        <v>3718</v>
      </c>
      <c r="B3721" s="1">
        <v>44186</v>
      </c>
      <c r="C3721" s="18">
        <f>+YEAR(datos_arg[[#This Row],[Fecha]])</f>
        <v>2020</v>
      </c>
      <c r="D3721" s="18">
        <f>+MONTH(datos_arg[[#This Row],[Fecha]])</f>
        <v>12</v>
      </c>
      <c r="E3721" s="14" t="s">
        <v>1015</v>
      </c>
      <c r="F3721" s="14" t="s">
        <v>403</v>
      </c>
      <c r="G3721" s="14" t="s">
        <v>5383</v>
      </c>
      <c r="H3721" s="14" t="s">
        <v>6646</v>
      </c>
      <c r="I3721" s="14" t="s">
        <v>7132</v>
      </c>
      <c r="J3721" s="14" t="s">
        <v>425</v>
      </c>
      <c r="K3721" s="14" t="s">
        <v>420</v>
      </c>
      <c r="L3721" s="14" t="s">
        <v>425</v>
      </c>
      <c r="M3721" s="14" t="s">
        <v>310</v>
      </c>
      <c r="N3721" s="14" t="s">
        <v>310</v>
      </c>
      <c r="O3721" s="14" t="s">
        <v>3666</v>
      </c>
      <c r="P3721" s="14"/>
      <c r="Q3721" s="14"/>
      <c r="R3721" s="14" t="s">
        <v>5383</v>
      </c>
      <c r="S3721" s="14" t="s">
        <v>420</v>
      </c>
      <c r="T3721" s="35">
        <v>4135</v>
      </c>
      <c r="U3721" s="14" t="s">
        <v>4</v>
      </c>
      <c r="V3721" s="14">
        <v>147</v>
      </c>
      <c r="W3721" s="16">
        <f>+IF(datos_arg[[#This Row],[Moneda]]="ARS",datos_arg[[#This Row],[Monto]],datos_arg[[#This Row],[Monto]]*datos_arg[[#This Row],[TC]])</f>
        <v>4135</v>
      </c>
      <c r="X3721" s="16">
        <f>IFERROR(IF(datos_arg[[#This Row],[Moneda]]="USD",datos_arg[[#This Row],[Monto]],datos_arg[[#This Row],[Monto]]/datos_arg[[#This Row],[TC]]),0)</f>
        <v>28.129251700680271</v>
      </c>
      <c r="Y3721" s="14"/>
    </row>
    <row r="3722" spans="1:25" ht="15" customHeight="1" x14ac:dyDescent="0.25">
      <c r="A3722" s="14">
        <f t="shared" si="58"/>
        <v>3719</v>
      </c>
      <c r="B3722" s="1">
        <v>44186</v>
      </c>
      <c r="C3722" s="18">
        <f>+YEAR(datos_arg[[#This Row],[Fecha]])</f>
        <v>2020</v>
      </c>
      <c r="D3722" s="18">
        <f>+MONTH(datos_arg[[#This Row],[Fecha]])</f>
        <v>12</v>
      </c>
      <c r="E3722" s="14" t="s">
        <v>449</v>
      </c>
      <c r="F3722" s="14" t="s">
        <v>523</v>
      </c>
      <c r="G3722" s="14"/>
      <c r="H3722" s="14" t="s">
        <v>7132</v>
      </c>
      <c r="I3722" s="14" t="s">
        <v>7132</v>
      </c>
      <c r="J3722" s="14" t="s">
        <v>425</v>
      </c>
      <c r="K3722" s="14"/>
      <c r="L3722" s="14" t="s">
        <v>425</v>
      </c>
      <c r="M3722" s="14" t="s">
        <v>524</v>
      </c>
      <c r="N3722" s="14" t="s">
        <v>524</v>
      </c>
      <c r="O3722" s="14" t="s">
        <v>3667</v>
      </c>
      <c r="P3722" s="14" t="s">
        <v>6125</v>
      </c>
      <c r="Q3722" s="14"/>
      <c r="R3722" s="14" t="s">
        <v>523</v>
      </c>
      <c r="S3722" s="14" t="s">
        <v>420</v>
      </c>
      <c r="T3722" s="35">
        <v>1199</v>
      </c>
      <c r="U3722" s="14" t="s">
        <v>4</v>
      </c>
      <c r="V3722" s="14">
        <v>147</v>
      </c>
      <c r="W3722" s="16">
        <f>+IF(datos_arg[[#This Row],[Moneda]]="ARS",datos_arg[[#This Row],[Monto]],datos_arg[[#This Row],[Monto]]*datos_arg[[#This Row],[TC]])</f>
        <v>1199</v>
      </c>
      <c r="X3722" s="16">
        <f>IFERROR(IF(datos_arg[[#This Row],[Moneda]]="USD",datos_arg[[#This Row],[Monto]],datos_arg[[#This Row],[Monto]]/datos_arg[[#This Row],[TC]]),0)</f>
        <v>8.1564625850340136</v>
      </c>
      <c r="Y3722" s="14"/>
    </row>
    <row r="3723" spans="1:25" ht="15" customHeight="1" x14ac:dyDescent="0.25">
      <c r="A3723" s="14">
        <f t="shared" si="58"/>
        <v>3720</v>
      </c>
      <c r="B3723" s="1">
        <v>44186</v>
      </c>
      <c r="C3723" s="18">
        <f>+YEAR(datos_arg[[#This Row],[Fecha]])</f>
        <v>2020</v>
      </c>
      <c r="D3723" s="18">
        <f>+MONTH(datos_arg[[#This Row],[Fecha]])</f>
        <v>12</v>
      </c>
      <c r="E3723" s="14" t="s">
        <v>1015</v>
      </c>
      <c r="F3723" s="14" t="s">
        <v>403</v>
      </c>
      <c r="G3723" s="14" t="s">
        <v>5383</v>
      </c>
      <c r="H3723" s="14" t="s">
        <v>6649</v>
      </c>
      <c r="I3723" s="14" t="s">
        <v>7132</v>
      </c>
      <c r="J3723" s="14" t="s">
        <v>6686</v>
      </c>
      <c r="K3723" s="14" t="s">
        <v>420</v>
      </c>
      <c r="L3723" s="14" t="s">
        <v>425</v>
      </c>
      <c r="M3723" s="14" t="s">
        <v>773</v>
      </c>
      <c r="N3723" s="14" t="s">
        <v>3668</v>
      </c>
      <c r="O3723" s="14" t="s">
        <v>3669</v>
      </c>
      <c r="P3723" s="14" t="s">
        <v>6126</v>
      </c>
      <c r="Q3723" s="14">
        <v>2</v>
      </c>
      <c r="R3723" s="14" t="s">
        <v>5383</v>
      </c>
      <c r="S3723" s="14" t="s">
        <v>420</v>
      </c>
      <c r="T3723" s="35">
        <v>1800</v>
      </c>
      <c r="U3723" s="14" t="s">
        <v>4</v>
      </c>
      <c r="V3723" s="14">
        <v>147</v>
      </c>
      <c r="W3723" s="16">
        <f>+IF(datos_arg[[#This Row],[Moneda]]="ARS",datos_arg[[#This Row],[Monto]],datos_arg[[#This Row],[Monto]]*datos_arg[[#This Row],[TC]])</f>
        <v>1800</v>
      </c>
      <c r="X3723" s="16">
        <f>IFERROR(IF(datos_arg[[#This Row],[Moneda]]="USD",datos_arg[[#This Row],[Monto]],datos_arg[[#This Row],[Monto]]/datos_arg[[#This Row],[TC]]),0)</f>
        <v>12.244897959183673</v>
      </c>
      <c r="Y3723" s="14"/>
    </row>
    <row r="3724" spans="1:25" ht="15" customHeight="1" x14ac:dyDescent="0.25">
      <c r="A3724" s="14">
        <f t="shared" si="58"/>
        <v>3721</v>
      </c>
      <c r="B3724" s="1">
        <v>44187</v>
      </c>
      <c r="C3724" s="18">
        <f>+YEAR(datos_arg[[#This Row],[Fecha]])</f>
        <v>2020</v>
      </c>
      <c r="D3724" s="18">
        <f>+MONTH(datos_arg[[#This Row],[Fecha]])</f>
        <v>12</v>
      </c>
      <c r="E3724" s="14" t="s">
        <v>408</v>
      </c>
      <c r="F3724" s="14" t="s">
        <v>406</v>
      </c>
      <c r="G3724" s="14"/>
      <c r="H3724" s="14" t="s">
        <v>7132</v>
      </c>
      <c r="I3724" s="14" t="s">
        <v>7132</v>
      </c>
      <c r="J3724" s="14" t="s">
        <v>425</v>
      </c>
      <c r="K3724" s="14"/>
      <c r="L3724" s="14" t="s">
        <v>425</v>
      </c>
      <c r="M3724" s="14" t="s">
        <v>120</v>
      </c>
      <c r="N3724" s="14" t="s">
        <v>120</v>
      </c>
      <c r="O3724" s="14" t="s">
        <v>3625</v>
      </c>
      <c r="P3724" s="14"/>
      <c r="Q3724" s="14"/>
      <c r="R3724" s="14" t="s">
        <v>440</v>
      </c>
      <c r="S3724" s="14" t="s">
        <v>6774</v>
      </c>
      <c r="T3724" s="35">
        <v>19476.7</v>
      </c>
      <c r="U3724" s="14" t="s">
        <v>2</v>
      </c>
      <c r="V3724" s="14">
        <v>147</v>
      </c>
      <c r="W3724" s="16">
        <f>+IF(datos_arg[[#This Row],[Moneda]]="ARS",datos_arg[[#This Row],[Monto]],datos_arg[[#This Row],[Monto]]*datos_arg[[#This Row],[TC]])</f>
        <v>2863074.9</v>
      </c>
      <c r="X3724" s="16">
        <f>IFERROR(IF(datos_arg[[#This Row],[Moneda]]="USD",datos_arg[[#This Row],[Monto]],datos_arg[[#This Row],[Monto]]/datos_arg[[#This Row],[TC]]),0)</f>
        <v>19476.7</v>
      </c>
      <c r="Y3724" s="14"/>
    </row>
    <row r="3725" spans="1:25" x14ac:dyDescent="0.25">
      <c r="A3725" s="14">
        <f t="shared" si="58"/>
        <v>3722</v>
      </c>
      <c r="B3725" s="1">
        <v>44187</v>
      </c>
      <c r="C3725" s="18">
        <f>+YEAR(datos_arg[[#This Row],[Fecha]])</f>
        <v>2020</v>
      </c>
      <c r="D3725" s="18">
        <f>+MONTH(datos_arg[[#This Row],[Fecha]])</f>
        <v>12</v>
      </c>
      <c r="E3725" s="14" t="s">
        <v>449</v>
      </c>
      <c r="F3725" s="14" t="s">
        <v>523</v>
      </c>
      <c r="G3725" s="14"/>
      <c r="H3725" s="14" t="s">
        <v>7132</v>
      </c>
      <c r="I3725" s="14" t="s">
        <v>7132</v>
      </c>
      <c r="J3725" s="14" t="s">
        <v>425</v>
      </c>
      <c r="K3725" s="14"/>
      <c r="L3725" s="14" t="s">
        <v>425</v>
      </c>
      <c r="M3725" s="14" t="s">
        <v>524</v>
      </c>
      <c r="N3725" s="14" t="s">
        <v>524</v>
      </c>
      <c r="O3725" s="14" t="s">
        <v>3626</v>
      </c>
      <c r="P3725" s="14"/>
      <c r="Q3725" s="14"/>
      <c r="R3725" s="14" t="s">
        <v>523</v>
      </c>
      <c r="S3725" s="14" t="s">
        <v>440</v>
      </c>
      <c r="T3725" s="35">
        <v>476.7</v>
      </c>
      <c r="U3725" s="14" t="s">
        <v>2</v>
      </c>
      <c r="V3725" s="14">
        <v>147</v>
      </c>
      <c r="W3725" s="16">
        <f>+IF(datos_arg[[#This Row],[Moneda]]="ARS",datos_arg[[#This Row],[Monto]],datos_arg[[#This Row],[Monto]]*datos_arg[[#This Row],[TC]])</f>
        <v>70074.899999999994</v>
      </c>
      <c r="X3725" s="16">
        <f>IFERROR(IF(datos_arg[[#This Row],[Moneda]]="USD",datos_arg[[#This Row],[Monto]],datos_arg[[#This Row],[Monto]]/datos_arg[[#This Row],[TC]]),0)</f>
        <v>476.7</v>
      </c>
      <c r="Y3725" s="14"/>
    </row>
    <row r="3726" spans="1:25" x14ac:dyDescent="0.25">
      <c r="A3726" s="14">
        <f t="shared" si="58"/>
        <v>3723</v>
      </c>
      <c r="B3726" s="1">
        <v>44187</v>
      </c>
      <c r="C3726" s="18">
        <f>+YEAR(datos_arg[[#This Row],[Fecha]])</f>
        <v>2020</v>
      </c>
      <c r="D3726" s="18">
        <f>+MONTH(datos_arg[[#This Row],[Fecha]])</f>
        <v>12</v>
      </c>
      <c r="E3726" s="14" t="s">
        <v>1016</v>
      </c>
      <c r="F3726" s="14" t="s">
        <v>5365</v>
      </c>
      <c r="G3726" s="14" t="s">
        <v>6695</v>
      </c>
      <c r="H3726" s="14" t="s">
        <v>7132</v>
      </c>
      <c r="I3726" s="14" t="s">
        <v>7132</v>
      </c>
      <c r="J3726" s="14" t="s">
        <v>425</v>
      </c>
      <c r="K3726" s="14"/>
      <c r="L3726" s="14" t="s">
        <v>425</v>
      </c>
      <c r="M3726" s="14" t="s">
        <v>436</v>
      </c>
      <c r="N3726" s="14" t="s">
        <v>436</v>
      </c>
      <c r="O3726" s="14" t="s">
        <v>3465</v>
      </c>
      <c r="P3726" s="14"/>
      <c r="Q3726" s="14"/>
      <c r="R3726" s="14" t="s">
        <v>5365</v>
      </c>
      <c r="S3726" s="14" t="s">
        <v>440</v>
      </c>
      <c r="T3726" s="35">
        <v>200</v>
      </c>
      <c r="U3726" s="14" t="s">
        <v>2</v>
      </c>
      <c r="V3726" s="14">
        <v>147</v>
      </c>
      <c r="W3726" s="16">
        <f>+IF(datos_arg[[#This Row],[Moneda]]="ARS",datos_arg[[#This Row],[Monto]],datos_arg[[#This Row],[Monto]]*datos_arg[[#This Row],[TC]])</f>
        <v>29400</v>
      </c>
      <c r="X3726" s="16">
        <f>IFERROR(IF(datos_arg[[#This Row],[Moneda]]="USD",datos_arg[[#This Row],[Monto]],datos_arg[[#This Row],[Monto]]/datos_arg[[#This Row],[TC]]),0)</f>
        <v>200</v>
      </c>
      <c r="Y3726" s="14"/>
    </row>
    <row r="3727" spans="1:25" x14ac:dyDescent="0.25">
      <c r="A3727" s="14">
        <f t="shared" si="58"/>
        <v>3724</v>
      </c>
      <c r="B3727" s="1">
        <v>44187</v>
      </c>
      <c r="C3727" s="18">
        <f>+YEAR(datos_arg[[#This Row],[Fecha]])</f>
        <v>2020</v>
      </c>
      <c r="D3727" s="18">
        <f>+MONTH(datos_arg[[#This Row],[Fecha]])</f>
        <v>12</v>
      </c>
      <c r="E3727" s="14" t="s">
        <v>408</v>
      </c>
      <c r="F3727" s="14" t="s">
        <v>69</v>
      </c>
      <c r="G3727" s="14"/>
      <c r="H3727" s="14" t="s">
        <v>7132</v>
      </c>
      <c r="I3727" s="14" t="s">
        <v>7132</v>
      </c>
      <c r="J3727" s="14" t="s">
        <v>425</v>
      </c>
      <c r="K3727" s="14"/>
      <c r="L3727" s="14" t="s">
        <v>425</v>
      </c>
      <c r="M3727" s="14" t="s">
        <v>2530</v>
      </c>
      <c r="N3727" s="14" t="s">
        <v>2530</v>
      </c>
      <c r="O3727" s="14"/>
      <c r="P3727" s="14"/>
      <c r="Q3727" s="14"/>
      <c r="R3727" s="14" t="s">
        <v>439</v>
      </c>
      <c r="S3727" s="14" t="s">
        <v>440</v>
      </c>
      <c r="T3727" s="35">
        <v>800</v>
      </c>
      <c r="U3727" s="14" t="s">
        <v>2</v>
      </c>
      <c r="V3727" s="14">
        <v>148.5</v>
      </c>
      <c r="W3727" s="16">
        <f>+IF(datos_arg[[#This Row],[Moneda]]="ARS",datos_arg[[#This Row],[Monto]],datos_arg[[#This Row],[Monto]]*datos_arg[[#This Row],[TC]])</f>
        <v>118800</v>
      </c>
      <c r="X3727" s="16">
        <f>IFERROR(IF(datos_arg[[#This Row],[Moneda]]="USD",datos_arg[[#This Row],[Monto]],datos_arg[[#This Row],[Monto]]/datos_arg[[#This Row],[TC]]),0)</f>
        <v>800</v>
      </c>
      <c r="Y3727" s="14"/>
    </row>
    <row r="3728" spans="1:25" ht="15" customHeight="1" x14ac:dyDescent="0.25">
      <c r="A3728" s="14">
        <f t="shared" si="58"/>
        <v>3725</v>
      </c>
      <c r="B3728" s="1">
        <v>44187</v>
      </c>
      <c r="C3728" s="18">
        <f>+YEAR(datos_arg[[#This Row],[Fecha]])</f>
        <v>2020</v>
      </c>
      <c r="D3728" s="18">
        <f>+MONTH(datos_arg[[#This Row],[Fecha]])</f>
        <v>12</v>
      </c>
      <c r="E3728" s="14" t="s">
        <v>617</v>
      </c>
      <c r="F3728" s="14" t="s">
        <v>6652</v>
      </c>
      <c r="G3728" s="14" t="s">
        <v>6653</v>
      </c>
      <c r="H3728" s="14" t="s">
        <v>6648</v>
      </c>
      <c r="I3728" s="14" t="s">
        <v>3955</v>
      </c>
      <c r="J3728" s="14" t="s">
        <v>868</v>
      </c>
      <c r="K3728" s="14" t="s">
        <v>421</v>
      </c>
      <c r="L3728" s="14" t="s">
        <v>421</v>
      </c>
      <c r="M3728" s="14" t="s">
        <v>868</v>
      </c>
      <c r="N3728" s="14" t="s">
        <v>39</v>
      </c>
      <c r="O3728" s="14" t="s">
        <v>3627</v>
      </c>
      <c r="P3728" s="14" t="s">
        <v>6127</v>
      </c>
      <c r="Q3728" s="14">
        <v>0</v>
      </c>
      <c r="R3728" s="14" t="s">
        <v>6653</v>
      </c>
      <c r="S3728" s="14" t="s">
        <v>439</v>
      </c>
      <c r="T3728" s="35">
        <v>35000</v>
      </c>
      <c r="U3728" s="14" t="s">
        <v>4</v>
      </c>
      <c r="V3728" s="14">
        <v>148.5</v>
      </c>
      <c r="W3728" s="16">
        <f>+IF(datos_arg[[#This Row],[Moneda]]="ARS",datos_arg[[#This Row],[Monto]],datos_arg[[#This Row],[Monto]]*datos_arg[[#This Row],[TC]])</f>
        <v>35000</v>
      </c>
      <c r="X3728" s="16">
        <f>IFERROR(IF(datos_arg[[#This Row],[Moneda]]="USD",datos_arg[[#This Row],[Monto]],datos_arg[[#This Row],[Monto]]/datos_arg[[#This Row],[TC]]),0)</f>
        <v>235.69023569023568</v>
      </c>
      <c r="Y3728" s="14"/>
    </row>
    <row r="3729" spans="1:25" ht="15" customHeight="1" x14ac:dyDescent="0.25">
      <c r="A3729" s="14">
        <f t="shared" si="58"/>
        <v>3726</v>
      </c>
      <c r="B3729" s="1">
        <v>44187</v>
      </c>
      <c r="C3729" s="18">
        <f>+YEAR(datos_arg[[#This Row],[Fecha]])</f>
        <v>2020</v>
      </c>
      <c r="D3729" s="18">
        <f>+MONTH(datos_arg[[#This Row],[Fecha]])</f>
        <v>12</v>
      </c>
      <c r="E3729" s="14" t="s">
        <v>617</v>
      </c>
      <c r="F3729" s="14" t="s">
        <v>6652</v>
      </c>
      <c r="G3729" s="14" t="s">
        <v>6653</v>
      </c>
      <c r="H3729" s="14" t="s">
        <v>6648</v>
      </c>
      <c r="I3729" s="14" t="s">
        <v>3955</v>
      </c>
      <c r="J3729" s="14" t="s">
        <v>761</v>
      </c>
      <c r="K3729" s="14" t="s">
        <v>421</v>
      </c>
      <c r="L3729" s="14" t="s">
        <v>421</v>
      </c>
      <c r="M3729" s="14" t="s">
        <v>761</v>
      </c>
      <c r="N3729" s="14" t="s">
        <v>39</v>
      </c>
      <c r="O3729" s="14" t="s">
        <v>3628</v>
      </c>
      <c r="P3729" s="14" t="s">
        <v>6127</v>
      </c>
      <c r="Q3729" s="14">
        <v>0</v>
      </c>
      <c r="R3729" s="14" t="s">
        <v>6653</v>
      </c>
      <c r="S3729" s="14" t="s">
        <v>439</v>
      </c>
      <c r="T3729" s="35">
        <v>68000</v>
      </c>
      <c r="U3729" s="14" t="s">
        <v>4</v>
      </c>
      <c r="V3729" s="14">
        <v>148.5</v>
      </c>
      <c r="W3729" s="16">
        <f>+IF(datos_arg[[#This Row],[Moneda]]="ARS",datos_arg[[#This Row],[Monto]],datos_arg[[#This Row],[Monto]]*datos_arg[[#This Row],[TC]])</f>
        <v>68000</v>
      </c>
      <c r="X3729" s="16">
        <f>IFERROR(IF(datos_arg[[#This Row],[Moneda]]="USD",datos_arg[[#This Row],[Monto]],datos_arg[[#This Row],[Monto]]/datos_arg[[#This Row],[TC]]),0)</f>
        <v>457.91245791245791</v>
      </c>
      <c r="Y3729" s="14"/>
    </row>
    <row r="3730" spans="1:25" ht="15" customHeight="1" x14ac:dyDescent="0.25">
      <c r="A3730" s="14">
        <f t="shared" si="58"/>
        <v>3727</v>
      </c>
      <c r="B3730" s="1">
        <v>44187</v>
      </c>
      <c r="C3730" s="18">
        <f>+YEAR(datos_arg[[#This Row],[Fecha]])</f>
        <v>2020</v>
      </c>
      <c r="D3730" s="18">
        <f>+MONTH(datos_arg[[#This Row],[Fecha]])</f>
        <v>12</v>
      </c>
      <c r="E3730" s="14" t="s">
        <v>1015</v>
      </c>
      <c r="F3730" s="14" t="s">
        <v>403</v>
      </c>
      <c r="G3730" s="14" t="s">
        <v>970</v>
      </c>
      <c r="H3730" s="14" t="s">
        <v>4114</v>
      </c>
      <c r="I3730" s="14" t="s">
        <v>7132</v>
      </c>
      <c r="J3730" s="14" t="s">
        <v>425</v>
      </c>
      <c r="K3730" s="14"/>
      <c r="L3730" s="14" t="s">
        <v>425</v>
      </c>
      <c r="M3730" s="14" t="s">
        <v>493</v>
      </c>
      <c r="N3730" s="14" t="s">
        <v>524</v>
      </c>
      <c r="O3730" s="14" t="s">
        <v>3629</v>
      </c>
      <c r="P3730" s="14"/>
      <c r="Q3730" s="14"/>
      <c r="R3730" s="14" t="s">
        <v>970</v>
      </c>
      <c r="S3730" s="14" t="s">
        <v>439</v>
      </c>
      <c r="T3730" s="35">
        <v>4000</v>
      </c>
      <c r="U3730" s="14" t="s">
        <v>4</v>
      </c>
      <c r="V3730" s="14">
        <v>148.5</v>
      </c>
      <c r="W3730" s="16">
        <f>+IF(datos_arg[[#This Row],[Moneda]]="ARS",datos_arg[[#This Row],[Monto]],datos_arg[[#This Row],[Monto]]*datos_arg[[#This Row],[TC]])</f>
        <v>4000</v>
      </c>
      <c r="X3730" s="16">
        <f>IFERROR(IF(datos_arg[[#This Row],[Moneda]]="USD",datos_arg[[#This Row],[Monto]],datos_arg[[#This Row],[Monto]]/datos_arg[[#This Row],[TC]]),0)</f>
        <v>26.936026936026938</v>
      </c>
      <c r="Y3730" s="14"/>
    </row>
    <row r="3731" spans="1:25" ht="15" customHeight="1" x14ac:dyDescent="0.25">
      <c r="A3731" s="14">
        <f t="shared" si="58"/>
        <v>3728</v>
      </c>
      <c r="B3731" s="1">
        <v>44187</v>
      </c>
      <c r="C3731" s="18">
        <f>+YEAR(datos_arg[[#This Row],[Fecha]])</f>
        <v>2020</v>
      </c>
      <c r="D3731" s="18">
        <f>+MONTH(datos_arg[[#This Row],[Fecha]])</f>
        <v>12</v>
      </c>
      <c r="E3731" s="14" t="s">
        <v>1015</v>
      </c>
      <c r="F3731" s="14" t="s">
        <v>430</v>
      </c>
      <c r="G3731" s="14"/>
      <c r="H3731" s="14" t="s">
        <v>7132</v>
      </c>
      <c r="I3731" s="14" t="s">
        <v>7132</v>
      </c>
      <c r="J3731" s="14" t="s">
        <v>425</v>
      </c>
      <c r="K3731" s="14"/>
      <c r="L3731" s="14" t="s">
        <v>425</v>
      </c>
      <c r="M3731" s="14" t="s">
        <v>102</v>
      </c>
      <c r="N3731" s="14" t="s">
        <v>480</v>
      </c>
      <c r="O3731" s="14" t="s">
        <v>3630</v>
      </c>
      <c r="P3731" s="14"/>
      <c r="Q3731" s="14"/>
      <c r="R3731" s="14" t="s">
        <v>430</v>
      </c>
      <c r="S3731" s="14" t="s">
        <v>439</v>
      </c>
      <c r="T3731" s="35">
        <v>5500</v>
      </c>
      <c r="U3731" s="14" t="s">
        <v>4</v>
      </c>
      <c r="V3731" s="14">
        <v>148.5</v>
      </c>
      <c r="W3731" s="16">
        <f>+IF(datos_arg[[#This Row],[Moneda]]="ARS",datos_arg[[#This Row],[Monto]],datos_arg[[#This Row],[Monto]]*datos_arg[[#This Row],[TC]])</f>
        <v>5500</v>
      </c>
      <c r="X3731" s="16">
        <f>IFERROR(IF(datos_arg[[#This Row],[Moneda]]="USD",datos_arg[[#This Row],[Monto]],datos_arg[[#This Row],[Monto]]/datos_arg[[#This Row],[TC]]),0)</f>
        <v>37.037037037037038</v>
      </c>
      <c r="Y3731" s="14"/>
    </row>
    <row r="3732" spans="1:25" ht="15" customHeight="1" x14ac:dyDescent="0.25">
      <c r="A3732" s="14">
        <f t="shared" si="58"/>
        <v>3729</v>
      </c>
      <c r="B3732" s="1">
        <v>44187</v>
      </c>
      <c r="C3732" s="18">
        <f>+YEAR(datos_arg[[#This Row],[Fecha]])</f>
        <v>2020</v>
      </c>
      <c r="D3732" s="18">
        <f>+MONTH(datos_arg[[#This Row],[Fecha]])</f>
        <v>12</v>
      </c>
      <c r="E3732" s="14" t="s">
        <v>1015</v>
      </c>
      <c r="F3732" s="14" t="s">
        <v>403</v>
      </c>
      <c r="G3732" s="14" t="s">
        <v>5383</v>
      </c>
      <c r="H3732" s="14" t="s">
        <v>6646</v>
      </c>
      <c r="I3732" s="14" t="s">
        <v>7132</v>
      </c>
      <c r="J3732" s="14" t="s">
        <v>425</v>
      </c>
      <c r="K3732" s="14" t="s">
        <v>420</v>
      </c>
      <c r="L3732" s="14" t="s">
        <v>425</v>
      </c>
      <c r="M3732" s="14" t="s">
        <v>310</v>
      </c>
      <c r="N3732" s="14" t="s">
        <v>310</v>
      </c>
      <c r="O3732" s="14" t="s">
        <v>3665</v>
      </c>
      <c r="P3732" s="14"/>
      <c r="Q3732" s="14"/>
      <c r="R3732" s="14" t="s">
        <v>5383</v>
      </c>
      <c r="S3732" s="14" t="s">
        <v>420</v>
      </c>
      <c r="T3732" s="35">
        <v>1088</v>
      </c>
      <c r="U3732" s="14" t="s">
        <v>4</v>
      </c>
      <c r="V3732" s="14">
        <v>148.5</v>
      </c>
      <c r="W3732" s="16">
        <f>+IF(datos_arg[[#This Row],[Moneda]]="ARS",datos_arg[[#This Row],[Monto]],datos_arg[[#This Row],[Monto]]*datos_arg[[#This Row],[TC]])</f>
        <v>1088</v>
      </c>
      <c r="X3732" s="16">
        <f>IFERROR(IF(datos_arg[[#This Row],[Moneda]]="USD",datos_arg[[#This Row],[Monto]],datos_arg[[#This Row],[Monto]]/datos_arg[[#This Row],[TC]]),0)</f>
        <v>7.326599326599327</v>
      </c>
      <c r="Y3732" s="14"/>
    </row>
    <row r="3733" spans="1:25" ht="15" customHeight="1" x14ac:dyDescent="0.25">
      <c r="A3733" s="14">
        <f t="shared" si="58"/>
        <v>3730</v>
      </c>
      <c r="B3733" s="1">
        <v>44187</v>
      </c>
      <c r="C3733" s="18">
        <f>+YEAR(datos_arg[[#This Row],[Fecha]])</f>
        <v>2020</v>
      </c>
      <c r="D3733" s="18">
        <f>+MONTH(datos_arg[[#This Row],[Fecha]])</f>
        <v>12</v>
      </c>
      <c r="E3733" s="14" t="s">
        <v>1015</v>
      </c>
      <c r="F3733" s="14" t="s">
        <v>403</v>
      </c>
      <c r="G3733" s="14" t="s">
        <v>970</v>
      </c>
      <c r="H3733" s="14" t="s">
        <v>7132</v>
      </c>
      <c r="I3733" s="14" t="s">
        <v>7132</v>
      </c>
      <c r="J3733" s="14" t="s">
        <v>425</v>
      </c>
      <c r="K3733" s="14" t="s">
        <v>420</v>
      </c>
      <c r="L3733" s="14" t="s">
        <v>425</v>
      </c>
      <c r="M3733" s="14" t="s">
        <v>433</v>
      </c>
      <c r="N3733" s="14" t="s">
        <v>844</v>
      </c>
      <c r="O3733" s="14" t="s">
        <v>7388</v>
      </c>
      <c r="P3733" s="14" t="s">
        <v>7389</v>
      </c>
      <c r="Q3733" s="14"/>
      <c r="R3733" s="14" t="s">
        <v>970</v>
      </c>
      <c r="S3733" s="14" t="s">
        <v>439</v>
      </c>
      <c r="T3733" s="35">
        <v>980.31</v>
      </c>
      <c r="U3733" s="14" t="s">
        <v>4</v>
      </c>
      <c r="V3733" s="14">
        <v>148.5</v>
      </c>
      <c r="W3733" s="16">
        <f>+IF(datos_arg[[#This Row],[Moneda]]="ARS",datos_arg[[#This Row],[Monto]],datos_arg[[#This Row],[Monto]]*datos_arg[[#This Row],[TC]])</f>
        <v>980.31</v>
      </c>
      <c r="X3733" s="16">
        <f>IFERROR(IF(datos_arg[[#This Row],[Moneda]]="USD",datos_arg[[#This Row],[Monto]],datos_arg[[#This Row],[Monto]]/datos_arg[[#This Row],[TC]]),0)</f>
        <v>6.601414141414141</v>
      </c>
      <c r="Y3733" s="14"/>
    </row>
    <row r="3734" spans="1:25" ht="15" customHeight="1" x14ac:dyDescent="0.25">
      <c r="A3734" s="14">
        <f t="shared" si="58"/>
        <v>3731</v>
      </c>
      <c r="B3734" s="1">
        <v>44188</v>
      </c>
      <c r="C3734" s="18">
        <f>+YEAR(datos_arg[[#This Row],[Fecha]])</f>
        <v>2020</v>
      </c>
      <c r="D3734" s="18">
        <f>+MONTH(datos_arg[[#This Row],[Fecha]])</f>
        <v>12</v>
      </c>
      <c r="E3734" s="14" t="s">
        <v>1015</v>
      </c>
      <c r="F3734" s="14" t="s">
        <v>430</v>
      </c>
      <c r="G3734" s="14"/>
      <c r="H3734" s="14" t="s">
        <v>7132</v>
      </c>
      <c r="I3734" s="14" t="s">
        <v>7132</v>
      </c>
      <c r="J3734" s="14" t="s">
        <v>425</v>
      </c>
      <c r="K3734" s="14"/>
      <c r="L3734" s="14" t="s">
        <v>425</v>
      </c>
      <c r="M3734" s="14" t="s">
        <v>60</v>
      </c>
      <c r="N3734" s="14" t="s">
        <v>26</v>
      </c>
      <c r="O3734" s="14" t="s">
        <v>2460</v>
      </c>
      <c r="P3734" s="14"/>
      <c r="Q3734" s="14"/>
      <c r="R3734" s="14" t="s">
        <v>430</v>
      </c>
      <c r="S3734" s="14" t="s">
        <v>439</v>
      </c>
      <c r="T3734" s="35">
        <v>3500</v>
      </c>
      <c r="U3734" s="14" t="s">
        <v>4</v>
      </c>
      <c r="V3734" s="14">
        <v>148.5</v>
      </c>
      <c r="W3734" s="16">
        <f>+IF(datos_arg[[#This Row],[Moneda]]="ARS",datos_arg[[#This Row],[Monto]],datos_arg[[#This Row],[Monto]]*datos_arg[[#This Row],[TC]])</f>
        <v>3500</v>
      </c>
      <c r="X3734" s="16">
        <f>IFERROR(IF(datos_arg[[#This Row],[Moneda]]="USD",datos_arg[[#This Row],[Monto]],datos_arg[[#This Row],[Monto]]/datos_arg[[#This Row],[TC]]),0)</f>
        <v>23.569023569023567</v>
      </c>
      <c r="Y3734" s="14"/>
    </row>
    <row r="3735" spans="1:25" ht="15" customHeight="1" x14ac:dyDescent="0.25">
      <c r="A3735" s="14">
        <f t="shared" si="58"/>
        <v>3732</v>
      </c>
      <c r="B3735" s="1">
        <v>44188</v>
      </c>
      <c r="C3735" s="18">
        <f>+YEAR(datos_arg[[#This Row],[Fecha]])</f>
        <v>2020</v>
      </c>
      <c r="D3735" s="18">
        <f>+MONTH(datos_arg[[#This Row],[Fecha]])</f>
        <v>12</v>
      </c>
      <c r="E3735" s="14" t="s">
        <v>5358</v>
      </c>
      <c r="F3735" s="14" t="s">
        <v>4109</v>
      </c>
      <c r="G3735" s="14"/>
      <c r="H3735" s="14" t="s">
        <v>6646</v>
      </c>
      <c r="I3735" s="14" t="s">
        <v>7132</v>
      </c>
      <c r="J3735" s="14" t="s">
        <v>425</v>
      </c>
      <c r="K3735" s="14" t="s">
        <v>422</v>
      </c>
      <c r="L3735" s="14" t="s">
        <v>426</v>
      </c>
      <c r="M3735" s="14" t="s">
        <v>1659</v>
      </c>
      <c r="N3735" s="14" t="s">
        <v>524</v>
      </c>
      <c r="O3735" s="14" t="s">
        <v>3631</v>
      </c>
      <c r="P3735" s="14" t="s">
        <v>6128</v>
      </c>
      <c r="Q3735" s="14">
        <v>1</v>
      </c>
      <c r="R3735" s="14" t="s">
        <v>4109</v>
      </c>
      <c r="S3735" s="14" t="s">
        <v>439</v>
      </c>
      <c r="T3735" s="35">
        <v>7100</v>
      </c>
      <c r="U3735" s="14" t="s">
        <v>4</v>
      </c>
      <c r="V3735" s="14">
        <v>148.5</v>
      </c>
      <c r="W3735" s="16">
        <f>+IF(datos_arg[[#This Row],[Moneda]]="ARS",datos_arg[[#This Row],[Monto]],datos_arg[[#This Row],[Monto]]*datos_arg[[#This Row],[TC]])</f>
        <v>7100</v>
      </c>
      <c r="X3735" s="16">
        <f>IFERROR(IF(datos_arg[[#This Row],[Moneda]]="USD",datos_arg[[#This Row],[Monto]],datos_arg[[#This Row],[Monto]]/datos_arg[[#This Row],[TC]]),0)</f>
        <v>47.811447811447813</v>
      </c>
      <c r="Y3735" s="14"/>
    </row>
    <row r="3736" spans="1:25" ht="15" customHeight="1" x14ac:dyDescent="0.25">
      <c r="A3736" s="14">
        <f t="shared" si="58"/>
        <v>3733</v>
      </c>
      <c r="B3736" s="1">
        <v>44188</v>
      </c>
      <c r="C3736" s="18">
        <f>+YEAR(datos_arg[[#This Row],[Fecha]])</f>
        <v>2020</v>
      </c>
      <c r="D3736" s="18">
        <f>+MONTH(datos_arg[[#This Row],[Fecha]])</f>
        <v>12</v>
      </c>
      <c r="E3736" s="14" t="s">
        <v>1015</v>
      </c>
      <c r="F3736" s="14" t="s">
        <v>403</v>
      </c>
      <c r="G3736" s="14" t="s">
        <v>5383</v>
      </c>
      <c r="H3736" s="14" t="s">
        <v>6646</v>
      </c>
      <c r="I3736" s="14" t="s">
        <v>7132</v>
      </c>
      <c r="J3736" s="14" t="s">
        <v>422</v>
      </c>
      <c r="K3736" s="14" t="s">
        <v>422</v>
      </c>
      <c r="L3736" s="14" t="s">
        <v>422</v>
      </c>
      <c r="M3736" s="14" t="s">
        <v>2747</v>
      </c>
      <c r="N3736" s="14" t="s">
        <v>524</v>
      </c>
      <c r="O3736" s="14" t="s">
        <v>3632</v>
      </c>
      <c r="P3736" s="14" t="s">
        <v>6128</v>
      </c>
      <c r="Q3736" s="14">
        <v>25</v>
      </c>
      <c r="R3736" s="14" t="s">
        <v>5383</v>
      </c>
      <c r="S3736" s="14" t="s">
        <v>439</v>
      </c>
      <c r="T3736" s="35">
        <v>1660</v>
      </c>
      <c r="U3736" s="14" t="s">
        <v>4</v>
      </c>
      <c r="V3736" s="14">
        <v>148.5</v>
      </c>
      <c r="W3736" s="16">
        <f>+IF(datos_arg[[#This Row],[Moneda]]="ARS",datos_arg[[#This Row],[Monto]],datos_arg[[#This Row],[Monto]]*datos_arg[[#This Row],[TC]])</f>
        <v>1660</v>
      </c>
      <c r="X3736" s="16">
        <f>IFERROR(IF(datos_arg[[#This Row],[Moneda]]="USD",datos_arg[[#This Row],[Monto]],datos_arg[[#This Row],[Monto]]/datos_arg[[#This Row],[TC]]),0)</f>
        <v>11.178451178451178</v>
      </c>
      <c r="Y3736" s="14"/>
    </row>
    <row r="3737" spans="1:25" ht="15" customHeight="1" x14ac:dyDescent="0.25">
      <c r="A3737" s="14">
        <f t="shared" si="58"/>
        <v>3734</v>
      </c>
      <c r="B3737" s="1">
        <v>44188</v>
      </c>
      <c r="C3737" s="18">
        <f>+YEAR(datos_arg[[#This Row],[Fecha]])</f>
        <v>2020</v>
      </c>
      <c r="D3737" s="18">
        <f>+MONTH(datos_arg[[#This Row],[Fecha]])</f>
        <v>12</v>
      </c>
      <c r="E3737" s="14" t="s">
        <v>617</v>
      </c>
      <c r="F3737" s="14" t="s">
        <v>8101</v>
      </c>
      <c r="G3737" s="14"/>
      <c r="H3737" s="14" t="s">
        <v>8103</v>
      </c>
      <c r="I3737" s="14" t="s">
        <v>8104</v>
      </c>
      <c r="J3737" s="14" t="s">
        <v>422</v>
      </c>
      <c r="K3737" s="14" t="s">
        <v>422</v>
      </c>
      <c r="L3737" s="14" t="s">
        <v>422</v>
      </c>
      <c r="M3737" s="14" t="s">
        <v>578</v>
      </c>
      <c r="N3737" s="14" t="s">
        <v>524</v>
      </c>
      <c r="O3737" s="14" t="s">
        <v>3633</v>
      </c>
      <c r="P3737" s="14" t="s">
        <v>6128</v>
      </c>
      <c r="Q3737" s="14">
        <v>2</v>
      </c>
      <c r="R3737" s="14" t="s">
        <v>8101</v>
      </c>
      <c r="S3737" s="14" t="s">
        <v>439</v>
      </c>
      <c r="T3737" s="35">
        <v>2402</v>
      </c>
      <c r="U3737" s="14" t="s">
        <v>4</v>
      </c>
      <c r="V3737" s="14">
        <v>148.5</v>
      </c>
      <c r="W3737" s="16">
        <f>+IF(datos_arg[[#This Row],[Moneda]]="ARS",datos_arg[[#This Row],[Monto]],datos_arg[[#This Row],[Monto]]*datos_arg[[#This Row],[TC]])</f>
        <v>2402</v>
      </c>
      <c r="X3737" s="16">
        <f>IFERROR(IF(datos_arg[[#This Row],[Moneda]]="USD",datos_arg[[#This Row],[Monto]],datos_arg[[#This Row],[Monto]]/datos_arg[[#This Row],[TC]]),0)</f>
        <v>16.175084175084177</v>
      </c>
      <c r="Y3737" s="14"/>
    </row>
    <row r="3738" spans="1:25" ht="15" customHeight="1" x14ac:dyDescent="0.25">
      <c r="A3738" s="14">
        <f t="shared" si="58"/>
        <v>3735</v>
      </c>
      <c r="B3738" s="1">
        <v>44188</v>
      </c>
      <c r="C3738" s="18">
        <f>+YEAR(datos_arg[[#This Row],[Fecha]])</f>
        <v>2020</v>
      </c>
      <c r="D3738" s="18">
        <f>+MONTH(datos_arg[[#This Row],[Fecha]])</f>
        <v>12</v>
      </c>
      <c r="E3738" s="14" t="s">
        <v>1015</v>
      </c>
      <c r="F3738" s="14" t="s">
        <v>403</v>
      </c>
      <c r="G3738" s="14" t="s">
        <v>5383</v>
      </c>
      <c r="H3738" s="14" t="s">
        <v>6646</v>
      </c>
      <c r="I3738" s="14" t="s">
        <v>7132</v>
      </c>
      <c r="J3738" s="14" t="s">
        <v>422</v>
      </c>
      <c r="K3738" s="14" t="s">
        <v>422</v>
      </c>
      <c r="L3738" s="14" t="s">
        <v>422</v>
      </c>
      <c r="M3738" s="14" t="s">
        <v>1526</v>
      </c>
      <c r="N3738" s="14" t="s">
        <v>524</v>
      </c>
      <c r="O3738" s="14" t="s">
        <v>3634</v>
      </c>
      <c r="P3738" s="14" t="s">
        <v>6128</v>
      </c>
      <c r="Q3738" s="14"/>
      <c r="R3738" s="14" t="s">
        <v>5383</v>
      </c>
      <c r="S3738" s="14" t="s">
        <v>439</v>
      </c>
      <c r="T3738" s="35">
        <v>900</v>
      </c>
      <c r="U3738" s="14" t="s">
        <v>4</v>
      </c>
      <c r="V3738" s="14">
        <v>148.5</v>
      </c>
      <c r="W3738" s="16">
        <f>+IF(datos_arg[[#This Row],[Moneda]]="ARS",datos_arg[[#This Row],[Monto]],datos_arg[[#This Row],[Monto]]*datos_arg[[#This Row],[TC]])</f>
        <v>900</v>
      </c>
      <c r="X3738" s="16">
        <f>IFERROR(IF(datos_arg[[#This Row],[Moneda]]="USD",datos_arg[[#This Row],[Monto]],datos_arg[[#This Row],[Monto]]/datos_arg[[#This Row],[TC]]),0)</f>
        <v>6.0606060606060606</v>
      </c>
      <c r="Y3738" s="14"/>
    </row>
    <row r="3739" spans="1:25" ht="15" customHeight="1" x14ac:dyDescent="0.25">
      <c r="A3739" s="14">
        <f t="shared" si="58"/>
        <v>3736</v>
      </c>
      <c r="B3739" s="1">
        <v>44188</v>
      </c>
      <c r="C3739" s="18">
        <f>+YEAR(datos_arg[[#This Row],[Fecha]])</f>
        <v>2020</v>
      </c>
      <c r="D3739" s="18">
        <f>+MONTH(datos_arg[[#This Row],[Fecha]])</f>
        <v>12</v>
      </c>
      <c r="E3739" s="14" t="s">
        <v>1015</v>
      </c>
      <c r="F3739" s="14" t="s">
        <v>403</v>
      </c>
      <c r="G3739" s="14" t="s">
        <v>5383</v>
      </c>
      <c r="H3739" s="14" t="s">
        <v>6646</v>
      </c>
      <c r="I3739" s="14" t="s">
        <v>7132</v>
      </c>
      <c r="J3739" s="14" t="s">
        <v>425</v>
      </c>
      <c r="K3739" s="14" t="s">
        <v>422</v>
      </c>
      <c r="L3739" s="14" t="s">
        <v>425</v>
      </c>
      <c r="M3739" s="14" t="s">
        <v>2382</v>
      </c>
      <c r="N3739" s="14" t="s">
        <v>524</v>
      </c>
      <c r="O3739" s="14" t="s">
        <v>3635</v>
      </c>
      <c r="P3739" s="14" t="s">
        <v>6128</v>
      </c>
      <c r="Q3739" s="14">
        <v>4</v>
      </c>
      <c r="R3739" s="14" t="s">
        <v>5383</v>
      </c>
      <c r="S3739" s="14" t="s">
        <v>439</v>
      </c>
      <c r="T3739" s="35">
        <v>220</v>
      </c>
      <c r="U3739" s="14" t="s">
        <v>4</v>
      </c>
      <c r="V3739" s="14">
        <v>148.5</v>
      </c>
      <c r="W3739" s="16">
        <f>+IF(datos_arg[[#This Row],[Moneda]]="ARS",datos_arg[[#This Row],[Monto]],datos_arg[[#This Row],[Monto]]*datos_arg[[#This Row],[TC]])</f>
        <v>220</v>
      </c>
      <c r="X3739" s="16">
        <f>IFERROR(IF(datos_arg[[#This Row],[Moneda]]="USD",datos_arg[[#This Row],[Monto]],datos_arg[[#This Row],[Monto]]/datos_arg[[#This Row],[TC]]),0)</f>
        <v>1.4814814814814814</v>
      </c>
      <c r="Y3739" s="14"/>
    </row>
    <row r="3740" spans="1:25" ht="15" customHeight="1" x14ac:dyDescent="0.25">
      <c r="A3740" s="14">
        <f t="shared" si="58"/>
        <v>3737</v>
      </c>
      <c r="B3740" s="1">
        <v>44188</v>
      </c>
      <c r="C3740" s="18">
        <f>+YEAR(datos_arg[[#This Row],[Fecha]])</f>
        <v>2020</v>
      </c>
      <c r="D3740" s="18">
        <f>+MONTH(datos_arg[[#This Row],[Fecha]])</f>
        <v>12</v>
      </c>
      <c r="E3740" s="14" t="s">
        <v>1015</v>
      </c>
      <c r="F3740" s="14" t="s">
        <v>403</v>
      </c>
      <c r="G3740" s="14" t="s">
        <v>5383</v>
      </c>
      <c r="H3740" s="14" t="s">
        <v>6646</v>
      </c>
      <c r="I3740" s="14" t="s">
        <v>7132</v>
      </c>
      <c r="J3740" s="14" t="s">
        <v>425</v>
      </c>
      <c r="K3740" s="14" t="s">
        <v>422</v>
      </c>
      <c r="L3740" s="14" t="s">
        <v>425</v>
      </c>
      <c r="M3740" s="14" t="s">
        <v>1411</v>
      </c>
      <c r="N3740" s="14" t="s">
        <v>524</v>
      </c>
      <c r="O3740" s="14" t="s">
        <v>3636</v>
      </c>
      <c r="P3740" s="14" t="s">
        <v>6128</v>
      </c>
      <c r="Q3740" s="14">
        <v>1</v>
      </c>
      <c r="R3740" s="14" t="s">
        <v>5383</v>
      </c>
      <c r="S3740" s="14" t="s">
        <v>439</v>
      </c>
      <c r="T3740" s="35">
        <v>985</v>
      </c>
      <c r="U3740" s="14" t="s">
        <v>4</v>
      </c>
      <c r="V3740" s="14">
        <v>148.5</v>
      </c>
      <c r="W3740" s="16">
        <f>+IF(datos_arg[[#This Row],[Moneda]]="ARS",datos_arg[[#This Row],[Monto]],datos_arg[[#This Row],[Monto]]*datos_arg[[#This Row],[TC]])</f>
        <v>985</v>
      </c>
      <c r="X3740" s="16">
        <f>IFERROR(IF(datos_arg[[#This Row],[Moneda]]="USD",datos_arg[[#This Row],[Monto]],datos_arg[[#This Row],[Monto]]/datos_arg[[#This Row],[TC]]),0)</f>
        <v>6.6329966329966332</v>
      </c>
      <c r="Y3740" s="14"/>
    </row>
    <row r="3741" spans="1:25" ht="15" customHeight="1" x14ac:dyDescent="0.25">
      <c r="A3741" s="14">
        <f t="shared" si="58"/>
        <v>3738</v>
      </c>
      <c r="B3741" s="1">
        <v>44188</v>
      </c>
      <c r="C3741" s="18">
        <f>+YEAR(datos_arg[[#This Row],[Fecha]])</f>
        <v>2020</v>
      </c>
      <c r="D3741" s="18">
        <f>+MONTH(datos_arg[[#This Row],[Fecha]])</f>
        <v>12</v>
      </c>
      <c r="E3741" s="14" t="s">
        <v>449</v>
      </c>
      <c r="F3741" s="14" t="s">
        <v>44</v>
      </c>
      <c r="G3741" s="14"/>
      <c r="H3741" s="14" t="s">
        <v>7132</v>
      </c>
      <c r="I3741" s="14" t="s">
        <v>7132</v>
      </c>
      <c r="J3741" s="14" t="s">
        <v>425</v>
      </c>
      <c r="K3741" s="14"/>
      <c r="L3741" s="14" t="s">
        <v>425</v>
      </c>
      <c r="M3741" s="14" t="s">
        <v>153</v>
      </c>
      <c r="N3741" s="14" t="s">
        <v>153</v>
      </c>
      <c r="O3741" s="14" t="s">
        <v>3649</v>
      </c>
      <c r="P3741" s="14"/>
      <c r="Q3741" s="14"/>
      <c r="R3741" s="14" t="s">
        <v>44</v>
      </c>
      <c r="S3741" s="14" t="s">
        <v>439</v>
      </c>
      <c r="T3741" s="35">
        <v>10000</v>
      </c>
      <c r="U3741" s="14" t="s">
        <v>4</v>
      </c>
      <c r="V3741" s="14">
        <v>148.5</v>
      </c>
      <c r="W3741" s="16">
        <f>+IF(datos_arg[[#This Row],[Moneda]]="ARS",datos_arg[[#This Row],[Monto]],datos_arg[[#This Row],[Monto]]*datos_arg[[#This Row],[TC]])</f>
        <v>10000</v>
      </c>
      <c r="X3741" s="16">
        <f>IFERROR(IF(datos_arg[[#This Row],[Moneda]]="USD",datos_arg[[#This Row],[Monto]],datos_arg[[#This Row],[Monto]]/datos_arg[[#This Row],[TC]]),0)</f>
        <v>67.340067340067336</v>
      </c>
      <c r="Y3741" s="14"/>
    </row>
    <row r="3742" spans="1:25" ht="15" customHeight="1" x14ac:dyDescent="0.25">
      <c r="A3742" s="14">
        <f t="shared" si="58"/>
        <v>3739</v>
      </c>
      <c r="B3742" s="1">
        <v>44188</v>
      </c>
      <c r="C3742" s="18">
        <f>+YEAR(datos_arg[[#This Row],[Fecha]])</f>
        <v>2020</v>
      </c>
      <c r="D3742" s="18">
        <f>+MONTH(datos_arg[[#This Row],[Fecha]])</f>
        <v>12</v>
      </c>
      <c r="E3742" s="14" t="s">
        <v>5358</v>
      </c>
      <c r="F3742" s="14" t="s">
        <v>4108</v>
      </c>
      <c r="G3742" s="14"/>
      <c r="H3742" s="14" t="s">
        <v>6646</v>
      </c>
      <c r="I3742" s="14" t="s">
        <v>7132</v>
      </c>
      <c r="J3742" s="14" t="s">
        <v>425</v>
      </c>
      <c r="K3742" s="14" t="s">
        <v>420</v>
      </c>
      <c r="L3742" s="14" t="s">
        <v>426</v>
      </c>
      <c r="M3742" s="14" t="s">
        <v>5381</v>
      </c>
      <c r="N3742" s="14" t="s">
        <v>1019</v>
      </c>
      <c r="O3742" s="14" t="s">
        <v>4102</v>
      </c>
      <c r="P3742" s="14"/>
      <c r="Q3742" s="14"/>
      <c r="R3742" s="14" t="s">
        <v>4108</v>
      </c>
      <c r="S3742" s="14" t="s">
        <v>439</v>
      </c>
      <c r="T3742" s="35">
        <v>6000</v>
      </c>
      <c r="U3742" s="14" t="s">
        <v>4</v>
      </c>
      <c r="V3742" s="14">
        <v>148.5</v>
      </c>
      <c r="W3742" s="16">
        <f>+IF(datos_arg[[#This Row],[Moneda]]="ARS",datos_arg[[#This Row],[Monto]],datos_arg[[#This Row],[Monto]]*datos_arg[[#This Row],[TC]])</f>
        <v>6000</v>
      </c>
      <c r="X3742" s="16">
        <f>IFERROR(IF(datos_arg[[#This Row],[Moneda]]="USD",datos_arg[[#This Row],[Monto]],datos_arg[[#This Row],[Monto]]/datos_arg[[#This Row],[TC]]),0)</f>
        <v>40.404040404040401</v>
      </c>
      <c r="Y3742" s="14"/>
    </row>
    <row r="3743" spans="1:25" ht="15" customHeight="1" x14ac:dyDescent="0.25">
      <c r="A3743" s="14">
        <f t="shared" si="58"/>
        <v>3740</v>
      </c>
      <c r="B3743" s="1">
        <v>44188</v>
      </c>
      <c r="C3743" s="18">
        <f>+YEAR(datos_arg[[#This Row],[Fecha]])</f>
        <v>2020</v>
      </c>
      <c r="D3743" s="18">
        <f>+MONTH(datos_arg[[#This Row],[Fecha]])</f>
        <v>12</v>
      </c>
      <c r="E3743" s="14" t="s">
        <v>1015</v>
      </c>
      <c r="F3743" s="14" t="s">
        <v>403</v>
      </c>
      <c r="G3743" s="14" t="s">
        <v>970</v>
      </c>
      <c r="H3743" s="14" t="s">
        <v>7132</v>
      </c>
      <c r="I3743" s="14" t="s">
        <v>7132</v>
      </c>
      <c r="J3743" s="14" t="s">
        <v>425</v>
      </c>
      <c r="K3743" s="14"/>
      <c r="L3743" s="14" t="s">
        <v>425</v>
      </c>
      <c r="M3743" s="14" t="s">
        <v>493</v>
      </c>
      <c r="N3743" s="14" t="s">
        <v>524</v>
      </c>
      <c r="O3743" s="14" t="s">
        <v>3650</v>
      </c>
      <c r="P3743" s="14"/>
      <c r="Q3743" s="14"/>
      <c r="R3743" s="14" t="s">
        <v>970</v>
      </c>
      <c r="S3743" s="14" t="s">
        <v>439</v>
      </c>
      <c r="T3743" s="35">
        <v>17000</v>
      </c>
      <c r="U3743" s="14" t="s">
        <v>4</v>
      </c>
      <c r="V3743" s="14">
        <v>148.5</v>
      </c>
      <c r="W3743" s="16">
        <f>+IF(datos_arg[[#This Row],[Moneda]]="ARS",datos_arg[[#This Row],[Monto]],datos_arg[[#This Row],[Monto]]*datos_arg[[#This Row],[TC]])</f>
        <v>17000</v>
      </c>
      <c r="X3743" s="16">
        <f>IFERROR(IF(datos_arg[[#This Row],[Moneda]]="USD",datos_arg[[#This Row],[Monto]],datos_arg[[#This Row],[Monto]]/datos_arg[[#This Row],[TC]]),0)</f>
        <v>114.47811447811448</v>
      </c>
      <c r="Y3743" s="14"/>
    </row>
    <row r="3744" spans="1:25" ht="15" customHeight="1" x14ac:dyDescent="0.25">
      <c r="A3744" s="14">
        <f t="shared" si="58"/>
        <v>3741</v>
      </c>
      <c r="B3744" s="1">
        <v>44189</v>
      </c>
      <c r="C3744" s="18">
        <f>+YEAR(datos_arg[[#This Row],[Fecha]])</f>
        <v>2020</v>
      </c>
      <c r="D3744" s="18">
        <f>+MONTH(datos_arg[[#This Row],[Fecha]])</f>
        <v>12</v>
      </c>
      <c r="E3744" s="14" t="s">
        <v>449</v>
      </c>
      <c r="F3744" s="14" t="s">
        <v>523</v>
      </c>
      <c r="G3744" s="14"/>
      <c r="H3744" s="14" t="s">
        <v>7132</v>
      </c>
      <c r="I3744" s="14" t="s">
        <v>7132</v>
      </c>
      <c r="J3744" s="14" t="s">
        <v>425</v>
      </c>
      <c r="K3744" s="14"/>
      <c r="L3744" s="14" t="s">
        <v>425</v>
      </c>
      <c r="M3744" s="14" t="s">
        <v>524</v>
      </c>
      <c r="N3744" s="14" t="s">
        <v>524</v>
      </c>
      <c r="O3744" s="14" t="s">
        <v>3658</v>
      </c>
      <c r="P3744" s="14"/>
      <c r="Q3744" s="14"/>
      <c r="R3744" s="14" t="s">
        <v>523</v>
      </c>
      <c r="S3744" s="14" t="s">
        <v>439</v>
      </c>
      <c r="T3744" s="35">
        <v>900</v>
      </c>
      <c r="U3744" s="14" t="s">
        <v>4</v>
      </c>
      <c r="V3744" s="14">
        <v>148.5</v>
      </c>
      <c r="W3744" s="16">
        <f>+IF(datos_arg[[#This Row],[Moneda]]="ARS",datos_arg[[#This Row],[Monto]],datos_arg[[#This Row],[Monto]]*datos_arg[[#This Row],[TC]])</f>
        <v>900</v>
      </c>
      <c r="X3744" s="16">
        <f>IFERROR(IF(datos_arg[[#This Row],[Moneda]]="USD",datos_arg[[#This Row],[Monto]],datos_arg[[#This Row],[Monto]]/datos_arg[[#This Row],[TC]]),0)</f>
        <v>6.0606060606060606</v>
      </c>
      <c r="Y3744" s="14"/>
    </row>
    <row r="3745" spans="1:25" ht="15" customHeight="1" x14ac:dyDescent="0.25">
      <c r="A3745" s="14">
        <f t="shared" si="58"/>
        <v>3742</v>
      </c>
      <c r="B3745" s="1">
        <v>44189</v>
      </c>
      <c r="C3745" s="18">
        <f>+YEAR(datos_arg[[#This Row],[Fecha]])</f>
        <v>2020</v>
      </c>
      <c r="D3745" s="18">
        <f>+MONTH(datos_arg[[#This Row],[Fecha]])</f>
        <v>12</v>
      </c>
      <c r="E3745" s="14" t="s">
        <v>449</v>
      </c>
      <c r="F3745" s="14" t="s">
        <v>523</v>
      </c>
      <c r="G3745" s="14"/>
      <c r="H3745" s="14" t="s">
        <v>7132</v>
      </c>
      <c r="I3745" s="14" t="s">
        <v>7132</v>
      </c>
      <c r="J3745" s="14" t="s">
        <v>425</v>
      </c>
      <c r="K3745" s="14"/>
      <c r="L3745" s="14" t="s">
        <v>425</v>
      </c>
      <c r="M3745" s="14" t="s">
        <v>515</v>
      </c>
      <c r="N3745" s="14" t="s">
        <v>515</v>
      </c>
      <c r="O3745" s="14" t="s">
        <v>3659</v>
      </c>
      <c r="P3745" s="14"/>
      <c r="Q3745" s="14"/>
      <c r="R3745" s="14" t="s">
        <v>523</v>
      </c>
      <c r="S3745" s="14" t="s">
        <v>439</v>
      </c>
      <c r="T3745" s="35">
        <v>3400</v>
      </c>
      <c r="U3745" s="14" t="s">
        <v>4</v>
      </c>
      <c r="V3745" s="14">
        <v>148.5</v>
      </c>
      <c r="W3745" s="16">
        <f>+IF(datos_arg[[#This Row],[Moneda]]="ARS",datos_arg[[#This Row],[Monto]],datos_arg[[#This Row],[Monto]]*datos_arg[[#This Row],[TC]])</f>
        <v>3400</v>
      </c>
      <c r="X3745" s="16">
        <f>IFERROR(IF(datos_arg[[#This Row],[Moneda]]="USD",datos_arg[[#This Row],[Monto]],datos_arg[[#This Row],[Monto]]/datos_arg[[#This Row],[TC]]),0)</f>
        <v>22.895622895622896</v>
      </c>
      <c r="Y3745" s="14"/>
    </row>
    <row r="3746" spans="1:25" ht="15" customHeight="1" x14ac:dyDescent="0.25">
      <c r="A3746" s="14">
        <f t="shared" si="58"/>
        <v>3743</v>
      </c>
      <c r="B3746" s="1">
        <v>44189</v>
      </c>
      <c r="C3746" s="18">
        <f>+YEAR(datos_arg[[#This Row],[Fecha]])</f>
        <v>2020</v>
      </c>
      <c r="D3746" s="18">
        <f>+MONTH(datos_arg[[#This Row],[Fecha]])</f>
        <v>12</v>
      </c>
      <c r="E3746" s="14" t="s">
        <v>1015</v>
      </c>
      <c r="F3746" s="14" t="s">
        <v>430</v>
      </c>
      <c r="G3746" s="14"/>
      <c r="H3746" s="14" t="s">
        <v>7132</v>
      </c>
      <c r="I3746" s="14" t="s">
        <v>7132</v>
      </c>
      <c r="J3746" s="14" t="s">
        <v>425</v>
      </c>
      <c r="K3746" s="14"/>
      <c r="L3746" s="14" t="s">
        <v>425</v>
      </c>
      <c r="M3746" s="14" t="s">
        <v>102</v>
      </c>
      <c r="N3746" s="14" t="s">
        <v>480</v>
      </c>
      <c r="O3746" s="14" t="s">
        <v>3660</v>
      </c>
      <c r="P3746" s="14"/>
      <c r="Q3746" s="14"/>
      <c r="R3746" s="14" t="s">
        <v>430</v>
      </c>
      <c r="S3746" s="14" t="s">
        <v>439</v>
      </c>
      <c r="T3746" s="35">
        <v>4487</v>
      </c>
      <c r="U3746" s="14" t="s">
        <v>4</v>
      </c>
      <c r="V3746" s="14">
        <v>148.5</v>
      </c>
      <c r="W3746" s="16">
        <f>+IF(datos_arg[[#This Row],[Moneda]]="ARS",datos_arg[[#This Row],[Monto]],datos_arg[[#This Row],[Monto]]*datos_arg[[#This Row],[TC]])</f>
        <v>4487</v>
      </c>
      <c r="X3746" s="16">
        <f>IFERROR(IF(datos_arg[[#This Row],[Moneda]]="USD",datos_arg[[#This Row],[Monto]],datos_arg[[#This Row],[Monto]]/datos_arg[[#This Row],[TC]]),0)</f>
        <v>30.215488215488215</v>
      </c>
      <c r="Y3746" s="14"/>
    </row>
    <row r="3747" spans="1:25" x14ac:dyDescent="0.25">
      <c r="A3747" s="14">
        <f t="shared" si="58"/>
        <v>3744</v>
      </c>
      <c r="B3747" s="1">
        <v>44190</v>
      </c>
      <c r="C3747" s="18">
        <f>+YEAR(datos_arg[[#This Row],[Fecha]])</f>
        <v>2020</v>
      </c>
      <c r="D3747" s="18">
        <f>+MONTH(datos_arg[[#This Row],[Fecha]])</f>
        <v>12</v>
      </c>
      <c r="E3747" s="14" t="s">
        <v>408</v>
      </c>
      <c r="F3747" s="14" t="s">
        <v>69</v>
      </c>
      <c r="G3747" s="14"/>
      <c r="H3747" s="14" t="s">
        <v>7132</v>
      </c>
      <c r="I3747" s="14" t="s">
        <v>7132</v>
      </c>
      <c r="J3747" s="14" t="s">
        <v>425</v>
      </c>
      <c r="K3747" s="14"/>
      <c r="L3747" s="14" t="s">
        <v>425</v>
      </c>
      <c r="M3747" s="14" t="s">
        <v>2368</v>
      </c>
      <c r="N3747" s="14" t="s">
        <v>2368</v>
      </c>
      <c r="O3747" s="14"/>
      <c r="P3747" s="14"/>
      <c r="Q3747" s="14"/>
      <c r="R3747" s="14" t="s">
        <v>439</v>
      </c>
      <c r="S3747" s="14" t="s">
        <v>440</v>
      </c>
      <c r="T3747" s="35">
        <v>2500</v>
      </c>
      <c r="U3747" s="14" t="s">
        <v>2</v>
      </c>
      <c r="V3747" s="14">
        <v>155</v>
      </c>
      <c r="W3747" s="16">
        <f>+IF(datos_arg[[#This Row],[Moneda]]="ARS",datos_arg[[#This Row],[Monto]],datos_arg[[#This Row],[Monto]]*datos_arg[[#This Row],[TC]])</f>
        <v>387500</v>
      </c>
      <c r="X3747" s="16">
        <f>IFERROR(IF(datos_arg[[#This Row],[Moneda]]="USD",datos_arg[[#This Row],[Monto]],datos_arg[[#This Row],[Monto]]/datos_arg[[#This Row],[TC]]),0)</f>
        <v>2500</v>
      </c>
      <c r="Y3747" s="14"/>
    </row>
    <row r="3748" spans="1:25" ht="15" customHeight="1" x14ac:dyDescent="0.25">
      <c r="A3748" s="14">
        <f t="shared" si="58"/>
        <v>3745</v>
      </c>
      <c r="B3748" s="1">
        <v>44190</v>
      </c>
      <c r="C3748" s="18">
        <f>+YEAR(datos_arg[[#This Row],[Fecha]])</f>
        <v>2020</v>
      </c>
      <c r="D3748" s="18">
        <f>+MONTH(datos_arg[[#This Row],[Fecha]])</f>
        <v>12</v>
      </c>
      <c r="E3748" s="14" t="s">
        <v>1015</v>
      </c>
      <c r="F3748" s="14" t="s">
        <v>430</v>
      </c>
      <c r="G3748" s="14"/>
      <c r="H3748" s="14" t="s">
        <v>7132</v>
      </c>
      <c r="I3748" s="14" t="s">
        <v>7132</v>
      </c>
      <c r="J3748" s="14" t="s">
        <v>425</v>
      </c>
      <c r="K3748" s="14"/>
      <c r="L3748" s="14" t="s">
        <v>425</v>
      </c>
      <c r="M3748" s="14" t="s">
        <v>405</v>
      </c>
      <c r="N3748" s="14" t="s">
        <v>1337</v>
      </c>
      <c r="O3748" s="14" t="s">
        <v>2929</v>
      </c>
      <c r="P3748" s="14"/>
      <c r="Q3748" s="14"/>
      <c r="R3748" s="14" t="s">
        <v>430</v>
      </c>
      <c r="S3748" s="14" t="s">
        <v>439</v>
      </c>
      <c r="T3748" s="35">
        <v>118100</v>
      </c>
      <c r="U3748" s="14" t="s">
        <v>4</v>
      </c>
      <c r="V3748" s="14">
        <v>155</v>
      </c>
      <c r="W3748" s="16">
        <f>+IF(datos_arg[[#This Row],[Moneda]]="ARS",datos_arg[[#This Row],[Monto]],datos_arg[[#This Row],[Monto]]*datos_arg[[#This Row],[TC]])</f>
        <v>118100</v>
      </c>
      <c r="X3748" s="16">
        <f>IFERROR(IF(datos_arg[[#This Row],[Moneda]]="USD",datos_arg[[#This Row],[Monto]],datos_arg[[#This Row],[Monto]]/datos_arg[[#This Row],[TC]]),0)</f>
        <v>761.93548387096769</v>
      </c>
      <c r="Y3748" s="14"/>
    </row>
    <row r="3749" spans="1:25" ht="15" customHeight="1" x14ac:dyDescent="0.25">
      <c r="A3749" s="14">
        <f t="shared" si="58"/>
        <v>3746</v>
      </c>
      <c r="B3749" s="1">
        <v>44190</v>
      </c>
      <c r="C3749" s="18">
        <f>+YEAR(datos_arg[[#This Row],[Fecha]])</f>
        <v>2020</v>
      </c>
      <c r="D3749" s="18">
        <f>+MONTH(datos_arg[[#This Row],[Fecha]])</f>
        <v>12</v>
      </c>
      <c r="E3749" s="14" t="s">
        <v>1015</v>
      </c>
      <c r="F3749" s="14" t="s">
        <v>430</v>
      </c>
      <c r="G3749" s="14"/>
      <c r="H3749" s="14" t="s">
        <v>7132</v>
      </c>
      <c r="I3749" s="14" t="s">
        <v>7132</v>
      </c>
      <c r="J3749" s="14" t="s">
        <v>425</v>
      </c>
      <c r="K3749" s="14"/>
      <c r="L3749" s="14" t="s">
        <v>425</v>
      </c>
      <c r="M3749" s="14" t="s">
        <v>60</v>
      </c>
      <c r="N3749" s="14" t="s">
        <v>26</v>
      </c>
      <c r="O3749" s="14" t="s">
        <v>3653</v>
      </c>
      <c r="P3749" s="14"/>
      <c r="Q3749" s="14"/>
      <c r="R3749" s="14" t="s">
        <v>430</v>
      </c>
      <c r="S3749" s="14" t="s">
        <v>439</v>
      </c>
      <c r="T3749" s="35">
        <v>3500</v>
      </c>
      <c r="U3749" s="14" t="s">
        <v>4</v>
      </c>
      <c r="V3749" s="14">
        <v>155</v>
      </c>
      <c r="W3749" s="16">
        <f>+IF(datos_arg[[#This Row],[Moneda]]="ARS",datos_arg[[#This Row],[Monto]],datos_arg[[#This Row],[Monto]]*datos_arg[[#This Row],[TC]])</f>
        <v>3500</v>
      </c>
      <c r="X3749" s="16">
        <f>IFERROR(IF(datos_arg[[#This Row],[Moneda]]="USD",datos_arg[[#This Row],[Monto]],datos_arg[[#This Row],[Monto]]/datos_arg[[#This Row],[TC]]),0)</f>
        <v>22.580645161290324</v>
      </c>
      <c r="Y3749" s="14"/>
    </row>
    <row r="3750" spans="1:25" ht="15" customHeight="1" x14ac:dyDescent="0.25">
      <c r="A3750" s="14">
        <f t="shared" si="58"/>
        <v>3747</v>
      </c>
      <c r="B3750" s="1">
        <v>44190</v>
      </c>
      <c r="C3750" s="18">
        <f>+YEAR(datos_arg[[#This Row],[Fecha]])</f>
        <v>2020</v>
      </c>
      <c r="D3750" s="18">
        <f>+MONTH(datos_arg[[#This Row],[Fecha]])</f>
        <v>12</v>
      </c>
      <c r="E3750" s="14" t="s">
        <v>1016</v>
      </c>
      <c r="F3750" s="14" t="s">
        <v>404</v>
      </c>
      <c r="G3750" s="14"/>
      <c r="H3750" s="14" t="s">
        <v>6646</v>
      </c>
      <c r="I3750" s="14" t="s">
        <v>7132</v>
      </c>
      <c r="J3750" s="14" t="s">
        <v>425</v>
      </c>
      <c r="K3750" s="14"/>
      <c r="L3750" s="14" t="s">
        <v>425</v>
      </c>
      <c r="M3750" s="14" t="s">
        <v>1946</v>
      </c>
      <c r="N3750" s="14" t="s">
        <v>1946</v>
      </c>
      <c r="O3750" s="14" t="s">
        <v>3654</v>
      </c>
      <c r="P3750" s="14"/>
      <c r="Q3750" s="14"/>
      <c r="R3750" s="14" t="s">
        <v>404</v>
      </c>
      <c r="S3750" s="14" t="s">
        <v>439</v>
      </c>
      <c r="T3750" s="35">
        <v>1000</v>
      </c>
      <c r="U3750" s="14" t="s">
        <v>4</v>
      </c>
      <c r="V3750" s="14">
        <v>155</v>
      </c>
      <c r="W3750" s="16">
        <f>+IF(datos_arg[[#This Row],[Moneda]]="ARS",datos_arg[[#This Row],[Monto]],datos_arg[[#This Row],[Monto]]*datos_arg[[#This Row],[TC]])</f>
        <v>1000</v>
      </c>
      <c r="X3750" s="16">
        <f>IFERROR(IF(datos_arg[[#This Row],[Moneda]]="USD",datos_arg[[#This Row],[Monto]],datos_arg[[#This Row],[Monto]]/datos_arg[[#This Row],[TC]]),0)</f>
        <v>6.4516129032258061</v>
      </c>
      <c r="Y3750" s="14"/>
    </row>
    <row r="3751" spans="1:25" ht="15" customHeight="1" x14ac:dyDescent="0.25">
      <c r="A3751" s="14">
        <f t="shared" si="58"/>
        <v>3748</v>
      </c>
      <c r="B3751" s="1">
        <v>44190</v>
      </c>
      <c r="C3751" s="18">
        <f>+YEAR(datos_arg[[#This Row],[Fecha]])</f>
        <v>2020</v>
      </c>
      <c r="D3751" s="18">
        <f>+MONTH(datos_arg[[#This Row],[Fecha]])</f>
        <v>12</v>
      </c>
      <c r="E3751" s="14" t="s">
        <v>1016</v>
      </c>
      <c r="F3751" s="14" t="s">
        <v>404</v>
      </c>
      <c r="G3751" s="14"/>
      <c r="H3751" s="14" t="s">
        <v>7132</v>
      </c>
      <c r="I3751" s="14" t="s">
        <v>7132</v>
      </c>
      <c r="J3751" s="14" t="s">
        <v>425</v>
      </c>
      <c r="K3751" s="14"/>
      <c r="L3751" s="14" t="s">
        <v>425</v>
      </c>
      <c r="M3751" s="14" t="s">
        <v>3655</v>
      </c>
      <c r="N3751" s="14" t="s">
        <v>3655</v>
      </c>
      <c r="O3751" s="14" t="s">
        <v>3656</v>
      </c>
      <c r="P3751" s="14"/>
      <c r="Q3751" s="14"/>
      <c r="R3751" s="14" t="s">
        <v>404</v>
      </c>
      <c r="S3751" s="14" t="s">
        <v>439</v>
      </c>
      <c r="T3751" s="35">
        <v>11500</v>
      </c>
      <c r="U3751" s="14" t="s">
        <v>4</v>
      </c>
      <c r="V3751" s="14">
        <v>155</v>
      </c>
      <c r="W3751" s="16">
        <f>+IF(datos_arg[[#This Row],[Moneda]]="ARS",datos_arg[[#This Row],[Monto]],datos_arg[[#This Row],[Monto]]*datos_arg[[#This Row],[TC]])</f>
        <v>11500</v>
      </c>
      <c r="X3751" s="16">
        <f>IFERROR(IF(datos_arg[[#This Row],[Moneda]]="USD",datos_arg[[#This Row],[Monto]],datos_arg[[#This Row],[Monto]]/datos_arg[[#This Row],[TC]]),0)</f>
        <v>74.193548387096769</v>
      </c>
      <c r="Y3751" s="14"/>
    </row>
    <row r="3752" spans="1:25" x14ac:dyDescent="0.25">
      <c r="A3752" s="14">
        <f t="shared" si="58"/>
        <v>3749</v>
      </c>
      <c r="B3752" s="1">
        <v>44190</v>
      </c>
      <c r="C3752" s="18">
        <f>+YEAR(datos_arg[[#This Row],[Fecha]])</f>
        <v>2020</v>
      </c>
      <c r="D3752" s="18">
        <f>+MONTH(datos_arg[[#This Row],[Fecha]])</f>
        <v>12</v>
      </c>
      <c r="E3752" s="14" t="s">
        <v>449</v>
      </c>
      <c r="F3752" s="14" t="s">
        <v>523</v>
      </c>
      <c r="G3752" s="14"/>
      <c r="H3752" s="14" t="s">
        <v>7132</v>
      </c>
      <c r="I3752" s="14" t="s">
        <v>7132</v>
      </c>
      <c r="J3752" s="14" t="s">
        <v>425</v>
      </c>
      <c r="K3752" s="14"/>
      <c r="L3752" s="14" t="s">
        <v>425</v>
      </c>
      <c r="M3752" s="14" t="s">
        <v>524</v>
      </c>
      <c r="N3752" s="14" t="s">
        <v>524</v>
      </c>
      <c r="O3752" s="14" t="s">
        <v>3657</v>
      </c>
      <c r="P3752" s="14"/>
      <c r="Q3752" s="14"/>
      <c r="R3752" s="14" t="s">
        <v>523</v>
      </c>
      <c r="S3752" s="14" t="s">
        <v>440</v>
      </c>
      <c r="T3752" s="35">
        <v>400</v>
      </c>
      <c r="U3752" s="14" t="s">
        <v>2</v>
      </c>
      <c r="V3752" s="14">
        <v>155</v>
      </c>
      <c r="W3752" s="16">
        <f>+IF(datos_arg[[#This Row],[Moneda]]="ARS",datos_arg[[#This Row],[Monto]],datos_arg[[#This Row],[Monto]]*datos_arg[[#This Row],[TC]])</f>
        <v>62000</v>
      </c>
      <c r="X3752" s="16">
        <f>IFERROR(IF(datos_arg[[#This Row],[Moneda]]="USD",datos_arg[[#This Row],[Monto]],datos_arg[[#This Row],[Monto]]/datos_arg[[#This Row],[TC]]),0)</f>
        <v>400</v>
      </c>
      <c r="Y3752" s="14"/>
    </row>
    <row r="3753" spans="1:25" ht="15" customHeight="1" x14ac:dyDescent="0.25">
      <c r="A3753" s="14">
        <f t="shared" si="58"/>
        <v>3750</v>
      </c>
      <c r="B3753" s="1">
        <v>44195</v>
      </c>
      <c r="C3753" s="18">
        <f>+YEAR(datos_arg[[#This Row],[Fecha]])</f>
        <v>2020</v>
      </c>
      <c r="D3753" s="18">
        <f>+MONTH(datos_arg[[#This Row],[Fecha]])</f>
        <v>12</v>
      </c>
      <c r="E3753" s="14" t="s">
        <v>449</v>
      </c>
      <c r="F3753" s="14" t="s">
        <v>523</v>
      </c>
      <c r="G3753" s="14"/>
      <c r="H3753" s="14" t="s">
        <v>7132</v>
      </c>
      <c r="I3753" s="14" t="s">
        <v>7132</v>
      </c>
      <c r="J3753" s="14" t="s">
        <v>425</v>
      </c>
      <c r="K3753" s="14"/>
      <c r="L3753" s="14" t="s">
        <v>425</v>
      </c>
      <c r="M3753" s="14" t="s">
        <v>524</v>
      </c>
      <c r="N3753" s="14" t="s">
        <v>524</v>
      </c>
      <c r="O3753" s="14" t="s">
        <v>3645</v>
      </c>
      <c r="P3753" s="14"/>
      <c r="Q3753" s="14"/>
      <c r="R3753" s="14" t="s">
        <v>523</v>
      </c>
      <c r="S3753" s="14" t="s">
        <v>613</v>
      </c>
      <c r="T3753" s="35">
        <v>3570</v>
      </c>
      <c r="U3753" s="14" t="s">
        <v>4</v>
      </c>
      <c r="V3753" s="14">
        <v>155</v>
      </c>
      <c r="W3753" s="16">
        <f>+IF(datos_arg[[#This Row],[Moneda]]="ARS",datos_arg[[#This Row],[Monto]],datos_arg[[#This Row],[Monto]]*datos_arg[[#This Row],[TC]])</f>
        <v>3570</v>
      </c>
      <c r="X3753" s="16">
        <f>IFERROR(IF(datos_arg[[#This Row],[Moneda]]="USD",datos_arg[[#This Row],[Monto]],datos_arg[[#This Row],[Monto]]/datos_arg[[#This Row],[TC]]),0)</f>
        <v>23.032258064516128</v>
      </c>
      <c r="Y3753" s="14"/>
    </row>
    <row r="3754" spans="1:25" ht="15" customHeight="1" x14ac:dyDescent="0.25">
      <c r="A3754" s="14">
        <f t="shared" si="58"/>
        <v>3751</v>
      </c>
      <c r="B3754" s="1">
        <v>44195</v>
      </c>
      <c r="C3754" s="18">
        <f>+YEAR(datos_arg[[#This Row],[Fecha]])</f>
        <v>2020</v>
      </c>
      <c r="D3754" s="18">
        <f>+MONTH(datos_arg[[#This Row],[Fecha]])</f>
        <v>12</v>
      </c>
      <c r="E3754" s="14" t="s">
        <v>449</v>
      </c>
      <c r="F3754" s="14" t="s">
        <v>505</v>
      </c>
      <c r="G3754" s="14"/>
      <c r="H3754" s="14" t="s">
        <v>7132</v>
      </c>
      <c r="I3754" s="14" t="s">
        <v>7132</v>
      </c>
      <c r="J3754" s="14" t="s">
        <v>425</v>
      </c>
      <c r="K3754" s="14"/>
      <c r="L3754" s="14" t="s">
        <v>425</v>
      </c>
      <c r="M3754" s="14" t="s">
        <v>613</v>
      </c>
      <c r="N3754" s="14" t="s">
        <v>2273</v>
      </c>
      <c r="O3754" s="14" t="s">
        <v>3641</v>
      </c>
      <c r="P3754" s="14"/>
      <c r="Q3754" s="14"/>
      <c r="R3754" s="14" t="s">
        <v>505</v>
      </c>
      <c r="S3754" s="14" t="s">
        <v>613</v>
      </c>
      <c r="T3754" s="35">
        <v>1071</v>
      </c>
      <c r="U3754" s="14" t="s">
        <v>4</v>
      </c>
      <c r="V3754" s="14">
        <v>155</v>
      </c>
      <c r="W3754" s="16">
        <f>+IF(datos_arg[[#This Row],[Moneda]]="ARS",datos_arg[[#This Row],[Monto]],datos_arg[[#This Row],[Monto]]*datos_arg[[#This Row],[TC]])</f>
        <v>1071</v>
      </c>
      <c r="X3754" s="16">
        <f>IFERROR(IF(datos_arg[[#This Row],[Moneda]]="USD",datos_arg[[#This Row],[Monto]],datos_arg[[#This Row],[Monto]]/datos_arg[[#This Row],[TC]]),0)</f>
        <v>6.9096774193548391</v>
      </c>
      <c r="Y3754" s="14"/>
    </row>
    <row r="3755" spans="1:25" ht="15" customHeight="1" x14ac:dyDescent="0.25">
      <c r="A3755" s="14">
        <f t="shared" si="58"/>
        <v>3752</v>
      </c>
      <c r="B3755" s="1">
        <v>44196</v>
      </c>
      <c r="C3755" s="18">
        <f>+YEAR(datos_arg[[#This Row],[Fecha]])</f>
        <v>2020</v>
      </c>
      <c r="D3755" s="18">
        <f>+MONTH(datos_arg[[#This Row],[Fecha]])</f>
        <v>12</v>
      </c>
      <c r="E3755" s="14" t="s">
        <v>407</v>
      </c>
      <c r="F3755" s="14" t="s">
        <v>52</v>
      </c>
      <c r="G3755" s="14"/>
      <c r="H3755" s="14" t="s">
        <v>7132</v>
      </c>
      <c r="I3755" s="14" t="s">
        <v>7132</v>
      </c>
      <c r="J3755" s="14" t="s">
        <v>425</v>
      </c>
      <c r="K3755" s="14"/>
      <c r="L3755" s="14" t="s">
        <v>425</v>
      </c>
      <c r="M3755" s="14" t="s">
        <v>52</v>
      </c>
      <c r="N3755" s="14" t="s">
        <v>52</v>
      </c>
      <c r="O3755" s="14" t="s">
        <v>3661</v>
      </c>
      <c r="P3755" s="14"/>
      <c r="Q3755" s="14"/>
      <c r="R3755" s="14" t="s">
        <v>1762</v>
      </c>
      <c r="S3755" s="14" t="s">
        <v>3662</v>
      </c>
      <c r="T3755" s="35">
        <v>129.99</v>
      </c>
      <c r="U3755" s="14" t="s">
        <v>4</v>
      </c>
      <c r="V3755" s="14">
        <v>155</v>
      </c>
      <c r="W3755" s="16">
        <f>+IF(datos_arg[[#This Row],[Moneda]]="ARS",datos_arg[[#This Row],[Monto]],datos_arg[[#This Row],[Monto]]*datos_arg[[#This Row],[TC]])</f>
        <v>129.99</v>
      </c>
      <c r="X3755" s="16">
        <f>IFERROR(IF(datos_arg[[#This Row],[Moneda]]="USD",datos_arg[[#This Row],[Monto]],datos_arg[[#This Row],[Monto]]/datos_arg[[#This Row],[TC]]),0)</f>
        <v>0.83864516129032263</v>
      </c>
      <c r="Y3755" s="14"/>
    </row>
    <row r="3756" spans="1:25" ht="15" customHeight="1" x14ac:dyDescent="0.25">
      <c r="A3756" s="14">
        <f t="shared" si="58"/>
        <v>3753</v>
      </c>
      <c r="B3756" s="1">
        <v>44196</v>
      </c>
      <c r="C3756" s="18">
        <f>+YEAR(datos_arg[[#This Row],[Fecha]])</f>
        <v>2020</v>
      </c>
      <c r="D3756" s="18">
        <f>+MONTH(datos_arg[[#This Row],[Fecha]])</f>
        <v>12</v>
      </c>
      <c r="E3756" s="14" t="s">
        <v>617</v>
      </c>
      <c r="F3756" s="14" t="s">
        <v>8101</v>
      </c>
      <c r="G3756" s="14"/>
      <c r="H3756" s="14" t="s">
        <v>8103</v>
      </c>
      <c r="I3756" s="14" t="s">
        <v>8104</v>
      </c>
      <c r="J3756" s="14" t="s">
        <v>482</v>
      </c>
      <c r="K3756" s="14" t="s">
        <v>420</v>
      </c>
      <c r="L3756" s="14" t="s">
        <v>426</v>
      </c>
      <c r="M3756" s="14" t="s">
        <v>467</v>
      </c>
      <c r="N3756" s="14" t="s">
        <v>3297</v>
      </c>
      <c r="O3756" s="14" t="s">
        <v>3663</v>
      </c>
      <c r="P3756" s="6" t="s">
        <v>6129</v>
      </c>
      <c r="Q3756" s="14"/>
      <c r="R3756" s="14" t="s">
        <v>8101</v>
      </c>
      <c r="S3756" s="14" t="s">
        <v>420</v>
      </c>
      <c r="T3756" s="35">
        <v>19500</v>
      </c>
      <c r="U3756" s="14" t="s">
        <v>4</v>
      </c>
      <c r="V3756" s="14">
        <v>155</v>
      </c>
      <c r="W3756" s="16">
        <f>+IF(datos_arg[[#This Row],[Moneda]]="ARS",datos_arg[[#This Row],[Monto]],datos_arg[[#This Row],[Monto]]*datos_arg[[#This Row],[TC]])</f>
        <v>19500</v>
      </c>
      <c r="X3756" s="16">
        <f>IFERROR(IF(datos_arg[[#This Row],[Moneda]]="USD",datos_arg[[#This Row],[Monto]],datos_arg[[#This Row],[Monto]]/datos_arg[[#This Row],[TC]]),0)</f>
        <v>125.80645161290323</v>
      </c>
      <c r="Y3756" s="14"/>
    </row>
    <row r="3757" spans="1:25" ht="15" customHeight="1" x14ac:dyDescent="0.25">
      <c r="A3757" s="14">
        <f t="shared" si="58"/>
        <v>3754</v>
      </c>
      <c r="B3757" s="1">
        <v>44196</v>
      </c>
      <c r="C3757" s="18">
        <f>+YEAR(datos_arg[[#This Row],[Fecha]])</f>
        <v>2020</v>
      </c>
      <c r="D3757" s="18">
        <f>+MONTH(datos_arg[[#This Row],[Fecha]])</f>
        <v>12</v>
      </c>
      <c r="E3757" s="14" t="s">
        <v>1015</v>
      </c>
      <c r="F3757" s="14" t="s">
        <v>430</v>
      </c>
      <c r="G3757" s="14"/>
      <c r="H3757" s="14" t="s">
        <v>7132</v>
      </c>
      <c r="I3757" s="14" t="s">
        <v>7132</v>
      </c>
      <c r="J3757" s="14" t="s">
        <v>425</v>
      </c>
      <c r="K3757" s="14"/>
      <c r="L3757" s="14" t="s">
        <v>425</v>
      </c>
      <c r="M3757" s="14" t="s">
        <v>102</v>
      </c>
      <c r="N3757" s="14" t="s">
        <v>480</v>
      </c>
      <c r="O3757" s="14" t="s">
        <v>3664</v>
      </c>
      <c r="P3757" s="14"/>
      <c r="Q3757" s="14"/>
      <c r="R3757" s="14" t="s">
        <v>430</v>
      </c>
      <c r="S3757" s="14" t="s">
        <v>420</v>
      </c>
      <c r="T3757" s="35">
        <v>553.35</v>
      </c>
      <c r="U3757" s="14" t="s">
        <v>4</v>
      </c>
      <c r="V3757" s="14">
        <v>155</v>
      </c>
      <c r="W3757" s="16">
        <f>+IF(datos_arg[[#This Row],[Moneda]]="ARS",datos_arg[[#This Row],[Monto]],datos_arg[[#This Row],[Monto]]*datos_arg[[#This Row],[TC]])</f>
        <v>553.35</v>
      </c>
      <c r="X3757" s="16">
        <f>IFERROR(IF(datos_arg[[#This Row],[Moneda]]="USD",datos_arg[[#This Row],[Monto]],datos_arg[[#This Row],[Monto]]/datos_arg[[#This Row],[TC]]),0)</f>
        <v>3.5700000000000003</v>
      </c>
      <c r="Y3757" s="14"/>
    </row>
    <row r="3758" spans="1:25" ht="15" customHeight="1" x14ac:dyDescent="0.25">
      <c r="A3758" s="14">
        <f t="shared" si="58"/>
        <v>3755</v>
      </c>
      <c r="B3758" s="1">
        <v>44196</v>
      </c>
      <c r="C3758" s="18">
        <f>+YEAR(datos_arg[[#This Row],[Fecha]])</f>
        <v>2020</v>
      </c>
      <c r="D3758" s="18">
        <f>+MONTH(datos_arg[[#This Row],[Fecha]])</f>
        <v>12</v>
      </c>
      <c r="E3758" s="14" t="s">
        <v>408</v>
      </c>
      <c r="F3758" s="14" t="s">
        <v>5359</v>
      </c>
      <c r="G3758" s="14"/>
      <c r="H3758" s="14" t="s">
        <v>7132</v>
      </c>
      <c r="I3758" s="14" t="s">
        <v>7132</v>
      </c>
      <c r="J3758" s="14" t="s">
        <v>425</v>
      </c>
      <c r="K3758" s="14"/>
      <c r="L3758" s="14" t="s">
        <v>425</v>
      </c>
      <c r="M3758" s="14" t="s">
        <v>596</v>
      </c>
      <c r="N3758" s="14" t="s">
        <v>596</v>
      </c>
      <c r="O3758" s="14" t="s">
        <v>3670</v>
      </c>
      <c r="P3758" s="14"/>
      <c r="Q3758" s="14"/>
      <c r="R3758" s="14" t="s">
        <v>445</v>
      </c>
      <c r="S3758" s="14" t="s">
        <v>420</v>
      </c>
      <c r="T3758" s="35">
        <v>62408.93</v>
      </c>
      <c r="U3758" s="14" t="s">
        <v>4</v>
      </c>
      <c r="V3758" s="14">
        <v>146.23729890300265</v>
      </c>
      <c r="W3758" s="16">
        <f>+IF(datos_arg[[#This Row],[Moneda]]="ARS",datos_arg[[#This Row],[Monto]],datos_arg[[#This Row],[Monto]]*datos_arg[[#This Row],[TC]])</f>
        <v>62408.93</v>
      </c>
      <c r="X3758" s="16">
        <f>IFERROR(IF(datos_arg[[#This Row],[Moneda]]="USD",datos_arg[[#This Row],[Monto]],datos_arg[[#This Row],[Monto]]/datos_arg[[#This Row],[TC]]),0)</f>
        <v>426.76478892977264</v>
      </c>
      <c r="Y3758" s="14"/>
    </row>
    <row r="3759" spans="1:25" ht="15" customHeight="1" x14ac:dyDescent="0.25">
      <c r="A3759" s="14">
        <f t="shared" si="58"/>
        <v>3756</v>
      </c>
      <c r="B3759" s="1">
        <v>44196</v>
      </c>
      <c r="C3759" s="18">
        <f>+YEAR(datos_arg[[#This Row],[Fecha]])</f>
        <v>2020</v>
      </c>
      <c r="D3759" s="18">
        <f>+MONTH(datos_arg[[#This Row],[Fecha]])</f>
        <v>12</v>
      </c>
      <c r="E3759" s="14" t="s">
        <v>5358</v>
      </c>
      <c r="F3759" s="14" t="s">
        <v>4109</v>
      </c>
      <c r="G3759" s="14"/>
      <c r="H3759" s="14" t="s">
        <v>6646</v>
      </c>
      <c r="I3759" s="14" t="s">
        <v>7132</v>
      </c>
      <c r="J3759" s="14" t="s">
        <v>425</v>
      </c>
      <c r="K3759" s="14" t="s">
        <v>420</v>
      </c>
      <c r="L3759" s="14" t="s">
        <v>425</v>
      </c>
      <c r="M3759" s="14" t="s">
        <v>158</v>
      </c>
      <c r="N3759" s="14" t="s">
        <v>1019</v>
      </c>
      <c r="O3759" s="14" t="s">
        <v>4103</v>
      </c>
      <c r="P3759" s="14"/>
      <c r="Q3759" s="14"/>
      <c r="R3759" s="14" t="s">
        <v>4109</v>
      </c>
      <c r="S3759" s="14" t="s">
        <v>420</v>
      </c>
      <c r="T3759" s="35">
        <v>52294.18</v>
      </c>
      <c r="U3759" s="14" t="s">
        <v>4</v>
      </c>
      <c r="V3759" s="14">
        <v>155</v>
      </c>
      <c r="W3759" s="16">
        <f>+IF(datos_arg[[#This Row],[Moneda]]="ARS",datos_arg[[#This Row],[Monto]],datos_arg[[#This Row],[Monto]]*datos_arg[[#This Row],[TC]])</f>
        <v>52294.18</v>
      </c>
      <c r="X3759" s="16">
        <f>IFERROR(IF(datos_arg[[#This Row],[Moneda]]="USD",datos_arg[[#This Row],[Monto]],datos_arg[[#This Row],[Monto]]/datos_arg[[#This Row],[TC]]),0)</f>
        <v>337.38180645161293</v>
      </c>
      <c r="Y3759" s="14"/>
    </row>
    <row r="3760" spans="1:25" ht="15" customHeight="1" x14ac:dyDescent="0.25">
      <c r="A3760" s="14">
        <f t="shared" si="58"/>
        <v>3757</v>
      </c>
      <c r="B3760" s="1">
        <v>44196</v>
      </c>
      <c r="C3760" s="18">
        <f>+YEAR(datos_arg[[#This Row],[Fecha]])</f>
        <v>2020</v>
      </c>
      <c r="D3760" s="18">
        <f>+MONTH(datos_arg[[#This Row],[Fecha]])</f>
        <v>12</v>
      </c>
      <c r="E3760" s="14" t="s">
        <v>408</v>
      </c>
      <c r="F3760" s="14" t="s">
        <v>506</v>
      </c>
      <c r="G3760" s="14"/>
      <c r="H3760" s="14" t="s">
        <v>7132</v>
      </c>
      <c r="I3760" s="14" t="s">
        <v>7132</v>
      </c>
      <c r="J3760" s="14" t="s">
        <v>425</v>
      </c>
      <c r="K3760" s="14"/>
      <c r="L3760" s="14" t="s">
        <v>425</v>
      </c>
      <c r="M3760" s="14" t="s">
        <v>1763</v>
      </c>
      <c r="N3760" s="14" t="s">
        <v>1763</v>
      </c>
      <c r="O3760" s="14" t="s">
        <v>3671</v>
      </c>
      <c r="P3760" s="14"/>
      <c r="Q3760" s="14"/>
      <c r="R3760" s="14" t="s">
        <v>420</v>
      </c>
      <c r="S3760" s="14" t="s">
        <v>439</v>
      </c>
      <c r="T3760" s="35">
        <v>130000</v>
      </c>
      <c r="U3760" s="14" t="s">
        <v>4</v>
      </c>
      <c r="V3760" s="14">
        <v>155</v>
      </c>
      <c r="W3760" s="16">
        <f>+IF(datos_arg[[#This Row],[Moneda]]="ARS",datos_arg[[#This Row],[Monto]],datos_arg[[#This Row],[Monto]]*datos_arg[[#This Row],[TC]])</f>
        <v>130000</v>
      </c>
      <c r="X3760" s="16">
        <f>IFERROR(IF(datos_arg[[#This Row],[Moneda]]="USD",datos_arg[[#This Row],[Monto]],datos_arg[[#This Row],[Monto]]/datos_arg[[#This Row],[TC]]),0)</f>
        <v>838.70967741935488</v>
      </c>
      <c r="Y3760" s="14"/>
    </row>
    <row r="3761" spans="1:25" x14ac:dyDescent="0.25">
      <c r="A3761" s="14">
        <f t="shared" si="58"/>
        <v>3758</v>
      </c>
      <c r="B3761" s="1">
        <v>44196</v>
      </c>
      <c r="C3761" s="18">
        <f>+YEAR(datos_arg[[#This Row],[Fecha]])</f>
        <v>2020</v>
      </c>
      <c r="D3761" s="18">
        <f>+MONTH(datos_arg[[#This Row],[Fecha]])</f>
        <v>12</v>
      </c>
      <c r="E3761" s="14" t="s">
        <v>407</v>
      </c>
      <c r="F3761" s="14" t="s">
        <v>5360</v>
      </c>
      <c r="G3761" s="14"/>
      <c r="H3761" s="14" t="s">
        <v>7132</v>
      </c>
      <c r="I3761" s="14" t="s">
        <v>7132</v>
      </c>
      <c r="J3761" s="14" t="s">
        <v>425</v>
      </c>
      <c r="K3761" s="14"/>
      <c r="L3761" s="14" t="s">
        <v>425</v>
      </c>
      <c r="M3761" s="14" t="s">
        <v>434</v>
      </c>
      <c r="N3761" s="14" t="s">
        <v>434</v>
      </c>
      <c r="O3761" s="14"/>
      <c r="P3761" s="14"/>
      <c r="Q3761" s="14"/>
      <c r="R3761" s="14" t="s">
        <v>441</v>
      </c>
      <c r="S3761" s="14" t="s">
        <v>440</v>
      </c>
      <c r="T3761" s="35">
        <v>58500</v>
      </c>
      <c r="U3761" s="14" t="s">
        <v>4</v>
      </c>
      <c r="V3761" s="14">
        <v>0</v>
      </c>
      <c r="W3761" s="16">
        <f>+IF(datos_arg[[#This Row],[Moneda]]="ARS",datos_arg[[#This Row],[Monto]],datos_arg[[#This Row],[Monto]]*datos_arg[[#This Row],[TC]])</f>
        <v>58500</v>
      </c>
      <c r="X3761" s="16">
        <f>IFERROR(IF(datos_arg[[#This Row],[Moneda]]="USD",datos_arg[[#This Row],[Monto]],datos_arg[[#This Row],[Monto]]/datos_arg[[#This Row],[TC]]),0)</f>
        <v>0</v>
      </c>
      <c r="Y3761" s="14"/>
    </row>
    <row r="3762" spans="1:25" ht="15" customHeight="1" x14ac:dyDescent="0.25">
      <c r="A3762" s="14">
        <f t="shared" si="58"/>
        <v>3759</v>
      </c>
      <c r="B3762" s="1">
        <v>44196</v>
      </c>
      <c r="C3762" s="18">
        <f>+YEAR(datos_arg[[#This Row],[Fecha]])</f>
        <v>2020</v>
      </c>
      <c r="D3762" s="18">
        <f>+MONTH(datos_arg[[#This Row],[Fecha]])</f>
        <v>12</v>
      </c>
      <c r="E3762" s="14" t="s">
        <v>407</v>
      </c>
      <c r="F3762" s="14" t="s">
        <v>5360</v>
      </c>
      <c r="G3762" s="14"/>
      <c r="H3762" s="14" t="s">
        <v>7132</v>
      </c>
      <c r="I3762" s="14" t="s">
        <v>7132</v>
      </c>
      <c r="J3762" s="14" t="s">
        <v>425</v>
      </c>
      <c r="K3762" s="14"/>
      <c r="L3762" s="14" t="s">
        <v>425</v>
      </c>
      <c r="M3762" s="14" t="s">
        <v>434</v>
      </c>
      <c r="N3762" s="14" t="s">
        <v>434</v>
      </c>
      <c r="O3762" s="14"/>
      <c r="P3762" s="14"/>
      <c r="Q3762" s="14"/>
      <c r="R3762" s="14" t="s">
        <v>441</v>
      </c>
      <c r="S3762" s="14" t="s">
        <v>439</v>
      </c>
      <c r="T3762" s="35">
        <v>58.9279960725667</v>
      </c>
      <c r="U3762" s="14" t="s">
        <v>2</v>
      </c>
      <c r="V3762" s="14">
        <v>0</v>
      </c>
      <c r="W3762" s="16">
        <f>+IF(datos_arg[[#This Row],[Moneda]]="ARS",datos_arg[[#This Row],[Monto]],datos_arg[[#This Row],[Monto]]*datos_arg[[#This Row],[TC]])</f>
        <v>0</v>
      </c>
      <c r="X3762" s="16">
        <f>IFERROR(IF(datos_arg[[#This Row],[Moneda]]="USD",datos_arg[[#This Row],[Monto]],datos_arg[[#This Row],[Monto]]/datos_arg[[#This Row],[TC]]),0)</f>
        <v>58.9279960725667</v>
      </c>
      <c r="Y3762" s="14"/>
    </row>
    <row r="3763" spans="1:25" ht="15" customHeight="1" x14ac:dyDescent="0.25">
      <c r="A3763" s="14">
        <f t="shared" si="58"/>
        <v>3760</v>
      </c>
      <c r="B3763" s="1">
        <v>44196</v>
      </c>
      <c r="C3763" s="18">
        <f>+YEAR(datos_arg[[#This Row],[Fecha]])</f>
        <v>2020</v>
      </c>
      <c r="D3763" s="18">
        <f>+MONTH(datos_arg[[#This Row],[Fecha]])</f>
        <v>12</v>
      </c>
      <c r="E3763" s="14" t="s">
        <v>407</v>
      </c>
      <c r="F3763" s="14" t="s">
        <v>5360</v>
      </c>
      <c r="G3763" s="14"/>
      <c r="H3763" s="14" t="s">
        <v>7132</v>
      </c>
      <c r="I3763" s="14" t="s">
        <v>7132</v>
      </c>
      <c r="J3763" s="14" t="s">
        <v>425</v>
      </c>
      <c r="K3763" s="14"/>
      <c r="L3763" s="14" t="s">
        <v>425</v>
      </c>
      <c r="M3763" s="14" t="s">
        <v>434</v>
      </c>
      <c r="N3763" s="14" t="s">
        <v>434</v>
      </c>
      <c r="O3763" s="14"/>
      <c r="P3763" s="14"/>
      <c r="Q3763" s="14"/>
      <c r="R3763" s="14" t="s">
        <v>441</v>
      </c>
      <c r="S3763" s="14" t="s">
        <v>613</v>
      </c>
      <c r="T3763" s="35">
        <v>5.2010888861101403</v>
      </c>
      <c r="U3763" s="14" t="s">
        <v>2</v>
      </c>
      <c r="V3763" s="14">
        <v>0</v>
      </c>
      <c r="W3763" s="16">
        <f>+IF(datos_arg[[#This Row],[Moneda]]="ARS",datos_arg[[#This Row],[Monto]],datos_arg[[#This Row],[Monto]]*datos_arg[[#This Row],[TC]])</f>
        <v>0</v>
      </c>
      <c r="X3763" s="16">
        <f>IFERROR(IF(datos_arg[[#This Row],[Moneda]]="USD",datos_arg[[#This Row],[Monto]],datos_arg[[#This Row],[Monto]]/datos_arg[[#This Row],[TC]]),0)</f>
        <v>5.2010888861101403</v>
      </c>
      <c r="Y3763" s="14"/>
    </row>
    <row r="3764" spans="1:25" ht="15" customHeight="1" x14ac:dyDescent="0.25">
      <c r="A3764" s="14">
        <f t="shared" si="58"/>
        <v>3761</v>
      </c>
      <c r="B3764" s="1">
        <v>44196</v>
      </c>
      <c r="C3764" s="18">
        <f>+YEAR(datos_arg[[#This Row],[Fecha]])</f>
        <v>2020</v>
      </c>
      <c r="D3764" s="18">
        <f>+MONTH(datos_arg[[#This Row],[Fecha]])</f>
        <v>12</v>
      </c>
      <c r="E3764" s="14" t="s">
        <v>407</v>
      </c>
      <c r="F3764" s="14" t="s">
        <v>5360</v>
      </c>
      <c r="G3764" s="14"/>
      <c r="H3764" s="14" t="s">
        <v>7132</v>
      </c>
      <c r="I3764" s="14" t="s">
        <v>7132</v>
      </c>
      <c r="J3764" s="14" t="s">
        <v>425</v>
      </c>
      <c r="K3764" s="14"/>
      <c r="L3764" s="14" t="s">
        <v>425</v>
      </c>
      <c r="M3764" s="14" t="s">
        <v>434</v>
      </c>
      <c r="N3764" s="14" t="s">
        <v>434</v>
      </c>
      <c r="O3764" s="14"/>
      <c r="P3764" s="14"/>
      <c r="Q3764" s="14"/>
      <c r="R3764" s="14" t="s">
        <v>441</v>
      </c>
      <c r="S3764" s="14" t="s">
        <v>1762</v>
      </c>
      <c r="T3764" s="35">
        <v>2.9489576475751602</v>
      </c>
      <c r="U3764" s="14" t="s">
        <v>2</v>
      </c>
      <c r="V3764" s="14">
        <v>0</v>
      </c>
      <c r="W3764" s="16">
        <f>+IF(datos_arg[[#This Row],[Moneda]]="ARS",datos_arg[[#This Row],[Monto]],datos_arg[[#This Row],[Monto]]*datos_arg[[#This Row],[TC]])</f>
        <v>0</v>
      </c>
      <c r="X3764" s="16">
        <f>IFERROR(IF(datos_arg[[#This Row],[Moneda]]="USD",datos_arg[[#This Row],[Monto]],datos_arg[[#This Row],[Monto]]/datos_arg[[#This Row],[TC]]),0)</f>
        <v>2.9489576475751602</v>
      </c>
      <c r="Y3764" s="14"/>
    </row>
    <row r="3765" spans="1:25" ht="15" customHeight="1" x14ac:dyDescent="0.25">
      <c r="A3765" s="14">
        <f t="shared" si="58"/>
        <v>3762</v>
      </c>
      <c r="B3765" s="1">
        <v>44200</v>
      </c>
      <c r="C3765" s="18">
        <f>+YEAR(datos_arg[[#This Row],[Fecha]])</f>
        <v>2021</v>
      </c>
      <c r="D3765" s="18">
        <f>+MONTH(datos_arg[[#This Row],[Fecha]])</f>
        <v>1</v>
      </c>
      <c r="E3765" s="14" t="s">
        <v>1015</v>
      </c>
      <c r="F3765" s="14" t="s">
        <v>403</v>
      </c>
      <c r="G3765" s="14" t="s">
        <v>5383</v>
      </c>
      <c r="H3765" s="14" t="s">
        <v>532</v>
      </c>
      <c r="I3765" s="14" t="s">
        <v>7132</v>
      </c>
      <c r="J3765" s="14" t="s">
        <v>425</v>
      </c>
      <c r="K3765" s="14" t="s">
        <v>421</v>
      </c>
      <c r="L3765" s="14" t="s">
        <v>425</v>
      </c>
      <c r="M3765" s="14" t="s">
        <v>943</v>
      </c>
      <c r="N3765" s="14" t="s">
        <v>26</v>
      </c>
      <c r="O3765" s="14" t="s">
        <v>3637</v>
      </c>
      <c r="P3765" s="14" t="s">
        <v>6079</v>
      </c>
      <c r="Q3765" s="14">
        <v>3</v>
      </c>
      <c r="R3765" s="14" t="s">
        <v>5383</v>
      </c>
      <c r="S3765" s="14" t="s">
        <v>439</v>
      </c>
      <c r="T3765" s="35">
        <v>720</v>
      </c>
      <c r="U3765" s="14" t="s">
        <v>4</v>
      </c>
      <c r="V3765" s="14">
        <v>155</v>
      </c>
      <c r="W3765" s="16">
        <f>+IF(datos_arg[[#This Row],[Moneda]]="ARS",datos_arg[[#This Row],[Monto]],datos_arg[[#This Row],[Monto]]*datos_arg[[#This Row],[TC]])</f>
        <v>720</v>
      </c>
      <c r="X3765" s="16">
        <f>IFERROR(IF(datos_arg[[#This Row],[Moneda]]="USD",datos_arg[[#This Row],[Monto]],datos_arg[[#This Row],[Monto]]/datos_arg[[#This Row],[TC]]),0)</f>
        <v>4.645161290322581</v>
      </c>
      <c r="Y3765" s="14"/>
    </row>
    <row r="3766" spans="1:25" ht="15" customHeight="1" x14ac:dyDescent="0.25">
      <c r="A3766" s="14">
        <f t="shared" si="58"/>
        <v>3763</v>
      </c>
      <c r="B3766" s="1">
        <v>44200</v>
      </c>
      <c r="C3766" s="18">
        <f>+YEAR(datos_arg[[#This Row],[Fecha]])</f>
        <v>2021</v>
      </c>
      <c r="D3766" s="18">
        <f>+MONTH(datos_arg[[#This Row],[Fecha]])</f>
        <v>1</v>
      </c>
      <c r="E3766" s="14" t="s">
        <v>449</v>
      </c>
      <c r="F3766" s="14" t="s">
        <v>505</v>
      </c>
      <c r="G3766" s="14"/>
      <c r="H3766" s="14" t="s">
        <v>7132</v>
      </c>
      <c r="I3766" s="14" t="s">
        <v>7132</v>
      </c>
      <c r="J3766" s="14" t="s">
        <v>425</v>
      </c>
      <c r="K3766" s="14"/>
      <c r="L3766" s="14" t="s">
        <v>425</v>
      </c>
      <c r="M3766" s="14" t="s">
        <v>613</v>
      </c>
      <c r="N3766" s="14" t="s">
        <v>2273</v>
      </c>
      <c r="O3766" s="14" t="s">
        <v>3641</v>
      </c>
      <c r="P3766" s="14"/>
      <c r="Q3766" s="14"/>
      <c r="R3766" s="14" t="s">
        <v>505</v>
      </c>
      <c r="S3766" s="14" t="s">
        <v>613</v>
      </c>
      <c r="T3766" s="35">
        <v>27.85</v>
      </c>
      <c r="U3766" s="14" t="s">
        <v>4</v>
      </c>
      <c r="V3766" s="14">
        <v>155</v>
      </c>
      <c r="W3766" s="16">
        <f>+IF(datos_arg[[#This Row],[Moneda]]="ARS",datos_arg[[#This Row],[Monto]],datos_arg[[#This Row],[Monto]]*datos_arg[[#This Row],[TC]])</f>
        <v>27.85</v>
      </c>
      <c r="X3766" s="16">
        <f>IFERROR(IF(datos_arg[[#This Row],[Moneda]]="USD",datos_arg[[#This Row],[Monto]],datos_arg[[#This Row],[Monto]]/datos_arg[[#This Row],[TC]]),0)</f>
        <v>0.17967741935483872</v>
      </c>
      <c r="Y3766" s="14"/>
    </row>
    <row r="3767" spans="1:25" ht="15" customHeight="1" x14ac:dyDescent="0.25">
      <c r="A3767" s="14">
        <f t="shared" si="58"/>
        <v>3764</v>
      </c>
      <c r="B3767" s="1">
        <v>44203</v>
      </c>
      <c r="C3767" s="18">
        <f>+YEAR(datos_arg[[#This Row],[Fecha]])</f>
        <v>2021</v>
      </c>
      <c r="D3767" s="18">
        <f>+MONTH(datos_arg[[#This Row],[Fecha]])</f>
        <v>1</v>
      </c>
      <c r="E3767" s="14" t="s">
        <v>449</v>
      </c>
      <c r="F3767" s="14" t="s">
        <v>505</v>
      </c>
      <c r="G3767" s="14"/>
      <c r="H3767" s="14" t="s">
        <v>7132</v>
      </c>
      <c r="I3767" s="14" t="s">
        <v>7132</v>
      </c>
      <c r="J3767" s="14" t="s">
        <v>425</v>
      </c>
      <c r="K3767" s="14"/>
      <c r="L3767" s="14" t="s">
        <v>425</v>
      </c>
      <c r="M3767" s="14" t="s">
        <v>2534</v>
      </c>
      <c r="N3767" s="14" t="s">
        <v>138</v>
      </c>
      <c r="O3767" s="14" t="s">
        <v>3638</v>
      </c>
      <c r="P3767" s="14" t="s">
        <v>6130</v>
      </c>
      <c r="Q3767" s="14"/>
      <c r="R3767" s="14" t="s">
        <v>505</v>
      </c>
      <c r="S3767" s="14" t="s">
        <v>613</v>
      </c>
      <c r="T3767" s="35">
        <v>4830</v>
      </c>
      <c r="U3767" s="14" t="s">
        <v>4</v>
      </c>
      <c r="V3767" s="14">
        <v>155</v>
      </c>
      <c r="W3767" s="16">
        <f>+IF(datos_arg[[#This Row],[Moneda]]="ARS",datos_arg[[#This Row],[Monto]],datos_arg[[#This Row],[Monto]]*datos_arg[[#This Row],[TC]])</f>
        <v>4830</v>
      </c>
      <c r="X3767" s="16">
        <f>IFERROR(IF(datos_arg[[#This Row],[Moneda]]="USD",datos_arg[[#This Row],[Monto]],datos_arg[[#This Row],[Monto]]/datos_arg[[#This Row],[TC]]),0)</f>
        <v>31.161290322580644</v>
      </c>
      <c r="Y3767" s="14"/>
    </row>
    <row r="3768" spans="1:25" ht="15" customHeight="1" x14ac:dyDescent="0.25">
      <c r="A3768" s="14">
        <f t="shared" si="58"/>
        <v>3765</v>
      </c>
      <c r="B3768" s="1">
        <v>44203</v>
      </c>
      <c r="C3768" s="18">
        <f>+YEAR(datos_arg[[#This Row],[Fecha]])</f>
        <v>2021</v>
      </c>
      <c r="D3768" s="18">
        <f>+MONTH(datos_arg[[#This Row],[Fecha]])</f>
        <v>1</v>
      </c>
      <c r="E3768" s="14" t="s">
        <v>449</v>
      </c>
      <c r="F3768" s="14" t="s">
        <v>505</v>
      </c>
      <c r="G3768" s="14"/>
      <c r="H3768" s="14" t="s">
        <v>7132</v>
      </c>
      <c r="I3768" s="14" t="s">
        <v>7132</v>
      </c>
      <c r="J3768" s="14" t="s">
        <v>425</v>
      </c>
      <c r="K3768" s="14"/>
      <c r="L3768" s="14" t="s">
        <v>425</v>
      </c>
      <c r="M3768" s="14" t="s">
        <v>2535</v>
      </c>
      <c r="N3768" s="14" t="s">
        <v>138</v>
      </c>
      <c r="O3768" s="14" t="s">
        <v>3639</v>
      </c>
      <c r="P3768" s="14" t="s">
        <v>6131</v>
      </c>
      <c r="Q3768" s="14"/>
      <c r="R3768" s="14" t="s">
        <v>505</v>
      </c>
      <c r="S3768" s="14" t="s">
        <v>613</v>
      </c>
      <c r="T3768" s="35">
        <v>4830</v>
      </c>
      <c r="U3768" s="14" t="s">
        <v>4</v>
      </c>
      <c r="V3768" s="14">
        <v>155</v>
      </c>
      <c r="W3768" s="16">
        <f>+IF(datos_arg[[#This Row],[Moneda]]="ARS",datos_arg[[#This Row],[Monto]],datos_arg[[#This Row],[Monto]]*datos_arg[[#This Row],[TC]])</f>
        <v>4830</v>
      </c>
      <c r="X3768" s="16">
        <f>IFERROR(IF(datos_arg[[#This Row],[Moneda]]="USD",datos_arg[[#This Row],[Monto]],datos_arg[[#This Row],[Monto]]/datos_arg[[#This Row],[TC]]),0)</f>
        <v>31.161290322580644</v>
      </c>
      <c r="Y3768" s="14"/>
    </row>
    <row r="3769" spans="1:25" x14ac:dyDescent="0.25">
      <c r="A3769" s="14">
        <f t="shared" si="58"/>
        <v>3766</v>
      </c>
      <c r="B3769" s="1">
        <v>44203</v>
      </c>
      <c r="C3769" s="18">
        <f>+YEAR(datos_arg[[#This Row],[Fecha]])</f>
        <v>2021</v>
      </c>
      <c r="D3769" s="18">
        <f>+MONTH(datos_arg[[#This Row],[Fecha]])</f>
        <v>1</v>
      </c>
      <c r="E3769" s="14" t="s">
        <v>1016</v>
      </c>
      <c r="F3769" s="14" t="s">
        <v>5365</v>
      </c>
      <c r="G3769" s="14" t="s">
        <v>6698</v>
      </c>
      <c r="H3769" s="14" t="s">
        <v>7132</v>
      </c>
      <c r="I3769" s="14" t="s">
        <v>7132</v>
      </c>
      <c r="J3769" s="14" t="s">
        <v>425</v>
      </c>
      <c r="K3769" s="14"/>
      <c r="L3769" s="14" t="s">
        <v>425</v>
      </c>
      <c r="M3769" s="14" t="s">
        <v>150</v>
      </c>
      <c r="N3769" s="14" t="s">
        <v>150</v>
      </c>
      <c r="O3769" s="14" t="s">
        <v>3651</v>
      </c>
      <c r="P3769" s="14"/>
      <c r="Q3769" s="14"/>
      <c r="R3769" s="14" t="s">
        <v>5365</v>
      </c>
      <c r="S3769" s="14" t="s">
        <v>440</v>
      </c>
      <c r="T3769" s="35">
        <v>700</v>
      </c>
      <c r="U3769" s="14" t="s">
        <v>2</v>
      </c>
      <c r="V3769" s="14">
        <v>155</v>
      </c>
      <c r="W3769" s="16">
        <f>+IF(datos_arg[[#This Row],[Moneda]]="ARS",datos_arg[[#This Row],[Monto]],datos_arg[[#This Row],[Monto]]*datos_arg[[#This Row],[TC]])</f>
        <v>108500</v>
      </c>
      <c r="X3769" s="16">
        <f>IFERROR(IF(datos_arg[[#This Row],[Moneda]]="USD",datos_arg[[#This Row],[Monto]],datos_arg[[#This Row],[Monto]]/datos_arg[[#This Row],[TC]]),0)</f>
        <v>700</v>
      </c>
      <c r="Y3769" s="14"/>
    </row>
    <row r="3770" spans="1:25" x14ac:dyDescent="0.25">
      <c r="A3770" s="14">
        <f t="shared" si="58"/>
        <v>3767</v>
      </c>
      <c r="B3770" s="1">
        <v>44203</v>
      </c>
      <c r="C3770" s="18">
        <f>+YEAR(datos_arg[[#This Row],[Fecha]])</f>
        <v>2021</v>
      </c>
      <c r="D3770" s="18">
        <f>+MONTH(datos_arg[[#This Row],[Fecha]])</f>
        <v>1</v>
      </c>
      <c r="E3770" s="14" t="s">
        <v>1016</v>
      </c>
      <c r="F3770" s="14" t="s">
        <v>5365</v>
      </c>
      <c r="G3770" s="14" t="s">
        <v>6695</v>
      </c>
      <c r="H3770" s="14" t="s">
        <v>7132</v>
      </c>
      <c r="I3770" s="14" t="s">
        <v>7132</v>
      </c>
      <c r="J3770" s="14" t="s">
        <v>425</v>
      </c>
      <c r="K3770" s="14"/>
      <c r="L3770" s="14" t="s">
        <v>425</v>
      </c>
      <c r="M3770" s="14" t="s">
        <v>436</v>
      </c>
      <c r="N3770" s="14" t="s">
        <v>436</v>
      </c>
      <c r="O3770" s="14" t="s">
        <v>3652</v>
      </c>
      <c r="P3770" s="14"/>
      <c r="Q3770" s="14"/>
      <c r="R3770" s="14" t="s">
        <v>5365</v>
      </c>
      <c r="S3770" s="14" t="s">
        <v>440</v>
      </c>
      <c r="T3770" s="35">
        <v>1000</v>
      </c>
      <c r="U3770" s="14" t="s">
        <v>2</v>
      </c>
      <c r="V3770" s="14">
        <v>155</v>
      </c>
      <c r="W3770" s="16">
        <f>+IF(datos_arg[[#This Row],[Moneda]]="ARS",datos_arg[[#This Row],[Monto]],datos_arg[[#This Row],[Monto]]*datos_arg[[#This Row],[TC]])</f>
        <v>155000</v>
      </c>
      <c r="X3770" s="16">
        <f>IFERROR(IF(datos_arg[[#This Row],[Moneda]]="USD",datos_arg[[#This Row],[Monto]],datos_arg[[#This Row],[Monto]]/datos_arg[[#This Row],[TC]]),0)</f>
        <v>1000</v>
      </c>
      <c r="Y3770" s="14"/>
    </row>
    <row r="3771" spans="1:25" ht="15" customHeight="1" x14ac:dyDescent="0.25">
      <c r="A3771" s="14">
        <f t="shared" si="58"/>
        <v>3768</v>
      </c>
      <c r="B3771" s="1">
        <v>44203</v>
      </c>
      <c r="C3771" s="18">
        <f>+YEAR(datos_arg[[#This Row],[Fecha]])</f>
        <v>2021</v>
      </c>
      <c r="D3771" s="18">
        <f>+MONTH(datos_arg[[#This Row],[Fecha]])</f>
        <v>1</v>
      </c>
      <c r="E3771" s="14" t="s">
        <v>1015</v>
      </c>
      <c r="F3771" s="14" t="s">
        <v>430</v>
      </c>
      <c r="G3771" s="14"/>
      <c r="H3771" s="14" t="s">
        <v>7132</v>
      </c>
      <c r="I3771" s="14" t="s">
        <v>7132</v>
      </c>
      <c r="J3771" s="14" t="s">
        <v>425</v>
      </c>
      <c r="K3771" s="14"/>
      <c r="L3771" s="14" t="s">
        <v>425</v>
      </c>
      <c r="M3771" s="14" t="s">
        <v>60</v>
      </c>
      <c r="N3771" s="14" t="s">
        <v>26</v>
      </c>
      <c r="O3771" s="14" t="s">
        <v>2370</v>
      </c>
      <c r="P3771" s="14" t="s">
        <v>6132</v>
      </c>
      <c r="Q3771" s="14"/>
      <c r="R3771" s="14" t="s">
        <v>430</v>
      </c>
      <c r="S3771" s="14" t="s">
        <v>439</v>
      </c>
      <c r="T3771" s="35">
        <v>18030.34</v>
      </c>
      <c r="U3771" s="14" t="s">
        <v>4</v>
      </c>
      <c r="V3771" s="14">
        <v>155</v>
      </c>
      <c r="W3771" s="16">
        <f>+IF(datos_arg[[#This Row],[Moneda]]="ARS",datos_arg[[#This Row],[Monto]],datos_arg[[#This Row],[Monto]]*datos_arg[[#This Row],[TC]])</f>
        <v>18030.34</v>
      </c>
      <c r="X3771" s="16">
        <f>IFERROR(IF(datos_arg[[#This Row],[Moneda]]="USD",datos_arg[[#This Row],[Monto]],datos_arg[[#This Row],[Monto]]/datos_arg[[#This Row],[TC]]),0)</f>
        <v>116.32477419354839</v>
      </c>
      <c r="Y3771" s="14"/>
    </row>
    <row r="3772" spans="1:25" ht="15" customHeight="1" x14ac:dyDescent="0.25">
      <c r="A3772" s="14">
        <f t="shared" si="58"/>
        <v>3769</v>
      </c>
      <c r="B3772" s="1">
        <v>44203</v>
      </c>
      <c r="C3772" s="18">
        <f>+YEAR(datos_arg[[#This Row],[Fecha]])</f>
        <v>2021</v>
      </c>
      <c r="D3772" s="18">
        <f>+MONTH(datos_arg[[#This Row],[Fecha]])</f>
        <v>1</v>
      </c>
      <c r="E3772" s="14" t="s">
        <v>1015</v>
      </c>
      <c r="F3772" s="14" t="s">
        <v>403</v>
      </c>
      <c r="G3772" s="14" t="s">
        <v>970</v>
      </c>
      <c r="H3772" s="14" t="s">
        <v>7132</v>
      </c>
      <c r="I3772" s="14" t="s">
        <v>7132</v>
      </c>
      <c r="J3772" s="14" t="s">
        <v>425</v>
      </c>
      <c r="K3772" s="14"/>
      <c r="L3772" s="14" t="s">
        <v>425</v>
      </c>
      <c r="M3772" s="14" t="s">
        <v>493</v>
      </c>
      <c r="N3772" s="14" t="s">
        <v>26</v>
      </c>
      <c r="O3772" s="14" t="s">
        <v>3524</v>
      </c>
      <c r="P3772" s="14" t="s">
        <v>6132</v>
      </c>
      <c r="Q3772" s="14"/>
      <c r="R3772" s="14" t="s">
        <v>970</v>
      </c>
      <c r="S3772" s="14" t="s">
        <v>439</v>
      </c>
      <c r="T3772" s="35">
        <v>1175</v>
      </c>
      <c r="U3772" s="14" t="s">
        <v>4</v>
      </c>
      <c r="V3772" s="14">
        <v>155</v>
      </c>
      <c r="W3772" s="16">
        <f>+IF(datos_arg[[#This Row],[Moneda]]="ARS",datos_arg[[#This Row],[Monto]],datos_arg[[#This Row],[Monto]]*datos_arg[[#This Row],[TC]])</f>
        <v>1175</v>
      </c>
      <c r="X3772" s="16">
        <f>IFERROR(IF(datos_arg[[#This Row],[Moneda]]="USD",datos_arg[[#This Row],[Monto]],datos_arg[[#This Row],[Monto]]/datos_arg[[#This Row],[TC]]),0)</f>
        <v>7.580645161290323</v>
      </c>
      <c r="Y3772" s="14"/>
    </row>
    <row r="3773" spans="1:25" ht="15" customHeight="1" x14ac:dyDescent="0.25">
      <c r="A3773" s="14">
        <f t="shared" si="58"/>
        <v>3770</v>
      </c>
      <c r="B3773" s="1">
        <v>44203</v>
      </c>
      <c r="C3773" s="18">
        <f>+YEAR(datos_arg[[#This Row],[Fecha]])</f>
        <v>2021</v>
      </c>
      <c r="D3773" s="18">
        <f>+MONTH(datos_arg[[#This Row],[Fecha]])</f>
        <v>1</v>
      </c>
      <c r="E3773" s="14" t="s">
        <v>1015</v>
      </c>
      <c r="F3773" s="14" t="s">
        <v>430</v>
      </c>
      <c r="G3773" s="14"/>
      <c r="H3773" s="14" t="s">
        <v>7132</v>
      </c>
      <c r="I3773" s="14" t="s">
        <v>7132</v>
      </c>
      <c r="J3773" s="14" t="s">
        <v>425</v>
      </c>
      <c r="K3773" s="14"/>
      <c r="L3773" s="14" t="s">
        <v>425</v>
      </c>
      <c r="M3773" s="14" t="s">
        <v>361</v>
      </c>
      <c r="N3773" s="14" t="s">
        <v>361</v>
      </c>
      <c r="O3773" s="14" t="s">
        <v>2325</v>
      </c>
      <c r="P3773" s="14" t="s">
        <v>6132</v>
      </c>
      <c r="Q3773" s="14"/>
      <c r="R3773" s="14" t="s">
        <v>430</v>
      </c>
      <c r="S3773" s="14" t="s">
        <v>439</v>
      </c>
      <c r="T3773" s="35">
        <v>185</v>
      </c>
      <c r="U3773" s="14" t="s">
        <v>4</v>
      </c>
      <c r="V3773" s="14">
        <v>155</v>
      </c>
      <c r="W3773" s="16">
        <f>+IF(datos_arg[[#This Row],[Moneda]]="ARS",datos_arg[[#This Row],[Monto]],datos_arg[[#This Row],[Monto]]*datos_arg[[#This Row],[TC]])</f>
        <v>185</v>
      </c>
      <c r="X3773" s="16">
        <f>IFERROR(IF(datos_arg[[#This Row],[Moneda]]="USD",datos_arg[[#This Row],[Monto]],datos_arg[[#This Row],[Monto]]/datos_arg[[#This Row],[TC]]),0)</f>
        <v>1.1935483870967742</v>
      </c>
      <c r="Y3773" s="14"/>
    </row>
    <row r="3774" spans="1:25" ht="15" customHeight="1" x14ac:dyDescent="0.25">
      <c r="A3774" s="14">
        <f t="shared" si="58"/>
        <v>3771</v>
      </c>
      <c r="B3774" s="1">
        <v>44203</v>
      </c>
      <c r="C3774" s="18">
        <f>+YEAR(datos_arg[[#This Row],[Fecha]])</f>
        <v>2021</v>
      </c>
      <c r="D3774" s="18">
        <f>+MONTH(datos_arg[[#This Row],[Fecha]])</f>
        <v>1</v>
      </c>
      <c r="E3774" s="14" t="s">
        <v>1015</v>
      </c>
      <c r="F3774" s="14" t="s">
        <v>430</v>
      </c>
      <c r="G3774" s="14"/>
      <c r="H3774" s="14" t="s">
        <v>7132</v>
      </c>
      <c r="I3774" s="14" t="s">
        <v>7132</v>
      </c>
      <c r="J3774" s="14" t="s">
        <v>425</v>
      </c>
      <c r="K3774" s="14"/>
      <c r="L3774" s="14" t="s">
        <v>425</v>
      </c>
      <c r="M3774" s="14" t="s">
        <v>57</v>
      </c>
      <c r="N3774" s="14" t="s">
        <v>7792</v>
      </c>
      <c r="O3774" s="14" t="s">
        <v>3833</v>
      </c>
      <c r="P3774" s="14" t="s">
        <v>6133</v>
      </c>
      <c r="Q3774" s="14"/>
      <c r="R3774" s="14" t="s">
        <v>430</v>
      </c>
      <c r="S3774" s="14" t="s">
        <v>1762</v>
      </c>
      <c r="T3774" s="35">
        <v>851.11</v>
      </c>
      <c r="U3774" s="14" t="s">
        <v>4</v>
      </c>
      <c r="V3774" s="14">
        <v>155</v>
      </c>
      <c r="W3774" s="16">
        <f>+IF(datos_arg[[#This Row],[Moneda]]="ARS",datos_arg[[#This Row],[Monto]],datos_arg[[#This Row],[Monto]]*datos_arg[[#This Row],[TC]])</f>
        <v>851.11</v>
      </c>
      <c r="X3774" s="16">
        <f>IFERROR(IF(datos_arg[[#This Row],[Moneda]]="USD",datos_arg[[#This Row],[Monto]],datos_arg[[#This Row],[Monto]]/datos_arg[[#This Row],[TC]]),0)</f>
        <v>5.4910322580645161</v>
      </c>
      <c r="Y3774" s="14"/>
    </row>
    <row r="3775" spans="1:25" ht="15" customHeight="1" x14ac:dyDescent="0.25">
      <c r="A3775" s="14">
        <f t="shared" si="58"/>
        <v>3772</v>
      </c>
      <c r="B3775" s="1">
        <v>44203</v>
      </c>
      <c r="C3775" s="18">
        <f>+YEAR(datos_arg[[#This Row],[Fecha]])</f>
        <v>2021</v>
      </c>
      <c r="D3775" s="18">
        <f>+MONTH(datos_arg[[#This Row],[Fecha]])</f>
        <v>1</v>
      </c>
      <c r="E3775" s="14" t="s">
        <v>1015</v>
      </c>
      <c r="F3775" s="14" t="s">
        <v>430</v>
      </c>
      <c r="G3775" s="14"/>
      <c r="H3775" s="14" t="s">
        <v>7132</v>
      </c>
      <c r="I3775" s="14" t="s">
        <v>7132</v>
      </c>
      <c r="J3775" s="14" t="s">
        <v>425</v>
      </c>
      <c r="K3775" s="14"/>
      <c r="L3775" s="14" t="s">
        <v>425</v>
      </c>
      <c r="M3775" s="14" t="s">
        <v>57</v>
      </c>
      <c r="N3775" s="14" t="s">
        <v>7792</v>
      </c>
      <c r="O3775" s="14" t="s">
        <v>3834</v>
      </c>
      <c r="P3775" s="14" t="s">
        <v>6134</v>
      </c>
      <c r="Q3775" s="14"/>
      <c r="R3775" s="14" t="s">
        <v>430</v>
      </c>
      <c r="S3775" s="14" t="s">
        <v>1762</v>
      </c>
      <c r="T3775" s="35">
        <v>2545.04</v>
      </c>
      <c r="U3775" s="14" t="s">
        <v>4</v>
      </c>
      <c r="V3775" s="14">
        <v>155</v>
      </c>
      <c r="W3775" s="16">
        <f>+IF(datos_arg[[#This Row],[Moneda]]="ARS",datos_arg[[#This Row],[Monto]],datos_arg[[#This Row],[Monto]]*datos_arg[[#This Row],[TC]])</f>
        <v>2545.04</v>
      </c>
      <c r="X3775" s="16">
        <f>IFERROR(IF(datos_arg[[#This Row],[Moneda]]="USD",datos_arg[[#This Row],[Monto]],datos_arg[[#This Row],[Monto]]/datos_arg[[#This Row],[TC]]),0)</f>
        <v>16.419612903225808</v>
      </c>
      <c r="Y3775" s="14"/>
    </row>
    <row r="3776" spans="1:25" ht="15" customHeight="1" x14ac:dyDescent="0.25">
      <c r="A3776" s="14">
        <f t="shared" si="58"/>
        <v>3773</v>
      </c>
      <c r="B3776" s="1">
        <v>44203</v>
      </c>
      <c r="C3776" s="18">
        <f>+YEAR(datos_arg[[#This Row],[Fecha]])</f>
        <v>2021</v>
      </c>
      <c r="D3776" s="18">
        <f>+MONTH(datos_arg[[#This Row],[Fecha]])</f>
        <v>1</v>
      </c>
      <c r="E3776" s="14" t="s">
        <v>1015</v>
      </c>
      <c r="F3776" s="14" t="s">
        <v>430</v>
      </c>
      <c r="G3776" s="14"/>
      <c r="H3776" s="14" t="s">
        <v>7132</v>
      </c>
      <c r="I3776" s="14" t="s">
        <v>7132</v>
      </c>
      <c r="J3776" s="14" t="s">
        <v>425</v>
      </c>
      <c r="K3776" s="14"/>
      <c r="L3776" s="14" t="s">
        <v>425</v>
      </c>
      <c r="M3776" s="14" t="s">
        <v>57</v>
      </c>
      <c r="N3776" s="14" t="s">
        <v>7794</v>
      </c>
      <c r="O3776" s="14" t="s">
        <v>3835</v>
      </c>
      <c r="P3776" s="14" t="s">
        <v>6135</v>
      </c>
      <c r="Q3776" s="14"/>
      <c r="R3776" s="14" t="s">
        <v>430</v>
      </c>
      <c r="S3776" s="14" t="s">
        <v>1762</v>
      </c>
      <c r="T3776" s="35">
        <v>118.8</v>
      </c>
      <c r="U3776" s="14" t="s">
        <v>4</v>
      </c>
      <c r="V3776" s="14">
        <v>155</v>
      </c>
      <c r="W3776" s="16">
        <f>+IF(datos_arg[[#This Row],[Moneda]]="ARS",datos_arg[[#This Row],[Monto]],datos_arg[[#This Row],[Monto]]*datos_arg[[#This Row],[TC]])</f>
        <v>118.8</v>
      </c>
      <c r="X3776" s="16">
        <f>IFERROR(IF(datos_arg[[#This Row],[Moneda]]="USD",datos_arg[[#This Row],[Monto]],datos_arg[[#This Row],[Monto]]/datos_arg[[#This Row],[TC]]),0)</f>
        <v>0.76645161290322583</v>
      </c>
      <c r="Y3776" s="14"/>
    </row>
    <row r="3777" spans="1:25" ht="15" customHeight="1" x14ac:dyDescent="0.25">
      <c r="A3777" s="14">
        <f t="shared" si="58"/>
        <v>3774</v>
      </c>
      <c r="B3777" s="1">
        <v>44203</v>
      </c>
      <c r="C3777" s="18">
        <f>+YEAR(datos_arg[[#This Row],[Fecha]])</f>
        <v>2021</v>
      </c>
      <c r="D3777" s="18">
        <f>+MONTH(datos_arg[[#This Row],[Fecha]])</f>
        <v>1</v>
      </c>
      <c r="E3777" s="14" t="s">
        <v>1015</v>
      </c>
      <c r="F3777" s="14" t="s">
        <v>430</v>
      </c>
      <c r="G3777" s="14"/>
      <c r="H3777" s="14" t="s">
        <v>7132</v>
      </c>
      <c r="I3777" s="14" t="s">
        <v>7132</v>
      </c>
      <c r="J3777" s="14" t="s">
        <v>425</v>
      </c>
      <c r="K3777" s="14"/>
      <c r="L3777" s="14" t="s">
        <v>425</v>
      </c>
      <c r="M3777" s="14" t="s">
        <v>57</v>
      </c>
      <c r="N3777" s="14" t="s">
        <v>7796</v>
      </c>
      <c r="O3777" s="14" t="s">
        <v>3836</v>
      </c>
      <c r="P3777" s="14" t="s">
        <v>6136</v>
      </c>
      <c r="Q3777" s="14"/>
      <c r="R3777" s="14" t="s">
        <v>430</v>
      </c>
      <c r="S3777" s="14" t="s">
        <v>1762</v>
      </c>
      <c r="T3777" s="35">
        <v>771.59</v>
      </c>
      <c r="U3777" s="14" t="s">
        <v>4</v>
      </c>
      <c r="V3777" s="14">
        <v>155</v>
      </c>
      <c r="W3777" s="16">
        <f>+IF(datos_arg[[#This Row],[Moneda]]="ARS",datos_arg[[#This Row],[Monto]],datos_arg[[#This Row],[Monto]]*datos_arg[[#This Row],[TC]])</f>
        <v>771.59</v>
      </c>
      <c r="X3777" s="16">
        <f>IFERROR(IF(datos_arg[[#This Row],[Moneda]]="USD",datos_arg[[#This Row],[Monto]],datos_arg[[#This Row],[Monto]]/datos_arg[[#This Row],[TC]]),0)</f>
        <v>4.9780000000000006</v>
      </c>
      <c r="Y3777" s="14"/>
    </row>
    <row r="3778" spans="1:25" ht="15" customHeight="1" x14ac:dyDescent="0.25">
      <c r="A3778" s="14">
        <f t="shared" si="58"/>
        <v>3775</v>
      </c>
      <c r="B3778" s="1">
        <v>44204</v>
      </c>
      <c r="C3778" s="18">
        <f>+YEAR(datos_arg[[#This Row],[Fecha]])</f>
        <v>2021</v>
      </c>
      <c r="D3778" s="18">
        <f>+MONTH(datos_arg[[#This Row],[Fecha]])</f>
        <v>1</v>
      </c>
      <c r="E3778" s="14" t="s">
        <v>1016</v>
      </c>
      <c r="F3778" s="14" t="s">
        <v>405</v>
      </c>
      <c r="G3778" s="14"/>
      <c r="H3778" s="14" t="s">
        <v>433</v>
      </c>
      <c r="I3778" s="14" t="s">
        <v>955</v>
      </c>
      <c r="J3778" s="14" t="s">
        <v>425</v>
      </c>
      <c r="K3778" s="14"/>
      <c r="L3778" s="14" t="s">
        <v>425</v>
      </c>
      <c r="M3778" s="14" t="s">
        <v>433</v>
      </c>
      <c r="N3778" s="14" t="s">
        <v>297</v>
      </c>
      <c r="O3778" s="14" t="s">
        <v>3672</v>
      </c>
      <c r="P3778" s="14" t="s">
        <v>6137</v>
      </c>
      <c r="Q3778" s="14"/>
      <c r="R3778" s="14" t="s">
        <v>405</v>
      </c>
      <c r="S3778" s="14" t="s">
        <v>439</v>
      </c>
      <c r="T3778" s="35">
        <v>61298.55</v>
      </c>
      <c r="U3778" s="14" t="s">
        <v>4</v>
      </c>
      <c r="V3778" s="14">
        <v>155</v>
      </c>
      <c r="W3778" s="16">
        <f>+IF(datos_arg[[#This Row],[Moneda]]="ARS",datos_arg[[#This Row],[Monto]],datos_arg[[#This Row],[Monto]]*datos_arg[[#This Row],[TC]])</f>
        <v>61298.55</v>
      </c>
      <c r="X3778" s="16">
        <f>IFERROR(IF(datos_arg[[#This Row],[Moneda]]="USD",datos_arg[[#This Row],[Monto]],datos_arg[[#This Row],[Monto]]/datos_arg[[#This Row],[TC]]),0)</f>
        <v>395.47451612903228</v>
      </c>
      <c r="Y3778" s="14"/>
    </row>
    <row r="3779" spans="1:25" ht="15" customHeight="1" x14ac:dyDescent="0.25">
      <c r="A3779" s="14">
        <f t="shared" si="58"/>
        <v>3776</v>
      </c>
      <c r="B3779" s="1">
        <v>44204</v>
      </c>
      <c r="C3779" s="18">
        <f>+YEAR(datos_arg[[#This Row],[Fecha]])</f>
        <v>2021</v>
      </c>
      <c r="D3779" s="18">
        <f>+MONTH(datos_arg[[#This Row],[Fecha]])</f>
        <v>1</v>
      </c>
      <c r="E3779" s="14" t="s">
        <v>449</v>
      </c>
      <c r="F3779" s="14" t="s">
        <v>505</v>
      </c>
      <c r="G3779" s="14"/>
      <c r="H3779" s="14" t="s">
        <v>7132</v>
      </c>
      <c r="I3779" s="14" t="s">
        <v>7132</v>
      </c>
      <c r="J3779" s="14" t="s">
        <v>425</v>
      </c>
      <c r="K3779" s="14"/>
      <c r="L3779" s="14" t="s">
        <v>425</v>
      </c>
      <c r="M3779" s="14" t="s">
        <v>613</v>
      </c>
      <c r="N3779" s="14" t="s">
        <v>2273</v>
      </c>
      <c r="O3779" s="14" t="s">
        <v>2473</v>
      </c>
      <c r="P3779" s="14"/>
      <c r="Q3779" s="14"/>
      <c r="R3779" s="14" t="s">
        <v>505</v>
      </c>
      <c r="S3779" s="14" t="s">
        <v>613</v>
      </c>
      <c r="T3779" s="35">
        <v>57.96</v>
      </c>
      <c r="U3779" s="14" t="s">
        <v>4</v>
      </c>
      <c r="V3779" s="14">
        <v>155</v>
      </c>
      <c r="W3779" s="16">
        <f>+IF(datos_arg[[#This Row],[Moneda]]="ARS",datos_arg[[#This Row],[Monto]],datos_arg[[#This Row],[Monto]]*datos_arg[[#This Row],[TC]])</f>
        <v>57.96</v>
      </c>
      <c r="X3779" s="16">
        <f>IFERROR(IF(datos_arg[[#This Row],[Moneda]]="USD",datos_arg[[#This Row],[Monto]],datos_arg[[#This Row],[Monto]]/datos_arg[[#This Row],[TC]]),0)</f>
        <v>0.37393548387096776</v>
      </c>
      <c r="Y3779" s="14"/>
    </row>
    <row r="3780" spans="1:25" ht="15" customHeight="1" x14ac:dyDescent="0.25">
      <c r="A3780" s="14">
        <f t="shared" si="58"/>
        <v>3777</v>
      </c>
      <c r="B3780" s="1">
        <v>44204</v>
      </c>
      <c r="C3780" s="18">
        <f>+YEAR(datos_arg[[#This Row],[Fecha]])</f>
        <v>2021</v>
      </c>
      <c r="D3780" s="18">
        <f>+MONTH(datos_arg[[#This Row],[Fecha]])</f>
        <v>1</v>
      </c>
      <c r="E3780" s="14" t="s">
        <v>1016</v>
      </c>
      <c r="F3780" s="14" t="s">
        <v>404</v>
      </c>
      <c r="G3780" s="14"/>
      <c r="H3780" s="14" t="s">
        <v>6646</v>
      </c>
      <c r="I3780" s="14" t="s">
        <v>7132</v>
      </c>
      <c r="J3780" s="14" t="s">
        <v>425</v>
      </c>
      <c r="K3780" s="14"/>
      <c r="L3780" s="14" t="s">
        <v>425</v>
      </c>
      <c r="M3780" s="14" t="s">
        <v>1946</v>
      </c>
      <c r="N3780" s="14" t="s">
        <v>7957</v>
      </c>
      <c r="O3780" s="14" t="s">
        <v>3673</v>
      </c>
      <c r="P3780" s="14" t="s">
        <v>6138</v>
      </c>
      <c r="Q3780" s="14"/>
      <c r="R3780" s="14" t="s">
        <v>404</v>
      </c>
      <c r="S3780" s="14" t="s">
        <v>613</v>
      </c>
      <c r="T3780" s="35">
        <v>2887</v>
      </c>
      <c r="U3780" s="14" t="s">
        <v>4</v>
      </c>
      <c r="V3780" s="14">
        <v>155</v>
      </c>
      <c r="W3780" s="16">
        <f>+IF(datos_arg[[#This Row],[Moneda]]="ARS",datos_arg[[#This Row],[Monto]],datos_arg[[#This Row],[Monto]]*datos_arg[[#This Row],[TC]])</f>
        <v>2887</v>
      </c>
      <c r="X3780" s="16">
        <f>IFERROR(IF(datos_arg[[#This Row],[Moneda]]="USD",datos_arg[[#This Row],[Monto]],datos_arg[[#This Row],[Monto]]/datos_arg[[#This Row],[TC]]),0)</f>
        <v>18.625806451612902</v>
      </c>
      <c r="Y3780" s="14"/>
    </row>
    <row r="3781" spans="1:25" ht="15" customHeight="1" x14ac:dyDescent="0.25">
      <c r="A3781" s="14">
        <f t="shared" si="58"/>
        <v>3778</v>
      </c>
      <c r="B3781" s="1">
        <v>44204</v>
      </c>
      <c r="C3781" s="18">
        <f>+YEAR(datos_arg[[#This Row],[Fecha]])</f>
        <v>2021</v>
      </c>
      <c r="D3781" s="18">
        <f>+MONTH(datos_arg[[#This Row],[Fecha]])</f>
        <v>1</v>
      </c>
      <c r="E3781" s="14" t="s">
        <v>1015</v>
      </c>
      <c r="F3781" s="14" t="s">
        <v>403</v>
      </c>
      <c r="G3781" s="14" t="s">
        <v>5383</v>
      </c>
      <c r="H3781" s="14" t="s">
        <v>7132</v>
      </c>
      <c r="I3781" s="14" t="s">
        <v>7132</v>
      </c>
      <c r="J3781" s="14" t="s">
        <v>425</v>
      </c>
      <c r="K3781" s="14" t="s">
        <v>420</v>
      </c>
      <c r="L3781" s="14" t="s">
        <v>425</v>
      </c>
      <c r="M3781" s="14" t="s">
        <v>1419</v>
      </c>
      <c r="N3781" s="14" t="s">
        <v>7298</v>
      </c>
      <c r="O3781" s="14" t="s">
        <v>7299</v>
      </c>
      <c r="P3781" s="14" t="s">
        <v>7300</v>
      </c>
      <c r="Q3781" s="14">
        <v>40</v>
      </c>
      <c r="R3781" s="14" t="s">
        <v>5383</v>
      </c>
      <c r="S3781" s="14" t="s">
        <v>439</v>
      </c>
      <c r="T3781" s="35">
        <v>100</v>
      </c>
      <c r="U3781" s="14" t="s">
        <v>4</v>
      </c>
      <c r="V3781" s="14">
        <v>155</v>
      </c>
      <c r="W3781" s="16">
        <f>+IF(datos_arg[[#This Row],[Moneda]]="ARS",datos_arg[[#This Row],[Monto]],datos_arg[[#This Row],[Monto]]*datos_arg[[#This Row],[TC]])</f>
        <v>100</v>
      </c>
      <c r="X3781" s="16">
        <f>IFERROR(IF(datos_arg[[#This Row],[Moneda]]="USD",datos_arg[[#This Row],[Monto]],datos_arg[[#This Row],[Monto]]/datos_arg[[#This Row],[TC]]),0)</f>
        <v>0.64516129032258063</v>
      </c>
      <c r="Y3781" s="14"/>
    </row>
    <row r="3782" spans="1:25" x14ac:dyDescent="0.25">
      <c r="A3782" s="14">
        <f t="shared" ref="A3782:A3845" si="59">+A3781+1</f>
        <v>3779</v>
      </c>
      <c r="B3782" s="1">
        <v>44207</v>
      </c>
      <c r="C3782" s="18">
        <f>+YEAR(datos_arg[[#This Row],[Fecha]])</f>
        <v>2021</v>
      </c>
      <c r="D3782" s="18">
        <f>+MONTH(datos_arg[[#This Row],[Fecha]])</f>
        <v>1</v>
      </c>
      <c r="E3782" s="14" t="s">
        <v>1016</v>
      </c>
      <c r="F3782" s="14" t="s">
        <v>5364</v>
      </c>
      <c r="G3782" s="14" t="s">
        <v>6700</v>
      </c>
      <c r="H3782" s="14" t="s">
        <v>7132</v>
      </c>
      <c r="I3782" s="14" t="s">
        <v>7132</v>
      </c>
      <c r="J3782" s="14" t="s">
        <v>425</v>
      </c>
      <c r="K3782" s="14"/>
      <c r="L3782" s="14" t="s">
        <v>425</v>
      </c>
      <c r="M3782" s="14" t="s">
        <v>128</v>
      </c>
      <c r="N3782" s="14" t="s">
        <v>128</v>
      </c>
      <c r="O3782" s="14" t="s">
        <v>3687</v>
      </c>
      <c r="P3782" s="14"/>
      <c r="Q3782" s="14"/>
      <c r="R3782" s="14" t="s">
        <v>5364</v>
      </c>
      <c r="S3782" s="14" t="s">
        <v>440</v>
      </c>
      <c r="T3782" s="35">
        <v>2800</v>
      </c>
      <c r="U3782" s="14" t="s">
        <v>2</v>
      </c>
      <c r="V3782" s="14">
        <v>155</v>
      </c>
      <c r="W3782" s="16">
        <f>+IF(datos_arg[[#This Row],[Moneda]]="ARS",datos_arg[[#This Row],[Monto]],datos_arg[[#This Row],[Monto]]*datos_arg[[#This Row],[TC]])</f>
        <v>434000</v>
      </c>
      <c r="X3782" s="16">
        <f>IFERROR(IF(datos_arg[[#This Row],[Moneda]]="USD",datos_arg[[#This Row],[Monto]],datos_arg[[#This Row],[Monto]]/datos_arg[[#This Row],[TC]]),0)</f>
        <v>2800</v>
      </c>
      <c r="Y3782" s="14"/>
    </row>
    <row r="3783" spans="1:25" x14ac:dyDescent="0.25">
      <c r="A3783" s="14">
        <f t="shared" si="59"/>
        <v>3780</v>
      </c>
      <c r="B3783" s="1">
        <v>44207</v>
      </c>
      <c r="C3783" s="18">
        <f>+YEAR(datos_arg[[#This Row],[Fecha]])</f>
        <v>2021</v>
      </c>
      <c r="D3783" s="18">
        <f>+MONTH(datos_arg[[#This Row],[Fecha]])</f>
        <v>1</v>
      </c>
      <c r="E3783" s="14" t="s">
        <v>1016</v>
      </c>
      <c r="F3783" s="14" t="s">
        <v>5364</v>
      </c>
      <c r="G3783" s="14" t="s">
        <v>6699</v>
      </c>
      <c r="H3783" s="14" t="s">
        <v>7132</v>
      </c>
      <c r="I3783" s="14" t="s">
        <v>7132</v>
      </c>
      <c r="J3783" s="14" t="s">
        <v>425</v>
      </c>
      <c r="K3783" s="14"/>
      <c r="L3783" s="14" t="s">
        <v>425</v>
      </c>
      <c r="M3783" s="14" t="s">
        <v>215</v>
      </c>
      <c r="N3783" s="14" t="s">
        <v>215</v>
      </c>
      <c r="O3783" s="14" t="s">
        <v>3708</v>
      </c>
      <c r="P3783" s="14"/>
      <c r="Q3783" s="14"/>
      <c r="R3783" s="14" t="s">
        <v>5364</v>
      </c>
      <c r="S3783" s="14" t="s">
        <v>440</v>
      </c>
      <c r="T3783" s="35">
        <v>1700</v>
      </c>
      <c r="U3783" s="14" t="s">
        <v>2</v>
      </c>
      <c r="V3783" s="14">
        <v>155</v>
      </c>
      <c r="W3783" s="16">
        <f>+IF(datos_arg[[#This Row],[Moneda]]="ARS",datos_arg[[#This Row],[Monto]],datos_arg[[#This Row],[Monto]]*datos_arg[[#This Row],[TC]])</f>
        <v>263500</v>
      </c>
      <c r="X3783" s="16">
        <f>IFERROR(IF(datos_arg[[#This Row],[Moneda]]="USD",datos_arg[[#This Row],[Monto]],datos_arg[[#This Row],[Monto]]/datos_arg[[#This Row],[TC]]),0)</f>
        <v>1700</v>
      </c>
      <c r="Y3783" s="14"/>
    </row>
    <row r="3784" spans="1:25" x14ac:dyDescent="0.25">
      <c r="A3784" s="14">
        <f t="shared" si="59"/>
        <v>3781</v>
      </c>
      <c r="B3784" s="1">
        <v>44207</v>
      </c>
      <c r="C3784" s="18">
        <f>+YEAR(datos_arg[[#This Row],[Fecha]])</f>
        <v>2021</v>
      </c>
      <c r="D3784" s="18">
        <f>+MONTH(datos_arg[[#This Row],[Fecha]])</f>
        <v>1</v>
      </c>
      <c r="E3784" s="14" t="s">
        <v>1016</v>
      </c>
      <c r="F3784" s="14" t="s">
        <v>5365</v>
      </c>
      <c r="G3784" s="14" t="s">
        <v>6696</v>
      </c>
      <c r="H3784" s="14" t="s">
        <v>7132</v>
      </c>
      <c r="I3784" s="14" t="s">
        <v>7132</v>
      </c>
      <c r="J3784" s="14" t="s">
        <v>425</v>
      </c>
      <c r="K3784" s="14"/>
      <c r="L3784" s="14" t="s">
        <v>425</v>
      </c>
      <c r="M3784" s="14" t="s">
        <v>481</v>
      </c>
      <c r="N3784" s="14" t="s">
        <v>481</v>
      </c>
      <c r="O3784" s="14" t="s">
        <v>3676</v>
      </c>
      <c r="P3784" s="14"/>
      <c r="Q3784" s="14"/>
      <c r="R3784" s="14" t="s">
        <v>5365</v>
      </c>
      <c r="S3784" s="14" t="s">
        <v>440</v>
      </c>
      <c r="T3784" s="35">
        <v>2000</v>
      </c>
      <c r="U3784" s="14" t="s">
        <v>2</v>
      </c>
      <c r="V3784" s="14">
        <v>155</v>
      </c>
      <c r="W3784" s="16">
        <f>+IF(datos_arg[[#This Row],[Moneda]]="ARS",datos_arg[[#This Row],[Monto]],datos_arg[[#This Row],[Monto]]*datos_arg[[#This Row],[TC]])</f>
        <v>310000</v>
      </c>
      <c r="X3784" s="16">
        <f>IFERROR(IF(datos_arg[[#This Row],[Moneda]]="USD",datos_arg[[#This Row],[Monto]],datos_arg[[#This Row],[Monto]]/datos_arg[[#This Row],[TC]]),0)</f>
        <v>2000</v>
      </c>
      <c r="Y3784" s="14"/>
    </row>
    <row r="3785" spans="1:25" x14ac:dyDescent="0.25">
      <c r="A3785" s="14">
        <f t="shared" si="59"/>
        <v>3782</v>
      </c>
      <c r="B3785" s="1">
        <v>44207</v>
      </c>
      <c r="C3785" s="18">
        <f>+YEAR(datos_arg[[#This Row],[Fecha]])</f>
        <v>2021</v>
      </c>
      <c r="D3785" s="18">
        <f>+MONTH(datos_arg[[#This Row],[Fecha]])</f>
        <v>1</v>
      </c>
      <c r="E3785" s="14" t="s">
        <v>1016</v>
      </c>
      <c r="F3785" s="14" t="s">
        <v>5365</v>
      </c>
      <c r="G3785" s="14" t="s">
        <v>6695</v>
      </c>
      <c r="H3785" s="14" t="s">
        <v>7132</v>
      </c>
      <c r="I3785" s="14" t="s">
        <v>7132</v>
      </c>
      <c r="J3785" s="14" t="s">
        <v>425</v>
      </c>
      <c r="K3785" s="14"/>
      <c r="L3785" s="14" t="s">
        <v>425</v>
      </c>
      <c r="M3785" s="14" t="s">
        <v>436</v>
      </c>
      <c r="N3785" s="14" t="s">
        <v>436</v>
      </c>
      <c r="O3785" s="14" t="s">
        <v>3676</v>
      </c>
      <c r="P3785" s="14"/>
      <c r="Q3785" s="14"/>
      <c r="R3785" s="14" t="s">
        <v>5365</v>
      </c>
      <c r="S3785" s="14" t="s">
        <v>440</v>
      </c>
      <c r="T3785" s="35">
        <v>600</v>
      </c>
      <c r="U3785" s="14" t="s">
        <v>2</v>
      </c>
      <c r="V3785" s="14">
        <v>155</v>
      </c>
      <c r="W3785" s="16">
        <f>+IF(datos_arg[[#This Row],[Moneda]]="ARS",datos_arg[[#This Row],[Monto]],datos_arg[[#This Row],[Monto]]*datos_arg[[#This Row],[TC]])</f>
        <v>93000</v>
      </c>
      <c r="X3785" s="16">
        <f>IFERROR(IF(datos_arg[[#This Row],[Moneda]]="USD",datos_arg[[#This Row],[Monto]],datos_arg[[#This Row],[Monto]]/datos_arg[[#This Row],[TC]]),0)</f>
        <v>600</v>
      </c>
      <c r="Y3785" s="14"/>
    </row>
    <row r="3786" spans="1:25" x14ac:dyDescent="0.25">
      <c r="A3786" s="14">
        <f t="shared" si="59"/>
        <v>3783</v>
      </c>
      <c r="B3786" s="1">
        <v>44207</v>
      </c>
      <c r="C3786" s="18">
        <f>+YEAR(datos_arg[[#This Row],[Fecha]])</f>
        <v>2021</v>
      </c>
      <c r="D3786" s="18">
        <f>+MONTH(datos_arg[[#This Row],[Fecha]])</f>
        <v>1</v>
      </c>
      <c r="E3786" s="14" t="s">
        <v>1016</v>
      </c>
      <c r="F3786" s="14" t="s">
        <v>5365</v>
      </c>
      <c r="G3786" s="14" t="s">
        <v>6697</v>
      </c>
      <c r="H3786" s="14" t="s">
        <v>7132</v>
      </c>
      <c r="I3786" s="14" t="s">
        <v>7132</v>
      </c>
      <c r="J3786" s="14" t="s">
        <v>425</v>
      </c>
      <c r="K3786" s="14"/>
      <c r="L3786" s="14" t="s">
        <v>425</v>
      </c>
      <c r="M3786" s="14" t="s">
        <v>1170</v>
      </c>
      <c r="N3786" s="14" t="s">
        <v>1170</v>
      </c>
      <c r="O3786" s="14" t="s">
        <v>3549</v>
      </c>
      <c r="P3786" s="14"/>
      <c r="Q3786" s="14"/>
      <c r="R3786" s="14" t="s">
        <v>5365</v>
      </c>
      <c r="S3786" s="14" t="s">
        <v>440</v>
      </c>
      <c r="T3786" s="35">
        <v>800</v>
      </c>
      <c r="U3786" s="14" t="s">
        <v>2</v>
      </c>
      <c r="V3786" s="14">
        <v>155</v>
      </c>
      <c r="W3786" s="16">
        <f>+IF(datos_arg[[#This Row],[Moneda]]="ARS",datos_arg[[#This Row],[Monto]],datos_arg[[#This Row],[Monto]]*datos_arg[[#This Row],[TC]])</f>
        <v>124000</v>
      </c>
      <c r="X3786" s="16">
        <f>IFERROR(IF(datos_arg[[#This Row],[Moneda]]="USD",datos_arg[[#This Row],[Monto]],datos_arg[[#This Row],[Monto]]/datos_arg[[#This Row],[TC]]),0)</f>
        <v>800</v>
      </c>
      <c r="Y3786" s="14"/>
    </row>
    <row r="3787" spans="1:25" x14ac:dyDescent="0.25">
      <c r="A3787" s="14">
        <f t="shared" si="59"/>
        <v>3784</v>
      </c>
      <c r="B3787" s="1">
        <v>44207</v>
      </c>
      <c r="C3787" s="18">
        <f>+YEAR(datos_arg[[#This Row],[Fecha]])</f>
        <v>2021</v>
      </c>
      <c r="D3787" s="18">
        <f>+MONTH(datos_arg[[#This Row],[Fecha]])</f>
        <v>1</v>
      </c>
      <c r="E3787" s="14" t="s">
        <v>1016</v>
      </c>
      <c r="F3787" s="14" t="s">
        <v>5364</v>
      </c>
      <c r="G3787" s="14" t="s">
        <v>6705</v>
      </c>
      <c r="H3787" s="14" t="s">
        <v>7132</v>
      </c>
      <c r="I3787" s="14" t="s">
        <v>7132</v>
      </c>
      <c r="J3787" s="14" t="s">
        <v>425</v>
      </c>
      <c r="K3787" s="14"/>
      <c r="L3787" s="14" t="s">
        <v>425</v>
      </c>
      <c r="M3787" s="14" t="s">
        <v>400</v>
      </c>
      <c r="N3787" s="14" t="s">
        <v>400</v>
      </c>
      <c r="O3787" s="14" t="s">
        <v>3676</v>
      </c>
      <c r="P3787" s="14"/>
      <c r="Q3787" s="14"/>
      <c r="R3787" s="14" t="s">
        <v>5364</v>
      </c>
      <c r="S3787" s="14" t="s">
        <v>440</v>
      </c>
      <c r="T3787" s="35">
        <v>2800</v>
      </c>
      <c r="U3787" s="14" t="s">
        <v>2</v>
      </c>
      <c r="V3787" s="14">
        <v>155</v>
      </c>
      <c r="W3787" s="16">
        <f>+IF(datos_arg[[#This Row],[Moneda]]="ARS",datos_arg[[#This Row],[Monto]],datos_arg[[#This Row],[Monto]]*datos_arg[[#This Row],[TC]])</f>
        <v>434000</v>
      </c>
      <c r="X3787" s="16">
        <f>IFERROR(IF(datos_arg[[#This Row],[Moneda]]="USD",datos_arg[[#This Row],[Monto]],datos_arg[[#This Row],[Monto]]/datos_arg[[#This Row],[TC]]),0)</f>
        <v>2800</v>
      </c>
      <c r="Y3787" s="14"/>
    </row>
    <row r="3788" spans="1:25" x14ac:dyDescent="0.25">
      <c r="A3788" s="14">
        <f t="shared" si="59"/>
        <v>3785</v>
      </c>
      <c r="B3788" s="1">
        <v>44207</v>
      </c>
      <c r="C3788" s="18">
        <f>+YEAR(datos_arg[[#This Row],[Fecha]])</f>
        <v>2021</v>
      </c>
      <c r="D3788" s="18">
        <f>+MONTH(datos_arg[[#This Row],[Fecha]])</f>
        <v>1</v>
      </c>
      <c r="E3788" s="14" t="s">
        <v>1016</v>
      </c>
      <c r="F3788" s="14" t="s">
        <v>5364</v>
      </c>
      <c r="G3788" s="14" t="s">
        <v>6706</v>
      </c>
      <c r="H3788" s="14" t="s">
        <v>7132</v>
      </c>
      <c r="I3788" s="14" t="s">
        <v>7132</v>
      </c>
      <c r="J3788" s="14" t="s">
        <v>425</v>
      </c>
      <c r="K3788" s="14"/>
      <c r="L3788" s="14" t="s">
        <v>425</v>
      </c>
      <c r="M3788" s="14" t="s">
        <v>3429</v>
      </c>
      <c r="N3788" s="14" t="s">
        <v>3429</v>
      </c>
      <c r="O3788" s="14" t="s">
        <v>3687</v>
      </c>
      <c r="P3788" s="14"/>
      <c r="Q3788" s="14"/>
      <c r="R3788" s="14" t="s">
        <v>5364</v>
      </c>
      <c r="S3788" s="14" t="s">
        <v>440</v>
      </c>
      <c r="T3788" s="35">
        <v>2000</v>
      </c>
      <c r="U3788" s="14" t="s">
        <v>2</v>
      </c>
      <c r="V3788" s="14">
        <v>155</v>
      </c>
      <c r="W3788" s="16">
        <f>+IF(datos_arg[[#This Row],[Moneda]]="ARS",datos_arg[[#This Row],[Monto]],datos_arg[[#This Row],[Monto]]*datos_arg[[#This Row],[TC]])</f>
        <v>310000</v>
      </c>
      <c r="X3788" s="16">
        <f>IFERROR(IF(datos_arg[[#This Row],[Moneda]]="USD",datos_arg[[#This Row],[Monto]],datos_arg[[#This Row],[Monto]]/datos_arg[[#This Row],[TC]]),0)</f>
        <v>2000</v>
      </c>
      <c r="Y3788" s="14"/>
    </row>
    <row r="3789" spans="1:25" x14ac:dyDescent="0.25">
      <c r="A3789" s="14">
        <f t="shared" si="59"/>
        <v>3786</v>
      </c>
      <c r="B3789" s="1">
        <v>44207</v>
      </c>
      <c r="C3789" s="18">
        <f>+YEAR(datos_arg[[#This Row],[Fecha]])</f>
        <v>2021</v>
      </c>
      <c r="D3789" s="18">
        <f>+MONTH(datos_arg[[#This Row],[Fecha]])</f>
        <v>1</v>
      </c>
      <c r="E3789" s="14" t="s">
        <v>1016</v>
      </c>
      <c r="F3789" s="14" t="s">
        <v>5364</v>
      </c>
      <c r="G3789" s="14" t="s">
        <v>6704</v>
      </c>
      <c r="H3789" s="14" t="s">
        <v>7132</v>
      </c>
      <c r="I3789" s="14" t="s">
        <v>7132</v>
      </c>
      <c r="J3789" s="14" t="s">
        <v>425</v>
      </c>
      <c r="K3789" s="14"/>
      <c r="L3789" s="14" t="s">
        <v>425</v>
      </c>
      <c r="M3789" s="14" t="s">
        <v>2930</v>
      </c>
      <c r="N3789" s="14" t="s">
        <v>2930</v>
      </c>
      <c r="O3789" s="14" t="s">
        <v>3676</v>
      </c>
      <c r="P3789" s="14"/>
      <c r="Q3789" s="14"/>
      <c r="R3789" s="14" t="s">
        <v>5364</v>
      </c>
      <c r="S3789" s="14" t="s">
        <v>440</v>
      </c>
      <c r="T3789" s="35">
        <v>700</v>
      </c>
      <c r="U3789" s="14" t="s">
        <v>2</v>
      </c>
      <c r="V3789" s="14">
        <v>155</v>
      </c>
      <c r="W3789" s="16">
        <f>+IF(datos_arg[[#This Row],[Moneda]]="ARS",datos_arg[[#This Row],[Monto]],datos_arg[[#This Row],[Monto]]*datos_arg[[#This Row],[TC]])</f>
        <v>108500</v>
      </c>
      <c r="X3789" s="16">
        <f>IFERROR(IF(datos_arg[[#This Row],[Moneda]]="USD",datos_arg[[#This Row],[Monto]],datos_arg[[#This Row],[Monto]]/datos_arg[[#This Row],[TC]]),0)</f>
        <v>700</v>
      </c>
      <c r="Y3789" s="14"/>
    </row>
    <row r="3790" spans="1:25" x14ac:dyDescent="0.25">
      <c r="A3790" s="14">
        <f t="shared" si="59"/>
        <v>3787</v>
      </c>
      <c r="B3790" s="1">
        <v>44207</v>
      </c>
      <c r="C3790" s="18">
        <f>+YEAR(datos_arg[[#This Row],[Fecha]])</f>
        <v>2021</v>
      </c>
      <c r="D3790" s="18">
        <f>+MONTH(datos_arg[[#This Row],[Fecha]])</f>
        <v>1</v>
      </c>
      <c r="E3790" s="14" t="s">
        <v>1016</v>
      </c>
      <c r="F3790" s="14" t="s">
        <v>5364</v>
      </c>
      <c r="G3790" s="14" t="s">
        <v>6701</v>
      </c>
      <c r="H3790" s="14" t="s">
        <v>7132</v>
      </c>
      <c r="I3790" s="14" t="s">
        <v>7132</v>
      </c>
      <c r="J3790" s="14" t="s">
        <v>425</v>
      </c>
      <c r="K3790" s="14"/>
      <c r="L3790" s="14" t="s">
        <v>425</v>
      </c>
      <c r="M3790" s="14" t="s">
        <v>169</v>
      </c>
      <c r="N3790" s="14" t="s">
        <v>169</v>
      </c>
      <c r="O3790" s="14" t="s">
        <v>3736</v>
      </c>
      <c r="P3790" s="14"/>
      <c r="Q3790" s="14"/>
      <c r="R3790" s="14" t="s">
        <v>5364</v>
      </c>
      <c r="S3790" s="14" t="s">
        <v>440</v>
      </c>
      <c r="T3790" s="35">
        <v>1500</v>
      </c>
      <c r="U3790" s="14" t="s">
        <v>2</v>
      </c>
      <c r="V3790" s="14">
        <v>155</v>
      </c>
      <c r="W3790" s="16">
        <f>+IF(datos_arg[[#This Row],[Moneda]]="ARS",datos_arg[[#This Row],[Monto]],datos_arg[[#This Row],[Monto]]*datos_arg[[#This Row],[TC]])</f>
        <v>232500</v>
      </c>
      <c r="X3790" s="16">
        <f>IFERROR(IF(datos_arg[[#This Row],[Moneda]]="USD",datos_arg[[#This Row],[Monto]],datos_arg[[#This Row],[Monto]]/datos_arg[[#This Row],[TC]]),0)</f>
        <v>1500</v>
      </c>
      <c r="Y3790" s="14"/>
    </row>
    <row r="3791" spans="1:25" x14ac:dyDescent="0.25">
      <c r="A3791" s="14">
        <f t="shared" si="59"/>
        <v>3788</v>
      </c>
      <c r="B3791" s="1">
        <v>44207</v>
      </c>
      <c r="C3791" s="18">
        <f>+YEAR(datos_arg[[#This Row],[Fecha]])</f>
        <v>2021</v>
      </c>
      <c r="D3791" s="18">
        <f>+MONTH(datos_arg[[#This Row],[Fecha]])</f>
        <v>1</v>
      </c>
      <c r="E3791" s="14" t="s">
        <v>1016</v>
      </c>
      <c r="F3791" s="14" t="s">
        <v>5364</v>
      </c>
      <c r="G3791" s="14" t="s">
        <v>6702</v>
      </c>
      <c r="H3791" s="14" t="s">
        <v>7132</v>
      </c>
      <c r="I3791" s="14" t="s">
        <v>7132</v>
      </c>
      <c r="J3791" s="14" t="s">
        <v>425</v>
      </c>
      <c r="K3791" s="14"/>
      <c r="L3791" s="14" t="s">
        <v>425</v>
      </c>
      <c r="M3791" s="14" t="s">
        <v>978</v>
      </c>
      <c r="N3791" s="14" t="s">
        <v>978</v>
      </c>
      <c r="O3791" s="14" t="s">
        <v>3681</v>
      </c>
      <c r="P3791" s="14"/>
      <c r="Q3791" s="14"/>
      <c r="R3791" s="14" t="s">
        <v>5364</v>
      </c>
      <c r="S3791" s="14" t="s">
        <v>440</v>
      </c>
      <c r="T3791" s="35">
        <v>1500</v>
      </c>
      <c r="U3791" s="14" t="s">
        <v>2</v>
      </c>
      <c r="V3791" s="14">
        <v>155</v>
      </c>
      <c r="W3791" s="16">
        <f>+IF(datos_arg[[#This Row],[Moneda]]="ARS",datos_arg[[#This Row],[Monto]],datos_arg[[#This Row],[Monto]]*datos_arg[[#This Row],[TC]])</f>
        <v>232500</v>
      </c>
      <c r="X3791" s="16">
        <f>IFERROR(IF(datos_arg[[#This Row],[Moneda]]="USD",datos_arg[[#This Row],[Monto]],datos_arg[[#This Row],[Monto]]/datos_arg[[#This Row],[TC]]),0)</f>
        <v>1500</v>
      </c>
      <c r="Y3791" s="14"/>
    </row>
    <row r="3792" spans="1:25" x14ac:dyDescent="0.25">
      <c r="A3792" s="14">
        <f t="shared" si="59"/>
        <v>3789</v>
      </c>
      <c r="B3792" s="1">
        <v>44207</v>
      </c>
      <c r="C3792" s="18">
        <f>+YEAR(datos_arg[[#This Row],[Fecha]])</f>
        <v>2021</v>
      </c>
      <c r="D3792" s="18">
        <f>+MONTH(datos_arg[[#This Row],[Fecha]])</f>
        <v>1</v>
      </c>
      <c r="E3792" s="14" t="s">
        <v>1016</v>
      </c>
      <c r="F3792" s="14" t="s">
        <v>5364</v>
      </c>
      <c r="G3792" s="14" t="s">
        <v>6703</v>
      </c>
      <c r="H3792" s="14" t="s">
        <v>7132</v>
      </c>
      <c r="I3792" s="14" t="s">
        <v>7132</v>
      </c>
      <c r="J3792" s="14" t="s">
        <v>425</v>
      </c>
      <c r="K3792" s="14"/>
      <c r="L3792" s="14" t="s">
        <v>425</v>
      </c>
      <c r="M3792" s="14" t="s">
        <v>198</v>
      </c>
      <c r="N3792" s="14" t="s">
        <v>198</v>
      </c>
      <c r="O3792" s="14" t="s">
        <v>3676</v>
      </c>
      <c r="P3792" s="14"/>
      <c r="Q3792" s="14"/>
      <c r="R3792" s="14" t="s">
        <v>5364</v>
      </c>
      <c r="S3792" s="14" t="s">
        <v>440</v>
      </c>
      <c r="T3792" s="35">
        <v>2000</v>
      </c>
      <c r="U3792" s="14" t="s">
        <v>2</v>
      </c>
      <c r="V3792" s="14">
        <v>155</v>
      </c>
      <c r="W3792" s="16">
        <f>+IF(datos_arg[[#This Row],[Moneda]]="ARS",datos_arg[[#This Row],[Monto]],datos_arg[[#This Row],[Monto]]*datos_arg[[#This Row],[TC]])</f>
        <v>310000</v>
      </c>
      <c r="X3792" s="16">
        <f>IFERROR(IF(datos_arg[[#This Row],[Moneda]]="USD",datos_arg[[#This Row],[Monto]],datos_arg[[#This Row],[Monto]]/datos_arg[[#This Row],[TC]]),0)</f>
        <v>2000</v>
      </c>
      <c r="Y3792" s="14"/>
    </row>
    <row r="3793" spans="1:25" x14ac:dyDescent="0.25">
      <c r="A3793" s="14">
        <f t="shared" si="59"/>
        <v>3790</v>
      </c>
      <c r="B3793" s="1">
        <v>44207</v>
      </c>
      <c r="C3793" s="18">
        <f>+YEAR(datos_arg[[#This Row],[Fecha]])</f>
        <v>2021</v>
      </c>
      <c r="D3793" s="18">
        <f>+MONTH(datos_arg[[#This Row],[Fecha]])</f>
        <v>1</v>
      </c>
      <c r="E3793" s="14" t="s">
        <v>1016</v>
      </c>
      <c r="F3793" s="14" t="s">
        <v>5364</v>
      </c>
      <c r="G3793" s="14" t="s">
        <v>6699</v>
      </c>
      <c r="H3793" s="14" t="s">
        <v>7132</v>
      </c>
      <c r="I3793" s="14" t="s">
        <v>7132</v>
      </c>
      <c r="J3793" s="14" t="s">
        <v>425</v>
      </c>
      <c r="K3793" s="14"/>
      <c r="L3793" s="14" t="s">
        <v>425</v>
      </c>
      <c r="M3793" s="14" t="s">
        <v>137</v>
      </c>
      <c r="N3793" s="14" t="s">
        <v>137</v>
      </c>
      <c r="O3793" s="14" t="s">
        <v>3708</v>
      </c>
      <c r="P3793" s="14"/>
      <c r="Q3793" s="14"/>
      <c r="R3793" s="14" t="s">
        <v>5364</v>
      </c>
      <c r="S3793" s="14" t="s">
        <v>440</v>
      </c>
      <c r="T3793" s="35">
        <v>3100</v>
      </c>
      <c r="U3793" s="14" t="s">
        <v>2</v>
      </c>
      <c r="V3793" s="14">
        <v>155</v>
      </c>
      <c r="W3793" s="16">
        <f>+IF(datos_arg[[#This Row],[Moneda]]="ARS",datos_arg[[#This Row],[Monto]],datos_arg[[#This Row],[Monto]]*datos_arg[[#This Row],[TC]])</f>
        <v>480500</v>
      </c>
      <c r="X3793" s="16">
        <f>IFERROR(IF(datos_arg[[#This Row],[Moneda]]="USD",datos_arg[[#This Row],[Monto]],datos_arg[[#This Row],[Monto]]/datos_arg[[#This Row],[TC]]),0)</f>
        <v>3100</v>
      </c>
      <c r="Y3793" s="14"/>
    </row>
    <row r="3794" spans="1:25" x14ac:dyDescent="0.25">
      <c r="A3794" s="14">
        <f t="shared" si="59"/>
        <v>3791</v>
      </c>
      <c r="B3794" s="1">
        <v>44207</v>
      </c>
      <c r="C3794" s="18">
        <f>+YEAR(datos_arg[[#This Row],[Fecha]])</f>
        <v>2021</v>
      </c>
      <c r="D3794" s="18">
        <f>+MONTH(datos_arg[[#This Row],[Fecha]])</f>
        <v>1</v>
      </c>
      <c r="E3794" s="14" t="s">
        <v>1016</v>
      </c>
      <c r="F3794" s="14" t="s">
        <v>5364</v>
      </c>
      <c r="G3794" s="14" t="s">
        <v>6700</v>
      </c>
      <c r="H3794" s="14" t="s">
        <v>7132</v>
      </c>
      <c r="I3794" s="14" t="s">
        <v>7132</v>
      </c>
      <c r="J3794" s="14" t="s">
        <v>425</v>
      </c>
      <c r="K3794" s="14"/>
      <c r="L3794" s="14" t="s">
        <v>425</v>
      </c>
      <c r="M3794" s="14" t="s">
        <v>119</v>
      </c>
      <c r="N3794" s="14" t="s">
        <v>119</v>
      </c>
      <c r="O3794" s="14" t="s">
        <v>3676</v>
      </c>
      <c r="P3794" s="14"/>
      <c r="Q3794" s="14"/>
      <c r="R3794" s="14" t="s">
        <v>5364</v>
      </c>
      <c r="S3794" s="14" t="s">
        <v>440</v>
      </c>
      <c r="T3794" s="35">
        <v>2500</v>
      </c>
      <c r="U3794" s="14" t="s">
        <v>2</v>
      </c>
      <c r="V3794" s="14">
        <v>155</v>
      </c>
      <c r="W3794" s="16">
        <f>+IF(datos_arg[[#This Row],[Moneda]]="ARS",datos_arg[[#This Row],[Monto]],datos_arg[[#This Row],[Monto]]*datos_arg[[#This Row],[TC]])</f>
        <v>387500</v>
      </c>
      <c r="X3794" s="16">
        <f>IFERROR(IF(datos_arg[[#This Row],[Moneda]]="USD",datos_arg[[#This Row],[Monto]],datos_arg[[#This Row],[Monto]]/datos_arg[[#This Row],[TC]]),0)</f>
        <v>2500</v>
      </c>
      <c r="Y3794" s="14"/>
    </row>
    <row r="3795" spans="1:25" ht="15" customHeight="1" x14ac:dyDescent="0.25">
      <c r="A3795" s="14">
        <f t="shared" si="59"/>
        <v>3792</v>
      </c>
      <c r="B3795" s="1">
        <v>44207</v>
      </c>
      <c r="C3795" s="18">
        <f>+YEAR(datos_arg[[#This Row],[Fecha]])</f>
        <v>2021</v>
      </c>
      <c r="D3795" s="18">
        <f>+MONTH(datos_arg[[#This Row],[Fecha]])</f>
        <v>1</v>
      </c>
      <c r="E3795" s="14" t="s">
        <v>1015</v>
      </c>
      <c r="F3795" s="14" t="s">
        <v>430</v>
      </c>
      <c r="G3795" s="14"/>
      <c r="H3795" s="14" t="s">
        <v>7132</v>
      </c>
      <c r="I3795" s="14" t="s">
        <v>7132</v>
      </c>
      <c r="J3795" s="14" t="s">
        <v>425</v>
      </c>
      <c r="K3795" s="14"/>
      <c r="L3795" s="14" t="s">
        <v>425</v>
      </c>
      <c r="M3795" s="14" t="s">
        <v>3961</v>
      </c>
      <c r="N3795" s="14" t="s">
        <v>119</v>
      </c>
      <c r="O3795" s="14" t="s">
        <v>2284</v>
      </c>
      <c r="P3795" s="14"/>
      <c r="Q3795" s="14"/>
      <c r="R3795" s="14" t="s">
        <v>430</v>
      </c>
      <c r="S3795" s="14" t="s">
        <v>439</v>
      </c>
      <c r="T3795" s="35">
        <v>4000</v>
      </c>
      <c r="U3795" s="14" t="s">
        <v>4</v>
      </c>
      <c r="V3795" s="14">
        <v>155</v>
      </c>
      <c r="W3795" s="16">
        <f>+IF(datos_arg[[#This Row],[Moneda]]="ARS",datos_arg[[#This Row],[Monto]],datos_arg[[#This Row],[Monto]]*datos_arg[[#This Row],[TC]])</f>
        <v>4000</v>
      </c>
      <c r="X3795" s="16">
        <f>IFERROR(IF(datos_arg[[#This Row],[Moneda]]="USD",datos_arg[[#This Row],[Monto]],datos_arg[[#This Row],[Monto]]/datos_arg[[#This Row],[TC]]),0)</f>
        <v>25.806451612903224</v>
      </c>
      <c r="Y3795" s="14"/>
    </row>
    <row r="3796" spans="1:25" ht="15" customHeight="1" x14ac:dyDescent="0.25">
      <c r="A3796" s="14">
        <f t="shared" si="59"/>
        <v>3793</v>
      </c>
      <c r="B3796" s="1">
        <v>44207</v>
      </c>
      <c r="C3796" s="18">
        <f>+YEAR(datos_arg[[#This Row],[Fecha]])</f>
        <v>2021</v>
      </c>
      <c r="D3796" s="18">
        <f>+MONTH(datos_arg[[#This Row],[Fecha]])</f>
        <v>1</v>
      </c>
      <c r="E3796" s="14" t="s">
        <v>408</v>
      </c>
      <c r="F3796" s="14" t="s">
        <v>506</v>
      </c>
      <c r="G3796" s="14"/>
      <c r="H3796" s="14" t="s">
        <v>7132</v>
      </c>
      <c r="I3796" s="14" t="s">
        <v>7132</v>
      </c>
      <c r="J3796" s="14" t="s">
        <v>425</v>
      </c>
      <c r="K3796" s="14"/>
      <c r="L3796" s="14" t="s">
        <v>425</v>
      </c>
      <c r="M3796" s="14" t="s">
        <v>1763</v>
      </c>
      <c r="N3796" s="14" t="s">
        <v>1763</v>
      </c>
      <c r="O3796" s="14" t="s">
        <v>3677</v>
      </c>
      <c r="P3796" s="14"/>
      <c r="Q3796" s="14"/>
      <c r="R3796" s="14" t="s">
        <v>421</v>
      </c>
      <c r="S3796" s="14" t="s">
        <v>439</v>
      </c>
      <c r="T3796" s="35">
        <v>70000</v>
      </c>
      <c r="U3796" s="14" t="s">
        <v>4</v>
      </c>
      <c r="V3796" s="14">
        <v>155</v>
      </c>
      <c r="W3796" s="16">
        <f>+IF(datos_arg[[#This Row],[Moneda]]="ARS",datos_arg[[#This Row],[Monto]],datos_arg[[#This Row],[Monto]]*datos_arg[[#This Row],[TC]])</f>
        <v>70000</v>
      </c>
      <c r="X3796" s="16">
        <f>IFERROR(IF(datos_arg[[#This Row],[Moneda]]="USD",datos_arg[[#This Row],[Monto]],datos_arg[[#This Row],[Monto]]/datos_arg[[#This Row],[TC]]),0)</f>
        <v>451.61290322580646</v>
      </c>
      <c r="Y3796" s="14"/>
    </row>
    <row r="3797" spans="1:25" ht="15" customHeight="1" x14ac:dyDescent="0.25">
      <c r="A3797" s="14">
        <f t="shared" si="59"/>
        <v>3794</v>
      </c>
      <c r="B3797" s="1">
        <v>44207</v>
      </c>
      <c r="C3797" s="18">
        <f>+YEAR(datos_arg[[#This Row],[Fecha]])</f>
        <v>2021</v>
      </c>
      <c r="D3797" s="18">
        <f>+MONTH(datos_arg[[#This Row],[Fecha]])</f>
        <v>1</v>
      </c>
      <c r="E3797" s="14" t="s">
        <v>449</v>
      </c>
      <c r="F3797" s="14" t="s">
        <v>505</v>
      </c>
      <c r="G3797" s="14"/>
      <c r="H3797" s="14" t="s">
        <v>7132</v>
      </c>
      <c r="I3797" s="14" t="s">
        <v>7132</v>
      </c>
      <c r="J3797" s="14" t="s">
        <v>425</v>
      </c>
      <c r="K3797" s="14"/>
      <c r="L3797" s="14" t="s">
        <v>425</v>
      </c>
      <c r="M3797" s="14" t="s">
        <v>613</v>
      </c>
      <c r="N3797" s="14" t="s">
        <v>2273</v>
      </c>
      <c r="O3797" s="14" t="s">
        <v>2473</v>
      </c>
      <c r="P3797" s="14"/>
      <c r="Q3797" s="14"/>
      <c r="R3797" s="14" t="s">
        <v>505</v>
      </c>
      <c r="S3797" s="14" t="s">
        <v>613</v>
      </c>
      <c r="T3797" s="35">
        <v>17.32</v>
      </c>
      <c r="U3797" s="14" t="s">
        <v>4</v>
      </c>
      <c r="V3797" s="14">
        <v>155</v>
      </c>
      <c r="W3797" s="16">
        <f>+IF(datos_arg[[#This Row],[Moneda]]="ARS",datos_arg[[#This Row],[Monto]],datos_arg[[#This Row],[Monto]]*datos_arg[[#This Row],[TC]])</f>
        <v>17.32</v>
      </c>
      <c r="X3797" s="16">
        <f>IFERROR(IF(datos_arg[[#This Row],[Moneda]]="USD",datos_arg[[#This Row],[Monto]],datos_arg[[#This Row],[Monto]]/datos_arg[[#This Row],[TC]]),0)</f>
        <v>0.11174193548387097</v>
      </c>
      <c r="Y3797" s="14"/>
    </row>
    <row r="3798" spans="1:25" ht="15" customHeight="1" x14ac:dyDescent="0.25">
      <c r="A3798" s="14">
        <f t="shared" si="59"/>
        <v>3795</v>
      </c>
      <c r="B3798" s="1">
        <v>44208</v>
      </c>
      <c r="C3798" s="18">
        <f>+YEAR(datos_arg[[#This Row],[Fecha]])</f>
        <v>2021</v>
      </c>
      <c r="D3798" s="18">
        <f>+MONTH(datos_arg[[#This Row],[Fecha]])</f>
        <v>1</v>
      </c>
      <c r="E3798" s="14" t="s">
        <v>1016</v>
      </c>
      <c r="F3798" s="14" t="s">
        <v>404</v>
      </c>
      <c r="G3798" s="14"/>
      <c r="H3798" s="14" t="s">
        <v>4114</v>
      </c>
      <c r="I3798" s="14" t="s">
        <v>7132</v>
      </c>
      <c r="J3798" s="14" t="s">
        <v>425</v>
      </c>
      <c r="K3798" s="14"/>
      <c r="L3798" s="14" t="s">
        <v>425</v>
      </c>
      <c r="M3798" s="14" t="s">
        <v>129</v>
      </c>
      <c r="N3798" s="14" t="s">
        <v>129</v>
      </c>
      <c r="O3798" s="14" t="s">
        <v>3679</v>
      </c>
      <c r="P3798" s="14" t="s">
        <v>6139</v>
      </c>
      <c r="Q3798" s="14"/>
      <c r="R3798" s="14" t="s">
        <v>404</v>
      </c>
      <c r="S3798" s="14" t="s">
        <v>439</v>
      </c>
      <c r="T3798" s="35">
        <v>7471.08</v>
      </c>
      <c r="U3798" s="14" t="s">
        <v>4</v>
      </c>
      <c r="V3798" s="14">
        <v>155</v>
      </c>
      <c r="W3798" s="16">
        <f>+IF(datos_arg[[#This Row],[Moneda]]="ARS",datos_arg[[#This Row],[Monto]],datos_arg[[#This Row],[Monto]]*datos_arg[[#This Row],[TC]])</f>
        <v>7471.08</v>
      </c>
      <c r="X3798" s="16">
        <f>IFERROR(IF(datos_arg[[#This Row],[Moneda]]="USD",datos_arg[[#This Row],[Monto]],datos_arg[[#This Row],[Monto]]/datos_arg[[#This Row],[TC]]),0)</f>
        <v>48.200516129032259</v>
      </c>
      <c r="Y3798" s="14"/>
    </row>
    <row r="3799" spans="1:25" ht="15" customHeight="1" x14ac:dyDescent="0.25">
      <c r="A3799" s="14">
        <f t="shared" si="59"/>
        <v>3796</v>
      </c>
      <c r="B3799" s="1">
        <v>44208</v>
      </c>
      <c r="C3799" s="18">
        <f>+YEAR(datos_arg[[#This Row],[Fecha]])</f>
        <v>2021</v>
      </c>
      <c r="D3799" s="18">
        <f>+MONTH(datos_arg[[#This Row],[Fecha]])</f>
        <v>1</v>
      </c>
      <c r="E3799" s="14" t="s">
        <v>1016</v>
      </c>
      <c r="F3799" s="14" t="s">
        <v>404</v>
      </c>
      <c r="G3799" s="14"/>
      <c r="H3799" s="14" t="s">
        <v>433</v>
      </c>
      <c r="I3799" s="14" t="s">
        <v>955</v>
      </c>
      <c r="J3799" s="14" t="s">
        <v>425</v>
      </c>
      <c r="K3799" s="14"/>
      <c r="L3799" s="14" t="s">
        <v>425</v>
      </c>
      <c r="M3799" s="14" t="s">
        <v>854</v>
      </c>
      <c r="N3799" s="14" t="s">
        <v>854</v>
      </c>
      <c r="O3799" s="14" t="s">
        <v>3680</v>
      </c>
      <c r="P3799" s="14" t="s">
        <v>6139</v>
      </c>
      <c r="Q3799" s="14"/>
      <c r="R3799" s="14" t="s">
        <v>404</v>
      </c>
      <c r="S3799" s="14" t="s">
        <v>439</v>
      </c>
      <c r="T3799" s="35">
        <v>6904.03</v>
      </c>
      <c r="U3799" s="14" t="s">
        <v>4</v>
      </c>
      <c r="V3799" s="14">
        <v>155</v>
      </c>
      <c r="W3799" s="16">
        <f>+IF(datos_arg[[#This Row],[Moneda]]="ARS",datos_arg[[#This Row],[Monto]],datos_arg[[#This Row],[Monto]]*datos_arg[[#This Row],[TC]])</f>
        <v>6904.03</v>
      </c>
      <c r="X3799" s="16">
        <f>IFERROR(IF(datos_arg[[#This Row],[Moneda]]="USD",datos_arg[[#This Row],[Monto]],datos_arg[[#This Row],[Monto]]/datos_arg[[#This Row],[TC]]),0)</f>
        <v>44.54212903225806</v>
      </c>
      <c r="Y3799" s="14"/>
    </row>
    <row r="3800" spans="1:25" ht="15" customHeight="1" x14ac:dyDescent="0.25">
      <c r="A3800" s="14">
        <f t="shared" si="59"/>
        <v>3797</v>
      </c>
      <c r="B3800" s="1">
        <v>44208</v>
      </c>
      <c r="C3800" s="18">
        <f>+YEAR(datos_arg[[#This Row],[Fecha]])</f>
        <v>2021</v>
      </c>
      <c r="D3800" s="18">
        <f>+MONTH(datos_arg[[#This Row],[Fecha]])</f>
        <v>1</v>
      </c>
      <c r="E3800" s="14" t="s">
        <v>1016</v>
      </c>
      <c r="F3800" s="14" t="s">
        <v>404</v>
      </c>
      <c r="G3800" s="14"/>
      <c r="H3800" s="14" t="s">
        <v>433</v>
      </c>
      <c r="I3800" s="14" t="s">
        <v>955</v>
      </c>
      <c r="J3800" s="14" t="s">
        <v>425</v>
      </c>
      <c r="K3800" s="14"/>
      <c r="L3800" s="14" t="s">
        <v>425</v>
      </c>
      <c r="M3800" s="14" t="s">
        <v>954</v>
      </c>
      <c r="N3800" s="14" t="s">
        <v>954</v>
      </c>
      <c r="O3800" s="14" t="s">
        <v>3680</v>
      </c>
      <c r="P3800" s="14" t="s">
        <v>6139</v>
      </c>
      <c r="Q3800" s="14"/>
      <c r="R3800" s="14" t="s">
        <v>404</v>
      </c>
      <c r="S3800" s="14" t="s">
        <v>439</v>
      </c>
      <c r="T3800" s="35">
        <v>6730</v>
      </c>
      <c r="U3800" s="14" t="s">
        <v>4</v>
      </c>
      <c r="V3800" s="14">
        <v>155</v>
      </c>
      <c r="W3800" s="16">
        <f>+IF(datos_arg[[#This Row],[Moneda]]="ARS",datos_arg[[#This Row],[Monto]],datos_arg[[#This Row],[Monto]]*datos_arg[[#This Row],[TC]])</f>
        <v>6730</v>
      </c>
      <c r="X3800" s="16">
        <f>IFERROR(IF(datos_arg[[#This Row],[Moneda]]="USD",datos_arg[[#This Row],[Monto]],datos_arg[[#This Row],[Monto]]/datos_arg[[#This Row],[TC]]),0)</f>
        <v>43.41935483870968</v>
      </c>
      <c r="Y3800" s="14"/>
    </row>
    <row r="3801" spans="1:25" ht="15" customHeight="1" x14ac:dyDescent="0.25">
      <c r="A3801" s="14">
        <f t="shared" si="59"/>
        <v>3798</v>
      </c>
      <c r="B3801" s="1">
        <v>44208</v>
      </c>
      <c r="C3801" s="18">
        <f>+YEAR(datos_arg[[#This Row],[Fecha]])</f>
        <v>2021</v>
      </c>
      <c r="D3801" s="18">
        <f>+MONTH(datos_arg[[#This Row],[Fecha]])</f>
        <v>1</v>
      </c>
      <c r="E3801" s="14" t="s">
        <v>408</v>
      </c>
      <c r="F3801" s="14" t="s">
        <v>406</v>
      </c>
      <c r="G3801" s="14"/>
      <c r="H3801" s="14" t="s">
        <v>7132</v>
      </c>
      <c r="I3801" s="14" t="s">
        <v>7132</v>
      </c>
      <c r="J3801" s="14" t="s">
        <v>425</v>
      </c>
      <c r="K3801" s="14"/>
      <c r="L3801" s="14" t="s">
        <v>425</v>
      </c>
      <c r="M3801" s="14" t="s">
        <v>120</v>
      </c>
      <c r="N3801" s="14" t="s">
        <v>120</v>
      </c>
      <c r="O3801" s="14" t="s">
        <v>3682</v>
      </c>
      <c r="P3801" s="14"/>
      <c r="Q3801" s="14"/>
      <c r="R3801" s="14" t="s">
        <v>440</v>
      </c>
      <c r="S3801" s="14" t="s">
        <v>6774</v>
      </c>
      <c r="T3801" s="35">
        <v>19843.7</v>
      </c>
      <c r="U3801" s="14" t="s">
        <v>2</v>
      </c>
      <c r="V3801" s="14">
        <v>155</v>
      </c>
      <c r="W3801" s="16">
        <f>+IF(datos_arg[[#This Row],[Moneda]]="ARS",datos_arg[[#This Row],[Monto]],datos_arg[[#This Row],[Monto]]*datos_arg[[#This Row],[TC]])</f>
        <v>3075773.5</v>
      </c>
      <c r="X3801" s="16">
        <f>IFERROR(IF(datos_arg[[#This Row],[Moneda]]="USD",datos_arg[[#This Row],[Monto]],datos_arg[[#This Row],[Monto]]/datos_arg[[#This Row],[TC]]),0)</f>
        <v>19843.7</v>
      </c>
      <c r="Y3801" s="14"/>
    </row>
    <row r="3802" spans="1:25" x14ac:dyDescent="0.25">
      <c r="A3802" s="14">
        <f t="shared" si="59"/>
        <v>3799</v>
      </c>
      <c r="B3802" s="1">
        <v>44208</v>
      </c>
      <c r="C3802" s="18">
        <f>+YEAR(datos_arg[[#This Row],[Fecha]])</f>
        <v>2021</v>
      </c>
      <c r="D3802" s="18">
        <f>+MONTH(datos_arg[[#This Row],[Fecha]])</f>
        <v>1</v>
      </c>
      <c r="E3802" s="14" t="s">
        <v>449</v>
      </c>
      <c r="F3802" s="14" t="s">
        <v>523</v>
      </c>
      <c r="G3802" s="14"/>
      <c r="H3802" s="14" t="s">
        <v>7132</v>
      </c>
      <c r="I3802" s="14" t="s">
        <v>7132</v>
      </c>
      <c r="J3802" s="14" t="s">
        <v>425</v>
      </c>
      <c r="K3802" s="14"/>
      <c r="L3802" s="14" t="s">
        <v>425</v>
      </c>
      <c r="M3802" s="14" t="s">
        <v>524</v>
      </c>
      <c r="N3802" s="14" t="s">
        <v>524</v>
      </c>
      <c r="O3802" s="14" t="s">
        <v>2610</v>
      </c>
      <c r="P3802" s="14"/>
      <c r="Q3802" s="14"/>
      <c r="R3802" s="14" t="s">
        <v>523</v>
      </c>
      <c r="S3802" s="14" t="s">
        <v>440</v>
      </c>
      <c r="T3802" s="35">
        <v>343.7</v>
      </c>
      <c r="U3802" s="14" t="s">
        <v>2</v>
      </c>
      <c r="V3802" s="14">
        <v>155</v>
      </c>
      <c r="W3802" s="16">
        <f>+IF(datos_arg[[#This Row],[Moneda]]="ARS",datos_arg[[#This Row],[Monto]],datos_arg[[#This Row],[Monto]]*datos_arg[[#This Row],[TC]])</f>
        <v>53273.5</v>
      </c>
      <c r="X3802" s="16">
        <f>IFERROR(IF(datos_arg[[#This Row],[Moneda]]="USD",datos_arg[[#This Row],[Monto]],datos_arg[[#This Row],[Monto]]/datos_arg[[#This Row],[TC]]),0)</f>
        <v>343.7</v>
      </c>
      <c r="Y3802" s="14"/>
    </row>
    <row r="3803" spans="1:25" x14ac:dyDescent="0.25">
      <c r="A3803" s="14">
        <f t="shared" si="59"/>
        <v>3800</v>
      </c>
      <c r="B3803" s="1">
        <v>44208</v>
      </c>
      <c r="C3803" s="18">
        <f>+YEAR(datos_arg[[#This Row],[Fecha]])</f>
        <v>2021</v>
      </c>
      <c r="D3803" s="18">
        <f>+MONTH(datos_arg[[#This Row],[Fecha]])</f>
        <v>1</v>
      </c>
      <c r="E3803" s="14" t="s">
        <v>617</v>
      </c>
      <c r="F3803" s="14" t="s">
        <v>5384</v>
      </c>
      <c r="G3803" s="14"/>
      <c r="H3803" s="14" t="s">
        <v>6649</v>
      </c>
      <c r="I3803" s="14" t="s">
        <v>7132</v>
      </c>
      <c r="J3803" s="14" t="s">
        <v>472</v>
      </c>
      <c r="K3803" s="14" t="s">
        <v>421</v>
      </c>
      <c r="L3803" s="14" t="s">
        <v>426</v>
      </c>
      <c r="M3803" s="14" t="s">
        <v>1693</v>
      </c>
      <c r="N3803" s="14" t="s">
        <v>2797</v>
      </c>
      <c r="O3803" s="14" t="s">
        <v>3683</v>
      </c>
      <c r="P3803" s="14"/>
      <c r="Q3803" s="14">
        <v>0</v>
      </c>
      <c r="R3803" s="14" t="s">
        <v>5384</v>
      </c>
      <c r="S3803" s="14" t="s">
        <v>440</v>
      </c>
      <c r="T3803" s="35">
        <v>19.97</v>
      </c>
      <c r="U3803" s="14" t="s">
        <v>2</v>
      </c>
      <c r="V3803" s="14">
        <v>155</v>
      </c>
      <c r="W3803" s="16">
        <f>+IF(datos_arg[[#This Row],[Moneda]]="ARS",datos_arg[[#This Row],[Monto]],datos_arg[[#This Row],[Monto]]*datos_arg[[#This Row],[TC]])</f>
        <v>3095.35</v>
      </c>
      <c r="X3803" s="16">
        <f>IFERROR(IF(datos_arg[[#This Row],[Moneda]]="USD",datos_arg[[#This Row],[Monto]],datos_arg[[#This Row],[Monto]]/datos_arg[[#This Row],[TC]]),0)</f>
        <v>19.97</v>
      </c>
      <c r="Y3803" s="14"/>
    </row>
    <row r="3804" spans="1:25" x14ac:dyDescent="0.25">
      <c r="A3804" s="14">
        <f t="shared" si="59"/>
        <v>3801</v>
      </c>
      <c r="B3804" s="1">
        <v>44208</v>
      </c>
      <c r="C3804" s="18">
        <f>+YEAR(datos_arg[[#This Row],[Fecha]])</f>
        <v>2021</v>
      </c>
      <c r="D3804" s="18">
        <f>+MONTH(datos_arg[[#This Row],[Fecha]])</f>
        <v>1</v>
      </c>
      <c r="E3804" s="14" t="s">
        <v>617</v>
      </c>
      <c r="F3804" s="14" t="s">
        <v>5384</v>
      </c>
      <c r="G3804" s="14"/>
      <c r="H3804" s="14" t="s">
        <v>6649</v>
      </c>
      <c r="I3804" s="14" t="s">
        <v>7132</v>
      </c>
      <c r="J3804" s="14" t="s">
        <v>472</v>
      </c>
      <c r="K3804" s="14" t="s">
        <v>421</v>
      </c>
      <c r="L3804" s="14" t="s">
        <v>425</v>
      </c>
      <c r="M3804" s="14" t="s">
        <v>665</v>
      </c>
      <c r="N3804" s="14" t="s">
        <v>2797</v>
      </c>
      <c r="O3804" s="14" t="s">
        <v>3684</v>
      </c>
      <c r="P3804" s="14"/>
      <c r="Q3804" s="14">
        <v>0</v>
      </c>
      <c r="R3804" s="14" t="s">
        <v>5384</v>
      </c>
      <c r="S3804" s="14" t="s">
        <v>440</v>
      </c>
      <c r="T3804" s="35">
        <v>124.84</v>
      </c>
      <c r="U3804" s="14" t="s">
        <v>2</v>
      </c>
      <c r="V3804" s="14">
        <v>155</v>
      </c>
      <c r="W3804" s="16">
        <f>+IF(datos_arg[[#This Row],[Moneda]]="ARS",datos_arg[[#This Row],[Monto]],datos_arg[[#This Row],[Monto]]*datos_arg[[#This Row],[TC]])</f>
        <v>19350.2</v>
      </c>
      <c r="X3804" s="16">
        <f>IFERROR(IF(datos_arg[[#This Row],[Moneda]]="USD",datos_arg[[#This Row],[Monto]],datos_arg[[#This Row],[Monto]]/datos_arg[[#This Row],[TC]]),0)</f>
        <v>124.84</v>
      </c>
      <c r="Y3804" s="14"/>
    </row>
    <row r="3805" spans="1:25" x14ac:dyDescent="0.25">
      <c r="A3805" s="14">
        <f t="shared" si="59"/>
        <v>3802</v>
      </c>
      <c r="B3805" s="1">
        <v>44208</v>
      </c>
      <c r="C3805" s="18">
        <f>+YEAR(datos_arg[[#This Row],[Fecha]])</f>
        <v>2021</v>
      </c>
      <c r="D3805" s="18">
        <f>+MONTH(datos_arg[[#This Row],[Fecha]])</f>
        <v>1</v>
      </c>
      <c r="E3805" s="14" t="s">
        <v>617</v>
      </c>
      <c r="F3805" s="14" t="s">
        <v>5384</v>
      </c>
      <c r="G3805" s="14"/>
      <c r="H3805" s="14" t="s">
        <v>6649</v>
      </c>
      <c r="I3805" s="14" t="s">
        <v>7132</v>
      </c>
      <c r="J3805" s="14" t="s">
        <v>472</v>
      </c>
      <c r="K3805" s="14" t="s">
        <v>421</v>
      </c>
      <c r="L3805" s="14" t="s">
        <v>425</v>
      </c>
      <c r="M3805" s="14" t="s">
        <v>665</v>
      </c>
      <c r="N3805" s="14" t="s">
        <v>1295</v>
      </c>
      <c r="O3805" s="14" t="s">
        <v>3685</v>
      </c>
      <c r="P3805" s="14"/>
      <c r="Q3805" s="14">
        <v>0</v>
      </c>
      <c r="R3805" s="14" t="s">
        <v>5384</v>
      </c>
      <c r="S3805" s="14" t="s">
        <v>440</v>
      </c>
      <c r="T3805" s="35">
        <v>25.59</v>
      </c>
      <c r="U3805" s="14" t="s">
        <v>2</v>
      </c>
      <c r="V3805" s="14">
        <v>155</v>
      </c>
      <c r="W3805" s="16">
        <f>+IF(datos_arg[[#This Row],[Moneda]]="ARS",datos_arg[[#This Row],[Monto]],datos_arg[[#This Row],[Monto]]*datos_arg[[#This Row],[TC]])</f>
        <v>3966.45</v>
      </c>
      <c r="X3805" s="16">
        <f>IFERROR(IF(datos_arg[[#This Row],[Moneda]]="USD",datos_arg[[#This Row],[Monto]],datos_arg[[#This Row],[Monto]]/datos_arg[[#This Row],[TC]]),0)</f>
        <v>25.59</v>
      </c>
      <c r="Y3805" s="14"/>
    </row>
    <row r="3806" spans="1:25" x14ac:dyDescent="0.25">
      <c r="A3806" s="14">
        <f t="shared" si="59"/>
        <v>3803</v>
      </c>
      <c r="B3806" s="1">
        <v>44208</v>
      </c>
      <c r="C3806" s="18">
        <f>+YEAR(datos_arg[[#This Row],[Fecha]])</f>
        <v>2021</v>
      </c>
      <c r="D3806" s="18">
        <f>+MONTH(datos_arg[[#This Row],[Fecha]])</f>
        <v>1</v>
      </c>
      <c r="E3806" s="14" t="s">
        <v>617</v>
      </c>
      <c r="F3806" s="14" t="s">
        <v>5384</v>
      </c>
      <c r="G3806" s="14"/>
      <c r="H3806" s="14" t="s">
        <v>6649</v>
      </c>
      <c r="I3806" s="14" t="s">
        <v>7132</v>
      </c>
      <c r="J3806" s="14" t="s">
        <v>472</v>
      </c>
      <c r="K3806" s="14" t="s">
        <v>421</v>
      </c>
      <c r="L3806" s="14" t="s">
        <v>425</v>
      </c>
      <c r="M3806" s="14" t="s">
        <v>473</v>
      </c>
      <c r="N3806" s="14" t="s">
        <v>1295</v>
      </c>
      <c r="O3806" s="14" t="s">
        <v>3686</v>
      </c>
      <c r="P3806" s="14"/>
      <c r="Q3806" s="14">
        <v>0</v>
      </c>
      <c r="R3806" s="14" t="s">
        <v>5384</v>
      </c>
      <c r="S3806" s="14" t="s">
        <v>440</v>
      </c>
      <c r="T3806" s="35">
        <v>29.6</v>
      </c>
      <c r="U3806" s="14" t="s">
        <v>2</v>
      </c>
      <c r="V3806" s="14">
        <v>155</v>
      </c>
      <c r="W3806" s="16">
        <f>+IF(datos_arg[[#This Row],[Moneda]]="ARS",datos_arg[[#This Row],[Monto]],datos_arg[[#This Row],[Monto]]*datos_arg[[#This Row],[TC]])</f>
        <v>4588</v>
      </c>
      <c r="X3806" s="16">
        <f>IFERROR(IF(datos_arg[[#This Row],[Moneda]]="USD",datos_arg[[#This Row],[Monto]],datos_arg[[#This Row],[Monto]]/datos_arg[[#This Row],[TC]]),0)</f>
        <v>29.6</v>
      </c>
      <c r="Y3806" s="14"/>
    </row>
    <row r="3807" spans="1:25" ht="15" customHeight="1" x14ac:dyDescent="0.25">
      <c r="A3807" s="14">
        <f t="shared" si="59"/>
        <v>3804</v>
      </c>
      <c r="B3807" s="1">
        <v>44209</v>
      </c>
      <c r="C3807" s="18">
        <f>+YEAR(datos_arg[[#This Row],[Fecha]])</f>
        <v>2021</v>
      </c>
      <c r="D3807" s="18">
        <f>+MONTH(datos_arg[[#This Row],[Fecha]])</f>
        <v>1</v>
      </c>
      <c r="E3807" s="14" t="s">
        <v>1015</v>
      </c>
      <c r="F3807" s="14" t="s">
        <v>403</v>
      </c>
      <c r="G3807" s="14" t="s">
        <v>970</v>
      </c>
      <c r="H3807" s="14" t="s">
        <v>7132</v>
      </c>
      <c r="I3807" s="14" t="s">
        <v>7132</v>
      </c>
      <c r="J3807" s="14" t="s">
        <v>425</v>
      </c>
      <c r="K3807" s="14"/>
      <c r="L3807" s="14" t="s">
        <v>425</v>
      </c>
      <c r="M3807" s="14" t="s">
        <v>493</v>
      </c>
      <c r="N3807" s="14" t="s">
        <v>2560</v>
      </c>
      <c r="O3807" s="14" t="s">
        <v>2678</v>
      </c>
      <c r="P3807" s="14" t="s">
        <v>6140</v>
      </c>
      <c r="Q3807" s="14">
        <v>2</v>
      </c>
      <c r="R3807" s="14" t="s">
        <v>970</v>
      </c>
      <c r="S3807" s="14" t="s">
        <v>613</v>
      </c>
      <c r="T3807" s="35">
        <v>3049.2</v>
      </c>
      <c r="U3807" s="14" t="s">
        <v>4</v>
      </c>
      <c r="V3807" s="14">
        <v>155</v>
      </c>
      <c r="W3807" s="16">
        <f>+IF(datos_arg[[#This Row],[Moneda]]="ARS",datos_arg[[#This Row],[Monto]],datos_arg[[#This Row],[Monto]]*datos_arg[[#This Row],[TC]])</f>
        <v>3049.2</v>
      </c>
      <c r="X3807" s="16">
        <f>IFERROR(IF(datos_arg[[#This Row],[Moneda]]="USD",datos_arg[[#This Row],[Monto]],datos_arg[[#This Row],[Monto]]/datos_arg[[#This Row],[TC]]),0)</f>
        <v>19.672258064516129</v>
      </c>
      <c r="Y3807" s="14"/>
    </row>
    <row r="3808" spans="1:25" ht="15" customHeight="1" x14ac:dyDescent="0.25">
      <c r="A3808" s="14">
        <f t="shared" si="59"/>
        <v>3805</v>
      </c>
      <c r="B3808" s="1">
        <v>44210</v>
      </c>
      <c r="C3808" s="18">
        <f>+YEAR(datos_arg[[#This Row],[Fecha]])</f>
        <v>2021</v>
      </c>
      <c r="D3808" s="18">
        <f>+MONTH(datos_arg[[#This Row],[Fecha]])</f>
        <v>1</v>
      </c>
      <c r="E3808" s="14" t="s">
        <v>617</v>
      </c>
      <c r="F3808" s="14" t="s">
        <v>6652</v>
      </c>
      <c r="G3808" s="14" t="s">
        <v>6653</v>
      </c>
      <c r="H3808" s="14" t="s">
        <v>6648</v>
      </c>
      <c r="I3808" s="14" t="s">
        <v>3955</v>
      </c>
      <c r="J3808" s="14" t="s">
        <v>425</v>
      </c>
      <c r="K3808" s="14" t="s">
        <v>421</v>
      </c>
      <c r="L3808" s="14" t="s">
        <v>421</v>
      </c>
      <c r="M3808" s="14" t="s">
        <v>868</v>
      </c>
      <c r="N3808" s="14" t="s">
        <v>3546</v>
      </c>
      <c r="O3808" s="14" t="s">
        <v>3688</v>
      </c>
      <c r="P3808" s="14" t="s">
        <v>6141</v>
      </c>
      <c r="Q3808" s="14">
        <v>1</v>
      </c>
      <c r="R3808" s="14" t="s">
        <v>6653</v>
      </c>
      <c r="S3808" s="14" t="s">
        <v>439</v>
      </c>
      <c r="T3808" s="35">
        <v>165168</v>
      </c>
      <c r="U3808" s="14" t="s">
        <v>4</v>
      </c>
      <c r="V3808" s="14">
        <v>155</v>
      </c>
      <c r="W3808" s="16">
        <f>+IF(datos_arg[[#This Row],[Moneda]]="ARS",datos_arg[[#This Row],[Monto]],datos_arg[[#This Row],[Monto]]*datos_arg[[#This Row],[TC]])</f>
        <v>165168</v>
      </c>
      <c r="X3808" s="16">
        <f>IFERROR(IF(datos_arg[[#This Row],[Moneda]]="USD",datos_arg[[#This Row],[Monto]],datos_arg[[#This Row],[Monto]]/datos_arg[[#This Row],[TC]]),0)</f>
        <v>1065.5999999999999</v>
      </c>
      <c r="Y3808" s="14"/>
    </row>
    <row r="3809" spans="1:25" ht="15" customHeight="1" x14ac:dyDescent="0.25">
      <c r="A3809" s="14">
        <f t="shared" si="59"/>
        <v>3806</v>
      </c>
      <c r="B3809" s="1">
        <v>44210</v>
      </c>
      <c r="C3809" s="18">
        <f>+YEAR(datos_arg[[#This Row],[Fecha]])</f>
        <v>2021</v>
      </c>
      <c r="D3809" s="18">
        <f>+MONTH(datos_arg[[#This Row],[Fecha]])</f>
        <v>1</v>
      </c>
      <c r="E3809" s="14" t="s">
        <v>617</v>
      </c>
      <c r="F3809" s="14" t="s">
        <v>6652</v>
      </c>
      <c r="G3809" s="14" t="s">
        <v>6653</v>
      </c>
      <c r="H3809" s="14" t="s">
        <v>6648</v>
      </c>
      <c r="I3809" s="14" t="s">
        <v>3955</v>
      </c>
      <c r="J3809" s="14" t="s">
        <v>425</v>
      </c>
      <c r="K3809" s="14" t="s">
        <v>421</v>
      </c>
      <c r="L3809" s="14" t="s">
        <v>421</v>
      </c>
      <c r="M3809" s="14" t="s">
        <v>868</v>
      </c>
      <c r="N3809" s="14" t="s">
        <v>3546</v>
      </c>
      <c r="O3809" s="14" t="s">
        <v>3690</v>
      </c>
      <c r="P3809" s="14" t="s">
        <v>6141</v>
      </c>
      <c r="Q3809" s="14">
        <v>0</v>
      </c>
      <c r="R3809" s="14" t="s">
        <v>6653</v>
      </c>
      <c r="S3809" s="14" t="s">
        <v>613</v>
      </c>
      <c r="T3809" s="35">
        <v>500</v>
      </c>
      <c r="U3809" s="14" t="s">
        <v>4</v>
      </c>
      <c r="V3809" s="14">
        <v>155</v>
      </c>
      <c r="W3809" s="16">
        <f>+IF(datos_arg[[#This Row],[Moneda]]="ARS",datos_arg[[#This Row],[Monto]],datos_arg[[#This Row],[Monto]]*datos_arg[[#This Row],[TC]])</f>
        <v>500</v>
      </c>
      <c r="X3809" s="16">
        <f>IFERROR(IF(datos_arg[[#This Row],[Moneda]]="USD",datos_arg[[#This Row],[Monto]],datos_arg[[#This Row],[Monto]]/datos_arg[[#This Row],[TC]]),0)</f>
        <v>3.225806451612903</v>
      </c>
      <c r="Y3809" s="14"/>
    </row>
    <row r="3810" spans="1:25" ht="15" customHeight="1" x14ac:dyDescent="0.25">
      <c r="A3810" s="14">
        <f t="shared" si="59"/>
        <v>3807</v>
      </c>
      <c r="B3810" s="1">
        <v>44210</v>
      </c>
      <c r="C3810" s="18">
        <f>+YEAR(datos_arg[[#This Row],[Fecha]])</f>
        <v>2021</v>
      </c>
      <c r="D3810" s="18">
        <f>+MONTH(datos_arg[[#This Row],[Fecha]])</f>
        <v>1</v>
      </c>
      <c r="E3810" s="14" t="s">
        <v>1016</v>
      </c>
      <c r="F3810" s="14" t="s">
        <v>5364</v>
      </c>
      <c r="G3810" s="14" t="s">
        <v>6706</v>
      </c>
      <c r="H3810" s="14" t="s">
        <v>7132</v>
      </c>
      <c r="I3810" s="14" t="s">
        <v>7132</v>
      </c>
      <c r="J3810" s="14" t="s">
        <v>425</v>
      </c>
      <c r="K3810" s="14"/>
      <c r="L3810" s="14" t="s">
        <v>425</v>
      </c>
      <c r="M3810" s="14" t="s">
        <v>3429</v>
      </c>
      <c r="N3810" s="14" t="s">
        <v>3429</v>
      </c>
      <c r="O3810" s="14" t="s">
        <v>3434</v>
      </c>
      <c r="P3810" s="14"/>
      <c r="Q3810" s="14"/>
      <c r="R3810" s="14" t="s">
        <v>5364</v>
      </c>
      <c r="S3810" s="14" t="s">
        <v>439</v>
      </c>
      <c r="T3810" s="35">
        <v>11000</v>
      </c>
      <c r="U3810" s="14" t="s">
        <v>4</v>
      </c>
      <c r="V3810" s="14">
        <v>155</v>
      </c>
      <c r="W3810" s="16">
        <f>+IF(datos_arg[[#This Row],[Moneda]]="ARS",datos_arg[[#This Row],[Monto]],datos_arg[[#This Row],[Monto]]*datos_arg[[#This Row],[TC]])</f>
        <v>11000</v>
      </c>
      <c r="X3810" s="16">
        <f>IFERROR(IF(datos_arg[[#This Row],[Moneda]]="USD",datos_arg[[#This Row],[Monto]],datos_arg[[#This Row],[Monto]]/datos_arg[[#This Row],[TC]]),0)</f>
        <v>70.967741935483872</v>
      </c>
      <c r="Y3810" s="14"/>
    </row>
    <row r="3811" spans="1:25" ht="15" customHeight="1" x14ac:dyDescent="0.25">
      <c r="A3811" s="14">
        <f t="shared" si="59"/>
        <v>3808</v>
      </c>
      <c r="B3811" s="1">
        <v>44210</v>
      </c>
      <c r="C3811" s="18">
        <f>+YEAR(datos_arg[[#This Row],[Fecha]])</f>
        <v>2021</v>
      </c>
      <c r="D3811" s="18">
        <f>+MONTH(datos_arg[[#This Row],[Fecha]])</f>
        <v>1</v>
      </c>
      <c r="E3811" s="14" t="s">
        <v>1015</v>
      </c>
      <c r="F3811" s="14" t="s">
        <v>430</v>
      </c>
      <c r="G3811" s="14"/>
      <c r="H3811" s="14" t="s">
        <v>7132</v>
      </c>
      <c r="I3811" s="14" t="s">
        <v>7132</v>
      </c>
      <c r="J3811" s="14" t="s">
        <v>425</v>
      </c>
      <c r="K3811" s="14"/>
      <c r="L3811" s="14" t="s">
        <v>425</v>
      </c>
      <c r="M3811" s="14" t="s">
        <v>3961</v>
      </c>
      <c r="N3811" s="14" t="s">
        <v>128</v>
      </c>
      <c r="O3811" s="14" t="s">
        <v>3689</v>
      </c>
      <c r="P3811" s="14"/>
      <c r="Q3811" s="14"/>
      <c r="R3811" s="14" t="s">
        <v>430</v>
      </c>
      <c r="S3811" s="14" t="s">
        <v>439</v>
      </c>
      <c r="T3811" s="35">
        <v>9000</v>
      </c>
      <c r="U3811" s="14" t="s">
        <v>4</v>
      </c>
      <c r="V3811" s="14">
        <v>155</v>
      </c>
      <c r="W3811" s="16">
        <f>+IF(datos_arg[[#This Row],[Moneda]]="ARS",datos_arg[[#This Row],[Monto]],datos_arg[[#This Row],[Monto]]*datos_arg[[#This Row],[TC]])</f>
        <v>9000</v>
      </c>
      <c r="X3811" s="16">
        <f>IFERROR(IF(datos_arg[[#This Row],[Moneda]]="USD",datos_arg[[#This Row],[Monto]],datos_arg[[#This Row],[Monto]]/datos_arg[[#This Row],[TC]]),0)</f>
        <v>58.064516129032256</v>
      </c>
      <c r="Y3811" s="14"/>
    </row>
    <row r="3812" spans="1:25" ht="15" customHeight="1" x14ac:dyDescent="0.25">
      <c r="A3812" s="14">
        <f t="shared" si="59"/>
        <v>3809</v>
      </c>
      <c r="B3812" s="1">
        <v>44210</v>
      </c>
      <c r="C3812" s="18">
        <f>+YEAR(datos_arg[[#This Row],[Fecha]])</f>
        <v>2021</v>
      </c>
      <c r="D3812" s="18">
        <f>+MONTH(datos_arg[[#This Row],[Fecha]])</f>
        <v>1</v>
      </c>
      <c r="E3812" s="14" t="s">
        <v>449</v>
      </c>
      <c r="F3812" s="14" t="s">
        <v>505</v>
      </c>
      <c r="G3812" s="14"/>
      <c r="H3812" s="14" t="s">
        <v>7132</v>
      </c>
      <c r="I3812" s="14" t="s">
        <v>7132</v>
      </c>
      <c r="J3812" s="14" t="s">
        <v>425</v>
      </c>
      <c r="K3812" s="14"/>
      <c r="L3812" s="14" t="s">
        <v>425</v>
      </c>
      <c r="M3812" s="14" t="s">
        <v>613</v>
      </c>
      <c r="N3812" s="14" t="s">
        <v>2273</v>
      </c>
      <c r="O3812" s="14" t="s">
        <v>3258</v>
      </c>
      <c r="P3812" s="14"/>
      <c r="Q3812" s="14"/>
      <c r="R3812" s="14" t="s">
        <v>505</v>
      </c>
      <c r="S3812" s="14" t="s">
        <v>613</v>
      </c>
      <c r="T3812" s="35">
        <v>18.3</v>
      </c>
      <c r="U3812" s="14" t="s">
        <v>4</v>
      </c>
      <c r="V3812" s="14">
        <v>155</v>
      </c>
      <c r="W3812" s="16">
        <f>+IF(datos_arg[[#This Row],[Moneda]]="ARS",datos_arg[[#This Row],[Monto]],datos_arg[[#This Row],[Monto]]*datos_arg[[#This Row],[TC]])</f>
        <v>18.3</v>
      </c>
      <c r="X3812" s="16">
        <f>IFERROR(IF(datos_arg[[#This Row],[Moneda]]="USD",datos_arg[[#This Row],[Monto]],datos_arg[[#This Row],[Monto]]/datos_arg[[#This Row],[TC]]),0)</f>
        <v>0.11806451612903227</v>
      </c>
      <c r="Y3812" s="14"/>
    </row>
    <row r="3813" spans="1:25" x14ac:dyDescent="0.25">
      <c r="A3813" s="14">
        <f t="shared" si="59"/>
        <v>3810</v>
      </c>
      <c r="B3813" s="1">
        <v>44211</v>
      </c>
      <c r="C3813" s="18">
        <f>+YEAR(datos_arg[[#This Row],[Fecha]])</f>
        <v>2021</v>
      </c>
      <c r="D3813" s="18">
        <f>+MONTH(datos_arg[[#This Row],[Fecha]])</f>
        <v>1</v>
      </c>
      <c r="E3813" s="14" t="s">
        <v>408</v>
      </c>
      <c r="F3813" s="14" t="s">
        <v>69</v>
      </c>
      <c r="G3813" s="14"/>
      <c r="H3813" s="14" t="s">
        <v>7132</v>
      </c>
      <c r="I3813" s="14" t="s">
        <v>7132</v>
      </c>
      <c r="J3813" s="14" t="s">
        <v>425</v>
      </c>
      <c r="K3813" s="14"/>
      <c r="L3813" s="14" t="s">
        <v>425</v>
      </c>
      <c r="M3813" s="14" t="s">
        <v>2530</v>
      </c>
      <c r="N3813" s="14" t="s">
        <v>2530</v>
      </c>
      <c r="O3813" s="14"/>
      <c r="P3813" s="14"/>
      <c r="Q3813" s="14"/>
      <c r="R3813" s="14" t="s">
        <v>439</v>
      </c>
      <c r="S3813" s="14" t="s">
        <v>440</v>
      </c>
      <c r="T3813" s="35">
        <v>1200</v>
      </c>
      <c r="U3813" s="14" t="s">
        <v>2</v>
      </c>
      <c r="V3813" s="14">
        <v>155</v>
      </c>
      <c r="W3813" s="16">
        <f>+IF(datos_arg[[#This Row],[Moneda]]="ARS",datos_arg[[#This Row],[Monto]],datos_arg[[#This Row],[Monto]]*datos_arg[[#This Row],[TC]])</f>
        <v>186000</v>
      </c>
      <c r="X3813" s="16">
        <f>IFERROR(IF(datos_arg[[#This Row],[Moneda]]="USD",datos_arg[[#This Row],[Monto]],datos_arg[[#This Row],[Monto]]/datos_arg[[#This Row],[TC]]),0)</f>
        <v>1200</v>
      </c>
      <c r="Y3813" s="14"/>
    </row>
    <row r="3814" spans="1:25" x14ac:dyDescent="0.25">
      <c r="A3814" s="14">
        <f t="shared" si="59"/>
        <v>3811</v>
      </c>
      <c r="B3814" s="1">
        <v>44211</v>
      </c>
      <c r="C3814" s="18">
        <f>+YEAR(datos_arg[[#This Row],[Fecha]])</f>
        <v>2021</v>
      </c>
      <c r="D3814" s="18">
        <f>+MONTH(datos_arg[[#This Row],[Fecha]])</f>
        <v>1</v>
      </c>
      <c r="E3814" s="14" t="s">
        <v>1016</v>
      </c>
      <c r="F3814" s="14" t="s">
        <v>405</v>
      </c>
      <c r="G3814" s="14"/>
      <c r="H3814" s="14" t="s">
        <v>433</v>
      </c>
      <c r="I3814" s="14" t="s">
        <v>955</v>
      </c>
      <c r="J3814" s="14" t="s">
        <v>425</v>
      </c>
      <c r="K3814" s="14"/>
      <c r="L3814" s="14" t="s">
        <v>425</v>
      </c>
      <c r="M3814" s="14" t="s">
        <v>433</v>
      </c>
      <c r="N3814" s="14" t="s">
        <v>174</v>
      </c>
      <c r="O3814" s="14" t="s">
        <v>1950</v>
      </c>
      <c r="P3814" s="14"/>
      <c r="Q3814" s="14"/>
      <c r="R3814" s="14" t="s">
        <v>405</v>
      </c>
      <c r="S3814" s="14" t="s">
        <v>440</v>
      </c>
      <c r="T3814" s="35">
        <v>1600</v>
      </c>
      <c r="U3814" s="14" t="s">
        <v>2</v>
      </c>
      <c r="V3814" s="14">
        <v>155</v>
      </c>
      <c r="W3814" s="16">
        <f>+IF(datos_arg[[#This Row],[Moneda]]="ARS",datos_arg[[#This Row],[Monto]],datos_arg[[#This Row],[Monto]]*datos_arg[[#This Row],[TC]])</f>
        <v>248000</v>
      </c>
      <c r="X3814" s="16">
        <f>IFERROR(IF(datos_arg[[#This Row],[Moneda]]="USD",datos_arg[[#This Row],[Monto]],datos_arg[[#This Row],[Monto]]/datos_arg[[#This Row],[TC]]),0)</f>
        <v>1600</v>
      </c>
      <c r="Y3814" s="14"/>
    </row>
    <row r="3815" spans="1:25" ht="15" customHeight="1" x14ac:dyDescent="0.25">
      <c r="A3815" s="14">
        <f t="shared" si="59"/>
        <v>3812</v>
      </c>
      <c r="B3815" s="1">
        <v>44211</v>
      </c>
      <c r="C3815" s="18">
        <f>+YEAR(datos_arg[[#This Row],[Fecha]])</f>
        <v>2021</v>
      </c>
      <c r="D3815" s="18">
        <f>+MONTH(datos_arg[[#This Row],[Fecha]])</f>
        <v>1</v>
      </c>
      <c r="E3815" s="14" t="s">
        <v>1015</v>
      </c>
      <c r="F3815" s="14" t="s">
        <v>403</v>
      </c>
      <c r="G3815" s="14" t="s">
        <v>5383</v>
      </c>
      <c r="H3815" s="14" t="s">
        <v>8103</v>
      </c>
      <c r="I3815" s="14" t="s">
        <v>8104</v>
      </c>
      <c r="J3815" s="14" t="s">
        <v>422</v>
      </c>
      <c r="K3815" s="14" t="s">
        <v>422</v>
      </c>
      <c r="L3815" s="14" t="s">
        <v>422</v>
      </c>
      <c r="M3815" s="14" t="s">
        <v>877</v>
      </c>
      <c r="N3815" s="14" t="s">
        <v>100</v>
      </c>
      <c r="O3815" s="14" t="s">
        <v>3691</v>
      </c>
      <c r="P3815" s="14" t="s">
        <v>6142</v>
      </c>
      <c r="Q3815" s="14">
        <v>2</v>
      </c>
      <c r="R3815" s="14" t="s">
        <v>5383</v>
      </c>
      <c r="S3815" s="14" t="s">
        <v>445</v>
      </c>
      <c r="T3815" s="35">
        <v>4490</v>
      </c>
      <c r="U3815" s="14" t="s">
        <v>4</v>
      </c>
      <c r="V3815" s="14">
        <v>155</v>
      </c>
      <c r="W3815" s="16">
        <f>+IF(datos_arg[[#This Row],[Moneda]]="ARS",datos_arg[[#This Row],[Monto]],datos_arg[[#This Row],[Monto]]*datos_arg[[#This Row],[TC]])</f>
        <v>4490</v>
      </c>
      <c r="X3815" s="16">
        <f>IFERROR(IF(datos_arg[[#This Row],[Moneda]]="USD",datos_arg[[#This Row],[Monto]],datos_arg[[#This Row],[Monto]]/datos_arg[[#This Row],[TC]]),0)</f>
        <v>28.967741935483872</v>
      </c>
      <c r="Y3815" s="14"/>
    </row>
    <row r="3816" spans="1:25" ht="15" customHeight="1" x14ac:dyDescent="0.25">
      <c r="A3816" s="14">
        <f t="shared" si="59"/>
        <v>3813</v>
      </c>
      <c r="B3816" s="1">
        <v>44211</v>
      </c>
      <c r="C3816" s="18">
        <f>+YEAR(datos_arg[[#This Row],[Fecha]])</f>
        <v>2021</v>
      </c>
      <c r="D3816" s="18">
        <f>+MONTH(datos_arg[[#This Row],[Fecha]])</f>
        <v>1</v>
      </c>
      <c r="E3816" s="14" t="s">
        <v>617</v>
      </c>
      <c r="F3816" s="14" t="s">
        <v>8101</v>
      </c>
      <c r="G3816" s="14"/>
      <c r="H3816" s="14" t="s">
        <v>8103</v>
      </c>
      <c r="I3816" s="14" t="s">
        <v>8104</v>
      </c>
      <c r="J3816" s="14" t="s">
        <v>422</v>
      </c>
      <c r="K3816" s="14" t="s">
        <v>422</v>
      </c>
      <c r="L3816" s="14" t="s">
        <v>422</v>
      </c>
      <c r="M3816" s="14" t="s">
        <v>533</v>
      </c>
      <c r="N3816" s="14" t="s">
        <v>100</v>
      </c>
      <c r="O3816" s="14" t="s">
        <v>3692</v>
      </c>
      <c r="P3816" s="14" t="s">
        <v>6142</v>
      </c>
      <c r="Q3816" s="14">
        <v>1</v>
      </c>
      <c r="R3816" s="14" t="s">
        <v>8101</v>
      </c>
      <c r="S3816" s="14" t="s">
        <v>445</v>
      </c>
      <c r="T3816" s="35">
        <v>6813.5</v>
      </c>
      <c r="U3816" s="14" t="s">
        <v>4</v>
      </c>
      <c r="V3816" s="14">
        <v>155</v>
      </c>
      <c r="W3816" s="16">
        <f>+IF(datos_arg[[#This Row],[Moneda]]="ARS",datos_arg[[#This Row],[Monto]],datos_arg[[#This Row],[Monto]]*datos_arg[[#This Row],[TC]])</f>
        <v>6813.5</v>
      </c>
      <c r="X3816" s="16">
        <f>IFERROR(IF(datos_arg[[#This Row],[Moneda]]="USD",datos_arg[[#This Row],[Monto]],datos_arg[[#This Row],[Monto]]/datos_arg[[#This Row],[TC]]),0)</f>
        <v>43.958064516129035</v>
      </c>
      <c r="Y3816" s="14"/>
    </row>
    <row r="3817" spans="1:25" ht="15" customHeight="1" x14ac:dyDescent="0.25">
      <c r="A3817" s="14">
        <f t="shared" si="59"/>
        <v>3814</v>
      </c>
      <c r="B3817" s="1">
        <v>44211</v>
      </c>
      <c r="C3817" s="18">
        <f>+YEAR(datos_arg[[#This Row],[Fecha]])</f>
        <v>2021</v>
      </c>
      <c r="D3817" s="18">
        <f>+MONTH(datos_arg[[#This Row],[Fecha]])</f>
        <v>1</v>
      </c>
      <c r="E3817" s="14" t="s">
        <v>5358</v>
      </c>
      <c r="F3817" s="14" t="s">
        <v>85</v>
      </c>
      <c r="G3817" s="14"/>
      <c r="H3817" s="14" t="s">
        <v>8103</v>
      </c>
      <c r="I3817" s="14" t="s">
        <v>8104</v>
      </c>
      <c r="J3817" s="14" t="s">
        <v>422</v>
      </c>
      <c r="K3817" s="14" t="s">
        <v>422</v>
      </c>
      <c r="L3817" s="14" t="s">
        <v>425</v>
      </c>
      <c r="M3817" s="14" t="s">
        <v>3226</v>
      </c>
      <c r="N3817" s="14" t="s">
        <v>100</v>
      </c>
      <c r="O3817" s="14" t="s">
        <v>3693</v>
      </c>
      <c r="P3817" s="14" t="s">
        <v>6142</v>
      </c>
      <c r="Q3817" s="14">
        <v>2</v>
      </c>
      <c r="R3817" s="14" t="s">
        <v>85</v>
      </c>
      <c r="S3817" s="14" t="s">
        <v>445</v>
      </c>
      <c r="T3817" s="35">
        <v>3240</v>
      </c>
      <c r="U3817" s="14" t="s">
        <v>4</v>
      </c>
      <c r="V3817" s="14">
        <v>155</v>
      </c>
      <c r="W3817" s="16">
        <f>+IF(datos_arg[[#This Row],[Moneda]]="ARS",datos_arg[[#This Row],[Monto]],datos_arg[[#This Row],[Monto]]*datos_arg[[#This Row],[TC]])</f>
        <v>3240</v>
      </c>
      <c r="X3817" s="16">
        <f>IFERROR(IF(datos_arg[[#This Row],[Moneda]]="USD",datos_arg[[#This Row],[Monto]],datos_arg[[#This Row],[Monto]]/datos_arg[[#This Row],[TC]]),0)</f>
        <v>20.903225806451612</v>
      </c>
      <c r="Y3817" s="14"/>
    </row>
    <row r="3818" spans="1:25" ht="15" customHeight="1" x14ac:dyDescent="0.25">
      <c r="A3818" s="14">
        <f t="shared" si="59"/>
        <v>3815</v>
      </c>
      <c r="B3818" s="1">
        <v>44211</v>
      </c>
      <c r="C3818" s="18">
        <f>+YEAR(datos_arg[[#This Row],[Fecha]])</f>
        <v>2021</v>
      </c>
      <c r="D3818" s="18">
        <f>+MONTH(datos_arg[[#This Row],[Fecha]])</f>
        <v>1</v>
      </c>
      <c r="E3818" s="14" t="s">
        <v>1015</v>
      </c>
      <c r="F3818" s="14" t="s">
        <v>403</v>
      </c>
      <c r="G3818" s="14" t="s">
        <v>5383</v>
      </c>
      <c r="H3818" s="14" t="s">
        <v>8103</v>
      </c>
      <c r="I3818" s="14" t="s">
        <v>8104</v>
      </c>
      <c r="J3818" s="14" t="s">
        <v>422</v>
      </c>
      <c r="K3818" s="14" t="s">
        <v>422</v>
      </c>
      <c r="L3818" s="14" t="s">
        <v>425</v>
      </c>
      <c r="M3818" s="14" t="s">
        <v>1419</v>
      </c>
      <c r="N3818" s="14" t="s">
        <v>2002</v>
      </c>
      <c r="O3818" s="14" t="s">
        <v>3694</v>
      </c>
      <c r="P3818" s="14" t="s">
        <v>6142</v>
      </c>
      <c r="Q3818" s="14">
        <v>2</v>
      </c>
      <c r="R3818" s="14" t="s">
        <v>5383</v>
      </c>
      <c r="S3818" s="14" t="s">
        <v>445</v>
      </c>
      <c r="T3818" s="35">
        <v>3975</v>
      </c>
      <c r="U3818" s="14" t="s">
        <v>4</v>
      </c>
      <c r="V3818" s="14">
        <v>155</v>
      </c>
      <c r="W3818" s="16">
        <f>+IF(datos_arg[[#This Row],[Moneda]]="ARS",datos_arg[[#This Row],[Monto]],datos_arg[[#This Row],[Monto]]*datos_arg[[#This Row],[TC]])</f>
        <v>3975</v>
      </c>
      <c r="X3818" s="16">
        <f>IFERROR(IF(datos_arg[[#This Row],[Moneda]]="USD",datos_arg[[#This Row],[Monto]],datos_arg[[#This Row],[Monto]]/datos_arg[[#This Row],[TC]]),0)</f>
        <v>25.64516129032258</v>
      </c>
      <c r="Y3818" s="14"/>
    </row>
    <row r="3819" spans="1:25" ht="15" customHeight="1" x14ac:dyDescent="0.25">
      <c r="A3819" s="14">
        <f t="shared" si="59"/>
        <v>3816</v>
      </c>
      <c r="B3819" s="1">
        <v>44211</v>
      </c>
      <c r="C3819" s="18">
        <f>+YEAR(datos_arg[[#This Row],[Fecha]])</f>
        <v>2021</v>
      </c>
      <c r="D3819" s="18">
        <f>+MONTH(datos_arg[[#This Row],[Fecha]])</f>
        <v>1</v>
      </c>
      <c r="E3819" s="14" t="s">
        <v>1015</v>
      </c>
      <c r="F3819" s="14" t="s">
        <v>403</v>
      </c>
      <c r="G3819" s="14" t="s">
        <v>5383</v>
      </c>
      <c r="H3819" s="14" t="s">
        <v>8103</v>
      </c>
      <c r="I3819" s="14" t="s">
        <v>8104</v>
      </c>
      <c r="J3819" s="14" t="s">
        <v>422</v>
      </c>
      <c r="K3819" s="14" t="s">
        <v>422</v>
      </c>
      <c r="L3819" s="14" t="s">
        <v>425</v>
      </c>
      <c r="M3819" s="14" t="s">
        <v>1125</v>
      </c>
      <c r="N3819" s="14" t="s">
        <v>190</v>
      </c>
      <c r="O3819" s="14" t="s">
        <v>3695</v>
      </c>
      <c r="P3819" s="14" t="s">
        <v>6142</v>
      </c>
      <c r="Q3819" s="14">
        <v>60</v>
      </c>
      <c r="R3819" s="14" t="s">
        <v>5383</v>
      </c>
      <c r="S3819" s="14" t="s">
        <v>445</v>
      </c>
      <c r="T3819" s="35">
        <v>5728</v>
      </c>
      <c r="U3819" s="14" t="s">
        <v>4</v>
      </c>
      <c r="V3819" s="14">
        <v>155</v>
      </c>
      <c r="W3819" s="16">
        <f>+IF(datos_arg[[#This Row],[Moneda]]="ARS",datos_arg[[#This Row],[Monto]],datos_arg[[#This Row],[Monto]]*datos_arg[[#This Row],[TC]])</f>
        <v>5728</v>
      </c>
      <c r="X3819" s="16">
        <f>IFERROR(IF(datos_arg[[#This Row],[Moneda]]="USD",datos_arg[[#This Row],[Monto]],datos_arg[[#This Row],[Monto]]/datos_arg[[#This Row],[TC]]),0)</f>
        <v>36.954838709677418</v>
      </c>
      <c r="Y3819" s="14"/>
    </row>
    <row r="3820" spans="1:25" ht="15" customHeight="1" x14ac:dyDescent="0.25">
      <c r="A3820" s="14">
        <f t="shared" si="59"/>
        <v>3817</v>
      </c>
      <c r="B3820" s="1">
        <v>44211</v>
      </c>
      <c r="C3820" s="18">
        <f>+YEAR(datos_arg[[#This Row],[Fecha]])</f>
        <v>2021</v>
      </c>
      <c r="D3820" s="18">
        <f>+MONTH(datos_arg[[#This Row],[Fecha]])</f>
        <v>1</v>
      </c>
      <c r="E3820" s="14" t="s">
        <v>1015</v>
      </c>
      <c r="F3820" s="14" t="s">
        <v>403</v>
      </c>
      <c r="G3820" s="14" t="s">
        <v>5383</v>
      </c>
      <c r="H3820" s="14" t="s">
        <v>8103</v>
      </c>
      <c r="I3820" s="14" t="s">
        <v>8104</v>
      </c>
      <c r="J3820" s="14" t="s">
        <v>422</v>
      </c>
      <c r="K3820" s="14" t="s">
        <v>422</v>
      </c>
      <c r="L3820" s="14" t="s">
        <v>425</v>
      </c>
      <c r="M3820" s="14" t="s">
        <v>2382</v>
      </c>
      <c r="N3820" s="14" t="s">
        <v>3696</v>
      </c>
      <c r="O3820" s="14" t="s">
        <v>3697</v>
      </c>
      <c r="P3820" s="14" t="s">
        <v>6142</v>
      </c>
      <c r="Q3820" s="14">
        <v>1</v>
      </c>
      <c r="R3820" s="14" t="s">
        <v>5383</v>
      </c>
      <c r="S3820" s="14" t="s">
        <v>445</v>
      </c>
      <c r="T3820" s="35">
        <v>481.91</v>
      </c>
      <c r="U3820" s="14" t="s">
        <v>4</v>
      </c>
      <c r="V3820" s="14">
        <v>155</v>
      </c>
      <c r="W3820" s="16">
        <f>+IF(datos_arg[[#This Row],[Moneda]]="ARS",datos_arg[[#This Row],[Monto]],datos_arg[[#This Row],[Monto]]*datos_arg[[#This Row],[TC]])</f>
        <v>481.91</v>
      </c>
      <c r="X3820" s="16">
        <f>IFERROR(IF(datos_arg[[#This Row],[Moneda]]="USD",datos_arg[[#This Row],[Monto]],datos_arg[[#This Row],[Monto]]/datos_arg[[#This Row],[TC]]),0)</f>
        <v>3.1090967741935485</v>
      </c>
      <c r="Y3820" s="14"/>
    </row>
    <row r="3821" spans="1:25" ht="15" customHeight="1" x14ac:dyDescent="0.25">
      <c r="A3821" s="14">
        <f t="shared" si="59"/>
        <v>3818</v>
      </c>
      <c r="B3821" s="1">
        <v>44211</v>
      </c>
      <c r="C3821" s="18">
        <f>+YEAR(datos_arg[[#This Row],[Fecha]])</f>
        <v>2021</v>
      </c>
      <c r="D3821" s="18">
        <f>+MONTH(datos_arg[[#This Row],[Fecha]])</f>
        <v>1</v>
      </c>
      <c r="E3821" s="14" t="s">
        <v>1015</v>
      </c>
      <c r="F3821" s="14" t="s">
        <v>403</v>
      </c>
      <c r="G3821" s="14" t="s">
        <v>5383</v>
      </c>
      <c r="H3821" s="14" t="s">
        <v>8103</v>
      </c>
      <c r="I3821" s="14" t="s">
        <v>8104</v>
      </c>
      <c r="J3821" s="14" t="s">
        <v>422</v>
      </c>
      <c r="K3821" s="14" t="s">
        <v>422</v>
      </c>
      <c r="L3821" s="14" t="s">
        <v>425</v>
      </c>
      <c r="M3821" s="14" t="s">
        <v>3698</v>
      </c>
      <c r="N3821" s="14" t="s">
        <v>310</v>
      </c>
      <c r="O3821" s="14" t="s">
        <v>3699</v>
      </c>
      <c r="P3821" s="14" t="s">
        <v>6142</v>
      </c>
      <c r="Q3821" s="14">
        <v>1</v>
      </c>
      <c r="R3821" s="14" t="s">
        <v>5383</v>
      </c>
      <c r="S3821" s="14" t="s">
        <v>445</v>
      </c>
      <c r="T3821" s="35">
        <v>820</v>
      </c>
      <c r="U3821" s="14" t="s">
        <v>4</v>
      </c>
      <c r="V3821" s="14">
        <v>155</v>
      </c>
      <c r="W3821" s="16">
        <f>+IF(datos_arg[[#This Row],[Moneda]]="ARS",datos_arg[[#This Row],[Monto]],datos_arg[[#This Row],[Monto]]*datos_arg[[#This Row],[TC]])</f>
        <v>820</v>
      </c>
      <c r="X3821" s="16">
        <f>IFERROR(IF(datos_arg[[#This Row],[Moneda]]="USD",datos_arg[[#This Row],[Monto]],datos_arg[[#This Row],[Monto]]/datos_arg[[#This Row],[TC]]),0)</f>
        <v>5.290322580645161</v>
      </c>
      <c r="Y3821" s="14"/>
    </row>
    <row r="3822" spans="1:25" ht="15" customHeight="1" x14ac:dyDescent="0.25">
      <c r="A3822" s="14">
        <f t="shared" si="59"/>
        <v>3819</v>
      </c>
      <c r="B3822" s="1">
        <v>44211</v>
      </c>
      <c r="C3822" s="18">
        <f>+YEAR(datos_arg[[#This Row],[Fecha]])</f>
        <v>2021</v>
      </c>
      <c r="D3822" s="18">
        <f>+MONTH(datos_arg[[#This Row],[Fecha]])</f>
        <v>1</v>
      </c>
      <c r="E3822" s="14" t="s">
        <v>1015</v>
      </c>
      <c r="F3822" s="14" t="s">
        <v>403</v>
      </c>
      <c r="G3822" s="14" t="s">
        <v>5383</v>
      </c>
      <c r="H3822" s="14" t="s">
        <v>8103</v>
      </c>
      <c r="I3822" s="14" t="s">
        <v>8104</v>
      </c>
      <c r="J3822" s="14" t="s">
        <v>422</v>
      </c>
      <c r="K3822" s="14" t="s">
        <v>422</v>
      </c>
      <c r="L3822" s="14" t="s">
        <v>425</v>
      </c>
      <c r="M3822" s="14" t="s">
        <v>1419</v>
      </c>
      <c r="N3822" s="14" t="s">
        <v>3094</v>
      </c>
      <c r="O3822" s="14" t="s">
        <v>3700</v>
      </c>
      <c r="P3822" s="14" t="s">
        <v>6142</v>
      </c>
      <c r="Q3822" s="14"/>
      <c r="R3822" s="14" t="s">
        <v>5383</v>
      </c>
      <c r="S3822" s="14" t="s">
        <v>445</v>
      </c>
      <c r="T3822" s="35">
        <v>1017.27</v>
      </c>
      <c r="U3822" s="14" t="s">
        <v>4</v>
      </c>
      <c r="V3822" s="14">
        <v>155</v>
      </c>
      <c r="W3822" s="16">
        <f>+IF(datos_arg[[#This Row],[Moneda]]="ARS",datos_arg[[#This Row],[Monto]],datos_arg[[#This Row],[Monto]]*datos_arg[[#This Row],[TC]])</f>
        <v>1017.27</v>
      </c>
      <c r="X3822" s="16">
        <f>IFERROR(IF(datos_arg[[#This Row],[Moneda]]="USD",datos_arg[[#This Row],[Monto]],datos_arg[[#This Row],[Monto]]/datos_arg[[#This Row],[TC]]),0)</f>
        <v>6.5630322580645162</v>
      </c>
      <c r="Y3822" s="14"/>
    </row>
    <row r="3823" spans="1:25" ht="15" customHeight="1" x14ac:dyDescent="0.25">
      <c r="A3823" s="14">
        <f t="shared" si="59"/>
        <v>3820</v>
      </c>
      <c r="B3823" s="1">
        <v>44211</v>
      </c>
      <c r="C3823" s="18">
        <f>+YEAR(datos_arg[[#This Row],[Fecha]])</f>
        <v>2021</v>
      </c>
      <c r="D3823" s="18">
        <f>+MONTH(datos_arg[[#This Row],[Fecha]])</f>
        <v>1</v>
      </c>
      <c r="E3823" s="14" t="s">
        <v>1015</v>
      </c>
      <c r="F3823" s="14" t="s">
        <v>430</v>
      </c>
      <c r="G3823" s="14"/>
      <c r="H3823" s="14" t="s">
        <v>7132</v>
      </c>
      <c r="I3823" s="14" t="s">
        <v>7132</v>
      </c>
      <c r="J3823" s="14" t="s">
        <v>425</v>
      </c>
      <c r="K3823" s="14"/>
      <c r="L3823" s="14" t="s">
        <v>425</v>
      </c>
      <c r="M3823" s="14" t="s">
        <v>102</v>
      </c>
      <c r="N3823" s="14" t="s">
        <v>480</v>
      </c>
      <c r="O3823" s="14" t="s">
        <v>3701</v>
      </c>
      <c r="P3823" s="14" t="s">
        <v>6142</v>
      </c>
      <c r="Q3823" s="14"/>
      <c r="R3823" s="14" t="s">
        <v>430</v>
      </c>
      <c r="S3823" s="14" t="s">
        <v>445</v>
      </c>
      <c r="T3823" s="35">
        <v>325</v>
      </c>
      <c r="U3823" s="14" t="s">
        <v>4</v>
      </c>
      <c r="V3823" s="14">
        <v>155</v>
      </c>
      <c r="W3823" s="16">
        <f>+IF(datos_arg[[#This Row],[Moneda]]="ARS",datos_arg[[#This Row],[Monto]],datos_arg[[#This Row],[Monto]]*datos_arg[[#This Row],[TC]])</f>
        <v>325</v>
      </c>
      <c r="X3823" s="16">
        <f>IFERROR(IF(datos_arg[[#This Row],[Moneda]]="USD",datos_arg[[#This Row],[Monto]],datos_arg[[#This Row],[Monto]]/datos_arg[[#This Row],[TC]]),0)</f>
        <v>2.096774193548387</v>
      </c>
      <c r="Y3823" s="14"/>
    </row>
    <row r="3824" spans="1:25" ht="15" customHeight="1" x14ac:dyDescent="0.25">
      <c r="A3824" s="14">
        <f t="shared" si="59"/>
        <v>3821</v>
      </c>
      <c r="B3824" s="1">
        <v>44211</v>
      </c>
      <c r="C3824" s="18">
        <f>+YEAR(datos_arg[[#This Row],[Fecha]])</f>
        <v>2021</v>
      </c>
      <c r="D3824" s="18">
        <f>+MONTH(datos_arg[[#This Row],[Fecha]])</f>
        <v>1</v>
      </c>
      <c r="E3824" s="14" t="s">
        <v>1015</v>
      </c>
      <c r="F3824" s="14" t="s">
        <v>430</v>
      </c>
      <c r="G3824" s="14"/>
      <c r="H3824" s="14" t="s">
        <v>7132</v>
      </c>
      <c r="I3824" s="14" t="s">
        <v>7132</v>
      </c>
      <c r="J3824" s="14" t="s">
        <v>425</v>
      </c>
      <c r="K3824" s="14"/>
      <c r="L3824" s="14" t="s">
        <v>425</v>
      </c>
      <c r="M3824" s="14" t="s">
        <v>361</v>
      </c>
      <c r="N3824" s="14" t="s">
        <v>361</v>
      </c>
      <c r="O3824" s="14" t="s">
        <v>3702</v>
      </c>
      <c r="P3824" s="14" t="s">
        <v>6142</v>
      </c>
      <c r="Q3824" s="14"/>
      <c r="R3824" s="14" t="s">
        <v>430</v>
      </c>
      <c r="S3824" s="14" t="s">
        <v>445</v>
      </c>
      <c r="T3824" s="35">
        <v>110</v>
      </c>
      <c r="U3824" s="14" t="s">
        <v>4</v>
      </c>
      <c r="V3824" s="14">
        <v>155</v>
      </c>
      <c r="W3824" s="16">
        <f>+IF(datos_arg[[#This Row],[Moneda]]="ARS",datos_arg[[#This Row],[Monto]],datos_arg[[#This Row],[Monto]]*datos_arg[[#This Row],[TC]])</f>
        <v>110</v>
      </c>
      <c r="X3824" s="16">
        <f>IFERROR(IF(datos_arg[[#This Row],[Moneda]]="USD",datos_arg[[#This Row],[Monto]],datos_arg[[#This Row],[Monto]]/datos_arg[[#This Row],[TC]]),0)</f>
        <v>0.70967741935483875</v>
      </c>
      <c r="Y3824" s="14"/>
    </row>
    <row r="3825" spans="1:25" ht="15" customHeight="1" x14ac:dyDescent="0.25">
      <c r="A3825" s="14">
        <f t="shared" si="59"/>
        <v>3822</v>
      </c>
      <c r="B3825" s="1">
        <v>44211</v>
      </c>
      <c r="C3825" s="18">
        <f>+YEAR(datos_arg[[#This Row],[Fecha]])</f>
        <v>2021</v>
      </c>
      <c r="D3825" s="18">
        <f>+MONTH(datos_arg[[#This Row],[Fecha]])</f>
        <v>1</v>
      </c>
      <c r="E3825" s="14" t="s">
        <v>1015</v>
      </c>
      <c r="F3825" s="14" t="s">
        <v>430</v>
      </c>
      <c r="G3825" s="14"/>
      <c r="H3825" s="14" t="s">
        <v>7132</v>
      </c>
      <c r="I3825" s="14" t="s">
        <v>7132</v>
      </c>
      <c r="J3825" s="14" t="s">
        <v>425</v>
      </c>
      <c r="K3825" s="14"/>
      <c r="L3825" s="14" t="s">
        <v>425</v>
      </c>
      <c r="M3825" s="14" t="s">
        <v>57</v>
      </c>
      <c r="N3825" s="14" t="s">
        <v>57</v>
      </c>
      <c r="O3825" s="14" t="s">
        <v>3703</v>
      </c>
      <c r="P3825" s="14" t="s">
        <v>6142</v>
      </c>
      <c r="Q3825" s="14"/>
      <c r="R3825" s="14" t="s">
        <v>430</v>
      </c>
      <c r="S3825" s="14" t="s">
        <v>445</v>
      </c>
      <c r="T3825" s="35">
        <v>195</v>
      </c>
      <c r="U3825" s="14" t="s">
        <v>4</v>
      </c>
      <c r="V3825" s="14">
        <v>155</v>
      </c>
      <c r="W3825" s="16">
        <f>+IF(datos_arg[[#This Row],[Moneda]]="ARS",datos_arg[[#This Row],[Monto]],datos_arg[[#This Row],[Monto]]*datos_arg[[#This Row],[TC]])</f>
        <v>195</v>
      </c>
      <c r="X3825" s="16">
        <f>IFERROR(IF(datos_arg[[#This Row],[Moneda]]="USD",datos_arg[[#This Row],[Monto]],datos_arg[[#This Row],[Monto]]/datos_arg[[#This Row],[TC]]),0)</f>
        <v>1.2580645161290323</v>
      </c>
      <c r="Y3825" s="14"/>
    </row>
    <row r="3826" spans="1:25" ht="15" customHeight="1" x14ac:dyDescent="0.25">
      <c r="A3826" s="14">
        <f t="shared" si="59"/>
        <v>3823</v>
      </c>
      <c r="B3826" s="1">
        <v>44211</v>
      </c>
      <c r="C3826" s="18">
        <f>+YEAR(datos_arg[[#This Row],[Fecha]])</f>
        <v>2021</v>
      </c>
      <c r="D3826" s="18">
        <f>+MONTH(datos_arg[[#This Row],[Fecha]])</f>
        <v>1</v>
      </c>
      <c r="E3826" s="14" t="s">
        <v>1015</v>
      </c>
      <c r="F3826" s="14" t="s">
        <v>403</v>
      </c>
      <c r="G3826" s="14" t="s">
        <v>5383</v>
      </c>
      <c r="H3826" s="14" t="s">
        <v>8103</v>
      </c>
      <c r="I3826" s="14" t="s">
        <v>8104</v>
      </c>
      <c r="J3826" s="14" t="s">
        <v>422</v>
      </c>
      <c r="K3826" s="14" t="s">
        <v>422</v>
      </c>
      <c r="L3826" s="14" t="s">
        <v>425</v>
      </c>
      <c r="M3826" s="14" t="s">
        <v>310</v>
      </c>
      <c r="N3826" s="14" t="s">
        <v>310</v>
      </c>
      <c r="O3826" s="14" t="s">
        <v>3704</v>
      </c>
      <c r="P3826" s="14" t="s">
        <v>6142</v>
      </c>
      <c r="Q3826" s="14"/>
      <c r="R3826" s="14" t="s">
        <v>5383</v>
      </c>
      <c r="S3826" s="14" t="s">
        <v>445</v>
      </c>
      <c r="T3826" s="35">
        <v>1000</v>
      </c>
      <c r="U3826" s="14" t="s">
        <v>4</v>
      </c>
      <c r="V3826" s="14">
        <v>155</v>
      </c>
      <c r="W3826" s="16">
        <f>+IF(datos_arg[[#This Row],[Moneda]]="ARS",datos_arg[[#This Row],[Monto]],datos_arg[[#This Row],[Monto]]*datos_arg[[#This Row],[TC]])</f>
        <v>1000</v>
      </c>
      <c r="X3826" s="16">
        <f>IFERROR(IF(datos_arg[[#This Row],[Moneda]]="USD",datos_arg[[#This Row],[Monto]],datos_arg[[#This Row],[Monto]]/datos_arg[[#This Row],[TC]]),0)</f>
        <v>6.4516129032258061</v>
      </c>
      <c r="Y3826" s="14"/>
    </row>
    <row r="3827" spans="1:25" ht="15" customHeight="1" x14ac:dyDescent="0.25">
      <c r="A3827" s="14">
        <f t="shared" si="59"/>
        <v>3824</v>
      </c>
      <c r="B3827" s="1">
        <v>44215</v>
      </c>
      <c r="C3827" s="18">
        <f>+YEAR(datos_arg[[#This Row],[Fecha]])</f>
        <v>2021</v>
      </c>
      <c r="D3827" s="18">
        <f>+MONTH(datos_arg[[#This Row],[Fecha]])</f>
        <v>1</v>
      </c>
      <c r="E3827" s="14" t="s">
        <v>1016</v>
      </c>
      <c r="F3827" s="14" t="s">
        <v>404</v>
      </c>
      <c r="G3827" s="14"/>
      <c r="H3827" s="14" t="s">
        <v>6646</v>
      </c>
      <c r="I3827" s="14" t="s">
        <v>7132</v>
      </c>
      <c r="J3827" s="14" t="s">
        <v>425</v>
      </c>
      <c r="K3827" s="14"/>
      <c r="L3827" s="14" t="s">
        <v>425</v>
      </c>
      <c r="M3827" s="14" t="s">
        <v>3475</v>
      </c>
      <c r="N3827" s="14" t="s">
        <v>3475</v>
      </c>
      <c r="O3827" s="14" t="s">
        <v>3705</v>
      </c>
      <c r="P3827" s="14" t="s">
        <v>6139</v>
      </c>
      <c r="Q3827" s="14"/>
      <c r="R3827" s="14" t="s">
        <v>404</v>
      </c>
      <c r="S3827" s="14" t="s">
        <v>1762</v>
      </c>
      <c r="T3827" s="35">
        <v>1642</v>
      </c>
      <c r="U3827" s="14" t="s">
        <v>4</v>
      </c>
      <c r="V3827" s="14">
        <v>155</v>
      </c>
      <c r="W3827" s="16">
        <f>+IF(datos_arg[[#This Row],[Moneda]]="ARS",datos_arg[[#This Row],[Monto]],datos_arg[[#This Row],[Monto]]*datos_arg[[#This Row],[TC]])</f>
        <v>1642</v>
      </c>
      <c r="X3827" s="16">
        <f>IFERROR(IF(datos_arg[[#This Row],[Moneda]]="USD",datos_arg[[#This Row],[Monto]],datos_arg[[#This Row],[Monto]]/datos_arg[[#This Row],[TC]]),0)</f>
        <v>10.593548387096774</v>
      </c>
      <c r="Y3827" s="14"/>
    </row>
    <row r="3828" spans="1:25" ht="15" customHeight="1" x14ac:dyDescent="0.25">
      <c r="A3828" s="14">
        <f t="shared" si="59"/>
        <v>3825</v>
      </c>
      <c r="B3828" s="1">
        <v>44215</v>
      </c>
      <c r="C3828" s="18">
        <f>+YEAR(datos_arg[[#This Row],[Fecha]])</f>
        <v>2021</v>
      </c>
      <c r="D3828" s="18">
        <f>+MONTH(datos_arg[[#This Row],[Fecha]])</f>
        <v>1</v>
      </c>
      <c r="E3828" s="14" t="s">
        <v>5358</v>
      </c>
      <c r="F3828" s="14" t="s">
        <v>85</v>
      </c>
      <c r="G3828" s="14"/>
      <c r="H3828" s="14" t="s">
        <v>7132</v>
      </c>
      <c r="I3828" s="14" t="s">
        <v>7132</v>
      </c>
      <c r="J3828" s="14" t="s">
        <v>425</v>
      </c>
      <c r="K3828" s="14" t="s">
        <v>420</v>
      </c>
      <c r="L3828" s="14" t="s">
        <v>425</v>
      </c>
      <c r="M3828" s="14" t="s">
        <v>688</v>
      </c>
      <c r="N3828" s="14" t="s">
        <v>100</v>
      </c>
      <c r="O3828" s="14" t="s">
        <v>3706</v>
      </c>
      <c r="P3828" s="14"/>
      <c r="Q3828" s="14">
        <v>1</v>
      </c>
      <c r="R3828" s="14" t="s">
        <v>85</v>
      </c>
      <c r="S3828" s="14" t="s">
        <v>1762</v>
      </c>
      <c r="T3828" s="35">
        <v>1928.99</v>
      </c>
      <c r="U3828" s="14" t="s">
        <v>4</v>
      </c>
      <c r="V3828" s="14">
        <v>155</v>
      </c>
      <c r="W3828" s="16">
        <f>+IF(datos_arg[[#This Row],[Moneda]]="ARS",datos_arg[[#This Row],[Monto]],datos_arg[[#This Row],[Monto]]*datos_arg[[#This Row],[TC]])</f>
        <v>1928.99</v>
      </c>
      <c r="X3828" s="16">
        <f>IFERROR(IF(datos_arg[[#This Row],[Moneda]]="USD",datos_arg[[#This Row],[Monto]],datos_arg[[#This Row],[Monto]]/datos_arg[[#This Row],[TC]]),0)</f>
        <v>12.445096774193548</v>
      </c>
      <c r="Y3828" s="14"/>
    </row>
    <row r="3829" spans="1:25" ht="15" customHeight="1" x14ac:dyDescent="0.25">
      <c r="A3829" s="14">
        <f t="shared" si="59"/>
        <v>3826</v>
      </c>
      <c r="B3829" s="1">
        <v>44215</v>
      </c>
      <c r="C3829" s="18">
        <f>+YEAR(datos_arg[[#This Row],[Fecha]])</f>
        <v>2021</v>
      </c>
      <c r="D3829" s="18">
        <f>+MONTH(datos_arg[[#This Row],[Fecha]])</f>
        <v>1</v>
      </c>
      <c r="E3829" s="14" t="s">
        <v>449</v>
      </c>
      <c r="F3829" s="14" t="s">
        <v>505</v>
      </c>
      <c r="G3829" s="14"/>
      <c r="H3829" s="14" t="s">
        <v>7132</v>
      </c>
      <c r="I3829" s="14" t="s">
        <v>7132</v>
      </c>
      <c r="J3829" s="14" t="s">
        <v>425</v>
      </c>
      <c r="K3829" s="14"/>
      <c r="L3829" s="14" t="s">
        <v>425</v>
      </c>
      <c r="M3829" s="14" t="s">
        <v>613</v>
      </c>
      <c r="N3829" s="14" t="s">
        <v>2273</v>
      </c>
      <c r="O3829" s="14" t="s">
        <v>2473</v>
      </c>
      <c r="P3829" s="14"/>
      <c r="Q3829" s="14"/>
      <c r="R3829" s="14" t="s">
        <v>505</v>
      </c>
      <c r="S3829" s="14" t="s">
        <v>613</v>
      </c>
      <c r="T3829" s="35">
        <v>3</v>
      </c>
      <c r="U3829" s="14" t="s">
        <v>4</v>
      </c>
      <c r="V3829" s="14">
        <v>155</v>
      </c>
      <c r="W3829" s="16">
        <f>+IF(datos_arg[[#This Row],[Moneda]]="ARS",datos_arg[[#This Row],[Monto]],datos_arg[[#This Row],[Monto]]*datos_arg[[#This Row],[TC]])</f>
        <v>3</v>
      </c>
      <c r="X3829" s="16">
        <f>IFERROR(IF(datos_arg[[#This Row],[Moneda]]="USD",datos_arg[[#This Row],[Monto]],datos_arg[[#This Row],[Monto]]/datos_arg[[#This Row],[TC]]),0)</f>
        <v>1.935483870967742E-2</v>
      </c>
      <c r="Y3829" s="14"/>
    </row>
    <row r="3830" spans="1:25" ht="15" customHeight="1" x14ac:dyDescent="0.25">
      <c r="A3830" s="14">
        <f t="shared" si="59"/>
        <v>3827</v>
      </c>
      <c r="B3830" s="1">
        <v>44216</v>
      </c>
      <c r="C3830" s="18">
        <f>+YEAR(datos_arg[[#This Row],[Fecha]])</f>
        <v>2021</v>
      </c>
      <c r="D3830" s="18">
        <f>+MONTH(datos_arg[[#This Row],[Fecha]])</f>
        <v>1</v>
      </c>
      <c r="E3830" s="14" t="s">
        <v>408</v>
      </c>
      <c r="F3830" s="14" t="s">
        <v>406</v>
      </c>
      <c r="G3830" s="14"/>
      <c r="H3830" s="14" t="s">
        <v>7132</v>
      </c>
      <c r="I3830" s="14" t="s">
        <v>7132</v>
      </c>
      <c r="J3830" s="14" t="s">
        <v>425</v>
      </c>
      <c r="K3830" s="14"/>
      <c r="L3830" s="14" t="s">
        <v>425</v>
      </c>
      <c r="M3830" s="14" t="s">
        <v>120</v>
      </c>
      <c r="N3830" s="14" t="s">
        <v>120</v>
      </c>
      <c r="O3830" s="14" t="s">
        <v>3707</v>
      </c>
      <c r="P3830" s="14"/>
      <c r="Q3830" s="14"/>
      <c r="R3830" s="14" t="s">
        <v>440</v>
      </c>
      <c r="S3830" s="14" t="s">
        <v>6774</v>
      </c>
      <c r="T3830" s="35">
        <v>29762.7</v>
      </c>
      <c r="U3830" s="14" t="s">
        <v>2</v>
      </c>
      <c r="V3830" s="14">
        <v>155</v>
      </c>
      <c r="W3830" s="16">
        <f>+IF(datos_arg[[#This Row],[Moneda]]="ARS",datos_arg[[#This Row],[Monto]],datos_arg[[#This Row],[Monto]]*datos_arg[[#This Row],[TC]])</f>
        <v>4613218.5</v>
      </c>
      <c r="X3830" s="16">
        <f>IFERROR(IF(datos_arg[[#This Row],[Moneda]]="USD",datos_arg[[#This Row],[Monto]],datos_arg[[#This Row],[Monto]]/datos_arg[[#This Row],[TC]]),0)</f>
        <v>29762.7</v>
      </c>
      <c r="Y3830" s="14"/>
    </row>
    <row r="3831" spans="1:25" x14ac:dyDescent="0.25">
      <c r="A3831" s="14">
        <f t="shared" si="59"/>
        <v>3828</v>
      </c>
      <c r="B3831" s="1">
        <v>44216</v>
      </c>
      <c r="C3831" s="18">
        <f>+YEAR(datos_arg[[#This Row],[Fecha]])</f>
        <v>2021</v>
      </c>
      <c r="D3831" s="18">
        <f>+MONTH(datos_arg[[#This Row],[Fecha]])</f>
        <v>1</v>
      </c>
      <c r="E3831" s="14" t="s">
        <v>449</v>
      </c>
      <c r="F3831" s="14" t="s">
        <v>523</v>
      </c>
      <c r="G3831" s="14"/>
      <c r="H3831" s="14" t="s">
        <v>7132</v>
      </c>
      <c r="I3831" s="14" t="s">
        <v>7132</v>
      </c>
      <c r="J3831" s="14" t="s">
        <v>425</v>
      </c>
      <c r="K3831" s="14"/>
      <c r="L3831" s="14" t="s">
        <v>425</v>
      </c>
      <c r="M3831" s="14" t="s">
        <v>524</v>
      </c>
      <c r="N3831" s="14" t="s">
        <v>524</v>
      </c>
      <c r="O3831" s="14" t="s">
        <v>2610</v>
      </c>
      <c r="P3831" s="14"/>
      <c r="Q3831" s="14"/>
      <c r="R3831" s="14" t="s">
        <v>523</v>
      </c>
      <c r="S3831" s="14" t="s">
        <v>440</v>
      </c>
      <c r="T3831" s="35">
        <v>762.7</v>
      </c>
      <c r="U3831" s="14" t="s">
        <v>2</v>
      </c>
      <c r="V3831" s="14">
        <v>155</v>
      </c>
      <c r="W3831" s="16">
        <f>+IF(datos_arg[[#This Row],[Moneda]]="ARS",datos_arg[[#This Row],[Monto]],datos_arg[[#This Row],[Monto]]*datos_arg[[#This Row],[TC]])</f>
        <v>118218.5</v>
      </c>
      <c r="X3831" s="16">
        <f>IFERROR(IF(datos_arg[[#This Row],[Moneda]]="USD",datos_arg[[#This Row],[Monto]],datos_arg[[#This Row],[Monto]]/datos_arg[[#This Row],[TC]]),0)</f>
        <v>762.7</v>
      </c>
      <c r="Y3831" s="14"/>
    </row>
    <row r="3832" spans="1:25" x14ac:dyDescent="0.25">
      <c r="A3832" s="14">
        <f t="shared" si="59"/>
        <v>3829</v>
      </c>
      <c r="B3832" s="1">
        <v>44216</v>
      </c>
      <c r="C3832" s="18">
        <f>+YEAR(datos_arg[[#This Row],[Fecha]])</f>
        <v>2021</v>
      </c>
      <c r="D3832" s="18">
        <f>+MONTH(datos_arg[[#This Row],[Fecha]])</f>
        <v>1</v>
      </c>
      <c r="E3832" s="14" t="s">
        <v>1016</v>
      </c>
      <c r="F3832" s="14" t="s">
        <v>405</v>
      </c>
      <c r="G3832" s="14"/>
      <c r="H3832" s="14" t="s">
        <v>6646</v>
      </c>
      <c r="I3832" s="14" t="s">
        <v>7132</v>
      </c>
      <c r="J3832" s="14" t="s">
        <v>425</v>
      </c>
      <c r="K3832" s="14"/>
      <c r="L3832" s="14" t="s">
        <v>425</v>
      </c>
      <c r="M3832" s="14" t="s">
        <v>959</v>
      </c>
      <c r="N3832" s="14" t="s">
        <v>304</v>
      </c>
      <c r="O3832" s="14" t="s">
        <v>1950</v>
      </c>
      <c r="P3832" s="14"/>
      <c r="Q3832" s="14"/>
      <c r="R3832" s="14" t="s">
        <v>405</v>
      </c>
      <c r="S3832" s="14" t="s">
        <v>440</v>
      </c>
      <c r="T3832" s="35">
        <v>1500</v>
      </c>
      <c r="U3832" s="14" t="s">
        <v>2</v>
      </c>
      <c r="V3832" s="14">
        <v>155</v>
      </c>
      <c r="W3832" s="16">
        <f>+IF(datos_arg[[#This Row],[Moneda]]="ARS",datos_arg[[#This Row],[Monto]],datos_arg[[#This Row],[Monto]]*datos_arg[[#This Row],[TC]])</f>
        <v>232500</v>
      </c>
      <c r="X3832" s="16">
        <f>IFERROR(IF(datos_arg[[#This Row],[Moneda]]="USD",datos_arg[[#This Row],[Monto]],datos_arg[[#This Row],[Monto]]/datos_arg[[#This Row],[TC]]),0)</f>
        <v>1500</v>
      </c>
      <c r="Y3832" s="14"/>
    </row>
    <row r="3833" spans="1:25" ht="15" customHeight="1" x14ac:dyDescent="0.25">
      <c r="A3833" s="14">
        <f t="shared" si="59"/>
        <v>3830</v>
      </c>
      <c r="B3833" s="1">
        <v>44216</v>
      </c>
      <c r="C3833" s="18">
        <f>+YEAR(datos_arg[[#This Row],[Fecha]])</f>
        <v>2021</v>
      </c>
      <c r="D3833" s="18">
        <f>+MONTH(datos_arg[[#This Row],[Fecha]])</f>
        <v>1</v>
      </c>
      <c r="E3833" s="14" t="s">
        <v>408</v>
      </c>
      <c r="F3833" s="14" t="s">
        <v>506</v>
      </c>
      <c r="G3833" s="14"/>
      <c r="H3833" s="14" t="s">
        <v>7132</v>
      </c>
      <c r="I3833" s="14" t="s">
        <v>7132</v>
      </c>
      <c r="J3833" s="14" t="s">
        <v>425</v>
      </c>
      <c r="K3833" s="14"/>
      <c r="L3833" s="14" t="s">
        <v>425</v>
      </c>
      <c r="M3833" s="14" t="s">
        <v>1763</v>
      </c>
      <c r="N3833" s="14" t="s">
        <v>1763</v>
      </c>
      <c r="O3833" s="14" t="s">
        <v>3709</v>
      </c>
      <c r="P3833" s="14"/>
      <c r="Q3833" s="14"/>
      <c r="R3833" s="14" t="s">
        <v>420</v>
      </c>
      <c r="S3833" s="14" t="s">
        <v>439</v>
      </c>
      <c r="T3833" s="35">
        <v>100000</v>
      </c>
      <c r="U3833" s="14" t="s">
        <v>4</v>
      </c>
      <c r="V3833" s="14">
        <v>155</v>
      </c>
      <c r="W3833" s="16">
        <f>+IF(datos_arg[[#This Row],[Moneda]]="ARS",datos_arg[[#This Row],[Monto]],datos_arg[[#This Row],[Monto]]*datos_arg[[#This Row],[TC]])</f>
        <v>100000</v>
      </c>
      <c r="X3833" s="16">
        <f>IFERROR(IF(datos_arg[[#This Row],[Moneda]]="USD",datos_arg[[#This Row],[Monto]],datos_arg[[#This Row],[Monto]]/datos_arg[[#This Row],[TC]]),0)</f>
        <v>645.16129032258061</v>
      </c>
      <c r="Y3833" s="14"/>
    </row>
    <row r="3834" spans="1:25" ht="15" customHeight="1" x14ac:dyDescent="0.25">
      <c r="A3834" s="14">
        <f t="shared" si="59"/>
        <v>3831</v>
      </c>
      <c r="B3834" s="1">
        <v>44217</v>
      </c>
      <c r="C3834" s="18">
        <f>+YEAR(datos_arg[[#This Row],[Fecha]])</f>
        <v>2021</v>
      </c>
      <c r="D3834" s="18">
        <f>+MONTH(datos_arg[[#This Row],[Fecha]])</f>
        <v>1</v>
      </c>
      <c r="E3834" s="14" t="s">
        <v>1015</v>
      </c>
      <c r="F3834" s="14" t="s">
        <v>430</v>
      </c>
      <c r="G3834" s="14"/>
      <c r="H3834" s="14" t="s">
        <v>7132</v>
      </c>
      <c r="I3834" s="14" t="s">
        <v>7132</v>
      </c>
      <c r="J3834" s="14" t="s">
        <v>425</v>
      </c>
      <c r="K3834" s="14"/>
      <c r="L3834" s="14" t="s">
        <v>425</v>
      </c>
      <c r="M3834" s="14" t="s">
        <v>102</v>
      </c>
      <c r="N3834" s="14" t="s">
        <v>480</v>
      </c>
      <c r="O3834" s="14" t="s">
        <v>2302</v>
      </c>
      <c r="P3834" s="14"/>
      <c r="Q3834" s="14"/>
      <c r="R3834" s="14" t="s">
        <v>430</v>
      </c>
      <c r="S3834" s="14" t="s">
        <v>439</v>
      </c>
      <c r="T3834" s="35">
        <v>732</v>
      </c>
      <c r="U3834" s="14" t="s">
        <v>4</v>
      </c>
      <c r="V3834" s="14">
        <v>155</v>
      </c>
      <c r="W3834" s="16">
        <f>+IF(datos_arg[[#This Row],[Moneda]]="ARS",datos_arg[[#This Row],[Monto]],datos_arg[[#This Row],[Monto]]*datos_arg[[#This Row],[TC]])</f>
        <v>732</v>
      </c>
      <c r="X3834" s="16">
        <f>IFERROR(IF(datos_arg[[#This Row],[Moneda]]="USD",datos_arg[[#This Row],[Monto]],datos_arg[[#This Row],[Monto]]/datos_arg[[#This Row],[TC]]),0)</f>
        <v>4.7225806451612904</v>
      </c>
      <c r="Y3834" s="14"/>
    </row>
    <row r="3835" spans="1:25" ht="15" customHeight="1" x14ac:dyDescent="0.25">
      <c r="A3835" s="14">
        <f t="shared" si="59"/>
        <v>3832</v>
      </c>
      <c r="B3835" s="1">
        <v>44217</v>
      </c>
      <c r="C3835" s="18">
        <f>+YEAR(datos_arg[[#This Row],[Fecha]])</f>
        <v>2021</v>
      </c>
      <c r="D3835" s="18">
        <f>+MONTH(datos_arg[[#This Row],[Fecha]])</f>
        <v>1</v>
      </c>
      <c r="E3835" s="14" t="s">
        <v>1015</v>
      </c>
      <c r="F3835" s="14" t="s">
        <v>403</v>
      </c>
      <c r="G3835" s="14" t="s">
        <v>5383</v>
      </c>
      <c r="H3835" s="14" t="s">
        <v>8103</v>
      </c>
      <c r="I3835" s="14" t="s">
        <v>8104</v>
      </c>
      <c r="J3835" s="14" t="s">
        <v>422</v>
      </c>
      <c r="K3835" s="14" t="s">
        <v>422</v>
      </c>
      <c r="L3835" s="14" t="s">
        <v>425</v>
      </c>
      <c r="M3835" s="14" t="s">
        <v>310</v>
      </c>
      <c r="N3835" s="14" t="s">
        <v>310</v>
      </c>
      <c r="O3835" s="14" t="s">
        <v>3710</v>
      </c>
      <c r="P3835" s="14"/>
      <c r="Q3835" s="14"/>
      <c r="R3835" s="14" t="s">
        <v>5383</v>
      </c>
      <c r="S3835" s="14" t="s">
        <v>445</v>
      </c>
      <c r="T3835" s="35">
        <v>550</v>
      </c>
      <c r="U3835" s="14" t="s">
        <v>4</v>
      </c>
      <c r="V3835" s="14">
        <v>155</v>
      </c>
      <c r="W3835" s="16">
        <f>+IF(datos_arg[[#This Row],[Moneda]]="ARS",datos_arg[[#This Row],[Monto]],datos_arg[[#This Row],[Monto]]*datos_arg[[#This Row],[TC]])</f>
        <v>550</v>
      </c>
      <c r="X3835" s="16">
        <f>IFERROR(IF(datos_arg[[#This Row],[Moneda]]="USD",datos_arg[[#This Row],[Monto]],datos_arg[[#This Row],[Monto]]/datos_arg[[#This Row],[TC]]),0)</f>
        <v>3.5483870967741935</v>
      </c>
      <c r="Y3835" s="14"/>
    </row>
    <row r="3836" spans="1:25" ht="15" customHeight="1" x14ac:dyDescent="0.25">
      <c r="A3836" s="14">
        <f t="shared" si="59"/>
        <v>3833</v>
      </c>
      <c r="B3836" s="1">
        <v>44217</v>
      </c>
      <c r="C3836" s="18">
        <f>+YEAR(datos_arg[[#This Row],[Fecha]])</f>
        <v>2021</v>
      </c>
      <c r="D3836" s="18">
        <f>+MONTH(datos_arg[[#This Row],[Fecha]])</f>
        <v>1</v>
      </c>
      <c r="E3836" s="14" t="s">
        <v>1015</v>
      </c>
      <c r="F3836" s="14" t="s">
        <v>403</v>
      </c>
      <c r="G3836" s="14" t="s">
        <v>970</v>
      </c>
      <c r="H3836" s="14" t="s">
        <v>7132</v>
      </c>
      <c r="I3836" s="14" t="s">
        <v>7132</v>
      </c>
      <c r="J3836" s="14" t="s">
        <v>425</v>
      </c>
      <c r="K3836" s="14"/>
      <c r="L3836" s="14" t="s">
        <v>425</v>
      </c>
      <c r="M3836" s="14" t="s">
        <v>433</v>
      </c>
      <c r="N3836" s="14" t="s">
        <v>524</v>
      </c>
      <c r="O3836" s="14" t="s">
        <v>3711</v>
      </c>
      <c r="P3836" s="14" t="s">
        <v>6079</v>
      </c>
      <c r="Q3836" s="14"/>
      <c r="R3836" s="14" t="s">
        <v>970</v>
      </c>
      <c r="S3836" s="14" t="s">
        <v>439</v>
      </c>
      <c r="T3836" s="35">
        <v>2705</v>
      </c>
      <c r="U3836" s="14" t="s">
        <v>4</v>
      </c>
      <c r="V3836" s="14">
        <v>155</v>
      </c>
      <c r="W3836" s="16">
        <f>+IF(datos_arg[[#This Row],[Moneda]]="ARS",datos_arg[[#This Row],[Monto]],datos_arg[[#This Row],[Monto]]*datos_arg[[#This Row],[TC]])</f>
        <v>2705</v>
      </c>
      <c r="X3836" s="16">
        <f>IFERROR(IF(datos_arg[[#This Row],[Moneda]]="USD",datos_arg[[#This Row],[Monto]],datos_arg[[#This Row],[Monto]]/datos_arg[[#This Row],[TC]]),0)</f>
        <v>17.451612903225808</v>
      </c>
      <c r="Y3836" s="14"/>
    </row>
    <row r="3837" spans="1:25" ht="15" customHeight="1" x14ac:dyDescent="0.25">
      <c r="A3837" s="14">
        <f t="shared" si="59"/>
        <v>3834</v>
      </c>
      <c r="B3837" s="1">
        <v>44217</v>
      </c>
      <c r="C3837" s="18">
        <f>+YEAR(datos_arg[[#This Row],[Fecha]])</f>
        <v>2021</v>
      </c>
      <c r="D3837" s="18">
        <f>+MONTH(datos_arg[[#This Row],[Fecha]])</f>
        <v>1</v>
      </c>
      <c r="E3837" s="14" t="s">
        <v>617</v>
      </c>
      <c r="F3837" s="14" t="s">
        <v>8101</v>
      </c>
      <c r="G3837" s="14"/>
      <c r="H3837" s="14" t="s">
        <v>8103</v>
      </c>
      <c r="I3837" s="14" t="s">
        <v>8104</v>
      </c>
      <c r="J3837" s="14" t="s">
        <v>472</v>
      </c>
      <c r="K3837" s="14" t="s">
        <v>421</v>
      </c>
      <c r="L3837" s="14" t="s">
        <v>425</v>
      </c>
      <c r="M3837" s="14" t="s">
        <v>473</v>
      </c>
      <c r="N3837" s="14" t="s">
        <v>100</v>
      </c>
      <c r="O3837" s="14" t="s">
        <v>3712</v>
      </c>
      <c r="P3837" s="14" t="s">
        <v>6143</v>
      </c>
      <c r="Q3837" s="14">
        <v>4</v>
      </c>
      <c r="R3837" s="14" t="s">
        <v>8101</v>
      </c>
      <c r="S3837" s="14" t="s">
        <v>1762</v>
      </c>
      <c r="T3837" s="35">
        <v>476.44</v>
      </c>
      <c r="U3837" s="14" t="s">
        <v>4</v>
      </c>
      <c r="V3837" s="14">
        <v>155</v>
      </c>
      <c r="W3837" s="16">
        <f>+IF(datos_arg[[#This Row],[Moneda]]="ARS",datos_arg[[#This Row],[Monto]],datos_arg[[#This Row],[Monto]]*datos_arg[[#This Row],[TC]])</f>
        <v>476.44</v>
      </c>
      <c r="X3837" s="16">
        <f>IFERROR(IF(datos_arg[[#This Row],[Moneda]]="USD",datos_arg[[#This Row],[Monto]],datos_arg[[#This Row],[Monto]]/datos_arg[[#This Row],[TC]]),0)</f>
        <v>3.0738064516129033</v>
      </c>
      <c r="Y3837" s="14"/>
    </row>
    <row r="3838" spans="1:25" ht="15" customHeight="1" x14ac:dyDescent="0.25">
      <c r="A3838" s="14">
        <f t="shared" si="59"/>
        <v>3835</v>
      </c>
      <c r="B3838" s="1">
        <v>44217</v>
      </c>
      <c r="C3838" s="18">
        <f>+YEAR(datos_arg[[#This Row],[Fecha]])</f>
        <v>2021</v>
      </c>
      <c r="D3838" s="18">
        <f>+MONTH(datos_arg[[#This Row],[Fecha]])</f>
        <v>1</v>
      </c>
      <c r="E3838" s="14" t="s">
        <v>1015</v>
      </c>
      <c r="F3838" s="14" t="s">
        <v>403</v>
      </c>
      <c r="G3838" s="14" t="s">
        <v>5383</v>
      </c>
      <c r="H3838" s="14" t="s">
        <v>8103</v>
      </c>
      <c r="I3838" s="14" t="s">
        <v>8105</v>
      </c>
      <c r="J3838" s="14" t="s">
        <v>425</v>
      </c>
      <c r="K3838" s="14" t="s">
        <v>421</v>
      </c>
      <c r="L3838" s="14" t="s">
        <v>425</v>
      </c>
      <c r="M3838" s="14" t="s">
        <v>1419</v>
      </c>
      <c r="N3838" s="14" t="s">
        <v>100</v>
      </c>
      <c r="O3838" s="14" t="s">
        <v>3713</v>
      </c>
      <c r="P3838" s="14" t="s">
        <v>6143</v>
      </c>
      <c r="Q3838" s="14">
        <v>3</v>
      </c>
      <c r="R3838" s="14" t="s">
        <v>5383</v>
      </c>
      <c r="S3838" s="14" t="s">
        <v>1762</v>
      </c>
      <c r="T3838" s="35">
        <v>151.27000000000001</v>
      </c>
      <c r="U3838" s="14" t="s">
        <v>4</v>
      </c>
      <c r="V3838" s="14">
        <v>155</v>
      </c>
      <c r="W3838" s="16">
        <f>+IF(datos_arg[[#This Row],[Moneda]]="ARS",datos_arg[[#This Row],[Monto]],datos_arg[[#This Row],[Monto]]*datos_arg[[#This Row],[TC]])</f>
        <v>151.27000000000001</v>
      </c>
      <c r="X3838" s="16">
        <f>IFERROR(IF(datos_arg[[#This Row],[Moneda]]="USD",datos_arg[[#This Row],[Monto]],datos_arg[[#This Row],[Monto]]/datos_arg[[#This Row],[TC]]),0)</f>
        <v>0.97593548387096785</v>
      </c>
      <c r="Y3838" s="14"/>
    </row>
    <row r="3839" spans="1:25" ht="15" customHeight="1" x14ac:dyDescent="0.25">
      <c r="A3839" s="14">
        <f t="shared" si="59"/>
        <v>3836</v>
      </c>
      <c r="B3839" s="1">
        <v>44217</v>
      </c>
      <c r="C3839" s="18">
        <f>+YEAR(datos_arg[[#This Row],[Fecha]])</f>
        <v>2021</v>
      </c>
      <c r="D3839" s="18">
        <f>+MONTH(datos_arg[[#This Row],[Fecha]])</f>
        <v>1</v>
      </c>
      <c r="E3839" s="14" t="s">
        <v>1015</v>
      </c>
      <c r="F3839" s="14" t="s">
        <v>403</v>
      </c>
      <c r="G3839" s="14" t="s">
        <v>5383</v>
      </c>
      <c r="H3839" s="14" t="s">
        <v>6646</v>
      </c>
      <c r="I3839" s="14" t="s">
        <v>7132</v>
      </c>
      <c r="J3839" s="14" t="s">
        <v>425</v>
      </c>
      <c r="K3839" s="14" t="s">
        <v>421</v>
      </c>
      <c r="L3839" s="14" t="s">
        <v>425</v>
      </c>
      <c r="M3839" s="14" t="s">
        <v>2208</v>
      </c>
      <c r="N3839" s="14" t="s">
        <v>100</v>
      </c>
      <c r="O3839" s="14" t="s">
        <v>3714</v>
      </c>
      <c r="P3839" s="14" t="s">
        <v>6143</v>
      </c>
      <c r="Q3839" s="14">
        <v>2</v>
      </c>
      <c r="R3839" s="14" t="s">
        <v>5383</v>
      </c>
      <c r="S3839" s="14" t="s">
        <v>1762</v>
      </c>
      <c r="T3839" s="35">
        <v>43.75</v>
      </c>
      <c r="U3839" s="14" t="s">
        <v>4</v>
      </c>
      <c r="V3839" s="14">
        <v>155</v>
      </c>
      <c r="W3839" s="16">
        <f>+IF(datos_arg[[#This Row],[Moneda]]="ARS",datos_arg[[#This Row],[Monto]],datos_arg[[#This Row],[Monto]]*datos_arg[[#This Row],[TC]])</f>
        <v>43.75</v>
      </c>
      <c r="X3839" s="16">
        <f>IFERROR(IF(datos_arg[[#This Row],[Moneda]]="USD",datos_arg[[#This Row],[Monto]],datos_arg[[#This Row],[Monto]]/datos_arg[[#This Row],[TC]]),0)</f>
        <v>0.28225806451612906</v>
      </c>
      <c r="Y3839" s="14"/>
    </row>
    <row r="3840" spans="1:25" ht="15" customHeight="1" x14ac:dyDescent="0.25">
      <c r="A3840" s="14">
        <f t="shared" si="59"/>
        <v>3837</v>
      </c>
      <c r="B3840" s="1">
        <v>44217</v>
      </c>
      <c r="C3840" s="18">
        <f>+YEAR(datos_arg[[#This Row],[Fecha]])</f>
        <v>2021</v>
      </c>
      <c r="D3840" s="18">
        <f>+MONTH(datos_arg[[#This Row],[Fecha]])</f>
        <v>1</v>
      </c>
      <c r="E3840" s="14" t="s">
        <v>408</v>
      </c>
      <c r="F3840" s="14" t="s">
        <v>506</v>
      </c>
      <c r="G3840" s="14"/>
      <c r="H3840" s="14" t="s">
        <v>7132</v>
      </c>
      <c r="I3840" s="14" t="s">
        <v>7132</v>
      </c>
      <c r="J3840" s="14" t="s">
        <v>425</v>
      </c>
      <c r="K3840" s="14"/>
      <c r="L3840" s="14" t="s">
        <v>425</v>
      </c>
      <c r="M3840" s="14" t="s">
        <v>613</v>
      </c>
      <c r="N3840" s="14" t="s">
        <v>613</v>
      </c>
      <c r="O3840" s="14" t="s">
        <v>3715</v>
      </c>
      <c r="P3840" s="14"/>
      <c r="Q3840" s="14"/>
      <c r="R3840" s="14" t="s">
        <v>613</v>
      </c>
      <c r="S3840" s="14" t="s">
        <v>439</v>
      </c>
      <c r="T3840" s="35">
        <v>1000</v>
      </c>
      <c r="U3840" s="14" t="s">
        <v>4</v>
      </c>
      <c r="V3840" s="14">
        <v>155</v>
      </c>
      <c r="W3840" s="16">
        <f>+IF(datos_arg[[#This Row],[Moneda]]="ARS",datos_arg[[#This Row],[Monto]],datos_arg[[#This Row],[Monto]]*datos_arg[[#This Row],[TC]])</f>
        <v>1000</v>
      </c>
      <c r="X3840" s="16">
        <f>IFERROR(IF(datos_arg[[#This Row],[Moneda]]="USD",datos_arg[[#This Row],[Monto]],datos_arg[[#This Row],[Monto]]/datos_arg[[#This Row],[TC]]),0)</f>
        <v>6.4516129032258061</v>
      </c>
      <c r="Y3840" s="14"/>
    </row>
    <row r="3841" spans="1:25" ht="15" customHeight="1" x14ac:dyDescent="0.25">
      <c r="A3841" s="14">
        <f t="shared" si="59"/>
        <v>3838</v>
      </c>
      <c r="B3841" s="1">
        <v>44218</v>
      </c>
      <c r="C3841" s="18">
        <f>+YEAR(datos_arg[[#This Row],[Fecha]])</f>
        <v>2021</v>
      </c>
      <c r="D3841" s="18">
        <f>+MONTH(datos_arg[[#This Row],[Fecha]])</f>
        <v>1</v>
      </c>
      <c r="E3841" s="14" t="s">
        <v>1015</v>
      </c>
      <c r="F3841" s="14" t="s">
        <v>403</v>
      </c>
      <c r="G3841" s="14" t="s">
        <v>5383</v>
      </c>
      <c r="H3841" s="14" t="s">
        <v>6649</v>
      </c>
      <c r="I3841" s="14" t="s">
        <v>7132</v>
      </c>
      <c r="J3841" s="14" t="s">
        <v>472</v>
      </c>
      <c r="K3841" s="14" t="s">
        <v>421</v>
      </c>
      <c r="L3841" s="14" t="s">
        <v>421</v>
      </c>
      <c r="M3841" s="14" t="s">
        <v>558</v>
      </c>
      <c r="N3841" s="14" t="s">
        <v>314</v>
      </c>
      <c r="O3841" s="14" t="s">
        <v>3716</v>
      </c>
      <c r="P3841" s="14" t="s">
        <v>6144</v>
      </c>
      <c r="Q3841" s="14">
        <v>60</v>
      </c>
      <c r="R3841" s="14" t="s">
        <v>5383</v>
      </c>
      <c r="S3841" s="14" t="s">
        <v>439</v>
      </c>
      <c r="T3841" s="35">
        <v>5542.6</v>
      </c>
      <c r="U3841" s="14" t="s">
        <v>4</v>
      </c>
      <c r="V3841" s="14">
        <v>155</v>
      </c>
      <c r="W3841" s="16">
        <f>+IF(datos_arg[[#This Row],[Moneda]]="ARS",datos_arg[[#This Row],[Monto]],datos_arg[[#This Row],[Monto]]*datos_arg[[#This Row],[TC]])</f>
        <v>5542.6</v>
      </c>
      <c r="X3841" s="16">
        <f>IFERROR(IF(datos_arg[[#This Row],[Moneda]]="USD",datos_arg[[#This Row],[Monto]],datos_arg[[#This Row],[Monto]]/datos_arg[[#This Row],[TC]]),0)</f>
        <v>35.758709677419354</v>
      </c>
      <c r="Y3841" s="14"/>
    </row>
    <row r="3842" spans="1:25" ht="15" customHeight="1" x14ac:dyDescent="0.25">
      <c r="A3842" s="14">
        <f t="shared" si="59"/>
        <v>3839</v>
      </c>
      <c r="B3842" s="1">
        <v>44218</v>
      </c>
      <c r="C3842" s="18">
        <f>+YEAR(datos_arg[[#This Row],[Fecha]])</f>
        <v>2021</v>
      </c>
      <c r="D3842" s="18">
        <f>+MONTH(datos_arg[[#This Row],[Fecha]])</f>
        <v>1</v>
      </c>
      <c r="E3842" s="14" t="s">
        <v>617</v>
      </c>
      <c r="F3842" s="14" t="s">
        <v>8101</v>
      </c>
      <c r="G3842" s="14"/>
      <c r="H3842" s="14" t="s">
        <v>8103</v>
      </c>
      <c r="I3842" s="14" t="s">
        <v>8104</v>
      </c>
      <c r="J3842" s="14" t="s">
        <v>3606</v>
      </c>
      <c r="K3842" s="14" t="s">
        <v>421</v>
      </c>
      <c r="L3842" s="14" t="s">
        <v>421</v>
      </c>
      <c r="M3842" s="14" t="s">
        <v>989</v>
      </c>
      <c r="N3842" s="14" t="s">
        <v>3717</v>
      </c>
      <c r="O3842" s="14" t="s">
        <v>3718</v>
      </c>
      <c r="P3842" s="14" t="s">
        <v>6113</v>
      </c>
      <c r="Q3842" s="14">
        <v>1</v>
      </c>
      <c r="R3842" s="14" t="s">
        <v>8101</v>
      </c>
      <c r="S3842" s="14" t="s">
        <v>439</v>
      </c>
      <c r="T3842" s="35">
        <v>6000</v>
      </c>
      <c r="U3842" s="14" t="s">
        <v>4</v>
      </c>
      <c r="V3842" s="14">
        <v>155</v>
      </c>
      <c r="W3842" s="16">
        <f>+IF(datos_arg[[#This Row],[Moneda]]="ARS",datos_arg[[#This Row],[Monto]],datos_arg[[#This Row],[Monto]]*datos_arg[[#This Row],[TC]])</f>
        <v>6000</v>
      </c>
      <c r="X3842" s="16">
        <f>IFERROR(IF(datos_arg[[#This Row],[Moneda]]="USD",datos_arg[[#This Row],[Monto]],datos_arg[[#This Row],[Monto]]/datos_arg[[#This Row],[TC]]),0)</f>
        <v>38.70967741935484</v>
      </c>
      <c r="Y3842" s="14"/>
    </row>
    <row r="3843" spans="1:25" ht="15" customHeight="1" x14ac:dyDescent="0.25">
      <c r="A3843" s="14">
        <f t="shared" si="59"/>
        <v>3840</v>
      </c>
      <c r="B3843" s="1">
        <v>44218</v>
      </c>
      <c r="C3843" s="18">
        <f>+YEAR(datos_arg[[#This Row],[Fecha]])</f>
        <v>2021</v>
      </c>
      <c r="D3843" s="18">
        <f>+MONTH(datos_arg[[#This Row],[Fecha]])</f>
        <v>1</v>
      </c>
      <c r="E3843" s="14" t="s">
        <v>1016</v>
      </c>
      <c r="F3843" s="14" t="s">
        <v>404</v>
      </c>
      <c r="G3843" s="14"/>
      <c r="H3843" s="14" t="s">
        <v>7132</v>
      </c>
      <c r="I3843" s="14" t="s">
        <v>7132</v>
      </c>
      <c r="J3843" s="14" t="s">
        <v>425</v>
      </c>
      <c r="K3843" s="14"/>
      <c r="L3843" s="14" t="s">
        <v>425</v>
      </c>
      <c r="M3843" s="14" t="s">
        <v>156</v>
      </c>
      <c r="N3843" s="14" t="s">
        <v>156</v>
      </c>
      <c r="O3843" s="14" t="s">
        <v>3719</v>
      </c>
      <c r="P3843" s="14" t="s">
        <v>6139</v>
      </c>
      <c r="Q3843" s="14"/>
      <c r="R3843" s="14" t="s">
        <v>404</v>
      </c>
      <c r="S3843" s="14" t="s">
        <v>439</v>
      </c>
      <c r="T3843" s="35">
        <v>4540</v>
      </c>
      <c r="U3843" s="14" t="s">
        <v>4</v>
      </c>
      <c r="V3843" s="14">
        <v>155</v>
      </c>
      <c r="W3843" s="16">
        <f>+IF(datos_arg[[#This Row],[Moneda]]="ARS",datos_arg[[#This Row],[Monto]],datos_arg[[#This Row],[Monto]]*datos_arg[[#This Row],[TC]])</f>
        <v>4540</v>
      </c>
      <c r="X3843" s="16">
        <f>IFERROR(IF(datos_arg[[#This Row],[Moneda]]="USD",datos_arg[[#This Row],[Monto]],datos_arg[[#This Row],[Monto]]/datos_arg[[#This Row],[TC]]),0)</f>
        <v>29.29032258064516</v>
      </c>
      <c r="Y3843" s="14"/>
    </row>
    <row r="3844" spans="1:25" ht="15" customHeight="1" x14ac:dyDescent="0.25">
      <c r="A3844" s="14">
        <f t="shared" si="59"/>
        <v>3841</v>
      </c>
      <c r="B3844" s="1">
        <v>44218</v>
      </c>
      <c r="C3844" s="18">
        <f>+YEAR(datos_arg[[#This Row],[Fecha]])</f>
        <v>2021</v>
      </c>
      <c r="D3844" s="18">
        <f>+MONTH(datos_arg[[#This Row],[Fecha]])</f>
        <v>1</v>
      </c>
      <c r="E3844" s="14" t="s">
        <v>1016</v>
      </c>
      <c r="F3844" s="14" t="s">
        <v>404</v>
      </c>
      <c r="G3844" s="14"/>
      <c r="H3844" s="14" t="s">
        <v>433</v>
      </c>
      <c r="I3844" s="14" t="s">
        <v>955</v>
      </c>
      <c r="J3844" s="14" t="s">
        <v>425</v>
      </c>
      <c r="K3844" s="14"/>
      <c r="L3844" s="14" t="s">
        <v>425</v>
      </c>
      <c r="M3844" s="14" t="s">
        <v>832</v>
      </c>
      <c r="N3844" s="14" t="s">
        <v>832</v>
      </c>
      <c r="O3844" s="14" t="s">
        <v>3680</v>
      </c>
      <c r="P3844" s="14" t="s">
        <v>6139</v>
      </c>
      <c r="Q3844" s="14"/>
      <c r="R3844" s="14" t="s">
        <v>404</v>
      </c>
      <c r="S3844" s="14" t="s">
        <v>439</v>
      </c>
      <c r="T3844" s="35">
        <v>364.48</v>
      </c>
      <c r="U3844" s="14" t="s">
        <v>4</v>
      </c>
      <c r="V3844" s="14">
        <v>155</v>
      </c>
      <c r="W3844" s="16">
        <f>+IF(datos_arg[[#This Row],[Moneda]]="ARS",datos_arg[[#This Row],[Monto]],datos_arg[[#This Row],[Monto]]*datos_arg[[#This Row],[TC]])</f>
        <v>364.48</v>
      </c>
      <c r="X3844" s="16">
        <f>IFERROR(IF(datos_arg[[#This Row],[Moneda]]="USD",datos_arg[[#This Row],[Monto]],datos_arg[[#This Row],[Monto]]/datos_arg[[#This Row],[TC]]),0)</f>
        <v>2.3514838709677419</v>
      </c>
      <c r="Y3844" s="14"/>
    </row>
    <row r="3845" spans="1:25" ht="15" customHeight="1" x14ac:dyDescent="0.25">
      <c r="A3845" s="14">
        <f t="shared" si="59"/>
        <v>3842</v>
      </c>
      <c r="B3845" s="1">
        <v>44218</v>
      </c>
      <c r="C3845" s="18">
        <f>+YEAR(datos_arg[[#This Row],[Fecha]])</f>
        <v>2021</v>
      </c>
      <c r="D3845" s="18">
        <f>+MONTH(datos_arg[[#This Row],[Fecha]])</f>
        <v>1</v>
      </c>
      <c r="E3845" s="14" t="s">
        <v>1016</v>
      </c>
      <c r="F3845" s="14" t="s">
        <v>404</v>
      </c>
      <c r="G3845" s="14"/>
      <c r="H3845" s="14" t="s">
        <v>433</v>
      </c>
      <c r="I3845" s="14" t="s">
        <v>955</v>
      </c>
      <c r="J3845" s="14" t="s">
        <v>425</v>
      </c>
      <c r="K3845" s="14"/>
      <c r="L3845" s="14" t="s">
        <v>425</v>
      </c>
      <c r="M3845" s="14" t="s">
        <v>831</v>
      </c>
      <c r="N3845" s="14" t="s">
        <v>831</v>
      </c>
      <c r="O3845" s="14" t="s">
        <v>3680</v>
      </c>
      <c r="P3845" s="14" t="s">
        <v>6139</v>
      </c>
      <c r="Q3845" s="14"/>
      <c r="R3845" s="14" t="s">
        <v>404</v>
      </c>
      <c r="S3845" s="14" t="s">
        <v>439</v>
      </c>
      <c r="T3845" s="35">
        <v>2148.59</v>
      </c>
      <c r="U3845" s="14" t="s">
        <v>4</v>
      </c>
      <c r="V3845" s="14">
        <v>155</v>
      </c>
      <c r="W3845" s="16">
        <f>+IF(datos_arg[[#This Row],[Moneda]]="ARS",datos_arg[[#This Row],[Monto]],datos_arg[[#This Row],[Monto]]*datos_arg[[#This Row],[TC]])</f>
        <v>2148.59</v>
      </c>
      <c r="X3845" s="16">
        <f>IFERROR(IF(datos_arg[[#This Row],[Moneda]]="USD",datos_arg[[#This Row],[Monto]],datos_arg[[#This Row],[Monto]]/datos_arg[[#This Row],[TC]]),0)</f>
        <v>13.861870967741936</v>
      </c>
      <c r="Y3845" s="14"/>
    </row>
    <row r="3846" spans="1:25" ht="15" customHeight="1" x14ac:dyDescent="0.25">
      <c r="A3846" s="14">
        <f t="shared" ref="A3846:A3909" si="60">+A3845+1</f>
        <v>3843</v>
      </c>
      <c r="B3846" s="1">
        <v>44218</v>
      </c>
      <c r="C3846" s="18">
        <f>+YEAR(datos_arg[[#This Row],[Fecha]])</f>
        <v>2021</v>
      </c>
      <c r="D3846" s="18">
        <f>+MONTH(datos_arg[[#This Row],[Fecha]])</f>
        <v>1</v>
      </c>
      <c r="E3846" s="14" t="s">
        <v>1016</v>
      </c>
      <c r="F3846" s="14" t="s">
        <v>404</v>
      </c>
      <c r="G3846" s="14"/>
      <c r="H3846" s="14" t="s">
        <v>7132</v>
      </c>
      <c r="I3846" s="14" t="s">
        <v>7132</v>
      </c>
      <c r="J3846" s="14" t="s">
        <v>425</v>
      </c>
      <c r="K3846" s="14"/>
      <c r="L3846" s="14" t="s">
        <v>425</v>
      </c>
      <c r="M3846" s="14" t="s">
        <v>284</v>
      </c>
      <c r="N3846" s="14" t="s">
        <v>284</v>
      </c>
      <c r="O3846" s="14" t="s">
        <v>3719</v>
      </c>
      <c r="P3846" s="14" t="s">
        <v>6139</v>
      </c>
      <c r="Q3846" s="14"/>
      <c r="R3846" s="14" t="s">
        <v>404</v>
      </c>
      <c r="S3846" s="14" t="s">
        <v>439</v>
      </c>
      <c r="T3846" s="35">
        <v>1500</v>
      </c>
      <c r="U3846" s="14" t="s">
        <v>4</v>
      </c>
      <c r="V3846" s="14">
        <v>155</v>
      </c>
      <c r="W3846" s="16">
        <f>+IF(datos_arg[[#This Row],[Moneda]]="ARS",datos_arg[[#This Row],[Monto]],datos_arg[[#This Row],[Monto]]*datos_arg[[#This Row],[TC]])</f>
        <v>1500</v>
      </c>
      <c r="X3846" s="16">
        <f>IFERROR(IF(datos_arg[[#This Row],[Moneda]]="USD",datos_arg[[#This Row],[Monto]],datos_arg[[#This Row],[Monto]]/datos_arg[[#This Row],[TC]]),0)</f>
        <v>9.67741935483871</v>
      </c>
      <c r="Y3846" s="14"/>
    </row>
    <row r="3847" spans="1:25" ht="15" customHeight="1" x14ac:dyDescent="0.25">
      <c r="A3847" s="14">
        <f t="shared" si="60"/>
        <v>3844</v>
      </c>
      <c r="B3847" s="1">
        <v>44218</v>
      </c>
      <c r="C3847" s="18">
        <f>+YEAR(datos_arg[[#This Row],[Fecha]])</f>
        <v>2021</v>
      </c>
      <c r="D3847" s="18">
        <f>+MONTH(datos_arg[[#This Row],[Fecha]])</f>
        <v>1</v>
      </c>
      <c r="E3847" s="14" t="s">
        <v>617</v>
      </c>
      <c r="F3847" s="14" t="s">
        <v>8101</v>
      </c>
      <c r="G3847" s="14"/>
      <c r="H3847" s="14" t="s">
        <v>8103</v>
      </c>
      <c r="I3847" s="14" t="s">
        <v>8104</v>
      </c>
      <c r="J3847" s="14" t="s">
        <v>472</v>
      </c>
      <c r="K3847" s="14" t="s">
        <v>421</v>
      </c>
      <c r="L3847" s="14" t="s">
        <v>425</v>
      </c>
      <c r="M3847" s="14" t="s">
        <v>473</v>
      </c>
      <c r="N3847" s="14" t="s">
        <v>100</v>
      </c>
      <c r="O3847" s="14" t="s">
        <v>3720</v>
      </c>
      <c r="P3847" s="14" t="s">
        <v>6143</v>
      </c>
      <c r="Q3847" s="14">
        <v>0</v>
      </c>
      <c r="R3847" s="14" t="s">
        <v>8101</v>
      </c>
      <c r="S3847" s="14" t="s">
        <v>439</v>
      </c>
      <c r="T3847" s="35">
        <v>5264.14</v>
      </c>
      <c r="U3847" s="14" t="s">
        <v>4</v>
      </c>
      <c r="V3847" s="14">
        <v>155</v>
      </c>
      <c r="W3847" s="16">
        <f>+IF(datos_arg[[#This Row],[Moneda]]="ARS",datos_arg[[#This Row],[Monto]],datos_arg[[#This Row],[Monto]]*datos_arg[[#This Row],[TC]])</f>
        <v>5264.14</v>
      </c>
      <c r="X3847" s="16">
        <f>IFERROR(IF(datos_arg[[#This Row],[Moneda]]="USD",datos_arg[[#This Row],[Monto]],datos_arg[[#This Row],[Monto]]/datos_arg[[#This Row],[TC]]),0)</f>
        <v>33.962193548387098</v>
      </c>
      <c r="Y3847" s="14"/>
    </row>
    <row r="3848" spans="1:25" ht="15" customHeight="1" x14ac:dyDescent="0.25">
      <c r="A3848" s="14">
        <f t="shared" si="60"/>
        <v>3845</v>
      </c>
      <c r="B3848" s="1">
        <v>44218</v>
      </c>
      <c r="C3848" s="18">
        <f>+YEAR(datos_arg[[#This Row],[Fecha]])</f>
        <v>2021</v>
      </c>
      <c r="D3848" s="18">
        <f>+MONTH(datos_arg[[#This Row],[Fecha]])</f>
        <v>1</v>
      </c>
      <c r="E3848" s="14" t="s">
        <v>1015</v>
      </c>
      <c r="F3848" s="14" t="s">
        <v>403</v>
      </c>
      <c r="G3848" s="14" t="s">
        <v>5383</v>
      </c>
      <c r="H3848" s="14" t="s">
        <v>8103</v>
      </c>
      <c r="I3848" s="14" t="s">
        <v>8105</v>
      </c>
      <c r="J3848" s="14" t="s">
        <v>425</v>
      </c>
      <c r="K3848" s="14" t="s">
        <v>421</v>
      </c>
      <c r="L3848" s="14" t="s">
        <v>425</v>
      </c>
      <c r="M3848" s="14" t="s">
        <v>1419</v>
      </c>
      <c r="N3848" s="14" t="s">
        <v>100</v>
      </c>
      <c r="O3848" s="14" t="s">
        <v>3721</v>
      </c>
      <c r="P3848" s="14" t="s">
        <v>6143</v>
      </c>
      <c r="Q3848" s="14">
        <v>0</v>
      </c>
      <c r="R3848" s="14" t="s">
        <v>5383</v>
      </c>
      <c r="S3848" s="14" t="s">
        <v>439</v>
      </c>
      <c r="T3848" s="35">
        <v>1671.35</v>
      </c>
      <c r="U3848" s="14" t="s">
        <v>4</v>
      </c>
      <c r="V3848" s="14">
        <v>155</v>
      </c>
      <c r="W3848" s="16">
        <f>+IF(datos_arg[[#This Row],[Moneda]]="ARS",datos_arg[[#This Row],[Monto]],datos_arg[[#This Row],[Monto]]*datos_arg[[#This Row],[TC]])</f>
        <v>1671.35</v>
      </c>
      <c r="X3848" s="16">
        <f>IFERROR(IF(datos_arg[[#This Row],[Moneda]]="USD",datos_arg[[#This Row],[Monto]],datos_arg[[#This Row],[Monto]]/datos_arg[[#This Row],[TC]]),0)</f>
        <v>10.782903225806452</v>
      </c>
      <c r="Y3848" s="14"/>
    </row>
    <row r="3849" spans="1:25" ht="15" customHeight="1" x14ac:dyDescent="0.25">
      <c r="A3849" s="14">
        <f t="shared" si="60"/>
        <v>3846</v>
      </c>
      <c r="B3849" s="1">
        <v>44218</v>
      </c>
      <c r="C3849" s="18">
        <f>+YEAR(datos_arg[[#This Row],[Fecha]])</f>
        <v>2021</v>
      </c>
      <c r="D3849" s="18">
        <f>+MONTH(datos_arg[[#This Row],[Fecha]])</f>
        <v>1</v>
      </c>
      <c r="E3849" s="14" t="s">
        <v>1015</v>
      </c>
      <c r="F3849" s="14" t="s">
        <v>403</v>
      </c>
      <c r="G3849" s="14" t="s">
        <v>5383</v>
      </c>
      <c r="H3849" s="14" t="s">
        <v>6646</v>
      </c>
      <c r="I3849" s="14" t="s">
        <v>7132</v>
      </c>
      <c r="J3849" s="14" t="s">
        <v>425</v>
      </c>
      <c r="K3849" s="14" t="s">
        <v>421</v>
      </c>
      <c r="L3849" s="14" t="s">
        <v>425</v>
      </c>
      <c r="M3849" s="14" t="s">
        <v>2208</v>
      </c>
      <c r="N3849" s="14" t="s">
        <v>100</v>
      </c>
      <c r="O3849" s="14" t="s">
        <v>3722</v>
      </c>
      <c r="P3849" s="14" t="s">
        <v>6143</v>
      </c>
      <c r="Q3849" s="14">
        <v>0</v>
      </c>
      <c r="R3849" s="14" t="s">
        <v>5383</v>
      </c>
      <c r="S3849" s="14" t="s">
        <v>439</v>
      </c>
      <c r="T3849" s="35">
        <v>483.36</v>
      </c>
      <c r="U3849" s="14" t="s">
        <v>4</v>
      </c>
      <c r="V3849" s="14">
        <v>155</v>
      </c>
      <c r="W3849" s="16">
        <f>+IF(datos_arg[[#This Row],[Moneda]]="ARS",datos_arg[[#This Row],[Monto]],datos_arg[[#This Row],[Monto]]*datos_arg[[#This Row],[TC]])</f>
        <v>483.36</v>
      </c>
      <c r="X3849" s="16">
        <f>IFERROR(IF(datos_arg[[#This Row],[Moneda]]="USD",datos_arg[[#This Row],[Monto]],datos_arg[[#This Row],[Monto]]/datos_arg[[#This Row],[TC]]),0)</f>
        <v>3.1184516129032258</v>
      </c>
      <c r="Y3849" s="14"/>
    </row>
    <row r="3850" spans="1:25" ht="15" customHeight="1" x14ac:dyDescent="0.25">
      <c r="A3850" s="14">
        <f t="shared" si="60"/>
        <v>3847</v>
      </c>
      <c r="B3850" s="1">
        <v>44218</v>
      </c>
      <c r="C3850" s="18">
        <f>+YEAR(datos_arg[[#This Row],[Fecha]])</f>
        <v>2021</v>
      </c>
      <c r="D3850" s="18">
        <f>+MONTH(datos_arg[[#This Row],[Fecha]])</f>
        <v>1</v>
      </c>
      <c r="E3850" s="14" t="s">
        <v>1015</v>
      </c>
      <c r="F3850" s="14" t="s">
        <v>430</v>
      </c>
      <c r="G3850" s="14"/>
      <c r="H3850" s="14" t="s">
        <v>7132</v>
      </c>
      <c r="I3850" s="14" t="s">
        <v>7132</v>
      </c>
      <c r="J3850" s="14" t="s">
        <v>425</v>
      </c>
      <c r="K3850" s="14"/>
      <c r="L3850" s="14" t="s">
        <v>425</v>
      </c>
      <c r="M3850" s="14" t="s">
        <v>102</v>
      </c>
      <c r="N3850" s="14" t="s">
        <v>480</v>
      </c>
      <c r="O3850" s="14" t="s">
        <v>3051</v>
      </c>
      <c r="P3850" s="14" t="s">
        <v>6145</v>
      </c>
      <c r="Q3850" s="14"/>
      <c r="R3850" s="14" t="s">
        <v>430</v>
      </c>
      <c r="S3850" s="14" t="s">
        <v>421</v>
      </c>
      <c r="T3850" s="35">
        <v>22270</v>
      </c>
      <c r="U3850" s="14" t="s">
        <v>4</v>
      </c>
      <c r="V3850" s="14">
        <v>155</v>
      </c>
      <c r="W3850" s="16">
        <f>+IF(datos_arg[[#This Row],[Moneda]]="ARS",datos_arg[[#This Row],[Monto]],datos_arg[[#This Row],[Monto]]*datos_arg[[#This Row],[TC]])</f>
        <v>22270</v>
      </c>
      <c r="X3850" s="16">
        <f>IFERROR(IF(datos_arg[[#This Row],[Moneda]]="USD",datos_arg[[#This Row],[Monto]],datos_arg[[#This Row],[Monto]]/datos_arg[[#This Row],[TC]]),0)</f>
        <v>143.67741935483872</v>
      </c>
      <c r="Y3850" s="14"/>
    </row>
    <row r="3851" spans="1:25" ht="15" customHeight="1" x14ac:dyDescent="0.25">
      <c r="A3851" s="14">
        <f t="shared" si="60"/>
        <v>3848</v>
      </c>
      <c r="B3851" s="1">
        <v>44218</v>
      </c>
      <c r="C3851" s="18">
        <f>+YEAR(datos_arg[[#This Row],[Fecha]])</f>
        <v>2021</v>
      </c>
      <c r="D3851" s="18">
        <f>+MONTH(datos_arg[[#This Row],[Fecha]])</f>
        <v>1</v>
      </c>
      <c r="E3851" s="14" t="s">
        <v>1015</v>
      </c>
      <c r="F3851" s="14" t="s">
        <v>403</v>
      </c>
      <c r="G3851" s="14" t="s">
        <v>6645</v>
      </c>
      <c r="H3851" s="14" t="s">
        <v>532</v>
      </c>
      <c r="I3851" s="14" t="s">
        <v>7132</v>
      </c>
      <c r="J3851" s="14" t="s">
        <v>425</v>
      </c>
      <c r="K3851" s="14" t="s">
        <v>421</v>
      </c>
      <c r="L3851" s="14" t="s">
        <v>421</v>
      </c>
      <c r="M3851" s="14" t="s">
        <v>804</v>
      </c>
      <c r="N3851" s="14" t="s">
        <v>26</v>
      </c>
      <c r="O3851" s="14" t="s">
        <v>3548</v>
      </c>
      <c r="P3851" s="14" t="s">
        <v>6145</v>
      </c>
      <c r="Q3851" s="14">
        <v>97</v>
      </c>
      <c r="R3851" s="14" t="s">
        <v>6645</v>
      </c>
      <c r="S3851" s="14" t="s">
        <v>421</v>
      </c>
      <c r="T3851" s="35">
        <v>17480</v>
      </c>
      <c r="U3851" s="14" t="s">
        <v>4</v>
      </c>
      <c r="V3851" s="14">
        <v>155</v>
      </c>
      <c r="W3851" s="16">
        <f>+IF(datos_arg[[#This Row],[Moneda]]="ARS",datos_arg[[#This Row],[Monto]],datos_arg[[#This Row],[Monto]]*datos_arg[[#This Row],[TC]])</f>
        <v>17480</v>
      </c>
      <c r="X3851" s="16">
        <f>IFERROR(IF(datos_arg[[#This Row],[Moneda]]="USD",datos_arg[[#This Row],[Monto]],datos_arg[[#This Row],[Monto]]/datos_arg[[#This Row],[TC]]),0)</f>
        <v>112.7741935483871</v>
      </c>
      <c r="Y3851" s="14"/>
    </row>
    <row r="3852" spans="1:25" ht="15" customHeight="1" x14ac:dyDescent="0.25">
      <c r="A3852" s="14">
        <f t="shared" si="60"/>
        <v>3849</v>
      </c>
      <c r="B3852" s="1">
        <v>44218</v>
      </c>
      <c r="C3852" s="18">
        <f>+YEAR(datos_arg[[#This Row],[Fecha]])</f>
        <v>2021</v>
      </c>
      <c r="D3852" s="18">
        <f>+MONTH(datos_arg[[#This Row],[Fecha]])</f>
        <v>1</v>
      </c>
      <c r="E3852" s="14" t="s">
        <v>5358</v>
      </c>
      <c r="F3852" s="14" t="s">
        <v>85</v>
      </c>
      <c r="G3852" s="14"/>
      <c r="H3852" s="14" t="s">
        <v>532</v>
      </c>
      <c r="I3852" s="14" t="s">
        <v>7132</v>
      </c>
      <c r="J3852" s="14" t="s">
        <v>425</v>
      </c>
      <c r="K3852" s="14" t="s">
        <v>421</v>
      </c>
      <c r="L3852" s="14" t="s">
        <v>425</v>
      </c>
      <c r="M3852" s="14" t="s">
        <v>1381</v>
      </c>
      <c r="N3852" s="14" t="s">
        <v>524</v>
      </c>
      <c r="O3852" s="14" t="s">
        <v>3723</v>
      </c>
      <c r="P3852" s="14" t="s">
        <v>6145</v>
      </c>
      <c r="Q3852" s="14">
        <v>1</v>
      </c>
      <c r="R3852" s="14" t="s">
        <v>85</v>
      </c>
      <c r="S3852" s="14" t="s">
        <v>421</v>
      </c>
      <c r="T3852" s="35">
        <v>4400</v>
      </c>
      <c r="U3852" s="14" t="s">
        <v>4</v>
      </c>
      <c r="V3852" s="14">
        <v>155</v>
      </c>
      <c r="W3852" s="16">
        <f>+IF(datos_arg[[#This Row],[Moneda]]="ARS",datos_arg[[#This Row],[Monto]],datos_arg[[#This Row],[Monto]]*datos_arg[[#This Row],[TC]])</f>
        <v>4400</v>
      </c>
      <c r="X3852" s="16">
        <f>IFERROR(IF(datos_arg[[#This Row],[Moneda]]="USD",datos_arg[[#This Row],[Monto]],datos_arg[[#This Row],[Monto]]/datos_arg[[#This Row],[TC]]),0)</f>
        <v>28.387096774193548</v>
      </c>
      <c r="Y3852" s="14"/>
    </row>
    <row r="3853" spans="1:25" x14ac:dyDescent="0.25">
      <c r="A3853" s="14">
        <f t="shared" si="60"/>
        <v>3850</v>
      </c>
      <c r="B3853" s="1">
        <v>44218</v>
      </c>
      <c r="C3853" s="18">
        <f>+YEAR(datos_arg[[#This Row],[Fecha]])</f>
        <v>2021</v>
      </c>
      <c r="D3853" s="18">
        <f>+MONTH(datos_arg[[#This Row],[Fecha]])</f>
        <v>1</v>
      </c>
      <c r="E3853" s="14" t="s">
        <v>408</v>
      </c>
      <c r="F3853" s="14" t="s">
        <v>69</v>
      </c>
      <c r="G3853" s="14"/>
      <c r="H3853" s="14" t="s">
        <v>7132</v>
      </c>
      <c r="I3853" s="14" t="s">
        <v>7132</v>
      </c>
      <c r="J3853" s="14" t="s">
        <v>425</v>
      </c>
      <c r="K3853" s="14"/>
      <c r="L3853" s="14" t="s">
        <v>425</v>
      </c>
      <c r="M3853" s="14" t="s">
        <v>2530</v>
      </c>
      <c r="N3853" s="14" t="s">
        <v>2530</v>
      </c>
      <c r="O3853" s="14"/>
      <c r="P3853" s="14"/>
      <c r="Q3853" s="14"/>
      <c r="R3853" s="14" t="s">
        <v>439</v>
      </c>
      <c r="S3853" s="14" t="s">
        <v>440</v>
      </c>
      <c r="T3853" s="35">
        <v>1000</v>
      </c>
      <c r="U3853" s="14" t="s">
        <v>2</v>
      </c>
      <c r="V3853" s="14">
        <v>154</v>
      </c>
      <c r="W3853" s="16">
        <f>+IF(datos_arg[[#This Row],[Moneda]]="ARS",datos_arg[[#This Row],[Monto]],datos_arg[[#This Row],[Monto]]*datos_arg[[#This Row],[TC]])</f>
        <v>154000</v>
      </c>
      <c r="X3853" s="16">
        <f>IFERROR(IF(datos_arg[[#This Row],[Moneda]]="USD",datos_arg[[#This Row],[Monto]],datos_arg[[#This Row],[Monto]]/datos_arg[[#This Row],[TC]]),0)</f>
        <v>1000</v>
      </c>
      <c r="Y3853" s="14"/>
    </row>
    <row r="3854" spans="1:25" ht="15" customHeight="1" x14ac:dyDescent="0.25">
      <c r="A3854" s="14">
        <f t="shared" si="60"/>
        <v>3851</v>
      </c>
      <c r="B3854" s="1">
        <v>44218</v>
      </c>
      <c r="C3854" s="18">
        <f>+YEAR(datos_arg[[#This Row],[Fecha]])</f>
        <v>2021</v>
      </c>
      <c r="D3854" s="18">
        <f>+MONTH(datos_arg[[#This Row],[Fecha]])</f>
        <v>1</v>
      </c>
      <c r="E3854" s="14" t="s">
        <v>1015</v>
      </c>
      <c r="F3854" s="14" t="s">
        <v>430</v>
      </c>
      <c r="G3854" s="14"/>
      <c r="H3854" s="14" t="s">
        <v>7132</v>
      </c>
      <c r="I3854" s="14" t="s">
        <v>7132</v>
      </c>
      <c r="J3854" s="14" t="s">
        <v>425</v>
      </c>
      <c r="K3854" s="14"/>
      <c r="L3854" s="14" t="s">
        <v>425</v>
      </c>
      <c r="M3854" s="14" t="s">
        <v>3961</v>
      </c>
      <c r="N3854" s="14" t="s">
        <v>978</v>
      </c>
      <c r="O3854" s="14" t="s">
        <v>3724</v>
      </c>
      <c r="P3854" s="14"/>
      <c r="Q3854" s="14"/>
      <c r="R3854" s="14" t="s">
        <v>430</v>
      </c>
      <c r="S3854" s="14" t="s">
        <v>439</v>
      </c>
      <c r="T3854" s="35">
        <v>2000</v>
      </c>
      <c r="U3854" s="14" t="s">
        <v>4</v>
      </c>
      <c r="V3854" s="14">
        <v>154</v>
      </c>
      <c r="W3854" s="16">
        <f>+IF(datos_arg[[#This Row],[Moneda]]="ARS",datos_arg[[#This Row],[Monto]],datos_arg[[#This Row],[Monto]]*datos_arg[[#This Row],[TC]])</f>
        <v>2000</v>
      </c>
      <c r="X3854" s="16">
        <f>IFERROR(IF(datos_arg[[#This Row],[Moneda]]="USD",datos_arg[[#This Row],[Monto]],datos_arg[[#This Row],[Monto]]/datos_arg[[#This Row],[TC]]),0)</f>
        <v>12.987012987012987</v>
      </c>
      <c r="Y3854" s="14"/>
    </row>
    <row r="3855" spans="1:25" ht="15" customHeight="1" x14ac:dyDescent="0.25">
      <c r="A3855" s="14">
        <f t="shared" si="60"/>
        <v>3852</v>
      </c>
      <c r="B3855" s="1">
        <v>44218</v>
      </c>
      <c r="C3855" s="18">
        <f>+YEAR(datos_arg[[#This Row],[Fecha]])</f>
        <v>2021</v>
      </c>
      <c r="D3855" s="18">
        <f>+MONTH(datos_arg[[#This Row],[Fecha]])</f>
        <v>1</v>
      </c>
      <c r="E3855" s="14" t="s">
        <v>449</v>
      </c>
      <c r="F3855" s="14" t="s">
        <v>505</v>
      </c>
      <c r="G3855" s="14"/>
      <c r="H3855" s="14" t="s">
        <v>7132</v>
      </c>
      <c r="I3855" s="14" t="s">
        <v>7132</v>
      </c>
      <c r="J3855" s="14" t="s">
        <v>425</v>
      </c>
      <c r="K3855" s="14"/>
      <c r="L3855" s="14" t="s">
        <v>425</v>
      </c>
      <c r="M3855" s="14" t="s">
        <v>613</v>
      </c>
      <c r="N3855" s="14" t="s">
        <v>2273</v>
      </c>
      <c r="O3855" s="14" t="s">
        <v>2473</v>
      </c>
      <c r="P3855" s="14"/>
      <c r="Q3855" s="14"/>
      <c r="R3855" s="14" t="s">
        <v>505</v>
      </c>
      <c r="S3855" s="14" t="s">
        <v>613</v>
      </c>
      <c r="T3855" s="35">
        <v>51</v>
      </c>
      <c r="U3855" s="14" t="s">
        <v>4</v>
      </c>
      <c r="V3855" s="14">
        <v>154</v>
      </c>
      <c r="W3855" s="16">
        <f>+IF(datos_arg[[#This Row],[Moneda]]="ARS",datos_arg[[#This Row],[Monto]],datos_arg[[#This Row],[Monto]]*datos_arg[[#This Row],[TC]])</f>
        <v>51</v>
      </c>
      <c r="X3855" s="16">
        <f>IFERROR(IF(datos_arg[[#This Row],[Moneda]]="USD",datos_arg[[#This Row],[Monto]],datos_arg[[#This Row],[Monto]]/datos_arg[[#This Row],[TC]]),0)</f>
        <v>0.33116883116883117</v>
      </c>
      <c r="Y3855" s="14"/>
    </row>
    <row r="3856" spans="1:25" ht="15" customHeight="1" x14ac:dyDescent="0.25">
      <c r="A3856" s="14">
        <f t="shared" si="60"/>
        <v>3853</v>
      </c>
      <c r="B3856" s="1">
        <v>44218</v>
      </c>
      <c r="C3856" s="18">
        <f>+YEAR(datos_arg[[#This Row],[Fecha]])</f>
        <v>2021</v>
      </c>
      <c r="D3856" s="18">
        <f>+MONTH(datos_arg[[#This Row],[Fecha]])</f>
        <v>1</v>
      </c>
      <c r="E3856" s="14" t="s">
        <v>5358</v>
      </c>
      <c r="F3856" s="14" t="s">
        <v>85</v>
      </c>
      <c r="G3856" s="14"/>
      <c r="H3856" s="14" t="s">
        <v>6646</v>
      </c>
      <c r="I3856" s="14" t="s">
        <v>7132</v>
      </c>
      <c r="J3856" s="14" t="s">
        <v>425</v>
      </c>
      <c r="K3856" s="14"/>
      <c r="L3856" s="14" t="s">
        <v>425</v>
      </c>
      <c r="M3856" s="14" t="s">
        <v>3422</v>
      </c>
      <c r="N3856" s="14" t="s">
        <v>100</v>
      </c>
      <c r="O3856" s="14" t="s">
        <v>3727</v>
      </c>
      <c r="P3856" s="14" t="s">
        <v>6112</v>
      </c>
      <c r="Q3856" s="14">
        <v>4</v>
      </c>
      <c r="R3856" s="14" t="s">
        <v>85</v>
      </c>
      <c r="S3856" s="14" t="s">
        <v>439</v>
      </c>
      <c r="T3856" s="35">
        <v>1720</v>
      </c>
      <c r="U3856" s="14" t="s">
        <v>4</v>
      </c>
      <c r="V3856" s="14">
        <v>154</v>
      </c>
      <c r="W3856" s="16">
        <f>+IF(datos_arg[[#This Row],[Moneda]]="ARS",datos_arg[[#This Row],[Monto]],datos_arg[[#This Row],[Monto]]*datos_arg[[#This Row],[TC]])</f>
        <v>1720</v>
      </c>
      <c r="X3856" s="16">
        <f>IFERROR(IF(datos_arg[[#This Row],[Moneda]]="USD",datos_arg[[#This Row],[Monto]],datos_arg[[#This Row],[Monto]]/datos_arg[[#This Row],[TC]]),0)</f>
        <v>11.168831168831169</v>
      </c>
      <c r="Y3856" s="14"/>
    </row>
    <row r="3857" spans="1:25" ht="15" customHeight="1" x14ac:dyDescent="0.25">
      <c r="A3857" s="14">
        <f t="shared" si="60"/>
        <v>3854</v>
      </c>
      <c r="B3857" s="1">
        <v>44218</v>
      </c>
      <c r="C3857" s="18">
        <f>+YEAR(datos_arg[[#This Row],[Fecha]])</f>
        <v>2021</v>
      </c>
      <c r="D3857" s="18">
        <f>+MONTH(datos_arg[[#This Row],[Fecha]])</f>
        <v>1</v>
      </c>
      <c r="E3857" s="14" t="s">
        <v>5358</v>
      </c>
      <c r="F3857" s="14" t="s">
        <v>4109</v>
      </c>
      <c r="G3857" s="14"/>
      <c r="H3857" s="14" t="s">
        <v>6646</v>
      </c>
      <c r="I3857" s="14" t="s">
        <v>7132</v>
      </c>
      <c r="J3857" s="14" t="s">
        <v>425</v>
      </c>
      <c r="K3857" s="14" t="s">
        <v>420</v>
      </c>
      <c r="L3857" s="14" t="s">
        <v>425</v>
      </c>
      <c r="M3857" s="14" t="s">
        <v>578</v>
      </c>
      <c r="N3857" s="14" t="s">
        <v>5902</v>
      </c>
      <c r="O3857" s="14" t="s">
        <v>7405</v>
      </c>
      <c r="P3857" s="14" t="s">
        <v>7409</v>
      </c>
      <c r="Q3857" s="14">
        <v>20</v>
      </c>
      <c r="R3857" s="14" t="s">
        <v>4109</v>
      </c>
      <c r="S3857" s="14" t="s">
        <v>439</v>
      </c>
      <c r="T3857" s="35">
        <v>665.6</v>
      </c>
      <c r="U3857" s="14" t="s">
        <v>4</v>
      </c>
      <c r="V3857" s="14">
        <v>154</v>
      </c>
      <c r="W3857" s="16">
        <f>+IF(datos_arg[[#This Row],[Moneda]]="ARS",datos_arg[[#This Row],[Monto]],datos_arg[[#This Row],[Monto]]*datos_arg[[#This Row],[TC]])</f>
        <v>665.6</v>
      </c>
      <c r="X3857" s="16">
        <f>IFERROR(IF(datos_arg[[#This Row],[Moneda]]="USD",datos_arg[[#This Row],[Monto]],datos_arg[[#This Row],[Monto]]/datos_arg[[#This Row],[TC]]),0)</f>
        <v>4.3220779220779226</v>
      </c>
      <c r="Y3857" s="14"/>
    </row>
    <row r="3858" spans="1:25" ht="15" customHeight="1" x14ac:dyDescent="0.25">
      <c r="A3858" s="14">
        <f t="shared" si="60"/>
        <v>3855</v>
      </c>
      <c r="B3858" s="1">
        <v>44218</v>
      </c>
      <c r="C3858" s="18">
        <f>+YEAR(datos_arg[[#This Row],[Fecha]])</f>
        <v>2021</v>
      </c>
      <c r="D3858" s="18">
        <f>+MONTH(datos_arg[[#This Row],[Fecha]])</f>
        <v>1</v>
      </c>
      <c r="E3858" s="14" t="s">
        <v>5358</v>
      </c>
      <c r="F3858" s="14" t="s">
        <v>4109</v>
      </c>
      <c r="G3858" s="14"/>
      <c r="H3858" s="14" t="s">
        <v>6646</v>
      </c>
      <c r="I3858" s="14" t="s">
        <v>7132</v>
      </c>
      <c r="J3858" s="14" t="s">
        <v>425</v>
      </c>
      <c r="K3858" s="14" t="s">
        <v>420</v>
      </c>
      <c r="L3858" s="14" t="s">
        <v>422</v>
      </c>
      <c r="M3858" s="14" t="s">
        <v>2386</v>
      </c>
      <c r="N3858" s="14" t="s">
        <v>5902</v>
      </c>
      <c r="O3858" s="14" t="s">
        <v>7406</v>
      </c>
      <c r="P3858" s="14" t="s">
        <v>7409</v>
      </c>
      <c r="Q3858" s="14">
        <v>1</v>
      </c>
      <c r="R3858" s="14" t="s">
        <v>4109</v>
      </c>
      <c r="S3858" s="14" t="s">
        <v>439</v>
      </c>
      <c r="T3858" s="35">
        <v>275.08999999999997</v>
      </c>
      <c r="U3858" s="14" t="s">
        <v>4</v>
      </c>
      <c r="V3858" s="14">
        <v>154</v>
      </c>
      <c r="W3858" s="16">
        <f>+IF(datos_arg[[#This Row],[Moneda]]="ARS",datos_arg[[#This Row],[Monto]],datos_arg[[#This Row],[Monto]]*datos_arg[[#This Row],[TC]])</f>
        <v>275.08999999999997</v>
      </c>
      <c r="X3858" s="16">
        <f>IFERROR(IF(datos_arg[[#This Row],[Moneda]]="USD",datos_arg[[#This Row],[Monto]],datos_arg[[#This Row],[Monto]]/datos_arg[[#This Row],[TC]]),0)</f>
        <v>1.7862987012987011</v>
      </c>
      <c r="Y3858" s="14"/>
    </row>
    <row r="3859" spans="1:25" ht="15" customHeight="1" x14ac:dyDescent="0.25">
      <c r="A3859" s="14">
        <f t="shared" si="60"/>
        <v>3856</v>
      </c>
      <c r="B3859" s="1">
        <v>44218</v>
      </c>
      <c r="C3859" s="18">
        <f>+YEAR(datos_arg[[#This Row],[Fecha]])</f>
        <v>2021</v>
      </c>
      <c r="D3859" s="18">
        <f>+MONTH(datos_arg[[#This Row],[Fecha]])</f>
        <v>1</v>
      </c>
      <c r="E3859" s="14" t="s">
        <v>1015</v>
      </c>
      <c r="F3859" s="14" t="s">
        <v>403</v>
      </c>
      <c r="G3859" s="14" t="s">
        <v>5383</v>
      </c>
      <c r="H3859" s="14" t="s">
        <v>6646</v>
      </c>
      <c r="I3859" s="14" t="s">
        <v>7132</v>
      </c>
      <c r="J3859" s="14" t="s">
        <v>425</v>
      </c>
      <c r="K3859" s="14" t="s">
        <v>420</v>
      </c>
      <c r="L3859" s="14" t="s">
        <v>422</v>
      </c>
      <c r="M3859" s="14" t="s">
        <v>780</v>
      </c>
      <c r="N3859" s="14" t="s">
        <v>5902</v>
      </c>
      <c r="O3859" s="14" t="s">
        <v>7407</v>
      </c>
      <c r="P3859" s="14" t="s">
        <v>7409</v>
      </c>
      <c r="Q3859" s="14">
        <v>10</v>
      </c>
      <c r="R3859" s="14" t="s">
        <v>5383</v>
      </c>
      <c r="S3859" s="14" t="s">
        <v>439</v>
      </c>
      <c r="T3859" s="35">
        <v>1695.9</v>
      </c>
      <c r="U3859" s="14" t="s">
        <v>4</v>
      </c>
      <c r="V3859" s="14">
        <v>154</v>
      </c>
      <c r="W3859" s="16">
        <f>+IF(datos_arg[[#This Row],[Moneda]]="ARS",datos_arg[[#This Row],[Monto]],datos_arg[[#This Row],[Monto]]*datos_arg[[#This Row],[TC]])</f>
        <v>1695.9</v>
      </c>
      <c r="X3859" s="16">
        <f>IFERROR(IF(datos_arg[[#This Row],[Moneda]]="USD",datos_arg[[#This Row],[Monto]],datos_arg[[#This Row],[Monto]]/datos_arg[[#This Row],[TC]]),0)</f>
        <v>11.012337662337663</v>
      </c>
      <c r="Y3859" s="14"/>
    </row>
    <row r="3860" spans="1:25" ht="15" customHeight="1" x14ac:dyDescent="0.25">
      <c r="A3860" s="14">
        <f t="shared" si="60"/>
        <v>3857</v>
      </c>
      <c r="B3860" s="1">
        <v>44218</v>
      </c>
      <c r="C3860" s="18">
        <f>+YEAR(datos_arg[[#This Row],[Fecha]])</f>
        <v>2021</v>
      </c>
      <c r="D3860" s="18">
        <f>+MONTH(datos_arg[[#This Row],[Fecha]])</f>
        <v>1</v>
      </c>
      <c r="E3860" s="14" t="s">
        <v>1015</v>
      </c>
      <c r="F3860" s="14" t="s">
        <v>403</v>
      </c>
      <c r="G3860" s="14" t="s">
        <v>5383</v>
      </c>
      <c r="H3860" s="14" t="s">
        <v>6646</v>
      </c>
      <c r="I3860" s="14" t="s">
        <v>7132</v>
      </c>
      <c r="J3860" s="14" t="s">
        <v>425</v>
      </c>
      <c r="K3860" s="14" t="s">
        <v>420</v>
      </c>
      <c r="L3860" s="14" t="s">
        <v>422</v>
      </c>
      <c r="M3860" s="14" t="s">
        <v>780</v>
      </c>
      <c r="N3860" s="14" t="s">
        <v>5902</v>
      </c>
      <c r="O3860" s="14" t="s">
        <v>7408</v>
      </c>
      <c r="P3860" s="14" t="s">
        <v>7409</v>
      </c>
      <c r="Q3860" s="14">
        <v>6</v>
      </c>
      <c r="R3860" s="14" t="s">
        <v>5383</v>
      </c>
      <c r="S3860" s="14" t="s">
        <v>439</v>
      </c>
      <c r="T3860" s="35">
        <v>1075.44</v>
      </c>
      <c r="U3860" s="14" t="s">
        <v>4</v>
      </c>
      <c r="V3860" s="14">
        <v>154</v>
      </c>
      <c r="W3860" s="16">
        <f>+IF(datos_arg[[#This Row],[Moneda]]="ARS",datos_arg[[#This Row],[Monto]],datos_arg[[#This Row],[Monto]]*datos_arg[[#This Row],[TC]])</f>
        <v>1075.44</v>
      </c>
      <c r="X3860" s="16">
        <f>IFERROR(IF(datos_arg[[#This Row],[Moneda]]="USD",datos_arg[[#This Row],[Monto]],datos_arg[[#This Row],[Monto]]/datos_arg[[#This Row],[TC]]),0)</f>
        <v>6.9833766233766239</v>
      </c>
      <c r="Y3860" s="14"/>
    </row>
    <row r="3861" spans="1:25" ht="15" customHeight="1" x14ac:dyDescent="0.25">
      <c r="A3861" s="14">
        <f t="shared" si="60"/>
        <v>3858</v>
      </c>
      <c r="B3861" s="1">
        <v>44221</v>
      </c>
      <c r="C3861" s="18">
        <f>+YEAR(datos_arg[[#This Row],[Fecha]])</f>
        <v>2021</v>
      </c>
      <c r="D3861" s="18">
        <f>+MONTH(datos_arg[[#This Row],[Fecha]])</f>
        <v>1</v>
      </c>
      <c r="E3861" s="14" t="s">
        <v>1015</v>
      </c>
      <c r="F3861" s="14" t="s">
        <v>403</v>
      </c>
      <c r="G3861" s="14" t="s">
        <v>5382</v>
      </c>
      <c r="H3861" s="14" t="s">
        <v>532</v>
      </c>
      <c r="I3861" s="14" t="s">
        <v>7132</v>
      </c>
      <c r="J3861" s="14" t="s">
        <v>425</v>
      </c>
      <c r="K3861" s="14" t="s">
        <v>421</v>
      </c>
      <c r="L3861" s="14" t="s">
        <v>421</v>
      </c>
      <c r="M3861" s="14" t="s">
        <v>838</v>
      </c>
      <c r="N3861" s="14" t="s">
        <v>2006</v>
      </c>
      <c r="O3861" s="14" t="s">
        <v>3728</v>
      </c>
      <c r="P3861" s="14" t="s">
        <v>6146</v>
      </c>
      <c r="Q3861" s="14">
        <v>8</v>
      </c>
      <c r="R3861" s="14" t="s">
        <v>5382</v>
      </c>
      <c r="S3861" s="14" t="s">
        <v>439</v>
      </c>
      <c r="T3861" s="35">
        <v>64000</v>
      </c>
      <c r="U3861" s="14" t="s">
        <v>4</v>
      </c>
      <c r="V3861" s="14">
        <v>154</v>
      </c>
      <c r="W3861" s="16">
        <f>+IF(datos_arg[[#This Row],[Moneda]]="ARS",datos_arg[[#This Row],[Monto]],datos_arg[[#This Row],[Monto]]*datos_arg[[#This Row],[TC]])</f>
        <v>64000</v>
      </c>
      <c r="X3861" s="16">
        <f>IFERROR(IF(datos_arg[[#This Row],[Moneda]]="USD",datos_arg[[#This Row],[Monto]],datos_arg[[#This Row],[Monto]]/datos_arg[[#This Row],[TC]]),0)</f>
        <v>415.58441558441558</v>
      </c>
      <c r="Y3861" s="14"/>
    </row>
    <row r="3862" spans="1:25" ht="15" customHeight="1" x14ac:dyDescent="0.25">
      <c r="A3862" s="14">
        <f t="shared" si="60"/>
        <v>3859</v>
      </c>
      <c r="B3862" s="1">
        <v>44221</v>
      </c>
      <c r="C3862" s="18">
        <f>+YEAR(datos_arg[[#This Row],[Fecha]])</f>
        <v>2021</v>
      </c>
      <c r="D3862" s="18">
        <f>+MONTH(datos_arg[[#This Row],[Fecha]])</f>
        <v>1</v>
      </c>
      <c r="E3862" s="14" t="s">
        <v>5358</v>
      </c>
      <c r="F3862" s="14" t="s">
        <v>969</v>
      </c>
      <c r="G3862" s="14"/>
      <c r="H3862" s="14" t="s">
        <v>7132</v>
      </c>
      <c r="I3862" s="14" t="s">
        <v>7132</v>
      </c>
      <c r="J3862" s="14" t="s">
        <v>425</v>
      </c>
      <c r="K3862" s="14"/>
      <c r="L3862" s="14" t="s">
        <v>425</v>
      </c>
      <c r="M3862" s="14" t="s">
        <v>616</v>
      </c>
      <c r="N3862" s="14" t="s">
        <v>3047</v>
      </c>
      <c r="O3862" s="14" t="s">
        <v>3729</v>
      </c>
      <c r="P3862" s="14" t="s">
        <v>6147</v>
      </c>
      <c r="Q3862" s="14">
        <v>1</v>
      </c>
      <c r="R3862" s="14" t="s">
        <v>969</v>
      </c>
      <c r="S3862" s="14" t="s">
        <v>439</v>
      </c>
      <c r="T3862" s="35">
        <v>7520</v>
      </c>
      <c r="U3862" s="14" t="s">
        <v>4</v>
      </c>
      <c r="V3862" s="14">
        <v>154</v>
      </c>
      <c r="W3862" s="16">
        <f>+IF(datos_arg[[#This Row],[Moneda]]="ARS",datos_arg[[#This Row],[Monto]],datos_arg[[#This Row],[Monto]]*datos_arg[[#This Row],[TC]])</f>
        <v>7520</v>
      </c>
      <c r="X3862" s="16">
        <f>IFERROR(IF(datos_arg[[#This Row],[Moneda]]="USD",datos_arg[[#This Row],[Monto]],datos_arg[[#This Row],[Monto]]/datos_arg[[#This Row],[TC]]),0)</f>
        <v>48.831168831168831</v>
      </c>
      <c r="Y3862" s="14"/>
    </row>
    <row r="3863" spans="1:25" ht="15" customHeight="1" x14ac:dyDescent="0.25">
      <c r="A3863" s="14">
        <f t="shared" si="60"/>
        <v>3860</v>
      </c>
      <c r="B3863" s="1">
        <v>44221</v>
      </c>
      <c r="C3863" s="18">
        <f>+YEAR(datos_arg[[#This Row],[Fecha]])</f>
        <v>2021</v>
      </c>
      <c r="D3863" s="18">
        <f>+MONTH(datos_arg[[#This Row],[Fecha]])</f>
        <v>1</v>
      </c>
      <c r="E3863" s="14" t="s">
        <v>1015</v>
      </c>
      <c r="F3863" s="14" t="s">
        <v>403</v>
      </c>
      <c r="G3863" s="14" t="s">
        <v>970</v>
      </c>
      <c r="H3863" s="14" t="s">
        <v>7132</v>
      </c>
      <c r="I3863" s="14" t="s">
        <v>7132</v>
      </c>
      <c r="J3863" s="14" t="s">
        <v>425</v>
      </c>
      <c r="K3863" s="14"/>
      <c r="L3863" s="14" t="s">
        <v>425</v>
      </c>
      <c r="M3863" s="14" t="s">
        <v>515</v>
      </c>
      <c r="N3863" s="14" t="s">
        <v>43</v>
      </c>
      <c r="O3863" s="14" t="s">
        <v>3730</v>
      </c>
      <c r="P3863" s="14" t="s">
        <v>6079</v>
      </c>
      <c r="Q3863" s="14"/>
      <c r="R3863" s="14" t="s">
        <v>970</v>
      </c>
      <c r="S3863" s="14" t="s">
        <v>439</v>
      </c>
      <c r="T3863" s="35">
        <v>9003.35</v>
      </c>
      <c r="U3863" s="14" t="s">
        <v>4</v>
      </c>
      <c r="V3863" s="14">
        <v>154</v>
      </c>
      <c r="W3863" s="16">
        <f>+IF(datos_arg[[#This Row],[Moneda]]="ARS",datos_arg[[#This Row],[Monto]],datos_arg[[#This Row],[Monto]]*datos_arg[[#This Row],[TC]])</f>
        <v>9003.35</v>
      </c>
      <c r="X3863" s="16">
        <f>IFERROR(IF(datos_arg[[#This Row],[Moneda]]="USD",datos_arg[[#This Row],[Monto]],datos_arg[[#This Row],[Monto]]/datos_arg[[#This Row],[TC]]),0)</f>
        <v>58.463311688311691</v>
      </c>
      <c r="Y3863" s="14"/>
    </row>
    <row r="3864" spans="1:25" ht="15" customHeight="1" x14ac:dyDescent="0.25">
      <c r="A3864" s="14">
        <f t="shared" si="60"/>
        <v>3861</v>
      </c>
      <c r="B3864" s="1">
        <v>44221</v>
      </c>
      <c r="C3864" s="18">
        <f>+YEAR(datos_arg[[#This Row],[Fecha]])</f>
        <v>2021</v>
      </c>
      <c r="D3864" s="18">
        <f>+MONTH(datos_arg[[#This Row],[Fecha]])</f>
        <v>1</v>
      </c>
      <c r="E3864" s="14" t="s">
        <v>449</v>
      </c>
      <c r="F3864" s="14" t="s">
        <v>505</v>
      </c>
      <c r="G3864" s="14"/>
      <c r="H3864" s="14" t="s">
        <v>7132</v>
      </c>
      <c r="I3864" s="14" t="s">
        <v>7132</v>
      </c>
      <c r="J3864" s="14" t="s">
        <v>425</v>
      </c>
      <c r="K3864" s="14"/>
      <c r="L3864" s="14" t="s">
        <v>425</v>
      </c>
      <c r="M3864" s="14" t="s">
        <v>613</v>
      </c>
      <c r="N3864" s="14" t="s">
        <v>2273</v>
      </c>
      <c r="O3864" s="14" t="s">
        <v>2473</v>
      </c>
      <c r="P3864" s="14"/>
      <c r="Q3864" s="14"/>
      <c r="R3864" s="14" t="s">
        <v>505</v>
      </c>
      <c r="S3864" s="14" t="s">
        <v>613</v>
      </c>
      <c r="T3864" s="35">
        <v>0.27</v>
      </c>
      <c r="U3864" s="14" t="s">
        <v>4</v>
      </c>
      <c r="V3864" s="14">
        <v>154</v>
      </c>
      <c r="W3864" s="16">
        <f>+IF(datos_arg[[#This Row],[Moneda]]="ARS",datos_arg[[#This Row],[Monto]],datos_arg[[#This Row],[Monto]]*datos_arg[[#This Row],[TC]])</f>
        <v>0.27</v>
      </c>
      <c r="X3864" s="16">
        <f>IFERROR(IF(datos_arg[[#This Row],[Moneda]]="USD",datos_arg[[#This Row],[Monto]],datos_arg[[#This Row],[Monto]]/datos_arg[[#This Row],[TC]]),0)</f>
        <v>1.7532467532467534E-3</v>
      </c>
      <c r="Y3864" s="14"/>
    </row>
    <row r="3865" spans="1:25" ht="15" customHeight="1" x14ac:dyDescent="0.25">
      <c r="A3865" s="14">
        <f t="shared" si="60"/>
        <v>3862</v>
      </c>
      <c r="B3865" s="1">
        <v>44221</v>
      </c>
      <c r="C3865" s="18">
        <f>+YEAR(datos_arg[[#This Row],[Fecha]])</f>
        <v>2021</v>
      </c>
      <c r="D3865" s="18">
        <f>+MONTH(datos_arg[[#This Row],[Fecha]])</f>
        <v>1</v>
      </c>
      <c r="E3865" s="14" t="s">
        <v>408</v>
      </c>
      <c r="F3865" s="14" t="s">
        <v>5359</v>
      </c>
      <c r="G3865" s="14"/>
      <c r="H3865" s="14" t="s">
        <v>7132</v>
      </c>
      <c r="I3865" s="14" t="s">
        <v>7132</v>
      </c>
      <c r="J3865" s="14" t="s">
        <v>425</v>
      </c>
      <c r="K3865" s="14"/>
      <c r="L3865" s="14" t="s">
        <v>425</v>
      </c>
      <c r="M3865" s="14" t="s">
        <v>596</v>
      </c>
      <c r="N3865" s="14" t="s">
        <v>596</v>
      </c>
      <c r="O3865" s="14" t="s">
        <v>3318</v>
      </c>
      <c r="P3865" s="14"/>
      <c r="Q3865" s="14"/>
      <c r="R3865" s="14" t="s">
        <v>445</v>
      </c>
      <c r="S3865" s="14" t="s">
        <v>439</v>
      </c>
      <c r="T3865" s="35">
        <v>28745.68</v>
      </c>
      <c r="U3865" s="14" t="s">
        <v>4</v>
      </c>
      <c r="V3865" s="14">
        <v>155</v>
      </c>
      <c r="W3865" s="16">
        <f>+IF(datos_arg[[#This Row],[Moneda]]="ARS",datos_arg[[#This Row],[Monto]],datos_arg[[#This Row],[Monto]]*datos_arg[[#This Row],[TC]])</f>
        <v>28745.68</v>
      </c>
      <c r="X3865" s="16">
        <f>IFERROR(IF(datos_arg[[#This Row],[Moneda]]="USD",datos_arg[[#This Row],[Monto]],datos_arg[[#This Row],[Monto]]/datos_arg[[#This Row],[TC]]),0)</f>
        <v>185.45599999999999</v>
      </c>
      <c r="Y3865" s="14"/>
    </row>
    <row r="3866" spans="1:25" ht="15" customHeight="1" x14ac:dyDescent="0.25">
      <c r="A3866" s="14">
        <f t="shared" si="60"/>
        <v>3863</v>
      </c>
      <c r="B3866" s="1">
        <v>44222</v>
      </c>
      <c r="C3866" s="18">
        <f>+YEAR(datos_arg[[#This Row],[Fecha]])</f>
        <v>2021</v>
      </c>
      <c r="D3866" s="18">
        <f>+MONTH(datos_arg[[#This Row],[Fecha]])</f>
        <v>1</v>
      </c>
      <c r="E3866" s="14" t="s">
        <v>1015</v>
      </c>
      <c r="F3866" s="14" t="s">
        <v>430</v>
      </c>
      <c r="G3866" s="14"/>
      <c r="H3866" s="14" t="s">
        <v>7132</v>
      </c>
      <c r="I3866" s="14" t="s">
        <v>7132</v>
      </c>
      <c r="J3866" s="14" t="s">
        <v>425</v>
      </c>
      <c r="K3866" s="14"/>
      <c r="L3866" s="14" t="s">
        <v>425</v>
      </c>
      <c r="M3866" s="14" t="s">
        <v>60</v>
      </c>
      <c r="N3866" s="14" t="s">
        <v>26</v>
      </c>
      <c r="O3866" s="14" t="s">
        <v>2370</v>
      </c>
      <c r="P3866" s="14" t="s">
        <v>6148</v>
      </c>
      <c r="Q3866" s="14"/>
      <c r="R3866" s="14" t="s">
        <v>430</v>
      </c>
      <c r="S3866" s="14" t="s">
        <v>439</v>
      </c>
      <c r="T3866" s="35">
        <v>4020.93</v>
      </c>
      <c r="U3866" s="14" t="s">
        <v>4</v>
      </c>
      <c r="V3866" s="14">
        <v>154</v>
      </c>
      <c r="W3866" s="16">
        <f>+IF(datos_arg[[#This Row],[Moneda]]="ARS",datos_arg[[#This Row],[Monto]],datos_arg[[#This Row],[Monto]]*datos_arg[[#This Row],[TC]])</f>
        <v>4020.93</v>
      </c>
      <c r="X3866" s="16">
        <f>IFERROR(IF(datos_arg[[#This Row],[Moneda]]="USD",datos_arg[[#This Row],[Monto]],datos_arg[[#This Row],[Monto]]/datos_arg[[#This Row],[TC]]),0)</f>
        <v>26.109935064935065</v>
      </c>
      <c r="Y3866" s="14"/>
    </row>
    <row r="3867" spans="1:25" ht="15" customHeight="1" x14ac:dyDescent="0.25">
      <c r="A3867" s="14">
        <f t="shared" si="60"/>
        <v>3864</v>
      </c>
      <c r="B3867" s="1">
        <v>44222</v>
      </c>
      <c r="C3867" s="18">
        <f>+YEAR(datos_arg[[#This Row],[Fecha]])</f>
        <v>2021</v>
      </c>
      <c r="D3867" s="18">
        <f>+MONTH(datos_arg[[#This Row],[Fecha]])</f>
        <v>1</v>
      </c>
      <c r="E3867" s="14" t="s">
        <v>1015</v>
      </c>
      <c r="F3867" s="14" t="s">
        <v>403</v>
      </c>
      <c r="G3867" s="14" t="s">
        <v>970</v>
      </c>
      <c r="H3867" s="14" t="s">
        <v>7132</v>
      </c>
      <c r="I3867" s="14" t="s">
        <v>7132</v>
      </c>
      <c r="J3867" s="14" t="s">
        <v>425</v>
      </c>
      <c r="K3867" s="14"/>
      <c r="L3867" s="14" t="s">
        <v>425</v>
      </c>
      <c r="M3867" s="14" t="s">
        <v>493</v>
      </c>
      <c r="N3867" s="14" t="s">
        <v>26</v>
      </c>
      <c r="O3867" s="14" t="s">
        <v>3734</v>
      </c>
      <c r="P3867" s="14" t="s">
        <v>6148</v>
      </c>
      <c r="Q3867" s="14"/>
      <c r="R3867" s="14" t="s">
        <v>970</v>
      </c>
      <c r="S3867" s="14" t="s">
        <v>439</v>
      </c>
      <c r="T3867" s="35">
        <v>197</v>
      </c>
      <c r="U3867" s="14" t="s">
        <v>4</v>
      </c>
      <c r="V3867" s="14">
        <v>154</v>
      </c>
      <c r="W3867" s="16">
        <f>+IF(datos_arg[[#This Row],[Moneda]]="ARS",datos_arg[[#This Row],[Monto]],datos_arg[[#This Row],[Monto]]*datos_arg[[#This Row],[TC]])</f>
        <v>197</v>
      </c>
      <c r="X3867" s="16">
        <f>IFERROR(IF(datos_arg[[#This Row],[Moneda]]="USD",datos_arg[[#This Row],[Monto]],datos_arg[[#This Row],[Monto]]/datos_arg[[#This Row],[TC]]),0)</f>
        <v>1.2792207792207793</v>
      </c>
      <c r="Y3867" s="14"/>
    </row>
    <row r="3868" spans="1:25" ht="15" customHeight="1" x14ac:dyDescent="0.25">
      <c r="A3868" s="14">
        <f t="shared" si="60"/>
        <v>3865</v>
      </c>
      <c r="B3868" s="1">
        <v>44222</v>
      </c>
      <c r="C3868" s="18">
        <f>+YEAR(datos_arg[[#This Row],[Fecha]])</f>
        <v>2021</v>
      </c>
      <c r="D3868" s="18">
        <f>+MONTH(datos_arg[[#This Row],[Fecha]])</f>
        <v>1</v>
      </c>
      <c r="E3868" s="14" t="s">
        <v>449</v>
      </c>
      <c r="F3868" s="14" t="s">
        <v>523</v>
      </c>
      <c r="G3868" s="14"/>
      <c r="H3868" s="14" t="s">
        <v>7132</v>
      </c>
      <c r="I3868" s="14" t="s">
        <v>7132</v>
      </c>
      <c r="J3868" s="14" t="s">
        <v>425</v>
      </c>
      <c r="K3868" s="14"/>
      <c r="L3868" s="14" t="s">
        <v>425</v>
      </c>
      <c r="M3868" s="14" t="s">
        <v>515</v>
      </c>
      <c r="N3868" s="14" t="s">
        <v>515</v>
      </c>
      <c r="O3868" s="14" t="s">
        <v>3735</v>
      </c>
      <c r="P3868" s="14"/>
      <c r="Q3868" s="14"/>
      <c r="R3868" s="14" t="s">
        <v>523</v>
      </c>
      <c r="S3868" s="14" t="s">
        <v>439</v>
      </c>
      <c r="T3868" s="35">
        <v>1050</v>
      </c>
      <c r="U3868" s="14" t="s">
        <v>4</v>
      </c>
      <c r="V3868" s="14">
        <v>154</v>
      </c>
      <c r="W3868" s="16">
        <f>+IF(datos_arg[[#This Row],[Moneda]]="ARS",datos_arg[[#This Row],[Monto]],datos_arg[[#This Row],[Monto]]*datos_arg[[#This Row],[TC]])</f>
        <v>1050</v>
      </c>
      <c r="X3868" s="16">
        <f>IFERROR(IF(datos_arg[[#This Row],[Moneda]]="USD",datos_arg[[#This Row],[Monto]],datos_arg[[#This Row],[Monto]]/datos_arg[[#This Row],[TC]]),0)</f>
        <v>6.8181818181818183</v>
      </c>
      <c r="Y3868" s="14"/>
    </row>
    <row r="3869" spans="1:25" ht="15" customHeight="1" x14ac:dyDescent="0.25">
      <c r="A3869" s="14">
        <f t="shared" si="60"/>
        <v>3866</v>
      </c>
      <c r="B3869" s="1">
        <v>44222</v>
      </c>
      <c r="C3869" s="18">
        <f>+YEAR(datos_arg[[#This Row],[Fecha]])</f>
        <v>2021</v>
      </c>
      <c r="D3869" s="18">
        <f>+MONTH(datos_arg[[#This Row],[Fecha]])</f>
        <v>1</v>
      </c>
      <c r="E3869" s="14" t="s">
        <v>617</v>
      </c>
      <c r="F3869" s="14" t="s">
        <v>5384</v>
      </c>
      <c r="G3869" s="14"/>
      <c r="H3869" s="14" t="s">
        <v>6649</v>
      </c>
      <c r="I3869" s="14" t="s">
        <v>7132</v>
      </c>
      <c r="J3869" s="14" t="s">
        <v>472</v>
      </c>
      <c r="K3869" s="14" t="s">
        <v>420</v>
      </c>
      <c r="L3869" s="14" t="s">
        <v>426</v>
      </c>
      <c r="M3869" s="14" t="s">
        <v>1921</v>
      </c>
      <c r="N3869" s="14" t="s">
        <v>226</v>
      </c>
      <c r="O3869" s="14" t="s">
        <v>3737</v>
      </c>
      <c r="P3869" s="14" t="s">
        <v>6149</v>
      </c>
      <c r="Q3869" s="14">
        <v>50</v>
      </c>
      <c r="R3869" s="14" t="s">
        <v>5384</v>
      </c>
      <c r="S3869" s="14" t="s">
        <v>439</v>
      </c>
      <c r="T3869" s="35">
        <v>5500</v>
      </c>
      <c r="U3869" s="14" t="s">
        <v>4</v>
      </c>
      <c r="V3869" s="14">
        <v>154</v>
      </c>
      <c r="W3869" s="16">
        <f>+IF(datos_arg[[#This Row],[Moneda]]="ARS",datos_arg[[#This Row],[Monto]],datos_arg[[#This Row],[Monto]]*datos_arg[[#This Row],[TC]])</f>
        <v>5500</v>
      </c>
      <c r="X3869" s="16">
        <f>IFERROR(IF(datos_arg[[#This Row],[Moneda]]="USD",datos_arg[[#This Row],[Monto]],datos_arg[[#This Row],[Monto]]/datos_arg[[#This Row],[TC]]),0)</f>
        <v>35.714285714285715</v>
      </c>
      <c r="Y3869" s="14"/>
    </row>
    <row r="3870" spans="1:25" ht="15" customHeight="1" x14ac:dyDescent="0.25">
      <c r="A3870" s="14">
        <f t="shared" si="60"/>
        <v>3867</v>
      </c>
      <c r="B3870" s="1">
        <v>44222</v>
      </c>
      <c r="C3870" s="18">
        <f>+YEAR(datos_arg[[#This Row],[Fecha]])</f>
        <v>2021</v>
      </c>
      <c r="D3870" s="18">
        <f>+MONTH(datos_arg[[#This Row],[Fecha]])</f>
        <v>1</v>
      </c>
      <c r="E3870" s="14" t="s">
        <v>617</v>
      </c>
      <c r="F3870" s="14" t="s">
        <v>6652</v>
      </c>
      <c r="G3870" s="14" t="s">
        <v>6653</v>
      </c>
      <c r="H3870" s="14" t="s">
        <v>6648</v>
      </c>
      <c r="I3870" s="14" t="s">
        <v>3955</v>
      </c>
      <c r="J3870" s="14" t="s">
        <v>425</v>
      </c>
      <c r="K3870" s="14" t="s">
        <v>421</v>
      </c>
      <c r="L3870" s="14" t="s">
        <v>421</v>
      </c>
      <c r="M3870" s="14" t="s">
        <v>868</v>
      </c>
      <c r="N3870" s="14" t="s">
        <v>196</v>
      </c>
      <c r="O3870" s="14" t="s">
        <v>3738</v>
      </c>
      <c r="P3870" s="14" t="s">
        <v>6150</v>
      </c>
      <c r="Q3870" s="14">
        <v>0</v>
      </c>
      <c r="R3870" s="14" t="s">
        <v>6653</v>
      </c>
      <c r="S3870" s="14" t="s">
        <v>439</v>
      </c>
      <c r="T3870" s="35">
        <v>2300</v>
      </c>
      <c r="U3870" s="14" t="s">
        <v>4</v>
      </c>
      <c r="V3870" s="14">
        <v>154</v>
      </c>
      <c r="W3870" s="16">
        <f>+IF(datos_arg[[#This Row],[Moneda]]="ARS",datos_arg[[#This Row],[Monto]],datos_arg[[#This Row],[Monto]]*datos_arg[[#This Row],[TC]])</f>
        <v>2300</v>
      </c>
      <c r="X3870" s="16">
        <f>IFERROR(IF(datos_arg[[#This Row],[Moneda]]="USD",datos_arg[[#This Row],[Monto]],datos_arg[[#This Row],[Monto]]/datos_arg[[#This Row],[TC]]),0)</f>
        <v>14.935064935064934</v>
      </c>
      <c r="Y3870" s="14"/>
    </row>
    <row r="3871" spans="1:25" ht="15" customHeight="1" x14ac:dyDescent="0.25">
      <c r="A3871" s="14">
        <f t="shared" si="60"/>
        <v>3868</v>
      </c>
      <c r="B3871" s="1">
        <v>44222</v>
      </c>
      <c r="C3871" s="18">
        <f>+YEAR(datos_arg[[#This Row],[Fecha]])</f>
        <v>2021</v>
      </c>
      <c r="D3871" s="18">
        <f>+MONTH(datos_arg[[#This Row],[Fecha]])</f>
        <v>1</v>
      </c>
      <c r="E3871" s="14" t="s">
        <v>617</v>
      </c>
      <c r="F3871" s="14" t="s">
        <v>8101</v>
      </c>
      <c r="G3871" s="14"/>
      <c r="H3871" s="14" t="s">
        <v>8103</v>
      </c>
      <c r="I3871" s="14" t="s">
        <v>8105</v>
      </c>
      <c r="J3871" s="14" t="s">
        <v>488</v>
      </c>
      <c r="K3871" s="14" t="s">
        <v>421</v>
      </c>
      <c r="L3871" s="14" t="s">
        <v>421</v>
      </c>
      <c r="M3871" s="14" t="s">
        <v>488</v>
      </c>
      <c r="N3871" s="14" t="s">
        <v>196</v>
      </c>
      <c r="O3871" s="14" t="s">
        <v>3739</v>
      </c>
      <c r="P3871" s="14" t="s">
        <v>6151</v>
      </c>
      <c r="Q3871" s="14">
        <v>0</v>
      </c>
      <c r="R3871" s="14" t="s">
        <v>8101</v>
      </c>
      <c r="S3871" s="14" t="s">
        <v>439</v>
      </c>
      <c r="T3871" s="35">
        <v>33100</v>
      </c>
      <c r="U3871" s="14" t="s">
        <v>4</v>
      </c>
      <c r="V3871" s="14">
        <v>154</v>
      </c>
      <c r="W3871" s="16">
        <f>+IF(datos_arg[[#This Row],[Moneda]]="ARS",datos_arg[[#This Row],[Monto]],datos_arg[[#This Row],[Monto]]*datos_arg[[#This Row],[TC]])</f>
        <v>33100</v>
      </c>
      <c r="X3871" s="16">
        <f>IFERROR(IF(datos_arg[[#This Row],[Moneda]]="USD",datos_arg[[#This Row],[Monto]],datos_arg[[#This Row],[Monto]]/datos_arg[[#This Row],[TC]]),0)</f>
        <v>214.93506493506493</v>
      </c>
      <c r="Y3871" s="14"/>
    </row>
    <row r="3872" spans="1:25" ht="15" customHeight="1" x14ac:dyDescent="0.25">
      <c r="A3872" s="14">
        <f t="shared" si="60"/>
        <v>3869</v>
      </c>
      <c r="B3872" s="1">
        <v>44222</v>
      </c>
      <c r="C3872" s="18">
        <f>+YEAR(datos_arg[[#This Row],[Fecha]])</f>
        <v>2021</v>
      </c>
      <c r="D3872" s="18">
        <f>+MONTH(datos_arg[[#This Row],[Fecha]])</f>
        <v>1</v>
      </c>
      <c r="E3872" s="14" t="s">
        <v>617</v>
      </c>
      <c r="F3872" s="14" t="s">
        <v>8101</v>
      </c>
      <c r="G3872" s="14"/>
      <c r="H3872" s="14" t="s">
        <v>8103</v>
      </c>
      <c r="I3872" s="14" t="s">
        <v>8104</v>
      </c>
      <c r="J3872" s="14" t="s">
        <v>4437</v>
      </c>
      <c r="K3872" s="14" t="s">
        <v>421</v>
      </c>
      <c r="L3872" s="14" t="s">
        <v>426</v>
      </c>
      <c r="M3872" s="14" t="s">
        <v>489</v>
      </c>
      <c r="N3872" s="14" t="s">
        <v>289</v>
      </c>
      <c r="O3872" s="14" t="s">
        <v>3740</v>
      </c>
      <c r="P3872" s="14" t="s">
        <v>6152</v>
      </c>
      <c r="Q3872" s="14">
        <v>12</v>
      </c>
      <c r="R3872" s="14" t="s">
        <v>8101</v>
      </c>
      <c r="S3872" s="14" t="s">
        <v>439</v>
      </c>
      <c r="T3872" s="35">
        <v>15100</v>
      </c>
      <c r="U3872" s="14" t="s">
        <v>4</v>
      </c>
      <c r="V3872" s="14">
        <v>154</v>
      </c>
      <c r="W3872" s="16">
        <f>+IF(datos_arg[[#This Row],[Moneda]]="ARS",datos_arg[[#This Row],[Monto]],datos_arg[[#This Row],[Monto]]*datos_arg[[#This Row],[TC]])</f>
        <v>15100</v>
      </c>
      <c r="X3872" s="16">
        <f>IFERROR(IF(datos_arg[[#This Row],[Moneda]]="USD",datos_arg[[#This Row],[Monto]],datos_arg[[#This Row],[Monto]]/datos_arg[[#This Row],[TC]]),0)</f>
        <v>98.051948051948045</v>
      </c>
      <c r="Y3872" s="14"/>
    </row>
    <row r="3873" spans="1:25" x14ac:dyDescent="0.25">
      <c r="A3873" s="14">
        <f t="shared" si="60"/>
        <v>3870</v>
      </c>
      <c r="B3873" s="1">
        <v>44222</v>
      </c>
      <c r="C3873" s="18">
        <f>+YEAR(datos_arg[[#This Row],[Fecha]])</f>
        <v>2021</v>
      </c>
      <c r="D3873" s="18">
        <f>+MONTH(datos_arg[[#This Row],[Fecha]])</f>
        <v>1</v>
      </c>
      <c r="E3873" s="14" t="s">
        <v>408</v>
      </c>
      <c r="F3873" s="14" t="s">
        <v>69</v>
      </c>
      <c r="G3873" s="14"/>
      <c r="H3873" s="14" t="s">
        <v>7132</v>
      </c>
      <c r="I3873" s="14" t="s">
        <v>7132</v>
      </c>
      <c r="J3873" s="14" t="s">
        <v>425</v>
      </c>
      <c r="K3873" s="14"/>
      <c r="L3873" s="14" t="s">
        <v>425</v>
      </c>
      <c r="M3873" s="14" t="s">
        <v>2530</v>
      </c>
      <c r="N3873" s="14" t="s">
        <v>2530</v>
      </c>
      <c r="O3873" s="14"/>
      <c r="P3873" s="14"/>
      <c r="Q3873" s="14"/>
      <c r="R3873" s="14" t="s">
        <v>439</v>
      </c>
      <c r="S3873" s="14" t="s">
        <v>440</v>
      </c>
      <c r="T3873" s="35">
        <v>1000</v>
      </c>
      <c r="U3873" s="14" t="s">
        <v>2</v>
      </c>
      <c r="V3873" s="14">
        <v>152.5</v>
      </c>
      <c r="W3873" s="16">
        <f>+IF(datos_arg[[#This Row],[Moneda]]="ARS",datos_arg[[#This Row],[Monto]],datos_arg[[#This Row],[Monto]]*datos_arg[[#This Row],[TC]])</f>
        <v>152500</v>
      </c>
      <c r="X3873" s="16">
        <f>IFERROR(IF(datos_arg[[#This Row],[Moneda]]="USD",datos_arg[[#This Row],[Monto]],datos_arg[[#This Row],[Monto]]/datos_arg[[#This Row],[TC]]),0)</f>
        <v>1000</v>
      </c>
      <c r="Y3873" s="14"/>
    </row>
    <row r="3874" spans="1:25" ht="15" customHeight="1" x14ac:dyDescent="0.25">
      <c r="A3874" s="14">
        <f t="shared" si="60"/>
        <v>3871</v>
      </c>
      <c r="B3874" s="1">
        <v>44223</v>
      </c>
      <c r="C3874" s="18">
        <f>+YEAR(datos_arg[[#This Row],[Fecha]])</f>
        <v>2021</v>
      </c>
      <c r="D3874" s="18">
        <f>+MONTH(datos_arg[[#This Row],[Fecha]])</f>
        <v>1</v>
      </c>
      <c r="E3874" s="14" t="s">
        <v>5358</v>
      </c>
      <c r="F3874" s="14" t="s">
        <v>4109</v>
      </c>
      <c r="G3874" s="14"/>
      <c r="H3874" s="14" t="s">
        <v>6646</v>
      </c>
      <c r="I3874" s="14" t="s">
        <v>7132</v>
      </c>
      <c r="J3874" s="14" t="s">
        <v>425</v>
      </c>
      <c r="K3874" s="14" t="s">
        <v>420</v>
      </c>
      <c r="L3874" s="14" t="s">
        <v>422</v>
      </c>
      <c r="M3874" s="14" t="s">
        <v>3743</v>
      </c>
      <c r="N3874" s="14" t="s">
        <v>100</v>
      </c>
      <c r="O3874" s="14" t="s">
        <v>3744</v>
      </c>
      <c r="P3874" s="14" t="s">
        <v>6153</v>
      </c>
      <c r="Q3874" s="14">
        <v>2</v>
      </c>
      <c r="R3874" s="14" t="s">
        <v>4109</v>
      </c>
      <c r="S3874" s="14" t="s">
        <v>439</v>
      </c>
      <c r="T3874" s="35">
        <v>1559.99</v>
      </c>
      <c r="U3874" s="14" t="s">
        <v>4</v>
      </c>
      <c r="V3874" s="14">
        <v>152.5</v>
      </c>
      <c r="W3874" s="16">
        <f>+IF(datos_arg[[#This Row],[Moneda]]="ARS",datos_arg[[#This Row],[Monto]],datos_arg[[#This Row],[Monto]]*datos_arg[[#This Row],[TC]])</f>
        <v>1559.99</v>
      </c>
      <c r="X3874" s="16">
        <f>IFERROR(IF(datos_arg[[#This Row],[Moneda]]="USD",datos_arg[[#This Row],[Monto]],datos_arg[[#This Row],[Monto]]/datos_arg[[#This Row],[TC]]),0)</f>
        <v>10.22944262295082</v>
      </c>
      <c r="Y3874" s="14"/>
    </row>
    <row r="3875" spans="1:25" ht="15" customHeight="1" x14ac:dyDescent="0.25">
      <c r="A3875" s="14">
        <f t="shared" si="60"/>
        <v>3872</v>
      </c>
      <c r="B3875" s="1">
        <v>44223</v>
      </c>
      <c r="C3875" s="18">
        <f>+YEAR(datos_arg[[#This Row],[Fecha]])</f>
        <v>2021</v>
      </c>
      <c r="D3875" s="18">
        <f>+MONTH(datos_arg[[#This Row],[Fecha]])</f>
        <v>1</v>
      </c>
      <c r="E3875" s="14" t="s">
        <v>1016</v>
      </c>
      <c r="F3875" s="14" t="s">
        <v>405</v>
      </c>
      <c r="G3875" s="14"/>
      <c r="H3875" s="14" t="s">
        <v>6646</v>
      </c>
      <c r="I3875" s="14" t="s">
        <v>1129</v>
      </c>
      <c r="J3875" s="14" t="s">
        <v>1129</v>
      </c>
      <c r="K3875" s="14" t="s">
        <v>420</v>
      </c>
      <c r="L3875" s="14" t="s">
        <v>426</v>
      </c>
      <c r="M3875" s="14" t="s">
        <v>901</v>
      </c>
      <c r="N3875" s="14" t="s">
        <v>247</v>
      </c>
      <c r="O3875" s="14" t="s">
        <v>3745</v>
      </c>
      <c r="P3875" s="14" t="s">
        <v>6139</v>
      </c>
      <c r="Q3875" s="14">
        <v>2</v>
      </c>
      <c r="R3875" s="14" t="s">
        <v>405</v>
      </c>
      <c r="S3875" s="14" t="s">
        <v>439</v>
      </c>
      <c r="T3875" s="35">
        <v>13600</v>
      </c>
      <c r="U3875" s="14" t="s">
        <v>4</v>
      </c>
      <c r="V3875" s="14">
        <v>152.5</v>
      </c>
      <c r="W3875" s="16">
        <f>+IF(datos_arg[[#This Row],[Moneda]]="ARS",datos_arg[[#This Row],[Monto]],datos_arg[[#This Row],[Monto]]*datos_arg[[#This Row],[TC]])</f>
        <v>13600</v>
      </c>
      <c r="X3875" s="16">
        <f>IFERROR(IF(datos_arg[[#This Row],[Moneda]]="USD",datos_arg[[#This Row],[Monto]],datos_arg[[#This Row],[Monto]]/datos_arg[[#This Row],[TC]]),0)</f>
        <v>89.180327868852459</v>
      </c>
      <c r="Y3875" s="14"/>
    </row>
    <row r="3876" spans="1:25" ht="15" customHeight="1" x14ac:dyDescent="0.25">
      <c r="A3876" s="14">
        <f t="shared" si="60"/>
        <v>3873</v>
      </c>
      <c r="B3876" s="1">
        <v>44223</v>
      </c>
      <c r="C3876" s="18">
        <f>+YEAR(datos_arg[[#This Row],[Fecha]])</f>
        <v>2021</v>
      </c>
      <c r="D3876" s="18">
        <f>+MONTH(datos_arg[[#This Row],[Fecha]])</f>
        <v>1</v>
      </c>
      <c r="E3876" s="14" t="s">
        <v>1016</v>
      </c>
      <c r="F3876" s="14" t="s">
        <v>405</v>
      </c>
      <c r="G3876" s="14"/>
      <c r="H3876" s="14" t="s">
        <v>532</v>
      </c>
      <c r="I3876" s="14" t="s">
        <v>1129</v>
      </c>
      <c r="J3876" s="14" t="s">
        <v>425</v>
      </c>
      <c r="K3876" s="14" t="s">
        <v>420</v>
      </c>
      <c r="L3876" s="14" t="s">
        <v>426</v>
      </c>
      <c r="M3876" s="14" t="s">
        <v>901</v>
      </c>
      <c r="N3876" s="14" t="s">
        <v>247</v>
      </c>
      <c r="O3876" s="14" t="s">
        <v>3745</v>
      </c>
      <c r="P3876" s="14" t="s">
        <v>6139</v>
      </c>
      <c r="Q3876" s="14">
        <v>1</v>
      </c>
      <c r="R3876" s="14" t="s">
        <v>405</v>
      </c>
      <c r="S3876" s="14" t="s">
        <v>439</v>
      </c>
      <c r="T3876" s="35">
        <v>6800</v>
      </c>
      <c r="U3876" s="14" t="s">
        <v>4</v>
      </c>
      <c r="V3876" s="14">
        <v>152.5</v>
      </c>
      <c r="W3876" s="16">
        <f>+IF(datos_arg[[#This Row],[Moneda]]="ARS",datos_arg[[#This Row],[Monto]],datos_arg[[#This Row],[Monto]]*datos_arg[[#This Row],[TC]])</f>
        <v>6800</v>
      </c>
      <c r="X3876" s="16">
        <f>IFERROR(IF(datos_arg[[#This Row],[Moneda]]="USD",datos_arg[[#This Row],[Monto]],datos_arg[[#This Row],[Monto]]/datos_arg[[#This Row],[TC]]),0)</f>
        <v>44.590163934426229</v>
      </c>
      <c r="Y3876" s="14"/>
    </row>
    <row r="3877" spans="1:25" ht="15" customHeight="1" x14ac:dyDescent="0.25">
      <c r="A3877" s="14">
        <f t="shared" si="60"/>
        <v>3874</v>
      </c>
      <c r="B3877" s="1">
        <v>44224</v>
      </c>
      <c r="C3877" s="18">
        <f>+YEAR(datos_arg[[#This Row],[Fecha]])</f>
        <v>2021</v>
      </c>
      <c r="D3877" s="18">
        <f>+MONTH(datos_arg[[#This Row],[Fecha]])</f>
        <v>1</v>
      </c>
      <c r="E3877" s="14" t="s">
        <v>5358</v>
      </c>
      <c r="F3877" s="14" t="s">
        <v>4109</v>
      </c>
      <c r="G3877" s="14"/>
      <c r="H3877" s="14" t="s">
        <v>6646</v>
      </c>
      <c r="I3877" s="14" t="s">
        <v>7132</v>
      </c>
      <c r="J3877" s="14" t="s">
        <v>425</v>
      </c>
      <c r="K3877" s="14" t="s">
        <v>420</v>
      </c>
      <c r="L3877" s="14" t="s">
        <v>422</v>
      </c>
      <c r="M3877" s="14" t="s">
        <v>665</v>
      </c>
      <c r="N3877" s="14" t="s">
        <v>100</v>
      </c>
      <c r="O3877" s="14" t="s">
        <v>3746</v>
      </c>
      <c r="P3877" s="14" t="s">
        <v>6154</v>
      </c>
      <c r="Q3877" s="14">
        <v>3</v>
      </c>
      <c r="R3877" s="14" t="s">
        <v>4109</v>
      </c>
      <c r="S3877" s="14" t="s">
        <v>439</v>
      </c>
      <c r="T3877" s="35">
        <v>3324.01</v>
      </c>
      <c r="U3877" s="14" t="s">
        <v>4</v>
      </c>
      <c r="V3877" s="14">
        <v>152.5</v>
      </c>
      <c r="W3877" s="16">
        <f>+IF(datos_arg[[#This Row],[Moneda]]="ARS",datos_arg[[#This Row],[Monto]],datos_arg[[#This Row],[Monto]]*datos_arg[[#This Row],[TC]])</f>
        <v>3324.01</v>
      </c>
      <c r="X3877" s="16">
        <f>IFERROR(IF(datos_arg[[#This Row],[Moneda]]="USD",datos_arg[[#This Row],[Monto]],datos_arg[[#This Row],[Monto]]/datos_arg[[#This Row],[TC]]),0)</f>
        <v>21.796786885245904</v>
      </c>
      <c r="Y3877" s="14"/>
    </row>
    <row r="3878" spans="1:25" ht="15" customHeight="1" x14ac:dyDescent="0.25">
      <c r="A3878" s="14">
        <f t="shared" si="60"/>
        <v>3875</v>
      </c>
      <c r="B3878" s="1">
        <v>44224</v>
      </c>
      <c r="C3878" s="18">
        <f>+YEAR(datos_arg[[#This Row],[Fecha]])</f>
        <v>2021</v>
      </c>
      <c r="D3878" s="18">
        <f>+MONTH(datos_arg[[#This Row],[Fecha]])</f>
        <v>1</v>
      </c>
      <c r="E3878" s="14" t="s">
        <v>1015</v>
      </c>
      <c r="F3878" s="14" t="s">
        <v>403</v>
      </c>
      <c r="G3878" s="14" t="s">
        <v>5383</v>
      </c>
      <c r="H3878" s="14" t="s">
        <v>6646</v>
      </c>
      <c r="I3878" s="14" t="s">
        <v>7132</v>
      </c>
      <c r="J3878" s="14" t="s">
        <v>425</v>
      </c>
      <c r="K3878" s="14" t="s">
        <v>420</v>
      </c>
      <c r="L3878" s="14" t="s">
        <v>422</v>
      </c>
      <c r="M3878" s="14" t="s">
        <v>1936</v>
      </c>
      <c r="N3878" s="14" t="s">
        <v>100</v>
      </c>
      <c r="O3878" s="14" t="s">
        <v>3747</v>
      </c>
      <c r="P3878" s="14" t="s">
        <v>6154</v>
      </c>
      <c r="Q3878" s="14">
        <v>1</v>
      </c>
      <c r="R3878" s="14" t="s">
        <v>5383</v>
      </c>
      <c r="S3878" s="14" t="s">
        <v>439</v>
      </c>
      <c r="T3878" s="35">
        <v>447.19</v>
      </c>
      <c r="U3878" s="14" t="s">
        <v>4</v>
      </c>
      <c r="V3878" s="14">
        <v>152.5</v>
      </c>
      <c r="W3878" s="16">
        <f>+IF(datos_arg[[#This Row],[Moneda]]="ARS",datos_arg[[#This Row],[Monto]],datos_arg[[#This Row],[Monto]]*datos_arg[[#This Row],[TC]])</f>
        <v>447.19</v>
      </c>
      <c r="X3878" s="16">
        <f>IFERROR(IF(datos_arg[[#This Row],[Moneda]]="USD",datos_arg[[#This Row],[Monto]],datos_arg[[#This Row],[Monto]]/datos_arg[[#This Row],[TC]]),0)</f>
        <v>2.932393442622951</v>
      </c>
      <c r="Y3878" s="14"/>
    </row>
    <row r="3879" spans="1:25" ht="15" customHeight="1" x14ac:dyDescent="0.25">
      <c r="A3879" s="14">
        <f t="shared" si="60"/>
        <v>3876</v>
      </c>
      <c r="B3879" s="1">
        <v>44224</v>
      </c>
      <c r="C3879" s="18">
        <f>+YEAR(datos_arg[[#This Row],[Fecha]])</f>
        <v>2021</v>
      </c>
      <c r="D3879" s="18">
        <f>+MONTH(datos_arg[[#This Row],[Fecha]])</f>
        <v>1</v>
      </c>
      <c r="E3879" s="14" t="s">
        <v>5358</v>
      </c>
      <c r="F3879" s="14" t="s">
        <v>4109</v>
      </c>
      <c r="G3879" s="14"/>
      <c r="H3879" s="14" t="s">
        <v>6646</v>
      </c>
      <c r="I3879" s="14" t="s">
        <v>7132</v>
      </c>
      <c r="J3879" s="14" t="s">
        <v>425</v>
      </c>
      <c r="K3879" s="14" t="s">
        <v>420</v>
      </c>
      <c r="L3879" s="14" t="s">
        <v>422</v>
      </c>
      <c r="M3879" s="14" t="s">
        <v>1720</v>
      </c>
      <c r="N3879" s="14" t="s">
        <v>100</v>
      </c>
      <c r="O3879" s="14" t="s">
        <v>3748</v>
      </c>
      <c r="P3879" s="14" t="s">
        <v>6154</v>
      </c>
      <c r="Q3879" s="14">
        <v>1</v>
      </c>
      <c r="R3879" s="14" t="s">
        <v>4109</v>
      </c>
      <c r="S3879" s="14" t="s">
        <v>439</v>
      </c>
      <c r="T3879" s="35">
        <v>448.37</v>
      </c>
      <c r="U3879" s="14" t="s">
        <v>4</v>
      </c>
      <c r="V3879" s="14">
        <v>152.5</v>
      </c>
      <c r="W3879" s="16">
        <f>+IF(datos_arg[[#This Row],[Moneda]]="ARS",datos_arg[[#This Row],[Monto]],datos_arg[[#This Row],[Monto]]*datos_arg[[#This Row],[TC]])</f>
        <v>448.37</v>
      </c>
      <c r="X3879" s="16">
        <f>IFERROR(IF(datos_arg[[#This Row],[Moneda]]="USD",datos_arg[[#This Row],[Monto]],datos_arg[[#This Row],[Monto]]/datos_arg[[#This Row],[TC]]),0)</f>
        <v>2.9401311475409835</v>
      </c>
      <c r="Y3879" s="14"/>
    </row>
    <row r="3880" spans="1:25" ht="15" customHeight="1" x14ac:dyDescent="0.25">
      <c r="A3880" s="14">
        <f t="shared" si="60"/>
        <v>3877</v>
      </c>
      <c r="B3880" s="1">
        <v>44224</v>
      </c>
      <c r="C3880" s="18">
        <f>+YEAR(datos_arg[[#This Row],[Fecha]])</f>
        <v>2021</v>
      </c>
      <c r="D3880" s="18">
        <f>+MONTH(datos_arg[[#This Row],[Fecha]])</f>
        <v>1</v>
      </c>
      <c r="E3880" s="14" t="s">
        <v>5358</v>
      </c>
      <c r="F3880" s="14" t="s">
        <v>4109</v>
      </c>
      <c r="G3880" s="14"/>
      <c r="H3880" s="14" t="s">
        <v>6646</v>
      </c>
      <c r="I3880" s="14" t="s">
        <v>7132</v>
      </c>
      <c r="J3880" s="14" t="s">
        <v>425</v>
      </c>
      <c r="K3880" s="14" t="s">
        <v>420</v>
      </c>
      <c r="L3880" s="14" t="s">
        <v>425</v>
      </c>
      <c r="M3880" s="14" t="s">
        <v>665</v>
      </c>
      <c r="N3880" s="14" t="s">
        <v>100</v>
      </c>
      <c r="O3880" s="14" t="s">
        <v>3749</v>
      </c>
      <c r="P3880" s="14" t="s">
        <v>6154</v>
      </c>
      <c r="Q3880" s="14">
        <v>6</v>
      </c>
      <c r="R3880" s="14" t="s">
        <v>4109</v>
      </c>
      <c r="S3880" s="14" t="s">
        <v>439</v>
      </c>
      <c r="T3880" s="35">
        <v>4206.78</v>
      </c>
      <c r="U3880" s="14" t="s">
        <v>4</v>
      </c>
      <c r="V3880" s="14">
        <v>152.5</v>
      </c>
      <c r="W3880" s="16">
        <f>+IF(datos_arg[[#This Row],[Moneda]]="ARS",datos_arg[[#This Row],[Monto]],datos_arg[[#This Row],[Monto]]*datos_arg[[#This Row],[TC]])</f>
        <v>4206.78</v>
      </c>
      <c r="X3880" s="16">
        <f>IFERROR(IF(datos_arg[[#This Row],[Moneda]]="USD",datos_arg[[#This Row],[Monto]],datos_arg[[#This Row],[Monto]]/datos_arg[[#This Row],[TC]]),0)</f>
        <v>27.585442622950819</v>
      </c>
      <c r="Y3880" s="14"/>
    </row>
    <row r="3881" spans="1:25" x14ac:dyDescent="0.25">
      <c r="A3881" s="14">
        <f t="shared" si="60"/>
        <v>3878</v>
      </c>
      <c r="B3881" s="1">
        <v>44224</v>
      </c>
      <c r="C3881" s="18">
        <f>+YEAR(datos_arg[[#This Row],[Fecha]])</f>
        <v>2021</v>
      </c>
      <c r="D3881" s="18">
        <f>+MONTH(datos_arg[[#This Row],[Fecha]])</f>
        <v>1</v>
      </c>
      <c r="E3881" s="14" t="s">
        <v>1016</v>
      </c>
      <c r="F3881" s="14" t="s">
        <v>5365</v>
      </c>
      <c r="G3881" s="14" t="s">
        <v>6695</v>
      </c>
      <c r="H3881" s="14" t="s">
        <v>7132</v>
      </c>
      <c r="I3881" s="14" t="s">
        <v>7132</v>
      </c>
      <c r="J3881" s="14" t="s">
        <v>425</v>
      </c>
      <c r="K3881" s="14"/>
      <c r="L3881" s="14" t="s">
        <v>425</v>
      </c>
      <c r="M3881" s="14" t="s">
        <v>436</v>
      </c>
      <c r="N3881" s="14" t="s">
        <v>436</v>
      </c>
      <c r="O3881" s="14" t="s">
        <v>3549</v>
      </c>
      <c r="P3881" s="14"/>
      <c r="Q3881" s="14"/>
      <c r="R3881" s="14" t="s">
        <v>5365</v>
      </c>
      <c r="S3881" s="14" t="s">
        <v>440</v>
      </c>
      <c r="T3881" s="35">
        <v>500</v>
      </c>
      <c r="U3881" s="14" t="s">
        <v>2</v>
      </c>
      <c r="V3881" s="14">
        <v>152.5</v>
      </c>
      <c r="W3881" s="16">
        <f>+IF(datos_arg[[#This Row],[Moneda]]="ARS",datos_arg[[#This Row],[Monto]],datos_arg[[#This Row],[Monto]]*datos_arg[[#This Row],[TC]])</f>
        <v>76250</v>
      </c>
      <c r="X3881" s="16">
        <f>IFERROR(IF(datos_arg[[#This Row],[Moneda]]="USD",datos_arg[[#This Row],[Monto]],datos_arg[[#This Row],[Monto]]/datos_arg[[#This Row],[TC]]),0)</f>
        <v>500</v>
      </c>
      <c r="Y3881" s="14"/>
    </row>
    <row r="3882" spans="1:25" ht="15" customHeight="1" x14ac:dyDescent="0.25">
      <c r="A3882" s="14">
        <f t="shared" si="60"/>
        <v>3879</v>
      </c>
      <c r="B3882" s="1">
        <v>44225</v>
      </c>
      <c r="C3882" s="18">
        <f>+YEAR(datos_arg[[#This Row],[Fecha]])</f>
        <v>2021</v>
      </c>
      <c r="D3882" s="18">
        <f>+MONTH(datos_arg[[#This Row],[Fecha]])</f>
        <v>1</v>
      </c>
      <c r="E3882" s="14" t="s">
        <v>617</v>
      </c>
      <c r="F3882" s="14" t="s">
        <v>8101</v>
      </c>
      <c r="G3882" s="14"/>
      <c r="H3882" s="14" t="s">
        <v>8103</v>
      </c>
      <c r="I3882" s="14" t="s">
        <v>8105</v>
      </c>
      <c r="J3882" s="14" t="s">
        <v>6729</v>
      </c>
      <c r="K3882" s="14" t="s">
        <v>420</v>
      </c>
      <c r="L3882" s="14" t="s">
        <v>426</v>
      </c>
      <c r="M3882" s="14" t="s">
        <v>607</v>
      </c>
      <c r="N3882" s="14" t="s">
        <v>1237</v>
      </c>
      <c r="O3882" s="14" t="s">
        <v>3750</v>
      </c>
      <c r="P3882" s="14" t="s">
        <v>6155</v>
      </c>
      <c r="Q3882" s="14">
        <v>10</v>
      </c>
      <c r="R3882" s="14" t="s">
        <v>8101</v>
      </c>
      <c r="S3882" s="14" t="s">
        <v>439</v>
      </c>
      <c r="T3882" s="35">
        <v>6270.41</v>
      </c>
      <c r="U3882" s="14" t="s">
        <v>4</v>
      </c>
      <c r="V3882" s="14">
        <v>152.5</v>
      </c>
      <c r="W3882" s="16">
        <f>+IF(datos_arg[[#This Row],[Moneda]]="ARS",datos_arg[[#This Row],[Monto]],datos_arg[[#This Row],[Monto]]*datos_arg[[#This Row],[TC]])</f>
        <v>6270.41</v>
      </c>
      <c r="X3882" s="16">
        <f>IFERROR(IF(datos_arg[[#This Row],[Moneda]]="USD",datos_arg[[#This Row],[Monto]],datos_arg[[#This Row],[Monto]]/datos_arg[[#This Row],[TC]]),0)</f>
        <v>41.117442622950819</v>
      </c>
      <c r="Y3882" s="14"/>
    </row>
    <row r="3883" spans="1:25" ht="15" customHeight="1" x14ac:dyDescent="0.25">
      <c r="A3883" s="14">
        <f t="shared" si="60"/>
        <v>3880</v>
      </c>
      <c r="B3883" s="1">
        <v>44225</v>
      </c>
      <c r="C3883" s="18">
        <f>+YEAR(datos_arg[[#This Row],[Fecha]])</f>
        <v>2021</v>
      </c>
      <c r="D3883" s="18">
        <f>+MONTH(datos_arg[[#This Row],[Fecha]])</f>
        <v>1</v>
      </c>
      <c r="E3883" s="14" t="s">
        <v>1015</v>
      </c>
      <c r="F3883" s="14" t="s">
        <v>403</v>
      </c>
      <c r="G3883" s="14" t="s">
        <v>5382</v>
      </c>
      <c r="H3883" s="14" t="s">
        <v>6646</v>
      </c>
      <c r="I3883" s="14" t="s">
        <v>7132</v>
      </c>
      <c r="J3883" s="14" t="s">
        <v>425</v>
      </c>
      <c r="K3883" s="14" t="s">
        <v>421</v>
      </c>
      <c r="L3883" s="14" t="s">
        <v>421</v>
      </c>
      <c r="M3883" s="14" t="s">
        <v>989</v>
      </c>
      <c r="N3883" s="14" t="s">
        <v>327</v>
      </c>
      <c r="O3883" s="14" t="s">
        <v>2639</v>
      </c>
      <c r="P3883" s="14" t="s">
        <v>6156</v>
      </c>
      <c r="Q3883" s="14"/>
      <c r="R3883" s="14" t="s">
        <v>5382</v>
      </c>
      <c r="S3883" s="14" t="s">
        <v>439</v>
      </c>
      <c r="T3883" s="35">
        <v>14226.52</v>
      </c>
      <c r="U3883" s="14" t="s">
        <v>4</v>
      </c>
      <c r="V3883" s="14">
        <v>152.5</v>
      </c>
      <c r="W3883" s="16">
        <f>+IF(datos_arg[[#This Row],[Moneda]]="ARS",datos_arg[[#This Row],[Monto]],datos_arg[[#This Row],[Monto]]*datos_arg[[#This Row],[TC]])</f>
        <v>14226.52</v>
      </c>
      <c r="X3883" s="16">
        <f>IFERROR(IF(datos_arg[[#This Row],[Moneda]]="USD",datos_arg[[#This Row],[Monto]],datos_arg[[#This Row],[Monto]]/datos_arg[[#This Row],[TC]]),0)</f>
        <v>93.288655737704914</v>
      </c>
      <c r="Y3883" s="14"/>
    </row>
    <row r="3884" spans="1:25" ht="15" customHeight="1" x14ac:dyDescent="0.25">
      <c r="A3884" s="14">
        <f t="shared" si="60"/>
        <v>3881</v>
      </c>
      <c r="B3884" s="1">
        <v>44225</v>
      </c>
      <c r="C3884" s="18">
        <f>+YEAR(datos_arg[[#This Row],[Fecha]])</f>
        <v>2021</v>
      </c>
      <c r="D3884" s="18">
        <f>+MONTH(datos_arg[[#This Row],[Fecha]])</f>
        <v>1</v>
      </c>
      <c r="E3884" s="14" t="s">
        <v>1015</v>
      </c>
      <c r="F3884" s="14" t="s">
        <v>403</v>
      </c>
      <c r="G3884" s="14" t="s">
        <v>5383</v>
      </c>
      <c r="H3884" s="14" t="s">
        <v>6646</v>
      </c>
      <c r="I3884" s="14" t="s">
        <v>7132</v>
      </c>
      <c r="J3884" s="14" t="s">
        <v>425</v>
      </c>
      <c r="K3884" s="14"/>
      <c r="L3884" s="14" t="s">
        <v>425</v>
      </c>
      <c r="M3884" s="14" t="s">
        <v>2208</v>
      </c>
      <c r="N3884" s="14" t="s">
        <v>1787</v>
      </c>
      <c r="O3884" s="14" t="s">
        <v>3752</v>
      </c>
      <c r="P3884" s="14" t="s">
        <v>6157</v>
      </c>
      <c r="Q3884" s="14">
        <v>90</v>
      </c>
      <c r="R3884" s="14" t="s">
        <v>5383</v>
      </c>
      <c r="S3884" s="14" t="s">
        <v>439</v>
      </c>
      <c r="T3884" s="35">
        <v>381.5</v>
      </c>
      <c r="U3884" s="14" t="s">
        <v>4</v>
      </c>
      <c r="V3884" s="14">
        <v>152.5</v>
      </c>
      <c r="W3884" s="16">
        <f>+IF(datos_arg[[#This Row],[Moneda]]="ARS",datos_arg[[#This Row],[Monto]],datos_arg[[#This Row],[Monto]]*datos_arg[[#This Row],[TC]])</f>
        <v>381.5</v>
      </c>
      <c r="X3884" s="16">
        <f>IFERROR(IF(datos_arg[[#This Row],[Moneda]]="USD",datos_arg[[#This Row],[Monto]],datos_arg[[#This Row],[Monto]]/datos_arg[[#This Row],[TC]]),0)</f>
        <v>2.5016393442622951</v>
      </c>
      <c r="Y3884" s="14"/>
    </row>
    <row r="3885" spans="1:25" ht="15" customHeight="1" x14ac:dyDescent="0.25">
      <c r="A3885" s="14">
        <f t="shared" si="60"/>
        <v>3882</v>
      </c>
      <c r="B3885" s="1">
        <v>44225</v>
      </c>
      <c r="C3885" s="18">
        <f>+YEAR(datos_arg[[#This Row],[Fecha]])</f>
        <v>2021</v>
      </c>
      <c r="D3885" s="18">
        <f>+MONTH(datos_arg[[#This Row],[Fecha]])</f>
        <v>1</v>
      </c>
      <c r="E3885" s="14" t="s">
        <v>1015</v>
      </c>
      <c r="F3885" s="14" t="s">
        <v>403</v>
      </c>
      <c r="G3885" s="14" t="s">
        <v>5383</v>
      </c>
      <c r="H3885" s="14" t="s">
        <v>6646</v>
      </c>
      <c r="I3885" s="14" t="s">
        <v>7132</v>
      </c>
      <c r="J3885" s="14" t="s">
        <v>425</v>
      </c>
      <c r="K3885" s="14"/>
      <c r="L3885" s="14" t="s">
        <v>425</v>
      </c>
      <c r="M3885" s="14" t="s">
        <v>1421</v>
      </c>
      <c r="N3885" s="14" t="s">
        <v>1787</v>
      </c>
      <c r="O3885" s="14" t="s">
        <v>3753</v>
      </c>
      <c r="P3885" s="14" t="s">
        <v>6157</v>
      </c>
      <c r="Q3885" s="14">
        <v>10</v>
      </c>
      <c r="R3885" s="14" t="s">
        <v>5383</v>
      </c>
      <c r="S3885" s="14" t="s">
        <v>439</v>
      </c>
      <c r="T3885" s="35">
        <v>185.23</v>
      </c>
      <c r="U3885" s="14" t="s">
        <v>4</v>
      </c>
      <c r="V3885" s="14">
        <v>152.5</v>
      </c>
      <c r="W3885" s="16">
        <f>+IF(datos_arg[[#This Row],[Moneda]]="ARS",datos_arg[[#This Row],[Monto]],datos_arg[[#This Row],[Monto]]*datos_arg[[#This Row],[TC]])</f>
        <v>185.23</v>
      </c>
      <c r="X3885" s="16">
        <f>IFERROR(IF(datos_arg[[#This Row],[Moneda]]="USD",datos_arg[[#This Row],[Monto]],datos_arg[[#This Row],[Monto]]/datos_arg[[#This Row],[TC]]),0)</f>
        <v>1.214622950819672</v>
      </c>
      <c r="Y3885" s="14"/>
    </row>
    <row r="3886" spans="1:25" ht="15" customHeight="1" x14ac:dyDescent="0.25">
      <c r="A3886" s="14">
        <f t="shared" si="60"/>
        <v>3883</v>
      </c>
      <c r="B3886" s="1">
        <v>44225</v>
      </c>
      <c r="C3886" s="18">
        <f>+YEAR(datos_arg[[#This Row],[Fecha]])</f>
        <v>2021</v>
      </c>
      <c r="D3886" s="18">
        <f>+MONTH(datos_arg[[#This Row],[Fecha]])</f>
        <v>1</v>
      </c>
      <c r="E3886" s="14" t="s">
        <v>449</v>
      </c>
      <c r="F3886" s="14" t="s">
        <v>523</v>
      </c>
      <c r="G3886" s="14"/>
      <c r="H3886" s="14" t="s">
        <v>7132</v>
      </c>
      <c r="I3886" s="14" t="s">
        <v>7132</v>
      </c>
      <c r="J3886" s="14" t="s">
        <v>425</v>
      </c>
      <c r="K3886" s="14"/>
      <c r="L3886" s="14" t="s">
        <v>425</v>
      </c>
      <c r="M3886" s="14" t="s">
        <v>524</v>
      </c>
      <c r="N3886" s="14" t="s">
        <v>524</v>
      </c>
      <c r="O3886" s="14" t="s">
        <v>3259</v>
      </c>
      <c r="P3886" s="14"/>
      <c r="Q3886" s="14"/>
      <c r="R3886" s="14" t="s">
        <v>523</v>
      </c>
      <c r="S3886" s="14" t="s">
        <v>613</v>
      </c>
      <c r="T3886" s="35">
        <v>4820</v>
      </c>
      <c r="U3886" s="14" t="s">
        <v>4</v>
      </c>
      <c r="V3886" s="14">
        <v>152.5</v>
      </c>
      <c r="W3886" s="16">
        <f>+IF(datos_arg[[#This Row],[Moneda]]="ARS",datos_arg[[#This Row],[Monto]],datos_arg[[#This Row],[Monto]]*datos_arg[[#This Row],[TC]])</f>
        <v>4820</v>
      </c>
      <c r="X3886" s="16">
        <f>IFERROR(IF(datos_arg[[#This Row],[Moneda]]="USD",datos_arg[[#This Row],[Monto]],datos_arg[[#This Row],[Monto]]/datos_arg[[#This Row],[TC]]),0)</f>
        <v>31.606557377049182</v>
      </c>
      <c r="Y3886" s="14"/>
    </row>
    <row r="3887" spans="1:25" ht="15" customHeight="1" x14ac:dyDescent="0.25">
      <c r="A3887" s="14">
        <f t="shared" si="60"/>
        <v>3884</v>
      </c>
      <c r="B3887" s="1">
        <v>44225</v>
      </c>
      <c r="C3887" s="18">
        <f>+YEAR(datos_arg[[#This Row],[Fecha]])</f>
        <v>2021</v>
      </c>
      <c r="D3887" s="18">
        <f>+MONTH(datos_arg[[#This Row],[Fecha]])</f>
        <v>1</v>
      </c>
      <c r="E3887" s="14" t="s">
        <v>449</v>
      </c>
      <c r="F3887" s="14" t="s">
        <v>505</v>
      </c>
      <c r="G3887" s="14"/>
      <c r="H3887" s="14" t="s">
        <v>7132</v>
      </c>
      <c r="I3887" s="14" t="s">
        <v>7132</v>
      </c>
      <c r="J3887" s="14" t="s">
        <v>425</v>
      </c>
      <c r="K3887" s="14"/>
      <c r="L3887" s="14" t="s">
        <v>425</v>
      </c>
      <c r="M3887" s="14" t="s">
        <v>613</v>
      </c>
      <c r="N3887" s="14" t="s">
        <v>2273</v>
      </c>
      <c r="O3887" s="14" t="s">
        <v>2592</v>
      </c>
      <c r="P3887" s="14"/>
      <c r="Q3887" s="14"/>
      <c r="R3887" s="14" t="s">
        <v>505</v>
      </c>
      <c r="S3887" s="14" t="s">
        <v>613</v>
      </c>
      <c r="T3887" s="35">
        <v>1446</v>
      </c>
      <c r="U3887" s="14" t="s">
        <v>4</v>
      </c>
      <c r="V3887" s="14">
        <v>152.5</v>
      </c>
      <c r="W3887" s="16">
        <f>+IF(datos_arg[[#This Row],[Moneda]]="ARS",datos_arg[[#This Row],[Monto]],datos_arg[[#This Row],[Monto]]*datos_arg[[#This Row],[TC]])</f>
        <v>1446</v>
      </c>
      <c r="X3887" s="16">
        <f>IFERROR(IF(datos_arg[[#This Row],[Moneda]]="USD",datos_arg[[#This Row],[Monto]],datos_arg[[#This Row],[Monto]]/datos_arg[[#This Row],[TC]]),0)</f>
        <v>9.4819672131147534</v>
      </c>
      <c r="Y3887" s="14"/>
    </row>
    <row r="3888" spans="1:25" ht="15" customHeight="1" x14ac:dyDescent="0.25">
      <c r="A3888" s="14">
        <f t="shared" si="60"/>
        <v>3885</v>
      </c>
      <c r="B3888" s="1">
        <v>44225</v>
      </c>
      <c r="C3888" s="18">
        <f>+YEAR(datos_arg[[#This Row],[Fecha]])</f>
        <v>2021</v>
      </c>
      <c r="D3888" s="18">
        <f>+MONTH(datos_arg[[#This Row],[Fecha]])</f>
        <v>1</v>
      </c>
      <c r="E3888" s="14" t="s">
        <v>449</v>
      </c>
      <c r="F3888" s="14" t="s">
        <v>523</v>
      </c>
      <c r="G3888" s="14"/>
      <c r="H3888" s="14" t="s">
        <v>7132</v>
      </c>
      <c r="I3888" s="14" t="s">
        <v>7132</v>
      </c>
      <c r="J3888" s="14" t="s">
        <v>425</v>
      </c>
      <c r="K3888" s="14"/>
      <c r="L3888" s="14" t="s">
        <v>425</v>
      </c>
      <c r="M3888" s="14" t="s">
        <v>524</v>
      </c>
      <c r="N3888" s="14" t="s">
        <v>524</v>
      </c>
      <c r="O3888" s="14" t="s">
        <v>3756</v>
      </c>
      <c r="P3888" s="14"/>
      <c r="Q3888" s="14"/>
      <c r="R3888" s="14" t="s">
        <v>523</v>
      </c>
      <c r="S3888" s="14" t="s">
        <v>439</v>
      </c>
      <c r="T3888" s="35">
        <v>15000</v>
      </c>
      <c r="U3888" s="14" t="s">
        <v>4</v>
      </c>
      <c r="V3888" s="14">
        <v>152.5</v>
      </c>
      <c r="W3888" s="16">
        <f>+IF(datos_arg[[#This Row],[Moneda]]="ARS",datos_arg[[#This Row],[Monto]],datos_arg[[#This Row],[Monto]]*datos_arg[[#This Row],[TC]])</f>
        <v>15000</v>
      </c>
      <c r="X3888" s="16">
        <f>IFERROR(IF(datos_arg[[#This Row],[Moneda]]="USD",datos_arg[[#This Row],[Monto]],datos_arg[[#This Row],[Monto]]/datos_arg[[#This Row],[TC]]),0)</f>
        <v>98.360655737704917</v>
      </c>
      <c r="Y3888" s="14"/>
    </row>
    <row r="3889" spans="1:25" ht="15" customHeight="1" x14ac:dyDescent="0.25">
      <c r="A3889" s="14">
        <f t="shared" si="60"/>
        <v>3886</v>
      </c>
      <c r="B3889" s="1">
        <v>44225</v>
      </c>
      <c r="C3889" s="18">
        <f>+YEAR(datos_arg[[#This Row],[Fecha]])</f>
        <v>2021</v>
      </c>
      <c r="D3889" s="18">
        <f>+MONTH(datos_arg[[#This Row],[Fecha]])</f>
        <v>1</v>
      </c>
      <c r="E3889" s="14" t="s">
        <v>1015</v>
      </c>
      <c r="F3889" s="14" t="s">
        <v>403</v>
      </c>
      <c r="G3889" s="14" t="s">
        <v>5383</v>
      </c>
      <c r="H3889" s="14" t="s">
        <v>6646</v>
      </c>
      <c r="I3889" s="14" t="s">
        <v>7132</v>
      </c>
      <c r="J3889" s="14" t="s">
        <v>425</v>
      </c>
      <c r="K3889" s="14"/>
      <c r="L3889" s="14" t="s">
        <v>425</v>
      </c>
      <c r="M3889" s="14" t="s">
        <v>2266</v>
      </c>
      <c r="N3889" s="14" t="s">
        <v>524</v>
      </c>
      <c r="O3889" s="14" t="s">
        <v>3452</v>
      </c>
      <c r="P3889" s="14" t="s">
        <v>6158</v>
      </c>
      <c r="Q3889" s="14"/>
      <c r="R3889" s="14" t="s">
        <v>5383</v>
      </c>
      <c r="S3889" s="14" t="s">
        <v>439</v>
      </c>
      <c r="T3889" s="35">
        <v>7500</v>
      </c>
      <c r="U3889" s="14" t="s">
        <v>4</v>
      </c>
      <c r="V3889" s="14">
        <v>152.5</v>
      </c>
      <c r="W3889" s="16">
        <f>+IF(datos_arg[[#This Row],[Moneda]]="ARS",datos_arg[[#This Row],[Monto]],datos_arg[[#This Row],[Monto]]*datos_arg[[#This Row],[TC]])</f>
        <v>7500</v>
      </c>
      <c r="X3889" s="16">
        <f>IFERROR(IF(datos_arg[[#This Row],[Moneda]]="USD",datos_arg[[#This Row],[Monto]],datos_arg[[#This Row],[Monto]]/datos_arg[[#This Row],[TC]]),0)</f>
        <v>49.180327868852459</v>
      </c>
      <c r="Y3889" s="14"/>
    </row>
    <row r="3890" spans="1:25" ht="15" customHeight="1" x14ac:dyDescent="0.25">
      <c r="A3890" s="14">
        <f t="shared" si="60"/>
        <v>3887</v>
      </c>
      <c r="B3890" s="1">
        <v>44225</v>
      </c>
      <c r="C3890" s="18">
        <f>+YEAR(datos_arg[[#This Row],[Fecha]])</f>
        <v>2021</v>
      </c>
      <c r="D3890" s="18">
        <f>+MONTH(datos_arg[[#This Row],[Fecha]])</f>
        <v>1</v>
      </c>
      <c r="E3890" s="14" t="s">
        <v>1015</v>
      </c>
      <c r="F3890" s="14" t="s">
        <v>403</v>
      </c>
      <c r="G3890" s="14" t="s">
        <v>5383</v>
      </c>
      <c r="H3890" s="14" t="s">
        <v>8103</v>
      </c>
      <c r="I3890" s="14" t="s">
        <v>8104</v>
      </c>
      <c r="J3890" s="14" t="s">
        <v>621</v>
      </c>
      <c r="K3890" s="14" t="s">
        <v>422</v>
      </c>
      <c r="L3890" s="14" t="s">
        <v>425</v>
      </c>
      <c r="M3890" s="14" t="s">
        <v>946</v>
      </c>
      <c r="N3890" s="14" t="s">
        <v>4458</v>
      </c>
      <c r="O3890" s="14" t="s">
        <v>3757</v>
      </c>
      <c r="P3890" s="14" t="s">
        <v>6158</v>
      </c>
      <c r="Q3890" s="14">
        <v>2</v>
      </c>
      <c r="R3890" s="14" t="s">
        <v>5383</v>
      </c>
      <c r="S3890" s="14" t="s">
        <v>439</v>
      </c>
      <c r="T3890" s="35">
        <v>2000</v>
      </c>
      <c r="U3890" s="14" t="s">
        <v>4</v>
      </c>
      <c r="V3890" s="14">
        <v>152.5</v>
      </c>
      <c r="W3890" s="16">
        <f>+IF(datos_arg[[#This Row],[Moneda]]="ARS",datos_arg[[#This Row],[Monto]],datos_arg[[#This Row],[Monto]]*datos_arg[[#This Row],[TC]])</f>
        <v>2000</v>
      </c>
      <c r="X3890" s="16">
        <f>IFERROR(IF(datos_arg[[#This Row],[Moneda]]="USD",datos_arg[[#This Row],[Monto]],datos_arg[[#This Row],[Monto]]/datos_arg[[#This Row],[TC]]),0)</f>
        <v>13.114754098360656</v>
      </c>
      <c r="Y3890" s="14"/>
    </row>
    <row r="3891" spans="1:25" ht="15" customHeight="1" x14ac:dyDescent="0.25">
      <c r="A3891" s="14">
        <f t="shared" si="60"/>
        <v>3888</v>
      </c>
      <c r="B3891" s="1">
        <v>44225</v>
      </c>
      <c r="C3891" s="18">
        <f>+YEAR(datos_arg[[#This Row],[Fecha]])</f>
        <v>2021</v>
      </c>
      <c r="D3891" s="18">
        <f>+MONTH(datos_arg[[#This Row],[Fecha]])</f>
        <v>1</v>
      </c>
      <c r="E3891" s="14" t="s">
        <v>617</v>
      </c>
      <c r="F3891" s="14" t="s">
        <v>8101</v>
      </c>
      <c r="G3891" s="14"/>
      <c r="H3891" s="14" t="s">
        <v>8103</v>
      </c>
      <c r="I3891" s="14" t="s">
        <v>8104</v>
      </c>
      <c r="J3891" s="14" t="s">
        <v>621</v>
      </c>
      <c r="K3891" s="14" t="s">
        <v>422</v>
      </c>
      <c r="L3891" s="14" t="s">
        <v>422</v>
      </c>
      <c r="M3891" s="14" t="s">
        <v>1437</v>
      </c>
      <c r="N3891" s="14" t="s">
        <v>190</v>
      </c>
      <c r="O3891" s="14" t="s">
        <v>3758</v>
      </c>
      <c r="P3891" s="14" t="s">
        <v>6159</v>
      </c>
      <c r="Q3891" s="14">
        <v>100</v>
      </c>
      <c r="R3891" s="14" t="s">
        <v>8101</v>
      </c>
      <c r="S3891" s="14" t="s">
        <v>439</v>
      </c>
      <c r="T3891" s="35">
        <v>463.79</v>
      </c>
      <c r="U3891" s="14" t="s">
        <v>4</v>
      </c>
      <c r="V3891" s="14">
        <v>152.5</v>
      </c>
      <c r="W3891" s="16">
        <f>+IF(datos_arg[[#This Row],[Moneda]]="ARS",datos_arg[[#This Row],[Monto]],datos_arg[[#This Row],[Monto]]*datos_arg[[#This Row],[TC]])</f>
        <v>463.79</v>
      </c>
      <c r="X3891" s="16">
        <f>IFERROR(IF(datos_arg[[#This Row],[Moneda]]="USD",datos_arg[[#This Row],[Monto]],datos_arg[[#This Row],[Monto]]/datos_arg[[#This Row],[TC]]),0)</f>
        <v>3.0412459016393445</v>
      </c>
      <c r="Y3891" s="14"/>
    </row>
    <row r="3892" spans="1:25" ht="15" customHeight="1" x14ac:dyDescent="0.25">
      <c r="A3892" s="14">
        <f t="shared" si="60"/>
        <v>3889</v>
      </c>
      <c r="B3892" s="1">
        <v>44225</v>
      </c>
      <c r="C3892" s="18">
        <f>+YEAR(datos_arg[[#This Row],[Fecha]])</f>
        <v>2021</v>
      </c>
      <c r="D3892" s="18">
        <f>+MONTH(datos_arg[[#This Row],[Fecha]])</f>
        <v>1</v>
      </c>
      <c r="E3892" s="14" t="s">
        <v>617</v>
      </c>
      <c r="F3892" s="14" t="s">
        <v>8101</v>
      </c>
      <c r="G3892" s="14"/>
      <c r="H3892" s="14" t="s">
        <v>8103</v>
      </c>
      <c r="I3892" s="14" t="s">
        <v>8104</v>
      </c>
      <c r="J3892" s="14" t="s">
        <v>422</v>
      </c>
      <c r="K3892" s="14" t="s">
        <v>422</v>
      </c>
      <c r="L3892" s="14" t="s">
        <v>422</v>
      </c>
      <c r="M3892" s="14" t="s">
        <v>1437</v>
      </c>
      <c r="N3892" s="14" t="s">
        <v>299</v>
      </c>
      <c r="O3892" s="14" t="s">
        <v>1507</v>
      </c>
      <c r="P3892" s="14" t="s">
        <v>6160</v>
      </c>
      <c r="Q3892" s="14">
        <v>19</v>
      </c>
      <c r="R3892" s="14" t="s">
        <v>8101</v>
      </c>
      <c r="S3892" s="14" t="s">
        <v>439</v>
      </c>
      <c r="T3892" s="35">
        <v>148.06</v>
      </c>
      <c r="U3892" s="14" t="s">
        <v>4</v>
      </c>
      <c r="V3892" s="14">
        <v>152.5</v>
      </c>
      <c r="W3892" s="16">
        <f>+IF(datos_arg[[#This Row],[Moneda]]="ARS",datos_arg[[#This Row],[Monto]],datos_arg[[#This Row],[Monto]]*datos_arg[[#This Row],[TC]])</f>
        <v>148.06</v>
      </c>
      <c r="X3892" s="16">
        <f>IFERROR(IF(datos_arg[[#This Row],[Moneda]]="USD",datos_arg[[#This Row],[Monto]],datos_arg[[#This Row],[Monto]]/datos_arg[[#This Row],[TC]]),0)</f>
        <v>0.97088524590163938</v>
      </c>
      <c r="Y3892" s="14"/>
    </row>
    <row r="3893" spans="1:25" x14ac:dyDescent="0.25">
      <c r="A3893" s="14">
        <f t="shared" si="60"/>
        <v>3890</v>
      </c>
      <c r="B3893" s="1">
        <v>44227</v>
      </c>
      <c r="C3893" s="18">
        <f>+YEAR(datos_arg[[#This Row],[Fecha]])</f>
        <v>2021</v>
      </c>
      <c r="D3893" s="18">
        <f>+MONTH(datos_arg[[#This Row],[Fecha]])</f>
        <v>1</v>
      </c>
      <c r="E3893" s="14" t="s">
        <v>407</v>
      </c>
      <c r="F3893" s="14" t="s">
        <v>5360</v>
      </c>
      <c r="G3893" s="14"/>
      <c r="H3893" s="14" t="s">
        <v>7132</v>
      </c>
      <c r="I3893" s="14" t="s">
        <v>7132</v>
      </c>
      <c r="J3893" s="14" t="s">
        <v>425</v>
      </c>
      <c r="K3893" s="14"/>
      <c r="L3893" s="14" t="s">
        <v>425</v>
      </c>
      <c r="M3893" s="14" t="s">
        <v>434</v>
      </c>
      <c r="N3893" s="14" t="s">
        <v>434</v>
      </c>
      <c r="O3893" s="14"/>
      <c r="P3893" s="14"/>
      <c r="Q3893" s="14"/>
      <c r="R3893" s="14" t="s">
        <v>441</v>
      </c>
      <c r="S3893" s="14" t="s">
        <v>440</v>
      </c>
      <c r="T3893" s="35">
        <v>92000</v>
      </c>
      <c r="U3893" s="14" t="s">
        <v>4</v>
      </c>
      <c r="V3893" s="14">
        <v>0</v>
      </c>
      <c r="W3893" s="16">
        <f>+IF(datos_arg[[#This Row],[Moneda]]="ARS",datos_arg[[#This Row],[Monto]],datos_arg[[#This Row],[Monto]]*datos_arg[[#This Row],[TC]])</f>
        <v>92000</v>
      </c>
      <c r="X3893" s="16">
        <f>IFERROR(IF(datos_arg[[#This Row],[Moneda]]="USD",datos_arg[[#This Row],[Monto]],datos_arg[[#This Row],[Monto]]/datos_arg[[#This Row],[TC]]),0)</f>
        <v>0</v>
      </c>
      <c r="Y3893" s="14"/>
    </row>
    <row r="3894" spans="1:25" ht="15" customHeight="1" x14ac:dyDescent="0.25">
      <c r="A3894" s="14">
        <f t="shared" si="60"/>
        <v>3891</v>
      </c>
      <c r="B3894" s="1">
        <v>44227</v>
      </c>
      <c r="C3894" s="18">
        <f>+YEAR(datos_arg[[#This Row],[Fecha]])</f>
        <v>2021</v>
      </c>
      <c r="D3894" s="18">
        <f>+MONTH(datos_arg[[#This Row],[Fecha]])</f>
        <v>1</v>
      </c>
      <c r="E3894" s="14" t="s">
        <v>407</v>
      </c>
      <c r="F3894" s="14" t="s">
        <v>5360</v>
      </c>
      <c r="G3894" s="14"/>
      <c r="H3894" s="14" t="s">
        <v>7132</v>
      </c>
      <c r="I3894" s="14" t="s">
        <v>7132</v>
      </c>
      <c r="J3894" s="14" t="s">
        <v>425</v>
      </c>
      <c r="K3894" s="14"/>
      <c r="L3894" s="14" t="s">
        <v>425</v>
      </c>
      <c r="M3894" s="14" t="s">
        <v>434</v>
      </c>
      <c r="N3894" s="14" t="s">
        <v>434</v>
      </c>
      <c r="O3894" s="14"/>
      <c r="P3894" s="14"/>
      <c r="Q3894" s="14"/>
      <c r="R3894" s="14" t="s">
        <v>420</v>
      </c>
      <c r="S3894" s="14" t="s">
        <v>443</v>
      </c>
      <c r="T3894" s="35">
        <v>36.207585269179276</v>
      </c>
      <c r="U3894" s="14" t="s">
        <v>2</v>
      </c>
      <c r="V3894" s="14">
        <v>0</v>
      </c>
      <c r="W3894" s="16">
        <f>+IF(datos_arg[[#This Row],[Moneda]]="ARS",datos_arg[[#This Row],[Monto]],datos_arg[[#This Row],[Monto]]*datos_arg[[#This Row],[TC]])</f>
        <v>0</v>
      </c>
      <c r="X3894" s="16">
        <f>IFERROR(IF(datos_arg[[#This Row],[Moneda]]="USD",datos_arg[[#This Row],[Monto]],datos_arg[[#This Row],[Monto]]/datos_arg[[#This Row],[TC]]),0)</f>
        <v>36.207585269179276</v>
      </c>
      <c r="Y3894" s="14"/>
    </row>
    <row r="3895" spans="1:25" ht="15" customHeight="1" x14ac:dyDescent="0.25">
      <c r="A3895" s="14">
        <f t="shared" si="60"/>
        <v>3892</v>
      </c>
      <c r="B3895" s="1">
        <v>44227</v>
      </c>
      <c r="C3895" s="18">
        <f>+YEAR(datos_arg[[#This Row],[Fecha]])</f>
        <v>2021</v>
      </c>
      <c r="D3895" s="18">
        <f>+MONTH(datos_arg[[#This Row],[Fecha]])</f>
        <v>1</v>
      </c>
      <c r="E3895" s="14" t="s">
        <v>407</v>
      </c>
      <c r="F3895" s="14" t="s">
        <v>5360</v>
      </c>
      <c r="G3895" s="14"/>
      <c r="H3895" s="14" t="s">
        <v>7132</v>
      </c>
      <c r="I3895" s="14" t="s">
        <v>7132</v>
      </c>
      <c r="J3895" s="14" t="s">
        <v>425</v>
      </c>
      <c r="K3895" s="14"/>
      <c r="L3895" s="14" t="s">
        <v>425</v>
      </c>
      <c r="M3895" s="14" t="s">
        <v>434</v>
      </c>
      <c r="N3895" s="14" t="s">
        <v>434</v>
      </c>
      <c r="O3895" s="14"/>
      <c r="P3895" s="14"/>
      <c r="Q3895" s="14"/>
      <c r="R3895" s="14" t="s">
        <v>421</v>
      </c>
      <c r="S3895" s="14" t="s">
        <v>443</v>
      </c>
      <c r="T3895" s="35">
        <v>19.670199606683155</v>
      </c>
      <c r="U3895" s="14" t="s">
        <v>2</v>
      </c>
      <c r="V3895" s="14">
        <v>0</v>
      </c>
      <c r="W3895" s="16">
        <f>+IF(datos_arg[[#This Row],[Moneda]]="ARS",datos_arg[[#This Row],[Monto]],datos_arg[[#This Row],[Monto]]*datos_arg[[#This Row],[TC]])</f>
        <v>0</v>
      </c>
      <c r="X3895" s="16">
        <f>IFERROR(IF(datos_arg[[#This Row],[Moneda]]="USD",datos_arg[[#This Row],[Monto]],datos_arg[[#This Row],[Monto]]/datos_arg[[#This Row],[TC]]),0)</f>
        <v>19.670199606683155</v>
      </c>
      <c r="Y3895" s="14"/>
    </row>
    <row r="3896" spans="1:25" ht="15" customHeight="1" x14ac:dyDescent="0.25">
      <c r="A3896" s="14">
        <f t="shared" si="60"/>
        <v>3893</v>
      </c>
      <c r="B3896" s="1">
        <v>44228</v>
      </c>
      <c r="C3896" s="18">
        <f>+YEAR(datos_arg[[#This Row],[Fecha]])</f>
        <v>2021</v>
      </c>
      <c r="D3896" s="18">
        <f>+MONTH(datos_arg[[#This Row],[Fecha]])</f>
        <v>2</v>
      </c>
      <c r="E3896" s="14" t="s">
        <v>408</v>
      </c>
      <c r="F3896" s="14" t="s">
        <v>506</v>
      </c>
      <c r="G3896" s="14"/>
      <c r="H3896" s="14" t="s">
        <v>7132</v>
      </c>
      <c r="I3896" s="14" t="s">
        <v>7132</v>
      </c>
      <c r="J3896" s="14" t="s">
        <v>425</v>
      </c>
      <c r="K3896" s="14"/>
      <c r="L3896" s="14" t="s">
        <v>425</v>
      </c>
      <c r="M3896" s="14" t="s">
        <v>613</v>
      </c>
      <c r="N3896" s="14" t="s">
        <v>613</v>
      </c>
      <c r="O3896" s="14" t="s">
        <v>3759</v>
      </c>
      <c r="P3896" s="14" t="s">
        <v>6161</v>
      </c>
      <c r="Q3896" s="14"/>
      <c r="R3896" s="14" t="s">
        <v>613</v>
      </c>
      <c r="S3896" s="14" t="s">
        <v>439</v>
      </c>
      <c r="T3896" s="35">
        <v>10000</v>
      </c>
      <c r="U3896" s="14" t="s">
        <v>4</v>
      </c>
      <c r="V3896" s="14">
        <v>152.5</v>
      </c>
      <c r="W3896" s="16">
        <f>+IF(datos_arg[[#This Row],[Moneda]]="ARS",datos_arg[[#This Row],[Monto]],datos_arg[[#This Row],[Monto]]*datos_arg[[#This Row],[TC]])</f>
        <v>10000</v>
      </c>
      <c r="X3896" s="16">
        <f>IFERROR(IF(datos_arg[[#This Row],[Moneda]]="USD",datos_arg[[#This Row],[Monto]],datos_arg[[#This Row],[Monto]]/datos_arg[[#This Row],[TC]]),0)</f>
        <v>65.573770491803273</v>
      </c>
      <c r="Y3896" s="14"/>
    </row>
    <row r="3897" spans="1:25" ht="15" customHeight="1" x14ac:dyDescent="0.25">
      <c r="A3897" s="14">
        <f t="shared" si="60"/>
        <v>3894</v>
      </c>
      <c r="B3897" s="1">
        <v>44228</v>
      </c>
      <c r="C3897" s="18">
        <f>+YEAR(datos_arg[[#This Row],[Fecha]])</f>
        <v>2021</v>
      </c>
      <c r="D3897" s="18">
        <f>+MONTH(datos_arg[[#This Row],[Fecha]])</f>
        <v>2</v>
      </c>
      <c r="E3897" s="14" t="s">
        <v>1015</v>
      </c>
      <c r="F3897" s="14" t="s">
        <v>430</v>
      </c>
      <c r="G3897" s="14"/>
      <c r="H3897" s="14" t="s">
        <v>7132</v>
      </c>
      <c r="I3897" s="14" t="s">
        <v>7132</v>
      </c>
      <c r="J3897" s="14" t="s">
        <v>425</v>
      </c>
      <c r="K3897" s="14"/>
      <c r="L3897" s="14" t="s">
        <v>425</v>
      </c>
      <c r="M3897" s="14" t="s">
        <v>3963</v>
      </c>
      <c r="N3897" s="14" t="s">
        <v>3760</v>
      </c>
      <c r="O3897" s="14" t="s">
        <v>3761</v>
      </c>
      <c r="P3897" s="14" t="s">
        <v>6162</v>
      </c>
      <c r="Q3897" s="14"/>
      <c r="R3897" s="14" t="s">
        <v>430</v>
      </c>
      <c r="S3897" s="14" t="s">
        <v>439</v>
      </c>
      <c r="T3897" s="35">
        <v>25300</v>
      </c>
      <c r="U3897" s="14" t="s">
        <v>4</v>
      </c>
      <c r="V3897" s="14">
        <v>152.5</v>
      </c>
      <c r="W3897" s="16">
        <f>+IF(datos_arg[[#This Row],[Moneda]]="ARS",datos_arg[[#This Row],[Monto]],datos_arg[[#This Row],[Monto]]*datos_arg[[#This Row],[TC]])</f>
        <v>25300</v>
      </c>
      <c r="X3897" s="16">
        <f>IFERROR(IF(datos_arg[[#This Row],[Moneda]]="USD",datos_arg[[#This Row],[Monto]],datos_arg[[#This Row],[Monto]]/datos_arg[[#This Row],[TC]]),0)</f>
        <v>165.90163934426229</v>
      </c>
      <c r="Y3897" s="14"/>
    </row>
    <row r="3898" spans="1:25" ht="15" customHeight="1" x14ac:dyDescent="0.25">
      <c r="A3898" s="14">
        <f t="shared" si="60"/>
        <v>3895</v>
      </c>
      <c r="B3898" s="1">
        <v>44228</v>
      </c>
      <c r="C3898" s="18">
        <f>+YEAR(datos_arg[[#This Row],[Fecha]])</f>
        <v>2021</v>
      </c>
      <c r="D3898" s="18">
        <f>+MONTH(datos_arg[[#This Row],[Fecha]])</f>
        <v>2</v>
      </c>
      <c r="E3898" s="14" t="s">
        <v>449</v>
      </c>
      <c r="F3898" s="14" t="s">
        <v>505</v>
      </c>
      <c r="G3898" s="14"/>
      <c r="H3898" s="14" t="s">
        <v>7132</v>
      </c>
      <c r="I3898" s="14" t="s">
        <v>7132</v>
      </c>
      <c r="J3898" s="14" t="s">
        <v>425</v>
      </c>
      <c r="K3898" s="14"/>
      <c r="L3898" s="14" t="s">
        <v>425</v>
      </c>
      <c r="M3898" s="14" t="s">
        <v>613</v>
      </c>
      <c r="N3898" s="14" t="s">
        <v>2273</v>
      </c>
      <c r="O3898" s="14" t="s">
        <v>2592</v>
      </c>
      <c r="P3898" s="14"/>
      <c r="Q3898" s="14"/>
      <c r="R3898" s="14" t="s">
        <v>505</v>
      </c>
      <c r="S3898" s="14" t="s">
        <v>613</v>
      </c>
      <c r="T3898" s="35">
        <v>37.6</v>
      </c>
      <c r="U3898" s="14" t="s">
        <v>4</v>
      </c>
      <c r="V3898" s="14">
        <v>152.5</v>
      </c>
      <c r="W3898" s="16">
        <f>+IF(datos_arg[[#This Row],[Moneda]]="ARS",datos_arg[[#This Row],[Monto]],datos_arg[[#This Row],[Monto]]*datos_arg[[#This Row],[TC]])</f>
        <v>37.6</v>
      </c>
      <c r="X3898" s="16">
        <f>IFERROR(IF(datos_arg[[#This Row],[Moneda]]="USD",datos_arg[[#This Row],[Monto]],datos_arg[[#This Row],[Monto]]/datos_arg[[#This Row],[TC]]),0)</f>
        <v>0.24655737704918035</v>
      </c>
      <c r="Y3898" s="14"/>
    </row>
    <row r="3899" spans="1:25" ht="15" customHeight="1" x14ac:dyDescent="0.25">
      <c r="A3899" s="14">
        <f t="shared" si="60"/>
        <v>3896</v>
      </c>
      <c r="B3899" s="1">
        <v>44228</v>
      </c>
      <c r="C3899" s="18">
        <f>+YEAR(datos_arg[[#This Row],[Fecha]])</f>
        <v>2021</v>
      </c>
      <c r="D3899" s="18">
        <f>+MONTH(datos_arg[[#This Row],[Fecha]])</f>
        <v>2</v>
      </c>
      <c r="E3899" s="14" t="s">
        <v>449</v>
      </c>
      <c r="F3899" s="14" t="s">
        <v>523</v>
      </c>
      <c r="G3899" s="14"/>
      <c r="H3899" s="14" t="s">
        <v>7132</v>
      </c>
      <c r="I3899" s="14" t="s">
        <v>7132</v>
      </c>
      <c r="J3899" s="14" t="s">
        <v>425</v>
      </c>
      <c r="K3899" s="14"/>
      <c r="L3899" s="14" t="s">
        <v>425</v>
      </c>
      <c r="M3899" s="14" t="s">
        <v>515</v>
      </c>
      <c r="N3899" s="14" t="s">
        <v>515</v>
      </c>
      <c r="O3899" s="14" t="s">
        <v>3735</v>
      </c>
      <c r="P3899" s="14"/>
      <c r="Q3899" s="14"/>
      <c r="R3899" s="14" t="s">
        <v>523</v>
      </c>
      <c r="S3899" s="14" t="s">
        <v>439</v>
      </c>
      <c r="T3899" s="35">
        <v>8550</v>
      </c>
      <c r="U3899" s="14" t="s">
        <v>4</v>
      </c>
      <c r="V3899" s="14">
        <v>152.5</v>
      </c>
      <c r="W3899" s="16">
        <f>+IF(datos_arg[[#This Row],[Moneda]]="ARS",datos_arg[[#This Row],[Monto]],datos_arg[[#This Row],[Monto]]*datos_arg[[#This Row],[TC]])</f>
        <v>8550</v>
      </c>
      <c r="X3899" s="16">
        <f>IFERROR(IF(datos_arg[[#This Row],[Moneda]]="USD",datos_arg[[#This Row],[Monto]],datos_arg[[#This Row],[Monto]]/datos_arg[[#This Row],[TC]]),0)</f>
        <v>56.065573770491802</v>
      </c>
      <c r="Y3899" s="14"/>
    </row>
    <row r="3900" spans="1:25" ht="15" customHeight="1" x14ac:dyDescent="0.25">
      <c r="A3900" s="14">
        <f t="shared" si="60"/>
        <v>3897</v>
      </c>
      <c r="B3900" s="1">
        <v>44228</v>
      </c>
      <c r="C3900" s="18">
        <f>+YEAR(datos_arg[[#This Row],[Fecha]])</f>
        <v>2021</v>
      </c>
      <c r="D3900" s="18">
        <f>+MONTH(datos_arg[[#This Row],[Fecha]])</f>
        <v>2</v>
      </c>
      <c r="E3900" s="14" t="s">
        <v>1015</v>
      </c>
      <c r="F3900" s="14" t="s">
        <v>430</v>
      </c>
      <c r="G3900" s="14"/>
      <c r="H3900" s="14" t="s">
        <v>7132</v>
      </c>
      <c r="I3900" s="14" t="s">
        <v>7132</v>
      </c>
      <c r="J3900" s="14" t="s">
        <v>425</v>
      </c>
      <c r="K3900" s="14"/>
      <c r="L3900" s="14" t="s">
        <v>425</v>
      </c>
      <c r="M3900" s="14" t="s">
        <v>60</v>
      </c>
      <c r="N3900" s="14" t="s">
        <v>26</v>
      </c>
      <c r="O3900" s="14" t="s">
        <v>2370</v>
      </c>
      <c r="P3900" s="14" t="s">
        <v>6163</v>
      </c>
      <c r="Q3900" s="14"/>
      <c r="R3900" s="14" t="s">
        <v>430</v>
      </c>
      <c r="S3900" s="14" t="s">
        <v>439</v>
      </c>
      <c r="T3900" s="35">
        <v>12196.97</v>
      </c>
      <c r="U3900" s="14" t="s">
        <v>4</v>
      </c>
      <c r="V3900" s="14">
        <v>152.5</v>
      </c>
      <c r="W3900" s="16">
        <f>+IF(datos_arg[[#This Row],[Moneda]]="ARS",datos_arg[[#This Row],[Monto]],datos_arg[[#This Row],[Monto]]*datos_arg[[#This Row],[TC]])</f>
        <v>12196.97</v>
      </c>
      <c r="X3900" s="16">
        <f>IFERROR(IF(datos_arg[[#This Row],[Moneda]]="USD",datos_arg[[#This Row],[Monto]],datos_arg[[#This Row],[Monto]]/datos_arg[[#This Row],[TC]]),0)</f>
        <v>79.980131147540973</v>
      </c>
      <c r="Y3900" s="14"/>
    </row>
    <row r="3901" spans="1:25" ht="15" customHeight="1" x14ac:dyDescent="0.25">
      <c r="A3901" s="14">
        <f t="shared" si="60"/>
        <v>3898</v>
      </c>
      <c r="B3901" s="1">
        <v>44228</v>
      </c>
      <c r="C3901" s="18">
        <f>+YEAR(datos_arg[[#This Row],[Fecha]])</f>
        <v>2021</v>
      </c>
      <c r="D3901" s="18">
        <f>+MONTH(datos_arg[[#This Row],[Fecha]])</f>
        <v>2</v>
      </c>
      <c r="E3901" s="14" t="s">
        <v>1015</v>
      </c>
      <c r="F3901" s="14" t="s">
        <v>403</v>
      </c>
      <c r="G3901" s="14" t="s">
        <v>970</v>
      </c>
      <c r="H3901" s="14" t="s">
        <v>7132</v>
      </c>
      <c r="I3901" s="14" t="s">
        <v>7132</v>
      </c>
      <c r="J3901" s="14" t="s">
        <v>425</v>
      </c>
      <c r="K3901" s="14"/>
      <c r="L3901" s="14" t="s">
        <v>425</v>
      </c>
      <c r="M3901" s="14" t="s">
        <v>493</v>
      </c>
      <c r="N3901" s="14" t="s">
        <v>26</v>
      </c>
      <c r="O3901" s="14" t="s">
        <v>3764</v>
      </c>
      <c r="P3901" s="14" t="s">
        <v>6163</v>
      </c>
      <c r="Q3901" s="14"/>
      <c r="R3901" s="14" t="s">
        <v>970</v>
      </c>
      <c r="S3901" s="14" t="s">
        <v>439</v>
      </c>
      <c r="T3901" s="35">
        <v>711.03</v>
      </c>
      <c r="U3901" s="14" t="s">
        <v>4</v>
      </c>
      <c r="V3901" s="14">
        <v>152.5</v>
      </c>
      <c r="W3901" s="16">
        <f>+IF(datos_arg[[#This Row],[Moneda]]="ARS",datos_arg[[#This Row],[Monto]],datos_arg[[#This Row],[Monto]]*datos_arg[[#This Row],[TC]])</f>
        <v>711.03</v>
      </c>
      <c r="X3901" s="16">
        <f>IFERROR(IF(datos_arg[[#This Row],[Moneda]]="USD",datos_arg[[#This Row],[Monto]],datos_arg[[#This Row],[Monto]]/datos_arg[[#This Row],[TC]]),0)</f>
        <v>4.6624918032786882</v>
      </c>
      <c r="Y3901" s="14"/>
    </row>
    <row r="3902" spans="1:25" ht="15" customHeight="1" x14ac:dyDescent="0.25">
      <c r="A3902" s="14">
        <f t="shared" si="60"/>
        <v>3899</v>
      </c>
      <c r="B3902" s="1">
        <v>44228</v>
      </c>
      <c r="C3902" s="18">
        <f>+YEAR(datos_arg[[#This Row],[Fecha]])</f>
        <v>2021</v>
      </c>
      <c r="D3902" s="18">
        <f>+MONTH(datos_arg[[#This Row],[Fecha]])</f>
        <v>2</v>
      </c>
      <c r="E3902" s="14" t="s">
        <v>5358</v>
      </c>
      <c r="F3902" s="14" t="s">
        <v>4109</v>
      </c>
      <c r="G3902" s="14"/>
      <c r="H3902" s="14" t="s">
        <v>6646</v>
      </c>
      <c r="I3902" s="14" t="s">
        <v>7132</v>
      </c>
      <c r="J3902" s="14" t="s">
        <v>425</v>
      </c>
      <c r="K3902" s="14" t="s">
        <v>420</v>
      </c>
      <c r="L3902" s="14" t="s">
        <v>426</v>
      </c>
      <c r="M3902" s="14" t="s">
        <v>6712</v>
      </c>
      <c r="N3902" s="14" t="s">
        <v>1019</v>
      </c>
      <c r="O3902" s="14" t="s">
        <v>4104</v>
      </c>
      <c r="P3902" s="14"/>
      <c r="Q3902" s="14"/>
      <c r="R3902" s="14" t="s">
        <v>4109</v>
      </c>
      <c r="S3902" s="14" t="s">
        <v>439</v>
      </c>
      <c r="T3902" s="35">
        <v>18000</v>
      </c>
      <c r="U3902" s="14" t="s">
        <v>4</v>
      </c>
      <c r="V3902" s="14">
        <v>152.5</v>
      </c>
      <c r="W3902" s="16">
        <f>+IF(datos_arg[[#This Row],[Moneda]]="ARS",datos_arg[[#This Row],[Monto]],datos_arg[[#This Row],[Monto]]*datos_arg[[#This Row],[TC]])</f>
        <v>18000</v>
      </c>
      <c r="X3902" s="16">
        <f>IFERROR(IF(datos_arg[[#This Row],[Moneda]]="USD",datos_arg[[#This Row],[Monto]],datos_arg[[#This Row],[Monto]]/datos_arg[[#This Row],[TC]]),0)</f>
        <v>118.0327868852459</v>
      </c>
      <c r="Y3902" s="14"/>
    </row>
    <row r="3903" spans="1:25" x14ac:dyDescent="0.25">
      <c r="A3903" s="14">
        <f t="shared" si="60"/>
        <v>3900</v>
      </c>
      <c r="B3903" s="1">
        <v>44228</v>
      </c>
      <c r="C3903" s="18">
        <f>+YEAR(datos_arg[[#This Row],[Fecha]])</f>
        <v>2021</v>
      </c>
      <c r="D3903" s="18">
        <f>+MONTH(datos_arg[[#This Row],[Fecha]])</f>
        <v>2</v>
      </c>
      <c r="E3903" s="14" t="s">
        <v>408</v>
      </c>
      <c r="F3903" s="14" t="s">
        <v>69</v>
      </c>
      <c r="G3903" s="14"/>
      <c r="H3903" s="14" t="s">
        <v>7132</v>
      </c>
      <c r="I3903" s="14" t="s">
        <v>7132</v>
      </c>
      <c r="J3903" s="14" t="s">
        <v>425</v>
      </c>
      <c r="K3903" s="14"/>
      <c r="L3903" s="14" t="s">
        <v>425</v>
      </c>
      <c r="M3903" s="14" t="s">
        <v>2530</v>
      </c>
      <c r="N3903" s="14" t="s">
        <v>2530</v>
      </c>
      <c r="O3903" s="14"/>
      <c r="P3903" s="14"/>
      <c r="Q3903" s="14"/>
      <c r="R3903" s="14" t="s">
        <v>439</v>
      </c>
      <c r="S3903" s="14" t="s">
        <v>440</v>
      </c>
      <c r="T3903" s="35">
        <v>1900</v>
      </c>
      <c r="U3903" s="14" t="s">
        <v>2</v>
      </c>
      <c r="V3903" s="14">
        <v>151</v>
      </c>
      <c r="W3903" s="16">
        <f>+IF(datos_arg[[#This Row],[Moneda]]="ARS",datos_arg[[#This Row],[Monto]],datos_arg[[#This Row],[Monto]]*datos_arg[[#This Row],[TC]])</f>
        <v>286900</v>
      </c>
      <c r="X3903" s="16">
        <f>IFERROR(IF(datos_arg[[#This Row],[Moneda]]="USD",datos_arg[[#This Row],[Monto]],datos_arg[[#This Row],[Monto]]/datos_arg[[#This Row],[TC]]),0)</f>
        <v>1900</v>
      </c>
      <c r="Y3903" s="14"/>
    </row>
    <row r="3904" spans="1:25" ht="15" customHeight="1" x14ac:dyDescent="0.25">
      <c r="A3904" s="14">
        <f t="shared" si="60"/>
        <v>3901</v>
      </c>
      <c r="B3904" s="1">
        <v>44228</v>
      </c>
      <c r="C3904" s="18">
        <f>+YEAR(datos_arg[[#This Row],[Fecha]])</f>
        <v>2021</v>
      </c>
      <c r="D3904" s="18">
        <f>+MONTH(datos_arg[[#This Row],[Fecha]])</f>
        <v>2</v>
      </c>
      <c r="E3904" s="14" t="s">
        <v>1015</v>
      </c>
      <c r="F3904" s="14" t="s">
        <v>403</v>
      </c>
      <c r="G3904" s="14" t="s">
        <v>5383</v>
      </c>
      <c r="H3904" s="14" t="s">
        <v>6646</v>
      </c>
      <c r="I3904" s="14" t="s">
        <v>7132</v>
      </c>
      <c r="J3904" s="14" t="s">
        <v>425</v>
      </c>
      <c r="K3904" s="14" t="s">
        <v>422</v>
      </c>
      <c r="L3904" s="14" t="s">
        <v>422</v>
      </c>
      <c r="M3904" s="14" t="s">
        <v>1526</v>
      </c>
      <c r="N3904" s="14" t="s">
        <v>299</v>
      </c>
      <c r="O3904" s="14" t="s">
        <v>3765</v>
      </c>
      <c r="P3904" s="14" t="s">
        <v>6164</v>
      </c>
      <c r="Q3904" s="14">
        <v>120</v>
      </c>
      <c r="R3904" s="14" t="s">
        <v>5383</v>
      </c>
      <c r="S3904" s="14" t="s">
        <v>439</v>
      </c>
      <c r="T3904" s="35">
        <v>8148.62</v>
      </c>
      <c r="U3904" s="14" t="s">
        <v>4</v>
      </c>
      <c r="V3904" s="14">
        <v>151</v>
      </c>
      <c r="W3904" s="16">
        <f>+IF(datos_arg[[#This Row],[Moneda]]="ARS",datos_arg[[#This Row],[Monto]],datos_arg[[#This Row],[Monto]]*datos_arg[[#This Row],[TC]])</f>
        <v>8148.62</v>
      </c>
      <c r="X3904" s="16">
        <f>IFERROR(IF(datos_arg[[#This Row],[Moneda]]="USD",datos_arg[[#This Row],[Monto]],datos_arg[[#This Row],[Monto]]/datos_arg[[#This Row],[TC]]),0)</f>
        <v>53.964370860927154</v>
      </c>
      <c r="Y3904" s="14"/>
    </row>
    <row r="3905" spans="1:25" ht="15" customHeight="1" x14ac:dyDescent="0.25">
      <c r="A3905" s="14">
        <f t="shared" si="60"/>
        <v>3902</v>
      </c>
      <c r="B3905" s="1">
        <v>44228</v>
      </c>
      <c r="C3905" s="18">
        <f>+YEAR(datos_arg[[#This Row],[Fecha]])</f>
        <v>2021</v>
      </c>
      <c r="D3905" s="18">
        <f>+MONTH(datos_arg[[#This Row],[Fecha]])</f>
        <v>2</v>
      </c>
      <c r="E3905" s="14" t="s">
        <v>617</v>
      </c>
      <c r="F3905" s="14" t="s">
        <v>8101</v>
      </c>
      <c r="G3905" s="14"/>
      <c r="H3905" s="14" t="s">
        <v>8103</v>
      </c>
      <c r="I3905" s="14" t="s">
        <v>8105</v>
      </c>
      <c r="J3905" s="14" t="s">
        <v>422</v>
      </c>
      <c r="K3905" s="14" t="s">
        <v>422</v>
      </c>
      <c r="L3905" s="14" t="s">
        <v>422</v>
      </c>
      <c r="M3905" s="14" t="s">
        <v>1437</v>
      </c>
      <c r="N3905" s="14" t="s">
        <v>299</v>
      </c>
      <c r="O3905" s="14" t="s">
        <v>3766</v>
      </c>
      <c r="P3905" s="14" t="s">
        <v>6164</v>
      </c>
      <c r="Q3905" s="14">
        <v>520</v>
      </c>
      <c r="R3905" s="14" t="s">
        <v>8101</v>
      </c>
      <c r="S3905" s="14" t="s">
        <v>439</v>
      </c>
      <c r="T3905" s="35">
        <v>2894.32</v>
      </c>
      <c r="U3905" s="14" t="s">
        <v>4</v>
      </c>
      <c r="V3905" s="14">
        <v>151</v>
      </c>
      <c r="W3905" s="16">
        <f>+IF(datos_arg[[#This Row],[Moneda]]="ARS",datos_arg[[#This Row],[Monto]],datos_arg[[#This Row],[Monto]]*datos_arg[[#This Row],[TC]])</f>
        <v>2894.32</v>
      </c>
      <c r="X3905" s="16">
        <f>IFERROR(IF(datos_arg[[#This Row],[Moneda]]="USD",datos_arg[[#This Row],[Monto]],datos_arg[[#This Row],[Monto]]/datos_arg[[#This Row],[TC]]),0)</f>
        <v>19.167682119205299</v>
      </c>
      <c r="Y3905" s="14"/>
    </row>
    <row r="3906" spans="1:25" x14ac:dyDescent="0.25">
      <c r="A3906" s="14">
        <f t="shared" si="60"/>
        <v>3903</v>
      </c>
      <c r="B3906" s="1">
        <v>44228</v>
      </c>
      <c r="C3906" s="18">
        <f>+YEAR(datos_arg[[#This Row],[Fecha]])</f>
        <v>2021</v>
      </c>
      <c r="D3906" s="18">
        <f>+MONTH(datos_arg[[#This Row],[Fecha]])</f>
        <v>2</v>
      </c>
      <c r="E3906" s="14" t="s">
        <v>1016</v>
      </c>
      <c r="F3906" s="14" t="s">
        <v>5364</v>
      </c>
      <c r="G3906" s="14" t="s">
        <v>6700</v>
      </c>
      <c r="H3906" s="14" t="s">
        <v>7132</v>
      </c>
      <c r="I3906" s="14" t="s">
        <v>7132</v>
      </c>
      <c r="J3906" s="14" t="s">
        <v>425</v>
      </c>
      <c r="K3906" s="14"/>
      <c r="L3906" s="14" t="s">
        <v>425</v>
      </c>
      <c r="M3906" s="14" t="s">
        <v>128</v>
      </c>
      <c r="N3906" s="14" t="s">
        <v>128</v>
      </c>
      <c r="O3906" s="14" t="s">
        <v>1950</v>
      </c>
      <c r="P3906" s="14"/>
      <c r="Q3906" s="14"/>
      <c r="R3906" s="14" t="s">
        <v>5364</v>
      </c>
      <c r="S3906" s="14" t="s">
        <v>440</v>
      </c>
      <c r="T3906" s="35">
        <v>2800</v>
      </c>
      <c r="U3906" s="14" t="s">
        <v>2</v>
      </c>
      <c r="V3906" s="14">
        <v>151</v>
      </c>
      <c r="W3906" s="16">
        <f>+IF(datos_arg[[#This Row],[Moneda]]="ARS",datos_arg[[#This Row],[Monto]],datos_arg[[#This Row],[Monto]]*datos_arg[[#This Row],[TC]])</f>
        <v>422800</v>
      </c>
      <c r="X3906" s="16">
        <f>IFERROR(IF(datos_arg[[#This Row],[Moneda]]="USD",datos_arg[[#This Row],[Monto]],datos_arg[[#This Row],[Monto]]/datos_arg[[#This Row],[TC]]),0)</f>
        <v>2800</v>
      </c>
      <c r="Y3906" s="14"/>
    </row>
    <row r="3907" spans="1:25" x14ac:dyDescent="0.25">
      <c r="A3907" s="14">
        <f t="shared" si="60"/>
        <v>3904</v>
      </c>
      <c r="B3907" s="1">
        <v>44228</v>
      </c>
      <c r="C3907" s="18">
        <f>+YEAR(datos_arg[[#This Row],[Fecha]])</f>
        <v>2021</v>
      </c>
      <c r="D3907" s="18">
        <f>+MONTH(datos_arg[[#This Row],[Fecha]])</f>
        <v>2</v>
      </c>
      <c r="E3907" s="14" t="s">
        <v>1016</v>
      </c>
      <c r="F3907" s="14" t="s">
        <v>5364</v>
      </c>
      <c r="G3907" s="14" t="s">
        <v>6699</v>
      </c>
      <c r="H3907" s="14" t="s">
        <v>7132</v>
      </c>
      <c r="I3907" s="14" t="s">
        <v>7132</v>
      </c>
      <c r="J3907" s="14" t="s">
        <v>425</v>
      </c>
      <c r="K3907" s="14"/>
      <c r="L3907" s="14" t="s">
        <v>425</v>
      </c>
      <c r="M3907" s="14" t="s">
        <v>215</v>
      </c>
      <c r="N3907" s="14" t="s">
        <v>215</v>
      </c>
      <c r="O3907" s="14" t="s">
        <v>1950</v>
      </c>
      <c r="P3907" s="14"/>
      <c r="Q3907" s="14"/>
      <c r="R3907" s="14" t="s">
        <v>5364</v>
      </c>
      <c r="S3907" s="14" t="s">
        <v>440</v>
      </c>
      <c r="T3907" s="35">
        <v>1700</v>
      </c>
      <c r="U3907" s="14" t="s">
        <v>2</v>
      </c>
      <c r="V3907" s="14">
        <v>151</v>
      </c>
      <c r="W3907" s="16">
        <f>+IF(datos_arg[[#This Row],[Moneda]]="ARS",datos_arg[[#This Row],[Monto]],datos_arg[[#This Row],[Monto]]*datos_arg[[#This Row],[TC]])</f>
        <v>256700</v>
      </c>
      <c r="X3907" s="16">
        <f>IFERROR(IF(datos_arg[[#This Row],[Moneda]]="USD",datos_arg[[#This Row],[Monto]],datos_arg[[#This Row],[Monto]]/datos_arg[[#This Row],[TC]]),0)</f>
        <v>1700</v>
      </c>
      <c r="Y3907" s="14"/>
    </row>
    <row r="3908" spans="1:25" x14ac:dyDescent="0.25">
      <c r="A3908" s="14">
        <f t="shared" si="60"/>
        <v>3905</v>
      </c>
      <c r="B3908" s="1">
        <v>44228</v>
      </c>
      <c r="C3908" s="18">
        <f>+YEAR(datos_arg[[#This Row],[Fecha]])</f>
        <v>2021</v>
      </c>
      <c r="D3908" s="18">
        <f>+MONTH(datos_arg[[#This Row],[Fecha]])</f>
        <v>2</v>
      </c>
      <c r="E3908" s="14" t="s">
        <v>1016</v>
      </c>
      <c r="F3908" s="14" t="s">
        <v>5365</v>
      </c>
      <c r="G3908" s="14" t="s">
        <v>6696</v>
      </c>
      <c r="H3908" s="14" t="s">
        <v>7132</v>
      </c>
      <c r="I3908" s="14" t="s">
        <v>7132</v>
      </c>
      <c r="J3908" s="14" t="s">
        <v>425</v>
      </c>
      <c r="K3908" s="14"/>
      <c r="L3908" s="14" t="s">
        <v>425</v>
      </c>
      <c r="M3908" s="14" t="s">
        <v>481</v>
      </c>
      <c r="N3908" s="14" t="s">
        <v>481</v>
      </c>
      <c r="O3908" s="14" t="s">
        <v>1950</v>
      </c>
      <c r="P3908" s="14"/>
      <c r="Q3908" s="14"/>
      <c r="R3908" s="14" t="s">
        <v>5365</v>
      </c>
      <c r="S3908" s="14" t="s">
        <v>440</v>
      </c>
      <c r="T3908" s="35">
        <v>2000</v>
      </c>
      <c r="U3908" s="14" t="s">
        <v>2</v>
      </c>
      <c r="V3908" s="14">
        <v>151</v>
      </c>
      <c r="W3908" s="16">
        <f>+IF(datos_arg[[#This Row],[Moneda]]="ARS",datos_arg[[#This Row],[Monto]],datos_arg[[#This Row],[Monto]]*datos_arg[[#This Row],[TC]])</f>
        <v>302000</v>
      </c>
      <c r="X3908" s="16">
        <f>IFERROR(IF(datos_arg[[#This Row],[Moneda]]="USD",datos_arg[[#This Row],[Monto]],datos_arg[[#This Row],[Monto]]/datos_arg[[#This Row],[TC]]),0)</f>
        <v>2000</v>
      </c>
      <c r="Y3908" s="14"/>
    </row>
    <row r="3909" spans="1:25" x14ac:dyDescent="0.25">
      <c r="A3909" s="14">
        <f t="shared" si="60"/>
        <v>3906</v>
      </c>
      <c r="B3909" s="1">
        <v>44228</v>
      </c>
      <c r="C3909" s="18">
        <f>+YEAR(datos_arg[[#This Row],[Fecha]])</f>
        <v>2021</v>
      </c>
      <c r="D3909" s="18">
        <f>+MONTH(datos_arg[[#This Row],[Fecha]])</f>
        <v>2</v>
      </c>
      <c r="E3909" s="14" t="s">
        <v>1016</v>
      </c>
      <c r="F3909" s="14" t="s">
        <v>5365</v>
      </c>
      <c r="G3909" s="14" t="s">
        <v>6695</v>
      </c>
      <c r="H3909" s="14" t="s">
        <v>7132</v>
      </c>
      <c r="I3909" s="14" t="s">
        <v>7132</v>
      </c>
      <c r="J3909" s="14" t="s">
        <v>425</v>
      </c>
      <c r="K3909" s="14"/>
      <c r="L3909" s="14" t="s">
        <v>425</v>
      </c>
      <c r="M3909" s="14" t="s">
        <v>436</v>
      </c>
      <c r="N3909" s="14" t="s">
        <v>436</v>
      </c>
      <c r="O3909" s="14" t="s">
        <v>1950</v>
      </c>
      <c r="P3909" s="14"/>
      <c r="Q3909" s="14"/>
      <c r="R3909" s="14" t="s">
        <v>5365</v>
      </c>
      <c r="S3909" s="14" t="s">
        <v>440</v>
      </c>
      <c r="T3909" s="35">
        <v>600</v>
      </c>
      <c r="U3909" s="14" t="s">
        <v>2</v>
      </c>
      <c r="V3909" s="14">
        <v>151</v>
      </c>
      <c r="W3909" s="16">
        <f>+IF(datos_arg[[#This Row],[Moneda]]="ARS",datos_arg[[#This Row],[Monto]],datos_arg[[#This Row],[Monto]]*datos_arg[[#This Row],[TC]])</f>
        <v>90600</v>
      </c>
      <c r="X3909" s="16">
        <f>IFERROR(IF(datos_arg[[#This Row],[Moneda]]="USD",datos_arg[[#This Row],[Monto]],datos_arg[[#This Row],[Monto]]/datos_arg[[#This Row],[TC]]),0)</f>
        <v>600</v>
      </c>
      <c r="Y3909" s="14"/>
    </row>
    <row r="3910" spans="1:25" x14ac:dyDescent="0.25">
      <c r="A3910" s="14">
        <f t="shared" ref="A3910:A3973" si="61">+A3909+1</f>
        <v>3907</v>
      </c>
      <c r="B3910" s="1">
        <v>44228</v>
      </c>
      <c r="C3910" s="18">
        <f>+YEAR(datos_arg[[#This Row],[Fecha]])</f>
        <v>2021</v>
      </c>
      <c r="D3910" s="18">
        <f>+MONTH(datos_arg[[#This Row],[Fecha]])</f>
        <v>2</v>
      </c>
      <c r="E3910" s="14" t="s">
        <v>1016</v>
      </c>
      <c r="F3910" s="14" t="s">
        <v>5365</v>
      </c>
      <c r="G3910" s="14" t="s">
        <v>6697</v>
      </c>
      <c r="H3910" s="14" t="s">
        <v>7132</v>
      </c>
      <c r="I3910" s="14" t="s">
        <v>7132</v>
      </c>
      <c r="J3910" s="14" t="s">
        <v>425</v>
      </c>
      <c r="K3910" s="14"/>
      <c r="L3910" s="14" t="s">
        <v>425</v>
      </c>
      <c r="M3910" s="14" t="s">
        <v>1170</v>
      </c>
      <c r="N3910" s="14" t="s">
        <v>1170</v>
      </c>
      <c r="O3910" s="14" t="s">
        <v>1950</v>
      </c>
      <c r="P3910" s="14"/>
      <c r="Q3910" s="14"/>
      <c r="R3910" s="14" t="s">
        <v>5365</v>
      </c>
      <c r="S3910" s="14" t="s">
        <v>440</v>
      </c>
      <c r="T3910" s="35">
        <v>800</v>
      </c>
      <c r="U3910" s="14" t="s">
        <v>2</v>
      </c>
      <c r="V3910" s="14">
        <v>151</v>
      </c>
      <c r="W3910" s="16">
        <f>+IF(datos_arg[[#This Row],[Moneda]]="ARS",datos_arg[[#This Row],[Monto]],datos_arg[[#This Row],[Monto]]*datos_arg[[#This Row],[TC]])</f>
        <v>120800</v>
      </c>
      <c r="X3910" s="16">
        <f>IFERROR(IF(datos_arg[[#This Row],[Moneda]]="USD",datos_arg[[#This Row],[Monto]],datos_arg[[#This Row],[Monto]]/datos_arg[[#This Row],[TC]]),0)</f>
        <v>800</v>
      </c>
      <c r="Y3910" s="14"/>
    </row>
    <row r="3911" spans="1:25" x14ac:dyDescent="0.25">
      <c r="A3911" s="14">
        <f t="shared" si="61"/>
        <v>3908</v>
      </c>
      <c r="B3911" s="1">
        <v>44228</v>
      </c>
      <c r="C3911" s="18">
        <f>+YEAR(datos_arg[[#This Row],[Fecha]])</f>
        <v>2021</v>
      </c>
      <c r="D3911" s="18">
        <f>+MONTH(datos_arg[[#This Row],[Fecha]])</f>
        <v>2</v>
      </c>
      <c r="E3911" s="14" t="s">
        <v>1016</v>
      </c>
      <c r="F3911" s="14" t="s">
        <v>5364</v>
      </c>
      <c r="G3911" s="14" t="s">
        <v>6705</v>
      </c>
      <c r="H3911" s="14" t="s">
        <v>7132</v>
      </c>
      <c r="I3911" s="14" t="s">
        <v>7132</v>
      </c>
      <c r="J3911" s="14" t="s">
        <v>425</v>
      </c>
      <c r="K3911" s="14"/>
      <c r="L3911" s="14" t="s">
        <v>425</v>
      </c>
      <c r="M3911" s="14" t="s">
        <v>400</v>
      </c>
      <c r="N3911" s="14" t="s">
        <v>400</v>
      </c>
      <c r="O3911" s="14" t="s">
        <v>1950</v>
      </c>
      <c r="P3911" s="14"/>
      <c r="Q3911" s="14"/>
      <c r="R3911" s="14" t="s">
        <v>5364</v>
      </c>
      <c r="S3911" s="14" t="s">
        <v>440</v>
      </c>
      <c r="T3911" s="35">
        <v>2800</v>
      </c>
      <c r="U3911" s="14" t="s">
        <v>2</v>
      </c>
      <c r="V3911" s="14">
        <v>151</v>
      </c>
      <c r="W3911" s="16">
        <f>+IF(datos_arg[[#This Row],[Moneda]]="ARS",datos_arg[[#This Row],[Monto]],datos_arg[[#This Row],[Monto]]*datos_arg[[#This Row],[TC]])</f>
        <v>422800</v>
      </c>
      <c r="X3911" s="16">
        <f>IFERROR(IF(datos_arg[[#This Row],[Moneda]]="USD",datos_arg[[#This Row],[Monto]],datos_arg[[#This Row],[Monto]]/datos_arg[[#This Row],[TC]]),0)</f>
        <v>2800</v>
      </c>
      <c r="Y3911" s="14"/>
    </row>
    <row r="3912" spans="1:25" x14ac:dyDescent="0.25">
      <c r="A3912" s="14">
        <f t="shared" si="61"/>
        <v>3909</v>
      </c>
      <c r="B3912" s="1">
        <v>44228</v>
      </c>
      <c r="C3912" s="18">
        <f>+YEAR(datos_arg[[#This Row],[Fecha]])</f>
        <v>2021</v>
      </c>
      <c r="D3912" s="18">
        <f>+MONTH(datos_arg[[#This Row],[Fecha]])</f>
        <v>2</v>
      </c>
      <c r="E3912" s="14" t="s">
        <v>1016</v>
      </c>
      <c r="F3912" s="14" t="s">
        <v>5364</v>
      </c>
      <c r="G3912" s="14" t="s">
        <v>6706</v>
      </c>
      <c r="H3912" s="14" t="s">
        <v>7132</v>
      </c>
      <c r="I3912" s="14" t="s">
        <v>7132</v>
      </c>
      <c r="J3912" s="14" t="s">
        <v>425</v>
      </c>
      <c r="K3912" s="14"/>
      <c r="L3912" s="14" t="s">
        <v>425</v>
      </c>
      <c r="M3912" s="14" t="s">
        <v>3429</v>
      </c>
      <c r="N3912" s="14" t="s">
        <v>3429</v>
      </c>
      <c r="O3912" s="14" t="s">
        <v>1950</v>
      </c>
      <c r="P3912" s="14"/>
      <c r="Q3912" s="14"/>
      <c r="R3912" s="14" t="s">
        <v>5364</v>
      </c>
      <c r="S3912" s="14" t="s">
        <v>440</v>
      </c>
      <c r="T3912" s="35">
        <v>2000</v>
      </c>
      <c r="U3912" s="14" t="s">
        <v>2</v>
      </c>
      <c r="V3912" s="14">
        <v>151</v>
      </c>
      <c r="W3912" s="16">
        <f>+IF(datos_arg[[#This Row],[Moneda]]="ARS",datos_arg[[#This Row],[Monto]],datos_arg[[#This Row],[Monto]]*datos_arg[[#This Row],[TC]])</f>
        <v>302000</v>
      </c>
      <c r="X3912" s="16">
        <f>IFERROR(IF(datos_arg[[#This Row],[Moneda]]="USD",datos_arg[[#This Row],[Monto]],datos_arg[[#This Row],[Monto]]/datos_arg[[#This Row],[TC]]),0)</f>
        <v>2000</v>
      </c>
      <c r="Y3912" s="14"/>
    </row>
    <row r="3913" spans="1:25" x14ac:dyDescent="0.25">
      <c r="A3913" s="14">
        <f t="shared" si="61"/>
        <v>3910</v>
      </c>
      <c r="B3913" s="1">
        <v>44228</v>
      </c>
      <c r="C3913" s="18">
        <f>+YEAR(datos_arg[[#This Row],[Fecha]])</f>
        <v>2021</v>
      </c>
      <c r="D3913" s="18">
        <f>+MONTH(datos_arg[[#This Row],[Fecha]])</f>
        <v>2</v>
      </c>
      <c r="E3913" s="14" t="s">
        <v>1016</v>
      </c>
      <c r="F3913" s="14" t="s">
        <v>5364</v>
      </c>
      <c r="G3913" s="14" t="s">
        <v>6704</v>
      </c>
      <c r="H3913" s="14" t="s">
        <v>7132</v>
      </c>
      <c r="I3913" s="14" t="s">
        <v>7132</v>
      </c>
      <c r="J3913" s="14" t="s">
        <v>425</v>
      </c>
      <c r="K3913" s="14"/>
      <c r="L3913" s="14" t="s">
        <v>425</v>
      </c>
      <c r="M3913" s="14" t="s">
        <v>2930</v>
      </c>
      <c r="N3913" s="14" t="s">
        <v>2930</v>
      </c>
      <c r="O3913" s="14" t="s">
        <v>1950</v>
      </c>
      <c r="P3913" s="14"/>
      <c r="Q3913" s="14"/>
      <c r="R3913" s="14" t="s">
        <v>5364</v>
      </c>
      <c r="S3913" s="14" t="s">
        <v>440</v>
      </c>
      <c r="T3913" s="35">
        <v>700</v>
      </c>
      <c r="U3913" s="14" t="s">
        <v>2</v>
      </c>
      <c r="V3913" s="14">
        <v>151</v>
      </c>
      <c r="W3913" s="16">
        <f>+IF(datos_arg[[#This Row],[Moneda]]="ARS",datos_arg[[#This Row],[Monto]],datos_arg[[#This Row],[Monto]]*datos_arg[[#This Row],[TC]])</f>
        <v>105700</v>
      </c>
      <c r="X3913" s="16">
        <f>IFERROR(IF(datos_arg[[#This Row],[Moneda]]="USD",datos_arg[[#This Row],[Monto]],datos_arg[[#This Row],[Monto]]/datos_arg[[#This Row],[TC]]),0)</f>
        <v>700</v>
      </c>
      <c r="Y3913" s="14"/>
    </row>
    <row r="3914" spans="1:25" x14ac:dyDescent="0.25">
      <c r="A3914" s="14">
        <f t="shared" si="61"/>
        <v>3911</v>
      </c>
      <c r="B3914" s="1">
        <v>44228</v>
      </c>
      <c r="C3914" s="18">
        <f>+YEAR(datos_arg[[#This Row],[Fecha]])</f>
        <v>2021</v>
      </c>
      <c r="D3914" s="18">
        <f>+MONTH(datos_arg[[#This Row],[Fecha]])</f>
        <v>2</v>
      </c>
      <c r="E3914" s="14" t="s">
        <v>1016</v>
      </c>
      <c r="F3914" s="14" t="s">
        <v>5364</v>
      </c>
      <c r="G3914" s="14" t="s">
        <v>6701</v>
      </c>
      <c r="H3914" s="14" t="s">
        <v>7132</v>
      </c>
      <c r="I3914" s="14" t="s">
        <v>7132</v>
      </c>
      <c r="J3914" s="14" t="s">
        <v>425</v>
      </c>
      <c r="K3914" s="14"/>
      <c r="L3914" s="14" t="s">
        <v>425</v>
      </c>
      <c r="M3914" s="14" t="s">
        <v>169</v>
      </c>
      <c r="N3914" s="14" t="s">
        <v>169</v>
      </c>
      <c r="O3914" s="14" t="s">
        <v>1950</v>
      </c>
      <c r="P3914" s="14"/>
      <c r="Q3914" s="14"/>
      <c r="R3914" s="14" t="s">
        <v>5364</v>
      </c>
      <c r="S3914" s="14" t="s">
        <v>440</v>
      </c>
      <c r="T3914" s="35">
        <v>1500</v>
      </c>
      <c r="U3914" s="14" t="s">
        <v>2</v>
      </c>
      <c r="V3914" s="14">
        <v>151</v>
      </c>
      <c r="W3914" s="16">
        <f>+IF(datos_arg[[#This Row],[Moneda]]="ARS",datos_arg[[#This Row],[Monto]],datos_arg[[#This Row],[Monto]]*datos_arg[[#This Row],[TC]])</f>
        <v>226500</v>
      </c>
      <c r="X3914" s="16">
        <f>IFERROR(IF(datos_arg[[#This Row],[Moneda]]="USD",datos_arg[[#This Row],[Monto]],datos_arg[[#This Row],[Monto]]/datos_arg[[#This Row],[TC]]),0)</f>
        <v>1500</v>
      </c>
      <c r="Y3914" s="14"/>
    </row>
    <row r="3915" spans="1:25" x14ac:dyDescent="0.25">
      <c r="A3915" s="14">
        <f t="shared" si="61"/>
        <v>3912</v>
      </c>
      <c r="B3915" s="1">
        <v>44228</v>
      </c>
      <c r="C3915" s="18">
        <f>+YEAR(datos_arg[[#This Row],[Fecha]])</f>
        <v>2021</v>
      </c>
      <c r="D3915" s="18">
        <f>+MONTH(datos_arg[[#This Row],[Fecha]])</f>
        <v>2</v>
      </c>
      <c r="E3915" s="14" t="s">
        <v>1016</v>
      </c>
      <c r="F3915" s="14" t="s">
        <v>5364</v>
      </c>
      <c r="G3915" s="14" t="s">
        <v>6702</v>
      </c>
      <c r="H3915" s="14" t="s">
        <v>7132</v>
      </c>
      <c r="I3915" s="14" t="s">
        <v>7132</v>
      </c>
      <c r="J3915" s="14" t="s">
        <v>425</v>
      </c>
      <c r="K3915" s="14"/>
      <c r="L3915" s="14" t="s">
        <v>425</v>
      </c>
      <c r="M3915" s="14" t="s">
        <v>978</v>
      </c>
      <c r="N3915" s="14" t="s">
        <v>978</v>
      </c>
      <c r="O3915" s="14" t="s">
        <v>1950</v>
      </c>
      <c r="P3915" s="14"/>
      <c r="Q3915" s="14"/>
      <c r="R3915" s="14" t="s">
        <v>5364</v>
      </c>
      <c r="S3915" s="14" t="s">
        <v>440</v>
      </c>
      <c r="T3915" s="35">
        <v>1500</v>
      </c>
      <c r="U3915" s="14" t="s">
        <v>2</v>
      </c>
      <c r="V3915" s="14">
        <v>151</v>
      </c>
      <c r="W3915" s="16">
        <f>+IF(datos_arg[[#This Row],[Moneda]]="ARS",datos_arg[[#This Row],[Monto]],datos_arg[[#This Row],[Monto]]*datos_arg[[#This Row],[TC]])</f>
        <v>226500</v>
      </c>
      <c r="X3915" s="16">
        <f>IFERROR(IF(datos_arg[[#This Row],[Moneda]]="USD",datos_arg[[#This Row],[Monto]],datos_arg[[#This Row],[Monto]]/datos_arg[[#This Row],[TC]]),0)</f>
        <v>1500</v>
      </c>
      <c r="Y3915" s="14"/>
    </row>
    <row r="3916" spans="1:25" x14ac:dyDescent="0.25">
      <c r="A3916" s="14">
        <f t="shared" si="61"/>
        <v>3913</v>
      </c>
      <c r="B3916" s="1">
        <v>44228</v>
      </c>
      <c r="C3916" s="18">
        <f>+YEAR(datos_arg[[#This Row],[Fecha]])</f>
        <v>2021</v>
      </c>
      <c r="D3916" s="18">
        <f>+MONTH(datos_arg[[#This Row],[Fecha]])</f>
        <v>2</v>
      </c>
      <c r="E3916" s="14" t="s">
        <v>1016</v>
      </c>
      <c r="F3916" s="14" t="s">
        <v>5364</v>
      </c>
      <c r="G3916" s="14" t="s">
        <v>6703</v>
      </c>
      <c r="H3916" s="14" t="s">
        <v>7132</v>
      </c>
      <c r="I3916" s="14" t="s">
        <v>7132</v>
      </c>
      <c r="J3916" s="14" t="s">
        <v>425</v>
      </c>
      <c r="K3916" s="14"/>
      <c r="L3916" s="14" t="s">
        <v>425</v>
      </c>
      <c r="M3916" s="14" t="s">
        <v>198</v>
      </c>
      <c r="N3916" s="14" t="s">
        <v>198</v>
      </c>
      <c r="O3916" s="14" t="s">
        <v>1950</v>
      </c>
      <c r="P3916" s="14"/>
      <c r="Q3916" s="14"/>
      <c r="R3916" s="14" t="s">
        <v>5364</v>
      </c>
      <c r="S3916" s="14" t="s">
        <v>440</v>
      </c>
      <c r="T3916" s="35">
        <v>2000</v>
      </c>
      <c r="U3916" s="14" t="s">
        <v>2</v>
      </c>
      <c r="V3916" s="14">
        <v>151</v>
      </c>
      <c r="W3916" s="16">
        <f>+IF(datos_arg[[#This Row],[Moneda]]="ARS",datos_arg[[#This Row],[Monto]],datos_arg[[#This Row],[Monto]]*datos_arg[[#This Row],[TC]])</f>
        <v>302000</v>
      </c>
      <c r="X3916" s="16">
        <f>IFERROR(IF(datos_arg[[#This Row],[Moneda]]="USD",datos_arg[[#This Row],[Monto]],datos_arg[[#This Row],[Monto]]/datos_arg[[#This Row],[TC]]),0)</f>
        <v>2000</v>
      </c>
      <c r="Y3916" s="14"/>
    </row>
    <row r="3917" spans="1:25" x14ac:dyDescent="0.25">
      <c r="A3917" s="14">
        <f t="shared" si="61"/>
        <v>3914</v>
      </c>
      <c r="B3917" s="1">
        <v>44228</v>
      </c>
      <c r="C3917" s="18">
        <f>+YEAR(datos_arg[[#This Row],[Fecha]])</f>
        <v>2021</v>
      </c>
      <c r="D3917" s="18">
        <f>+MONTH(datos_arg[[#This Row],[Fecha]])</f>
        <v>2</v>
      </c>
      <c r="E3917" s="14" t="s">
        <v>1016</v>
      </c>
      <c r="F3917" s="14" t="s">
        <v>5364</v>
      </c>
      <c r="G3917" s="14" t="s">
        <v>6699</v>
      </c>
      <c r="H3917" s="14" t="s">
        <v>7132</v>
      </c>
      <c r="I3917" s="14" t="s">
        <v>7132</v>
      </c>
      <c r="J3917" s="14" t="s">
        <v>425</v>
      </c>
      <c r="K3917" s="14"/>
      <c r="L3917" s="14" t="s">
        <v>425</v>
      </c>
      <c r="M3917" s="14" t="s">
        <v>137</v>
      </c>
      <c r="N3917" s="14" t="s">
        <v>137</v>
      </c>
      <c r="O3917" s="14" t="s">
        <v>1950</v>
      </c>
      <c r="P3917" s="14"/>
      <c r="Q3917" s="14"/>
      <c r="R3917" s="14" t="s">
        <v>5364</v>
      </c>
      <c r="S3917" s="14" t="s">
        <v>440</v>
      </c>
      <c r="T3917" s="35">
        <v>3000</v>
      </c>
      <c r="U3917" s="14" t="s">
        <v>2</v>
      </c>
      <c r="V3917" s="14">
        <v>151</v>
      </c>
      <c r="W3917" s="16">
        <f>+IF(datos_arg[[#This Row],[Moneda]]="ARS",datos_arg[[#This Row],[Monto]],datos_arg[[#This Row],[Monto]]*datos_arg[[#This Row],[TC]])</f>
        <v>453000</v>
      </c>
      <c r="X3917" s="16">
        <f>IFERROR(IF(datos_arg[[#This Row],[Moneda]]="USD",datos_arg[[#This Row],[Monto]],datos_arg[[#This Row],[Monto]]/datos_arg[[#This Row],[TC]]),0)</f>
        <v>3000</v>
      </c>
      <c r="Y3917" s="14"/>
    </row>
    <row r="3918" spans="1:25" x14ac:dyDescent="0.25">
      <c r="A3918" s="14">
        <f t="shared" si="61"/>
        <v>3915</v>
      </c>
      <c r="B3918" s="1">
        <v>44228</v>
      </c>
      <c r="C3918" s="18">
        <f>+YEAR(datos_arg[[#This Row],[Fecha]])</f>
        <v>2021</v>
      </c>
      <c r="D3918" s="18">
        <f>+MONTH(datos_arg[[#This Row],[Fecha]])</f>
        <v>2</v>
      </c>
      <c r="E3918" s="14" t="s">
        <v>1016</v>
      </c>
      <c r="F3918" s="14" t="s">
        <v>5364</v>
      </c>
      <c r="G3918" s="14" t="s">
        <v>6700</v>
      </c>
      <c r="H3918" s="14" t="s">
        <v>7132</v>
      </c>
      <c r="I3918" s="14" t="s">
        <v>7132</v>
      </c>
      <c r="J3918" s="14" t="s">
        <v>425</v>
      </c>
      <c r="K3918" s="14"/>
      <c r="L3918" s="14" t="s">
        <v>425</v>
      </c>
      <c r="M3918" s="14" t="s">
        <v>119</v>
      </c>
      <c r="N3918" s="14" t="s">
        <v>119</v>
      </c>
      <c r="O3918" s="14" t="s">
        <v>1950</v>
      </c>
      <c r="P3918" s="14"/>
      <c r="Q3918" s="14"/>
      <c r="R3918" s="14" t="s">
        <v>5364</v>
      </c>
      <c r="S3918" s="14" t="s">
        <v>440</v>
      </c>
      <c r="T3918" s="35">
        <v>2500</v>
      </c>
      <c r="U3918" s="14" t="s">
        <v>2</v>
      </c>
      <c r="V3918" s="14">
        <v>151</v>
      </c>
      <c r="W3918" s="16">
        <f>+IF(datos_arg[[#This Row],[Moneda]]="ARS",datos_arg[[#This Row],[Monto]],datos_arg[[#This Row],[Monto]]*datos_arg[[#This Row],[TC]])</f>
        <v>377500</v>
      </c>
      <c r="X3918" s="16">
        <f>IFERROR(IF(datos_arg[[#This Row],[Moneda]]="USD",datos_arg[[#This Row],[Monto]],datos_arg[[#This Row],[Monto]]/datos_arg[[#This Row],[TC]]),0)</f>
        <v>2500</v>
      </c>
      <c r="Y3918" s="14"/>
    </row>
    <row r="3919" spans="1:25" x14ac:dyDescent="0.25">
      <c r="A3919" s="14">
        <f t="shared" si="61"/>
        <v>3916</v>
      </c>
      <c r="B3919" s="1">
        <v>44228</v>
      </c>
      <c r="C3919" s="18">
        <f>+YEAR(datos_arg[[#This Row],[Fecha]])</f>
        <v>2021</v>
      </c>
      <c r="D3919" s="18">
        <f>+MONTH(datos_arg[[#This Row],[Fecha]])</f>
        <v>2</v>
      </c>
      <c r="E3919" s="14" t="s">
        <v>1016</v>
      </c>
      <c r="F3919" s="14" t="s">
        <v>5365</v>
      </c>
      <c r="G3919" s="14" t="s">
        <v>6698</v>
      </c>
      <c r="H3919" s="14" t="s">
        <v>7132</v>
      </c>
      <c r="I3919" s="14" t="s">
        <v>7132</v>
      </c>
      <c r="J3919" s="14" t="s">
        <v>425</v>
      </c>
      <c r="K3919" s="14"/>
      <c r="L3919" s="14" t="s">
        <v>425</v>
      </c>
      <c r="M3919" s="14" t="s">
        <v>150</v>
      </c>
      <c r="N3919" s="14" t="s">
        <v>150</v>
      </c>
      <c r="O3919" s="14" t="s">
        <v>1950</v>
      </c>
      <c r="P3919" s="14"/>
      <c r="Q3919" s="14"/>
      <c r="R3919" s="14" t="s">
        <v>5365</v>
      </c>
      <c r="S3919" s="14" t="s">
        <v>440</v>
      </c>
      <c r="T3919" s="35">
        <v>700</v>
      </c>
      <c r="U3919" s="14" t="s">
        <v>2</v>
      </c>
      <c r="V3919" s="14">
        <v>151</v>
      </c>
      <c r="W3919" s="16">
        <f>+IF(datos_arg[[#This Row],[Moneda]]="ARS",datos_arg[[#This Row],[Monto]],datos_arg[[#This Row],[Monto]]*datos_arg[[#This Row],[TC]])</f>
        <v>105700</v>
      </c>
      <c r="X3919" s="16">
        <f>IFERROR(IF(datos_arg[[#This Row],[Moneda]]="USD",datos_arg[[#This Row],[Monto]],datos_arg[[#This Row],[Monto]]/datos_arg[[#This Row],[TC]]),0)</f>
        <v>700</v>
      </c>
      <c r="Y3919" s="14"/>
    </row>
    <row r="3920" spans="1:25" x14ac:dyDescent="0.25">
      <c r="A3920" s="14">
        <f t="shared" si="61"/>
        <v>3917</v>
      </c>
      <c r="B3920" s="1">
        <v>44228</v>
      </c>
      <c r="C3920" s="18">
        <f>+YEAR(datos_arg[[#This Row],[Fecha]])</f>
        <v>2021</v>
      </c>
      <c r="D3920" s="18">
        <f>+MONTH(datos_arg[[#This Row],[Fecha]])</f>
        <v>2</v>
      </c>
      <c r="E3920" s="14" t="s">
        <v>1016</v>
      </c>
      <c r="F3920" s="14" t="s">
        <v>5365</v>
      </c>
      <c r="G3920" s="14" t="s">
        <v>6726</v>
      </c>
      <c r="H3920" s="14" t="s">
        <v>7132</v>
      </c>
      <c r="I3920" s="14" t="s">
        <v>7132</v>
      </c>
      <c r="J3920" s="14" t="s">
        <v>425</v>
      </c>
      <c r="K3920" s="14"/>
      <c r="L3920" s="14" t="s">
        <v>425</v>
      </c>
      <c r="M3920" s="14" t="s">
        <v>3767</v>
      </c>
      <c r="N3920" s="14" t="s">
        <v>3767</v>
      </c>
      <c r="O3920" s="14" t="s">
        <v>1950</v>
      </c>
      <c r="P3920" s="14"/>
      <c r="Q3920" s="14"/>
      <c r="R3920" s="14" t="s">
        <v>5365</v>
      </c>
      <c r="S3920" s="14" t="s">
        <v>440</v>
      </c>
      <c r="T3920" s="35">
        <v>700</v>
      </c>
      <c r="U3920" s="14" t="s">
        <v>2</v>
      </c>
      <c r="V3920" s="14">
        <v>151</v>
      </c>
      <c r="W3920" s="16">
        <f>+IF(datos_arg[[#This Row],[Moneda]]="ARS",datos_arg[[#This Row],[Monto]],datos_arg[[#This Row],[Monto]]*datos_arg[[#This Row],[TC]])</f>
        <v>105700</v>
      </c>
      <c r="X3920" s="16">
        <f>IFERROR(IF(datos_arg[[#This Row],[Moneda]]="USD",datos_arg[[#This Row],[Monto]],datos_arg[[#This Row],[Monto]]/datos_arg[[#This Row],[TC]]),0)</f>
        <v>700</v>
      </c>
      <c r="Y3920" s="14"/>
    </row>
    <row r="3921" spans="1:25" ht="15" customHeight="1" x14ac:dyDescent="0.25">
      <c r="A3921" s="14">
        <f t="shared" si="61"/>
        <v>3918</v>
      </c>
      <c r="B3921" s="1">
        <v>44228</v>
      </c>
      <c r="C3921" s="18">
        <f>+YEAR(datos_arg[[#This Row],[Fecha]])</f>
        <v>2021</v>
      </c>
      <c r="D3921" s="18">
        <f>+MONTH(datos_arg[[#This Row],[Fecha]])</f>
        <v>2</v>
      </c>
      <c r="E3921" s="14" t="s">
        <v>449</v>
      </c>
      <c r="F3921" s="14" t="s">
        <v>523</v>
      </c>
      <c r="G3921" s="14"/>
      <c r="H3921" s="14" t="s">
        <v>7132</v>
      </c>
      <c r="I3921" s="14" t="s">
        <v>7132</v>
      </c>
      <c r="J3921" s="14" t="s">
        <v>425</v>
      </c>
      <c r="K3921" s="14"/>
      <c r="L3921" s="14" t="s">
        <v>425</v>
      </c>
      <c r="M3921" s="14" t="s">
        <v>524</v>
      </c>
      <c r="N3921" s="14" t="s">
        <v>524</v>
      </c>
      <c r="O3921" s="14" t="s">
        <v>3756</v>
      </c>
      <c r="P3921" s="14"/>
      <c r="Q3921" s="14"/>
      <c r="R3921" s="14" t="s">
        <v>523</v>
      </c>
      <c r="S3921" s="14" t="s">
        <v>439</v>
      </c>
      <c r="T3921" s="35">
        <v>3000</v>
      </c>
      <c r="U3921" s="14" t="s">
        <v>4</v>
      </c>
      <c r="V3921" s="14">
        <v>151</v>
      </c>
      <c r="W3921" s="16">
        <f>+IF(datos_arg[[#This Row],[Moneda]]="ARS",datos_arg[[#This Row],[Monto]],datos_arg[[#This Row],[Monto]]*datos_arg[[#This Row],[TC]])</f>
        <v>3000</v>
      </c>
      <c r="X3921" s="16">
        <f>IFERROR(IF(datos_arg[[#This Row],[Moneda]]="USD",datos_arg[[#This Row],[Monto]],datos_arg[[#This Row],[Monto]]/datos_arg[[#This Row],[TC]]),0)</f>
        <v>19.867549668874172</v>
      </c>
      <c r="Y3921" s="14"/>
    </row>
    <row r="3922" spans="1:25" ht="15" customHeight="1" x14ac:dyDescent="0.25">
      <c r="A3922" s="14">
        <f t="shared" si="61"/>
        <v>3919</v>
      </c>
      <c r="B3922" s="1">
        <v>44228</v>
      </c>
      <c r="C3922" s="18">
        <f>+YEAR(datos_arg[[#This Row],[Fecha]])</f>
        <v>2021</v>
      </c>
      <c r="D3922" s="18">
        <f>+MONTH(datos_arg[[#This Row],[Fecha]])</f>
        <v>2</v>
      </c>
      <c r="E3922" s="14" t="s">
        <v>1015</v>
      </c>
      <c r="F3922" s="14" t="s">
        <v>430</v>
      </c>
      <c r="G3922" s="14"/>
      <c r="H3922" s="14" t="s">
        <v>7132</v>
      </c>
      <c r="I3922" s="14" t="s">
        <v>7132</v>
      </c>
      <c r="J3922" s="14" t="s">
        <v>425</v>
      </c>
      <c r="K3922" s="14"/>
      <c r="L3922" s="14" t="s">
        <v>425</v>
      </c>
      <c r="M3922" s="14" t="s">
        <v>60</v>
      </c>
      <c r="N3922" s="14" t="s">
        <v>26</v>
      </c>
      <c r="O3922" s="14" t="s">
        <v>2460</v>
      </c>
      <c r="P3922" s="14"/>
      <c r="Q3922" s="14"/>
      <c r="R3922" s="14" t="s">
        <v>430</v>
      </c>
      <c r="S3922" s="14" t="s">
        <v>439</v>
      </c>
      <c r="T3922" s="35">
        <v>4500</v>
      </c>
      <c r="U3922" s="14" t="s">
        <v>4</v>
      </c>
      <c r="V3922" s="14">
        <v>151</v>
      </c>
      <c r="W3922" s="16">
        <f>+IF(datos_arg[[#This Row],[Moneda]]="ARS",datos_arg[[#This Row],[Monto]],datos_arg[[#This Row],[Monto]]*datos_arg[[#This Row],[TC]])</f>
        <v>4500</v>
      </c>
      <c r="X3922" s="16">
        <f>IFERROR(IF(datos_arg[[#This Row],[Moneda]]="USD",datos_arg[[#This Row],[Monto]],datos_arg[[#This Row],[Monto]]/datos_arg[[#This Row],[TC]]),0)</f>
        <v>29.801324503311257</v>
      </c>
      <c r="Y3922" s="14"/>
    </row>
    <row r="3923" spans="1:25" ht="15" customHeight="1" x14ac:dyDescent="0.25">
      <c r="A3923" s="14">
        <f t="shared" si="61"/>
        <v>3920</v>
      </c>
      <c r="B3923" s="1">
        <v>44229</v>
      </c>
      <c r="C3923" s="18">
        <f>+YEAR(datos_arg[[#This Row],[Fecha]])</f>
        <v>2021</v>
      </c>
      <c r="D3923" s="18">
        <f>+MONTH(datos_arg[[#This Row],[Fecha]])</f>
        <v>2</v>
      </c>
      <c r="E3923" s="14" t="s">
        <v>617</v>
      </c>
      <c r="F3923" s="14" t="s">
        <v>8101</v>
      </c>
      <c r="G3923" s="14"/>
      <c r="H3923" s="14" t="s">
        <v>8103</v>
      </c>
      <c r="I3923" s="14" t="s">
        <v>8105</v>
      </c>
      <c r="J3923" s="14" t="s">
        <v>425</v>
      </c>
      <c r="K3923" s="14" t="s">
        <v>421</v>
      </c>
      <c r="L3923" s="14" t="s">
        <v>426</v>
      </c>
      <c r="M3923" s="14" t="s">
        <v>1677</v>
      </c>
      <c r="N3923" s="14" t="s">
        <v>317</v>
      </c>
      <c r="O3923" s="14" t="s">
        <v>3768</v>
      </c>
      <c r="P3923" s="14" t="s">
        <v>6165</v>
      </c>
      <c r="Q3923" s="14">
        <v>10</v>
      </c>
      <c r="R3923" s="14" t="s">
        <v>8101</v>
      </c>
      <c r="S3923" s="14" t="s">
        <v>439</v>
      </c>
      <c r="T3923" s="35">
        <v>5180</v>
      </c>
      <c r="U3923" s="14" t="s">
        <v>4</v>
      </c>
      <c r="V3923" s="14">
        <v>151</v>
      </c>
      <c r="W3923" s="16">
        <f>+IF(datos_arg[[#This Row],[Moneda]]="ARS",datos_arg[[#This Row],[Monto]],datos_arg[[#This Row],[Monto]]*datos_arg[[#This Row],[TC]])</f>
        <v>5180</v>
      </c>
      <c r="X3923" s="16">
        <f>IFERROR(IF(datos_arg[[#This Row],[Moneda]]="USD",datos_arg[[#This Row],[Monto]],datos_arg[[#This Row],[Monto]]/datos_arg[[#This Row],[TC]]),0)</f>
        <v>34.304635761589402</v>
      </c>
      <c r="Y3923" s="14"/>
    </row>
    <row r="3924" spans="1:25" ht="15" customHeight="1" x14ac:dyDescent="0.25">
      <c r="A3924" s="14">
        <f t="shared" si="61"/>
        <v>3921</v>
      </c>
      <c r="B3924" s="1">
        <v>44229</v>
      </c>
      <c r="C3924" s="18">
        <f>+YEAR(datos_arg[[#This Row],[Fecha]])</f>
        <v>2021</v>
      </c>
      <c r="D3924" s="18">
        <f>+MONTH(datos_arg[[#This Row],[Fecha]])</f>
        <v>2</v>
      </c>
      <c r="E3924" s="14" t="s">
        <v>617</v>
      </c>
      <c r="F3924" s="14" t="s">
        <v>8101</v>
      </c>
      <c r="G3924" s="14"/>
      <c r="H3924" s="14" t="s">
        <v>8103</v>
      </c>
      <c r="I3924" s="14" t="s">
        <v>8105</v>
      </c>
      <c r="J3924" s="14" t="s">
        <v>472</v>
      </c>
      <c r="K3924" s="14" t="s">
        <v>421</v>
      </c>
      <c r="L3924" s="14" t="s">
        <v>421</v>
      </c>
      <c r="M3924" s="14" t="s">
        <v>720</v>
      </c>
      <c r="N3924" s="14" t="s">
        <v>1780</v>
      </c>
      <c r="O3924" s="14" t="s">
        <v>3769</v>
      </c>
      <c r="P3924" s="14" t="s">
        <v>6166</v>
      </c>
      <c r="Q3924" s="14">
        <v>30</v>
      </c>
      <c r="R3924" s="14" t="s">
        <v>8101</v>
      </c>
      <c r="S3924" s="14" t="s">
        <v>439</v>
      </c>
      <c r="T3924" s="35">
        <v>9500</v>
      </c>
      <c r="U3924" s="14" t="s">
        <v>4</v>
      </c>
      <c r="V3924" s="14">
        <v>151</v>
      </c>
      <c r="W3924" s="16">
        <f>+IF(datos_arg[[#This Row],[Moneda]]="ARS",datos_arg[[#This Row],[Monto]],datos_arg[[#This Row],[Monto]]*datos_arg[[#This Row],[TC]])</f>
        <v>9500</v>
      </c>
      <c r="X3924" s="16">
        <f>IFERROR(IF(datos_arg[[#This Row],[Moneda]]="USD",datos_arg[[#This Row],[Monto]],datos_arg[[#This Row],[Monto]]/datos_arg[[#This Row],[TC]]),0)</f>
        <v>62.913907284768214</v>
      </c>
      <c r="Y3924" s="14"/>
    </row>
    <row r="3925" spans="1:25" ht="15" customHeight="1" x14ac:dyDescent="0.25">
      <c r="A3925" s="14">
        <f t="shared" si="61"/>
        <v>3922</v>
      </c>
      <c r="B3925" s="1">
        <v>44229</v>
      </c>
      <c r="C3925" s="18">
        <f>+YEAR(datos_arg[[#This Row],[Fecha]])</f>
        <v>2021</v>
      </c>
      <c r="D3925" s="18">
        <f>+MONTH(datos_arg[[#This Row],[Fecha]])</f>
        <v>2</v>
      </c>
      <c r="E3925" s="14" t="s">
        <v>617</v>
      </c>
      <c r="F3925" s="14" t="s">
        <v>5384</v>
      </c>
      <c r="G3925" s="14"/>
      <c r="H3925" s="14" t="s">
        <v>6649</v>
      </c>
      <c r="I3925" s="14" t="s">
        <v>7132</v>
      </c>
      <c r="J3925" s="14" t="s">
        <v>425</v>
      </c>
      <c r="K3925" s="14" t="s">
        <v>421</v>
      </c>
      <c r="L3925" s="14" t="s">
        <v>426</v>
      </c>
      <c r="M3925" s="14" t="s">
        <v>2260</v>
      </c>
      <c r="N3925" s="14" t="s">
        <v>20</v>
      </c>
      <c r="O3925" s="14" t="s">
        <v>3770</v>
      </c>
      <c r="P3925" s="14" t="s">
        <v>6167</v>
      </c>
      <c r="Q3925" s="14">
        <v>1</v>
      </c>
      <c r="R3925" s="14" t="s">
        <v>5384</v>
      </c>
      <c r="S3925" s="14" t="s">
        <v>439</v>
      </c>
      <c r="T3925" s="35">
        <v>1132</v>
      </c>
      <c r="U3925" s="14" t="s">
        <v>4</v>
      </c>
      <c r="V3925" s="14">
        <v>151</v>
      </c>
      <c r="W3925" s="16">
        <f>+IF(datos_arg[[#This Row],[Moneda]]="ARS",datos_arg[[#This Row],[Monto]],datos_arg[[#This Row],[Monto]]*datos_arg[[#This Row],[TC]])</f>
        <v>1132</v>
      </c>
      <c r="X3925" s="16">
        <f>IFERROR(IF(datos_arg[[#This Row],[Moneda]]="USD",datos_arg[[#This Row],[Monto]],datos_arg[[#This Row],[Monto]]/datos_arg[[#This Row],[TC]]),0)</f>
        <v>7.4966887417218544</v>
      </c>
      <c r="Y3925" s="14"/>
    </row>
    <row r="3926" spans="1:25" ht="15" customHeight="1" x14ac:dyDescent="0.25">
      <c r="A3926" s="14">
        <f t="shared" si="61"/>
        <v>3923</v>
      </c>
      <c r="B3926" s="1">
        <v>44229</v>
      </c>
      <c r="C3926" s="18">
        <f>+YEAR(datos_arg[[#This Row],[Fecha]])</f>
        <v>2021</v>
      </c>
      <c r="D3926" s="18">
        <f>+MONTH(datos_arg[[#This Row],[Fecha]])</f>
        <v>2</v>
      </c>
      <c r="E3926" s="14" t="s">
        <v>617</v>
      </c>
      <c r="F3926" s="14" t="s">
        <v>5384</v>
      </c>
      <c r="G3926" s="14"/>
      <c r="H3926" s="14" t="s">
        <v>6649</v>
      </c>
      <c r="I3926" s="14" t="s">
        <v>7132</v>
      </c>
      <c r="J3926" s="14" t="s">
        <v>425</v>
      </c>
      <c r="K3926" s="14" t="s">
        <v>421</v>
      </c>
      <c r="L3926" s="14" t="s">
        <v>421</v>
      </c>
      <c r="M3926" s="14" t="s">
        <v>607</v>
      </c>
      <c r="N3926" s="14" t="s">
        <v>20</v>
      </c>
      <c r="O3926" s="14" t="s">
        <v>3771</v>
      </c>
      <c r="P3926" s="14" t="s">
        <v>6167</v>
      </c>
      <c r="Q3926" s="14">
        <v>1</v>
      </c>
      <c r="R3926" s="14" t="s">
        <v>5384</v>
      </c>
      <c r="S3926" s="14" t="s">
        <v>439</v>
      </c>
      <c r="T3926" s="35">
        <v>1756</v>
      </c>
      <c r="U3926" s="14" t="s">
        <v>4</v>
      </c>
      <c r="V3926" s="14">
        <v>151</v>
      </c>
      <c r="W3926" s="16">
        <f>+IF(datos_arg[[#This Row],[Moneda]]="ARS",datos_arg[[#This Row],[Monto]],datos_arg[[#This Row],[Monto]]*datos_arg[[#This Row],[TC]])</f>
        <v>1756</v>
      </c>
      <c r="X3926" s="16">
        <f>IFERROR(IF(datos_arg[[#This Row],[Moneda]]="USD",datos_arg[[#This Row],[Monto]],datos_arg[[#This Row],[Monto]]/datos_arg[[#This Row],[TC]]),0)</f>
        <v>11.629139072847682</v>
      </c>
      <c r="Y3926" s="14"/>
    </row>
    <row r="3927" spans="1:25" ht="15" customHeight="1" x14ac:dyDescent="0.25">
      <c r="A3927" s="14">
        <f t="shared" si="61"/>
        <v>3924</v>
      </c>
      <c r="B3927" s="1">
        <v>44229</v>
      </c>
      <c r="C3927" s="18">
        <f>+YEAR(datos_arg[[#This Row],[Fecha]])</f>
        <v>2021</v>
      </c>
      <c r="D3927" s="18">
        <f>+MONTH(datos_arg[[#This Row],[Fecha]])</f>
        <v>2</v>
      </c>
      <c r="E3927" s="14" t="s">
        <v>617</v>
      </c>
      <c r="F3927" s="14" t="s">
        <v>5384</v>
      </c>
      <c r="G3927" s="14"/>
      <c r="H3927" s="14" t="s">
        <v>6649</v>
      </c>
      <c r="I3927" s="14" t="s">
        <v>7132</v>
      </c>
      <c r="J3927" s="14" t="s">
        <v>425</v>
      </c>
      <c r="K3927" s="14" t="s">
        <v>421</v>
      </c>
      <c r="L3927" s="14" t="s">
        <v>426</v>
      </c>
      <c r="M3927" s="14" t="s">
        <v>3772</v>
      </c>
      <c r="N3927" s="14" t="s">
        <v>20</v>
      </c>
      <c r="O3927" s="14" t="s">
        <v>3773</v>
      </c>
      <c r="P3927" s="14" t="s">
        <v>6167</v>
      </c>
      <c r="Q3927" s="14">
        <v>1</v>
      </c>
      <c r="R3927" s="14" t="s">
        <v>5384</v>
      </c>
      <c r="S3927" s="14" t="s">
        <v>439</v>
      </c>
      <c r="T3927" s="35">
        <v>963</v>
      </c>
      <c r="U3927" s="14" t="s">
        <v>4</v>
      </c>
      <c r="V3927" s="14">
        <v>151</v>
      </c>
      <c r="W3927" s="16">
        <f>+IF(datos_arg[[#This Row],[Moneda]]="ARS",datos_arg[[#This Row],[Monto]],datos_arg[[#This Row],[Monto]]*datos_arg[[#This Row],[TC]])</f>
        <v>963</v>
      </c>
      <c r="X3927" s="16">
        <f>IFERROR(IF(datos_arg[[#This Row],[Moneda]]="USD",datos_arg[[#This Row],[Monto]],datos_arg[[#This Row],[Monto]]/datos_arg[[#This Row],[TC]]),0)</f>
        <v>6.3774834437086092</v>
      </c>
      <c r="Y3927" s="14"/>
    </row>
    <row r="3928" spans="1:25" ht="15" customHeight="1" x14ac:dyDescent="0.25">
      <c r="A3928" s="14">
        <f t="shared" si="61"/>
        <v>3925</v>
      </c>
      <c r="B3928" s="1">
        <v>44229</v>
      </c>
      <c r="C3928" s="18">
        <f>+YEAR(datos_arg[[#This Row],[Fecha]])</f>
        <v>2021</v>
      </c>
      <c r="D3928" s="18">
        <f>+MONTH(datos_arg[[#This Row],[Fecha]])</f>
        <v>2</v>
      </c>
      <c r="E3928" s="14" t="s">
        <v>617</v>
      </c>
      <c r="F3928" s="14" t="s">
        <v>8101</v>
      </c>
      <c r="G3928" s="14"/>
      <c r="H3928" s="14" t="s">
        <v>8103</v>
      </c>
      <c r="I3928" s="14" t="s">
        <v>8105</v>
      </c>
      <c r="J3928" s="14" t="s">
        <v>472</v>
      </c>
      <c r="K3928" s="14"/>
      <c r="L3928" s="14" t="s">
        <v>425</v>
      </c>
      <c r="M3928" s="14" t="s">
        <v>723</v>
      </c>
      <c r="N3928" s="14" t="s">
        <v>100</v>
      </c>
      <c r="O3928" s="14" t="s">
        <v>3774</v>
      </c>
      <c r="P3928" s="14" t="s">
        <v>6168</v>
      </c>
      <c r="Q3928" s="14">
        <v>6</v>
      </c>
      <c r="R3928" s="14" t="s">
        <v>8101</v>
      </c>
      <c r="S3928" s="14" t="s">
        <v>439</v>
      </c>
      <c r="T3928" s="35">
        <v>6608.4</v>
      </c>
      <c r="U3928" s="14" t="s">
        <v>4</v>
      </c>
      <c r="V3928" s="14">
        <v>151</v>
      </c>
      <c r="W3928" s="16">
        <f>+IF(datos_arg[[#This Row],[Moneda]]="ARS",datos_arg[[#This Row],[Monto]],datos_arg[[#This Row],[Monto]]*datos_arg[[#This Row],[TC]])</f>
        <v>6608.4</v>
      </c>
      <c r="X3928" s="16">
        <f>IFERROR(IF(datos_arg[[#This Row],[Moneda]]="USD",datos_arg[[#This Row],[Monto]],datos_arg[[#This Row],[Monto]]/datos_arg[[#This Row],[TC]]),0)</f>
        <v>43.764238410596022</v>
      </c>
      <c r="Y3928" s="14"/>
    </row>
    <row r="3929" spans="1:25" ht="15" customHeight="1" x14ac:dyDescent="0.25">
      <c r="A3929" s="14">
        <f t="shared" si="61"/>
        <v>3926</v>
      </c>
      <c r="B3929" s="1">
        <v>44229</v>
      </c>
      <c r="C3929" s="18">
        <f>+YEAR(datos_arg[[#This Row],[Fecha]])</f>
        <v>2021</v>
      </c>
      <c r="D3929" s="18">
        <f>+MONTH(datos_arg[[#This Row],[Fecha]])</f>
        <v>2</v>
      </c>
      <c r="E3929" s="14" t="s">
        <v>617</v>
      </c>
      <c r="F3929" s="14" t="s">
        <v>8101</v>
      </c>
      <c r="G3929" s="14"/>
      <c r="H3929" s="14" t="s">
        <v>8103</v>
      </c>
      <c r="I3929" s="14" t="s">
        <v>8105</v>
      </c>
      <c r="J3929" s="14" t="s">
        <v>472</v>
      </c>
      <c r="K3929" s="14"/>
      <c r="L3929" s="14" t="s">
        <v>425</v>
      </c>
      <c r="M3929" s="14" t="s">
        <v>570</v>
      </c>
      <c r="N3929" s="14" t="s">
        <v>100</v>
      </c>
      <c r="O3929" s="14" t="s">
        <v>3775</v>
      </c>
      <c r="P3929" s="14" t="s">
        <v>6168</v>
      </c>
      <c r="Q3929" s="14">
        <v>20</v>
      </c>
      <c r="R3929" s="14" t="s">
        <v>8101</v>
      </c>
      <c r="S3929" s="14" t="s">
        <v>439</v>
      </c>
      <c r="T3929" s="35">
        <v>11382.01</v>
      </c>
      <c r="U3929" s="14" t="s">
        <v>4</v>
      </c>
      <c r="V3929" s="14">
        <v>151</v>
      </c>
      <c r="W3929" s="16">
        <f>+IF(datos_arg[[#This Row],[Moneda]]="ARS",datos_arg[[#This Row],[Monto]],datos_arg[[#This Row],[Monto]]*datos_arg[[#This Row],[TC]])</f>
        <v>11382.01</v>
      </c>
      <c r="X3929" s="16">
        <f>IFERROR(IF(datos_arg[[#This Row],[Moneda]]="USD",datos_arg[[#This Row],[Monto]],datos_arg[[#This Row],[Monto]]/datos_arg[[#This Row],[TC]]),0)</f>
        <v>75.377549668874167</v>
      </c>
      <c r="Y3929" s="14"/>
    </row>
    <row r="3930" spans="1:25" ht="15" customHeight="1" x14ac:dyDescent="0.25">
      <c r="A3930" s="14">
        <f t="shared" si="61"/>
        <v>3927</v>
      </c>
      <c r="B3930" s="1">
        <v>44229</v>
      </c>
      <c r="C3930" s="18">
        <f>+YEAR(datos_arg[[#This Row],[Fecha]])</f>
        <v>2021</v>
      </c>
      <c r="D3930" s="18">
        <f>+MONTH(datos_arg[[#This Row],[Fecha]])</f>
        <v>2</v>
      </c>
      <c r="E3930" s="14" t="s">
        <v>5358</v>
      </c>
      <c r="F3930" s="14" t="s">
        <v>85</v>
      </c>
      <c r="G3930" s="14"/>
      <c r="H3930" s="14" t="s">
        <v>6646</v>
      </c>
      <c r="I3930" s="14" t="s">
        <v>7132</v>
      </c>
      <c r="J3930" s="14" t="s">
        <v>425</v>
      </c>
      <c r="K3930" s="14"/>
      <c r="L3930" s="14" t="s">
        <v>425</v>
      </c>
      <c r="M3930" s="14" t="s">
        <v>1689</v>
      </c>
      <c r="N3930" s="14" t="s">
        <v>100</v>
      </c>
      <c r="O3930" s="14" t="s">
        <v>3776</v>
      </c>
      <c r="P3930" s="14" t="s">
        <v>6168</v>
      </c>
      <c r="Q3930" s="14">
        <v>1</v>
      </c>
      <c r="R3930" s="14" t="s">
        <v>85</v>
      </c>
      <c r="S3930" s="14" t="s">
        <v>439</v>
      </c>
      <c r="T3930" s="35">
        <v>9999.4500000000007</v>
      </c>
      <c r="U3930" s="14" t="s">
        <v>4</v>
      </c>
      <c r="V3930" s="14">
        <v>151</v>
      </c>
      <c r="W3930" s="16">
        <f>+IF(datos_arg[[#This Row],[Moneda]]="ARS",datos_arg[[#This Row],[Monto]],datos_arg[[#This Row],[Monto]]*datos_arg[[#This Row],[TC]])</f>
        <v>9999.4500000000007</v>
      </c>
      <c r="X3930" s="16">
        <f>IFERROR(IF(datos_arg[[#This Row],[Moneda]]="USD",datos_arg[[#This Row],[Monto]],datos_arg[[#This Row],[Monto]]/datos_arg[[#This Row],[TC]]),0)</f>
        <v>66.221523178807956</v>
      </c>
      <c r="Y3930" s="14"/>
    </row>
    <row r="3931" spans="1:25" ht="15" customHeight="1" x14ac:dyDescent="0.25">
      <c r="A3931" s="14">
        <f t="shared" si="61"/>
        <v>3928</v>
      </c>
      <c r="B3931" s="1">
        <v>44229</v>
      </c>
      <c r="C3931" s="18">
        <f>+YEAR(datos_arg[[#This Row],[Fecha]])</f>
        <v>2021</v>
      </c>
      <c r="D3931" s="18">
        <f>+MONTH(datos_arg[[#This Row],[Fecha]])</f>
        <v>2</v>
      </c>
      <c r="E3931" s="14" t="s">
        <v>5358</v>
      </c>
      <c r="F3931" s="14" t="s">
        <v>85</v>
      </c>
      <c r="G3931" s="14"/>
      <c r="H3931" s="14" t="s">
        <v>6646</v>
      </c>
      <c r="I3931" s="14" t="s">
        <v>7132</v>
      </c>
      <c r="J3931" s="14" t="s">
        <v>425</v>
      </c>
      <c r="K3931" s="14"/>
      <c r="L3931" s="14" t="s">
        <v>425</v>
      </c>
      <c r="M3931" s="14" t="s">
        <v>1116</v>
      </c>
      <c r="N3931" s="14" t="s">
        <v>100</v>
      </c>
      <c r="O3931" s="14" t="s">
        <v>3777</v>
      </c>
      <c r="P3931" s="14" t="s">
        <v>6168</v>
      </c>
      <c r="Q3931" s="14">
        <v>1</v>
      </c>
      <c r="R3931" s="14" t="s">
        <v>85</v>
      </c>
      <c r="S3931" s="14" t="s">
        <v>439</v>
      </c>
      <c r="T3931" s="35">
        <v>526.5</v>
      </c>
      <c r="U3931" s="14" t="s">
        <v>4</v>
      </c>
      <c r="V3931" s="14">
        <v>151</v>
      </c>
      <c r="W3931" s="16">
        <f>+IF(datos_arg[[#This Row],[Moneda]]="ARS",datos_arg[[#This Row],[Monto]],datos_arg[[#This Row],[Monto]]*datos_arg[[#This Row],[TC]])</f>
        <v>526.5</v>
      </c>
      <c r="X3931" s="16">
        <f>IFERROR(IF(datos_arg[[#This Row],[Moneda]]="USD",datos_arg[[#This Row],[Monto]],datos_arg[[#This Row],[Monto]]/datos_arg[[#This Row],[TC]]),0)</f>
        <v>3.4867549668874172</v>
      </c>
      <c r="Y3931" s="14"/>
    </row>
    <row r="3932" spans="1:25" ht="15" customHeight="1" x14ac:dyDescent="0.25">
      <c r="A3932" s="14">
        <f t="shared" si="61"/>
        <v>3929</v>
      </c>
      <c r="B3932" s="1">
        <v>44229</v>
      </c>
      <c r="C3932" s="18">
        <f>+YEAR(datos_arg[[#This Row],[Fecha]])</f>
        <v>2021</v>
      </c>
      <c r="D3932" s="18">
        <f>+MONTH(datos_arg[[#This Row],[Fecha]])</f>
        <v>2</v>
      </c>
      <c r="E3932" s="14" t="s">
        <v>5358</v>
      </c>
      <c r="F3932" s="14" t="s">
        <v>85</v>
      </c>
      <c r="G3932" s="14"/>
      <c r="H3932" s="14" t="s">
        <v>6646</v>
      </c>
      <c r="I3932" s="14" t="s">
        <v>7132</v>
      </c>
      <c r="J3932" s="14" t="s">
        <v>425</v>
      </c>
      <c r="K3932" s="14"/>
      <c r="L3932" s="14" t="s">
        <v>425</v>
      </c>
      <c r="M3932" s="14" t="s">
        <v>4472</v>
      </c>
      <c r="N3932" s="14" t="s">
        <v>100</v>
      </c>
      <c r="O3932" s="14" t="s">
        <v>3778</v>
      </c>
      <c r="P3932" s="14" t="s">
        <v>6168</v>
      </c>
      <c r="Q3932" s="14">
        <v>11</v>
      </c>
      <c r="R3932" s="14" t="s">
        <v>85</v>
      </c>
      <c r="S3932" s="14" t="s">
        <v>439</v>
      </c>
      <c r="T3932" s="35">
        <v>7646.43</v>
      </c>
      <c r="U3932" s="14" t="s">
        <v>4</v>
      </c>
      <c r="V3932" s="14">
        <v>151</v>
      </c>
      <c r="W3932" s="16">
        <f>+IF(datos_arg[[#This Row],[Moneda]]="ARS",datos_arg[[#This Row],[Monto]],datos_arg[[#This Row],[Monto]]*datos_arg[[#This Row],[TC]])</f>
        <v>7646.43</v>
      </c>
      <c r="X3932" s="16">
        <f>IFERROR(IF(datos_arg[[#This Row],[Moneda]]="USD",datos_arg[[#This Row],[Monto]],datos_arg[[#This Row],[Monto]]/datos_arg[[#This Row],[TC]]),0)</f>
        <v>50.63860927152318</v>
      </c>
      <c r="Y3932" s="14"/>
    </row>
    <row r="3933" spans="1:25" ht="15" customHeight="1" x14ac:dyDescent="0.25">
      <c r="A3933" s="14">
        <f t="shared" si="61"/>
        <v>3930</v>
      </c>
      <c r="B3933" s="1">
        <v>44229</v>
      </c>
      <c r="C3933" s="18">
        <f>+YEAR(datos_arg[[#This Row],[Fecha]])</f>
        <v>2021</v>
      </c>
      <c r="D3933" s="18">
        <f>+MONTH(datos_arg[[#This Row],[Fecha]])</f>
        <v>2</v>
      </c>
      <c r="E3933" s="14" t="s">
        <v>1015</v>
      </c>
      <c r="F3933" s="14" t="s">
        <v>403</v>
      </c>
      <c r="G3933" s="14" t="s">
        <v>5383</v>
      </c>
      <c r="H3933" s="14" t="s">
        <v>6646</v>
      </c>
      <c r="I3933" s="14" t="s">
        <v>7132</v>
      </c>
      <c r="J3933" s="14" t="s">
        <v>425</v>
      </c>
      <c r="K3933" s="14"/>
      <c r="L3933" s="14" t="s">
        <v>425</v>
      </c>
      <c r="M3933" s="14" t="s">
        <v>1419</v>
      </c>
      <c r="N3933" s="14" t="s">
        <v>100</v>
      </c>
      <c r="O3933" s="14" t="s">
        <v>3779</v>
      </c>
      <c r="P3933" s="14" t="s">
        <v>6168</v>
      </c>
      <c r="Q3933" s="14">
        <v>2</v>
      </c>
      <c r="R3933" s="14" t="s">
        <v>5383</v>
      </c>
      <c r="S3933" s="14" t="s">
        <v>439</v>
      </c>
      <c r="T3933" s="35">
        <v>1032.7</v>
      </c>
      <c r="U3933" s="14" t="s">
        <v>4</v>
      </c>
      <c r="V3933" s="14">
        <v>151</v>
      </c>
      <c r="W3933" s="16">
        <f>+IF(datos_arg[[#This Row],[Moneda]]="ARS",datos_arg[[#This Row],[Monto]],datos_arg[[#This Row],[Monto]]*datos_arg[[#This Row],[TC]])</f>
        <v>1032.7</v>
      </c>
      <c r="X3933" s="16">
        <f>IFERROR(IF(datos_arg[[#This Row],[Moneda]]="USD",datos_arg[[#This Row],[Monto]],datos_arg[[#This Row],[Monto]]/datos_arg[[#This Row],[TC]]),0)</f>
        <v>6.8390728476821199</v>
      </c>
      <c r="Y3933" s="14"/>
    </row>
    <row r="3934" spans="1:25" ht="15" customHeight="1" x14ac:dyDescent="0.25">
      <c r="A3934" s="14">
        <f t="shared" si="61"/>
        <v>3931</v>
      </c>
      <c r="B3934" s="1">
        <v>44229</v>
      </c>
      <c r="C3934" s="18">
        <f>+YEAR(datos_arg[[#This Row],[Fecha]])</f>
        <v>2021</v>
      </c>
      <c r="D3934" s="18">
        <f>+MONTH(datos_arg[[#This Row],[Fecha]])</f>
        <v>2</v>
      </c>
      <c r="E3934" s="14" t="s">
        <v>5358</v>
      </c>
      <c r="F3934" s="14" t="s">
        <v>85</v>
      </c>
      <c r="G3934" s="14"/>
      <c r="H3934" s="14" t="s">
        <v>6646</v>
      </c>
      <c r="I3934" s="14" t="s">
        <v>7132</v>
      </c>
      <c r="J3934" s="14" t="s">
        <v>425</v>
      </c>
      <c r="K3934" s="14"/>
      <c r="L3934" s="14" t="s">
        <v>425</v>
      </c>
      <c r="M3934" s="14" t="s">
        <v>1270</v>
      </c>
      <c r="N3934" s="14" t="s">
        <v>100</v>
      </c>
      <c r="O3934" s="14" t="s">
        <v>3780</v>
      </c>
      <c r="P3934" s="14" t="s">
        <v>6168</v>
      </c>
      <c r="Q3934" s="14">
        <v>1</v>
      </c>
      <c r="R3934" s="14" t="s">
        <v>85</v>
      </c>
      <c r="S3934" s="14" t="s">
        <v>439</v>
      </c>
      <c r="T3934" s="35">
        <v>7760.48</v>
      </c>
      <c r="U3934" s="14" t="s">
        <v>4</v>
      </c>
      <c r="V3934" s="14">
        <v>151</v>
      </c>
      <c r="W3934" s="16">
        <f>+IF(datos_arg[[#This Row],[Moneda]]="ARS",datos_arg[[#This Row],[Monto]],datos_arg[[#This Row],[Monto]]*datos_arg[[#This Row],[TC]])</f>
        <v>7760.48</v>
      </c>
      <c r="X3934" s="16">
        <f>IFERROR(IF(datos_arg[[#This Row],[Moneda]]="USD",datos_arg[[#This Row],[Monto]],datos_arg[[#This Row],[Monto]]/datos_arg[[#This Row],[TC]]),0)</f>
        <v>51.393907284768211</v>
      </c>
      <c r="Y3934" s="14"/>
    </row>
    <row r="3935" spans="1:25" ht="15" customHeight="1" x14ac:dyDescent="0.25">
      <c r="A3935" s="14">
        <f t="shared" si="61"/>
        <v>3932</v>
      </c>
      <c r="B3935" s="1">
        <v>44229</v>
      </c>
      <c r="C3935" s="18">
        <f>+YEAR(datos_arg[[#This Row],[Fecha]])</f>
        <v>2021</v>
      </c>
      <c r="D3935" s="18">
        <f>+MONTH(datos_arg[[#This Row],[Fecha]])</f>
        <v>2</v>
      </c>
      <c r="E3935" s="14" t="s">
        <v>449</v>
      </c>
      <c r="F3935" s="14" t="s">
        <v>505</v>
      </c>
      <c r="G3935" s="14"/>
      <c r="H3935" s="14" t="s">
        <v>7132</v>
      </c>
      <c r="I3935" s="14" t="s">
        <v>7132</v>
      </c>
      <c r="J3935" s="14" t="s">
        <v>425</v>
      </c>
      <c r="K3935" s="14"/>
      <c r="L3935" s="14" t="s">
        <v>425</v>
      </c>
      <c r="M3935" s="14" t="s">
        <v>613</v>
      </c>
      <c r="N3935" s="14" t="s">
        <v>2273</v>
      </c>
      <c r="O3935" s="14" t="s">
        <v>3781</v>
      </c>
      <c r="P3935" s="14"/>
      <c r="Q3935" s="14"/>
      <c r="R3935" s="14" t="s">
        <v>505</v>
      </c>
      <c r="S3935" s="14" t="s">
        <v>613</v>
      </c>
      <c r="T3935" s="35">
        <v>510</v>
      </c>
      <c r="U3935" s="14" t="s">
        <v>4</v>
      </c>
      <c r="V3935" s="14">
        <v>151</v>
      </c>
      <c r="W3935" s="16">
        <f>+IF(datos_arg[[#This Row],[Moneda]]="ARS",datos_arg[[#This Row],[Monto]],datos_arg[[#This Row],[Monto]]*datos_arg[[#This Row],[TC]])</f>
        <v>510</v>
      </c>
      <c r="X3935" s="16">
        <f>IFERROR(IF(datos_arg[[#This Row],[Moneda]]="USD",datos_arg[[#This Row],[Monto]],datos_arg[[#This Row],[Monto]]/datos_arg[[#This Row],[TC]]),0)</f>
        <v>3.3774834437086092</v>
      </c>
      <c r="Y3935" s="14"/>
    </row>
    <row r="3936" spans="1:25" ht="15" customHeight="1" x14ac:dyDescent="0.25">
      <c r="A3936" s="14">
        <f t="shared" si="61"/>
        <v>3933</v>
      </c>
      <c r="B3936" s="1">
        <v>44229</v>
      </c>
      <c r="C3936" s="18">
        <f>+YEAR(datos_arg[[#This Row],[Fecha]])</f>
        <v>2021</v>
      </c>
      <c r="D3936" s="18">
        <f>+MONTH(datos_arg[[#This Row],[Fecha]])</f>
        <v>2</v>
      </c>
      <c r="E3936" s="14" t="s">
        <v>1015</v>
      </c>
      <c r="F3936" s="14" t="s">
        <v>403</v>
      </c>
      <c r="G3936" s="14" t="s">
        <v>5383</v>
      </c>
      <c r="H3936" s="14" t="s">
        <v>6646</v>
      </c>
      <c r="I3936" s="14" t="s">
        <v>7132</v>
      </c>
      <c r="J3936" s="14" t="s">
        <v>422</v>
      </c>
      <c r="K3936" s="14" t="s">
        <v>422</v>
      </c>
      <c r="L3936" s="14" t="s">
        <v>422</v>
      </c>
      <c r="M3936" s="14" t="s">
        <v>1526</v>
      </c>
      <c r="N3936" s="14" t="s">
        <v>1594</v>
      </c>
      <c r="O3936" s="14" t="s">
        <v>3782</v>
      </c>
      <c r="P3936" s="14" t="s">
        <v>6169</v>
      </c>
      <c r="Q3936" s="14"/>
      <c r="R3936" s="14" t="s">
        <v>5383</v>
      </c>
      <c r="S3936" s="14" t="s">
        <v>439</v>
      </c>
      <c r="T3936" s="35">
        <v>1000</v>
      </c>
      <c r="U3936" s="14" t="s">
        <v>4</v>
      </c>
      <c r="V3936" s="14">
        <v>151</v>
      </c>
      <c r="W3936" s="16">
        <f>+IF(datos_arg[[#This Row],[Moneda]]="ARS",datos_arg[[#This Row],[Monto]],datos_arg[[#This Row],[Monto]]*datos_arg[[#This Row],[TC]])</f>
        <v>1000</v>
      </c>
      <c r="X3936" s="16">
        <f>IFERROR(IF(datos_arg[[#This Row],[Moneda]]="USD",datos_arg[[#This Row],[Monto]],datos_arg[[#This Row],[Monto]]/datos_arg[[#This Row],[TC]]),0)</f>
        <v>6.6225165562913908</v>
      </c>
      <c r="Y3936" s="14"/>
    </row>
    <row r="3937" spans="1:25" ht="15" customHeight="1" x14ac:dyDescent="0.25">
      <c r="A3937" s="14">
        <f t="shared" si="61"/>
        <v>3934</v>
      </c>
      <c r="B3937" s="1">
        <v>44229</v>
      </c>
      <c r="C3937" s="18">
        <f>+YEAR(datos_arg[[#This Row],[Fecha]])</f>
        <v>2021</v>
      </c>
      <c r="D3937" s="18">
        <f>+MONTH(datos_arg[[#This Row],[Fecha]])</f>
        <v>2</v>
      </c>
      <c r="E3937" s="14" t="s">
        <v>1016</v>
      </c>
      <c r="F3937" s="14" t="s">
        <v>5364</v>
      </c>
      <c r="G3937" s="14" t="s">
        <v>6706</v>
      </c>
      <c r="H3937" s="14" t="s">
        <v>7132</v>
      </c>
      <c r="I3937" s="14" t="s">
        <v>7132</v>
      </c>
      <c r="J3937" s="14" t="s">
        <v>425</v>
      </c>
      <c r="K3937" s="14"/>
      <c r="L3937" s="14" t="s">
        <v>425</v>
      </c>
      <c r="M3937" s="14" t="s">
        <v>3429</v>
      </c>
      <c r="N3937" s="14" t="s">
        <v>3429</v>
      </c>
      <c r="O3937" s="14" t="s">
        <v>3434</v>
      </c>
      <c r="P3937" s="14"/>
      <c r="Q3937" s="14"/>
      <c r="R3937" s="14" t="s">
        <v>5364</v>
      </c>
      <c r="S3937" s="14" t="s">
        <v>439</v>
      </c>
      <c r="T3937" s="35">
        <v>5000</v>
      </c>
      <c r="U3937" s="14" t="s">
        <v>4</v>
      </c>
      <c r="V3937" s="14">
        <v>151</v>
      </c>
      <c r="W3937" s="16">
        <f>+IF(datos_arg[[#This Row],[Moneda]]="ARS",datos_arg[[#This Row],[Monto]],datos_arg[[#This Row],[Monto]]*datos_arg[[#This Row],[TC]])</f>
        <v>5000</v>
      </c>
      <c r="X3937" s="16">
        <f>IFERROR(IF(datos_arg[[#This Row],[Moneda]]="USD",datos_arg[[#This Row],[Monto]],datos_arg[[#This Row],[Monto]]/datos_arg[[#This Row],[TC]]),0)</f>
        <v>33.11258278145695</v>
      </c>
      <c r="Y3937" s="14"/>
    </row>
    <row r="3938" spans="1:25" ht="15" customHeight="1" x14ac:dyDescent="0.25">
      <c r="A3938" s="14">
        <f t="shared" si="61"/>
        <v>3935</v>
      </c>
      <c r="B3938" s="1">
        <v>44230</v>
      </c>
      <c r="C3938" s="18">
        <f>+YEAR(datos_arg[[#This Row],[Fecha]])</f>
        <v>2021</v>
      </c>
      <c r="D3938" s="18">
        <f>+MONTH(datos_arg[[#This Row],[Fecha]])</f>
        <v>2</v>
      </c>
      <c r="E3938" s="14" t="s">
        <v>1016</v>
      </c>
      <c r="F3938" s="14" t="s">
        <v>404</v>
      </c>
      <c r="G3938" s="14"/>
      <c r="H3938" s="14" t="s">
        <v>6646</v>
      </c>
      <c r="I3938" s="14" t="s">
        <v>7132</v>
      </c>
      <c r="J3938" s="14" t="s">
        <v>425</v>
      </c>
      <c r="K3938" s="14"/>
      <c r="L3938" s="14" t="s">
        <v>425</v>
      </c>
      <c r="M3938" s="14" t="s">
        <v>1946</v>
      </c>
      <c r="N3938" s="14" t="s">
        <v>7957</v>
      </c>
      <c r="O3938" s="14" t="s">
        <v>3821</v>
      </c>
      <c r="P3938" s="14" t="s">
        <v>6170</v>
      </c>
      <c r="Q3938" s="14"/>
      <c r="R3938" s="14" t="s">
        <v>404</v>
      </c>
      <c r="S3938" s="14" t="s">
        <v>613</v>
      </c>
      <c r="T3938" s="35">
        <v>2887</v>
      </c>
      <c r="U3938" s="14" t="s">
        <v>4</v>
      </c>
      <c r="V3938" s="14">
        <v>151</v>
      </c>
      <c r="W3938" s="16">
        <f>+IF(datos_arg[[#This Row],[Moneda]]="ARS",datos_arg[[#This Row],[Monto]],datos_arg[[#This Row],[Monto]]*datos_arg[[#This Row],[TC]])</f>
        <v>2887</v>
      </c>
      <c r="X3938" s="16">
        <f>IFERROR(IF(datos_arg[[#This Row],[Moneda]]="USD",datos_arg[[#This Row],[Monto]],datos_arg[[#This Row],[Monto]]/datos_arg[[#This Row],[TC]]),0)</f>
        <v>19.119205298013245</v>
      </c>
      <c r="Y3938" s="14"/>
    </row>
    <row r="3939" spans="1:25" ht="15" customHeight="1" x14ac:dyDescent="0.25">
      <c r="A3939" s="14">
        <f t="shared" si="61"/>
        <v>3936</v>
      </c>
      <c r="B3939" s="1">
        <v>44230</v>
      </c>
      <c r="C3939" s="18">
        <f>+YEAR(datos_arg[[#This Row],[Fecha]])</f>
        <v>2021</v>
      </c>
      <c r="D3939" s="18">
        <f>+MONTH(datos_arg[[#This Row],[Fecha]])</f>
        <v>2</v>
      </c>
      <c r="E3939" s="14" t="s">
        <v>449</v>
      </c>
      <c r="F3939" s="14" t="s">
        <v>505</v>
      </c>
      <c r="G3939" s="14"/>
      <c r="H3939" s="14" t="s">
        <v>7132</v>
      </c>
      <c r="I3939" s="14" t="s">
        <v>7132</v>
      </c>
      <c r="J3939" s="14" t="s">
        <v>425</v>
      </c>
      <c r="K3939" s="14"/>
      <c r="L3939" s="14" t="s">
        <v>425</v>
      </c>
      <c r="M3939" s="14" t="s">
        <v>613</v>
      </c>
      <c r="N3939" s="14" t="s">
        <v>2273</v>
      </c>
      <c r="O3939" s="14" t="s">
        <v>3781</v>
      </c>
      <c r="P3939" s="14"/>
      <c r="Q3939" s="14"/>
      <c r="R3939" s="14" t="s">
        <v>505</v>
      </c>
      <c r="S3939" s="14" t="s">
        <v>613</v>
      </c>
      <c r="T3939" s="35">
        <v>2.7</v>
      </c>
      <c r="U3939" s="14" t="s">
        <v>4</v>
      </c>
      <c r="V3939" s="14">
        <v>151</v>
      </c>
      <c r="W3939" s="16">
        <f>+IF(datos_arg[[#This Row],[Moneda]]="ARS",datos_arg[[#This Row],[Monto]],datos_arg[[#This Row],[Monto]]*datos_arg[[#This Row],[TC]])</f>
        <v>2.7</v>
      </c>
      <c r="X3939" s="16">
        <f>IFERROR(IF(datos_arg[[#This Row],[Moneda]]="USD",datos_arg[[#This Row],[Monto]],datos_arg[[#This Row],[Monto]]/datos_arg[[#This Row],[TC]]),0)</f>
        <v>1.7880794701986755E-2</v>
      </c>
      <c r="Y3939" s="14"/>
    </row>
    <row r="3940" spans="1:25" ht="15" customHeight="1" x14ac:dyDescent="0.25">
      <c r="A3940" s="14">
        <f t="shared" si="61"/>
        <v>3937</v>
      </c>
      <c r="B3940" s="1">
        <v>44230</v>
      </c>
      <c r="C3940" s="18">
        <f>+YEAR(datos_arg[[#This Row],[Fecha]])</f>
        <v>2021</v>
      </c>
      <c r="D3940" s="18">
        <f>+MONTH(datos_arg[[#This Row],[Fecha]])</f>
        <v>2</v>
      </c>
      <c r="E3940" s="14" t="s">
        <v>408</v>
      </c>
      <c r="F3940" s="14" t="s">
        <v>506</v>
      </c>
      <c r="G3940" s="14"/>
      <c r="H3940" s="14" t="s">
        <v>7132</v>
      </c>
      <c r="I3940" s="14" t="s">
        <v>7132</v>
      </c>
      <c r="J3940" s="14" t="s">
        <v>425</v>
      </c>
      <c r="K3940" s="14"/>
      <c r="L3940" s="14" t="s">
        <v>425</v>
      </c>
      <c r="M3940" s="14" t="s">
        <v>1763</v>
      </c>
      <c r="N3940" s="14" t="s">
        <v>1763</v>
      </c>
      <c r="O3940" s="14" t="s">
        <v>3822</v>
      </c>
      <c r="P3940" s="14"/>
      <c r="Q3940" s="14"/>
      <c r="R3940" s="14" t="s">
        <v>421</v>
      </c>
      <c r="S3940" s="14" t="s">
        <v>439</v>
      </c>
      <c r="T3940" s="35">
        <v>100000</v>
      </c>
      <c r="U3940" s="14" t="s">
        <v>4</v>
      </c>
      <c r="V3940" s="14">
        <v>151</v>
      </c>
      <c r="W3940" s="16">
        <f>+IF(datos_arg[[#This Row],[Moneda]]="ARS",datos_arg[[#This Row],[Monto]],datos_arg[[#This Row],[Monto]]*datos_arg[[#This Row],[TC]])</f>
        <v>100000</v>
      </c>
      <c r="X3940" s="16">
        <f>IFERROR(IF(datos_arg[[#This Row],[Moneda]]="USD",datos_arg[[#This Row],[Monto]],datos_arg[[#This Row],[Monto]]/datos_arg[[#This Row],[TC]]),0)</f>
        <v>662.25165562913912</v>
      </c>
      <c r="Y3940" s="14"/>
    </row>
    <row r="3941" spans="1:25" ht="15" customHeight="1" x14ac:dyDescent="0.25">
      <c r="A3941" s="14">
        <f t="shared" si="61"/>
        <v>3938</v>
      </c>
      <c r="B3941" s="1">
        <v>44230</v>
      </c>
      <c r="C3941" s="18">
        <f>+YEAR(datos_arg[[#This Row],[Fecha]])</f>
        <v>2021</v>
      </c>
      <c r="D3941" s="18">
        <f>+MONTH(datos_arg[[#This Row],[Fecha]])</f>
        <v>2</v>
      </c>
      <c r="E3941" s="14" t="s">
        <v>1015</v>
      </c>
      <c r="F3941" s="14" t="s">
        <v>403</v>
      </c>
      <c r="G3941" s="14" t="s">
        <v>5383</v>
      </c>
      <c r="H3941" s="14" t="s">
        <v>8103</v>
      </c>
      <c r="I3941" s="14" t="s">
        <v>8105</v>
      </c>
      <c r="J3941" s="14" t="s">
        <v>425</v>
      </c>
      <c r="K3941" s="14" t="s">
        <v>420</v>
      </c>
      <c r="L3941" s="14" t="s">
        <v>425</v>
      </c>
      <c r="M3941" s="14" t="s">
        <v>1670</v>
      </c>
      <c r="N3941" s="14" t="s">
        <v>7285</v>
      </c>
      <c r="O3941" s="14" t="s">
        <v>7397</v>
      </c>
      <c r="P3941" s="14" t="s">
        <v>7402</v>
      </c>
      <c r="Q3941" s="14">
        <v>30</v>
      </c>
      <c r="R3941" s="14" t="s">
        <v>5383</v>
      </c>
      <c r="S3941" s="14" t="s">
        <v>439</v>
      </c>
      <c r="T3941" s="35">
        <v>655.20000000000005</v>
      </c>
      <c r="U3941" s="14" t="s">
        <v>4</v>
      </c>
      <c r="V3941" s="14">
        <v>151</v>
      </c>
      <c r="W3941" s="16">
        <f>+IF(datos_arg[[#This Row],[Moneda]]="ARS",datos_arg[[#This Row],[Monto]],datos_arg[[#This Row],[Monto]]*datos_arg[[#This Row],[TC]])</f>
        <v>655.20000000000005</v>
      </c>
      <c r="X3941" s="16">
        <f>IFERROR(IF(datos_arg[[#This Row],[Moneda]]="USD",datos_arg[[#This Row],[Monto]],datos_arg[[#This Row],[Monto]]/datos_arg[[#This Row],[TC]]),0)</f>
        <v>4.3390728476821199</v>
      </c>
      <c r="Y3941" s="14"/>
    </row>
    <row r="3942" spans="1:25" ht="15" customHeight="1" x14ac:dyDescent="0.25">
      <c r="A3942" s="14">
        <f t="shared" si="61"/>
        <v>3939</v>
      </c>
      <c r="B3942" s="1">
        <v>44230</v>
      </c>
      <c r="C3942" s="18">
        <f>+YEAR(datos_arg[[#This Row],[Fecha]])</f>
        <v>2021</v>
      </c>
      <c r="D3942" s="18">
        <f>+MONTH(datos_arg[[#This Row],[Fecha]])</f>
        <v>2</v>
      </c>
      <c r="E3942" s="14" t="s">
        <v>617</v>
      </c>
      <c r="F3942" s="14" t="s">
        <v>8101</v>
      </c>
      <c r="G3942" s="14"/>
      <c r="H3942" s="14" t="s">
        <v>8103</v>
      </c>
      <c r="I3942" s="14" t="s">
        <v>8105</v>
      </c>
      <c r="J3942" s="14" t="s">
        <v>425</v>
      </c>
      <c r="K3942" s="14" t="s">
        <v>420</v>
      </c>
      <c r="L3942" s="14" t="s">
        <v>426</v>
      </c>
      <c r="M3942" s="14" t="s">
        <v>1679</v>
      </c>
      <c r="N3942" s="14" t="s">
        <v>7285</v>
      </c>
      <c r="O3942" s="14" t="s">
        <v>7398</v>
      </c>
      <c r="P3942" s="14" t="s">
        <v>7402</v>
      </c>
      <c r="Q3942" s="14">
        <v>30</v>
      </c>
      <c r="R3942" s="14" t="s">
        <v>8101</v>
      </c>
      <c r="S3942" s="14" t="s">
        <v>439</v>
      </c>
      <c r="T3942" s="35">
        <v>1345.5</v>
      </c>
      <c r="U3942" s="14" t="s">
        <v>4</v>
      </c>
      <c r="V3942" s="14">
        <v>151</v>
      </c>
      <c r="W3942" s="16">
        <f>+IF(datos_arg[[#This Row],[Moneda]]="ARS",datos_arg[[#This Row],[Monto]],datos_arg[[#This Row],[Monto]]*datos_arg[[#This Row],[TC]])</f>
        <v>1345.5</v>
      </c>
      <c r="X3942" s="16">
        <f>IFERROR(IF(datos_arg[[#This Row],[Moneda]]="USD",datos_arg[[#This Row],[Monto]],datos_arg[[#This Row],[Monto]]/datos_arg[[#This Row],[TC]]),0)</f>
        <v>8.910596026490067</v>
      </c>
      <c r="Y3942" s="14"/>
    </row>
    <row r="3943" spans="1:25" ht="15" customHeight="1" x14ac:dyDescent="0.25">
      <c r="A3943" s="14">
        <f t="shared" si="61"/>
        <v>3940</v>
      </c>
      <c r="B3943" s="1">
        <v>44230</v>
      </c>
      <c r="C3943" s="18">
        <f>+YEAR(datos_arg[[#This Row],[Fecha]])</f>
        <v>2021</v>
      </c>
      <c r="D3943" s="18">
        <f>+MONTH(datos_arg[[#This Row],[Fecha]])</f>
        <v>2</v>
      </c>
      <c r="E3943" s="14" t="s">
        <v>617</v>
      </c>
      <c r="F3943" s="14" t="s">
        <v>8101</v>
      </c>
      <c r="G3943" s="14"/>
      <c r="H3943" s="14" t="s">
        <v>8103</v>
      </c>
      <c r="I3943" s="14" t="s">
        <v>8105</v>
      </c>
      <c r="J3943" s="14" t="s">
        <v>425</v>
      </c>
      <c r="K3943" s="14" t="s">
        <v>420</v>
      </c>
      <c r="L3943" s="14" t="s">
        <v>426</v>
      </c>
      <c r="M3943" s="14" t="s">
        <v>1679</v>
      </c>
      <c r="N3943" s="14" t="s">
        <v>7285</v>
      </c>
      <c r="O3943" s="14" t="s">
        <v>7399</v>
      </c>
      <c r="P3943" s="14" t="s">
        <v>7402</v>
      </c>
      <c r="Q3943" s="14">
        <v>10</v>
      </c>
      <c r="R3943" s="14" t="s">
        <v>8101</v>
      </c>
      <c r="S3943" s="14" t="s">
        <v>439</v>
      </c>
      <c r="T3943" s="35">
        <v>2660.9</v>
      </c>
      <c r="U3943" s="14" t="s">
        <v>4</v>
      </c>
      <c r="V3943" s="14">
        <v>151</v>
      </c>
      <c r="W3943" s="16">
        <f>+IF(datos_arg[[#This Row],[Moneda]]="ARS",datos_arg[[#This Row],[Monto]],datos_arg[[#This Row],[Monto]]*datos_arg[[#This Row],[TC]])</f>
        <v>2660.9</v>
      </c>
      <c r="X3943" s="16">
        <f>IFERROR(IF(datos_arg[[#This Row],[Moneda]]="USD",datos_arg[[#This Row],[Monto]],datos_arg[[#This Row],[Monto]]/datos_arg[[#This Row],[TC]]),0)</f>
        <v>17.621854304635761</v>
      </c>
      <c r="Y3943" s="14"/>
    </row>
    <row r="3944" spans="1:25" ht="15" customHeight="1" x14ac:dyDescent="0.25">
      <c r="A3944" s="14">
        <f t="shared" si="61"/>
        <v>3941</v>
      </c>
      <c r="B3944" s="1">
        <v>44230</v>
      </c>
      <c r="C3944" s="18">
        <f>+YEAR(datos_arg[[#This Row],[Fecha]])</f>
        <v>2021</v>
      </c>
      <c r="D3944" s="18">
        <f>+MONTH(datos_arg[[#This Row],[Fecha]])</f>
        <v>2</v>
      </c>
      <c r="E3944" s="14" t="s">
        <v>617</v>
      </c>
      <c r="F3944" s="14" t="s">
        <v>8101</v>
      </c>
      <c r="G3944" s="14"/>
      <c r="H3944" s="14" t="s">
        <v>8103</v>
      </c>
      <c r="I3944" s="14" t="s">
        <v>8105</v>
      </c>
      <c r="J3944" s="14" t="s">
        <v>425</v>
      </c>
      <c r="K3944" s="14" t="s">
        <v>420</v>
      </c>
      <c r="L3944" s="14" t="s">
        <v>426</v>
      </c>
      <c r="M3944" s="14" t="s">
        <v>1693</v>
      </c>
      <c r="N3944" s="14" t="s">
        <v>7285</v>
      </c>
      <c r="O3944" s="14" t="s">
        <v>7400</v>
      </c>
      <c r="P3944" s="14" t="s">
        <v>7402</v>
      </c>
      <c r="Q3944" s="14">
        <v>20</v>
      </c>
      <c r="R3944" s="14" t="s">
        <v>8101</v>
      </c>
      <c r="S3944" s="14" t="s">
        <v>439</v>
      </c>
      <c r="T3944" s="35">
        <v>1301.4000000000001</v>
      </c>
      <c r="U3944" s="14" t="s">
        <v>4</v>
      </c>
      <c r="V3944" s="14">
        <v>151</v>
      </c>
      <c r="W3944" s="16">
        <f>+IF(datos_arg[[#This Row],[Moneda]]="ARS",datos_arg[[#This Row],[Monto]],datos_arg[[#This Row],[Monto]]*datos_arg[[#This Row],[TC]])</f>
        <v>1301.4000000000001</v>
      </c>
      <c r="X3944" s="16">
        <f>IFERROR(IF(datos_arg[[#This Row],[Moneda]]="USD",datos_arg[[#This Row],[Monto]],datos_arg[[#This Row],[Monto]]/datos_arg[[#This Row],[TC]]),0)</f>
        <v>8.6185430463576171</v>
      </c>
      <c r="Y3944" s="14"/>
    </row>
    <row r="3945" spans="1:25" ht="15" customHeight="1" x14ac:dyDescent="0.25">
      <c r="A3945" s="14">
        <f t="shared" si="61"/>
        <v>3942</v>
      </c>
      <c r="B3945" s="1">
        <v>44230</v>
      </c>
      <c r="C3945" s="18">
        <f>+YEAR(datos_arg[[#This Row],[Fecha]])</f>
        <v>2021</v>
      </c>
      <c r="D3945" s="18">
        <f>+MONTH(datos_arg[[#This Row],[Fecha]])</f>
        <v>2</v>
      </c>
      <c r="E3945" s="14" t="s">
        <v>617</v>
      </c>
      <c r="F3945" s="14" t="s">
        <v>8101</v>
      </c>
      <c r="G3945" s="14"/>
      <c r="H3945" s="14" t="s">
        <v>8103</v>
      </c>
      <c r="I3945" s="14" t="s">
        <v>8105</v>
      </c>
      <c r="J3945" s="14" t="s">
        <v>425</v>
      </c>
      <c r="K3945" s="14" t="s">
        <v>420</v>
      </c>
      <c r="L3945" s="14" t="s">
        <v>426</v>
      </c>
      <c r="M3945" s="14" t="s">
        <v>1693</v>
      </c>
      <c r="N3945" s="14" t="s">
        <v>7285</v>
      </c>
      <c r="O3945" s="14" t="s">
        <v>7401</v>
      </c>
      <c r="P3945" s="14" t="s">
        <v>7402</v>
      </c>
      <c r="Q3945" s="14">
        <v>10</v>
      </c>
      <c r="R3945" s="14" t="s">
        <v>8101</v>
      </c>
      <c r="S3945" s="14" t="s">
        <v>439</v>
      </c>
      <c r="T3945" s="35">
        <v>342.2</v>
      </c>
      <c r="U3945" s="14" t="s">
        <v>4</v>
      </c>
      <c r="V3945" s="14">
        <v>151</v>
      </c>
      <c r="W3945" s="16">
        <f>+IF(datos_arg[[#This Row],[Moneda]]="ARS",datos_arg[[#This Row],[Monto]],datos_arg[[#This Row],[Monto]]*datos_arg[[#This Row],[TC]])</f>
        <v>342.2</v>
      </c>
      <c r="X3945" s="16">
        <f>IFERROR(IF(datos_arg[[#This Row],[Moneda]]="USD",datos_arg[[#This Row],[Monto]],datos_arg[[#This Row],[Monto]]/datos_arg[[#This Row],[TC]]),0)</f>
        <v>2.266225165562914</v>
      </c>
      <c r="Y3945" s="14"/>
    </row>
    <row r="3946" spans="1:25" ht="15" customHeight="1" x14ac:dyDescent="0.25">
      <c r="A3946" s="14">
        <f t="shared" si="61"/>
        <v>3943</v>
      </c>
      <c r="B3946" s="1">
        <v>44230</v>
      </c>
      <c r="C3946" s="18">
        <f>+YEAR(datos_arg[[#This Row],[Fecha]])</f>
        <v>2021</v>
      </c>
      <c r="D3946" s="18">
        <f>+MONTH(datos_arg[[#This Row],[Fecha]])</f>
        <v>2</v>
      </c>
      <c r="E3946" s="14" t="s">
        <v>1015</v>
      </c>
      <c r="F3946" s="14" t="s">
        <v>403</v>
      </c>
      <c r="G3946" s="14" t="s">
        <v>5383</v>
      </c>
      <c r="H3946" s="14" t="s">
        <v>8103</v>
      </c>
      <c r="I3946" s="14" t="s">
        <v>8105</v>
      </c>
      <c r="J3946" s="14" t="s">
        <v>425</v>
      </c>
      <c r="K3946" s="14" t="s">
        <v>420</v>
      </c>
      <c r="L3946" s="14" t="s">
        <v>422</v>
      </c>
      <c r="M3946" s="14" t="s">
        <v>1936</v>
      </c>
      <c r="N3946" s="14" t="s">
        <v>5902</v>
      </c>
      <c r="O3946" s="14" t="s">
        <v>7403</v>
      </c>
      <c r="P3946" s="14" t="s">
        <v>7404</v>
      </c>
      <c r="Q3946" s="14">
        <v>20</v>
      </c>
      <c r="R3946" s="14" t="s">
        <v>5383</v>
      </c>
      <c r="S3946" s="14" t="s">
        <v>439</v>
      </c>
      <c r="T3946" s="35">
        <v>1892</v>
      </c>
      <c r="U3946" s="14" t="s">
        <v>4</v>
      </c>
      <c r="V3946" s="14">
        <v>151</v>
      </c>
      <c r="W3946" s="16">
        <f>+IF(datos_arg[[#This Row],[Moneda]]="ARS",datos_arg[[#This Row],[Monto]],datos_arg[[#This Row],[Monto]]*datos_arg[[#This Row],[TC]])</f>
        <v>1892</v>
      </c>
      <c r="X3946" s="16">
        <f>IFERROR(IF(datos_arg[[#This Row],[Moneda]]="USD",datos_arg[[#This Row],[Monto]],datos_arg[[#This Row],[Monto]]/datos_arg[[#This Row],[TC]]),0)</f>
        <v>12.52980132450331</v>
      </c>
      <c r="Y3946" s="14"/>
    </row>
    <row r="3947" spans="1:25" ht="15" customHeight="1" x14ac:dyDescent="0.25">
      <c r="A3947" s="14">
        <f t="shared" si="61"/>
        <v>3944</v>
      </c>
      <c r="B3947" s="1">
        <v>44231</v>
      </c>
      <c r="C3947" s="18">
        <f>+YEAR(datos_arg[[#This Row],[Fecha]])</f>
        <v>2021</v>
      </c>
      <c r="D3947" s="18">
        <f>+MONTH(datos_arg[[#This Row],[Fecha]])</f>
        <v>2</v>
      </c>
      <c r="E3947" s="14" t="s">
        <v>449</v>
      </c>
      <c r="F3947" s="14" t="s">
        <v>505</v>
      </c>
      <c r="G3947" s="14"/>
      <c r="H3947" s="14" t="s">
        <v>7132</v>
      </c>
      <c r="I3947" s="14" t="s">
        <v>7132</v>
      </c>
      <c r="J3947" s="14" t="s">
        <v>425</v>
      </c>
      <c r="K3947" s="14"/>
      <c r="L3947" s="14" t="s">
        <v>425</v>
      </c>
      <c r="M3947" s="14" t="s">
        <v>613</v>
      </c>
      <c r="N3947" s="14" t="s">
        <v>2273</v>
      </c>
      <c r="O3947" s="14" t="s">
        <v>3781</v>
      </c>
      <c r="P3947" s="14"/>
      <c r="Q3947" s="14"/>
      <c r="R3947" s="14" t="s">
        <v>505</v>
      </c>
      <c r="S3947" s="14" t="s">
        <v>613</v>
      </c>
      <c r="T3947" s="35">
        <v>17.32</v>
      </c>
      <c r="U3947" s="14" t="s">
        <v>4</v>
      </c>
      <c r="V3947" s="14">
        <v>151</v>
      </c>
      <c r="W3947" s="16">
        <f>+IF(datos_arg[[#This Row],[Moneda]]="ARS",datos_arg[[#This Row],[Monto]],datos_arg[[#This Row],[Monto]]*datos_arg[[#This Row],[TC]])</f>
        <v>17.32</v>
      </c>
      <c r="X3947" s="16">
        <f>IFERROR(IF(datos_arg[[#This Row],[Moneda]]="USD",datos_arg[[#This Row],[Monto]],datos_arg[[#This Row],[Monto]]/datos_arg[[#This Row],[TC]]),0)</f>
        <v>0.11470198675496689</v>
      </c>
      <c r="Y3947" s="14"/>
    </row>
    <row r="3948" spans="1:25" ht="15" customHeight="1" x14ac:dyDescent="0.25">
      <c r="A3948" s="14">
        <f t="shared" si="61"/>
        <v>3945</v>
      </c>
      <c r="B3948" s="1">
        <v>44232</v>
      </c>
      <c r="C3948" s="18">
        <f>+YEAR(datos_arg[[#This Row],[Fecha]])</f>
        <v>2021</v>
      </c>
      <c r="D3948" s="18">
        <f>+MONTH(datos_arg[[#This Row],[Fecha]])</f>
        <v>2</v>
      </c>
      <c r="E3948" s="14" t="s">
        <v>1015</v>
      </c>
      <c r="F3948" s="14" t="s">
        <v>403</v>
      </c>
      <c r="G3948" s="14" t="s">
        <v>5383</v>
      </c>
      <c r="H3948" s="14" t="s">
        <v>6646</v>
      </c>
      <c r="I3948" s="14" t="s">
        <v>7132</v>
      </c>
      <c r="J3948" s="14" t="s">
        <v>425</v>
      </c>
      <c r="K3948" s="14"/>
      <c r="L3948" s="14" t="s">
        <v>425</v>
      </c>
      <c r="M3948" s="14" t="s">
        <v>308</v>
      </c>
      <c r="N3948" s="14" t="s">
        <v>379</v>
      </c>
      <c r="O3948" s="14" t="s">
        <v>308</v>
      </c>
      <c r="P3948" s="14" t="s">
        <v>6171</v>
      </c>
      <c r="Q3948" s="14"/>
      <c r="R3948" s="14" t="s">
        <v>5383</v>
      </c>
      <c r="S3948" s="14" t="s">
        <v>439</v>
      </c>
      <c r="T3948" s="35">
        <v>250</v>
      </c>
      <c r="U3948" s="14" t="s">
        <v>4</v>
      </c>
      <c r="V3948" s="14">
        <v>151</v>
      </c>
      <c r="W3948" s="16">
        <f>+IF(datos_arg[[#This Row],[Moneda]]="ARS",datos_arg[[#This Row],[Monto]],datos_arg[[#This Row],[Monto]]*datos_arg[[#This Row],[TC]])</f>
        <v>250</v>
      </c>
      <c r="X3948" s="16">
        <f>IFERROR(IF(datos_arg[[#This Row],[Moneda]]="USD",datos_arg[[#This Row],[Monto]],datos_arg[[#This Row],[Monto]]/datos_arg[[#This Row],[TC]]),0)</f>
        <v>1.6556291390728477</v>
      </c>
      <c r="Y3948" s="14"/>
    </row>
    <row r="3949" spans="1:25" ht="15" customHeight="1" x14ac:dyDescent="0.25">
      <c r="A3949" s="14">
        <f t="shared" si="61"/>
        <v>3946</v>
      </c>
      <c r="B3949" s="1">
        <v>44232</v>
      </c>
      <c r="C3949" s="18">
        <f>+YEAR(datos_arg[[#This Row],[Fecha]])</f>
        <v>2021</v>
      </c>
      <c r="D3949" s="18">
        <f>+MONTH(datos_arg[[#This Row],[Fecha]])</f>
        <v>2</v>
      </c>
      <c r="E3949" s="14" t="s">
        <v>5358</v>
      </c>
      <c r="F3949" s="14" t="s">
        <v>85</v>
      </c>
      <c r="G3949" s="14"/>
      <c r="H3949" s="14" t="s">
        <v>6646</v>
      </c>
      <c r="I3949" s="14" t="s">
        <v>7132</v>
      </c>
      <c r="J3949" s="14" t="s">
        <v>425</v>
      </c>
      <c r="K3949" s="14"/>
      <c r="L3949" s="14" t="s">
        <v>425</v>
      </c>
      <c r="M3949" s="14" t="s">
        <v>1270</v>
      </c>
      <c r="N3949" s="14" t="s">
        <v>100</v>
      </c>
      <c r="O3949" s="14" t="s">
        <v>3825</v>
      </c>
      <c r="P3949" s="14" t="s">
        <v>6172</v>
      </c>
      <c r="Q3949" s="14">
        <v>1</v>
      </c>
      <c r="R3949" s="14" t="s">
        <v>85</v>
      </c>
      <c r="S3949" s="14" t="s">
        <v>439</v>
      </c>
      <c r="T3949" s="35">
        <v>2544.66</v>
      </c>
      <c r="U3949" s="14" t="s">
        <v>4</v>
      </c>
      <c r="V3949" s="14">
        <v>151</v>
      </c>
      <c r="W3949" s="16">
        <f>+IF(datos_arg[[#This Row],[Moneda]]="ARS",datos_arg[[#This Row],[Monto]],datos_arg[[#This Row],[Monto]]*datos_arg[[#This Row],[TC]])</f>
        <v>2544.66</v>
      </c>
      <c r="X3949" s="16">
        <f>IFERROR(IF(datos_arg[[#This Row],[Moneda]]="USD",datos_arg[[#This Row],[Monto]],datos_arg[[#This Row],[Monto]]/datos_arg[[#This Row],[TC]]),0)</f>
        <v>16.852052980132449</v>
      </c>
      <c r="Y3949" s="14"/>
    </row>
    <row r="3950" spans="1:25" ht="15" customHeight="1" x14ac:dyDescent="0.25">
      <c r="A3950" s="14">
        <f t="shared" si="61"/>
        <v>3947</v>
      </c>
      <c r="B3950" s="1">
        <v>44232</v>
      </c>
      <c r="C3950" s="18">
        <f>+YEAR(datos_arg[[#This Row],[Fecha]])</f>
        <v>2021</v>
      </c>
      <c r="D3950" s="18">
        <f>+MONTH(datos_arg[[#This Row],[Fecha]])</f>
        <v>2</v>
      </c>
      <c r="E3950" s="14" t="s">
        <v>1015</v>
      </c>
      <c r="F3950" s="14" t="s">
        <v>403</v>
      </c>
      <c r="G3950" s="14" t="s">
        <v>5383</v>
      </c>
      <c r="H3950" s="14" t="s">
        <v>6646</v>
      </c>
      <c r="I3950" s="14" t="s">
        <v>7132</v>
      </c>
      <c r="J3950" s="14" t="s">
        <v>425</v>
      </c>
      <c r="K3950" s="14"/>
      <c r="L3950" s="14" t="s">
        <v>425</v>
      </c>
      <c r="M3950" s="14" t="s">
        <v>815</v>
      </c>
      <c r="N3950" s="14" t="s">
        <v>100</v>
      </c>
      <c r="O3950" s="14" t="s">
        <v>3829</v>
      </c>
      <c r="P3950" s="14" t="s">
        <v>6172</v>
      </c>
      <c r="Q3950" s="14">
        <v>2</v>
      </c>
      <c r="R3950" s="14" t="s">
        <v>5383</v>
      </c>
      <c r="S3950" s="14" t="s">
        <v>439</v>
      </c>
      <c r="T3950" s="35">
        <v>1287.03</v>
      </c>
      <c r="U3950" s="14" t="s">
        <v>4</v>
      </c>
      <c r="V3950" s="14">
        <v>151</v>
      </c>
      <c r="W3950" s="16">
        <f>+IF(datos_arg[[#This Row],[Moneda]]="ARS",datos_arg[[#This Row],[Monto]],datos_arg[[#This Row],[Monto]]*datos_arg[[#This Row],[TC]])</f>
        <v>1287.03</v>
      </c>
      <c r="X3950" s="16">
        <f>IFERROR(IF(datos_arg[[#This Row],[Moneda]]="USD",datos_arg[[#This Row],[Monto]],datos_arg[[#This Row],[Monto]]/datos_arg[[#This Row],[TC]]),0)</f>
        <v>8.5233774834437082</v>
      </c>
      <c r="Y3950" s="14"/>
    </row>
    <row r="3951" spans="1:25" ht="15" customHeight="1" x14ac:dyDescent="0.25">
      <c r="A3951" s="14">
        <f t="shared" si="61"/>
        <v>3948</v>
      </c>
      <c r="B3951" s="1">
        <v>44232</v>
      </c>
      <c r="C3951" s="18">
        <f>+YEAR(datos_arg[[#This Row],[Fecha]])</f>
        <v>2021</v>
      </c>
      <c r="D3951" s="18">
        <f>+MONTH(datos_arg[[#This Row],[Fecha]])</f>
        <v>2</v>
      </c>
      <c r="E3951" s="14" t="s">
        <v>5358</v>
      </c>
      <c r="F3951" s="14" t="s">
        <v>85</v>
      </c>
      <c r="G3951" s="14"/>
      <c r="H3951" s="14" t="s">
        <v>6646</v>
      </c>
      <c r="I3951" s="14" t="s">
        <v>7132</v>
      </c>
      <c r="J3951" s="14" t="s">
        <v>425</v>
      </c>
      <c r="K3951" s="14"/>
      <c r="L3951" s="14" t="s">
        <v>425</v>
      </c>
      <c r="M3951" s="14" t="s">
        <v>3826</v>
      </c>
      <c r="N3951" s="14" t="s">
        <v>100</v>
      </c>
      <c r="O3951" s="14" t="s">
        <v>3827</v>
      </c>
      <c r="P3951" s="14" t="s">
        <v>6172</v>
      </c>
      <c r="Q3951" s="14">
        <v>3</v>
      </c>
      <c r="R3951" s="14" t="s">
        <v>85</v>
      </c>
      <c r="S3951" s="14" t="s">
        <v>439</v>
      </c>
      <c r="T3951" s="35">
        <v>696.11</v>
      </c>
      <c r="U3951" s="14" t="s">
        <v>4</v>
      </c>
      <c r="V3951" s="14">
        <v>151</v>
      </c>
      <c r="W3951" s="16">
        <f>+IF(datos_arg[[#This Row],[Moneda]]="ARS",datos_arg[[#This Row],[Monto]],datos_arg[[#This Row],[Monto]]*datos_arg[[#This Row],[TC]])</f>
        <v>696.11</v>
      </c>
      <c r="X3951" s="16">
        <f>IFERROR(IF(datos_arg[[#This Row],[Moneda]]="USD",datos_arg[[#This Row],[Monto]],datos_arg[[#This Row],[Monto]]/datos_arg[[#This Row],[TC]]),0)</f>
        <v>4.6100000000000003</v>
      </c>
      <c r="Y3951" s="14"/>
    </row>
    <row r="3952" spans="1:25" ht="15" customHeight="1" x14ac:dyDescent="0.25">
      <c r="A3952" s="14">
        <f t="shared" si="61"/>
        <v>3949</v>
      </c>
      <c r="B3952" s="1">
        <v>44232</v>
      </c>
      <c r="C3952" s="18">
        <f>+YEAR(datos_arg[[#This Row],[Fecha]])</f>
        <v>2021</v>
      </c>
      <c r="D3952" s="18">
        <f>+MONTH(datos_arg[[#This Row],[Fecha]])</f>
        <v>2</v>
      </c>
      <c r="E3952" s="14" t="s">
        <v>617</v>
      </c>
      <c r="F3952" s="14" t="s">
        <v>8101</v>
      </c>
      <c r="G3952" s="14"/>
      <c r="H3952" s="14" t="s">
        <v>8103</v>
      </c>
      <c r="I3952" s="14" t="s">
        <v>8105</v>
      </c>
      <c r="J3952" s="14" t="s">
        <v>472</v>
      </c>
      <c r="K3952" s="14"/>
      <c r="L3952" s="14" t="s">
        <v>421</v>
      </c>
      <c r="M3952" s="14" t="s">
        <v>1345</v>
      </c>
      <c r="N3952" s="14" t="s">
        <v>100</v>
      </c>
      <c r="O3952" s="14" t="s">
        <v>3828</v>
      </c>
      <c r="P3952" s="14" t="s">
        <v>6172</v>
      </c>
      <c r="Q3952" s="14">
        <v>1</v>
      </c>
      <c r="R3952" s="14" t="s">
        <v>8101</v>
      </c>
      <c r="S3952" s="14" t="s">
        <v>439</v>
      </c>
      <c r="T3952" s="35">
        <v>450.15</v>
      </c>
      <c r="U3952" s="14" t="s">
        <v>4</v>
      </c>
      <c r="V3952" s="14">
        <v>151</v>
      </c>
      <c r="W3952" s="16">
        <f>+IF(datos_arg[[#This Row],[Moneda]]="ARS",datos_arg[[#This Row],[Monto]],datos_arg[[#This Row],[Monto]]*datos_arg[[#This Row],[TC]])</f>
        <v>450.15</v>
      </c>
      <c r="X3952" s="16">
        <f>IFERROR(IF(datos_arg[[#This Row],[Moneda]]="USD",datos_arg[[#This Row],[Monto]],datos_arg[[#This Row],[Monto]]/datos_arg[[#This Row],[TC]]),0)</f>
        <v>2.9811258278145694</v>
      </c>
      <c r="Y3952" s="14"/>
    </row>
    <row r="3953" spans="1:25" ht="15" customHeight="1" x14ac:dyDescent="0.25">
      <c r="A3953" s="14">
        <f t="shared" si="61"/>
        <v>3950</v>
      </c>
      <c r="B3953" s="1">
        <v>44232</v>
      </c>
      <c r="C3953" s="18">
        <f>+YEAR(datos_arg[[#This Row],[Fecha]])</f>
        <v>2021</v>
      </c>
      <c r="D3953" s="18">
        <f>+MONTH(datos_arg[[#This Row],[Fecha]])</f>
        <v>2</v>
      </c>
      <c r="E3953" s="14" t="s">
        <v>1015</v>
      </c>
      <c r="F3953" s="14" t="s">
        <v>430</v>
      </c>
      <c r="G3953" s="14"/>
      <c r="H3953" s="14" t="s">
        <v>7132</v>
      </c>
      <c r="I3953" s="14" t="s">
        <v>7132</v>
      </c>
      <c r="J3953" s="14" t="s">
        <v>425</v>
      </c>
      <c r="K3953" s="14"/>
      <c r="L3953" s="14" t="s">
        <v>425</v>
      </c>
      <c r="M3953" s="14" t="s">
        <v>60</v>
      </c>
      <c r="N3953" s="14" t="s">
        <v>26</v>
      </c>
      <c r="O3953" s="14" t="s">
        <v>2370</v>
      </c>
      <c r="P3953" s="14" t="s">
        <v>6173</v>
      </c>
      <c r="Q3953" s="14"/>
      <c r="R3953" s="14" t="s">
        <v>430</v>
      </c>
      <c r="S3953" s="14" t="s">
        <v>439</v>
      </c>
      <c r="T3953" s="35">
        <v>7061.21</v>
      </c>
      <c r="U3953" s="14" t="s">
        <v>4</v>
      </c>
      <c r="V3953" s="14">
        <v>151</v>
      </c>
      <c r="W3953" s="16">
        <f>+IF(datos_arg[[#This Row],[Moneda]]="ARS",datos_arg[[#This Row],[Monto]],datos_arg[[#This Row],[Monto]]*datos_arg[[#This Row],[TC]])</f>
        <v>7061.21</v>
      </c>
      <c r="X3953" s="16">
        <f>IFERROR(IF(datos_arg[[#This Row],[Moneda]]="USD",datos_arg[[#This Row],[Monto]],datos_arg[[#This Row],[Monto]]/datos_arg[[#This Row],[TC]]),0)</f>
        <v>46.76298013245033</v>
      </c>
      <c r="Y3953" s="14"/>
    </row>
    <row r="3954" spans="1:25" ht="15" customHeight="1" x14ac:dyDescent="0.25">
      <c r="A3954" s="14">
        <f t="shared" si="61"/>
        <v>3951</v>
      </c>
      <c r="B3954" s="1">
        <v>44232</v>
      </c>
      <c r="C3954" s="18">
        <f>+YEAR(datos_arg[[#This Row],[Fecha]])</f>
        <v>2021</v>
      </c>
      <c r="D3954" s="18">
        <f>+MONTH(datos_arg[[#This Row],[Fecha]])</f>
        <v>2</v>
      </c>
      <c r="E3954" s="14" t="s">
        <v>1015</v>
      </c>
      <c r="F3954" s="14" t="s">
        <v>403</v>
      </c>
      <c r="G3954" s="14" t="s">
        <v>970</v>
      </c>
      <c r="H3954" s="14" t="s">
        <v>7132</v>
      </c>
      <c r="I3954" s="14" t="s">
        <v>7132</v>
      </c>
      <c r="J3954" s="14" t="s">
        <v>425</v>
      </c>
      <c r="K3954" s="14"/>
      <c r="L3954" s="14" t="s">
        <v>425</v>
      </c>
      <c r="M3954" s="14" t="s">
        <v>493</v>
      </c>
      <c r="N3954" s="14" t="s">
        <v>26</v>
      </c>
      <c r="O3954" s="14" t="s">
        <v>3764</v>
      </c>
      <c r="P3954" s="14" t="s">
        <v>6173</v>
      </c>
      <c r="Q3954" s="14"/>
      <c r="R3954" s="14" t="s">
        <v>970</v>
      </c>
      <c r="S3954" s="14" t="s">
        <v>439</v>
      </c>
      <c r="T3954" s="35">
        <v>360.79</v>
      </c>
      <c r="U3954" s="14" t="s">
        <v>4</v>
      </c>
      <c r="V3954" s="14">
        <v>151</v>
      </c>
      <c r="W3954" s="16">
        <f>+IF(datos_arg[[#This Row],[Moneda]]="ARS",datos_arg[[#This Row],[Monto]],datos_arg[[#This Row],[Monto]]*datos_arg[[#This Row],[TC]])</f>
        <v>360.79</v>
      </c>
      <c r="X3954" s="16">
        <f>IFERROR(IF(datos_arg[[#This Row],[Moneda]]="USD",datos_arg[[#This Row],[Monto]],datos_arg[[#This Row],[Monto]]/datos_arg[[#This Row],[TC]]),0)</f>
        <v>2.3893377483443712</v>
      </c>
      <c r="Y3954" s="14"/>
    </row>
    <row r="3955" spans="1:25" ht="15" customHeight="1" x14ac:dyDescent="0.25">
      <c r="A3955" s="14">
        <f t="shared" si="61"/>
        <v>3952</v>
      </c>
      <c r="B3955" s="1">
        <v>44232</v>
      </c>
      <c r="C3955" s="18">
        <f>+YEAR(datos_arg[[#This Row],[Fecha]])</f>
        <v>2021</v>
      </c>
      <c r="D3955" s="18">
        <f>+MONTH(datos_arg[[#This Row],[Fecha]])</f>
        <v>2</v>
      </c>
      <c r="E3955" s="14" t="s">
        <v>1015</v>
      </c>
      <c r="F3955" s="14" t="s">
        <v>430</v>
      </c>
      <c r="G3955" s="14"/>
      <c r="H3955" s="14" t="s">
        <v>7132</v>
      </c>
      <c r="I3955" s="14" t="s">
        <v>7132</v>
      </c>
      <c r="J3955" s="14" t="s">
        <v>425</v>
      </c>
      <c r="K3955" s="14"/>
      <c r="L3955" s="14" t="s">
        <v>425</v>
      </c>
      <c r="M3955" s="14" t="s">
        <v>361</v>
      </c>
      <c r="N3955" s="14" t="s">
        <v>361</v>
      </c>
      <c r="O3955" s="14" t="s">
        <v>2325</v>
      </c>
      <c r="P3955" s="14" t="s">
        <v>6173</v>
      </c>
      <c r="Q3955" s="14"/>
      <c r="R3955" s="14" t="s">
        <v>430</v>
      </c>
      <c r="S3955" s="14" t="s">
        <v>439</v>
      </c>
      <c r="T3955" s="35">
        <v>50</v>
      </c>
      <c r="U3955" s="14" t="s">
        <v>4</v>
      </c>
      <c r="V3955" s="14">
        <v>151</v>
      </c>
      <c r="W3955" s="16">
        <f>+IF(datos_arg[[#This Row],[Moneda]]="ARS",datos_arg[[#This Row],[Monto]],datos_arg[[#This Row],[Monto]]*datos_arg[[#This Row],[TC]])</f>
        <v>50</v>
      </c>
      <c r="X3955" s="16">
        <f>IFERROR(IF(datos_arg[[#This Row],[Moneda]]="USD",datos_arg[[#This Row],[Monto]],datos_arg[[#This Row],[Monto]]/datos_arg[[#This Row],[TC]]),0)</f>
        <v>0.33112582781456956</v>
      </c>
      <c r="Y3955" s="14"/>
    </row>
    <row r="3956" spans="1:25" ht="15" customHeight="1" x14ac:dyDescent="0.25">
      <c r="A3956" s="14">
        <f t="shared" si="61"/>
        <v>3953</v>
      </c>
      <c r="B3956" s="1">
        <v>44232</v>
      </c>
      <c r="C3956" s="18">
        <f>+YEAR(datos_arg[[#This Row],[Fecha]])</f>
        <v>2021</v>
      </c>
      <c r="D3956" s="18">
        <f>+MONTH(datos_arg[[#This Row],[Fecha]])</f>
        <v>2</v>
      </c>
      <c r="E3956" s="14" t="s">
        <v>449</v>
      </c>
      <c r="F3956" s="14" t="s">
        <v>523</v>
      </c>
      <c r="G3956" s="14"/>
      <c r="H3956" s="14" t="s">
        <v>4114</v>
      </c>
      <c r="I3956" s="14" t="s">
        <v>7132</v>
      </c>
      <c r="J3956" s="14" t="s">
        <v>425</v>
      </c>
      <c r="K3956" s="14"/>
      <c r="L3956" s="14" t="s">
        <v>425</v>
      </c>
      <c r="M3956" s="14" t="s">
        <v>515</v>
      </c>
      <c r="N3956" s="14" t="s">
        <v>515</v>
      </c>
      <c r="O3956" s="14" t="s">
        <v>3830</v>
      </c>
      <c r="P3956" s="14"/>
      <c r="Q3956" s="14"/>
      <c r="R3956" s="14" t="s">
        <v>523</v>
      </c>
      <c r="S3956" s="14" t="s">
        <v>439</v>
      </c>
      <c r="T3956" s="35">
        <v>9460</v>
      </c>
      <c r="U3956" s="14" t="s">
        <v>4</v>
      </c>
      <c r="V3956" s="14">
        <v>151</v>
      </c>
      <c r="W3956" s="16">
        <f>+IF(datos_arg[[#This Row],[Moneda]]="ARS",datos_arg[[#This Row],[Monto]],datos_arg[[#This Row],[Monto]]*datos_arg[[#This Row],[TC]])</f>
        <v>9460</v>
      </c>
      <c r="X3956" s="16">
        <f>IFERROR(IF(datos_arg[[#This Row],[Moneda]]="USD",datos_arg[[#This Row],[Monto]],datos_arg[[#This Row],[Monto]]/datos_arg[[#This Row],[TC]]),0)</f>
        <v>62.649006622516559</v>
      </c>
      <c r="Y3956" s="14"/>
    </row>
    <row r="3957" spans="1:25" ht="15" customHeight="1" x14ac:dyDescent="0.25">
      <c r="A3957" s="14">
        <f t="shared" si="61"/>
        <v>3954</v>
      </c>
      <c r="B3957" s="1">
        <v>44232</v>
      </c>
      <c r="C3957" s="18">
        <f>+YEAR(datos_arg[[#This Row],[Fecha]])</f>
        <v>2021</v>
      </c>
      <c r="D3957" s="18">
        <f>+MONTH(datos_arg[[#This Row],[Fecha]])</f>
        <v>2</v>
      </c>
      <c r="E3957" s="14" t="s">
        <v>1015</v>
      </c>
      <c r="F3957" s="14" t="s">
        <v>403</v>
      </c>
      <c r="G3957" s="14" t="s">
        <v>5383</v>
      </c>
      <c r="H3957" s="14" t="s">
        <v>8103</v>
      </c>
      <c r="I3957" s="14" t="s">
        <v>8105</v>
      </c>
      <c r="J3957" s="14" t="s">
        <v>425</v>
      </c>
      <c r="K3957" s="14"/>
      <c r="L3957" s="14" t="s">
        <v>425</v>
      </c>
      <c r="M3957" s="14" t="s">
        <v>310</v>
      </c>
      <c r="N3957" s="14" t="s">
        <v>4365</v>
      </c>
      <c r="O3957" s="14" t="s">
        <v>4366</v>
      </c>
      <c r="P3957" s="14" t="s">
        <v>6174</v>
      </c>
      <c r="Q3957" s="14"/>
      <c r="R3957" s="14" t="s">
        <v>5383</v>
      </c>
      <c r="S3957" s="14" t="s">
        <v>420</v>
      </c>
      <c r="T3957" s="35">
        <v>920</v>
      </c>
      <c r="U3957" s="14" t="s">
        <v>4</v>
      </c>
      <c r="V3957" s="14">
        <v>151</v>
      </c>
      <c r="W3957" s="16">
        <f>+IF(datos_arg[[#This Row],[Moneda]]="ARS",datos_arg[[#This Row],[Monto]],datos_arg[[#This Row],[Monto]]*datos_arg[[#This Row],[TC]])</f>
        <v>920</v>
      </c>
      <c r="X3957" s="16">
        <f>IFERROR(IF(datos_arg[[#This Row],[Moneda]]="USD",datos_arg[[#This Row],[Monto]],datos_arg[[#This Row],[Monto]]/datos_arg[[#This Row],[TC]]),0)</f>
        <v>6.0927152317880795</v>
      </c>
      <c r="Y3957" s="14"/>
    </row>
    <row r="3958" spans="1:25" ht="15" customHeight="1" x14ac:dyDescent="0.25">
      <c r="A3958" s="14">
        <f t="shared" si="61"/>
        <v>3955</v>
      </c>
      <c r="B3958" s="1">
        <v>44232</v>
      </c>
      <c r="C3958" s="18">
        <f>+YEAR(datos_arg[[#This Row],[Fecha]])</f>
        <v>2021</v>
      </c>
      <c r="D3958" s="18">
        <f>+MONTH(datos_arg[[#This Row],[Fecha]])</f>
        <v>2</v>
      </c>
      <c r="E3958" s="14" t="s">
        <v>1015</v>
      </c>
      <c r="F3958" s="14" t="s">
        <v>403</v>
      </c>
      <c r="G3958" s="14" t="s">
        <v>5383</v>
      </c>
      <c r="H3958" s="14" t="s">
        <v>8103</v>
      </c>
      <c r="I3958" s="14" t="s">
        <v>8105</v>
      </c>
      <c r="J3958" s="14" t="s">
        <v>425</v>
      </c>
      <c r="K3958" s="14"/>
      <c r="L3958" s="14" t="s">
        <v>425</v>
      </c>
      <c r="M3958" s="14" t="s">
        <v>2205</v>
      </c>
      <c r="N3958" s="14" t="s">
        <v>4367</v>
      </c>
      <c r="O3958" s="14" t="s">
        <v>4368</v>
      </c>
      <c r="P3958" s="14" t="s">
        <v>6174</v>
      </c>
      <c r="Q3958" s="14"/>
      <c r="R3958" s="14" t="s">
        <v>5383</v>
      </c>
      <c r="S3958" s="14" t="s">
        <v>420</v>
      </c>
      <c r="T3958" s="35">
        <v>1575</v>
      </c>
      <c r="U3958" s="14" t="s">
        <v>4</v>
      </c>
      <c r="V3958" s="14">
        <v>151</v>
      </c>
      <c r="W3958" s="16">
        <f>+IF(datos_arg[[#This Row],[Moneda]]="ARS",datos_arg[[#This Row],[Monto]],datos_arg[[#This Row],[Monto]]*datos_arg[[#This Row],[TC]])</f>
        <v>1575</v>
      </c>
      <c r="X3958" s="16">
        <f>IFERROR(IF(datos_arg[[#This Row],[Moneda]]="USD",datos_arg[[#This Row],[Monto]],datos_arg[[#This Row],[Monto]]/datos_arg[[#This Row],[TC]]),0)</f>
        <v>10.430463576158941</v>
      </c>
      <c r="Y3958" s="14"/>
    </row>
    <row r="3959" spans="1:25" ht="15" customHeight="1" x14ac:dyDescent="0.25">
      <c r="A3959" s="14">
        <f t="shared" si="61"/>
        <v>3956</v>
      </c>
      <c r="B3959" s="1">
        <v>44235</v>
      </c>
      <c r="C3959" s="18">
        <f>+YEAR(datos_arg[[#This Row],[Fecha]])</f>
        <v>2021</v>
      </c>
      <c r="D3959" s="18">
        <f>+MONTH(datos_arg[[#This Row],[Fecha]])</f>
        <v>2</v>
      </c>
      <c r="E3959" s="14" t="s">
        <v>1016</v>
      </c>
      <c r="F3959" s="14" t="s">
        <v>404</v>
      </c>
      <c r="G3959" s="14"/>
      <c r="H3959" s="14" t="s">
        <v>7132</v>
      </c>
      <c r="I3959" s="14" t="s">
        <v>7132</v>
      </c>
      <c r="J3959" s="14" t="s">
        <v>425</v>
      </c>
      <c r="K3959" s="14"/>
      <c r="L3959" s="14" t="s">
        <v>425</v>
      </c>
      <c r="M3959" s="14" t="s">
        <v>284</v>
      </c>
      <c r="N3959" s="14" t="s">
        <v>284</v>
      </c>
      <c r="O3959" s="14" t="s">
        <v>3831</v>
      </c>
      <c r="P3959" s="14" t="s">
        <v>6175</v>
      </c>
      <c r="Q3959" s="14"/>
      <c r="R3959" s="14" t="s">
        <v>404</v>
      </c>
      <c r="S3959" s="14" t="s">
        <v>439</v>
      </c>
      <c r="T3959" s="35">
        <v>1500</v>
      </c>
      <c r="U3959" s="14" t="s">
        <v>4</v>
      </c>
      <c r="V3959" s="14">
        <v>151</v>
      </c>
      <c r="W3959" s="16">
        <f>+IF(datos_arg[[#This Row],[Moneda]]="ARS",datos_arg[[#This Row],[Monto]],datos_arg[[#This Row],[Monto]]*datos_arg[[#This Row],[TC]])</f>
        <v>1500</v>
      </c>
      <c r="X3959" s="16">
        <f>IFERROR(IF(datos_arg[[#This Row],[Moneda]]="USD",datos_arg[[#This Row],[Monto]],datos_arg[[#This Row],[Monto]]/datos_arg[[#This Row],[TC]]),0)</f>
        <v>9.9337748344370862</v>
      </c>
      <c r="Y3959" s="14"/>
    </row>
    <row r="3960" spans="1:25" ht="15" customHeight="1" x14ac:dyDescent="0.25">
      <c r="A3960" s="14">
        <f t="shared" si="61"/>
        <v>3957</v>
      </c>
      <c r="B3960" s="1">
        <v>44235</v>
      </c>
      <c r="C3960" s="18">
        <f>+YEAR(datos_arg[[#This Row],[Fecha]])</f>
        <v>2021</v>
      </c>
      <c r="D3960" s="18">
        <f>+MONTH(datos_arg[[#This Row],[Fecha]])</f>
        <v>2</v>
      </c>
      <c r="E3960" s="14" t="s">
        <v>1016</v>
      </c>
      <c r="F3960" s="14" t="s">
        <v>404</v>
      </c>
      <c r="G3960" s="14"/>
      <c r="H3960" s="14" t="s">
        <v>433</v>
      </c>
      <c r="I3960" s="14" t="s">
        <v>955</v>
      </c>
      <c r="J3960" s="14" t="s">
        <v>425</v>
      </c>
      <c r="K3960" s="14"/>
      <c r="L3960" s="14" t="s">
        <v>425</v>
      </c>
      <c r="M3960" s="14" t="s">
        <v>832</v>
      </c>
      <c r="N3960" s="14" t="s">
        <v>832</v>
      </c>
      <c r="O3960" s="14" t="s">
        <v>3832</v>
      </c>
      <c r="P3960" s="14" t="s">
        <v>6175</v>
      </c>
      <c r="Q3960" s="14"/>
      <c r="R3960" s="14" t="s">
        <v>404</v>
      </c>
      <c r="S3960" s="14" t="s">
        <v>439</v>
      </c>
      <c r="T3960" s="35">
        <v>346.42</v>
      </c>
      <c r="U3960" s="14" t="s">
        <v>4</v>
      </c>
      <c r="V3960" s="14">
        <v>151</v>
      </c>
      <c r="W3960" s="16">
        <f>+IF(datos_arg[[#This Row],[Moneda]]="ARS",datos_arg[[#This Row],[Monto]],datos_arg[[#This Row],[Monto]]*datos_arg[[#This Row],[TC]])</f>
        <v>346.42</v>
      </c>
      <c r="X3960" s="16">
        <f>IFERROR(IF(datos_arg[[#This Row],[Moneda]]="USD",datos_arg[[#This Row],[Monto]],datos_arg[[#This Row],[Monto]]/datos_arg[[#This Row],[TC]]),0)</f>
        <v>2.2941721854304635</v>
      </c>
      <c r="Y3960" s="14"/>
    </row>
    <row r="3961" spans="1:25" ht="15" customHeight="1" x14ac:dyDescent="0.25">
      <c r="A3961" s="14">
        <f t="shared" si="61"/>
        <v>3958</v>
      </c>
      <c r="B3961" s="1">
        <v>44235</v>
      </c>
      <c r="C3961" s="18">
        <f>+YEAR(datos_arg[[#This Row],[Fecha]])</f>
        <v>2021</v>
      </c>
      <c r="D3961" s="18">
        <f>+MONTH(datos_arg[[#This Row],[Fecha]])</f>
        <v>2</v>
      </c>
      <c r="E3961" s="14" t="s">
        <v>1015</v>
      </c>
      <c r="F3961" s="14" t="s">
        <v>430</v>
      </c>
      <c r="G3961" s="14"/>
      <c r="H3961" s="14" t="s">
        <v>7132</v>
      </c>
      <c r="I3961" s="14" t="s">
        <v>7132</v>
      </c>
      <c r="J3961" s="14" t="s">
        <v>425</v>
      </c>
      <c r="K3961" s="14"/>
      <c r="L3961" s="14" t="s">
        <v>425</v>
      </c>
      <c r="M3961" s="14" t="s">
        <v>57</v>
      </c>
      <c r="N3961" s="14" t="s">
        <v>7792</v>
      </c>
      <c r="O3961" s="14" t="s">
        <v>3837</v>
      </c>
      <c r="P3961" s="14" t="s">
        <v>6175</v>
      </c>
      <c r="Q3961" s="14"/>
      <c r="R3961" s="14" t="s">
        <v>430</v>
      </c>
      <c r="S3961" s="14" t="s">
        <v>439</v>
      </c>
      <c r="T3961" s="35">
        <v>1001.87</v>
      </c>
      <c r="U3961" s="14" t="s">
        <v>4</v>
      </c>
      <c r="V3961" s="14">
        <v>151</v>
      </c>
      <c r="W3961" s="16">
        <f>+IF(datos_arg[[#This Row],[Moneda]]="ARS",datos_arg[[#This Row],[Monto]],datos_arg[[#This Row],[Monto]]*datos_arg[[#This Row],[TC]])</f>
        <v>1001.87</v>
      </c>
      <c r="X3961" s="16">
        <f>IFERROR(IF(datos_arg[[#This Row],[Moneda]]="USD",datos_arg[[#This Row],[Monto]],datos_arg[[#This Row],[Monto]]/datos_arg[[#This Row],[TC]]),0)</f>
        <v>6.6349006622516553</v>
      </c>
      <c r="Y3961" s="14"/>
    </row>
    <row r="3962" spans="1:25" ht="15" customHeight="1" x14ac:dyDescent="0.25">
      <c r="A3962" s="14">
        <f t="shared" si="61"/>
        <v>3959</v>
      </c>
      <c r="B3962" s="1">
        <v>44235</v>
      </c>
      <c r="C3962" s="18">
        <f>+YEAR(datos_arg[[#This Row],[Fecha]])</f>
        <v>2021</v>
      </c>
      <c r="D3962" s="18">
        <f>+MONTH(datos_arg[[#This Row],[Fecha]])</f>
        <v>2</v>
      </c>
      <c r="E3962" s="14" t="s">
        <v>1015</v>
      </c>
      <c r="F3962" s="14" t="s">
        <v>430</v>
      </c>
      <c r="G3962" s="14"/>
      <c r="H3962" s="14" t="s">
        <v>7132</v>
      </c>
      <c r="I3962" s="14" t="s">
        <v>7132</v>
      </c>
      <c r="J3962" s="14" t="s">
        <v>425</v>
      </c>
      <c r="K3962" s="14"/>
      <c r="L3962" s="14" t="s">
        <v>425</v>
      </c>
      <c r="M3962" s="14" t="s">
        <v>57</v>
      </c>
      <c r="N3962" s="14" t="s">
        <v>7796</v>
      </c>
      <c r="O3962" s="14" t="s">
        <v>3838</v>
      </c>
      <c r="P3962" s="14" t="s">
        <v>6175</v>
      </c>
      <c r="Q3962" s="14"/>
      <c r="R3962" s="14" t="s">
        <v>430</v>
      </c>
      <c r="S3962" s="14" t="s">
        <v>439</v>
      </c>
      <c r="T3962" s="35">
        <v>740.04</v>
      </c>
      <c r="U3962" s="14" t="s">
        <v>4</v>
      </c>
      <c r="V3962" s="14">
        <v>151</v>
      </c>
      <c r="W3962" s="16">
        <f>+IF(datos_arg[[#This Row],[Moneda]]="ARS",datos_arg[[#This Row],[Monto]],datos_arg[[#This Row],[Monto]]*datos_arg[[#This Row],[TC]])</f>
        <v>740.04</v>
      </c>
      <c r="X3962" s="16">
        <f>IFERROR(IF(datos_arg[[#This Row],[Moneda]]="USD",datos_arg[[#This Row],[Monto]],datos_arg[[#This Row],[Monto]]/datos_arg[[#This Row],[TC]]),0)</f>
        <v>4.9009271523178803</v>
      </c>
      <c r="Y3962" s="14"/>
    </row>
    <row r="3963" spans="1:25" ht="15" customHeight="1" x14ac:dyDescent="0.25">
      <c r="A3963" s="14">
        <f t="shared" si="61"/>
        <v>3960</v>
      </c>
      <c r="B3963" s="1">
        <v>44235</v>
      </c>
      <c r="C3963" s="18">
        <f>+YEAR(datos_arg[[#This Row],[Fecha]])</f>
        <v>2021</v>
      </c>
      <c r="D3963" s="18">
        <f>+MONTH(datos_arg[[#This Row],[Fecha]])</f>
        <v>2</v>
      </c>
      <c r="E3963" s="14" t="s">
        <v>1016</v>
      </c>
      <c r="F3963" s="14" t="s">
        <v>404</v>
      </c>
      <c r="G3963" s="14"/>
      <c r="H3963" s="14" t="s">
        <v>6646</v>
      </c>
      <c r="I3963" s="14" t="s">
        <v>7132</v>
      </c>
      <c r="J3963" s="14" t="s">
        <v>425</v>
      </c>
      <c r="K3963" s="14"/>
      <c r="L3963" s="14" t="s">
        <v>425</v>
      </c>
      <c r="M3963" s="14" t="s">
        <v>3475</v>
      </c>
      <c r="N3963" s="14" t="s">
        <v>3475</v>
      </c>
      <c r="O3963" s="14" t="s">
        <v>3839</v>
      </c>
      <c r="P3963" s="14" t="s">
        <v>6175</v>
      </c>
      <c r="Q3963" s="14"/>
      <c r="R3963" s="14" t="s">
        <v>404</v>
      </c>
      <c r="S3963" s="14" t="s">
        <v>439</v>
      </c>
      <c r="T3963" s="35">
        <v>942.01</v>
      </c>
      <c r="U3963" s="14" t="s">
        <v>4</v>
      </c>
      <c r="V3963" s="14">
        <v>151</v>
      </c>
      <c r="W3963" s="16">
        <f>+IF(datos_arg[[#This Row],[Moneda]]="ARS",datos_arg[[#This Row],[Monto]],datos_arg[[#This Row],[Monto]]*datos_arg[[#This Row],[TC]])</f>
        <v>942.01</v>
      </c>
      <c r="X3963" s="16">
        <f>IFERROR(IF(datos_arg[[#This Row],[Moneda]]="USD",datos_arg[[#This Row],[Monto]],datos_arg[[#This Row],[Monto]]/datos_arg[[#This Row],[TC]]),0)</f>
        <v>6.2384768211920525</v>
      </c>
      <c r="Y3963" s="14"/>
    </row>
    <row r="3964" spans="1:25" ht="15" customHeight="1" x14ac:dyDescent="0.25">
      <c r="A3964" s="14">
        <f t="shared" si="61"/>
        <v>3961</v>
      </c>
      <c r="B3964" s="1">
        <v>44235</v>
      </c>
      <c r="C3964" s="18">
        <f>+YEAR(datos_arg[[#This Row],[Fecha]])</f>
        <v>2021</v>
      </c>
      <c r="D3964" s="18">
        <f>+MONTH(datos_arg[[#This Row],[Fecha]])</f>
        <v>2</v>
      </c>
      <c r="E3964" s="14" t="s">
        <v>1016</v>
      </c>
      <c r="F3964" s="14" t="s">
        <v>404</v>
      </c>
      <c r="G3964" s="14"/>
      <c r="H3964" s="14" t="s">
        <v>433</v>
      </c>
      <c r="I3964" s="14" t="s">
        <v>955</v>
      </c>
      <c r="J3964" s="14" t="s">
        <v>425</v>
      </c>
      <c r="K3964" s="14"/>
      <c r="L3964" s="14" t="s">
        <v>425</v>
      </c>
      <c r="M3964" s="14" t="s">
        <v>831</v>
      </c>
      <c r="N3964" s="14" t="s">
        <v>831</v>
      </c>
      <c r="O3964" s="14" t="s">
        <v>3832</v>
      </c>
      <c r="P3964" s="14" t="s">
        <v>6175</v>
      </c>
      <c r="Q3964" s="14"/>
      <c r="R3964" s="14" t="s">
        <v>404</v>
      </c>
      <c r="S3964" s="14" t="s">
        <v>439</v>
      </c>
      <c r="T3964" s="35">
        <v>7068.86</v>
      </c>
      <c r="U3964" s="14" t="s">
        <v>4</v>
      </c>
      <c r="V3964" s="14">
        <v>151</v>
      </c>
      <c r="W3964" s="16">
        <f>+IF(datos_arg[[#This Row],[Moneda]]="ARS",datos_arg[[#This Row],[Monto]],datos_arg[[#This Row],[Monto]]*datos_arg[[#This Row],[TC]])</f>
        <v>7068.86</v>
      </c>
      <c r="X3964" s="16">
        <f>IFERROR(IF(datos_arg[[#This Row],[Moneda]]="USD",datos_arg[[#This Row],[Monto]],datos_arg[[#This Row],[Monto]]/datos_arg[[#This Row],[TC]]),0)</f>
        <v>46.813642384105961</v>
      </c>
      <c r="Y3964" s="14"/>
    </row>
    <row r="3965" spans="1:25" ht="15" customHeight="1" x14ac:dyDescent="0.25">
      <c r="A3965" s="14">
        <f t="shared" si="61"/>
        <v>3962</v>
      </c>
      <c r="B3965" s="1">
        <v>44235</v>
      </c>
      <c r="C3965" s="18">
        <f>+YEAR(datos_arg[[#This Row],[Fecha]])</f>
        <v>2021</v>
      </c>
      <c r="D3965" s="18">
        <f>+MONTH(datos_arg[[#This Row],[Fecha]])</f>
        <v>2</v>
      </c>
      <c r="E3965" s="14" t="s">
        <v>449</v>
      </c>
      <c r="F3965" s="14" t="s">
        <v>523</v>
      </c>
      <c r="G3965" s="14"/>
      <c r="H3965" s="14" t="s">
        <v>7132</v>
      </c>
      <c r="I3965" s="14" t="s">
        <v>7132</v>
      </c>
      <c r="J3965" s="14" t="s">
        <v>425</v>
      </c>
      <c r="K3965" s="14"/>
      <c r="L3965" s="14" t="s">
        <v>425</v>
      </c>
      <c r="M3965" s="14" t="s">
        <v>515</v>
      </c>
      <c r="N3965" s="14" t="s">
        <v>515</v>
      </c>
      <c r="O3965" s="14" t="s">
        <v>148</v>
      </c>
      <c r="P3965" s="14"/>
      <c r="Q3965" s="14"/>
      <c r="R3965" s="14" t="s">
        <v>523</v>
      </c>
      <c r="S3965" s="14" t="s">
        <v>439</v>
      </c>
      <c r="T3965" s="35">
        <v>500</v>
      </c>
      <c r="U3965" s="14" t="s">
        <v>4</v>
      </c>
      <c r="V3965" s="14">
        <v>151</v>
      </c>
      <c r="W3965" s="16">
        <f>+IF(datos_arg[[#This Row],[Moneda]]="ARS",datos_arg[[#This Row],[Monto]],datos_arg[[#This Row],[Monto]]*datos_arg[[#This Row],[TC]])</f>
        <v>500</v>
      </c>
      <c r="X3965" s="16">
        <f>IFERROR(IF(datos_arg[[#This Row],[Moneda]]="USD",datos_arg[[#This Row],[Monto]],datos_arg[[#This Row],[Monto]]/datos_arg[[#This Row],[TC]]),0)</f>
        <v>3.3112582781456954</v>
      </c>
      <c r="Y3965" s="14"/>
    </row>
    <row r="3966" spans="1:25" ht="15" customHeight="1" x14ac:dyDescent="0.25">
      <c r="A3966" s="14">
        <f t="shared" si="61"/>
        <v>3963</v>
      </c>
      <c r="B3966" s="1">
        <v>44235</v>
      </c>
      <c r="C3966" s="18">
        <f>+YEAR(datos_arg[[#This Row],[Fecha]])</f>
        <v>2021</v>
      </c>
      <c r="D3966" s="18">
        <f>+MONTH(datos_arg[[#This Row],[Fecha]])</f>
        <v>2</v>
      </c>
      <c r="E3966" s="14" t="s">
        <v>1015</v>
      </c>
      <c r="F3966" s="14" t="s">
        <v>403</v>
      </c>
      <c r="G3966" s="14" t="s">
        <v>5383</v>
      </c>
      <c r="H3966" s="14" t="s">
        <v>6646</v>
      </c>
      <c r="I3966" s="14" t="s">
        <v>7132</v>
      </c>
      <c r="J3966" s="14" t="s">
        <v>425</v>
      </c>
      <c r="K3966" s="14" t="s">
        <v>422</v>
      </c>
      <c r="L3966" s="14" t="s">
        <v>422</v>
      </c>
      <c r="M3966" s="14" t="s">
        <v>1112</v>
      </c>
      <c r="N3966" s="14" t="s">
        <v>1576</v>
      </c>
      <c r="O3966" s="14" t="s">
        <v>3841</v>
      </c>
      <c r="P3966" s="14" t="s">
        <v>6176</v>
      </c>
      <c r="Q3966" s="14">
        <v>1</v>
      </c>
      <c r="R3966" s="14" t="s">
        <v>5383</v>
      </c>
      <c r="S3966" s="14" t="s">
        <v>439</v>
      </c>
      <c r="T3966" s="35">
        <v>362.09</v>
      </c>
      <c r="U3966" s="14" t="s">
        <v>4</v>
      </c>
      <c r="V3966" s="14">
        <v>151</v>
      </c>
      <c r="W3966" s="16">
        <f>+IF(datos_arg[[#This Row],[Moneda]]="ARS",datos_arg[[#This Row],[Monto]],datos_arg[[#This Row],[Monto]]*datos_arg[[#This Row],[TC]])</f>
        <v>362.09</v>
      </c>
      <c r="X3966" s="16">
        <f>IFERROR(IF(datos_arg[[#This Row],[Moneda]]="USD",datos_arg[[#This Row],[Monto]],datos_arg[[#This Row],[Monto]]/datos_arg[[#This Row],[TC]]),0)</f>
        <v>2.3979470198675497</v>
      </c>
      <c r="Y3966" s="14"/>
    </row>
    <row r="3967" spans="1:25" ht="15" customHeight="1" x14ac:dyDescent="0.25">
      <c r="A3967" s="14">
        <f t="shared" si="61"/>
        <v>3964</v>
      </c>
      <c r="B3967" s="1">
        <v>44235</v>
      </c>
      <c r="C3967" s="18">
        <f>+YEAR(datos_arg[[#This Row],[Fecha]])</f>
        <v>2021</v>
      </c>
      <c r="D3967" s="18">
        <f>+MONTH(datos_arg[[#This Row],[Fecha]])</f>
        <v>2</v>
      </c>
      <c r="E3967" s="14" t="s">
        <v>5358</v>
      </c>
      <c r="F3967" s="14" t="s">
        <v>85</v>
      </c>
      <c r="G3967" s="14"/>
      <c r="H3967" s="14" t="s">
        <v>6646</v>
      </c>
      <c r="I3967" s="14" t="s">
        <v>7132</v>
      </c>
      <c r="J3967" s="14" t="s">
        <v>425</v>
      </c>
      <c r="K3967" s="14" t="s">
        <v>422</v>
      </c>
      <c r="L3967" s="14" t="s">
        <v>425</v>
      </c>
      <c r="M3967" s="14" t="s">
        <v>1713</v>
      </c>
      <c r="N3967" s="14" t="s">
        <v>1714</v>
      </c>
      <c r="O3967" s="14" t="s">
        <v>3842</v>
      </c>
      <c r="P3967" s="14" t="s">
        <v>6177</v>
      </c>
      <c r="Q3967" s="14">
        <v>1</v>
      </c>
      <c r="R3967" s="14" t="s">
        <v>85</v>
      </c>
      <c r="S3967" s="14" t="s">
        <v>439</v>
      </c>
      <c r="T3967" s="35">
        <v>192</v>
      </c>
      <c r="U3967" s="14" t="s">
        <v>4</v>
      </c>
      <c r="V3967" s="14">
        <v>151</v>
      </c>
      <c r="W3967" s="16">
        <f>+IF(datos_arg[[#This Row],[Moneda]]="ARS",datos_arg[[#This Row],[Monto]],datos_arg[[#This Row],[Monto]]*datos_arg[[#This Row],[TC]])</f>
        <v>192</v>
      </c>
      <c r="X3967" s="16">
        <f>IFERROR(IF(datos_arg[[#This Row],[Moneda]]="USD",datos_arg[[#This Row],[Monto]],datos_arg[[#This Row],[Monto]]/datos_arg[[#This Row],[TC]]),0)</f>
        <v>1.2715231788079471</v>
      </c>
      <c r="Y3967" s="14"/>
    </row>
    <row r="3968" spans="1:25" ht="15" customHeight="1" x14ac:dyDescent="0.25">
      <c r="A3968" s="14">
        <f t="shared" si="61"/>
        <v>3965</v>
      </c>
      <c r="B3968" s="1">
        <v>44236</v>
      </c>
      <c r="C3968" s="18">
        <f>+YEAR(datos_arg[[#This Row],[Fecha]])</f>
        <v>2021</v>
      </c>
      <c r="D3968" s="18">
        <f>+MONTH(datos_arg[[#This Row],[Fecha]])</f>
        <v>2</v>
      </c>
      <c r="E3968" s="14" t="s">
        <v>617</v>
      </c>
      <c r="F3968" s="14" t="s">
        <v>5384</v>
      </c>
      <c r="G3968" s="14"/>
      <c r="H3968" s="14" t="s">
        <v>6649</v>
      </c>
      <c r="I3968" s="14" t="s">
        <v>7132</v>
      </c>
      <c r="J3968" s="14" t="s">
        <v>488</v>
      </c>
      <c r="K3968" s="14" t="s">
        <v>421</v>
      </c>
      <c r="L3968" s="14" t="s">
        <v>421</v>
      </c>
      <c r="M3968" s="14" t="s">
        <v>3843</v>
      </c>
      <c r="N3968" s="14" t="s">
        <v>39</v>
      </c>
      <c r="O3968" s="14" t="s">
        <v>3844</v>
      </c>
      <c r="P3968" s="14" t="s">
        <v>6178</v>
      </c>
      <c r="Q3968" s="14">
        <v>1</v>
      </c>
      <c r="R3968" s="14" t="s">
        <v>5384</v>
      </c>
      <c r="S3968" s="14" t="s">
        <v>439</v>
      </c>
      <c r="T3968" s="35">
        <v>24000</v>
      </c>
      <c r="U3968" s="14" t="s">
        <v>4</v>
      </c>
      <c r="V3968" s="14">
        <v>151</v>
      </c>
      <c r="W3968" s="16">
        <f>+IF(datos_arg[[#This Row],[Moneda]]="ARS",datos_arg[[#This Row],[Monto]],datos_arg[[#This Row],[Monto]]*datos_arg[[#This Row],[TC]])</f>
        <v>24000</v>
      </c>
      <c r="X3968" s="16">
        <f>IFERROR(IF(datos_arg[[#This Row],[Moneda]]="USD",datos_arg[[#This Row],[Monto]],datos_arg[[#This Row],[Monto]]/datos_arg[[#This Row],[TC]]),0)</f>
        <v>158.94039735099338</v>
      </c>
      <c r="Y3968" s="14"/>
    </row>
    <row r="3969" spans="1:25" ht="15" customHeight="1" x14ac:dyDescent="0.25">
      <c r="A3969" s="14">
        <f t="shared" si="61"/>
        <v>3966</v>
      </c>
      <c r="B3969" s="1">
        <v>44236</v>
      </c>
      <c r="C3969" s="18">
        <f>+YEAR(datos_arg[[#This Row],[Fecha]])</f>
        <v>2021</v>
      </c>
      <c r="D3969" s="18">
        <f>+MONTH(datos_arg[[#This Row],[Fecha]])</f>
        <v>2</v>
      </c>
      <c r="E3969" s="14" t="s">
        <v>617</v>
      </c>
      <c r="F3969" s="14" t="s">
        <v>5384</v>
      </c>
      <c r="G3969" s="14"/>
      <c r="H3969" s="14" t="s">
        <v>6649</v>
      </c>
      <c r="I3969" s="14" t="s">
        <v>7132</v>
      </c>
      <c r="J3969" s="14" t="s">
        <v>488</v>
      </c>
      <c r="K3969" s="14" t="s">
        <v>421</v>
      </c>
      <c r="L3969" s="14" t="s">
        <v>421</v>
      </c>
      <c r="M3969" s="14" t="s">
        <v>2366</v>
      </c>
      <c r="N3969" s="14" t="s">
        <v>160</v>
      </c>
      <c r="O3969" s="14" t="s">
        <v>3845</v>
      </c>
      <c r="P3969" s="14" t="s">
        <v>6179</v>
      </c>
      <c r="Q3969" s="14">
        <v>2</v>
      </c>
      <c r="R3969" s="14" t="s">
        <v>5384</v>
      </c>
      <c r="S3969" s="14" t="s">
        <v>439</v>
      </c>
      <c r="T3969" s="35">
        <v>9714</v>
      </c>
      <c r="U3969" s="14" t="s">
        <v>4</v>
      </c>
      <c r="V3969" s="14">
        <v>151</v>
      </c>
      <c r="W3969" s="16">
        <f>+IF(datos_arg[[#This Row],[Moneda]]="ARS",datos_arg[[#This Row],[Monto]],datos_arg[[#This Row],[Monto]]*datos_arg[[#This Row],[TC]])</f>
        <v>9714</v>
      </c>
      <c r="X3969" s="16">
        <f>IFERROR(IF(datos_arg[[#This Row],[Moneda]]="USD",datos_arg[[#This Row],[Monto]],datos_arg[[#This Row],[Monto]]/datos_arg[[#This Row],[TC]]),0)</f>
        <v>64.331125827814574</v>
      </c>
      <c r="Y3969" s="14"/>
    </row>
    <row r="3970" spans="1:25" ht="15" customHeight="1" x14ac:dyDescent="0.25">
      <c r="A3970" s="14">
        <f t="shared" si="61"/>
        <v>3967</v>
      </c>
      <c r="B3970" s="1">
        <v>44236</v>
      </c>
      <c r="C3970" s="18">
        <f>+YEAR(datos_arg[[#This Row],[Fecha]])</f>
        <v>2021</v>
      </c>
      <c r="D3970" s="18">
        <f>+MONTH(datos_arg[[#This Row],[Fecha]])</f>
        <v>2</v>
      </c>
      <c r="E3970" s="14" t="s">
        <v>5358</v>
      </c>
      <c r="F3970" s="14" t="s">
        <v>85</v>
      </c>
      <c r="G3970" s="14"/>
      <c r="H3970" s="14" t="s">
        <v>6646</v>
      </c>
      <c r="I3970" s="14" t="s">
        <v>7132</v>
      </c>
      <c r="J3970" s="14" t="s">
        <v>425</v>
      </c>
      <c r="K3970" s="14"/>
      <c r="L3970" s="14" t="s">
        <v>425</v>
      </c>
      <c r="M3970" s="14" t="s">
        <v>1701</v>
      </c>
      <c r="N3970" s="14" t="s">
        <v>100</v>
      </c>
      <c r="O3970" s="14" t="s">
        <v>3846</v>
      </c>
      <c r="P3970" s="14" t="s">
        <v>6180</v>
      </c>
      <c r="Q3970" s="14">
        <v>1</v>
      </c>
      <c r="R3970" s="14" t="s">
        <v>85</v>
      </c>
      <c r="S3970" s="14" t="s">
        <v>439</v>
      </c>
      <c r="T3970" s="35">
        <v>15998</v>
      </c>
      <c r="U3970" s="14" t="s">
        <v>4</v>
      </c>
      <c r="V3970" s="14">
        <v>151</v>
      </c>
      <c r="W3970" s="16">
        <f>+IF(datos_arg[[#This Row],[Moneda]]="ARS",datos_arg[[#This Row],[Monto]],datos_arg[[#This Row],[Monto]]*datos_arg[[#This Row],[TC]])</f>
        <v>15998</v>
      </c>
      <c r="X3970" s="16">
        <f>IFERROR(IF(datos_arg[[#This Row],[Moneda]]="USD",datos_arg[[#This Row],[Monto]],datos_arg[[#This Row],[Monto]]/datos_arg[[#This Row],[TC]]),0)</f>
        <v>105.94701986754967</v>
      </c>
      <c r="Y3970" s="14"/>
    </row>
    <row r="3971" spans="1:25" ht="15" customHeight="1" x14ac:dyDescent="0.25">
      <c r="A3971" s="14">
        <f t="shared" si="61"/>
        <v>3968</v>
      </c>
      <c r="B3971" s="1">
        <v>44236</v>
      </c>
      <c r="C3971" s="18">
        <f>+YEAR(datos_arg[[#This Row],[Fecha]])</f>
        <v>2021</v>
      </c>
      <c r="D3971" s="18">
        <f>+MONTH(datos_arg[[#This Row],[Fecha]])</f>
        <v>2</v>
      </c>
      <c r="E3971" s="14" t="s">
        <v>408</v>
      </c>
      <c r="F3971" s="14" t="s">
        <v>506</v>
      </c>
      <c r="G3971" s="14"/>
      <c r="H3971" s="14" t="s">
        <v>7132</v>
      </c>
      <c r="I3971" s="14" t="s">
        <v>7132</v>
      </c>
      <c r="J3971" s="14" t="s">
        <v>425</v>
      </c>
      <c r="K3971" s="14"/>
      <c r="L3971" s="14" t="s">
        <v>425</v>
      </c>
      <c r="M3971" s="14" t="s">
        <v>1763</v>
      </c>
      <c r="N3971" s="14" t="s">
        <v>1763</v>
      </c>
      <c r="O3971" s="14" t="s">
        <v>3848</v>
      </c>
      <c r="P3971" s="14"/>
      <c r="Q3971" s="14"/>
      <c r="R3971" s="14" t="s">
        <v>422</v>
      </c>
      <c r="S3971" s="14" t="s">
        <v>439</v>
      </c>
      <c r="T3971" s="35">
        <v>100000</v>
      </c>
      <c r="U3971" s="14" t="s">
        <v>4</v>
      </c>
      <c r="V3971" s="14">
        <v>148.5</v>
      </c>
      <c r="W3971" s="16">
        <f>+IF(datos_arg[[#This Row],[Moneda]]="ARS",datos_arg[[#This Row],[Monto]],datos_arg[[#This Row],[Monto]]*datos_arg[[#This Row],[TC]])</f>
        <v>100000</v>
      </c>
      <c r="X3971" s="16">
        <f>IFERROR(IF(datos_arg[[#This Row],[Moneda]]="USD",datos_arg[[#This Row],[Monto]],datos_arg[[#This Row],[Monto]]/datos_arg[[#This Row],[TC]]),0)</f>
        <v>673.40067340067344</v>
      </c>
      <c r="Y3971" s="14"/>
    </row>
    <row r="3972" spans="1:25" ht="15" customHeight="1" x14ac:dyDescent="0.25">
      <c r="A3972" s="14">
        <f t="shared" si="61"/>
        <v>3969</v>
      </c>
      <c r="B3972" s="1">
        <v>44236</v>
      </c>
      <c r="C3972" s="18">
        <f>+YEAR(datos_arg[[#This Row],[Fecha]])</f>
        <v>2021</v>
      </c>
      <c r="D3972" s="18">
        <f>+MONTH(datos_arg[[#This Row],[Fecha]])</f>
        <v>2</v>
      </c>
      <c r="E3972" s="14" t="s">
        <v>617</v>
      </c>
      <c r="F3972" s="14" t="s">
        <v>6652</v>
      </c>
      <c r="G3972" s="14" t="s">
        <v>6672</v>
      </c>
      <c r="H3972" s="14" t="s">
        <v>1024</v>
      </c>
      <c r="I3972" s="14" t="s">
        <v>7132</v>
      </c>
      <c r="J3972" s="14" t="s">
        <v>425</v>
      </c>
      <c r="K3972" s="14" t="s">
        <v>422</v>
      </c>
      <c r="L3972" s="14" t="s">
        <v>422</v>
      </c>
      <c r="M3972" s="14" t="s">
        <v>1082</v>
      </c>
      <c r="N3972" s="14" t="s">
        <v>100</v>
      </c>
      <c r="O3972" s="14" t="s">
        <v>3847</v>
      </c>
      <c r="P3972" s="14" t="s">
        <v>6181</v>
      </c>
      <c r="Q3972" s="14">
        <v>1</v>
      </c>
      <c r="R3972" s="14" t="s">
        <v>6672</v>
      </c>
      <c r="S3972" s="14" t="s">
        <v>422</v>
      </c>
      <c r="T3972" s="35">
        <v>19470</v>
      </c>
      <c r="U3972" s="14" t="s">
        <v>4</v>
      </c>
      <c r="V3972" s="14">
        <v>151</v>
      </c>
      <c r="W3972" s="16">
        <f>+IF(datos_arg[[#This Row],[Moneda]]="ARS",datos_arg[[#This Row],[Monto]],datos_arg[[#This Row],[Monto]]*datos_arg[[#This Row],[TC]])</f>
        <v>19470</v>
      </c>
      <c r="X3972" s="16">
        <f>IFERROR(IF(datos_arg[[#This Row],[Moneda]]="USD",datos_arg[[#This Row],[Monto]],datos_arg[[#This Row],[Monto]]/datos_arg[[#This Row],[TC]]),0)</f>
        <v>128.94039735099338</v>
      </c>
      <c r="Y3972" s="14"/>
    </row>
    <row r="3973" spans="1:25" x14ac:dyDescent="0.25">
      <c r="A3973" s="14">
        <f t="shared" si="61"/>
        <v>3970</v>
      </c>
      <c r="B3973" s="1">
        <v>44236</v>
      </c>
      <c r="C3973" s="18">
        <f>+YEAR(datos_arg[[#This Row],[Fecha]])</f>
        <v>2021</v>
      </c>
      <c r="D3973" s="18">
        <f>+MONTH(datos_arg[[#This Row],[Fecha]])</f>
        <v>2</v>
      </c>
      <c r="E3973" s="14" t="s">
        <v>408</v>
      </c>
      <c r="F3973" s="14" t="s">
        <v>69</v>
      </c>
      <c r="G3973" s="14"/>
      <c r="H3973" s="14" t="s">
        <v>7132</v>
      </c>
      <c r="I3973" s="14" t="s">
        <v>7132</v>
      </c>
      <c r="J3973" s="14" t="s">
        <v>425</v>
      </c>
      <c r="K3973" s="14"/>
      <c r="L3973" s="14" t="s">
        <v>425</v>
      </c>
      <c r="M3973" s="14" t="s">
        <v>2530</v>
      </c>
      <c r="N3973" s="14" t="s">
        <v>2530</v>
      </c>
      <c r="O3973" s="14"/>
      <c r="P3973" s="14"/>
      <c r="Q3973" s="14"/>
      <c r="R3973" s="14" t="s">
        <v>439</v>
      </c>
      <c r="S3973" s="14" t="s">
        <v>440</v>
      </c>
      <c r="T3973" s="35">
        <v>2500</v>
      </c>
      <c r="U3973" s="14" t="s">
        <v>2</v>
      </c>
      <c r="V3973" s="14">
        <v>148.5</v>
      </c>
      <c r="W3973" s="16">
        <f>+IF(datos_arg[[#This Row],[Moneda]]="ARS",datos_arg[[#This Row],[Monto]],datos_arg[[#This Row],[Monto]]*datos_arg[[#This Row],[TC]])</f>
        <v>371250</v>
      </c>
      <c r="X3973" s="16">
        <f>IFERROR(IF(datos_arg[[#This Row],[Moneda]]="USD",datos_arg[[#This Row],[Monto]],datos_arg[[#This Row],[Monto]]/datos_arg[[#This Row],[TC]]),0)</f>
        <v>2500</v>
      </c>
      <c r="Y3973" s="14"/>
    </row>
    <row r="3974" spans="1:25" ht="15" customHeight="1" x14ac:dyDescent="0.25">
      <c r="A3974" s="14">
        <f t="shared" ref="A3974:A4037" si="62">+A3973+1</f>
        <v>3971</v>
      </c>
      <c r="B3974" s="1">
        <v>44236</v>
      </c>
      <c r="C3974" s="18">
        <f>+YEAR(datos_arg[[#This Row],[Fecha]])</f>
        <v>2021</v>
      </c>
      <c r="D3974" s="18">
        <f>+MONTH(datos_arg[[#This Row],[Fecha]])</f>
        <v>2</v>
      </c>
      <c r="E3974" s="14" t="s">
        <v>5358</v>
      </c>
      <c r="F3974" s="14" t="s">
        <v>4109</v>
      </c>
      <c r="G3974" s="14"/>
      <c r="H3974" s="14" t="s">
        <v>6646</v>
      </c>
      <c r="I3974" s="14" t="s">
        <v>7132</v>
      </c>
      <c r="J3974" s="14" t="s">
        <v>425</v>
      </c>
      <c r="K3974" s="14" t="s">
        <v>420</v>
      </c>
      <c r="L3974" s="14" t="s">
        <v>426</v>
      </c>
      <c r="M3974" s="14" t="s">
        <v>158</v>
      </c>
      <c r="N3974" s="14" t="s">
        <v>1019</v>
      </c>
      <c r="O3974" s="14" t="s">
        <v>4105</v>
      </c>
      <c r="P3974" s="14"/>
      <c r="Q3974" s="14"/>
      <c r="R3974" s="14" t="s">
        <v>4109</v>
      </c>
      <c r="S3974" s="14" t="s">
        <v>439</v>
      </c>
      <c r="T3974" s="35">
        <v>46000</v>
      </c>
      <c r="U3974" s="14" t="s">
        <v>4</v>
      </c>
      <c r="V3974" s="14">
        <v>148.5</v>
      </c>
      <c r="W3974" s="16">
        <f>+IF(datos_arg[[#This Row],[Moneda]]="ARS",datos_arg[[#This Row],[Monto]],datos_arg[[#This Row],[Monto]]*datos_arg[[#This Row],[TC]])</f>
        <v>46000</v>
      </c>
      <c r="X3974" s="16">
        <f>IFERROR(IF(datos_arg[[#This Row],[Moneda]]="USD",datos_arg[[#This Row],[Monto]],datos_arg[[#This Row],[Monto]]/datos_arg[[#This Row],[TC]]),0)</f>
        <v>309.76430976430976</v>
      </c>
      <c r="Y3974" s="14"/>
    </row>
    <row r="3975" spans="1:25" ht="15" customHeight="1" x14ac:dyDescent="0.25">
      <c r="A3975" s="14">
        <f t="shared" si="62"/>
        <v>3972</v>
      </c>
      <c r="B3975" s="1">
        <v>44236</v>
      </c>
      <c r="C3975" s="18">
        <f>+YEAR(datos_arg[[#This Row],[Fecha]])</f>
        <v>2021</v>
      </c>
      <c r="D3975" s="18">
        <f>+MONTH(datos_arg[[#This Row],[Fecha]])</f>
        <v>2</v>
      </c>
      <c r="E3975" s="14" t="s">
        <v>5358</v>
      </c>
      <c r="F3975" s="14" t="s">
        <v>4108</v>
      </c>
      <c r="G3975" s="14"/>
      <c r="H3975" s="14" t="s">
        <v>6646</v>
      </c>
      <c r="I3975" s="14" t="s">
        <v>7132</v>
      </c>
      <c r="J3975" s="14" t="s">
        <v>425</v>
      </c>
      <c r="K3975" s="14" t="s">
        <v>420</v>
      </c>
      <c r="L3975" s="14" t="s">
        <v>426</v>
      </c>
      <c r="M3975" s="14" t="s">
        <v>5381</v>
      </c>
      <c r="N3975" s="14" t="s">
        <v>1019</v>
      </c>
      <c r="O3975" s="14" t="s">
        <v>4106</v>
      </c>
      <c r="P3975" s="14"/>
      <c r="Q3975" s="14"/>
      <c r="R3975" s="14" t="s">
        <v>4108</v>
      </c>
      <c r="S3975" s="14" t="s">
        <v>439</v>
      </c>
      <c r="T3975" s="35">
        <v>40000</v>
      </c>
      <c r="U3975" s="14" t="s">
        <v>4</v>
      </c>
      <c r="V3975" s="14">
        <v>148.5</v>
      </c>
      <c r="W3975" s="16">
        <f>+IF(datos_arg[[#This Row],[Moneda]]="ARS",datos_arg[[#This Row],[Monto]],datos_arg[[#This Row],[Monto]]*datos_arg[[#This Row],[TC]])</f>
        <v>40000</v>
      </c>
      <c r="X3975" s="16">
        <f>IFERROR(IF(datos_arg[[#This Row],[Moneda]]="USD",datos_arg[[#This Row],[Monto]],datos_arg[[#This Row],[Monto]]/datos_arg[[#This Row],[TC]]),0)</f>
        <v>269.36026936026934</v>
      </c>
      <c r="Y3975" s="14"/>
    </row>
    <row r="3976" spans="1:25" ht="15" customHeight="1" x14ac:dyDescent="0.25">
      <c r="A3976" s="14">
        <f t="shared" si="62"/>
        <v>3973</v>
      </c>
      <c r="B3976" s="1">
        <v>44236</v>
      </c>
      <c r="C3976" s="18">
        <f>+YEAR(datos_arg[[#This Row],[Fecha]])</f>
        <v>2021</v>
      </c>
      <c r="D3976" s="18">
        <f>+MONTH(datos_arg[[#This Row],[Fecha]])</f>
        <v>2</v>
      </c>
      <c r="E3976" s="14" t="s">
        <v>5358</v>
      </c>
      <c r="F3976" s="14" t="s">
        <v>4108</v>
      </c>
      <c r="G3976" s="14"/>
      <c r="H3976" s="14" t="s">
        <v>6646</v>
      </c>
      <c r="I3976" s="14" t="s">
        <v>7132</v>
      </c>
      <c r="J3976" s="14" t="s">
        <v>425</v>
      </c>
      <c r="K3976" s="14" t="s">
        <v>420</v>
      </c>
      <c r="L3976" s="14" t="s">
        <v>426</v>
      </c>
      <c r="M3976" s="14" t="s">
        <v>5381</v>
      </c>
      <c r="N3976" s="14" t="s">
        <v>1019</v>
      </c>
      <c r="O3976" s="14" t="s">
        <v>4107</v>
      </c>
      <c r="P3976" s="14"/>
      <c r="Q3976" s="14"/>
      <c r="R3976" s="14" t="s">
        <v>4108</v>
      </c>
      <c r="S3976" s="14" t="s">
        <v>420</v>
      </c>
      <c r="T3976" s="35">
        <v>30000</v>
      </c>
      <c r="U3976" s="14" t="s">
        <v>4</v>
      </c>
      <c r="V3976" s="14">
        <v>148.5</v>
      </c>
      <c r="W3976" s="16">
        <f>+IF(datos_arg[[#This Row],[Moneda]]="ARS",datos_arg[[#This Row],[Monto]],datos_arg[[#This Row],[Monto]]*datos_arg[[#This Row],[TC]])</f>
        <v>30000</v>
      </c>
      <c r="X3976" s="16">
        <f>IFERROR(IF(datos_arg[[#This Row],[Moneda]]="USD",datos_arg[[#This Row],[Monto]],datos_arg[[#This Row],[Monto]]/datos_arg[[#This Row],[TC]]),0)</f>
        <v>202.02020202020202</v>
      </c>
      <c r="Y3976" s="14"/>
    </row>
    <row r="3977" spans="1:25" ht="15" customHeight="1" x14ac:dyDescent="0.25">
      <c r="A3977" s="14">
        <f t="shared" si="62"/>
        <v>3974</v>
      </c>
      <c r="B3977" s="1">
        <v>44237</v>
      </c>
      <c r="C3977" s="18">
        <f>+YEAR(datos_arg[[#This Row],[Fecha]])</f>
        <v>2021</v>
      </c>
      <c r="D3977" s="18">
        <f>+MONTH(datos_arg[[#This Row],[Fecha]])</f>
        <v>2</v>
      </c>
      <c r="E3977" s="14" t="s">
        <v>449</v>
      </c>
      <c r="F3977" s="14" t="s">
        <v>523</v>
      </c>
      <c r="G3977" s="14"/>
      <c r="H3977" s="14" t="s">
        <v>7132</v>
      </c>
      <c r="I3977" s="14" t="s">
        <v>7132</v>
      </c>
      <c r="J3977" s="14" t="s">
        <v>425</v>
      </c>
      <c r="K3977" s="14"/>
      <c r="L3977" s="14" t="s">
        <v>425</v>
      </c>
      <c r="M3977" s="14" t="s">
        <v>515</v>
      </c>
      <c r="N3977" s="14" t="s">
        <v>515</v>
      </c>
      <c r="O3977" s="14" t="s">
        <v>3849</v>
      </c>
      <c r="P3977" s="14" t="s">
        <v>6079</v>
      </c>
      <c r="Q3977" s="14">
        <v>1</v>
      </c>
      <c r="R3977" s="14" t="s">
        <v>523</v>
      </c>
      <c r="S3977" s="14" t="s">
        <v>439</v>
      </c>
      <c r="T3977" s="35">
        <v>3200</v>
      </c>
      <c r="U3977" s="14" t="s">
        <v>4</v>
      </c>
      <c r="V3977" s="14">
        <v>148.5</v>
      </c>
      <c r="W3977" s="16">
        <f>+IF(datos_arg[[#This Row],[Moneda]]="ARS",datos_arg[[#This Row],[Monto]],datos_arg[[#This Row],[Monto]]*datos_arg[[#This Row],[TC]])</f>
        <v>3200</v>
      </c>
      <c r="X3977" s="16">
        <f>IFERROR(IF(datos_arg[[#This Row],[Moneda]]="USD",datos_arg[[#This Row],[Monto]],datos_arg[[#This Row],[Monto]]/datos_arg[[#This Row],[TC]]),0)</f>
        <v>21.54882154882155</v>
      </c>
      <c r="Y3977" s="14"/>
    </row>
    <row r="3978" spans="1:25" ht="15" customHeight="1" x14ac:dyDescent="0.25">
      <c r="A3978" s="14">
        <f t="shared" si="62"/>
        <v>3975</v>
      </c>
      <c r="B3978" s="1">
        <v>44237</v>
      </c>
      <c r="C3978" s="18">
        <f>+YEAR(datos_arg[[#This Row],[Fecha]])</f>
        <v>2021</v>
      </c>
      <c r="D3978" s="18">
        <f>+MONTH(datos_arg[[#This Row],[Fecha]])</f>
        <v>2</v>
      </c>
      <c r="E3978" s="14" t="s">
        <v>1016</v>
      </c>
      <c r="F3978" s="14" t="s">
        <v>404</v>
      </c>
      <c r="G3978" s="14"/>
      <c r="H3978" s="14" t="s">
        <v>433</v>
      </c>
      <c r="I3978" s="14" t="s">
        <v>955</v>
      </c>
      <c r="J3978" s="14" t="s">
        <v>425</v>
      </c>
      <c r="K3978" s="14"/>
      <c r="L3978" s="14" t="s">
        <v>425</v>
      </c>
      <c r="M3978" s="14" t="s">
        <v>954</v>
      </c>
      <c r="N3978" s="14" t="s">
        <v>954</v>
      </c>
      <c r="O3978" s="14" t="s">
        <v>3832</v>
      </c>
      <c r="P3978" s="14" t="s">
        <v>6175</v>
      </c>
      <c r="Q3978" s="14"/>
      <c r="R3978" s="14" t="s">
        <v>404</v>
      </c>
      <c r="S3978" s="14" t="s">
        <v>439</v>
      </c>
      <c r="T3978" s="35">
        <v>6634.33</v>
      </c>
      <c r="U3978" s="14" t="s">
        <v>4</v>
      </c>
      <c r="V3978" s="14">
        <v>148.5</v>
      </c>
      <c r="W3978" s="16">
        <f>+IF(datos_arg[[#This Row],[Moneda]]="ARS",datos_arg[[#This Row],[Monto]],datos_arg[[#This Row],[Monto]]*datos_arg[[#This Row],[TC]])</f>
        <v>6634.33</v>
      </c>
      <c r="X3978" s="16">
        <f>IFERROR(IF(datos_arg[[#This Row],[Moneda]]="USD",datos_arg[[#This Row],[Monto]],datos_arg[[#This Row],[Monto]]/datos_arg[[#This Row],[TC]]),0)</f>
        <v>44.675622895622894</v>
      </c>
      <c r="Y3978" s="14"/>
    </row>
    <row r="3979" spans="1:25" ht="15" customHeight="1" x14ac:dyDescent="0.25">
      <c r="A3979" s="14">
        <f t="shared" si="62"/>
        <v>3976</v>
      </c>
      <c r="B3979" s="1">
        <v>44237</v>
      </c>
      <c r="C3979" s="18">
        <f>+YEAR(datos_arg[[#This Row],[Fecha]])</f>
        <v>2021</v>
      </c>
      <c r="D3979" s="18">
        <f>+MONTH(datos_arg[[#This Row],[Fecha]])</f>
        <v>2</v>
      </c>
      <c r="E3979" s="14" t="s">
        <v>1016</v>
      </c>
      <c r="F3979" s="14" t="s">
        <v>404</v>
      </c>
      <c r="G3979" s="14"/>
      <c r="H3979" s="14" t="s">
        <v>433</v>
      </c>
      <c r="I3979" s="14" t="s">
        <v>955</v>
      </c>
      <c r="J3979" s="14" t="s">
        <v>425</v>
      </c>
      <c r="K3979" s="14"/>
      <c r="L3979" s="14" t="s">
        <v>425</v>
      </c>
      <c r="M3979" s="14" t="s">
        <v>854</v>
      </c>
      <c r="N3979" s="14" t="s">
        <v>854</v>
      </c>
      <c r="O3979" s="14" t="s">
        <v>3832</v>
      </c>
      <c r="P3979" s="14" t="s">
        <v>6175</v>
      </c>
      <c r="Q3979" s="14"/>
      <c r="R3979" s="14" t="s">
        <v>404</v>
      </c>
      <c r="S3979" s="14" t="s">
        <v>439</v>
      </c>
      <c r="T3979" s="35">
        <v>7926</v>
      </c>
      <c r="U3979" s="14" t="s">
        <v>4</v>
      </c>
      <c r="V3979" s="14">
        <v>148.5</v>
      </c>
      <c r="W3979" s="16">
        <f>+IF(datos_arg[[#This Row],[Moneda]]="ARS",datos_arg[[#This Row],[Monto]],datos_arg[[#This Row],[Monto]]*datos_arg[[#This Row],[TC]])</f>
        <v>7926</v>
      </c>
      <c r="X3979" s="16">
        <f>IFERROR(IF(datos_arg[[#This Row],[Moneda]]="USD",datos_arg[[#This Row],[Monto]],datos_arg[[#This Row],[Monto]]/datos_arg[[#This Row],[TC]]),0)</f>
        <v>53.373737373737377</v>
      </c>
      <c r="Y3979" s="14"/>
    </row>
    <row r="3980" spans="1:25" ht="15" customHeight="1" x14ac:dyDescent="0.25">
      <c r="A3980" s="14">
        <f t="shared" si="62"/>
        <v>3977</v>
      </c>
      <c r="B3980" s="1">
        <v>44237</v>
      </c>
      <c r="C3980" s="18">
        <f>+YEAR(datos_arg[[#This Row],[Fecha]])</f>
        <v>2021</v>
      </c>
      <c r="D3980" s="18">
        <f>+MONTH(datos_arg[[#This Row],[Fecha]])</f>
        <v>2</v>
      </c>
      <c r="E3980" s="14" t="s">
        <v>5358</v>
      </c>
      <c r="F3980" s="14" t="s">
        <v>85</v>
      </c>
      <c r="G3980" s="14"/>
      <c r="H3980" s="14" t="s">
        <v>7132</v>
      </c>
      <c r="I3980" s="14" t="s">
        <v>7132</v>
      </c>
      <c r="J3980" s="14" t="s">
        <v>425</v>
      </c>
      <c r="K3980" s="14"/>
      <c r="L3980" s="14" t="s">
        <v>425</v>
      </c>
      <c r="M3980" s="14" t="s">
        <v>1116</v>
      </c>
      <c r="N3980" s="14" t="s">
        <v>100</v>
      </c>
      <c r="O3980" s="14" t="s">
        <v>3852</v>
      </c>
      <c r="P3980" s="14" t="s">
        <v>6182</v>
      </c>
      <c r="Q3980" s="14">
        <v>2</v>
      </c>
      <c r="R3980" s="14" t="s">
        <v>85</v>
      </c>
      <c r="S3980" s="14" t="s">
        <v>439</v>
      </c>
      <c r="T3980" s="35">
        <v>2792.73</v>
      </c>
      <c r="U3980" s="14" t="s">
        <v>4</v>
      </c>
      <c r="V3980" s="14">
        <v>148.5</v>
      </c>
      <c r="W3980" s="16">
        <f>+IF(datos_arg[[#This Row],[Moneda]]="ARS",datos_arg[[#This Row],[Monto]],datos_arg[[#This Row],[Monto]]*datos_arg[[#This Row],[TC]])</f>
        <v>2792.73</v>
      </c>
      <c r="X3980" s="16">
        <f>IFERROR(IF(datos_arg[[#This Row],[Moneda]]="USD",datos_arg[[#This Row],[Monto]],datos_arg[[#This Row],[Monto]]/datos_arg[[#This Row],[TC]]),0)</f>
        <v>18.806262626262626</v>
      </c>
      <c r="Y3980" s="14"/>
    </row>
    <row r="3981" spans="1:25" ht="15" customHeight="1" x14ac:dyDescent="0.25">
      <c r="A3981" s="14">
        <f t="shared" si="62"/>
        <v>3978</v>
      </c>
      <c r="B3981" s="1">
        <v>44237</v>
      </c>
      <c r="C3981" s="18">
        <f>+YEAR(datos_arg[[#This Row],[Fecha]])</f>
        <v>2021</v>
      </c>
      <c r="D3981" s="18">
        <f>+MONTH(datos_arg[[#This Row],[Fecha]])</f>
        <v>2</v>
      </c>
      <c r="E3981" s="14" t="s">
        <v>617</v>
      </c>
      <c r="F3981" s="14" t="s">
        <v>5384</v>
      </c>
      <c r="G3981" s="14"/>
      <c r="H3981" s="14" t="s">
        <v>6649</v>
      </c>
      <c r="I3981" s="14" t="s">
        <v>7132</v>
      </c>
      <c r="J3981" s="14" t="s">
        <v>482</v>
      </c>
      <c r="K3981" s="14" t="s">
        <v>420</v>
      </c>
      <c r="L3981" s="14" t="s">
        <v>426</v>
      </c>
      <c r="M3981" s="14" t="s">
        <v>482</v>
      </c>
      <c r="N3981" s="14" t="s">
        <v>39</v>
      </c>
      <c r="O3981" s="14" t="s">
        <v>3853</v>
      </c>
      <c r="P3981" s="14" t="s">
        <v>6183</v>
      </c>
      <c r="Q3981" s="14">
        <v>1</v>
      </c>
      <c r="R3981" s="14" t="s">
        <v>5384</v>
      </c>
      <c r="S3981" s="14" t="s">
        <v>439</v>
      </c>
      <c r="T3981" s="35">
        <v>24000</v>
      </c>
      <c r="U3981" s="14" t="s">
        <v>4</v>
      </c>
      <c r="V3981" s="14">
        <v>148.5</v>
      </c>
      <c r="W3981" s="16">
        <f>+IF(datos_arg[[#This Row],[Moneda]]="ARS",datos_arg[[#This Row],[Monto]],datos_arg[[#This Row],[Monto]]*datos_arg[[#This Row],[TC]])</f>
        <v>24000</v>
      </c>
      <c r="X3981" s="16">
        <f>IFERROR(IF(datos_arg[[#This Row],[Moneda]]="USD",datos_arg[[#This Row],[Monto]],datos_arg[[#This Row],[Monto]]/datos_arg[[#This Row],[TC]]),0)</f>
        <v>161.61616161616161</v>
      </c>
      <c r="Y3981" s="14"/>
    </row>
    <row r="3982" spans="1:25" ht="15" customHeight="1" x14ac:dyDescent="0.25">
      <c r="A3982" s="14">
        <f t="shared" si="62"/>
        <v>3979</v>
      </c>
      <c r="B3982" s="1">
        <v>44237</v>
      </c>
      <c r="C3982" s="18">
        <f>+YEAR(datos_arg[[#This Row],[Fecha]])</f>
        <v>2021</v>
      </c>
      <c r="D3982" s="18">
        <f>+MONTH(datos_arg[[#This Row],[Fecha]])</f>
        <v>2</v>
      </c>
      <c r="E3982" s="14" t="s">
        <v>1015</v>
      </c>
      <c r="F3982" s="14" t="s">
        <v>403</v>
      </c>
      <c r="G3982" s="14" t="s">
        <v>5383</v>
      </c>
      <c r="H3982" s="14" t="s">
        <v>1024</v>
      </c>
      <c r="I3982" s="14" t="s">
        <v>7132</v>
      </c>
      <c r="J3982" s="14" t="s">
        <v>425</v>
      </c>
      <c r="K3982" s="14" t="s">
        <v>422</v>
      </c>
      <c r="L3982" s="14" t="s">
        <v>422</v>
      </c>
      <c r="M3982" s="14" t="s">
        <v>1085</v>
      </c>
      <c r="N3982" s="14" t="s">
        <v>3313</v>
      </c>
      <c r="O3982" s="14" t="s">
        <v>3854</v>
      </c>
      <c r="P3982" s="14" t="s">
        <v>6184</v>
      </c>
      <c r="Q3982" s="14">
        <v>4</v>
      </c>
      <c r="R3982" s="14" t="s">
        <v>5383</v>
      </c>
      <c r="S3982" s="14" t="s">
        <v>422</v>
      </c>
      <c r="T3982" s="35">
        <v>6887.07</v>
      </c>
      <c r="U3982" s="14" t="s">
        <v>4</v>
      </c>
      <c r="V3982" s="14">
        <v>148.5</v>
      </c>
      <c r="W3982" s="16">
        <f>+IF(datos_arg[[#This Row],[Moneda]]="ARS",datos_arg[[#This Row],[Monto]],datos_arg[[#This Row],[Monto]]*datos_arg[[#This Row],[TC]])</f>
        <v>6887.07</v>
      </c>
      <c r="X3982" s="16">
        <f>IFERROR(IF(datos_arg[[#This Row],[Moneda]]="USD",datos_arg[[#This Row],[Monto]],datos_arg[[#This Row],[Monto]]/datos_arg[[#This Row],[TC]]),0)</f>
        <v>46.377575757575755</v>
      </c>
      <c r="Y3982" s="14"/>
    </row>
    <row r="3983" spans="1:25" ht="15" customHeight="1" x14ac:dyDescent="0.25">
      <c r="A3983" s="14">
        <f t="shared" si="62"/>
        <v>3980</v>
      </c>
      <c r="B3983" s="1">
        <v>44237</v>
      </c>
      <c r="C3983" s="18">
        <f>+YEAR(datos_arg[[#This Row],[Fecha]])</f>
        <v>2021</v>
      </c>
      <c r="D3983" s="18">
        <f>+MONTH(datos_arg[[#This Row],[Fecha]])</f>
        <v>2</v>
      </c>
      <c r="E3983" s="14" t="s">
        <v>1015</v>
      </c>
      <c r="F3983" s="14" t="s">
        <v>403</v>
      </c>
      <c r="G3983" s="14" t="s">
        <v>5383</v>
      </c>
      <c r="H3983" s="14" t="s">
        <v>1024</v>
      </c>
      <c r="I3983" s="14" t="s">
        <v>7132</v>
      </c>
      <c r="J3983" s="14" t="s">
        <v>425</v>
      </c>
      <c r="K3983" s="14" t="s">
        <v>422</v>
      </c>
      <c r="L3983" s="14" t="s">
        <v>422</v>
      </c>
      <c r="M3983" s="14" t="s">
        <v>1107</v>
      </c>
      <c r="N3983" s="14" t="s">
        <v>3313</v>
      </c>
      <c r="O3983" s="14" t="s">
        <v>3317</v>
      </c>
      <c r="P3983" s="14" t="s">
        <v>6184</v>
      </c>
      <c r="Q3983" s="14">
        <v>1</v>
      </c>
      <c r="R3983" s="14" t="s">
        <v>5383</v>
      </c>
      <c r="S3983" s="14" t="s">
        <v>422</v>
      </c>
      <c r="T3983" s="35">
        <v>1650.01</v>
      </c>
      <c r="U3983" s="14" t="s">
        <v>4</v>
      </c>
      <c r="V3983" s="14">
        <v>148.5</v>
      </c>
      <c r="W3983" s="16">
        <f>+IF(datos_arg[[#This Row],[Moneda]]="ARS",datos_arg[[#This Row],[Monto]],datos_arg[[#This Row],[Monto]]*datos_arg[[#This Row],[TC]])</f>
        <v>1650.01</v>
      </c>
      <c r="X3983" s="16">
        <f>IFERROR(IF(datos_arg[[#This Row],[Moneda]]="USD",datos_arg[[#This Row],[Monto]],datos_arg[[#This Row],[Monto]]/datos_arg[[#This Row],[TC]]),0)</f>
        <v>11.111178451178452</v>
      </c>
      <c r="Y3983" s="14"/>
    </row>
    <row r="3984" spans="1:25" ht="15" customHeight="1" x14ac:dyDescent="0.25">
      <c r="A3984" s="14">
        <f t="shared" si="62"/>
        <v>3981</v>
      </c>
      <c r="B3984" s="1">
        <v>44237</v>
      </c>
      <c r="C3984" s="18">
        <f>+YEAR(datos_arg[[#This Row],[Fecha]])</f>
        <v>2021</v>
      </c>
      <c r="D3984" s="18">
        <f>+MONTH(datos_arg[[#This Row],[Fecha]])</f>
        <v>2</v>
      </c>
      <c r="E3984" s="14" t="s">
        <v>1015</v>
      </c>
      <c r="F3984" s="14" t="s">
        <v>403</v>
      </c>
      <c r="G3984" s="14" t="s">
        <v>5383</v>
      </c>
      <c r="H3984" s="14" t="s">
        <v>1024</v>
      </c>
      <c r="I3984" s="14" t="s">
        <v>7132</v>
      </c>
      <c r="J3984" s="14" t="s">
        <v>425</v>
      </c>
      <c r="K3984" s="14" t="s">
        <v>422</v>
      </c>
      <c r="L3984" s="14" t="s">
        <v>425</v>
      </c>
      <c r="M3984" s="14" t="s">
        <v>1114</v>
      </c>
      <c r="N3984" s="14" t="s">
        <v>3313</v>
      </c>
      <c r="O3984" s="14" t="s">
        <v>3315</v>
      </c>
      <c r="P3984" s="14" t="s">
        <v>6184</v>
      </c>
      <c r="Q3984" s="14">
        <v>1</v>
      </c>
      <c r="R3984" s="14" t="s">
        <v>5383</v>
      </c>
      <c r="S3984" s="14" t="s">
        <v>422</v>
      </c>
      <c r="T3984" s="35">
        <v>2614</v>
      </c>
      <c r="U3984" s="14" t="s">
        <v>4</v>
      </c>
      <c r="V3984" s="14">
        <v>148.5</v>
      </c>
      <c r="W3984" s="16">
        <f>+IF(datos_arg[[#This Row],[Moneda]]="ARS",datos_arg[[#This Row],[Monto]],datos_arg[[#This Row],[Monto]]*datos_arg[[#This Row],[TC]])</f>
        <v>2614</v>
      </c>
      <c r="X3984" s="16">
        <f>IFERROR(IF(datos_arg[[#This Row],[Moneda]]="USD",datos_arg[[#This Row],[Monto]],datos_arg[[#This Row],[Monto]]/datos_arg[[#This Row],[TC]]),0)</f>
        <v>17.602693602693602</v>
      </c>
      <c r="Y3984" s="14"/>
    </row>
    <row r="3985" spans="1:25" ht="15" customHeight="1" x14ac:dyDescent="0.25">
      <c r="A3985" s="14">
        <f t="shared" si="62"/>
        <v>3982</v>
      </c>
      <c r="B3985" s="1">
        <v>44237</v>
      </c>
      <c r="C3985" s="18">
        <f>+YEAR(datos_arg[[#This Row],[Fecha]])</f>
        <v>2021</v>
      </c>
      <c r="D3985" s="18">
        <f>+MONTH(datos_arg[[#This Row],[Fecha]])</f>
        <v>2</v>
      </c>
      <c r="E3985" s="14" t="s">
        <v>5358</v>
      </c>
      <c r="F3985" s="14" t="s">
        <v>969</v>
      </c>
      <c r="G3985" s="14"/>
      <c r="H3985" s="14" t="s">
        <v>1024</v>
      </c>
      <c r="I3985" s="14" t="s">
        <v>7132</v>
      </c>
      <c r="J3985" s="14" t="s">
        <v>425</v>
      </c>
      <c r="K3985" s="14" t="s">
        <v>422</v>
      </c>
      <c r="L3985" s="14" t="s">
        <v>425</v>
      </c>
      <c r="M3985" s="14" t="s">
        <v>3855</v>
      </c>
      <c r="N3985" s="14" t="s">
        <v>3313</v>
      </c>
      <c r="O3985" s="14" t="s">
        <v>3856</v>
      </c>
      <c r="P3985" s="14" t="s">
        <v>6184</v>
      </c>
      <c r="Q3985" s="14">
        <v>2</v>
      </c>
      <c r="R3985" s="14" t="s">
        <v>969</v>
      </c>
      <c r="S3985" s="14" t="s">
        <v>422</v>
      </c>
      <c r="T3985" s="35">
        <v>779.76</v>
      </c>
      <c r="U3985" s="14" t="s">
        <v>4</v>
      </c>
      <c r="V3985" s="14">
        <v>148.5</v>
      </c>
      <c r="W3985" s="16">
        <f>+IF(datos_arg[[#This Row],[Moneda]]="ARS",datos_arg[[#This Row],[Monto]],datos_arg[[#This Row],[Monto]]*datos_arg[[#This Row],[TC]])</f>
        <v>779.76</v>
      </c>
      <c r="X3985" s="16">
        <f>IFERROR(IF(datos_arg[[#This Row],[Moneda]]="USD",datos_arg[[#This Row],[Monto]],datos_arg[[#This Row],[Monto]]/datos_arg[[#This Row],[TC]]),0)</f>
        <v>5.250909090909091</v>
      </c>
      <c r="Y3985" s="14"/>
    </row>
    <row r="3986" spans="1:25" ht="15" customHeight="1" x14ac:dyDescent="0.25">
      <c r="A3986" s="14">
        <f t="shared" si="62"/>
        <v>3983</v>
      </c>
      <c r="B3986" s="1">
        <v>44237</v>
      </c>
      <c r="C3986" s="18">
        <f>+YEAR(datos_arg[[#This Row],[Fecha]])</f>
        <v>2021</v>
      </c>
      <c r="D3986" s="18">
        <f>+MONTH(datos_arg[[#This Row],[Fecha]])</f>
        <v>2</v>
      </c>
      <c r="E3986" s="14" t="s">
        <v>5358</v>
      </c>
      <c r="F3986" s="14" t="s">
        <v>85</v>
      </c>
      <c r="G3986" s="14"/>
      <c r="H3986" s="14" t="s">
        <v>1024</v>
      </c>
      <c r="I3986" s="14" t="s">
        <v>7132</v>
      </c>
      <c r="J3986" s="14" t="s">
        <v>425</v>
      </c>
      <c r="K3986" s="14" t="s">
        <v>422</v>
      </c>
      <c r="L3986" s="14" t="s">
        <v>425</v>
      </c>
      <c r="M3986" s="14" t="s">
        <v>1117</v>
      </c>
      <c r="N3986" s="14" t="s">
        <v>3313</v>
      </c>
      <c r="O3986" s="14" t="s">
        <v>3857</v>
      </c>
      <c r="P3986" s="14" t="s">
        <v>6184</v>
      </c>
      <c r="Q3986" s="14">
        <v>1</v>
      </c>
      <c r="R3986" s="14" t="s">
        <v>85</v>
      </c>
      <c r="S3986" s="14" t="s">
        <v>422</v>
      </c>
      <c r="T3986" s="35">
        <v>1690</v>
      </c>
      <c r="U3986" s="14" t="s">
        <v>4</v>
      </c>
      <c r="V3986" s="14">
        <v>148.5</v>
      </c>
      <c r="W3986" s="16">
        <f>+IF(datos_arg[[#This Row],[Moneda]]="ARS",datos_arg[[#This Row],[Monto]],datos_arg[[#This Row],[Monto]]*datos_arg[[#This Row],[TC]])</f>
        <v>1690</v>
      </c>
      <c r="X3986" s="16">
        <f>IFERROR(IF(datos_arg[[#This Row],[Moneda]]="USD",datos_arg[[#This Row],[Monto]],datos_arg[[#This Row],[Monto]]/datos_arg[[#This Row],[TC]]),0)</f>
        <v>11.380471380471381</v>
      </c>
      <c r="Y3986" s="14"/>
    </row>
    <row r="3987" spans="1:25" ht="15" customHeight="1" x14ac:dyDescent="0.25">
      <c r="A3987" s="14">
        <f t="shared" si="62"/>
        <v>3984</v>
      </c>
      <c r="B3987" s="1">
        <v>44237</v>
      </c>
      <c r="C3987" s="18">
        <f>+YEAR(datos_arg[[#This Row],[Fecha]])</f>
        <v>2021</v>
      </c>
      <c r="D3987" s="18">
        <f>+MONTH(datos_arg[[#This Row],[Fecha]])</f>
        <v>2</v>
      </c>
      <c r="E3987" s="14" t="s">
        <v>5358</v>
      </c>
      <c r="F3987" s="14" t="s">
        <v>85</v>
      </c>
      <c r="G3987" s="14"/>
      <c r="H3987" s="14" t="s">
        <v>1024</v>
      </c>
      <c r="I3987" s="14" t="s">
        <v>7132</v>
      </c>
      <c r="J3987" s="14" t="s">
        <v>425</v>
      </c>
      <c r="K3987" s="14" t="s">
        <v>422</v>
      </c>
      <c r="L3987" s="14" t="s">
        <v>425</v>
      </c>
      <c r="M3987" s="14" t="s">
        <v>3858</v>
      </c>
      <c r="N3987" s="14" t="s">
        <v>3313</v>
      </c>
      <c r="O3987" s="14" t="s">
        <v>3859</v>
      </c>
      <c r="P3987" s="14" t="s">
        <v>6184</v>
      </c>
      <c r="Q3987" s="14">
        <v>2</v>
      </c>
      <c r="R3987" s="14" t="s">
        <v>85</v>
      </c>
      <c r="S3987" s="14" t="s">
        <v>422</v>
      </c>
      <c r="T3987" s="35">
        <v>1300.1600000000001</v>
      </c>
      <c r="U3987" s="14" t="s">
        <v>4</v>
      </c>
      <c r="V3987" s="14">
        <v>148.5</v>
      </c>
      <c r="W3987" s="16">
        <f>+IF(datos_arg[[#This Row],[Moneda]]="ARS",datos_arg[[#This Row],[Monto]],datos_arg[[#This Row],[Monto]]*datos_arg[[#This Row],[TC]])</f>
        <v>1300.1600000000001</v>
      </c>
      <c r="X3987" s="16">
        <f>IFERROR(IF(datos_arg[[#This Row],[Moneda]]="USD",datos_arg[[#This Row],[Monto]],datos_arg[[#This Row],[Monto]]/datos_arg[[#This Row],[TC]]),0)</f>
        <v>8.755286195286196</v>
      </c>
      <c r="Y3987" s="14"/>
    </row>
    <row r="3988" spans="1:25" ht="15" customHeight="1" x14ac:dyDescent="0.25">
      <c r="A3988" s="14">
        <f t="shared" si="62"/>
        <v>3985</v>
      </c>
      <c r="B3988" s="1">
        <v>44237</v>
      </c>
      <c r="C3988" s="18">
        <f>+YEAR(datos_arg[[#This Row],[Fecha]])</f>
        <v>2021</v>
      </c>
      <c r="D3988" s="18">
        <f>+MONTH(datos_arg[[#This Row],[Fecha]])</f>
        <v>2</v>
      </c>
      <c r="E3988" s="14" t="s">
        <v>1015</v>
      </c>
      <c r="F3988" s="14" t="s">
        <v>403</v>
      </c>
      <c r="G3988" s="14" t="s">
        <v>5383</v>
      </c>
      <c r="H3988" s="14" t="s">
        <v>1024</v>
      </c>
      <c r="I3988" s="14" t="s">
        <v>7132</v>
      </c>
      <c r="J3988" s="14" t="s">
        <v>425</v>
      </c>
      <c r="K3988" s="14" t="s">
        <v>422</v>
      </c>
      <c r="L3988" s="14" t="s">
        <v>422</v>
      </c>
      <c r="M3988" s="14" t="s">
        <v>1105</v>
      </c>
      <c r="N3988" s="14" t="s">
        <v>299</v>
      </c>
      <c r="O3988" s="14" t="s">
        <v>3861</v>
      </c>
      <c r="P3988" s="14" t="s">
        <v>6185</v>
      </c>
      <c r="Q3988" s="14">
        <v>2</v>
      </c>
      <c r="R3988" s="14" t="s">
        <v>5383</v>
      </c>
      <c r="S3988" s="14" t="s">
        <v>422</v>
      </c>
      <c r="T3988" s="35">
        <v>1478.62</v>
      </c>
      <c r="U3988" s="14" t="s">
        <v>4</v>
      </c>
      <c r="V3988" s="14">
        <v>148.5</v>
      </c>
      <c r="W3988" s="16">
        <f>+IF(datos_arg[[#This Row],[Moneda]]="ARS",datos_arg[[#This Row],[Monto]],datos_arg[[#This Row],[Monto]]*datos_arg[[#This Row],[TC]])</f>
        <v>1478.62</v>
      </c>
      <c r="X3988" s="16">
        <f>IFERROR(IF(datos_arg[[#This Row],[Moneda]]="USD",datos_arg[[#This Row],[Monto]],datos_arg[[#This Row],[Monto]]/datos_arg[[#This Row],[TC]]),0)</f>
        <v>9.9570370370370362</v>
      </c>
      <c r="Y3988" s="14"/>
    </row>
    <row r="3989" spans="1:25" ht="15" customHeight="1" x14ac:dyDescent="0.25">
      <c r="A3989" s="14">
        <f t="shared" si="62"/>
        <v>3986</v>
      </c>
      <c r="B3989" s="1">
        <v>44237</v>
      </c>
      <c r="C3989" s="18">
        <f>+YEAR(datos_arg[[#This Row],[Fecha]])</f>
        <v>2021</v>
      </c>
      <c r="D3989" s="18">
        <f>+MONTH(datos_arg[[#This Row],[Fecha]])</f>
        <v>2</v>
      </c>
      <c r="E3989" s="14" t="s">
        <v>5358</v>
      </c>
      <c r="F3989" s="14" t="s">
        <v>85</v>
      </c>
      <c r="G3989" s="14"/>
      <c r="H3989" s="14" t="s">
        <v>1024</v>
      </c>
      <c r="I3989" s="14" t="s">
        <v>7132</v>
      </c>
      <c r="J3989" s="14" t="s">
        <v>425</v>
      </c>
      <c r="K3989" s="14" t="s">
        <v>422</v>
      </c>
      <c r="L3989" s="14" t="s">
        <v>425</v>
      </c>
      <c r="M3989" s="14" t="s">
        <v>1713</v>
      </c>
      <c r="N3989" s="14" t="s">
        <v>299</v>
      </c>
      <c r="O3989" s="14" t="s">
        <v>3860</v>
      </c>
      <c r="P3989" s="14" t="s">
        <v>6185</v>
      </c>
      <c r="Q3989" s="14">
        <v>2</v>
      </c>
      <c r="R3989" s="14" t="s">
        <v>85</v>
      </c>
      <c r="S3989" s="14" t="s">
        <v>422</v>
      </c>
      <c r="T3989" s="35">
        <v>318.47000000000003</v>
      </c>
      <c r="U3989" s="14" t="s">
        <v>4</v>
      </c>
      <c r="V3989" s="14">
        <v>148.5</v>
      </c>
      <c r="W3989" s="16">
        <f>+IF(datos_arg[[#This Row],[Moneda]]="ARS",datos_arg[[#This Row],[Monto]],datos_arg[[#This Row],[Monto]]*datos_arg[[#This Row],[TC]])</f>
        <v>318.47000000000003</v>
      </c>
      <c r="X3989" s="16">
        <f>IFERROR(IF(datos_arg[[#This Row],[Moneda]]="USD",datos_arg[[#This Row],[Monto]],datos_arg[[#This Row],[Monto]]/datos_arg[[#This Row],[TC]]),0)</f>
        <v>2.1445791245791246</v>
      </c>
      <c r="Y3989" s="14"/>
    </row>
    <row r="3990" spans="1:25" ht="15" customHeight="1" x14ac:dyDescent="0.25">
      <c r="A3990" s="14">
        <f t="shared" si="62"/>
        <v>3987</v>
      </c>
      <c r="B3990" s="1">
        <v>44237</v>
      </c>
      <c r="C3990" s="18">
        <f>+YEAR(datos_arg[[#This Row],[Fecha]])</f>
        <v>2021</v>
      </c>
      <c r="D3990" s="18">
        <f>+MONTH(datos_arg[[#This Row],[Fecha]])</f>
        <v>2</v>
      </c>
      <c r="E3990" s="14" t="s">
        <v>1015</v>
      </c>
      <c r="F3990" s="14" t="s">
        <v>403</v>
      </c>
      <c r="G3990" s="14" t="s">
        <v>5383</v>
      </c>
      <c r="H3990" s="14" t="s">
        <v>1024</v>
      </c>
      <c r="I3990" s="14" t="s">
        <v>7132</v>
      </c>
      <c r="J3990" s="14" t="s">
        <v>425</v>
      </c>
      <c r="K3990" s="14" t="s">
        <v>422</v>
      </c>
      <c r="L3990" s="14" t="s">
        <v>422</v>
      </c>
      <c r="M3990" s="14" t="s">
        <v>877</v>
      </c>
      <c r="N3990" s="14" t="s">
        <v>299</v>
      </c>
      <c r="O3990" s="14" t="s">
        <v>3862</v>
      </c>
      <c r="P3990" s="14" t="s">
        <v>6185</v>
      </c>
      <c r="Q3990" s="14">
        <v>1</v>
      </c>
      <c r="R3990" s="14" t="s">
        <v>5383</v>
      </c>
      <c r="S3990" s="14" t="s">
        <v>422</v>
      </c>
      <c r="T3990" s="35">
        <v>312.79000000000002</v>
      </c>
      <c r="U3990" s="14" t="s">
        <v>4</v>
      </c>
      <c r="V3990" s="14">
        <v>148.5</v>
      </c>
      <c r="W3990" s="16">
        <f>+IF(datos_arg[[#This Row],[Moneda]]="ARS",datos_arg[[#This Row],[Monto]],datos_arg[[#This Row],[Monto]]*datos_arg[[#This Row],[TC]])</f>
        <v>312.79000000000002</v>
      </c>
      <c r="X3990" s="16">
        <f>IFERROR(IF(datos_arg[[#This Row],[Moneda]]="USD",datos_arg[[#This Row],[Monto]],datos_arg[[#This Row],[Monto]]/datos_arg[[#This Row],[TC]]),0)</f>
        <v>2.1063299663299664</v>
      </c>
      <c r="Y3990" s="14"/>
    </row>
    <row r="3991" spans="1:25" ht="15" customHeight="1" x14ac:dyDescent="0.25">
      <c r="A3991" s="14">
        <f t="shared" si="62"/>
        <v>3988</v>
      </c>
      <c r="B3991" s="1">
        <v>44237</v>
      </c>
      <c r="C3991" s="18">
        <f>+YEAR(datos_arg[[#This Row],[Fecha]])</f>
        <v>2021</v>
      </c>
      <c r="D3991" s="18">
        <f>+MONTH(datos_arg[[#This Row],[Fecha]])</f>
        <v>2</v>
      </c>
      <c r="E3991" s="14" t="s">
        <v>5358</v>
      </c>
      <c r="F3991" s="14" t="s">
        <v>85</v>
      </c>
      <c r="G3991" s="14"/>
      <c r="H3991" s="14" t="s">
        <v>1024</v>
      </c>
      <c r="I3991" s="14" t="s">
        <v>7132</v>
      </c>
      <c r="J3991" s="14" t="s">
        <v>425</v>
      </c>
      <c r="K3991" s="14" t="s">
        <v>422</v>
      </c>
      <c r="L3991" s="14" t="s">
        <v>422</v>
      </c>
      <c r="M3991" s="14" t="s">
        <v>1101</v>
      </c>
      <c r="N3991" s="14" t="s">
        <v>299</v>
      </c>
      <c r="O3991" s="14" t="s">
        <v>3863</v>
      </c>
      <c r="P3991" s="14" t="s">
        <v>6186</v>
      </c>
      <c r="Q3991" s="14">
        <v>1</v>
      </c>
      <c r="R3991" s="14" t="s">
        <v>85</v>
      </c>
      <c r="S3991" s="14" t="s">
        <v>422</v>
      </c>
      <c r="T3991" s="35">
        <v>4881.8900000000003</v>
      </c>
      <c r="U3991" s="14" t="s">
        <v>4</v>
      </c>
      <c r="V3991" s="14">
        <v>148.5</v>
      </c>
      <c r="W3991" s="16">
        <f>+IF(datos_arg[[#This Row],[Moneda]]="ARS",datos_arg[[#This Row],[Monto]],datos_arg[[#This Row],[Monto]]*datos_arg[[#This Row],[TC]])</f>
        <v>4881.8900000000003</v>
      </c>
      <c r="X3991" s="16">
        <f>IFERROR(IF(datos_arg[[#This Row],[Moneda]]="USD",datos_arg[[#This Row],[Monto]],datos_arg[[#This Row],[Monto]]/datos_arg[[#This Row],[TC]]),0)</f>
        <v>32.874680134680133</v>
      </c>
      <c r="Y3991" s="14"/>
    </row>
    <row r="3992" spans="1:25" ht="15" customHeight="1" x14ac:dyDescent="0.25">
      <c r="A3992" s="14">
        <f t="shared" si="62"/>
        <v>3989</v>
      </c>
      <c r="B3992" s="1">
        <v>44237</v>
      </c>
      <c r="C3992" s="18">
        <f>+YEAR(datos_arg[[#This Row],[Fecha]])</f>
        <v>2021</v>
      </c>
      <c r="D3992" s="18">
        <f>+MONTH(datos_arg[[#This Row],[Fecha]])</f>
        <v>2</v>
      </c>
      <c r="E3992" s="14" t="s">
        <v>5358</v>
      </c>
      <c r="F3992" s="14" t="s">
        <v>85</v>
      </c>
      <c r="G3992" s="14"/>
      <c r="H3992" s="14" t="s">
        <v>1024</v>
      </c>
      <c r="I3992" s="14" t="s">
        <v>7132</v>
      </c>
      <c r="J3992" s="14" t="s">
        <v>425</v>
      </c>
      <c r="K3992" s="14" t="s">
        <v>422</v>
      </c>
      <c r="L3992" s="14" t="s">
        <v>425</v>
      </c>
      <c r="M3992" s="14" t="s">
        <v>3858</v>
      </c>
      <c r="N3992" s="14" t="s">
        <v>3881</v>
      </c>
      <c r="O3992" s="14" t="s">
        <v>3882</v>
      </c>
      <c r="P3992" s="14" t="s">
        <v>6187</v>
      </c>
      <c r="Q3992" s="14">
        <v>2</v>
      </c>
      <c r="R3992" s="14" t="s">
        <v>85</v>
      </c>
      <c r="S3992" s="14" t="s">
        <v>422</v>
      </c>
      <c r="T3992" s="35">
        <v>1418</v>
      </c>
      <c r="U3992" s="14" t="s">
        <v>4</v>
      </c>
      <c r="V3992" s="14">
        <v>148.5</v>
      </c>
      <c r="W3992" s="16">
        <f>+IF(datos_arg[[#This Row],[Moneda]]="ARS",datos_arg[[#This Row],[Monto]],datos_arg[[#This Row],[Monto]]*datos_arg[[#This Row],[TC]])</f>
        <v>1418</v>
      </c>
      <c r="X3992" s="16">
        <f>IFERROR(IF(datos_arg[[#This Row],[Moneda]]="USD",datos_arg[[#This Row],[Monto]],datos_arg[[#This Row],[Monto]]/datos_arg[[#This Row],[TC]]),0)</f>
        <v>9.5488215488215484</v>
      </c>
      <c r="Y3992" s="14"/>
    </row>
    <row r="3993" spans="1:25" ht="15" customHeight="1" x14ac:dyDescent="0.25">
      <c r="A3993" s="14">
        <f t="shared" si="62"/>
        <v>3990</v>
      </c>
      <c r="B3993" s="1">
        <v>44237</v>
      </c>
      <c r="C3993" s="18">
        <f>+YEAR(datos_arg[[#This Row],[Fecha]])</f>
        <v>2021</v>
      </c>
      <c r="D3993" s="18">
        <f>+MONTH(datos_arg[[#This Row],[Fecha]])</f>
        <v>2</v>
      </c>
      <c r="E3993" s="14" t="s">
        <v>449</v>
      </c>
      <c r="F3993" s="14" t="s">
        <v>523</v>
      </c>
      <c r="G3993" s="14"/>
      <c r="H3993" s="14" t="s">
        <v>7132</v>
      </c>
      <c r="I3993" s="14" t="s">
        <v>7132</v>
      </c>
      <c r="J3993" s="14" t="s">
        <v>425</v>
      </c>
      <c r="K3993" s="14"/>
      <c r="L3993" s="14" t="s">
        <v>425</v>
      </c>
      <c r="M3993" s="14" t="s">
        <v>524</v>
      </c>
      <c r="N3993" s="14" t="s">
        <v>524</v>
      </c>
      <c r="O3993" s="14" t="s">
        <v>3756</v>
      </c>
      <c r="P3993" s="14"/>
      <c r="Q3993" s="14"/>
      <c r="R3993" s="14" t="s">
        <v>523</v>
      </c>
      <c r="S3993" s="14" t="s">
        <v>439</v>
      </c>
      <c r="T3993" s="35">
        <v>4000</v>
      </c>
      <c r="U3993" s="14" t="s">
        <v>4</v>
      </c>
      <c r="V3993" s="14">
        <v>148.5</v>
      </c>
      <c r="W3993" s="16">
        <f>+IF(datos_arg[[#This Row],[Moneda]]="ARS",datos_arg[[#This Row],[Monto]],datos_arg[[#This Row],[Monto]]*datos_arg[[#This Row],[TC]])</f>
        <v>4000</v>
      </c>
      <c r="X3993" s="16">
        <f>IFERROR(IF(datos_arg[[#This Row],[Moneda]]="USD",datos_arg[[#This Row],[Monto]],datos_arg[[#This Row],[Monto]]/datos_arg[[#This Row],[TC]]),0)</f>
        <v>26.936026936026938</v>
      </c>
      <c r="Y3993" s="14"/>
    </row>
    <row r="3994" spans="1:25" ht="15" customHeight="1" x14ac:dyDescent="0.25">
      <c r="A3994" s="14">
        <f t="shared" si="62"/>
        <v>3991</v>
      </c>
      <c r="B3994" s="1">
        <v>44237</v>
      </c>
      <c r="C3994" s="18">
        <f>+YEAR(datos_arg[[#This Row],[Fecha]])</f>
        <v>2021</v>
      </c>
      <c r="D3994" s="18">
        <f>+MONTH(datos_arg[[#This Row],[Fecha]])</f>
        <v>2</v>
      </c>
      <c r="E3994" s="14" t="s">
        <v>408</v>
      </c>
      <c r="F3994" s="14" t="s">
        <v>406</v>
      </c>
      <c r="G3994" s="14"/>
      <c r="H3994" s="14" t="s">
        <v>7132</v>
      </c>
      <c r="I3994" s="14" t="s">
        <v>7132</v>
      </c>
      <c r="J3994" s="14" t="s">
        <v>425</v>
      </c>
      <c r="K3994" s="14"/>
      <c r="L3994" s="14" t="s">
        <v>425</v>
      </c>
      <c r="M3994" s="14" t="s">
        <v>3864</v>
      </c>
      <c r="N3994" s="14" t="s">
        <v>3864</v>
      </c>
      <c r="O3994" s="14" t="s">
        <v>3872</v>
      </c>
      <c r="P3994" s="14"/>
      <c r="Q3994" s="14"/>
      <c r="R3994" s="14" t="s">
        <v>440</v>
      </c>
      <c r="S3994" s="14" t="s">
        <v>446</v>
      </c>
      <c r="T3994" s="35">
        <v>50000</v>
      </c>
      <c r="U3994" s="14" t="s">
        <v>2</v>
      </c>
      <c r="V3994" s="14">
        <v>148.5</v>
      </c>
      <c r="W3994" s="16">
        <f>+IF(datos_arg[[#This Row],[Moneda]]="ARS",datos_arg[[#This Row],[Monto]],datos_arg[[#This Row],[Monto]]*datos_arg[[#This Row],[TC]])</f>
        <v>7425000</v>
      </c>
      <c r="X3994" s="16">
        <f>IFERROR(IF(datos_arg[[#This Row],[Moneda]]="USD",datos_arg[[#This Row],[Monto]],datos_arg[[#This Row],[Monto]]/datos_arg[[#This Row],[TC]]),0)</f>
        <v>50000</v>
      </c>
      <c r="Y3994" s="14"/>
    </row>
    <row r="3995" spans="1:25" ht="15" customHeight="1" x14ac:dyDescent="0.25">
      <c r="A3995" s="14">
        <f t="shared" si="62"/>
        <v>3992</v>
      </c>
      <c r="B3995" s="1">
        <v>44237</v>
      </c>
      <c r="C3995" s="18">
        <f>+YEAR(datos_arg[[#This Row],[Fecha]])</f>
        <v>2021</v>
      </c>
      <c r="D3995" s="18">
        <f>+MONTH(datos_arg[[#This Row],[Fecha]])</f>
        <v>2</v>
      </c>
      <c r="E3995" s="14" t="s">
        <v>408</v>
      </c>
      <c r="F3995" s="14" t="s">
        <v>406</v>
      </c>
      <c r="G3995" s="14"/>
      <c r="H3995" s="14" t="s">
        <v>7132</v>
      </c>
      <c r="I3995" s="14" t="s">
        <v>7132</v>
      </c>
      <c r="J3995" s="14" t="s">
        <v>425</v>
      </c>
      <c r="K3995" s="14"/>
      <c r="L3995" s="14" t="s">
        <v>425</v>
      </c>
      <c r="M3995" s="14" t="s">
        <v>3865</v>
      </c>
      <c r="N3995" s="14" t="s">
        <v>3865</v>
      </c>
      <c r="O3995" s="14" t="s">
        <v>3873</v>
      </c>
      <c r="P3995" s="14"/>
      <c r="Q3995" s="14"/>
      <c r="R3995" s="14" t="s">
        <v>440</v>
      </c>
      <c r="S3995" s="14" t="s">
        <v>446</v>
      </c>
      <c r="T3995" s="35">
        <v>42500</v>
      </c>
      <c r="U3995" s="14" t="s">
        <v>2</v>
      </c>
      <c r="V3995" s="14">
        <v>148.5</v>
      </c>
      <c r="W3995" s="16">
        <f>+IF(datos_arg[[#This Row],[Moneda]]="ARS",datos_arg[[#This Row],[Monto]],datos_arg[[#This Row],[Monto]]*datos_arg[[#This Row],[TC]])</f>
        <v>6311250</v>
      </c>
      <c r="X3995" s="16">
        <f>IFERROR(IF(datos_arg[[#This Row],[Moneda]]="USD",datos_arg[[#This Row],[Monto]],datos_arg[[#This Row],[Monto]]/datos_arg[[#This Row],[TC]]),0)</f>
        <v>42500</v>
      </c>
      <c r="Y3995" s="14"/>
    </row>
    <row r="3996" spans="1:25" ht="15" customHeight="1" x14ac:dyDescent="0.25">
      <c r="A3996" s="14">
        <f t="shared" si="62"/>
        <v>3993</v>
      </c>
      <c r="B3996" s="1">
        <v>44237</v>
      </c>
      <c r="C3996" s="18">
        <f>+YEAR(datos_arg[[#This Row],[Fecha]])</f>
        <v>2021</v>
      </c>
      <c r="D3996" s="18">
        <f>+MONTH(datos_arg[[#This Row],[Fecha]])</f>
        <v>2</v>
      </c>
      <c r="E3996" s="14" t="s">
        <v>408</v>
      </c>
      <c r="F3996" s="14" t="s">
        <v>406</v>
      </c>
      <c r="G3996" s="14"/>
      <c r="H3996" s="14" t="s">
        <v>7132</v>
      </c>
      <c r="I3996" s="14" t="s">
        <v>7132</v>
      </c>
      <c r="J3996" s="14" t="s">
        <v>425</v>
      </c>
      <c r="K3996" s="14"/>
      <c r="L3996" s="14" t="s">
        <v>425</v>
      </c>
      <c r="M3996" s="14" t="s">
        <v>3866</v>
      </c>
      <c r="N3996" s="14" t="s">
        <v>3866</v>
      </c>
      <c r="O3996" s="14" t="s">
        <v>3874</v>
      </c>
      <c r="P3996" s="14"/>
      <c r="Q3996" s="14"/>
      <c r="R3996" s="14" t="s">
        <v>440</v>
      </c>
      <c r="S3996" s="14" t="s">
        <v>446</v>
      </c>
      <c r="T3996" s="35">
        <v>25000</v>
      </c>
      <c r="U3996" s="14" t="s">
        <v>2</v>
      </c>
      <c r="V3996" s="14">
        <v>148.5</v>
      </c>
      <c r="W3996" s="16">
        <f>+IF(datos_arg[[#This Row],[Moneda]]="ARS",datos_arg[[#This Row],[Monto]],datos_arg[[#This Row],[Monto]]*datos_arg[[#This Row],[TC]])</f>
        <v>3712500</v>
      </c>
      <c r="X3996" s="16">
        <f>IFERROR(IF(datos_arg[[#This Row],[Moneda]]="USD",datos_arg[[#This Row],[Monto]],datos_arg[[#This Row],[Monto]]/datos_arg[[#This Row],[TC]]),0)</f>
        <v>25000</v>
      </c>
      <c r="Y3996" s="14"/>
    </row>
    <row r="3997" spans="1:25" ht="15" customHeight="1" x14ac:dyDescent="0.25">
      <c r="A3997" s="14">
        <f t="shared" si="62"/>
        <v>3994</v>
      </c>
      <c r="B3997" s="1">
        <v>44237</v>
      </c>
      <c r="C3997" s="18">
        <f>+YEAR(datos_arg[[#This Row],[Fecha]])</f>
        <v>2021</v>
      </c>
      <c r="D3997" s="18">
        <f>+MONTH(datos_arg[[#This Row],[Fecha]])</f>
        <v>2</v>
      </c>
      <c r="E3997" s="14" t="s">
        <v>408</v>
      </c>
      <c r="F3997" s="14" t="s">
        <v>406</v>
      </c>
      <c r="G3997" s="14"/>
      <c r="H3997" s="14" t="s">
        <v>7132</v>
      </c>
      <c r="I3997" s="14" t="s">
        <v>7132</v>
      </c>
      <c r="J3997" s="14" t="s">
        <v>425</v>
      </c>
      <c r="K3997" s="14"/>
      <c r="L3997" s="14" t="s">
        <v>425</v>
      </c>
      <c r="M3997" s="14" t="s">
        <v>3867</v>
      </c>
      <c r="N3997" s="14" t="s">
        <v>3867</v>
      </c>
      <c r="O3997" s="14" t="s">
        <v>3875</v>
      </c>
      <c r="P3997" s="14"/>
      <c r="Q3997" s="14"/>
      <c r="R3997" s="14" t="s">
        <v>440</v>
      </c>
      <c r="S3997" s="14" t="s">
        <v>446</v>
      </c>
      <c r="T3997" s="35">
        <v>25000</v>
      </c>
      <c r="U3997" s="14" t="s">
        <v>2</v>
      </c>
      <c r="V3997" s="14">
        <v>148.5</v>
      </c>
      <c r="W3997" s="16">
        <f>+IF(datos_arg[[#This Row],[Moneda]]="ARS",datos_arg[[#This Row],[Monto]],datos_arg[[#This Row],[Monto]]*datos_arg[[#This Row],[TC]])</f>
        <v>3712500</v>
      </c>
      <c r="X3997" s="16">
        <f>IFERROR(IF(datos_arg[[#This Row],[Moneda]]="USD",datos_arg[[#This Row],[Monto]],datos_arg[[#This Row],[Monto]]/datos_arg[[#This Row],[TC]]),0)</f>
        <v>25000</v>
      </c>
      <c r="Y3997" s="14"/>
    </row>
    <row r="3998" spans="1:25" ht="15" customHeight="1" x14ac:dyDescent="0.25">
      <c r="A3998" s="14">
        <f t="shared" si="62"/>
        <v>3995</v>
      </c>
      <c r="B3998" s="1">
        <v>44237</v>
      </c>
      <c r="C3998" s="18">
        <f>+YEAR(datos_arg[[#This Row],[Fecha]])</f>
        <v>2021</v>
      </c>
      <c r="D3998" s="18">
        <f>+MONTH(datos_arg[[#This Row],[Fecha]])</f>
        <v>2</v>
      </c>
      <c r="E3998" s="14" t="s">
        <v>408</v>
      </c>
      <c r="F3998" s="14" t="s">
        <v>406</v>
      </c>
      <c r="G3998" s="14"/>
      <c r="H3998" s="14" t="s">
        <v>7132</v>
      </c>
      <c r="I3998" s="14" t="s">
        <v>7132</v>
      </c>
      <c r="J3998" s="14" t="s">
        <v>425</v>
      </c>
      <c r="K3998" s="14"/>
      <c r="L3998" s="14" t="s">
        <v>425</v>
      </c>
      <c r="M3998" s="14" t="s">
        <v>3868</v>
      </c>
      <c r="N3998" s="14" t="s">
        <v>3868</v>
      </c>
      <c r="O3998" s="14" t="s">
        <v>3868</v>
      </c>
      <c r="P3998" s="14"/>
      <c r="Q3998" s="14"/>
      <c r="R3998" s="14" t="s">
        <v>440</v>
      </c>
      <c r="S3998" s="14" t="s">
        <v>446</v>
      </c>
      <c r="T3998" s="35">
        <v>25000</v>
      </c>
      <c r="U3998" s="14" t="s">
        <v>2</v>
      </c>
      <c r="V3998" s="14">
        <v>148.5</v>
      </c>
      <c r="W3998" s="16">
        <f>+IF(datos_arg[[#This Row],[Moneda]]="ARS",datos_arg[[#This Row],[Monto]],datos_arg[[#This Row],[Monto]]*datos_arg[[#This Row],[TC]])</f>
        <v>3712500</v>
      </c>
      <c r="X3998" s="16">
        <f>IFERROR(IF(datos_arg[[#This Row],[Moneda]]="USD",datos_arg[[#This Row],[Monto]],datos_arg[[#This Row],[Monto]]/datos_arg[[#This Row],[TC]]),0)</f>
        <v>25000</v>
      </c>
      <c r="Y3998" s="14"/>
    </row>
    <row r="3999" spans="1:25" ht="15" customHeight="1" x14ac:dyDescent="0.25">
      <c r="A3999" s="14">
        <f t="shared" si="62"/>
        <v>3996</v>
      </c>
      <c r="B3999" s="1">
        <v>44237</v>
      </c>
      <c r="C3999" s="18">
        <f>+YEAR(datos_arg[[#This Row],[Fecha]])</f>
        <v>2021</v>
      </c>
      <c r="D3999" s="18">
        <f>+MONTH(datos_arg[[#This Row],[Fecha]])</f>
        <v>2</v>
      </c>
      <c r="E3999" s="14" t="s">
        <v>408</v>
      </c>
      <c r="F3999" s="14" t="s">
        <v>406</v>
      </c>
      <c r="G3999" s="14"/>
      <c r="H3999" s="14" t="s">
        <v>7132</v>
      </c>
      <c r="I3999" s="14" t="s">
        <v>7132</v>
      </c>
      <c r="J3999" s="14" t="s">
        <v>425</v>
      </c>
      <c r="K3999" s="14"/>
      <c r="L3999" s="14" t="s">
        <v>425</v>
      </c>
      <c r="M3999" s="14" t="s">
        <v>3869</v>
      </c>
      <c r="N3999" s="14" t="s">
        <v>3869</v>
      </c>
      <c r="O3999" s="14" t="s">
        <v>3869</v>
      </c>
      <c r="P3999" s="14"/>
      <c r="Q3999" s="14"/>
      <c r="R3999" s="14" t="s">
        <v>440</v>
      </c>
      <c r="S3999" s="14" t="s">
        <v>446</v>
      </c>
      <c r="T3999" s="35">
        <v>50000</v>
      </c>
      <c r="U3999" s="14" t="s">
        <v>2</v>
      </c>
      <c r="V3999" s="14">
        <v>148.5</v>
      </c>
      <c r="W3999" s="16">
        <f>+IF(datos_arg[[#This Row],[Moneda]]="ARS",datos_arg[[#This Row],[Monto]],datos_arg[[#This Row],[Monto]]*datos_arg[[#This Row],[TC]])</f>
        <v>7425000</v>
      </c>
      <c r="X3999" s="16">
        <f>IFERROR(IF(datos_arg[[#This Row],[Moneda]]="USD",datos_arg[[#This Row],[Monto]],datos_arg[[#This Row],[Monto]]/datos_arg[[#This Row],[TC]]),0)</f>
        <v>50000</v>
      </c>
      <c r="Y3999" s="14"/>
    </row>
    <row r="4000" spans="1:25" ht="15" customHeight="1" x14ac:dyDescent="0.25">
      <c r="A4000" s="14">
        <f t="shared" si="62"/>
        <v>3997</v>
      </c>
      <c r="B4000" s="1">
        <v>44237</v>
      </c>
      <c r="C4000" s="18">
        <f>+YEAR(datos_arg[[#This Row],[Fecha]])</f>
        <v>2021</v>
      </c>
      <c r="D4000" s="18">
        <f>+MONTH(datos_arg[[#This Row],[Fecha]])</f>
        <v>2</v>
      </c>
      <c r="E4000" s="14" t="s">
        <v>408</v>
      </c>
      <c r="F4000" s="14" t="s">
        <v>406</v>
      </c>
      <c r="G4000" s="14"/>
      <c r="H4000" s="14" t="s">
        <v>7132</v>
      </c>
      <c r="I4000" s="14" t="s">
        <v>7132</v>
      </c>
      <c r="J4000" s="14" t="s">
        <v>425</v>
      </c>
      <c r="K4000" s="14"/>
      <c r="L4000" s="14" t="s">
        <v>425</v>
      </c>
      <c r="M4000" s="14" t="s">
        <v>3870</v>
      </c>
      <c r="N4000" s="14" t="s">
        <v>3870</v>
      </c>
      <c r="O4000" s="14" t="s">
        <v>3870</v>
      </c>
      <c r="P4000" s="14"/>
      <c r="Q4000" s="14"/>
      <c r="R4000" s="14" t="s">
        <v>440</v>
      </c>
      <c r="S4000" s="14" t="s">
        <v>446</v>
      </c>
      <c r="T4000" s="35">
        <v>50000</v>
      </c>
      <c r="U4000" s="14" t="s">
        <v>2</v>
      </c>
      <c r="V4000" s="14">
        <v>148.5</v>
      </c>
      <c r="W4000" s="16">
        <f>+IF(datos_arg[[#This Row],[Moneda]]="ARS",datos_arg[[#This Row],[Monto]],datos_arg[[#This Row],[Monto]]*datos_arg[[#This Row],[TC]])</f>
        <v>7425000</v>
      </c>
      <c r="X4000" s="16">
        <f>IFERROR(IF(datos_arg[[#This Row],[Moneda]]="USD",datos_arg[[#This Row],[Monto]],datos_arg[[#This Row],[Monto]]/datos_arg[[#This Row],[TC]]),0)</f>
        <v>50000</v>
      </c>
      <c r="Y4000" s="14"/>
    </row>
    <row r="4001" spans="1:25" ht="15" customHeight="1" x14ac:dyDescent="0.25">
      <c r="A4001" s="14">
        <f t="shared" si="62"/>
        <v>3998</v>
      </c>
      <c r="B4001" s="1">
        <v>44237</v>
      </c>
      <c r="C4001" s="18">
        <f>+YEAR(datos_arg[[#This Row],[Fecha]])</f>
        <v>2021</v>
      </c>
      <c r="D4001" s="18">
        <f>+MONTH(datos_arg[[#This Row],[Fecha]])</f>
        <v>2</v>
      </c>
      <c r="E4001" s="14" t="s">
        <v>408</v>
      </c>
      <c r="F4001" s="14" t="s">
        <v>406</v>
      </c>
      <c r="G4001" s="14"/>
      <c r="H4001" s="14" t="s">
        <v>7132</v>
      </c>
      <c r="I4001" s="14" t="s">
        <v>7132</v>
      </c>
      <c r="J4001" s="14" t="s">
        <v>425</v>
      </c>
      <c r="K4001" s="14"/>
      <c r="L4001" s="14" t="s">
        <v>425</v>
      </c>
      <c r="M4001" s="14" t="s">
        <v>3871</v>
      </c>
      <c r="N4001" s="14" t="s">
        <v>3871</v>
      </c>
      <c r="O4001" s="14" t="s">
        <v>3876</v>
      </c>
      <c r="P4001" s="14"/>
      <c r="Q4001" s="14"/>
      <c r="R4001" s="14" t="s">
        <v>440</v>
      </c>
      <c r="S4001" s="14" t="s">
        <v>446</v>
      </c>
      <c r="T4001" s="35">
        <v>25000</v>
      </c>
      <c r="U4001" s="14" t="s">
        <v>2</v>
      </c>
      <c r="V4001" s="14">
        <v>148.5</v>
      </c>
      <c r="W4001" s="16">
        <f>+IF(datos_arg[[#This Row],[Moneda]]="ARS",datos_arg[[#This Row],[Monto]],datos_arg[[#This Row],[Monto]]*datos_arg[[#This Row],[TC]])</f>
        <v>3712500</v>
      </c>
      <c r="X4001" s="16">
        <f>IFERROR(IF(datos_arg[[#This Row],[Moneda]]="USD",datos_arg[[#This Row],[Monto]],datos_arg[[#This Row],[Monto]]/datos_arg[[#This Row],[TC]]),0)</f>
        <v>25000</v>
      </c>
      <c r="Y4001" s="14"/>
    </row>
    <row r="4002" spans="1:25" ht="15" customHeight="1" x14ac:dyDescent="0.25">
      <c r="A4002" s="14">
        <f t="shared" si="62"/>
        <v>3999</v>
      </c>
      <c r="B4002" s="1">
        <v>44237</v>
      </c>
      <c r="C4002" s="18">
        <f>+YEAR(datos_arg[[#This Row],[Fecha]])</f>
        <v>2021</v>
      </c>
      <c r="D4002" s="18">
        <f>+MONTH(datos_arg[[#This Row],[Fecha]])</f>
        <v>2</v>
      </c>
      <c r="E4002" s="14" t="s">
        <v>5358</v>
      </c>
      <c r="F4002" s="14" t="s">
        <v>4109</v>
      </c>
      <c r="G4002" s="14"/>
      <c r="H4002" s="14" t="s">
        <v>8103</v>
      </c>
      <c r="I4002" s="14" t="s">
        <v>8105</v>
      </c>
      <c r="J4002" s="14" t="s">
        <v>425</v>
      </c>
      <c r="K4002" s="14" t="s">
        <v>420</v>
      </c>
      <c r="L4002" s="14" t="s">
        <v>425</v>
      </c>
      <c r="M4002" s="14" t="s">
        <v>4818</v>
      </c>
      <c r="N4002" s="14" t="s">
        <v>2209</v>
      </c>
      <c r="O4002" s="14" t="s">
        <v>7390</v>
      </c>
      <c r="P4002" s="14" t="s">
        <v>7396</v>
      </c>
      <c r="Q4002" s="14">
        <v>15</v>
      </c>
      <c r="R4002" s="14" t="s">
        <v>4109</v>
      </c>
      <c r="S4002" s="14" t="s">
        <v>439</v>
      </c>
      <c r="T4002" s="35">
        <v>12300</v>
      </c>
      <c r="U4002" s="14" t="s">
        <v>4</v>
      </c>
      <c r="V4002" s="14">
        <v>148.5</v>
      </c>
      <c r="W4002" s="16">
        <f>+IF(datos_arg[[#This Row],[Moneda]]="ARS",datos_arg[[#This Row],[Monto]],datos_arg[[#This Row],[Monto]]*datos_arg[[#This Row],[TC]])</f>
        <v>12300</v>
      </c>
      <c r="X4002" s="16">
        <f>IFERROR(IF(datos_arg[[#This Row],[Moneda]]="USD",datos_arg[[#This Row],[Monto]],datos_arg[[#This Row],[Monto]]/datos_arg[[#This Row],[TC]]),0)</f>
        <v>82.828282828282823</v>
      </c>
      <c r="Y4002" s="14"/>
    </row>
    <row r="4003" spans="1:25" ht="15" customHeight="1" x14ac:dyDescent="0.25">
      <c r="A4003" s="14">
        <f t="shared" si="62"/>
        <v>4000</v>
      </c>
      <c r="B4003" s="1">
        <v>44237</v>
      </c>
      <c r="C4003" s="18">
        <f>+YEAR(datos_arg[[#This Row],[Fecha]])</f>
        <v>2021</v>
      </c>
      <c r="D4003" s="18">
        <f>+MONTH(datos_arg[[#This Row],[Fecha]])</f>
        <v>2</v>
      </c>
      <c r="E4003" s="14" t="s">
        <v>5358</v>
      </c>
      <c r="F4003" s="14" t="s">
        <v>4109</v>
      </c>
      <c r="G4003" s="14"/>
      <c r="H4003" s="14" t="s">
        <v>8103</v>
      </c>
      <c r="I4003" s="14" t="s">
        <v>8105</v>
      </c>
      <c r="J4003" s="14" t="s">
        <v>425</v>
      </c>
      <c r="K4003" s="14" t="s">
        <v>420</v>
      </c>
      <c r="L4003" s="14" t="s">
        <v>425</v>
      </c>
      <c r="M4003" s="14" t="s">
        <v>6659</v>
      </c>
      <c r="N4003" s="14" t="s">
        <v>2209</v>
      </c>
      <c r="O4003" s="14" t="s">
        <v>7391</v>
      </c>
      <c r="P4003" s="14" t="s">
        <v>7396</v>
      </c>
      <c r="Q4003" s="14">
        <v>20</v>
      </c>
      <c r="R4003" s="14" t="s">
        <v>4109</v>
      </c>
      <c r="S4003" s="14" t="s">
        <v>439</v>
      </c>
      <c r="T4003" s="35">
        <v>13800</v>
      </c>
      <c r="U4003" s="14" t="s">
        <v>4</v>
      </c>
      <c r="V4003" s="14">
        <v>148.5</v>
      </c>
      <c r="W4003" s="16">
        <f>+IF(datos_arg[[#This Row],[Moneda]]="ARS",datos_arg[[#This Row],[Monto]],datos_arg[[#This Row],[Monto]]*datos_arg[[#This Row],[TC]])</f>
        <v>13800</v>
      </c>
      <c r="X4003" s="16">
        <f>IFERROR(IF(datos_arg[[#This Row],[Moneda]]="USD",datos_arg[[#This Row],[Monto]],datos_arg[[#This Row],[Monto]]/datos_arg[[#This Row],[TC]]),0)</f>
        <v>92.929292929292927</v>
      </c>
      <c r="Y4003" s="14"/>
    </row>
    <row r="4004" spans="1:25" ht="15" customHeight="1" x14ac:dyDescent="0.25">
      <c r="A4004" s="14">
        <f t="shared" si="62"/>
        <v>4001</v>
      </c>
      <c r="B4004" s="1">
        <v>44237</v>
      </c>
      <c r="C4004" s="18">
        <f>+YEAR(datos_arg[[#This Row],[Fecha]])</f>
        <v>2021</v>
      </c>
      <c r="D4004" s="18">
        <f>+MONTH(datos_arg[[#This Row],[Fecha]])</f>
        <v>2</v>
      </c>
      <c r="E4004" s="14" t="s">
        <v>5358</v>
      </c>
      <c r="F4004" s="14" t="s">
        <v>4109</v>
      </c>
      <c r="G4004" s="14"/>
      <c r="H4004" s="14" t="s">
        <v>8103</v>
      </c>
      <c r="I4004" s="14" t="s">
        <v>8105</v>
      </c>
      <c r="J4004" s="14" t="s">
        <v>425</v>
      </c>
      <c r="K4004" s="14" t="s">
        <v>420</v>
      </c>
      <c r="L4004" s="14" t="s">
        <v>425</v>
      </c>
      <c r="M4004" s="14" t="s">
        <v>3597</v>
      </c>
      <c r="N4004" s="14" t="s">
        <v>2209</v>
      </c>
      <c r="O4004" s="14" t="s">
        <v>7392</v>
      </c>
      <c r="P4004" s="14" t="s">
        <v>7396</v>
      </c>
      <c r="Q4004" s="14">
        <v>10</v>
      </c>
      <c r="R4004" s="14" t="s">
        <v>4109</v>
      </c>
      <c r="S4004" s="14" t="s">
        <v>439</v>
      </c>
      <c r="T4004" s="35">
        <v>12600</v>
      </c>
      <c r="U4004" s="14" t="s">
        <v>4</v>
      </c>
      <c r="V4004" s="14">
        <v>148.5</v>
      </c>
      <c r="W4004" s="16">
        <f>+IF(datos_arg[[#This Row],[Moneda]]="ARS",datos_arg[[#This Row],[Monto]],datos_arg[[#This Row],[Monto]]*datos_arg[[#This Row],[TC]])</f>
        <v>12600</v>
      </c>
      <c r="X4004" s="16">
        <f>IFERROR(IF(datos_arg[[#This Row],[Moneda]]="USD",datos_arg[[#This Row],[Monto]],datos_arg[[#This Row],[Monto]]/datos_arg[[#This Row],[TC]]),0)</f>
        <v>84.848484848484844</v>
      </c>
      <c r="Y4004" s="14"/>
    </row>
    <row r="4005" spans="1:25" ht="15" customHeight="1" x14ac:dyDescent="0.25">
      <c r="A4005" s="14">
        <f t="shared" si="62"/>
        <v>4002</v>
      </c>
      <c r="B4005" s="1">
        <v>44237</v>
      </c>
      <c r="C4005" s="18">
        <f>+YEAR(datos_arg[[#This Row],[Fecha]])</f>
        <v>2021</v>
      </c>
      <c r="D4005" s="18">
        <f>+MONTH(datos_arg[[#This Row],[Fecha]])</f>
        <v>2</v>
      </c>
      <c r="E4005" s="14" t="s">
        <v>5358</v>
      </c>
      <c r="F4005" s="14" t="s">
        <v>4109</v>
      </c>
      <c r="G4005" s="14"/>
      <c r="H4005" s="14" t="s">
        <v>8103</v>
      </c>
      <c r="I4005" s="14" t="s">
        <v>8105</v>
      </c>
      <c r="J4005" s="14" t="s">
        <v>425</v>
      </c>
      <c r="K4005" s="14" t="s">
        <v>420</v>
      </c>
      <c r="L4005" s="14" t="s">
        <v>425</v>
      </c>
      <c r="M4005" s="14" t="s">
        <v>1662</v>
      </c>
      <c r="N4005" s="14" t="s">
        <v>2209</v>
      </c>
      <c r="O4005" s="14" t="s">
        <v>7393</v>
      </c>
      <c r="P4005" s="14" t="s">
        <v>7396</v>
      </c>
      <c r="Q4005" s="14">
        <v>1</v>
      </c>
      <c r="R4005" s="14" t="s">
        <v>4109</v>
      </c>
      <c r="S4005" s="14" t="s">
        <v>439</v>
      </c>
      <c r="T4005" s="35">
        <v>630</v>
      </c>
      <c r="U4005" s="14" t="s">
        <v>4</v>
      </c>
      <c r="V4005" s="14">
        <v>148.5</v>
      </c>
      <c r="W4005" s="16">
        <f>+IF(datos_arg[[#This Row],[Moneda]]="ARS",datos_arg[[#This Row],[Monto]],datos_arg[[#This Row],[Monto]]*datos_arg[[#This Row],[TC]])</f>
        <v>630</v>
      </c>
      <c r="X4005" s="16">
        <f>IFERROR(IF(datos_arg[[#This Row],[Moneda]]="USD",datos_arg[[#This Row],[Monto]],datos_arg[[#This Row],[Monto]]/datos_arg[[#This Row],[TC]]),0)</f>
        <v>4.2424242424242422</v>
      </c>
      <c r="Y4005" s="14"/>
    </row>
    <row r="4006" spans="1:25" ht="15" customHeight="1" x14ac:dyDescent="0.25">
      <c r="A4006" s="14">
        <f t="shared" si="62"/>
        <v>4003</v>
      </c>
      <c r="B4006" s="1">
        <v>44237</v>
      </c>
      <c r="C4006" s="18">
        <f>+YEAR(datos_arg[[#This Row],[Fecha]])</f>
        <v>2021</v>
      </c>
      <c r="D4006" s="18">
        <f>+MONTH(datos_arg[[#This Row],[Fecha]])</f>
        <v>2</v>
      </c>
      <c r="E4006" s="14" t="s">
        <v>5358</v>
      </c>
      <c r="F4006" s="14" t="s">
        <v>4109</v>
      </c>
      <c r="G4006" s="14"/>
      <c r="H4006" s="14" t="s">
        <v>8103</v>
      </c>
      <c r="I4006" s="14" t="s">
        <v>8105</v>
      </c>
      <c r="J4006" s="14" t="s">
        <v>425</v>
      </c>
      <c r="K4006" s="14" t="s">
        <v>420</v>
      </c>
      <c r="L4006" s="14" t="s">
        <v>425</v>
      </c>
      <c r="M4006" s="14" t="s">
        <v>6658</v>
      </c>
      <c r="N4006" s="14" t="s">
        <v>2209</v>
      </c>
      <c r="O4006" s="14" t="s">
        <v>7394</v>
      </c>
      <c r="P4006" s="14" t="s">
        <v>7396</v>
      </c>
      <c r="Q4006" s="14">
        <v>1</v>
      </c>
      <c r="R4006" s="14" t="s">
        <v>4109</v>
      </c>
      <c r="S4006" s="14" t="s">
        <v>439</v>
      </c>
      <c r="T4006" s="35">
        <v>3200</v>
      </c>
      <c r="U4006" s="14" t="s">
        <v>4</v>
      </c>
      <c r="V4006" s="14">
        <v>148.5</v>
      </c>
      <c r="W4006" s="16">
        <f>+IF(datos_arg[[#This Row],[Moneda]]="ARS",datos_arg[[#This Row],[Monto]],datos_arg[[#This Row],[Monto]]*datos_arg[[#This Row],[TC]])</f>
        <v>3200</v>
      </c>
      <c r="X4006" s="16">
        <f>IFERROR(IF(datos_arg[[#This Row],[Moneda]]="USD",datos_arg[[#This Row],[Monto]],datos_arg[[#This Row],[Monto]]/datos_arg[[#This Row],[TC]]),0)</f>
        <v>21.54882154882155</v>
      </c>
      <c r="Y4006" s="14"/>
    </row>
    <row r="4007" spans="1:25" ht="15" customHeight="1" x14ac:dyDescent="0.25">
      <c r="A4007" s="14">
        <f t="shared" si="62"/>
        <v>4004</v>
      </c>
      <c r="B4007" s="1">
        <v>44237</v>
      </c>
      <c r="C4007" s="18">
        <f>+YEAR(datos_arg[[#This Row],[Fecha]])</f>
        <v>2021</v>
      </c>
      <c r="D4007" s="18">
        <f>+MONTH(datos_arg[[#This Row],[Fecha]])</f>
        <v>2</v>
      </c>
      <c r="E4007" s="14" t="s">
        <v>5358</v>
      </c>
      <c r="F4007" s="14" t="s">
        <v>4109</v>
      </c>
      <c r="G4007" s="14"/>
      <c r="H4007" s="14" t="s">
        <v>8103</v>
      </c>
      <c r="I4007" s="14" t="s">
        <v>8105</v>
      </c>
      <c r="J4007" s="14" t="s">
        <v>425</v>
      </c>
      <c r="K4007" s="14" t="s">
        <v>420</v>
      </c>
      <c r="L4007" s="14" t="s">
        <v>425</v>
      </c>
      <c r="M4007" s="14" t="s">
        <v>6657</v>
      </c>
      <c r="N4007" s="14" t="s">
        <v>2209</v>
      </c>
      <c r="O4007" s="14" t="s">
        <v>7395</v>
      </c>
      <c r="P4007" s="14" t="s">
        <v>7396</v>
      </c>
      <c r="Q4007" s="14">
        <v>1</v>
      </c>
      <c r="R4007" s="14" t="s">
        <v>4109</v>
      </c>
      <c r="S4007" s="14" t="s">
        <v>439</v>
      </c>
      <c r="T4007" s="35">
        <v>4500</v>
      </c>
      <c r="U4007" s="14" t="s">
        <v>4</v>
      </c>
      <c r="V4007" s="14">
        <v>148.5</v>
      </c>
      <c r="W4007" s="16">
        <f>+IF(datos_arg[[#This Row],[Moneda]]="ARS",datos_arg[[#This Row],[Monto]],datos_arg[[#This Row],[Monto]]*datos_arg[[#This Row],[TC]])</f>
        <v>4500</v>
      </c>
      <c r="X4007" s="16">
        <f>IFERROR(IF(datos_arg[[#This Row],[Moneda]]="USD",datos_arg[[#This Row],[Monto]],datos_arg[[#This Row],[Monto]]/datos_arg[[#This Row],[TC]]),0)</f>
        <v>30.303030303030305</v>
      </c>
      <c r="Y4007" s="14"/>
    </row>
    <row r="4008" spans="1:25" ht="15" customHeight="1" x14ac:dyDescent="0.25">
      <c r="A4008" s="14">
        <f t="shared" si="62"/>
        <v>4005</v>
      </c>
      <c r="B4008" s="1">
        <v>44238</v>
      </c>
      <c r="C4008" s="18">
        <f>+YEAR(datos_arg[[#This Row],[Fecha]])</f>
        <v>2021</v>
      </c>
      <c r="D4008" s="18">
        <f>+MONTH(datos_arg[[#This Row],[Fecha]])</f>
        <v>2</v>
      </c>
      <c r="E4008" s="14" t="s">
        <v>617</v>
      </c>
      <c r="F4008" s="14" t="s">
        <v>6652</v>
      </c>
      <c r="G4008" s="14" t="s">
        <v>6653</v>
      </c>
      <c r="H4008" s="14" t="s">
        <v>6648</v>
      </c>
      <c r="I4008" s="14" t="s">
        <v>3955</v>
      </c>
      <c r="J4008" s="14" t="s">
        <v>425</v>
      </c>
      <c r="K4008" s="14" t="s">
        <v>421</v>
      </c>
      <c r="L4008" s="14" t="s">
        <v>421</v>
      </c>
      <c r="M4008" s="14" t="s">
        <v>761</v>
      </c>
      <c r="N4008" s="14" t="s">
        <v>39</v>
      </c>
      <c r="O4008" s="14" t="s">
        <v>3877</v>
      </c>
      <c r="P4008" s="14" t="s">
        <v>6188</v>
      </c>
      <c r="Q4008" s="14">
        <v>1</v>
      </c>
      <c r="R4008" s="14" t="s">
        <v>6653</v>
      </c>
      <c r="S4008" s="14" t="s">
        <v>439</v>
      </c>
      <c r="T4008" s="35">
        <v>85000</v>
      </c>
      <c r="U4008" s="14" t="s">
        <v>4</v>
      </c>
      <c r="V4008" s="14">
        <v>148.5</v>
      </c>
      <c r="W4008" s="16">
        <f>+IF(datos_arg[[#This Row],[Moneda]]="ARS",datos_arg[[#This Row],[Monto]],datos_arg[[#This Row],[Monto]]*datos_arg[[#This Row],[TC]])</f>
        <v>85000</v>
      </c>
      <c r="X4008" s="16">
        <f>IFERROR(IF(datos_arg[[#This Row],[Moneda]]="USD",datos_arg[[#This Row],[Monto]],datos_arg[[#This Row],[Monto]]/datos_arg[[#This Row],[TC]]),0)</f>
        <v>572.3905723905724</v>
      </c>
      <c r="Y4008" s="14"/>
    </row>
    <row r="4009" spans="1:25" ht="15" customHeight="1" x14ac:dyDescent="0.25">
      <c r="A4009" s="14">
        <f t="shared" si="62"/>
        <v>4006</v>
      </c>
      <c r="B4009" s="1">
        <v>44238</v>
      </c>
      <c r="C4009" s="18">
        <f>+YEAR(datos_arg[[#This Row],[Fecha]])</f>
        <v>2021</v>
      </c>
      <c r="D4009" s="18">
        <f>+MONTH(datos_arg[[#This Row],[Fecha]])</f>
        <v>2</v>
      </c>
      <c r="E4009" s="14" t="s">
        <v>1015</v>
      </c>
      <c r="F4009" s="14" t="s">
        <v>403</v>
      </c>
      <c r="G4009" s="14" t="s">
        <v>970</v>
      </c>
      <c r="H4009" s="14" t="s">
        <v>7132</v>
      </c>
      <c r="I4009" s="14" t="s">
        <v>7132</v>
      </c>
      <c r="J4009" s="14" t="s">
        <v>425</v>
      </c>
      <c r="K4009" s="14"/>
      <c r="L4009" s="14" t="s">
        <v>425</v>
      </c>
      <c r="M4009" s="14" t="s">
        <v>493</v>
      </c>
      <c r="N4009" s="14" t="s">
        <v>2560</v>
      </c>
      <c r="O4009" s="14" t="s">
        <v>3878</v>
      </c>
      <c r="P4009" s="14" t="s">
        <v>6189</v>
      </c>
      <c r="Q4009" s="14">
        <v>3</v>
      </c>
      <c r="R4009" s="14" t="s">
        <v>970</v>
      </c>
      <c r="S4009" s="14" t="s">
        <v>613</v>
      </c>
      <c r="T4009" s="35">
        <v>4452.8</v>
      </c>
      <c r="U4009" s="14" t="s">
        <v>4</v>
      </c>
      <c r="V4009" s="14">
        <v>148.5</v>
      </c>
      <c r="W4009" s="16">
        <f>+IF(datos_arg[[#This Row],[Moneda]]="ARS",datos_arg[[#This Row],[Monto]],datos_arg[[#This Row],[Monto]]*datos_arg[[#This Row],[TC]])</f>
        <v>4452.8</v>
      </c>
      <c r="X4009" s="16">
        <f>IFERROR(IF(datos_arg[[#This Row],[Moneda]]="USD",datos_arg[[#This Row],[Monto]],datos_arg[[#This Row],[Monto]]/datos_arg[[#This Row],[TC]]),0)</f>
        <v>29.985185185185188</v>
      </c>
      <c r="Y4009" s="14"/>
    </row>
    <row r="4010" spans="1:25" ht="15" customHeight="1" x14ac:dyDescent="0.25">
      <c r="A4010" s="14">
        <f t="shared" si="62"/>
        <v>4007</v>
      </c>
      <c r="B4010" s="1">
        <v>44238</v>
      </c>
      <c r="C4010" s="18">
        <f>+YEAR(datos_arg[[#This Row],[Fecha]])</f>
        <v>2021</v>
      </c>
      <c r="D4010" s="18">
        <f>+MONTH(datos_arg[[#This Row],[Fecha]])</f>
        <v>2</v>
      </c>
      <c r="E4010" s="14" t="s">
        <v>1015</v>
      </c>
      <c r="F4010" s="14" t="s">
        <v>430</v>
      </c>
      <c r="G4010" s="14"/>
      <c r="H4010" s="14" t="s">
        <v>7132</v>
      </c>
      <c r="I4010" s="14" t="s">
        <v>7132</v>
      </c>
      <c r="J4010" s="14" t="s">
        <v>425</v>
      </c>
      <c r="K4010" s="14"/>
      <c r="L4010" s="14" t="s">
        <v>425</v>
      </c>
      <c r="M4010" s="14" t="s">
        <v>60</v>
      </c>
      <c r="N4010" s="14" t="s">
        <v>26</v>
      </c>
      <c r="O4010" s="14" t="s">
        <v>2460</v>
      </c>
      <c r="P4010" s="14"/>
      <c r="Q4010" s="14"/>
      <c r="R4010" s="14" t="s">
        <v>430</v>
      </c>
      <c r="S4010" s="14" t="s">
        <v>439</v>
      </c>
      <c r="T4010" s="35">
        <v>4000</v>
      </c>
      <c r="U4010" s="14" t="s">
        <v>4</v>
      </c>
      <c r="V4010" s="14">
        <v>148.5</v>
      </c>
      <c r="W4010" s="16">
        <f>+IF(datos_arg[[#This Row],[Moneda]]="ARS",datos_arg[[#This Row],[Monto]],datos_arg[[#This Row],[Monto]]*datos_arg[[#This Row],[TC]])</f>
        <v>4000</v>
      </c>
      <c r="X4010" s="16">
        <f>IFERROR(IF(datos_arg[[#This Row],[Moneda]]="USD",datos_arg[[#This Row],[Monto]],datos_arg[[#This Row],[Monto]]/datos_arg[[#This Row],[TC]]),0)</f>
        <v>26.936026936026938</v>
      </c>
      <c r="Y4010" s="14"/>
    </row>
    <row r="4011" spans="1:25" x14ac:dyDescent="0.25">
      <c r="A4011" s="14">
        <f t="shared" si="62"/>
        <v>4008</v>
      </c>
      <c r="B4011" s="1">
        <v>44238</v>
      </c>
      <c r="C4011" s="18">
        <f>+YEAR(datos_arg[[#This Row],[Fecha]])</f>
        <v>2021</v>
      </c>
      <c r="D4011" s="18">
        <f>+MONTH(datos_arg[[#This Row],[Fecha]])</f>
        <v>2</v>
      </c>
      <c r="E4011" s="14" t="s">
        <v>408</v>
      </c>
      <c r="F4011" s="14" t="s">
        <v>69</v>
      </c>
      <c r="G4011" s="14"/>
      <c r="H4011" s="14" t="s">
        <v>7132</v>
      </c>
      <c r="I4011" s="14" t="s">
        <v>7132</v>
      </c>
      <c r="J4011" s="14" t="s">
        <v>425</v>
      </c>
      <c r="K4011" s="14"/>
      <c r="L4011" s="14" t="s">
        <v>425</v>
      </c>
      <c r="M4011" s="14" t="s">
        <v>2530</v>
      </c>
      <c r="N4011" s="14" t="s">
        <v>2530</v>
      </c>
      <c r="O4011" s="14"/>
      <c r="P4011" s="14"/>
      <c r="Q4011" s="14"/>
      <c r="R4011" s="14" t="s">
        <v>439</v>
      </c>
      <c r="S4011" s="14" t="s">
        <v>440</v>
      </c>
      <c r="T4011" s="35">
        <v>2000</v>
      </c>
      <c r="U4011" s="14" t="s">
        <v>2</v>
      </c>
      <c r="V4011" s="14">
        <v>147</v>
      </c>
      <c r="W4011" s="16">
        <f>+IF(datos_arg[[#This Row],[Moneda]]="ARS",datos_arg[[#This Row],[Monto]],datos_arg[[#This Row],[Monto]]*datos_arg[[#This Row],[TC]])</f>
        <v>294000</v>
      </c>
      <c r="X4011" s="16">
        <f>IFERROR(IF(datos_arg[[#This Row],[Moneda]]="USD",datos_arg[[#This Row],[Monto]],datos_arg[[#This Row],[Monto]]/datos_arg[[#This Row],[TC]]),0)</f>
        <v>2000</v>
      </c>
      <c r="Y4011" s="14"/>
    </row>
    <row r="4012" spans="1:25" x14ac:dyDescent="0.25">
      <c r="A4012" s="14">
        <f t="shared" si="62"/>
        <v>4009</v>
      </c>
      <c r="B4012" s="1">
        <v>44238</v>
      </c>
      <c r="C4012" s="18">
        <f>+YEAR(datos_arg[[#This Row],[Fecha]])</f>
        <v>2021</v>
      </c>
      <c r="D4012" s="18">
        <f>+MONTH(datos_arg[[#This Row],[Fecha]])</f>
        <v>2</v>
      </c>
      <c r="E4012" s="14" t="s">
        <v>1016</v>
      </c>
      <c r="F4012" s="14" t="s">
        <v>405</v>
      </c>
      <c r="G4012" s="14"/>
      <c r="H4012" s="14" t="s">
        <v>6646</v>
      </c>
      <c r="I4012" s="14" t="s">
        <v>7132</v>
      </c>
      <c r="J4012" s="14" t="s">
        <v>425</v>
      </c>
      <c r="K4012" s="14"/>
      <c r="L4012" s="14" t="s">
        <v>425</v>
      </c>
      <c r="M4012" s="14" t="s">
        <v>959</v>
      </c>
      <c r="N4012" s="14" t="s">
        <v>304</v>
      </c>
      <c r="O4012" s="14" t="s">
        <v>1805</v>
      </c>
      <c r="P4012" s="14"/>
      <c r="Q4012" s="14"/>
      <c r="R4012" s="14" t="s">
        <v>405</v>
      </c>
      <c r="S4012" s="14" t="s">
        <v>440</v>
      </c>
      <c r="T4012" s="35">
        <v>1500</v>
      </c>
      <c r="U4012" s="14" t="s">
        <v>2</v>
      </c>
      <c r="V4012" s="14">
        <v>147</v>
      </c>
      <c r="W4012" s="16">
        <f>+IF(datos_arg[[#This Row],[Moneda]]="ARS",datos_arg[[#This Row],[Monto]],datos_arg[[#This Row],[Monto]]*datos_arg[[#This Row],[TC]])</f>
        <v>220500</v>
      </c>
      <c r="X4012" s="16">
        <f>IFERROR(IF(datos_arg[[#This Row],[Moneda]]="USD",datos_arg[[#This Row],[Monto]],datos_arg[[#This Row],[Monto]]/datos_arg[[#This Row],[TC]]),0)</f>
        <v>1500</v>
      </c>
      <c r="Y4012" s="14"/>
    </row>
    <row r="4013" spans="1:25" ht="15" customHeight="1" x14ac:dyDescent="0.25">
      <c r="A4013" s="14">
        <f t="shared" si="62"/>
        <v>4010</v>
      </c>
      <c r="B4013" s="1">
        <v>44239</v>
      </c>
      <c r="C4013" s="18">
        <f>+YEAR(datos_arg[[#This Row],[Fecha]])</f>
        <v>2021</v>
      </c>
      <c r="D4013" s="18">
        <f>+MONTH(datos_arg[[#This Row],[Fecha]])</f>
        <v>2</v>
      </c>
      <c r="E4013" s="14" t="s">
        <v>617</v>
      </c>
      <c r="F4013" s="14" t="s">
        <v>8101</v>
      </c>
      <c r="G4013" s="14"/>
      <c r="H4013" s="14" t="s">
        <v>8103</v>
      </c>
      <c r="I4013" s="14" t="s">
        <v>8105</v>
      </c>
      <c r="J4013" s="14" t="s">
        <v>6716</v>
      </c>
      <c r="K4013" s="14"/>
      <c r="L4013" s="14" t="s">
        <v>425</v>
      </c>
      <c r="M4013" s="14" t="s">
        <v>540</v>
      </c>
      <c r="N4013" s="14" t="s">
        <v>3920</v>
      </c>
      <c r="O4013" s="14" t="s">
        <v>3921</v>
      </c>
      <c r="P4013" s="14" t="s">
        <v>6079</v>
      </c>
      <c r="Q4013" s="14">
        <v>8</v>
      </c>
      <c r="R4013" s="14" t="s">
        <v>8101</v>
      </c>
      <c r="S4013" s="14" t="s">
        <v>439</v>
      </c>
      <c r="T4013" s="35">
        <v>1440</v>
      </c>
      <c r="U4013" s="14" t="s">
        <v>4</v>
      </c>
      <c r="V4013" s="14">
        <v>147</v>
      </c>
      <c r="W4013" s="16">
        <f>+IF(datos_arg[[#This Row],[Moneda]]="ARS",datos_arg[[#This Row],[Monto]],datos_arg[[#This Row],[Monto]]*datos_arg[[#This Row],[TC]])</f>
        <v>1440</v>
      </c>
      <c r="X4013" s="16">
        <f>IFERROR(IF(datos_arg[[#This Row],[Moneda]]="USD",datos_arg[[#This Row],[Monto]],datos_arg[[#This Row],[Monto]]/datos_arg[[#This Row],[TC]]),0)</f>
        <v>9.795918367346939</v>
      </c>
      <c r="Y4013" s="14"/>
    </row>
    <row r="4014" spans="1:25" ht="15" customHeight="1" x14ac:dyDescent="0.25">
      <c r="A4014" s="14">
        <f t="shared" si="62"/>
        <v>4011</v>
      </c>
      <c r="B4014" s="1">
        <v>44239</v>
      </c>
      <c r="C4014" s="18">
        <f>+YEAR(datos_arg[[#This Row],[Fecha]])</f>
        <v>2021</v>
      </c>
      <c r="D4014" s="18">
        <f>+MONTH(datos_arg[[#This Row],[Fecha]])</f>
        <v>2</v>
      </c>
      <c r="E4014" s="14" t="s">
        <v>617</v>
      </c>
      <c r="F4014" s="14" t="s">
        <v>8101</v>
      </c>
      <c r="G4014" s="14"/>
      <c r="H4014" s="14" t="s">
        <v>8103</v>
      </c>
      <c r="I4014" s="14" t="s">
        <v>8105</v>
      </c>
      <c r="J4014" s="14" t="s">
        <v>6716</v>
      </c>
      <c r="K4014" s="14"/>
      <c r="L4014" s="14" t="s">
        <v>425</v>
      </c>
      <c r="M4014" s="14" t="s">
        <v>966</v>
      </c>
      <c r="N4014" s="14" t="s">
        <v>3922</v>
      </c>
      <c r="O4014" s="14" t="s">
        <v>3923</v>
      </c>
      <c r="P4014" s="14" t="s">
        <v>6079</v>
      </c>
      <c r="Q4014" s="14">
        <v>5</v>
      </c>
      <c r="R4014" s="14" t="s">
        <v>8101</v>
      </c>
      <c r="S4014" s="14" t="s">
        <v>439</v>
      </c>
      <c r="T4014" s="35">
        <v>340</v>
      </c>
      <c r="U4014" s="14" t="s">
        <v>4</v>
      </c>
      <c r="V4014" s="14">
        <v>147</v>
      </c>
      <c r="W4014" s="16">
        <f>+IF(datos_arg[[#This Row],[Moneda]]="ARS",datos_arg[[#This Row],[Monto]],datos_arg[[#This Row],[Monto]]*datos_arg[[#This Row],[TC]])</f>
        <v>340</v>
      </c>
      <c r="X4014" s="16">
        <f>IFERROR(IF(datos_arg[[#This Row],[Moneda]]="USD",datos_arg[[#This Row],[Monto]],datos_arg[[#This Row],[Monto]]/datos_arg[[#This Row],[TC]]),0)</f>
        <v>2.3129251700680271</v>
      </c>
      <c r="Y4014" s="14"/>
    </row>
    <row r="4015" spans="1:25" ht="15" customHeight="1" x14ac:dyDescent="0.25">
      <c r="A4015" s="14">
        <f t="shared" si="62"/>
        <v>4012</v>
      </c>
      <c r="B4015" s="1">
        <v>44239</v>
      </c>
      <c r="C4015" s="18">
        <f>+YEAR(datos_arg[[#This Row],[Fecha]])</f>
        <v>2021</v>
      </c>
      <c r="D4015" s="18">
        <f>+MONTH(datos_arg[[#This Row],[Fecha]])</f>
        <v>2</v>
      </c>
      <c r="E4015" s="14" t="s">
        <v>617</v>
      </c>
      <c r="F4015" s="14" t="s">
        <v>8101</v>
      </c>
      <c r="G4015" s="14"/>
      <c r="H4015" s="14" t="s">
        <v>8103</v>
      </c>
      <c r="I4015" s="14" t="s">
        <v>8105</v>
      </c>
      <c r="J4015" s="14" t="s">
        <v>6716</v>
      </c>
      <c r="K4015" s="14"/>
      <c r="L4015" s="14" t="s">
        <v>426</v>
      </c>
      <c r="M4015" s="14" t="s">
        <v>1677</v>
      </c>
      <c r="N4015" s="14" t="s">
        <v>3922</v>
      </c>
      <c r="O4015" s="14" t="s">
        <v>3924</v>
      </c>
      <c r="P4015" s="14" t="s">
        <v>6079</v>
      </c>
      <c r="Q4015" s="14">
        <v>2</v>
      </c>
      <c r="R4015" s="14" t="s">
        <v>8101</v>
      </c>
      <c r="S4015" s="14" t="s">
        <v>439</v>
      </c>
      <c r="T4015" s="35">
        <v>30</v>
      </c>
      <c r="U4015" s="14" t="s">
        <v>4</v>
      </c>
      <c r="V4015" s="14">
        <v>147</v>
      </c>
      <c r="W4015" s="16">
        <f>+IF(datos_arg[[#This Row],[Moneda]]="ARS",datos_arg[[#This Row],[Monto]],datos_arg[[#This Row],[Monto]]*datos_arg[[#This Row],[TC]])</f>
        <v>30</v>
      </c>
      <c r="X4015" s="16">
        <f>IFERROR(IF(datos_arg[[#This Row],[Moneda]]="USD",datos_arg[[#This Row],[Monto]],datos_arg[[#This Row],[Monto]]/datos_arg[[#This Row],[TC]]),0)</f>
        <v>0.20408163265306123</v>
      </c>
      <c r="Y4015" s="14"/>
    </row>
    <row r="4016" spans="1:25" ht="15" customHeight="1" x14ac:dyDescent="0.25">
      <c r="A4016" s="14">
        <f t="shared" si="62"/>
        <v>4013</v>
      </c>
      <c r="B4016" s="1">
        <v>44239</v>
      </c>
      <c r="C4016" s="18">
        <f>+YEAR(datos_arg[[#This Row],[Fecha]])</f>
        <v>2021</v>
      </c>
      <c r="D4016" s="18">
        <f>+MONTH(datos_arg[[#This Row],[Fecha]])</f>
        <v>2</v>
      </c>
      <c r="E4016" s="14" t="s">
        <v>1015</v>
      </c>
      <c r="F4016" s="14" t="s">
        <v>403</v>
      </c>
      <c r="G4016" s="14" t="s">
        <v>5383</v>
      </c>
      <c r="H4016" s="14" t="s">
        <v>8103</v>
      </c>
      <c r="I4016" s="14" t="s">
        <v>8105</v>
      </c>
      <c r="J4016" s="14" t="s">
        <v>6716</v>
      </c>
      <c r="K4016" s="14"/>
      <c r="L4016" s="14" t="s">
        <v>425</v>
      </c>
      <c r="M4016" s="14" t="s">
        <v>823</v>
      </c>
      <c r="N4016" s="14" t="s">
        <v>3922</v>
      </c>
      <c r="O4016" s="14" t="s">
        <v>3925</v>
      </c>
      <c r="P4016" s="14" t="s">
        <v>6079</v>
      </c>
      <c r="Q4016" s="14">
        <v>4</v>
      </c>
      <c r="R4016" s="14" t="s">
        <v>5383</v>
      </c>
      <c r="S4016" s="14" t="s">
        <v>439</v>
      </c>
      <c r="T4016" s="35">
        <v>440</v>
      </c>
      <c r="U4016" s="14" t="s">
        <v>4</v>
      </c>
      <c r="V4016" s="14">
        <v>147</v>
      </c>
      <c r="W4016" s="16">
        <f>+IF(datos_arg[[#This Row],[Moneda]]="ARS",datos_arg[[#This Row],[Monto]],datos_arg[[#This Row],[Monto]]*datos_arg[[#This Row],[TC]])</f>
        <v>440</v>
      </c>
      <c r="X4016" s="16">
        <f>IFERROR(IF(datos_arg[[#This Row],[Moneda]]="USD",datos_arg[[#This Row],[Monto]],datos_arg[[#This Row],[Monto]]/datos_arg[[#This Row],[TC]]),0)</f>
        <v>2.9931972789115648</v>
      </c>
      <c r="Y4016" s="14"/>
    </row>
    <row r="4017" spans="1:25" ht="15" customHeight="1" x14ac:dyDescent="0.25">
      <c r="A4017" s="14">
        <f t="shared" si="62"/>
        <v>4014</v>
      </c>
      <c r="B4017" s="1">
        <v>44239</v>
      </c>
      <c r="C4017" s="18">
        <f>+YEAR(datos_arg[[#This Row],[Fecha]])</f>
        <v>2021</v>
      </c>
      <c r="D4017" s="18">
        <f>+MONTH(datos_arg[[#This Row],[Fecha]])</f>
        <v>2</v>
      </c>
      <c r="E4017" s="14" t="s">
        <v>1015</v>
      </c>
      <c r="F4017" s="14" t="s">
        <v>403</v>
      </c>
      <c r="G4017" s="14" t="s">
        <v>5383</v>
      </c>
      <c r="H4017" s="14" t="s">
        <v>8103</v>
      </c>
      <c r="I4017" s="14" t="s">
        <v>8105</v>
      </c>
      <c r="J4017" s="14" t="s">
        <v>6716</v>
      </c>
      <c r="K4017" s="14"/>
      <c r="L4017" s="14" t="s">
        <v>426</v>
      </c>
      <c r="M4017" s="14" t="s">
        <v>3391</v>
      </c>
      <c r="N4017" s="14" t="s">
        <v>3922</v>
      </c>
      <c r="O4017" s="14" t="s">
        <v>3926</v>
      </c>
      <c r="P4017" s="14" t="s">
        <v>6079</v>
      </c>
      <c r="Q4017" s="14">
        <v>1</v>
      </c>
      <c r="R4017" s="14" t="s">
        <v>5383</v>
      </c>
      <c r="S4017" s="14" t="s">
        <v>439</v>
      </c>
      <c r="T4017" s="35">
        <v>280</v>
      </c>
      <c r="U4017" s="14" t="s">
        <v>4</v>
      </c>
      <c r="V4017" s="14">
        <v>147</v>
      </c>
      <c r="W4017" s="16">
        <f>+IF(datos_arg[[#This Row],[Moneda]]="ARS",datos_arg[[#This Row],[Monto]],datos_arg[[#This Row],[Monto]]*datos_arg[[#This Row],[TC]])</f>
        <v>280</v>
      </c>
      <c r="X4017" s="16">
        <f>IFERROR(IF(datos_arg[[#This Row],[Moneda]]="USD",datos_arg[[#This Row],[Monto]],datos_arg[[#This Row],[Monto]]/datos_arg[[#This Row],[TC]]),0)</f>
        <v>1.9047619047619047</v>
      </c>
      <c r="Y4017" s="14"/>
    </row>
    <row r="4018" spans="1:25" ht="15" customHeight="1" x14ac:dyDescent="0.25">
      <c r="A4018" s="14">
        <f t="shared" si="62"/>
        <v>4015</v>
      </c>
      <c r="B4018" s="1">
        <v>44239</v>
      </c>
      <c r="C4018" s="18">
        <f>+YEAR(datos_arg[[#This Row],[Fecha]])</f>
        <v>2021</v>
      </c>
      <c r="D4018" s="18">
        <f>+MONTH(datos_arg[[#This Row],[Fecha]])</f>
        <v>2</v>
      </c>
      <c r="E4018" s="14" t="s">
        <v>5358</v>
      </c>
      <c r="F4018" s="14" t="s">
        <v>4109</v>
      </c>
      <c r="G4018" s="14"/>
      <c r="H4018" s="14" t="s">
        <v>6646</v>
      </c>
      <c r="I4018" s="14" t="s">
        <v>7132</v>
      </c>
      <c r="J4018" s="14" t="s">
        <v>425</v>
      </c>
      <c r="K4018" s="14"/>
      <c r="L4018" s="14" t="s">
        <v>422</v>
      </c>
      <c r="M4018" s="14" t="s">
        <v>1082</v>
      </c>
      <c r="N4018" s="14" t="s">
        <v>100</v>
      </c>
      <c r="O4018" s="14" t="s">
        <v>3927</v>
      </c>
      <c r="P4018" s="14" t="s">
        <v>6190</v>
      </c>
      <c r="Q4018" s="14">
        <v>1</v>
      </c>
      <c r="R4018" s="14" t="s">
        <v>4109</v>
      </c>
      <c r="S4018" s="14" t="s">
        <v>439</v>
      </c>
      <c r="T4018" s="35">
        <v>19999</v>
      </c>
      <c r="U4018" s="14" t="s">
        <v>4</v>
      </c>
      <c r="V4018" s="14">
        <v>147</v>
      </c>
      <c r="W4018" s="16">
        <f>+IF(datos_arg[[#This Row],[Moneda]]="ARS",datos_arg[[#This Row],[Monto]],datos_arg[[#This Row],[Monto]]*datos_arg[[#This Row],[TC]])</f>
        <v>19999</v>
      </c>
      <c r="X4018" s="16">
        <f>IFERROR(IF(datos_arg[[#This Row],[Moneda]]="USD",datos_arg[[#This Row],[Monto]],datos_arg[[#This Row],[Monto]]/datos_arg[[#This Row],[TC]]),0)</f>
        <v>136.04761904761904</v>
      </c>
      <c r="Y4018" s="14"/>
    </row>
    <row r="4019" spans="1:25" ht="15" customHeight="1" x14ac:dyDescent="0.25">
      <c r="A4019" s="14">
        <f t="shared" si="62"/>
        <v>4016</v>
      </c>
      <c r="B4019" s="1">
        <v>44239</v>
      </c>
      <c r="C4019" s="18">
        <f>+YEAR(datos_arg[[#This Row],[Fecha]])</f>
        <v>2021</v>
      </c>
      <c r="D4019" s="18">
        <f>+MONTH(datos_arg[[#This Row],[Fecha]])</f>
        <v>2</v>
      </c>
      <c r="E4019" s="14" t="s">
        <v>449</v>
      </c>
      <c r="F4019" s="14" t="s">
        <v>505</v>
      </c>
      <c r="G4019" s="14"/>
      <c r="H4019" s="14" t="s">
        <v>7132</v>
      </c>
      <c r="I4019" s="14" t="s">
        <v>7132</v>
      </c>
      <c r="J4019" s="14" t="s">
        <v>425</v>
      </c>
      <c r="K4019" s="14"/>
      <c r="L4019" s="14" t="s">
        <v>425</v>
      </c>
      <c r="M4019" s="14" t="s">
        <v>613</v>
      </c>
      <c r="N4019" s="14" t="s">
        <v>2273</v>
      </c>
      <c r="O4019" s="14" t="s">
        <v>2592</v>
      </c>
      <c r="P4019" s="14"/>
      <c r="Q4019" s="14"/>
      <c r="R4019" s="14" t="s">
        <v>505</v>
      </c>
      <c r="S4019" s="14" t="s">
        <v>613</v>
      </c>
      <c r="T4019" s="35">
        <v>26.72</v>
      </c>
      <c r="U4019" s="14" t="s">
        <v>4</v>
      </c>
      <c r="V4019" s="14">
        <v>147</v>
      </c>
      <c r="W4019" s="16">
        <f>+IF(datos_arg[[#This Row],[Moneda]]="ARS",datos_arg[[#This Row],[Monto]],datos_arg[[#This Row],[Monto]]*datos_arg[[#This Row],[TC]])</f>
        <v>26.72</v>
      </c>
      <c r="X4019" s="16">
        <f>IFERROR(IF(datos_arg[[#This Row],[Moneda]]="USD",datos_arg[[#This Row],[Monto]],datos_arg[[#This Row],[Monto]]/datos_arg[[#This Row],[TC]]),0)</f>
        <v>0.1817687074829932</v>
      </c>
      <c r="Y4019" s="14"/>
    </row>
    <row r="4020" spans="1:25" x14ac:dyDescent="0.25">
      <c r="A4020" s="14">
        <f t="shared" si="62"/>
        <v>4017</v>
      </c>
      <c r="B4020" s="1">
        <v>44239</v>
      </c>
      <c r="C4020" s="18">
        <f>+YEAR(datos_arg[[#This Row],[Fecha]])</f>
        <v>2021</v>
      </c>
      <c r="D4020" s="18">
        <f>+MONTH(datos_arg[[#This Row],[Fecha]])</f>
        <v>2</v>
      </c>
      <c r="E4020" s="14" t="s">
        <v>1016</v>
      </c>
      <c r="F4020" s="14" t="s">
        <v>405</v>
      </c>
      <c r="G4020" s="14"/>
      <c r="H4020" s="14" t="s">
        <v>433</v>
      </c>
      <c r="I4020" s="14" t="s">
        <v>955</v>
      </c>
      <c r="J4020" s="14" t="s">
        <v>425</v>
      </c>
      <c r="K4020" s="14"/>
      <c r="L4020" s="14" t="s">
        <v>425</v>
      </c>
      <c r="M4020" s="14" t="s">
        <v>433</v>
      </c>
      <c r="N4020" s="14" t="s">
        <v>174</v>
      </c>
      <c r="O4020" s="14" t="s">
        <v>1805</v>
      </c>
      <c r="P4020" s="14"/>
      <c r="Q4020" s="14"/>
      <c r="R4020" s="14" t="s">
        <v>405</v>
      </c>
      <c r="S4020" s="14" t="s">
        <v>440</v>
      </c>
      <c r="T4020" s="35">
        <v>1600</v>
      </c>
      <c r="U4020" s="14" t="s">
        <v>2</v>
      </c>
      <c r="V4020" s="14">
        <v>147</v>
      </c>
      <c r="W4020" s="16">
        <f>+IF(datos_arg[[#This Row],[Moneda]]="ARS",datos_arg[[#This Row],[Monto]],datos_arg[[#This Row],[Monto]]*datos_arg[[#This Row],[TC]])</f>
        <v>235200</v>
      </c>
      <c r="X4020" s="16">
        <f>IFERROR(IF(datos_arg[[#This Row],[Moneda]]="USD",datos_arg[[#This Row],[Monto]],datos_arg[[#This Row],[Monto]]/datos_arg[[#This Row],[TC]]),0)</f>
        <v>1600</v>
      </c>
      <c r="Y4020" s="14"/>
    </row>
    <row r="4021" spans="1:25" ht="15" customHeight="1" x14ac:dyDescent="0.25">
      <c r="A4021" s="14">
        <f t="shared" si="62"/>
        <v>4018</v>
      </c>
      <c r="B4021" s="1">
        <v>44239</v>
      </c>
      <c r="C4021" s="18">
        <f>+YEAR(datos_arg[[#This Row],[Fecha]])</f>
        <v>2021</v>
      </c>
      <c r="D4021" s="18">
        <f>+MONTH(datos_arg[[#This Row],[Fecha]])</f>
        <v>2</v>
      </c>
      <c r="E4021" s="14" t="s">
        <v>449</v>
      </c>
      <c r="F4021" s="14" t="s">
        <v>523</v>
      </c>
      <c r="G4021" s="14"/>
      <c r="H4021" s="14" t="s">
        <v>7132</v>
      </c>
      <c r="I4021" s="14" t="s">
        <v>7132</v>
      </c>
      <c r="J4021" s="14" t="s">
        <v>425</v>
      </c>
      <c r="K4021" s="14"/>
      <c r="L4021" s="14" t="s">
        <v>425</v>
      </c>
      <c r="M4021" s="14" t="s">
        <v>524</v>
      </c>
      <c r="N4021" s="14" t="s">
        <v>524</v>
      </c>
      <c r="O4021" s="14" t="s">
        <v>3930</v>
      </c>
      <c r="P4021" s="14"/>
      <c r="Q4021" s="14"/>
      <c r="R4021" s="14" t="s">
        <v>523</v>
      </c>
      <c r="S4021" s="14" t="s">
        <v>439</v>
      </c>
      <c r="T4021" s="35">
        <v>40000</v>
      </c>
      <c r="U4021" s="14" t="s">
        <v>4</v>
      </c>
      <c r="V4021" s="14">
        <v>147</v>
      </c>
      <c r="W4021" s="16">
        <f>+IF(datos_arg[[#This Row],[Moneda]]="ARS",datos_arg[[#This Row],[Monto]],datos_arg[[#This Row],[Monto]]*datos_arg[[#This Row],[TC]])</f>
        <v>40000</v>
      </c>
      <c r="X4021" s="16">
        <f>IFERROR(IF(datos_arg[[#This Row],[Moneda]]="USD",datos_arg[[#This Row],[Monto]],datos_arg[[#This Row],[Monto]]/datos_arg[[#This Row],[TC]]),0)</f>
        <v>272.10884353741494</v>
      </c>
      <c r="Y4021" s="14"/>
    </row>
    <row r="4022" spans="1:25" ht="15" customHeight="1" x14ac:dyDescent="0.25">
      <c r="A4022" s="14">
        <f t="shared" si="62"/>
        <v>4019</v>
      </c>
      <c r="B4022" s="1">
        <v>44239</v>
      </c>
      <c r="C4022" s="18">
        <f>+YEAR(datos_arg[[#This Row],[Fecha]])</f>
        <v>2021</v>
      </c>
      <c r="D4022" s="18">
        <f>+MONTH(datos_arg[[#This Row],[Fecha]])</f>
        <v>2</v>
      </c>
      <c r="E4022" s="14" t="s">
        <v>1015</v>
      </c>
      <c r="F4022" s="14" t="s">
        <v>430</v>
      </c>
      <c r="G4022" s="14"/>
      <c r="H4022" s="14" t="s">
        <v>7132</v>
      </c>
      <c r="I4022" s="14" t="s">
        <v>7132</v>
      </c>
      <c r="J4022" s="14" t="s">
        <v>425</v>
      </c>
      <c r="K4022" s="14"/>
      <c r="L4022" s="14" t="s">
        <v>425</v>
      </c>
      <c r="M4022" s="14" t="s">
        <v>60</v>
      </c>
      <c r="N4022" s="14" t="s">
        <v>26</v>
      </c>
      <c r="O4022" s="14" t="s">
        <v>2460</v>
      </c>
      <c r="P4022" s="14"/>
      <c r="Q4022" s="14"/>
      <c r="R4022" s="14" t="s">
        <v>430</v>
      </c>
      <c r="S4022" s="14" t="s">
        <v>439</v>
      </c>
      <c r="T4022" s="35">
        <v>4500</v>
      </c>
      <c r="U4022" s="14" t="s">
        <v>4</v>
      </c>
      <c r="V4022" s="14">
        <v>147</v>
      </c>
      <c r="W4022" s="16">
        <f>+IF(datos_arg[[#This Row],[Moneda]]="ARS",datos_arg[[#This Row],[Monto]],datos_arg[[#This Row],[Monto]]*datos_arg[[#This Row],[TC]])</f>
        <v>4500</v>
      </c>
      <c r="X4022" s="16">
        <f>IFERROR(IF(datos_arg[[#This Row],[Moneda]]="USD",datos_arg[[#This Row],[Monto]],datos_arg[[#This Row],[Monto]]/datos_arg[[#This Row],[TC]]),0)</f>
        <v>30.612244897959183</v>
      </c>
      <c r="Y4022" s="14"/>
    </row>
    <row r="4023" spans="1:25" x14ac:dyDescent="0.25">
      <c r="A4023" s="14">
        <f t="shared" si="62"/>
        <v>4020</v>
      </c>
      <c r="B4023" s="1">
        <v>44239</v>
      </c>
      <c r="C4023" s="18">
        <f>+YEAR(datos_arg[[#This Row],[Fecha]])</f>
        <v>2021</v>
      </c>
      <c r="D4023" s="18">
        <f>+MONTH(datos_arg[[#This Row],[Fecha]])</f>
        <v>2</v>
      </c>
      <c r="E4023" s="14" t="s">
        <v>617</v>
      </c>
      <c r="F4023" s="14" t="s">
        <v>8101</v>
      </c>
      <c r="G4023" s="14"/>
      <c r="H4023" s="14" t="s">
        <v>8103</v>
      </c>
      <c r="I4023" s="14" t="s">
        <v>8105</v>
      </c>
      <c r="J4023" s="14" t="s">
        <v>422</v>
      </c>
      <c r="K4023" s="14" t="s">
        <v>422</v>
      </c>
      <c r="L4023" s="14" t="s">
        <v>422</v>
      </c>
      <c r="M4023" s="14" t="s">
        <v>1720</v>
      </c>
      <c r="N4023" s="14" t="s">
        <v>1133</v>
      </c>
      <c r="O4023" s="14" t="s">
        <v>3932</v>
      </c>
      <c r="P4023" s="14"/>
      <c r="Q4023" s="14">
        <v>0</v>
      </c>
      <c r="R4023" s="14" t="s">
        <v>8101</v>
      </c>
      <c r="S4023" s="14" t="s">
        <v>440</v>
      </c>
      <c r="T4023" s="35">
        <v>23.33</v>
      </c>
      <c r="U4023" s="14" t="s">
        <v>2</v>
      </c>
      <c r="V4023" s="14">
        <v>147</v>
      </c>
      <c r="W4023" s="16">
        <f>+IF(datos_arg[[#This Row],[Moneda]]="ARS",datos_arg[[#This Row],[Monto]],datos_arg[[#This Row],[Monto]]*datos_arg[[#This Row],[TC]])</f>
        <v>3429.5099999999998</v>
      </c>
      <c r="X4023" s="16">
        <f>IFERROR(IF(datos_arg[[#This Row],[Moneda]]="USD",datos_arg[[#This Row],[Monto]],datos_arg[[#This Row],[Monto]]/datos_arg[[#This Row],[TC]]),0)</f>
        <v>23.33</v>
      </c>
      <c r="Y4023" s="14"/>
    </row>
    <row r="4024" spans="1:25" x14ac:dyDescent="0.25">
      <c r="A4024" s="14">
        <f t="shared" si="62"/>
        <v>4021</v>
      </c>
      <c r="B4024" s="1">
        <v>44239</v>
      </c>
      <c r="C4024" s="18">
        <f>+YEAR(datos_arg[[#This Row],[Fecha]])</f>
        <v>2021</v>
      </c>
      <c r="D4024" s="18">
        <f>+MONTH(datos_arg[[#This Row],[Fecha]])</f>
        <v>2</v>
      </c>
      <c r="E4024" s="14" t="s">
        <v>617</v>
      </c>
      <c r="F4024" s="14" t="s">
        <v>8101</v>
      </c>
      <c r="G4024" s="14"/>
      <c r="H4024" s="14" t="s">
        <v>8103</v>
      </c>
      <c r="I4024" s="14" t="s">
        <v>8105</v>
      </c>
      <c r="J4024" s="14" t="s">
        <v>422</v>
      </c>
      <c r="K4024" s="14" t="s">
        <v>422</v>
      </c>
      <c r="L4024" s="14" t="s">
        <v>422</v>
      </c>
      <c r="M4024" s="14" t="s">
        <v>665</v>
      </c>
      <c r="N4024" s="14" t="s">
        <v>1133</v>
      </c>
      <c r="O4024" s="14" t="s">
        <v>3933</v>
      </c>
      <c r="P4024" s="14"/>
      <c r="Q4024" s="14">
        <v>0</v>
      </c>
      <c r="R4024" s="14" t="s">
        <v>8101</v>
      </c>
      <c r="S4024" s="14" t="s">
        <v>440</v>
      </c>
      <c r="T4024" s="35">
        <v>10.67</v>
      </c>
      <c r="U4024" s="14" t="s">
        <v>2</v>
      </c>
      <c r="V4024" s="14">
        <v>147</v>
      </c>
      <c r="W4024" s="16">
        <f>+IF(datos_arg[[#This Row],[Moneda]]="ARS",datos_arg[[#This Row],[Monto]],datos_arg[[#This Row],[Monto]]*datos_arg[[#This Row],[TC]])</f>
        <v>1568.49</v>
      </c>
      <c r="X4024" s="16">
        <f>IFERROR(IF(datos_arg[[#This Row],[Moneda]]="USD",datos_arg[[#This Row],[Monto]],datos_arg[[#This Row],[Monto]]/datos_arg[[#This Row],[TC]]),0)</f>
        <v>10.67</v>
      </c>
      <c r="Y4024" s="14"/>
    </row>
    <row r="4025" spans="1:25" x14ac:dyDescent="0.25">
      <c r="A4025" s="14">
        <f t="shared" si="62"/>
        <v>4022</v>
      </c>
      <c r="B4025" s="1">
        <v>44239</v>
      </c>
      <c r="C4025" s="18">
        <f>+YEAR(datos_arg[[#This Row],[Fecha]])</f>
        <v>2021</v>
      </c>
      <c r="D4025" s="18">
        <f>+MONTH(datos_arg[[#This Row],[Fecha]])</f>
        <v>2</v>
      </c>
      <c r="E4025" s="14" t="s">
        <v>5358</v>
      </c>
      <c r="F4025" s="14" t="s">
        <v>85</v>
      </c>
      <c r="G4025" s="14"/>
      <c r="H4025" s="14" t="s">
        <v>7132</v>
      </c>
      <c r="I4025" s="14" t="s">
        <v>7132</v>
      </c>
      <c r="J4025" s="14" t="s">
        <v>425</v>
      </c>
      <c r="K4025" s="14"/>
      <c r="L4025" s="14" t="s">
        <v>425</v>
      </c>
      <c r="M4025" s="14" t="s">
        <v>3934</v>
      </c>
      <c r="N4025" s="14" t="s">
        <v>3935</v>
      </c>
      <c r="O4025" s="14" t="s">
        <v>3936</v>
      </c>
      <c r="P4025" s="14"/>
      <c r="Q4025" s="14">
        <v>0</v>
      </c>
      <c r="R4025" s="14" t="s">
        <v>85</v>
      </c>
      <c r="S4025" s="14" t="s">
        <v>440</v>
      </c>
      <c r="T4025" s="35">
        <v>66</v>
      </c>
      <c r="U4025" s="14" t="s">
        <v>2</v>
      </c>
      <c r="V4025" s="14">
        <v>147</v>
      </c>
      <c r="W4025" s="16">
        <f>+IF(datos_arg[[#This Row],[Moneda]]="ARS",datos_arg[[#This Row],[Monto]],datos_arg[[#This Row],[Monto]]*datos_arg[[#This Row],[TC]])</f>
        <v>9702</v>
      </c>
      <c r="X4025" s="16">
        <f>IFERROR(IF(datos_arg[[#This Row],[Moneda]]="USD",datos_arg[[#This Row],[Monto]],datos_arg[[#This Row],[Monto]]/datos_arg[[#This Row],[TC]]),0)</f>
        <v>66</v>
      </c>
      <c r="Y4025" s="14"/>
    </row>
    <row r="4026" spans="1:25" ht="15" customHeight="1" x14ac:dyDescent="0.25">
      <c r="A4026" s="14">
        <f t="shared" si="62"/>
        <v>4023</v>
      </c>
      <c r="B4026" s="1">
        <v>44239</v>
      </c>
      <c r="C4026" s="18">
        <f>+YEAR(datos_arg[[#This Row],[Fecha]])</f>
        <v>2021</v>
      </c>
      <c r="D4026" s="18">
        <f>+MONTH(datos_arg[[#This Row],[Fecha]])</f>
        <v>2</v>
      </c>
      <c r="E4026" s="14" t="s">
        <v>408</v>
      </c>
      <c r="F4026" s="14" t="s">
        <v>506</v>
      </c>
      <c r="G4026" s="14"/>
      <c r="H4026" s="14" t="s">
        <v>7132</v>
      </c>
      <c r="I4026" s="14" t="s">
        <v>7132</v>
      </c>
      <c r="J4026" s="14" t="s">
        <v>425</v>
      </c>
      <c r="K4026" s="14"/>
      <c r="L4026" s="14" t="s">
        <v>425</v>
      </c>
      <c r="M4026" s="14" t="s">
        <v>1763</v>
      </c>
      <c r="N4026" s="14" t="s">
        <v>1763</v>
      </c>
      <c r="O4026" s="14" t="s">
        <v>3937</v>
      </c>
      <c r="P4026" s="14"/>
      <c r="Q4026" s="14"/>
      <c r="R4026" s="14" t="s">
        <v>439</v>
      </c>
      <c r="S4026" s="14" t="s">
        <v>422</v>
      </c>
      <c r="T4026" s="35">
        <v>57199.229999999996</v>
      </c>
      <c r="U4026" s="14" t="s">
        <v>4</v>
      </c>
      <c r="V4026" s="14">
        <v>147.66780586190654</v>
      </c>
      <c r="W4026" s="16">
        <f>+IF(datos_arg[[#This Row],[Moneda]]="ARS",datos_arg[[#This Row],[Monto]],datos_arg[[#This Row],[Monto]]*datos_arg[[#This Row],[TC]])</f>
        <v>57199.229999999996</v>
      </c>
      <c r="X4026" s="16">
        <f>IFERROR(IF(datos_arg[[#This Row],[Moneda]]="USD",datos_arg[[#This Row],[Monto]],datos_arg[[#This Row],[Monto]]/datos_arg[[#This Row],[TC]]),0)</f>
        <v>387.35071376011774</v>
      </c>
      <c r="Y4026" s="14"/>
    </row>
    <row r="4027" spans="1:25" ht="15" customHeight="1" x14ac:dyDescent="0.25">
      <c r="A4027" s="14">
        <f t="shared" si="62"/>
        <v>4024</v>
      </c>
      <c r="B4027" s="1">
        <v>44239</v>
      </c>
      <c r="C4027" s="18">
        <f>+YEAR(datos_arg[[#This Row],[Fecha]])</f>
        <v>2021</v>
      </c>
      <c r="D4027" s="18">
        <f>+MONTH(datos_arg[[#This Row],[Fecha]])</f>
        <v>2</v>
      </c>
      <c r="E4027" s="14" t="s">
        <v>1015</v>
      </c>
      <c r="F4027" s="14" t="s">
        <v>403</v>
      </c>
      <c r="G4027" s="14" t="s">
        <v>5383</v>
      </c>
      <c r="H4027" s="14" t="s">
        <v>7132</v>
      </c>
      <c r="I4027" s="14" t="s">
        <v>7132</v>
      </c>
      <c r="J4027" s="14" t="s">
        <v>425</v>
      </c>
      <c r="K4027" s="14"/>
      <c r="L4027" s="14" t="s">
        <v>425</v>
      </c>
      <c r="M4027" s="14" t="s">
        <v>815</v>
      </c>
      <c r="N4027" s="14" t="s">
        <v>524</v>
      </c>
      <c r="O4027" s="14" t="s">
        <v>3938</v>
      </c>
      <c r="P4027" s="14"/>
      <c r="Q4027" s="14"/>
      <c r="R4027" s="14" t="s">
        <v>5383</v>
      </c>
      <c r="S4027" s="14" t="s">
        <v>439</v>
      </c>
      <c r="T4027" s="35">
        <v>47500</v>
      </c>
      <c r="U4027" s="14" t="s">
        <v>4</v>
      </c>
      <c r="V4027" s="14">
        <v>147</v>
      </c>
      <c r="W4027" s="16">
        <f>+IF(datos_arg[[#This Row],[Moneda]]="ARS",datos_arg[[#This Row],[Monto]],datos_arg[[#This Row],[Monto]]*datos_arg[[#This Row],[TC]])</f>
        <v>47500</v>
      </c>
      <c r="X4027" s="16">
        <f>IFERROR(IF(datos_arg[[#This Row],[Moneda]]="USD",datos_arg[[#This Row],[Monto]],datos_arg[[#This Row],[Monto]]/datos_arg[[#This Row],[TC]]),0)</f>
        <v>323.1292517006803</v>
      </c>
      <c r="Y4027" s="14"/>
    </row>
    <row r="4028" spans="1:25" ht="15" customHeight="1" x14ac:dyDescent="0.25">
      <c r="A4028" s="14">
        <f t="shared" si="62"/>
        <v>4025</v>
      </c>
      <c r="B4028" s="1">
        <v>44239</v>
      </c>
      <c r="C4028" s="18">
        <f>+YEAR(datos_arg[[#This Row],[Fecha]])</f>
        <v>2021</v>
      </c>
      <c r="D4028" s="18">
        <f>+MONTH(datos_arg[[#This Row],[Fecha]])</f>
        <v>2</v>
      </c>
      <c r="E4028" s="14" t="s">
        <v>617</v>
      </c>
      <c r="F4028" s="14" t="s">
        <v>6652</v>
      </c>
      <c r="G4028" s="14" t="s">
        <v>6653</v>
      </c>
      <c r="H4028" s="14" t="s">
        <v>7132</v>
      </c>
      <c r="I4028" s="14" t="s">
        <v>7132</v>
      </c>
      <c r="J4028" s="14" t="s">
        <v>425</v>
      </c>
      <c r="K4028" s="14"/>
      <c r="L4028" s="14" t="s">
        <v>421</v>
      </c>
      <c r="M4028" s="14" t="s">
        <v>578</v>
      </c>
      <c r="N4028" s="14" t="s">
        <v>100</v>
      </c>
      <c r="O4028" s="14" t="s">
        <v>3956</v>
      </c>
      <c r="P4028" s="14" t="s">
        <v>6191</v>
      </c>
      <c r="Q4028" s="14">
        <v>3</v>
      </c>
      <c r="R4028" s="14" t="s">
        <v>6653</v>
      </c>
      <c r="S4028" s="14" t="s">
        <v>439</v>
      </c>
      <c r="T4028" s="35">
        <v>875.99</v>
      </c>
      <c r="U4028" s="14" t="s">
        <v>4</v>
      </c>
      <c r="V4028" s="14">
        <v>147</v>
      </c>
      <c r="W4028" s="16">
        <f>+IF(datos_arg[[#This Row],[Moneda]]="ARS",datos_arg[[#This Row],[Monto]],datos_arg[[#This Row],[Monto]]*datos_arg[[#This Row],[TC]])</f>
        <v>875.99</v>
      </c>
      <c r="X4028" s="16">
        <f>IFERROR(IF(datos_arg[[#This Row],[Moneda]]="USD",datos_arg[[#This Row],[Monto]],datos_arg[[#This Row],[Monto]]/datos_arg[[#This Row],[TC]]),0)</f>
        <v>5.9591156462585033</v>
      </c>
      <c r="Y4028" s="14"/>
    </row>
    <row r="4029" spans="1:25" ht="15" customHeight="1" x14ac:dyDescent="0.25">
      <c r="A4029" s="14">
        <f t="shared" si="62"/>
        <v>4026</v>
      </c>
      <c r="B4029" s="1">
        <v>44239</v>
      </c>
      <c r="C4029" s="18">
        <f>+YEAR(datos_arg[[#This Row],[Fecha]])</f>
        <v>2021</v>
      </c>
      <c r="D4029" s="18">
        <f>+MONTH(datos_arg[[#This Row],[Fecha]])</f>
        <v>2</v>
      </c>
      <c r="E4029" s="14" t="s">
        <v>408</v>
      </c>
      <c r="F4029" s="14" t="s">
        <v>506</v>
      </c>
      <c r="G4029" s="14"/>
      <c r="H4029" s="14" t="s">
        <v>7132</v>
      </c>
      <c r="I4029" s="14" t="s">
        <v>7132</v>
      </c>
      <c r="J4029" s="14" t="s">
        <v>425</v>
      </c>
      <c r="K4029" s="14"/>
      <c r="L4029" s="14" t="s">
        <v>425</v>
      </c>
      <c r="M4029" s="14" t="s">
        <v>1762</v>
      </c>
      <c r="N4029" s="14" t="s">
        <v>1762</v>
      </c>
      <c r="O4029" s="14" t="s">
        <v>3957</v>
      </c>
      <c r="P4029" s="14"/>
      <c r="Q4029" s="14"/>
      <c r="R4029" s="14" t="s">
        <v>1762</v>
      </c>
      <c r="S4029" s="14" t="s">
        <v>439</v>
      </c>
      <c r="T4029" s="35">
        <v>15381.9</v>
      </c>
      <c r="U4029" s="14" t="s">
        <v>4</v>
      </c>
      <c r="V4029" s="14">
        <v>147</v>
      </c>
      <c r="W4029" s="16">
        <f>+IF(datos_arg[[#This Row],[Moneda]]="ARS",datos_arg[[#This Row],[Monto]],datos_arg[[#This Row],[Monto]]*datos_arg[[#This Row],[TC]])</f>
        <v>15381.9</v>
      </c>
      <c r="X4029" s="16">
        <f>IFERROR(IF(datos_arg[[#This Row],[Moneda]]="USD",datos_arg[[#This Row],[Monto]],datos_arg[[#This Row],[Monto]]/datos_arg[[#This Row],[TC]]),0)</f>
        <v>104.63877551020408</v>
      </c>
      <c r="Y4029" s="14"/>
    </row>
    <row r="4030" spans="1:25" ht="15" customHeight="1" x14ac:dyDescent="0.25">
      <c r="A4030" s="14">
        <f t="shared" si="62"/>
        <v>4027</v>
      </c>
      <c r="B4030" s="1">
        <v>44244</v>
      </c>
      <c r="C4030" s="18">
        <f>+YEAR(datos_arg[[#This Row],[Fecha]])</f>
        <v>2021</v>
      </c>
      <c r="D4030" s="18">
        <f>+MONTH(datos_arg[[#This Row],[Fecha]])</f>
        <v>2</v>
      </c>
      <c r="E4030" s="14" t="s">
        <v>1016</v>
      </c>
      <c r="F4030" s="14" t="s">
        <v>404</v>
      </c>
      <c r="G4030" s="14"/>
      <c r="H4030" s="14" t="s">
        <v>4114</v>
      </c>
      <c r="I4030" s="14" t="s">
        <v>7132</v>
      </c>
      <c r="J4030" s="14" t="s">
        <v>425</v>
      </c>
      <c r="K4030" s="14"/>
      <c r="L4030" s="14" t="s">
        <v>425</v>
      </c>
      <c r="M4030" s="14" t="s">
        <v>129</v>
      </c>
      <c r="N4030" s="14" t="s">
        <v>129</v>
      </c>
      <c r="O4030" s="14" t="s">
        <v>4115</v>
      </c>
      <c r="P4030" s="14" t="s">
        <v>6175</v>
      </c>
      <c r="Q4030" s="14"/>
      <c r="R4030" s="14" t="s">
        <v>404</v>
      </c>
      <c r="S4030" s="14" t="s">
        <v>439</v>
      </c>
      <c r="T4030" s="35">
        <v>9227.32</v>
      </c>
      <c r="U4030" s="14" t="s">
        <v>4</v>
      </c>
      <c r="V4030" s="14">
        <v>147</v>
      </c>
      <c r="W4030" s="16">
        <f>+IF(datos_arg[[#This Row],[Moneda]]="ARS",datos_arg[[#This Row],[Monto]],datos_arg[[#This Row],[Monto]]*datos_arg[[#This Row],[TC]])</f>
        <v>9227.32</v>
      </c>
      <c r="X4030" s="16">
        <f>IFERROR(IF(datos_arg[[#This Row],[Moneda]]="USD",datos_arg[[#This Row],[Monto]],datos_arg[[#This Row],[Monto]]/datos_arg[[#This Row],[TC]]),0)</f>
        <v>62.770884353741494</v>
      </c>
      <c r="Y4030" s="14"/>
    </row>
    <row r="4031" spans="1:25" ht="15" customHeight="1" x14ac:dyDescent="0.25">
      <c r="A4031" s="14">
        <f t="shared" si="62"/>
        <v>4028</v>
      </c>
      <c r="B4031" s="1">
        <v>44244</v>
      </c>
      <c r="C4031" s="18">
        <f>+YEAR(datos_arg[[#This Row],[Fecha]])</f>
        <v>2021</v>
      </c>
      <c r="D4031" s="18">
        <f>+MONTH(datos_arg[[#This Row],[Fecha]])</f>
        <v>2</v>
      </c>
      <c r="E4031" s="14" t="s">
        <v>1016</v>
      </c>
      <c r="F4031" s="14" t="s">
        <v>405</v>
      </c>
      <c r="G4031" s="14"/>
      <c r="H4031" s="14" t="s">
        <v>6646</v>
      </c>
      <c r="I4031" s="14" t="s">
        <v>1129</v>
      </c>
      <c r="J4031" s="14" t="s">
        <v>1129</v>
      </c>
      <c r="K4031" s="14" t="s">
        <v>420</v>
      </c>
      <c r="L4031" s="14" t="s">
        <v>426</v>
      </c>
      <c r="M4031" s="14" t="s">
        <v>901</v>
      </c>
      <c r="N4031" s="14" t="s">
        <v>247</v>
      </c>
      <c r="O4031" s="14" t="s">
        <v>1573</v>
      </c>
      <c r="P4031" s="14" t="s">
        <v>6175</v>
      </c>
      <c r="Q4031" s="14">
        <v>2</v>
      </c>
      <c r="R4031" s="14" t="s">
        <v>405</v>
      </c>
      <c r="S4031" s="14" t="s">
        <v>439</v>
      </c>
      <c r="T4031" s="35">
        <v>13600</v>
      </c>
      <c r="U4031" s="14" t="s">
        <v>4</v>
      </c>
      <c r="V4031" s="14">
        <v>147</v>
      </c>
      <c r="W4031" s="16">
        <f>+IF(datos_arg[[#This Row],[Moneda]]="ARS",datos_arg[[#This Row],[Monto]],datos_arg[[#This Row],[Monto]]*datos_arg[[#This Row],[TC]])</f>
        <v>13600</v>
      </c>
      <c r="X4031" s="16">
        <f>IFERROR(IF(datos_arg[[#This Row],[Moneda]]="USD",datos_arg[[#This Row],[Monto]],datos_arg[[#This Row],[Monto]]/datos_arg[[#This Row],[TC]]),0)</f>
        <v>92.517006802721085</v>
      </c>
      <c r="Y4031" s="14"/>
    </row>
    <row r="4032" spans="1:25" ht="15" customHeight="1" x14ac:dyDescent="0.25">
      <c r="A4032" s="14">
        <f t="shared" si="62"/>
        <v>4029</v>
      </c>
      <c r="B4032" s="1">
        <v>44244</v>
      </c>
      <c r="C4032" s="18">
        <f>+YEAR(datos_arg[[#This Row],[Fecha]])</f>
        <v>2021</v>
      </c>
      <c r="D4032" s="18">
        <f>+MONTH(datos_arg[[#This Row],[Fecha]])</f>
        <v>2</v>
      </c>
      <c r="E4032" s="14" t="s">
        <v>1016</v>
      </c>
      <c r="F4032" s="14" t="s">
        <v>405</v>
      </c>
      <c r="G4032" s="14"/>
      <c r="H4032" s="14" t="s">
        <v>532</v>
      </c>
      <c r="I4032" s="14" t="s">
        <v>1129</v>
      </c>
      <c r="J4032" s="14" t="s">
        <v>425</v>
      </c>
      <c r="K4032" s="14" t="s">
        <v>420</v>
      </c>
      <c r="L4032" s="14" t="s">
        <v>426</v>
      </c>
      <c r="M4032" s="14" t="s">
        <v>901</v>
      </c>
      <c r="N4032" s="14" t="s">
        <v>247</v>
      </c>
      <c r="O4032" s="14" t="s">
        <v>1573</v>
      </c>
      <c r="P4032" s="14" t="s">
        <v>6175</v>
      </c>
      <c r="Q4032" s="14">
        <v>1</v>
      </c>
      <c r="R4032" s="14" t="s">
        <v>405</v>
      </c>
      <c r="S4032" s="14" t="s">
        <v>439</v>
      </c>
      <c r="T4032" s="35">
        <v>6800</v>
      </c>
      <c r="U4032" s="14" t="s">
        <v>4</v>
      </c>
      <c r="V4032" s="14">
        <v>147</v>
      </c>
      <c r="W4032" s="16">
        <f>+IF(datos_arg[[#This Row],[Moneda]]="ARS",datos_arg[[#This Row],[Monto]],datos_arg[[#This Row],[Monto]]*datos_arg[[#This Row],[TC]])</f>
        <v>6800</v>
      </c>
      <c r="X4032" s="16">
        <f>IFERROR(IF(datos_arg[[#This Row],[Moneda]]="USD",datos_arg[[#This Row],[Monto]],datos_arg[[#This Row],[Monto]]/datos_arg[[#This Row],[TC]]),0)</f>
        <v>46.258503401360542</v>
      </c>
      <c r="Y4032" s="14"/>
    </row>
    <row r="4033" spans="1:25" ht="15" customHeight="1" x14ac:dyDescent="0.25">
      <c r="A4033" s="14">
        <f t="shared" si="62"/>
        <v>4030</v>
      </c>
      <c r="B4033" s="1">
        <v>44244</v>
      </c>
      <c r="C4033" s="18">
        <f>+YEAR(datos_arg[[#This Row],[Fecha]])</f>
        <v>2021</v>
      </c>
      <c r="D4033" s="18">
        <f>+MONTH(datos_arg[[#This Row],[Fecha]])</f>
        <v>2</v>
      </c>
      <c r="E4033" s="14" t="s">
        <v>1016</v>
      </c>
      <c r="F4033" s="14" t="s">
        <v>404</v>
      </c>
      <c r="G4033" s="14"/>
      <c r="H4033" s="14" t="s">
        <v>7132</v>
      </c>
      <c r="I4033" s="14" t="s">
        <v>7132</v>
      </c>
      <c r="J4033" s="14" t="s">
        <v>425</v>
      </c>
      <c r="K4033" s="14"/>
      <c r="L4033" s="14" t="s">
        <v>425</v>
      </c>
      <c r="M4033" s="14" t="s">
        <v>156</v>
      </c>
      <c r="N4033" s="14" t="s">
        <v>156</v>
      </c>
      <c r="O4033" s="14" t="s">
        <v>3831</v>
      </c>
      <c r="P4033" s="14" t="s">
        <v>6175</v>
      </c>
      <c r="Q4033" s="14"/>
      <c r="R4033" s="14" t="s">
        <v>404</v>
      </c>
      <c r="S4033" s="14" t="s">
        <v>439</v>
      </c>
      <c r="T4033" s="35">
        <v>4544.0200000000004</v>
      </c>
      <c r="U4033" s="14" t="s">
        <v>4</v>
      </c>
      <c r="V4033" s="14">
        <v>147</v>
      </c>
      <c r="W4033" s="16">
        <f>+IF(datos_arg[[#This Row],[Moneda]]="ARS",datos_arg[[#This Row],[Monto]],datos_arg[[#This Row],[Monto]]*datos_arg[[#This Row],[TC]])</f>
        <v>4544.0200000000004</v>
      </c>
      <c r="X4033" s="16">
        <f>IFERROR(IF(datos_arg[[#This Row],[Moneda]]="USD",datos_arg[[#This Row],[Monto]],datos_arg[[#This Row],[Monto]]/datos_arg[[#This Row],[TC]]),0)</f>
        <v>30.911700680272112</v>
      </c>
      <c r="Y4033" s="14"/>
    </row>
    <row r="4034" spans="1:25" ht="15" customHeight="1" x14ac:dyDescent="0.25">
      <c r="A4034" s="14">
        <f t="shared" si="62"/>
        <v>4031</v>
      </c>
      <c r="B4034" s="1">
        <v>44244</v>
      </c>
      <c r="C4034" s="18">
        <f>+YEAR(datos_arg[[#This Row],[Fecha]])</f>
        <v>2021</v>
      </c>
      <c r="D4034" s="18">
        <f>+MONTH(datos_arg[[#This Row],[Fecha]])</f>
        <v>2</v>
      </c>
      <c r="E4034" s="14" t="s">
        <v>5358</v>
      </c>
      <c r="F4034" s="14" t="s">
        <v>4109</v>
      </c>
      <c r="G4034" s="14"/>
      <c r="H4034" s="14" t="s">
        <v>6646</v>
      </c>
      <c r="I4034" s="14" t="s">
        <v>6682</v>
      </c>
      <c r="J4034" s="14" t="s">
        <v>6682</v>
      </c>
      <c r="K4034" s="14" t="s">
        <v>420</v>
      </c>
      <c r="L4034" s="14" t="s">
        <v>426</v>
      </c>
      <c r="M4034" s="14" t="s">
        <v>4116</v>
      </c>
      <c r="N4034" s="14" t="s">
        <v>100</v>
      </c>
      <c r="O4034" s="14" t="s">
        <v>4117</v>
      </c>
      <c r="P4034" s="14" t="s">
        <v>6192</v>
      </c>
      <c r="Q4034" s="14">
        <v>1</v>
      </c>
      <c r="R4034" s="14" t="s">
        <v>4109</v>
      </c>
      <c r="S4034" s="14" t="s">
        <v>1762</v>
      </c>
      <c r="T4034" s="35">
        <v>13999.9</v>
      </c>
      <c r="U4034" s="14" t="s">
        <v>4</v>
      </c>
      <c r="V4034" s="14">
        <v>147</v>
      </c>
      <c r="W4034" s="16">
        <f>+IF(datos_arg[[#This Row],[Moneda]]="ARS",datos_arg[[#This Row],[Monto]],datos_arg[[#This Row],[Monto]]*datos_arg[[#This Row],[TC]])</f>
        <v>13999.9</v>
      </c>
      <c r="X4034" s="16">
        <f>IFERROR(IF(datos_arg[[#This Row],[Moneda]]="USD",datos_arg[[#This Row],[Monto]],datos_arg[[#This Row],[Monto]]/datos_arg[[#This Row],[TC]]),0)</f>
        <v>95.237414965986389</v>
      </c>
      <c r="Y4034" s="14"/>
    </row>
    <row r="4035" spans="1:25" ht="15" customHeight="1" x14ac:dyDescent="0.25">
      <c r="A4035" s="14">
        <f t="shared" si="62"/>
        <v>4032</v>
      </c>
      <c r="B4035" s="1">
        <v>44244</v>
      </c>
      <c r="C4035" s="18">
        <f>+YEAR(datos_arg[[#This Row],[Fecha]])</f>
        <v>2021</v>
      </c>
      <c r="D4035" s="18">
        <f>+MONTH(datos_arg[[#This Row],[Fecha]])</f>
        <v>2</v>
      </c>
      <c r="E4035" s="14" t="s">
        <v>1015</v>
      </c>
      <c r="F4035" s="14" t="s">
        <v>430</v>
      </c>
      <c r="G4035" s="14"/>
      <c r="H4035" s="14" t="s">
        <v>7132</v>
      </c>
      <c r="I4035" s="14" t="s">
        <v>7132</v>
      </c>
      <c r="J4035" s="14" t="s">
        <v>425</v>
      </c>
      <c r="K4035" s="14"/>
      <c r="L4035" s="14" t="s">
        <v>425</v>
      </c>
      <c r="M4035" s="14" t="s">
        <v>60</v>
      </c>
      <c r="N4035" s="14" t="s">
        <v>26</v>
      </c>
      <c r="O4035" s="14" t="s">
        <v>2370</v>
      </c>
      <c r="P4035" s="14" t="s">
        <v>6193</v>
      </c>
      <c r="Q4035" s="14"/>
      <c r="R4035" s="14" t="s">
        <v>430</v>
      </c>
      <c r="S4035" s="14" t="s">
        <v>439</v>
      </c>
      <c r="T4035" s="35">
        <v>8240.85</v>
      </c>
      <c r="U4035" s="14" t="s">
        <v>4</v>
      </c>
      <c r="V4035" s="14">
        <v>147</v>
      </c>
      <c r="W4035" s="16">
        <f>+IF(datos_arg[[#This Row],[Moneda]]="ARS",datos_arg[[#This Row],[Monto]],datos_arg[[#This Row],[Monto]]*datos_arg[[#This Row],[TC]])</f>
        <v>8240.85</v>
      </c>
      <c r="X4035" s="16">
        <f>IFERROR(IF(datos_arg[[#This Row],[Moneda]]="USD",datos_arg[[#This Row],[Monto]],datos_arg[[#This Row],[Monto]]/datos_arg[[#This Row],[TC]]),0)</f>
        <v>56.060204081632655</v>
      </c>
      <c r="Y4035" s="14"/>
    </row>
    <row r="4036" spans="1:25" ht="15" customHeight="1" x14ac:dyDescent="0.25">
      <c r="A4036" s="14">
        <f t="shared" si="62"/>
        <v>4033</v>
      </c>
      <c r="B4036" s="1">
        <v>44244</v>
      </c>
      <c r="C4036" s="18">
        <f>+YEAR(datos_arg[[#This Row],[Fecha]])</f>
        <v>2021</v>
      </c>
      <c r="D4036" s="18">
        <f>+MONTH(datos_arg[[#This Row],[Fecha]])</f>
        <v>2</v>
      </c>
      <c r="E4036" s="14" t="s">
        <v>1015</v>
      </c>
      <c r="F4036" s="14" t="s">
        <v>403</v>
      </c>
      <c r="G4036" s="14" t="s">
        <v>970</v>
      </c>
      <c r="H4036" s="14" t="s">
        <v>7132</v>
      </c>
      <c r="I4036" s="14" t="s">
        <v>7132</v>
      </c>
      <c r="J4036" s="14" t="s">
        <v>425</v>
      </c>
      <c r="K4036" s="14"/>
      <c r="L4036" s="14" t="s">
        <v>425</v>
      </c>
      <c r="M4036" s="14" t="s">
        <v>493</v>
      </c>
      <c r="N4036" s="14" t="s">
        <v>26</v>
      </c>
      <c r="O4036" s="14" t="s">
        <v>3764</v>
      </c>
      <c r="P4036" s="14" t="s">
        <v>6193</v>
      </c>
      <c r="Q4036" s="14"/>
      <c r="R4036" s="14" t="s">
        <v>970</v>
      </c>
      <c r="S4036" s="14" t="s">
        <v>439</v>
      </c>
      <c r="T4036" s="35">
        <v>575.04</v>
      </c>
      <c r="U4036" s="14" t="s">
        <v>4</v>
      </c>
      <c r="V4036" s="14">
        <v>147</v>
      </c>
      <c r="W4036" s="16">
        <f>+IF(datos_arg[[#This Row],[Moneda]]="ARS",datos_arg[[#This Row],[Monto]],datos_arg[[#This Row],[Monto]]*datos_arg[[#This Row],[TC]])</f>
        <v>575.04</v>
      </c>
      <c r="X4036" s="16">
        <f>IFERROR(IF(datos_arg[[#This Row],[Moneda]]="USD",datos_arg[[#This Row],[Monto]],datos_arg[[#This Row],[Monto]]/datos_arg[[#This Row],[TC]]),0)</f>
        <v>3.9118367346938774</v>
      </c>
      <c r="Y4036" s="14"/>
    </row>
    <row r="4037" spans="1:25" ht="15" customHeight="1" x14ac:dyDescent="0.25">
      <c r="A4037" s="14">
        <f t="shared" si="62"/>
        <v>4034</v>
      </c>
      <c r="B4037" s="1">
        <v>44244</v>
      </c>
      <c r="C4037" s="18">
        <f>+YEAR(datos_arg[[#This Row],[Fecha]])</f>
        <v>2021</v>
      </c>
      <c r="D4037" s="18">
        <f>+MONTH(datos_arg[[#This Row],[Fecha]])</f>
        <v>2</v>
      </c>
      <c r="E4037" s="14" t="s">
        <v>449</v>
      </c>
      <c r="F4037" s="14" t="s">
        <v>523</v>
      </c>
      <c r="G4037" s="14"/>
      <c r="H4037" s="14" t="s">
        <v>7132</v>
      </c>
      <c r="I4037" s="14" t="s">
        <v>7132</v>
      </c>
      <c r="J4037" s="14" t="s">
        <v>425</v>
      </c>
      <c r="K4037" s="14"/>
      <c r="L4037" s="14" t="s">
        <v>425</v>
      </c>
      <c r="M4037" s="14" t="s">
        <v>515</v>
      </c>
      <c r="N4037" s="14" t="s">
        <v>515</v>
      </c>
      <c r="O4037" s="14" t="s">
        <v>4118</v>
      </c>
      <c r="P4037" s="14"/>
      <c r="Q4037" s="14"/>
      <c r="R4037" s="14" t="s">
        <v>523</v>
      </c>
      <c r="S4037" s="14" t="s">
        <v>439</v>
      </c>
      <c r="T4037" s="35">
        <v>9400</v>
      </c>
      <c r="U4037" s="14" t="s">
        <v>4</v>
      </c>
      <c r="V4037" s="14">
        <v>147</v>
      </c>
      <c r="W4037" s="16">
        <f>+IF(datos_arg[[#This Row],[Moneda]]="ARS",datos_arg[[#This Row],[Monto]],datos_arg[[#This Row],[Monto]]*datos_arg[[#This Row],[TC]])</f>
        <v>9400</v>
      </c>
      <c r="X4037" s="16">
        <f>IFERROR(IF(datos_arg[[#This Row],[Moneda]]="USD",datos_arg[[#This Row],[Monto]],datos_arg[[#This Row],[Monto]]/datos_arg[[#This Row],[TC]]),0)</f>
        <v>63.945578231292515</v>
      </c>
      <c r="Y4037" s="14"/>
    </row>
    <row r="4038" spans="1:25" ht="15" customHeight="1" x14ac:dyDescent="0.25">
      <c r="A4038" s="14">
        <f t="shared" ref="A4038:A4101" si="63">+A4037+1</f>
        <v>4035</v>
      </c>
      <c r="B4038" s="1">
        <v>44245</v>
      </c>
      <c r="C4038" s="18">
        <f>+YEAR(datos_arg[[#This Row],[Fecha]])</f>
        <v>2021</v>
      </c>
      <c r="D4038" s="18">
        <f>+MONTH(datos_arg[[#This Row],[Fecha]])</f>
        <v>2</v>
      </c>
      <c r="E4038" s="14" t="s">
        <v>5358</v>
      </c>
      <c r="F4038" s="14" t="s">
        <v>969</v>
      </c>
      <c r="G4038" s="14"/>
      <c r="H4038" s="14" t="s">
        <v>7132</v>
      </c>
      <c r="I4038" s="14" t="s">
        <v>7132</v>
      </c>
      <c r="J4038" s="14" t="s">
        <v>425</v>
      </c>
      <c r="K4038" s="14"/>
      <c r="L4038" s="14" t="s">
        <v>425</v>
      </c>
      <c r="M4038" s="14" t="s">
        <v>1359</v>
      </c>
      <c r="N4038" s="14" t="s">
        <v>100</v>
      </c>
      <c r="O4038" s="14" t="s">
        <v>4119</v>
      </c>
      <c r="P4038" s="14" t="s">
        <v>6194</v>
      </c>
      <c r="Q4038" s="14">
        <v>1</v>
      </c>
      <c r="R4038" s="14" t="s">
        <v>969</v>
      </c>
      <c r="S4038" s="14" t="s">
        <v>439</v>
      </c>
      <c r="T4038" s="35">
        <v>1458.99</v>
      </c>
      <c r="U4038" s="14" t="s">
        <v>4</v>
      </c>
      <c r="V4038" s="14">
        <v>147</v>
      </c>
      <c r="W4038" s="16">
        <f>+IF(datos_arg[[#This Row],[Moneda]]="ARS",datos_arg[[#This Row],[Monto]],datos_arg[[#This Row],[Monto]]*datos_arg[[#This Row],[TC]])</f>
        <v>1458.99</v>
      </c>
      <c r="X4038" s="16">
        <f>IFERROR(IF(datos_arg[[#This Row],[Moneda]]="USD",datos_arg[[#This Row],[Monto]],datos_arg[[#This Row],[Monto]]/datos_arg[[#This Row],[TC]]),0)</f>
        <v>9.9251020408163271</v>
      </c>
      <c r="Y4038" s="14"/>
    </row>
    <row r="4039" spans="1:25" ht="15" customHeight="1" x14ac:dyDescent="0.25">
      <c r="A4039" s="14">
        <f t="shared" si="63"/>
        <v>4036</v>
      </c>
      <c r="B4039" s="1">
        <v>44245</v>
      </c>
      <c r="C4039" s="18">
        <f>+YEAR(datos_arg[[#This Row],[Fecha]])</f>
        <v>2021</v>
      </c>
      <c r="D4039" s="18">
        <f>+MONTH(datos_arg[[#This Row],[Fecha]])</f>
        <v>2</v>
      </c>
      <c r="E4039" s="14" t="s">
        <v>5358</v>
      </c>
      <c r="F4039" s="14" t="s">
        <v>969</v>
      </c>
      <c r="G4039" s="14"/>
      <c r="H4039" s="14" t="s">
        <v>6646</v>
      </c>
      <c r="I4039" s="14" t="s">
        <v>6668</v>
      </c>
      <c r="J4039" s="14" t="s">
        <v>425</v>
      </c>
      <c r="K4039" s="14"/>
      <c r="L4039" s="14" t="s">
        <v>425</v>
      </c>
      <c r="M4039" s="14" t="s">
        <v>4120</v>
      </c>
      <c r="N4039" s="14" t="s">
        <v>100</v>
      </c>
      <c r="O4039" s="14" t="s">
        <v>4121</v>
      </c>
      <c r="P4039" s="14" t="s">
        <v>6195</v>
      </c>
      <c r="Q4039" s="14">
        <v>1</v>
      </c>
      <c r="R4039" s="14" t="s">
        <v>969</v>
      </c>
      <c r="S4039" s="14" t="s">
        <v>439</v>
      </c>
      <c r="T4039" s="35">
        <v>37017</v>
      </c>
      <c r="U4039" s="14" t="s">
        <v>4</v>
      </c>
      <c r="V4039" s="14">
        <v>147</v>
      </c>
      <c r="W4039" s="16">
        <f>+IF(datos_arg[[#This Row],[Moneda]]="ARS",datos_arg[[#This Row],[Monto]],datos_arg[[#This Row],[Monto]]*datos_arg[[#This Row],[TC]])</f>
        <v>37017</v>
      </c>
      <c r="X4039" s="16">
        <f>IFERROR(IF(datos_arg[[#This Row],[Moneda]]="USD",datos_arg[[#This Row],[Monto]],datos_arg[[#This Row],[Monto]]/datos_arg[[#This Row],[TC]]),0)</f>
        <v>251.81632653061226</v>
      </c>
      <c r="Y4039" s="14"/>
    </row>
    <row r="4040" spans="1:25" ht="15" customHeight="1" x14ac:dyDescent="0.25">
      <c r="A4040" s="14">
        <f t="shared" si="63"/>
        <v>4037</v>
      </c>
      <c r="B4040" s="1">
        <v>44245</v>
      </c>
      <c r="C4040" s="18">
        <f>+YEAR(datos_arg[[#This Row],[Fecha]])</f>
        <v>2021</v>
      </c>
      <c r="D4040" s="18">
        <f>+MONTH(datos_arg[[#This Row],[Fecha]])</f>
        <v>2</v>
      </c>
      <c r="E4040" s="14" t="s">
        <v>5358</v>
      </c>
      <c r="F4040" s="14" t="s">
        <v>969</v>
      </c>
      <c r="G4040" s="14"/>
      <c r="H4040" s="14" t="s">
        <v>6646</v>
      </c>
      <c r="I4040" s="14" t="s">
        <v>6668</v>
      </c>
      <c r="J4040" s="14" t="s">
        <v>425</v>
      </c>
      <c r="K4040" s="14"/>
      <c r="L4040" s="14" t="s">
        <v>425</v>
      </c>
      <c r="M4040" s="14" t="s">
        <v>4120</v>
      </c>
      <c r="N4040" s="14" t="s">
        <v>100</v>
      </c>
      <c r="O4040" s="14" t="s">
        <v>4122</v>
      </c>
      <c r="P4040" s="14" t="s">
        <v>6195</v>
      </c>
      <c r="Q4040" s="14">
        <v>0</v>
      </c>
      <c r="R4040" s="14" t="s">
        <v>969</v>
      </c>
      <c r="S4040" s="14" t="s">
        <v>1762</v>
      </c>
      <c r="T4040" s="35">
        <v>1382</v>
      </c>
      <c r="U4040" s="14" t="s">
        <v>4</v>
      </c>
      <c r="V4040" s="14">
        <v>147</v>
      </c>
      <c r="W4040" s="16">
        <f>+IF(datos_arg[[#This Row],[Moneda]]="ARS",datos_arg[[#This Row],[Monto]],datos_arg[[#This Row],[Monto]]*datos_arg[[#This Row],[TC]])</f>
        <v>1382</v>
      </c>
      <c r="X4040" s="16">
        <f>IFERROR(IF(datos_arg[[#This Row],[Moneda]]="USD",datos_arg[[#This Row],[Monto]],datos_arg[[#This Row],[Monto]]/datos_arg[[#This Row],[TC]]),0)</f>
        <v>9.4013605442176864</v>
      </c>
      <c r="Y4040" s="14"/>
    </row>
    <row r="4041" spans="1:25" ht="15" customHeight="1" x14ac:dyDescent="0.25">
      <c r="A4041" s="14">
        <f t="shared" si="63"/>
        <v>4038</v>
      </c>
      <c r="B4041" s="1">
        <v>44245</v>
      </c>
      <c r="C4041" s="18">
        <f>+YEAR(datos_arg[[#This Row],[Fecha]])</f>
        <v>2021</v>
      </c>
      <c r="D4041" s="18">
        <f>+MONTH(datos_arg[[#This Row],[Fecha]])</f>
        <v>2</v>
      </c>
      <c r="E4041" s="14" t="s">
        <v>5358</v>
      </c>
      <c r="F4041" s="14" t="s">
        <v>969</v>
      </c>
      <c r="G4041" s="14"/>
      <c r="H4041" s="14" t="s">
        <v>6646</v>
      </c>
      <c r="I4041" s="14" t="s">
        <v>7132</v>
      </c>
      <c r="J4041" s="14" t="s">
        <v>425</v>
      </c>
      <c r="K4041" s="14"/>
      <c r="L4041" s="14" t="s">
        <v>425</v>
      </c>
      <c r="M4041" s="14" t="s">
        <v>4123</v>
      </c>
      <c r="N4041" s="14" t="s">
        <v>100</v>
      </c>
      <c r="O4041" s="14" t="s">
        <v>4135</v>
      </c>
      <c r="P4041" s="14" t="s">
        <v>6196</v>
      </c>
      <c r="Q4041" s="14">
        <v>0</v>
      </c>
      <c r="R4041" s="14" t="s">
        <v>969</v>
      </c>
      <c r="S4041" s="14" t="s">
        <v>439</v>
      </c>
      <c r="T4041" s="35">
        <v>0</v>
      </c>
      <c r="U4041" s="14" t="s">
        <v>4</v>
      </c>
      <c r="V4041" s="14">
        <v>147</v>
      </c>
      <c r="W4041" s="16">
        <f>+IF(datos_arg[[#This Row],[Moneda]]="ARS",datos_arg[[#This Row],[Monto]],datos_arg[[#This Row],[Monto]]*datos_arg[[#This Row],[TC]])</f>
        <v>0</v>
      </c>
      <c r="X4041" s="16">
        <f>IFERROR(IF(datos_arg[[#This Row],[Moneda]]="USD",datos_arg[[#This Row],[Monto]],datos_arg[[#This Row],[Monto]]/datos_arg[[#This Row],[TC]]),0)</f>
        <v>0</v>
      </c>
      <c r="Y4041" s="14"/>
    </row>
    <row r="4042" spans="1:25" ht="15" customHeight="1" x14ac:dyDescent="0.25">
      <c r="A4042" s="14">
        <f t="shared" si="63"/>
        <v>4039</v>
      </c>
      <c r="B4042" s="1">
        <v>44245</v>
      </c>
      <c r="C4042" s="18">
        <f>+YEAR(datos_arg[[#This Row],[Fecha]])</f>
        <v>2021</v>
      </c>
      <c r="D4042" s="18">
        <f>+MONTH(datos_arg[[#This Row],[Fecha]])</f>
        <v>2</v>
      </c>
      <c r="E4042" s="14" t="s">
        <v>408</v>
      </c>
      <c r="F4042" s="14" t="s">
        <v>506</v>
      </c>
      <c r="G4042" s="14"/>
      <c r="H4042" s="14" t="s">
        <v>7132</v>
      </c>
      <c r="I4042" s="14" t="s">
        <v>7132</v>
      </c>
      <c r="J4042" s="14" t="s">
        <v>425</v>
      </c>
      <c r="K4042" s="14"/>
      <c r="L4042" s="14" t="s">
        <v>425</v>
      </c>
      <c r="M4042" s="14" t="s">
        <v>1762</v>
      </c>
      <c r="N4042" s="14" t="s">
        <v>1762</v>
      </c>
      <c r="O4042" s="14" t="s">
        <v>4134</v>
      </c>
      <c r="P4042" s="14"/>
      <c r="Q4042" s="14"/>
      <c r="R4042" s="14" t="s">
        <v>1762</v>
      </c>
      <c r="S4042" s="14" t="s">
        <v>439</v>
      </c>
      <c r="T4042" s="35">
        <v>40999</v>
      </c>
      <c r="U4042" s="14" t="s">
        <v>4</v>
      </c>
      <c r="V4042" s="14">
        <v>147</v>
      </c>
      <c r="W4042" s="16">
        <f>+IF(datos_arg[[#This Row],[Moneda]]="ARS",datos_arg[[#This Row],[Monto]],datos_arg[[#This Row],[Monto]]*datos_arg[[#This Row],[TC]])</f>
        <v>40999</v>
      </c>
      <c r="X4042" s="16">
        <f>IFERROR(IF(datos_arg[[#This Row],[Moneda]]="USD",datos_arg[[#This Row],[Monto]],datos_arg[[#This Row],[Monto]]/datos_arg[[#This Row],[TC]]),0)</f>
        <v>278.90476190476193</v>
      </c>
      <c r="Y4042" s="14"/>
    </row>
    <row r="4043" spans="1:25" ht="15" customHeight="1" x14ac:dyDescent="0.25">
      <c r="A4043" s="14">
        <f t="shared" si="63"/>
        <v>4040</v>
      </c>
      <c r="B4043" s="1">
        <v>44245</v>
      </c>
      <c r="C4043" s="18">
        <f>+YEAR(datos_arg[[#This Row],[Fecha]])</f>
        <v>2021</v>
      </c>
      <c r="D4043" s="18">
        <f>+MONTH(datos_arg[[#This Row],[Fecha]])</f>
        <v>2</v>
      </c>
      <c r="E4043" s="14" t="s">
        <v>5358</v>
      </c>
      <c r="F4043" s="14" t="s">
        <v>969</v>
      </c>
      <c r="G4043" s="14"/>
      <c r="H4043" s="14" t="s">
        <v>6646</v>
      </c>
      <c r="I4043" s="14" t="s">
        <v>7132</v>
      </c>
      <c r="J4043" s="14" t="s">
        <v>425</v>
      </c>
      <c r="K4043" s="14"/>
      <c r="L4043" s="14" t="s">
        <v>425</v>
      </c>
      <c r="M4043" s="14" t="s">
        <v>4124</v>
      </c>
      <c r="N4043" s="14" t="s">
        <v>100</v>
      </c>
      <c r="O4043" s="14" t="s">
        <v>4125</v>
      </c>
      <c r="P4043" s="14" t="s">
        <v>6197</v>
      </c>
      <c r="Q4043" s="14">
        <v>1</v>
      </c>
      <c r="R4043" s="14" t="s">
        <v>969</v>
      </c>
      <c r="S4043" s="14" t="s">
        <v>439</v>
      </c>
      <c r="T4043" s="35">
        <v>3999</v>
      </c>
      <c r="U4043" s="14" t="s">
        <v>4</v>
      </c>
      <c r="V4043" s="14">
        <v>147</v>
      </c>
      <c r="W4043" s="16">
        <f>+IF(datos_arg[[#This Row],[Moneda]]="ARS",datos_arg[[#This Row],[Monto]],datos_arg[[#This Row],[Monto]]*datos_arg[[#This Row],[TC]])</f>
        <v>3999</v>
      </c>
      <c r="X4043" s="16">
        <f>IFERROR(IF(datos_arg[[#This Row],[Moneda]]="USD",datos_arg[[#This Row],[Monto]],datos_arg[[#This Row],[Monto]]/datos_arg[[#This Row],[TC]]),0)</f>
        <v>27.204081632653061</v>
      </c>
      <c r="Y4043" s="14"/>
    </row>
    <row r="4044" spans="1:25" ht="15" customHeight="1" x14ac:dyDescent="0.25">
      <c r="A4044" s="14">
        <f t="shared" si="63"/>
        <v>4041</v>
      </c>
      <c r="B4044" s="1">
        <v>44245</v>
      </c>
      <c r="C4044" s="18">
        <f>+YEAR(datos_arg[[#This Row],[Fecha]])</f>
        <v>2021</v>
      </c>
      <c r="D4044" s="18">
        <f>+MONTH(datos_arg[[#This Row],[Fecha]])</f>
        <v>2</v>
      </c>
      <c r="E4044" s="14" t="s">
        <v>408</v>
      </c>
      <c r="F4044" s="14" t="s">
        <v>506</v>
      </c>
      <c r="G4044" s="14"/>
      <c r="H4044" s="14" t="s">
        <v>7132</v>
      </c>
      <c r="I4044" s="14" t="s">
        <v>7132</v>
      </c>
      <c r="J4044" s="14" t="s">
        <v>425</v>
      </c>
      <c r="K4044" s="14"/>
      <c r="L4044" s="14" t="s">
        <v>425</v>
      </c>
      <c r="M4044" s="14" t="s">
        <v>613</v>
      </c>
      <c r="N4044" s="14" t="s">
        <v>613</v>
      </c>
      <c r="O4044" s="14" t="s">
        <v>3759</v>
      </c>
      <c r="P4044" s="14"/>
      <c r="Q4044" s="14"/>
      <c r="R4044" s="14" t="s">
        <v>613</v>
      </c>
      <c r="S4044" s="14" t="s">
        <v>439</v>
      </c>
      <c r="T4044" s="35">
        <v>30000</v>
      </c>
      <c r="U4044" s="14" t="s">
        <v>4</v>
      </c>
      <c r="V4044" s="14">
        <v>147</v>
      </c>
      <c r="W4044" s="16">
        <f>+IF(datos_arg[[#This Row],[Moneda]]="ARS",datos_arg[[#This Row],[Monto]],datos_arg[[#This Row],[Monto]]*datos_arg[[#This Row],[TC]])</f>
        <v>30000</v>
      </c>
      <c r="X4044" s="16">
        <f>IFERROR(IF(datos_arg[[#This Row],[Moneda]]="USD",datos_arg[[#This Row],[Monto]],datos_arg[[#This Row],[Monto]]/datos_arg[[#This Row],[TC]]),0)</f>
        <v>204.08163265306123</v>
      </c>
      <c r="Y4044" s="14"/>
    </row>
    <row r="4045" spans="1:25" ht="15" customHeight="1" x14ac:dyDescent="0.25">
      <c r="A4045" s="14">
        <f t="shared" si="63"/>
        <v>4042</v>
      </c>
      <c r="B4045" s="1">
        <v>44245</v>
      </c>
      <c r="C4045" s="18">
        <f>+YEAR(datos_arg[[#This Row],[Fecha]])</f>
        <v>2021</v>
      </c>
      <c r="D4045" s="18">
        <f>+MONTH(datos_arg[[#This Row],[Fecha]])</f>
        <v>2</v>
      </c>
      <c r="E4045" s="14" t="s">
        <v>449</v>
      </c>
      <c r="F4045" s="14" t="s">
        <v>523</v>
      </c>
      <c r="G4045" s="14"/>
      <c r="H4045" s="14" t="s">
        <v>7132</v>
      </c>
      <c r="I4045" s="14" t="s">
        <v>7132</v>
      </c>
      <c r="J4045" s="14" t="s">
        <v>425</v>
      </c>
      <c r="K4045" s="14"/>
      <c r="L4045" s="14" t="s">
        <v>425</v>
      </c>
      <c r="M4045" s="14" t="s">
        <v>524</v>
      </c>
      <c r="N4045" s="14" t="s">
        <v>524</v>
      </c>
      <c r="O4045" s="14" t="s">
        <v>4126</v>
      </c>
      <c r="P4045" s="14"/>
      <c r="Q4045" s="14"/>
      <c r="R4045" s="14" t="s">
        <v>523</v>
      </c>
      <c r="S4045" s="14" t="s">
        <v>439</v>
      </c>
      <c r="T4045" s="35">
        <v>30000</v>
      </c>
      <c r="U4045" s="14" t="s">
        <v>4</v>
      </c>
      <c r="V4045" s="14">
        <v>147</v>
      </c>
      <c r="W4045" s="16">
        <f>+IF(datos_arg[[#This Row],[Moneda]]="ARS",datos_arg[[#This Row],[Monto]],datos_arg[[#This Row],[Monto]]*datos_arg[[#This Row],[TC]])</f>
        <v>30000</v>
      </c>
      <c r="X4045" s="16">
        <f>IFERROR(IF(datos_arg[[#This Row],[Moneda]]="USD",datos_arg[[#This Row],[Monto]],datos_arg[[#This Row],[Monto]]/datos_arg[[#This Row],[TC]]),0)</f>
        <v>204.08163265306123</v>
      </c>
      <c r="Y4045" s="14"/>
    </row>
    <row r="4046" spans="1:25" x14ac:dyDescent="0.25">
      <c r="A4046" s="14">
        <f t="shared" si="63"/>
        <v>4043</v>
      </c>
      <c r="B4046" s="1">
        <v>44245</v>
      </c>
      <c r="C4046" s="18">
        <f>+YEAR(datos_arg[[#This Row],[Fecha]])</f>
        <v>2021</v>
      </c>
      <c r="D4046" s="18">
        <f>+MONTH(datos_arg[[#This Row],[Fecha]])</f>
        <v>2</v>
      </c>
      <c r="E4046" s="14" t="s">
        <v>408</v>
      </c>
      <c r="F4046" s="14" t="s">
        <v>69</v>
      </c>
      <c r="G4046" s="14"/>
      <c r="H4046" s="14" t="s">
        <v>7132</v>
      </c>
      <c r="I4046" s="14" t="s">
        <v>7132</v>
      </c>
      <c r="J4046" s="14" t="s">
        <v>425</v>
      </c>
      <c r="K4046" s="14"/>
      <c r="L4046" s="14" t="s">
        <v>425</v>
      </c>
      <c r="M4046" s="14" t="s">
        <v>2530</v>
      </c>
      <c r="N4046" s="14" t="s">
        <v>2530</v>
      </c>
      <c r="O4046" s="14"/>
      <c r="P4046" s="14"/>
      <c r="Q4046" s="14"/>
      <c r="R4046" s="14" t="s">
        <v>439</v>
      </c>
      <c r="S4046" s="14" t="s">
        <v>440</v>
      </c>
      <c r="T4046" s="35">
        <v>1600</v>
      </c>
      <c r="U4046" s="14" t="s">
        <v>2</v>
      </c>
      <c r="V4046" s="14">
        <v>146</v>
      </c>
      <c r="W4046" s="16">
        <f>+IF(datos_arg[[#This Row],[Moneda]]="ARS",datos_arg[[#This Row],[Monto]],datos_arg[[#This Row],[Monto]]*datos_arg[[#This Row],[TC]])</f>
        <v>233600</v>
      </c>
      <c r="X4046" s="16">
        <f>IFERROR(IF(datos_arg[[#This Row],[Moneda]]="USD",datos_arg[[#This Row],[Monto]],datos_arg[[#This Row],[Monto]]/datos_arg[[#This Row],[TC]]),0)</f>
        <v>1600</v>
      </c>
      <c r="Y4046" s="14"/>
    </row>
    <row r="4047" spans="1:25" ht="15" customHeight="1" x14ac:dyDescent="0.25">
      <c r="A4047" s="14">
        <f t="shared" si="63"/>
        <v>4044</v>
      </c>
      <c r="B4047" s="1">
        <v>44246</v>
      </c>
      <c r="C4047" s="18">
        <f>+YEAR(datos_arg[[#This Row],[Fecha]])</f>
        <v>2021</v>
      </c>
      <c r="D4047" s="18">
        <f>+MONTH(datos_arg[[#This Row],[Fecha]])</f>
        <v>2</v>
      </c>
      <c r="E4047" s="14" t="s">
        <v>5358</v>
      </c>
      <c r="F4047" s="14" t="s">
        <v>4109</v>
      </c>
      <c r="G4047" s="14"/>
      <c r="H4047" s="14" t="s">
        <v>8103</v>
      </c>
      <c r="I4047" s="14" t="s">
        <v>8105</v>
      </c>
      <c r="J4047" s="14" t="s">
        <v>482</v>
      </c>
      <c r="K4047" s="14"/>
      <c r="L4047" s="14" t="s">
        <v>426</v>
      </c>
      <c r="M4047" s="14" t="s">
        <v>4818</v>
      </c>
      <c r="N4047" s="14" t="s">
        <v>2334</v>
      </c>
      <c r="O4047" s="14" t="s">
        <v>4127</v>
      </c>
      <c r="P4047" s="14" t="s">
        <v>6198</v>
      </c>
      <c r="Q4047" s="14">
        <v>6</v>
      </c>
      <c r="R4047" s="14" t="s">
        <v>4109</v>
      </c>
      <c r="S4047" s="14" t="s">
        <v>439</v>
      </c>
      <c r="T4047" s="35">
        <v>4350</v>
      </c>
      <c r="U4047" s="14" t="s">
        <v>4</v>
      </c>
      <c r="V4047" s="14">
        <v>146</v>
      </c>
      <c r="W4047" s="16">
        <f>+IF(datos_arg[[#This Row],[Moneda]]="ARS",datos_arg[[#This Row],[Monto]],datos_arg[[#This Row],[Monto]]*datos_arg[[#This Row],[TC]])</f>
        <v>4350</v>
      </c>
      <c r="X4047" s="16">
        <f>IFERROR(IF(datos_arg[[#This Row],[Moneda]]="USD",datos_arg[[#This Row],[Monto]],datos_arg[[#This Row],[Monto]]/datos_arg[[#This Row],[TC]]),0)</f>
        <v>29.794520547945204</v>
      </c>
      <c r="Y4047" s="14"/>
    </row>
    <row r="4048" spans="1:25" ht="15" customHeight="1" x14ac:dyDescent="0.25">
      <c r="A4048" s="14">
        <f t="shared" si="63"/>
        <v>4045</v>
      </c>
      <c r="B4048" s="1">
        <v>44246</v>
      </c>
      <c r="C4048" s="18">
        <f>+YEAR(datos_arg[[#This Row],[Fecha]])</f>
        <v>2021</v>
      </c>
      <c r="D4048" s="18">
        <f>+MONTH(datos_arg[[#This Row],[Fecha]])</f>
        <v>2</v>
      </c>
      <c r="E4048" s="14" t="s">
        <v>1015</v>
      </c>
      <c r="F4048" s="14" t="s">
        <v>403</v>
      </c>
      <c r="G4048" s="14" t="s">
        <v>970</v>
      </c>
      <c r="H4048" s="14" t="s">
        <v>7132</v>
      </c>
      <c r="I4048" s="14" t="s">
        <v>7132</v>
      </c>
      <c r="J4048" s="14" t="s">
        <v>425</v>
      </c>
      <c r="K4048" s="14"/>
      <c r="L4048" s="14" t="s">
        <v>425</v>
      </c>
      <c r="M4048" s="14" t="s">
        <v>433</v>
      </c>
      <c r="N4048" s="14" t="s">
        <v>4128</v>
      </c>
      <c r="O4048" s="14" t="s">
        <v>3711</v>
      </c>
      <c r="P4048" s="14" t="s">
        <v>6079</v>
      </c>
      <c r="Q4048" s="14"/>
      <c r="R4048" s="14" t="s">
        <v>970</v>
      </c>
      <c r="S4048" s="14" t="s">
        <v>439</v>
      </c>
      <c r="T4048" s="35">
        <v>90</v>
      </c>
      <c r="U4048" s="14" t="s">
        <v>4</v>
      </c>
      <c r="V4048" s="14">
        <v>146</v>
      </c>
      <c r="W4048" s="16">
        <f>+IF(datos_arg[[#This Row],[Moneda]]="ARS",datos_arg[[#This Row],[Monto]],datos_arg[[#This Row],[Monto]]*datos_arg[[#This Row],[TC]])</f>
        <v>90</v>
      </c>
      <c r="X4048" s="16">
        <f>IFERROR(IF(datos_arg[[#This Row],[Moneda]]="USD",datos_arg[[#This Row],[Monto]],datos_arg[[#This Row],[Monto]]/datos_arg[[#This Row],[TC]]),0)</f>
        <v>0.61643835616438358</v>
      </c>
      <c r="Y4048" s="14"/>
    </row>
    <row r="4049" spans="1:25" ht="15" customHeight="1" x14ac:dyDescent="0.25">
      <c r="A4049" s="14">
        <f t="shared" si="63"/>
        <v>4046</v>
      </c>
      <c r="B4049" s="1">
        <v>44246</v>
      </c>
      <c r="C4049" s="18">
        <f>+YEAR(datos_arg[[#This Row],[Fecha]])</f>
        <v>2021</v>
      </c>
      <c r="D4049" s="18">
        <f>+MONTH(datos_arg[[#This Row],[Fecha]])</f>
        <v>2</v>
      </c>
      <c r="E4049" s="14" t="s">
        <v>449</v>
      </c>
      <c r="F4049" s="14" t="s">
        <v>505</v>
      </c>
      <c r="G4049" s="14"/>
      <c r="H4049" s="14" t="s">
        <v>7132</v>
      </c>
      <c r="I4049" s="14" t="s">
        <v>7132</v>
      </c>
      <c r="J4049" s="14" t="s">
        <v>425</v>
      </c>
      <c r="K4049" s="14"/>
      <c r="L4049" s="14" t="s">
        <v>425</v>
      </c>
      <c r="M4049" s="14" t="s">
        <v>613</v>
      </c>
      <c r="N4049" s="14" t="s">
        <v>2273</v>
      </c>
      <c r="O4049" s="14" t="s">
        <v>2592</v>
      </c>
      <c r="P4049" s="14"/>
      <c r="Q4049" s="14"/>
      <c r="R4049" s="14" t="s">
        <v>505</v>
      </c>
      <c r="S4049" s="14" t="s">
        <v>613</v>
      </c>
      <c r="T4049" s="35">
        <v>1530</v>
      </c>
      <c r="U4049" s="14" t="s">
        <v>4</v>
      </c>
      <c r="V4049" s="14">
        <v>146</v>
      </c>
      <c r="W4049" s="16">
        <f>+IF(datos_arg[[#This Row],[Moneda]]="ARS",datos_arg[[#This Row],[Monto]],datos_arg[[#This Row],[Monto]]*datos_arg[[#This Row],[TC]])</f>
        <v>1530</v>
      </c>
      <c r="X4049" s="16">
        <f>IFERROR(IF(datos_arg[[#This Row],[Moneda]]="USD",datos_arg[[#This Row],[Monto]],datos_arg[[#This Row],[Monto]]/datos_arg[[#This Row],[TC]]),0)</f>
        <v>10.479452054794521</v>
      </c>
      <c r="Y4049" s="14"/>
    </row>
    <row r="4050" spans="1:25" ht="15" customHeight="1" x14ac:dyDescent="0.25">
      <c r="A4050" s="14">
        <f t="shared" si="63"/>
        <v>4047</v>
      </c>
      <c r="B4050" s="1">
        <v>44247</v>
      </c>
      <c r="C4050" s="18">
        <f>+YEAR(datos_arg[[#This Row],[Fecha]])</f>
        <v>2021</v>
      </c>
      <c r="D4050" s="18">
        <f>+MONTH(datos_arg[[#This Row],[Fecha]])</f>
        <v>2</v>
      </c>
      <c r="E4050" s="14" t="s">
        <v>5358</v>
      </c>
      <c r="F4050" s="14" t="s">
        <v>4108</v>
      </c>
      <c r="G4050" s="14"/>
      <c r="H4050" s="14" t="s">
        <v>8103</v>
      </c>
      <c r="I4050" s="14" t="s">
        <v>8105</v>
      </c>
      <c r="J4050" s="14" t="s">
        <v>482</v>
      </c>
      <c r="K4050" s="14"/>
      <c r="L4050" s="14" t="s">
        <v>425</v>
      </c>
      <c r="M4050" s="14" t="s">
        <v>5381</v>
      </c>
      <c r="N4050" s="14" t="s">
        <v>1019</v>
      </c>
      <c r="O4050" s="14" t="s">
        <v>4129</v>
      </c>
      <c r="P4050" s="14"/>
      <c r="Q4050" s="14"/>
      <c r="R4050" s="14" t="s">
        <v>4108</v>
      </c>
      <c r="S4050" s="14" t="s">
        <v>439</v>
      </c>
      <c r="T4050" s="35">
        <v>150000</v>
      </c>
      <c r="U4050" s="14" t="s">
        <v>4</v>
      </c>
      <c r="V4050" s="14">
        <v>146</v>
      </c>
      <c r="W4050" s="16">
        <f>+IF(datos_arg[[#This Row],[Moneda]]="ARS",datos_arg[[#This Row],[Monto]],datos_arg[[#This Row],[Monto]]*datos_arg[[#This Row],[TC]])</f>
        <v>150000</v>
      </c>
      <c r="X4050" s="16">
        <f>IFERROR(IF(datos_arg[[#This Row],[Moneda]]="USD",datos_arg[[#This Row],[Monto]],datos_arg[[#This Row],[Monto]]/datos_arg[[#This Row],[TC]]),0)</f>
        <v>1027.3972602739725</v>
      </c>
      <c r="Y4050" s="14"/>
    </row>
    <row r="4051" spans="1:25" ht="15" customHeight="1" x14ac:dyDescent="0.25">
      <c r="A4051" s="14">
        <f t="shared" si="63"/>
        <v>4048</v>
      </c>
      <c r="B4051" s="1">
        <v>44249</v>
      </c>
      <c r="C4051" s="18">
        <f>+YEAR(datos_arg[[#This Row],[Fecha]])</f>
        <v>2021</v>
      </c>
      <c r="D4051" s="18">
        <f>+MONTH(datos_arg[[#This Row],[Fecha]])</f>
        <v>2</v>
      </c>
      <c r="E4051" s="14" t="s">
        <v>617</v>
      </c>
      <c r="F4051" s="14" t="s">
        <v>5384</v>
      </c>
      <c r="G4051" s="14"/>
      <c r="H4051" s="14" t="s">
        <v>6649</v>
      </c>
      <c r="I4051" s="14" t="s">
        <v>7132</v>
      </c>
      <c r="J4051" s="14" t="s">
        <v>6683</v>
      </c>
      <c r="K4051" s="14" t="s">
        <v>420</v>
      </c>
      <c r="L4051" s="14" t="s">
        <v>422</v>
      </c>
      <c r="M4051" s="14" t="s">
        <v>736</v>
      </c>
      <c r="N4051" s="14" t="s">
        <v>4130</v>
      </c>
      <c r="O4051" s="14" t="s">
        <v>4131</v>
      </c>
      <c r="P4051" s="14" t="s">
        <v>6199</v>
      </c>
      <c r="Q4051" s="14">
        <v>4</v>
      </c>
      <c r="R4051" s="14" t="s">
        <v>5384</v>
      </c>
      <c r="S4051" s="14" t="s">
        <v>439</v>
      </c>
      <c r="T4051" s="35">
        <v>27981</v>
      </c>
      <c r="U4051" s="14" t="s">
        <v>4</v>
      </c>
      <c r="V4051" s="14">
        <v>146</v>
      </c>
      <c r="W4051" s="16">
        <f>+IF(datos_arg[[#This Row],[Moneda]]="ARS",datos_arg[[#This Row],[Monto]],datos_arg[[#This Row],[Monto]]*datos_arg[[#This Row],[TC]])</f>
        <v>27981</v>
      </c>
      <c r="X4051" s="16">
        <f>IFERROR(IF(datos_arg[[#This Row],[Moneda]]="USD",datos_arg[[#This Row],[Monto]],datos_arg[[#This Row],[Monto]]/datos_arg[[#This Row],[TC]]),0)</f>
        <v>191.65068493150685</v>
      </c>
      <c r="Y4051" s="14"/>
    </row>
    <row r="4052" spans="1:25" ht="15" customHeight="1" x14ac:dyDescent="0.25">
      <c r="A4052" s="14">
        <f t="shared" si="63"/>
        <v>4049</v>
      </c>
      <c r="B4052" s="1">
        <v>44249</v>
      </c>
      <c r="C4052" s="18">
        <f>+YEAR(datos_arg[[#This Row],[Fecha]])</f>
        <v>2021</v>
      </c>
      <c r="D4052" s="18">
        <f>+MONTH(datos_arg[[#This Row],[Fecha]])</f>
        <v>2</v>
      </c>
      <c r="E4052" s="14" t="s">
        <v>5358</v>
      </c>
      <c r="F4052" s="14" t="s">
        <v>85</v>
      </c>
      <c r="G4052" s="14"/>
      <c r="H4052" s="14" t="s">
        <v>532</v>
      </c>
      <c r="I4052" s="14" t="s">
        <v>7132</v>
      </c>
      <c r="J4052" s="14" t="s">
        <v>425</v>
      </c>
      <c r="K4052" s="14" t="s">
        <v>421</v>
      </c>
      <c r="L4052" s="14" t="s">
        <v>425</v>
      </c>
      <c r="M4052" s="14" t="s">
        <v>874</v>
      </c>
      <c r="N4052" s="14" t="s">
        <v>2663</v>
      </c>
      <c r="O4052" s="14" t="s">
        <v>4132</v>
      </c>
      <c r="P4052" s="14" t="s">
        <v>6200</v>
      </c>
      <c r="Q4052" s="14">
        <v>50</v>
      </c>
      <c r="R4052" s="14" t="s">
        <v>85</v>
      </c>
      <c r="S4052" s="14" t="s">
        <v>439</v>
      </c>
      <c r="T4052" s="35">
        <v>10340</v>
      </c>
      <c r="U4052" s="14" t="s">
        <v>4</v>
      </c>
      <c r="V4052" s="14">
        <v>146</v>
      </c>
      <c r="W4052" s="16">
        <f>+IF(datos_arg[[#This Row],[Moneda]]="ARS",datos_arg[[#This Row],[Monto]],datos_arg[[#This Row],[Monto]]*datos_arg[[#This Row],[TC]])</f>
        <v>10340</v>
      </c>
      <c r="X4052" s="16">
        <f>IFERROR(IF(datos_arg[[#This Row],[Moneda]]="USD",datos_arg[[#This Row],[Monto]],datos_arg[[#This Row],[Monto]]/datos_arg[[#This Row],[TC]]),0)</f>
        <v>70.821917808219183</v>
      </c>
      <c r="Y4052" s="14"/>
    </row>
    <row r="4053" spans="1:25" ht="15" customHeight="1" x14ac:dyDescent="0.25">
      <c r="A4053" s="14">
        <f t="shared" si="63"/>
        <v>4050</v>
      </c>
      <c r="B4053" s="1">
        <v>44249</v>
      </c>
      <c r="C4053" s="18">
        <f>+YEAR(datos_arg[[#This Row],[Fecha]])</f>
        <v>2021</v>
      </c>
      <c r="D4053" s="18">
        <f>+MONTH(datos_arg[[#This Row],[Fecha]])</f>
        <v>2</v>
      </c>
      <c r="E4053" s="14" t="s">
        <v>1015</v>
      </c>
      <c r="F4053" s="14" t="s">
        <v>403</v>
      </c>
      <c r="G4053" s="14" t="s">
        <v>970</v>
      </c>
      <c r="H4053" s="14" t="s">
        <v>7132</v>
      </c>
      <c r="I4053" s="14" t="s">
        <v>7132</v>
      </c>
      <c r="J4053" s="14" t="s">
        <v>425</v>
      </c>
      <c r="K4053" s="14"/>
      <c r="L4053" s="14" t="s">
        <v>425</v>
      </c>
      <c r="M4053" s="14" t="s">
        <v>515</v>
      </c>
      <c r="N4053" s="14" t="s">
        <v>43</v>
      </c>
      <c r="O4053" s="14" t="s">
        <v>4133</v>
      </c>
      <c r="P4053" s="14"/>
      <c r="Q4053" s="14"/>
      <c r="R4053" s="14" t="s">
        <v>970</v>
      </c>
      <c r="S4053" s="14" t="s">
        <v>439</v>
      </c>
      <c r="T4053" s="35">
        <v>12601.42</v>
      </c>
      <c r="U4053" s="14" t="s">
        <v>4</v>
      </c>
      <c r="V4053" s="14">
        <v>146</v>
      </c>
      <c r="W4053" s="16">
        <f>+IF(datos_arg[[#This Row],[Moneda]]="ARS",datos_arg[[#This Row],[Monto]],datos_arg[[#This Row],[Monto]]*datos_arg[[#This Row],[TC]])</f>
        <v>12601.42</v>
      </c>
      <c r="X4053" s="16">
        <f>IFERROR(IF(datos_arg[[#This Row],[Moneda]]="USD",datos_arg[[#This Row],[Monto]],datos_arg[[#This Row],[Monto]]/datos_arg[[#This Row],[TC]]),0)</f>
        <v>86.311095890410954</v>
      </c>
      <c r="Y4053" s="14"/>
    </row>
    <row r="4054" spans="1:25" ht="15" customHeight="1" x14ac:dyDescent="0.25">
      <c r="A4054" s="14">
        <f t="shared" si="63"/>
        <v>4051</v>
      </c>
      <c r="B4054" s="1">
        <v>44249</v>
      </c>
      <c r="C4054" s="18">
        <f>+YEAR(datos_arg[[#This Row],[Fecha]])</f>
        <v>2021</v>
      </c>
      <c r="D4054" s="18">
        <f>+MONTH(datos_arg[[#This Row],[Fecha]])</f>
        <v>2</v>
      </c>
      <c r="E4054" s="14" t="s">
        <v>449</v>
      </c>
      <c r="F4054" s="14" t="s">
        <v>505</v>
      </c>
      <c r="G4054" s="14"/>
      <c r="H4054" s="14" t="s">
        <v>7132</v>
      </c>
      <c r="I4054" s="14" t="s">
        <v>7132</v>
      </c>
      <c r="J4054" s="14" t="s">
        <v>425</v>
      </c>
      <c r="K4054" s="14"/>
      <c r="L4054" s="14" t="s">
        <v>425</v>
      </c>
      <c r="M4054" s="14" t="s">
        <v>613</v>
      </c>
      <c r="N4054" s="14" t="s">
        <v>2273</v>
      </c>
      <c r="O4054" s="14" t="s">
        <v>2592</v>
      </c>
      <c r="P4054" s="14"/>
      <c r="Q4054" s="14"/>
      <c r="R4054" s="14" t="s">
        <v>505</v>
      </c>
      <c r="S4054" s="14" t="s">
        <v>613</v>
      </c>
      <c r="T4054" s="35">
        <v>8.1</v>
      </c>
      <c r="U4054" s="14" t="s">
        <v>4</v>
      </c>
      <c r="V4054" s="14">
        <v>146</v>
      </c>
      <c r="W4054" s="16">
        <f>+IF(datos_arg[[#This Row],[Moneda]]="ARS",datos_arg[[#This Row],[Monto]],datos_arg[[#This Row],[Monto]]*datos_arg[[#This Row],[TC]])</f>
        <v>8.1</v>
      </c>
      <c r="X4054" s="16">
        <f>IFERROR(IF(datos_arg[[#This Row],[Moneda]]="USD",datos_arg[[#This Row],[Monto]],datos_arg[[#This Row],[Monto]]/datos_arg[[#This Row],[TC]]),0)</f>
        <v>5.5479452054794515E-2</v>
      </c>
      <c r="Y4054" s="14"/>
    </row>
    <row r="4055" spans="1:25" x14ac:dyDescent="0.25">
      <c r="A4055" s="14">
        <f t="shared" si="63"/>
        <v>4052</v>
      </c>
      <c r="B4055" s="1">
        <v>44249</v>
      </c>
      <c r="C4055" s="18">
        <f>+YEAR(datos_arg[[#This Row],[Fecha]])</f>
        <v>2021</v>
      </c>
      <c r="D4055" s="18">
        <f>+MONTH(datos_arg[[#This Row],[Fecha]])</f>
        <v>2</v>
      </c>
      <c r="E4055" s="14" t="s">
        <v>1016</v>
      </c>
      <c r="F4055" s="14" t="s">
        <v>5365</v>
      </c>
      <c r="G4055" s="14" t="s">
        <v>6695</v>
      </c>
      <c r="H4055" s="14" t="s">
        <v>7132</v>
      </c>
      <c r="I4055" s="14" t="s">
        <v>7132</v>
      </c>
      <c r="J4055" s="14" t="s">
        <v>425</v>
      </c>
      <c r="K4055" s="14"/>
      <c r="L4055" s="14" t="s">
        <v>425</v>
      </c>
      <c r="M4055" s="14" t="s">
        <v>436</v>
      </c>
      <c r="N4055" s="14" t="s">
        <v>436</v>
      </c>
      <c r="O4055" s="14" t="s">
        <v>1950</v>
      </c>
      <c r="P4055" s="14"/>
      <c r="Q4055" s="14"/>
      <c r="R4055" s="14" t="s">
        <v>5365</v>
      </c>
      <c r="S4055" s="14" t="s">
        <v>440</v>
      </c>
      <c r="T4055" s="35">
        <v>200</v>
      </c>
      <c r="U4055" s="14" t="s">
        <v>2</v>
      </c>
      <c r="V4055" s="14">
        <v>146</v>
      </c>
      <c r="W4055" s="16">
        <f>+IF(datos_arg[[#This Row],[Moneda]]="ARS",datos_arg[[#This Row],[Monto]],datos_arg[[#This Row],[Monto]]*datos_arg[[#This Row],[TC]])</f>
        <v>29200</v>
      </c>
      <c r="X4055" s="16">
        <f>IFERROR(IF(datos_arg[[#This Row],[Moneda]]="USD",datos_arg[[#This Row],[Monto]],datos_arg[[#This Row],[Monto]]/datos_arg[[#This Row],[TC]]),0)</f>
        <v>200</v>
      </c>
      <c r="Y4055" s="14"/>
    </row>
    <row r="4056" spans="1:25" ht="15" customHeight="1" x14ac:dyDescent="0.25">
      <c r="A4056" s="14">
        <f t="shared" si="63"/>
        <v>4053</v>
      </c>
      <c r="B4056" s="1">
        <v>44249</v>
      </c>
      <c r="C4056" s="18">
        <f>+YEAR(datos_arg[[#This Row],[Fecha]])</f>
        <v>2021</v>
      </c>
      <c r="D4056" s="18">
        <f>+MONTH(datos_arg[[#This Row],[Fecha]])</f>
        <v>2</v>
      </c>
      <c r="E4056" s="14" t="s">
        <v>1015</v>
      </c>
      <c r="F4056" s="14" t="s">
        <v>403</v>
      </c>
      <c r="G4056" s="14" t="s">
        <v>5383</v>
      </c>
      <c r="H4056" s="14" t="s">
        <v>8103</v>
      </c>
      <c r="I4056" s="14" t="s">
        <v>8105</v>
      </c>
      <c r="J4056" s="14" t="s">
        <v>425</v>
      </c>
      <c r="K4056" s="14"/>
      <c r="L4056" s="14" t="s">
        <v>425</v>
      </c>
      <c r="M4056" s="14" t="s">
        <v>773</v>
      </c>
      <c r="N4056" s="14" t="s">
        <v>4369</v>
      </c>
      <c r="O4056" s="14" t="s">
        <v>6725</v>
      </c>
      <c r="P4056" s="14" t="s">
        <v>6201</v>
      </c>
      <c r="Q4056" s="14"/>
      <c r="R4056" s="14" t="s">
        <v>5383</v>
      </c>
      <c r="S4056" s="14" t="s">
        <v>420</v>
      </c>
      <c r="T4056" s="35">
        <v>7420.03</v>
      </c>
      <c r="U4056" s="14" t="s">
        <v>4</v>
      </c>
      <c r="V4056" s="14">
        <v>146</v>
      </c>
      <c r="W4056" s="16">
        <f>+IF(datos_arg[[#This Row],[Moneda]]="ARS",datos_arg[[#This Row],[Monto]],datos_arg[[#This Row],[Monto]]*datos_arg[[#This Row],[TC]])</f>
        <v>7420.03</v>
      </c>
      <c r="X4056" s="16">
        <f>IFERROR(IF(datos_arg[[#This Row],[Moneda]]="USD",datos_arg[[#This Row],[Monto]],datos_arg[[#This Row],[Monto]]/datos_arg[[#This Row],[TC]]),0)</f>
        <v>50.822123287671232</v>
      </c>
      <c r="Y4056" s="14"/>
    </row>
    <row r="4057" spans="1:25" ht="15" customHeight="1" x14ac:dyDescent="0.25">
      <c r="A4057" s="14">
        <f t="shared" si="63"/>
        <v>4054</v>
      </c>
      <c r="B4057" s="1">
        <v>44249</v>
      </c>
      <c r="C4057" s="18">
        <f>+YEAR(datos_arg[[#This Row],[Fecha]])</f>
        <v>2021</v>
      </c>
      <c r="D4057" s="18">
        <f>+MONTH(datos_arg[[#This Row],[Fecha]])</f>
        <v>2</v>
      </c>
      <c r="E4057" s="14" t="s">
        <v>1015</v>
      </c>
      <c r="F4057" s="14" t="s">
        <v>403</v>
      </c>
      <c r="G4057" s="14" t="s">
        <v>5383</v>
      </c>
      <c r="H4057" s="14" t="s">
        <v>8103</v>
      </c>
      <c r="I4057" s="14" t="s">
        <v>8105</v>
      </c>
      <c r="J4057" s="14" t="s">
        <v>425</v>
      </c>
      <c r="K4057" s="14"/>
      <c r="L4057" s="14" t="s">
        <v>425</v>
      </c>
      <c r="M4057" s="14" t="s">
        <v>773</v>
      </c>
      <c r="N4057" s="14" t="s">
        <v>3393</v>
      </c>
      <c r="O4057" s="14" t="s">
        <v>4372</v>
      </c>
      <c r="P4057" s="14" t="s">
        <v>6202</v>
      </c>
      <c r="Q4057" s="14"/>
      <c r="R4057" s="14" t="s">
        <v>5383</v>
      </c>
      <c r="S4057" s="14" t="s">
        <v>420</v>
      </c>
      <c r="T4057" s="35">
        <v>8550</v>
      </c>
      <c r="U4057" s="14" t="s">
        <v>4</v>
      </c>
      <c r="V4057" s="14">
        <v>146</v>
      </c>
      <c r="W4057" s="16">
        <f>+IF(datos_arg[[#This Row],[Moneda]]="ARS",datos_arg[[#This Row],[Monto]],datos_arg[[#This Row],[Monto]]*datos_arg[[#This Row],[TC]])</f>
        <v>8550</v>
      </c>
      <c r="X4057" s="16">
        <f>IFERROR(IF(datos_arg[[#This Row],[Moneda]]="USD",datos_arg[[#This Row],[Monto]],datos_arg[[#This Row],[Monto]]/datos_arg[[#This Row],[TC]]),0)</f>
        <v>58.561643835616437</v>
      </c>
      <c r="Y4057" s="14"/>
    </row>
    <row r="4058" spans="1:25" ht="15" customHeight="1" x14ac:dyDescent="0.25">
      <c r="A4058" s="14">
        <f t="shared" si="63"/>
        <v>4055</v>
      </c>
      <c r="B4058" s="1">
        <v>44249</v>
      </c>
      <c r="C4058" s="18">
        <f>+YEAR(datos_arg[[#This Row],[Fecha]])</f>
        <v>2021</v>
      </c>
      <c r="D4058" s="18">
        <f>+MONTH(datos_arg[[#This Row],[Fecha]])</f>
        <v>2</v>
      </c>
      <c r="E4058" s="14" t="s">
        <v>1015</v>
      </c>
      <c r="F4058" s="14" t="s">
        <v>403</v>
      </c>
      <c r="G4058" s="14" t="s">
        <v>5383</v>
      </c>
      <c r="H4058" s="14" t="s">
        <v>8103</v>
      </c>
      <c r="I4058" s="14" t="s">
        <v>8105</v>
      </c>
      <c r="J4058" s="14" t="s">
        <v>425</v>
      </c>
      <c r="K4058" s="14"/>
      <c r="L4058" s="14" t="s">
        <v>425</v>
      </c>
      <c r="M4058" s="14" t="s">
        <v>1411</v>
      </c>
      <c r="N4058" s="14" t="s">
        <v>4142</v>
      </c>
      <c r="O4058" s="14" t="s">
        <v>4377</v>
      </c>
      <c r="P4058" s="14" t="s">
        <v>6203</v>
      </c>
      <c r="Q4058" s="14">
        <v>5</v>
      </c>
      <c r="R4058" s="14" t="s">
        <v>5383</v>
      </c>
      <c r="S4058" s="14" t="s">
        <v>420</v>
      </c>
      <c r="T4058" s="35">
        <v>905</v>
      </c>
      <c r="U4058" s="14" t="s">
        <v>4</v>
      </c>
      <c r="V4058" s="14">
        <v>146</v>
      </c>
      <c r="W4058" s="16">
        <f>+IF(datos_arg[[#This Row],[Moneda]]="ARS",datos_arg[[#This Row],[Monto]],datos_arg[[#This Row],[Monto]]*datos_arg[[#This Row],[TC]])</f>
        <v>905</v>
      </c>
      <c r="X4058" s="16">
        <f>IFERROR(IF(datos_arg[[#This Row],[Moneda]]="USD",datos_arg[[#This Row],[Monto]],datos_arg[[#This Row],[Monto]]/datos_arg[[#This Row],[TC]]),0)</f>
        <v>6.1986301369863011</v>
      </c>
      <c r="Y4058" s="14"/>
    </row>
    <row r="4059" spans="1:25" x14ac:dyDescent="0.25">
      <c r="A4059" s="14">
        <f t="shared" si="63"/>
        <v>4056</v>
      </c>
      <c r="B4059" s="1">
        <v>44250</v>
      </c>
      <c r="C4059" s="18">
        <f>+YEAR(datos_arg[[#This Row],[Fecha]])</f>
        <v>2021</v>
      </c>
      <c r="D4059" s="18">
        <f>+MONTH(datos_arg[[#This Row],[Fecha]])</f>
        <v>2</v>
      </c>
      <c r="E4059" s="14" t="s">
        <v>408</v>
      </c>
      <c r="F4059" s="14" t="s">
        <v>69</v>
      </c>
      <c r="G4059" s="14"/>
      <c r="H4059" s="14" t="s">
        <v>7132</v>
      </c>
      <c r="I4059" s="14" t="s">
        <v>7132</v>
      </c>
      <c r="J4059" s="14" t="s">
        <v>425</v>
      </c>
      <c r="K4059" s="14"/>
      <c r="L4059" s="14" t="s">
        <v>425</v>
      </c>
      <c r="M4059" s="14" t="s">
        <v>2530</v>
      </c>
      <c r="N4059" s="14" t="s">
        <v>2530</v>
      </c>
      <c r="O4059" s="14"/>
      <c r="P4059" s="14"/>
      <c r="Q4059" s="14"/>
      <c r="R4059" s="14" t="s">
        <v>439</v>
      </c>
      <c r="S4059" s="14" t="s">
        <v>440</v>
      </c>
      <c r="T4059" s="35">
        <v>964</v>
      </c>
      <c r="U4059" s="14" t="s">
        <v>2</v>
      </c>
      <c r="V4059" s="14">
        <v>144</v>
      </c>
      <c r="W4059" s="16">
        <f>+IF(datos_arg[[#This Row],[Moneda]]="ARS",datos_arg[[#This Row],[Monto]],datos_arg[[#This Row],[Monto]]*datos_arg[[#This Row],[TC]])</f>
        <v>138816</v>
      </c>
      <c r="X4059" s="16">
        <f>IFERROR(IF(datos_arg[[#This Row],[Moneda]]="USD",datos_arg[[#This Row],[Monto]],datos_arg[[#This Row],[Monto]]/datos_arg[[#This Row],[TC]]),0)</f>
        <v>964</v>
      </c>
      <c r="Y4059" s="14"/>
    </row>
    <row r="4060" spans="1:25" ht="15" customHeight="1" x14ac:dyDescent="0.25">
      <c r="A4060" s="14">
        <f t="shared" si="63"/>
        <v>4057</v>
      </c>
      <c r="B4060" s="1">
        <v>44251</v>
      </c>
      <c r="C4060" s="18">
        <f>+YEAR(datos_arg[[#This Row],[Fecha]])</f>
        <v>2021</v>
      </c>
      <c r="D4060" s="18">
        <f>+MONTH(datos_arg[[#This Row],[Fecha]])</f>
        <v>2</v>
      </c>
      <c r="E4060" s="14" t="s">
        <v>1015</v>
      </c>
      <c r="F4060" s="14" t="s">
        <v>403</v>
      </c>
      <c r="G4060" s="14" t="s">
        <v>5383</v>
      </c>
      <c r="H4060" s="14" t="s">
        <v>6646</v>
      </c>
      <c r="I4060" s="14" t="s">
        <v>7132</v>
      </c>
      <c r="J4060" s="14" t="s">
        <v>425</v>
      </c>
      <c r="K4060" s="14"/>
      <c r="L4060" s="14" t="s">
        <v>425</v>
      </c>
      <c r="M4060" s="14" t="s">
        <v>1411</v>
      </c>
      <c r="N4060" s="14" t="s">
        <v>370</v>
      </c>
      <c r="O4060" s="14" t="s">
        <v>4138</v>
      </c>
      <c r="P4060" s="14" t="s">
        <v>6079</v>
      </c>
      <c r="Q4060" s="14">
        <v>4</v>
      </c>
      <c r="R4060" s="14" t="s">
        <v>5383</v>
      </c>
      <c r="S4060" s="14" t="s">
        <v>439</v>
      </c>
      <c r="T4060" s="35">
        <v>1154.96</v>
      </c>
      <c r="U4060" s="14" t="s">
        <v>4</v>
      </c>
      <c r="V4060" s="14">
        <v>144</v>
      </c>
      <c r="W4060" s="16">
        <f>+IF(datos_arg[[#This Row],[Moneda]]="ARS",datos_arg[[#This Row],[Monto]],datos_arg[[#This Row],[Monto]]*datos_arg[[#This Row],[TC]])</f>
        <v>1154.96</v>
      </c>
      <c r="X4060" s="16">
        <f>IFERROR(IF(datos_arg[[#This Row],[Moneda]]="USD",datos_arg[[#This Row],[Monto]],datos_arg[[#This Row],[Monto]]/datos_arg[[#This Row],[TC]]),0)</f>
        <v>8.0205555555555552</v>
      </c>
      <c r="Y4060" s="14"/>
    </row>
    <row r="4061" spans="1:25" ht="15" customHeight="1" x14ac:dyDescent="0.25">
      <c r="A4061" s="14">
        <f t="shared" si="63"/>
        <v>4058</v>
      </c>
      <c r="B4061" s="1">
        <v>44251</v>
      </c>
      <c r="C4061" s="18">
        <f>+YEAR(datos_arg[[#This Row],[Fecha]])</f>
        <v>2021</v>
      </c>
      <c r="D4061" s="18">
        <f>+MONTH(datos_arg[[#This Row],[Fecha]])</f>
        <v>2</v>
      </c>
      <c r="E4061" s="14" t="s">
        <v>1015</v>
      </c>
      <c r="F4061" s="14" t="s">
        <v>403</v>
      </c>
      <c r="G4061" s="14" t="s">
        <v>5383</v>
      </c>
      <c r="H4061" s="14" t="s">
        <v>7132</v>
      </c>
      <c r="I4061" s="14" t="s">
        <v>7132</v>
      </c>
      <c r="J4061" s="14" t="s">
        <v>425</v>
      </c>
      <c r="K4061" s="14"/>
      <c r="L4061" s="14" t="s">
        <v>425</v>
      </c>
      <c r="M4061" s="14" t="s">
        <v>815</v>
      </c>
      <c r="N4061" s="14" t="s">
        <v>370</v>
      </c>
      <c r="O4061" s="14" t="s">
        <v>4139</v>
      </c>
      <c r="P4061" s="14" t="s">
        <v>6079</v>
      </c>
      <c r="Q4061" s="14">
        <v>3</v>
      </c>
      <c r="R4061" s="14" t="s">
        <v>5383</v>
      </c>
      <c r="S4061" s="14" t="s">
        <v>439</v>
      </c>
      <c r="T4061" s="35">
        <v>1054.68</v>
      </c>
      <c r="U4061" s="14" t="s">
        <v>4</v>
      </c>
      <c r="V4061" s="14">
        <v>144</v>
      </c>
      <c r="W4061" s="16">
        <f>+IF(datos_arg[[#This Row],[Moneda]]="ARS",datos_arg[[#This Row],[Monto]],datos_arg[[#This Row],[Monto]]*datos_arg[[#This Row],[TC]])</f>
        <v>1054.68</v>
      </c>
      <c r="X4061" s="16">
        <f>IFERROR(IF(datos_arg[[#This Row],[Moneda]]="USD",datos_arg[[#This Row],[Monto]],datos_arg[[#This Row],[Monto]]/datos_arg[[#This Row],[TC]]),0)</f>
        <v>7.3241666666666667</v>
      </c>
      <c r="Y4061" s="14"/>
    </row>
    <row r="4062" spans="1:25" ht="15" customHeight="1" x14ac:dyDescent="0.25">
      <c r="A4062" s="14">
        <f t="shared" si="63"/>
        <v>4059</v>
      </c>
      <c r="B4062" s="1">
        <v>44251</v>
      </c>
      <c r="C4062" s="18">
        <f>+YEAR(datos_arg[[#This Row],[Fecha]])</f>
        <v>2021</v>
      </c>
      <c r="D4062" s="18">
        <f>+MONTH(datos_arg[[#This Row],[Fecha]])</f>
        <v>2</v>
      </c>
      <c r="E4062" s="14" t="s">
        <v>1015</v>
      </c>
      <c r="F4062" s="14" t="s">
        <v>403</v>
      </c>
      <c r="G4062" s="14" t="s">
        <v>5383</v>
      </c>
      <c r="H4062" s="14" t="s">
        <v>7132</v>
      </c>
      <c r="I4062" s="14" t="s">
        <v>7132</v>
      </c>
      <c r="J4062" s="14" t="s">
        <v>425</v>
      </c>
      <c r="K4062" s="14"/>
      <c r="L4062" s="14" t="s">
        <v>425</v>
      </c>
      <c r="M4062" s="14" t="s">
        <v>4140</v>
      </c>
      <c r="N4062" s="14" t="s">
        <v>370</v>
      </c>
      <c r="O4062" s="14" t="s">
        <v>4141</v>
      </c>
      <c r="P4062" s="14" t="s">
        <v>6079</v>
      </c>
      <c r="Q4062" s="14">
        <v>2</v>
      </c>
      <c r="R4062" s="14" t="s">
        <v>5383</v>
      </c>
      <c r="S4062" s="14" t="s">
        <v>439</v>
      </c>
      <c r="T4062" s="35">
        <v>1847.54</v>
      </c>
      <c r="U4062" s="14" t="s">
        <v>4</v>
      </c>
      <c r="V4062" s="14">
        <v>144</v>
      </c>
      <c r="W4062" s="16">
        <f>+IF(datos_arg[[#This Row],[Moneda]]="ARS",datos_arg[[#This Row],[Monto]],datos_arg[[#This Row],[Monto]]*datos_arg[[#This Row],[TC]])</f>
        <v>1847.54</v>
      </c>
      <c r="X4062" s="16">
        <f>IFERROR(IF(datos_arg[[#This Row],[Moneda]]="USD",datos_arg[[#This Row],[Monto]],datos_arg[[#This Row],[Monto]]/datos_arg[[#This Row],[TC]]),0)</f>
        <v>12.830138888888889</v>
      </c>
      <c r="Y4062" s="14"/>
    </row>
    <row r="4063" spans="1:25" ht="15" customHeight="1" x14ac:dyDescent="0.25">
      <c r="A4063" s="14">
        <f t="shared" si="63"/>
        <v>4060</v>
      </c>
      <c r="B4063" s="1">
        <v>44251</v>
      </c>
      <c r="C4063" s="18">
        <f>+YEAR(datos_arg[[#This Row],[Fecha]])</f>
        <v>2021</v>
      </c>
      <c r="D4063" s="18">
        <f>+MONTH(datos_arg[[#This Row],[Fecha]])</f>
        <v>2</v>
      </c>
      <c r="E4063" s="14" t="s">
        <v>1015</v>
      </c>
      <c r="F4063" s="14" t="s">
        <v>403</v>
      </c>
      <c r="G4063" s="14" t="s">
        <v>5383</v>
      </c>
      <c r="H4063" s="14" t="s">
        <v>6646</v>
      </c>
      <c r="I4063" s="14" t="s">
        <v>7132</v>
      </c>
      <c r="J4063" s="14" t="s">
        <v>425</v>
      </c>
      <c r="K4063" s="14"/>
      <c r="L4063" s="14" t="s">
        <v>425</v>
      </c>
      <c r="M4063" s="14" t="s">
        <v>1411</v>
      </c>
      <c r="N4063" s="14" t="s">
        <v>4142</v>
      </c>
      <c r="O4063" s="14" t="s">
        <v>4143</v>
      </c>
      <c r="P4063" s="14" t="s">
        <v>6079</v>
      </c>
      <c r="Q4063" s="14">
        <v>2</v>
      </c>
      <c r="R4063" s="14" t="s">
        <v>5383</v>
      </c>
      <c r="S4063" s="14" t="s">
        <v>439</v>
      </c>
      <c r="T4063" s="35">
        <v>362</v>
      </c>
      <c r="U4063" s="14" t="s">
        <v>4</v>
      </c>
      <c r="V4063" s="14">
        <v>144</v>
      </c>
      <c r="W4063" s="16">
        <f>+IF(datos_arg[[#This Row],[Moneda]]="ARS",datos_arg[[#This Row],[Monto]],datos_arg[[#This Row],[Monto]]*datos_arg[[#This Row],[TC]])</f>
        <v>362</v>
      </c>
      <c r="X4063" s="16">
        <f>IFERROR(IF(datos_arg[[#This Row],[Moneda]]="USD",datos_arg[[#This Row],[Monto]],datos_arg[[#This Row],[Monto]]/datos_arg[[#This Row],[TC]]),0)</f>
        <v>2.5138888888888888</v>
      </c>
      <c r="Y4063" s="14"/>
    </row>
    <row r="4064" spans="1:25" ht="15" customHeight="1" x14ac:dyDescent="0.25">
      <c r="A4064" s="14">
        <f t="shared" si="63"/>
        <v>4061</v>
      </c>
      <c r="B4064" s="1">
        <v>44251</v>
      </c>
      <c r="C4064" s="18">
        <f>+YEAR(datos_arg[[#This Row],[Fecha]])</f>
        <v>2021</v>
      </c>
      <c r="D4064" s="18">
        <f>+MONTH(datos_arg[[#This Row],[Fecha]])</f>
        <v>2</v>
      </c>
      <c r="E4064" s="14" t="s">
        <v>1015</v>
      </c>
      <c r="F4064" s="14" t="s">
        <v>403</v>
      </c>
      <c r="G4064" s="14" t="s">
        <v>5383</v>
      </c>
      <c r="H4064" s="14" t="s">
        <v>7132</v>
      </c>
      <c r="I4064" s="14" t="s">
        <v>7132</v>
      </c>
      <c r="J4064" s="14" t="s">
        <v>425</v>
      </c>
      <c r="K4064" s="14"/>
      <c r="L4064" s="14" t="s">
        <v>425</v>
      </c>
      <c r="M4064" s="14" t="s">
        <v>4140</v>
      </c>
      <c r="N4064" s="14" t="s">
        <v>4142</v>
      </c>
      <c r="O4064" s="14" t="s">
        <v>4144</v>
      </c>
      <c r="P4064" s="14" t="s">
        <v>6079</v>
      </c>
      <c r="Q4064" s="14">
        <v>3</v>
      </c>
      <c r="R4064" s="14" t="s">
        <v>5383</v>
      </c>
      <c r="S4064" s="14" t="s">
        <v>439</v>
      </c>
      <c r="T4064" s="35">
        <v>1380</v>
      </c>
      <c r="U4064" s="14" t="s">
        <v>4</v>
      </c>
      <c r="V4064" s="14">
        <v>144</v>
      </c>
      <c r="W4064" s="16">
        <f>+IF(datos_arg[[#This Row],[Moneda]]="ARS",datos_arg[[#This Row],[Monto]],datos_arg[[#This Row],[Monto]]*datos_arg[[#This Row],[TC]])</f>
        <v>1380</v>
      </c>
      <c r="X4064" s="16">
        <f>IFERROR(IF(datos_arg[[#This Row],[Moneda]]="USD",datos_arg[[#This Row],[Monto]],datos_arg[[#This Row],[Monto]]/datos_arg[[#This Row],[TC]]),0)</f>
        <v>9.5833333333333339</v>
      </c>
      <c r="Y4064" s="14"/>
    </row>
    <row r="4065" spans="1:25" ht="15" customHeight="1" x14ac:dyDescent="0.25">
      <c r="A4065" s="14">
        <f t="shared" si="63"/>
        <v>4062</v>
      </c>
      <c r="B4065" s="1">
        <v>44251</v>
      </c>
      <c r="C4065" s="18">
        <f>+YEAR(datos_arg[[#This Row],[Fecha]])</f>
        <v>2021</v>
      </c>
      <c r="D4065" s="18">
        <f>+MONTH(datos_arg[[#This Row],[Fecha]])</f>
        <v>2</v>
      </c>
      <c r="E4065" s="14" t="s">
        <v>1015</v>
      </c>
      <c r="F4065" s="14" t="s">
        <v>403</v>
      </c>
      <c r="G4065" s="14" t="s">
        <v>5383</v>
      </c>
      <c r="H4065" s="14" t="s">
        <v>7132</v>
      </c>
      <c r="I4065" s="14" t="s">
        <v>7132</v>
      </c>
      <c r="J4065" s="14" t="s">
        <v>425</v>
      </c>
      <c r="K4065" s="14"/>
      <c r="L4065" s="14" t="s">
        <v>425</v>
      </c>
      <c r="M4065" s="14" t="s">
        <v>4145</v>
      </c>
      <c r="N4065" s="14" t="s">
        <v>183</v>
      </c>
      <c r="O4065" s="14" t="s">
        <v>4146</v>
      </c>
      <c r="P4065" s="14" t="s">
        <v>6079</v>
      </c>
      <c r="Q4065" s="14">
        <v>4</v>
      </c>
      <c r="R4065" s="14" t="s">
        <v>5383</v>
      </c>
      <c r="S4065" s="14" t="s">
        <v>439</v>
      </c>
      <c r="T4065" s="35">
        <v>11996.59</v>
      </c>
      <c r="U4065" s="14" t="s">
        <v>4</v>
      </c>
      <c r="V4065" s="14">
        <v>144</v>
      </c>
      <c r="W4065" s="16">
        <f>+IF(datos_arg[[#This Row],[Moneda]]="ARS",datos_arg[[#This Row],[Monto]],datos_arg[[#This Row],[Monto]]*datos_arg[[#This Row],[TC]])</f>
        <v>11996.59</v>
      </c>
      <c r="X4065" s="16">
        <f>IFERROR(IF(datos_arg[[#This Row],[Moneda]]="USD",datos_arg[[#This Row],[Monto]],datos_arg[[#This Row],[Monto]]/datos_arg[[#This Row],[TC]]),0)</f>
        <v>83.309652777777785</v>
      </c>
      <c r="Y4065" s="14"/>
    </row>
    <row r="4066" spans="1:25" ht="15" customHeight="1" x14ac:dyDescent="0.25">
      <c r="A4066" s="14">
        <f t="shared" si="63"/>
        <v>4063</v>
      </c>
      <c r="B4066" s="1">
        <v>44251</v>
      </c>
      <c r="C4066" s="18">
        <f>+YEAR(datos_arg[[#This Row],[Fecha]])</f>
        <v>2021</v>
      </c>
      <c r="D4066" s="18">
        <f>+MONTH(datos_arg[[#This Row],[Fecha]])</f>
        <v>2</v>
      </c>
      <c r="E4066" s="14" t="s">
        <v>1015</v>
      </c>
      <c r="F4066" s="14" t="s">
        <v>403</v>
      </c>
      <c r="G4066" s="14" t="s">
        <v>5383</v>
      </c>
      <c r="H4066" s="14" t="s">
        <v>7132</v>
      </c>
      <c r="I4066" s="14" t="s">
        <v>7132</v>
      </c>
      <c r="J4066" s="14" t="s">
        <v>425</v>
      </c>
      <c r="K4066" s="14"/>
      <c r="L4066" s="14" t="s">
        <v>425</v>
      </c>
      <c r="M4066" s="14" t="s">
        <v>2633</v>
      </c>
      <c r="N4066" s="14" t="s">
        <v>183</v>
      </c>
      <c r="O4066" s="14" t="s">
        <v>4147</v>
      </c>
      <c r="P4066" s="14" t="s">
        <v>6079</v>
      </c>
      <c r="Q4066" s="14">
        <v>2</v>
      </c>
      <c r="R4066" s="14" t="s">
        <v>5383</v>
      </c>
      <c r="S4066" s="14" t="s">
        <v>439</v>
      </c>
      <c r="T4066" s="35">
        <v>12926.95</v>
      </c>
      <c r="U4066" s="14" t="s">
        <v>4</v>
      </c>
      <c r="V4066" s="14">
        <v>144</v>
      </c>
      <c r="W4066" s="16">
        <f>+IF(datos_arg[[#This Row],[Moneda]]="ARS",datos_arg[[#This Row],[Monto]],datos_arg[[#This Row],[Monto]]*datos_arg[[#This Row],[TC]])</f>
        <v>12926.95</v>
      </c>
      <c r="X4066" s="16">
        <f>IFERROR(IF(datos_arg[[#This Row],[Moneda]]="USD",datos_arg[[#This Row],[Monto]],datos_arg[[#This Row],[Monto]]/datos_arg[[#This Row],[TC]]),0)</f>
        <v>89.770486111111111</v>
      </c>
      <c r="Y4066" s="14"/>
    </row>
    <row r="4067" spans="1:25" ht="15" customHeight="1" x14ac:dyDescent="0.25">
      <c r="A4067" s="14">
        <f t="shared" si="63"/>
        <v>4064</v>
      </c>
      <c r="B4067" s="1">
        <v>44251</v>
      </c>
      <c r="C4067" s="18">
        <f>+YEAR(datos_arg[[#This Row],[Fecha]])</f>
        <v>2021</v>
      </c>
      <c r="D4067" s="18">
        <f>+MONTH(datos_arg[[#This Row],[Fecha]])</f>
        <v>2</v>
      </c>
      <c r="E4067" s="14" t="s">
        <v>1015</v>
      </c>
      <c r="F4067" s="14" t="s">
        <v>403</v>
      </c>
      <c r="G4067" s="14" t="s">
        <v>5383</v>
      </c>
      <c r="H4067" s="14" t="s">
        <v>7132</v>
      </c>
      <c r="I4067" s="14" t="s">
        <v>7132</v>
      </c>
      <c r="J4067" s="14" t="s">
        <v>425</v>
      </c>
      <c r="K4067" s="14"/>
      <c r="L4067" s="14" t="s">
        <v>425</v>
      </c>
      <c r="M4067" s="14" t="s">
        <v>1447</v>
      </c>
      <c r="N4067" s="14" t="s">
        <v>183</v>
      </c>
      <c r="O4067" s="14" t="s">
        <v>4148</v>
      </c>
      <c r="P4067" s="14" t="s">
        <v>6079</v>
      </c>
      <c r="Q4067" s="14">
        <v>10</v>
      </c>
      <c r="R4067" s="14" t="s">
        <v>5383</v>
      </c>
      <c r="S4067" s="14" t="s">
        <v>439</v>
      </c>
      <c r="T4067" s="35">
        <v>653.71</v>
      </c>
      <c r="U4067" s="14" t="s">
        <v>4</v>
      </c>
      <c r="V4067" s="14">
        <v>144</v>
      </c>
      <c r="W4067" s="16">
        <f>+IF(datos_arg[[#This Row],[Moneda]]="ARS",datos_arg[[#This Row],[Monto]],datos_arg[[#This Row],[Monto]]*datos_arg[[#This Row],[TC]])</f>
        <v>653.71</v>
      </c>
      <c r="X4067" s="16">
        <f>IFERROR(IF(datos_arg[[#This Row],[Moneda]]="USD",datos_arg[[#This Row],[Monto]],datos_arg[[#This Row],[Monto]]/datos_arg[[#This Row],[TC]]),0)</f>
        <v>4.5396527777777784</v>
      </c>
      <c r="Y4067" s="14"/>
    </row>
    <row r="4068" spans="1:25" ht="15" customHeight="1" x14ac:dyDescent="0.25">
      <c r="A4068" s="14">
        <f t="shared" si="63"/>
        <v>4065</v>
      </c>
      <c r="B4068" s="1">
        <v>44251</v>
      </c>
      <c r="C4068" s="18">
        <f>+YEAR(datos_arg[[#This Row],[Fecha]])</f>
        <v>2021</v>
      </c>
      <c r="D4068" s="18">
        <f>+MONTH(datos_arg[[#This Row],[Fecha]])</f>
        <v>2</v>
      </c>
      <c r="E4068" s="14" t="s">
        <v>1015</v>
      </c>
      <c r="F4068" s="14" t="s">
        <v>403</v>
      </c>
      <c r="G4068" s="14" t="s">
        <v>5383</v>
      </c>
      <c r="H4068" s="14" t="s">
        <v>7132</v>
      </c>
      <c r="I4068" s="14" t="s">
        <v>7132</v>
      </c>
      <c r="J4068" s="14" t="s">
        <v>425</v>
      </c>
      <c r="K4068" s="14"/>
      <c r="L4068" s="14" t="s">
        <v>425</v>
      </c>
      <c r="M4068" s="14" t="s">
        <v>773</v>
      </c>
      <c r="N4068" s="14" t="s">
        <v>183</v>
      </c>
      <c r="O4068" s="14" t="s">
        <v>4149</v>
      </c>
      <c r="P4068" s="14" t="s">
        <v>6079</v>
      </c>
      <c r="Q4068" s="14">
        <v>8</v>
      </c>
      <c r="R4068" s="14" t="s">
        <v>5383</v>
      </c>
      <c r="S4068" s="14" t="s">
        <v>439</v>
      </c>
      <c r="T4068" s="35">
        <v>5123.75</v>
      </c>
      <c r="U4068" s="14" t="s">
        <v>4</v>
      </c>
      <c r="V4068" s="14">
        <v>144</v>
      </c>
      <c r="W4068" s="16">
        <f>+IF(datos_arg[[#This Row],[Moneda]]="ARS",datos_arg[[#This Row],[Monto]],datos_arg[[#This Row],[Monto]]*datos_arg[[#This Row],[TC]])</f>
        <v>5123.75</v>
      </c>
      <c r="X4068" s="16">
        <f>IFERROR(IF(datos_arg[[#This Row],[Moneda]]="USD",datos_arg[[#This Row],[Monto]],datos_arg[[#This Row],[Monto]]/datos_arg[[#This Row],[TC]]),0)</f>
        <v>35.581597222222221</v>
      </c>
      <c r="Y4068" s="14"/>
    </row>
    <row r="4069" spans="1:25" ht="15" customHeight="1" x14ac:dyDescent="0.25">
      <c r="A4069" s="14">
        <f t="shared" si="63"/>
        <v>4066</v>
      </c>
      <c r="B4069" s="1">
        <v>44251</v>
      </c>
      <c r="C4069" s="18">
        <f>+YEAR(datos_arg[[#This Row],[Fecha]])</f>
        <v>2021</v>
      </c>
      <c r="D4069" s="18">
        <f>+MONTH(datos_arg[[#This Row],[Fecha]])</f>
        <v>2</v>
      </c>
      <c r="E4069" s="14" t="s">
        <v>5358</v>
      </c>
      <c r="F4069" s="14" t="s">
        <v>4110</v>
      </c>
      <c r="G4069" s="14"/>
      <c r="H4069" s="14" t="s">
        <v>532</v>
      </c>
      <c r="I4069" s="14" t="s">
        <v>7132</v>
      </c>
      <c r="J4069" s="14" t="s">
        <v>425</v>
      </c>
      <c r="K4069" s="14" t="s">
        <v>421</v>
      </c>
      <c r="L4069" s="14" t="s">
        <v>425</v>
      </c>
      <c r="M4069" s="14" t="s">
        <v>782</v>
      </c>
      <c r="N4069" s="14" t="s">
        <v>100</v>
      </c>
      <c r="O4069" s="14" t="s">
        <v>4150</v>
      </c>
      <c r="P4069" s="14" t="s">
        <v>6204</v>
      </c>
      <c r="Q4069" s="14">
        <v>1</v>
      </c>
      <c r="R4069" s="14" t="s">
        <v>4110</v>
      </c>
      <c r="S4069" s="14" t="s">
        <v>1762</v>
      </c>
      <c r="T4069" s="35">
        <v>40999</v>
      </c>
      <c r="U4069" s="14" t="s">
        <v>4</v>
      </c>
      <c r="V4069" s="14">
        <v>147</v>
      </c>
      <c r="W4069" s="16">
        <f>+IF(datos_arg[[#This Row],[Moneda]]="ARS",datos_arg[[#This Row],[Monto]],datos_arg[[#This Row],[Monto]]*datos_arg[[#This Row],[TC]])</f>
        <v>40999</v>
      </c>
      <c r="X4069" s="16">
        <f>IFERROR(IF(datos_arg[[#This Row],[Moneda]]="USD",datos_arg[[#This Row],[Monto]],datos_arg[[#This Row],[Monto]]/datos_arg[[#This Row],[TC]]),0)</f>
        <v>278.90476190476193</v>
      </c>
      <c r="Y4069" s="14"/>
    </row>
    <row r="4070" spans="1:25" ht="15" customHeight="1" x14ac:dyDescent="0.25">
      <c r="A4070" s="14">
        <f t="shared" si="63"/>
        <v>4067</v>
      </c>
      <c r="B4070" s="1">
        <v>44251</v>
      </c>
      <c r="C4070" s="18">
        <f>+YEAR(datos_arg[[#This Row],[Fecha]])</f>
        <v>2021</v>
      </c>
      <c r="D4070" s="18">
        <f>+MONTH(datos_arg[[#This Row],[Fecha]])</f>
        <v>2</v>
      </c>
      <c r="E4070" s="14" t="s">
        <v>5358</v>
      </c>
      <c r="F4070" s="14" t="s">
        <v>4110</v>
      </c>
      <c r="G4070" s="14"/>
      <c r="H4070" s="14" t="s">
        <v>532</v>
      </c>
      <c r="I4070" s="14" t="s">
        <v>7132</v>
      </c>
      <c r="J4070" s="14" t="s">
        <v>425</v>
      </c>
      <c r="K4070" s="14" t="s">
        <v>421</v>
      </c>
      <c r="L4070" s="14" t="s">
        <v>425</v>
      </c>
      <c r="M4070" s="14" t="s">
        <v>782</v>
      </c>
      <c r="N4070" s="14" t="s">
        <v>100</v>
      </c>
      <c r="O4070" s="14" t="s">
        <v>4151</v>
      </c>
      <c r="P4070" s="14" t="s">
        <v>6204</v>
      </c>
      <c r="Q4070" s="14">
        <v>0</v>
      </c>
      <c r="R4070" s="14" t="s">
        <v>4110</v>
      </c>
      <c r="S4070" s="14" t="s">
        <v>439</v>
      </c>
      <c r="T4070" s="35">
        <v>7591</v>
      </c>
      <c r="U4070" s="14" t="s">
        <v>4</v>
      </c>
      <c r="V4070" s="14">
        <v>144</v>
      </c>
      <c r="W4070" s="16">
        <f>+IF(datos_arg[[#This Row],[Moneda]]="ARS",datos_arg[[#This Row],[Monto]],datos_arg[[#This Row],[Monto]]*datos_arg[[#This Row],[TC]])</f>
        <v>7591</v>
      </c>
      <c r="X4070" s="16">
        <f>IFERROR(IF(datos_arg[[#This Row],[Moneda]]="USD",datos_arg[[#This Row],[Monto]],datos_arg[[#This Row],[Monto]]/datos_arg[[#This Row],[TC]]),0)</f>
        <v>52.715277777777779</v>
      </c>
      <c r="Y4070" s="14"/>
    </row>
    <row r="4071" spans="1:25" x14ac:dyDescent="0.25">
      <c r="A4071" s="14">
        <f t="shared" si="63"/>
        <v>4068</v>
      </c>
      <c r="B4071" s="1">
        <v>44251</v>
      </c>
      <c r="C4071" s="18">
        <f>+YEAR(datos_arg[[#This Row],[Fecha]])</f>
        <v>2021</v>
      </c>
      <c r="D4071" s="18">
        <f>+MONTH(datos_arg[[#This Row],[Fecha]])</f>
        <v>2</v>
      </c>
      <c r="E4071" s="14" t="s">
        <v>5358</v>
      </c>
      <c r="F4071" s="14" t="s">
        <v>4110</v>
      </c>
      <c r="G4071" s="14"/>
      <c r="H4071" s="14" t="s">
        <v>532</v>
      </c>
      <c r="I4071" s="14" t="s">
        <v>7132</v>
      </c>
      <c r="J4071" s="14" t="s">
        <v>425</v>
      </c>
      <c r="K4071" s="14" t="s">
        <v>421</v>
      </c>
      <c r="L4071" s="14" t="s">
        <v>421</v>
      </c>
      <c r="M4071" s="14" t="s">
        <v>532</v>
      </c>
      <c r="N4071" s="14" t="s">
        <v>71</v>
      </c>
      <c r="O4071" s="14" t="s">
        <v>4152</v>
      </c>
      <c r="P4071" s="14"/>
      <c r="Q4071" s="14">
        <v>1</v>
      </c>
      <c r="R4071" s="14" t="s">
        <v>4110</v>
      </c>
      <c r="S4071" s="14" t="s">
        <v>440</v>
      </c>
      <c r="T4071" s="35">
        <v>7250</v>
      </c>
      <c r="U4071" s="14" t="s">
        <v>2</v>
      </c>
      <c r="V4071" s="14">
        <v>144</v>
      </c>
      <c r="W4071" s="16">
        <f>+IF(datos_arg[[#This Row],[Moneda]]="ARS",datos_arg[[#This Row],[Monto]],datos_arg[[#This Row],[Monto]]*datos_arg[[#This Row],[TC]])</f>
        <v>1044000</v>
      </c>
      <c r="X4071" s="16">
        <f>IFERROR(IF(datos_arg[[#This Row],[Moneda]]="USD",datos_arg[[#This Row],[Monto]],datos_arg[[#This Row],[Monto]]/datos_arg[[#This Row],[TC]]),0)</f>
        <v>7250</v>
      </c>
      <c r="Y4071" s="14"/>
    </row>
    <row r="4072" spans="1:25" ht="15" customHeight="1" x14ac:dyDescent="0.25">
      <c r="A4072" s="14">
        <f t="shared" si="63"/>
        <v>4069</v>
      </c>
      <c r="B4072" s="1">
        <v>44251</v>
      </c>
      <c r="C4072" s="18">
        <f>+YEAR(datos_arg[[#This Row],[Fecha]])</f>
        <v>2021</v>
      </c>
      <c r="D4072" s="18">
        <f>+MONTH(datos_arg[[#This Row],[Fecha]])</f>
        <v>2</v>
      </c>
      <c r="E4072" s="14" t="s">
        <v>1015</v>
      </c>
      <c r="F4072" s="14" t="s">
        <v>403</v>
      </c>
      <c r="G4072" s="14" t="s">
        <v>5383</v>
      </c>
      <c r="H4072" s="14" t="s">
        <v>8103</v>
      </c>
      <c r="I4072" s="14" t="s">
        <v>8105</v>
      </c>
      <c r="J4072" s="14" t="s">
        <v>425</v>
      </c>
      <c r="K4072" s="14"/>
      <c r="L4072" s="14" t="s">
        <v>425</v>
      </c>
      <c r="M4072" s="14" t="s">
        <v>4140</v>
      </c>
      <c r="N4072" s="14" t="s">
        <v>310</v>
      </c>
      <c r="O4072" s="14" t="s">
        <v>4371</v>
      </c>
      <c r="P4072" s="14" t="s">
        <v>6205</v>
      </c>
      <c r="Q4072" s="14"/>
      <c r="R4072" s="14" t="s">
        <v>5383</v>
      </c>
      <c r="S4072" s="14" t="s">
        <v>420</v>
      </c>
      <c r="T4072" s="35">
        <v>1500</v>
      </c>
      <c r="U4072" s="14" t="s">
        <v>4</v>
      </c>
      <c r="V4072" s="14">
        <v>144</v>
      </c>
      <c r="W4072" s="16">
        <f>+IF(datos_arg[[#This Row],[Moneda]]="ARS",datos_arg[[#This Row],[Monto]],datos_arg[[#This Row],[Monto]]*datos_arg[[#This Row],[TC]])</f>
        <v>1500</v>
      </c>
      <c r="X4072" s="16">
        <f>IFERROR(IF(datos_arg[[#This Row],[Moneda]]="USD",datos_arg[[#This Row],[Monto]],datos_arg[[#This Row],[Monto]]/datos_arg[[#This Row],[TC]]),0)</f>
        <v>10.416666666666666</v>
      </c>
      <c r="Y4072" s="14"/>
    </row>
    <row r="4073" spans="1:25" x14ac:dyDescent="0.25">
      <c r="A4073" s="14">
        <f t="shared" si="63"/>
        <v>4070</v>
      </c>
      <c r="B4073" s="1">
        <v>44252</v>
      </c>
      <c r="C4073" s="18">
        <f>+YEAR(datos_arg[[#This Row],[Fecha]])</f>
        <v>2021</v>
      </c>
      <c r="D4073" s="18">
        <f>+MONTH(datos_arg[[#This Row],[Fecha]])</f>
        <v>2</v>
      </c>
      <c r="E4073" s="14" t="s">
        <v>408</v>
      </c>
      <c r="F4073" s="14" t="s">
        <v>69</v>
      </c>
      <c r="G4073" s="14"/>
      <c r="H4073" s="14" t="s">
        <v>7132</v>
      </c>
      <c r="I4073" s="14" t="s">
        <v>7132</v>
      </c>
      <c r="J4073" s="14" t="s">
        <v>425</v>
      </c>
      <c r="K4073" s="14"/>
      <c r="L4073" s="14" t="s">
        <v>425</v>
      </c>
      <c r="M4073" s="14" t="s">
        <v>2530</v>
      </c>
      <c r="N4073" s="14" t="s">
        <v>2530</v>
      </c>
      <c r="O4073" s="14"/>
      <c r="P4073" s="14"/>
      <c r="Q4073" s="14"/>
      <c r="R4073" s="14" t="s">
        <v>439</v>
      </c>
      <c r="S4073" s="14" t="s">
        <v>440</v>
      </c>
      <c r="T4073" s="35">
        <v>2000</v>
      </c>
      <c r="U4073" s="14" t="s">
        <v>2</v>
      </c>
      <c r="V4073" s="14">
        <v>139</v>
      </c>
      <c r="W4073" s="16">
        <f>+IF(datos_arg[[#This Row],[Moneda]]="ARS",datos_arg[[#This Row],[Monto]],datos_arg[[#This Row],[Monto]]*datos_arg[[#This Row],[TC]])</f>
        <v>278000</v>
      </c>
      <c r="X4073" s="16">
        <f>IFERROR(IF(datos_arg[[#This Row],[Moneda]]="USD",datos_arg[[#This Row],[Monto]],datos_arg[[#This Row],[Monto]]/datos_arg[[#This Row],[TC]]),0)</f>
        <v>2000</v>
      </c>
      <c r="Y4073" s="14"/>
    </row>
    <row r="4074" spans="1:25" x14ac:dyDescent="0.25">
      <c r="A4074" s="14">
        <f t="shared" si="63"/>
        <v>4071</v>
      </c>
      <c r="B4074" s="1">
        <v>44252</v>
      </c>
      <c r="C4074" s="18">
        <f>+YEAR(datos_arg[[#This Row],[Fecha]])</f>
        <v>2021</v>
      </c>
      <c r="D4074" s="18">
        <f>+MONTH(datos_arg[[#This Row],[Fecha]])</f>
        <v>2</v>
      </c>
      <c r="E4074" s="14" t="s">
        <v>5358</v>
      </c>
      <c r="F4074" s="14" t="s">
        <v>4154</v>
      </c>
      <c r="G4074" s="14"/>
      <c r="H4074" s="14" t="s">
        <v>7132</v>
      </c>
      <c r="I4074" s="14" t="s">
        <v>7132</v>
      </c>
      <c r="J4074" s="14" t="s">
        <v>425</v>
      </c>
      <c r="K4074" s="14"/>
      <c r="L4074" s="14" t="s">
        <v>425</v>
      </c>
      <c r="M4074" s="14" t="s">
        <v>1336</v>
      </c>
      <c r="N4074" s="14" t="s">
        <v>524</v>
      </c>
      <c r="O4074" s="14" t="s">
        <v>4155</v>
      </c>
      <c r="P4074" s="14"/>
      <c r="Q4074" s="14">
        <v>1</v>
      </c>
      <c r="R4074" s="14" t="s">
        <v>4154</v>
      </c>
      <c r="S4074" s="14" t="s">
        <v>440</v>
      </c>
      <c r="T4074" s="35">
        <v>2000</v>
      </c>
      <c r="U4074" s="14" t="s">
        <v>2</v>
      </c>
      <c r="V4074" s="14">
        <v>139</v>
      </c>
      <c r="W4074" s="16">
        <f>+IF(datos_arg[[#This Row],[Moneda]]="ARS",datos_arg[[#This Row],[Monto]],datos_arg[[#This Row],[Monto]]*datos_arg[[#This Row],[TC]])</f>
        <v>278000</v>
      </c>
      <c r="X4074" s="16">
        <f>IFERROR(IF(datos_arg[[#This Row],[Moneda]]="USD",datos_arg[[#This Row],[Monto]],datos_arg[[#This Row],[Monto]]/datos_arg[[#This Row],[TC]]),0)</f>
        <v>2000</v>
      </c>
      <c r="Y4074" s="14"/>
    </row>
    <row r="4075" spans="1:25" ht="15" customHeight="1" x14ac:dyDescent="0.25">
      <c r="A4075" s="14">
        <f t="shared" si="63"/>
        <v>4072</v>
      </c>
      <c r="B4075" s="1">
        <v>44252</v>
      </c>
      <c r="C4075" s="18">
        <f>+YEAR(datos_arg[[#This Row],[Fecha]])</f>
        <v>2021</v>
      </c>
      <c r="D4075" s="18">
        <f>+MONTH(datos_arg[[#This Row],[Fecha]])</f>
        <v>2</v>
      </c>
      <c r="E4075" s="14" t="s">
        <v>1015</v>
      </c>
      <c r="F4075" s="14" t="s">
        <v>403</v>
      </c>
      <c r="G4075" s="14" t="s">
        <v>5383</v>
      </c>
      <c r="H4075" s="14" t="s">
        <v>6646</v>
      </c>
      <c r="I4075" s="14" t="s">
        <v>7132</v>
      </c>
      <c r="J4075" s="14" t="s">
        <v>425</v>
      </c>
      <c r="K4075" s="14"/>
      <c r="L4075" s="14" t="s">
        <v>425</v>
      </c>
      <c r="M4075" s="14" t="s">
        <v>815</v>
      </c>
      <c r="N4075" s="14" t="s">
        <v>4369</v>
      </c>
      <c r="O4075" s="14" t="s">
        <v>4370</v>
      </c>
      <c r="P4075" s="14" t="s">
        <v>6206</v>
      </c>
      <c r="Q4075" s="14"/>
      <c r="R4075" s="14" t="s">
        <v>5383</v>
      </c>
      <c r="S4075" s="14" t="s">
        <v>420</v>
      </c>
      <c r="T4075" s="35">
        <v>216.26</v>
      </c>
      <c r="U4075" s="14" t="s">
        <v>4</v>
      </c>
      <c r="V4075" s="14">
        <v>139</v>
      </c>
      <c r="W4075" s="16">
        <f>+IF(datos_arg[[#This Row],[Moneda]]="ARS",datos_arg[[#This Row],[Monto]],datos_arg[[#This Row],[Monto]]*datos_arg[[#This Row],[TC]])</f>
        <v>216.26</v>
      </c>
      <c r="X4075" s="16">
        <f>IFERROR(IF(datos_arg[[#This Row],[Moneda]]="USD",datos_arg[[#This Row],[Monto]],datos_arg[[#This Row],[Monto]]/datos_arg[[#This Row],[TC]]),0)</f>
        <v>1.5558273381294963</v>
      </c>
      <c r="Y4075" s="14"/>
    </row>
    <row r="4076" spans="1:25" ht="15" customHeight="1" x14ac:dyDescent="0.25">
      <c r="A4076" s="14">
        <f t="shared" si="63"/>
        <v>4073</v>
      </c>
      <c r="B4076" s="1">
        <v>44253</v>
      </c>
      <c r="C4076" s="18">
        <f>+YEAR(datos_arg[[#This Row],[Fecha]])</f>
        <v>2021</v>
      </c>
      <c r="D4076" s="18">
        <f>+MONTH(datos_arg[[#This Row],[Fecha]])</f>
        <v>2</v>
      </c>
      <c r="E4076" s="14" t="s">
        <v>1015</v>
      </c>
      <c r="F4076" s="14" t="s">
        <v>403</v>
      </c>
      <c r="G4076" s="14" t="s">
        <v>5382</v>
      </c>
      <c r="H4076" s="14" t="s">
        <v>532</v>
      </c>
      <c r="I4076" s="14" t="s">
        <v>7132</v>
      </c>
      <c r="J4076" s="14" t="s">
        <v>425</v>
      </c>
      <c r="K4076" s="14" t="s">
        <v>421</v>
      </c>
      <c r="L4076" s="14" t="s">
        <v>421</v>
      </c>
      <c r="M4076" s="14" t="s">
        <v>838</v>
      </c>
      <c r="N4076" s="14" t="s">
        <v>2006</v>
      </c>
      <c r="O4076" s="14" t="s">
        <v>4156</v>
      </c>
      <c r="P4076" s="14" t="s">
        <v>6207</v>
      </c>
      <c r="Q4076" s="14">
        <v>10</v>
      </c>
      <c r="R4076" s="14" t="s">
        <v>5382</v>
      </c>
      <c r="S4076" s="14" t="s">
        <v>439</v>
      </c>
      <c r="T4076" s="35">
        <v>93000</v>
      </c>
      <c r="U4076" s="14" t="s">
        <v>4</v>
      </c>
      <c r="V4076" s="14">
        <v>139</v>
      </c>
      <c r="W4076" s="16">
        <f>+IF(datos_arg[[#This Row],[Moneda]]="ARS",datos_arg[[#This Row],[Monto]],datos_arg[[#This Row],[Monto]]*datos_arg[[#This Row],[TC]])</f>
        <v>93000</v>
      </c>
      <c r="X4076" s="16">
        <f>IFERROR(IF(datos_arg[[#This Row],[Moneda]]="USD",datos_arg[[#This Row],[Monto]],datos_arg[[#This Row],[Monto]]/datos_arg[[#This Row],[TC]]),0)</f>
        <v>669.06474820143887</v>
      </c>
      <c r="Y4076" s="14"/>
    </row>
    <row r="4077" spans="1:25" ht="15" customHeight="1" x14ac:dyDescent="0.25">
      <c r="A4077" s="14">
        <f t="shared" si="63"/>
        <v>4074</v>
      </c>
      <c r="B4077" s="1">
        <v>44253</v>
      </c>
      <c r="C4077" s="18">
        <f>+YEAR(datos_arg[[#This Row],[Fecha]])</f>
        <v>2021</v>
      </c>
      <c r="D4077" s="18">
        <f>+MONTH(datos_arg[[#This Row],[Fecha]])</f>
        <v>2</v>
      </c>
      <c r="E4077" s="14" t="s">
        <v>449</v>
      </c>
      <c r="F4077" s="14" t="s">
        <v>523</v>
      </c>
      <c r="G4077" s="14"/>
      <c r="H4077" s="14" t="s">
        <v>7132</v>
      </c>
      <c r="I4077" s="14" t="s">
        <v>7132</v>
      </c>
      <c r="J4077" s="14" t="s">
        <v>425</v>
      </c>
      <c r="K4077" s="14"/>
      <c r="L4077" s="14" t="s">
        <v>425</v>
      </c>
      <c r="M4077" s="14" t="s">
        <v>524</v>
      </c>
      <c r="N4077" s="14" t="s">
        <v>524</v>
      </c>
      <c r="O4077" s="14" t="s">
        <v>3259</v>
      </c>
      <c r="P4077" s="14"/>
      <c r="Q4077" s="14"/>
      <c r="R4077" s="14" t="s">
        <v>523</v>
      </c>
      <c r="S4077" s="14" t="s">
        <v>613</v>
      </c>
      <c r="T4077" s="35">
        <v>4820</v>
      </c>
      <c r="U4077" s="14" t="s">
        <v>4</v>
      </c>
      <c r="V4077" s="14">
        <v>139</v>
      </c>
      <c r="W4077" s="16">
        <f>+IF(datos_arg[[#This Row],[Moneda]]="ARS",datos_arg[[#This Row],[Monto]],datos_arg[[#This Row],[Monto]]*datos_arg[[#This Row],[TC]])</f>
        <v>4820</v>
      </c>
      <c r="X4077" s="16">
        <f>IFERROR(IF(datos_arg[[#This Row],[Moneda]]="USD",datos_arg[[#This Row],[Monto]],datos_arg[[#This Row],[Monto]]/datos_arg[[#This Row],[TC]]),0)</f>
        <v>34.676258992805757</v>
      </c>
      <c r="Y4077" s="14"/>
    </row>
    <row r="4078" spans="1:25" ht="15" customHeight="1" x14ac:dyDescent="0.25">
      <c r="A4078" s="14">
        <f t="shared" si="63"/>
        <v>4075</v>
      </c>
      <c r="B4078" s="1">
        <v>44253</v>
      </c>
      <c r="C4078" s="18">
        <f>+YEAR(datos_arg[[#This Row],[Fecha]])</f>
        <v>2021</v>
      </c>
      <c r="D4078" s="18">
        <f>+MONTH(datos_arg[[#This Row],[Fecha]])</f>
        <v>2</v>
      </c>
      <c r="E4078" s="14" t="s">
        <v>449</v>
      </c>
      <c r="F4078" s="14" t="s">
        <v>505</v>
      </c>
      <c r="G4078" s="14"/>
      <c r="H4078" s="14" t="s">
        <v>7132</v>
      </c>
      <c r="I4078" s="14" t="s">
        <v>7132</v>
      </c>
      <c r="J4078" s="14" t="s">
        <v>425</v>
      </c>
      <c r="K4078" s="14"/>
      <c r="L4078" s="14" t="s">
        <v>425</v>
      </c>
      <c r="M4078" s="14" t="s">
        <v>613</v>
      </c>
      <c r="N4078" s="14" t="s">
        <v>2273</v>
      </c>
      <c r="O4078" s="14" t="s">
        <v>2592</v>
      </c>
      <c r="P4078" s="14"/>
      <c r="Q4078" s="14"/>
      <c r="R4078" s="14" t="s">
        <v>505</v>
      </c>
      <c r="S4078" s="14" t="s">
        <v>613</v>
      </c>
      <c r="T4078" s="35">
        <v>1446</v>
      </c>
      <c r="U4078" s="14" t="s">
        <v>4</v>
      </c>
      <c r="V4078" s="14">
        <v>139</v>
      </c>
      <c r="W4078" s="16">
        <f>+IF(datos_arg[[#This Row],[Moneda]]="ARS",datos_arg[[#This Row],[Monto]],datos_arg[[#This Row],[Monto]]*datos_arg[[#This Row],[TC]])</f>
        <v>1446</v>
      </c>
      <c r="X4078" s="16">
        <f>IFERROR(IF(datos_arg[[#This Row],[Moneda]]="USD",datos_arg[[#This Row],[Monto]],datos_arg[[#This Row],[Monto]]/datos_arg[[#This Row],[TC]]),0)</f>
        <v>10.402877697841726</v>
      </c>
      <c r="Y4078" s="14"/>
    </row>
    <row r="4079" spans="1:25" ht="15" customHeight="1" x14ac:dyDescent="0.25">
      <c r="A4079" s="14">
        <f t="shared" si="63"/>
        <v>4076</v>
      </c>
      <c r="B4079" s="1">
        <v>44253</v>
      </c>
      <c r="C4079" s="18">
        <f>+YEAR(datos_arg[[#This Row],[Fecha]])</f>
        <v>2021</v>
      </c>
      <c r="D4079" s="18">
        <f>+MONTH(datos_arg[[#This Row],[Fecha]])</f>
        <v>2</v>
      </c>
      <c r="E4079" s="14" t="s">
        <v>1015</v>
      </c>
      <c r="F4079" s="14" t="s">
        <v>403</v>
      </c>
      <c r="G4079" s="14" t="s">
        <v>5383</v>
      </c>
      <c r="H4079" s="14" t="s">
        <v>8103</v>
      </c>
      <c r="I4079" s="14" t="s">
        <v>8105</v>
      </c>
      <c r="J4079" s="14" t="s">
        <v>425</v>
      </c>
      <c r="K4079" s="14"/>
      <c r="L4079" s="14" t="s">
        <v>425</v>
      </c>
      <c r="M4079" s="14" t="s">
        <v>1411</v>
      </c>
      <c r="N4079" s="14" t="s">
        <v>4142</v>
      </c>
      <c r="O4079" s="14" t="s">
        <v>4376</v>
      </c>
      <c r="P4079" s="14" t="s">
        <v>6208</v>
      </c>
      <c r="Q4079" s="14">
        <v>4</v>
      </c>
      <c r="R4079" s="14" t="s">
        <v>5383</v>
      </c>
      <c r="S4079" s="14" t="s">
        <v>420</v>
      </c>
      <c r="T4079" s="35">
        <v>1737</v>
      </c>
      <c r="U4079" s="14" t="s">
        <v>4</v>
      </c>
      <c r="V4079" s="14">
        <v>139</v>
      </c>
      <c r="W4079" s="16">
        <f>+IF(datos_arg[[#This Row],[Moneda]]="ARS",datos_arg[[#This Row],[Monto]],datos_arg[[#This Row],[Monto]]*datos_arg[[#This Row],[TC]])</f>
        <v>1737</v>
      </c>
      <c r="X4079" s="16">
        <f>IFERROR(IF(datos_arg[[#This Row],[Moneda]]="USD",datos_arg[[#This Row],[Monto]],datos_arg[[#This Row],[Monto]]/datos_arg[[#This Row],[TC]]),0)</f>
        <v>12.496402877697841</v>
      </c>
      <c r="Y4079" s="14"/>
    </row>
    <row r="4080" spans="1:25" x14ac:dyDescent="0.25">
      <c r="A4080" s="14">
        <f t="shared" si="63"/>
        <v>4077</v>
      </c>
      <c r="B4080" s="1">
        <v>44255</v>
      </c>
      <c r="C4080" s="18">
        <f>+YEAR(datos_arg[[#This Row],[Fecha]])</f>
        <v>2021</v>
      </c>
      <c r="D4080" s="18">
        <f>+MONTH(datos_arg[[#This Row],[Fecha]])</f>
        <v>2</v>
      </c>
      <c r="E4080" s="14" t="s">
        <v>407</v>
      </c>
      <c r="F4080" s="14" t="s">
        <v>5360</v>
      </c>
      <c r="G4080" s="14"/>
      <c r="H4080" s="14" t="s">
        <v>7132</v>
      </c>
      <c r="I4080" s="14" t="s">
        <v>7132</v>
      </c>
      <c r="J4080" s="14" t="s">
        <v>425</v>
      </c>
      <c r="K4080" s="14"/>
      <c r="L4080" s="14" t="s">
        <v>425</v>
      </c>
      <c r="M4080" s="14" t="s">
        <v>434</v>
      </c>
      <c r="N4080" s="14" t="s">
        <v>434</v>
      </c>
      <c r="O4080" s="14"/>
      <c r="P4080" s="14"/>
      <c r="Q4080" s="14"/>
      <c r="R4080" s="14" t="s">
        <v>441</v>
      </c>
      <c r="S4080" s="14" t="s">
        <v>440</v>
      </c>
      <c r="T4080" s="35">
        <v>2813671</v>
      </c>
      <c r="U4080" s="14" t="s">
        <v>4</v>
      </c>
      <c r="V4080" s="14">
        <v>0</v>
      </c>
      <c r="W4080" s="16">
        <f>+IF(datos_arg[[#This Row],[Moneda]]="ARS",datos_arg[[#This Row],[Monto]],datos_arg[[#This Row],[Monto]]*datos_arg[[#This Row],[TC]])</f>
        <v>2813671</v>
      </c>
      <c r="X4080" s="16">
        <f>IFERROR(IF(datos_arg[[#This Row],[Moneda]]="USD",datos_arg[[#This Row],[Monto]],datos_arg[[#This Row],[Monto]]/datos_arg[[#This Row],[TC]]),0)</f>
        <v>0</v>
      </c>
      <c r="Y4080" s="14"/>
    </row>
    <row r="4081" spans="1:25" ht="15" customHeight="1" x14ac:dyDescent="0.25">
      <c r="A4081" s="14">
        <f t="shared" si="63"/>
        <v>4078</v>
      </c>
      <c r="B4081" s="1">
        <v>44255</v>
      </c>
      <c r="C4081" s="18">
        <f>+YEAR(datos_arg[[#This Row],[Fecha]])</f>
        <v>2021</v>
      </c>
      <c r="D4081" s="18">
        <f>+MONTH(datos_arg[[#This Row],[Fecha]])</f>
        <v>2</v>
      </c>
      <c r="E4081" s="14" t="s">
        <v>407</v>
      </c>
      <c r="F4081" s="14" t="s">
        <v>5360</v>
      </c>
      <c r="G4081" s="14"/>
      <c r="H4081" s="14" t="s">
        <v>7132</v>
      </c>
      <c r="I4081" s="14" t="s">
        <v>7132</v>
      </c>
      <c r="J4081" s="14" t="s">
        <v>425</v>
      </c>
      <c r="K4081" s="14"/>
      <c r="L4081" s="14" t="s">
        <v>425</v>
      </c>
      <c r="M4081" s="14" t="s">
        <v>434</v>
      </c>
      <c r="N4081" s="14" t="s">
        <v>434</v>
      </c>
      <c r="O4081" s="14"/>
      <c r="P4081" s="14"/>
      <c r="Q4081" s="14"/>
      <c r="R4081" s="14" t="s">
        <v>441</v>
      </c>
      <c r="S4081" s="14" t="s">
        <v>439</v>
      </c>
      <c r="T4081" s="35">
        <v>23.7181031074897</v>
      </c>
      <c r="U4081" s="14" t="s">
        <v>2</v>
      </c>
      <c r="V4081" s="14">
        <v>0</v>
      </c>
      <c r="W4081" s="16">
        <f>+IF(datos_arg[[#This Row],[Moneda]]="ARS",datos_arg[[#This Row],[Monto]],datos_arg[[#This Row],[Monto]]*datos_arg[[#This Row],[TC]])</f>
        <v>0</v>
      </c>
      <c r="X4081" s="16">
        <f>IFERROR(IF(datos_arg[[#This Row],[Moneda]]="USD",datos_arg[[#This Row],[Monto]],datos_arg[[#This Row],[Monto]]/datos_arg[[#This Row],[TC]]),0)</f>
        <v>23.7181031074897</v>
      </c>
      <c r="Y4081" s="14"/>
    </row>
    <row r="4082" spans="1:25" ht="15" customHeight="1" x14ac:dyDescent="0.25">
      <c r="A4082" s="14">
        <f t="shared" si="63"/>
        <v>4079</v>
      </c>
      <c r="B4082" s="1">
        <v>44255</v>
      </c>
      <c r="C4082" s="18">
        <f>+YEAR(datos_arg[[#This Row],[Fecha]])</f>
        <v>2021</v>
      </c>
      <c r="D4082" s="18">
        <f>+MONTH(datos_arg[[#This Row],[Fecha]])</f>
        <v>2</v>
      </c>
      <c r="E4082" s="14" t="s">
        <v>407</v>
      </c>
      <c r="F4082" s="14" t="s">
        <v>5360</v>
      </c>
      <c r="G4082" s="14"/>
      <c r="H4082" s="14" t="s">
        <v>7132</v>
      </c>
      <c r="I4082" s="14" t="s">
        <v>7132</v>
      </c>
      <c r="J4082" s="14" t="s">
        <v>425</v>
      </c>
      <c r="K4082" s="14"/>
      <c r="L4082" s="14" t="s">
        <v>425</v>
      </c>
      <c r="M4082" s="14" t="s">
        <v>434</v>
      </c>
      <c r="N4082" s="14" t="s">
        <v>434</v>
      </c>
      <c r="O4082" s="14"/>
      <c r="P4082" s="14"/>
      <c r="Q4082" s="14"/>
      <c r="R4082" s="14" t="s">
        <v>420</v>
      </c>
      <c r="S4082" s="14" t="s">
        <v>443</v>
      </c>
      <c r="T4082" s="35">
        <v>42.103574823598706</v>
      </c>
      <c r="U4082" s="14" t="s">
        <v>2</v>
      </c>
      <c r="V4082" s="14">
        <v>0</v>
      </c>
      <c r="W4082" s="16">
        <f>+IF(datos_arg[[#This Row],[Moneda]]="ARS",datos_arg[[#This Row],[Monto]],datos_arg[[#This Row],[Monto]]*datos_arg[[#This Row],[TC]])</f>
        <v>0</v>
      </c>
      <c r="X4082" s="16">
        <f>IFERROR(IF(datos_arg[[#This Row],[Moneda]]="USD",datos_arg[[#This Row],[Monto]],datos_arg[[#This Row],[Monto]]/datos_arg[[#This Row],[TC]]),0)</f>
        <v>42.103574823598706</v>
      </c>
      <c r="Y4082" s="14"/>
    </row>
    <row r="4083" spans="1:25" ht="15" customHeight="1" x14ac:dyDescent="0.25">
      <c r="A4083" s="14">
        <f t="shared" si="63"/>
        <v>4080</v>
      </c>
      <c r="B4083" s="1">
        <v>44255</v>
      </c>
      <c r="C4083" s="18">
        <f>+YEAR(datos_arg[[#This Row],[Fecha]])</f>
        <v>2021</v>
      </c>
      <c r="D4083" s="18">
        <f>+MONTH(datos_arg[[#This Row],[Fecha]])</f>
        <v>2</v>
      </c>
      <c r="E4083" s="14" t="s">
        <v>407</v>
      </c>
      <c r="F4083" s="14" t="s">
        <v>5360</v>
      </c>
      <c r="G4083" s="14"/>
      <c r="H4083" s="14" t="s">
        <v>7132</v>
      </c>
      <c r="I4083" s="14" t="s">
        <v>7132</v>
      </c>
      <c r="J4083" s="14" t="s">
        <v>425</v>
      </c>
      <c r="K4083" s="14"/>
      <c r="L4083" s="14" t="s">
        <v>425</v>
      </c>
      <c r="M4083" s="14" t="s">
        <v>434</v>
      </c>
      <c r="N4083" s="14" t="s">
        <v>434</v>
      </c>
      <c r="O4083" s="14"/>
      <c r="P4083" s="14"/>
      <c r="Q4083" s="14"/>
      <c r="R4083" s="14" t="s">
        <v>421</v>
      </c>
      <c r="S4083" s="14" t="s">
        <v>443</v>
      </c>
      <c r="T4083" s="35">
        <v>72.890059195722415</v>
      </c>
      <c r="U4083" s="14" t="s">
        <v>2</v>
      </c>
      <c r="V4083" s="14">
        <v>0</v>
      </c>
      <c r="W4083" s="16">
        <f>+IF(datos_arg[[#This Row],[Moneda]]="ARS",datos_arg[[#This Row],[Monto]],datos_arg[[#This Row],[Monto]]*datos_arg[[#This Row],[TC]])</f>
        <v>0</v>
      </c>
      <c r="X4083" s="16">
        <f>IFERROR(IF(datos_arg[[#This Row],[Moneda]]="USD",datos_arg[[#This Row],[Monto]],datos_arg[[#This Row],[Monto]]/datos_arg[[#This Row],[TC]]),0)</f>
        <v>72.890059195722415</v>
      </c>
      <c r="Y4083" s="14"/>
    </row>
    <row r="4084" spans="1:25" ht="15" customHeight="1" x14ac:dyDescent="0.25">
      <c r="A4084" s="14">
        <f t="shared" si="63"/>
        <v>4081</v>
      </c>
      <c r="B4084" s="1">
        <v>44255</v>
      </c>
      <c r="C4084" s="18">
        <f>+YEAR(datos_arg[[#This Row],[Fecha]])</f>
        <v>2021</v>
      </c>
      <c r="D4084" s="18">
        <f>+MONTH(datos_arg[[#This Row],[Fecha]])</f>
        <v>2</v>
      </c>
      <c r="E4084" s="14" t="s">
        <v>407</v>
      </c>
      <c r="F4084" s="14" t="s">
        <v>5360</v>
      </c>
      <c r="G4084" s="14"/>
      <c r="H4084" s="14" t="s">
        <v>7132</v>
      </c>
      <c r="I4084" s="14" t="s">
        <v>7132</v>
      </c>
      <c r="J4084" s="14" t="s">
        <v>425</v>
      </c>
      <c r="K4084" s="14"/>
      <c r="L4084" s="14" t="s">
        <v>425</v>
      </c>
      <c r="M4084" s="14" t="s">
        <v>434</v>
      </c>
      <c r="N4084" s="14" t="s">
        <v>434</v>
      </c>
      <c r="O4084" s="14"/>
      <c r="P4084" s="14"/>
      <c r="Q4084" s="14"/>
      <c r="R4084" s="14" t="s">
        <v>613</v>
      </c>
      <c r="S4084" s="14" t="s">
        <v>443</v>
      </c>
      <c r="T4084" s="35">
        <v>14.211119623848845</v>
      </c>
      <c r="U4084" s="14" t="s">
        <v>2</v>
      </c>
      <c r="V4084" s="14">
        <v>0</v>
      </c>
      <c r="W4084" s="16">
        <f>+IF(datos_arg[[#This Row],[Moneda]]="ARS",datos_arg[[#This Row],[Monto]],datos_arg[[#This Row],[Monto]]*datos_arg[[#This Row],[TC]])</f>
        <v>0</v>
      </c>
      <c r="X4084" s="16">
        <f>IFERROR(IF(datos_arg[[#This Row],[Moneda]]="USD",datos_arg[[#This Row],[Monto]],datos_arg[[#This Row],[Monto]]/datos_arg[[#This Row],[TC]]),0)</f>
        <v>14.211119623848845</v>
      </c>
      <c r="Y4084" s="14"/>
    </row>
    <row r="4085" spans="1:25" ht="15" customHeight="1" x14ac:dyDescent="0.25">
      <c r="A4085" s="14">
        <f t="shared" si="63"/>
        <v>4082</v>
      </c>
      <c r="B4085" s="1">
        <v>44256</v>
      </c>
      <c r="C4085" s="18">
        <f>+YEAR(datos_arg[[#This Row],[Fecha]])</f>
        <v>2021</v>
      </c>
      <c r="D4085" s="18">
        <f>+MONTH(datos_arg[[#This Row],[Fecha]])</f>
        <v>3</v>
      </c>
      <c r="E4085" s="14" t="s">
        <v>617</v>
      </c>
      <c r="F4085" s="14" t="s">
        <v>8101</v>
      </c>
      <c r="G4085" s="14"/>
      <c r="H4085" s="14" t="s">
        <v>8103</v>
      </c>
      <c r="I4085" s="14" t="s">
        <v>8105</v>
      </c>
      <c r="J4085" s="14" t="s">
        <v>425</v>
      </c>
      <c r="K4085" s="14"/>
      <c r="L4085" s="14" t="s">
        <v>426</v>
      </c>
      <c r="M4085" s="14" t="s">
        <v>1659</v>
      </c>
      <c r="N4085" s="14" t="s">
        <v>2953</v>
      </c>
      <c r="O4085" s="14" t="s">
        <v>4157</v>
      </c>
      <c r="P4085" s="14" t="s">
        <v>6209</v>
      </c>
      <c r="Q4085" s="14">
        <v>8</v>
      </c>
      <c r="R4085" s="14" t="s">
        <v>8101</v>
      </c>
      <c r="S4085" s="14" t="s">
        <v>439</v>
      </c>
      <c r="T4085" s="35">
        <v>77199.960000000006</v>
      </c>
      <c r="U4085" s="14" t="s">
        <v>4</v>
      </c>
      <c r="V4085" s="14">
        <v>139</v>
      </c>
      <c r="W4085" s="16">
        <f>+IF(datos_arg[[#This Row],[Moneda]]="ARS",datos_arg[[#This Row],[Monto]],datos_arg[[#This Row],[Monto]]*datos_arg[[#This Row],[TC]])</f>
        <v>77199.960000000006</v>
      </c>
      <c r="X4085" s="16">
        <f>IFERROR(IF(datos_arg[[#This Row],[Moneda]]="USD",datos_arg[[#This Row],[Monto]],datos_arg[[#This Row],[Monto]]/datos_arg[[#This Row],[TC]]),0)</f>
        <v>555.39539568345333</v>
      </c>
      <c r="Y4085" s="14"/>
    </row>
    <row r="4086" spans="1:25" ht="15" customHeight="1" x14ac:dyDescent="0.25">
      <c r="A4086" s="14">
        <f t="shared" si="63"/>
        <v>4083</v>
      </c>
      <c r="B4086" s="1">
        <v>44256</v>
      </c>
      <c r="C4086" s="18">
        <f>+YEAR(datos_arg[[#This Row],[Fecha]])</f>
        <v>2021</v>
      </c>
      <c r="D4086" s="18">
        <f>+MONTH(datos_arg[[#This Row],[Fecha]])</f>
        <v>3</v>
      </c>
      <c r="E4086" s="14" t="s">
        <v>5358</v>
      </c>
      <c r="F4086" s="14" t="s">
        <v>4109</v>
      </c>
      <c r="G4086" s="14"/>
      <c r="H4086" s="14" t="s">
        <v>8103</v>
      </c>
      <c r="I4086" s="14" t="s">
        <v>8105</v>
      </c>
      <c r="J4086" s="14" t="s">
        <v>482</v>
      </c>
      <c r="K4086" s="14"/>
      <c r="L4086" s="14" t="s">
        <v>425</v>
      </c>
      <c r="M4086" s="14" t="s">
        <v>4153</v>
      </c>
      <c r="N4086" s="14" t="s">
        <v>2953</v>
      </c>
      <c r="O4086" s="14" t="s">
        <v>4158</v>
      </c>
      <c r="P4086" s="14" t="s">
        <v>6209</v>
      </c>
      <c r="Q4086" s="14">
        <v>9</v>
      </c>
      <c r="R4086" s="14" t="s">
        <v>4109</v>
      </c>
      <c r="S4086" s="14" t="s">
        <v>439</v>
      </c>
      <c r="T4086" s="35">
        <v>72899.95</v>
      </c>
      <c r="U4086" s="14" t="s">
        <v>4</v>
      </c>
      <c r="V4086" s="14">
        <v>139</v>
      </c>
      <c r="W4086" s="16">
        <f>+IF(datos_arg[[#This Row],[Moneda]]="ARS",datos_arg[[#This Row],[Monto]],datos_arg[[#This Row],[Monto]]*datos_arg[[#This Row],[TC]])</f>
        <v>72899.95</v>
      </c>
      <c r="X4086" s="16">
        <f>IFERROR(IF(datos_arg[[#This Row],[Moneda]]="USD",datos_arg[[#This Row],[Monto]],datos_arg[[#This Row],[Monto]]/datos_arg[[#This Row],[TC]]),0)</f>
        <v>524.46007194244601</v>
      </c>
      <c r="Y4086" s="14"/>
    </row>
    <row r="4087" spans="1:25" ht="15" customHeight="1" x14ac:dyDescent="0.25">
      <c r="A4087" s="14">
        <f t="shared" si="63"/>
        <v>4084</v>
      </c>
      <c r="B4087" s="1">
        <v>44256</v>
      </c>
      <c r="C4087" s="18">
        <f>+YEAR(datos_arg[[#This Row],[Fecha]])</f>
        <v>2021</v>
      </c>
      <c r="D4087" s="18">
        <f>+MONTH(datos_arg[[#This Row],[Fecha]])</f>
        <v>3</v>
      </c>
      <c r="E4087" s="14" t="s">
        <v>617</v>
      </c>
      <c r="F4087" s="14" t="s">
        <v>8101</v>
      </c>
      <c r="G4087" s="14"/>
      <c r="H4087" s="14" t="s">
        <v>8103</v>
      </c>
      <c r="I4087" s="14" t="s">
        <v>8105</v>
      </c>
      <c r="J4087" s="14" t="s">
        <v>425</v>
      </c>
      <c r="K4087" s="14"/>
      <c r="L4087" s="14" t="s">
        <v>426</v>
      </c>
      <c r="M4087" s="14" t="s">
        <v>607</v>
      </c>
      <c r="N4087" s="14" t="s">
        <v>2953</v>
      </c>
      <c r="O4087" s="14" t="s">
        <v>4159</v>
      </c>
      <c r="P4087" s="14" t="s">
        <v>6209</v>
      </c>
      <c r="Q4087" s="14">
        <v>12</v>
      </c>
      <c r="R4087" s="14" t="s">
        <v>8101</v>
      </c>
      <c r="S4087" s="14" t="s">
        <v>439</v>
      </c>
      <c r="T4087" s="35">
        <v>42000.02</v>
      </c>
      <c r="U4087" s="14" t="s">
        <v>4</v>
      </c>
      <c r="V4087" s="14">
        <v>139</v>
      </c>
      <c r="W4087" s="16">
        <f>+IF(datos_arg[[#This Row],[Moneda]]="ARS",datos_arg[[#This Row],[Monto]],datos_arg[[#This Row],[Monto]]*datos_arg[[#This Row],[TC]])</f>
        <v>42000.02</v>
      </c>
      <c r="X4087" s="16">
        <f>IFERROR(IF(datos_arg[[#This Row],[Moneda]]="USD",datos_arg[[#This Row],[Monto]],datos_arg[[#This Row],[Monto]]/datos_arg[[#This Row],[TC]]),0)</f>
        <v>302.15841726618703</v>
      </c>
      <c r="Y4087" s="14"/>
    </row>
    <row r="4088" spans="1:25" ht="15" customHeight="1" x14ac:dyDescent="0.25">
      <c r="A4088" s="14">
        <f t="shared" si="63"/>
        <v>4085</v>
      </c>
      <c r="B4088" s="1">
        <v>44256</v>
      </c>
      <c r="C4088" s="18">
        <f>+YEAR(datos_arg[[#This Row],[Fecha]])</f>
        <v>2021</v>
      </c>
      <c r="D4088" s="18">
        <f>+MONTH(datos_arg[[#This Row],[Fecha]])</f>
        <v>3</v>
      </c>
      <c r="E4088" s="14" t="s">
        <v>1015</v>
      </c>
      <c r="F4088" s="14" t="s">
        <v>403</v>
      </c>
      <c r="G4088" s="14" t="s">
        <v>5383</v>
      </c>
      <c r="H4088" s="14" t="s">
        <v>8103</v>
      </c>
      <c r="I4088" s="14" t="s">
        <v>8105</v>
      </c>
      <c r="J4088" s="14" t="s">
        <v>425</v>
      </c>
      <c r="K4088" s="14"/>
      <c r="L4088" s="14" t="s">
        <v>425</v>
      </c>
      <c r="M4088" s="14" t="s">
        <v>1411</v>
      </c>
      <c r="N4088" s="14" t="s">
        <v>2953</v>
      </c>
      <c r="O4088" s="14" t="s">
        <v>4160</v>
      </c>
      <c r="P4088" s="14" t="s">
        <v>6209</v>
      </c>
      <c r="Q4088" s="14">
        <v>35</v>
      </c>
      <c r="R4088" s="14" t="s">
        <v>5383</v>
      </c>
      <c r="S4088" s="14" t="s">
        <v>439</v>
      </c>
      <c r="T4088" s="35">
        <v>10470.01</v>
      </c>
      <c r="U4088" s="14" t="s">
        <v>4</v>
      </c>
      <c r="V4088" s="14">
        <v>139</v>
      </c>
      <c r="W4088" s="16">
        <f>+IF(datos_arg[[#This Row],[Moneda]]="ARS",datos_arg[[#This Row],[Monto]],datos_arg[[#This Row],[Monto]]*datos_arg[[#This Row],[TC]])</f>
        <v>10470.01</v>
      </c>
      <c r="X4088" s="16">
        <f>IFERROR(IF(datos_arg[[#This Row],[Moneda]]="USD",datos_arg[[#This Row],[Monto]],datos_arg[[#This Row],[Monto]]/datos_arg[[#This Row],[TC]]),0)</f>
        <v>75.323812949640285</v>
      </c>
      <c r="Y4088" s="14"/>
    </row>
    <row r="4089" spans="1:25" ht="15" customHeight="1" x14ac:dyDescent="0.25">
      <c r="A4089" s="14">
        <f t="shared" si="63"/>
        <v>4086</v>
      </c>
      <c r="B4089" s="1">
        <v>44256</v>
      </c>
      <c r="C4089" s="18">
        <f>+YEAR(datos_arg[[#This Row],[Fecha]])</f>
        <v>2021</v>
      </c>
      <c r="D4089" s="18">
        <f>+MONTH(datos_arg[[#This Row],[Fecha]])</f>
        <v>3</v>
      </c>
      <c r="E4089" s="14" t="s">
        <v>1015</v>
      </c>
      <c r="F4089" s="14" t="s">
        <v>403</v>
      </c>
      <c r="G4089" s="14" t="s">
        <v>5383</v>
      </c>
      <c r="H4089" s="14" t="s">
        <v>8103</v>
      </c>
      <c r="I4089" s="14" t="s">
        <v>8105</v>
      </c>
      <c r="J4089" s="14" t="s">
        <v>422</v>
      </c>
      <c r="K4089" s="14"/>
      <c r="L4089" s="14" t="s">
        <v>422</v>
      </c>
      <c r="M4089" s="14" t="s">
        <v>938</v>
      </c>
      <c r="N4089" s="14" t="s">
        <v>2953</v>
      </c>
      <c r="O4089" s="14" t="s">
        <v>4161</v>
      </c>
      <c r="P4089" s="14" t="s">
        <v>6209</v>
      </c>
      <c r="Q4089" s="14">
        <v>10</v>
      </c>
      <c r="R4089" s="14" t="s">
        <v>5383</v>
      </c>
      <c r="S4089" s="14" t="s">
        <v>439</v>
      </c>
      <c r="T4089" s="35">
        <v>5879.99</v>
      </c>
      <c r="U4089" s="14" t="s">
        <v>4</v>
      </c>
      <c r="V4089" s="14">
        <v>139</v>
      </c>
      <c r="W4089" s="16">
        <f>+IF(datos_arg[[#This Row],[Moneda]]="ARS",datos_arg[[#This Row],[Monto]],datos_arg[[#This Row],[Monto]]*datos_arg[[#This Row],[TC]])</f>
        <v>5879.99</v>
      </c>
      <c r="X4089" s="16">
        <f>IFERROR(IF(datos_arg[[#This Row],[Moneda]]="USD",datos_arg[[#This Row],[Monto]],datos_arg[[#This Row],[Monto]]/datos_arg[[#This Row],[TC]]),0)</f>
        <v>42.302086330935253</v>
      </c>
      <c r="Y4089" s="14"/>
    </row>
    <row r="4090" spans="1:25" ht="15" customHeight="1" x14ac:dyDescent="0.25">
      <c r="A4090" s="14">
        <f t="shared" si="63"/>
        <v>4087</v>
      </c>
      <c r="B4090" s="1">
        <v>44256</v>
      </c>
      <c r="C4090" s="18">
        <f>+YEAR(datos_arg[[#This Row],[Fecha]])</f>
        <v>2021</v>
      </c>
      <c r="D4090" s="18">
        <f>+MONTH(datos_arg[[#This Row],[Fecha]])</f>
        <v>3</v>
      </c>
      <c r="E4090" s="14" t="s">
        <v>1015</v>
      </c>
      <c r="F4090" s="14" t="s">
        <v>403</v>
      </c>
      <c r="G4090" s="14" t="s">
        <v>5383</v>
      </c>
      <c r="H4090" s="14" t="s">
        <v>8103</v>
      </c>
      <c r="I4090" s="14" t="s">
        <v>8105</v>
      </c>
      <c r="J4090" s="14" t="s">
        <v>425</v>
      </c>
      <c r="K4090" s="14"/>
      <c r="L4090" s="14" t="s">
        <v>425</v>
      </c>
      <c r="M4090" s="14" t="s">
        <v>1419</v>
      </c>
      <c r="N4090" s="14" t="s">
        <v>2953</v>
      </c>
      <c r="O4090" s="14" t="s">
        <v>4162</v>
      </c>
      <c r="P4090" s="14" t="s">
        <v>6209</v>
      </c>
      <c r="Q4090" s="14">
        <v>500</v>
      </c>
      <c r="R4090" s="14" t="s">
        <v>5383</v>
      </c>
      <c r="S4090" s="14" t="s">
        <v>439</v>
      </c>
      <c r="T4090" s="35">
        <v>1500.4</v>
      </c>
      <c r="U4090" s="14" t="s">
        <v>4</v>
      </c>
      <c r="V4090" s="14">
        <v>139</v>
      </c>
      <c r="W4090" s="16">
        <f>+IF(datos_arg[[#This Row],[Moneda]]="ARS",datos_arg[[#This Row],[Monto]],datos_arg[[#This Row],[Monto]]*datos_arg[[#This Row],[TC]])</f>
        <v>1500.4</v>
      </c>
      <c r="X4090" s="16">
        <f>IFERROR(IF(datos_arg[[#This Row],[Moneda]]="USD",datos_arg[[#This Row],[Monto]],datos_arg[[#This Row],[Monto]]/datos_arg[[#This Row],[TC]]),0)</f>
        <v>10.794244604316548</v>
      </c>
      <c r="Y4090" s="14"/>
    </row>
    <row r="4091" spans="1:25" ht="15" customHeight="1" x14ac:dyDescent="0.25">
      <c r="A4091" s="14">
        <f t="shared" si="63"/>
        <v>4088</v>
      </c>
      <c r="B4091" s="1">
        <v>44256</v>
      </c>
      <c r="C4091" s="18">
        <f>+YEAR(datos_arg[[#This Row],[Fecha]])</f>
        <v>2021</v>
      </c>
      <c r="D4091" s="18">
        <f>+MONTH(datos_arg[[#This Row],[Fecha]])</f>
        <v>3</v>
      </c>
      <c r="E4091" s="14" t="s">
        <v>1015</v>
      </c>
      <c r="F4091" s="14" t="s">
        <v>403</v>
      </c>
      <c r="G4091" s="14" t="s">
        <v>970</v>
      </c>
      <c r="H4091" s="14" t="s">
        <v>433</v>
      </c>
      <c r="I4091" s="14" t="s">
        <v>955</v>
      </c>
      <c r="J4091" s="14" t="s">
        <v>425</v>
      </c>
      <c r="K4091" s="14"/>
      <c r="L4091" s="14" t="s">
        <v>425</v>
      </c>
      <c r="M4091" s="14" t="s">
        <v>653</v>
      </c>
      <c r="N4091" s="14" t="s">
        <v>1361</v>
      </c>
      <c r="O4091" s="14" t="s">
        <v>4163</v>
      </c>
      <c r="P4091" s="14" t="s">
        <v>6079</v>
      </c>
      <c r="Q4091" s="14">
        <v>3</v>
      </c>
      <c r="R4091" s="14" t="s">
        <v>970</v>
      </c>
      <c r="S4091" s="14" t="s">
        <v>439</v>
      </c>
      <c r="T4091" s="35">
        <v>900</v>
      </c>
      <c r="U4091" s="14" t="s">
        <v>4</v>
      </c>
      <c r="V4091" s="14">
        <v>139</v>
      </c>
      <c r="W4091" s="16">
        <f>+IF(datos_arg[[#This Row],[Moneda]]="ARS",datos_arg[[#This Row],[Monto]],datos_arg[[#This Row],[Monto]]*datos_arg[[#This Row],[TC]])</f>
        <v>900</v>
      </c>
      <c r="X4091" s="16">
        <f>IFERROR(IF(datos_arg[[#This Row],[Moneda]]="USD",datos_arg[[#This Row],[Monto]],datos_arg[[#This Row],[Monto]]/datos_arg[[#This Row],[TC]]),0)</f>
        <v>6.4748201438848918</v>
      </c>
      <c r="Y4091" s="14"/>
    </row>
    <row r="4092" spans="1:25" ht="15" customHeight="1" x14ac:dyDescent="0.25">
      <c r="A4092" s="14">
        <f t="shared" si="63"/>
        <v>4089</v>
      </c>
      <c r="B4092" s="1">
        <v>44256</v>
      </c>
      <c r="C4092" s="18">
        <f>+YEAR(datos_arg[[#This Row],[Fecha]])</f>
        <v>2021</v>
      </c>
      <c r="D4092" s="18">
        <f>+MONTH(datos_arg[[#This Row],[Fecha]])</f>
        <v>3</v>
      </c>
      <c r="E4092" s="14" t="s">
        <v>1015</v>
      </c>
      <c r="F4092" s="14" t="s">
        <v>403</v>
      </c>
      <c r="G4092" s="14" t="s">
        <v>5383</v>
      </c>
      <c r="H4092" s="14" t="s">
        <v>6646</v>
      </c>
      <c r="I4092" s="14" t="s">
        <v>1129</v>
      </c>
      <c r="J4092" s="14" t="s">
        <v>482</v>
      </c>
      <c r="K4092" s="14"/>
      <c r="L4092" s="14" t="s">
        <v>425</v>
      </c>
      <c r="M4092" s="14" t="s">
        <v>773</v>
      </c>
      <c r="N4092" s="14" t="s">
        <v>236</v>
      </c>
      <c r="O4092" s="14" t="s">
        <v>4164</v>
      </c>
      <c r="P4092" s="14" t="s">
        <v>6079</v>
      </c>
      <c r="Q4092" s="14"/>
      <c r="R4092" s="14" t="s">
        <v>5383</v>
      </c>
      <c r="S4092" s="14" t="s">
        <v>439</v>
      </c>
      <c r="T4092" s="35">
        <v>34000</v>
      </c>
      <c r="U4092" s="14" t="s">
        <v>4</v>
      </c>
      <c r="V4092" s="14">
        <v>139</v>
      </c>
      <c r="W4092" s="16">
        <f>+IF(datos_arg[[#This Row],[Moneda]]="ARS",datos_arg[[#This Row],[Monto]],datos_arg[[#This Row],[Monto]]*datos_arg[[#This Row],[TC]])</f>
        <v>34000</v>
      </c>
      <c r="X4092" s="16">
        <f>IFERROR(IF(datos_arg[[#This Row],[Moneda]]="USD",datos_arg[[#This Row],[Monto]],datos_arg[[#This Row],[Monto]]/datos_arg[[#This Row],[TC]]),0)</f>
        <v>244.60431654676259</v>
      </c>
      <c r="Y4092" s="14"/>
    </row>
    <row r="4093" spans="1:25" ht="15" customHeight="1" x14ac:dyDescent="0.25">
      <c r="A4093" s="14">
        <f t="shared" si="63"/>
        <v>4090</v>
      </c>
      <c r="B4093" s="1">
        <v>44256</v>
      </c>
      <c r="C4093" s="18">
        <f>+YEAR(datos_arg[[#This Row],[Fecha]])</f>
        <v>2021</v>
      </c>
      <c r="D4093" s="18">
        <f>+MONTH(datos_arg[[#This Row],[Fecha]])</f>
        <v>3</v>
      </c>
      <c r="E4093" s="14" t="s">
        <v>1015</v>
      </c>
      <c r="F4093" s="14" t="s">
        <v>430</v>
      </c>
      <c r="G4093" s="14"/>
      <c r="H4093" s="14" t="s">
        <v>7132</v>
      </c>
      <c r="I4093" s="14" t="s">
        <v>7132</v>
      </c>
      <c r="J4093" s="14" t="s">
        <v>425</v>
      </c>
      <c r="K4093" s="14"/>
      <c r="L4093" s="14" t="s">
        <v>425</v>
      </c>
      <c r="M4093" s="14" t="s">
        <v>3963</v>
      </c>
      <c r="N4093" s="14" t="s">
        <v>4165</v>
      </c>
      <c r="O4093" s="14" t="s">
        <v>4166</v>
      </c>
      <c r="P4093" s="14" t="s">
        <v>6162</v>
      </c>
      <c r="Q4093" s="14"/>
      <c r="R4093" s="14" t="s">
        <v>430</v>
      </c>
      <c r="S4093" s="14" t="s">
        <v>439</v>
      </c>
      <c r="T4093" s="35">
        <v>3650</v>
      </c>
      <c r="U4093" s="14" t="s">
        <v>4</v>
      </c>
      <c r="V4093" s="14">
        <v>139</v>
      </c>
      <c r="W4093" s="16">
        <f>+IF(datos_arg[[#This Row],[Moneda]]="ARS",datos_arg[[#This Row],[Monto]],datos_arg[[#This Row],[Monto]]*datos_arg[[#This Row],[TC]])</f>
        <v>3650</v>
      </c>
      <c r="X4093" s="16">
        <f>IFERROR(IF(datos_arg[[#This Row],[Moneda]]="USD",datos_arg[[#This Row],[Monto]],datos_arg[[#This Row],[Monto]]/datos_arg[[#This Row],[TC]]),0)</f>
        <v>26.258992805755394</v>
      </c>
      <c r="Y4093" s="14"/>
    </row>
    <row r="4094" spans="1:25" ht="15" customHeight="1" x14ac:dyDescent="0.25">
      <c r="A4094" s="14">
        <f t="shared" si="63"/>
        <v>4091</v>
      </c>
      <c r="B4094" s="1">
        <v>44256</v>
      </c>
      <c r="C4094" s="18">
        <f>+YEAR(datos_arg[[#This Row],[Fecha]])</f>
        <v>2021</v>
      </c>
      <c r="D4094" s="18">
        <f>+MONTH(datos_arg[[#This Row],[Fecha]])</f>
        <v>3</v>
      </c>
      <c r="E4094" s="14" t="s">
        <v>449</v>
      </c>
      <c r="F4094" s="14" t="s">
        <v>505</v>
      </c>
      <c r="G4094" s="14"/>
      <c r="H4094" s="14" t="s">
        <v>7132</v>
      </c>
      <c r="I4094" s="14" t="s">
        <v>7132</v>
      </c>
      <c r="J4094" s="14" t="s">
        <v>425</v>
      </c>
      <c r="K4094" s="14"/>
      <c r="L4094" s="14" t="s">
        <v>425</v>
      </c>
      <c r="M4094" s="14" t="s">
        <v>613</v>
      </c>
      <c r="N4094" s="14" t="s">
        <v>2273</v>
      </c>
      <c r="O4094" s="14" t="s">
        <v>2592</v>
      </c>
      <c r="P4094" s="14"/>
      <c r="Q4094" s="14"/>
      <c r="R4094" s="14" t="s">
        <v>505</v>
      </c>
      <c r="S4094" s="14" t="s">
        <v>613</v>
      </c>
      <c r="T4094" s="35">
        <v>37.6</v>
      </c>
      <c r="U4094" s="14" t="s">
        <v>4</v>
      </c>
      <c r="V4094" s="14">
        <v>139</v>
      </c>
      <c r="W4094" s="16">
        <f>+IF(datos_arg[[#This Row],[Moneda]]="ARS",datos_arg[[#This Row],[Monto]],datos_arg[[#This Row],[Monto]]*datos_arg[[#This Row],[TC]])</f>
        <v>37.6</v>
      </c>
      <c r="X4094" s="16">
        <f>IFERROR(IF(datos_arg[[#This Row],[Moneda]]="USD",datos_arg[[#This Row],[Monto]],datos_arg[[#This Row],[Monto]]/datos_arg[[#This Row],[TC]]),0)</f>
        <v>0.27050359712230215</v>
      </c>
      <c r="Y4094" s="14"/>
    </row>
    <row r="4095" spans="1:25" ht="15" customHeight="1" x14ac:dyDescent="0.25">
      <c r="A4095" s="14">
        <f t="shared" si="63"/>
        <v>4092</v>
      </c>
      <c r="B4095" s="1">
        <v>44256</v>
      </c>
      <c r="C4095" s="18">
        <f>+YEAR(datos_arg[[#This Row],[Fecha]])</f>
        <v>2021</v>
      </c>
      <c r="D4095" s="18">
        <f>+MONTH(datos_arg[[#This Row],[Fecha]])</f>
        <v>3</v>
      </c>
      <c r="E4095" s="14" t="s">
        <v>449</v>
      </c>
      <c r="F4095" s="14" t="s">
        <v>523</v>
      </c>
      <c r="G4095" s="14"/>
      <c r="H4095" s="14" t="s">
        <v>7132</v>
      </c>
      <c r="I4095" s="14" t="s">
        <v>7132</v>
      </c>
      <c r="J4095" s="14" t="s">
        <v>425</v>
      </c>
      <c r="K4095" s="14"/>
      <c r="L4095" s="14" t="s">
        <v>425</v>
      </c>
      <c r="M4095" s="14" t="s">
        <v>515</v>
      </c>
      <c r="N4095" s="14" t="s">
        <v>515</v>
      </c>
      <c r="O4095" s="14" t="s">
        <v>4168</v>
      </c>
      <c r="P4095" s="14"/>
      <c r="Q4095" s="14"/>
      <c r="R4095" s="14" t="s">
        <v>523</v>
      </c>
      <c r="S4095" s="14" t="s">
        <v>439</v>
      </c>
      <c r="T4095" s="35">
        <v>14450</v>
      </c>
      <c r="U4095" s="14" t="s">
        <v>4</v>
      </c>
      <c r="V4095" s="14">
        <v>139</v>
      </c>
      <c r="W4095" s="16">
        <f>+IF(datos_arg[[#This Row],[Moneda]]="ARS",datos_arg[[#This Row],[Monto]],datos_arg[[#This Row],[Monto]]*datos_arg[[#This Row],[TC]])</f>
        <v>14450</v>
      </c>
      <c r="X4095" s="16">
        <f>IFERROR(IF(datos_arg[[#This Row],[Moneda]]="USD",datos_arg[[#This Row],[Monto]],datos_arg[[#This Row],[Monto]]/datos_arg[[#This Row],[TC]]),0)</f>
        <v>103.9568345323741</v>
      </c>
      <c r="Y4095" s="14"/>
    </row>
    <row r="4096" spans="1:25" ht="15" customHeight="1" x14ac:dyDescent="0.25">
      <c r="A4096" s="14">
        <f t="shared" si="63"/>
        <v>4093</v>
      </c>
      <c r="B4096" s="1">
        <v>44256</v>
      </c>
      <c r="C4096" s="18">
        <f>+YEAR(datos_arg[[#This Row],[Fecha]])</f>
        <v>2021</v>
      </c>
      <c r="D4096" s="18">
        <f>+MONTH(datos_arg[[#This Row],[Fecha]])</f>
        <v>3</v>
      </c>
      <c r="E4096" s="14" t="s">
        <v>1015</v>
      </c>
      <c r="F4096" s="14" t="s">
        <v>430</v>
      </c>
      <c r="G4096" s="14"/>
      <c r="H4096" s="14" t="s">
        <v>7132</v>
      </c>
      <c r="I4096" s="14" t="s">
        <v>7132</v>
      </c>
      <c r="J4096" s="14" t="s">
        <v>425</v>
      </c>
      <c r="K4096" s="14"/>
      <c r="L4096" s="14" t="s">
        <v>425</v>
      </c>
      <c r="M4096" s="14" t="s">
        <v>60</v>
      </c>
      <c r="N4096" s="14" t="s">
        <v>26</v>
      </c>
      <c r="O4096" s="14" t="s">
        <v>2370</v>
      </c>
      <c r="P4096" s="14" t="s">
        <v>6210</v>
      </c>
      <c r="Q4096" s="14"/>
      <c r="R4096" s="14" t="s">
        <v>430</v>
      </c>
      <c r="S4096" s="14" t="s">
        <v>439</v>
      </c>
      <c r="T4096" s="35">
        <v>11806.609999999999</v>
      </c>
      <c r="U4096" s="14" t="s">
        <v>4</v>
      </c>
      <c r="V4096" s="14">
        <v>139</v>
      </c>
      <c r="W4096" s="16">
        <f>+IF(datos_arg[[#This Row],[Moneda]]="ARS",datos_arg[[#This Row],[Monto]],datos_arg[[#This Row],[Monto]]*datos_arg[[#This Row],[TC]])</f>
        <v>11806.609999999999</v>
      </c>
      <c r="X4096" s="16">
        <f>IFERROR(IF(datos_arg[[#This Row],[Moneda]]="USD",datos_arg[[#This Row],[Monto]],datos_arg[[#This Row],[Monto]]/datos_arg[[#This Row],[TC]]),0)</f>
        <v>84.939640287769777</v>
      </c>
      <c r="Y4096" s="14"/>
    </row>
    <row r="4097" spans="1:25" ht="15" customHeight="1" x14ac:dyDescent="0.25">
      <c r="A4097" s="14">
        <f t="shared" si="63"/>
        <v>4094</v>
      </c>
      <c r="B4097" s="1">
        <v>44256</v>
      </c>
      <c r="C4097" s="18">
        <f>+YEAR(datos_arg[[#This Row],[Fecha]])</f>
        <v>2021</v>
      </c>
      <c r="D4097" s="18">
        <f>+MONTH(datos_arg[[#This Row],[Fecha]])</f>
        <v>3</v>
      </c>
      <c r="E4097" s="14" t="s">
        <v>1015</v>
      </c>
      <c r="F4097" s="14" t="s">
        <v>403</v>
      </c>
      <c r="G4097" s="14" t="s">
        <v>970</v>
      </c>
      <c r="H4097" s="14" t="s">
        <v>7132</v>
      </c>
      <c r="I4097" s="14" t="s">
        <v>7132</v>
      </c>
      <c r="J4097" s="14" t="s">
        <v>425</v>
      </c>
      <c r="K4097" s="14"/>
      <c r="L4097" s="14" t="s">
        <v>425</v>
      </c>
      <c r="M4097" s="14" t="s">
        <v>493</v>
      </c>
      <c r="N4097" s="14" t="s">
        <v>26</v>
      </c>
      <c r="O4097" s="14" t="s">
        <v>3764</v>
      </c>
      <c r="P4097" s="14" t="s">
        <v>6210</v>
      </c>
      <c r="Q4097" s="14"/>
      <c r="R4097" s="14" t="s">
        <v>970</v>
      </c>
      <c r="S4097" s="14" t="s">
        <v>439</v>
      </c>
      <c r="T4097" s="35">
        <v>1501.1</v>
      </c>
      <c r="U4097" s="14" t="s">
        <v>4</v>
      </c>
      <c r="V4097" s="14">
        <v>139</v>
      </c>
      <c r="W4097" s="16">
        <f>+IF(datos_arg[[#This Row],[Moneda]]="ARS",datos_arg[[#This Row],[Monto]],datos_arg[[#This Row],[Monto]]*datos_arg[[#This Row],[TC]])</f>
        <v>1501.1</v>
      </c>
      <c r="X4097" s="16">
        <f>IFERROR(IF(datos_arg[[#This Row],[Moneda]]="USD",datos_arg[[#This Row],[Monto]],datos_arg[[#This Row],[Monto]]/datos_arg[[#This Row],[TC]]),0)</f>
        <v>10.799280575539568</v>
      </c>
      <c r="Y4097" s="14"/>
    </row>
    <row r="4098" spans="1:25" ht="15" customHeight="1" x14ac:dyDescent="0.25">
      <c r="A4098" s="14">
        <f t="shared" si="63"/>
        <v>4095</v>
      </c>
      <c r="B4098" s="1">
        <v>44256</v>
      </c>
      <c r="C4098" s="18">
        <f>+YEAR(datos_arg[[#This Row],[Fecha]])</f>
        <v>2021</v>
      </c>
      <c r="D4098" s="18">
        <f>+MONTH(datos_arg[[#This Row],[Fecha]])</f>
        <v>3</v>
      </c>
      <c r="E4098" s="14" t="s">
        <v>1015</v>
      </c>
      <c r="F4098" s="14" t="s">
        <v>430</v>
      </c>
      <c r="G4098" s="14"/>
      <c r="H4098" s="14" t="s">
        <v>7132</v>
      </c>
      <c r="I4098" s="14" t="s">
        <v>7132</v>
      </c>
      <c r="J4098" s="14" t="s">
        <v>425</v>
      </c>
      <c r="K4098" s="14"/>
      <c r="L4098" s="14" t="s">
        <v>425</v>
      </c>
      <c r="M4098" s="14" t="s">
        <v>60</v>
      </c>
      <c r="N4098" s="14" t="s">
        <v>26</v>
      </c>
      <c r="O4098" s="14" t="s">
        <v>2370</v>
      </c>
      <c r="P4098" s="14" t="s">
        <v>6211</v>
      </c>
      <c r="Q4098" s="14"/>
      <c r="R4098" s="14" t="s">
        <v>430</v>
      </c>
      <c r="S4098" s="14" t="s">
        <v>439</v>
      </c>
      <c r="T4098" s="35">
        <v>5120.29</v>
      </c>
      <c r="U4098" s="14" t="s">
        <v>4</v>
      </c>
      <c r="V4098" s="14">
        <v>139</v>
      </c>
      <c r="W4098" s="16">
        <f>+IF(datos_arg[[#This Row],[Moneda]]="ARS",datos_arg[[#This Row],[Monto]],datos_arg[[#This Row],[Monto]]*datos_arg[[#This Row],[TC]])</f>
        <v>5120.29</v>
      </c>
      <c r="X4098" s="16">
        <f>IFERROR(IF(datos_arg[[#This Row],[Moneda]]="USD",datos_arg[[#This Row],[Monto]],datos_arg[[#This Row],[Monto]]/datos_arg[[#This Row],[TC]]),0)</f>
        <v>36.836618705035974</v>
      </c>
      <c r="Y4098" s="14"/>
    </row>
    <row r="4099" spans="1:25" ht="15" customHeight="1" x14ac:dyDescent="0.25">
      <c r="A4099" s="14">
        <f t="shared" si="63"/>
        <v>4096</v>
      </c>
      <c r="B4099" s="1">
        <v>44256</v>
      </c>
      <c r="C4099" s="18">
        <f>+YEAR(datos_arg[[#This Row],[Fecha]])</f>
        <v>2021</v>
      </c>
      <c r="D4099" s="18">
        <f>+MONTH(datos_arg[[#This Row],[Fecha]])</f>
        <v>3</v>
      </c>
      <c r="E4099" s="14" t="s">
        <v>1015</v>
      </c>
      <c r="F4099" s="14" t="s">
        <v>403</v>
      </c>
      <c r="G4099" s="14" t="s">
        <v>970</v>
      </c>
      <c r="H4099" s="14" t="s">
        <v>7132</v>
      </c>
      <c r="I4099" s="14" t="s">
        <v>7132</v>
      </c>
      <c r="J4099" s="14" t="s">
        <v>425</v>
      </c>
      <c r="K4099" s="14"/>
      <c r="L4099" s="14" t="s">
        <v>425</v>
      </c>
      <c r="M4099" s="14" t="s">
        <v>493</v>
      </c>
      <c r="N4099" s="14" t="s">
        <v>26</v>
      </c>
      <c r="O4099" s="14" t="s">
        <v>3764</v>
      </c>
      <c r="P4099" s="14" t="s">
        <v>6211</v>
      </c>
      <c r="Q4099" s="14"/>
      <c r="R4099" s="14" t="s">
        <v>970</v>
      </c>
      <c r="S4099" s="14" t="s">
        <v>439</v>
      </c>
      <c r="T4099" s="35">
        <v>90</v>
      </c>
      <c r="U4099" s="14" t="s">
        <v>4</v>
      </c>
      <c r="V4099" s="14">
        <v>139</v>
      </c>
      <c r="W4099" s="16">
        <f>+IF(datos_arg[[#This Row],[Moneda]]="ARS",datos_arg[[#This Row],[Monto]],datos_arg[[#This Row],[Monto]]*datos_arg[[#This Row],[TC]])</f>
        <v>90</v>
      </c>
      <c r="X4099" s="16">
        <f>IFERROR(IF(datos_arg[[#This Row],[Moneda]]="USD",datos_arg[[#This Row],[Monto]],datos_arg[[#This Row],[Monto]]/datos_arg[[#This Row],[TC]]),0)</f>
        <v>0.64748201438848918</v>
      </c>
      <c r="Y4099" s="14"/>
    </row>
    <row r="4100" spans="1:25" ht="15" customHeight="1" x14ac:dyDescent="0.25">
      <c r="A4100" s="14">
        <f t="shared" si="63"/>
        <v>4097</v>
      </c>
      <c r="B4100" s="1">
        <v>44256</v>
      </c>
      <c r="C4100" s="18">
        <f>+YEAR(datos_arg[[#This Row],[Fecha]])</f>
        <v>2021</v>
      </c>
      <c r="D4100" s="18">
        <f>+MONTH(datos_arg[[#This Row],[Fecha]])</f>
        <v>3</v>
      </c>
      <c r="E4100" s="14" t="s">
        <v>1015</v>
      </c>
      <c r="F4100" s="14" t="s">
        <v>430</v>
      </c>
      <c r="G4100" s="14"/>
      <c r="H4100" s="14" t="s">
        <v>7132</v>
      </c>
      <c r="I4100" s="14" t="s">
        <v>7132</v>
      </c>
      <c r="J4100" s="14" t="s">
        <v>425</v>
      </c>
      <c r="K4100" s="14"/>
      <c r="L4100" s="14" t="s">
        <v>425</v>
      </c>
      <c r="M4100" s="14" t="s">
        <v>361</v>
      </c>
      <c r="N4100" s="14" t="s">
        <v>361</v>
      </c>
      <c r="O4100" s="14" t="s">
        <v>2325</v>
      </c>
      <c r="P4100" s="14" t="s">
        <v>6211</v>
      </c>
      <c r="Q4100" s="14"/>
      <c r="R4100" s="14" t="s">
        <v>430</v>
      </c>
      <c r="S4100" s="14" t="s">
        <v>439</v>
      </c>
      <c r="T4100" s="35">
        <v>172</v>
      </c>
      <c r="U4100" s="14" t="s">
        <v>4</v>
      </c>
      <c r="V4100" s="14">
        <v>139</v>
      </c>
      <c r="W4100" s="16">
        <f>+IF(datos_arg[[#This Row],[Moneda]]="ARS",datos_arg[[#This Row],[Monto]],datos_arg[[#This Row],[Monto]]*datos_arg[[#This Row],[TC]])</f>
        <v>172</v>
      </c>
      <c r="X4100" s="16">
        <f>IFERROR(IF(datos_arg[[#This Row],[Moneda]]="USD",datos_arg[[#This Row],[Monto]],datos_arg[[#This Row],[Monto]]/datos_arg[[#This Row],[TC]]),0)</f>
        <v>1.2374100719424461</v>
      </c>
      <c r="Y4100" s="14"/>
    </row>
    <row r="4101" spans="1:25" ht="15" customHeight="1" x14ac:dyDescent="0.25">
      <c r="A4101" s="14">
        <f t="shared" si="63"/>
        <v>4098</v>
      </c>
      <c r="B4101" s="1">
        <v>44256</v>
      </c>
      <c r="C4101" s="18">
        <f>+YEAR(datos_arg[[#This Row],[Fecha]])</f>
        <v>2021</v>
      </c>
      <c r="D4101" s="18">
        <f>+MONTH(datos_arg[[#This Row],[Fecha]])</f>
        <v>3</v>
      </c>
      <c r="E4101" s="14" t="s">
        <v>1015</v>
      </c>
      <c r="F4101" s="14" t="s">
        <v>430</v>
      </c>
      <c r="G4101" s="14"/>
      <c r="H4101" s="14" t="s">
        <v>7132</v>
      </c>
      <c r="I4101" s="14" t="s">
        <v>7132</v>
      </c>
      <c r="J4101" s="14" t="s">
        <v>425</v>
      </c>
      <c r="K4101" s="14"/>
      <c r="L4101" s="14" t="s">
        <v>425</v>
      </c>
      <c r="M4101" s="14" t="s">
        <v>3961</v>
      </c>
      <c r="N4101" s="14" t="s">
        <v>137</v>
      </c>
      <c r="O4101" s="14" t="s">
        <v>2283</v>
      </c>
      <c r="P4101" s="14"/>
      <c r="Q4101" s="14"/>
      <c r="R4101" s="14" t="s">
        <v>430</v>
      </c>
      <c r="S4101" s="14" t="s">
        <v>439</v>
      </c>
      <c r="T4101" s="35">
        <v>10000</v>
      </c>
      <c r="U4101" s="14" t="s">
        <v>4</v>
      </c>
      <c r="V4101" s="14">
        <v>139</v>
      </c>
      <c r="W4101" s="16">
        <f>+IF(datos_arg[[#This Row],[Moneda]]="ARS",datos_arg[[#This Row],[Monto]],datos_arg[[#This Row],[Monto]]*datos_arg[[#This Row],[TC]])</f>
        <v>10000</v>
      </c>
      <c r="X4101" s="16">
        <f>IFERROR(IF(datos_arg[[#This Row],[Moneda]]="USD",datos_arg[[#This Row],[Monto]],datos_arg[[#This Row],[Monto]]/datos_arg[[#This Row],[TC]]),0)</f>
        <v>71.942446043165461</v>
      </c>
      <c r="Y4101" s="14"/>
    </row>
    <row r="4102" spans="1:25" ht="15" customHeight="1" x14ac:dyDescent="0.25">
      <c r="A4102" s="14">
        <f t="shared" ref="A4102:A4165" si="64">+A4101+1</f>
        <v>4099</v>
      </c>
      <c r="B4102" s="1">
        <v>44256</v>
      </c>
      <c r="C4102" s="18">
        <f>+YEAR(datos_arg[[#This Row],[Fecha]])</f>
        <v>2021</v>
      </c>
      <c r="D4102" s="18">
        <f>+MONTH(datos_arg[[#This Row],[Fecha]])</f>
        <v>3</v>
      </c>
      <c r="E4102" s="14" t="s">
        <v>1015</v>
      </c>
      <c r="F4102" s="14" t="s">
        <v>430</v>
      </c>
      <c r="G4102" s="14"/>
      <c r="H4102" s="14" t="s">
        <v>7132</v>
      </c>
      <c r="I4102" s="14" t="s">
        <v>7132</v>
      </c>
      <c r="J4102" s="14" t="s">
        <v>425</v>
      </c>
      <c r="K4102" s="14"/>
      <c r="L4102" s="14" t="s">
        <v>425</v>
      </c>
      <c r="M4102" s="14" t="s">
        <v>3961</v>
      </c>
      <c r="N4102" s="14" t="s">
        <v>128</v>
      </c>
      <c r="O4102" s="14" t="s">
        <v>3184</v>
      </c>
      <c r="P4102" s="14"/>
      <c r="Q4102" s="14"/>
      <c r="R4102" s="14" t="s">
        <v>430</v>
      </c>
      <c r="S4102" s="14" t="s">
        <v>439</v>
      </c>
      <c r="T4102" s="35">
        <v>14000</v>
      </c>
      <c r="U4102" s="14" t="s">
        <v>4</v>
      </c>
      <c r="V4102" s="14">
        <v>139</v>
      </c>
      <c r="W4102" s="16">
        <f>+IF(datos_arg[[#This Row],[Moneda]]="ARS",datos_arg[[#This Row],[Monto]],datos_arg[[#This Row],[Monto]]*datos_arg[[#This Row],[TC]])</f>
        <v>14000</v>
      </c>
      <c r="X4102" s="16">
        <f>IFERROR(IF(datos_arg[[#This Row],[Moneda]]="USD",datos_arg[[#This Row],[Monto]],datos_arg[[#This Row],[Monto]]/datos_arg[[#This Row],[TC]]),0)</f>
        <v>100.71942446043165</v>
      </c>
      <c r="Y4102" s="14"/>
    </row>
    <row r="4103" spans="1:25" ht="15" customHeight="1" x14ac:dyDescent="0.25">
      <c r="A4103" s="14">
        <f t="shared" si="64"/>
        <v>4100</v>
      </c>
      <c r="B4103" s="1">
        <v>44256</v>
      </c>
      <c r="C4103" s="18">
        <f>+YEAR(datos_arg[[#This Row],[Fecha]])</f>
        <v>2021</v>
      </c>
      <c r="D4103" s="18">
        <f>+MONTH(datos_arg[[#This Row],[Fecha]])</f>
        <v>3</v>
      </c>
      <c r="E4103" s="14" t="s">
        <v>449</v>
      </c>
      <c r="F4103" s="14" t="s">
        <v>523</v>
      </c>
      <c r="G4103" s="14"/>
      <c r="H4103" s="14" t="s">
        <v>7132</v>
      </c>
      <c r="I4103" s="14" t="s">
        <v>7132</v>
      </c>
      <c r="J4103" s="14" t="s">
        <v>425</v>
      </c>
      <c r="K4103" s="14"/>
      <c r="L4103" s="14" t="s">
        <v>425</v>
      </c>
      <c r="M4103" s="14" t="s">
        <v>515</v>
      </c>
      <c r="N4103" s="14" t="s">
        <v>515</v>
      </c>
      <c r="O4103" s="14" t="s">
        <v>4169</v>
      </c>
      <c r="P4103" s="14"/>
      <c r="Q4103" s="14"/>
      <c r="R4103" s="14" t="s">
        <v>523</v>
      </c>
      <c r="S4103" s="14" t="s">
        <v>439</v>
      </c>
      <c r="T4103" s="35">
        <v>44000</v>
      </c>
      <c r="U4103" s="14" t="s">
        <v>4</v>
      </c>
      <c r="V4103" s="14">
        <v>139</v>
      </c>
      <c r="W4103" s="16">
        <f>+IF(datos_arg[[#This Row],[Moneda]]="ARS",datos_arg[[#This Row],[Monto]],datos_arg[[#This Row],[Monto]]*datos_arg[[#This Row],[TC]])</f>
        <v>44000</v>
      </c>
      <c r="X4103" s="16">
        <f>IFERROR(IF(datos_arg[[#This Row],[Moneda]]="USD",datos_arg[[#This Row],[Monto]],datos_arg[[#This Row],[Monto]]/datos_arg[[#This Row],[TC]]),0)</f>
        <v>316.54676258992805</v>
      </c>
      <c r="Y4103" s="14"/>
    </row>
    <row r="4104" spans="1:25" ht="15" customHeight="1" x14ac:dyDescent="0.25">
      <c r="A4104" s="14">
        <f t="shared" si="64"/>
        <v>4101</v>
      </c>
      <c r="B4104" s="1">
        <v>44256</v>
      </c>
      <c r="C4104" s="18">
        <f>+YEAR(datos_arg[[#This Row],[Fecha]])</f>
        <v>2021</v>
      </c>
      <c r="D4104" s="18">
        <f>+MONTH(datos_arg[[#This Row],[Fecha]])</f>
        <v>3</v>
      </c>
      <c r="E4104" s="14" t="s">
        <v>617</v>
      </c>
      <c r="F4104" s="14" t="s">
        <v>8101</v>
      </c>
      <c r="G4104" s="14"/>
      <c r="H4104" s="14" t="s">
        <v>8103</v>
      </c>
      <c r="I4104" s="14" t="s">
        <v>8105</v>
      </c>
      <c r="J4104" s="14" t="s">
        <v>488</v>
      </c>
      <c r="K4104" s="14" t="s">
        <v>420</v>
      </c>
      <c r="L4104" s="14" t="s">
        <v>421</v>
      </c>
      <c r="M4104" s="14" t="s">
        <v>488</v>
      </c>
      <c r="N4104" s="14" t="s">
        <v>16</v>
      </c>
      <c r="O4104" s="14" t="s">
        <v>4172</v>
      </c>
      <c r="P4104" s="14" t="s">
        <v>6212</v>
      </c>
      <c r="Q4104" s="14">
        <v>1</v>
      </c>
      <c r="R4104" s="14" t="s">
        <v>8101</v>
      </c>
      <c r="S4104" s="14" t="s">
        <v>439</v>
      </c>
      <c r="T4104" s="35">
        <v>7759.79</v>
      </c>
      <c r="U4104" s="14" t="s">
        <v>4</v>
      </c>
      <c r="V4104" s="14">
        <v>139</v>
      </c>
      <c r="W4104" s="16">
        <f>+IF(datos_arg[[#This Row],[Moneda]]="ARS",datos_arg[[#This Row],[Monto]],datos_arg[[#This Row],[Monto]]*datos_arg[[#This Row],[TC]])</f>
        <v>7759.79</v>
      </c>
      <c r="X4104" s="16">
        <f>IFERROR(IF(datos_arg[[#This Row],[Moneda]]="USD",datos_arg[[#This Row],[Monto]],datos_arg[[#This Row],[Monto]]/datos_arg[[#This Row],[TC]]),0)</f>
        <v>55.825827338129493</v>
      </c>
      <c r="Y4104" s="14"/>
    </row>
    <row r="4105" spans="1:25" ht="15" customHeight="1" x14ac:dyDescent="0.25">
      <c r="A4105" s="14">
        <f t="shared" si="64"/>
        <v>4102</v>
      </c>
      <c r="B4105" s="1">
        <v>44256</v>
      </c>
      <c r="C4105" s="18">
        <f>+YEAR(datos_arg[[#This Row],[Fecha]])</f>
        <v>2021</v>
      </c>
      <c r="D4105" s="18">
        <f>+MONTH(datos_arg[[#This Row],[Fecha]])</f>
        <v>3</v>
      </c>
      <c r="E4105" s="14" t="s">
        <v>617</v>
      </c>
      <c r="F4105" s="14" t="s">
        <v>5384</v>
      </c>
      <c r="G4105" s="14"/>
      <c r="H4105" s="14" t="s">
        <v>6649</v>
      </c>
      <c r="I4105" s="14" t="s">
        <v>7132</v>
      </c>
      <c r="J4105" s="14" t="s">
        <v>4170</v>
      </c>
      <c r="K4105" s="14" t="s">
        <v>420</v>
      </c>
      <c r="L4105" s="14" t="s">
        <v>426</v>
      </c>
      <c r="M4105" s="14" t="s">
        <v>4170</v>
      </c>
      <c r="N4105" s="14" t="s">
        <v>16</v>
      </c>
      <c r="O4105" s="14" t="s">
        <v>4171</v>
      </c>
      <c r="P4105" s="14" t="s">
        <v>6212</v>
      </c>
      <c r="Q4105" s="14">
        <v>16</v>
      </c>
      <c r="R4105" s="14" t="s">
        <v>5384</v>
      </c>
      <c r="S4105" s="14" t="s">
        <v>439</v>
      </c>
      <c r="T4105" s="35">
        <v>1360.21</v>
      </c>
      <c r="U4105" s="14" t="s">
        <v>4</v>
      </c>
      <c r="V4105" s="14">
        <v>139</v>
      </c>
      <c r="W4105" s="16">
        <f>+IF(datos_arg[[#This Row],[Moneda]]="ARS",datos_arg[[#This Row],[Monto]],datos_arg[[#This Row],[Monto]]*datos_arg[[#This Row],[TC]])</f>
        <v>1360.21</v>
      </c>
      <c r="X4105" s="16">
        <f>IFERROR(IF(datos_arg[[#This Row],[Moneda]]="USD",datos_arg[[#This Row],[Monto]],datos_arg[[#This Row],[Monto]]/datos_arg[[#This Row],[TC]]),0)</f>
        <v>9.7856834532374108</v>
      </c>
      <c r="Y4105" s="14"/>
    </row>
    <row r="4106" spans="1:25" ht="15" customHeight="1" x14ac:dyDescent="0.25">
      <c r="A4106" s="14">
        <f t="shared" si="64"/>
        <v>4103</v>
      </c>
      <c r="B4106" s="1">
        <v>44256</v>
      </c>
      <c r="C4106" s="18">
        <f>+YEAR(datos_arg[[#This Row],[Fecha]])</f>
        <v>2021</v>
      </c>
      <c r="D4106" s="18">
        <f>+MONTH(datos_arg[[#This Row],[Fecha]])</f>
        <v>3</v>
      </c>
      <c r="E4106" s="14" t="s">
        <v>5358</v>
      </c>
      <c r="F4106" s="14" t="s">
        <v>85</v>
      </c>
      <c r="G4106" s="14"/>
      <c r="H4106" s="14" t="s">
        <v>6646</v>
      </c>
      <c r="I4106" s="14" t="s">
        <v>7132</v>
      </c>
      <c r="J4106" s="14" t="s">
        <v>425</v>
      </c>
      <c r="K4106" s="14"/>
      <c r="L4106" s="14" t="s">
        <v>425</v>
      </c>
      <c r="M4106" s="14" t="s">
        <v>4409</v>
      </c>
      <c r="N4106" s="14" t="s">
        <v>524</v>
      </c>
      <c r="O4106" s="14" t="s">
        <v>4423</v>
      </c>
      <c r="P4106" s="14" t="s">
        <v>6213</v>
      </c>
      <c r="Q4106" s="14">
        <v>1</v>
      </c>
      <c r="R4106" s="14" t="s">
        <v>85</v>
      </c>
      <c r="S4106" s="14" t="s">
        <v>439</v>
      </c>
      <c r="T4106" s="35">
        <v>4823</v>
      </c>
      <c r="U4106" s="14" t="s">
        <v>4</v>
      </c>
      <c r="V4106" s="14">
        <v>139</v>
      </c>
      <c r="W4106" s="16">
        <f>+IF(datos_arg[[#This Row],[Moneda]]="ARS",datos_arg[[#This Row],[Monto]],datos_arg[[#This Row],[Monto]]*datos_arg[[#This Row],[TC]])</f>
        <v>4823</v>
      </c>
      <c r="X4106" s="16">
        <f>IFERROR(IF(datos_arg[[#This Row],[Moneda]]="USD",datos_arg[[#This Row],[Monto]],datos_arg[[#This Row],[Monto]]/datos_arg[[#This Row],[TC]]),0)</f>
        <v>34.697841726618705</v>
      </c>
      <c r="Y4106" s="14"/>
    </row>
    <row r="4107" spans="1:25" ht="15" customHeight="1" x14ac:dyDescent="0.25">
      <c r="A4107" s="14">
        <f t="shared" si="64"/>
        <v>4104</v>
      </c>
      <c r="B4107" s="1">
        <v>44257</v>
      </c>
      <c r="C4107" s="18">
        <f>+YEAR(datos_arg[[#This Row],[Fecha]])</f>
        <v>2021</v>
      </c>
      <c r="D4107" s="18">
        <f>+MONTH(datos_arg[[#This Row],[Fecha]])</f>
        <v>3</v>
      </c>
      <c r="E4107" s="14" t="s">
        <v>5358</v>
      </c>
      <c r="F4107" s="14" t="s">
        <v>4109</v>
      </c>
      <c r="G4107" s="14"/>
      <c r="H4107" s="14" t="s">
        <v>6646</v>
      </c>
      <c r="I4107" s="14" t="s">
        <v>7132</v>
      </c>
      <c r="J4107" s="14" t="s">
        <v>425</v>
      </c>
      <c r="K4107" s="14" t="s">
        <v>420</v>
      </c>
      <c r="L4107" s="14" t="s">
        <v>426</v>
      </c>
      <c r="M4107" s="14" t="s">
        <v>3597</v>
      </c>
      <c r="N4107" s="14" t="s">
        <v>100</v>
      </c>
      <c r="O4107" s="14" t="s">
        <v>4173</v>
      </c>
      <c r="P4107" s="14" t="s">
        <v>6214</v>
      </c>
      <c r="Q4107" s="14">
        <v>1</v>
      </c>
      <c r="R4107" s="14" t="s">
        <v>4109</v>
      </c>
      <c r="S4107" s="14" t="s">
        <v>439</v>
      </c>
      <c r="T4107" s="35">
        <v>1134.3800000000001</v>
      </c>
      <c r="U4107" s="14" t="s">
        <v>4</v>
      </c>
      <c r="V4107" s="14">
        <v>139</v>
      </c>
      <c r="W4107" s="16">
        <f>+IF(datos_arg[[#This Row],[Moneda]]="ARS",datos_arg[[#This Row],[Monto]],datos_arg[[#This Row],[Monto]]*datos_arg[[#This Row],[TC]])</f>
        <v>1134.3800000000001</v>
      </c>
      <c r="X4107" s="16">
        <f>IFERROR(IF(datos_arg[[#This Row],[Moneda]]="USD",datos_arg[[#This Row],[Monto]],datos_arg[[#This Row],[Monto]]/datos_arg[[#This Row],[TC]]),0)</f>
        <v>8.1610071942446059</v>
      </c>
      <c r="Y4107" s="14"/>
    </row>
    <row r="4108" spans="1:25" ht="15" customHeight="1" x14ac:dyDescent="0.25">
      <c r="A4108" s="14">
        <f t="shared" si="64"/>
        <v>4105</v>
      </c>
      <c r="B4108" s="1">
        <v>44257</v>
      </c>
      <c r="C4108" s="18">
        <f>+YEAR(datos_arg[[#This Row],[Fecha]])</f>
        <v>2021</v>
      </c>
      <c r="D4108" s="18">
        <f>+MONTH(datos_arg[[#This Row],[Fecha]])</f>
        <v>3</v>
      </c>
      <c r="E4108" s="14" t="s">
        <v>1015</v>
      </c>
      <c r="F4108" s="14" t="s">
        <v>403</v>
      </c>
      <c r="G4108" s="14" t="s">
        <v>5383</v>
      </c>
      <c r="H4108" s="14" t="s">
        <v>6646</v>
      </c>
      <c r="I4108" s="14" t="s">
        <v>7132</v>
      </c>
      <c r="J4108" s="14" t="s">
        <v>425</v>
      </c>
      <c r="K4108" s="14" t="s">
        <v>420</v>
      </c>
      <c r="L4108" s="14" t="s">
        <v>425</v>
      </c>
      <c r="M4108" s="14" t="s">
        <v>815</v>
      </c>
      <c r="N4108" s="14" t="s">
        <v>100</v>
      </c>
      <c r="O4108" s="14" t="s">
        <v>4174</v>
      </c>
      <c r="P4108" s="14" t="s">
        <v>6214</v>
      </c>
      <c r="Q4108" s="14">
        <v>1</v>
      </c>
      <c r="R4108" s="14" t="s">
        <v>5383</v>
      </c>
      <c r="S4108" s="14" t="s">
        <v>439</v>
      </c>
      <c r="T4108" s="35">
        <v>1306.17</v>
      </c>
      <c r="U4108" s="14" t="s">
        <v>4</v>
      </c>
      <c r="V4108" s="14">
        <v>139</v>
      </c>
      <c r="W4108" s="16">
        <f>+IF(datos_arg[[#This Row],[Moneda]]="ARS",datos_arg[[#This Row],[Monto]],datos_arg[[#This Row],[Monto]]*datos_arg[[#This Row],[TC]])</f>
        <v>1306.17</v>
      </c>
      <c r="X4108" s="16">
        <f>IFERROR(IF(datos_arg[[#This Row],[Moneda]]="USD",datos_arg[[#This Row],[Monto]],datos_arg[[#This Row],[Monto]]/datos_arg[[#This Row],[TC]]),0)</f>
        <v>9.3969064748201436</v>
      </c>
      <c r="Y4108" s="14"/>
    </row>
    <row r="4109" spans="1:25" ht="15" customHeight="1" x14ac:dyDescent="0.25">
      <c r="A4109" s="14">
        <f t="shared" si="64"/>
        <v>4106</v>
      </c>
      <c r="B4109" s="1">
        <v>44257</v>
      </c>
      <c r="C4109" s="18">
        <f>+YEAR(datos_arg[[#This Row],[Fecha]])</f>
        <v>2021</v>
      </c>
      <c r="D4109" s="18">
        <f>+MONTH(datos_arg[[#This Row],[Fecha]])</f>
        <v>3</v>
      </c>
      <c r="E4109" s="14" t="s">
        <v>1015</v>
      </c>
      <c r="F4109" s="14" t="s">
        <v>403</v>
      </c>
      <c r="G4109" s="14" t="s">
        <v>5383</v>
      </c>
      <c r="H4109" s="14" t="s">
        <v>6646</v>
      </c>
      <c r="I4109" s="14" t="s">
        <v>7132</v>
      </c>
      <c r="J4109" s="14" t="s">
        <v>425</v>
      </c>
      <c r="K4109" s="14" t="s">
        <v>420</v>
      </c>
      <c r="L4109" s="14" t="s">
        <v>425</v>
      </c>
      <c r="M4109" s="14" t="s">
        <v>815</v>
      </c>
      <c r="N4109" s="14" t="s">
        <v>100</v>
      </c>
      <c r="O4109" s="14" t="s">
        <v>4175</v>
      </c>
      <c r="P4109" s="14" t="s">
        <v>6214</v>
      </c>
      <c r="Q4109" s="14">
        <v>2</v>
      </c>
      <c r="R4109" s="14" t="s">
        <v>5383</v>
      </c>
      <c r="S4109" s="14" t="s">
        <v>439</v>
      </c>
      <c r="T4109" s="35">
        <v>2416.41</v>
      </c>
      <c r="U4109" s="14" t="s">
        <v>4</v>
      </c>
      <c r="V4109" s="14">
        <v>139</v>
      </c>
      <c r="W4109" s="16">
        <f>+IF(datos_arg[[#This Row],[Moneda]]="ARS",datos_arg[[#This Row],[Monto]],datos_arg[[#This Row],[Monto]]*datos_arg[[#This Row],[TC]])</f>
        <v>2416.41</v>
      </c>
      <c r="X4109" s="16">
        <f>IFERROR(IF(datos_arg[[#This Row],[Moneda]]="USD",datos_arg[[#This Row],[Monto]],datos_arg[[#This Row],[Monto]]/datos_arg[[#This Row],[TC]]),0)</f>
        <v>17.384244604316546</v>
      </c>
      <c r="Y4109" s="14"/>
    </row>
    <row r="4110" spans="1:25" ht="15" customHeight="1" x14ac:dyDescent="0.25">
      <c r="A4110" s="14">
        <f t="shared" si="64"/>
        <v>4107</v>
      </c>
      <c r="B4110" s="1">
        <v>44257</v>
      </c>
      <c r="C4110" s="18">
        <f>+YEAR(datos_arg[[#This Row],[Fecha]])</f>
        <v>2021</v>
      </c>
      <c r="D4110" s="18">
        <f>+MONTH(datos_arg[[#This Row],[Fecha]])</f>
        <v>3</v>
      </c>
      <c r="E4110" s="14" t="s">
        <v>617</v>
      </c>
      <c r="F4110" s="14" t="s">
        <v>8101</v>
      </c>
      <c r="G4110" s="14"/>
      <c r="H4110" s="14" t="s">
        <v>8103</v>
      </c>
      <c r="I4110" s="14" t="s">
        <v>8105</v>
      </c>
      <c r="J4110" s="14" t="s">
        <v>472</v>
      </c>
      <c r="K4110" s="14" t="s">
        <v>420</v>
      </c>
      <c r="L4110" s="14" t="s">
        <v>425</v>
      </c>
      <c r="M4110" s="14" t="s">
        <v>3592</v>
      </c>
      <c r="N4110" s="14" t="s">
        <v>100</v>
      </c>
      <c r="O4110" s="14" t="s">
        <v>4176</v>
      </c>
      <c r="P4110" s="14" t="s">
        <v>6214</v>
      </c>
      <c r="Q4110" s="14">
        <v>1</v>
      </c>
      <c r="R4110" s="14" t="s">
        <v>8101</v>
      </c>
      <c r="S4110" s="14" t="s">
        <v>439</v>
      </c>
      <c r="T4110" s="35">
        <v>539.5</v>
      </c>
      <c r="U4110" s="14" t="s">
        <v>4</v>
      </c>
      <c r="V4110" s="14">
        <v>139</v>
      </c>
      <c r="W4110" s="16">
        <f>+IF(datos_arg[[#This Row],[Moneda]]="ARS",datos_arg[[#This Row],[Monto]],datos_arg[[#This Row],[Monto]]*datos_arg[[#This Row],[TC]])</f>
        <v>539.5</v>
      </c>
      <c r="X4110" s="16">
        <f>IFERROR(IF(datos_arg[[#This Row],[Moneda]]="USD",datos_arg[[#This Row],[Monto]],datos_arg[[#This Row],[Monto]]/datos_arg[[#This Row],[TC]]),0)</f>
        <v>3.8812949640287768</v>
      </c>
      <c r="Y4110" s="14"/>
    </row>
    <row r="4111" spans="1:25" ht="15" customHeight="1" x14ac:dyDescent="0.25">
      <c r="A4111" s="14">
        <f t="shared" si="64"/>
        <v>4108</v>
      </c>
      <c r="B4111" s="1">
        <v>44257</v>
      </c>
      <c r="C4111" s="18">
        <f>+YEAR(datos_arg[[#This Row],[Fecha]])</f>
        <v>2021</v>
      </c>
      <c r="D4111" s="18">
        <f>+MONTH(datos_arg[[#This Row],[Fecha]])</f>
        <v>3</v>
      </c>
      <c r="E4111" s="14" t="s">
        <v>5358</v>
      </c>
      <c r="F4111" s="14" t="s">
        <v>969</v>
      </c>
      <c r="G4111" s="14"/>
      <c r="H4111" s="14" t="s">
        <v>6646</v>
      </c>
      <c r="I4111" s="14" t="s">
        <v>7132</v>
      </c>
      <c r="J4111" s="14" t="s">
        <v>425</v>
      </c>
      <c r="K4111" s="14"/>
      <c r="L4111" s="14" t="s">
        <v>425</v>
      </c>
      <c r="M4111" s="14" t="s">
        <v>4123</v>
      </c>
      <c r="N4111" s="14" t="s">
        <v>100</v>
      </c>
      <c r="O4111" s="14" t="s">
        <v>4177</v>
      </c>
      <c r="P4111" s="14" t="s">
        <v>6196</v>
      </c>
      <c r="Q4111" s="14">
        <v>1</v>
      </c>
      <c r="R4111" s="14" t="s">
        <v>969</v>
      </c>
      <c r="S4111" s="14" t="s">
        <v>439</v>
      </c>
      <c r="T4111" s="35">
        <v>41999</v>
      </c>
      <c r="U4111" s="14" t="s">
        <v>4</v>
      </c>
      <c r="V4111" s="14">
        <v>139</v>
      </c>
      <c r="W4111" s="16">
        <f>+IF(datos_arg[[#This Row],[Moneda]]="ARS",datos_arg[[#This Row],[Monto]],datos_arg[[#This Row],[Monto]]*datos_arg[[#This Row],[TC]])</f>
        <v>41999</v>
      </c>
      <c r="X4111" s="16">
        <f>IFERROR(IF(datos_arg[[#This Row],[Moneda]]="USD",datos_arg[[#This Row],[Monto]],datos_arg[[#This Row],[Monto]]/datos_arg[[#This Row],[TC]]),0)</f>
        <v>302.15107913669067</v>
      </c>
      <c r="Y4111" s="14"/>
    </row>
    <row r="4112" spans="1:25" x14ac:dyDescent="0.25">
      <c r="A4112" s="14">
        <f t="shared" si="64"/>
        <v>4109</v>
      </c>
      <c r="B4112" s="1">
        <v>44257</v>
      </c>
      <c r="C4112" s="18">
        <f>+YEAR(datos_arg[[#This Row],[Fecha]])</f>
        <v>2021</v>
      </c>
      <c r="D4112" s="18">
        <f>+MONTH(datos_arg[[#This Row],[Fecha]])</f>
        <v>3</v>
      </c>
      <c r="E4112" s="14" t="s">
        <v>408</v>
      </c>
      <c r="F4112" s="14" t="s">
        <v>69</v>
      </c>
      <c r="G4112" s="14"/>
      <c r="H4112" s="14" t="s">
        <v>7132</v>
      </c>
      <c r="I4112" s="14" t="s">
        <v>7132</v>
      </c>
      <c r="J4112" s="14" t="s">
        <v>425</v>
      </c>
      <c r="K4112" s="14"/>
      <c r="L4112" s="14" t="s">
        <v>425</v>
      </c>
      <c r="M4112" s="14" t="s">
        <v>2530</v>
      </c>
      <c r="N4112" s="14" t="s">
        <v>2530</v>
      </c>
      <c r="O4112" s="14"/>
      <c r="P4112" s="14"/>
      <c r="Q4112" s="14"/>
      <c r="R4112" s="14" t="s">
        <v>439</v>
      </c>
      <c r="S4112" s="14" t="s">
        <v>440</v>
      </c>
      <c r="T4112" s="35">
        <v>4095</v>
      </c>
      <c r="U4112" s="14" t="s">
        <v>2</v>
      </c>
      <c r="V4112" s="14">
        <v>143</v>
      </c>
      <c r="W4112" s="16">
        <f>+IF(datos_arg[[#This Row],[Moneda]]="ARS",datos_arg[[#This Row],[Monto]],datos_arg[[#This Row],[Monto]]*datos_arg[[#This Row],[TC]])</f>
        <v>585585</v>
      </c>
      <c r="X4112" s="16">
        <f>IFERROR(IF(datos_arg[[#This Row],[Moneda]]="USD",datos_arg[[#This Row],[Monto]],datos_arg[[#This Row],[Monto]]/datos_arg[[#This Row],[TC]]),0)</f>
        <v>4095</v>
      </c>
      <c r="Y4112" s="14"/>
    </row>
    <row r="4113" spans="1:25" x14ac:dyDescent="0.25">
      <c r="A4113" s="14">
        <f t="shared" si="64"/>
        <v>4110</v>
      </c>
      <c r="B4113" s="1">
        <v>44257</v>
      </c>
      <c r="C4113" s="18">
        <f>+YEAR(datos_arg[[#This Row],[Fecha]])</f>
        <v>2021</v>
      </c>
      <c r="D4113" s="18">
        <f>+MONTH(datos_arg[[#This Row],[Fecha]])</f>
        <v>3</v>
      </c>
      <c r="E4113" s="14" t="s">
        <v>408</v>
      </c>
      <c r="F4113" s="14" t="s">
        <v>69</v>
      </c>
      <c r="G4113" s="14"/>
      <c r="H4113" s="14" t="s">
        <v>7132</v>
      </c>
      <c r="I4113" s="14" t="s">
        <v>7132</v>
      </c>
      <c r="J4113" s="14" t="s">
        <v>425</v>
      </c>
      <c r="K4113" s="14"/>
      <c r="L4113" s="14" t="s">
        <v>425</v>
      </c>
      <c r="M4113" s="14" t="s">
        <v>56</v>
      </c>
      <c r="N4113" s="14" t="s">
        <v>56</v>
      </c>
      <c r="O4113" s="14"/>
      <c r="P4113" s="14"/>
      <c r="Q4113" s="14"/>
      <c r="R4113" s="14" t="s">
        <v>439</v>
      </c>
      <c r="S4113" s="14" t="s">
        <v>440</v>
      </c>
      <c r="T4113" s="35">
        <v>2000</v>
      </c>
      <c r="U4113" s="14" t="s">
        <v>2</v>
      </c>
      <c r="V4113" s="14">
        <v>144</v>
      </c>
      <c r="W4113" s="16">
        <f>+IF(datos_arg[[#This Row],[Moneda]]="ARS",datos_arg[[#This Row],[Monto]],datos_arg[[#This Row],[Monto]]*datos_arg[[#This Row],[TC]])</f>
        <v>288000</v>
      </c>
      <c r="X4113" s="16">
        <f>IFERROR(IF(datos_arg[[#This Row],[Moneda]]="USD",datos_arg[[#This Row],[Monto]],datos_arg[[#This Row],[Monto]]/datos_arg[[#This Row],[TC]]),0)</f>
        <v>2000</v>
      </c>
      <c r="Y4113" s="14"/>
    </row>
    <row r="4114" spans="1:25" ht="15" customHeight="1" x14ac:dyDescent="0.25">
      <c r="A4114" s="14">
        <f t="shared" si="64"/>
        <v>4111</v>
      </c>
      <c r="B4114" s="1">
        <v>44258</v>
      </c>
      <c r="C4114" s="18">
        <f>+YEAR(datos_arg[[#This Row],[Fecha]])</f>
        <v>2021</v>
      </c>
      <c r="D4114" s="18">
        <f>+MONTH(datos_arg[[#This Row],[Fecha]])</f>
        <v>3</v>
      </c>
      <c r="E4114" s="14" t="s">
        <v>617</v>
      </c>
      <c r="F4114" s="14" t="s">
        <v>8101</v>
      </c>
      <c r="G4114" s="14"/>
      <c r="H4114" s="14" t="s">
        <v>8103</v>
      </c>
      <c r="I4114" s="14" t="s">
        <v>8105</v>
      </c>
      <c r="J4114" s="14" t="s">
        <v>472</v>
      </c>
      <c r="K4114" s="14" t="s">
        <v>421</v>
      </c>
      <c r="L4114" s="14" t="s">
        <v>421</v>
      </c>
      <c r="M4114" s="14" t="s">
        <v>578</v>
      </c>
      <c r="N4114" s="14" t="s">
        <v>226</v>
      </c>
      <c r="O4114" s="14" t="s">
        <v>4180</v>
      </c>
      <c r="P4114" s="14" t="s">
        <v>6215</v>
      </c>
      <c r="Q4114" s="14">
        <v>7</v>
      </c>
      <c r="R4114" s="14" t="s">
        <v>8101</v>
      </c>
      <c r="S4114" s="14" t="s">
        <v>439</v>
      </c>
      <c r="T4114" s="35">
        <v>937.88</v>
      </c>
      <c r="U4114" s="14" t="s">
        <v>4</v>
      </c>
      <c r="V4114" s="14">
        <v>144</v>
      </c>
      <c r="W4114" s="16">
        <f>+IF(datos_arg[[#This Row],[Moneda]]="ARS",datos_arg[[#This Row],[Monto]],datos_arg[[#This Row],[Monto]]*datos_arg[[#This Row],[TC]])</f>
        <v>937.88</v>
      </c>
      <c r="X4114" s="16">
        <f>IFERROR(IF(datos_arg[[#This Row],[Moneda]]="USD",datos_arg[[#This Row],[Monto]],datos_arg[[#This Row],[Monto]]/datos_arg[[#This Row],[TC]]),0)</f>
        <v>6.5130555555555558</v>
      </c>
      <c r="Y4114" s="14"/>
    </row>
    <row r="4115" spans="1:25" ht="15" customHeight="1" x14ac:dyDescent="0.25">
      <c r="A4115" s="14">
        <f t="shared" si="64"/>
        <v>4112</v>
      </c>
      <c r="B4115" s="1">
        <v>44258</v>
      </c>
      <c r="C4115" s="18">
        <f>+YEAR(datos_arg[[#This Row],[Fecha]])</f>
        <v>2021</v>
      </c>
      <c r="D4115" s="18">
        <f>+MONTH(datos_arg[[#This Row],[Fecha]])</f>
        <v>3</v>
      </c>
      <c r="E4115" s="14" t="s">
        <v>617</v>
      </c>
      <c r="F4115" s="14" t="s">
        <v>8101</v>
      </c>
      <c r="G4115" s="14"/>
      <c r="H4115" s="14" t="s">
        <v>8103</v>
      </c>
      <c r="I4115" s="14" t="s">
        <v>8105</v>
      </c>
      <c r="J4115" s="14" t="s">
        <v>472</v>
      </c>
      <c r="K4115" s="14" t="s">
        <v>421</v>
      </c>
      <c r="L4115" s="14" t="s">
        <v>426</v>
      </c>
      <c r="M4115" s="14" t="s">
        <v>1677</v>
      </c>
      <c r="N4115" s="14" t="s">
        <v>226</v>
      </c>
      <c r="O4115" s="14" t="s">
        <v>4182</v>
      </c>
      <c r="P4115" s="14" t="s">
        <v>6215</v>
      </c>
      <c r="Q4115" s="14">
        <v>5</v>
      </c>
      <c r="R4115" s="14" t="s">
        <v>8101</v>
      </c>
      <c r="S4115" s="14" t="s">
        <v>439</v>
      </c>
      <c r="T4115" s="35">
        <v>842.98</v>
      </c>
      <c r="U4115" s="14" t="s">
        <v>4</v>
      </c>
      <c r="V4115" s="14">
        <v>144</v>
      </c>
      <c r="W4115" s="16">
        <f>+IF(datos_arg[[#This Row],[Moneda]]="ARS",datos_arg[[#This Row],[Monto]],datos_arg[[#This Row],[Monto]]*datos_arg[[#This Row],[TC]])</f>
        <v>842.98</v>
      </c>
      <c r="X4115" s="16">
        <f>IFERROR(IF(datos_arg[[#This Row],[Moneda]]="USD",datos_arg[[#This Row],[Monto]],datos_arg[[#This Row],[Monto]]/datos_arg[[#This Row],[TC]]),0)</f>
        <v>5.8540277777777776</v>
      </c>
      <c r="Y4115" s="14"/>
    </row>
    <row r="4116" spans="1:25" ht="15" customHeight="1" x14ac:dyDescent="0.25">
      <c r="A4116" s="14">
        <f t="shared" si="64"/>
        <v>4113</v>
      </c>
      <c r="B4116" s="1">
        <v>44258</v>
      </c>
      <c r="C4116" s="18">
        <f>+YEAR(datos_arg[[#This Row],[Fecha]])</f>
        <v>2021</v>
      </c>
      <c r="D4116" s="18">
        <f>+MONTH(datos_arg[[#This Row],[Fecha]])</f>
        <v>3</v>
      </c>
      <c r="E4116" s="14" t="s">
        <v>1015</v>
      </c>
      <c r="F4116" s="14" t="s">
        <v>403</v>
      </c>
      <c r="G4116" s="14" t="s">
        <v>5383</v>
      </c>
      <c r="H4116" s="14" t="s">
        <v>8103</v>
      </c>
      <c r="I4116" s="14" t="s">
        <v>8105</v>
      </c>
      <c r="J4116" s="14" t="s">
        <v>472</v>
      </c>
      <c r="K4116" s="14" t="s">
        <v>421</v>
      </c>
      <c r="L4116" s="14" t="s">
        <v>425</v>
      </c>
      <c r="M4116" s="14" t="s">
        <v>1683</v>
      </c>
      <c r="N4116" s="14" t="s">
        <v>226</v>
      </c>
      <c r="O4116" s="14" t="s">
        <v>4181</v>
      </c>
      <c r="P4116" s="14" t="s">
        <v>6215</v>
      </c>
      <c r="Q4116" s="14">
        <v>5</v>
      </c>
      <c r="R4116" s="14" t="s">
        <v>5383</v>
      </c>
      <c r="S4116" s="14" t="s">
        <v>439</v>
      </c>
      <c r="T4116" s="35">
        <v>524.46</v>
      </c>
      <c r="U4116" s="14" t="s">
        <v>4</v>
      </c>
      <c r="V4116" s="14">
        <v>144</v>
      </c>
      <c r="W4116" s="16">
        <f>+IF(datos_arg[[#This Row],[Moneda]]="ARS",datos_arg[[#This Row],[Monto]],datos_arg[[#This Row],[Monto]]*datos_arg[[#This Row],[TC]])</f>
        <v>524.46</v>
      </c>
      <c r="X4116" s="16">
        <f>IFERROR(IF(datos_arg[[#This Row],[Moneda]]="USD",datos_arg[[#This Row],[Monto]],datos_arg[[#This Row],[Monto]]/datos_arg[[#This Row],[TC]]),0)</f>
        <v>3.6420833333333338</v>
      </c>
      <c r="Y4116" s="14"/>
    </row>
    <row r="4117" spans="1:25" ht="15" customHeight="1" x14ac:dyDescent="0.25">
      <c r="A4117" s="14">
        <f t="shared" si="64"/>
        <v>4114</v>
      </c>
      <c r="B4117" s="1">
        <v>44258</v>
      </c>
      <c r="C4117" s="18">
        <f>+YEAR(datos_arg[[#This Row],[Fecha]])</f>
        <v>2021</v>
      </c>
      <c r="D4117" s="18">
        <f>+MONTH(datos_arg[[#This Row],[Fecha]])</f>
        <v>3</v>
      </c>
      <c r="E4117" s="14" t="s">
        <v>1015</v>
      </c>
      <c r="F4117" s="14" t="s">
        <v>403</v>
      </c>
      <c r="G4117" s="14" t="s">
        <v>5383</v>
      </c>
      <c r="H4117" s="14" t="s">
        <v>8103</v>
      </c>
      <c r="I4117" s="14" t="s">
        <v>8105</v>
      </c>
      <c r="J4117" s="14" t="s">
        <v>472</v>
      </c>
      <c r="K4117" s="14" t="s">
        <v>421</v>
      </c>
      <c r="L4117" s="14" t="s">
        <v>425</v>
      </c>
      <c r="M4117" s="14" t="s">
        <v>1683</v>
      </c>
      <c r="N4117" s="14" t="s">
        <v>226</v>
      </c>
      <c r="O4117" s="14" t="s">
        <v>4183</v>
      </c>
      <c r="P4117" s="14" t="s">
        <v>6215</v>
      </c>
      <c r="Q4117" s="14">
        <v>5</v>
      </c>
      <c r="R4117" s="14" t="s">
        <v>5383</v>
      </c>
      <c r="S4117" s="14" t="s">
        <v>439</v>
      </c>
      <c r="T4117" s="35">
        <v>524.46</v>
      </c>
      <c r="U4117" s="14" t="s">
        <v>4</v>
      </c>
      <c r="V4117" s="14">
        <v>144</v>
      </c>
      <c r="W4117" s="16">
        <f>+IF(datos_arg[[#This Row],[Moneda]]="ARS",datos_arg[[#This Row],[Monto]],datos_arg[[#This Row],[Monto]]*datos_arg[[#This Row],[TC]])</f>
        <v>524.46</v>
      </c>
      <c r="X4117" s="16">
        <f>IFERROR(IF(datos_arg[[#This Row],[Moneda]]="USD",datos_arg[[#This Row],[Monto]],datos_arg[[#This Row],[Monto]]/datos_arg[[#This Row],[TC]]),0)</f>
        <v>3.6420833333333338</v>
      </c>
      <c r="Y4117" s="14"/>
    </row>
    <row r="4118" spans="1:25" ht="15" customHeight="1" x14ac:dyDescent="0.25">
      <c r="A4118" s="14">
        <f t="shared" si="64"/>
        <v>4115</v>
      </c>
      <c r="B4118" s="1">
        <v>44258</v>
      </c>
      <c r="C4118" s="18">
        <f>+YEAR(datos_arg[[#This Row],[Fecha]])</f>
        <v>2021</v>
      </c>
      <c r="D4118" s="18">
        <f>+MONTH(datos_arg[[#This Row],[Fecha]])</f>
        <v>3</v>
      </c>
      <c r="E4118" s="14" t="s">
        <v>617</v>
      </c>
      <c r="F4118" s="14" t="s">
        <v>8101</v>
      </c>
      <c r="G4118" s="14"/>
      <c r="H4118" s="14" t="s">
        <v>8103</v>
      </c>
      <c r="I4118" s="14" t="s">
        <v>8105</v>
      </c>
      <c r="J4118" s="14" t="s">
        <v>472</v>
      </c>
      <c r="K4118" s="14" t="s">
        <v>421</v>
      </c>
      <c r="L4118" s="14" t="s">
        <v>426</v>
      </c>
      <c r="M4118" s="14" t="s">
        <v>1677</v>
      </c>
      <c r="N4118" s="14" t="s">
        <v>226</v>
      </c>
      <c r="O4118" s="14" t="s">
        <v>4184</v>
      </c>
      <c r="P4118" s="14" t="s">
        <v>6215</v>
      </c>
      <c r="Q4118" s="14">
        <v>5</v>
      </c>
      <c r="R4118" s="14" t="s">
        <v>8101</v>
      </c>
      <c r="S4118" s="14" t="s">
        <v>439</v>
      </c>
      <c r="T4118" s="35">
        <v>572.30999999999995</v>
      </c>
      <c r="U4118" s="14" t="s">
        <v>4</v>
      </c>
      <c r="V4118" s="14">
        <v>144</v>
      </c>
      <c r="W4118" s="16">
        <f>+IF(datos_arg[[#This Row],[Moneda]]="ARS",datos_arg[[#This Row],[Monto]],datos_arg[[#This Row],[Monto]]*datos_arg[[#This Row],[TC]])</f>
        <v>572.30999999999995</v>
      </c>
      <c r="X4118" s="16">
        <f>IFERROR(IF(datos_arg[[#This Row],[Moneda]]="USD",datos_arg[[#This Row],[Monto]],datos_arg[[#This Row],[Monto]]/datos_arg[[#This Row],[TC]]),0)</f>
        <v>3.9743749999999998</v>
      </c>
      <c r="Y4118" s="14"/>
    </row>
    <row r="4119" spans="1:25" ht="15" customHeight="1" x14ac:dyDescent="0.25">
      <c r="A4119" s="14">
        <f t="shared" si="64"/>
        <v>4116</v>
      </c>
      <c r="B4119" s="1">
        <v>44258</v>
      </c>
      <c r="C4119" s="18">
        <f>+YEAR(datos_arg[[#This Row],[Fecha]])</f>
        <v>2021</v>
      </c>
      <c r="D4119" s="18">
        <f>+MONTH(datos_arg[[#This Row],[Fecha]])</f>
        <v>3</v>
      </c>
      <c r="E4119" s="14" t="s">
        <v>617</v>
      </c>
      <c r="F4119" s="14" t="s">
        <v>8101</v>
      </c>
      <c r="G4119" s="14"/>
      <c r="H4119" s="14" t="s">
        <v>8103</v>
      </c>
      <c r="I4119" s="14" t="s">
        <v>8105</v>
      </c>
      <c r="J4119" s="14" t="s">
        <v>472</v>
      </c>
      <c r="K4119" s="14" t="s">
        <v>421</v>
      </c>
      <c r="L4119" s="14" t="s">
        <v>426</v>
      </c>
      <c r="M4119" s="14" t="s">
        <v>1693</v>
      </c>
      <c r="N4119" s="14" t="s">
        <v>226</v>
      </c>
      <c r="O4119" s="14" t="s">
        <v>4185</v>
      </c>
      <c r="P4119" s="14" t="s">
        <v>6215</v>
      </c>
      <c r="Q4119" s="14">
        <v>5</v>
      </c>
      <c r="R4119" s="14" t="s">
        <v>8101</v>
      </c>
      <c r="S4119" s="14" t="s">
        <v>439</v>
      </c>
      <c r="T4119" s="35">
        <v>2801.4</v>
      </c>
      <c r="U4119" s="14" t="s">
        <v>4</v>
      </c>
      <c r="V4119" s="14">
        <v>144</v>
      </c>
      <c r="W4119" s="16">
        <f>+IF(datos_arg[[#This Row],[Moneda]]="ARS",datos_arg[[#This Row],[Monto]],datos_arg[[#This Row],[Monto]]*datos_arg[[#This Row],[TC]])</f>
        <v>2801.4</v>
      </c>
      <c r="X4119" s="16">
        <f>IFERROR(IF(datos_arg[[#This Row],[Moneda]]="USD",datos_arg[[#This Row],[Monto]],datos_arg[[#This Row],[Monto]]/datos_arg[[#This Row],[TC]]),0)</f>
        <v>19.454166666666666</v>
      </c>
      <c r="Y4119" s="14"/>
    </row>
    <row r="4120" spans="1:25" ht="15" customHeight="1" x14ac:dyDescent="0.25">
      <c r="A4120" s="14">
        <f t="shared" si="64"/>
        <v>4117</v>
      </c>
      <c r="B4120" s="1">
        <v>44258</v>
      </c>
      <c r="C4120" s="18">
        <f>+YEAR(datos_arg[[#This Row],[Fecha]])</f>
        <v>2021</v>
      </c>
      <c r="D4120" s="18">
        <f>+MONTH(datos_arg[[#This Row],[Fecha]])</f>
        <v>3</v>
      </c>
      <c r="E4120" s="14" t="s">
        <v>617</v>
      </c>
      <c r="F4120" s="14" t="s">
        <v>8101</v>
      </c>
      <c r="G4120" s="14"/>
      <c r="H4120" s="14" t="s">
        <v>8103</v>
      </c>
      <c r="I4120" s="14" t="s">
        <v>8105</v>
      </c>
      <c r="J4120" s="14" t="s">
        <v>472</v>
      </c>
      <c r="K4120" s="14" t="s">
        <v>421</v>
      </c>
      <c r="L4120" s="14" t="s">
        <v>425</v>
      </c>
      <c r="M4120" s="14" t="s">
        <v>776</v>
      </c>
      <c r="N4120" s="14" t="s">
        <v>226</v>
      </c>
      <c r="O4120" s="14" t="s">
        <v>4186</v>
      </c>
      <c r="P4120" s="14" t="s">
        <v>6215</v>
      </c>
      <c r="Q4120" s="14">
        <v>6</v>
      </c>
      <c r="R4120" s="14" t="s">
        <v>8101</v>
      </c>
      <c r="S4120" s="14" t="s">
        <v>439</v>
      </c>
      <c r="T4120" s="35">
        <v>44925.62</v>
      </c>
      <c r="U4120" s="14" t="s">
        <v>4</v>
      </c>
      <c r="V4120" s="14">
        <v>144</v>
      </c>
      <c r="W4120" s="16">
        <f>+IF(datos_arg[[#This Row],[Moneda]]="ARS",datos_arg[[#This Row],[Monto]],datos_arg[[#This Row],[Monto]]*datos_arg[[#This Row],[TC]])</f>
        <v>44925.62</v>
      </c>
      <c r="X4120" s="16">
        <f>IFERROR(IF(datos_arg[[#This Row],[Moneda]]="USD",datos_arg[[#This Row],[Monto]],datos_arg[[#This Row],[Monto]]/datos_arg[[#This Row],[TC]]),0)</f>
        <v>311.98347222222225</v>
      </c>
      <c r="Y4120" s="14"/>
    </row>
    <row r="4121" spans="1:25" ht="15" customHeight="1" x14ac:dyDescent="0.25">
      <c r="A4121" s="14">
        <f t="shared" si="64"/>
        <v>4118</v>
      </c>
      <c r="B4121" s="1">
        <v>44258</v>
      </c>
      <c r="C4121" s="18">
        <f>+YEAR(datos_arg[[#This Row],[Fecha]])</f>
        <v>2021</v>
      </c>
      <c r="D4121" s="18">
        <f>+MONTH(datos_arg[[#This Row],[Fecha]])</f>
        <v>3</v>
      </c>
      <c r="E4121" s="14" t="s">
        <v>617</v>
      </c>
      <c r="F4121" s="14" t="s">
        <v>8101</v>
      </c>
      <c r="G4121" s="14"/>
      <c r="H4121" s="14" t="s">
        <v>8103</v>
      </c>
      <c r="I4121" s="14" t="s">
        <v>8105</v>
      </c>
      <c r="J4121" s="14" t="s">
        <v>472</v>
      </c>
      <c r="K4121" s="14" t="s">
        <v>421</v>
      </c>
      <c r="L4121" s="14" t="s">
        <v>425</v>
      </c>
      <c r="M4121" s="14" t="s">
        <v>776</v>
      </c>
      <c r="N4121" s="14" t="s">
        <v>226</v>
      </c>
      <c r="O4121" s="14" t="s">
        <v>4187</v>
      </c>
      <c r="P4121" s="14" t="s">
        <v>6215</v>
      </c>
      <c r="Q4121" s="14">
        <v>3</v>
      </c>
      <c r="R4121" s="14" t="s">
        <v>8101</v>
      </c>
      <c r="S4121" s="14" t="s">
        <v>439</v>
      </c>
      <c r="T4121" s="35">
        <v>34386.449999999997</v>
      </c>
      <c r="U4121" s="14" t="s">
        <v>4</v>
      </c>
      <c r="V4121" s="14">
        <v>144</v>
      </c>
      <c r="W4121" s="16">
        <f>+IF(datos_arg[[#This Row],[Moneda]]="ARS",datos_arg[[#This Row],[Monto]],datos_arg[[#This Row],[Monto]]*datos_arg[[#This Row],[TC]])</f>
        <v>34386.449999999997</v>
      </c>
      <c r="X4121" s="16">
        <f>IFERROR(IF(datos_arg[[#This Row],[Moneda]]="USD",datos_arg[[#This Row],[Monto]],datos_arg[[#This Row],[Monto]]/datos_arg[[#This Row],[TC]]),0)</f>
        <v>238.79479166666664</v>
      </c>
      <c r="Y4121" s="14"/>
    </row>
    <row r="4122" spans="1:25" ht="15" customHeight="1" x14ac:dyDescent="0.25">
      <c r="A4122" s="14">
        <f t="shared" si="64"/>
        <v>4119</v>
      </c>
      <c r="B4122" s="1">
        <v>44258</v>
      </c>
      <c r="C4122" s="18">
        <f>+YEAR(datos_arg[[#This Row],[Fecha]])</f>
        <v>2021</v>
      </c>
      <c r="D4122" s="18">
        <f>+MONTH(datos_arg[[#This Row],[Fecha]])</f>
        <v>3</v>
      </c>
      <c r="E4122" s="14" t="s">
        <v>1015</v>
      </c>
      <c r="F4122" s="14" t="s">
        <v>403</v>
      </c>
      <c r="G4122" s="14" t="s">
        <v>5383</v>
      </c>
      <c r="H4122" s="14" t="s">
        <v>8103</v>
      </c>
      <c r="I4122" s="14" t="s">
        <v>8105</v>
      </c>
      <c r="J4122" s="14" t="s">
        <v>472</v>
      </c>
      <c r="K4122" s="14" t="s">
        <v>421</v>
      </c>
      <c r="L4122" s="14" t="s">
        <v>425</v>
      </c>
      <c r="M4122" s="14" t="s">
        <v>1683</v>
      </c>
      <c r="N4122" s="14" t="s">
        <v>226</v>
      </c>
      <c r="O4122" s="14" t="s">
        <v>4188</v>
      </c>
      <c r="P4122" s="14" t="s">
        <v>6215</v>
      </c>
      <c r="Q4122" s="14">
        <v>7</v>
      </c>
      <c r="R4122" s="14" t="s">
        <v>5383</v>
      </c>
      <c r="S4122" s="14" t="s">
        <v>439</v>
      </c>
      <c r="T4122" s="35">
        <v>1849.91</v>
      </c>
      <c r="U4122" s="14" t="s">
        <v>4</v>
      </c>
      <c r="V4122" s="14">
        <v>144</v>
      </c>
      <c r="W4122" s="16">
        <f>+IF(datos_arg[[#This Row],[Moneda]]="ARS",datos_arg[[#This Row],[Monto]],datos_arg[[#This Row],[Monto]]*datos_arg[[#This Row],[TC]])</f>
        <v>1849.91</v>
      </c>
      <c r="X4122" s="16">
        <f>IFERROR(IF(datos_arg[[#This Row],[Moneda]]="USD",datos_arg[[#This Row],[Monto]],datos_arg[[#This Row],[Monto]]/datos_arg[[#This Row],[TC]]),0)</f>
        <v>12.846597222222222</v>
      </c>
      <c r="Y4122" s="14"/>
    </row>
    <row r="4123" spans="1:25" ht="15" customHeight="1" x14ac:dyDescent="0.25">
      <c r="A4123" s="14">
        <f t="shared" si="64"/>
        <v>4120</v>
      </c>
      <c r="B4123" s="1">
        <v>44258</v>
      </c>
      <c r="C4123" s="18">
        <f>+YEAR(datos_arg[[#This Row],[Fecha]])</f>
        <v>2021</v>
      </c>
      <c r="D4123" s="18">
        <f>+MONTH(datos_arg[[#This Row],[Fecha]])</f>
        <v>3</v>
      </c>
      <c r="E4123" s="14" t="s">
        <v>617</v>
      </c>
      <c r="F4123" s="14" t="s">
        <v>8101</v>
      </c>
      <c r="G4123" s="14"/>
      <c r="H4123" s="14" t="s">
        <v>8103</v>
      </c>
      <c r="I4123" s="14" t="s">
        <v>8105</v>
      </c>
      <c r="J4123" s="14" t="s">
        <v>472</v>
      </c>
      <c r="K4123" s="14" t="s">
        <v>421</v>
      </c>
      <c r="L4123" s="14" t="s">
        <v>426</v>
      </c>
      <c r="M4123" s="14" t="s">
        <v>1693</v>
      </c>
      <c r="N4123" s="14" t="s">
        <v>226</v>
      </c>
      <c r="O4123" s="14" t="s">
        <v>4189</v>
      </c>
      <c r="P4123" s="14" t="s">
        <v>6215</v>
      </c>
      <c r="Q4123" s="14">
        <v>10</v>
      </c>
      <c r="R4123" s="14" t="s">
        <v>8101</v>
      </c>
      <c r="S4123" s="14" t="s">
        <v>439</v>
      </c>
      <c r="T4123" s="35">
        <v>2742.81</v>
      </c>
      <c r="U4123" s="14" t="s">
        <v>4</v>
      </c>
      <c r="V4123" s="14">
        <v>144</v>
      </c>
      <c r="W4123" s="16">
        <f>+IF(datos_arg[[#This Row],[Moneda]]="ARS",datos_arg[[#This Row],[Monto]],datos_arg[[#This Row],[Monto]]*datos_arg[[#This Row],[TC]])</f>
        <v>2742.81</v>
      </c>
      <c r="X4123" s="16">
        <f>IFERROR(IF(datos_arg[[#This Row],[Moneda]]="USD",datos_arg[[#This Row],[Monto]],datos_arg[[#This Row],[Monto]]/datos_arg[[#This Row],[TC]]),0)</f>
        <v>19.047291666666666</v>
      </c>
      <c r="Y4123" s="14"/>
    </row>
    <row r="4124" spans="1:25" ht="15" customHeight="1" x14ac:dyDescent="0.25">
      <c r="A4124" s="14">
        <f t="shared" si="64"/>
        <v>4121</v>
      </c>
      <c r="B4124" s="1">
        <v>44258</v>
      </c>
      <c r="C4124" s="18">
        <f>+YEAR(datos_arg[[#This Row],[Fecha]])</f>
        <v>2021</v>
      </c>
      <c r="D4124" s="18">
        <f>+MONTH(datos_arg[[#This Row],[Fecha]])</f>
        <v>3</v>
      </c>
      <c r="E4124" s="14" t="s">
        <v>617</v>
      </c>
      <c r="F4124" s="14" t="s">
        <v>8101</v>
      </c>
      <c r="G4124" s="14"/>
      <c r="H4124" s="14" t="s">
        <v>8103</v>
      </c>
      <c r="I4124" s="14" t="s">
        <v>8105</v>
      </c>
      <c r="J4124" s="14" t="s">
        <v>472</v>
      </c>
      <c r="K4124" s="14" t="s">
        <v>421</v>
      </c>
      <c r="L4124" s="14" t="s">
        <v>426</v>
      </c>
      <c r="M4124" s="14" t="s">
        <v>1693</v>
      </c>
      <c r="N4124" s="14" t="s">
        <v>226</v>
      </c>
      <c r="O4124" s="14" t="s">
        <v>4190</v>
      </c>
      <c r="P4124" s="14" t="s">
        <v>6215</v>
      </c>
      <c r="Q4124" s="14">
        <v>16</v>
      </c>
      <c r="R4124" s="14" t="s">
        <v>8101</v>
      </c>
      <c r="S4124" s="14" t="s">
        <v>439</v>
      </c>
      <c r="T4124" s="35">
        <v>5730.64</v>
      </c>
      <c r="U4124" s="14" t="s">
        <v>4</v>
      </c>
      <c r="V4124" s="14">
        <v>144</v>
      </c>
      <c r="W4124" s="16">
        <f>+IF(datos_arg[[#This Row],[Moneda]]="ARS",datos_arg[[#This Row],[Monto]],datos_arg[[#This Row],[Monto]]*datos_arg[[#This Row],[TC]])</f>
        <v>5730.64</v>
      </c>
      <c r="X4124" s="16">
        <f>IFERROR(IF(datos_arg[[#This Row],[Moneda]]="USD",datos_arg[[#This Row],[Monto]],datos_arg[[#This Row],[Monto]]/datos_arg[[#This Row],[TC]]),0)</f>
        <v>39.796111111111117</v>
      </c>
      <c r="Y4124" s="14"/>
    </row>
    <row r="4125" spans="1:25" ht="15" customHeight="1" x14ac:dyDescent="0.25">
      <c r="A4125" s="14">
        <f t="shared" si="64"/>
        <v>4122</v>
      </c>
      <c r="B4125" s="1">
        <v>44258</v>
      </c>
      <c r="C4125" s="18">
        <f>+YEAR(datos_arg[[#This Row],[Fecha]])</f>
        <v>2021</v>
      </c>
      <c r="D4125" s="18">
        <f>+MONTH(datos_arg[[#This Row],[Fecha]])</f>
        <v>3</v>
      </c>
      <c r="E4125" s="14" t="s">
        <v>617</v>
      </c>
      <c r="F4125" s="14" t="s">
        <v>8101</v>
      </c>
      <c r="G4125" s="14"/>
      <c r="H4125" s="14" t="s">
        <v>8103</v>
      </c>
      <c r="I4125" s="14" t="s">
        <v>8105</v>
      </c>
      <c r="J4125" s="14" t="s">
        <v>472</v>
      </c>
      <c r="K4125" s="14" t="s">
        <v>421</v>
      </c>
      <c r="L4125" s="14" t="s">
        <v>426</v>
      </c>
      <c r="M4125" s="14" t="s">
        <v>1693</v>
      </c>
      <c r="N4125" s="14" t="s">
        <v>226</v>
      </c>
      <c r="O4125" s="14" t="s">
        <v>4191</v>
      </c>
      <c r="P4125" s="14" t="s">
        <v>6215</v>
      </c>
      <c r="Q4125" s="14">
        <v>6</v>
      </c>
      <c r="R4125" s="14" t="s">
        <v>8101</v>
      </c>
      <c r="S4125" s="14" t="s">
        <v>439</v>
      </c>
      <c r="T4125" s="35">
        <v>3018.89</v>
      </c>
      <c r="U4125" s="14" t="s">
        <v>4</v>
      </c>
      <c r="V4125" s="14">
        <v>144</v>
      </c>
      <c r="W4125" s="16">
        <f>+IF(datos_arg[[#This Row],[Moneda]]="ARS",datos_arg[[#This Row],[Monto]],datos_arg[[#This Row],[Monto]]*datos_arg[[#This Row],[TC]])</f>
        <v>3018.89</v>
      </c>
      <c r="X4125" s="16">
        <f>IFERROR(IF(datos_arg[[#This Row],[Moneda]]="USD",datos_arg[[#This Row],[Monto]],datos_arg[[#This Row],[Monto]]/datos_arg[[#This Row],[TC]]),0)</f>
        <v>20.964513888888888</v>
      </c>
      <c r="Y4125" s="14"/>
    </row>
    <row r="4126" spans="1:25" ht="15" customHeight="1" x14ac:dyDescent="0.25">
      <c r="A4126" s="14">
        <f t="shared" si="64"/>
        <v>4123</v>
      </c>
      <c r="B4126" s="1">
        <v>44258</v>
      </c>
      <c r="C4126" s="18">
        <f>+YEAR(datos_arg[[#This Row],[Fecha]])</f>
        <v>2021</v>
      </c>
      <c r="D4126" s="18">
        <f>+MONTH(datos_arg[[#This Row],[Fecha]])</f>
        <v>3</v>
      </c>
      <c r="E4126" s="14" t="s">
        <v>617</v>
      </c>
      <c r="F4126" s="14" t="s">
        <v>8101</v>
      </c>
      <c r="G4126" s="14"/>
      <c r="H4126" s="14" t="s">
        <v>8103</v>
      </c>
      <c r="I4126" s="14" t="s">
        <v>8105</v>
      </c>
      <c r="J4126" s="14" t="s">
        <v>472</v>
      </c>
      <c r="K4126" s="14" t="s">
        <v>421</v>
      </c>
      <c r="L4126" s="14" t="s">
        <v>426</v>
      </c>
      <c r="M4126" s="14" t="s">
        <v>1679</v>
      </c>
      <c r="N4126" s="14" t="s">
        <v>226</v>
      </c>
      <c r="O4126" s="14" t="s">
        <v>4192</v>
      </c>
      <c r="P4126" s="14" t="s">
        <v>6215</v>
      </c>
      <c r="Q4126" s="14">
        <v>15</v>
      </c>
      <c r="R4126" s="14" t="s">
        <v>8101</v>
      </c>
      <c r="S4126" s="14" t="s">
        <v>439</v>
      </c>
      <c r="T4126" s="35">
        <v>3801.45</v>
      </c>
      <c r="U4126" s="14" t="s">
        <v>4</v>
      </c>
      <c r="V4126" s="14">
        <v>144</v>
      </c>
      <c r="W4126" s="16">
        <f>+IF(datos_arg[[#This Row],[Moneda]]="ARS",datos_arg[[#This Row],[Monto]],datos_arg[[#This Row],[Monto]]*datos_arg[[#This Row],[TC]])</f>
        <v>3801.45</v>
      </c>
      <c r="X4126" s="16">
        <f>IFERROR(IF(datos_arg[[#This Row],[Moneda]]="USD",datos_arg[[#This Row],[Monto]],datos_arg[[#This Row],[Monto]]/datos_arg[[#This Row],[TC]]),0)</f>
        <v>26.398958333333333</v>
      </c>
      <c r="Y4126" s="14"/>
    </row>
    <row r="4127" spans="1:25" ht="15" customHeight="1" x14ac:dyDescent="0.25">
      <c r="A4127" s="14">
        <f t="shared" si="64"/>
        <v>4124</v>
      </c>
      <c r="B4127" s="1">
        <v>44258</v>
      </c>
      <c r="C4127" s="18">
        <f>+YEAR(datos_arg[[#This Row],[Fecha]])</f>
        <v>2021</v>
      </c>
      <c r="D4127" s="18">
        <f>+MONTH(datos_arg[[#This Row],[Fecha]])</f>
        <v>3</v>
      </c>
      <c r="E4127" s="14" t="s">
        <v>617</v>
      </c>
      <c r="F4127" s="14" t="s">
        <v>8101</v>
      </c>
      <c r="G4127" s="14"/>
      <c r="H4127" s="14" t="s">
        <v>8103</v>
      </c>
      <c r="I4127" s="14" t="s">
        <v>8105</v>
      </c>
      <c r="J4127" s="14" t="s">
        <v>472</v>
      </c>
      <c r="K4127" s="14" t="s">
        <v>421</v>
      </c>
      <c r="L4127" s="14" t="s">
        <v>426</v>
      </c>
      <c r="M4127" s="14" t="s">
        <v>1693</v>
      </c>
      <c r="N4127" s="14" t="s">
        <v>226</v>
      </c>
      <c r="O4127" s="14" t="s">
        <v>4193</v>
      </c>
      <c r="P4127" s="14" t="s">
        <v>6215</v>
      </c>
      <c r="Q4127" s="14">
        <v>8</v>
      </c>
      <c r="R4127" s="14" t="s">
        <v>8101</v>
      </c>
      <c r="S4127" s="14" t="s">
        <v>439</v>
      </c>
      <c r="T4127" s="35">
        <v>4600.53</v>
      </c>
      <c r="U4127" s="14" t="s">
        <v>4</v>
      </c>
      <c r="V4127" s="14">
        <v>144</v>
      </c>
      <c r="W4127" s="16">
        <f>+IF(datos_arg[[#This Row],[Moneda]]="ARS",datos_arg[[#This Row],[Monto]],datos_arg[[#This Row],[Monto]]*datos_arg[[#This Row],[TC]])</f>
        <v>4600.53</v>
      </c>
      <c r="X4127" s="16">
        <f>IFERROR(IF(datos_arg[[#This Row],[Moneda]]="USD",datos_arg[[#This Row],[Monto]],datos_arg[[#This Row],[Monto]]/datos_arg[[#This Row],[TC]]),0)</f>
        <v>31.948124999999997</v>
      </c>
      <c r="Y4127" s="14"/>
    </row>
    <row r="4128" spans="1:25" ht="15" customHeight="1" x14ac:dyDescent="0.25">
      <c r="A4128" s="14">
        <f t="shared" si="64"/>
        <v>4125</v>
      </c>
      <c r="B4128" s="1">
        <v>44258</v>
      </c>
      <c r="C4128" s="18">
        <f>+YEAR(datos_arg[[#This Row],[Fecha]])</f>
        <v>2021</v>
      </c>
      <c r="D4128" s="18">
        <f>+MONTH(datos_arg[[#This Row],[Fecha]])</f>
        <v>3</v>
      </c>
      <c r="E4128" s="14" t="s">
        <v>1015</v>
      </c>
      <c r="F4128" s="14" t="s">
        <v>403</v>
      </c>
      <c r="G4128" s="14" t="s">
        <v>5383</v>
      </c>
      <c r="H4128" s="14" t="s">
        <v>8103</v>
      </c>
      <c r="I4128" s="14" t="s">
        <v>8105</v>
      </c>
      <c r="J4128" s="14" t="s">
        <v>472</v>
      </c>
      <c r="K4128" s="14" t="s">
        <v>421</v>
      </c>
      <c r="L4128" s="14" t="s">
        <v>425</v>
      </c>
      <c r="M4128" s="14" t="s">
        <v>932</v>
      </c>
      <c r="N4128" s="14" t="s">
        <v>226</v>
      </c>
      <c r="O4128" s="14" t="s">
        <v>4194</v>
      </c>
      <c r="P4128" s="14" t="s">
        <v>6215</v>
      </c>
      <c r="Q4128" s="14">
        <v>8</v>
      </c>
      <c r="R4128" s="14" t="s">
        <v>5383</v>
      </c>
      <c r="S4128" s="14" t="s">
        <v>439</v>
      </c>
      <c r="T4128" s="35">
        <v>2634.71</v>
      </c>
      <c r="U4128" s="14" t="s">
        <v>4</v>
      </c>
      <c r="V4128" s="14">
        <v>144</v>
      </c>
      <c r="W4128" s="16">
        <f>+IF(datos_arg[[#This Row],[Moneda]]="ARS",datos_arg[[#This Row],[Monto]],datos_arg[[#This Row],[Monto]]*datos_arg[[#This Row],[TC]])</f>
        <v>2634.71</v>
      </c>
      <c r="X4128" s="16">
        <f>IFERROR(IF(datos_arg[[#This Row],[Moneda]]="USD",datos_arg[[#This Row],[Monto]],datos_arg[[#This Row],[Monto]]/datos_arg[[#This Row],[TC]]),0)</f>
        <v>18.296597222222221</v>
      </c>
      <c r="Y4128" s="14"/>
    </row>
    <row r="4129" spans="1:25" ht="15" customHeight="1" x14ac:dyDescent="0.25">
      <c r="A4129" s="14">
        <f t="shared" si="64"/>
        <v>4126</v>
      </c>
      <c r="B4129" s="1">
        <v>44258</v>
      </c>
      <c r="C4129" s="18">
        <f>+YEAR(datos_arg[[#This Row],[Fecha]])</f>
        <v>2021</v>
      </c>
      <c r="D4129" s="18">
        <f>+MONTH(datos_arg[[#This Row],[Fecha]])</f>
        <v>3</v>
      </c>
      <c r="E4129" s="14" t="s">
        <v>617</v>
      </c>
      <c r="F4129" s="14" t="s">
        <v>8101</v>
      </c>
      <c r="G4129" s="14"/>
      <c r="H4129" s="14" t="s">
        <v>8103</v>
      </c>
      <c r="I4129" s="14" t="s">
        <v>8105</v>
      </c>
      <c r="J4129" s="14" t="s">
        <v>472</v>
      </c>
      <c r="K4129" s="14" t="s">
        <v>421</v>
      </c>
      <c r="L4129" s="14" t="s">
        <v>421</v>
      </c>
      <c r="M4129" s="14" t="s">
        <v>607</v>
      </c>
      <c r="N4129" s="14" t="s">
        <v>226</v>
      </c>
      <c r="O4129" s="14" t="s">
        <v>4195</v>
      </c>
      <c r="P4129" s="14" t="s">
        <v>6215</v>
      </c>
      <c r="Q4129" s="14">
        <v>3</v>
      </c>
      <c r="R4129" s="14" t="s">
        <v>8101</v>
      </c>
      <c r="S4129" s="14" t="s">
        <v>439</v>
      </c>
      <c r="T4129" s="35">
        <v>1853.68</v>
      </c>
      <c r="U4129" s="14" t="s">
        <v>4</v>
      </c>
      <c r="V4129" s="14">
        <v>144</v>
      </c>
      <c r="W4129" s="16">
        <f>+IF(datos_arg[[#This Row],[Moneda]]="ARS",datos_arg[[#This Row],[Monto]],datos_arg[[#This Row],[Monto]]*datos_arg[[#This Row],[TC]])</f>
        <v>1853.68</v>
      </c>
      <c r="X4129" s="16">
        <f>IFERROR(IF(datos_arg[[#This Row],[Moneda]]="USD",datos_arg[[#This Row],[Monto]],datos_arg[[#This Row],[Monto]]/datos_arg[[#This Row],[TC]]),0)</f>
        <v>12.872777777777777</v>
      </c>
      <c r="Y4129" s="14"/>
    </row>
    <row r="4130" spans="1:25" ht="15" customHeight="1" x14ac:dyDescent="0.25">
      <c r="A4130" s="14">
        <f t="shared" si="64"/>
        <v>4127</v>
      </c>
      <c r="B4130" s="1">
        <v>44258</v>
      </c>
      <c r="C4130" s="18">
        <f>+YEAR(datos_arg[[#This Row],[Fecha]])</f>
        <v>2021</v>
      </c>
      <c r="D4130" s="18">
        <f>+MONTH(datos_arg[[#This Row],[Fecha]])</f>
        <v>3</v>
      </c>
      <c r="E4130" s="14" t="s">
        <v>617</v>
      </c>
      <c r="F4130" s="14" t="s">
        <v>8101</v>
      </c>
      <c r="G4130" s="14"/>
      <c r="H4130" s="14" t="s">
        <v>8103</v>
      </c>
      <c r="I4130" s="14" t="s">
        <v>8105</v>
      </c>
      <c r="J4130" s="14" t="s">
        <v>472</v>
      </c>
      <c r="K4130" s="14" t="s">
        <v>421</v>
      </c>
      <c r="L4130" s="14" t="s">
        <v>421</v>
      </c>
      <c r="M4130" s="14" t="s">
        <v>607</v>
      </c>
      <c r="N4130" s="14" t="s">
        <v>226</v>
      </c>
      <c r="O4130" s="14" t="s">
        <v>4196</v>
      </c>
      <c r="P4130" s="14" t="s">
        <v>6215</v>
      </c>
      <c r="Q4130" s="14">
        <v>4</v>
      </c>
      <c r="R4130" s="14" t="s">
        <v>8101</v>
      </c>
      <c r="S4130" s="14" t="s">
        <v>439</v>
      </c>
      <c r="T4130" s="35">
        <v>3263.14</v>
      </c>
      <c r="U4130" s="14" t="s">
        <v>4</v>
      </c>
      <c r="V4130" s="14">
        <v>144</v>
      </c>
      <c r="W4130" s="16">
        <f>+IF(datos_arg[[#This Row],[Moneda]]="ARS",datos_arg[[#This Row],[Monto]],datos_arg[[#This Row],[Monto]]*datos_arg[[#This Row],[TC]])</f>
        <v>3263.14</v>
      </c>
      <c r="X4130" s="16">
        <f>IFERROR(IF(datos_arg[[#This Row],[Moneda]]="USD",datos_arg[[#This Row],[Monto]],datos_arg[[#This Row],[Monto]]/datos_arg[[#This Row],[TC]]),0)</f>
        <v>22.660694444444445</v>
      </c>
      <c r="Y4130" s="14"/>
    </row>
    <row r="4131" spans="1:25" ht="15" customHeight="1" x14ac:dyDescent="0.25">
      <c r="A4131" s="14">
        <f t="shared" si="64"/>
        <v>4128</v>
      </c>
      <c r="B4131" s="1">
        <v>44258</v>
      </c>
      <c r="C4131" s="18">
        <f>+YEAR(datos_arg[[#This Row],[Fecha]])</f>
        <v>2021</v>
      </c>
      <c r="D4131" s="18">
        <f>+MONTH(datos_arg[[#This Row],[Fecha]])</f>
        <v>3</v>
      </c>
      <c r="E4131" s="14" t="s">
        <v>617</v>
      </c>
      <c r="F4131" s="14" t="s">
        <v>8101</v>
      </c>
      <c r="G4131" s="14"/>
      <c r="H4131" s="14" t="s">
        <v>8103</v>
      </c>
      <c r="I4131" s="14" t="s">
        <v>8105</v>
      </c>
      <c r="J4131" s="14" t="s">
        <v>472</v>
      </c>
      <c r="K4131" s="14" t="s">
        <v>421</v>
      </c>
      <c r="L4131" s="14" t="s">
        <v>421</v>
      </c>
      <c r="M4131" s="14" t="s">
        <v>607</v>
      </c>
      <c r="N4131" s="14" t="s">
        <v>226</v>
      </c>
      <c r="O4131" s="14" t="s">
        <v>4197</v>
      </c>
      <c r="P4131" s="14" t="s">
        <v>6215</v>
      </c>
      <c r="Q4131" s="14">
        <v>2</v>
      </c>
      <c r="R4131" s="14" t="s">
        <v>8101</v>
      </c>
      <c r="S4131" s="14" t="s">
        <v>439</v>
      </c>
      <c r="T4131" s="35">
        <v>5643.64</v>
      </c>
      <c r="U4131" s="14" t="s">
        <v>4</v>
      </c>
      <c r="V4131" s="14">
        <v>144</v>
      </c>
      <c r="W4131" s="16">
        <f>+IF(datos_arg[[#This Row],[Moneda]]="ARS",datos_arg[[#This Row],[Monto]],datos_arg[[#This Row],[Monto]]*datos_arg[[#This Row],[TC]])</f>
        <v>5643.64</v>
      </c>
      <c r="X4131" s="16">
        <f>IFERROR(IF(datos_arg[[#This Row],[Moneda]]="USD",datos_arg[[#This Row],[Monto]],datos_arg[[#This Row],[Monto]]/datos_arg[[#This Row],[TC]]),0)</f>
        <v>39.191944444444445</v>
      </c>
      <c r="Y4131" s="14"/>
    </row>
    <row r="4132" spans="1:25" ht="15" customHeight="1" x14ac:dyDescent="0.25">
      <c r="A4132" s="14">
        <f t="shared" si="64"/>
        <v>4129</v>
      </c>
      <c r="B4132" s="1">
        <v>44258</v>
      </c>
      <c r="C4132" s="18">
        <f>+YEAR(datos_arg[[#This Row],[Fecha]])</f>
        <v>2021</v>
      </c>
      <c r="D4132" s="18">
        <f>+MONTH(datos_arg[[#This Row],[Fecha]])</f>
        <v>3</v>
      </c>
      <c r="E4132" s="14" t="s">
        <v>617</v>
      </c>
      <c r="F4132" s="14" t="s">
        <v>8101</v>
      </c>
      <c r="G4132" s="14"/>
      <c r="H4132" s="14" t="s">
        <v>8103</v>
      </c>
      <c r="I4132" s="14" t="s">
        <v>8105</v>
      </c>
      <c r="J4132" s="14" t="s">
        <v>472</v>
      </c>
      <c r="K4132" s="14" t="s">
        <v>421</v>
      </c>
      <c r="L4132" s="14" t="s">
        <v>421</v>
      </c>
      <c r="M4132" s="14" t="s">
        <v>607</v>
      </c>
      <c r="N4132" s="14" t="s">
        <v>226</v>
      </c>
      <c r="O4132" s="14" t="s">
        <v>4198</v>
      </c>
      <c r="P4132" s="14" t="s">
        <v>6215</v>
      </c>
      <c r="Q4132" s="14">
        <v>2</v>
      </c>
      <c r="R4132" s="14" t="s">
        <v>8101</v>
      </c>
      <c r="S4132" s="14" t="s">
        <v>439</v>
      </c>
      <c r="T4132" s="35">
        <v>3113.3</v>
      </c>
      <c r="U4132" s="14" t="s">
        <v>4</v>
      </c>
      <c r="V4132" s="14">
        <v>144</v>
      </c>
      <c r="W4132" s="16">
        <f>+IF(datos_arg[[#This Row],[Moneda]]="ARS",datos_arg[[#This Row],[Monto]],datos_arg[[#This Row],[Monto]]*datos_arg[[#This Row],[TC]])</f>
        <v>3113.3</v>
      </c>
      <c r="X4132" s="16">
        <f>IFERROR(IF(datos_arg[[#This Row],[Moneda]]="USD",datos_arg[[#This Row],[Monto]],datos_arg[[#This Row],[Monto]]/datos_arg[[#This Row],[TC]]),0)</f>
        <v>21.620138888888889</v>
      </c>
      <c r="Y4132" s="14"/>
    </row>
    <row r="4133" spans="1:25" ht="15" customHeight="1" x14ac:dyDescent="0.25">
      <c r="A4133" s="14">
        <f t="shared" si="64"/>
        <v>4130</v>
      </c>
      <c r="B4133" s="1">
        <v>44258</v>
      </c>
      <c r="C4133" s="18">
        <f>+YEAR(datos_arg[[#This Row],[Fecha]])</f>
        <v>2021</v>
      </c>
      <c r="D4133" s="18">
        <f>+MONTH(datos_arg[[#This Row],[Fecha]])</f>
        <v>3</v>
      </c>
      <c r="E4133" s="14" t="s">
        <v>617</v>
      </c>
      <c r="F4133" s="14" t="s">
        <v>8101</v>
      </c>
      <c r="G4133" s="14"/>
      <c r="H4133" s="14" t="s">
        <v>8103</v>
      </c>
      <c r="I4133" s="14" t="s">
        <v>8105</v>
      </c>
      <c r="J4133" s="14" t="s">
        <v>472</v>
      </c>
      <c r="K4133" s="14" t="s">
        <v>421</v>
      </c>
      <c r="L4133" s="14" t="s">
        <v>425</v>
      </c>
      <c r="M4133" s="14" t="s">
        <v>473</v>
      </c>
      <c r="N4133" s="14" t="s">
        <v>226</v>
      </c>
      <c r="O4133" s="14" t="s">
        <v>4199</v>
      </c>
      <c r="P4133" s="14" t="s">
        <v>6215</v>
      </c>
      <c r="Q4133" s="14">
        <v>6</v>
      </c>
      <c r="R4133" s="14" t="s">
        <v>8101</v>
      </c>
      <c r="S4133" s="14" t="s">
        <v>439</v>
      </c>
      <c r="T4133" s="35">
        <v>8563.64</v>
      </c>
      <c r="U4133" s="14" t="s">
        <v>4</v>
      </c>
      <c r="V4133" s="14">
        <v>144</v>
      </c>
      <c r="W4133" s="16">
        <f>+IF(datos_arg[[#This Row],[Moneda]]="ARS",datos_arg[[#This Row],[Monto]],datos_arg[[#This Row],[Monto]]*datos_arg[[#This Row],[TC]])</f>
        <v>8563.64</v>
      </c>
      <c r="X4133" s="16">
        <f>IFERROR(IF(datos_arg[[#This Row],[Moneda]]="USD",datos_arg[[#This Row],[Monto]],datos_arg[[#This Row],[Monto]]/datos_arg[[#This Row],[TC]]),0)</f>
        <v>59.469722222222217</v>
      </c>
      <c r="Y4133" s="14"/>
    </row>
    <row r="4134" spans="1:25" ht="15" customHeight="1" x14ac:dyDescent="0.25">
      <c r="A4134" s="14">
        <f t="shared" si="64"/>
        <v>4131</v>
      </c>
      <c r="B4134" s="1">
        <v>44258</v>
      </c>
      <c r="C4134" s="18">
        <f>+YEAR(datos_arg[[#This Row],[Fecha]])</f>
        <v>2021</v>
      </c>
      <c r="D4134" s="18">
        <f>+MONTH(datos_arg[[#This Row],[Fecha]])</f>
        <v>3</v>
      </c>
      <c r="E4134" s="14" t="s">
        <v>617</v>
      </c>
      <c r="F4134" s="14" t="s">
        <v>8101</v>
      </c>
      <c r="G4134" s="14"/>
      <c r="H4134" s="14" t="s">
        <v>8103</v>
      </c>
      <c r="I4134" s="14" t="s">
        <v>8105</v>
      </c>
      <c r="J4134" s="14" t="s">
        <v>472</v>
      </c>
      <c r="K4134" s="14" t="s">
        <v>421</v>
      </c>
      <c r="L4134" s="14" t="s">
        <v>425</v>
      </c>
      <c r="M4134" s="14" t="s">
        <v>473</v>
      </c>
      <c r="N4134" s="14" t="s">
        <v>226</v>
      </c>
      <c r="O4134" s="14" t="s">
        <v>4200</v>
      </c>
      <c r="P4134" s="14" t="s">
        <v>6215</v>
      </c>
      <c r="Q4134" s="14">
        <v>8</v>
      </c>
      <c r="R4134" s="14" t="s">
        <v>8101</v>
      </c>
      <c r="S4134" s="14" t="s">
        <v>439</v>
      </c>
      <c r="T4134" s="35">
        <v>17656.46</v>
      </c>
      <c r="U4134" s="14" t="s">
        <v>4</v>
      </c>
      <c r="V4134" s="14">
        <v>144</v>
      </c>
      <c r="W4134" s="16">
        <f>+IF(datos_arg[[#This Row],[Moneda]]="ARS",datos_arg[[#This Row],[Monto]],datos_arg[[#This Row],[Monto]]*datos_arg[[#This Row],[TC]])</f>
        <v>17656.46</v>
      </c>
      <c r="X4134" s="16">
        <f>IFERROR(IF(datos_arg[[#This Row],[Moneda]]="USD",datos_arg[[#This Row],[Monto]],datos_arg[[#This Row],[Monto]]/datos_arg[[#This Row],[TC]]),0)</f>
        <v>122.61430555555555</v>
      </c>
      <c r="Y4134" s="14"/>
    </row>
    <row r="4135" spans="1:25" ht="15" customHeight="1" x14ac:dyDescent="0.25">
      <c r="A4135" s="14">
        <f t="shared" si="64"/>
        <v>4132</v>
      </c>
      <c r="B4135" s="1">
        <v>44258</v>
      </c>
      <c r="C4135" s="18">
        <f>+YEAR(datos_arg[[#This Row],[Fecha]])</f>
        <v>2021</v>
      </c>
      <c r="D4135" s="18">
        <f>+MONTH(datos_arg[[#This Row],[Fecha]])</f>
        <v>3</v>
      </c>
      <c r="E4135" s="14" t="s">
        <v>617</v>
      </c>
      <c r="F4135" s="14" t="s">
        <v>8101</v>
      </c>
      <c r="G4135" s="14"/>
      <c r="H4135" s="14" t="s">
        <v>8103</v>
      </c>
      <c r="I4135" s="14" t="s">
        <v>8105</v>
      </c>
      <c r="J4135" s="14" t="s">
        <v>472</v>
      </c>
      <c r="K4135" s="14" t="s">
        <v>421</v>
      </c>
      <c r="L4135" s="14" t="s">
        <v>425</v>
      </c>
      <c r="M4135" s="14" t="s">
        <v>4201</v>
      </c>
      <c r="N4135" s="14" t="s">
        <v>226</v>
      </c>
      <c r="O4135" s="14" t="s">
        <v>4202</v>
      </c>
      <c r="P4135" s="14" t="s">
        <v>6215</v>
      </c>
      <c r="Q4135" s="14">
        <v>11</v>
      </c>
      <c r="R4135" s="14" t="s">
        <v>8101</v>
      </c>
      <c r="S4135" s="14" t="s">
        <v>439</v>
      </c>
      <c r="T4135" s="35">
        <v>173134.64</v>
      </c>
      <c r="U4135" s="14" t="s">
        <v>4</v>
      </c>
      <c r="V4135" s="14">
        <v>144</v>
      </c>
      <c r="W4135" s="16">
        <f>+IF(datos_arg[[#This Row],[Moneda]]="ARS",datos_arg[[#This Row],[Monto]],datos_arg[[#This Row],[Monto]]*datos_arg[[#This Row],[TC]])</f>
        <v>173134.64</v>
      </c>
      <c r="X4135" s="16">
        <f>IFERROR(IF(datos_arg[[#This Row],[Moneda]]="USD",datos_arg[[#This Row],[Monto]],datos_arg[[#This Row],[Monto]]/datos_arg[[#This Row],[TC]]),0)</f>
        <v>1202.3238888888891</v>
      </c>
      <c r="Y4135" s="14"/>
    </row>
    <row r="4136" spans="1:25" ht="15" customHeight="1" x14ac:dyDescent="0.25">
      <c r="A4136" s="14">
        <f t="shared" si="64"/>
        <v>4133</v>
      </c>
      <c r="B4136" s="1">
        <v>44258</v>
      </c>
      <c r="C4136" s="18">
        <f>+YEAR(datos_arg[[#This Row],[Fecha]])</f>
        <v>2021</v>
      </c>
      <c r="D4136" s="18">
        <f>+MONTH(datos_arg[[#This Row],[Fecha]])</f>
        <v>3</v>
      </c>
      <c r="E4136" s="14" t="s">
        <v>617</v>
      </c>
      <c r="F4136" s="14" t="s">
        <v>8101</v>
      </c>
      <c r="G4136" s="14"/>
      <c r="H4136" s="14" t="s">
        <v>8103</v>
      </c>
      <c r="I4136" s="14" t="s">
        <v>8105</v>
      </c>
      <c r="J4136" s="14" t="s">
        <v>472</v>
      </c>
      <c r="K4136" s="14" t="s">
        <v>421</v>
      </c>
      <c r="L4136" s="14" t="s">
        <v>425</v>
      </c>
      <c r="M4136" s="14" t="s">
        <v>4203</v>
      </c>
      <c r="N4136" s="14" t="s">
        <v>226</v>
      </c>
      <c r="O4136" s="14" t="s">
        <v>4204</v>
      </c>
      <c r="P4136" s="14" t="s">
        <v>6215</v>
      </c>
      <c r="Q4136" s="14">
        <v>11</v>
      </c>
      <c r="R4136" s="14" t="s">
        <v>8101</v>
      </c>
      <c r="S4136" s="14" t="s">
        <v>439</v>
      </c>
      <c r="T4136" s="35">
        <v>8080</v>
      </c>
      <c r="U4136" s="14" t="s">
        <v>4</v>
      </c>
      <c r="V4136" s="14">
        <v>144</v>
      </c>
      <c r="W4136" s="16">
        <f>+IF(datos_arg[[#This Row],[Moneda]]="ARS",datos_arg[[#This Row],[Monto]],datos_arg[[#This Row],[Monto]]*datos_arg[[#This Row],[TC]])</f>
        <v>8080</v>
      </c>
      <c r="X4136" s="16">
        <f>IFERROR(IF(datos_arg[[#This Row],[Moneda]]="USD",datos_arg[[#This Row],[Monto]],datos_arg[[#This Row],[Monto]]/datos_arg[[#This Row],[TC]]),0)</f>
        <v>56.111111111111114</v>
      </c>
      <c r="Y4136" s="14"/>
    </row>
    <row r="4137" spans="1:25" ht="15" customHeight="1" x14ac:dyDescent="0.25">
      <c r="A4137" s="14">
        <f t="shared" si="64"/>
        <v>4134</v>
      </c>
      <c r="B4137" s="1">
        <v>44258</v>
      </c>
      <c r="C4137" s="18">
        <f>+YEAR(datos_arg[[#This Row],[Fecha]])</f>
        <v>2021</v>
      </c>
      <c r="D4137" s="18">
        <f>+MONTH(datos_arg[[#This Row],[Fecha]])</f>
        <v>3</v>
      </c>
      <c r="E4137" s="14" t="s">
        <v>617</v>
      </c>
      <c r="F4137" s="14" t="s">
        <v>8101</v>
      </c>
      <c r="G4137" s="14"/>
      <c r="H4137" s="14" t="s">
        <v>8103</v>
      </c>
      <c r="I4137" s="14" t="s">
        <v>8105</v>
      </c>
      <c r="J4137" s="14" t="s">
        <v>472</v>
      </c>
      <c r="K4137" s="14" t="s">
        <v>421</v>
      </c>
      <c r="L4137" s="14" t="s">
        <v>425</v>
      </c>
      <c r="M4137" s="14" t="s">
        <v>473</v>
      </c>
      <c r="N4137" s="14" t="s">
        <v>226</v>
      </c>
      <c r="O4137" s="14" t="s">
        <v>4205</v>
      </c>
      <c r="P4137" s="14" t="s">
        <v>6215</v>
      </c>
      <c r="Q4137" s="14">
        <v>11</v>
      </c>
      <c r="R4137" s="14" t="s">
        <v>8101</v>
      </c>
      <c r="S4137" s="14" t="s">
        <v>439</v>
      </c>
      <c r="T4137" s="35">
        <v>61177</v>
      </c>
      <c r="U4137" s="14" t="s">
        <v>4</v>
      </c>
      <c r="V4137" s="14">
        <v>144</v>
      </c>
      <c r="W4137" s="16">
        <f>+IF(datos_arg[[#This Row],[Moneda]]="ARS",datos_arg[[#This Row],[Monto]],datos_arg[[#This Row],[Monto]]*datos_arg[[#This Row],[TC]])</f>
        <v>61177</v>
      </c>
      <c r="X4137" s="16">
        <f>IFERROR(IF(datos_arg[[#This Row],[Moneda]]="USD",datos_arg[[#This Row],[Monto]],datos_arg[[#This Row],[Monto]]/datos_arg[[#This Row],[TC]]),0)</f>
        <v>424.84027777777777</v>
      </c>
      <c r="Y4137" s="14"/>
    </row>
    <row r="4138" spans="1:25" ht="15" customHeight="1" x14ac:dyDescent="0.25">
      <c r="A4138" s="14">
        <f t="shared" si="64"/>
        <v>4135</v>
      </c>
      <c r="B4138" s="1">
        <v>44258</v>
      </c>
      <c r="C4138" s="18">
        <f>+YEAR(datos_arg[[#This Row],[Fecha]])</f>
        <v>2021</v>
      </c>
      <c r="D4138" s="18">
        <f>+MONTH(datos_arg[[#This Row],[Fecha]])</f>
        <v>3</v>
      </c>
      <c r="E4138" s="14" t="s">
        <v>617</v>
      </c>
      <c r="F4138" s="14" t="s">
        <v>8101</v>
      </c>
      <c r="G4138" s="14"/>
      <c r="H4138" s="14" t="s">
        <v>8103</v>
      </c>
      <c r="I4138" s="14" t="s">
        <v>8105</v>
      </c>
      <c r="J4138" s="14" t="s">
        <v>472</v>
      </c>
      <c r="K4138" s="14" t="s">
        <v>421</v>
      </c>
      <c r="L4138" s="14" t="s">
        <v>425</v>
      </c>
      <c r="M4138" s="14" t="s">
        <v>473</v>
      </c>
      <c r="N4138" s="14" t="s">
        <v>4206</v>
      </c>
      <c r="O4138" s="14" t="s">
        <v>4250</v>
      </c>
      <c r="P4138" s="14" t="s">
        <v>6216</v>
      </c>
      <c r="Q4138" s="14">
        <v>13</v>
      </c>
      <c r="R4138" s="14" t="s">
        <v>8101</v>
      </c>
      <c r="S4138" s="14" t="s">
        <v>439</v>
      </c>
      <c r="T4138" s="35">
        <v>33365.879999999997</v>
      </c>
      <c r="U4138" s="14" t="s">
        <v>4</v>
      </c>
      <c r="V4138" s="14">
        <v>144</v>
      </c>
      <c r="W4138" s="16">
        <f>+IF(datos_arg[[#This Row],[Moneda]]="ARS",datos_arg[[#This Row],[Monto]],datos_arg[[#This Row],[Monto]]*datos_arg[[#This Row],[TC]])</f>
        <v>33365.879999999997</v>
      </c>
      <c r="X4138" s="16">
        <f>IFERROR(IF(datos_arg[[#This Row],[Moneda]]="USD",datos_arg[[#This Row],[Monto]],datos_arg[[#This Row],[Monto]]/datos_arg[[#This Row],[TC]]),0)</f>
        <v>231.70749999999998</v>
      </c>
      <c r="Y4138" s="14"/>
    </row>
    <row r="4139" spans="1:25" ht="15" customHeight="1" x14ac:dyDescent="0.25">
      <c r="A4139" s="14">
        <f t="shared" si="64"/>
        <v>4136</v>
      </c>
      <c r="B4139" s="1">
        <v>44258</v>
      </c>
      <c r="C4139" s="18">
        <f>+YEAR(datos_arg[[#This Row],[Fecha]])</f>
        <v>2021</v>
      </c>
      <c r="D4139" s="18">
        <f>+MONTH(datos_arg[[#This Row],[Fecha]])</f>
        <v>3</v>
      </c>
      <c r="E4139" s="14" t="s">
        <v>617</v>
      </c>
      <c r="F4139" s="14" t="s">
        <v>8101</v>
      </c>
      <c r="G4139" s="14"/>
      <c r="H4139" s="14" t="s">
        <v>8103</v>
      </c>
      <c r="I4139" s="14" t="s">
        <v>8105</v>
      </c>
      <c r="J4139" s="14" t="s">
        <v>472</v>
      </c>
      <c r="K4139" s="14" t="s">
        <v>421</v>
      </c>
      <c r="L4139" s="14" t="s">
        <v>425</v>
      </c>
      <c r="M4139" s="14" t="s">
        <v>665</v>
      </c>
      <c r="N4139" s="14" t="s">
        <v>126</v>
      </c>
      <c r="O4139" s="14" t="s">
        <v>4209</v>
      </c>
      <c r="P4139" s="14" t="s">
        <v>6217</v>
      </c>
      <c r="Q4139" s="14">
        <v>10</v>
      </c>
      <c r="R4139" s="14" t="s">
        <v>8101</v>
      </c>
      <c r="S4139" s="14" t="s">
        <v>439</v>
      </c>
      <c r="T4139" s="35">
        <v>14311.3</v>
      </c>
      <c r="U4139" s="14" t="s">
        <v>4</v>
      </c>
      <c r="V4139" s="14">
        <v>144</v>
      </c>
      <c r="W4139" s="16">
        <f>+IF(datos_arg[[#This Row],[Moneda]]="ARS",datos_arg[[#This Row],[Monto]],datos_arg[[#This Row],[Monto]]*datos_arg[[#This Row],[TC]])</f>
        <v>14311.3</v>
      </c>
      <c r="X4139" s="16">
        <f>IFERROR(IF(datos_arg[[#This Row],[Moneda]]="USD",datos_arg[[#This Row],[Monto]],datos_arg[[#This Row],[Monto]]/datos_arg[[#This Row],[TC]]),0)</f>
        <v>99.384027777777774</v>
      </c>
      <c r="Y4139" s="14"/>
    </row>
    <row r="4140" spans="1:25" ht="15" customHeight="1" x14ac:dyDescent="0.25">
      <c r="A4140" s="14">
        <f t="shared" si="64"/>
        <v>4137</v>
      </c>
      <c r="B4140" s="1">
        <v>44258</v>
      </c>
      <c r="C4140" s="18">
        <f>+YEAR(datos_arg[[#This Row],[Fecha]])</f>
        <v>2021</v>
      </c>
      <c r="D4140" s="18">
        <f>+MONTH(datos_arg[[#This Row],[Fecha]])</f>
        <v>3</v>
      </c>
      <c r="E4140" s="14" t="s">
        <v>1015</v>
      </c>
      <c r="F4140" s="14" t="s">
        <v>403</v>
      </c>
      <c r="G4140" s="14" t="s">
        <v>5383</v>
      </c>
      <c r="H4140" s="14" t="s">
        <v>8103</v>
      </c>
      <c r="I4140" s="14" t="s">
        <v>8105</v>
      </c>
      <c r="J4140" s="14" t="s">
        <v>472</v>
      </c>
      <c r="K4140" s="14" t="s">
        <v>421</v>
      </c>
      <c r="L4140" s="14" t="s">
        <v>425</v>
      </c>
      <c r="M4140" s="14" t="s">
        <v>1421</v>
      </c>
      <c r="N4140" s="14" t="s">
        <v>126</v>
      </c>
      <c r="O4140" s="14" t="s">
        <v>4210</v>
      </c>
      <c r="P4140" s="14" t="s">
        <v>6217</v>
      </c>
      <c r="Q4140" s="14">
        <v>10</v>
      </c>
      <c r="R4140" s="14" t="s">
        <v>5383</v>
      </c>
      <c r="S4140" s="14" t="s">
        <v>439</v>
      </c>
      <c r="T4140" s="35">
        <v>11701.93</v>
      </c>
      <c r="U4140" s="14" t="s">
        <v>4</v>
      </c>
      <c r="V4140" s="14">
        <v>144</v>
      </c>
      <c r="W4140" s="16">
        <f>+IF(datos_arg[[#This Row],[Moneda]]="ARS",datos_arg[[#This Row],[Monto]],datos_arg[[#This Row],[Monto]]*datos_arg[[#This Row],[TC]])</f>
        <v>11701.93</v>
      </c>
      <c r="X4140" s="16">
        <f>IFERROR(IF(datos_arg[[#This Row],[Moneda]]="USD",datos_arg[[#This Row],[Monto]],datos_arg[[#This Row],[Monto]]/datos_arg[[#This Row],[TC]]),0)</f>
        <v>81.263402777777785</v>
      </c>
      <c r="Y4140" s="14"/>
    </row>
    <row r="4141" spans="1:25" ht="15" customHeight="1" x14ac:dyDescent="0.25">
      <c r="A4141" s="14">
        <f t="shared" si="64"/>
        <v>4138</v>
      </c>
      <c r="B4141" s="1">
        <v>44258</v>
      </c>
      <c r="C4141" s="18">
        <f>+YEAR(datos_arg[[#This Row],[Fecha]])</f>
        <v>2021</v>
      </c>
      <c r="D4141" s="18">
        <f>+MONTH(datos_arg[[#This Row],[Fecha]])</f>
        <v>3</v>
      </c>
      <c r="E4141" s="14" t="s">
        <v>617</v>
      </c>
      <c r="F4141" s="14" t="s">
        <v>8101</v>
      </c>
      <c r="G4141" s="14"/>
      <c r="H4141" s="14" t="s">
        <v>8103</v>
      </c>
      <c r="I4141" s="14" t="s">
        <v>8105</v>
      </c>
      <c r="J4141" s="14" t="s">
        <v>472</v>
      </c>
      <c r="K4141" s="14" t="s">
        <v>421</v>
      </c>
      <c r="L4141" s="14" t="s">
        <v>425</v>
      </c>
      <c r="M4141" s="14" t="s">
        <v>97</v>
      </c>
      <c r="N4141" s="14" t="s">
        <v>126</v>
      </c>
      <c r="O4141" s="14" t="s">
        <v>4211</v>
      </c>
      <c r="P4141" s="14" t="s">
        <v>6217</v>
      </c>
      <c r="Q4141" s="14">
        <v>10</v>
      </c>
      <c r="R4141" s="14" t="s">
        <v>8101</v>
      </c>
      <c r="S4141" s="14" t="s">
        <v>439</v>
      </c>
      <c r="T4141" s="35">
        <v>7391.3</v>
      </c>
      <c r="U4141" s="14" t="s">
        <v>4</v>
      </c>
      <c r="V4141" s="14">
        <v>144</v>
      </c>
      <c r="W4141" s="16">
        <f>+IF(datos_arg[[#This Row],[Moneda]]="ARS",datos_arg[[#This Row],[Monto]],datos_arg[[#This Row],[Monto]]*datos_arg[[#This Row],[TC]])</f>
        <v>7391.3</v>
      </c>
      <c r="X4141" s="16">
        <f>IFERROR(IF(datos_arg[[#This Row],[Moneda]]="USD",datos_arg[[#This Row],[Monto]],datos_arg[[#This Row],[Monto]]/datos_arg[[#This Row],[TC]]),0)</f>
        <v>51.328472222222224</v>
      </c>
      <c r="Y4141" s="14"/>
    </row>
    <row r="4142" spans="1:25" ht="15" customHeight="1" x14ac:dyDescent="0.25">
      <c r="A4142" s="14">
        <f t="shared" si="64"/>
        <v>4139</v>
      </c>
      <c r="B4142" s="1">
        <v>44258</v>
      </c>
      <c r="C4142" s="18">
        <f>+YEAR(datos_arg[[#This Row],[Fecha]])</f>
        <v>2021</v>
      </c>
      <c r="D4142" s="18">
        <f>+MONTH(datos_arg[[#This Row],[Fecha]])</f>
        <v>3</v>
      </c>
      <c r="E4142" s="14" t="s">
        <v>617</v>
      </c>
      <c r="F4142" s="14" t="s">
        <v>8101</v>
      </c>
      <c r="G4142" s="14"/>
      <c r="H4142" s="14" t="s">
        <v>8103</v>
      </c>
      <c r="I4142" s="14" t="s">
        <v>8105</v>
      </c>
      <c r="J4142" s="14" t="s">
        <v>472</v>
      </c>
      <c r="K4142" s="14" t="s">
        <v>421</v>
      </c>
      <c r="L4142" s="14" t="s">
        <v>425</v>
      </c>
      <c r="M4142" s="14" t="s">
        <v>665</v>
      </c>
      <c r="N4142" s="14" t="s">
        <v>126</v>
      </c>
      <c r="O4142" s="14" t="s">
        <v>4212</v>
      </c>
      <c r="P4142" s="14" t="s">
        <v>6217</v>
      </c>
      <c r="Q4142" s="14">
        <v>10</v>
      </c>
      <c r="R4142" s="14" t="s">
        <v>8101</v>
      </c>
      <c r="S4142" s="14" t="s">
        <v>439</v>
      </c>
      <c r="T4142" s="35">
        <v>11759.4</v>
      </c>
      <c r="U4142" s="14" t="s">
        <v>4</v>
      </c>
      <c r="V4142" s="14">
        <v>144</v>
      </c>
      <c r="W4142" s="16">
        <f>+IF(datos_arg[[#This Row],[Moneda]]="ARS",datos_arg[[#This Row],[Monto]],datos_arg[[#This Row],[Monto]]*datos_arg[[#This Row],[TC]])</f>
        <v>11759.4</v>
      </c>
      <c r="X4142" s="16">
        <f>IFERROR(IF(datos_arg[[#This Row],[Moneda]]="USD",datos_arg[[#This Row],[Monto]],datos_arg[[#This Row],[Monto]]/datos_arg[[#This Row],[TC]]),0)</f>
        <v>81.662499999999994</v>
      </c>
      <c r="Y4142" s="14"/>
    </row>
    <row r="4143" spans="1:25" ht="15" customHeight="1" x14ac:dyDescent="0.25">
      <c r="A4143" s="14">
        <f t="shared" si="64"/>
        <v>4140</v>
      </c>
      <c r="B4143" s="1">
        <v>44258</v>
      </c>
      <c r="C4143" s="18">
        <f>+YEAR(datos_arg[[#This Row],[Fecha]])</f>
        <v>2021</v>
      </c>
      <c r="D4143" s="18">
        <f>+MONTH(datos_arg[[#This Row],[Fecha]])</f>
        <v>3</v>
      </c>
      <c r="E4143" s="14" t="s">
        <v>1015</v>
      </c>
      <c r="F4143" s="14" t="s">
        <v>403</v>
      </c>
      <c r="G4143" s="14" t="s">
        <v>5383</v>
      </c>
      <c r="H4143" s="14" t="s">
        <v>8103</v>
      </c>
      <c r="I4143" s="14" t="s">
        <v>8105</v>
      </c>
      <c r="J4143" s="14" t="s">
        <v>472</v>
      </c>
      <c r="K4143" s="14" t="s">
        <v>421</v>
      </c>
      <c r="L4143" s="14" t="s">
        <v>425</v>
      </c>
      <c r="M4143" s="14" t="s">
        <v>1421</v>
      </c>
      <c r="N4143" s="14" t="s">
        <v>126</v>
      </c>
      <c r="O4143" s="14" t="s">
        <v>4213</v>
      </c>
      <c r="P4143" s="14" t="s">
        <v>6217</v>
      </c>
      <c r="Q4143" s="14">
        <v>9</v>
      </c>
      <c r="R4143" s="14" t="s">
        <v>5383</v>
      </c>
      <c r="S4143" s="14" t="s">
        <v>439</v>
      </c>
      <c r="T4143" s="35">
        <v>8172.95</v>
      </c>
      <c r="U4143" s="14" t="s">
        <v>4</v>
      </c>
      <c r="V4143" s="14">
        <v>144</v>
      </c>
      <c r="W4143" s="16">
        <f>+IF(datos_arg[[#This Row],[Moneda]]="ARS",datos_arg[[#This Row],[Monto]],datos_arg[[#This Row],[Monto]]*datos_arg[[#This Row],[TC]])</f>
        <v>8172.95</v>
      </c>
      <c r="X4143" s="16">
        <f>IFERROR(IF(datos_arg[[#This Row],[Moneda]]="USD",datos_arg[[#This Row],[Monto]],datos_arg[[#This Row],[Monto]]/datos_arg[[#This Row],[TC]]),0)</f>
        <v>56.756597222222219</v>
      </c>
      <c r="Y4143" s="14"/>
    </row>
    <row r="4144" spans="1:25" ht="15" customHeight="1" x14ac:dyDescent="0.25">
      <c r="A4144" s="14">
        <f t="shared" si="64"/>
        <v>4141</v>
      </c>
      <c r="B4144" s="1">
        <v>44258</v>
      </c>
      <c r="C4144" s="18">
        <f>+YEAR(datos_arg[[#This Row],[Fecha]])</f>
        <v>2021</v>
      </c>
      <c r="D4144" s="18">
        <f>+MONTH(datos_arg[[#This Row],[Fecha]])</f>
        <v>3</v>
      </c>
      <c r="E4144" s="14" t="s">
        <v>617</v>
      </c>
      <c r="F4144" s="14" t="s">
        <v>8101</v>
      </c>
      <c r="G4144" s="14"/>
      <c r="H4144" s="14" t="s">
        <v>8103</v>
      </c>
      <c r="I4144" s="14" t="s">
        <v>8105</v>
      </c>
      <c r="J4144" s="14" t="s">
        <v>472</v>
      </c>
      <c r="K4144" s="14" t="s">
        <v>421</v>
      </c>
      <c r="L4144" s="14" t="s">
        <v>421</v>
      </c>
      <c r="M4144" s="14" t="s">
        <v>578</v>
      </c>
      <c r="N4144" s="14" t="s">
        <v>126</v>
      </c>
      <c r="O4144" s="14" t="s">
        <v>4214</v>
      </c>
      <c r="P4144" s="14" t="s">
        <v>6217</v>
      </c>
      <c r="Q4144" s="14">
        <v>10</v>
      </c>
      <c r="R4144" s="14" t="s">
        <v>8101</v>
      </c>
      <c r="S4144" s="14" t="s">
        <v>439</v>
      </c>
      <c r="T4144" s="35">
        <v>13426.18</v>
      </c>
      <c r="U4144" s="14" t="s">
        <v>4</v>
      </c>
      <c r="V4144" s="14">
        <v>144</v>
      </c>
      <c r="W4144" s="16">
        <f>+IF(datos_arg[[#This Row],[Moneda]]="ARS",datos_arg[[#This Row],[Monto]],datos_arg[[#This Row],[Monto]]*datos_arg[[#This Row],[TC]])</f>
        <v>13426.18</v>
      </c>
      <c r="X4144" s="16">
        <f>IFERROR(IF(datos_arg[[#This Row],[Moneda]]="USD",datos_arg[[#This Row],[Monto]],datos_arg[[#This Row],[Monto]]/datos_arg[[#This Row],[TC]]),0)</f>
        <v>93.237361111111113</v>
      </c>
      <c r="Y4144" s="14"/>
    </row>
    <row r="4145" spans="1:25" ht="15" customHeight="1" x14ac:dyDescent="0.25">
      <c r="A4145" s="14">
        <f t="shared" si="64"/>
        <v>4142</v>
      </c>
      <c r="B4145" s="1">
        <v>44258</v>
      </c>
      <c r="C4145" s="18">
        <f>+YEAR(datos_arg[[#This Row],[Fecha]])</f>
        <v>2021</v>
      </c>
      <c r="D4145" s="18">
        <f>+MONTH(datos_arg[[#This Row],[Fecha]])</f>
        <v>3</v>
      </c>
      <c r="E4145" s="14" t="s">
        <v>617</v>
      </c>
      <c r="F4145" s="14" t="s">
        <v>8101</v>
      </c>
      <c r="G4145" s="14"/>
      <c r="H4145" s="14" t="s">
        <v>8103</v>
      </c>
      <c r="I4145" s="14" t="s">
        <v>8105</v>
      </c>
      <c r="J4145" s="14" t="s">
        <v>472</v>
      </c>
      <c r="K4145" s="14" t="s">
        <v>421</v>
      </c>
      <c r="L4145" s="14" t="s">
        <v>421</v>
      </c>
      <c r="M4145" s="14" t="s">
        <v>578</v>
      </c>
      <c r="N4145" s="14" t="s">
        <v>126</v>
      </c>
      <c r="O4145" s="14" t="s">
        <v>4215</v>
      </c>
      <c r="P4145" s="14" t="s">
        <v>6217</v>
      </c>
      <c r="Q4145" s="14">
        <v>9</v>
      </c>
      <c r="R4145" s="14" t="s">
        <v>8101</v>
      </c>
      <c r="S4145" s="14" t="s">
        <v>439</v>
      </c>
      <c r="T4145" s="35">
        <v>12124.94</v>
      </c>
      <c r="U4145" s="14" t="s">
        <v>4</v>
      </c>
      <c r="V4145" s="14">
        <v>144</v>
      </c>
      <c r="W4145" s="16">
        <f>+IF(datos_arg[[#This Row],[Moneda]]="ARS",datos_arg[[#This Row],[Monto]],datos_arg[[#This Row],[Monto]]*datos_arg[[#This Row],[TC]])</f>
        <v>12124.94</v>
      </c>
      <c r="X4145" s="16">
        <f>IFERROR(IF(datos_arg[[#This Row],[Moneda]]="USD",datos_arg[[#This Row],[Monto]],datos_arg[[#This Row],[Monto]]/datos_arg[[#This Row],[TC]]),0)</f>
        <v>84.200972222222219</v>
      </c>
      <c r="Y4145" s="14"/>
    </row>
    <row r="4146" spans="1:25" ht="15" customHeight="1" x14ac:dyDescent="0.25">
      <c r="A4146" s="14">
        <f t="shared" si="64"/>
        <v>4143</v>
      </c>
      <c r="B4146" s="1">
        <v>44258</v>
      </c>
      <c r="C4146" s="18">
        <f>+YEAR(datos_arg[[#This Row],[Fecha]])</f>
        <v>2021</v>
      </c>
      <c r="D4146" s="18">
        <f>+MONTH(datos_arg[[#This Row],[Fecha]])</f>
        <v>3</v>
      </c>
      <c r="E4146" s="14" t="s">
        <v>617</v>
      </c>
      <c r="F4146" s="14" t="s">
        <v>8101</v>
      </c>
      <c r="G4146" s="14"/>
      <c r="H4146" s="14" t="s">
        <v>8103</v>
      </c>
      <c r="I4146" s="14" t="s">
        <v>8105</v>
      </c>
      <c r="J4146" s="14" t="s">
        <v>425</v>
      </c>
      <c r="K4146" s="14" t="s">
        <v>421</v>
      </c>
      <c r="L4146" s="14" t="s">
        <v>425</v>
      </c>
      <c r="M4146" s="14" t="s">
        <v>966</v>
      </c>
      <c r="N4146" s="14" t="s">
        <v>126</v>
      </c>
      <c r="O4146" s="14" t="s">
        <v>4752</v>
      </c>
      <c r="P4146" s="14" t="s">
        <v>6218</v>
      </c>
      <c r="Q4146" s="14">
        <v>3</v>
      </c>
      <c r="R4146" s="14" t="s">
        <v>8101</v>
      </c>
      <c r="S4146" s="14" t="s">
        <v>439</v>
      </c>
      <c r="T4146" s="35">
        <v>4607.5</v>
      </c>
      <c r="U4146" s="14" t="s">
        <v>4</v>
      </c>
      <c r="V4146" s="14">
        <v>144</v>
      </c>
      <c r="W4146" s="16">
        <f>+IF(datos_arg[[#This Row],[Moneda]]="ARS",datos_arg[[#This Row],[Monto]],datos_arg[[#This Row],[Monto]]*datos_arg[[#This Row],[TC]])</f>
        <v>4607.5</v>
      </c>
      <c r="X4146" s="16">
        <f>IFERROR(IF(datos_arg[[#This Row],[Moneda]]="USD",datos_arg[[#This Row],[Monto]],datos_arg[[#This Row],[Monto]]/datos_arg[[#This Row],[TC]]),0)</f>
        <v>31.996527777777779</v>
      </c>
      <c r="Y4146" s="14"/>
    </row>
    <row r="4147" spans="1:25" ht="15" customHeight="1" x14ac:dyDescent="0.25">
      <c r="A4147" s="14">
        <f t="shared" si="64"/>
        <v>4144</v>
      </c>
      <c r="B4147" s="1">
        <v>44259</v>
      </c>
      <c r="C4147" s="18">
        <f>+YEAR(datos_arg[[#This Row],[Fecha]])</f>
        <v>2021</v>
      </c>
      <c r="D4147" s="18">
        <f>+MONTH(datos_arg[[#This Row],[Fecha]])</f>
        <v>3</v>
      </c>
      <c r="E4147" s="14" t="s">
        <v>1016</v>
      </c>
      <c r="F4147" s="14" t="s">
        <v>404</v>
      </c>
      <c r="G4147" s="14"/>
      <c r="H4147" s="14" t="s">
        <v>6646</v>
      </c>
      <c r="I4147" s="14" t="s">
        <v>7132</v>
      </c>
      <c r="J4147" s="14" t="s">
        <v>425</v>
      </c>
      <c r="K4147" s="14"/>
      <c r="L4147" s="14" t="s">
        <v>425</v>
      </c>
      <c r="M4147" s="14" t="s">
        <v>1946</v>
      </c>
      <c r="N4147" s="14" t="s">
        <v>7957</v>
      </c>
      <c r="O4147" s="14" t="s">
        <v>4216</v>
      </c>
      <c r="P4147" s="14" t="s">
        <v>6219</v>
      </c>
      <c r="Q4147" s="14"/>
      <c r="R4147" s="14" t="s">
        <v>404</v>
      </c>
      <c r="S4147" s="14" t="s">
        <v>613</v>
      </c>
      <c r="T4147" s="35">
        <v>2887</v>
      </c>
      <c r="U4147" s="14" t="s">
        <v>4</v>
      </c>
      <c r="V4147" s="14">
        <v>144</v>
      </c>
      <c r="W4147" s="16">
        <f>+IF(datos_arg[[#This Row],[Moneda]]="ARS",datos_arg[[#This Row],[Monto]],datos_arg[[#This Row],[Monto]]*datos_arg[[#This Row],[TC]])</f>
        <v>2887</v>
      </c>
      <c r="X4147" s="16">
        <f>IFERROR(IF(datos_arg[[#This Row],[Moneda]]="USD",datos_arg[[#This Row],[Monto]],datos_arg[[#This Row],[Monto]]/datos_arg[[#This Row],[TC]]),0)</f>
        <v>20.048611111111111</v>
      </c>
      <c r="Y4147" s="14"/>
    </row>
    <row r="4148" spans="1:25" ht="15" customHeight="1" x14ac:dyDescent="0.25">
      <c r="A4148" s="14">
        <f t="shared" si="64"/>
        <v>4145</v>
      </c>
      <c r="B4148" s="1">
        <v>44259</v>
      </c>
      <c r="C4148" s="18">
        <f>+YEAR(datos_arg[[#This Row],[Fecha]])</f>
        <v>2021</v>
      </c>
      <c r="D4148" s="18">
        <f>+MONTH(datos_arg[[#This Row],[Fecha]])</f>
        <v>3</v>
      </c>
      <c r="E4148" s="14" t="s">
        <v>5358</v>
      </c>
      <c r="F4148" s="14" t="s">
        <v>969</v>
      </c>
      <c r="G4148" s="14"/>
      <c r="H4148" s="14" t="s">
        <v>433</v>
      </c>
      <c r="I4148" s="14" t="s">
        <v>955</v>
      </c>
      <c r="J4148" s="14" t="s">
        <v>425</v>
      </c>
      <c r="K4148" s="14"/>
      <c r="L4148" s="14" t="s">
        <v>425</v>
      </c>
      <c r="M4148" s="14" t="s">
        <v>616</v>
      </c>
      <c r="N4148" s="14" t="s">
        <v>3047</v>
      </c>
      <c r="O4148" s="14" t="s">
        <v>4219</v>
      </c>
      <c r="P4148" s="14" t="s">
        <v>6220</v>
      </c>
      <c r="Q4148" s="14">
        <v>5</v>
      </c>
      <c r="R4148" s="14" t="s">
        <v>969</v>
      </c>
      <c r="S4148" s="14" t="s">
        <v>439</v>
      </c>
      <c r="T4148" s="35">
        <v>247828.72</v>
      </c>
      <c r="U4148" s="14" t="s">
        <v>4</v>
      </c>
      <c r="V4148" s="14">
        <v>144</v>
      </c>
      <c r="W4148" s="16">
        <f>+IF(datos_arg[[#This Row],[Moneda]]="ARS",datos_arg[[#This Row],[Monto]],datos_arg[[#This Row],[Monto]]*datos_arg[[#This Row],[TC]])</f>
        <v>247828.72</v>
      </c>
      <c r="X4148" s="16">
        <f>IFERROR(IF(datos_arg[[#This Row],[Moneda]]="USD",datos_arg[[#This Row],[Monto]],datos_arg[[#This Row],[Monto]]/datos_arg[[#This Row],[TC]]),0)</f>
        <v>1721.0327777777777</v>
      </c>
      <c r="Y4148" s="14"/>
    </row>
    <row r="4149" spans="1:25" ht="15" customHeight="1" x14ac:dyDescent="0.25">
      <c r="A4149" s="14">
        <f t="shared" si="64"/>
        <v>4146</v>
      </c>
      <c r="B4149" s="1">
        <v>44259</v>
      </c>
      <c r="C4149" s="18">
        <f>+YEAR(datos_arg[[#This Row],[Fecha]])</f>
        <v>2021</v>
      </c>
      <c r="D4149" s="18">
        <f>+MONTH(datos_arg[[#This Row],[Fecha]])</f>
        <v>3</v>
      </c>
      <c r="E4149" s="14" t="s">
        <v>5358</v>
      </c>
      <c r="F4149" s="14" t="s">
        <v>969</v>
      </c>
      <c r="G4149" s="14"/>
      <c r="H4149" s="14" t="s">
        <v>6646</v>
      </c>
      <c r="I4149" s="14" t="s">
        <v>7132</v>
      </c>
      <c r="J4149" s="14" t="s">
        <v>425</v>
      </c>
      <c r="K4149" s="14"/>
      <c r="L4149" s="14" t="s">
        <v>425</v>
      </c>
      <c r="M4149" s="14" t="s">
        <v>1021</v>
      </c>
      <c r="N4149" s="14" t="s">
        <v>3047</v>
      </c>
      <c r="O4149" s="14" t="s">
        <v>4220</v>
      </c>
      <c r="P4149" s="14" t="s">
        <v>6220</v>
      </c>
      <c r="Q4149" s="14">
        <v>2</v>
      </c>
      <c r="R4149" s="14" t="s">
        <v>969</v>
      </c>
      <c r="S4149" s="14" t="s">
        <v>439</v>
      </c>
      <c r="T4149" s="35">
        <v>21671.279999999999</v>
      </c>
      <c r="U4149" s="14" t="s">
        <v>4</v>
      </c>
      <c r="V4149" s="14">
        <v>144</v>
      </c>
      <c r="W4149" s="16">
        <f>+IF(datos_arg[[#This Row],[Moneda]]="ARS",datos_arg[[#This Row],[Monto]],datos_arg[[#This Row],[Monto]]*datos_arg[[#This Row],[TC]])</f>
        <v>21671.279999999999</v>
      </c>
      <c r="X4149" s="16">
        <f>IFERROR(IF(datos_arg[[#This Row],[Moneda]]="USD",datos_arg[[#This Row],[Monto]],datos_arg[[#This Row],[Monto]]/datos_arg[[#This Row],[TC]]),0)</f>
        <v>150.495</v>
      </c>
      <c r="Y4149" s="14"/>
    </row>
    <row r="4150" spans="1:25" ht="15" customHeight="1" x14ac:dyDescent="0.25">
      <c r="A4150" s="14">
        <f t="shared" si="64"/>
        <v>4147</v>
      </c>
      <c r="B4150" s="1">
        <v>44259</v>
      </c>
      <c r="C4150" s="18">
        <f>+YEAR(datos_arg[[#This Row],[Fecha]])</f>
        <v>2021</v>
      </c>
      <c r="D4150" s="18">
        <f>+MONTH(datos_arg[[#This Row],[Fecha]])</f>
        <v>3</v>
      </c>
      <c r="E4150" s="14" t="s">
        <v>1015</v>
      </c>
      <c r="F4150" s="14" t="s">
        <v>403</v>
      </c>
      <c r="G4150" s="14" t="s">
        <v>970</v>
      </c>
      <c r="H4150" s="14" t="s">
        <v>7132</v>
      </c>
      <c r="I4150" s="14" t="s">
        <v>7132</v>
      </c>
      <c r="J4150" s="14" t="s">
        <v>425</v>
      </c>
      <c r="K4150" s="14"/>
      <c r="L4150" s="14" t="s">
        <v>425</v>
      </c>
      <c r="M4150" s="14" t="s">
        <v>493</v>
      </c>
      <c r="N4150" s="14" t="s">
        <v>948</v>
      </c>
      <c r="O4150" s="14" t="s">
        <v>3730</v>
      </c>
      <c r="P4150" s="14" t="s">
        <v>6079</v>
      </c>
      <c r="Q4150" s="14"/>
      <c r="R4150" s="14" t="s">
        <v>970</v>
      </c>
      <c r="S4150" s="14" t="s">
        <v>439</v>
      </c>
      <c r="T4150" s="35">
        <v>415</v>
      </c>
      <c r="U4150" s="14" t="s">
        <v>4</v>
      </c>
      <c r="V4150" s="14">
        <v>144</v>
      </c>
      <c r="W4150" s="16">
        <f>+IF(datos_arg[[#This Row],[Moneda]]="ARS",datos_arg[[#This Row],[Monto]],datos_arg[[#This Row],[Monto]]*datos_arg[[#This Row],[TC]])</f>
        <v>415</v>
      </c>
      <c r="X4150" s="16">
        <f>IFERROR(IF(datos_arg[[#This Row],[Moneda]]="USD",datos_arg[[#This Row],[Monto]],datos_arg[[#This Row],[Monto]]/datos_arg[[#This Row],[TC]]),0)</f>
        <v>2.8819444444444446</v>
      </c>
      <c r="Y4150" s="14"/>
    </row>
    <row r="4151" spans="1:25" ht="15" customHeight="1" x14ac:dyDescent="0.25">
      <c r="A4151" s="14">
        <f t="shared" si="64"/>
        <v>4148</v>
      </c>
      <c r="B4151" s="1">
        <v>44259</v>
      </c>
      <c r="C4151" s="18">
        <f>+YEAR(datos_arg[[#This Row],[Fecha]])</f>
        <v>2021</v>
      </c>
      <c r="D4151" s="18">
        <f>+MONTH(datos_arg[[#This Row],[Fecha]])</f>
        <v>3</v>
      </c>
      <c r="E4151" s="14" t="s">
        <v>449</v>
      </c>
      <c r="F4151" s="14" t="s">
        <v>523</v>
      </c>
      <c r="G4151" s="14"/>
      <c r="H4151" s="14" t="s">
        <v>7132</v>
      </c>
      <c r="I4151" s="14" t="s">
        <v>7132</v>
      </c>
      <c r="J4151" s="14" t="s">
        <v>425</v>
      </c>
      <c r="K4151" s="14"/>
      <c r="L4151" s="14" t="s">
        <v>425</v>
      </c>
      <c r="M4151" s="14" t="s">
        <v>515</v>
      </c>
      <c r="N4151" s="14" t="s">
        <v>515</v>
      </c>
      <c r="O4151" s="14" t="s">
        <v>3849</v>
      </c>
      <c r="P4151" s="14" t="s">
        <v>6079</v>
      </c>
      <c r="Q4151" s="14">
        <v>1</v>
      </c>
      <c r="R4151" s="14" t="s">
        <v>523</v>
      </c>
      <c r="S4151" s="14" t="s">
        <v>439</v>
      </c>
      <c r="T4151" s="35">
        <v>2700</v>
      </c>
      <c r="U4151" s="14" t="s">
        <v>4</v>
      </c>
      <c r="V4151" s="14">
        <v>144</v>
      </c>
      <c r="W4151" s="16">
        <f>+IF(datos_arg[[#This Row],[Moneda]]="ARS",datos_arg[[#This Row],[Monto]],datos_arg[[#This Row],[Monto]]*datos_arg[[#This Row],[TC]])</f>
        <v>2700</v>
      </c>
      <c r="X4151" s="16">
        <f>IFERROR(IF(datos_arg[[#This Row],[Moneda]]="USD",datos_arg[[#This Row],[Monto]],datos_arg[[#This Row],[Monto]]/datos_arg[[#This Row],[TC]]),0)</f>
        <v>18.75</v>
      </c>
      <c r="Y4151" s="14"/>
    </row>
    <row r="4152" spans="1:25" ht="15" customHeight="1" x14ac:dyDescent="0.25">
      <c r="A4152" s="14">
        <f t="shared" si="64"/>
        <v>4149</v>
      </c>
      <c r="B4152" s="1">
        <v>44259</v>
      </c>
      <c r="C4152" s="18">
        <f>+YEAR(datos_arg[[#This Row],[Fecha]])</f>
        <v>2021</v>
      </c>
      <c r="D4152" s="18">
        <f>+MONTH(datos_arg[[#This Row],[Fecha]])</f>
        <v>3</v>
      </c>
      <c r="E4152" s="14" t="s">
        <v>449</v>
      </c>
      <c r="F4152" s="14" t="s">
        <v>505</v>
      </c>
      <c r="G4152" s="14"/>
      <c r="H4152" s="14" t="s">
        <v>7132</v>
      </c>
      <c r="I4152" s="14" t="s">
        <v>7132</v>
      </c>
      <c r="J4152" s="14" t="s">
        <v>425</v>
      </c>
      <c r="K4152" s="14"/>
      <c r="L4152" s="14" t="s">
        <v>425</v>
      </c>
      <c r="M4152" s="14" t="s">
        <v>613</v>
      </c>
      <c r="N4152" s="14" t="s">
        <v>2273</v>
      </c>
      <c r="O4152" s="14" t="s">
        <v>2592</v>
      </c>
      <c r="P4152" s="14"/>
      <c r="Q4152" s="14"/>
      <c r="R4152" s="14" t="s">
        <v>505</v>
      </c>
      <c r="S4152" s="14" t="s">
        <v>613</v>
      </c>
      <c r="T4152" s="35">
        <v>17.32</v>
      </c>
      <c r="U4152" s="14" t="s">
        <v>4</v>
      </c>
      <c r="V4152" s="14">
        <v>144</v>
      </c>
      <c r="W4152" s="16">
        <f>+IF(datos_arg[[#This Row],[Moneda]]="ARS",datos_arg[[#This Row],[Monto]],datos_arg[[#This Row],[Monto]]*datos_arg[[#This Row],[TC]])</f>
        <v>17.32</v>
      </c>
      <c r="X4152" s="16">
        <f>IFERROR(IF(datos_arg[[#This Row],[Moneda]]="USD",datos_arg[[#This Row],[Monto]],datos_arg[[#This Row],[Monto]]/datos_arg[[#This Row],[TC]]),0)</f>
        <v>0.12027777777777778</v>
      </c>
      <c r="Y4152" s="14"/>
    </row>
    <row r="4153" spans="1:25" ht="15" customHeight="1" x14ac:dyDescent="0.25">
      <c r="A4153" s="14">
        <f t="shared" si="64"/>
        <v>4150</v>
      </c>
      <c r="B4153" s="1">
        <v>44259</v>
      </c>
      <c r="C4153" s="18">
        <f>+YEAR(datos_arg[[#This Row],[Fecha]])</f>
        <v>2021</v>
      </c>
      <c r="D4153" s="18">
        <f>+MONTH(datos_arg[[#This Row],[Fecha]])</f>
        <v>3</v>
      </c>
      <c r="E4153" s="14" t="s">
        <v>1015</v>
      </c>
      <c r="F4153" s="14" t="s">
        <v>403</v>
      </c>
      <c r="G4153" s="14" t="s">
        <v>5383</v>
      </c>
      <c r="H4153" s="14" t="s">
        <v>8103</v>
      </c>
      <c r="I4153" s="14" t="s">
        <v>8105</v>
      </c>
      <c r="J4153" s="14" t="s">
        <v>425</v>
      </c>
      <c r="K4153" s="14"/>
      <c r="L4153" s="14" t="s">
        <v>425</v>
      </c>
      <c r="M4153" s="14" t="s">
        <v>773</v>
      </c>
      <c r="N4153" s="14" t="s">
        <v>4419</v>
      </c>
      <c r="O4153" s="14" t="s">
        <v>4420</v>
      </c>
      <c r="P4153" s="14" t="s">
        <v>6221</v>
      </c>
      <c r="Q4153" s="14"/>
      <c r="R4153" s="14" t="s">
        <v>5383</v>
      </c>
      <c r="S4153" s="14" t="s">
        <v>439</v>
      </c>
      <c r="T4153" s="35">
        <v>1810</v>
      </c>
      <c r="U4153" s="14" t="s">
        <v>4</v>
      </c>
      <c r="V4153" s="14">
        <v>144</v>
      </c>
      <c r="W4153" s="16">
        <f>+IF(datos_arg[[#This Row],[Moneda]]="ARS",datos_arg[[#This Row],[Monto]],datos_arg[[#This Row],[Monto]]*datos_arg[[#This Row],[TC]])</f>
        <v>1810</v>
      </c>
      <c r="X4153" s="16">
        <f>IFERROR(IF(datos_arg[[#This Row],[Moneda]]="USD",datos_arg[[#This Row],[Monto]],datos_arg[[#This Row],[Monto]]/datos_arg[[#This Row],[TC]]),0)</f>
        <v>12.569444444444445</v>
      </c>
      <c r="Y4153" s="14"/>
    </row>
    <row r="4154" spans="1:25" ht="15" customHeight="1" x14ac:dyDescent="0.25">
      <c r="A4154" s="14">
        <f t="shared" si="64"/>
        <v>4151</v>
      </c>
      <c r="B4154" s="1">
        <v>44260</v>
      </c>
      <c r="C4154" s="18">
        <f>+YEAR(datos_arg[[#This Row],[Fecha]])</f>
        <v>2021</v>
      </c>
      <c r="D4154" s="18">
        <f>+MONTH(datos_arg[[#This Row],[Fecha]])</f>
        <v>3</v>
      </c>
      <c r="E4154" s="14" t="s">
        <v>449</v>
      </c>
      <c r="F4154" s="14" t="s">
        <v>523</v>
      </c>
      <c r="G4154" s="14"/>
      <c r="H4154" s="14" t="s">
        <v>7132</v>
      </c>
      <c r="I4154" s="14" t="s">
        <v>7132</v>
      </c>
      <c r="J4154" s="14" t="s">
        <v>425</v>
      </c>
      <c r="K4154" s="14"/>
      <c r="L4154" s="14" t="s">
        <v>425</v>
      </c>
      <c r="M4154" s="14" t="s">
        <v>524</v>
      </c>
      <c r="N4154" s="14" t="s">
        <v>524</v>
      </c>
      <c r="O4154" s="14" t="s">
        <v>4268</v>
      </c>
      <c r="P4154" s="14"/>
      <c r="Q4154" s="14"/>
      <c r="R4154" s="14" t="s">
        <v>523</v>
      </c>
      <c r="S4154" s="14" t="s">
        <v>439</v>
      </c>
      <c r="T4154" s="35">
        <v>290</v>
      </c>
      <c r="U4154" s="14" t="s">
        <v>4</v>
      </c>
      <c r="V4154" s="14">
        <v>144</v>
      </c>
      <c r="W4154" s="16">
        <f>+IF(datos_arg[[#This Row],[Moneda]]="ARS",datos_arg[[#This Row],[Monto]],datos_arg[[#This Row],[Monto]]*datos_arg[[#This Row],[TC]])</f>
        <v>290</v>
      </c>
      <c r="X4154" s="16">
        <f>IFERROR(IF(datos_arg[[#This Row],[Moneda]]="USD",datos_arg[[#This Row],[Monto]],datos_arg[[#This Row],[Monto]]/datos_arg[[#This Row],[TC]]),0)</f>
        <v>2.0138888888888888</v>
      </c>
      <c r="Y4154" s="14"/>
    </row>
    <row r="4155" spans="1:25" ht="15" customHeight="1" x14ac:dyDescent="0.25">
      <c r="A4155" s="14">
        <f t="shared" si="64"/>
        <v>4152</v>
      </c>
      <c r="B4155" s="1">
        <v>44260</v>
      </c>
      <c r="C4155" s="18">
        <f>+YEAR(datos_arg[[#This Row],[Fecha]])</f>
        <v>2021</v>
      </c>
      <c r="D4155" s="18">
        <f>+MONTH(datos_arg[[#This Row],[Fecha]])</f>
        <v>3</v>
      </c>
      <c r="E4155" s="14" t="s">
        <v>449</v>
      </c>
      <c r="F4155" s="14" t="s">
        <v>523</v>
      </c>
      <c r="G4155" s="14"/>
      <c r="H4155" s="14" t="s">
        <v>7132</v>
      </c>
      <c r="I4155" s="14" t="s">
        <v>7132</v>
      </c>
      <c r="J4155" s="14" t="s">
        <v>425</v>
      </c>
      <c r="K4155" s="14"/>
      <c r="L4155" s="14" t="s">
        <v>425</v>
      </c>
      <c r="M4155" s="14" t="s">
        <v>524</v>
      </c>
      <c r="N4155" s="14" t="s">
        <v>524</v>
      </c>
      <c r="O4155" s="14" t="s">
        <v>4269</v>
      </c>
      <c r="P4155" s="14" t="s">
        <v>6222</v>
      </c>
      <c r="Q4155" s="14"/>
      <c r="R4155" s="14" t="s">
        <v>523</v>
      </c>
      <c r="S4155" s="14" t="s">
        <v>439</v>
      </c>
      <c r="T4155" s="35">
        <v>23909</v>
      </c>
      <c r="U4155" s="14" t="s">
        <v>4</v>
      </c>
      <c r="V4155" s="14">
        <v>144</v>
      </c>
      <c r="W4155" s="16">
        <f>+IF(datos_arg[[#This Row],[Moneda]]="ARS",datos_arg[[#This Row],[Monto]],datos_arg[[#This Row],[Monto]]*datos_arg[[#This Row],[TC]])</f>
        <v>23909</v>
      </c>
      <c r="X4155" s="16">
        <f>IFERROR(IF(datos_arg[[#This Row],[Moneda]]="USD",datos_arg[[#This Row],[Monto]],datos_arg[[#This Row],[Monto]]/datos_arg[[#This Row],[TC]]),0)</f>
        <v>166.03472222222223</v>
      </c>
      <c r="Y4155" s="14"/>
    </row>
    <row r="4156" spans="1:25" x14ac:dyDescent="0.25">
      <c r="A4156" s="14">
        <f t="shared" si="64"/>
        <v>4153</v>
      </c>
      <c r="B4156" s="1">
        <v>44260</v>
      </c>
      <c r="C4156" s="18">
        <f>+YEAR(datos_arg[[#This Row],[Fecha]])</f>
        <v>2021</v>
      </c>
      <c r="D4156" s="18">
        <f>+MONTH(datos_arg[[#This Row],[Fecha]])</f>
        <v>3</v>
      </c>
      <c r="E4156" s="14" t="s">
        <v>408</v>
      </c>
      <c r="F4156" s="14" t="s">
        <v>69</v>
      </c>
      <c r="G4156" s="14"/>
      <c r="H4156" s="14" t="s">
        <v>7132</v>
      </c>
      <c r="I4156" s="14" t="s">
        <v>7132</v>
      </c>
      <c r="J4156" s="14" t="s">
        <v>425</v>
      </c>
      <c r="K4156" s="14"/>
      <c r="L4156" s="14" t="s">
        <v>425</v>
      </c>
      <c r="M4156" s="14" t="s">
        <v>2530</v>
      </c>
      <c r="N4156" s="14" t="s">
        <v>2530</v>
      </c>
      <c r="O4156" s="14"/>
      <c r="P4156" s="14"/>
      <c r="Q4156" s="14"/>
      <c r="R4156" s="14" t="s">
        <v>439</v>
      </c>
      <c r="S4156" s="14" t="s">
        <v>440</v>
      </c>
      <c r="T4156" s="35">
        <v>3700</v>
      </c>
      <c r="U4156" s="14" t="s">
        <v>2</v>
      </c>
      <c r="V4156" s="14">
        <v>142</v>
      </c>
      <c r="W4156" s="16">
        <f>+IF(datos_arg[[#This Row],[Moneda]]="ARS",datos_arg[[#This Row],[Monto]],datos_arg[[#This Row],[Monto]]*datos_arg[[#This Row],[TC]])</f>
        <v>525400</v>
      </c>
      <c r="X4156" s="16">
        <f>IFERROR(IF(datos_arg[[#This Row],[Moneda]]="USD",datos_arg[[#This Row],[Monto]],datos_arg[[#This Row],[Monto]]/datos_arg[[#This Row],[TC]]),0)</f>
        <v>3700</v>
      </c>
      <c r="Y4156" s="14"/>
    </row>
    <row r="4157" spans="1:25" x14ac:dyDescent="0.25">
      <c r="A4157" s="14">
        <f t="shared" si="64"/>
        <v>4154</v>
      </c>
      <c r="B4157" s="1">
        <v>44260</v>
      </c>
      <c r="C4157" s="18">
        <f>+YEAR(datos_arg[[#This Row],[Fecha]])</f>
        <v>2021</v>
      </c>
      <c r="D4157" s="18">
        <f>+MONTH(datos_arg[[#This Row],[Fecha]])</f>
        <v>3</v>
      </c>
      <c r="E4157" s="14" t="s">
        <v>1016</v>
      </c>
      <c r="F4157" s="14" t="s">
        <v>5364</v>
      </c>
      <c r="G4157" s="14" t="s">
        <v>6700</v>
      </c>
      <c r="H4157" s="14" t="s">
        <v>7132</v>
      </c>
      <c r="I4157" s="14" t="s">
        <v>7132</v>
      </c>
      <c r="J4157" s="14" t="s">
        <v>425</v>
      </c>
      <c r="K4157" s="14"/>
      <c r="L4157" s="14" t="s">
        <v>425</v>
      </c>
      <c r="M4157" s="14" t="s">
        <v>128</v>
      </c>
      <c r="N4157" s="14" t="s">
        <v>128</v>
      </c>
      <c r="O4157" s="14" t="s">
        <v>1805</v>
      </c>
      <c r="P4157" s="14"/>
      <c r="Q4157" s="14"/>
      <c r="R4157" s="14" t="s">
        <v>5364</v>
      </c>
      <c r="S4157" s="14" t="s">
        <v>440</v>
      </c>
      <c r="T4157" s="35">
        <v>2800</v>
      </c>
      <c r="U4157" s="14" t="s">
        <v>2</v>
      </c>
      <c r="V4157" s="14">
        <v>142</v>
      </c>
      <c r="W4157" s="16">
        <f>+IF(datos_arg[[#This Row],[Moneda]]="ARS",datos_arg[[#This Row],[Monto]],datos_arg[[#This Row],[Monto]]*datos_arg[[#This Row],[TC]])</f>
        <v>397600</v>
      </c>
      <c r="X4157" s="16">
        <f>IFERROR(IF(datos_arg[[#This Row],[Moneda]]="USD",datos_arg[[#This Row],[Monto]],datos_arg[[#This Row],[Monto]]/datos_arg[[#This Row],[TC]]),0)</f>
        <v>2800</v>
      </c>
      <c r="Y4157" s="14"/>
    </row>
    <row r="4158" spans="1:25" x14ac:dyDescent="0.25">
      <c r="A4158" s="14">
        <f t="shared" si="64"/>
        <v>4155</v>
      </c>
      <c r="B4158" s="1">
        <v>44260</v>
      </c>
      <c r="C4158" s="18">
        <f>+YEAR(datos_arg[[#This Row],[Fecha]])</f>
        <v>2021</v>
      </c>
      <c r="D4158" s="18">
        <f>+MONTH(datos_arg[[#This Row],[Fecha]])</f>
        <v>3</v>
      </c>
      <c r="E4158" s="14" t="s">
        <v>1016</v>
      </c>
      <c r="F4158" s="14" t="s">
        <v>5364</v>
      </c>
      <c r="G4158" s="14" t="s">
        <v>6699</v>
      </c>
      <c r="H4158" s="14" t="s">
        <v>7132</v>
      </c>
      <c r="I4158" s="14" t="s">
        <v>7132</v>
      </c>
      <c r="J4158" s="14" t="s">
        <v>425</v>
      </c>
      <c r="K4158" s="14"/>
      <c r="L4158" s="14" t="s">
        <v>425</v>
      </c>
      <c r="M4158" s="14" t="s">
        <v>215</v>
      </c>
      <c r="N4158" s="14" t="s">
        <v>215</v>
      </c>
      <c r="O4158" s="14" t="s">
        <v>1805</v>
      </c>
      <c r="P4158" s="14"/>
      <c r="Q4158" s="14"/>
      <c r="R4158" s="14" t="s">
        <v>5364</v>
      </c>
      <c r="S4158" s="14" t="s">
        <v>440</v>
      </c>
      <c r="T4158" s="35">
        <v>1700</v>
      </c>
      <c r="U4158" s="14" t="s">
        <v>2</v>
      </c>
      <c r="V4158" s="14">
        <v>142</v>
      </c>
      <c r="W4158" s="16">
        <f>+IF(datos_arg[[#This Row],[Moneda]]="ARS",datos_arg[[#This Row],[Monto]],datos_arg[[#This Row],[Monto]]*datos_arg[[#This Row],[TC]])</f>
        <v>241400</v>
      </c>
      <c r="X4158" s="16">
        <f>IFERROR(IF(datos_arg[[#This Row],[Moneda]]="USD",datos_arg[[#This Row],[Monto]],datos_arg[[#This Row],[Monto]]/datos_arg[[#This Row],[TC]]),0)</f>
        <v>1700</v>
      </c>
      <c r="Y4158" s="14"/>
    </row>
    <row r="4159" spans="1:25" x14ac:dyDescent="0.25">
      <c r="A4159" s="14">
        <f t="shared" si="64"/>
        <v>4156</v>
      </c>
      <c r="B4159" s="1">
        <v>44260</v>
      </c>
      <c r="C4159" s="18">
        <f>+YEAR(datos_arg[[#This Row],[Fecha]])</f>
        <v>2021</v>
      </c>
      <c r="D4159" s="18">
        <f>+MONTH(datos_arg[[#This Row],[Fecha]])</f>
        <v>3</v>
      </c>
      <c r="E4159" s="14" t="s">
        <v>1016</v>
      </c>
      <c r="F4159" s="14" t="s">
        <v>5365</v>
      </c>
      <c r="G4159" s="14" t="s">
        <v>6696</v>
      </c>
      <c r="H4159" s="14" t="s">
        <v>7132</v>
      </c>
      <c r="I4159" s="14" t="s">
        <v>7132</v>
      </c>
      <c r="J4159" s="14" t="s">
        <v>425</v>
      </c>
      <c r="K4159" s="14"/>
      <c r="L4159" s="14" t="s">
        <v>425</v>
      </c>
      <c r="M4159" s="14" t="s">
        <v>481</v>
      </c>
      <c r="N4159" s="14" t="s">
        <v>481</v>
      </c>
      <c r="O4159" s="14" t="s">
        <v>1805</v>
      </c>
      <c r="P4159" s="14"/>
      <c r="Q4159" s="14"/>
      <c r="R4159" s="14" t="s">
        <v>5365</v>
      </c>
      <c r="S4159" s="14" t="s">
        <v>440</v>
      </c>
      <c r="T4159" s="35">
        <v>2000</v>
      </c>
      <c r="U4159" s="14" t="s">
        <v>2</v>
      </c>
      <c r="V4159" s="14">
        <v>142</v>
      </c>
      <c r="W4159" s="16">
        <f>+IF(datos_arg[[#This Row],[Moneda]]="ARS",datos_arg[[#This Row],[Monto]],datos_arg[[#This Row],[Monto]]*datos_arg[[#This Row],[TC]])</f>
        <v>284000</v>
      </c>
      <c r="X4159" s="16">
        <f>IFERROR(IF(datos_arg[[#This Row],[Moneda]]="USD",datos_arg[[#This Row],[Monto]],datos_arg[[#This Row],[Monto]]/datos_arg[[#This Row],[TC]]),0)</f>
        <v>2000</v>
      </c>
      <c r="Y4159" s="14"/>
    </row>
    <row r="4160" spans="1:25" x14ac:dyDescent="0.25">
      <c r="A4160" s="14">
        <f t="shared" si="64"/>
        <v>4157</v>
      </c>
      <c r="B4160" s="1">
        <v>44260</v>
      </c>
      <c r="C4160" s="18">
        <f>+YEAR(datos_arg[[#This Row],[Fecha]])</f>
        <v>2021</v>
      </c>
      <c r="D4160" s="18">
        <f>+MONTH(datos_arg[[#This Row],[Fecha]])</f>
        <v>3</v>
      </c>
      <c r="E4160" s="14" t="s">
        <v>1016</v>
      </c>
      <c r="F4160" s="14" t="s">
        <v>5365</v>
      </c>
      <c r="G4160" s="14" t="s">
        <v>6695</v>
      </c>
      <c r="H4160" s="14" t="s">
        <v>7132</v>
      </c>
      <c r="I4160" s="14" t="s">
        <v>7132</v>
      </c>
      <c r="J4160" s="14" t="s">
        <v>425</v>
      </c>
      <c r="K4160" s="14"/>
      <c r="L4160" s="14" t="s">
        <v>425</v>
      </c>
      <c r="M4160" s="14" t="s">
        <v>436</v>
      </c>
      <c r="N4160" s="14" t="s">
        <v>436</v>
      </c>
      <c r="O4160" s="14" t="s">
        <v>1805</v>
      </c>
      <c r="P4160" s="14"/>
      <c r="Q4160" s="14"/>
      <c r="R4160" s="14" t="s">
        <v>5365</v>
      </c>
      <c r="S4160" s="14" t="s">
        <v>440</v>
      </c>
      <c r="T4160" s="35">
        <v>2000</v>
      </c>
      <c r="U4160" s="14" t="s">
        <v>2</v>
      </c>
      <c r="V4160" s="14">
        <v>142</v>
      </c>
      <c r="W4160" s="16">
        <f>+IF(datos_arg[[#This Row],[Moneda]]="ARS",datos_arg[[#This Row],[Monto]],datos_arg[[#This Row],[Monto]]*datos_arg[[#This Row],[TC]])</f>
        <v>284000</v>
      </c>
      <c r="X4160" s="16">
        <f>IFERROR(IF(datos_arg[[#This Row],[Moneda]]="USD",datos_arg[[#This Row],[Monto]],datos_arg[[#This Row],[Monto]]/datos_arg[[#This Row],[TC]]),0)</f>
        <v>2000</v>
      </c>
      <c r="Y4160" s="14"/>
    </row>
    <row r="4161" spans="1:25" x14ac:dyDescent="0.25">
      <c r="A4161" s="14">
        <f t="shared" si="64"/>
        <v>4158</v>
      </c>
      <c r="B4161" s="1">
        <v>44260</v>
      </c>
      <c r="C4161" s="18">
        <f>+YEAR(datos_arg[[#This Row],[Fecha]])</f>
        <v>2021</v>
      </c>
      <c r="D4161" s="18">
        <f>+MONTH(datos_arg[[#This Row],[Fecha]])</f>
        <v>3</v>
      </c>
      <c r="E4161" s="14" t="s">
        <v>1016</v>
      </c>
      <c r="F4161" s="14" t="s">
        <v>5365</v>
      </c>
      <c r="G4161" s="14" t="s">
        <v>6698</v>
      </c>
      <c r="H4161" s="14" t="s">
        <v>7132</v>
      </c>
      <c r="I4161" s="14" t="s">
        <v>7132</v>
      </c>
      <c r="J4161" s="14" t="s">
        <v>425</v>
      </c>
      <c r="K4161" s="14"/>
      <c r="L4161" s="14" t="s">
        <v>425</v>
      </c>
      <c r="M4161" s="14" t="s">
        <v>150</v>
      </c>
      <c r="N4161" s="14" t="s">
        <v>150</v>
      </c>
      <c r="O4161" s="14" t="s">
        <v>1805</v>
      </c>
      <c r="P4161" s="14"/>
      <c r="Q4161" s="14"/>
      <c r="R4161" s="14" t="s">
        <v>5365</v>
      </c>
      <c r="S4161" s="14" t="s">
        <v>440</v>
      </c>
      <c r="T4161" s="35">
        <v>700</v>
      </c>
      <c r="U4161" s="14" t="s">
        <v>2</v>
      </c>
      <c r="V4161" s="14">
        <v>142</v>
      </c>
      <c r="W4161" s="16">
        <f>+IF(datos_arg[[#This Row],[Moneda]]="ARS",datos_arg[[#This Row],[Monto]],datos_arg[[#This Row],[Monto]]*datos_arg[[#This Row],[TC]])</f>
        <v>99400</v>
      </c>
      <c r="X4161" s="16">
        <f>IFERROR(IF(datos_arg[[#This Row],[Moneda]]="USD",datos_arg[[#This Row],[Monto]],datos_arg[[#This Row],[Monto]]/datos_arg[[#This Row],[TC]]),0)</f>
        <v>700</v>
      </c>
      <c r="Y4161" s="14"/>
    </row>
    <row r="4162" spans="1:25" x14ac:dyDescent="0.25">
      <c r="A4162" s="14">
        <f t="shared" si="64"/>
        <v>4159</v>
      </c>
      <c r="B4162" s="1">
        <v>44260</v>
      </c>
      <c r="C4162" s="18">
        <f>+YEAR(datos_arg[[#This Row],[Fecha]])</f>
        <v>2021</v>
      </c>
      <c r="D4162" s="18">
        <f>+MONTH(datos_arg[[#This Row],[Fecha]])</f>
        <v>3</v>
      </c>
      <c r="E4162" s="14" t="s">
        <v>1016</v>
      </c>
      <c r="F4162" s="14" t="s">
        <v>5365</v>
      </c>
      <c r="G4162" s="14" t="s">
        <v>6697</v>
      </c>
      <c r="H4162" s="14" t="s">
        <v>7132</v>
      </c>
      <c r="I4162" s="14" t="s">
        <v>7132</v>
      </c>
      <c r="J4162" s="14" t="s">
        <v>425</v>
      </c>
      <c r="K4162" s="14"/>
      <c r="L4162" s="14" t="s">
        <v>425</v>
      </c>
      <c r="M4162" s="14" t="s">
        <v>1170</v>
      </c>
      <c r="N4162" s="14" t="s">
        <v>1170</v>
      </c>
      <c r="O4162" s="14" t="s">
        <v>1805</v>
      </c>
      <c r="P4162" s="14"/>
      <c r="Q4162" s="14"/>
      <c r="R4162" s="14" t="s">
        <v>5365</v>
      </c>
      <c r="S4162" s="14" t="s">
        <v>440</v>
      </c>
      <c r="T4162" s="35">
        <v>1500</v>
      </c>
      <c r="U4162" s="14" t="s">
        <v>2</v>
      </c>
      <c r="V4162" s="14">
        <v>142</v>
      </c>
      <c r="W4162" s="16">
        <f>+IF(datos_arg[[#This Row],[Moneda]]="ARS",datos_arg[[#This Row],[Monto]],datos_arg[[#This Row],[Monto]]*datos_arg[[#This Row],[TC]])</f>
        <v>213000</v>
      </c>
      <c r="X4162" s="16">
        <f>IFERROR(IF(datos_arg[[#This Row],[Moneda]]="USD",datos_arg[[#This Row],[Monto]],datos_arg[[#This Row],[Monto]]/datos_arg[[#This Row],[TC]]),0)</f>
        <v>1500</v>
      </c>
      <c r="Y4162" s="14"/>
    </row>
    <row r="4163" spans="1:25" x14ac:dyDescent="0.25">
      <c r="A4163" s="14">
        <f t="shared" si="64"/>
        <v>4160</v>
      </c>
      <c r="B4163" s="1">
        <v>44260</v>
      </c>
      <c r="C4163" s="18">
        <f>+YEAR(datos_arg[[#This Row],[Fecha]])</f>
        <v>2021</v>
      </c>
      <c r="D4163" s="18">
        <f>+MONTH(datos_arg[[#This Row],[Fecha]])</f>
        <v>3</v>
      </c>
      <c r="E4163" s="14" t="s">
        <v>1016</v>
      </c>
      <c r="F4163" s="14" t="s">
        <v>5364</v>
      </c>
      <c r="G4163" s="14" t="s">
        <v>6705</v>
      </c>
      <c r="H4163" s="14" t="s">
        <v>7132</v>
      </c>
      <c r="I4163" s="14" t="s">
        <v>7132</v>
      </c>
      <c r="J4163" s="14" t="s">
        <v>425</v>
      </c>
      <c r="K4163" s="14"/>
      <c r="L4163" s="14" t="s">
        <v>425</v>
      </c>
      <c r="M4163" s="14" t="s">
        <v>400</v>
      </c>
      <c r="N4163" s="14" t="s">
        <v>400</v>
      </c>
      <c r="O4163" s="14" t="s">
        <v>1805</v>
      </c>
      <c r="P4163" s="14"/>
      <c r="Q4163" s="14"/>
      <c r="R4163" s="14" t="s">
        <v>5364</v>
      </c>
      <c r="S4163" s="14" t="s">
        <v>440</v>
      </c>
      <c r="T4163" s="35">
        <v>2800</v>
      </c>
      <c r="U4163" s="14" t="s">
        <v>2</v>
      </c>
      <c r="V4163" s="14">
        <v>142</v>
      </c>
      <c r="W4163" s="16">
        <f>+IF(datos_arg[[#This Row],[Moneda]]="ARS",datos_arg[[#This Row],[Monto]],datos_arg[[#This Row],[Monto]]*datos_arg[[#This Row],[TC]])</f>
        <v>397600</v>
      </c>
      <c r="X4163" s="16">
        <f>IFERROR(IF(datos_arg[[#This Row],[Moneda]]="USD",datos_arg[[#This Row],[Monto]],datos_arg[[#This Row],[Monto]]/datos_arg[[#This Row],[TC]]),0)</f>
        <v>2800</v>
      </c>
      <c r="Y4163" s="14"/>
    </row>
    <row r="4164" spans="1:25" x14ac:dyDescent="0.25">
      <c r="A4164" s="14">
        <f t="shared" si="64"/>
        <v>4161</v>
      </c>
      <c r="B4164" s="1">
        <v>44260</v>
      </c>
      <c r="C4164" s="18">
        <f>+YEAR(datos_arg[[#This Row],[Fecha]])</f>
        <v>2021</v>
      </c>
      <c r="D4164" s="18">
        <f>+MONTH(datos_arg[[#This Row],[Fecha]])</f>
        <v>3</v>
      </c>
      <c r="E4164" s="14" t="s">
        <v>1016</v>
      </c>
      <c r="F4164" s="14" t="s">
        <v>5364</v>
      </c>
      <c r="G4164" s="14" t="s">
        <v>6706</v>
      </c>
      <c r="H4164" s="14" t="s">
        <v>7132</v>
      </c>
      <c r="I4164" s="14" t="s">
        <v>7132</v>
      </c>
      <c r="J4164" s="14" t="s">
        <v>425</v>
      </c>
      <c r="K4164" s="14"/>
      <c r="L4164" s="14" t="s">
        <v>425</v>
      </c>
      <c r="M4164" s="14" t="s">
        <v>3429</v>
      </c>
      <c r="N4164" s="14" t="s">
        <v>3429</v>
      </c>
      <c r="O4164" s="14" t="s">
        <v>1805</v>
      </c>
      <c r="P4164" s="14"/>
      <c r="Q4164" s="14"/>
      <c r="R4164" s="14" t="s">
        <v>5364</v>
      </c>
      <c r="S4164" s="14" t="s">
        <v>440</v>
      </c>
      <c r="T4164" s="35">
        <v>2000</v>
      </c>
      <c r="U4164" s="14" t="s">
        <v>2</v>
      </c>
      <c r="V4164" s="14">
        <v>142</v>
      </c>
      <c r="W4164" s="16">
        <f>+IF(datos_arg[[#This Row],[Moneda]]="ARS",datos_arg[[#This Row],[Monto]],datos_arg[[#This Row],[Monto]]*datos_arg[[#This Row],[TC]])</f>
        <v>284000</v>
      </c>
      <c r="X4164" s="16">
        <f>IFERROR(IF(datos_arg[[#This Row],[Moneda]]="USD",datos_arg[[#This Row],[Monto]],datos_arg[[#This Row],[Monto]]/datos_arg[[#This Row],[TC]]),0)</f>
        <v>2000</v>
      </c>
      <c r="Y4164" s="14"/>
    </row>
    <row r="4165" spans="1:25" ht="15" customHeight="1" x14ac:dyDescent="0.25">
      <c r="A4165" s="14">
        <f t="shared" si="64"/>
        <v>4162</v>
      </c>
      <c r="B4165" s="1">
        <v>44260</v>
      </c>
      <c r="C4165" s="18">
        <f>+YEAR(datos_arg[[#This Row],[Fecha]])</f>
        <v>2021</v>
      </c>
      <c r="D4165" s="18">
        <f>+MONTH(datos_arg[[#This Row],[Fecha]])</f>
        <v>3</v>
      </c>
      <c r="E4165" s="14" t="s">
        <v>1016</v>
      </c>
      <c r="F4165" s="14" t="s">
        <v>5364</v>
      </c>
      <c r="G4165" s="14" t="s">
        <v>6706</v>
      </c>
      <c r="H4165" s="14" t="s">
        <v>7132</v>
      </c>
      <c r="I4165" s="14" t="s">
        <v>7132</v>
      </c>
      <c r="J4165" s="14" t="s">
        <v>425</v>
      </c>
      <c r="K4165" s="14"/>
      <c r="L4165" s="14" t="s">
        <v>425</v>
      </c>
      <c r="M4165" s="14" t="s">
        <v>3429</v>
      </c>
      <c r="N4165" s="14" t="s">
        <v>3429</v>
      </c>
      <c r="O4165" s="14" t="s">
        <v>3434</v>
      </c>
      <c r="P4165" s="14"/>
      <c r="Q4165" s="14"/>
      <c r="R4165" s="14" t="s">
        <v>5364</v>
      </c>
      <c r="S4165" s="14" t="s">
        <v>439</v>
      </c>
      <c r="T4165" s="35">
        <v>11000</v>
      </c>
      <c r="U4165" s="14" t="s">
        <v>4</v>
      </c>
      <c r="V4165" s="14">
        <v>142</v>
      </c>
      <c r="W4165" s="16">
        <f>+IF(datos_arg[[#This Row],[Moneda]]="ARS",datos_arg[[#This Row],[Monto]],datos_arg[[#This Row],[Monto]]*datos_arg[[#This Row],[TC]])</f>
        <v>11000</v>
      </c>
      <c r="X4165" s="16">
        <f>IFERROR(IF(datos_arg[[#This Row],[Moneda]]="USD",datos_arg[[#This Row],[Monto]],datos_arg[[#This Row],[Monto]]/datos_arg[[#This Row],[TC]]),0)</f>
        <v>77.464788732394368</v>
      </c>
      <c r="Y4165" s="14"/>
    </row>
    <row r="4166" spans="1:25" x14ac:dyDescent="0.25">
      <c r="A4166" s="14">
        <f t="shared" ref="A4166:A4229" si="65">+A4165+1</f>
        <v>4163</v>
      </c>
      <c r="B4166" s="1">
        <v>44260</v>
      </c>
      <c r="C4166" s="18">
        <f>+YEAR(datos_arg[[#This Row],[Fecha]])</f>
        <v>2021</v>
      </c>
      <c r="D4166" s="18">
        <f>+MONTH(datos_arg[[#This Row],[Fecha]])</f>
        <v>3</v>
      </c>
      <c r="E4166" s="14" t="s">
        <v>1016</v>
      </c>
      <c r="F4166" s="14" t="s">
        <v>5364</v>
      </c>
      <c r="G4166" s="14" t="s">
        <v>6704</v>
      </c>
      <c r="H4166" s="14" t="s">
        <v>7132</v>
      </c>
      <c r="I4166" s="14" t="s">
        <v>7132</v>
      </c>
      <c r="J4166" s="14" t="s">
        <v>425</v>
      </c>
      <c r="K4166" s="14"/>
      <c r="L4166" s="14" t="s">
        <v>425</v>
      </c>
      <c r="M4166" s="14" t="s">
        <v>2930</v>
      </c>
      <c r="N4166" s="14" t="s">
        <v>2930</v>
      </c>
      <c r="O4166" s="14" t="s">
        <v>1805</v>
      </c>
      <c r="P4166" s="14"/>
      <c r="Q4166" s="14"/>
      <c r="R4166" s="14" t="s">
        <v>5364</v>
      </c>
      <c r="S4166" s="14" t="s">
        <v>440</v>
      </c>
      <c r="T4166" s="35">
        <v>700</v>
      </c>
      <c r="U4166" s="14" t="s">
        <v>2</v>
      </c>
      <c r="V4166" s="14">
        <v>142</v>
      </c>
      <c r="W4166" s="16">
        <f>+IF(datos_arg[[#This Row],[Moneda]]="ARS",datos_arg[[#This Row],[Monto]],datos_arg[[#This Row],[Monto]]*datos_arg[[#This Row],[TC]])</f>
        <v>99400</v>
      </c>
      <c r="X4166" s="16">
        <f>IFERROR(IF(datos_arg[[#This Row],[Moneda]]="USD",datos_arg[[#This Row],[Monto]],datos_arg[[#This Row],[Monto]]/datos_arg[[#This Row],[TC]]),0)</f>
        <v>700</v>
      </c>
      <c r="Y4166" s="14"/>
    </row>
    <row r="4167" spans="1:25" x14ac:dyDescent="0.25">
      <c r="A4167" s="14">
        <f t="shared" si="65"/>
        <v>4164</v>
      </c>
      <c r="B4167" s="1">
        <v>44260</v>
      </c>
      <c r="C4167" s="18">
        <f>+YEAR(datos_arg[[#This Row],[Fecha]])</f>
        <v>2021</v>
      </c>
      <c r="D4167" s="18">
        <f>+MONTH(datos_arg[[#This Row],[Fecha]])</f>
        <v>3</v>
      </c>
      <c r="E4167" s="14" t="s">
        <v>1016</v>
      </c>
      <c r="F4167" s="14" t="s">
        <v>5364</v>
      </c>
      <c r="G4167" s="14" t="s">
        <v>6701</v>
      </c>
      <c r="H4167" s="14" t="s">
        <v>7132</v>
      </c>
      <c r="I4167" s="14" t="s">
        <v>7132</v>
      </c>
      <c r="J4167" s="14" t="s">
        <v>425</v>
      </c>
      <c r="K4167" s="14"/>
      <c r="L4167" s="14" t="s">
        <v>425</v>
      </c>
      <c r="M4167" s="14" t="s">
        <v>169</v>
      </c>
      <c r="N4167" s="14" t="s">
        <v>169</v>
      </c>
      <c r="O4167" s="14" t="s">
        <v>1805</v>
      </c>
      <c r="P4167" s="14"/>
      <c r="Q4167" s="14"/>
      <c r="R4167" s="14" t="s">
        <v>5364</v>
      </c>
      <c r="S4167" s="14" t="s">
        <v>440</v>
      </c>
      <c r="T4167" s="35">
        <v>1500</v>
      </c>
      <c r="U4167" s="14" t="s">
        <v>2</v>
      </c>
      <c r="V4167" s="14">
        <v>142</v>
      </c>
      <c r="W4167" s="16">
        <f>+IF(datos_arg[[#This Row],[Moneda]]="ARS",datos_arg[[#This Row],[Monto]],datos_arg[[#This Row],[Monto]]*datos_arg[[#This Row],[TC]])</f>
        <v>213000</v>
      </c>
      <c r="X4167" s="16">
        <f>IFERROR(IF(datos_arg[[#This Row],[Moneda]]="USD",datos_arg[[#This Row],[Monto]],datos_arg[[#This Row],[Monto]]/datos_arg[[#This Row],[TC]]),0)</f>
        <v>1500</v>
      </c>
      <c r="Y4167" s="14"/>
    </row>
    <row r="4168" spans="1:25" x14ac:dyDescent="0.25">
      <c r="A4168" s="14">
        <f t="shared" si="65"/>
        <v>4165</v>
      </c>
      <c r="B4168" s="1">
        <v>44260</v>
      </c>
      <c r="C4168" s="18">
        <f>+YEAR(datos_arg[[#This Row],[Fecha]])</f>
        <v>2021</v>
      </c>
      <c r="D4168" s="18">
        <f>+MONTH(datos_arg[[#This Row],[Fecha]])</f>
        <v>3</v>
      </c>
      <c r="E4168" s="14" t="s">
        <v>1016</v>
      </c>
      <c r="F4168" s="14" t="s">
        <v>5364</v>
      </c>
      <c r="G4168" s="14" t="s">
        <v>6702</v>
      </c>
      <c r="H4168" s="14" t="s">
        <v>7132</v>
      </c>
      <c r="I4168" s="14" t="s">
        <v>7132</v>
      </c>
      <c r="J4168" s="14" t="s">
        <v>425</v>
      </c>
      <c r="K4168" s="14"/>
      <c r="L4168" s="14" t="s">
        <v>425</v>
      </c>
      <c r="M4168" s="14" t="s">
        <v>978</v>
      </c>
      <c r="N4168" s="14" t="s">
        <v>978</v>
      </c>
      <c r="O4168" s="14" t="s">
        <v>1805</v>
      </c>
      <c r="P4168" s="14"/>
      <c r="Q4168" s="14"/>
      <c r="R4168" s="14" t="s">
        <v>5364</v>
      </c>
      <c r="S4168" s="14" t="s">
        <v>440</v>
      </c>
      <c r="T4168" s="35">
        <v>1500</v>
      </c>
      <c r="U4168" s="14" t="s">
        <v>2</v>
      </c>
      <c r="V4168" s="14">
        <v>142</v>
      </c>
      <c r="W4168" s="16">
        <f>+IF(datos_arg[[#This Row],[Moneda]]="ARS",datos_arg[[#This Row],[Monto]],datos_arg[[#This Row],[Monto]]*datos_arg[[#This Row],[TC]])</f>
        <v>213000</v>
      </c>
      <c r="X4168" s="16">
        <f>IFERROR(IF(datos_arg[[#This Row],[Moneda]]="USD",datos_arg[[#This Row],[Monto]],datos_arg[[#This Row],[Monto]]/datos_arg[[#This Row],[TC]]),0)</f>
        <v>1500</v>
      </c>
      <c r="Y4168" s="14"/>
    </row>
    <row r="4169" spans="1:25" x14ac:dyDescent="0.25">
      <c r="A4169" s="14">
        <f t="shared" si="65"/>
        <v>4166</v>
      </c>
      <c r="B4169" s="1">
        <v>44260</v>
      </c>
      <c r="C4169" s="18">
        <f>+YEAR(datos_arg[[#This Row],[Fecha]])</f>
        <v>2021</v>
      </c>
      <c r="D4169" s="18">
        <f>+MONTH(datos_arg[[#This Row],[Fecha]])</f>
        <v>3</v>
      </c>
      <c r="E4169" s="14" t="s">
        <v>1016</v>
      </c>
      <c r="F4169" s="14" t="s">
        <v>5364</v>
      </c>
      <c r="G4169" s="14" t="s">
        <v>6703</v>
      </c>
      <c r="H4169" s="14" t="s">
        <v>7132</v>
      </c>
      <c r="I4169" s="14" t="s">
        <v>7132</v>
      </c>
      <c r="J4169" s="14" t="s">
        <v>425</v>
      </c>
      <c r="K4169" s="14"/>
      <c r="L4169" s="14" t="s">
        <v>425</v>
      </c>
      <c r="M4169" s="14" t="s">
        <v>198</v>
      </c>
      <c r="N4169" s="14" t="s">
        <v>198</v>
      </c>
      <c r="O4169" s="14" t="s">
        <v>1805</v>
      </c>
      <c r="P4169" s="14"/>
      <c r="Q4169" s="14"/>
      <c r="R4169" s="14" t="s">
        <v>5364</v>
      </c>
      <c r="S4169" s="14" t="s">
        <v>440</v>
      </c>
      <c r="T4169" s="35">
        <v>2000</v>
      </c>
      <c r="U4169" s="14" t="s">
        <v>2</v>
      </c>
      <c r="V4169" s="14">
        <v>142</v>
      </c>
      <c r="W4169" s="16">
        <f>+IF(datos_arg[[#This Row],[Moneda]]="ARS",datos_arg[[#This Row],[Monto]],datos_arg[[#This Row],[Monto]]*datos_arg[[#This Row],[TC]])</f>
        <v>284000</v>
      </c>
      <c r="X4169" s="16">
        <f>IFERROR(IF(datos_arg[[#This Row],[Moneda]]="USD",datos_arg[[#This Row],[Monto]],datos_arg[[#This Row],[Monto]]/datos_arg[[#This Row],[TC]]),0)</f>
        <v>2000</v>
      </c>
      <c r="Y4169" s="14"/>
    </row>
    <row r="4170" spans="1:25" x14ac:dyDescent="0.25">
      <c r="A4170" s="14">
        <f t="shared" si="65"/>
        <v>4167</v>
      </c>
      <c r="B4170" s="1">
        <v>44260</v>
      </c>
      <c r="C4170" s="18">
        <f>+YEAR(datos_arg[[#This Row],[Fecha]])</f>
        <v>2021</v>
      </c>
      <c r="D4170" s="18">
        <f>+MONTH(datos_arg[[#This Row],[Fecha]])</f>
        <v>3</v>
      </c>
      <c r="E4170" s="14" t="s">
        <v>1016</v>
      </c>
      <c r="F4170" s="14" t="s">
        <v>5364</v>
      </c>
      <c r="G4170" s="14" t="s">
        <v>6699</v>
      </c>
      <c r="H4170" s="14" t="s">
        <v>7132</v>
      </c>
      <c r="I4170" s="14" t="s">
        <v>7132</v>
      </c>
      <c r="J4170" s="14" t="s">
        <v>425</v>
      </c>
      <c r="K4170" s="14"/>
      <c r="L4170" s="14" t="s">
        <v>425</v>
      </c>
      <c r="M4170" s="14" t="s">
        <v>137</v>
      </c>
      <c r="N4170" s="14" t="s">
        <v>137</v>
      </c>
      <c r="O4170" s="14" t="s">
        <v>1805</v>
      </c>
      <c r="P4170" s="14"/>
      <c r="Q4170" s="14"/>
      <c r="R4170" s="14" t="s">
        <v>5364</v>
      </c>
      <c r="S4170" s="14" t="s">
        <v>440</v>
      </c>
      <c r="T4170" s="35">
        <v>3000</v>
      </c>
      <c r="U4170" s="14" t="s">
        <v>2</v>
      </c>
      <c r="V4170" s="14">
        <v>142</v>
      </c>
      <c r="W4170" s="16">
        <f>+IF(datos_arg[[#This Row],[Moneda]]="ARS",datos_arg[[#This Row],[Monto]],datos_arg[[#This Row],[Monto]]*datos_arg[[#This Row],[TC]])</f>
        <v>426000</v>
      </c>
      <c r="X4170" s="16">
        <f>IFERROR(IF(datos_arg[[#This Row],[Moneda]]="USD",datos_arg[[#This Row],[Monto]],datos_arg[[#This Row],[Monto]]/datos_arg[[#This Row],[TC]]),0)</f>
        <v>3000</v>
      </c>
      <c r="Y4170" s="14"/>
    </row>
    <row r="4171" spans="1:25" x14ac:dyDescent="0.25">
      <c r="A4171" s="14">
        <f t="shared" si="65"/>
        <v>4168</v>
      </c>
      <c r="B4171" s="1">
        <v>44260</v>
      </c>
      <c r="C4171" s="18">
        <f>+YEAR(datos_arg[[#This Row],[Fecha]])</f>
        <v>2021</v>
      </c>
      <c r="D4171" s="18">
        <f>+MONTH(datos_arg[[#This Row],[Fecha]])</f>
        <v>3</v>
      </c>
      <c r="E4171" s="14" t="s">
        <v>1016</v>
      </c>
      <c r="F4171" s="14" t="s">
        <v>5364</v>
      </c>
      <c r="G4171" s="14" t="s">
        <v>6700</v>
      </c>
      <c r="H4171" s="14" t="s">
        <v>7132</v>
      </c>
      <c r="I4171" s="14" t="s">
        <v>7132</v>
      </c>
      <c r="J4171" s="14" t="s">
        <v>425</v>
      </c>
      <c r="K4171" s="14"/>
      <c r="L4171" s="14" t="s">
        <v>425</v>
      </c>
      <c r="M4171" s="14" t="s">
        <v>119</v>
      </c>
      <c r="N4171" s="14" t="s">
        <v>119</v>
      </c>
      <c r="O4171" s="14" t="s">
        <v>1805</v>
      </c>
      <c r="P4171" s="14"/>
      <c r="Q4171" s="14"/>
      <c r="R4171" s="14" t="s">
        <v>5364</v>
      </c>
      <c r="S4171" s="14" t="s">
        <v>440</v>
      </c>
      <c r="T4171" s="35">
        <v>2500</v>
      </c>
      <c r="U4171" s="14" t="s">
        <v>2</v>
      </c>
      <c r="V4171" s="14">
        <v>142</v>
      </c>
      <c r="W4171" s="16">
        <f>+IF(datos_arg[[#This Row],[Moneda]]="ARS",datos_arg[[#This Row],[Monto]],datos_arg[[#This Row],[Monto]]*datos_arg[[#This Row],[TC]])</f>
        <v>355000</v>
      </c>
      <c r="X4171" s="16">
        <f>IFERROR(IF(datos_arg[[#This Row],[Moneda]]="USD",datos_arg[[#This Row],[Monto]],datos_arg[[#This Row],[Monto]]/datos_arg[[#This Row],[TC]]),0)</f>
        <v>2500</v>
      </c>
      <c r="Y4171" s="14"/>
    </row>
    <row r="4172" spans="1:25" x14ac:dyDescent="0.25">
      <c r="A4172" s="14">
        <f t="shared" si="65"/>
        <v>4169</v>
      </c>
      <c r="B4172" s="1">
        <v>44260</v>
      </c>
      <c r="C4172" s="18">
        <f>+YEAR(datos_arg[[#This Row],[Fecha]])</f>
        <v>2021</v>
      </c>
      <c r="D4172" s="18">
        <f>+MONTH(datos_arg[[#This Row],[Fecha]])</f>
        <v>3</v>
      </c>
      <c r="E4172" s="14" t="s">
        <v>1016</v>
      </c>
      <c r="F4172" s="14" t="s">
        <v>5365</v>
      </c>
      <c r="G4172" s="14" t="s">
        <v>6726</v>
      </c>
      <c r="H4172" s="14" t="s">
        <v>7132</v>
      </c>
      <c r="I4172" s="14" t="s">
        <v>7132</v>
      </c>
      <c r="J4172" s="14" t="s">
        <v>425</v>
      </c>
      <c r="K4172" s="14"/>
      <c r="L4172" s="14" t="s">
        <v>425</v>
      </c>
      <c r="M4172" s="14" t="s">
        <v>3767</v>
      </c>
      <c r="N4172" s="14" t="s">
        <v>3767</v>
      </c>
      <c r="O4172" s="14" t="s">
        <v>1805</v>
      </c>
      <c r="P4172" s="14"/>
      <c r="Q4172" s="14"/>
      <c r="R4172" s="14" t="s">
        <v>5365</v>
      </c>
      <c r="S4172" s="14" t="s">
        <v>440</v>
      </c>
      <c r="T4172" s="35">
        <v>700</v>
      </c>
      <c r="U4172" s="14" t="s">
        <v>2</v>
      </c>
      <c r="V4172" s="14">
        <v>142</v>
      </c>
      <c r="W4172" s="16">
        <f>+IF(datos_arg[[#This Row],[Moneda]]="ARS",datos_arg[[#This Row],[Monto]],datos_arg[[#This Row],[Monto]]*datos_arg[[#This Row],[TC]])</f>
        <v>99400</v>
      </c>
      <c r="X4172" s="16">
        <f>IFERROR(IF(datos_arg[[#This Row],[Moneda]]="USD",datos_arg[[#This Row],[Monto]],datos_arg[[#This Row],[Monto]]/datos_arg[[#This Row],[TC]]),0)</f>
        <v>700</v>
      </c>
      <c r="Y4172" s="14"/>
    </row>
    <row r="4173" spans="1:25" ht="15" customHeight="1" x14ac:dyDescent="0.25">
      <c r="A4173" s="14">
        <f t="shared" si="65"/>
        <v>4170</v>
      </c>
      <c r="B4173" s="1">
        <v>44263</v>
      </c>
      <c r="C4173" s="18">
        <f>+YEAR(datos_arg[[#This Row],[Fecha]])</f>
        <v>2021</v>
      </c>
      <c r="D4173" s="18">
        <f>+MONTH(datos_arg[[#This Row],[Fecha]])</f>
        <v>3</v>
      </c>
      <c r="E4173" s="14" t="s">
        <v>1015</v>
      </c>
      <c r="F4173" s="14" t="s">
        <v>403</v>
      </c>
      <c r="G4173" s="14" t="s">
        <v>5383</v>
      </c>
      <c r="H4173" s="14" t="s">
        <v>6646</v>
      </c>
      <c r="I4173" s="14" t="s">
        <v>1129</v>
      </c>
      <c r="J4173" s="14" t="s">
        <v>482</v>
      </c>
      <c r="K4173" s="14"/>
      <c r="L4173" s="14" t="s">
        <v>425</v>
      </c>
      <c r="M4173" s="14" t="s">
        <v>773</v>
      </c>
      <c r="N4173" s="14" t="s">
        <v>2634</v>
      </c>
      <c r="O4173" s="14" t="s">
        <v>4251</v>
      </c>
      <c r="P4173" s="14" t="s">
        <v>6223</v>
      </c>
      <c r="Q4173" s="14">
        <v>5</v>
      </c>
      <c r="R4173" s="14" t="s">
        <v>5383</v>
      </c>
      <c r="S4173" s="14" t="s">
        <v>439</v>
      </c>
      <c r="T4173" s="35">
        <v>22927.9</v>
      </c>
      <c r="U4173" s="14" t="s">
        <v>4</v>
      </c>
      <c r="V4173" s="14">
        <v>142</v>
      </c>
      <c r="W4173" s="16">
        <f>+IF(datos_arg[[#This Row],[Moneda]]="ARS",datos_arg[[#This Row],[Monto]],datos_arg[[#This Row],[Monto]]*datos_arg[[#This Row],[TC]])</f>
        <v>22927.9</v>
      </c>
      <c r="X4173" s="16">
        <f>IFERROR(IF(datos_arg[[#This Row],[Moneda]]="USD",datos_arg[[#This Row],[Monto]],datos_arg[[#This Row],[Monto]]/datos_arg[[#This Row],[TC]]),0)</f>
        <v>161.46408450704226</v>
      </c>
      <c r="Y4173" s="14"/>
    </row>
    <row r="4174" spans="1:25" ht="15" customHeight="1" x14ac:dyDescent="0.25">
      <c r="A4174" s="14">
        <f t="shared" si="65"/>
        <v>4171</v>
      </c>
      <c r="B4174" s="1">
        <v>44263</v>
      </c>
      <c r="C4174" s="18">
        <f>+YEAR(datos_arg[[#This Row],[Fecha]])</f>
        <v>2021</v>
      </c>
      <c r="D4174" s="18">
        <f>+MONTH(datos_arg[[#This Row],[Fecha]])</f>
        <v>3</v>
      </c>
      <c r="E4174" s="14" t="s">
        <v>1015</v>
      </c>
      <c r="F4174" s="14" t="s">
        <v>403</v>
      </c>
      <c r="G4174" s="14" t="s">
        <v>5383</v>
      </c>
      <c r="H4174" s="14" t="s">
        <v>6646</v>
      </c>
      <c r="I4174" s="14" t="s">
        <v>1129</v>
      </c>
      <c r="J4174" s="14" t="s">
        <v>482</v>
      </c>
      <c r="K4174" s="14"/>
      <c r="L4174" s="14" t="s">
        <v>425</v>
      </c>
      <c r="M4174" s="14" t="s">
        <v>3309</v>
      </c>
      <c r="N4174" s="14" t="s">
        <v>2634</v>
      </c>
      <c r="O4174" s="14" t="s">
        <v>4252</v>
      </c>
      <c r="P4174" s="14" t="s">
        <v>6223</v>
      </c>
      <c r="Q4174" s="14">
        <v>5</v>
      </c>
      <c r="R4174" s="14" t="s">
        <v>5383</v>
      </c>
      <c r="S4174" s="14" t="s">
        <v>439</v>
      </c>
      <c r="T4174" s="35">
        <v>7872.2</v>
      </c>
      <c r="U4174" s="14" t="s">
        <v>4</v>
      </c>
      <c r="V4174" s="14">
        <v>142</v>
      </c>
      <c r="W4174" s="16">
        <f>+IF(datos_arg[[#This Row],[Moneda]]="ARS",datos_arg[[#This Row],[Monto]],datos_arg[[#This Row],[Monto]]*datos_arg[[#This Row],[TC]])</f>
        <v>7872.2</v>
      </c>
      <c r="X4174" s="16">
        <f>IFERROR(IF(datos_arg[[#This Row],[Moneda]]="USD",datos_arg[[#This Row],[Monto]],datos_arg[[#This Row],[Monto]]/datos_arg[[#This Row],[TC]]),0)</f>
        <v>55.438028169014082</v>
      </c>
      <c r="Y4174" s="14"/>
    </row>
    <row r="4175" spans="1:25" ht="15" customHeight="1" x14ac:dyDescent="0.25">
      <c r="A4175" s="14">
        <f t="shared" si="65"/>
        <v>4172</v>
      </c>
      <c r="B4175" s="1">
        <v>44263</v>
      </c>
      <c r="C4175" s="18">
        <f>+YEAR(datos_arg[[#This Row],[Fecha]])</f>
        <v>2021</v>
      </c>
      <c r="D4175" s="18">
        <f>+MONTH(datos_arg[[#This Row],[Fecha]])</f>
        <v>3</v>
      </c>
      <c r="E4175" s="14" t="s">
        <v>1015</v>
      </c>
      <c r="F4175" s="14" t="s">
        <v>403</v>
      </c>
      <c r="G4175" s="14" t="s">
        <v>970</v>
      </c>
      <c r="H4175" s="14" t="s">
        <v>433</v>
      </c>
      <c r="I4175" s="14" t="s">
        <v>955</v>
      </c>
      <c r="J4175" s="14" t="s">
        <v>425</v>
      </c>
      <c r="K4175" s="14"/>
      <c r="L4175" s="14" t="s">
        <v>425</v>
      </c>
      <c r="M4175" s="14" t="s">
        <v>433</v>
      </c>
      <c r="N4175" s="14" t="s">
        <v>524</v>
      </c>
      <c r="O4175" s="14" t="s">
        <v>4253</v>
      </c>
      <c r="P4175" s="14" t="s">
        <v>6079</v>
      </c>
      <c r="Q4175" s="14"/>
      <c r="R4175" s="14" t="s">
        <v>970</v>
      </c>
      <c r="S4175" s="14" t="s">
        <v>439</v>
      </c>
      <c r="T4175" s="35">
        <v>2000</v>
      </c>
      <c r="U4175" s="14" t="s">
        <v>4</v>
      </c>
      <c r="V4175" s="14">
        <v>142</v>
      </c>
      <c r="W4175" s="16">
        <f>+IF(datos_arg[[#This Row],[Moneda]]="ARS",datos_arg[[#This Row],[Monto]],datos_arg[[#This Row],[Monto]]*datos_arg[[#This Row],[TC]])</f>
        <v>2000</v>
      </c>
      <c r="X4175" s="16">
        <f>IFERROR(IF(datos_arg[[#This Row],[Moneda]]="USD",datos_arg[[#This Row],[Monto]],datos_arg[[#This Row],[Monto]]/datos_arg[[#This Row],[TC]]),0)</f>
        <v>14.084507042253522</v>
      </c>
      <c r="Y4175" s="14"/>
    </row>
    <row r="4176" spans="1:25" ht="15" customHeight="1" x14ac:dyDescent="0.25">
      <c r="A4176" s="14">
        <f t="shared" si="65"/>
        <v>4173</v>
      </c>
      <c r="B4176" s="1">
        <v>44263</v>
      </c>
      <c r="C4176" s="18">
        <f>+YEAR(datos_arg[[#This Row],[Fecha]])</f>
        <v>2021</v>
      </c>
      <c r="D4176" s="18">
        <f>+MONTH(datos_arg[[#This Row],[Fecha]])</f>
        <v>3</v>
      </c>
      <c r="E4176" s="14" t="s">
        <v>617</v>
      </c>
      <c r="F4176" s="14" t="s">
        <v>6652</v>
      </c>
      <c r="G4176" s="14" t="s">
        <v>6672</v>
      </c>
      <c r="H4176" s="14" t="s">
        <v>1024</v>
      </c>
      <c r="I4176" s="14" t="s">
        <v>7132</v>
      </c>
      <c r="J4176" s="14" t="s">
        <v>425</v>
      </c>
      <c r="K4176" s="14" t="s">
        <v>422</v>
      </c>
      <c r="L4176" s="14" t="s">
        <v>422</v>
      </c>
      <c r="M4176" s="14" t="s">
        <v>4254</v>
      </c>
      <c r="N4176" s="14" t="s">
        <v>100</v>
      </c>
      <c r="O4176" s="14" t="s">
        <v>4255</v>
      </c>
      <c r="P4176" s="14" t="s">
        <v>6224</v>
      </c>
      <c r="Q4176" s="14">
        <v>1</v>
      </c>
      <c r="R4176" s="14" t="s">
        <v>6672</v>
      </c>
      <c r="S4176" s="14" t="s">
        <v>439</v>
      </c>
      <c r="T4176" s="35">
        <v>15155.18</v>
      </c>
      <c r="U4176" s="14" t="s">
        <v>4</v>
      </c>
      <c r="V4176" s="14">
        <v>142</v>
      </c>
      <c r="W4176" s="16">
        <f>+IF(datos_arg[[#This Row],[Moneda]]="ARS",datos_arg[[#This Row],[Monto]],datos_arg[[#This Row],[Monto]]*datos_arg[[#This Row],[TC]])</f>
        <v>15155.18</v>
      </c>
      <c r="X4176" s="16">
        <f>IFERROR(IF(datos_arg[[#This Row],[Moneda]]="USD",datos_arg[[#This Row],[Monto]],datos_arg[[#This Row],[Monto]]/datos_arg[[#This Row],[TC]]),0)</f>
        <v>106.72661971830986</v>
      </c>
      <c r="Y4176" s="14"/>
    </row>
    <row r="4177" spans="1:25" ht="15" customHeight="1" x14ac:dyDescent="0.25">
      <c r="A4177" s="14">
        <f t="shared" si="65"/>
        <v>4174</v>
      </c>
      <c r="B4177" s="1">
        <v>44263</v>
      </c>
      <c r="C4177" s="18">
        <f>+YEAR(datos_arg[[#This Row],[Fecha]])</f>
        <v>2021</v>
      </c>
      <c r="D4177" s="18">
        <f>+MONTH(datos_arg[[#This Row],[Fecha]])</f>
        <v>3</v>
      </c>
      <c r="E4177" s="14" t="s">
        <v>617</v>
      </c>
      <c r="F4177" s="14" t="s">
        <v>6652</v>
      </c>
      <c r="G4177" s="14" t="s">
        <v>6672</v>
      </c>
      <c r="H4177" s="14" t="s">
        <v>1024</v>
      </c>
      <c r="I4177" s="14" t="s">
        <v>7132</v>
      </c>
      <c r="J4177" s="14" t="s">
        <v>425</v>
      </c>
      <c r="K4177" s="14" t="s">
        <v>422</v>
      </c>
      <c r="L4177" s="14" t="s">
        <v>422</v>
      </c>
      <c r="M4177" s="14" t="s">
        <v>1082</v>
      </c>
      <c r="N4177" s="14" t="s">
        <v>100</v>
      </c>
      <c r="O4177" s="14" t="s">
        <v>4256</v>
      </c>
      <c r="P4177" s="14" t="s">
        <v>6224</v>
      </c>
      <c r="Q4177" s="14">
        <v>1</v>
      </c>
      <c r="R4177" s="14" t="s">
        <v>6672</v>
      </c>
      <c r="S4177" s="14" t="s">
        <v>439</v>
      </c>
      <c r="T4177" s="35">
        <v>28429.86</v>
      </c>
      <c r="U4177" s="14" t="s">
        <v>4</v>
      </c>
      <c r="V4177" s="14">
        <v>142</v>
      </c>
      <c r="W4177" s="16">
        <f>+IF(datos_arg[[#This Row],[Moneda]]="ARS",datos_arg[[#This Row],[Monto]],datos_arg[[#This Row],[Monto]]*datos_arg[[#This Row],[TC]])</f>
        <v>28429.86</v>
      </c>
      <c r="X4177" s="16">
        <f>IFERROR(IF(datos_arg[[#This Row],[Moneda]]="USD",datos_arg[[#This Row],[Monto]],datos_arg[[#This Row],[Monto]]/datos_arg[[#This Row],[TC]]),0)</f>
        <v>200.21028169014085</v>
      </c>
      <c r="Y4177" s="14"/>
    </row>
    <row r="4178" spans="1:25" ht="15" customHeight="1" x14ac:dyDescent="0.25">
      <c r="A4178" s="14">
        <f t="shared" si="65"/>
        <v>4175</v>
      </c>
      <c r="B4178" s="1">
        <v>44263</v>
      </c>
      <c r="C4178" s="18">
        <f>+YEAR(datos_arg[[#This Row],[Fecha]])</f>
        <v>2021</v>
      </c>
      <c r="D4178" s="18">
        <f>+MONTH(datos_arg[[#This Row],[Fecha]])</f>
        <v>3</v>
      </c>
      <c r="E4178" s="14" t="s">
        <v>5358</v>
      </c>
      <c r="F4178" s="14" t="s">
        <v>85</v>
      </c>
      <c r="G4178" s="14"/>
      <c r="H4178" s="14" t="s">
        <v>1024</v>
      </c>
      <c r="I4178" s="14" t="s">
        <v>7132</v>
      </c>
      <c r="J4178" s="14" t="s">
        <v>425</v>
      </c>
      <c r="K4178" s="14" t="s">
        <v>422</v>
      </c>
      <c r="L4178" s="14" t="s">
        <v>425</v>
      </c>
      <c r="M4178" s="14" t="s">
        <v>4257</v>
      </c>
      <c r="N4178" s="14" t="s">
        <v>100</v>
      </c>
      <c r="O4178" s="14" t="s">
        <v>4258</v>
      </c>
      <c r="P4178" s="14" t="s">
        <v>6224</v>
      </c>
      <c r="Q4178" s="14">
        <v>1</v>
      </c>
      <c r="R4178" s="14" t="s">
        <v>85</v>
      </c>
      <c r="S4178" s="14" t="s">
        <v>439</v>
      </c>
      <c r="T4178" s="35">
        <v>454.95</v>
      </c>
      <c r="U4178" s="14" t="s">
        <v>4</v>
      </c>
      <c r="V4178" s="14">
        <v>142</v>
      </c>
      <c r="W4178" s="16">
        <f>+IF(datos_arg[[#This Row],[Moneda]]="ARS",datos_arg[[#This Row],[Monto]],datos_arg[[#This Row],[Monto]]*datos_arg[[#This Row],[TC]])</f>
        <v>454.95</v>
      </c>
      <c r="X4178" s="16">
        <f>IFERROR(IF(datos_arg[[#This Row],[Moneda]]="USD",datos_arg[[#This Row],[Monto]],datos_arg[[#This Row],[Monto]]/datos_arg[[#This Row],[TC]]),0)</f>
        <v>3.2038732394366196</v>
      </c>
      <c r="Y4178" s="14"/>
    </row>
    <row r="4179" spans="1:25" ht="15" customHeight="1" x14ac:dyDescent="0.25">
      <c r="A4179" s="14">
        <f t="shared" si="65"/>
        <v>4176</v>
      </c>
      <c r="B4179" s="1">
        <v>44263</v>
      </c>
      <c r="C4179" s="18">
        <f>+YEAR(datos_arg[[#This Row],[Fecha]])</f>
        <v>2021</v>
      </c>
      <c r="D4179" s="18">
        <f>+MONTH(datos_arg[[#This Row],[Fecha]])</f>
        <v>3</v>
      </c>
      <c r="E4179" s="14" t="s">
        <v>617</v>
      </c>
      <c r="F4179" s="14" t="s">
        <v>8101</v>
      </c>
      <c r="G4179" s="14"/>
      <c r="H4179" s="14" t="s">
        <v>8103</v>
      </c>
      <c r="I4179" s="14" t="s">
        <v>8105</v>
      </c>
      <c r="J4179" s="14" t="s">
        <v>422</v>
      </c>
      <c r="K4179" s="14" t="s">
        <v>421</v>
      </c>
      <c r="L4179" s="14" t="s">
        <v>422</v>
      </c>
      <c r="M4179" s="14" t="s">
        <v>1429</v>
      </c>
      <c r="N4179" s="14" t="s">
        <v>100</v>
      </c>
      <c r="O4179" s="14" t="s">
        <v>4259</v>
      </c>
      <c r="P4179" s="14" t="s">
        <v>6225</v>
      </c>
      <c r="Q4179" s="14">
        <v>150</v>
      </c>
      <c r="R4179" s="14" t="s">
        <v>8101</v>
      </c>
      <c r="S4179" s="14" t="s">
        <v>439</v>
      </c>
      <c r="T4179" s="35">
        <v>39031.339999999997</v>
      </c>
      <c r="U4179" s="14" t="s">
        <v>4</v>
      </c>
      <c r="V4179" s="14">
        <v>142</v>
      </c>
      <c r="W4179" s="16">
        <f>+IF(datos_arg[[#This Row],[Moneda]]="ARS",datos_arg[[#This Row],[Monto]],datos_arg[[#This Row],[Monto]]*datos_arg[[#This Row],[TC]])</f>
        <v>39031.339999999997</v>
      </c>
      <c r="X4179" s="16">
        <f>IFERROR(IF(datos_arg[[#This Row],[Moneda]]="USD",datos_arg[[#This Row],[Monto]],datos_arg[[#This Row],[Monto]]/datos_arg[[#This Row],[TC]]),0)</f>
        <v>274.86859154929573</v>
      </c>
      <c r="Y4179" s="14"/>
    </row>
    <row r="4180" spans="1:25" ht="15" customHeight="1" x14ac:dyDescent="0.25">
      <c r="A4180" s="14">
        <f t="shared" si="65"/>
        <v>4177</v>
      </c>
      <c r="B4180" s="1">
        <v>44263</v>
      </c>
      <c r="C4180" s="18">
        <f>+YEAR(datos_arg[[#This Row],[Fecha]])</f>
        <v>2021</v>
      </c>
      <c r="D4180" s="18">
        <f>+MONTH(datos_arg[[#This Row],[Fecha]])</f>
        <v>3</v>
      </c>
      <c r="E4180" s="14" t="s">
        <v>617</v>
      </c>
      <c r="F4180" s="14" t="s">
        <v>8101</v>
      </c>
      <c r="G4180" s="14"/>
      <c r="H4180" s="14" t="s">
        <v>8103</v>
      </c>
      <c r="I4180" s="14" t="s">
        <v>8105</v>
      </c>
      <c r="J4180" s="14" t="s">
        <v>422</v>
      </c>
      <c r="K4180" s="14" t="s">
        <v>421</v>
      </c>
      <c r="L4180" s="14" t="s">
        <v>422</v>
      </c>
      <c r="M4180" s="14" t="s">
        <v>1429</v>
      </c>
      <c r="N4180" s="14" t="s">
        <v>100</v>
      </c>
      <c r="O4180" s="14" t="s">
        <v>4260</v>
      </c>
      <c r="P4180" s="14" t="s">
        <v>6225</v>
      </c>
      <c r="Q4180" s="14">
        <v>14</v>
      </c>
      <c r="R4180" s="14" t="s">
        <v>8101</v>
      </c>
      <c r="S4180" s="14" t="s">
        <v>439</v>
      </c>
      <c r="T4180" s="35">
        <v>3813.96</v>
      </c>
      <c r="U4180" s="14" t="s">
        <v>4</v>
      </c>
      <c r="V4180" s="14">
        <v>142</v>
      </c>
      <c r="W4180" s="16">
        <f>+IF(datos_arg[[#This Row],[Moneda]]="ARS",datos_arg[[#This Row],[Monto]],datos_arg[[#This Row],[Monto]]*datos_arg[[#This Row],[TC]])</f>
        <v>3813.96</v>
      </c>
      <c r="X4180" s="16">
        <f>IFERROR(IF(datos_arg[[#This Row],[Moneda]]="USD",datos_arg[[#This Row],[Monto]],datos_arg[[#This Row],[Monto]]/datos_arg[[#This Row],[TC]]),0)</f>
        <v>26.858873239436619</v>
      </c>
      <c r="Y4180" s="14"/>
    </row>
    <row r="4181" spans="1:25" ht="15" customHeight="1" x14ac:dyDescent="0.25">
      <c r="A4181" s="14">
        <f t="shared" si="65"/>
        <v>4178</v>
      </c>
      <c r="B4181" s="1">
        <v>44263</v>
      </c>
      <c r="C4181" s="18">
        <f>+YEAR(datos_arg[[#This Row],[Fecha]])</f>
        <v>2021</v>
      </c>
      <c r="D4181" s="18">
        <f>+MONTH(datos_arg[[#This Row],[Fecha]])</f>
        <v>3</v>
      </c>
      <c r="E4181" s="14" t="s">
        <v>617</v>
      </c>
      <c r="F4181" s="14" t="s">
        <v>8101</v>
      </c>
      <c r="G4181" s="14"/>
      <c r="H4181" s="14" t="s">
        <v>8103</v>
      </c>
      <c r="I4181" s="14" t="s">
        <v>8105</v>
      </c>
      <c r="J4181" s="14" t="s">
        <v>422</v>
      </c>
      <c r="K4181" s="14" t="s">
        <v>421</v>
      </c>
      <c r="L4181" s="14" t="s">
        <v>422</v>
      </c>
      <c r="M4181" s="14" t="s">
        <v>1429</v>
      </c>
      <c r="N4181" s="14" t="s">
        <v>100</v>
      </c>
      <c r="O4181" s="14" t="s">
        <v>4261</v>
      </c>
      <c r="P4181" s="14" t="s">
        <v>6225</v>
      </c>
      <c r="Q4181" s="14">
        <v>3</v>
      </c>
      <c r="R4181" s="14" t="s">
        <v>8101</v>
      </c>
      <c r="S4181" s="14" t="s">
        <v>439</v>
      </c>
      <c r="T4181" s="35">
        <v>6612.68</v>
      </c>
      <c r="U4181" s="14" t="s">
        <v>4</v>
      </c>
      <c r="V4181" s="14">
        <v>142</v>
      </c>
      <c r="W4181" s="16">
        <f>+IF(datos_arg[[#This Row],[Moneda]]="ARS",datos_arg[[#This Row],[Monto]],datos_arg[[#This Row],[Monto]]*datos_arg[[#This Row],[TC]])</f>
        <v>6612.68</v>
      </c>
      <c r="X4181" s="16">
        <f>IFERROR(IF(datos_arg[[#This Row],[Moneda]]="USD",datos_arg[[#This Row],[Monto]],datos_arg[[#This Row],[Monto]]/datos_arg[[#This Row],[TC]]),0)</f>
        <v>46.568169014084511</v>
      </c>
      <c r="Y4181" s="14"/>
    </row>
    <row r="4182" spans="1:25" ht="15" customHeight="1" x14ac:dyDescent="0.25">
      <c r="A4182" s="14">
        <f t="shared" si="65"/>
        <v>4179</v>
      </c>
      <c r="B4182" s="1">
        <v>44263</v>
      </c>
      <c r="C4182" s="18">
        <f>+YEAR(datos_arg[[#This Row],[Fecha]])</f>
        <v>2021</v>
      </c>
      <c r="D4182" s="18">
        <f>+MONTH(datos_arg[[#This Row],[Fecha]])</f>
        <v>3</v>
      </c>
      <c r="E4182" s="14" t="s">
        <v>617</v>
      </c>
      <c r="F4182" s="14" t="s">
        <v>8101</v>
      </c>
      <c r="G4182" s="14"/>
      <c r="H4182" s="14" t="s">
        <v>8103</v>
      </c>
      <c r="I4182" s="14" t="s">
        <v>8105</v>
      </c>
      <c r="J4182" s="14" t="s">
        <v>425</v>
      </c>
      <c r="K4182" s="14" t="s">
        <v>421</v>
      </c>
      <c r="L4182" s="14" t="s">
        <v>426</v>
      </c>
      <c r="M4182" s="14" t="s">
        <v>3597</v>
      </c>
      <c r="N4182" s="14" t="s">
        <v>100</v>
      </c>
      <c r="O4182" s="14" t="s">
        <v>4262</v>
      </c>
      <c r="P4182" s="14" t="s">
        <v>6225</v>
      </c>
      <c r="Q4182" s="14">
        <v>1</v>
      </c>
      <c r="R4182" s="14" t="s">
        <v>8101</v>
      </c>
      <c r="S4182" s="14" t="s">
        <v>439</v>
      </c>
      <c r="T4182" s="35">
        <v>913.37</v>
      </c>
      <c r="U4182" s="14" t="s">
        <v>4</v>
      </c>
      <c r="V4182" s="14">
        <v>142</v>
      </c>
      <c r="W4182" s="16">
        <f>+IF(datos_arg[[#This Row],[Moneda]]="ARS",datos_arg[[#This Row],[Monto]],datos_arg[[#This Row],[Monto]]*datos_arg[[#This Row],[TC]])</f>
        <v>913.37</v>
      </c>
      <c r="X4182" s="16">
        <f>IFERROR(IF(datos_arg[[#This Row],[Moneda]]="USD",datos_arg[[#This Row],[Monto]],datos_arg[[#This Row],[Monto]]/datos_arg[[#This Row],[TC]]),0)</f>
        <v>6.4321830985915494</v>
      </c>
      <c r="Y4182" s="14"/>
    </row>
    <row r="4183" spans="1:25" ht="15" customHeight="1" x14ac:dyDescent="0.25">
      <c r="A4183" s="14">
        <f t="shared" si="65"/>
        <v>4180</v>
      </c>
      <c r="B4183" s="1">
        <v>44263</v>
      </c>
      <c r="C4183" s="18">
        <f>+YEAR(datos_arg[[#This Row],[Fecha]])</f>
        <v>2021</v>
      </c>
      <c r="D4183" s="18">
        <f>+MONTH(datos_arg[[#This Row],[Fecha]])</f>
        <v>3</v>
      </c>
      <c r="E4183" s="14" t="s">
        <v>617</v>
      </c>
      <c r="F4183" s="14" t="s">
        <v>8101</v>
      </c>
      <c r="G4183" s="14"/>
      <c r="H4183" s="14" t="s">
        <v>8103</v>
      </c>
      <c r="I4183" s="14" t="s">
        <v>8105</v>
      </c>
      <c r="J4183" s="14" t="s">
        <v>472</v>
      </c>
      <c r="K4183" s="14" t="s">
        <v>421</v>
      </c>
      <c r="L4183" s="14" t="s">
        <v>425</v>
      </c>
      <c r="M4183" s="14" t="s">
        <v>3592</v>
      </c>
      <c r="N4183" s="14" t="s">
        <v>100</v>
      </c>
      <c r="O4183" s="14" t="s">
        <v>4176</v>
      </c>
      <c r="P4183" s="14" t="s">
        <v>6225</v>
      </c>
      <c r="Q4183" s="14">
        <v>9</v>
      </c>
      <c r="R4183" s="14" t="s">
        <v>8101</v>
      </c>
      <c r="S4183" s="14" t="s">
        <v>439</v>
      </c>
      <c r="T4183" s="35">
        <v>3463.55</v>
      </c>
      <c r="U4183" s="14" t="s">
        <v>4</v>
      </c>
      <c r="V4183" s="14">
        <v>142</v>
      </c>
      <c r="W4183" s="16">
        <f>+IF(datos_arg[[#This Row],[Moneda]]="ARS",datos_arg[[#This Row],[Monto]],datos_arg[[#This Row],[Monto]]*datos_arg[[#This Row],[TC]])</f>
        <v>3463.55</v>
      </c>
      <c r="X4183" s="16">
        <f>IFERROR(IF(datos_arg[[#This Row],[Moneda]]="USD",datos_arg[[#This Row],[Monto]],datos_arg[[#This Row],[Monto]]/datos_arg[[#This Row],[TC]]),0)</f>
        <v>24.391197183098594</v>
      </c>
      <c r="Y4183" s="14"/>
    </row>
    <row r="4184" spans="1:25" ht="15" customHeight="1" x14ac:dyDescent="0.25">
      <c r="A4184" s="14">
        <f t="shared" si="65"/>
        <v>4181</v>
      </c>
      <c r="B4184" s="1">
        <v>44263</v>
      </c>
      <c r="C4184" s="18">
        <f>+YEAR(datos_arg[[#This Row],[Fecha]])</f>
        <v>2021</v>
      </c>
      <c r="D4184" s="18">
        <f>+MONTH(datos_arg[[#This Row],[Fecha]])</f>
        <v>3</v>
      </c>
      <c r="E4184" s="14" t="s">
        <v>5358</v>
      </c>
      <c r="F4184" s="14" t="s">
        <v>85</v>
      </c>
      <c r="G4184" s="14"/>
      <c r="H4184" s="14" t="s">
        <v>532</v>
      </c>
      <c r="I4184" s="14" t="s">
        <v>7132</v>
      </c>
      <c r="J4184" s="14" t="s">
        <v>425</v>
      </c>
      <c r="K4184" s="14" t="s">
        <v>421</v>
      </c>
      <c r="L4184" s="14" t="s">
        <v>425</v>
      </c>
      <c r="M4184" s="14" t="s">
        <v>4263</v>
      </c>
      <c r="N4184" s="14" t="s">
        <v>100</v>
      </c>
      <c r="O4184" s="14" t="s">
        <v>4264</v>
      </c>
      <c r="P4184" s="14" t="s">
        <v>6226</v>
      </c>
      <c r="Q4184" s="14">
        <v>1</v>
      </c>
      <c r="R4184" s="14" t="s">
        <v>85</v>
      </c>
      <c r="S4184" s="14" t="s">
        <v>439</v>
      </c>
      <c r="T4184" s="35">
        <v>2527.7399999999998</v>
      </c>
      <c r="U4184" s="14" t="s">
        <v>4</v>
      </c>
      <c r="V4184" s="14">
        <v>142</v>
      </c>
      <c r="W4184" s="16">
        <f>+IF(datos_arg[[#This Row],[Moneda]]="ARS",datos_arg[[#This Row],[Monto]],datos_arg[[#This Row],[Monto]]*datos_arg[[#This Row],[TC]])</f>
        <v>2527.7399999999998</v>
      </c>
      <c r="X4184" s="16">
        <f>IFERROR(IF(datos_arg[[#This Row],[Moneda]]="USD",datos_arg[[#This Row],[Monto]],datos_arg[[#This Row],[Monto]]/datos_arg[[#This Row],[TC]]),0)</f>
        <v>17.800985915492955</v>
      </c>
      <c r="Y4184" s="14"/>
    </row>
    <row r="4185" spans="1:25" ht="15" customHeight="1" x14ac:dyDescent="0.25">
      <c r="A4185" s="14">
        <f t="shared" si="65"/>
        <v>4182</v>
      </c>
      <c r="B4185" s="1">
        <v>44263</v>
      </c>
      <c r="C4185" s="18">
        <f>+YEAR(datos_arg[[#This Row],[Fecha]])</f>
        <v>2021</v>
      </c>
      <c r="D4185" s="18">
        <f>+MONTH(datos_arg[[#This Row],[Fecha]])</f>
        <v>3</v>
      </c>
      <c r="E4185" s="14" t="s">
        <v>617</v>
      </c>
      <c r="F4185" s="14" t="s">
        <v>6652</v>
      </c>
      <c r="G4185" s="14" t="s">
        <v>6653</v>
      </c>
      <c r="H4185" s="14" t="s">
        <v>6648</v>
      </c>
      <c r="I4185" s="14" t="s">
        <v>3955</v>
      </c>
      <c r="J4185" s="14" t="s">
        <v>425</v>
      </c>
      <c r="K4185" s="14" t="s">
        <v>421</v>
      </c>
      <c r="L4185" s="14" t="s">
        <v>421</v>
      </c>
      <c r="M4185" s="14" t="s">
        <v>868</v>
      </c>
      <c r="N4185" s="14" t="s">
        <v>3546</v>
      </c>
      <c r="O4185" s="14" t="s">
        <v>4265</v>
      </c>
      <c r="P4185" s="14" t="s">
        <v>6227</v>
      </c>
      <c r="Q4185" s="14">
        <v>0</v>
      </c>
      <c r="R4185" s="14" t="s">
        <v>6653</v>
      </c>
      <c r="S4185" s="14" t="s">
        <v>439</v>
      </c>
      <c r="T4185" s="35">
        <v>28687.5</v>
      </c>
      <c r="U4185" s="14" t="s">
        <v>4</v>
      </c>
      <c r="V4185" s="14">
        <v>142</v>
      </c>
      <c r="W4185" s="16">
        <f>+IF(datos_arg[[#This Row],[Moneda]]="ARS",datos_arg[[#This Row],[Monto]],datos_arg[[#This Row],[Monto]]*datos_arg[[#This Row],[TC]])</f>
        <v>28687.5</v>
      </c>
      <c r="X4185" s="16">
        <f>IFERROR(IF(datos_arg[[#This Row],[Moneda]]="USD",datos_arg[[#This Row],[Monto]],datos_arg[[#This Row],[Monto]]/datos_arg[[#This Row],[TC]]),0)</f>
        <v>202.02464788732394</v>
      </c>
      <c r="Y4185" s="14"/>
    </row>
    <row r="4186" spans="1:25" ht="15" customHeight="1" x14ac:dyDescent="0.25">
      <c r="A4186" s="14">
        <f t="shared" si="65"/>
        <v>4183</v>
      </c>
      <c r="B4186" s="1">
        <v>44263</v>
      </c>
      <c r="C4186" s="18">
        <f>+YEAR(datos_arg[[#This Row],[Fecha]])</f>
        <v>2021</v>
      </c>
      <c r="D4186" s="18">
        <f>+MONTH(datos_arg[[#This Row],[Fecha]])</f>
        <v>3</v>
      </c>
      <c r="E4186" s="14" t="s">
        <v>617</v>
      </c>
      <c r="F4186" s="14" t="s">
        <v>6652</v>
      </c>
      <c r="G4186" s="14" t="s">
        <v>6653</v>
      </c>
      <c r="H4186" s="14" t="s">
        <v>6648</v>
      </c>
      <c r="I4186" s="14" t="s">
        <v>3955</v>
      </c>
      <c r="J4186" s="14" t="s">
        <v>425</v>
      </c>
      <c r="K4186" s="14" t="s">
        <v>421</v>
      </c>
      <c r="L4186" s="14" t="s">
        <v>421</v>
      </c>
      <c r="M4186" s="14" t="s">
        <v>868</v>
      </c>
      <c r="N4186" s="14" t="s">
        <v>3546</v>
      </c>
      <c r="O4186" s="14" t="s">
        <v>4266</v>
      </c>
      <c r="P4186" s="14" t="s">
        <v>6227</v>
      </c>
      <c r="Q4186" s="14">
        <v>0</v>
      </c>
      <c r="R4186" s="14" t="s">
        <v>6653</v>
      </c>
      <c r="S4186" s="14" t="s">
        <v>439</v>
      </c>
      <c r="T4186" s="35">
        <v>23906.25</v>
      </c>
      <c r="U4186" s="14" t="s">
        <v>4</v>
      </c>
      <c r="V4186" s="14">
        <v>142</v>
      </c>
      <c r="W4186" s="16">
        <f>+IF(datos_arg[[#This Row],[Moneda]]="ARS",datos_arg[[#This Row],[Monto]],datos_arg[[#This Row],[Monto]]*datos_arg[[#This Row],[TC]])</f>
        <v>23906.25</v>
      </c>
      <c r="X4186" s="16">
        <f>IFERROR(IF(datos_arg[[#This Row],[Moneda]]="USD",datos_arg[[#This Row],[Monto]],datos_arg[[#This Row],[Monto]]/datos_arg[[#This Row],[TC]]),0)</f>
        <v>168.35387323943661</v>
      </c>
      <c r="Y4186" s="14"/>
    </row>
    <row r="4187" spans="1:25" ht="15" customHeight="1" x14ac:dyDescent="0.25">
      <c r="A4187" s="14">
        <f t="shared" si="65"/>
        <v>4184</v>
      </c>
      <c r="B4187" s="1">
        <v>44263</v>
      </c>
      <c r="C4187" s="18">
        <f>+YEAR(datos_arg[[#This Row],[Fecha]])</f>
        <v>2021</v>
      </c>
      <c r="D4187" s="18">
        <f>+MONTH(datos_arg[[#This Row],[Fecha]])</f>
        <v>3</v>
      </c>
      <c r="E4187" s="14" t="s">
        <v>617</v>
      </c>
      <c r="F4187" s="14" t="s">
        <v>6652</v>
      </c>
      <c r="G4187" s="14" t="s">
        <v>6653</v>
      </c>
      <c r="H4187" s="14" t="s">
        <v>6648</v>
      </c>
      <c r="I4187" s="14" t="s">
        <v>3955</v>
      </c>
      <c r="J4187" s="14" t="s">
        <v>425</v>
      </c>
      <c r="K4187" s="14" t="s">
        <v>421</v>
      </c>
      <c r="L4187" s="14" t="s">
        <v>421</v>
      </c>
      <c r="M4187" s="14" t="s">
        <v>868</v>
      </c>
      <c r="N4187" s="14" t="s">
        <v>3546</v>
      </c>
      <c r="O4187" s="14" t="s">
        <v>4267</v>
      </c>
      <c r="P4187" s="14" t="s">
        <v>6227</v>
      </c>
      <c r="Q4187" s="14">
        <v>0</v>
      </c>
      <c r="R4187" s="14" t="s">
        <v>6653</v>
      </c>
      <c r="S4187" s="14" t="s">
        <v>439</v>
      </c>
      <c r="T4187" s="35">
        <v>23906.25</v>
      </c>
      <c r="U4187" s="14" t="s">
        <v>4</v>
      </c>
      <c r="V4187" s="14">
        <v>142</v>
      </c>
      <c r="W4187" s="16">
        <f>+IF(datos_arg[[#This Row],[Moneda]]="ARS",datos_arg[[#This Row],[Monto]],datos_arg[[#This Row],[Monto]]*datos_arg[[#This Row],[TC]])</f>
        <v>23906.25</v>
      </c>
      <c r="X4187" s="16">
        <f>IFERROR(IF(datos_arg[[#This Row],[Moneda]]="USD",datos_arg[[#This Row],[Monto]],datos_arg[[#This Row],[Monto]]/datos_arg[[#This Row],[TC]]),0)</f>
        <v>168.35387323943661</v>
      </c>
      <c r="Y4187" s="14"/>
    </row>
    <row r="4188" spans="1:25" ht="15" customHeight="1" x14ac:dyDescent="0.25">
      <c r="A4188" s="14">
        <f t="shared" si="65"/>
        <v>4185</v>
      </c>
      <c r="B4188" s="1">
        <v>44263</v>
      </c>
      <c r="C4188" s="18">
        <f>+YEAR(datos_arg[[#This Row],[Fecha]])</f>
        <v>2021</v>
      </c>
      <c r="D4188" s="18">
        <f>+MONTH(datos_arg[[#This Row],[Fecha]])</f>
        <v>3</v>
      </c>
      <c r="E4188" s="14" t="s">
        <v>408</v>
      </c>
      <c r="F4188" s="14" t="s">
        <v>406</v>
      </c>
      <c r="G4188" s="14"/>
      <c r="H4188" s="14" t="s">
        <v>7132</v>
      </c>
      <c r="I4188" s="14" t="s">
        <v>7132</v>
      </c>
      <c r="J4188" s="14" t="s">
        <v>425</v>
      </c>
      <c r="K4188" s="14"/>
      <c r="L4188" s="14" t="s">
        <v>425</v>
      </c>
      <c r="M4188" s="14" t="s">
        <v>4270</v>
      </c>
      <c r="N4188" s="14" t="s">
        <v>4270</v>
      </c>
      <c r="O4188" s="14" t="s">
        <v>4271</v>
      </c>
      <c r="P4188" s="14"/>
      <c r="Q4188" s="14"/>
      <c r="R4188" s="14" t="s">
        <v>440</v>
      </c>
      <c r="S4188" s="14" t="s">
        <v>446</v>
      </c>
      <c r="T4188" s="35">
        <v>100000</v>
      </c>
      <c r="U4188" s="14" t="s">
        <v>2</v>
      </c>
      <c r="V4188" s="14">
        <v>142</v>
      </c>
      <c r="W4188" s="16">
        <f>+IF(datos_arg[[#This Row],[Moneda]]="ARS",datos_arg[[#This Row],[Monto]],datos_arg[[#This Row],[Monto]]*datos_arg[[#This Row],[TC]])</f>
        <v>14200000</v>
      </c>
      <c r="X4188" s="16">
        <f>IFERROR(IF(datos_arg[[#This Row],[Moneda]]="USD",datos_arg[[#This Row],[Monto]],datos_arg[[#This Row],[Monto]]/datos_arg[[#This Row],[TC]]),0)</f>
        <v>100000</v>
      </c>
      <c r="Y4188" s="14"/>
    </row>
    <row r="4189" spans="1:25" ht="15" customHeight="1" x14ac:dyDescent="0.25">
      <c r="A4189" s="14">
        <f t="shared" si="65"/>
        <v>4186</v>
      </c>
      <c r="B4189" s="1">
        <v>44263</v>
      </c>
      <c r="C4189" s="18">
        <f>+YEAR(datos_arg[[#This Row],[Fecha]])</f>
        <v>2021</v>
      </c>
      <c r="D4189" s="18">
        <f>+MONTH(datos_arg[[#This Row],[Fecha]])</f>
        <v>3</v>
      </c>
      <c r="E4189" s="14" t="s">
        <v>408</v>
      </c>
      <c r="F4189" s="14" t="s">
        <v>406</v>
      </c>
      <c r="G4189" s="14"/>
      <c r="H4189" s="14" t="s">
        <v>7132</v>
      </c>
      <c r="I4189" s="14" t="s">
        <v>7132</v>
      </c>
      <c r="J4189" s="14" t="s">
        <v>425</v>
      </c>
      <c r="K4189" s="14"/>
      <c r="L4189" s="14" t="s">
        <v>425</v>
      </c>
      <c r="M4189" s="14" t="s">
        <v>4272</v>
      </c>
      <c r="N4189" s="14" t="s">
        <v>4272</v>
      </c>
      <c r="O4189" s="14" t="s">
        <v>4271</v>
      </c>
      <c r="P4189" s="14"/>
      <c r="Q4189" s="14"/>
      <c r="R4189" s="14" t="s">
        <v>440</v>
      </c>
      <c r="S4189" s="14" t="s">
        <v>446</v>
      </c>
      <c r="T4189" s="35">
        <v>150000</v>
      </c>
      <c r="U4189" s="14" t="s">
        <v>2</v>
      </c>
      <c r="V4189" s="14">
        <v>142</v>
      </c>
      <c r="W4189" s="16">
        <f>+IF(datos_arg[[#This Row],[Moneda]]="ARS",datos_arg[[#This Row],[Monto]],datos_arg[[#This Row],[Monto]]*datos_arg[[#This Row],[TC]])</f>
        <v>21300000</v>
      </c>
      <c r="X4189" s="16">
        <f>IFERROR(IF(datos_arg[[#This Row],[Moneda]]="USD",datos_arg[[#This Row],[Monto]],datos_arg[[#This Row],[Monto]]/datos_arg[[#This Row],[TC]]),0)</f>
        <v>150000</v>
      </c>
      <c r="Y4189" s="14"/>
    </row>
    <row r="4190" spans="1:25" ht="15" customHeight="1" x14ac:dyDescent="0.25">
      <c r="A4190" s="14">
        <f t="shared" si="65"/>
        <v>4187</v>
      </c>
      <c r="B4190" s="1">
        <v>44263</v>
      </c>
      <c r="C4190" s="18">
        <f>+YEAR(datos_arg[[#This Row],[Fecha]])</f>
        <v>2021</v>
      </c>
      <c r="D4190" s="18">
        <f>+MONTH(datos_arg[[#This Row],[Fecha]])</f>
        <v>3</v>
      </c>
      <c r="E4190" s="14" t="s">
        <v>408</v>
      </c>
      <c r="F4190" s="14" t="s">
        <v>406</v>
      </c>
      <c r="G4190" s="14"/>
      <c r="H4190" s="14" t="s">
        <v>7132</v>
      </c>
      <c r="I4190" s="14" t="s">
        <v>7132</v>
      </c>
      <c r="J4190" s="14" t="s">
        <v>425</v>
      </c>
      <c r="K4190" s="14"/>
      <c r="L4190" s="14" t="s">
        <v>425</v>
      </c>
      <c r="M4190" s="14" t="s">
        <v>4273</v>
      </c>
      <c r="N4190" s="14" t="s">
        <v>4273</v>
      </c>
      <c r="O4190" s="14" t="s">
        <v>4271</v>
      </c>
      <c r="P4190" s="14"/>
      <c r="Q4190" s="14"/>
      <c r="R4190" s="14" t="s">
        <v>440</v>
      </c>
      <c r="S4190" s="14" t="s">
        <v>446</v>
      </c>
      <c r="T4190" s="35">
        <v>50000</v>
      </c>
      <c r="U4190" s="14" t="s">
        <v>2</v>
      </c>
      <c r="V4190" s="14">
        <v>142</v>
      </c>
      <c r="W4190" s="16">
        <f>+IF(datos_arg[[#This Row],[Moneda]]="ARS",datos_arg[[#This Row],[Monto]],datos_arg[[#This Row],[Monto]]*datos_arg[[#This Row],[TC]])</f>
        <v>7100000</v>
      </c>
      <c r="X4190" s="16">
        <f>IFERROR(IF(datos_arg[[#This Row],[Moneda]]="USD",datos_arg[[#This Row],[Monto]],datos_arg[[#This Row],[Monto]]/datos_arg[[#This Row],[TC]]),0)</f>
        <v>50000</v>
      </c>
      <c r="Y4190" s="14"/>
    </row>
    <row r="4191" spans="1:25" ht="15" customHeight="1" x14ac:dyDescent="0.25">
      <c r="A4191" s="14">
        <f t="shared" si="65"/>
        <v>4188</v>
      </c>
      <c r="B4191" s="1">
        <v>44263</v>
      </c>
      <c r="C4191" s="18">
        <f>+YEAR(datos_arg[[#This Row],[Fecha]])</f>
        <v>2021</v>
      </c>
      <c r="D4191" s="18">
        <f>+MONTH(datos_arg[[#This Row],[Fecha]])</f>
        <v>3</v>
      </c>
      <c r="E4191" s="14" t="s">
        <v>408</v>
      </c>
      <c r="F4191" s="14" t="s">
        <v>406</v>
      </c>
      <c r="G4191" s="14"/>
      <c r="H4191" s="14" t="s">
        <v>7132</v>
      </c>
      <c r="I4191" s="14" t="s">
        <v>7132</v>
      </c>
      <c r="J4191" s="14" t="s">
        <v>425</v>
      </c>
      <c r="K4191" s="14"/>
      <c r="L4191" s="14" t="s">
        <v>425</v>
      </c>
      <c r="M4191" s="14" t="s">
        <v>4274</v>
      </c>
      <c r="N4191" s="14" t="s">
        <v>4274</v>
      </c>
      <c r="O4191" s="14" t="s">
        <v>4271</v>
      </c>
      <c r="P4191" s="14"/>
      <c r="Q4191" s="14"/>
      <c r="R4191" s="14" t="s">
        <v>440</v>
      </c>
      <c r="S4191" s="14" t="s">
        <v>446</v>
      </c>
      <c r="T4191" s="35">
        <v>25000</v>
      </c>
      <c r="U4191" s="14" t="s">
        <v>2</v>
      </c>
      <c r="V4191" s="14">
        <v>142</v>
      </c>
      <c r="W4191" s="16">
        <f>+IF(datos_arg[[#This Row],[Moneda]]="ARS",datos_arg[[#This Row],[Monto]],datos_arg[[#This Row],[Monto]]*datos_arg[[#This Row],[TC]])</f>
        <v>3550000</v>
      </c>
      <c r="X4191" s="16">
        <f>IFERROR(IF(datos_arg[[#This Row],[Moneda]]="USD",datos_arg[[#This Row],[Monto]],datos_arg[[#This Row],[Monto]]/datos_arg[[#This Row],[TC]]),0)</f>
        <v>25000</v>
      </c>
      <c r="Y4191" s="14"/>
    </row>
    <row r="4192" spans="1:25" ht="15" customHeight="1" x14ac:dyDescent="0.25">
      <c r="A4192" s="14">
        <f t="shared" si="65"/>
        <v>4189</v>
      </c>
      <c r="B4192" s="1">
        <v>44263</v>
      </c>
      <c r="C4192" s="18">
        <f>+YEAR(datos_arg[[#This Row],[Fecha]])</f>
        <v>2021</v>
      </c>
      <c r="D4192" s="18">
        <f>+MONTH(datos_arg[[#This Row],[Fecha]])</f>
        <v>3</v>
      </c>
      <c r="E4192" s="14" t="s">
        <v>408</v>
      </c>
      <c r="F4192" s="14" t="s">
        <v>406</v>
      </c>
      <c r="G4192" s="14"/>
      <c r="H4192" s="14" t="s">
        <v>7132</v>
      </c>
      <c r="I4192" s="14" t="s">
        <v>7132</v>
      </c>
      <c r="J4192" s="14" t="s">
        <v>425</v>
      </c>
      <c r="K4192" s="14"/>
      <c r="L4192" s="14" t="s">
        <v>425</v>
      </c>
      <c r="M4192" s="14" t="s">
        <v>4275</v>
      </c>
      <c r="N4192" s="14" t="s">
        <v>4275</v>
      </c>
      <c r="O4192" s="14" t="s">
        <v>4271</v>
      </c>
      <c r="P4192" s="14"/>
      <c r="Q4192" s="14"/>
      <c r="R4192" s="14" t="s">
        <v>440</v>
      </c>
      <c r="S4192" s="14" t="s">
        <v>446</v>
      </c>
      <c r="T4192" s="35">
        <v>26000</v>
      </c>
      <c r="U4192" s="14" t="s">
        <v>2</v>
      </c>
      <c r="V4192" s="14">
        <v>142</v>
      </c>
      <c r="W4192" s="16">
        <f>+IF(datos_arg[[#This Row],[Moneda]]="ARS",datos_arg[[#This Row],[Monto]],datos_arg[[#This Row],[Monto]]*datos_arg[[#This Row],[TC]])</f>
        <v>3692000</v>
      </c>
      <c r="X4192" s="16">
        <f>IFERROR(IF(datos_arg[[#This Row],[Moneda]]="USD",datos_arg[[#This Row],[Monto]],datos_arg[[#This Row],[Monto]]/datos_arg[[#This Row],[TC]]),0)</f>
        <v>26000</v>
      </c>
      <c r="Y4192" s="14"/>
    </row>
    <row r="4193" spans="1:25" ht="15" customHeight="1" x14ac:dyDescent="0.25">
      <c r="A4193" s="14">
        <f t="shared" si="65"/>
        <v>4190</v>
      </c>
      <c r="B4193" s="1">
        <v>44263</v>
      </c>
      <c r="C4193" s="18">
        <f>+YEAR(datos_arg[[#This Row],[Fecha]])</f>
        <v>2021</v>
      </c>
      <c r="D4193" s="18">
        <f>+MONTH(datos_arg[[#This Row],[Fecha]])</f>
        <v>3</v>
      </c>
      <c r="E4193" s="14" t="s">
        <v>408</v>
      </c>
      <c r="F4193" s="14" t="s">
        <v>406</v>
      </c>
      <c r="G4193" s="14"/>
      <c r="H4193" s="14" t="s">
        <v>7132</v>
      </c>
      <c r="I4193" s="14" t="s">
        <v>7132</v>
      </c>
      <c r="J4193" s="14" t="s">
        <v>425</v>
      </c>
      <c r="K4193" s="14"/>
      <c r="L4193" s="14" t="s">
        <v>425</v>
      </c>
      <c r="M4193" s="14" t="s">
        <v>4217</v>
      </c>
      <c r="N4193" s="14" t="s">
        <v>4217</v>
      </c>
      <c r="O4193" s="14" t="s">
        <v>4271</v>
      </c>
      <c r="P4193" s="14"/>
      <c r="Q4193" s="14"/>
      <c r="R4193" s="14" t="s">
        <v>440</v>
      </c>
      <c r="S4193" s="14" t="s">
        <v>446</v>
      </c>
      <c r="T4193" s="35">
        <v>25000</v>
      </c>
      <c r="U4193" s="14" t="s">
        <v>2</v>
      </c>
      <c r="V4193" s="14">
        <v>142</v>
      </c>
      <c r="W4193" s="16">
        <f>+IF(datos_arg[[#This Row],[Moneda]]="ARS",datos_arg[[#This Row],[Monto]],datos_arg[[#This Row],[Monto]]*datos_arg[[#This Row],[TC]])</f>
        <v>3550000</v>
      </c>
      <c r="X4193" s="16">
        <f>IFERROR(IF(datos_arg[[#This Row],[Moneda]]="USD",datos_arg[[#This Row],[Monto]],datos_arg[[#This Row],[Monto]]/datos_arg[[#This Row],[TC]]),0)</f>
        <v>25000</v>
      </c>
      <c r="Y4193" s="14"/>
    </row>
    <row r="4194" spans="1:25" ht="15" customHeight="1" x14ac:dyDescent="0.25">
      <c r="A4194" s="14">
        <f t="shared" si="65"/>
        <v>4191</v>
      </c>
      <c r="B4194" s="1">
        <v>44264</v>
      </c>
      <c r="C4194" s="18">
        <f>+YEAR(datos_arg[[#This Row],[Fecha]])</f>
        <v>2021</v>
      </c>
      <c r="D4194" s="18">
        <f>+MONTH(datos_arg[[#This Row],[Fecha]])</f>
        <v>3</v>
      </c>
      <c r="E4194" s="14" t="s">
        <v>1015</v>
      </c>
      <c r="F4194" s="14" t="s">
        <v>403</v>
      </c>
      <c r="G4194" s="14" t="s">
        <v>5383</v>
      </c>
      <c r="H4194" s="14" t="s">
        <v>8103</v>
      </c>
      <c r="I4194" s="14" t="s">
        <v>8105</v>
      </c>
      <c r="J4194" s="14" t="s">
        <v>425</v>
      </c>
      <c r="K4194" s="14"/>
      <c r="L4194" s="14" t="s">
        <v>425</v>
      </c>
      <c r="M4194" s="14" t="s">
        <v>158</v>
      </c>
      <c r="N4194" s="14" t="s">
        <v>4421</v>
      </c>
      <c r="O4194" s="14" t="s">
        <v>4422</v>
      </c>
      <c r="P4194" s="14" t="s">
        <v>6228</v>
      </c>
      <c r="Q4194" s="14"/>
      <c r="R4194" s="14" t="s">
        <v>5383</v>
      </c>
      <c r="S4194" s="14" t="s">
        <v>439</v>
      </c>
      <c r="T4194" s="35">
        <v>480</v>
      </c>
      <c r="U4194" s="14" t="s">
        <v>4</v>
      </c>
      <c r="V4194" s="14">
        <v>142</v>
      </c>
      <c r="W4194" s="16">
        <f>+IF(datos_arg[[#This Row],[Moneda]]="ARS",datos_arg[[#This Row],[Monto]],datos_arg[[#This Row],[Monto]]*datos_arg[[#This Row],[TC]])</f>
        <v>480</v>
      </c>
      <c r="X4194" s="16">
        <f>IFERROR(IF(datos_arg[[#This Row],[Moneda]]="USD",datos_arg[[#This Row],[Monto]],datos_arg[[#This Row],[Monto]]/datos_arg[[#This Row],[TC]]),0)</f>
        <v>3.380281690140845</v>
      </c>
      <c r="Y4194" s="14"/>
    </row>
    <row r="4195" spans="1:25" ht="15" customHeight="1" x14ac:dyDescent="0.25">
      <c r="A4195" s="14">
        <f t="shared" si="65"/>
        <v>4192</v>
      </c>
      <c r="B4195" s="1">
        <v>44264</v>
      </c>
      <c r="C4195" s="18">
        <f>+YEAR(datos_arg[[#This Row],[Fecha]])</f>
        <v>2021</v>
      </c>
      <c r="D4195" s="18">
        <f>+MONTH(datos_arg[[#This Row],[Fecha]])</f>
        <v>3</v>
      </c>
      <c r="E4195" s="14" t="s">
        <v>1015</v>
      </c>
      <c r="F4195" s="14" t="s">
        <v>430</v>
      </c>
      <c r="G4195" s="14"/>
      <c r="H4195" s="14" t="s">
        <v>7132</v>
      </c>
      <c r="I4195" s="14" t="s">
        <v>7132</v>
      </c>
      <c r="J4195" s="14" t="s">
        <v>425</v>
      </c>
      <c r="K4195" s="14"/>
      <c r="L4195" s="14" t="s">
        <v>425</v>
      </c>
      <c r="M4195" s="14" t="s">
        <v>102</v>
      </c>
      <c r="N4195" s="14" t="s">
        <v>480</v>
      </c>
      <c r="O4195" s="14" t="s">
        <v>2685</v>
      </c>
      <c r="P4195" s="14"/>
      <c r="Q4195" s="14"/>
      <c r="R4195" s="14" t="s">
        <v>430</v>
      </c>
      <c r="S4195" s="14" t="s">
        <v>439</v>
      </c>
      <c r="T4195" s="35">
        <v>2000</v>
      </c>
      <c r="U4195" s="14" t="s">
        <v>4</v>
      </c>
      <c r="V4195" s="14">
        <v>142</v>
      </c>
      <c r="W4195" s="16">
        <f>+IF(datos_arg[[#This Row],[Moneda]]="ARS",datos_arg[[#This Row],[Monto]],datos_arg[[#This Row],[Monto]]*datos_arg[[#This Row],[TC]])</f>
        <v>2000</v>
      </c>
      <c r="X4195" s="16">
        <f>IFERROR(IF(datos_arg[[#This Row],[Moneda]]="USD",datos_arg[[#This Row],[Monto]],datos_arg[[#This Row],[Monto]]/datos_arg[[#This Row],[TC]]),0)</f>
        <v>14.084507042253522</v>
      </c>
      <c r="Y4195" s="14"/>
    </row>
    <row r="4196" spans="1:25" ht="15" customHeight="1" x14ac:dyDescent="0.25">
      <c r="A4196" s="14">
        <f t="shared" si="65"/>
        <v>4193</v>
      </c>
      <c r="B4196" s="1">
        <v>44265</v>
      </c>
      <c r="C4196" s="18">
        <f>+YEAR(datos_arg[[#This Row],[Fecha]])</f>
        <v>2021</v>
      </c>
      <c r="D4196" s="18">
        <f>+MONTH(datos_arg[[#This Row],[Fecha]])</f>
        <v>3</v>
      </c>
      <c r="E4196" s="14" t="s">
        <v>5358</v>
      </c>
      <c r="F4196" s="14" t="s">
        <v>4109</v>
      </c>
      <c r="G4196" s="14"/>
      <c r="H4196" s="14" t="s">
        <v>6646</v>
      </c>
      <c r="I4196" s="14" t="s">
        <v>7132</v>
      </c>
      <c r="J4196" s="14" t="s">
        <v>425</v>
      </c>
      <c r="K4196" s="14" t="s">
        <v>420</v>
      </c>
      <c r="L4196" s="14" t="s">
        <v>426</v>
      </c>
      <c r="M4196" s="14" t="s">
        <v>4278</v>
      </c>
      <c r="N4196" s="14" t="s">
        <v>14</v>
      </c>
      <c r="O4196" s="14" t="s">
        <v>4279</v>
      </c>
      <c r="P4196" s="14" t="s">
        <v>6229</v>
      </c>
      <c r="Q4196" s="14">
        <v>1</v>
      </c>
      <c r="R4196" s="14" t="s">
        <v>4109</v>
      </c>
      <c r="S4196" s="14" t="s">
        <v>439</v>
      </c>
      <c r="T4196" s="35">
        <v>14800</v>
      </c>
      <c r="U4196" s="14" t="s">
        <v>4</v>
      </c>
      <c r="V4196" s="14">
        <v>142</v>
      </c>
      <c r="W4196" s="16">
        <f>+IF(datos_arg[[#This Row],[Moneda]]="ARS",datos_arg[[#This Row],[Monto]],datos_arg[[#This Row],[Monto]]*datos_arg[[#This Row],[TC]])</f>
        <v>14800</v>
      </c>
      <c r="X4196" s="16">
        <f>IFERROR(IF(datos_arg[[#This Row],[Moneda]]="USD",datos_arg[[#This Row],[Monto]],datos_arg[[#This Row],[Monto]]/datos_arg[[#This Row],[TC]]),0)</f>
        <v>104.22535211267606</v>
      </c>
      <c r="Y4196" s="14"/>
    </row>
    <row r="4197" spans="1:25" ht="15" customHeight="1" x14ac:dyDescent="0.25">
      <c r="A4197" s="14">
        <f t="shared" si="65"/>
        <v>4194</v>
      </c>
      <c r="B4197" s="1">
        <v>44265</v>
      </c>
      <c r="C4197" s="18">
        <f>+YEAR(datos_arg[[#This Row],[Fecha]])</f>
        <v>2021</v>
      </c>
      <c r="D4197" s="18">
        <f>+MONTH(datos_arg[[#This Row],[Fecha]])</f>
        <v>3</v>
      </c>
      <c r="E4197" s="14" t="s">
        <v>617</v>
      </c>
      <c r="F4197" s="14" t="s">
        <v>8101</v>
      </c>
      <c r="G4197" s="14"/>
      <c r="H4197" s="14" t="s">
        <v>8103</v>
      </c>
      <c r="I4197" s="14" t="s">
        <v>8105</v>
      </c>
      <c r="J4197" s="14" t="s">
        <v>482</v>
      </c>
      <c r="K4197" s="14" t="s">
        <v>420</v>
      </c>
      <c r="L4197" s="14" t="s">
        <v>426</v>
      </c>
      <c r="M4197" s="14" t="s">
        <v>607</v>
      </c>
      <c r="N4197" s="14" t="s">
        <v>2953</v>
      </c>
      <c r="O4197" s="14" t="s">
        <v>4280</v>
      </c>
      <c r="P4197" s="14" t="s">
        <v>6230</v>
      </c>
      <c r="Q4197" s="14">
        <v>17</v>
      </c>
      <c r="R4197" s="14" t="s">
        <v>8101</v>
      </c>
      <c r="S4197" s="14" t="s">
        <v>439</v>
      </c>
      <c r="T4197" s="35">
        <v>47600.01</v>
      </c>
      <c r="U4197" s="14" t="s">
        <v>4</v>
      </c>
      <c r="V4197" s="14">
        <v>142</v>
      </c>
      <c r="W4197" s="16">
        <f>+IF(datos_arg[[#This Row],[Moneda]]="ARS",datos_arg[[#This Row],[Monto]],datos_arg[[#This Row],[Monto]]*datos_arg[[#This Row],[TC]])</f>
        <v>47600.01</v>
      </c>
      <c r="X4197" s="16">
        <f>IFERROR(IF(datos_arg[[#This Row],[Moneda]]="USD",datos_arg[[#This Row],[Monto]],datos_arg[[#This Row],[Monto]]/datos_arg[[#This Row],[TC]]),0)</f>
        <v>335.21133802816905</v>
      </c>
      <c r="Y4197" s="14"/>
    </row>
    <row r="4198" spans="1:25" ht="15" customHeight="1" x14ac:dyDescent="0.25">
      <c r="A4198" s="14">
        <f t="shared" si="65"/>
        <v>4195</v>
      </c>
      <c r="B4198" s="1">
        <v>44265</v>
      </c>
      <c r="C4198" s="18">
        <f>+YEAR(datos_arg[[#This Row],[Fecha]])</f>
        <v>2021</v>
      </c>
      <c r="D4198" s="18">
        <f>+MONTH(datos_arg[[#This Row],[Fecha]])</f>
        <v>3</v>
      </c>
      <c r="E4198" s="14" t="s">
        <v>617</v>
      </c>
      <c r="F4198" s="14" t="s">
        <v>8101</v>
      </c>
      <c r="G4198" s="14"/>
      <c r="H4198" s="14" t="s">
        <v>8103</v>
      </c>
      <c r="I4198" s="14" t="s">
        <v>8105</v>
      </c>
      <c r="J4198" s="14" t="s">
        <v>482</v>
      </c>
      <c r="K4198" s="14" t="s">
        <v>420</v>
      </c>
      <c r="L4198" s="14" t="s">
        <v>426</v>
      </c>
      <c r="M4198" s="14" t="s">
        <v>1659</v>
      </c>
      <c r="N4198" s="14" t="s">
        <v>2953</v>
      </c>
      <c r="O4198" s="14" t="s">
        <v>3140</v>
      </c>
      <c r="P4198" s="14" t="s">
        <v>6230</v>
      </c>
      <c r="Q4198" s="14">
        <v>6</v>
      </c>
      <c r="R4198" s="14" t="s">
        <v>8101</v>
      </c>
      <c r="S4198" s="14" t="s">
        <v>439</v>
      </c>
      <c r="T4198" s="35">
        <v>39000</v>
      </c>
      <c r="U4198" s="14" t="s">
        <v>4</v>
      </c>
      <c r="V4198" s="14">
        <v>142</v>
      </c>
      <c r="W4198" s="16">
        <f>+IF(datos_arg[[#This Row],[Moneda]]="ARS",datos_arg[[#This Row],[Monto]],datos_arg[[#This Row],[Monto]]*datos_arg[[#This Row],[TC]])</f>
        <v>39000</v>
      </c>
      <c r="X4198" s="16">
        <f>IFERROR(IF(datos_arg[[#This Row],[Moneda]]="USD",datos_arg[[#This Row],[Monto]],datos_arg[[#This Row],[Monto]]/datos_arg[[#This Row],[TC]]),0)</f>
        <v>274.64788732394368</v>
      </c>
      <c r="Y4198" s="14"/>
    </row>
    <row r="4199" spans="1:25" ht="15" customHeight="1" x14ac:dyDescent="0.25">
      <c r="A4199" s="14">
        <f t="shared" si="65"/>
        <v>4196</v>
      </c>
      <c r="B4199" s="1">
        <v>44265</v>
      </c>
      <c r="C4199" s="18">
        <f>+YEAR(datos_arg[[#This Row],[Fecha]])</f>
        <v>2021</v>
      </c>
      <c r="D4199" s="18">
        <f>+MONTH(datos_arg[[#This Row],[Fecha]])</f>
        <v>3</v>
      </c>
      <c r="E4199" s="14" t="s">
        <v>5358</v>
      </c>
      <c r="F4199" s="14" t="s">
        <v>4109</v>
      </c>
      <c r="G4199" s="14"/>
      <c r="H4199" s="14" t="s">
        <v>8103</v>
      </c>
      <c r="I4199" s="14" t="s">
        <v>8105</v>
      </c>
      <c r="J4199" s="14" t="s">
        <v>482</v>
      </c>
      <c r="K4199" s="14" t="s">
        <v>420</v>
      </c>
      <c r="L4199" s="14" t="s">
        <v>426</v>
      </c>
      <c r="M4199" s="14" t="s">
        <v>2261</v>
      </c>
      <c r="N4199" s="14" t="s">
        <v>2953</v>
      </c>
      <c r="O4199" s="14" t="s">
        <v>4281</v>
      </c>
      <c r="P4199" s="14" t="s">
        <v>6230</v>
      </c>
      <c r="Q4199" s="14">
        <v>2</v>
      </c>
      <c r="R4199" s="14" t="s">
        <v>4109</v>
      </c>
      <c r="S4199" s="14" t="s">
        <v>439</v>
      </c>
      <c r="T4199" s="35">
        <v>2000.01</v>
      </c>
      <c r="U4199" s="14" t="s">
        <v>4</v>
      </c>
      <c r="V4199" s="14">
        <v>142</v>
      </c>
      <c r="W4199" s="16">
        <f>+IF(datos_arg[[#This Row],[Moneda]]="ARS",datos_arg[[#This Row],[Monto]],datos_arg[[#This Row],[Monto]]*datos_arg[[#This Row],[TC]])</f>
        <v>2000.01</v>
      </c>
      <c r="X4199" s="16">
        <f>IFERROR(IF(datos_arg[[#This Row],[Moneda]]="USD",datos_arg[[#This Row],[Monto]],datos_arg[[#This Row],[Monto]]/datos_arg[[#This Row],[TC]]),0)</f>
        <v>14.084577464788733</v>
      </c>
      <c r="Y4199" s="14"/>
    </row>
    <row r="4200" spans="1:25" ht="15" customHeight="1" x14ac:dyDescent="0.25">
      <c r="A4200" s="14">
        <f t="shared" si="65"/>
        <v>4197</v>
      </c>
      <c r="B4200" s="1">
        <v>44265</v>
      </c>
      <c r="C4200" s="18">
        <f>+YEAR(datos_arg[[#This Row],[Fecha]])</f>
        <v>2021</v>
      </c>
      <c r="D4200" s="18">
        <f>+MONTH(datos_arg[[#This Row],[Fecha]])</f>
        <v>3</v>
      </c>
      <c r="E4200" s="14" t="s">
        <v>617</v>
      </c>
      <c r="F4200" s="14" t="s">
        <v>8101</v>
      </c>
      <c r="G4200" s="14"/>
      <c r="H4200" s="14" t="s">
        <v>8103</v>
      </c>
      <c r="I4200" s="14" t="s">
        <v>8105</v>
      </c>
      <c r="J4200" s="14" t="s">
        <v>482</v>
      </c>
      <c r="K4200" s="14" t="s">
        <v>420</v>
      </c>
      <c r="L4200" s="14" t="s">
        <v>426</v>
      </c>
      <c r="M4200" s="14" t="s">
        <v>607</v>
      </c>
      <c r="N4200" s="14" t="s">
        <v>2953</v>
      </c>
      <c r="O4200" s="14" t="s">
        <v>4282</v>
      </c>
      <c r="P4200" s="14" t="s">
        <v>6230</v>
      </c>
      <c r="Q4200" s="14">
        <v>2</v>
      </c>
      <c r="R4200" s="14" t="s">
        <v>8101</v>
      </c>
      <c r="S4200" s="14" t="s">
        <v>439</v>
      </c>
      <c r="T4200" s="35">
        <v>2699.99</v>
      </c>
      <c r="U4200" s="14" t="s">
        <v>4</v>
      </c>
      <c r="V4200" s="14">
        <v>142</v>
      </c>
      <c r="W4200" s="16">
        <f>+IF(datos_arg[[#This Row],[Moneda]]="ARS",datos_arg[[#This Row],[Monto]],datos_arg[[#This Row],[Monto]]*datos_arg[[#This Row],[TC]])</f>
        <v>2699.99</v>
      </c>
      <c r="X4200" s="16">
        <f>IFERROR(IF(datos_arg[[#This Row],[Moneda]]="USD",datos_arg[[#This Row],[Monto]],datos_arg[[#This Row],[Monto]]/datos_arg[[#This Row],[TC]]),0)</f>
        <v>19.014014084507039</v>
      </c>
      <c r="Y4200" s="14"/>
    </row>
    <row r="4201" spans="1:25" ht="15" customHeight="1" x14ac:dyDescent="0.25">
      <c r="A4201" s="14">
        <f t="shared" si="65"/>
        <v>4198</v>
      </c>
      <c r="B4201" s="1">
        <v>44265</v>
      </c>
      <c r="C4201" s="18">
        <f>+YEAR(datos_arg[[#This Row],[Fecha]])</f>
        <v>2021</v>
      </c>
      <c r="D4201" s="18">
        <f>+MONTH(datos_arg[[#This Row],[Fecha]])</f>
        <v>3</v>
      </c>
      <c r="E4201" s="14" t="s">
        <v>1015</v>
      </c>
      <c r="F4201" s="14" t="s">
        <v>403</v>
      </c>
      <c r="G4201" s="14" t="s">
        <v>5383</v>
      </c>
      <c r="H4201" s="14" t="s">
        <v>7132</v>
      </c>
      <c r="I4201" s="14" t="s">
        <v>7132</v>
      </c>
      <c r="J4201" s="14" t="s">
        <v>425</v>
      </c>
      <c r="K4201" s="14"/>
      <c r="L4201" s="14" t="s">
        <v>425</v>
      </c>
      <c r="M4201" s="14" t="s">
        <v>815</v>
      </c>
      <c r="N4201" s="14" t="s">
        <v>4142</v>
      </c>
      <c r="O4201" s="14" t="s">
        <v>4283</v>
      </c>
      <c r="P4201" s="14" t="s">
        <v>6079</v>
      </c>
      <c r="Q4201" s="14">
        <v>20</v>
      </c>
      <c r="R4201" s="14" t="s">
        <v>5383</v>
      </c>
      <c r="S4201" s="14" t="s">
        <v>439</v>
      </c>
      <c r="T4201" s="35">
        <v>2400</v>
      </c>
      <c r="U4201" s="14" t="s">
        <v>4</v>
      </c>
      <c r="V4201" s="14">
        <v>142</v>
      </c>
      <c r="W4201" s="16">
        <f>+IF(datos_arg[[#This Row],[Moneda]]="ARS",datos_arg[[#This Row],[Monto]],datos_arg[[#This Row],[Monto]]*datos_arg[[#This Row],[TC]])</f>
        <v>2400</v>
      </c>
      <c r="X4201" s="16">
        <f>IFERROR(IF(datos_arg[[#This Row],[Moneda]]="USD",datos_arg[[#This Row],[Monto]],datos_arg[[#This Row],[Monto]]/datos_arg[[#This Row],[TC]]),0)</f>
        <v>16.901408450704224</v>
      </c>
      <c r="Y4201" s="14"/>
    </row>
    <row r="4202" spans="1:25" ht="15" customHeight="1" x14ac:dyDescent="0.25">
      <c r="A4202" s="14">
        <f t="shared" si="65"/>
        <v>4199</v>
      </c>
      <c r="B4202" s="1">
        <v>44265</v>
      </c>
      <c r="C4202" s="18">
        <f>+YEAR(datos_arg[[#This Row],[Fecha]])</f>
        <v>2021</v>
      </c>
      <c r="D4202" s="18">
        <f>+MONTH(datos_arg[[#This Row],[Fecha]])</f>
        <v>3</v>
      </c>
      <c r="E4202" s="14" t="s">
        <v>1015</v>
      </c>
      <c r="F4202" s="14" t="s">
        <v>403</v>
      </c>
      <c r="G4202" s="14" t="s">
        <v>970</v>
      </c>
      <c r="H4202" s="14" t="s">
        <v>7132</v>
      </c>
      <c r="I4202" s="14" t="s">
        <v>7132</v>
      </c>
      <c r="J4202" s="14" t="s">
        <v>425</v>
      </c>
      <c r="K4202" s="14"/>
      <c r="L4202" s="14" t="s">
        <v>425</v>
      </c>
      <c r="M4202" s="14" t="s">
        <v>493</v>
      </c>
      <c r="N4202" s="14" t="s">
        <v>2560</v>
      </c>
      <c r="O4202" s="14" t="s">
        <v>2678</v>
      </c>
      <c r="P4202" s="14" t="s">
        <v>6231</v>
      </c>
      <c r="Q4202" s="14">
        <v>2</v>
      </c>
      <c r="R4202" s="14" t="s">
        <v>970</v>
      </c>
      <c r="S4202" s="14" t="s">
        <v>613</v>
      </c>
      <c r="T4202" s="35">
        <v>3388</v>
      </c>
      <c r="U4202" s="14" t="s">
        <v>4</v>
      </c>
      <c r="V4202" s="14">
        <v>142</v>
      </c>
      <c r="W4202" s="16">
        <f>+IF(datos_arg[[#This Row],[Moneda]]="ARS",datos_arg[[#This Row],[Monto]],datos_arg[[#This Row],[Monto]]*datos_arg[[#This Row],[TC]])</f>
        <v>3388</v>
      </c>
      <c r="X4202" s="16">
        <f>IFERROR(IF(datos_arg[[#This Row],[Moneda]]="USD",datos_arg[[#This Row],[Monto]],datos_arg[[#This Row],[Monto]]/datos_arg[[#This Row],[TC]]),0)</f>
        <v>23.859154929577464</v>
      </c>
      <c r="Y4202" s="14"/>
    </row>
    <row r="4203" spans="1:25" ht="15" customHeight="1" x14ac:dyDescent="0.25">
      <c r="A4203" s="14">
        <f t="shared" si="65"/>
        <v>4200</v>
      </c>
      <c r="B4203" s="1">
        <v>44265</v>
      </c>
      <c r="C4203" s="18">
        <f>+YEAR(datos_arg[[#This Row],[Fecha]])</f>
        <v>2021</v>
      </c>
      <c r="D4203" s="18">
        <f>+MONTH(datos_arg[[#This Row],[Fecha]])</f>
        <v>3</v>
      </c>
      <c r="E4203" s="14" t="s">
        <v>5358</v>
      </c>
      <c r="F4203" s="14" t="s">
        <v>969</v>
      </c>
      <c r="G4203" s="14"/>
      <c r="H4203" s="14" t="s">
        <v>433</v>
      </c>
      <c r="I4203" s="14" t="s">
        <v>955</v>
      </c>
      <c r="J4203" s="14" t="s">
        <v>425</v>
      </c>
      <c r="K4203" s="14"/>
      <c r="L4203" s="14" t="s">
        <v>425</v>
      </c>
      <c r="M4203" s="14" t="s">
        <v>616</v>
      </c>
      <c r="N4203" s="14" t="s">
        <v>985</v>
      </c>
      <c r="O4203" s="14" t="s">
        <v>4290</v>
      </c>
      <c r="P4203" s="14" t="s">
        <v>6232</v>
      </c>
      <c r="Q4203" s="14">
        <v>2</v>
      </c>
      <c r="R4203" s="14" t="s">
        <v>969</v>
      </c>
      <c r="S4203" s="14" t="s">
        <v>439</v>
      </c>
      <c r="T4203" s="35">
        <v>47711.15</v>
      </c>
      <c r="U4203" s="14" t="s">
        <v>4</v>
      </c>
      <c r="V4203" s="14">
        <v>142</v>
      </c>
      <c r="W4203" s="16">
        <f>+IF(datos_arg[[#This Row],[Moneda]]="ARS",datos_arg[[#This Row],[Monto]],datos_arg[[#This Row],[Monto]]*datos_arg[[#This Row],[TC]])</f>
        <v>47711.15</v>
      </c>
      <c r="X4203" s="16">
        <f>IFERROR(IF(datos_arg[[#This Row],[Moneda]]="USD",datos_arg[[#This Row],[Monto]],datos_arg[[#This Row],[Monto]]/datos_arg[[#This Row],[TC]]),0)</f>
        <v>335.99401408450706</v>
      </c>
      <c r="Y4203" s="14"/>
    </row>
    <row r="4204" spans="1:25" x14ac:dyDescent="0.25">
      <c r="A4204" s="14">
        <f t="shared" si="65"/>
        <v>4201</v>
      </c>
      <c r="B4204" s="1">
        <v>44265</v>
      </c>
      <c r="C4204" s="18">
        <f>+YEAR(datos_arg[[#This Row],[Fecha]])</f>
        <v>2021</v>
      </c>
      <c r="D4204" s="18">
        <f>+MONTH(datos_arg[[#This Row],[Fecha]])</f>
        <v>3</v>
      </c>
      <c r="E4204" s="14" t="s">
        <v>617</v>
      </c>
      <c r="F4204" s="14" t="s">
        <v>5384</v>
      </c>
      <c r="G4204" s="14"/>
      <c r="H4204" s="14" t="s">
        <v>6649</v>
      </c>
      <c r="I4204" s="14" t="s">
        <v>7132</v>
      </c>
      <c r="J4204" s="14" t="s">
        <v>482</v>
      </c>
      <c r="K4204" s="14" t="s">
        <v>420</v>
      </c>
      <c r="L4204" s="14" t="s">
        <v>426</v>
      </c>
      <c r="M4204" s="14" t="s">
        <v>482</v>
      </c>
      <c r="N4204" s="14" t="s">
        <v>4291</v>
      </c>
      <c r="O4204" s="14" t="s">
        <v>4292</v>
      </c>
      <c r="P4204" s="14"/>
      <c r="Q4204" s="14">
        <v>1</v>
      </c>
      <c r="R4204" s="14" t="s">
        <v>5384</v>
      </c>
      <c r="S4204" s="14" t="s">
        <v>440</v>
      </c>
      <c r="T4204" s="35">
        <v>1400</v>
      </c>
      <c r="U4204" s="14" t="s">
        <v>2</v>
      </c>
      <c r="V4204" s="14">
        <v>142</v>
      </c>
      <c r="W4204" s="16">
        <f>+IF(datos_arg[[#This Row],[Moneda]]="ARS",datos_arg[[#This Row],[Monto]],datos_arg[[#This Row],[Monto]]*datos_arg[[#This Row],[TC]])</f>
        <v>198800</v>
      </c>
      <c r="X4204" s="16">
        <f>IFERROR(IF(datos_arg[[#This Row],[Moneda]]="USD",datos_arg[[#This Row],[Monto]],datos_arg[[#This Row],[Monto]]/datos_arg[[#This Row],[TC]]),0)</f>
        <v>1400</v>
      </c>
      <c r="Y4204" s="14"/>
    </row>
    <row r="4205" spans="1:25" ht="15" customHeight="1" x14ac:dyDescent="0.25">
      <c r="A4205" s="14">
        <f t="shared" si="65"/>
        <v>4202</v>
      </c>
      <c r="B4205" s="1">
        <v>44272</v>
      </c>
      <c r="C4205" s="18">
        <f>+YEAR(datos_arg[[#This Row],[Fecha]])</f>
        <v>2021</v>
      </c>
      <c r="D4205" s="18">
        <f>+MONTH(datos_arg[[#This Row],[Fecha]])</f>
        <v>3</v>
      </c>
      <c r="E4205" s="14" t="s">
        <v>1015</v>
      </c>
      <c r="F4205" s="14" t="s">
        <v>403</v>
      </c>
      <c r="G4205" s="14" t="s">
        <v>5383</v>
      </c>
      <c r="H4205" s="14" t="s">
        <v>8103</v>
      </c>
      <c r="I4205" s="14" t="s">
        <v>8105</v>
      </c>
      <c r="J4205" s="14" t="s">
        <v>425</v>
      </c>
      <c r="K4205" s="14"/>
      <c r="L4205" s="14" t="s">
        <v>425</v>
      </c>
      <c r="M4205" s="14" t="s">
        <v>310</v>
      </c>
      <c r="N4205" s="14" t="s">
        <v>2742</v>
      </c>
      <c r="O4205" s="14" t="s">
        <v>4418</v>
      </c>
      <c r="P4205" s="14" t="s">
        <v>6233</v>
      </c>
      <c r="Q4205" s="14"/>
      <c r="R4205" s="14" t="s">
        <v>5383</v>
      </c>
      <c r="S4205" s="14" t="s">
        <v>439</v>
      </c>
      <c r="T4205" s="35">
        <v>560</v>
      </c>
      <c r="U4205" s="14" t="s">
        <v>4</v>
      </c>
      <c r="V4205" s="14">
        <v>142</v>
      </c>
      <c r="W4205" s="16">
        <f>+IF(datos_arg[[#This Row],[Moneda]]="ARS",datos_arg[[#This Row],[Monto]],datos_arg[[#This Row],[Monto]]*datos_arg[[#This Row],[TC]])</f>
        <v>560</v>
      </c>
      <c r="X4205" s="16">
        <f>IFERROR(IF(datos_arg[[#This Row],[Moneda]]="USD",datos_arg[[#This Row],[Monto]],datos_arg[[#This Row],[Monto]]/datos_arg[[#This Row],[TC]]),0)</f>
        <v>3.943661971830986</v>
      </c>
      <c r="Y4205" s="14"/>
    </row>
    <row r="4206" spans="1:25" ht="15" customHeight="1" x14ac:dyDescent="0.25">
      <c r="A4206" s="14">
        <f t="shared" si="65"/>
        <v>4203</v>
      </c>
      <c r="B4206" s="1">
        <v>44266</v>
      </c>
      <c r="C4206" s="18">
        <f>+YEAR(datos_arg[[#This Row],[Fecha]])</f>
        <v>2021</v>
      </c>
      <c r="D4206" s="18">
        <f>+MONTH(datos_arg[[#This Row],[Fecha]])</f>
        <v>3</v>
      </c>
      <c r="E4206" s="14" t="s">
        <v>617</v>
      </c>
      <c r="F4206" s="14" t="s">
        <v>8101</v>
      </c>
      <c r="G4206" s="14"/>
      <c r="H4206" s="14" t="s">
        <v>8103</v>
      </c>
      <c r="I4206" s="14" t="s">
        <v>8105</v>
      </c>
      <c r="J4206" s="14" t="s">
        <v>472</v>
      </c>
      <c r="K4206" s="14" t="s">
        <v>420</v>
      </c>
      <c r="L4206" s="14" t="s">
        <v>425</v>
      </c>
      <c r="M4206" s="14" t="s">
        <v>776</v>
      </c>
      <c r="N4206" s="14" t="s">
        <v>217</v>
      </c>
      <c r="O4206" s="14" t="s">
        <v>4294</v>
      </c>
      <c r="P4206" s="14" t="s">
        <v>6234</v>
      </c>
      <c r="Q4206" s="14">
        <v>1</v>
      </c>
      <c r="R4206" s="14" t="s">
        <v>8101</v>
      </c>
      <c r="S4206" s="14" t="s">
        <v>439</v>
      </c>
      <c r="T4206" s="35">
        <v>8150</v>
      </c>
      <c r="U4206" s="14" t="s">
        <v>4</v>
      </c>
      <c r="V4206" s="14">
        <v>142</v>
      </c>
      <c r="W4206" s="16">
        <f>+IF(datos_arg[[#This Row],[Moneda]]="ARS",datos_arg[[#This Row],[Monto]],datos_arg[[#This Row],[Monto]]*datos_arg[[#This Row],[TC]])</f>
        <v>8150</v>
      </c>
      <c r="X4206" s="16">
        <f>IFERROR(IF(datos_arg[[#This Row],[Moneda]]="USD",datos_arg[[#This Row],[Monto]],datos_arg[[#This Row],[Monto]]/datos_arg[[#This Row],[TC]]),0)</f>
        <v>57.394366197183096</v>
      </c>
      <c r="Y4206" s="14"/>
    </row>
    <row r="4207" spans="1:25" ht="15" customHeight="1" x14ac:dyDescent="0.25">
      <c r="A4207" s="14">
        <f t="shared" si="65"/>
        <v>4204</v>
      </c>
      <c r="B4207" s="1">
        <v>44266</v>
      </c>
      <c r="C4207" s="18">
        <f>+YEAR(datos_arg[[#This Row],[Fecha]])</f>
        <v>2021</v>
      </c>
      <c r="D4207" s="18">
        <f>+MONTH(datos_arg[[#This Row],[Fecha]])</f>
        <v>3</v>
      </c>
      <c r="E4207" s="14" t="s">
        <v>617</v>
      </c>
      <c r="F4207" s="14" t="s">
        <v>5384</v>
      </c>
      <c r="G4207" s="14"/>
      <c r="H4207" s="14" t="s">
        <v>6649</v>
      </c>
      <c r="I4207" s="14" t="s">
        <v>7132</v>
      </c>
      <c r="J4207" s="14" t="s">
        <v>472</v>
      </c>
      <c r="K4207" s="14" t="s">
        <v>420</v>
      </c>
      <c r="L4207" s="14" t="s">
        <v>425</v>
      </c>
      <c r="M4207" s="14" t="s">
        <v>776</v>
      </c>
      <c r="N4207" s="14" t="s">
        <v>217</v>
      </c>
      <c r="O4207" s="14" t="s">
        <v>4294</v>
      </c>
      <c r="P4207" s="6" t="s">
        <v>6234</v>
      </c>
      <c r="Q4207" s="14">
        <v>1</v>
      </c>
      <c r="R4207" s="14" t="s">
        <v>5384</v>
      </c>
      <c r="S4207" s="14" t="s">
        <v>439</v>
      </c>
      <c r="T4207" s="35">
        <v>8150</v>
      </c>
      <c r="U4207" s="14" t="s">
        <v>4</v>
      </c>
      <c r="V4207" s="14">
        <v>142</v>
      </c>
      <c r="W4207" s="16">
        <f>+IF(datos_arg[[#This Row],[Moneda]]="ARS",datos_arg[[#This Row],[Monto]],datos_arg[[#This Row],[Monto]]*datos_arg[[#This Row],[TC]])</f>
        <v>8150</v>
      </c>
      <c r="X4207" s="16">
        <f>IFERROR(IF(datos_arg[[#This Row],[Moneda]]="USD",datos_arg[[#This Row],[Monto]],datos_arg[[#This Row],[Monto]]/datos_arg[[#This Row],[TC]]),0)</f>
        <v>57.394366197183096</v>
      </c>
      <c r="Y4207" s="14"/>
    </row>
    <row r="4208" spans="1:25" ht="15" customHeight="1" x14ac:dyDescent="0.25">
      <c r="A4208" s="14">
        <f t="shared" si="65"/>
        <v>4205</v>
      </c>
      <c r="B4208" s="1">
        <v>44266</v>
      </c>
      <c r="C4208" s="18">
        <f>+YEAR(datos_arg[[#This Row],[Fecha]])</f>
        <v>2021</v>
      </c>
      <c r="D4208" s="18">
        <f>+MONTH(datos_arg[[#This Row],[Fecha]])</f>
        <v>3</v>
      </c>
      <c r="E4208" s="14" t="s">
        <v>5358</v>
      </c>
      <c r="F4208" s="14" t="s">
        <v>85</v>
      </c>
      <c r="G4208" s="14"/>
      <c r="H4208" s="14" t="s">
        <v>6646</v>
      </c>
      <c r="I4208" s="14" t="s">
        <v>7132</v>
      </c>
      <c r="J4208" s="14" t="s">
        <v>425</v>
      </c>
      <c r="K4208" s="14"/>
      <c r="L4208" s="14" t="s">
        <v>425</v>
      </c>
      <c r="M4208" s="14" t="s">
        <v>1270</v>
      </c>
      <c r="N4208" s="14" t="s">
        <v>100</v>
      </c>
      <c r="O4208" s="14" t="s">
        <v>3780</v>
      </c>
      <c r="P4208" s="14" t="s">
        <v>6235</v>
      </c>
      <c r="Q4208" s="14">
        <v>2</v>
      </c>
      <c r="R4208" s="14" t="s">
        <v>85</v>
      </c>
      <c r="S4208" s="14" t="s">
        <v>439</v>
      </c>
      <c r="T4208" s="35">
        <v>16011.45</v>
      </c>
      <c r="U4208" s="14" t="s">
        <v>4</v>
      </c>
      <c r="V4208" s="14">
        <v>142</v>
      </c>
      <c r="W4208" s="16">
        <f>+IF(datos_arg[[#This Row],[Moneda]]="ARS",datos_arg[[#This Row],[Monto]],datos_arg[[#This Row],[Monto]]*datos_arg[[#This Row],[TC]])</f>
        <v>16011.45</v>
      </c>
      <c r="X4208" s="16">
        <f>IFERROR(IF(datos_arg[[#This Row],[Moneda]]="USD",datos_arg[[#This Row],[Monto]],datos_arg[[#This Row],[Monto]]/datos_arg[[#This Row],[TC]]),0)</f>
        <v>112.75669014084508</v>
      </c>
      <c r="Y4208" s="14"/>
    </row>
    <row r="4209" spans="1:25" ht="15" customHeight="1" x14ac:dyDescent="0.25">
      <c r="A4209" s="14">
        <f t="shared" si="65"/>
        <v>4206</v>
      </c>
      <c r="B4209" s="1">
        <v>44266</v>
      </c>
      <c r="C4209" s="18">
        <f>+YEAR(datos_arg[[#This Row],[Fecha]])</f>
        <v>2021</v>
      </c>
      <c r="D4209" s="18">
        <f>+MONTH(datos_arg[[#This Row],[Fecha]])</f>
        <v>3</v>
      </c>
      <c r="E4209" s="14" t="s">
        <v>1015</v>
      </c>
      <c r="F4209" s="14" t="s">
        <v>403</v>
      </c>
      <c r="G4209" s="14" t="s">
        <v>5383</v>
      </c>
      <c r="H4209" s="14" t="s">
        <v>8103</v>
      </c>
      <c r="I4209" s="14" t="s">
        <v>8105</v>
      </c>
      <c r="J4209" s="14" t="s">
        <v>425</v>
      </c>
      <c r="K4209" s="14"/>
      <c r="L4209" s="14" t="s">
        <v>425</v>
      </c>
      <c r="M4209" s="14" t="s">
        <v>1419</v>
      </c>
      <c r="N4209" s="14" t="s">
        <v>100</v>
      </c>
      <c r="O4209" s="14" t="s">
        <v>4295</v>
      </c>
      <c r="P4209" s="14" t="s">
        <v>6235</v>
      </c>
      <c r="Q4209" s="14">
        <v>1</v>
      </c>
      <c r="R4209" s="14" t="s">
        <v>5383</v>
      </c>
      <c r="S4209" s="14" t="s">
        <v>439</v>
      </c>
      <c r="T4209" s="35">
        <v>905.33</v>
      </c>
      <c r="U4209" s="14" t="s">
        <v>4</v>
      </c>
      <c r="V4209" s="14">
        <v>142</v>
      </c>
      <c r="W4209" s="16">
        <f>+IF(datos_arg[[#This Row],[Moneda]]="ARS",datos_arg[[#This Row],[Monto]],datos_arg[[#This Row],[Monto]]*datos_arg[[#This Row],[TC]])</f>
        <v>905.33</v>
      </c>
      <c r="X4209" s="16">
        <f>IFERROR(IF(datos_arg[[#This Row],[Moneda]]="USD",datos_arg[[#This Row],[Monto]],datos_arg[[#This Row],[Monto]]/datos_arg[[#This Row],[TC]]),0)</f>
        <v>6.3755633802816902</v>
      </c>
      <c r="Y4209" s="14"/>
    </row>
    <row r="4210" spans="1:25" ht="15" customHeight="1" x14ac:dyDescent="0.25">
      <c r="A4210" s="14">
        <f t="shared" si="65"/>
        <v>4207</v>
      </c>
      <c r="B4210" s="1">
        <v>44266</v>
      </c>
      <c r="C4210" s="18">
        <f>+YEAR(datos_arg[[#This Row],[Fecha]])</f>
        <v>2021</v>
      </c>
      <c r="D4210" s="18">
        <f>+MONTH(datos_arg[[#This Row],[Fecha]])</f>
        <v>3</v>
      </c>
      <c r="E4210" s="14" t="s">
        <v>1015</v>
      </c>
      <c r="F4210" s="14" t="s">
        <v>403</v>
      </c>
      <c r="G4210" s="14" t="s">
        <v>5383</v>
      </c>
      <c r="H4210" s="14" t="s">
        <v>8103</v>
      </c>
      <c r="I4210" s="14" t="s">
        <v>8105</v>
      </c>
      <c r="J4210" s="14" t="s">
        <v>425</v>
      </c>
      <c r="K4210" s="14"/>
      <c r="L4210" s="14" t="s">
        <v>425</v>
      </c>
      <c r="M4210" s="14" t="s">
        <v>1419</v>
      </c>
      <c r="N4210" s="14" t="s">
        <v>100</v>
      </c>
      <c r="O4210" s="14" t="s">
        <v>4296</v>
      </c>
      <c r="P4210" s="14" t="s">
        <v>6235</v>
      </c>
      <c r="Q4210" s="14">
        <v>1</v>
      </c>
      <c r="R4210" s="14" t="s">
        <v>5383</v>
      </c>
      <c r="S4210" s="14" t="s">
        <v>439</v>
      </c>
      <c r="T4210" s="35">
        <v>1472.17</v>
      </c>
      <c r="U4210" s="14" t="s">
        <v>4</v>
      </c>
      <c r="V4210" s="14">
        <v>142</v>
      </c>
      <c r="W4210" s="16">
        <f>+IF(datos_arg[[#This Row],[Moneda]]="ARS",datos_arg[[#This Row],[Monto]],datos_arg[[#This Row],[Monto]]*datos_arg[[#This Row],[TC]])</f>
        <v>1472.17</v>
      </c>
      <c r="X4210" s="16">
        <f>IFERROR(IF(datos_arg[[#This Row],[Moneda]]="USD",datos_arg[[#This Row],[Monto]],datos_arg[[#This Row],[Monto]]/datos_arg[[#This Row],[TC]]),0)</f>
        <v>10.367394366197184</v>
      </c>
      <c r="Y4210" s="14"/>
    </row>
    <row r="4211" spans="1:25" ht="15" customHeight="1" x14ac:dyDescent="0.25">
      <c r="A4211" s="14">
        <f t="shared" si="65"/>
        <v>4208</v>
      </c>
      <c r="B4211" s="1">
        <v>44266</v>
      </c>
      <c r="C4211" s="18">
        <f>+YEAR(datos_arg[[#This Row],[Fecha]])</f>
        <v>2021</v>
      </c>
      <c r="D4211" s="18">
        <f>+MONTH(datos_arg[[#This Row],[Fecha]])</f>
        <v>3</v>
      </c>
      <c r="E4211" s="14" t="s">
        <v>1015</v>
      </c>
      <c r="F4211" s="14" t="s">
        <v>403</v>
      </c>
      <c r="G4211" s="14" t="s">
        <v>5383</v>
      </c>
      <c r="H4211" s="14" t="s">
        <v>8103</v>
      </c>
      <c r="I4211" s="14" t="s">
        <v>8105</v>
      </c>
      <c r="J4211" s="14" t="s">
        <v>425</v>
      </c>
      <c r="K4211" s="14"/>
      <c r="L4211" s="14" t="s">
        <v>425</v>
      </c>
      <c r="M4211" s="14" t="s">
        <v>1419</v>
      </c>
      <c r="N4211" s="14" t="s">
        <v>100</v>
      </c>
      <c r="O4211" s="14" t="s">
        <v>4297</v>
      </c>
      <c r="P4211" s="14" t="s">
        <v>6235</v>
      </c>
      <c r="Q4211" s="14">
        <v>1</v>
      </c>
      <c r="R4211" s="14" t="s">
        <v>5383</v>
      </c>
      <c r="S4211" s="14" t="s">
        <v>439</v>
      </c>
      <c r="T4211" s="35">
        <v>1251.3399999999999</v>
      </c>
      <c r="U4211" s="14" t="s">
        <v>4</v>
      </c>
      <c r="V4211" s="14">
        <v>142</v>
      </c>
      <c r="W4211" s="16">
        <f>+IF(datos_arg[[#This Row],[Moneda]]="ARS",datos_arg[[#This Row],[Monto]],datos_arg[[#This Row],[Monto]]*datos_arg[[#This Row],[TC]])</f>
        <v>1251.3399999999999</v>
      </c>
      <c r="X4211" s="16">
        <f>IFERROR(IF(datos_arg[[#This Row],[Moneda]]="USD",datos_arg[[#This Row],[Monto]],datos_arg[[#This Row],[Monto]]/datos_arg[[#This Row],[TC]]),0)</f>
        <v>8.8122535211267596</v>
      </c>
      <c r="Y4211" s="14"/>
    </row>
    <row r="4212" spans="1:25" ht="15" customHeight="1" x14ac:dyDescent="0.25">
      <c r="A4212" s="14">
        <f t="shared" si="65"/>
        <v>4209</v>
      </c>
      <c r="B4212" s="1">
        <v>44266</v>
      </c>
      <c r="C4212" s="18">
        <f>+YEAR(datos_arg[[#This Row],[Fecha]])</f>
        <v>2021</v>
      </c>
      <c r="D4212" s="18">
        <f>+MONTH(datos_arg[[#This Row],[Fecha]])</f>
        <v>3</v>
      </c>
      <c r="E4212" s="14" t="s">
        <v>1015</v>
      </c>
      <c r="F4212" s="14" t="s">
        <v>403</v>
      </c>
      <c r="G4212" s="14" t="s">
        <v>5383</v>
      </c>
      <c r="H4212" s="14" t="s">
        <v>8103</v>
      </c>
      <c r="I4212" s="14" t="s">
        <v>8105</v>
      </c>
      <c r="J4212" s="14" t="s">
        <v>425</v>
      </c>
      <c r="K4212" s="14"/>
      <c r="L4212" s="14" t="s">
        <v>425</v>
      </c>
      <c r="M4212" s="14" t="s">
        <v>2208</v>
      </c>
      <c r="N4212" s="14" t="s">
        <v>100</v>
      </c>
      <c r="O4212" s="14" t="s">
        <v>4298</v>
      </c>
      <c r="P4212" s="14" t="s">
        <v>6235</v>
      </c>
      <c r="Q4212" s="14">
        <v>3</v>
      </c>
      <c r="R4212" s="14" t="s">
        <v>5383</v>
      </c>
      <c r="S4212" s="14" t="s">
        <v>439</v>
      </c>
      <c r="T4212" s="35">
        <v>1121.29</v>
      </c>
      <c r="U4212" s="14" t="s">
        <v>4</v>
      </c>
      <c r="V4212" s="14">
        <v>142</v>
      </c>
      <c r="W4212" s="16">
        <f>+IF(datos_arg[[#This Row],[Moneda]]="ARS",datos_arg[[#This Row],[Monto]],datos_arg[[#This Row],[Monto]]*datos_arg[[#This Row],[TC]])</f>
        <v>1121.29</v>
      </c>
      <c r="X4212" s="16">
        <f>IFERROR(IF(datos_arg[[#This Row],[Moneda]]="USD",datos_arg[[#This Row],[Monto]],datos_arg[[#This Row],[Monto]]/datos_arg[[#This Row],[TC]]),0)</f>
        <v>7.8964084507042251</v>
      </c>
      <c r="Y4212" s="14"/>
    </row>
    <row r="4213" spans="1:25" ht="15" customHeight="1" x14ac:dyDescent="0.25">
      <c r="A4213" s="14">
        <f t="shared" si="65"/>
        <v>4210</v>
      </c>
      <c r="B4213" s="1">
        <v>44266</v>
      </c>
      <c r="C4213" s="18">
        <f>+YEAR(datos_arg[[#This Row],[Fecha]])</f>
        <v>2021</v>
      </c>
      <c r="D4213" s="18">
        <f>+MONTH(datos_arg[[#This Row],[Fecha]])</f>
        <v>3</v>
      </c>
      <c r="E4213" s="14" t="s">
        <v>1015</v>
      </c>
      <c r="F4213" s="14" t="s">
        <v>403</v>
      </c>
      <c r="G4213" s="14" t="s">
        <v>5383</v>
      </c>
      <c r="H4213" s="14" t="s">
        <v>8103</v>
      </c>
      <c r="I4213" s="14" t="s">
        <v>8105</v>
      </c>
      <c r="J4213" s="14" t="s">
        <v>425</v>
      </c>
      <c r="K4213" s="14"/>
      <c r="L4213" s="14" t="s">
        <v>425</v>
      </c>
      <c r="M4213" s="14" t="s">
        <v>1421</v>
      </c>
      <c r="N4213" s="14" t="s">
        <v>100</v>
      </c>
      <c r="O4213" s="14" t="s">
        <v>4299</v>
      </c>
      <c r="P4213" s="14" t="s">
        <v>6235</v>
      </c>
      <c r="Q4213" s="14">
        <v>1</v>
      </c>
      <c r="R4213" s="14" t="s">
        <v>5383</v>
      </c>
      <c r="S4213" s="14" t="s">
        <v>439</v>
      </c>
      <c r="T4213" s="35">
        <v>2564.65</v>
      </c>
      <c r="U4213" s="14" t="s">
        <v>4</v>
      </c>
      <c r="V4213" s="14">
        <v>142</v>
      </c>
      <c r="W4213" s="16">
        <f>+IF(datos_arg[[#This Row],[Moneda]]="ARS",datos_arg[[#This Row],[Monto]],datos_arg[[#This Row],[Monto]]*datos_arg[[#This Row],[TC]])</f>
        <v>2564.65</v>
      </c>
      <c r="X4213" s="16">
        <f>IFERROR(IF(datos_arg[[#This Row],[Moneda]]="USD",datos_arg[[#This Row],[Monto]],datos_arg[[#This Row],[Monto]]/datos_arg[[#This Row],[TC]]),0)</f>
        <v>18.060915492957747</v>
      </c>
      <c r="Y4213" s="14"/>
    </row>
    <row r="4214" spans="1:25" ht="15" customHeight="1" x14ac:dyDescent="0.25">
      <c r="A4214" s="14">
        <f t="shared" si="65"/>
        <v>4211</v>
      </c>
      <c r="B4214" s="1">
        <v>44266</v>
      </c>
      <c r="C4214" s="18">
        <f>+YEAR(datos_arg[[#This Row],[Fecha]])</f>
        <v>2021</v>
      </c>
      <c r="D4214" s="18">
        <f>+MONTH(datos_arg[[#This Row],[Fecha]])</f>
        <v>3</v>
      </c>
      <c r="E4214" s="14" t="s">
        <v>5358</v>
      </c>
      <c r="F4214" s="14" t="s">
        <v>85</v>
      </c>
      <c r="G4214" s="14"/>
      <c r="H4214" s="14" t="s">
        <v>8103</v>
      </c>
      <c r="I4214" s="14" t="s">
        <v>8105</v>
      </c>
      <c r="J4214" s="14" t="s">
        <v>425</v>
      </c>
      <c r="K4214" s="14"/>
      <c r="L4214" s="14" t="s">
        <v>425</v>
      </c>
      <c r="M4214" s="14" t="s">
        <v>3341</v>
      </c>
      <c r="N4214" s="14" t="s">
        <v>100</v>
      </c>
      <c r="O4214" s="14" t="s">
        <v>4300</v>
      </c>
      <c r="P4214" s="14" t="s">
        <v>6235</v>
      </c>
      <c r="Q4214" s="14">
        <v>1</v>
      </c>
      <c r="R4214" s="14" t="s">
        <v>85</v>
      </c>
      <c r="S4214" s="14" t="s">
        <v>439</v>
      </c>
      <c r="T4214" s="35">
        <v>7606.44</v>
      </c>
      <c r="U4214" s="14" t="s">
        <v>4</v>
      </c>
      <c r="V4214" s="14">
        <v>142</v>
      </c>
      <c r="W4214" s="16">
        <f>+IF(datos_arg[[#This Row],[Moneda]]="ARS",datos_arg[[#This Row],[Monto]],datos_arg[[#This Row],[Monto]]*datos_arg[[#This Row],[TC]])</f>
        <v>7606.44</v>
      </c>
      <c r="X4214" s="16">
        <f>IFERROR(IF(datos_arg[[#This Row],[Moneda]]="USD",datos_arg[[#This Row],[Monto]],datos_arg[[#This Row],[Monto]]/datos_arg[[#This Row],[TC]]),0)</f>
        <v>53.566478873239433</v>
      </c>
      <c r="Y4214" s="14"/>
    </row>
    <row r="4215" spans="1:25" ht="15" customHeight="1" x14ac:dyDescent="0.25">
      <c r="A4215" s="14">
        <f t="shared" si="65"/>
        <v>4212</v>
      </c>
      <c r="B4215" s="1">
        <v>44266</v>
      </c>
      <c r="C4215" s="18">
        <f>+YEAR(datos_arg[[#This Row],[Fecha]])</f>
        <v>2021</v>
      </c>
      <c r="D4215" s="18">
        <f>+MONTH(datos_arg[[#This Row],[Fecha]])</f>
        <v>3</v>
      </c>
      <c r="E4215" s="14" t="s">
        <v>5358</v>
      </c>
      <c r="F4215" s="14" t="s">
        <v>85</v>
      </c>
      <c r="G4215" s="14"/>
      <c r="H4215" s="14" t="s">
        <v>8103</v>
      </c>
      <c r="I4215" s="14" t="s">
        <v>8105</v>
      </c>
      <c r="J4215" s="14" t="s">
        <v>425</v>
      </c>
      <c r="K4215" s="14"/>
      <c r="L4215" s="14" t="s">
        <v>425</v>
      </c>
      <c r="M4215" s="14" t="s">
        <v>3341</v>
      </c>
      <c r="N4215" s="14" t="s">
        <v>100</v>
      </c>
      <c r="O4215" s="14" t="s">
        <v>4301</v>
      </c>
      <c r="P4215" s="14" t="s">
        <v>6235</v>
      </c>
      <c r="Q4215" s="14">
        <v>1</v>
      </c>
      <c r="R4215" s="14" t="s">
        <v>85</v>
      </c>
      <c r="S4215" s="14" t="s">
        <v>439</v>
      </c>
      <c r="T4215" s="35">
        <v>14260.45</v>
      </c>
      <c r="U4215" s="14" t="s">
        <v>4</v>
      </c>
      <c r="V4215" s="14">
        <v>142</v>
      </c>
      <c r="W4215" s="16">
        <f>+IF(datos_arg[[#This Row],[Moneda]]="ARS",datos_arg[[#This Row],[Monto]],datos_arg[[#This Row],[Monto]]*datos_arg[[#This Row],[TC]])</f>
        <v>14260.45</v>
      </c>
      <c r="X4215" s="16">
        <f>IFERROR(IF(datos_arg[[#This Row],[Moneda]]="USD",datos_arg[[#This Row],[Monto]],datos_arg[[#This Row],[Monto]]/datos_arg[[#This Row],[TC]]),0)</f>
        <v>100.42570422535212</v>
      </c>
      <c r="Y4215" s="14"/>
    </row>
    <row r="4216" spans="1:25" ht="15" customHeight="1" x14ac:dyDescent="0.25">
      <c r="A4216" s="14">
        <f t="shared" si="65"/>
        <v>4213</v>
      </c>
      <c r="B4216" s="1">
        <v>44266</v>
      </c>
      <c r="C4216" s="18">
        <f>+YEAR(datos_arg[[#This Row],[Fecha]])</f>
        <v>2021</v>
      </c>
      <c r="D4216" s="18">
        <f>+MONTH(datos_arg[[#This Row],[Fecha]])</f>
        <v>3</v>
      </c>
      <c r="E4216" s="14" t="s">
        <v>5358</v>
      </c>
      <c r="F4216" s="14" t="s">
        <v>85</v>
      </c>
      <c r="G4216" s="14"/>
      <c r="H4216" s="14" t="s">
        <v>8103</v>
      </c>
      <c r="I4216" s="14" t="s">
        <v>8105</v>
      </c>
      <c r="J4216" s="14" t="s">
        <v>425</v>
      </c>
      <c r="K4216" s="14"/>
      <c r="L4216" s="14" t="s">
        <v>425</v>
      </c>
      <c r="M4216" s="14" t="s">
        <v>3483</v>
      </c>
      <c r="N4216" s="14" t="s">
        <v>100</v>
      </c>
      <c r="O4216" s="14" t="s">
        <v>4302</v>
      </c>
      <c r="P4216" s="14" t="s">
        <v>6235</v>
      </c>
      <c r="Q4216" s="14">
        <v>1</v>
      </c>
      <c r="R4216" s="14" t="s">
        <v>85</v>
      </c>
      <c r="S4216" s="14" t="s">
        <v>439</v>
      </c>
      <c r="T4216" s="35">
        <v>4563.05</v>
      </c>
      <c r="U4216" s="14" t="s">
        <v>4</v>
      </c>
      <c r="V4216" s="14">
        <v>142</v>
      </c>
      <c r="W4216" s="16">
        <f>+IF(datos_arg[[#This Row],[Moneda]]="ARS",datos_arg[[#This Row],[Monto]],datos_arg[[#This Row],[Monto]]*datos_arg[[#This Row],[TC]])</f>
        <v>4563.05</v>
      </c>
      <c r="X4216" s="16">
        <f>IFERROR(IF(datos_arg[[#This Row],[Moneda]]="USD",datos_arg[[#This Row],[Monto]],datos_arg[[#This Row],[Monto]]/datos_arg[[#This Row],[TC]]),0)</f>
        <v>32.134154929577463</v>
      </c>
      <c r="Y4216" s="14"/>
    </row>
    <row r="4217" spans="1:25" ht="15" customHeight="1" x14ac:dyDescent="0.25">
      <c r="A4217" s="14">
        <f t="shared" si="65"/>
        <v>4214</v>
      </c>
      <c r="B4217" s="1">
        <v>44266</v>
      </c>
      <c r="C4217" s="18">
        <f>+YEAR(datos_arg[[#This Row],[Fecha]])</f>
        <v>2021</v>
      </c>
      <c r="D4217" s="18">
        <f>+MONTH(datos_arg[[#This Row],[Fecha]])</f>
        <v>3</v>
      </c>
      <c r="E4217" s="14" t="s">
        <v>5358</v>
      </c>
      <c r="F4217" s="14" t="s">
        <v>85</v>
      </c>
      <c r="G4217" s="14"/>
      <c r="H4217" s="14" t="s">
        <v>8103</v>
      </c>
      <c r="I4217" s="14" t="s">
        <v>8105</v>
      </c>
      <c r="J4217" s="14" t="s">
        <v>425</v>
      </c>
      <c r="K4217" s="14"/>
      <c r="L4217" s="14" t="s">
        <v>425</v>
      </c>
      <c r="M4217" s="14" t="s">
        <v>3483</v>
      </c>
      <c r="N4217" s="14" t="s">
        <v>100</v>
      </c>
      <c r="O4217" s="14" t="s">
        <v>4303</v>
      </c>
      <c r="P4217" s="14" t="s">
        <v>6235</v>
      </c>
      <c r="Q4217" s="14">
        <v>1</v>
      </c>
      <c r="R4217" s="14" t="s">
        <v>85</v>
      </c>
      <c r="S4217" s="14" t="s">
        <v>439</v>
      </c>
      <c r="T4217" s="35">
        <v>5133.32</v>
      </c>
      <c r="U4217" s="14" t="s">
        <v>4</v>
      </c>
      <c r="V4217" s="14">
        <v>142</v>
      </c>
      <c r="W4217" s="16">
        <f>+IF(datos_arg[[#This Row],[Moneda]]="ARS",datos_arg[[#This Row],[Monto]],datos_arg[[#This Row],[Monto]]*datos_arg[[#This Row],[TC]])</f>
        <v>5133.32</v>
      </c>
      <c r="X4217" s="16">
        <f>IFERROR(IF(datos_arg[[#This Row],[Moneda]]="USD",datos_arg[[#This Row],[Monto]],datos_arg[[#This Row],[Monto]]/datos_arg[[#This Row],[TC]]),0)</f>
        <v>36.150140845070418</v>
      </c>
      <c r="Y4217" s="14"/>
    </row>
    <row r="4218" spans="1:25" ht="15" customHeight="1" x14ac:dyDescent="0.25">
      <c r="A4218" s="14">
        <f t="shared" si="65"/>
        <v>4215</v>
      </c>
      <c r="B4218" s="1">
        <v>44266</v>
      </c>
      <c r="C4218" s="18">
        <f>+YEAR(datos_arg[[#This Row],[Fecha]])</f>
        <v>2021</v>
      </c>
      <c r="D4218" s="18">
        <f>+MONTH(datos_arg[[#This Row],[Fecha]])</f>
        <v>3</v>
      </c>
      <c r="E4218" s="14" t="s">
        <v>5358</v>
      </c>
      <c r="F4218" s="14" t="s">
        <v>85</v>
      </c>
      <c r="G4218" s="14"/>
      <c r="H4218" s="14" t="s">
        <v>532</v>
      </c>
      <c r="I4218" s="14" t="s">
        <v>7132</v>
      </c>
      <c r="J4218" s="14" t="s">
        <v>425</v>
      </c>
      <c r="K4218" s="14"/>
      <c r="L4218" s="14" t="s">
        <v>425</v>
      </c>
      <c r="M4218" s="14" t="s">
        <v>2270</v>
      </c>
      <c r="N4218" s="14" t="s">
        <v>100</v>
      </c>
      <c r="O4218" s="14" t="s">
        <v>4304</v>
      </c>
      <c r="P4218" s="14" t="s">
        <v>6236</v>
      </c>
      <c r="Q4218" s="14">
        <v>2</v>
      </c>
      <c r="R4218" s="14" t="s">
        <v>85</v>
      </c>
      <c r="S4218" s="14" t="s">
        <v>439</v>
      </c>
      <c r="T4218" s="35">
        <v>8798</v>
      </c>
      <c r="U4218" s="14" t="s">
        <v>4</v>
      </c>
      <c r="V4218" s="14">
        <v>142</v>
      </c>
      <c r="W4218" s="16">
        <f>+IF(datos_arg[[#This Row],[Moneda]]="ARS",datos_arg[[#This Row],[Monto]],datos_arg[[#This Row],[Monto]]*datos_arg[[#This Row],[TC]])</f>
        <v>8798</v>
      </c>
      <c r="X4218" s="16">
        <f>IFERROR(IF(datos_arg[[#This Row],[Moneda]]="USD",datos_arg[[#This Row],[Monto]],datos_arg[[#This Row],[Monto]]/datos_arg[[#This Row],[TC]]),0)</f>
        <v>61.95774647887324</v>
      </c>
      <c r="Y4218" s="14"/>
    </row>
    <row r="4219" spans="1:25" ht="15" customHeight="1" x14ac:dyDescent="0.25">
      <c r="A4219" s="14">
        <f t="shared" si="65"/>
        <v>4216</v>
      </c>
      <c r="B4219" s="1">
        <v>44266</v>
      </c>
      <c r="C4219" s="18">
        <f>+YEAR(datos_arg[[#This Row],[Fecha]])</f>
        <v>2021</v>
      </c>
      <c r="D4219" s="18">
        <f>+MONTH(datos_arg[[#This Row],[Fecha]])</f>
        <v>3</v>
      </c>
      <c r="E4219" s="14" t="s">
        <v>1016</v>
      </c>
      <c r="F4219" s="14" t="s">
        <v>404</v>
      </c>
      <c r="G4219" s="14"/>
      <c r="H4219" s="14" t="s">
        <v>6646</v>
      </c>
      <c r="I4219" s="14" t="s">
        <v>7132</v>
      </c>
      <c r="J4219" s="14" t="s">
        <v>425</v>
      </c>
      <c r="K4219" s="14"/>
      <c r="L4219" s="14" t="s">
        <v>425</v>
      </c>
      <c r="M4219" s="14" t="s">
        <v>1946</v>
      </c>
      <c r="N4219" s="14" t="s">
        <v>7957</v>
      </c>
      <c r="O4219" s="14" t="s">
        <v>4305</v>
      </c>
      <c r="P4219" s="14" t="s">
        <v>6237</v>
      </c>
      <c r="Q4219" s="14"/>
      <c r="R4219" s="14" t="s">
        <v>404</v>
      </c>
      <c r="S4219" s="14" t="s">
        <v>613</v>
      </c>
      <c r="T4219" s="35">
        <v>1360.3</v>
      </c>
      <c r="U4219" s="14" t="s">
        <v>4</v>
      </c>
      <c r="V4219" s="14">
        <v>142</v>
      </c>
      <c r="W4219" s="16">
        <f>+IF(datos_arg[[#This Row],[Moneda]]="ARS",datos_arg[[#This Row],[Monto]],datos_arg[[#This Row],[Monto]]*datos_arg[[#This Row],[TC]])</f>
        <v>1360.3</v>
      </c>
      <c r="X4219" s="16">
        <f>IFERROR(IF(datos_arg[[#This Row],[Moneda]]="USD",datos_arg[[#This Row],[Monto]],datos_arg[[#This Row],[Monto]]/datos_arg[[#This Row],[TC]]),0)</f>
        <v>9.5795774647887324</v>
      </c>
      <c r="Y4219" s="14"/>
    </row>
    <row r="4220" spans="1:25" ht="15" customHeight="1" x14ac:dyDescent="0.25">
      <c r="A4220" s="14">
        <f t="shared" si="65"/>
        <v>4217</v>
      </c>
      <c r="B4220" s="1">
        <v>44266</v>
      </c>
      <c r="C4220" s="18">
        <f>+YEAR(datos_arg[[#This Row],[Fecha]])</f>
        <v>2021</v>
      </c>
      <c r="D4220" s="18">
        <f>+MONTH(datos_arg[[#This Row],[Fecha]])</f>
        <v>3</v>
      </c>
      <c r="E4220" s="14" t="s">
        <v>449</v>
      </c>
      <c r="F4220" s="14" t="s">
        <v>505</v>
      </c>
      <c r="G4220" s="14"/>
      <c r="H4220" s="14" t="s">
        <v>7132</v>
      </c>
      <c r="I4220" s="14" t="s">
        <v>7132</v>
      </c>
      <c r="J4220" s="14" t="s">
        <v>425</v>
      </c>
      <c r="K4220" s="14"/>
      <c r="L4220" s="14" t="s">
        <v>425</v>
      </c>
      <c r="M4220" s="14" t="s">
        <v>613</v>
      </c>
      <c r="N4220" s="14" t="s">
        <v>2273</v>
      </c>
      <c r="O4220" s="14" t="s">
        <v>2592</v>
      </c>
      <c r="P4220" s="14"/>
      <c r="Q4220" s="14"/>
      <c r="R4220" s="14" t="s">
        <v>505</v>
      </c>
      <c r="S4220" s="14" t="s">
        <v>613</v>
      </c>
      <c r="T4220" s="35">
        <v>20.329999999999998</v>
      </c>
      <c r="U4220" s="14" t="s">
        <v>4</v>
      </c>
      <c r="V4220" s="14">
        <v>142</v>
      </c>
      <c r="W4220" s="16">
        <f>+IF(datos_arg[[#This Row],[Moneda]]="ARS",datos_arg[[#This Row],[Monto]],datos_arg[[#This Row],[Monto]]*datos_arg[[#This Row],[TC]])</f>
        <v>20.329999999999998</v>
      </c>
      <c r="X4220" s="16">
        <f>IFERROR(IF(datos_arg[[#This Row],[Moneda]]="USD",datos_arg[[#This Row],[Monto]],datos_arg[[#This Row],[Monto]]/datos_arg[[#This Row],[TC]]),0)</f>
        <v>0.14316901408450702</v>
      </c>
      <c r="Y4220" s="14"/>
    </row>
    <row r="4221" spans="1:25" x14ac:dyDescent="0.25">
      <c r="A4221" s="14">
        <f t="shared" si="65"/>
        <v>4218</v>
      </c>
      <c r="B4221" s="1">
        <v>44267</v>
      </c>
      <c r="C4221" s="18">
        <f>+YEAR(datos_arg[[#This Row],[Fecha]])</f>
        <v>2021</v>
      </c>
      <c r="D4221" s="18">
        <f>+MONTH(datos_arg[[#This Row],[Fecha]])</f>
        <v>3</v>
      </c>
      <c r="E4221" s="14" t="s">
        <v>408</v>
      </c>
      <c r="F4221" s="14" t="s">
        <v>69</v>
      </c>
      <c r="G4221" s="14"/>
      <c r="H4221" s="14" t="s">
        <v>7132</v>
      </c>
      <c r="I4221" s="14" t="s">
        <v>7132</v>
      </c>
      <c r="J4221" s="14" t="s">
        <v>425</v>
      </c>
      <c r="K4221" s="14"/>
      <c r="L4221" s="14" t="s">
        <v>425</v>
      </c>
      <c r="M4221" s="14" t="s">
        <v>4306</v>
      </c>
      <c r="N4221" s="14" t="s">
        <v>4306</v>
      </c>
      <c r="O4221" s="14"/>
      <c r="P4221" s="14"/>
      <c r="Q4221" s="14"/>
      <c r="R4221" s="14" t="s">
        <v>439</v>
      </c>
      <c r="S4221" s="14" t="s">
        <v>440</v>
      </c>
      <c r="T4221" s="35">
        <v>2000</v>
      </c>
      <c r="U4221" s="14" t="s">
        <v>2</v>
      </c>
      <c r="V4221" s="14">
        <v>140</v>
      </c>
      <c r="W4221" s="16">
        <f>+IF(datos_arg[[#This Row],[Moneda]]="ARS",datos_arg[[#This Row],[Monto]],datos_arg[[#This Row],[Monto]]*datos_arg[[#This Row],[TC]])</f>
        <v>280000</v>
      </c>
      <c r="X4221" s="16">
        <f>IFERROR(IF(datos_arg[[#This Row],[Moneda]]="USD",datos_arg[[#This Row],[Monto]],datos_arg[[#This Row],[Monto]]/datos_arg[[#This Row],[TC]]),0)</f>
        <v>2000</v>
      </c>
      <c r="Y4221" s="14"/>
    </row>
    <row r="4222" spans="1:25" ht="15" customHeight="1" x14ac:dyDescent="0.25">
      <c r="A4222" s="14">
        <f t="shared" si="65"/>
        <v>4219</v>
      </c>
      <c r="B4222" s="1">
        <v>44267</v>
      </c>
      <c r="C4222" s="18">
        <f>+YEAR(datos_arg[[#This Row],[Fecha]])</f>
        <v>2021</v>
      </c>
      <c r="D4222" s="18">
        <f>+MONTH(datos_arg[[#This Row],[Fecha]])</f>
        <v>3</v>
      </c>
      <c r="E4222" s="14" t="s">
        <v>1015</v>
      </c>
      <c r="F4222" s="14" t="s">
        <v>430</v>
      </c>
      <c r="G4222" s="14"/>
      <c r="H4222" s="14" t="s">
        <v>7132</v>
      </c>
      <c r="I4222" s="14" t="s">
        <v>7132</v>
      </c>
      <c r="J4222" s="14" t="s">
        <v>425</v>
      </c>
      <c r="K4222" s="14"/>
      <c r="L4222" s="14" t="s">
        <v>425</v>
      </c>
      <c r="M4222" s="14" t="s">
        <v>60</v>
      </c>
      <c r="N4222" s="14" t="s">
        <v>26</v>
      </c>
      <c r="O4222" s="14" t="s">
        <v>4307</v>
      </c>
      <c r="P4222" s="14"/>
      <c r="Q4222" s="14"/>
      <c r="R4222" s="14" t="s">
        <v>430</v>
      </c>
      <c r="S4222" s="14" t="s">
        <v>439</v>
      </c>
      <c r="T4222" s="35">
        <v>2000</v>
      </c>
      <c r="U4222" s="14" t="s">
        <v>4</v>
      </c>
      <c r="V4222" s="14">
        <v>140</v>
      </c>
      <c r="W4222" s="16">
        <f>+IF(datos_arg[[#This Row],[Moneda]]="ARS",datos_arg[[#This Row],[Monto]],datos_arg[[#This Row],[Monto]]*datos_arg[[#This Row],[TC]])</f>
        <v>2000</v>
      </c>
      <c r="X4222" s="16">
        <f>IFERROR(IF(datos_arg[[#This Row],[Moneda]]="USD",datos_arg[[#This Row],[Monto]],datos_arg[[#This Row],[Monto]]/datos_arg[[#This Row],[TC]]),0)</f>
        <v>14.285714285714286</v>
      </c>
      <c r="Y4222" s="14"/>
    </row>
    <row r="4223" spans="1:25" x14ac:dyDescent="0.25">
      <c r="A4223" s="14">
        <f t="shared" si="65"/>
        <v>4220</v>
      </c>
      <c r="B4223" s="1">
        <v>44267</v>
      </c>
      <c r="C4223" s="18">
        <f>+YEAR(datos_arg[[#This Row],[Fecha]])</f>
        <v>2021</v>
      </c>
      <c r="D4223" s="18">
        <f>+MONTH(datos_arg[[#This Row],[Fecha]])</f>
        <v>3</v>
      </c>
      <c r="E4223" s="14" t="s">
        <v>1016</v>
      </c>
      <c r="F4223" s="14" t="s">
        <v>405</v>
      </c>
      <c r="G4223" s="14"/>
      <c r="H4223" s="14" t="s">
        <v>4114</v>
      </c>
      <c r="I4223" s="14" t="s">
        <v>7132</v>
      </c>
      <c r="J4223" s="14" t="s">
        <v>425</v>
      </c>
      <c r="K4223" s="14"/>
      <c r="L4223" s="14" t="s">
        <v>425</v>
      </c>
      <c r="M4223" s="14" t="s">
        <v>432</v>
      </c>
      <c r="N4223" s="14" t="s">
        <v>108</v>
      </c>
      <c r="O4223" s="14" t="s">
        <v>2029</v>
      </c>
      <c r="P4223" s="14"/>
      <c r="Q4223" s="14"/>
      <c r="R4223" s="14" t="s">
        <v>405</v>
      </c>
      <c r="S4223" s="14" t="s">
        <v>440</v>
      </c>
      <c r="T4223" s="35">
        <v>6500</v>
      </c>
      <c r="U4223" s="14" t="s">
        <v>2</v>
      </c>
      <c r="V4223" s="14">
        <v>140</v>
      </c>
      <c r="W4223" s="16">
        <f>+IF(datos_arg[[#This Row],[Moneda]]="ARS",datos_arg[[#This Row],[Monto]],datos_arg[[#This Row],[Monto]]*datos_arg[[#This Row],[TC]])</f>
        <v>910000</v>
      </c>
      <c r="X4223" s="16">
        <f>IFERROR(IF(datos_arg[[#This Row],[Moneda]]="USD",datos_arg[[#This Row],[Monto]],datos_arg[[#This Row],[Monto]]/datos_arg[[#This Row],[TC]]),0)</f>
        <v>6500</v>
      </c>
      <c r="Y4223" s="14">
        <v>6</v>
      </c>
    </row>
    <row r="4224" spans="1:25" x14ac:dyDescent="0.25">
      <c r="A4224" s="14">
        <f t="shared" si="65"/>
        <v>4221</v>
      </c>
      <c r="B4224" s="1">
        <v>44267</v>
      </c>
      <c r="C4224" s="18">
        <f>+YEAR(datos_arg[[#This Row],[Fecha]])</f>
        <v>2021</v>
      </c>
      <c r="D4224" s="18">
        <f>+MONTH(datos_arg[[#This Row],[Fecha]])</f>
        <v>3</v>
      </c>
      <c r="E4224" s="14" t="s">
        <v>1016</v>
      </c>
      <c r="F4224" s="14" t="s">
        <v>405</v>
      </c>
      <c r="G4224" s="14"/>
      <c r="H4224" s="14" t="s">
        <v>433</v>
      </c>
      <c r="I4224" s="14" t="s">
        <v>955</v>
      </c>
      <c r="J4224" s="14" t="s">
        <v>425</v>
      </c>
      <c r="K4224" s="14"/>
      <c r="L4224" s="14" t="s">
        <v>425</v>
      </c>
      <c r="M4224" s="14" t="s">
        <v>433</v>
      </c>
      <c r="N4224" s="14" t="s">
        <v>174</v>
      </c>
      <c r="O4224" s="14" t="s">
        <v>2146</v>
      </c>
      <c r="P4224" s="14"/>
      <c r="Q4224" s="14"/>
      <c r="R4224" s="14" t="s">
        <v>405</v>
      </c>
      <c r="S4224" s="14" t="s">
        <v>440</v>
      </c>
      <c r="T4224" s="35">
        <v>1600</v>
      </c>
      <c r="U4224" s="14" t="s">
        <v>2</v>
      </c>
      <c r="V4224" s="14">
        <v>140</v>
      </c>
      <c r="W4224" s="16">
        <f>+IF(datos_arg[[#This Row],[Moneda]]="ARS",datos_arg[[#This Row],[Monto]],datos_arg[[#This Row],[Monto]]*datos_arg[[#This Row],[TC]])</f>
        <v>224000</v>
      </c>
      <c r="X4224" s="16">
        <f>IFERROR(IF(datos_arg[[#This Row],[Moneda]]="USD",datos_arg[[#This Row],[Monto]],datos_arg[[#This Row],[Monto]]/datos_arg[[#This Row],[TC]]),0)</f>
        <v>1600</v>
      </c>
      <c r="Y4224" s="14"/>
    </row>
    <row r="4225" spans="1:25" x14ac:dyDescent="0.25">
      <c r="A4225" s="14">
        <f t="shared" si="65"/>
        <v>4222</v>
      </c>
      <c r="B4225" s="1">
        <v>44267</v>
      </c>
      <c r="C4225" s="18">
        <f>+YEAR(datos_arg[[#This Row],[Fecha]])</f>
        <v>2021</v>
      </c>
      <c r="D4225" s="18">
        <f>+MONTH(datos_arg[[#This Row],[Fecha]])</f>
        <v>3</v>
      </c>
      <c r="E4225" s="14" t="s">
        <v>1016</v>
      </c>
      <c r="F4225" s="14" t="s">
        <v>405</v>
      </c>
      <c r="G4225" s="14"/>
      <c r="H4225" s="14" t="s">
        <v>6646</v>
      </c>
      <c r="I4225" s="14" t="s">
        <v>7132</v>
      </c>
      <c r="J4225" s="14" t="s">
        <v>425</v>
      </c>
      <c r="K4225" s="14"/>
      <c r="L4225" s="14" t="s">
        <v>425</v>
      </c>
      <c r="M4225" s="14" t="s">
        <v>959</v>
      </c>
      <c r="N4225" s="14" t="s">
        <v>304</v>
      </c>
      <c r="O4225" s="14" t="s">
        <v>2146</v>
      </c>
      <c r="P4225" s="14"/>
      <c r="Q4225" s="14"/>
      <c r="R4225" s="14" t="s">
        <v>405</v>
      </c>
      <c r="S4225" s="14" t="s">
        <v>440</v>
      </c>
      <c r="T4225" s="35">
        <v>1500</v>
      </c>
      <c r="U4225" s="14" t="s">
        <v>2</v>
      </c>
      <c r="V4225" s="14">
        <v>140</v>
      </c>
      <c r="W4225" s="16">
        <f>+IF(datos_arg[[#This Row],[Moneda]]="ARS",datos_arg[[#This Row],[Monto]],datos_arg[[#This Row],[Monto]]*datos_arg[[#This Row],[TC]])</f>
        <v>210000</v>
      </c>
      <c r="X4225" s="16">
        <f>IFERROR(IF(datos_arg[[#This Row],[Moneda]]="USD",datos_arg[[#This Row],[Monto]],datos_arg[[#This Row],[Monto]]/datos_arg[[#This Row],[TC]]),0)</f>
        <v>1500</v>
      </c>
      <c r="Y4225" s="14"/>
    </row>
    <row r="4226" spans="1:25" ht="15" customHeight="1" x14ac:dyDescent="0.25">
      <c r="A4226" s="14">
        <f t="shared" si="65"/>
        <v>4223</v>
      </c>
      <c r="B4226" s="1">
        <v>44267</v>
      </c>
      <c r="C4226" s="18">
        <f>+YEAR(datos_arg[[#This Row],[Fecha]])</f>
        <v>2021</v>
      </c>
      <c r="D4226" s="18">
        <f>+MONTH(datos_arg[[#This Row],[Fecha]])</f>
        <v>3</v>
      </c>
      <c r="E4226" s="14" t="s">
        <v>408</v>
      </c>
      <c r="F4226" s="14" t="s">
        <v>406</v>
      </c>
      <c r="G4226" s="14"/>
      <c r="H4226" s="14" t="s">
        <v>7132</v>
      </c>
      <c r="I4226" s="14" t="s">
        <v>7132</v>
      </c>
      <c r="J4226" s="14" t="s">
        <v>425</v>
      </c>
      <c r="K4226" s="14"/>
      <c r="L4226" s="14" t="s">
        <v>425</v>
      </c>
      <c r="M4226" s="14" t="s">
        <v>4308</v>
      </c>
      <c r="N4226" s="14" t="s">
        <v>4308</v>
      </c>
      <c r="O4226" s="14" t="s">
        <v>4271</v>
      </c>
      <c r="P4226" s="14"/>
      <c r="Q4226" s="14"/>
      <c r="R4226" s="14" t="s">
        <v>440</v>
      </c>
      <c r="S4226" s="14" t="s">
        <v>446</v>
      </c>
      <c r="T4226" s="35">
        <v>75000</v>
      </c>
      <c r="U4226" s="14" t="s">
        <v>2</v>
      </c>
      <c r="V4226" s="14">
        <v>140</v>
      </c>
      <c r="W4226" s="16">
        <f>+IF(datos_arg[[#This Row],[Moneda]]="ARS",datos_arg[[#This Row],[Monto]],datos_arg[[#This Row],[Monto]]*datos_arg[[#This Row],[TC]])</f>
        <v>10500000</v>
      </c>
      <c r="X4226" s="16">
        <f>IFERROR(IF(datos_arg[[#This Row],[Moneda]]="USD",datos_arg[[#This Row],[Monto]],datos_arg[[#This Row],[Monto]]/datos_arg[[#This Row],[TC]]),0)</f>
        <v>75000</v>
      </c>
      <c r="Y4226" s="14"/>
    </row>
    <row r="4227" spans="1:25" ht="15" customHeight="1" x14ac:dyDescent="0.25">
      <c r="A4227" s="14">
        <f t="shared" si="65"/>
        <v>4224</v>
      </c>
      <c r="B4227" s="1">
        <v>44267</v>
      </c>
      <c r="C4227" s="18">
        <f>+YEAR(datos_arg[[#This Row],[Fecha]])</f>
        <v>2021</v>
      </c>
      <c r="D4227" s="18">
        <f>+MONTH(datos_arg[[#This Row],[Fecha]])</f>
        <v>3</v>
      </c>
      <c r="E4227" s="14" t="s">
        <v>408</v>
      </c>
      <c r="F4227" s="14" t="s">
        <v>406</v>
      </c>
      <c r="G4227" s="14"/>
      <c r="H4227" s="14" t="s">
        <v>7132</v>
      </c>
      <c r="I4227" s="14" t="s">
        <v>7132</v>
      </c>
      <c r="J4227" s="14" t="s">
        <v>425</v>
      </c>
      <c r="K4227" s="14"/>
      <c r="L4227" s="14" t="s">
        <v>425</v>
      </c>
      <c r="M4227" s="14" t="s">
        <v>4309</v>
      </c>
      <c r="N4227" s="14" t="s">
        <v>4309</v>
      </c>
      <c r="O4227" s="14" t="s">
        <v>4271</v>
      </c>
      <c r="P4227" s="14"/>
      <c r="Q4227" s="14"/>
      <c r="R4227" s="14" t="s">
        <v>440</v>
      </c>
      <c r="S4227" s="14" t="s">
        <v>446</v>
      </c>
      <c r="T4227" s="35">
        <v>80000</v>
      </c>
      <c r="U4227" s="14" t="s">
        <v>2</v>
      </c>
      <c r="V4227" s="14">
        <v>140</v>
      </c>
      <c r="W4227" s="16">
        <f>+IF(datos_arg[[#This Row],[Moneda]]="ARS",datos_arg[[#This Row],[Monto]],datos_arg[[#This Row],[Monto]]*datos_arg[[#This Row],[TC]])</f>
        <v>11200000</v>
      </c>
      <c r="X4227" s="16">
        <f>IFERROR(IF(datos_arg[[#This Row],[Moneda]]="USD",datos_arg[[#This Row],[Monto]],datos_arg[[#This Row],[Monto]]/datos_arg[[#This Row],[TC]]),0)</f>
        <v>80000</v>
      </c>
      <c r="Y4227" s="14"/>
    </row>
    <row r="4228" spans="1:25" ht="15" customHeight="1" x14ac:dyDescent="0.25">
      <c r="A4228" s="14">
        <f t="shared" si="65"/>
        <v>4225</v>
      </c>
      <c r="B4228" s="1">
        <v>44270</v>
      </c>
      <c r="C4228" s="18">
        <f>+YEAR(datos_arg[[#This Row],[Fecha]])</f>
        <v>2021</v>
      </c>
      <c r="D4228" s="18">
        <f>+MONTH(datos_arg[[#This Row],[Fecha]])</f>
        <v>3</v>
      </c>
      <c r="E4228" s="14" t="s">
        <v>1015</v>
      </c>
      <c r="F4228" s="14" t="s">
        <v>430</v>
      </c>
      <c r="G4228" s="14"/>
      <c r="H4228" s="14" t="s">
        <v>7132</v>
      </c>
      <c r="I4228" s="14" t="s">
        <v>7132</v>
      </c>
      <c r="J4228" s="14" t="s">
        <v>425</v>
      </c>
      <c r="K4228" s="14"/>
      <c r="L4228" s="14" t="s">
        <v>425</v>
      </c>
      <c r="M4228" s="14" t="s">
        <v>57</v>
      </c>
      <c r="N4228" s="14" t="s">
        <v>7794</v>
      </c>
      <c r="O4228" s="14" t="s">
        <v>4310</v>
      </c>
      <c r="P4228" s="14" t="s">
        <v>6238</v>
      </c>
      <c r="Q4228" s="14"/>
      <c r="R4228" s="14" t="s">
        <v>430</v>
      </c>
      <c r="S4228" s="14" t="s">
        <v>439</v>
      </c>
      <c r="T4228" s="35">
        <v>124.74</v>
      </c>
      <c r="U4228" s="14" t="s">
        <v>4</v>
      </c>
      <c r="V4228" s="14">
        <v>140</v>
      </c>
      <c r="W4228" s="16">
        <f>+IF(datos_arg[[#This Row],[Moneda]]="ARS",datos_arg[[#This Row],[Monto]],datos_arg[[#This Row],[Monto]]*datos_arg[[#This Row],[TC]])</f>
        <v>124.74</v>
      </c>
      <c r="X4228" s="16">
        <f>IFERROR(IF(datos_arg[[#This Row],[Moneda]]="USD",datos_arg[[#This Row],[Monto]],datos_arg[[#This Row],[Monto]]/datos_arg[[#This Row],[TC]]),0)</f>
        <v>0.89100000000000001</v>
      </c>
      <c r="Y4228" s="14"/>
    </row>
    <row r="4229" spans="1:25" ht="15" customHeight="1" x14ac:dyDescent="0.25">
      <c r="A4229" s="14">
        <f t="shared" si="65"/>
        <v>4226</v>
      </c>
      <c r="B4229" s="1">
        <v>44270</v>
      </c>
      <c r="C4229" s="18">
        <f>+YEAR(datos_arg[[#This Row],[Fecha]])</f>
        <v>2021</v>
      </c>
      <c r="D4229" s="18">
        <f>+MONTH(datos_arg[[#This Row],[Fecha]])</f>
        <v>3</v>
      </c>
      <c r="E4229" s="14" t="s">
        <v>1015</v>
      </c>
      <c r="F4229" s="14" t="s">
        <v>430</v>
      </c>
      <c r="G4229" s="14"/>
      <c r="H4229" s="14" t="s">
        <v>7132</v>
      </c>
      <c r="I4229" s="14" t="s">
        <v>7132</v>
      </c>
      <c r="J4229" s="14" t="s">
        <v>425</v>
      </c>
      <c r="K4229" s="14"/>
      <c r="L4229" s="14" t="s">
        <v>425</v>
      </c>
      <c r="M4229" s="14" t="s">
        <v>57</v>
      </c>
      <c r="N4229" s="14" t="s">
        <v>7796</v>
      </c>
      <c r="O4229" s="14" t="s">
        <v>4311</v>
      </c>
      <c r="P4229" s="14" t="s">
        <v>6238</v>
      </c>
      <c r="Q4229" s="14"/>
      <c r="R4229" s="14" t="s">
        <v>430</v>
      </c>
      <c r="S4229" s="14" t="s">
        <v>439</v>
      </c>
      <c r="T4229" s="35">
        <v>2090.9</v>
      </c>
      <c r="U4229" s="14" t="s">
        <v>4</v>
      </c>
      <c r="V4229" s="14">
        <v>140</v>
      </c>
      <c r="W4229" s="16">
        <f>+IF(datos_arg[[#This Row],[Moneda]]="ARS",datos_arg[[#This Row],[Monto]],datos_arg[[#This Row],[Monto]]*datos_arg[[#This Row],[TC]])</f>
        <v>2090.9</v>
      </c>
      <c r="X4229" s="16">
        <f>IFERROR(IF(datos_arg[[#This Row],[Moneda]]="USD",datos_arg[[#This Row],[Monto]],datos_arg[[#This Row],[Monto]]/datos_arg[[#This Row],[TC]]),0)</f>
        <v>14.935</v>
      </c>
      <c r="Y4229" s="14"/>
    </row>
    <row r="4230" spans="1:25" ht="15" customHeight="1" x14ac:dyDescent="0.25">
      <c r="A4230" s="14">
        <f t="shared" ref="A4230:A4293" si="66">+A4229+1</f>
        <v>4227</v>
      </c>
      <c r="B4230" s="1">
        <v>44270</v>
      </c>
      <c r="C4230" s="18">
        <f>+YEAR(datos_arg[[#This Row],[Fecha]])</f>
        <v>2021</v>
      </c>
      <c r="D4230" s="18">
        <f>+MONTH(datos_arg[[#This Row],[Fecha]])</f>
        <v>3</v>
      </c>
      <c r="E4230" s="14" t="s">
        <v>1015</v>
      </c>
      <c r="F4230" s="14" t="s">
        <v>430</v>
      </c>
      <c r="G4230" s="14"/>
      <c r="H4230" s="14" t="s">
        <v>7132</v>
      </c>
      <c r="I4230" s="14" t="s">
        <v>7132</v>
      </c>
      <c r="J4230" s="14" t="s">
        <v>425</v>
      </c>
      <c r="K4230" s="14"/>
      <c r="L4230" s="14" t="s">
        <v>425</v>
      </c>
      <c r="M4230" s="14" t="s">
        <v>57</v>
      </c>
      <c r="N4230" s="14" t="s">
        <v>7792</v>
      </c>
      <c r="O4230" s="14" t="s">
        <v>4312</v>
      </c>
      <c r="P4230" s="14" t="s">
        <v>6238</v>
      </c>
      <c r="Q4230" s="14"/>
      <c r="R4230" s="14" t="s">
        <v>430</v>
      </c>
      <c r="S4230" s="14" t="s">
        <v>439</v>
      </c>
      <c r="T4230" s="35">
        <v>2936.16</v>
      </c>
      <c r="U4230" s="14" t="s">
        <v>4</v>
      </c>
      <c r="V4230" s="14">
        <v>140</v>
      </c>
      <c r="W4230" s="16">
        <f>+IF(datos_arg[[#This Row],[Moneda]]="ARS",datos_arg[[#This Row],[Monto]],datos_arg[[#This Row],[Monto]]*datos_arg[[#This Row],[TC]])</f>
        <v>2936.16</v>
      </c>
      <c r="X4230" s="16">
        <f>IFERROR(IF(datos_arg[[#This Row],[Moneda]]="USD",datos_arg[[#This Row],[Monto]],datos_arg[[#This Row],[Monto]]/datos_arg[[#This Row],[TC]]),0)</f>
        <v>20.972571428571428</v>
      </c>
      <c r="Y4230" s="14"/>
    </row>
    <row r="4231" spans="1:25" ht="15" customHeight="1" x14ac:dyDescent="0.25">
      <c r="A4231" s="14">
        <f t="shared" si="66"/>
        <v>4228</v>
      </c>
      <c r="B4231" s="1">
        <v>44270</v>
      </c>
      <c r="C4231" s="18">
        <f>+YEAR(datos_arg[[#This Row],[Fecha]])</f>
        <v>2021</v>
      </c>
      <c r="D4231" s="18">
        <f>+MONTH(datos_arg[[#This Row],[Fecha]])</f>
        <v>3</v>
      </c>
      <c r="E4231" s="14" t="s">
        <v>1016</v>
      </c>
      <c r="F4231" s="14" t="s">
        <v>404</v>
      </c>
      <c r="G4231" s="14"/>
      <c r="H4231" s="14" t="s">
        <v>6646</v>
      </c>
      <c r="I4231" s="14" t="s">
        <v>7132</v>
      </c>
      <c r="J4231" s="14" t="s">
        <v>425</v>
      </c>
      <c r="K4231" s="14"/>
      <c r="L4231" s="14" t="s">
        <v>425</v>
      </c>
      <c r="M4231" s="14" t="s">
        <v>3475</v>
      </c>
      <c r="N4231" s="14" t="s">
        <v>3475</v>
      </c>
      <c r="O4231" s="14" t="s">
        <v>4313</v>
      </c>
      <c r="P4231" s="14" t="s">
        <v>6238</v>
      </c>
      <c r="Q4231" s="14"/>
      <c r="R4231" s="14" t="s">
        <v>404</v>
      </c>
      <c r="S4231" s="14" t="s">
        <v>439</v>
      </c>
      <c r="T4231" s="35">
        <v>1640.64</v>
      </c>
      <c r="U4231" s="14" t="s">
        <v>4</v>
      </c>
      <c r="V4231" s="14">
        <v>140</v>
      </c>
      <c r="W4231" s="16">
        <f>+IF(datos_arg[[#This Row],[Moneda]]="ARS",datos_arg[[#This Row],[Monto]],datos_arg[[#This Row],[Monto]]*datos_arg[[#This Row],[TC]])</f>
        <v>1640.64</v>
      </c>
      <c r="X4231" s="16">
        <f>IFERROR(IF(datos_arg[[#This Row],[Moneda]]="USD",datos_arg[[#This Row],[Monto]],datos_arg[[#This Row],[Monto]]/datos_arg[[#This Row],[TC]]),0)</f>
        <v>11.718857142857143</v>
      </c>
      <c r="Y4231" s="14"/>
    </row>
    <row r="4232" spans="1:25" ht="15" customHeight="1" x14ac:dyDescent="0.25">
      <c r="A4232" s="14">
        <f t="shared" si="66"/>
        <v>4229</v>
      </c>
      <c r="B4232" s="1">
        <v>44270</v>
      </c>
      <c r="C4232" s="18">
        <f>+YEAR(datos_arg[[#This Row],[Fecha]])</f>
        <v>2021</v>
      </c>
      <c r="D4232" s="18">
        <f>+MONTH(datos_arg[[#This Row],[Fecha]])</f>
        <v>3</v>
      </c>
      <c r="E4232" s="14" t="s">
        <v>1016</v>
      </c>
      <c r="F4232" s="14" t="s">
        <v>404</v>
      </c>
      <c r="G4232" s="14"/>
      <c r="H4232" s="14" t="s">
        <v>433</v>
      </c>
      <c r="I4232" s="14" t="s">
        <v>955</v>
      </c>
      <c r="J4232" s="14" t="s">
        <v>425</v>
      </c>
      <c r="K4232" s="14"/>
      <c r="L4232" s="14" t="s">
        <v>425</v>
      </c>
      <c r="M4232" s="14" t="s">
        <v>832</v>
      </c>
      <c r="N4232" s="14" t="s">
        <v>832</v>
      </c>
      <c r="O4232" s="14" t="s">
        <v>4314</v>
      </c>
      <c r="P4232" s="14" t="s">
        <v>6238</v>
      </c>
      <c r="Q4232" s="14"/>
      <c r="R4232" s="14" t="s">
        <v>404</v>
      </c>
      <c r="S4232" s="14" t="s">
        <v>439</v>
      </c>
      <c r="T4232" s="35">
        <v>341.94</v>
      </c>
      <c r="U4232" s="14" t="s">
        <v>4</v>
      </c>
      <c r="V4232" s="14">
        <v>140</v>
      </c>
      <c r="W4232" s="16">
        <f>+IF(datos_arg[[#This Row],[Moneda]]="ARS",datos_arg[[#This Row],[Monto]],datos_arg[[#This Row],[Monto]]*datos_arg[[#This Row],[TC]])</f>
        <v>341.94</v>
      </c>
      <c r="X4232" s="16">
        <f>IFERROR(IF(datos_arg[[#This Row],[Moneda]]="USD",datos_arg[[#This Row],[Monto]],datos_arg[[#This Row],[Monto]]/datos_arg[[#This Row],[TC]]),0)</f>
        <v>2.4424285714285716</v>
      </c>
      <c r="Y4232" s="14"/>
    </row>
    <row r="4233" spans="1:25" ht="15" customHeight="1" x14ac:dyDescent="0.25">
      <c r="A4233" s="14">
        <f t="shared" si="66"/>
        <v>4230</v>
      </c>
      <c r="B4233" s="1">
        <v>44270</v>
      </c>
      <c r="C4233" s="18">
        <f>+YEAR(datos_arg[[#This Row],[Fecha]])</f>
        <v>2021</v>
      </c>
      <c r="D4233" s="18">
        <f>+MONTH(datos_arg[[#This Row],[Fecha]])</f>
        <v>3</v>
      </c>
      <c r="E4233" s="14" t="s">
        <v>1016</v>
      </c>
      <c r="F4233" s="14" t="s">
        <v>404</v>
      </c>
      <c r="G4233" s="14"/>
      <c r="H4233" s="14" t="s">
        <v>433</v>
      </c>
      <c r="I4233" s="14" t="s">
        <v>955</v>
      </c>
      <c r="J4233" s="14" t="s">
        <v>425</v>
      </c>
      <c r="K4233" s="14"/>
      <c r="L4233" s="14" t="s">
        <v>425</v>
      </c>
      <c r="M4233" s="14" t="s">
        <v>854</v>
      </c>
      <c r="N4233" s="14" t="s">
        <v>854</v>
      </c>
      <c r="O4233" s="14" t="s">
        <v>4314</v>
      </c>
      <c r="P4233" s="14" t="s">
        <v>6238</v>
      </c>
      <c r="Q4233" s="14"/>
      <c r="R4233" s="14" t="s">
        <v>404</v>
      </c>
      <c r="S4233" s="14" t="s">
        <v>439</v>
      </c>
      <c r="T4233" s="35">
        <v>7911.17</v>
      </c>
      <c r="U4233" s="14" t="s">
        <v>4</v>
      </c>
      <c r="V4233" s="14">
        <v>140</v>
      </c>
      <c r="W4233" s="16">
        <f>+IF(datos_arg[[#This Row],[Moneda]]="ARS",datos_arg[[#This Row],[Monto]],datos_arg[[#This Row],[Monto]]*datos_arg[[#This Row],[TC]])</f>
        <v>7911.17</v>
      </c>
      <c r="X4233" s="16">
        <f>IFERROR(IF(datos_arg[[#This Row],[Moneda]]="USD",datos_arg[[#This Row],[Monto]],datos_arg[[#This Row],[Monto]]/datos_arg[[#This Row],[TC]]),0)</f>
        <v>56.508357142857143</v>
      </c>
      <c r="Y4233" s="14"/>
    </row>
    <row r="4234" spans="1:25" ht="15" customHeight="1" x14ac:dyDescent="0.25">
      <c r="A4234" s="14">
        <f t="shared" si="66"/>
        <v>4231</v>
      </c>
      <c r="B4234" s="1">
        <v>44270</v>
      </c>
      <c r="C4234" s="18">
        <f>+YEAR(datos_arg[[#This Row],[Fecha]])</f>
        <v>2021</v>
      </c>
      <c r="D4234" s="18">
        <f>+MONTH(datos_arg[[#This Row],[Fecha]])</f>
        <v>3</v>
      </c>
      <c r="E4234" s="14" t="s">
        <v>1016</v>
      </c>
      <c r="F4234" s="14" t="s">
        <v>404</v>
      </c>
      <c r="G4234" s="14"/>
      <c r="H4234" s="14" t="s">
        <v>433</v>
      </c>
      <c r="I4234" s="14" t="s">
        <v>955</v>
      </c>
      <c r="J4234" s="14" t="s">
        <v>425</v>
      </c>
      <c r="K4234" s="14"/>
      <c r="L4234" s="14" t="s">
        <v>425</v>
      </c>
      <c r="M4234" s="14" t="s">
        <v>831</v>
      </c>
      <c r="N4234" s="14" t="s">
        <v>831</v>
      </c>
      <c r="O4234" s="14" t="s">
        <v>4314</v>
      </c>
      <c r="P4234" s="14" t="s">
        <v>6238</v>
      </c>
      <c r="Q4234" s="14"/>
      <c r="R4234" s="14" t="s">
        <v>404</v>
      </c>
      <c r="S4234" s="14" t="s">
        <v>439</v>
      </c>
      <c r="T4234" s="35">
        <v>7297.57</v>
      </c>
      <c r="U4234" s="14" t="s">
        <v>4</v>
      </c>
      <c r="V4234" s="14">
        <v>140</v>
      </c>
      <c r="W4234" s="16">
        <f>+IF(datos_arg[[#This Row],[Moneda]]="ARS",datos_arg[[#This Row],[Monto]],datos_arg[[#This Row],[Monto]]*datos_arg[[#This Row],[TC]])</f>
        <v>7297.57</v>
      </c>
      <c r="X4234" s="16">
        <f>IFERROR(IF(datos_arg[[#This Row],[Moneda]]="USD",datos_arg[[#This Row],[Monto]],datos_arg[[#This Row],[Monto]]/datos_arg[[#This Row],[TC]]),0)</f>
        <v>52.125499999999995</v>
      </c>
      <c r="Y4234" s="14"/>
    </row>
    <row r="4235" spans="1:25" ht="15" customHeight="1" x14ac:dyDescent="0.25">
      <c r="A4235" s="14">
        <f t="shared" si="66"/>
        <v>4232</v>
      </c>
      <c r="B4235" s="1">
        <v>44270</v>
      </c>
      <c r="C4235" s="18">
        <f>+YEAR(datos_arg[[#This Row],[Fecha]])</f>
        <v>2021</v>
      </c>
      <c r="D4235" s="18">
        <f>+MONTH(datos_arg[[#This Row],[Fecha]])</f>
        <v>3</v>
      </c>
      <c r="E4235" s="14" t="s">
        <v>617</v>
      </c>
      <c r="F4235" s="14" t="s">
        <v>8101</v>
      </c>
      <c r="G4235" s="14"/>
      <c r="H4235" s="14" t="s">
        <v>8103</v>
      </c>
      <c r="I4235" s="14" t="s">
        <v>8105</v>
      </c>
      <c r="J4235" s="14" t="s">
        <v>6724</v>
      </c>
      <c r="K4235" s="14" t="s">
        <v>420</v>
      </c>
      <c r="L4235" s="14" t="s">
        <v>426</v>
      </c>
      <c r="M4235" s="14" t="s">
        <v>1659</v>
      </c>
      <c r="N4235" s="14" t="s">
        <v>2953</v>
      </c>
      <c r="O4235" s="14" t="s">
        <v>4315</v>
      </c>
      <c r="P4235" s="14" t="s">
        <v>6239</v>
      </c>
      <c r="Q4235" s="14">
        <v>5</v>
      </c>
      <c r="R4235" s="14" t="s">
        <v>8101</v>
      </c>
      <c r="S4235" s="14" t="s">
        <v>439</v>
      </c>
      <c r="T4235" s="35">
        <v>17180.46</v>
      </c>
      <c r="U4235" s="14" t="s">
        <v>4</v>
      </c>
      <c r="V4235" s="14">
        <v>140</v>
      </c>
      <c r="W4235" s="16">
        <f>+IF(datos_arg[[#This Row],[Moneda]]="ARS",datos_arg[[#This Row],[Monto]],datos_arg[[#This Row],[Monto]]*datos_arg[[#This Row],[TC]])</f>
        <v>17180.46</v>
      </c>
      <c r="X4235" s="16">
        <f>IFERROR(IF(datos_arg[[#This Row],[Moneda]]="USD",datos_arg[[#This Row],[Monto]],datos_arg[[#This Row],[Monto]]/datos_arg[[#This Row],[TC]]),0)</f>
        <v>122.71757142857142</v>
      </c>
      <c r="Y4235" s="14"/>
    </row>
    <row r="4236" spans="1:25" ht="15" customHeight="1" x14ac:dyDescent="0.25">
      <c r="A4236" s="14">
        <f t="shared" si="66"/>
        <v>4233</v>
      </c>
      <c r="B4236" s="1">
        <v>44270</v>
      </c>
      <c r="C4236" s="18">
        <f>+YEAR(datos_arg[[#This Row],[Fecha]])</f>
        <v>2021</v>
      </c>
      <c r="D4236" s="18">
        <f>+MONTH(datos_arg[[#This Row],[Fecha]])</f>
        <v>3</v>
      </c>
      <c r="E4236" s="14" t="s">
        <v>449</v>
      </c>
      <c r="F4236" s="14" t="s">
        <v>505</v>
      </c>
      <c r="G4236" s="14"/>
      <c r="H4236" s="14" t="s">
        <v>7132</v>
      </c>
      <c r="I4236" s="14" t="s">
        <v>7132</v>
      </c>
      <c r="J4236" s="14" t="s">
        <v>425</v>
      </c>
      <c r="K4236" s="14"/>
      <c r="L4236" s="14" t="s">
        <v>425</v>
      </c>
      <c r="M4236" s="14" t="s">
        <v>613</v>
      </c>
      <c r="N4236" s="14" t="s">
        <v>2273</v>
      </c>
      <c r="O4236" s="14" t="s">
        <v>3781</v>
      </c>
      <c r="P4236" s="14"/>
      <c r="Q4236" s="14"/>
      <c r="R4236" s="14" t="s">
        <v>505</v>
      </c>
      <c r="S4236" s="14" t="s">
        <v>613</v>
      </c>
      <c r="T4236" s="35">
        <v>8.16</v>
      </c>
      <c r="U4236" s="14" t="s">
        <v>4</v>
      </c>
      <c r="V4236" s="14">
        <v>140</v>
      </c>
      <c r="W4236" s="16">
        <f>+IF(datos_arg[[#This Row],[Moneda]]="ARS",datos_arg[[#This Row],[Monto]],datos_arg[[#This Row],[Monto]]*datos_arg[[#This Row],[TC]])</f>
        <v>8.16</v>
      </c>
      <c r="X4236" s="16">
        <f>IFERROR(IF(datos_arg[[#This Row],[Moneda]]="USD",datos_arg[[#This Row],[Monto]],datos_arg[[#This Row],[Monto]]/datos_arg[[#This Row],[TC]]),0)</f>
        <v>5.8285714285714288E-2</v>
      </c>
      <c r="Y4236" s="14"/>
    </row>
    <row r="4237" spans="1:25" ht="15" customHeight="1" x14ac:dyDescent="0.25">
      <c r="A4237" s="14">
        <f t="shared" si="66"/>
        <v>4234</v>
      </c>
      <c r="B4237" s="1">
        <v>44270</v>
      </c>
      <c r="C4237" s="18">
        <f>+YEAR(datos_arg[[#This Row],[Fecha]])</f>
        <v>2021</v>
      </c>
      <c r="D4237" s="18">
        <f>+MONTH(datos_arg[[#This Row],[Fecha]])</f>
        <v>3</v>
      </c>
      <c r="E4237" s="14" t="s">
        <v>1015</v>
      </c>
      <c r="F4237" s="14" t="s">
        <v>403</v>
      </c>
      <c r="G4237" s="14" t="s">
        <v>970</v>
      </c>
      <c r="H4237" s="14" t="s">
        <v>7132</v>
      </c>
      <c r="I4237" s="14" t="s">
        <v>7132</v>
      </c>
      <c r="J4237" s="14" t="s">
        <v>425</v>
      </c>
      <c r="K4237" s="14"/>
      <c r="L4237" s="14" t="s">
        <v>425</v>
      </c>
      <c r="M4237" s="14" t="s">
        <v>493</v>
      </c>
      <c r="N4237" s="14" t="s">
        <v>26</v>
      </c>
      <c r="O4237" s="14" t="s">
        <v>3764</v>
      </c>
      <c r="P4237" s="14" t="s">
        <v>6240</v>
      </c>
      <c r="Q4237" s="14"/>
      <c r="R4237" s="14" t="s">
        <v>970</v>
      </c>
      <c r="S4237" s="14" t="s">
        <v>439</v>
      </c>
      <c r="T4237" s="35">
        <v>1068.3199999999997</v>
      </c>
      <c r="U4237" s="14" t="s">
        <v>4</v>
      </c>
      <c r="V4237" s="14">
        <v>140</v>
      </c>
      <c r="W4237" s="16">
        <f>+IF(datos_arg[[#This Row],[Moneda]]="ARS",datos_arg[[#This Row],[Monto]],datos_arg[[#This Row],[Monto]]*datos_arg[[#This Row],[TC]])</f>
        <v>1068.3199999999997</v>
      </c>
      <c r="X4237" s="16">
        <f>IFERROR(IF(datos_arg[[#This Row],[Moneda]]="USD",datos_arg[[#This Row],[Monto]],datos_arg[[#This Row],[Monto]]/datos_arg[[#This Row],[TC]]),0)</f>
        <v>7.630857142857141</v>
      </c>
      <c r="Y4237" s="14"/>
    </row>
    <row r="4238" spans="1:25" ht="15" customHeight="1" x14ac:dyDescent="0.25">
      <c r="A4238" s="14">
        <f t="shared" si="66"/>
        <v>4235</v>
      </c>
      <c r="B4238" s="1">
        <v>44270</v>
      </c>
      <c r="C4238" s="18">
        <f>+YEAR(datos_arg[[#This Row],[Fecha]])</f>
        <v>2021</v>
      </c>
      <c r="D4238" s="18">
        <f>+MONTH(datos_arg[[#This Row],[Fecha]])</f>
        <v>3</v>
      </c>
      <c r="E4238" s="14" t="s">
        <v>1015</v>
      </c>
      <c r="F4238" s="14" t="s">
        <v>430</v>
      </c>
      <c r="G4238" s="14"/>
      <c r="H4238" s="14" t="s">
        <v>7132</v>
      </c>
      <c r="I4238" s="14" t="s">
        <v>7132</v>
      </c>
      <c r="J4238" s="14" t="s">
        <v>425</v>
      </c>
      <c r="K4238" s="14"/>
      <c r="L4238" s="14" t="s">
        <v>425</v>
      </c>
      <c r="M4238" s="14" t="s">
        <v>60</v>
      </c>
      <c r="N4238" s="14" t="s">
        <v>26</v>
      </c>
      <c r="O4238" s="14" t="s">
        <v>2370</v>
      </c>
      <c r="P4238" s="14" t="s">
        <v>6240</v>
      </c>
      <c r="Q4238" s="14"/>
      <c r="R4238" s="14" t="s">
        <v>430</v>
      </c>
      <c r="S4238" s="14" t="s">
        <v>439</v>
      </c>
      <c r="T4238" s="35">
        <v>13028.68</v>
      </c>
      <c r="U4238" s="14" t="s">
        <v>4</v>
      </c>
      <c r="V4238" s="14">
        <v>140</v>
      </c>
      <c r="W4238" s="16">
        <f>+IF(datos_arg[[#This Row],[Moneda]]="ARS",datos_arg[[#This Row],[Monto]],datos_arg[[#This Row],[Monto]]*datos_arg[[#This Row],[TC]])</f>
        <v>13028.68</v>
      </c>
      <c r="X4238" s="16">
        <f>IFERROR(IF(datos_arg[[#This Row],[Moneda]]="USD",datos_arg[[#This Row],[Monto]],datos_arg[[#This Row],[Monto]]/datos_arg[[#This Row],[TC]]),0)</f>
        <v>93.061999999999998</v>
      </c>
      <c r="Y4238" s="14"/>
    </row>
    <row r="4239" spans="1:25" ht="15" customHeight="1" x14ac:dyDescent="0.25">
      <c r="A4239" s="14">
        <f t="shared" si="66"/>
        <v>4236</v>
      </c>
      <c r="B4239" s="1">
        <v>44270</v>
      </c>
      <c r="C4239" s="18">
        <f>+YEAR(datos_arg[[#This Row],[Fecha]])</f>
        <v>2021</v>
      </c>
      <c r="D4239" s="18">
        <f>+MONTH(datos_arg[[#This Row],[Fecha]])</f>
        <v>3</v>
      </c>
      <c r="E4239" s="14" t="s">
        <v>1015</v>
      </c>
      <c r="F4239" s="14" t="s">
        <v>430</v>
      </c>
      <c r="G4239" s="14"/>
      <c r="H4239" s="14" t="s">
        <v>7132</v>
      </c>
      <c r="I4239" s="14" t="s">
        <v>7132</v>
      </c>
      <c r="J4239" s="14" t="s">
        <v>425</v>
      </c>
      <c r="K4239" s="14"/>
      <c r="L4239" s="14" t="s">
        <v>425</v>
      </c>
      <c r="M4239" s="14" t="s">
        <v>361</v>
      </c>
      <c r="N4239" s="14" t="s">
        <v>361</v>
      </c>
      <c r="O4239" s="14" t="s">
        <v>2325</v>
      </c>
      <c r="P4239" s="14" t="s">
        <v>6240</v>
      </c>
      <c r="Q4239" s="14"/>
      <c r="R4239" s="14" t="s">
        <v>430</v>
      </c>
      <c r="S4239" s="14" t="s">
        <v>439</v>
      </c>
      <c r="T4239" s="35">
        <v>700</v>
      </c>
      <c r="U4239" s="14" t="s">
        <v>4</v>
      </c>
      <c r="V4239" s="14">
        <v>140</v>
      </c>
      <c r="W4239" s="16">
        <f>+IF(datos_arg[[#This Row],[Moneda]]="ARS",datos_arg[[#This Row],[Monto]],datos_arg[[#This Row],[Monto]]*datos_arg[[#This Row],[TC]])</f>
        <v>700</v>
      </c>
      <c r="X4239" s="16">
        <f>IFERROR(IF(datos_arg[[#This Row],[Moneda]]="USD",datos_arg[[#This Row],[Monto]],datos_arg[[#This Row],[Monto]]/datos_arg[[#This Row],[TC]]),0)</f>
        <v>5</v>
      </c>
      <c r="Y4239" s="14"/>
    </row>
    <row r="4240" spans="1:25" x14ac:dyDescent="0.25">
      <c r="A4240" s="14">
        <f t="shared" si="66"/>
        <v>4237</v>
      </c>
      <c r="B4240" s="1">
        <v>44270</v>
      </c>
      <c r="C4240" s="18">
        <f>+YEAR(datos_arg[[#This Row],[Fecha]])</f>
        <v>2021</v>
      </c>
      <c r="D4240" s="18">
        <f>+MONTH(datos_arg[[#This Row],[Fecha]])</f>
        <v>3</v>
      </c>
      <c r="E4240" s="14" t="s">
        <v>408</v>
      </c>
      <c r="F4240" s="14" t="s">
        <v>69</v>
      </c>
      <c r="G4240" s="14"/>
      <c r="H4240" s="14" t="s">
        <v>7132</v>
      </c>
      <c r="I4240" s="14" t="s">
        <v>7132</v>
      </c>
      <c r="J4240" s="14" t="s">
        <v>425</v>
      </c>
      <c r="K4240" s="14"/>
      <c r="L4240" s="14" t="s">
        <v>425</v>
      </c>
      <c r="M4240" s="14" t="s">
        <v>2530</v>
      </c>
      <c r="N4240" s="14" t="s">
        <v>2530</v>
      </c>
      <c r="O4240" s="14"/>
      <c r="P4240" s="14"/>
      <c r="Q4240" s="14"/>
      <c r="R4240" s="14" t="s">
        <v>439</v>
      </c>
      <c r="S4240" s="14" t="s">
        <v>440</v>
      </c>
      <c r="T4240" s="35">
        <v>3700</v>
      </c>
      <c r="U4240" s="14" t="s">
        <v>2</v>
      </c>
      <c r="V4240" s="14">
        <v>142</v>
      </c>
      <c r="W4240" s="16">
        <f>+IF(datos_arg[[#This Row],[Moneda]]="ARS",datos_arg[[#This Row],[Monto]],datos_arg[[#This Row],[Monto]]*datos_arg[[#This Row],[TC]])</f>
        <v>525400</v>
      </c>
      <c r="X4240" s="16">
        <f>IFERROR(IF(datos_arg[[#This Row],[Moneda]]="USD",datos_arg[[#This Row],[Monto]],datos_arg[[#This Row],[Monto]]/datos_arg[[#This Row],[TC]]),0)</f>
        <v>3700</v>
      </c>
      <c r="Y4240" s="14"/>
    </row>
    <row r="4241" spans="1:25" ht="15" customHeight="1" x14ac:dyDescent="0.25">
      <c r="A4241" s="14">
        <f t="shared" si="66"/>
        <v>4238</v>
      </c>
      <c r="B4241" s="1">
        <v>44271</v>
      </c>
      <c r="C4241" s="18">
        <f>+YEAR(datos_arg[[#This Row],[Fecha]])</f>
        <v>2021</v>
      </c>
      <c r="D4241" s="18">
        <f>+MONTH(datos_arg[[#This Row],[Fecha]])</f>
        <v>3</v>
      </c>
      <c r="E4241" s="14" t="s">
        <v>1015</v>
      </c>
      <c r="F4241" s="14" t="s">
        <v>403</v>
      </c>
      <c r="G4241" s="14" t="s">
        <v>5383</v>
      </c>
      <c r="H4241" s="14" t="s">
        <v>8103</v>
      </c>
      <c r="I4241" s="14" t="s">
        <v>8105</v>
      </c>
      <c r="J4241" s="14" t="s">
        <v>472</v>
      </c>
      <c r="K4241" s="14" t="s">
        <v>421</v>
      </c>
      <c r="L4241" s="14" t="s">
        <v>425</v>
      </c>
      <c r="M4241" s="14" t="s">
        <v>932</v>
      </c>
      <c r="N4241" s="14" t="s">
        <v>226</v>
      </c>
      <c r="O4241" s="14" t="s">
        <v>4317</v>
      </c>
      <c r="P4241" s="14" t="s">
        <v>6241</v>
      </c>
      <c r="Q4241" s="14">
        <v>2</v>
      </c>
      <c r="R4241" s="14" t="s">
        <v>5383</v>
      </c>
      <c r="S4241" s="14" t="s">
        <v>439</v>
      </c>
      <c r="T4241" s="35">
        <v>729.1</v>
      </c>
      <c r="U4241" s="14" t="s">
        <v>4</v>
      </c>
      <c r="V4241" s="14">
        <v>142</v>
      </c>
      <c r="W4241" s="16">
        <f>+IF(datos_arg[[#This Row],[Moneda]]="ARS",datos_arg[[#This Row],[Monto]],datos_arg[[#This Row],[Monto]]*datos_arg[[#This Row],[TC]])</f>
        <v>729.1</v>
      </c>
      <c r="X4241" s="16">
        <f>IFERROR(IF(datos_arg[[#This Row],[Moneda]]="USD",datos_arg[[#This Row],[Monto]],datos_arg[[#This Row],[Monto]]/datos_arg[[#This Row],[TC]]),0)</f>
        <v>5.1345070422535217</v>
      </c>
      <c r="Y4241" s="14"/>
    </row>
    <row r="4242" spans="1:25" ht="15" customHeight="1" x14ac:dyDescent="0.25">
      <c r="A4242" s="14">
        <f t="shared" si="66"/>
        <v>4239</v>
      </c>
      <c r="B4242" s="1">
        <v>44271</v>
      </c>
      <c r="C4242" s="18">
        <f>+YEAR(datos_arg[[#This Row],[Fecha]])</f>
        <v>2021</v>
      </c>
      <c r="D4242" s="18">
        <f>+MONTH(datos_arg[[#This Row],[Fecha]])</f>
        <v>3</v>
      </c>
      <c r="E4242" s="14" t="s">
        <v>617</v>
      </c>
      <c r="F4242" s="14" t="s">
        <v>8101</v>
      </c>
      <c r="G4242" s="14"/>
      <c r="H4242" s="14" t="s">
        <v>8103</v>
      </c>
      <c r="I4242" s="14" t="s">
        <v>8105</v>
      </c>
      <c r="J4242" s="14" t="s">
        <v>472</v>
      </c>
      <c r="K4242" s="14" t="s">
        <v>421</v>
      </c>
      <c r="L4242" s="14" t="s">
        <v>426</v>
      </c>
      <c r="M4242" s="14" t="s">
        <v>1679</v>
      </c>
      <c r="N4242" s="14" t="s">
        <v>226</v>
      </c>
      <c r="O4242" s="14" t="s">
        <v>4318</v>
      </c>
      <c r="P4242" s="14" t="s">
        <v>6241</v>
      </c>
      <c r="Q4242" s="14">
        <v>5</v>
      </c>
      <c r="R4242" s="14" t="s">
        <v>8101</v>
      </c>
      <c r="S4242" s="14" t="s">
        <v>439</v>
      </c>
      <c r="T4242" s="35">
        <v>2367.1999999999998</v>
      </c>
      <c r="U4242" s="14" t="s">
        <v>4</v>
      </c>
      <c r="V4242" s="14">
        <v>142</v>
      </c>
      <c r="W4242" s="16">
        <f>+IF(datos_arg[[#This Row],[Moneda]]="ARS",datos_arg[[#This Row],[Monto]],datos_arg[[#This Row],[Monto]]*datos_arg[[#This Row],[TC]])</f>
        <v>2367.1999999999998</v>
      </c>
      <c r="X4242" s="16">
        <f>IFERROR(IF(datos_arg[[#This Row],[Moneda]]="USD",datos_arg[[#This Row],[Monto]],datos_arg[[#This Row],[Monto]]/datos_arg[[#This Row],[TC]]),0)</f>
        <v>16.670422535211266</v>
      </c>
      <c r="Y4242" s="14"/>
    </row>
    <row r="4243" spans="1:25" ht="15" customHeight="1" x14ac:dyDescent="0.25">
      <c r="A4243" s="14">
        <f t="shared" si="66"/>
        <v>4240</v>
      </c>
      <c r="B4243" s="1">
        <v>44271</v>
      </c>
      <c r="C4243" s="18">
        <f>+YEAR(datos_arg[[#This Row],[Fecha]])</f>
        <v>2021</v>
      </c>
      <c r="D4243" s="18">
        <f>+MONTH(datos_arg[[#This Row],[Fecha]])</f>
        <v>3</v>
      </c>
      <c r="E4243" s="14" t="s">
        <v>617</v>
      </c>
      <c r="F4243" s="14" t="s">
        <v>8101</v>
      </c>
      <c r="G4243" s="14"/>
      <c r="H4243" s="14" t="s">
        <v>8103</v>
      </c>
      <c r="I4243" s="14" t="s">
        <v>8105</v>
      </c>
      <c r="J4243" s="14" t="s">
        <v>472</v>
      </c>
      <c r="K4243" s="14" t="s">
        <v>421</v>
      </c>
      <c r="L4243" s="14" t="s">
        <v>426</v>
      </c>
      <c r="M4243" s="14" t="s">
        <v>1677</v>
      </c>
      <c r="N4243" s="14" t="s">
        <v>226</v>
      </c>
      <c r="O4243" s="14" t="s">
        <v>4319</v>
      </c>
      <c r="P4243" s="14" t="s">
        <v>6241</v>
      </c>
      <c r="Q4243" s="14">
        <v>10</v>
      </c>
      <c r="R4243" s="14" t="s">
        <v>8101</v>
      </c>
      <c r="S4243" s="14" t="s">
        <v>439</v>
      </c>
      <c r="T4243" s="35">
        <v>1144.5999999999999</v>
      </c>
      <c r="U4243" s="14" t="s">
        <v>4</v>
      </c>
      <c r="V4243" s="14">
        <v>142</v>
      </c>
      <c r="W4243" s="16">
        <f>+IF(datos_arg[[#This Row],[Moneda]]="ARS",datos_arg[[#This Row],[Monto]],datos_arg[[#This Row],[Monto]]*datos_arg[[#This Row],[TC]])</f>
        <v>1144.5999999999999</v>
      </c>
      <c r="X4243" s="16">
        <f>IFERROR(IF(datos_arg[[#This Row],[Moneda]]="USD",datos_arg[[#This Row],[Monto]],datos_arg[[#This Row],[Monto]]/datos_arg[[#This Row],[TC]]),0)</f>
        <v>8.0605633802816889</v>
      </c>
      <c r="Y4243" s="14"/>
    </row>
    <row r="4244" spans="1:25" ht="15" customHeight="1" x14ac:dyDescent="0.25">
      <c r="A4244" s="14">
        <f t="shared" si="66"/>
        <v>4241</v>
      </c>
      <c r="B4244" s="1">
        <v>44271</v>
      </c>
      <c r="C4244" s="18">
        <f>+YEAR(datos_arg[[#This Row],[Fecha]])</f>
        <v>2021</v>
      </c>
      <c r="D4244" s="18">
        <f>+MONTH(datos_arg[[#This Row],[Fecha]])</f>
        <v>3</v>
      </c>
      <c r="E4244" s="14" t="s">
        <v>1015</v>
      </c>
      <c r="F4244" s="14" t="s">
        <v>403</v>
      </c>
      <c r="G4244" s="14" t="s">
        <v>5383</v>
      </c>
      <c r="H4244" s="14" t="s">
        <v>8103</v>
      </c>
      <c r="I4244" s="14" t="s">
        <v>8105</v>
      </c>
      <c r="J4244" s="14" t="s">
        <v>472</v>
      </c>
      <c r="K4244" s="14" t="s">
        <v>421</v>
      </c>
      <c r="L4244" s="14" t="s">
        <v>425</v>
      </c>
      <c r="M4244" s="14" t="s">
        <v>1683</v>
      </c>
      <c r="N4244" s="14" t="s">
        <v>226</v>
      </c>
      <c r="O4244" s="14" t="s">
        <v>4320</v>
      </c>
      <c r="P4244" s="14" t="s">
        <v>6241</v>
      </c>
      <c r="Q4244" s="14">
        <v>15</v>
      </c>
      <c r="R4244" s="14" t="s">
        <v>5383</v>
      </c>
      <c r="S4244" s="14" t="s">
        <v>439</v>
      </c>
      <c r="T4244" s="35">
        <v>1350.3</v>
      </c>
      <c r="U4244" s="14" t="s">
        <v>4</v>
      </c>
      <c r="V4244" s="14">
        <v>142</v>
      </c>
      <c r="W4244" s="16">
        <f>+IF(datos_arg[[#This Row],[Moneda]]="ARS",datos_arg[[#This Row],[Monto]],datos_arg[[#This Row],[Monto]]*datos_arg[[#This Row],[TC]])</f>
        <v>1350.3</v>
      </c>
      <c r="X4244" s="16">
        <f>IFERROR(IF(datos_arg[[#This Row],[Moneda]]="USD",datos_arg[[#This Row],[Monto]],datos_arg[[#This Row],[Monto]]/datos_arg[[#This Row],[TC]]),0)</f>
        <v>9.5091549295774644</v>
      </c>
      <c r="Y4244" s="14"/>
    </row>
    <row r="4245" spans="1:25" ht="15" customHeight="1" x14ac:dyDescent="0.25">
      <c r="A4245" s="14">
        <f t="shared" si="66"/>
        <v>4242</v>
      </c>
      <c r="B4245" s="1">
        <v>44271</v>
      </c>
      <c r="C4245" s="18">
        <f>+YEAR(datos_arg[[#This Row],[Fecha]])</f>
        <v>2021</v>
      </c>
      <c r="D4245" s="18">
        <f>+MONTH(datos_arg[[#This Row],[Fecha]])</f>
        <v>3</v>
      </c>
      <c r="E4245" s="14" t="s">
        <v>617</v>
      </c>
      <c r="F4245" s="14" t="s">
        <v>8101</v>
      </c>
      <c r="G4245" s="14"/>
      <c r="H4245" s="14" t="s">
        <v>8103</v>
      </c>
      <c r="I4245" s="14" t="s">
        <v>8105</v>
      </c>
      <c r="J4245" s="14" t="s">
        <v>472</v>
      </c>
      <c r="K4245" s="14" t="s">
        <v>421</v>
      </c>
      <c r="L4245" s="14" t="s">
        <v>421</v>
      </c>
      <c r="M4245" s="14" t="s">
        <v>720</v>
      </c>
      <c r="N4245" s="14" t="s">
        <v>226</v>
      </c>
      <c r="O4245" s="14" t="s">
        <v>4321</v>
      </c>
      <c r="P4245" s="14" t="s">
        <v>6241</v>
      </c>
      <c r="Q4245" s="14">
        <v>5</v>
      </c>
      <c r="R4245" s="14" t="s">
        <v>8101</v>
      </c>
      <c r="S4245" s="14" t="s">
        <v>439</v>
      </c>
      <c r="T4245" s="35">
        <v>363</v>
      </c>
      <c r="U4245" s="14" t="s">
        <v>4</v>
      </c>
      <c r="V4245" s="14">
        <v>142</v>
      </c>
      <c r="W4245" s="16">
        <f>+IF(datos_arg[[#This Row],[Moneda]]="ARS",datos_arg[[#This Row],[Monto]],datos_arg[[#This Row],[Monto]]*datos_arg[[#This Row],[TC]])</f>
        <v>363</v>
      </c>
      <c r="X4245" s="16">
        <f>IFERROR(IF(datos_arg[[#This Row],[Moneda]]="USD",datos_arg[[#This Row],[Monto]],datos_arg[[#This Row],[Monto]]/datos_arg[[#This Row],[TC]]),0)</f>
        <v>2.556338028169014</v>
      </c>
      <c r="Y4245" s="14"/>
    </row>
    <row r="4246" spans="1:25" ht="15" customHeight="1" x14ac:dyDescent="0.25">
      <c r="A4246" s="14">
        <f t="shared" si="66"/>
        <v>4243</v>
      </c>
      <c r="B4246" s="1">
        <v>44271</v>
      </c>
      <c r="C4246" s="18">
        <f>+YEAR(datos_arg[[#This Row],[Fecha]])</f>
        <v>2021</v>
      </c>
      <c r="D4246" s="18">
        <f>+MONTH(datos_arg[[#This Row],[Fecha]])</f>
        <v>3</v>
      </c>
      <c r="E4246" s="14" t="s">
        <v>617</v>
      </c>
      <c r="F4246" s="14" t="s">
        <v>8101</v>
      </c>
      <c r="G4246" s="14"/>
      <c r="H4246" s="14" t="s">
        <v>8103</v>
      </c>
      <c r="I4246" s="14" t="s">
        <v>8105</v>
      </c>
      <c r="J4246" s="14" t="s">
        <v>472</v>
      </c>
      <c r="K4246" s="14" t="s">
        <v>421</v>
      </c>
      <c r="L4246" s="14" t="s">
        <v>421</v>
      </c>
      <c r="M4246" s="14" t="s">
        <v>720</v>
      </c>
      <c r="N4246" s="14" t="s">
        <v>226</v>
      </c>
      <c r="O4246" s="14" t="s">
        <v>4322</v>
      </c>
      <c r="P4246" s="14" t="s">
        <v>6241</v>
      </c>
      <c r="Q4246" s="14">
        <v>10</v>
      </c>
      <c r="R4246" s="14" t="s">
        <v>8101</v>
      </c>
      <c r="S4246" s="14" t="s">
        <v>439</v>
      </c>
      <c r="T4246" s="35">
        <v>1668.8</v>
      </c>
      <c r="U4246" s="14" t="s">
        <v>4</v>
      </c>
      <c r="V4246" s="14">
        <v>142</v>
      </c>
      <c r="W4246" s="16">
        <f>+IF(datos_arg[[#This Row],[Moneda]]="ARS",datos_arg[[#This Row],[Monto]],datos_arg[[#This Row],[Monto]]*datos_arg[[#This Row],[TC]])</f>
        <v>1668.8</v>
      </c>
      <c r="X4246" s="16">
        <f>IFERROR(IF(datos_arg[[#This Row],[Moneda]]="USD",datos_arg[[#This Row],[Monto]],datos_arg[[#This Row],[Monto]]/datos_arg[[#This Row],[TC]]),0)</f>
        <v>11.752112676056338</v>
      </c>
      <c r="Y4246" s="14"/>
    </row>
    <row r="4247" spans="1:25" ht="15" customHeight="1" x14ac:dyDescent="0.25">
      <c r="A4247" s="14">
        <f t="shared" si="66"/>
        <v>4244</v>
      </c>
      <c r="B4247" s="1">
        <v>44271</v>
      </c>
      <c r="C4247" s="18">
        <f>+YEAR(datos_arg[[#This Row],[Fecha]])</f>
        <v>2021</v>
      </c>
      <c r="D4247" s="18">
        <f>+MONTH(datos_arg[[#This Row],[Fecha]])</f>
        <v>3</v>
      </c>
      <c r="E4247" s="14" t="s">
        <v>617</v>
      </c>
      <c r="F4247" s="14" t="s">
        <v>8101</v>
      </c>
      <c r="G4247" s="14"/>
      <c r="H4247" s="14" t="s">
        <v>8103</v>
      </c>
      <c r="I4247" s="14" t="s">
        <v>8105</v>
      </c>
      <c r="J4247" s="14" t="s">
        <v>472</v>
      </c>
      <c r="K4247" s="14" t="s">
        <v>421</v>
      </c>
      <c r="L4247" s="14" t="s">
        <v>421</v>
      </c>
      <c r="M4247" s="14" t="s">
        <v>720</v>
      </c>
      <c r="N4247" s="14" t="s">
        <v>226</v>
      </c>
      <c r="O4247" s="14" t="s">
        <v>4323</v>
      </c>
      <c r="P4247" s="14" t="s">
        <v>6241</v>
      </c>
      <c r="Q4247" s="14">
        <v>5</v>
      </c>
      <c r="R4247" s="14" t="s">
        <v>8101</v>
      </c>
      <c r="S4247" s="14" t="s">
        <v>439</v>
      </c>
      <c r="T4247" s="35">
        <v>1196.8000000000002</v>
      </c>
      <c r="U4247" s="14" t="s">
        <v>4</v>
      </c>
      <c r="V4247" s="14">
        <v>142</v>
      </c>
      <c r="W4247" s="16">
        <f>+IF(datos_arg[[#This Row],[Moneda]]="ARS",datos_arg[[#This Row],[Monto]],datos_arg[[#This Row],[Monto]]*datos_arg[[#This Row],[TC]])</f>
        <v>1196.8000000000002</v>
      </c>
      <c r="X4247" s="16">
        <f>IFERROR(IF(datos_arg[[#This Row],[Moneda]]="USD",datos_arg[[#This Row],[Monto]],datos_arg[[#This Row],[Monto]]/datos_arg[[#This Row],[TC]]),0)</f>
        <v>8.4281690140845082</v>
      </c>
      <c r="Y4247" s="14"/>
    </row>
    <row r="4248" spans="1:25" ht="15" customHeight="1" x14ac:dyDescent="0.25">
      <c r="A4248" s="14">
        <f t="shared" si="66"/>
        <v>4245</v>
      </c>
      <c r="B4248" s="1">
        <v>44271</v>
      </c>
      <c r="C4248" s="18">
        <f>+YEAR(datos_arg[[#This Row],[Fecha]])</f>
        <v>2021</v>
      </c>
      <c r="D4248" s="18">
        <f>+MONTH(datos_arg[[#This Row],[Fecha]])</f>
        <v>3</v>
      </c>
      <c r="E4248" s="14" t="s">
        <v>617</v>
      </c>
      <c r="F4248" s="14" t="s">
        <v>8101</v>
      </c>
      <c r="G4248" s="14"/>
      <c r="H4248" s="14" t="s">
        <v>8103</v>
      </c>
      <c r="I4248" s="14" t="s">
        <v>8105</v>
      </c>
      <c r="J4248" s="14" t="s">
        <v>472</v>
      </c>
      <c r="K4248" s="14" t="s">
        <v>421</v>
      </c>
      <c r="L4248" s="14" t="s">
        <v>425</v>
      </c>
      <c r="M4248" s="14" t="s">
        <v>966</v>
      </c>
      <c r="N4248" s="14" t="s">
        <v>226</v>
      </c>
      <c r="O4248" s="14" t="s">
        <v>4324</v>
      </c>
      <c r="P4248" s="14" t="s">
        <v>6241</v>
      </c>
      <c r="Q4248" s="14">
        <v>10</v>
      </c>
      <c r="R4248" s="14" t="s">
        <v>8101</v>
      </c>
      <c r="S4248" s="14" t="s">
        <v>439</v>
      </c>
      <c r="T4248" s="35">
        <v>1209.8</v>
      </c>
      <c r="U4248" s="14" t="s">
        <v>4</v>
      </c>
      <c r="V4248" s="14">
        <v>142</v>
      </c>
      <c r="W4248" s="16">
        <f>+IF(datos_arg[[#This Row],[Moneda]]="ARS",datos_arg[[#This Row],[Monto]],datos_arg[[#This Row],[Monto]]*datos_arg[[#This Row],[TC]])</f>
        <v>1209.8</v>
      </c>
      <c r="X4248" s="16">
        <f>IFERROR(IF(datos_arg[[#This Row],[Moneda]]="USD",datos_arg[[#This Row],[Monto]],datos_arg[[#This Row],[Monto]]/datos_arg[[#This Row],[TC]]),0)</f>
        <v>8.5197183098591545</v>
      </c>
      <c r="Y4248" s="14"/>
    </row>
    <row r="4249" spans="1:25" ht="15" customHeight="1" x14ac:dyDescent="0.25">
      <c r="A4249" s="14">
        <f t="shared" si="66"/>
        <v>4246</v>
      </c>
      <c r="B4249" s="1">
        <v>44271</v>
      </c>
      <c r="C4249" s="18">
        <f>+YEAR(datos_arg[[#This Row],[Fecha]])</f>
        <v>2021</v>
      </c>
      <c r="D4249" s="18">
        <f>+MONTH(datos_arg[[#This Row],[Fecha]])</f>
        <v>3</v>
      </c>
      <c r="E4249" s="14" t="s">
        <v>1015</v>
      </c>
      <c r="F4249" s="14" t="s">
        <v>403</v>
      </c>
      <c r="G4249" s="14" t="s">
        <v>5383</v>
      </c>
      <c r="H4249" s="14" t="s">
        <v>8103</v>
      </c>
      <c r="I4249" s="14" t="s">
        <v>8105</v>
      </c>
      <c r="J4249" s="14" t="s">
        <v>472</v>
      </c>
      <c r="K4249" s="14" t="s">
        <v>421</v>
      </c>
      <c r="L4249" s="14" t="s">
        <v>425</v>
      </c>
      <c r="M4249" s="14" t="s">
        <v>1683</v>
      </c>
      <c r="N4249" s="14" t="s">
        <v>226</v>
      </c>
      <c r="O4249" s="14" t="s">
        <v>4325</v>
      </c>
      <c r="P4249" s="14" t="s">
        <v>6241</v>
      </c>
      <c r="Q4249" s="14">
        <v>5</v>
      </c>
      <c r="R4249" s="14" t="s">
        <v>5383</v>
      </c>
      <c r="S4249" s="14" t="s">
        <v>439</v>
      </c>
      <c r="T4249" s="35">
        <v>524.45000000000005</v>
      </c>
      <c r="U4249" s="14" t="s">
        <v>4</v>
      </c>
      <c r="V4249" s="14">
        <v>142</v>
      </c>
      <c r="W4249" s="16">
        <f>+IF(datos_arg[[#This Row],[Moneda]]="ARS",datos_arg[[#This Row],[Monto]],datos_arg[[#This Row],[Monto]]*datos_arg[[#This Row],[TC]])</f>
        <v>524.45000000000005</v>
      </c>
      <c r="X4249" s="16">
        <f>IFERROR(IF(datos_arg[[#This Row],[Moneda]]="USD",datos_arg[[#This Row],[Monto]],datos_arg[[#This Row],[Monto]]/datos_arg[[#This Row],[TC]]),0)</f>
        <v>3.69330985915493</v>
      </c>
      <c r="Y4249" s="14"/>
    </row>
    <row r="4250" spans="1:25" ht="15" customHeight="1" x14ac:dyDescent="0.25">
      <c r="A4250" s="14">
        <f t="shared" si="66"/>
        <v>4247</v>
      </c>
      <c r="B4250" s="1">
        <v>44271</v>
      </c>
      <c r="C4250" s="18">
        <f>+YEAR(datos_arg[[#This Row],[Fecha]])</f>
        <v>2021</v>
      </c>
      <c r="D4250" s="18">
        <f>+MONTH(datos_arg[[#This Row],[Fecha]])</f>
        <v>3</v>
      </c>
      <c r="E4250" s="14" t="s">
        <v>617</v>
      </c>
      <c r="F4250" s="14" t="s">
        <v>8101</v>
      </c>
      <c r="G4250" s="14"/>
      <c r="H4250" s="14" t="s">
        <v>8103</v>
      </c>
      <c r="I4250" s="14" t="s">
        <v>8105</v>
      </c>
      <c r="J4250" s="14" t="s">
        <v>472</v>
      </c>
      <c r="K4250" s="14" t="s">
        <v>421</v>
      </c>
      <c r="L4250" s="14" t="s">
        <v>426</v>
      </c>
      <c r="M4250" s="14" t="s">
        <v>1693</v>
      </c>
      <c r="N4250" s="14" t="s">
        <v>226</v>
      </c>
      <c r="O4250" s="14" t="s">
        <v>4326</v>
      </c>
      <c r="P4250" s="14" t="s">
        <v>6241</v>
      </c>
      <c r="Q4250" s="14">
        <v>8</v>
      </c>
      <c r="R4250" s="14" t="s">
        <v>8101</v>
      </c>
      <c r="S4250" s="14" t="s">
        <v>439</v>
      </c>
      <c r="T4250" s="35">
        <v>1450.32</v>
      </c>
      <c r="U4250" s="14" t="s">
        <v>4</v>
      </c>
      <c r="V4250" s="14">
        <v>142</v>
      </c>
      <c r="W4250" s="16">
        <f>+IF(datos_arg[[#This Row],[Moneda]]="ARS",datos_arg[[#This Row],[Monto]],datos_arg[[#This Row],[Monto]]*datos_arg[[#This Row],[TC]])</f>
        <v>1450.32</v>
      </c>
      <c r="X4250" s="16">
        <f>IFERROR(IF(datos_arg[[#This Row],[Moneda]]="USD",datos_arg[[#This Row],[Monto]],datos_arg[[#This Row],[Monto]]/datos_arg[[#This Row],[TC]]),0)</f>
        <v>10.213521126760563</v>
      </c>
      <c r="Y4250" s="14"/>
    </row>
    <row r="4251" spans="1:25" ht="15" customHeight="1" x14ac:dyDescent="0.25">
      <c r="A4251" s="14">
        <f t="shared" si="66"/>
        <v>4248</v>
      </c>
      <c r="B4251" s="1">
        <v>44271</v>
      </c>
      <c r="C4251" s="18">
        <f>+YEAR(datos_arg[[#This Row],[Fecha]])</f>
        <v>2021</v>
      </c>
      <c r="D4251" s="18">
        <f>+MONTH(datos_arg[[#This Row],[Fecha]])</f>
        <v>3</v>
      </c>
      <c r="E4251" s="14" t="s">
        <v>617</v>
      </c>
      <c r="F4251" s="14" t="s">
        <v>8101</v>
      </c>
      <c r="G4251" s="14"/>
      <c r="H4251" s="14" t="s">
        <v>8103</v>
      </c>
      <c r="I4251" s="14" t="s">
        <v>8105</v>
      </c>
      <c r="J4251" s="14" t="s">
        <v>472</v>
      </c>
      <c r="K4251" s="14" t="s">
        <v>421</v>
      </c>
      <c r="L4251" s="14" t="s">
        <v>426</v>
      </c>
      <c r="M4251" s="14" t="s">
        <v>1693</v>
      </c>
      <c r="N4251" s="14" t="s">
        <v>226</v>
      </c>
      <c r="O4251" s="14" t="s">
        <v>4327</v>
      </c>
      <c r="P4251" s="14" t="s">
        <v>6241</v>
      </c>
      <c r="Q4251" s="14">
        <v>8</v>
      </c>
      <c r="R4251" s="14" t="s">
        <v>8101</v>
      </c>
      <c r="S4251" s="14" t="s">
        <v>439</v>
      </c>
      <c r="T4251" s="35">
        <v>2147.2800000000002</v>
      </c>
      <c r="U4251" s="14" t="s">
        <v>4</v>
      </c>
      <c r="V4251" s="14">
        <v>142</v>
      </c>
      <c r="W4251" s="16">
        <f>+IF(datos_arg[[#This Row],[Moneda]]="ARS",datos_arg[[#This Row],[Monto]],datos_arg[[#This Row],[Monto]]*datos_arg[[#This Row],[TC]])</f>
        <v>2147.2800000000002</v>
      </c>
      <c r="X4251" s="16">
        <f>IFERROR(IF(datos_arg[[#This Row],[Moneda]]="USD",datos_arg[[#This Row],[Monto]],datos_arg[[#This Row],[Monto]]/datos_arg[[#This Row],[TC]]),0)</f>
        <v>15.121690140845072</v>
      </c>
      <c r="Y4251" s="14"/>
    </row>
    <row r="4252" spans="1:25" ht="15" customHeight="1" x14ac:dyDescent="0.25">
      <c r="A4252" s="14">
        <f t="shared" si="66"/>
        <v>4249</v>
      </c>
      <c r="B4252" s="1">
        <v>44271</v>
      </c>
      <c r="C4252" s="18">
        <f>+YEAR(datos_arg[[#This Row],[Fecha]])</f>
        <v>2021</v>
      </c>
      <c r="D4252" s="18">
        <f>+MONTH(datos_arg[[#This Row],[Fecha]])</f>
        <v>3</v>
      </c>
      <c r="E4252" s="14" t="s">
        <v>617</v>
      </c>
      <c r="F4252" s="14" t="s">
        <v>8101</v>
      </c>
      <c r="G4252" s="14"/>
      <c r="H4252" s="14" t="s">
        <v>8103</v>
      </c>
      <c r="I4252" s="14" t="s">
        <v>8105</v>
      </c>
      <c r="J4252" s="14" t="s">
        <v>472</v>
      </c>
      <c r="K4252" s="14" t="s">
        <v>421</v>
      </c>
      <c r="L4252" s="14" t="s">
        <v>426</v>
      </c>
      <c r="M4252" s="14" t="s">
        <v>1693</v>
      </c>
      <c r="N4252" s="14" t="s">
        <v>226</v>
      </c>
      <c r="O4252" s="14" t="s">
        <v>4328</v>
      </c>
      <c r="P4252" s="14" t="s">
        <v>6241</v>
      </c>
      <c r="Q4252" s="14">
        <v>3</v>
      </c>
      <c r="R4252" s="14" t="s">
        <v>8101</v>
      </c>
      <c r="S4252" s="14" t="s">
        <v>439</v>
      </c>
      <c r="T4252" s="35">
        <v>2998.41</v>
      </c>
      <c r="U4252" s="14" t="s">
        <v>4</v>
      </c>
      <c r="V4252" s="14">
        <v>142</v>
      </c>
      <c r="W4252" s="16">
        <f>+IF(datos_arg[[#This Row],[Moneda]]="ARS",datos_arg[[#This Row],[Monto]],datos_arg[[#This Row],[Monto]]*datos_arg[[#This Row],[TC]])</f>
        <v>2998.41</v>
      </c>
      <c r="X4252" s="16">
        <f>IFERROR(IF(datos_arg[[#This Row],[Moneda]]="USD",datos_arg[[#This Row],[Monto]],datos_arg[[#This Row],[Monto]]/datos_arg[[#This Row],[TC]]),0)</f>
        <v>21.115563380281689</v>
      </c>
      <c r="Y4252" s="14"/>
    </row>
    <row r="4253" spans="1:25" ht="15" customHeight="1" x14ac:dyDescent="0.25">
      <c r="A4253" s="14">
        <f t="shared" si="66"/>
        <v>4250</v>
      </c>
      <c r="B4253" s="1">
        <v>44271</v>
      </c>
      <c r="C4253" s="18">
        <f>+YEAR(datos_arg[[#This Row],[Fecha]])</f>
        <v>2021</v>
      </c>
      <c r="D4253" s="18">
        <f>+MONTH(datos_arg[[#This Row],[Fecha]])</f>
        <v>3</v>
      </c>
      <c r="E4253" s="14" t="s">
        <v>617</v>
      </c>
      <c r="F4253" s="14" t="s">
        <v>8101</v>
      </c>
      <c r="G4253" s="14"/>
      <c r="H4253" s="14" t="s">
        <v>8103</v>
      </c>
      <c r="I4253" s="14" t="s">
        <v>8105</v>
      </c>
      <c r="J4253" s="14" t="s">
        <v>472</v>
      </c>
      <c r="K4253" s="14" t="s">
        <v>421</v>
      </c>
      <c r="L4253" s="14" t="s">
        <v>426</v>
      </c>
      <c r="M4253" s="14" t="s">
        <v>1693</v>
      </c>
      <c r="N4253" s="14" t="s">
        <v>226</v>
      </c>
      <c r="O4253" s="14" t="s">
        <v>4329</v>
      </c>
      <c r="P4253" s="14" t="s">
        <v>6241</v>
      </c>
      <c r="Q4253" s="14">
        <v>10</v>
      </c>
      <c r="R4253" s="14" t="s">
        <v>8101</v>
      </c>
      <c r="S4253" s="14" t="s">
        <v>439</v>
      </c>
      <c r="T4253" s="35">
        <v>3044.5</v>
      </c>
      <c r="U4253" s="14" t="s">
        <v>4</v>
      </c>
      <c r="V4253" s="14">
        <v>142</v>
      </c>
      <c r="W4253" s="16">
        <f>+IF(datos_arg[[#This Row],[Moneda]]="ARS",datos_arg[[#This Row],[Monto]],datos_arg[[#This Row],[Monto]]*datos_arg[[#This Row],[TC]])</f>
        <v>3044.5</v>
      </c>
      <c r="X4253" s="16">
        <f>IFERROR(IF(datos_arg[[#This Row],[Moneda]]="USD",datos_arg[[#This Row],[Monto]],datos_arg[[#This Row],[Monto]]/datos_arg[[#This Row],[TC]]),0)</f>
        <v>21.440140845070424</v>
      </c>
      <c r="Y4253" s="14"/>
    </row>
    <row r="4254" spans="1:25" ht="15" customHeight="1" x14ac:dyDescent="0.25">
      <c r="A4254" s="14">
        <f t="shared" si="66"/>
        <v>4251</v>
      </c>
      <c r="B4254" s="1">
        <v>44271</v>
      </c>
      <c r="C4254" s="18">
        <f>+YEAR(datos_arg[[#This Row],[Fecha]])</f>
        <v>2021</v>
      </c>
      <c r="D4254" s="18">
        <f>+MONTH(datos_arg[[#This Row],[Fecha]])</f>
        <v>3</v>
      </c>
      <c r="E4254" s="14" t="s">
        <v>617</v>
      </c>
      <c r="F4254" s="14" t="s">
        <v>8101</v>
      </c>
      <c r="G4254" s="14"/>
      <c r="H4254" s="14" t="s">
        <v>8103</v>
      </c>
      <c r="I4254" s="14" t="s">
        <v>8105</v>
      </c>
      <c r="J4254" s="14" t="s">
        <v>472</v>
      </c>
      <c r="K4254" s="14" t="s">
        <v>421</v>
      </c>
      <c r="L4254" s="14" t="s">
        <v>426</v>
      </c>
      <c r="M4254" s="14" t="s">
        <v>1679</v>
      </c>
      <c r="N4254" s="14" t="s">
        <v>226</v>
      </c>
      <c r="O4254" s="14" t="s">
        <v>4330</v>
      </c>
      <c r="P4254" s="14" t="s">
        <v>6241</v>
      </c>
      <c r="Q4254" s="14">
        <v>5</v>
      </c>
      <c r="R4254" s="14" t="s">
        <v>8101</v>
      </c>
      <c r="S4254" s="14" t="s">
        <v>439</v>
      </c>
      <c r="T4254" s="35">
        <v>1062.9000000000001</v>
      </c>
      <c r="U4254" s="14" t="s">
        <v>4</v>
      </c>
      <c r="V4254" s="14">
        <v>142</v>
      </c>
      <c r="W4254" s="16">
        <f>+IF(datos_arg[[#This Row],[Moneda]]="ARS",datos_arg[[#This Row],[Monto]],datos_arg[[#This Row],[Monto]]*datos_arg[[#This Row],[TC]])</f>
        <v>1062.9000000000001</v>
      </c>
      <c r="X4254" s="16">
        <f>IFERROR(IF(datos_arg[[#This Row],[Moneda]]="USD",datos_arg[[#This Row],[Monto]],datos_arg[[#This Row],[Monto]]/datos_arg[[#This Row],[TC]]),0)</f>
        <v>7.4852112676056342</v>
      </c>
      <c r="Y4254" s="14"/>
    </row>
    <row r="4255" spans="1:25" ht="15" customHeight="1" x14ac:dyDescent="0.25">
      <c r="A4255" s="14">
        <f t="shared" si="66"/>
        <v>4252</v>
      </c>
      <c r="B4255" s="1">
        <v>44271</v>
      </c>
      <c r="C4255" s="18">
        <f>+YEAR(datos_arg[[#This Row],[Fecha]])</f>
        <v>2021</v>
      </c>
      <c r="D4255" s="18">
        <f>+MONTH(datos_arg[[#This Row],[Fecha]])</f>
        <v>3</v>
      </c>
      <c r="E4255" s="14" t="s">
        <v>617</v>
      </c>
      <c r="F4255" s="14" t="s">
        <v>8101</v>
      </c>
      <c r="G4255" s="14"/>
      <c r="H4255" s="14" t="s">
        <v>8103</v>
      </c>
      <c r="I4255" s="14" t="s">
        <v>8105</v>
      </c>
      <c r="J4255" s="14" t="s">
        <v>472</v>
      </c>
      <c r="K4255" s="14" t="s">
        <v>421</v>
      </c>
      <c r="L4255" s="14" t="s">
        <v>426</v>
      </c>
      <c r="M4255" s="14" t="s">
        <v>1693</v>
      </c>
      <c r="N4255" s="14" t="s">
        <v>226</v>
      </c>
      <c r="O4255" s="14" t="s">
        <v>4331</v>
      </c>
      <c r="P4255" s="14" t="s">
        <v>6241</v>
      </c>
      <c r="Q4255" s="14">
        <v>10</v>
      </c>
      <c r="R4255" s="14" t="s">
        <v>8101</v>
      </c>
      <c r="S4255" s="14" t="s">
        <v>439</v>
      </c>
      <c r="T4255" s="35">
        <v>4761.2</v>
      </c>
      <c r="U4255" s="14" t="s">
        <v>4</v>
      </c>
      <c r="V4255" s="14">
        <v>142</v>
      </c>
      <c r="W4255" s="16">
        <f>+IF(datos_arg[[#This Row],[Moneda]]="ARS",datos_arg[[#This Row],[Monto]],datos_arg[[#This Row],[Monto]]*datos_arg[[#This Row],[TC]])</f>
        <v>4761.2</v>
      </c>
      <c r="X4255" s="16">
        <f>IFERROR(IF(datos_arg[[#This Row],[Moneda]]="USD",datos_arg[[#This Row],[Monto]],datos_arg[[#This Row],[Monto]]/datos_arg[[#This Row],[TC]]),0)</f>
        <v>33.52957746478873</v>
      </c>
      <c r="Y4255" s="14"/>
    </row>
    <row r="4256" spans="1:25" ht="15" customHeight="1" x14ac:dyDescent="0.25">
      <c r="A4256" s="14">
        <f t="shared" si="66"/>
        <v>4253</v>
      </c>
      <c r="B4256" s="1">
        <v>44271</v>
      </c>
      <c r="C4256" s="18">
        <f>+YEAR(datos_arg[[#This Row],[Fecha]])</f>
        <v>2021</v>
      </c>
      <c r="D4256" s="18">
        <f>+MONTH(datos_arg[[#This Row],[Fecha]])</f>
        <v>3</v>
      </c>
      <c r="E4256" s="14" t="s">
        <v>1015</v>
      </c>
      <c r="F4256" s="14" t="s">
        <v>403</v>
      </c>
      <c r="G4256" s="14" t="s">
        <v>5383</v>
      </c>
      <c r="H4256" s="14" t="s">
        <v>8103</v>
      </c>
      <c r="I4256" s="14" t="s">
        <v>8105</v>
      </c>
      <c r="J4256" s="14" t="s">
        <v>472</v>
      </c>
      <c r="K4256" s="14" t="s">
        <v>421</v>
      </c>
      <c r="L4256" s="14" t="s">
        <v>425</v>
      </c>
      <c r="M4256" s="14" t="s">
        <v>1683</v>
      </c>
      <c r="N4256" s="14" t="s">
        <v>226</v>
      </c>
      <c r="O4256" s="14" t="s">
        <v>4332</v>
      </c>
      <c r="P4256" s="14" t="s">
        <v>6241</v>
      </c>
      <c r="Q4256" s="14">
        <v>15</v>
      </c>
      <c r="R4256" s="14" t="s">
        <v>5383</v>
      </c>
      <c r="S4256" s="14" t="s">
        <v>439</v>
      </c>
      <c r="T4256" s="35">
        <v>3283.65</v>
      </c>
      <c r="U4256" s="14" t="s">
        <v>4</v>
      </c>
      <c r="V4256" s="14">
        <v>142</v>
      </c>
      <c r="W4256" s="16">
        <f>+IF(datos_arg[[#This Row],[Moneda]]="ARS",datos_arg[[#This Row],[Monto]],datos_arg[[#This Row],[Monto]]*datos_arg[[#This Row],[TC]])</f>
        <v>3283.65</v>
      </c>
      <c r="X4256" s="16">
        <f>IFERROR(IF(datos_arg[[#This Row],[Moneda]]="USD",datos_arg[[#This Row],[Monto]],datos_arg[[#This Row],[Monto]]/datos_arg[[#This Row],[TC]]),0)</f>
        <v>23.124295774647887</v>
      </c>
      <c r="Y4256" s="14"/>
    </row>
    <row r="4257" spans="1:25" ht="15" customHeight="1" x14ac:dyDescent="0.25">
      <c r="A4257" s="14">
        <f t="shared" si="66"/>
        <v>4254</v>
      </c>
      <c r="B4257" s="1">
        <v>44271</v>
      </c>
      <c r="C4257" s="18">
        <f>+YEAR(datos_arg[[#This Row],[Fecha]])</f>
        <v>2021</v>
      </c>
      <c r="D4257" s="18">
        <f>+MONTH(datos_arg[[#This Row],[Fecha]])</f>
        <v>3</v>
      </c>
      <c r="E4257" s="14" t="s">
        <v>617</v>
      </c>
      <c r="F4257" s="14" t="s">
        <v>8101</v>
      </c>
      <c r="G4257" s="14"/>
      <c r="H4257" s="14" t="s">
        <v>8103</v>
      </c>
      <c r="I4257" s="14" t="s">
        <v>8105</v>
      </c>
      <c r="J4257" s="14" t="s">
        <v>472</v>
      </c>
      <c r="K4257" s="14" t="s">
        <v>421</v>
      </c>
      <c r="L4257" s="14" t="s">
        <v>426</v>
      </c>
      <c r="M4257" s="14" t="s">
        <v>1677</v>
      </c>
      <c r="N4257" s="14" t="s">
        <v>226</v>
      </c>
      <c r="O4257" s="14" t="s">
        <v>4333</v>
      </c>
      <c r="P4257" s="14" t="s">
        <v>6241</v>
      </c>
      <c r="Q4257" s="14">
        <v>15</v>
      </c>
      <c r="R4257" s="14" t="s">
        <v>8101</v>
      </c>
      <c r="S4257" s="14" t="s">
        <v>439</v>
      </c>
      <c r="T4257" s="35">
        <v>2661.15</v>
      </c>
      <c r="U4257" s="14" t="s">
        <v>4</v>
      </c>
      <c r="V4257" s="14">
        <v>142</v>
      </c>
      <c r="W4257" s="16">
        <f>+IF(datos_arg[[#This Row],[Moneda]]="ARS",datos_arg[[#This Row],[Monto]],datos_arg[[#This Row],[Monto]]*datos_arg[[#This Row],[TC]])</f>
        <v>2661.15</v>
      </c>
      <c r="X4257" s="16">
        <f>IFERROR(IF(datos_arg[[#This Row],[Moneda]]="USD",datos_arg[[#This Row],[Monto]],datos_arg[[#This Row],[Monto]]/datos_arg[[#This Row],[TC]]),0)</f>
        <v>18.740492957746479</v>
      </c>
      <c r="Y4257" s="14"/>
    </row>
    <row r="4258" spans="1:25" ht="15" customHeight="1" x14ac:dyDescent="0.25">
      <c r="A4258" s="14">
        <f t="shared" si="66"/>
        <v>4255</v>
      </c>
      <c r="B4258" s="1">
        <v>44271</v>
      </c>
      <c r="C4258" s="18">
        <f>+YEAR(datos_arg[[#This Row],[Fecha]])</f>
        <v>2021</v>
      </c>
      <c r="D4258" s="18">
        <f>+MONTH(datos_arg[[#This Row],[Fecha]])</f>
        <v>3</v>
      </c>
      <c r="E4258" s="14" t="s">
        <v>617</v>
      </c>
      <c r="F4258" s="14" t="s">
        <v>8101</v>
      </c>
      <c r="G4258" s="14"/>
      <c r="H4258" s="14" t="s">
        <v>8103</v>
      </c>
      <c r="I4258" s="14" t="s">
        <v>8105</v>
      </c>
      <c r="J4258" s="14" t="s">
        <v>472</v>
      </c>
      <c r="K4258" s="14" t="s">
        <v>421</v>
      </c>
      <c r="L4258" s="14" t="s">
        <v>421</v>
      </c>
      <c r="M4258" s="14" t="s">
        <v>720</v>
      </c>
      <c r="N4258" s="14" t="s">
        <v>226</v>
      </c>
      <c r="O4258" s="14" t="s">
        <v>4334</v>
      </c>
      <c r="P4258" s="14" t="s">
        <v>6241</v>
      </c>
      <c r="Q4258" s="14">
        <v>10</v>
      </c>
      <c r="R4258" s="14" t="s">
        <v>8101</v>
      </c>
      <c r="S4258" s="14" t="s">
        <v>439</v>
      </c>
      <c r="T4258" s="35">
        <v>1609.3000000000002</v>
      </c>
      <c r="U4258" s="14" t="s">
        <v>4</v>
      </c>
      <c r="V4258" s="14">
        <v>142</v>
      </c>
      <c r="W4258" s="16">
        <f>+IF(datos_arg[[#This Row],[Moneda]]="ARS",datos_arg[[#This Row],[Monto]],datos_arg[[#This Row],[Monto]]*datos_arg[[#This Row],[TC]])</f>
        <v>1609.3000000000002</v>
      </c>
      <c r="X4258" s="16">
        <f>IFERROR(IF(datos_arg[[#This Row],[Moneda]]="USD",datos_arg[[#This Row],[Monto]],datos_arg[[#This Row],[Monto]]/datos_arg[[#This Row],[TC]]),0)</f>
        <v>11.333098591549296</v>
      </c>
      <c r="Y4258" s="14"/>
    </row>
    <row r="4259" spans="1:25" ht="15" customHeight="1" x14ac:dyDescent="0.25">
      <c r="A4259" s="14">
        <f t="shared" si="66"/>
        <v>4256</v>
      </c>
      <c r="B4259" s="1">
        <v>44271</v>
      </c>
      <c r="C4259" s="18">
        <f>+YEAR(datos_arg[[#This Row],[Fecha]])</f>
        <v>2021</v>
      </c>
      <c r="D4259" s="18">
        <f>+MONTH(datos_arg[[#This Row],[Fecha]])</f>
        <v>3</v>
      </c>
      <c r="E4259" s="14" t="s">
        <v>617</v>
      </c>
      <c r="F4259" s="14" t="s">
        <v>8101</v>
      </c>
      <c r="G4259" s="14"/>
      <c r="H4259" s="14" t="s">
        <v>8103</v>
      </c>
      <c r="I4259" s="14" t="s">
        <v>8105</v>
      </c>
      <c r="J4259" s="14" t="s">
        <v>472</v>
      </c>
      <c r="K4259" s="14" t="s">
        <v>421</v>
      </c>
      <c r="L4259" s="14" t="s">
        <v>421</v>
      </c>
      <c r="M4259" s="14" t="s">
        <v>720</v>
      </c>
      <c r="N4259" s="14" t="s">
        <v>226</v>
      </c>
      <c r="O4259" s="14" t="s">
        <v>4335</v>
      </c>
      <c r="P4259" s="14" t="s">
        <v>6241</v>
      </c>
      <c r="Q4259" s="14">
        <v>10</v>
      </c>
      <c r="R4259" s="14" t="s">
        <v>8101</v>
      </c>
      <c r="S4259" s="14" t="s">
        <v>439</v>
      </c>
      <c r="T4259" s="35">
        <v>1511.2</v>
      </c>
      <c r="U4259" s="14" t="s">
        <v>4</v>
      </c>
      <c r="V4259" s="14">
        <v>142</v>
      </c>
      <c r="W4259" s="16">
        <f>+IF(datos_arg[[#This Row],[Moneda]]="ARS",datos_arg[[#This Row],[Monto]],datos_arg[[#This Row],[Monto]]*datos_arg[[#This Row],[TC]])</f>
        <v>1511.2</v>
      </c>
      <c r="X4259" s="16">
        <f>IFERROR(IF(datos_arg[[#This Row],[Moneda]]="USD",datos_arg[[#This Row],[Monto]],datos_arg[[#This Row],[Monto]]/datos_arg[[#This Row],[TC]]),0)</f>
        <v>10.642253521126761</v>
      </c>
      <c r="Y4259" s="14"/>
    </row>
    <row r="4260" spans="1:25" ht="15" customHeight="1" x14ac:dyDescent="0.25">
      <c r="A4260" s="14">
        <f t="shared" si="66"/>
        <v>4257</v>
      </c>
      <c r="B4260" s="1">
        <v>44271</v>
      </c>
      <c r="C4260" s="18">
        <f>+YEAR(datos_arg[[#This Row],[Fecha]])</f>
        <v>2021</v>
      </c>
      <c r="D4260" s="18">
        <f>+MONTH(datos_arg[[#This Row],[Fecha]])</f>
        <v>3</v>
      </c>
      <c r="E4260" s="14" t="s">
        <v>617</v>
      </c>
      <c r="F4260" s="14" t="s">
        <v>8101</v>
      </c>
      <c r="G4260" s="14"/>
      <c r="H4260" s="14" t="s">
        <v>8103</v>
      </c>
      <c r="I4260" s="14" t="s">
        <v>8105</v>
      </c>
      <c r="J4260" s="14" t="s">
        <v>472</v>
      </c>
      <c r="K4260" s="14" t="s">
        <v>421</v>
      </c>
      <c r="L4260" s="14" t="s">
        <v>426</v>
      </c>
      <c r="M4260" s="14" t="s">
        <v>1693</v>
      </c>
      <c r="N4260" s="14" t="s">
        <v>226</v>
      </c>
      <c r="O4260" s="14" t="s">
        <v>4336</v>
      </c>
      <c r="P4260" s="14" t="s">
        <v>6241</v>
      </c>
      <c r="Q4260" s="14">
        <v>8</v>
      </c>
      <c r="R4260" s="14" t="s">
        <v>8101</v>
      </c>
      <c r="S4260" s="14" t="s">
        <v>439</v>
      </c>
      <c r="T4260" s="35">
        <v>2995.6</v>
      </c>
      <c r="U4260" s="14" t="s">
        <v>4</v>
      </c>
      <c r="V4260" s="14">
        <v>142</v>
      </c>
      <c r="W4260" s="16">
        <f>+IF(datos_arg[[#This Row],[Moneda]]="ARS",datos_arg[[#This Row],[Monto]],datos_arg[[#This Row],[Monto]]*datos_arg[[#This Row],[TC]])</f>
        <v>2995.6</v>
      </c>
      <c r="X4260" s="16">
        <f>IFERROR(IF(datos_arg[[#This Row],[Moneda]]="USD",datos_arg[[#This Row],[Monto]],datos_arg[[#This Row],[Monto]]/datos_arg[[#This Row],[TC]]),0)</f>
        <v>21.095774647887325</v>
      </c>
      <c r="Y4260" s="14"/>
    </row>
    <row r="4261" spans="1:25" ht="15" customHeight="1" x14ac:dyDescent="0.25">
      <c r="A4261" s="14">
        <f t="shared" si="66"/>
        <v>4258</v>
      </c>
      <c r="B4261" s="1">
        <v>44271</v>
      </c>
      <c r="C4261" s="18">
        <f>+YEAR(datos_arg[[#This Row],[Fecha]])</f>
        <v>2021</v>
      </c>
      <c r="D4261" s="18">
        <f>+MONTH(datos_arg[[#This Row],[Fecha]])</f>
        <v>3</v>
      </c>
      <c r="E4261" s="14" t="s">
        <v>617</v>
      </c>
      <c r="F4261" s="14" t="s">
        <v>8101</v>
      </c>
      <c r="G4261" s="14"/>
      <c r="H4261" s="14" t="s">
        <v>8103</v>
      </c>
      <c r="I4261" s="14" t="s">
        <v>8105</v>
      </c>
      <c r="J4261" s="14" t="s">
        <v>472</v>
      </c>
      <c r="K4261" s="14" t="s">
        <v>421</v>
      </c>
      <c r="L4261" s="14" t="s">
        <v>426</v>
      </c>
      <c r="M4261" s="14" t="s">
        <v>1679</v>
      </c>
      <c r="N4261" s="14" t="s">
        <v>226</v>
      </c>
      <c r="O4261" s="14" t="s">
        <v>4337</v>
      </c>
      <c r="P4261" s="14" t="s">
        <v>6241</v>
      </c>
      <c r="Q4261" s="14">
        <v>15</v>
      </c>
      <c r="R4261" s="14" t="s">
        <v>8101</v>
      </c>
      <c r="S4261" s="14" t="s">
        <v>439</v>
      </c>
      <c r="T4261" s="35">
        <v>3972.5999999999995</v>
      </c>
      <c r="U4261" s="14" t="s">
        <v>4</v>
      </c>
      <c r="V4261" s="14">
        <v>142</v>
      </c>
      <c r="W4261" s="16">
        <f>+IF(datos_arg[[#This Row],[Moneda]]="ARS",datos_arg[[#This Row],[Monto]],datos_arg[[#This Row],[Monto]]*datos_arg[[#This Row],[TC]])</f>
        <v>3972.5999999999995</v>
      </c>
      <c r="X4261" s="16">
        <f>IFERROR(IF(datos_arg[[#This Row],[Moneda]]="USD",datos_arg[[#This Row],[Monto]],datos_arg[[#This Row],[Monto]]/datos_arg[[#This Row],[TC]]),0)</f>
        <v>27.976056338028165</v>
      </c>
      <c r="Y4261" s="14"/>
    </row>
    <row r="4262" spans="1:25" ht="15" customHeight="1" x14ac:dyDescent="0.25">
      <c r="A4262" s="14">
        <f t="shared" si="66"/>
        <v>4259</v>
      </c>
      <c r="B4262" s="1">
        <v>44271</v>
      </c>
      <c r="C4262" s="18">
        <f>+YEAR(datos_arg[[#This Row],[Fecha]])</f>
        <v>2021</v>
      </c>
      <c r="D4262" s="18">
        <f>+MONTH(datos_arg[[#This Row],[Fecha]])</f>
        <v>3</v>
      </c>
      <c r="E4262" s="14" t="s">
        <v>617</v>
      </c>
      <c r="F4262" s="14" t="s">
        <v>8101</v>
      </c>
      <c r="G4262" s="14"/>
      <c r="H4262" s="14" t="s">
        <v>8103</v>
      </c>
      <c r="I4262" s="14" t="s">
        <v>8105</v>
      </c>
      <c r="J4262" s="14" t="s">
        <v>472</v>
      </c>
      <c r="K4262" s="14" t="s">
        <v>421</v>
      </c>
      <c r="L4262" s="14" t="s">
        <v>426</v>
      </c>
      <c r="M4262" s="14" t="s">
        <v>1693</v>
      </c>
      <c r="N4262" s="14" t="s">
        <v>226</v>
      </c>
      <c r="O4262" s="14" t="s">
        <v>4338</v>
      </c>
      <c r="P4262" s="14" t="s">
        <v>6241</v>
      </c>
      <c r="Q4262" s="14">
        <v>10</v>
      </c>
      <c r="R4262" s="14" t="s">
        <v>8101</v>
      </c>
      <c r="S4262" s="14" t="s">
        <v>439</v>
      </c>
      <c r="T4262" s="35">
        <v>5442.2000000000007</v>
      </c>
      <c r="U4262" s="14" t="s">
        <v>4</v>
      </c>
      <c r="V4262" s="14">
        <v>142</v>
      </c>
      <c r="W4262" s="16">
        <f>+IF(datos_arg[[#This Row],[Moneda]]="ARS",datos_arg[[#This Row],[Monto]],datos_arg[[#This Row],[Monto]]*datos_arg[[#This Row],[TC]])</f>
        <v>5442.2000000000007</v>
      </c>
      <c r="X4262" s="16">
        <f>IFERROR(IF(datos_arg[[#This Row],[Moneda]]="USD",datos_arg[[#This Row],[Monto]],datos_arg[[#This Row],[Monto]]/datos_arg[[#This Row],[TC]]),0)</f>
        <v>38.325352112676065</v>
      </c>
      <c r="Y4262" s="14"/>
    </row>
    <row r="4263" spans="1:25" ht="15" customHeight="1" x14ac:dyDescent="0.25">
      <c r="A4263" s="14">
        <f t="shared" si="66"/>
        <v>4260</v>
      </c>
      <c r="B4263" s="1">
        <v>44271</v>
      </c>
      <c r="C4263" s="18">
        <f>+YEAR(datos_arg[[#This Row],[Fecha]])</f>
        <v>2021</v>
      </c>
      <c r="D4263" s="18">
        <f>+MONTH(datos_arg[[#This Row],[Fecha]])</f>
        <v>3</v>
      </c>
      <c r="E4263" s="14" t="s">
        <v>1015</v>
      </c>
      <c r="F4263" s="14" t="s">
        <v>403</v>
      </c>
      <c r="G4263" s="14" t="s">
        <v>5383</v>
      </c>
      <c r="H4263" s="14" t="s">
        <v>8103</v>
      </c>
      <c r="I4263" s="14" t="s">
        <v>8105</v>
      </c>
      <c r="J4263" s="14" t="s">
        <v>472</v>
      </c>
      <c r="K4263" s="14" t="s">
        <v>421</v>
      </c>
      <c r="L4263" s="14" t="s">
        <v>425</v>
      </c>
      <c r="M4263" s="14" t="s">
        <v>1683</v>
      </c>
      <c r="N4263" s="14" t="s">
        <v>226</v>
      </c>
      <c r="O4263" s="14" t="s">
        <v>4339</v>
      </c>
      <c r="P4263" s="14" t="s">
        <v>6241</v>
      </c>
      <c r="Q4263" s="14">
        <v>10</v>
      </c>
      <c r="R4263" s="14" t="s">
        <v>5383</v>
      </c>
      <c r="S4263" s="14" t="s">
        <v>439</v>
      </c>
      <c r="T4263" s="35">
        <v>2572.6</v>
      </c>
      <c r="U4263" s="14" t="s">
        <v>4</v>
      </c>
      <c r="V4263" s="14">
        <v>142</v>
      </c>
      <c r="W4263" s="16">
        <f>+IF(datos_arg[[#This Row],[Moneda]]="ARS",datos_arg[[#This Row],[Monto]],datos_arg[[#This Row],[Monto]]*datos_arg[[#This Row],[TC]])</f>
        <v>2572.6</v>
      </c>
      <c r="X4263" s="16">
        <f>IFERROR(IF(datos_arg[[#This Row],[Moneda]]="USD",datos_arg[[#This Row],[Monto]],datos_arg[[#This Row],[Monto]]/datos_arg[[#This Row],[TC]]),0)</f>
        <v>18.116901408450705</v>
      </c>
      <c r="Y4263" s="14"/>
    </row>
    <row r="4264" spans="1:25" ht="15" customHeight="1" x14ac:dyDescent="0.25">
      <c r="A4264" s="14">
        <f t="shared" si="66"/>
        <v>4261</v>
      </c>
      <c r="B4264" s="1">
        <v>44271</v>
      </c>
      <c r="C4264" s="18">
        <f>+YEAR(datos_arg[[#This Row],[Fecha]])</f>
        <v>2021</v>
      </c>
      <c r="D4264" s="18">
        <f>+MONTH(datos_arg[[#This Row],[Fecha]])</f>
        <v>3</v>
      </c>
      <c r="E4264" s="14" t="s">
        <v>617</v>
      </c>
      <c r="F4264" s="14" t="s">
        <v>8101</v>
      </c>
      <c r="G4264" s="14"/>
      <c r="H4264" s="14" t="s">
        <v>8103</v>
      </c>
      <c r="I4264" s="14" t="s">
        <v>8105</v>
      </c>
      <c r="J4264" s="14" t="s">
        <v>472</v>
      </c>
      <c r="K4264" s="14" t="s">
        <v>421</v>
      </c>
      <c r="L4264" s="14" t="s">
        <v>426</v>
      </c>
      <c r="M4264" s="14" t="s">
        <v>1677</v>
      </c>
      <c r="N4264" s="14" t="s">
        <v>226</v>
      </c>
      <c r="O4264" s="14" t="s">
        <v>4340</v>
      </c>
      <c r="P4264" s="14" t="s">
        <v>6241</v>
      </c>
      <c r="Q4264" s="14">
        <v>10</v>
      </c>
      <c r="R4264" s="14" t="s">
        <v>8101</v>
      </c>
      <c r="S4264" s="14" t="s">
        <v>439</v>
      </c>
      <c r="T4264" s="35">
        <v>2090.9</v>
      </c>
      <c r="U4264" s="14" t="s">
        <v>4</v>
      </c>
      <c r="V4264" s="14">
        <v>142</v>
      </c>
      <c r="W4264" s="16">
        <f>+IF(datos_arg[[#This Row],[Moneda]]="ARS",datos_arg[[#This Row],[Monto]],datos_arg[[#This Row],[Monto]]*datos_arg[[#This Row],[TC]])</f>
        <v>2090.9</v>
      </c>
      <c r="X4264" s="16">
        <f>IFERROR(IF(datos_arg[[#This Row],[Moneda]]="USD",datos_arg[[#This Row],[Monto]],datos_arg[[#This Row],[Monto]]/datos_arg[[#This Row],[TC]]),0)</f>
        <v>14.724647887323945</v>
      </c>
      <c r="Y4264" s="14"/>
    </row>
    <row r="4265" spans="1:25" ht="15" customHeight="1" x14ac:dyDescent="0.25">
      <c r="A4265" s="14">
        <f t="shared" si="66"/>
        <v>4262</v>
      </c>
      <c r="B4265" s="1">
        <v>44271</v>
      </c>
      <c r="C4265" s="18">
        <f>+YEAR(datos_arg[[#This Row],[Fecha]])</f>
        <v>2021</v>
      </c>
      <c r="D4265" s="18">
        <f>+MONTH(datos_arg[[#This Row],[Fecha]])</f>
        <v>3</v>
      </c>
      <c r="E4265" s="14" t="s">
        <v>617</v>
      </c>
      <c r="F4265" s="14" t="s">
        <v>8101</v>
      </c>
      <c r="G4265" s="14"/>
      <c r="H4265" s="14" t="s">
        <v>8103</v>
      </c>
      <c r="I4265" s="14" t="s">
        <v>8105</v>
      </c>
      <c r="J4265" s="14" t="s">
        <v>472</v>
      </c>
      <c r="K4265" s="14" t="s">
        <v>421</v>
      </c>
      <c r="L4265" s="14" t="s">
        <v>421</v>
      </c>
      <c r="M4265" s="14" t="s">
        <v>720</v>
      </c>
      <c r="N4265" s="14" t="s">
        <v>226</v>
      </c>
      <c r="O4265" s="14" t="s">
        <v>4341</v>
      </c>
      <c r="P4265" s="14" t="s">
        <v>6241</v>
      </c>
      <c r="Q4265" s="14">
        <v>10</v>
      </c>
      <c r="R4265" s="14" t="s">
        <v>8101</v>
      </c>
      <c r="S4265" s="14" t="s">
        <v>439</v>
      </c>
      <c r="T4265" s="35">
        <v>1827.8999999999999</v>
      </c>
      <c r="U4265" s="14" t="s">
        <v>4</v>
      </c>
      <c r="V4265" s="14">
        <v>142</v>
      </c>
      <c r="W4265" s="16">
        <f>+IF(datos_arg[[#This Row],[Moneda]]="ARS",datos_arg[[#This Row],[Monto]],datos_arg[[#This Row],[Monto]]*datos_arg[[#This Row],[TC]])</f>
        <v>1827.8999999999999</v>
      </c>
      <c r="X4265" s="16">
        <f>IFERROR(IF(datos_arg[[#This Row],[Moneda]]="USD",datos_arg[[#This Row],[Monto]],datos_arg[[#This Row],[Monto]]/datos_arg[[#This Row],[TC]]),0)</f>
        <v>12.872535211267605</v>
      </c>
      <c r="Y4265" s="14"/>
    </row>
    <row r="4266" spans="1:25" ht="15" customHeight="1" x14ac:dyDescent="0.25">
      <c r="A4266" s="14">
        <f t="shared" si="66"/>
        <v>4263</v>
      </c>
      <c r="B4266" s="1">
        <v>44271</v>
      </c>
      <c r="C4266" s="18">
        <f>+YEAR(datos_arg[[#This Row],[Fecha]])</f>
        <v>2021</v>
      </c>
      <c r="D4266" s="18">
        <f>+MONTH(datos_arg[[#This Row],[Fecha]])</f>
        <v>3</v>
      </c>
      <c r="E4266" s="14" t="s">
        <v>617</v>
      </c>
      <c r="F4266" s="14" t="s">
        <v>8101</v>
      </c>
      <c r="G4266" s="14"/>
      <c r="H4266" s="14" t="s">
        <v>8103</v>
      </c>
      <c r="I4266" s="14" t="s">
        <v>8105</v>
      </c>
      <c r="J4266" s="14" t="s">
        <v>472</v>
      </c>
      <c r="K4266" s="14" t="s">
        <v>421</v>
      </c>
      <c r="L4266" s="14" t="s">
        <v>421</v>
      </c>
      <c r="M4266" s="14" t="s">
        <v>720</v>
      </c>
      <c r="N4266" s="14" t="s">
        <v>226</v>
      </c>
      <c r="O4266" s="14" t="s">
        <v>4342</v>
      </c>
      <c r="P4266" s="14" t="s">
        <v>6241</v>
      </c>
      <c r="Q4266" s="14">
        <v>10</v>
      </c>
      <c r="R4266" s="14" t="s">
        <v>8101</v>
      </c>
      <c r="S4266" s="14" t="s">
        <v>439</v>
      </c>
      <c r="T4266" s="35">
        <v>1609.3000000000002</v>
      </c>
      <c r="U4266" s="14" t="s">
        <v>4</v>
      </c>
      <c r="V4266" s="14">
        <v>142</v>
      </c>
      <c r="W4266" s="16">
        <f>+IF(datos_arg[[#This Row],[Moneda]]="ARS",datos_arg[[#This Row],[Monto]],datos_arg[[#This Row],[Monto]]*datos_arg[[#This Row],[TC]])</f>
        <v>1609.3000000000002</v>
      </c>
      <c r="X4266" s="16">
        <f>IFERROR(IF(datos_arg[[#This Row],[Moneda]]="USD",datos_arg[[#This Row],[Monto]],datos_arg[[#This Row],[Monto]]/datos_arg[[#This Row],[TC]]),0)</f>
        <v>11.333098591549296</v>
      </c>
      <c r="Y4266" s="14"/>
    </row>
    <row r="4267" spans="1:25" ht="15" customHeight="1" x14ac:dyDescent="0.25">
      <c r="A4267" s="14">
        <f t="shared" si="66"/>
        <v>4264</v>
      </c>
      <c r="B4267" s="1">
        <v>44271</v>
      </c>
      <c r="C4267" s="18">
        <f>+YEAR(datos_arg[[#This Row],[Fecha]])</f>
        <v>2021</v>
      </c>
      <c r="D4267" s="18">
        <f>+MONTH(datos_arg[[#This Row],[Fecha]])</f>
        <v>3</v>
      </c>
      <c r="E4267" s="14" t="s">
        <v>1015</v>
      </c>
      <c r="F4267" s="14" t="s">
        <v>403</v>
      </c>
      <c r="G4267" s="14" t="s">
        <v>5383</v>
      </c>
      <c r="H4267" s="14" t="s">
        <v>8103</v>
      </c>
      <c r="I4267" s="14" t="s">
        <v>8105</v>
      </c>
      <c r="J4267" s="14" t="s">
        <v>472</v>
      </c>
      <c r="K4267" s="14" t="s">
        <v>421</v>
      </c>
      <c r="L4267" s="14" t="s">
        <v>425</v>
      </c>
      <c r="M4267" s="14" t="s">
        <v>1683</v>
      </c>
      <c r="N4267" s="14" t="s">
        <v>226</v>
      </c>
      <c r="O4267" s="14" t="s">
        <v>4343</v>
      </c>
      <c r="P4267" s="14" t="s">
        <v>6241</v>
      </c>
      <c r="Q4267" s="14">
        <v>15</v>
      </c>
      <c r="R4267" s="14" t="s">
        <v>5383</v>
      </c>
      <c r="S4267" s="14" t="s">
        <v>439</v>
      </c>
      <c r="T4267" s="35">
        <v>4400.0999999999995</v>
      </c>
      <c r="U4267" s="14" t="s">
        <v>4</v>
      </c>
      <c r="V4267" s="14">
        <v>142</v>
      </c>
      <c r="W4267" s="16">
        <f>+IF(datos_arg[[#This Row],[Moneda]]="ARS",datos_arg[[#This Row],[Monto]],datos_arg[[#This Row],[Monto]]*datos_arg[[#This Row],[TC]])</f>
        <v>4400.0999999999995</v>
      </c>
      <c r="X4267" s="16">
        <f>IFERROR(IF(datos_arg[[#This Row],[Moneda]]="USD",datos_arg[[#This Row],[Monto]],datos_arg[[#This Row],[Monto]]/datos_arg[[#This Row],[TC]]),0)</f>
        <v>30.986619718309857</v>
      </c>
      <c r="Y4267" s="14"/>
    </row>
    <row r="4268" spans="1:25" ht="15" customHeight="1" x14ac:dyDescent="0.25">
      <c r="A4268" s="14">
        <f t="shared" si="66"/>
        <v>4265</v>
      </c>
      <c r="B4268" s="1">
        <v>44271</v>
      </c>
      <c r="C4268" s="18">
        <f>+YEAR(datos_arg[[#This Row],[Fecha]])</f>
        <v>2021</v>
      </c>
      <c r="D4268" s="18">
        <f>+MONTH(datos_arg[[#This Row],[Fecha]])</f>
        <v>3</v>
      </c>
      <c r="E4268" s="14" t="s">
        <v>617</v>
      </c>
      <c r="F4268" s="14" t="s">
        <v>8101</v>
      </c>
      <c r="G4268" s="14"/>
      <c r="H4268" s="14" t="s">
        <v>8103</v>
      </c>
      <c r="I4268" s="14" t="s">
        <v>8105</v>
      </c>
      <c r="J4268" s="14" t="s">
        <v>472</v>
      </c>
      <c r="K4268" s="14" t="s">
        <v>421</v>
      </c>
      <c r="L4268" s="14" t="s">
        <v>426</v>
      </c>
      <c r="M4268" s="14" t="s">
        <v>1677</v>
      </c>
      <c r="N4268" s="14" t="s">
        <v>226</v>
      </c>
      <c r="O4268" s="14" t="s">
        <v>4344</v>
      </c>
      <c r="P4268" s="14" t="s">
        <v>6241</v>
      </c>
      <c r="Q4268" s="14">
        <v>15</v>
      </c>
      <c r="R4268" s="14" t="s">
        <v>8101</v>
      </c>
      <c r="S4268" s="14" t="s">
        <v>439</v>
      </c>
      <c r="T4268" s="35">
        <v>4176.75</v>
      </c>
      <c r="U4268" s="14" t="s">
        <v>4</v>
      </c>
      <c r="V4268" s="14">
        <v>142</v>
      </c>
      <c r="W4268" s="16">
        <f>+IF(datos_arg[[#This Row],[Moneda]]="ARS",datos_arg[[#This Row],[Monto]],datos_arg[[#This Row],[Monto]]*datos_arg[[#This Row],[TC]])</f>
        <v>4176.75</v>
      </c>
      <c r="X4268" s="16">
        <f>IFERROR(IF(datos_arg[[#This Row],[Moneda]]="USD",datos_arg[[#This Row],[Monto]],datos_arg[[#This Row],[Monto]]/datos_arg[[#This Row],[TC]]),0)</f>
        <v>29.413732394366196</v>
      </c>
      <c r="Y4268" s="14"/>
    </row>
    <row r="4269" spans="1:25" ht="15" customHeight="1" x14ac:dyDescent="0.25">
      <c r="A4269" s="14">
        <f t="shared" si="66"/>
        <v>4266</v>
      </c>
      <c r="B4269" s="1">
        <v>44271</v>
      </c>
      <c r="C4269" s="18">
        <f>+YEAR(datos_arg[[#This Row],[Fecha]])</f>
        <v>2021</v>
      </c>
      <c r="D4269" s="18">
        <f>+MONTH(datos_arg[[#This Row],[Fecha]])</f>
        <v>3</v>
      </c>
      <c r="E4269" s="14" t="s">
        <v>617</v>
      </c>
      <c r="F4269" s="14" t="s">
        <v>8101</v>
      </c>
      <c r="G4269" s="14"/>
      <c r="H4269" s="14" t="s">
        <v>8103</v>
      </c>
      <c r="I4269" s="14" t="s">
        <v>8105</v>
      </c>
      <c r="J4269" s="14" t="s">
        <v>472</v>
      </c>
      <c r="K4269" s="14" t="s">
        <v>421</v>
      </c>
      <c r="L4269" s="14" t="s">
        <v>421</v>
      </c>
      <c r="M4269" s="14" t="s">
        <v>720</v>
      </c>
      <c r="N4269" s="14" t="s">
        <v>226</v>
      </c>
      <c r="O4269" s="14" t="s">
        <v>4345</v>
      </c>
      <c r="P4269" s="14" t="s">
        <v>6241</v>
      </c>
      <c r="Q4269" s="14">
        <v>8</v>
      </c>
      <c r="R4269" s="14" t="s">
        <v>8101</v>
      </c>
      <c r="S4269" s="14" t="s">
        <v>439</v>
      </c>
      <c r="T4269" s="35">
        <v>1794.08</v>
      </c>
      <c r="U4269" s="14" t="s">
        <v>4</v>
      </c>
      <c r="V4269" s="14">
        <v>142</v>
      </c>
      <c r="W4269" s="16">
        <f>+IF(datos_arg[[#This Row],[Moneda]]="ARS",datos_arg[[#This Row],[Monto]],datos_arg[[#This Row],[Monto]]*datos_arg[[#This Row],[TC]])</f>
        <v>1794.08</v>
      </c>
      <c r="X4269" s="16">
        <f>IFERROR(IF(datos_arg[[#This Row],[Moneda]]="USD",datos_arg[[#This Row],[Monto]],datos_arg[[#This Row],[Monto]]/datos_arg[[#This Row],[TC]]),0)</f>
        <v>12.634366197183098</v>
      </c>
      <c r="Y4269" s="14"/>
    </row>
    <row r="4270" spans="1:25" ht="15" customHeight="1" x14ac:dyDescent="0.25">
      <c r="A4270" s="14">
        <f t="shared" si="66"/>
        <v>4267</v>
      </c>
      <c r="B4270" s="1">
        <v>44271</v>
      </c>
      <c r="C4270" s="18">
        <f>+YEAR(datos_arg[[#This Row],[Fecha]])</f>
        <v>2021</v>
      </c>
      <c r="D4270" s="18">
        <f>+MONTH(datos_arg[[#This Row],[Fecha]])</f>
        <v>3</v>
      </c>
      <c r="E4270" s="14" t="s">
        <v>617</v>
      </c>
      <c r="F4270" s="14" t="s">
        <v>8101</v>
      </c>
      <c r="G4270" s="14"/>
      <c r="H4270" s="14" t="s">
        <v>8103</v>
      </c>
      <c r="I4270" s="14" t="s">
        <v>8105</v>
      </c>
      <c r="J4270" s="14" t="s">
        <v>472</v>
      </c>
      <c r="K4270" s="14" t="s">
        <v>421</v>
      </c>
      <c r="L4270" s="14" t="s">
        <v>421</v>
      </c>
      <c r="M4270" s="14" t="s">
        <v>720</v>
      </c>
      <c r="N4270" s="14" t="s">
        <v>226</v>
      </c>
      <c r="O4270" s="14" t="s">
        <v>4346</v>
      </c>
      <c r="P4270" s="14" t="s">
        <v>6241</v>
      </c>
      <c r="Q4270" s="14">
        <v>8</v>
      </c>
      <c r="R4270" s="14" t="s">
        <v>8101</v>
      </c>
      <c r="S4270" s="14" t="s">
        <v>439</v>
      </c>
      <c r="T4270" s="35">
        <v>1464.96</v>
      </c>
      <c r="U4270" s="14" t="s">
        <v>4</v>
      </c>
      <c r="V4270" s="14">
        <v>142</v>
      </c>
      <c r="W4270" s="16">
        <f>+IF(datos_arg[[#This Row],[Moneda]]="ARS",datos_arg[[#This Row],[Monto]],datos_arg[[#This Row],[Monto]]*datos_arg[[#This Row],[TC]])</f>
        <v>1464.96</v>
      </c>
      <c r="X4270" s="16">
        <f>IFERROR(IF(datos_arg[[#This Row],[Moneda]]="USD",datos_arg[[#This Row],[Monto]],datos_arg[[#This Row],[Monto]]/datos_arg[[#This Row],[TC]]),0)</f>
        <v>10.316619718309859</v>
      </c>
      <c r="Y4270" s="14"/>
    </row>
    <row r="4271" spans="1:25" ht="15" customHeight="1" x14ac:dyDescent="0.25">
      <c r="A4271" s="14">
        <f t="shared" si="66"/>
        <v>4268</v>
      </c>
      <c r="B4271" s="1">
        <v>44271</v>
      </c>
      <c r="C4271" s="18">
        <f>+YEAR(datos_arg[[#This Row],[Fecha]])</f>
        <v>2021</v>
      </c>
      <c r="D4271" s="18">
        <f>+MONTH(datos_arg[[#This Row],[Fecha]])</f>
        <v>3</v>
      </c>
      <c r="E4271" s="14" t="s">
        <v>617</v>
      </c>
      <c r="F4271" s="14" t="s">
        <v>8101</v>
      </c>
      <c r="G4271" s="14"/>
      <c r="H4271" s="14" t="s">
        <v>8103</v>
      </c>
      <c r="I4271" s="14" t="s">
        <v>8105</v>
      </c>
      <c r="J4271" s="14" t="s">
        <v>472</v>
      </c>
      <c r="K4271" s="14" t="s">
        <v>421</v>
      </c>
      <c r="L4271" s="14" t="s">
        <v>425</v>
      </c>
      <c r="M4271" s="14" t="s">
        <v>966</v>
      </c>
      <c r="N4271" s="14" t="s">
        <v>226</v>
      </c>
      <c r="O4271" s="14" t="s">
        <v>4347</v>
      </c>
      <c r="P4271" s="14" t="s">
        <v>6241</v>
      </c>
      <c r="Q4271" s="14">
        <v>20</v>
      </c>
      <c r="R4271" s="14" t="s">
        <v>8101</v>
      </c>
      <c r="S4271" s="14" t="s">
        <v>439</v>
      </c>
      <c r="T4271" s="35">
        <v>4270.4000000000005</v>
      </c>
      <c r="U4271" s="14" t="s">
        <v>4</v>
      </c>
      <c r="V4271" s="14">
        <v>142</v>
      </c>
      <c r="W4271" s="16">
        <f>+IF(datos_arg[[#This Row],[Moneda]]="ARS",datos_arg[[#This Row],[Monto]],datos_arg[[#This Row],[Monto]]*datos_arg[[#This Row],[TC]])</f>
        <v>4270.4000000000005</v>
      </c>
      <c r="X4271" s="16">
        <f>IFERROR(IF(datos_arg[[#This Row],[Moneda]]="USD",datos_arg[[#This Row],[Monto]],datos_arg[[#This Row],[Monto]]/datos_arg[[#This Row],[TC]]),0)</f>
        <v>30.073239436619723</v>
      </c>
      <c r="Y4271" s="14"/>
    </row>
    <row r="4272" spans="1:25" ht="15" customHeight="1" x14ac:dyDescent="0.25">
      <c r="A4272" s="14">
        <f t="shared" si="66"/>
        <v>4269</v>
      </c>
      <c r="B4272" s="1">
        <v>44271</v>
      </c>
      <c r="C4272" s="18">
        <f>+YEAR(datos_arg[[#This Row],[Fecha]])</f>
        <v>2021</v>
      </c>
      <c r="D4272" s="18">
        <f>+MONTH(datos_arg[[#This Row],[Fecha]])</f>
        <v>3</v>
      </c>
      <c r="E4272" s="14" t="s">
        <v>617</v>
      </c>
      <c r="F4272" s="14" t="s">
        <v>8101</v>
      </c>
      <c r="G4272" s="14"/>
      <c r="H4272" s="14" t="s">
        <v>8103</v>
      </c>
      <c r="I4272" s="14" t="s">
        <v>8105</v>
      </c>
      <c r="J4272" s="14" t="s">
        <v>472</v>
      </c>
      <c r="K4272" s="14" t="s">
        <v>421</v>
      </c>
      <c r="L4272" s="14" t="s">
        <v>425</v>
      </c>
      <c r="M4272" s="14" t="s">
        <v>966</v>
      </c>
      <c r="N4272" s="14" t="s">
        <v>226</v>
      </c>
      <c r="O4272" s="14" t="s">
        <v>4348</v>
      </c>
      <c r="P4272" s="14" t="s">
        <v>6241</v>
      </c>
      <c r="Q4272" s="14">
        <v>20</v>
      </c>
      <c r="R4272" s="14" t="s">
        <v>8101</v>
      </c>
      <c r="S4272" s="14" t="s">
        <v>439</v>
      </c>
      <c r="T4272" s="35">
        <v>3624.2000000000003</v>
      </c>
      <c r="U4272" s="14" t="s">
        <v>4</v>
      </c>
      <c r="V4272" s="14">
        <v>142</v>
      </c>
      <c r="W4272" s="16">
        <f>+IF(datos_arg[[#This Row],[Moneda]]="ARS",datos_arg[[#This Row],[Monto]],datos_arg[[#This Row],[Monto]]*datos_arg[[#This Row],[TC]])</f>
        <v>3624.2000000000003</v>
      </c>
      <c r="X4272" s="16">
        <f>IFERROR(IF(datos_arg[[#This Row],[Moneda]]="USD",datos_arg[[#This Row],[Monto]],datos_arg[[#This Row],[Monto]]/datos_arg[[#This Row],[TC]]),0)</f>
        <v>25.522535211267609</v>
      </c>
      <c r="Y4272" s="14"/>
    </row>
    <row r="4273" spans="1:25" ht="15" customHeight="1" x14ac:dyDescent="0.25">
      <c r="A4273" s="14">
        <f t="shared" si="66"/>
        <v>4270</v>
      </c>
      <c r="B4273" s="1">
        <v>44271</v>
      </c>
      <c r="C4273" s="18">
        <f>+YEAR(datos_arg[[#This Row],[Fecha]])</f>
        <v>2021</v>
      </c>
      <c r="D4273" s="18">
        <f>+MONTH(datos_arg[[#This Row],[Fecha]])</f>
        <v>3</v>
      </c>
      <c r="E4273" s="14" t="s">
        <v>1015</v>
      </c>
      <c r="F4273" s="14" t="s">
        <v>403</v>
      </c>
      <c r="G4273" s="14" t="s">
        <v>5383</v>
      </c>
      <c r="H4273" s="14" t="s">
        <v>8103</v>
      </c>
      <c r="I4273" s="14" t="s">
        <v>8105</v>
      </c>
      <c r="J4273" s="14" t="s">
        <v>472</v>
      </c>
      <c r="K4273" s="14" t="s">
        <v>421</v>
      </c>
      <c r="L4273" s="14" t="s">
        <v>425</v>
      </c>
      <c r="M4273" s="14" t="s">
        <v>3010</v>
      </c>
      <c r="N4273" s="14" t="s">
        <v>226</v>
      </c>
      <c r="O4273" s="14" t="s">
        <v>4349</v>
      </c>
      <c r="P4273" s="14" t="s">
        <v>6241</v>
      </c>
      <c r="Q4273" s="14">
        <v>15</v>
      </c>
      <c r="R4273" s="14" t="s">
        <v>5383</v>
      </c>
      <c r="S4273" s="14" t="s">
        <v>439</v>
      </c>
      <c r="T4273" s="35">
        <v>796.65</v>
      </c>
      <c r="U4273" s="14" t="s">
        <v>4</v>
      </c>
      <c r="V4273" s="14">
        <v>142</v>
      </c>
      <c r="W4273" s="16">
        <f>+IF(datos_arg[[#This Row],[Moneda]]="ARS",datos_arg[[#This Row],[Monto]],datos_arg[[#This Row],[Monto]]*datos_arg[[#This Row],[TC]])</f>
        <v>796.65</v>
      </c>
      <c r="X4273" s="16">
        <f>IFERROR(IF(datos_arg[[#This Row],[Moneda]]="USD",datos_arg[[#This Row],[Monto]],datos_arg[[#This Row],[Monto]]/datos_arg[[#This Row],[TC]]),0)</f>
        <v>5.6102112676056333</v>
      </c>
      <c r="Y4273" s="14"/>
    </row>
    <row r="4274" spans="1:25" ht="15" customHeight="1" x14ac:dyDescent="0.25">
      <c r="A4274" s="14">
        <f t="shared" si="66"/>
        <v>4271</v>
      </c>
      <c r="B4274" s="1">
        <v>44271</v>
      </c>
      <c r="C4274" s="18">
        <f>+YEAR(datos_arg[[#This Row],[Fecha]])</f>
        <v>2021</v>
      </c>
      <c r="D4274" s="18">
        <f>+MONTH(datos_arg[[#This Row],[Fecha]])</f>
        <v>3</v>
      </c>
      <c r="E4274" s="14" t="s">
        <v>1015</v>
      </c>
      <c r="F4274" s="14" t="s">
        <v>403</v>
      </c>
      <c r="G4274" s="14" t="s">
        <v>5383</v>
      </c>
      <c r="H4274" s="14" t="s">
        <v>8103</v>
      </c>
      <c r="I4274" s="14" t="s">
        <v>8105</v>
      </c>
      <c r="J4274" s="14" t="s">
        <v>472</v>
      </c>
      <c r="K4274" s="14" t="s">
        <v>421</v>
      </c>
      <c r="L4274" s="14" t="s">
        <v>425</v>
      </c>
      <c r="M4274" s="14" t="s">
        <v>3010</v>
      </c>
      <c r="N4274" s="14" t="s">
        <v>226</v>
      </c>
      <c r="O4274" s="14" t="s">
        <v>4350</v>
      </c>
      <c r="P4274" s="14" t="s">
        <v>6241</v>
      </c>
      <c r="Q4274" s="14">
        <v>15</v>
      </c>
      <c r="R4274" s="14" t="s">
        <v>5383</v>
      </c>
      <c r="S4274" s="14" t="s">
        <v>439</v>
      </c>
      <c r="T4274" s="35">
        <v>8761.0500000000011</v>
      </c>
      <c r="U4274" s="14" t="s">
        <v>4</v>
      </c>
      <c r="V4274" s="14">
        <v>142</v>
      </c>
      <c r="W4274" s="16">
        <f>+IF(datos_arg[[#This Row],[Moneda]]="ARS",datos_arg[[#This Row],[Monto]],datos_arg[[#This Row],[Monto]]*datos_arg[[#This Row],[TC]])</f>
        <v>8761.0500000000011</v>
      </c>
      <c r="X4274" s="16">
        <f>IFERROR(IF(datos_arg[[#This Row],[Moneda]]="USD",datos_arg[[#This Row],[Monto]],datos_arg[[#This Row],[Monto]]/datos_arg[[#This Row],[TC]]),0)</f>
        <v>61.697535211267613</v>
      </c>
      <c r="Y4274" s="14"/>
    </row>
    <row r="4275" spans="1:25" ht="15" customHeight="1" x14ac:dyDescent="0.25">
      <c r="A4275" s="14">
        <f t="shared" si="66"/>
        <v>4272</v>
      </c>
      <c r="B4275" s="1">
        <v>44271</v>
      </c>
      <c r="C4275" s="18">
        <f>+YEAR(datos_arg[[#This Row],[Fecha]])</f>
        <v>2021</v>
      </c>
      <c r="D4275" s="18">
        <f>+MONTH(datos_arg[[#This Row],[Fecha]])</f>
        <v>3</v>
      </c>
      <c r="E4275" s="14" t="s">
        <v>617</v>
      </c>
      <c r="F4275" s="14" t="s">
        <v>8101</v>
      </c>
      <c r="G4275" s="14"/>
      <c r="H4275" s="14" t="s">
        <v>8103</v>
      </c>
      <c r="I4275" s="14" t="s">
        <v>8105</v>
      </c>
      <c r="J4275" s="14" t="s">
        <v>472</v>
      </c>
      <c r="K4275" s="14" t="s">
        <v>421</v>
      </c>
      <c r="L4275" s="14" t="s">
        <v>421</v>
      </c>
      <c r="M4275" s="14" t="s">
        <v>607</v>
      </c>
      <c r="N4275" s="14" t="s">
        <v>226</v>
      </c>
      <c r="O4275" s="14" t="s">
        <v>4351</v>
      </c>
      <c r="P4275" s="14" t="s">
        <v>6241</v>
      </c>
      <c r="Q4275" s="14">
        <v>15</v>
      </c>
      <c r="R4275" s="14" t="s">
        <v>8101</v>
      </c>
      <c r="S4275" s="14" t="s">
        <v>439</v>
      </c>
      <c r="T4275" s="35">
        <v>1884.3000000000002</v>
      </c>
      <c r="U4275" s="14" t="s">
        <v>4</v>
      </c>
      <c r="V4275" s="14">
        <v>142</v>
      </c>
      <c r="W4275" s="16">
        <f>+IF(datos_arg[[#This Row],[Moneda]]="ARS",datos_arg[[#This Row],[Monto]],datos_arg[[#This Row],[Monto]]*datos_arg[[#This Row],[TC]])</f>
        <v>1884.3000000000002</v>
      </c>
      <c r="X4275" s="16">
        <f>IFERROR(IF(datos_arg[[#This Row],[Moneda]]="USD",datos_arg[[#This Row],[Monto]],datos_arg[[#This Row],[Monto]]/datos_arg[[#This Row],[TC]]),0)</f>
        <v>13.269718309859156</v>
      </c>
      <c r="Y4275" s="14"/>
    </row>
    <row r="4276" spans="1:25" ht="15" customHeight="1" x14ac:dyDescent="0.25">
      <c r="A4276" s="14">
        <f t="shared" si="66"/>
        <v>4273</v>
      </c>
      <c r="B4276" s="1">
        <v>44271</v>
      </c>
      <c r="C4276" s="18">
        <f>+YEAR(datos_arg[[#This Row],[Fecha]])</f>
        <v>2021</v>
      </c>
      <c r="D4276" s="18">
        <f>+MONTH(datos_arg[[#This Row],[Fecha]])</f>
        <v>3</v>
      </c>
      <c r="E4276" s="14" t="s">
        <v>617</v>
      </c>
      <c r="F4276" s="14" t="s">
        <v>8101</v>
      </c>
      <c r="G4276" s="14"/>
      <c r="H4276" s="14" t="s">
        <v>8103</v>
      </c>
      <c r="I4276" s="14" t="s">
        <v>8105</v>
      </c>
      <c r="J4276" s="14" t="s">
        <v>472</v>
      </c>
      <c r="K4276" s="14" t="s">
        <v>421</v>
      </c>
      <c r="L4276" s="14" t="s">
        <v>421</v>
      </c>
      <c r="M4276" s="14" t="s">
        <v>578</v>
      </c>
      <c r="N4276" s="14" t="s">
        <v>226</v>
      </c>
      <c r="O4276" s="14" t="s">
        <v>4352</v>
      </c>
      <c r="P4276" s="14" t="s">
        <v>6241</v>
      </c>
      <c r="Q4276" s="14">
        <v>20</v>
      </c>
      <c r="R4276" s="14" t="s">
        <v>8101</v>
      </c>
      <c r="S4276" s="14" t="s">
        <v>439</v>
      </c>
      <c r="T4276" s="35">
        <v>1635.8000000000002</v>
      </c>
      <c r="U4276" s="14" t="s">
        <v>4</v>
      </c>
      <c r="V4276" s="14">
        <v>142</v>
      </c>
      <c r="W4276" s="16">
        <f>+IF(datos_arg[[#This Row],[Moneda]]="ARS",datos_arg[[#This Row],[Monto]],datos_arg[[#This Row],[Monto]]*datos_arg[[#This Row],[TC]])</f>
        <v>1635.8000000000002</v>
      </c>
      <c r="X4276" s="16">
        <f>IFERROR(IF(datos_arg[[#This Row],[Moneda]]="USD",datos_arg[[#This Row],[Monto]],datos_arg[[#This Row],[Monto]]/datos_arg[[#This Row],[TC]]),0)</f>
        <v>11.519718309859156</v>
      </c>
      <c r="Y4276" s="14"/>
    </row>
    <row r="4277" spans="1:25" ht="15" customHeight="1" x14ac:dyDescent="0.25">
      <c r="A4277" s="14">
        <f t="shared" si="66"/>
        <v>4274</v>
      </c>
      <c r="B4277" s="1">
        <v>44271</v>
      </c>
      <c r="C4277" s="18">
        <f>+YEAR(datos_arg[[#This Row],[Fecha]])</f>
        <v>2021</v>
      </c>
      <c r="D4277" s="18">
        <f>+MONTH(datos_arg[[#This Row],[Fecha]])</f>
        <v>3</v>
      </c>
      <c r="E4277" s="14" t="s">
        <v>617</v>
      </c>
      <c r="F4277" s="14" t="s">
        <v>8101</v>
      </c>
      <c r="G4277" s="14"/>
      <c r="H4277" s="14" t="s">
        <v>8103</v>
      </c>
      <c r="I4277" s="14" t="s">
        <v>8105</v>
      </c>
      <c r="J4277" s="14" t="s">
        <v>472</v>
      </c>
      <c r="K4277" s="14" t="s">
        <v>421</v>
      </c>
      <c r="L4277" s="14" t="s">
        <v>426</v>
      </c>
      <c r="M4277" s="14" t="s">
        <v>1693</v>
      </c>
      <c r="N4277" s="14" t="s">
        <v>226</v>
      </c>
      <c r="O4277" s="14" t="s">
        <v>4353</v>
      </c>
      <c r="P4277" s="14" t="s">
        <v>6241</v>
      </c>
      <c r="Q4277" s="14">
        <v>10</v>
      </c>
      <c r="R4277" s="14" t="s">
        <v>8101</v>
      </c>
      <c r="S4277" s="14" t="s">
        <v>439</v>
      </c>
      <c r="T4277" s="35">
        <v>2715.6</v>
      </c>
      <c r="U4277" s="14" t="s">
        <v>4</v>
      </c>
      <c r="V4277" s="14">
        <v>142</v>
      </c>
      <c r="W4277" s="16">
        <f>+IF(datos_arg[[#This Row],[Moneda]]="ARS",datos_arg[[#This Row],[Monto]],datos_arg[[#This Row],[Monto]]*datos_arg[[#This Row],[TC]])</f>
        <v>2715.6</v>
      </c>
      <c r="X4277" s="16">
        <f>IFERROR(IF(datos_arg[[#This Row],[Moneda]]="USD",datos_arg[[#This Row],[Monto]],datos_arg[[#This Row],[Monto]]/datos_arg[[#This Row],[TC]]),0)</f>
        <v>19.123943661971829</v>
      </c>
      <c r="Y4277" s="14"/>
    </row>
    <row r="4278" spans="1:25" ht="15" customHeight="1" x14ac:dyDescent="0.25">
      <c r="A4278" s="14">
        <f t="shared" si="66"/>
        <v>4275</v>
      </c>
      <c r="B4278" s="1">
        <v>44271</v>
      </c>
      <c r="C4278" s="18">
        <f>+YEAR(datos_arg[[#This Row],[Fecha]])</f>
        <v>2021</v>
      </c>
      <c r="D4278" s="18">
        <f>+MONTH(datos_arg[[#This Row],[Fecha]])</f>
        <v>3</v>
      </c>
      <c r="E4278" s="14" t="s">
        <v>617</v>
      </c>
      <c r="F4278" s="14" t="s">
        <v>8101</v>
      </c>
      <c r="G4278" s="14"/>
      <c r="H4278" s="14" t="s">
        <v>8103</v>
      </c>
      <c r="I4278" s="14" t="s">
        <v>8105</v>
      </c>
      <c r="J4278" s="14" t="s">
        <v>472</v>
      </c>
      <c r="K4278" s="14" t="s">
        <v>421</v>
      </c>
      <c r="L4278" s="14" t="s">
        <v>426</v>
      </c>
      <c r="M4278" s="14" t="s">
        <v>1693</v>
      </c>
      <c r="N4278" s="14" t="s">
        <v>226</v>
      </c>
      <c r="O4278" s="14" t="s">
        <v>4354</v>
      </c>
      <c r="P4278" s="14" t="s">
        <v>6241</v>
      </c>
      <c r="Q4278" s="14">
        <v>10</v>
      </c>
      <c r="R4278" s="14" t="s">
        <v>8101</v>
      </c>
      <c r="S4278" s="14" t="s">
        <v>439</v>
      </c>
      <c r="T4278" s="35">
        <v>1009.8000000000001</v>
      </c>
      <c r="U4278" s="14" t="s">
        <v>4</v>
      </c>
      <c r="V4278" s="14">
        <v>142</v>
      </c>
      <c r="W4278" s="16">
        <f>+IF(datos_arg[[#This Row],[Moneda]]="ARS",datos_arg[[#This Row],[Monto]],datos_arg[[#This Row],[Monto]]*datos_arg[[#This Row],[TC]])</f>
        <v>1009.8000000000001</v>
      </c>
      <c r="X4278" s="16">
        <f>IFERROR(IF(datos_arg[[#This Row],[Moneda]]="USD",datos_arg[[#This Row],[Monto]],datos_arg[[#This Row],[Monto]]/datos_arg[[#This Row],[TC]]),0)</f>
        <v>7.1112676056338033</v>
      </c>
      <c r="Y4278" s="14"/>
    </row>
    <row r="4279" spans="1:25" ht="15" customHeight="1" x14ac:dyDescent="0.25">
      <c r="A4279" s="14">
        <f t="shared" si="66"/>
        <v>4276</v>
      </c>
      <c r="B4279" s="1">
        <v>44271</v>
      </c>
      <c r="C4279" s="18">
        <f>+YEAR(datos_arg[[#This Row],[Fecha]])</f>
        <v>2021</v>
      </c>
      <c r="D4279" s="18">
        <f>+MONTH(datos_arg[[#This Row],[Fecha]])</f>
        <v>3</v>
      </c>
      <c r="E4279" s="14" t="s">
        <v>617</v>
      </c>
      <c r="F4279" s="14" t="s">
        <v>8101</v>
      </c>
      <c r="G4279" s="14"/>
      <c r="H4279" s="14" t="s">
        <v>8103</v>
      </c>
      <c r="I4279" s="14" t="s">
        <v>8105</v>
      </c>
      <c r="J4279" s="14" t="s">
        <v>472</v>
      </c>
      <c r="K4279" s="14" t="s">
        <v>421</v>
      </c>
      <c r="L4279" s="14" t="s">
        <v>426</v>
      </c>
      <c r="M4279" s="14" t="s">
        <v>1693</v>
      </c>
      <c r="N4279" s="14" t="s">
        <v>226</v>
      </c>
      <c r="O4279" s="14" t="s">
        <v>4355</v>
      </c>
      <c r="P4279" s="14" t="s">
        <v>6241</v>
      </c>
      <c r="Q4279" s="14">
        <v>10</v>
      </c>
      <c r="R4279" s="14" t="s">
        <v>8101</v>
      </c>
      <c r="S4279" s="14" t="s">
        <v>439</v>
      </c>
      <c r="T4279" s="35">
        <v>1744.1</v>
      </c>
      <c r="U4279" s="14" t="s">
        <v>4</v>
      </c>
      <c r="V4279" s="14">
        <v>142</v>
      </c>
      <c r="W4279" s="16">
        <f>+IF(datos_arg[[#This Row],[Moneda]]="ARS",datos_arg[[#This Row],[Monto]],datos_arg[[#This Row],[Monto]]*datos_arg[[#This Row],[TC]])</f>
        <v>1744.1</v>
      </c>
      <c r="X4279" s="16">
        <f>IFERROR(IF(datos_arg[[#This Row],[Moneda]]="USD",datos_arg[[#This Row],[Monto]],datos_arg[[#This Row],[Monto]]/datos_arg[[#This Row],[TC]]),0)</f>
        <v>12.282394366197183</v>
      </c>
      <c r="Y4279" s="14"/>
    </row>
    <row r="4280" spans="1:25" ht="15" customHeight="1" x14ac:dyDescent="0.25">
      <c r="A4280" s="14">
        <f t="shared" si="66"/>
        <v>4277</v>
      </c>
      <c r="B4280" s="1">
        <v>44271</v>
      </c>
      <c r="C4280" s="18">
        <f>+YEAR(datos_arg[[#This Row],[Fecha]])</f>
        <v>2021</v>
      </c>
      <c r="D4280" s="18">
        <f>+MONTH(datos_arg[[#This Row],[Fecha]])</f>
        <v>3</v>
      </c>
      <c r="E4280" s="14" t="s">
        <v>617</v>
      </c>
      <c r="F4280" s="14" t="s">
        <v>8101</v>
      </c>
      <c r="G4280" s="14"/>
      <c r="H4280" s="14" t="s">
        <v>8103</v>
      </c>
      <c r="I4280" s="14" t="s">
        <v>8105</v>
      </c>
      <c r="J4280" s="14" t="s">
        <v>472</v>
      </c>
      <c r="K4280" s="14" t="s">
        <v>421</v>
      </c>
      <c r="L4280" s="14" t="s">
        <v>421</v>
      </c>
      <c r="M4280" s="14" t="s">
        <v>607</v>
      </c>
      <c r="N4280" s="14" t="s">
        <v>226</v>
      </c>
      <c r="O4280" s="14" t="s">
        <v>4356</v>
      </c>
      <c r="P4280" s="14" t="s">
        <v>6241</v>
      </c>
      <c r="Q4280" s="14">
        <v>2</v>
      </c>
      <c r="R4280" s="14" t="s">
        <v>8101</v>
      </c>
      <c r="S4280" s="14" t="s">
        <v>439</v>
      </c>
      <c r="T4280" s="35">
        <v>5643.64</v>
      </c>
      <c r="U4280" s="14" t="s">
        <v>4</v>
      </c>
      <c r="V4280" s="14">
        <v>142</v>
      </c>
      <c r="W4280" s="16">
        <f>+IF(datos_arg[[#This Row],[Moneda]]="ARS",datos_arg[[#This Row],[Monto]],datos_arg[[#This Row],[Monto]]*datos_arg[[#This Row],[TC]])</f>
        <v>5643.64</v>
      </c>
      <c r="X4280" s="16">
        <f>IFERROR(IF(datos_arg[[#This Row],[Moneda]]="USD",datos_arg[[#This Row],[Monto]],datos_arg[[#This Row],[Monto]]/datos_arg[[#This Row],[TC]]),0)</f>
        <v>39.743943661971834</v>
      </c>
      <c r="Y4280" s="14"/>
    </row>
    <row r="4281" spans="1:25" ht="15" customHeight="1" x14ac:dyDescent="0.25">
      <c r="A4281" s="14">
        <f t="shared" si="66"/>
        <v>4278</v>
      </c>
      <c r="B4281" s="1">
        <v>44271</v>
      </c>
      <c r="C4281" s="18">
        <f>+YEAR(datos_arg[[#This Row],[Fecha]])</f>
        <v>2021</v>
      </c>
      <c r="D4281" s="18">
        <f>+MONTH(datos_arg[[#This Row],[Fecha]])</f>
        <v>3</v>
      </c>
      <c r="E4281" s="14" t="s">
        <v>1015</v>
      </c>
      <c r="F4281" s="14" t="s">
        <v>403</v>
      </c>
      <c r="G4281" s="14" t="s">
        <v>5383</v>
      </c>
      <c r="H4281" s="14" t="s">
        <v>8103</v>
      </c>
      <c r="I4281" s="14" t="s">
        <v>8105</v>
      </c>
      <c r="J4281" s="14" t="s">
        <v>472</v>
      </c>
      <c r="K4281" s="14" t="s">
        <v>421</v>
      </c>
      <c r="L4281" s="14" t="s">
        <v>425</v>
      </c>
      <c r="M4281" s="14" t="s">
        <v>1384</v>
      </c>
      <c r="N4281" s="14" t="s">
        <v>226</v>
      </c>
      <c r="O4281" s="14" t="s">
        <v>4357</v>
      </c>
      <c r="P4281" s="14" t="s">
        <v>6241</v>
      </c>
      <c r="Q4281" s="14">
        <v>2</v>
      </c>
      <c r="R4281" s="14" t="s">
        <v>5383</v>
      </c>
      <c r="S4281" s="14" t="s">
        <v>439</v>
      </c>
      <c r="T4281" s="35">
        <v>3141.51</v>
      </c>
      <c r="U4281" s="14" t="s">
        <v>4</v>
      </c>
      <c r="V4281" s="14">
        <v>142</v>
      </c>
      <c r="W4281" s="16">
        <f>+IF(datos_arg[[#This Row],[Moneda]]="ARS",datos_arg[[#This Row],[Monto]],datos_arg[[#This Row],[Monto]]*datos_arg[[#This Row],[TC]])</f>
        <v>3141.51</v>
      </c>
      <c r="X4281" s="16">
        <f>IFERROR(IF(datos_arg[[#This Row],[Moneda]]="USD",datos_arg[[#This Row],[Monto]],datos_arg[[#This Row],[Monto]]/datos_arg[[#This Row],[TC]]),0)</f>
        <v>22.123309859154933</v>
      </c>
      <c r="Y4281" s="14"/>
    </row>
    <row r="4282" spans="1:25" ht="15" customHeight="1" x14ac:dyDescent="0.25">
      <c r="A4282" s="14">
        <f t="shared" si="66"/>
        <v>4279</v>
      </c>
      <c r="B4282" s="1">
        <v>44271</v>
      </c>
      <c r="C4282" s="18">
        <f>+YEAR(datos_arg[[#This Row],[Fecha]])</f>
        <v>2021</v>
      </c>
      <c r="D4282" s="18">
        <f>+MONTH(datos_arg[[#This Row],[Fecha]])</f>
        <v>3</v>
      </c>
      <c r="E4282" s="14" t="s">
        <v>617</v>
      </c>
      <c r="F4282" s="14" t="s">
        <v>8101</v>
      </c>
      <c r="G4282" s="14"/>
      <c r="H4282" s="14" t="s">
        <v>8103</v>
      </c>
      <c r="I4282" s="14" t="s">
        <v>8105</v>
      </c>
      <c r="J4282" s="14" t="s">
        <v>472</v>
      </c>
      <c r="K4282" s="14" t="s">
        <v>421</v>
      </c>
      <c r="L4282" s="14" t="s">
        <v>421</v>
      </c>
      <c r="M4282" s="14" t="s">
        <v>578</v>
      </c>
      <c r="N4282" s="14" t="s">
        <v>4358</v>
      </c>
      <c r="O4282" s="14" t="s">
        <v>4359</v>
      </c>
      <c r="P4282" s="14" t="s">
        <v>6242</v>
      </c>
      <c r="Q4282" s="14">
        <v>5</v>
      </c>
      <c r="R4282" s="14" t="s">
        <v>8101</v>
      </c>
      <c r="S4282" s="14" t="s">
        <v>439</v>
      </c>
      <c r="T4282" s="35">
        <v>4674.5999999999995</v>
      </c>
      <c r="U4282" s="14" t="s">
        <v>4</v>
      </c>
      <c r="V4282" s="14">
        <v>142</v>
      </c>
      <c r="W4282" s="16">
        <f>+IF(datos_arg[[#This Row],[Moneda]]="ARS",datos_arg[[#This Row],[Monto]],datos_arg[[#This Row],[Monto]]*datos_arg[[#This Row],[TC]])</f>
        <v>4674.5999999999995</v>
      </c>
      <c r="X4282" s="16">
        <f>IFERROR(IF(datos_arg[[#This Row],[Moneda]]="USD",datos_arg[[#This Row],[Monto]],datos_arg[[#This Row],[Monto]]/datos_arg[[#This Row],[TC]]),0)</f>
        <v>32.919718309859149</v>
      </c>
      <c r="Y4282" s="14"/>
    </row>
    <row r="4283" spans="1:25" ht="15" customHeight="1" x14ac:dyDescent="0.25">
      <c r="A4283" s="14">
        <f t="shared" si="66"/>
        <v>4280</v>
      </c>
      <c r="B4283" s="1">
        <v>44271</v>
      </c>
      <c r="C4283" s="18">
        <f>+YEAR(datos_arg[[#This Row],[Fecha]])</f>
        <v>2021</v>
      </c>
      <c r="D4283" s="18">
        <f>+MONTH(datos_arg[[#This Row],[Fecha]])</f>
        <v>3</v>
      </c>
      <c r="E4283" s="14" t="s">
        <v>1015</v>
      </c>
      <c r="F4283" s="14" t="s">
        <v>403</v>
      </c>
      <c r="G4283" s="14" t="s">
        <v>5383</v>
      </c>
      <c r="H4283" s="14" t="s">
        <v>8103</v>
      </c>
      <c r="I4283" s="14" t="s">
        <v>8105</v>
      </c>
      <c r="J4283" s="14" t="s">
        <v>472</v>
      </c>
      <c r="K4283" s="14" t="s">
        <v>421</v>
      </c>
      <c r="L4283" s="14" t="s">
        <v>425</v>
      </c>
      <c r="M4283" s="14" t="s">
        <v>1421</v>
      </c>
      <c r="N4283" s="14" t="s">
        <v>4358</v>
      </c>
      <c r="O4283" s="14" t="s">
        <v>4360</v>
      </c>
      <c r="P4283" s="14" t="s">
        <v>6242</v>
      </c>
      <c r="Q4283" s="14">
        <v>5</v>
      </c>
      <c r="R4283" s="14" t="s">
        <v>5383</v>
      </c>
      <c r="S4283" s="14" t="s">
        <v>439</v>
      </c>
      <c r="T4283" s="35">
        <v>2560</v>
      </c>
      <c r="U4283" s="14" t="s">
        <v>4</v>
      </c>
      <c r="V4283" s="14">
        <v>142</v>
      </c>
      <c r="W4283" s="16">
        <f>+IF(datos_arg[[#This Row],[Moneda]]="ARS",datos_arg[[#This Row],[Monto]],datos_arg[[#This Row],[Monto]]*datos_arg[[#This Row],[TC]])</f>
        <v>2560</v>
      </c>
      <c r="X4283" s="16">
        <f>IFERROR(IF(datos_arg[[#This Row],[Moneda]]="USD",datos_arg[[#This Row],[Monto]],datos_arg[[#This Row],[Monto]]/datos_arg[[#This Row],[TC]]),0)</f>
        <v>18.028169014084508</v>
      </c>
      <c r="Y4283" s="14"/>
    </row>
    <row r="4284" spans="1:25" ht="15" customHeight="1" x14ac:dyDescent="0.25">
      <c r="A4284" s="14">
        <f t="shared" si="66"/>
        <v>4281</v>
      </c>
      <c r="B4284" s="1">
        <v>44271</v>
      </c>
      <c r="C4284" s="18">
        <f>+YEAR(datos_arg[[#This Row],[Fecha]])</f>
        <v>2021</v>
      </c>
      <c r="D4284" s="18">
        <f>+MONTH(datos_arg[[#This Row],[Fecha]])</f>
        <v>3</v>
      </c>
      <c r="E4284" s="14" t="s">
        <v>617</v>
      </c>
      <c r="F4284" s="14" t="s">
        <v>8101</v>
      </c>
      <c r="G4284" s="14"/>
      <c r="H4284" s="14" t="s">
        <v>8103</v>
      </c>
      <c r="I4284" s="14" t="s">
        <v>8105</v>
      </c>
      <c r="J4284" s="14" t="s">
        <v>472</v>
      </c>
      <c r="K4284" s="14" t="s">
        <v>421</v>
      </c>
      <c r="L4284" s="14" t="s">
        <v>425</v>
      </c>
      <c r="M4284" s="14" t="s">
        <v>97</v>
      </c>
      <c r="N4284" s="14" t="s">
        <v>4358</v>
      </c>
      <c r="O4284" s="14" t="s">
        <v>4361</v>
      </c>
      <c r="P4284" s="14" t="s">
        <v>6242</v>
      </c>
      <c r="Q4284" s="14">
        <v>5</v>
      </c>
      <c r="R4284" s="14" t="s">
        <v>8101</v>
      </c>
      <c r="S4284" s="14" t="s">
        <v>439</v>
      </c>
      <c r="T4284" s="35">
        <v>1068.5</v>
      </c>
      <c r="U4284" s="14" t="s">
        <v>4</v>
      </c>
      <c r="V4284" s="14">
        <v>142</v>
      </c>
      <c r="W4284" s="16">
        <f>+IF(datos_arg[[#This Row],[Moneda]]="ARS",datos_arg[[#This Row],[Monto]],datos_arg[[#This Row],[Monto]]*datos_arg[[#This Row],[TC]])</f>
        <v>1068.5</v>
      </c>
      <c r="X4284" s="16">
        <f>IFERROR(IF(datos_arg[[#This Row],[Moneda]]="USD",datos_arg[[#This Row],[Monto]],datos_arg[[#This Row],[Monto]]/datos_arg[[#This Row],[TC]]),0)</f>
        <v>7.524647887323944</v>
      </c>
      <c r="Y4284" s="14"/>
    </row>
    <row r="4285" spans="1:25" ht="15" customHeight="1" x14ac:dyDescent="0.25">
      <c r="A4285" s="14">
        <f t="shared" si="66"/>
        <v>4282</v>
      </c>
      <c r="B4285" s="1">
        <v>44271</v>
      </c>
      <c r="C4285" s="18">
        <f>+YEAR(datos_arg[[#This Row],[Fecha]])</f>
        <v>2021</v>
      </c>
      <c r="D4285" s="18">
        <f>+MONTH(datos_arg[[#This Row],[Fecha]])</f>
        <v>3</v>
      </c>
      <c r="E4285" s="14" t="s">
        <v>617</v>
      </c>
      <c r="F4285" s="14" t="s">
        <v>8101</v>
      </c>
      <c r="G4285" s="14"/>
      <c r="H4285" s="14" t="s">
        <v>8103</v>
      </c>
      <c r="I4285" s="14" t="s">
        <v>8105</v>
      </c>
      <c r="J4285" s="14" t="s">
        <v>472</v>
      </c>
      <c r="K4285" s="14" t="s">
        <v>421</v>
      </c>
      <c r="L4285" s="14" t="s">
        <v>421</v>
      </c>
      <c r="M4285" s="14" t="s">
        <v>578</v>
      </c>
      <c r="N4285" s="14" t="s">
        <v>4358</v>
      </c>
      <c r="O4285" s="14" t="s">
        <v>4362</v>
      </c>
      <c r="P4285" s="14" t="s">
        <v>6242</v>
      </c>
      <c r="Q4285" s="14">
        <v>30</v>
      </c>
      <c r="R4285" s="14" t="s">
        <v>8101</v>
      </c>
      <c r="S4285" s="14" t="s">
        <v>439</v>
      </c>
      <c r="T4285" s="35">
        <v>8547.6</v>
      </c>
      <c r="U4285" s="14" t="s">
        <v>4</v>
      </c>
      <c r="V4285" s="14">
        <v>142</v>
      </c>
      <c r="W4285" s="16">
        <f>+IF(datos_arg[[#This Row],[Moneda]]="ARS",datos_arg[[#This Row],[Monto]],datos_arg[[#This Row],[Monto]]*datos_arg[[#This Row],[TC]])</f>
        <v>8547.6</v>
      </c>
      <c r="X4285" s="16">
        <f>IFERROR(IF(datos_arg[[#This Row],[Moneda]]="USD",datos_arg[[#This Row],[Monto]],datos_arg[[#This Row],[Monto]]/datos_arg[[#This Row],[TC]]),0)</f>
        <v>60.194366197183101</v>
      </c>
      <c r="Y4285" s="14"/>
    </row>
    <row r="4286" spans="1:25" ht="15" customHeight="1" x14ac:dyDescent="0.25">
      <c r="A4286" s="14">
        <f t="shared" si="66"/>
        <v>4283</v>
      </c>
      <c r="B4286" s="1">
        <v>44271</v>
      </c>
      <c r="C4286" s="18">
        <f>+YEAR(datos_arg[[#This Row],[Fecha]])</f>
        <v>2021</v>
      </c>
      <c r="D4286" s="18">
        <f>+MONTH(datos_arg[[#This Row],[Fecha]])</f>
        <v>3</v>
      </c>
      <c r="E4286" s="14" t="s">
        <v>1015</v>
      </c>
      <c r="F4286" s="14" t="s">
        <v>403</v>
      </c>
      <c r="G4286" s="14" t="s">
        <v>5383</v>
      </c>
      <c r="H4286" s="14" t="s">
        <v>8103</v>
      </c>
      <c r="I4286" s="14" t="s">
        <v>8105</v>
      </c>
      <c r="J4286" s="14" t="s">
        <v>472</v>
      </c>
      <c r="K4286" s="14" t="s">
        <v>421</v>
      </c>
      <c r="L4286" s="14" t="s">
        <v>425</v>
      </c>
      <c r="M4286" s="14" t="s">
        <v>1421</v>
      </c>
      <c r="N4286" s="14" t="s">
        <v>4358</v>
      </c>
      <c r="O4286" s="14" t="s">
        <v>4363</v>
      </c>
      <c r="P4286" s="14" t="s">
        <v>6242</v>
      </c>
      <c r="Q4286" s="14">
        <v>30</v>
      </c>
      <c r="R4286" s="14" t="s">
        <v>5383</v>
      </c>
      <c r="S4286" s="14" t="s">
        <v>439</v>
      </c>
      <c r="T4286" s="35">
        <v>13890.3</v>
      </c>
      <c r="U4286" s="14" t="s">
        <v>4</v>
      </c>
      <c r="V4286" s="14">
        <v>142</v>
      </c>
      <c r="W4286" s="16">
        <f>+IF(datos_arg[[#This Row],[Moneda]]="ARS",datos_arg[[#This Row],[Monto]],datos_arg[[#This Row],[Monto]]*datos_arg[[#This Row],[TC]])</f>
        <v>13890.3</v>
      </c>
      <c r="X4286" s="16">
        <f>IFERROR(IF(datos_arg[[#This Row],[Moneda]]="USD",datos_arg[[#This Row],[Monto]],datos_arg[[#This Row],[Monto]]/datos_arg[[#This Row],[TC]]),0)</f>
        <v>97.819014084507032</v>
      </c>
      <c r="Y4286" s="14"/>
    </row>
    <row r="4287" spans="1:25" ht="15" customHeight="1" x14ac:dyDescent="0.25">
      <c r="A4287" s="14">
        <f t="shared" si="66"/>
        <v>4284</v>
      </c>
      <c r="B4287" s="1">
        <v>44271</v>
      </c>
      <c r="C4287" s="18">
        <f>+YEAR(datos_arg[[#This Row],[Fecha]])</f>
        <v>2021</v>
      </c>
      <c r="D4287" s="18">
        <f>+MONTH(datos_arg[[#This Row],[Fecha]])</f>
        <v>3</v>
      </c>
      <c r="E4287" s="14" t="s">
        <v>617</v>
      </c>
      <c r="F4287" s="14" t="s">
        <v>8101</v>
      </c>
      <c r="G4287" s="14"/>
      <c r="H4287" s="14" t="s">
        <v>8103</v>
      </c>
      <c r="I4287" s="14" t="s">
        <v>8105</v>
      </c>
      <c r="J4287" s="14" t="s">
        <v>472</v>
      </c>
      <c r="K4287" s="14" t="s">
        <v>421</v>
      </c>
      <c r="L4287" s="14" t="s">
        <v>425</v>
      </c>
      <c r="M4287" s="14" t="s">
        <v>97</v>
      </c>
      <c r="N4287" s="14" t="s">
        <v>4358</v>
      </c>
      <c r="O4287" s="14" t="s">
        <v>4364</v>
      </c>
      <c r="P4287" s="14" t="s">
        <v>6242</v>
      </c>
      <c r="Q4287" s="14">
        <v>30</v>
      </c>
      <c r="R4287" s="14" t="s">
        <v>8101</v>
      </c>
      <c r="S4287" s="14" t="s">
        <v>439</v>
      </c>
      <c r="T4287" s="35">
        <v>6411</v>
      </c>
      <c r="U4287" s="14" t="s">
        <v>4</v>
      </c>
      <c r="V4287" s="14">
        <v>142</v>
      </c>
      <c r="W4287" s="16">
        <f>+IF(datos_arg[[#This Row],[Moneda]]="ARS",datos_arg[[#This Row],[Monto]],datos_arg[[#This Row],[Monto]]*datos_arg[[#This Row],[TC]])</f>
        <v>6411</v>
      </c>
      <c r="X4287" s="16">
        <f>IFERROR(IF(datos_arg[[#This Row],[Moneda]]="USD",datos_arg[[#This Row],[Monto]],datos_arg[[#This Row],[Monto]]/datos_arg[[#This Row],[TC]]),0)</f>
        <v>45.147887323943664</v>
      </c>
      <c r="Y4287" s="14"/>
    </row>
    <row r="4288" spans="1:25" ht="15" customHeight="1" x14ac:dyDescent="0.25">
      <c r="A4288" s="14">
        <f t="shared" si="66"/>
        <v>4285</v>
      </c>
      <c r="B4288" s="1">
        <v>44271</v>
      </c>
      <c r="C4288" s="18">
        <f>+YEAR(datos_arg[[#This Row],[Fecha]])</f>
        <v>2021</v>
      </c>
      <c r="D4288" s="18">
        <f>+MONTH(datos_arg[[#This Row],[Fecha]])</f>
        <v>3</v>
      </c>
      <c r="E4288" s="14" t="s">
        <v>1016</v>
      </c>
      <c r="F4288" s="14" t="s">
        <v>404</v>
      </c>
      <c r="G4288" s="14"/>
      <c r="H4288" s="14" t="s">
        <v>4114</v>
      </c>
      <c r="I4288" s="14" t="s">
        <v>7132</v>
      </c>
      <c r="J4288" s="14" t="s">
        <v>425</v>
      </c>
      <c r="K4288" s="14"/>
      <c r="L4288" s="14" t="s">
        <v>425</v>
      </c>
      <c r="M4288" s="14" t="s">
        <v>129</v>
      </c>
      <c r="N4288" s="14" t="s">
        <v>129</v>
      </c>
      <c r="O4288" s="14" t="s">
        <v>4384</v>
      </c>
      <c r="P4288" s="14" t="s">
        <v>6238</v>
      </c>
      <c r="Q4288" s="14"/>
      <c r="R4288" s="14" t="s">
        <v>404</v>
      </c>
      <c r="S4288" s="14" t="s">
        <v>439</v>
      </c>
      <c r="T4288" s="35">
        <v>9839.32</v>
      </c>
      <c r="U4288" s="14" t="s">
        <v>4</v>
      </c>
      <c r="V4288" s="14">
        <v>142</v>
      </c>
      <c r="W4288" s="16">
        <f>+IF(datos_arg[[#This Row],[Moneda]]="ARS",datos_arg[[#This Row],[Monto]],datos_arg[[#This Row],[Monto]]*datos_arg[[#This Row],[TC]])</f>
        <v>9839.32</v>
      </c>
      <c r="X4288" s="16">
        <f>IFERROR(IF(datos_arg[[#This Row],[Moneda]]="USD",datos_arg[[#This Row],[Monto]],datos_arg[[#This Row],[Monto]]/datos_arg[[#This Row],[TC]]),0)</f>
        <v>69.290985915492953</v>
      </c>
      <c r="Y4288" s="14"/>
    </row>
    <row r="4289" spans="1:25" ht="15" customHeight="1" x14ac:dyDescent="0.25">
      <c r="A4289" s="14">
        <f t="shared" si="66"/>
        <v>4286</v>
      </c>
      <c r="B4289" s="1">
        <v>44271</v>
      </c>
      <c r="C4289" s="18">
        <f>+YEAR(datos_arg[[#This Row],[Fecha]])</f>
        <v>2021</v>
      </c>
      <c r="D4289" s="18">
        <f>+MONTH(datos_arg[[#This Row],[Fecha]])</f>
        <v>3</v>
      </c>
      <c r="E4289" s="14" t="s">
        <v>1016</v>
      </c>
      <c r="F4289" s="14" t="s">
        <v>404</v>
      </c>
      <c r="G4289" s="14"/>
      <c r="H4289" s="14" t="s">
        <v>7132</v>
      </c>
      <c r="I4289" s="14" t="s">
        <v>7132</v>
      </c>
      <c r="J4289" s="14" t="s">
        <v>425</v>
      </c>
      <c r="K4289" s="14"/>
      <c r="L4289" s="14" t="s">
        <v>425</v>
      </c>
      <c r="M4289" s="14" t="s">
        <v>284</v>
      </c>
      <c r="N4289" s="14" t="s">
        <v>284</v>
      </c>
      <c r="O4289" s="14" t="s">
        <v>4385</v>
      </c>
      <c r="P4289" s="14" t="s">
        <v>6238</v>
      </c>
      <c r="Q4289" s="14"/>
      <c r="R4289" s="14" t="s">
        <v>404</v>
      </c>
      <c r="S4289" s="14" t="s">
        <v>439</v>
      </c>
      <c r="T4289" s="35">
        <v>2670</v>
      </c>
      <c r="U4289" s="14" t="s">
        <v>4</v>
      </c>
      <c r="V4289" s="14">
        <v>142</v>
      </c>
      <c r="W4289" s="16">
        <f>+IF(datos_arg[[#This Row],[Moneda]]="ARS",datos_arg[[#This Row],[Monto]],datos_arg[[#This Row],[Monto]]*datos_arg[[#This Row],[TC]])</f>
        <v>2670</v>
      </c>
      <c r="X4289" s="16">
        <f>IFERROR(IF(datos_arg[[#This Row],[Moneda]]="USD",datos_arg[[#This Row],[Monto]],datos_arg[[#This Row],[Monto]]/datos_arg[[#This Row],[TC]]),0)</f>
        <v>18.802816901408452</v>
      </c>
      <c r="Y4289" s="14"/>
    </row>
    <row r="4290" spans="1:25" ht="15" customHeight="1" x14ac:dyDescent="0.25">
      <c r="A4290" s="14">
        <f t="shared" si="66"/>
        <v>4287</v>
      </c>
      <c r="B4290" s="1">
        <v>44271</v>
      </c>
      <c r="C4290" s="18">
        <f>+YEAR(datos_arg[[#This Row],[Fecha]])</f>
        <v>2021</v>
      </c>
      <c r="D4290" s="18">
        <f>+MONTH(datos_arg[[#This Row],[Fecha]])</f>
        <v>3</v>
      </c>
      <c r="E4290" s="14" t="s">
        <v>1016</v>
      </c>
      <c r="F4290" s="14" t="s">
        <v>404</v>
      </c>
      <c r="G4290" s="14"/>
      <c r="H4290" s="14" t="s">
        <v>7132</v>
      </c>
      <c r="I4290" s="14" t="s">
        <v>7132</v>
      </c>
      <c r="J4290" s="14" t="s">
        <v>425</v>
      </c>
      <c r="K4290" s="14"/>
      <c r="L4290" s="14" t="s">
        <v>425</v>
      </c>
      <c r="M4290" s="14" t="s">
        <v>156</v>
      </c>
      <c r="N4290" s="14" t="s">
        <v>156</v>
      </c>
      <c r="O4290" s="14" t="s">
        <v>4385</v>
      </c>
      <c r="P4290" s="14" t="s">
        <v>6238</v>
      </c>
      <c r="Q4290" s="14"/>
      <c r="R4290" s="14" t="s">
        <v>404</v>
      </c>
      <c r="S4290" s="14" t="s">
        <v>439</v>
      </c>
      <c r="T4290" s="35">
        <v>4544</v>
      </c>
      <c r="U4290" s="14" t="s">
        <v>4</v>
      </c>
      <c r="V4290" s="14">
        <v>142</v>
      </c>
      <c r="W4290" s="16">
        <f>+IF(datos_arg[[#This Row],[Moneda]]="ARS",datos_arg[[#This Row],[Monto]],datos_arg[[#This Row],[Monto]]*datos_arg[[#This Row],[TC]])</f>
        <v>4544</v>
      </c>
      <c r="X4290" s="16">
        <f>IFERROR(IF(datos_arg[[#This Row],[Moneda]]="USD",datos_arg[[#This Row],[Monto]],datos_arg[[#This Row],[Monto]]/datos_arg[[#This Row],[TC]]),0)</f>
        <v>32</v>
      </c>
      <c r="Y4290" s="14"/>
    </row>
    <row r="4291" spans="1:25" ht="15" customHeight="1" x14ac:dyDescent="0.25">
      <c r="A4291" s="14">
        <f t="shared" si="66"/>
        <v>4288</v>
      </c>
      <c r="B4291" s="1">
        <v>44271</v>
      </c>
      <c r="C4291" s="18">
        <f>+YEAR(datos_arg[[#This Row],[Fecha]])</f>
        <v>2021</v>
      </c>
      <c r="D4291" s="18">
        <f>+MONTH(datos_arg[[#This Row],[Fecha]])</f>
        <v>3</v>
      </c>
      <c r="E4291" s="14" t="s">
        <v>1016</v>
      </c>
      <c r="F4291" s="14" t="s">
        <v>404</v>
      </c>
      <c r="G4291" s="14"/>
      <c r="H4291" s="14" t="s">
        <v>433</v>
      </c>
      <c r="I4291" s="14" t="s">
        <v>955</v>
      </c>
      <c r="J4291" s="14" t="s">
        <v>425</v>
      </c>
      <c r="K4291" s="14"/>
      <c r="L4291" s="14" t="s">
        <v>425</v>
      </c>
      <c r="M4291" s="14" t="s">
        <v>954</v>
      </c>
      <c r="N4291" s="14" t="s">
        <v>954</v>
      </c>
      <c r="O4291" s="14" t="s">
        <v>4314</v>
      </c>
      <c r="P4291" s="14" t="s">
        <v>6238</v>
      </c>
      <c r="Q4291" s="14"/>
      <c r="R4291" s="14" t="s">
        <v>404</v>
      </c>
      <c r="S4291" s="14" t="s">
        <v>439</v>
      </c>
      <c r="T4291" s="35">
        <v>6730</v>
      </c>
      <c r="U4291" s="14" t="s">
        <v>4</v>
      </c>
      <c r="V4291" s="14">
        <v>142</v>
      </c>
      <c r="W4291" s="16">
        <f>+IF(datos_arg[[#This Row],[Moneda]]="ARS",datos_arg[[#This Row],[Monto]],datos_arg[[#This Row],[Monto]]*datos_arg[[#This Row],[TC]])</f>
        <v>6730</v>
      </c>
      <c r="X4291" s="16">
        <f>IFERROR(IF(datos_arg[[#This Row],[Moneda]]="USD",datos_arg[[#This Row],[Monto]],datos_arg[[#This Row],[Monto]]/datos_arg[[#This Row],[TC]]),0)</f>
        <v>47.394366197183096</v>
      </c>
      <c r="Y4291" s="14"/>
    </row>
    <row r="4292" spans="1:25" ht="15" customHeight="1" x14ac:dyDescent="0.25">
      <c r="A4292" s="14">
        <f t="shared" si="66"/>
        <v>4289</v>
      </c>
      <c r="B4292" s="1">
        <v>44271</v>
      </c>
      <c r="C4292" s="18">
        <f>+YEAR(datos_arg[[#This Row],[Fecha]])</f>
        <v>2021</v>
      </c>
      <c r="D4292" s="18">
        <f>+MONTH(datos_arg[[#This Row],[Fecha]])</f>
        <v>3</v>
      </c>
      <c r="E4292" s="14" t="s">
        <v>5358</v>
      </c>
      <c r="F4292" s="14" t="s">
        <v>85</v>
      </c>
      <c r="G4292" s="14"/>
      <c r="H4292" s="14" t="s">
        <v>8103</v>
      </c>
      <c r="I4292" s="14" t="s">
        <v>8105</v>
      </c>
      <c r="J4292" s="14" t="s">
        <v>425</v>
      </c>
      <c r="K4292" s="14" t="s">
        <v>420</v>
      </c>
      <c r="L4292" s="14" t="s">
        <v>425</v>
      </c>
      <c r="M4292" s="14" t="s">
        <v>4386</v>
      </c>
      <c r="N4292" s="14" t="s">
        <v>100</v>
      </c>
      <c r="O4292" s="14" t="s">
        <v>4387</v>
      </c>
      <c r="P4292" s="14" t="s">
        <v>6243</v>
      </c>
      <c r="Q4292" s="14">
        <v>1</v>
      </c>
      <c r="R4292" s="14" t="s">
        <v>85</v>
      </c>
      <c r="S4292" s="14" t="s">
        <v>439</v>
      </c>
      <c r="T4292" s="35">
        <v>23495</v>
      </c>
      <c r="U4292" s="14" t="s">
        <v>4</v>
      </c>
      <c r="V4292" s="14">
        <v>142</v>
      </c>
      <c r="W4292" s="16">
        <f>+IF(datos_arg[[#This Row],[Moneda]]="ARS",datos_arg[[#This Row],[Monto]],datos_arg[[#This Row],[Monto]]*datos_arg[[#This Row],[TC]])</f>
        <v>23495</v>
      </c>
      <c r="X4292" s="16">
        <f>IFERROR(IF(datos_arg[[#This Row],[Moneda]]="USD",datos_arg[[#This Row],[Monto]],datos_arg[[#This Row],[Monto]]/datos_arg[[#This Row],[TC]]),0)</f>
        <v>165.45774647887325</v>
      </c>
      <c r="Y4292" s="14"/>
    </row>
    <row r="4293" spans="1:25" ht="15" customHeight="1" x14ac:dyDescent="0.25">
      <c r="A4293" s="14">
        <f t="shared" si="66"/>
        <v>4290</v>
      </c>
      <c r="B4293" s="1">
        <v>44271</v>
      </c>
      <c r="C4293" s="18">
        <f>+YEAR(datos_arg[[#This Row],[Fecha]])</f>
        <v>2021</v>
      </c>
      <c r="D4293" s="18">
        <f>+MONTH(datos_arg[[#This Row],[Fecha]])</f>
        <v>3</v>
      </c>
      <c r="E4293" s="14" t="s">
        <v>1015</v>
      </c>
      <c r="F4293" s="14" t="s">
        <v>403</v>
      </c>
      <c r="G4293" s="14" t="s">
        <v>5383</v>
      </c>
      <c r="H4293" s="14" t="s">
        <v>8103</v>
      </c>
      <c r="I4293" s="14" t="s">
        <v>8105</v>
      </c>
      <c r="J4293" s="14" t="s">
        <v>422</v>
      </c>
      <c r="K4293" s="14" t="s">
        <v>420</v>
      </c>
      <c r="L4293" s="14" t="s">
        <v>422</v>
      </c>
      <c r="M4293" s="14" t="s">
        <v>877</v>
      </c>
      <c r="N4293" s="14" t="s">
        <v>100</v>
      </c>
      <c r="O4293" s="14" t="s">
        <v>4388</v>
      </c>
      <c r="P4293" s="14" t="s">
        <v>6243</v>
      </c>
      <c r="Q4293" s="14">
        <v>1</v>
      </c>
      <c r="R4293" s="14" t="s">
        <v>5383</v>
      </c>
      <c r="S4293" s="14" t="s">
        <v>439</v>
      </c>
      <c r="T4293" s="35">
        <v>4951</v>
      </c>
      <c r="U4293" s="14" t="s">
        <v>4</v>
      </c>
      <c r="V4293" s="14">
        <v>142</v>
      </c>
      <c r="W4293" s="16">
        <f>+IF(datos_arg[[#This Row],[Moneda]]="ARS",datos_arg[[#This Row],[Monto]],datos_arg[[#This Row],[Monto]]*datos_arg[[#This Row],[TC]])</f>
        <v>4951</v>
      </c>
      <c r="X4293" s="16">
        <f>IFERROR(IF(datos_arg[[#This Row],[Moneda]]="USD",datos_arg[[#This Row],[Monto]],datos_arg[[#This Row],[Monto]]/datos_arg[[#This Row],[TC]]),0)</f>
        <v>34.866197183098592</v>
      </c>
      <c r="Y4293" s="14"/>
    </row>
    <row r="4294" spans="1:25" ht="15" customHeight="1" x14ac:dyDescent="0.25">
      <c r="A4294" s="14">
        <f t="shared" ref="A4294:A4357" si="67">+A4293+1</f>
        <v>4291</v>
      </c>
      <c r="B4294" s="1">
        <v>44271</v>
      </c>
      <c r="C4294" s="18">
        <f>+YEAR(datos_arg[[#This Row],[Fecha]])</f>
        <v>2021</v>
      </c>
      <c r="D4294" s="18">
        <f>+MONTH(datos_arg[[#This Row],[Fecha]])</f>
        <v>3</v>
      </c>
      <c r="E4294" s="14" t="s">
        <v>5358</v>
      </c>
      <c r="F4294" s="14" t="s">
        <v>85</v>
      </c>
      <c r="G4294" s="14"/>
      <c r="H4294" s="14" t="s">
        <v>8103</v>
      </c>
      <c r="I4294" s="14" t="s">
        <v>8105</v>
      </c>
      <c r="J4294" s="14" t="s">
        <v>425</v>
      </c>
      <c r="K4294" s="14" t="s">
        <v>420</v>
      </c>
      <c r="L4294" s="14" t="s">
        <v>425</v>
      </c>
      <c r="M4294" s="14" t="s">
        <v>4386</v>
      </c>
      <c r="N4294" s="14" t="s">
        <v>100</v>
      </c>
      <c r="O4294" s="14" t="s">
        <v>4389</v>
      </c>
      <c r="P4294" s="14" t="s">
        <v>6244</v>
      </c>
      <c r="Q4294" s="14">
        <v>1</v>
      </c>
      <c r="R4294" s="14" t="s">
        <v>85</v>
      </c>
      <c r="S4294" s="14" t="s">
        <v>439</v>
      </c>
      <c r="T4294" s="35">
        <v>26790</v>
      </c>
      <c r="U4294" s="14" t="s">
        <v>4</v>
      </c>
      <c r="V4294" s="14">
        <v>142</v>
      </c>
      <c r="W4294" s="16">
        <f>+IF(datos_arg[[#This Row],[Moneda]]="ARS",datos_arg[[#This Row],[Monto]],datos_arg[[#This Row],[Monto]]*datos_arg[[#This Row],[TC]])</f>
        <v>26790</v>
      </c>
      <c r="X4294" s="16">
        <f>IFERROR(IF(datos_arg[[#This Row],[Moneda]]="USD",datos_arg[[#This Row],[Monto]],datos_arg[[#This Row],[Monto]]/datos_arg[[#This Row],[TC]]),0)</f>
        <v>188.66197183098592</v>
      </c>
      <c r="Y4294" s="14"/>
    </row>
    <row r="4295" spans="1:25" ht="15" customHeight="1" x14ac:dyDescent="0.25">
      <c r="A4295" s="14">
        <f t="shared" si="67"/>
        <v>4292</v>
      </c>
      <c r="B4295" s="1">
        <v>44271</v>
      </c>
      <c r="C4295" s="18">
        <f>+YEAR(datos_arg[[#This Row],[Fecha]])</f>
        <v>2021</v>
      </c>
      <c r="D4295" s="18">
        <f>+MONTH(datos_arg[[#This Row],[Fecha]])</f>
        <v>3</v>
      </c>
      <c r="E4295" s="14" t="s">
        <v>1015</v>
      </c>
      <c r="F4295" s="14" t="s">
        <v>403</v>
      </c>
      <c r="G4295" s="14" t="s">
        <v>5383</v>
      </c>
      <c r="H4295" s="14" t="s">
        <v>8103</v>
      </c>
      <c r="I4295" s="14" t="s">
        <v>8105</v>
      </c>
      <c r="J4295" s="14" t="s">
        <v>422</v>
      </c>
      <c r="K4295" s="14" t="s">
        <v>420</v>
      </c>
      <c r="L4295" s="14" t="s">
        <v>422</v>
      </c>
      <c r="M4295" s="14" t="s">
        <v>1526</v>
      </c>
      <c r="N4295" s="14" t="s">
        <v>100</v>
      </c>
      <c r="O4295" s="14" t="s">
        <v>4390</v>
      </c>
      <c r="P4295" s="14" t="s">
        <v>6245</v>
      </c>
      <c r="Q4295" s="14">
        <v>1</v>
      </c>
      <c r="R4295" s="14" t="s">
        <v>5383</v>
      </c>
      <c r="S4295" s="14" t="s">
        <v>439</v>
      </c>
      <c r="T4295" s="35">
        <v>373.44</v>
      </c>
      <c r="U4295" s="14" t="s">
        <v>4</v>
      </c>
      <c r="V4295" s="14">
        <v>142</v>
      </c>
      <c r="W4295" s="16">
        <f>+IF(datos_arg[[#This Row],[Moneda]]="ARS",datos_arg[[#This Row],[Monto]],datos_arg[[#This Row],[Monto]]*datos_arg[[#This Row],[TC]])</f>
        <v>373.44</v>
      </c>
      <c r="X4295" s="16">
        <f>IFERROR(IF(datos_arg[[#This Row],[Moneda]]="USD",datos_arg[[#This Row],[Monto]],datos_arg[[#This Row],[Monto]]/datos_arg[[#This Row],[TC]]),0)</f>
        <v>2.6298591549295773</v>
      </c>
      <c r="Y4295" s="14"/>
    </row>
    <row r="4296" spans="1:25" ht="15" customHeight="1" x14ac:dyDescent="0.25">
      <c r="A4296" s="14">
        <f t="shared" si="67"/>
        <v>4293</v>
      </c>
      <c r="B4296" s="1">
        <v>44271</v>
      </c>
      <c r="C4296" s="18">
        <f>+YEAR(datos_arg[[#This Row],[Fecha]])</f>
        <v>2021</v>
      </c>
      <c r="D4296" s="18">
        <f>+MONTH(datos_arg[[#This Row],[Fecha]])</f>
        <v>3</v>
      </c>
      <c r="E4296" s="14" t="s">
        <v>1015</v>
      </c>
      <c r="F4296" s="14" t="s">
        <v>403</v>
      </c>
      <c r="G4296" s="14" t="s">
        <v>5383</v>
      </c>
      <c r="H4296" s="14" t="s">
        <v>8103</v>
      </c>
      <c r="I4296" s="14" t="s">
        <v>8105</v>
      </c>
      <c r="J4296" s="14" t="s">
        <v>422</v>
      </c>
      <c r="K4296" s="14" t="s">
        <v>420</v>
      </c>
      <c r="L4296" s="14" t="s">
        <v>422</v>
      </c>
      <c r="M4296" s="14" t="s">
        <v>1526</v>
      </c>
      <c r="N4296" s="14" t="s">
        <v>100</v>
      </c>
      <c r="O4296" s="14" t="s">
        <v>4395</v>
      </c>
      <c r="P4296" s="14" t="s">
        <v>6245</v>
      </c>
      <c r="Q4296" s="14">
        <v>0</v>
      </c>
      <c r="R4296" s="14" t="s">
        <v>5383</v>
      </c>
      <c r="S4296" s="14" t="s">
        <v>439</v>
      </c>
      <c r="T4296" s="35">
        <v>0</v>
      </c>
      <c r="U4296" s="14" t="s">
        <v>4</v>
      </c>
      <c r="V4296" s="14">
        <v>142</v>
      </c>
      <c r="W4296" s="16">
        <f>+IF(datos_arg[[#This Row],[Moneda]]="ARS",datos_arg[[#This Row],[Monto]],datos_arg[[#This Row],[Monto]]*datos_arg[[#This Row],[TC]])</f>
        <v>0</v>
      </c>
      <c r="X4296" s="16">
        <f>IFERROR(IF(datos_arg[[#This Row],[Moneda]]="USD",datos_arg[[#This Row],[Monto]],datos_arg[[#This Row],[Monto]]/datos_arg[[#This Row],[TC]]),0)</f>
        <v>0</v>
      </c>
      <c r="Y4296" s="14"/>
    </row>
    <row r="4297" spans="1:25" ht="15" customHeight="1" x14ac:dyDescent="0.25">
      <c r="A4297" s="14">
        <f t="shared" si="67"/>
        <v>4294</v>
      </c>
      <c r="B4297" s="1">
        <v>44271</v>
      </c>
      <c r="C4297" s="18">
        <f>+YEAR(datos_arg[[#This Row],[Fecha]])</f>
        <v>2021</v>
      </c>
      <c r="D4297" s="18">
        <f>+MONTH(datos_arg[[#This Row],[Fecha]])</f>
        <v>3</v>
      </c>
      <c r="E4297" s="14" t="s">
        <v>1015</v>
      </c>
      <c r="F4297" s="14" t="s">
        <v>403</v>
      </c>
      <c r="G4297" s="14" t="s">
        <v>5383</v>
      </c>
      <c r="H4297" s="14" t="s">
        <v>8103</v>
      </c>
      <c r="I4297" s="14" t="s">
        <v>8105</v>
      </c>
      <c r="J4297" s="14" t="s">
        <v>422</v>
      </c>
      <c r="K4297" s="14" t="s">
        <v>420</v>
      </c>
      <c r="L4297" s="14" t="s">
        <v>422</v>
      </c>
      <c r="M4297" s="14" t="s">
        <v>4391</v>
      </c>
      <c r="N4297" s="14" t="s">
        <v>100</v>
      </c>
      <c r="O4297" s="14" t="s">
        <v>4392</v>
      </c>
      <c r="P4297" s="14" t="s">
        <v>6245</v>
      </c>
      <c r="Q4297" s="14">
        <v>1</v>
      </c>
      <c r="R4297" s="14" t="s">
        <v>5383</v>
      </c>
      <c r="S4297" s="14" t="s">
        <v>439</v>
      </c>
      <c r="T4297" s="35">
        <v>4939.9100000000008</v>
      </c>
      <c r="U4297" s="14" t="s">
        <v>4</v>
      </c>
      <c r="V4297" s="14">
        <v>142</v>
      </c>
      <c r="W4297" s="16">
        <f>+IF(datos_arg[[#This Row],[Moneda]]="ARS",datos_arg[[#This Row],[Monto]],datos_arg[[#This Row],[Monto]]*datos_arg[[#This Row],[TC]])</f>
        <v>4939.9100000000008</v>
      </c>
      <c r="X4297" s="16">
        <f>IFERROR(IF(datos_arg[[#This Row],[Moneda]]="USD",datos_arg[[#This Row],[Monto]],datos_arg[[#This Row],[Monto]]/datos_arg[[#This Row],[TC]]),0)</f>
        <v>34.7880985915493</v>
      </c>
      <c r="Y4297" s="14"/>
    </row>
    <row r="4298" spans="1:25" ht="15" customHeight="1" x14ac:dyDescent="0.25">
      <c r="A4298" s="14">
        <f t="shared" si="67"/>
        <v>4295</v>
      </c>
      <c r="B4298" s="1">
        <v>44271</v>
      </c>
      <c r="C4298" s="18">
        <f>+YEAR(datos_arg[[#This Row],[Fecha]])</f>
        <v>2021</v>
      </c>
      <c r="D4298" s="18">
        <f>+MONTH(datos_arg[[#This Row],[Fecha]])</f>
        <v>3</v>
      </c>
      <c r="E4298" s="14" t="s">
        <v>5358</v>
      </c>
      <c r="F4298" s="14" t="s">
        <v>85</v>
      </c>
      <c r="G4298" s="14"/>
      <c r="H4298" s="14" t="s">
        <v>8103</v>
      </c>
      <c r="I4298" s="14" t="s">
        <v>8105</v>
      </c>
      <c r="J4298" s="14" t="s">
        <v>422</v>
      </c>
      <c r="K4298" s="14" t="s">
        <v>420</v>
      </c>
      <c r="L4298" s="14" t="s">
        <v>422</v>
      </c>
      <c r="M4298" s="14" t="s">
        <v>4393</v>
      </c>
      <c r="N4298" s="14" t="s">
        <v>100</v>
      </c>
      <c r="O4298" s="14" t="s">
        <v>4394</v>
      </c>
      <c r="P4298" s="14" t="s">
        <v>6245</v>
      </c>
      <c r="Q4298" s="14">
        <v>1</v>
      </c>
      <c r="R4298" s="14" t="s">
        <v>85</v>
      </c>
      <c r="S4298" s="14" t="s">
        <v>439</v>
      </c>
      <c r="T4298" s="35">
        <v>775.63</v>
      </c>
      <c r="U4298" s="14" t="s">
        <v>4</v>
      </c>
      <c r="V4298" s="14">
        <v>142</v>
      </c>
      <c r="W4298" s="16">
        <f>+IF(datos_arg[[#This Row],[Moneda]]="ARS",datos_arg[[#This Row],[Monto]],datos_arg[[#This Row],[Monto]]*datos_arg[[#This Row],[TC]])</f>
        <v>775.63</v>
      </c>
      <c r="X4298" s="16">
        <f>IFERROR(IF(datos_arg[[#This Row],[Moneda]]="USD",datos_arg[[#This Row],[Monto]],datos_arg[[#This Row],[Monto]]/datos_arg[[#This Row],[TC]]),0)</f>
        <v>5.4621830985915496</v>
      </c>
      <c r="Y4298" s="14"/>
    </row>
    <row r="4299" spans="1:25" ht="15" customHeight="1" x14ac:dyDescent="0.25">
      <c r="A4299" s="14">
        <f t="shared" si="67"/>
        <v>4296</v>
      </c>
      <c r="B4299" s="1">
        <v>44271</v>
      </c>
      <c r="C4299" s="18">
        <f>+YEAR(datos_arg[[#This Row],[Fecha]])</f>
        <v>2021</v>
      </c>
      <c r="D4299" s="18">
        <f>+MONTH(datos_arg[[#This Row],[Fecha]])</f>
        <v>3</v>
      </c>
      <c r="E4299" s="14" t="s">
        <v>408</v>
      </c>
      <c r="F4299" s="14" t="s">
        <v>506</v>
      </c>
      <c r="G4299" s="14"/>
      <c r="H4299" s="14" t="s">
        <v>7132</v>
      </c>
      <c r="I4299" s="14" t="s">
        <v>7132</v>
      </c>
      <c r="J4299" s="14" t="s">
        <v>425</v>
      </c>
      <c r="K4299" s="14"/>
      <c r="L4299" s="14" t="s">
        <v>425</v>
      </c>
      <c r="M4299" s="14" t="s">
        <v>1762</v>
      </c>
      <c r="N4299" s="14" t="s">
        <v>1762</v>
      </c>
      <c r="O4299" s="14" t="s">
        <v>4396</v>
      </c>
      <c r="P4299" s="14"/>
      <c r="Q4299" s="14"/>
      <c r="R4299" s="14" t="s">
        <v>1762</v>
      </c>
      <c r="S4299" s="14" t="s">
        <v>439</v>
      </c>
      <c r="T4299" s="35">
        <v>3169.49</v>
      </c>
      <c r="U4299" s="14" t="s">
        <v>4</v>
      </c>
      <c r="V4299" s="14">
        <v>142</v>
      </c>
      <c r="W4299" s="16">
        <f>+IF(datos_arg[[#This Row],[Moneda]]="ARS",datos_arg[[#This Row],[Monto]],datos_arg[[#This Row],[Monto]]*datos_arg[[#This Row],[TC]])</f>
        <v>3169.49</v>
      </c>
      <c r="X4299" s="16">
        <f>IFERROR(IF(datos_arg[[#This Row],[Moneda]]="USD",datos_arg[[#This Row],[Monto]],datos_arg[[#This Row],[Monto]]/datos_arg[[#This Row],[TC]]),0)</f>
        <v>22.320352112676055</v>
      </c>
      <c r="Y4299" s="14"/>
    </row>
    <row r="4300" spans="1:25" ht="15" customHeight="1" x14ac:dyDescent="0.25">
      <c r="A4300" s="14">
        <f t="shared" si="67"/>
        <v>4297</v>
      </c>
      <c r="B4300" s="1">
        <v>44271</v>
      </c>
      <c r="C4300" s="18">
        <f>+YEAR(datos_arg[[#This Row],[Fecha]])</f>
        <v>2021</v>
      </c>
      <c r="D4300" s="18">
        <f>+MONTH(datos_arg[[#This Row],[Fecha]])</f>
        <v>3</v>
      </c>
      <c r="E4300" s="14" t="s">
        <v>1015</v>
      </c>
      <c r="F4300" s="14" t="s">
        <v>403</v>
      </c>
      <c r="G4300" s="14" t="s">
        <v>5383</v>
      </c>
      <c r="H4300" s="14" t="s">
        <v>532</v>
      </c>
      <c r="I4300" s="14" t="s">
        <v>7132</v>
      </c>
      <c r="J4300" s="14" t="s">
        <v>425</v>
      </c>
      <c r="K4300" s="14" t="s">
        <v>421</v>
      </c>
      <c r="L4300" s="14" t="s">
        <v>425</v>
      </c>
      <c r="M4300" s="14" t="s">
        <v>815</v>
      </c>
      <c r="N4300" s="14" t="s">
        <v>100</v>
      </c>
      <c r="O4300" s="14" t="s">
        <v>4397</v>
      </c>
      <c r="P4300" s="14" t="s">
        <v>6246</v>
      </c>
      <c r="Q4300" s="14">
        <v>2</v>
      </c>
      <c r="R4300" s="14" t="s">
        <v>5383</v>
      </c>
      <c r="S4300" s="14" t="s">
        <v>439</v>
      </c>
      <c r="T4300" s="35">
        <v>10338</v>
      </c>
      <c r="U4300" s="14" t="s">
        <v>4</v>
      </c>
      <c r="V4300" s="14">
        <v>142</v>
      </c>
      <c r="W4300" s="16">
        <f>+IF(datos_arg[[#This Row],[Moneda]]="ARS",datos_arg[[#This Row],[Monto]],datos_arg[[#This Row],[Monto]]*datos_arg[[#This Row],[TC]])</f>
        <v>10338</v>
      </c>
      <c r="X4300" s="16">
        <f>IFERROR(IF(datos_arg[[#This Row],[Moneda]]="USD",datos_arg[[#This Row],[Monto]],datos_arg[[#This Row],[Monto]]/datos_arg[[#This Row],[TC]]),0)</f>
        <v>72.802816901408448</v>
      </c>
      <c r="Y4300" s="14"/>
    </row>
    <row r="4301" spans="1:25" ht="15" customHeight="1" x14ac:dyDescent="0.25">
      <c r="A4301" s="14">
        <f t="shared" si="67"/>
        <v>4298</v>
      </c>
      <c r="B4301" s="1">
        <v>44271</v>
      </c>
      <c r="C4301" s="18">
        <f>+YEAR(datos_arg[[#This Row],[Fecha]])</f>
        <v>2021</v>
      </c>
      <c r="D4301" s="18">
        <f>+MONTH(datos_arg[[#This Row],[Fecha]])</f>
        <v>3</v>
      </c>
      <c r="E4301" s="14" t="s">
        <v>617</v>
      </c>
      <c r="F4301" s="14" t="s">
        <v>8101</v>
      </c>
      <c r="G4301" s="14"/>
      <c r="H4301" s="14" t="s">
        <v>8103</v>
      </c>
      <c r="I4301" s="14" t="s">
        <v>8105</v>
      </c>
      <c r="J4301" s="14" t="s">
        <v>6683</v>
      </c>
      <c r="K4301" s="14" t="s">
        <v>420</v>
      </c>
      <c r="L4301" s="14" t="s">
        <v>422</v>
      </c>
      <c r="M4301" s="14" t="s">
        <v>736</v>
      </c>
      <c r="N4301" s="14" t="s">
        <v>4398</v>
      </c>
      <c r="O4301" s="14" t="s">
        <v>4399</v>
      </c>
      <c r="P4301" s="14" t="s">
        <v>6247</v>
      </c>
      <c r="Q4301" s="14">
        <v>1</v>
      </c>
      <c r="R4301" s="14" t="s">
        <v>8101</v>
      </c>
      <c r="S4301" s="14" t="s">
        <v>439</v>
      </c>
      <c r="T4301" s="35">
        <v>80700</v>
      </c>
      <c r="U4301" s="14" t="s">
        <v>4</v>
      </c>
      <c r="V4301" s="14">
        <v>142</v>
      </c>
      <c r="W4301" s="16">
        <f>+IF(datos_arg[[#This Row],[Moneda]]="ARS",datos_arg[[#This Row],[Monto]],datos_arg[[#This Row],[Monto]]*datos_arg[[#This Row],[TC]])</f>
        <v>80700</v>
      </c>
      <c r="X4301" s="16">
        <f>IFERROR(IF(datos_arg[[#This Row],[Moneda]]="USD",datos_arg[[#This Row],[Monto]],datos_arg[[#This Row],[Monto]]/datos_arg[[#This Row],[TC]]),0)</f>
        <v>568.30985915492954</v>
      </c>
      <c r="Y4301" s="14"/>
    </row>
    <row r="4302" spans="1:25" ht="15" customHeight="1" x14ac:dyDescent="0.25">
      <c r="A4302" s="14">
        <f t="shared" si="67"/>
        <v>4299</v>
      </c>
      <c r="B4302" s="1">
        <v>44271</v>
      </c>
      <c r="C4302" s="18">
        <f>+YEAR(datos_arg[[#This Row],[Fecha]])</f>
        <v>2021</v>
      </c>
      <c r="D4302" s="18">
        <f>+MONTH(datos_arg[[#This Row],[Fecha]])</f>
        <v>3</v>
      </c>
      <c r="E4302" s="14" t="s">
        <v>617</v>
      </c>
      <c r="F4302" s="14" t="s">
        <v>8101</v>
      </c>
      <c r="G4302" s="14"/>
      <c r="H4302" s="14" t="s">
        <v>8103</v>
      </c>
      <c r="I4302" s="14" t="s">
        <v>8105</v>
      </c>
      <c r="J4302" s="14" t="s">
        <v>6724</v>
      </c>
      <c r="K4302" s="14" t="s">
        <v>420</v>
      </c>
      <c r="L4302" s="14" t="s">
        <v>426</v>
      </c>
      <c r="M4302" s="14" t="s">
        <v>1659</v>
      </c>
      <c r="N4302" s="14" t="s">
        <v>2953</v>
      </c>
      <c r="O4302" s="14" t="s">
        <v>4400</v>
      </c>
      <c r="P4302" s="14" t="s">
        <v>6239</v>
      </c>
      <c r="Q4302" s="14">
        <v>22</v>
      </c>
      <c r="R4302" s="14" t="s">
        <v>8101</v>
      </c>
      <c r="S4302" s="14" t="s">
        <v>439</v>
      </c>
      <c r="T4302" s="35">
        <v>62345.47</v>
      </c>
      <c r="U4302" s="14" t="s">
        <v>4</v>
      </c>
      <c r="V4302" s="14">
        <v>142</v>
      </c>
      <c r="W4302" s="16">
        <f>+IF(datos_arg[[#This Row],[Moneda]]="ARS",datos_arg[[#This Row],[Monto]],datos_arg[[#This Row],[Monto]]*datos_arg[[#This Row],[TC]])</f>
        <v>62345.47</v>
      </c>
      <c r="X4302" s="16">
        <f>IFERROR(IF(datos_arg[[#This Row],[Moneda]]="USD",datos_arg[[#This Row],[Monto]],datos_arg[[#This Row],[Monto]]/datos_arg[[#This Row],[TC]]),0)</f>
        <v>439.05260563380284</v>
      </c>
      <c r="Y4302" s="14"/>
    </row>
    <row r="4303" spans="1:25" ht="15" customHeight="1" x14ac:dyDescent="0.25">
      <c r="A4303" s="14">
        <f t="shared" si="67"/>
        <v>4300</v>
      </c>
      <c r="B4303" s="1">
        <v>44271</v>
      </c>
      <c r="C4303" s="18">
        <f>+YEAR(datos_arg[[#This Row],[Fecha]])</f>
        <v>2021</v>
      </c>
      <c r="D4303" s="18">
        <f>+MONTH(datos_arg[[#This Row],[Fecha]])</f>
        <v>3</v>
      </c>
      <c r="E4303" s="14" t="s">
        <v>617</v>
      </c>
      <c r="F4303" s="14" t="s">
        <v>8101</v>
      </c>
      <c r="G4303" s="14"/>
      <c r="H4303" s="14" t="s">
        <v>8103</v>
      </c>
      <c r="I4303" s="14" t="s">
        <v>8105</v>
      </c>
      <c r="J4303" s="14" t="s">
        <v>6724</v>
      </c>
      <c r="K4303" s="14" t="s">
        <v>420</v>
      </c>
      <c r="L4303" s="14" t="s">
        <v>426</v>
      </c>
      <c r="M4303" s="14" t="s">
        <v>1659</v>
      </c>
      <c r="N4303" s="14" t="s">
        <v>2953</v>
      </c>
      <c r="O4303" s="14" t="s">
        <v>4401</v>
      </c>
      <c r="P4303" s="14" t="s">
        <v>6239</v>
      </c>
      <c r="Q4303" s="14">
        <v>8</v>
      </c>
      <c r="R4303" s="14" t="s">
        <v>8101</v>
      </c>
      <c r="S4303" s="14" t="s">
        <v>439</v>
      </c>
      <c r="T4303" s="35">
        <v>52629.3</v>
      </c>
      <c r="U4303" s="14" t="s">
        <v>4</v>
      </c>
      <c r="V4303" s="14">
        <v>142</v>
      </c>
      <c r="W4303" s="16">
        <f>+IF(datos_arg[[#This Row],[Moneda]]="ARS",datos_arg[[#This Row],[Monto]],datos_arg[[#This Row],[Monto]]*datos_arg[[#This Row],[TC]])</f>
        <v>52629.3</v>
      </c>
      <c r="X4303" s="16">
        <f>IFERROR(IF(datos_arg[[#This Row],[Moneda]]="USD",datos_arg[[#This Row],[Monto]],datos_arg[[#This Row],[Monto]]/datos_arg[[#This Row],[TC]]),0)</f>
        <v>370.62887323943664</v>
      </c>
      <c r="Y4303" s="14"/>
    </row>
    <row r="4304" spans="1:25" ht="15" customHeight="1" x14ac:dyDescent="0.25">
      <c r="A4304" s="14">
        <f t="shared" si="67"/>
        <v>4301</v>
      </c>
      <c r="B4304" s="1">
        <v>44271</v>
      </c>
      <c r="C4304" s="18">
        <f>+YEAR(datos_arg[[#This Row],[Fecha]])</f>
        <v>2021</v>
      </c>
      <c r="D4304" s="18">
        <f>+MONTH(datos_arg[[#This Row],[Fecha]])</f>
        <v>3</v>
      </c>
      <c r="E4304" s="14" t="s">
        <v>5358</v>
      </c>
      <c r="F4304" s="14" t="s">
        <v>4109</v>
      </c>
      <c r="G4304" s="14"/>
      <c r="H4304" s="14" t="s">
        <v>8103</v>
      </c>
      <c r="I4304" s="14" t="s">
        <v>8105</v>
      </c>
      <c r="J4304" s="14" t="s">
        <v>6724</v>
      </c>
      <c r="K4304" s="14" t="s">
        <v>420</v>
      </c>
      <c r="L4304" s="14" t="s">
        <v>426</v>
      </c>
      <c r="M4304" s="14" t="s">
        <v>6714</v>
      </c>
      <c r="N4304" s="14" t="s">
        <v>2953</v>
      </c>
      <c r="O4304" s="14" t="s">
        <v>4402</v>
      </c>
      <c r="P4304" s="14" t="s">
        <v>6239</v>
      </c>
      <c r="Q4304" s="14">
        <v>10</v>
      </c>
      <c r="R4304" s="14" t="s">
        <v>4109</v>
      </c>
      <c r="S4304" s="14" t="s">
        <v>439</v>
      </c>
      <c r="T4304" s="35">
        <v>8198.02</v>
      </c>
      <c r="U4304" s="14" t="s">
        <v>4</v>
      </c>
      <c r="V4304" s="14">
        <v>142</v>
      </c>
      <c r="W4304" s="16">
        <f>+IF(datos_arg[[#This Row],[Moneda]]="ARS",datos_arg[[#This Row],[Monto]],datos_arg[[#This Row],[Monto]]*datos_arg[[#This Row],[TC]])</f>
        <v>8198.02</v>
      </c>
      <c r="X4304" s="16">
        <f>IFERROR(IF(datos_arg[[#This Row],[Moneda]]="USD",datos_arg[[#This Row],[Monto]],datos_arg[[#This Row],[Monto]]/datos_arg[[#This Row],[TC]]),0)</f>
        <v>57.73253521126761</v>
      </c>
      <c r="Y4304" s="14"/>
    </row>
    <row r="4305" spans="1:25" ht="15" customHeight="1" x14ac:dyDescent="0.25">
      <c r="A4305" s="14">
        <f t="shared" si="67"/>
        <v>4302</v>
      </c>
      <c r="B4305" s="1">
        <v>44271</v>
      </c>
      <c r="C4305" s="18">
        <f>+YEAR(datos_arg[[#This Row],[Fecha]])</f>
        <v>2021</v>
      </c>
      <c r="D4305" s="18">
        <f>+MONTH(datos_arg[[#This Row],[Fecha]])</f>
        <v>3</v>
      </c>
      <c r="E4305" s="14" t="s">
        <v>617</v>
      </c>
      <c r="F4305" s="14" t="s">
        <v>8101</v>
      </c>
      <c r="G4305" s="14"/>
      <c r="H4305" s="14" t="s">
        <v>8103</v>
      </c>
      <c r="I4305" s="14" t="s">
        <v>8105</v>
      </c>
      <c r="J4305" s="14" t="s">
        <v>6724</v>
      </c>
      <c r="K4305" s="14" t="s">
        <v>420</v>
      </c>
      <c r="L4305" s="14" t="s">
        <v>426</v>
      </c>
      <c r="M4305" s="14" t="s">
        <v>719</v>
      </c>
      <c r="N4305" s="14" t="s">
        <v>2953</v>
      </c>
      <c r="O4305" s="14" t="s">
        <v>4403</v>
      </c>
      <c r="P4305" s="14" t="s">
        <v>6239</v>
      </c>
      <c r="Q4305" s="14">
        <v>20</v>
      </c>
      <c r="R4305" s="14" t="s">
        <v>8101</v>
      </c>
      <c r="S4305" s="14" t="s">
        <v>439</v>
      </c>
      <c r="T4305" s="35">
        <v>1821.78</v>
      </c>
      <c r="U4305" s="14" t="s">
        <v>4</v>
      </c>
      <c r="V4305" s="14">
        <v>142</v>
      </c>
      <c r="W4305" s="16">
        <f>+IF(datos_arg[[#This Row],[Moneda]]="ARS",datos_arg[[#This Row],[Monto]],datos_arg[[#This Row],[Monto]]*datos_arg[[#This Row],[TC]])</f>
        <v>1821.78</v>
      </c>
      <c r="X4305" s="16">
        <f>IFERROR(IF(datos_arg[[#This Row],[Moneda]]="USD",datos_arg[[#This Row],[Monto]],datos_arg[[#This Row],[Monto]]/datos_arg[[#This Row],[TC]]),0)</f>
        <v>12.82943661971831</v>
      </c>
      <c r="Y4305" s="14"/>
    </row>
    <row r="4306" spans="1:25" ht="15" customHeight="1" x14ac:dyDescent="0.25">
      <c r="A4306" s="14">
        <f t="shared" si="67"/>
        <v>4303</v>
      </c>
      <c r="B4306" s="1">
        <v>44271</v>
      </c>
      <c r="C4306" s="18">
        <f>+YEAR(datos_arg[[#This Row],[Fecha]])</f>
        <v>2021</v>
      </c>
      <c r="D4306" s="18">
        <f>+MONTH(datos_arg[[#This Row],[Fecha]])</f>
        <v>3</v>
      </c>
      <c r="E4306" s="14" t="s">
        <v>617</v>
      </c>
      <c r="F4306" s="14" t="s">
        <v>8101</v>
      </c>
      <c r="G4306" s="14"/>
      <c r="H4306" s="14" t="s">
        <v>8103</v>
      </c>
      <c r="I4306" s="14" t="s">
        <v>8105</v>
      </c>
      <c r="J4306" s="14" t="s">
        <v>6682</v>
      </c>
      <c r="K4306" s="14" t="s">
        <v>420</v>
      </c>
      <c r="L4306" s="14" t="s">
        <v>426</v>
      </c>
      <c r="M4306" s="14" t="s">
        <v>2309</v>
      </c>
      <c r="N4306" s="14" t="s">
        <v>100</v>
      </c>
      <c r="O4306" s="14" t="s">
        <v>4404</v>
      </c>
      <c r="P4306" s="14" t="s">
        <v>6248</v>
      </c>
      <c r="Q4306" s="14">
        <v>1</v>
      </c>
      <c r="R4306" s="14" t="s">
        <v>8101</v>
      </c>
      <c r="S4306" s="14" t="s">
        <v>439</v>
      </c>
      <c r="T4306" s="35">
        <v>7888.43</v>
      </c>
      <c r="U4306" s="14" t="s">
        <v>4</v>
      </c>
      <c r="V4306" s="14">
        <v>142</v>
      </c>
      <c r="W4306" s="16">
        <f>+IF(datos_arg[[#This Row],[Moneda]]="ARS",datos_arg[[#This Row],[Monto]],datos_arg[[#This Row],[Monto]]*datos_arg[[#This Row],[TC]])</f>
        <v>7888.43</v>
      </c>
      <c r="X4306" s="16">
        <f>IFERROR(IF(datos_arg[[#This Row],[Moneda]]="USD",datos_arg[[#This Row],[Monto]],datos_arg[[#This Row],[Monto]]/datos_arg[[#This Row],[TC]]),0)</f>
        <v>55.552323943661975</v>
      </c>
      <c r="Y4306" s="14"/>
    </row>
    <row r="4307" spans="1:25" ht="15" customHeight="1" x14ac:dyDescent="0.25">
      <c r="A4307" s="14">
        <f t="shared" si="67"/>
        <v>4304</v>
      </c>
      <c r="B4307" s="1">
        <v>44271</v>
      </c>
      <c r="C4307" s="18">
        <f>+YEAR(datos_arg[[#This Row],[Fecha]])</f>
        <v>2021</v>
      </c>
      <c r="D4307" s="18">
        <f>+MONTH(datos_arg[[#This Row],[Fecha]])</f>
        <v>3</v>
      </c>
      <c r="E4307" s="14" t="s">
        <v>1015</v>
      </c>
      <c r="F4307" s="14" t="s">
        <v>403</v>
      </c>
      <c r="G4307" s="14" t="s">
        <v>5383</v>
      </c>
      <c r="H4307" s="14" t="s">
        <v>6646</v>
      </c>
      <c r="I4307" s="14" t="s">
        <v>7132</v>
      </c>
      <c r="J4307" s="14" t="s">
        <v>425</v>
      </c>
      <c r="K4307" s="14" t="s">
        <v>420</v>
      </c>
      <c r="L4307" s="14" t="s">
        <v>425</v>
      </c>
      <c r="M4307" s="14" t="s">
        <v>815</v>
      </c>
      <c r="N4307" s="14" t="s">
        <v>100</v>
      </c>
      <c r="O4307" s="14" t="s">
        <v>4405</v>
      </c>
      <c r="P4307" s="14" t="s">
        <v>6248</v>
      </c>
      <c r="Q4307" s="14">
        <v>4</v>
      </c>
      <c r="R4307" s="14" t="s">
        <v>5383</v>
      </c>
      <c r="S4307" s="14" t="s">
        <v>439</v>
      </c>
      <c r="T4307" s="35">
        <v>1645.56</v>
      </c>
      <c r="U4307" s="14" t="s">
        <v>4</v>
      </c>
      <c r="V4307" s="14">
        <v>142</v>
      </c>
      <c r="W4307" s="16">
        <f>+IF(datos_arg[[#This Row],[Moneda]]="ARS",datos_arg[[#This Row],[Monto]],datos_arg[[#This Row],[Monto]]*datos_arg[[#This Row],[TC]])</f>
        <v>1645.56</v>
      </c>
      <c r="X4307" s="16">
        <f>IFERROR(IF(datos_arg[[#This Row],[Moneda]]="USD",datos_arg[[#This Row],[Monto]],datos_arg[[#This Row],[Monto]]/datos_arg[[#This Row],[TC]]),0)</f>
        <v>11.588450704225352</v>
      </c>
      <c r="Y4307" s="14"/>
    </row>
    <row r="4308" spans="1:25" x14ac:dyDescent="0.25">
      <c r="A4308" s="14">
        <f t="shared" si="67"/>
        <v>4305</v>
      </c>
      <c r="B4308" s="1">
        <v>44271</v>
      </c>
      <c r="C4308" s="18">
        <f>+YEAR(datos_arg[[#This Row],[Fecha]])</f>
        <v>2021</v>
      </c>
      <c r="D4308" s="18">
        <f>+MONTH(datos_arg[[#This Row],[Fecha]])</f>
        <v>3</v>
      </c>
      <c r="E4308" s="14" t="s">
        <v>408</v>
      </c>
      <c r="F4308" s="14" t="s">
        <v>69</v>
      </c>
      <c r="G4308" s="14"/>
      <c r="H4308" s="14" t="s">
        <v>7132</v>
      </c>
      <c r="I4308" s="14" t="s">
        <v>7132</v>
      </c>
      <c r="J4308" s="14" t="s">
        <v>425</v>
      </c>
      <c r="K4308" s="14"/>
      <c r="L4308" s="14" t="s">
        <v>425</v>
      </c>
      <c r="M4308" s="14" t="s">
        <v>2530</v>
      </c>
      <c r="N4308" s="14" t="s">
        <v>2530</v>
      </c>
      <c r="O4308" s="14"/>
      <c r="P4308" s="14"/>
      <c r="Q4308" s="14"/>
      <c r="R4308" s="14" t="s">
        <v>439</v>
      </c>
      <c r="S4308" s="14" t="s">
        <v>440</v>
      </c>
      <c r="T4308" s="35">
        <v>2000</v>
      </c>
      <c r="U4308" s="14" t="s">
        <v>2</v>
      </c>
      <c r="V4308" s="14">
        <v>141</v>
      </c>
      <c r="W4308" s="16">
        <f>+IF(datos_arg[[#This Row],[Moneda]]="ARS",datos_arg[[#This Row],[Monto]],datos_arg[[#This Row],[Monto]]*datos_arg[[#This Row],[TC]])</f>
        <v>282000</v>
      </c>
      <c r="X4308" s="16">
        <f>IFERROR(IF(datos_arg[[#This Row],[Moneda]]="USD",datos_arg[[#This Row],[Monto]],datos_arg[[#This Row],[Monto]]/datos_arg[[#This Row],[TC]]),0)</f>
        <v>2000</v>
      </c>
      <c r="Y4308" s="14"/>
    </row>
    <row r="4309" spans="1:25" ht="15" customHeight="1" x14ac:dyDescent="0.25">
      <c r="A4309" s="14">
        <f t="shared" si="67"/>
        <v>4306</v>
      </c>
      <c r="B4309" s="1">
        <v>44271</v>
      </c>
      <c r="C4309" s="18">
        <f>+YEAR(datos_arg[[#This Row],[Fecha]])</f>
        <v>2021</v>
      </c>
      <c r="D4309" s="18">
        <f>+MONTH(datos_arg[[#This Row],[Fecha]])</f>
        <v>3</v>
      </c>
      <c r="E4309" s="14" t="s">
        <v>5358</v>
      </c>
      <c r="F4309" s="14" t="s">
        <v>85</v>
      </c>
      <c r="G4309" s="14"/>
      <c r="H4309" s="14" t="s">
        <v>8103</v>
      </c>
      <c r="I4309" s="14" t="s">
        <v>8105</v>
      </c>
      <c r="J4309" s="14" t="s">
        <v>425</v>
      </c>
      <c r="K4309" s="14"/>
      <c r="L4309" s="14" t="s">
        <v>425</v>
      </c>
      <c r="M4309" s="14" t="s">
        <v>4409</v>
      </c>
      <c r="N4309" s="14" t="s">
        <v>524</v>
      </c>
      <c r="O4309" s="14" t="s">
        <v>4410</v>
      </c>
      <c r="P4309" s="14"/>
      <c r="Q4309" s="14">
        <v>1</v>
      </c>
      <c r="R4309" s="14" t="s">
        <v>85</v>
      </c>
      <c r="S4309" s="14" t="s">
        <v>439</v>
      </c>
      <c r="T4309" s="35">
        <v>8000</v>
      </c>
      <c r="U4309" s="14" t="s">
        <v>4</v>
      </c>
      <c r="V4309" s="14">
        <v>141</v>
      </c>
      <c r="W4309" s="16">
        <f>+IF(datos_arg[[#This Row],[Moneda]]="ARS",datos_arg[[#This Row],[Monto]],datos_arg[[#This Row],[Monto]]*datos_arg[[#This Row],[TC]])</f>
        <v>8000</v>
      </c>
      <c r="X4309" s="16">
        <f>IFERROR(IF(datos_arg[[#This Row],[Moneda]]="USD",datos_arg[[#This Row],[Monto]],datos_arg[[#This Row],[Monto]]/datos_arg[[#This Row],[TC]]),0)</f>
        <v>56.737588652482266</v>
      </c>
      <c r="Y4309" s="14"/>
    </row>
    <row r="4310" spans="1:25" ht="15" customHeight="1" x14ac:dyDescent="0.25">
      <c r="A4310" s="14">
        <f t="shared" si="67"/>
        <v>4307</v>
      </c>
      <c r="B4310" s="1">
        <v>44271</v>
      </c>
      <c r="C4310" s="18">
        <f>+YEAR(datos_arg[[#This Row],[Fecha]])</f>
        <v>2021</v>
      </c>
      <c r="D4310" s="18">
        <f>+MONTH(datos_arg[[#This Row],[Fecha]])</f>
        <v>3</v>
      </c>
      <c r="E4310" s="14" t="s">
        <v>5358</v>
      </c>
      <c r="F4310" s="14" t="s">
        <v>4108</v>
      </c>
      <c r="G4310" s="14"/>
      <c r="H4310" s="14" t="s">
        <v>8103</v>
      </c>
      <c r="I4310" s="14" t="s">
        <v>8105</v>
      </c>
      <c r="J4310" s="14" t="s">
        <v>482</v>
      </c>
      <c r="K4310" s="14"/>
      <c r="L4310" s="14" t="s">
        <v>425</v>
      </c>
      <c r="M4310" s="14" t="s">
        <v>5381</v>
      </c>
      <c r="N4310" s="14" t="s">
        <v>1019</v>
      </c>
      <c r="O4310" s="14" t="s">
        <v>4411</v>
      </c>
      <c r="P4310" s="14"/>
      <c r="Q4310" s="14"/>
      <c r="R4310" s="14" t="s">
        <v>4108</v>
      </c>
      <c r="S4310" s="14" t="s">
        <v>439</v>
      </c>
      <c r="T4310" s="35">
        <v>92000</v>
      </c>
      <c r="U4310" s="14" t="s">
        <v>4</v>
      </c>
      <c r="V4310" s="14">
        <v>141</v>
      </c>
      <c r="W4310" s="16">
        <f>+IF(datos_arg[[#This Row],[Moneda]]="ARS",datos_arg[[#This Row],[Monto]],datos_arg[[#This Row],[Monto]]*datos_arg[[#This Row],[TC]])</f>
        <v>92000</v>
      </c>
      <c r="X4310" s="16">
        <f>IFERROR(IF(datos_arg[[#This Row],[Moneda]]="USD",datos_arg[[#This Row],[Monto]],datos_arg[[#This Row],[Monto]]/datos_arg[[#This Row],[TC]]),0)</f>
        <v>652.48226950354615</v>
      </c>
      <c r="Y4310" s="14"/>
    </row>
    <row r="4311" spans="1:25" ht="15" customHeight="1" x14ac:dyDescent="0.25">
      <c r="A4311" s="14">
        <f t="shared" si="67"/>
        <v>4308</v>
      </c>
      <c r="B4311" s="1">
        <v>44271</v>
      </c>
      <c r="C4311" s="18">
        <f>+YEAR(datos_arg[[#This Row],[Fecha]])</f>
        <v>2021</v>
      </c>
      <c r="D4311" s="18">
        <f>+MONTH(datos_arg[[#This Row],[Fecha]])</f>
        <v>3</v>
      </c>
      <c r="E4311" s="14" t="s">
        <v>5358</v>
      </c>
      <c r="F4311" s="14" t="s">
        <v>4109</v>
      </c>
      <c r="G4311" s="14"/>
      <c r="H4311" s="14" t="s">
        <v>433</v>
      </c>
      <c r="I4311" s="14" t="s">
        <v>6718</v>
      </c>
      <c r="J4311" s="14" t="s">
        <v>425</v>
      </c>
      <c r="K4311" s="14"/>
      <c r="L4311" s="14" t="s">
        <v>426</v>
      </c>
      <c r="M4311" s="14" t="s">
        <v>1651</v>
      </c>
      <c r="N4311" s="14" t="s">
        <v>524</v>
      </c>
      <c r="O4311" s="14" t="s">
        <v>4412</v>
      </c>
      <c r="P4311" s="14"/>
      <c r="Q4311" s="14"/>
      <c r="R4311" s="14" t="s">
        <v>4109</v>
      </c>
      <c r="S4311" s="14" t="s">
        <v>439</v>
      </c>
      <c r="T4311" s="35">
        <v>25000</v>
      </c>
      <c r="U4311" s="14" t="s">
        <v>4</v>
      </c>
      <c r="V4311" s="14">
        <v>141</v>
      </c>
      <c r="W4311" s="16">
        <f>+IF(datos_arg[[#This Row],[Moneda]]="ARS",datos_arg[[#This Row],[Monto]],datos_arg[[#This Row],[Monto]]*datos_arg[[#This Row],[TC]])</f>
        <v>25000</v>
      </c>
      <c r="X4311" s="16">
        <f>IFERROR(IF(datos_arg[[#This Row],[Moneda]]="USD",datos_arg[[#This Row],[Monto]],datos_arg[[#This Row],[Monto]]/datos_arg[[#This Row],[TC]]),0)</f>
        <v>177.3049645390071</v>
      </c>
      <c r="Y4311" s="14"/>
    </row>
    <row r="4312" spans="1:25" ht="15" customHeight="1" x14ac:dyDescent="0.25">
      <c r="A4312" s="14">
        <f t="shared" si="67"/>
        <v>4309</v>
      </c>
      <c r="B4312" s="1">
        <v>44271</v>
      </c>
      <c r="C4312" s="18">
        <f>+YEAR(datos_arg[[#This Row],[Fecha]])</f>
        <v>2021</v>
      </c>
      <c r="D4312" s="18">
        <f>+MONTH(datos_arg[[#This Row],[Fecha]])</f>
        <v>3</v>
      </c>
      <c r="E4312" s="14" t="s">
        <v>5358</v>
      </c>
      <c r="F4312" s="14" t="s">
        <v>4109</v>
      </c>
      <c r="G4312" s="14"/>
      <c r="H4312" s="14" t="s">
        <v>433</v>
      </c>
      <c r="I4312" s="14" t="s">
        <v>6718</v>
      </c>
      <c r="J4312" s="14" t="s">
        <v>425</v>
      </c>
      <c r="K4312" s="14"/>
      <c r="L4312" s="14" t="s">
        <v>426</v>
      </c>
      <c r="M4312" s="14" t="s">
        <v>6715</v>
      </c>
      <c r="N4312" s="14" t="s">
        <v>524</v>
      </c>
      <c r="O4312" s="14" t="s">
        <v>4413</v>
      </c>
      <c r="P4312" s="14"/>
      <c r="Q4312" s="14"/>
      <c r="R4312" s="14" t="s">
        <v>4109</v>
      </c>
      <c r="S4312" s="14" t="s">
        <v>439</v>
      </c>
      <c r="T4312" s="35">
        <v>5000</v>
      </c>
      <c r="U4312" s="14" t="s">
        <v>4</v>
      </c>
      <c r="V4312" s="14">
        <v>141</v>
      </c>
      <c r="W4312" s="16">
        <f>+IF(datos_arg[[#This Row],[Moneda]]="ARS",datos_arg[[#This Row],[Monto]],datos_arg[[#This Row],[Monto]]*datos_arg[[#This Row],[TC]])</f>
        <v>5000</v>
      </c>
      <c r="X4312" s="16">
        <f>IFERROR(IF(datos_arg[[#This Row],[Moneda]]="USD",datos_arg[[#This Row],[Monto]],datos_arg[[#This Row],[Monto]]/datos_arg[[#This Row],[TC]]),0)</f>
        <v>35.460992907801419</v>
      </c>
      <c r="Y4312" s="14"/>
    </row>
    <row r="4313" spans="1:25" ht="15" customHeight="1" x14ac:dyDescent="0.25">
      <c r="A4313" s="14">
        <f t="shared" si="67"/>
        <v>4310</v>
      </c>
      <c r="B4313" s="1">
        <v>44271</v>
      </c>
      <c r="C4313" s="18">
        <f>+YEAR(datos_arg[[#This Row],[Fecha]])</f>
        <v>2021</v>
      </c>
      <c r="D4313" s="18">
        <f>+MONTH(datos_arg[[#This Row],[Fecha]])</f>
        <v>3</v>
      </c>
      <c r="E4313" s="14" t="s">
        <v>5358</v>
      </c>
      <c r="F4313" s="14" t="s">
        <v>4108</v>
      </c>
      <c r="G4313" s="14"/>
      <c r="H4313" s="14" t="s">
        <v>433</v>
      </c>
      <c r="I4313" s="14" t="s">
        <v>6718</v>
      </c>
      <c r="J4313" s="14" t="s">
        <v>425</v>
      </c>
      <c r="K4313" s="14"/>
      <c r="L4313" s="14" t="s">
        <v>425</v>
      </c>
      <c r="M4313" s="14" t="s">
        <v>4414</v>
      </c>
      <c r="N4313" s="14" t="s">
        <v>4414</v>
      </c>
      <c r="O4313" s="14" t="s">
        <v>4415</v>
      </c>
      <c r="P4313" s="14"/>
      <c r="Q4313" s="14"/>
      <c r="R4313" s="14" t="s">
        <v>4108</v>
      </c>
      <c r="S4313" s="14" t="s">
        <v>439</v>
      </c>
      <c r="T4313" s="35">
        <v>20000</v>
      </c>
      <c r="U4313" s="14" t="s">
        <v>4</v>
      </c>
      <c r="V4313" s="14">
        <v>141</v>
      </c>
      <c r="W4313" s="16">
        <f>+IF(datos_arg[[#This Row],[Moneda]]="ARS",datos_arg[[#This Row],[Monto]],datos_arg[[#This Row],[Monto]]*datos_arg[[#This Row],[TC]])</f>
        <v>20000</v>
      </c>
      <c r="X4313" s="16">
        <f>IFERROR(IF(datos_arg[[#This Row],[Moneda]]="USD",datos_arg[[#This Row],[Monto]],datos_arg[[#This Row],[Monto]]/datos_arg[[#This Row],[TC]]),0)</f>
        <v>141.84397163120568</v>
      </c>
      <c r="Y4313" s="14"/>
    </row>
    <row r="4314" spans="1:25" ht="15" customHeight="1" x14ac:dyDescent="0.25">
      <c r="A4314" s="14">
        <f t="shared" si="67"/>
        <v>4311</v>
      </c>
      <c r="B4314" s="1">
        <v>44271</v>
      </c>
      <c r="C4314" s="18">
        <f>+YEAR(datos_arg[[#This Row],[Fecha]])</f>
        <v>2021</v>
      </c>
      <c r="D4314" s="18">
        <f>+MONTH(datos_arg[[#This Row],[Fecha]])</f>
        <v>3</v>
      </c>
      <c r="E4314" s="14" t="s">
        <v>1015</v>
      </c>
      <c r="F4314" s="14" t="s">
        <v>430</v>
      </c>
      <c r="G4314" s="14"/>
      <c r="H4314" s="14" t="s">
        <v>7132</v>
      </c>
      <c r="I4314" s="14" t="s">
        <v>7132</v>
      </c>
      <c r="J4314" s="14" t="s">
        <v>425</v>
      </c>
      <c r="K4314" s="14"/>
      <c r="L4314" s="14" t="s">
        <v>425</v>
      </c>
      <c r="M4314" s="14" t="s">
        <v>695</v>
      </c>
      <c r="N4314" s="14" t="s">
        <v>1019</v>
      </c>
      <c r="O4314" s="14" t="s">
        <v>4416</v>
      </c>
      <c r="P4314" s="14"/>
      <c r="Q4314" s="14"/>
      <c r="R4314" s="14" t="s">
        <v>430</v>
      </c>
      <c r="S4314" s="14" t="s">
        <v>439</v>
      </c>
      <c r="T4314" s="35">
        <v>15000</v>
      </c>
      <c r="U4314" s="14" t="s">
        <v>4</v>
      </c>
      <c r="V4314" s="14">
        <v>141</v>
      </c>
      <c r="W4314" s="16">
        <f>+IF(datos_arg[[#This Row],[Moneda]]="ARS",datos_arg[[#This Row],[Monto]],datos_arg[[#This Row],[Monto]]*datos_arg[[#This Row],[TC]])</f>
        <v>15000</v>
      </c>
      <c r="X4314" s="16">
        <f>IFERROR(IF(datos_arg[[#This Row],[Moneda]]="USD",datos_arg[[#This Row],[Monto]],datos_arg[[#This Row],[Monto]]/datos_arg[[#This Row],[TC]]),0)</f>
        <v>106.38297872340425</v>
      </c>
      <c r="Y4314" s="14"/>
    </row>
    <row r="4315" spans="1:25" ht="15" customHeight="1" x14ac:dyDescent="0.25">
      <c r="A4315" s="14">
        <f t="shared" si="67"/>
        <v>4312</v>
      </c>
      <c r="B4315" s="1">
        <v>44272</v>
      </c>
      <c r="C4315" s="18">
        <f>+YEAR(datos_arg[[#This Row],[Fecha]])</f>
        <v>2021</v>
      </c>
      <c r="D4315" s="18">
        <f>+MONTH(datos_arg[[#This Row],[Fecha]])</f>
        <v>3</v>
      </c>
      <c r="E4315" s="14" t="s">
        <v>1016</v>
      </c>
      <c r="F4315" s="14" t="s">
        <v>405</v>
      </c>
      <c r="G4315" s="14"/>
      <c r="H4315" s="14" t="s">
        <v>6646</v>
      </c>
      <c r="I4315" s="14" t="s">
        <v>1129</v>
      </c>
      <c r="J4315" s="14" t="s">
        <v>1129</v>
      </c>
      <c r="K4315" s="14" t="s">
        <v>420</v>
      </c>
      <c r="L4315" s="14" t="s">
        <v>426</v>
      </c>
      <c r="M4315" s="14" t="s">
        <v>901</v>
      </c>
      <c r="N4315" s="14" t="s">
        <v>247</v>
      </c>
      <c r="O4315" s="14" t="s">
        <v>2057</v>
      </c>
      <c r="P4315" s="14" t="s">
        <v>6238</v>
      </c>
      <c r="Q4315" s="14">
        <v>2</v>
      </c>
      <c r="R4315" s="14" t="s">
        <v>405</v>
      </c>
      <c r="S4315" s="14" t="s">
        <v>439</v>
      </c>
      <c r="T4315" s="35">
        <v>15730</v>
      </c>
      <c r="U4315" s="14" t="s">
        <v>4</v>
      </c>
      <c r="V4315" s="14">
        <v>141</v>
      </c>
      <c r="W4315" s="16">
        <f>+IF(datos_arg[[#This Row],[Moneda]]="ARS",datos_arg[[#This Row],[Monto]],datos_arg[[#This Row],[Monto]]*datos_arg[[#This Row],[TC]])</f>
        <v>15730</v>
      </c>
      <c r="X4315" s="16">
        <f>IFERROR(IF(datos_arg[[#This Row],[Moneda]]="USD",datos_arg[[#This Row],[Monto]],datos_arg[[#This Row],[Monto]]/datos_arg[[#This Row],[TC]]),0)</f>
        <v>111.56028368794327</v>
      </c>
      <c r="Y4315" s="14"/>
    </row>
    <row r="4316" spans="1:25" ht="15" customHeight="1" x14ac:dyDescent="0.25">
      <c r="A4316" s="14">
        <f t="shared" si="67"/>
        <v>4313</v>
      </c>
      <c r="B4316" s="1">
        <v>44272</v>
      </c>
      <c r="C4316" s="18">
        <f>+YEAR(datos_arg[[#This Row],[Fecha]])</f>
        <v>2021</v>
      </c>
      <c r="D4316" s="18">
        <f>+MONTH(datos_arg[[#This Row],[Fecha]])</f>
        <v>3</v>
      </c>
      <c r="E4316" s="14" t="s">
        <v>1016</v>
      </c>
      <c r="F4316" s="14" t="s">
        <v>405</v>
      </c>
      <c r="G4316" s="14"/>
      <c r="H4316" s="14" t="s">
        <v>532</v>
      </c>
      <c r="I4316" s="14" t="s">
        <v>1129</v>
      </c>
      <c r="J4316" s="14" t="s">
        <v>425</v>
      </c>
      <c r="K4316" s="14" t="s">
        <v>420</v>
      </c>
      <c r="L4316" s="14" t="s">
        <v>426</v>
      </c>
      <c r="M4316" s="14" t="s">
        <v>901</v>
      </c>
      <c r="N4316" s="14" t="s">
        <v>247</v>
      </c>
      <c r="O4316" s="14" t="s">
        <v>2057</v>
      </c>
      <c r="P4316" s="14" t="s">
        <v>6238</v>
      </c>
      <c r="Q4316" s="14">
        <v>1</v>
      </c>
      <c r="R4316" s="14" t="s">
        <v>405</v>
      </c>
      <c r="S4316" s="14" t="s">
        <v>439</v>
      </c>
      <c r="T4316" s="35">
        <v>7865</v>
      </c>
      <c r="U4316" s="14" t="s">
        <v>4</v>
      </c>
      <c r="V4316" s="14">
        <v>141</v>
      </c>
      <c r="W4316" s="16">
        <f>+IF(datos_arg[[#This Row],[Moneda]]="ARS",datos_arg[[#This Row],[Monto]],datos_arg[[#This Row],[Monto]]*datos_arg[[#This Row],[TC]])</f>
        <v>7865</v>
      </c>
      <c r="X4316" s="16">
        <f>IFERROR(IF(datos_arg[[#This Row],[Moneda]]="USD",datos_arg[[#This Row],[Monto]],datos_arg[[#This Row],[Monto]]/datos_arg[[#This Row],[TC]]),0)</f>
        <v>55.780141843971634</v>
      </c>
      <c r="Y4316" s="14"/>
    </row>
    <row r="4317" spans="1:25" ht="15" customHeight="1" x14ac:dyDescent="0.25">
      <c r="A4317" s="14">
        <f t="shared" si="67"/>
        <v>4314</v>
      </c>
      <c r="B4317" s="1">
        <v>44272</v>
      </c>
      <c r="C4317" s="18">
        <f>+YEAR(datos_arg[[#This Row],[Fecha]])</f>
        <v>2021</v>
      </c>
      <c r="D4317" s="18">
        <f>+MONTH(datos_arg[[#This Row],[Fecha]])</f>
        <v>3</v>
      </c>
      <c r="E4317" s="14" t="s">
        <v>5358</v>
      </c>
      <c r="F4317" s="14" t="s">
        <v>4110</v>
      </c>
      <c r="G4317" s="14"/>
      <c r="H4317" s="14" t="s">
        <v>6646</v>
      </c>
      <c r="I4317" s="14" t="s">
        <v>7132</v>
      </c>
      <c r="J4317" s="14" t="s">
        <v>425</v>
      </c>
      <c r="K4317" s="14" t="s">
        <v>420</v>
      </c>
      <c r="L4317" s="14" t="s">
        <v>425</v>
      </c>
      <c r="M4317" s="14" t="s">
        <v>2266</v>
      </c>
      <c r="N4317" s="14" t="s">
        <v>1466</v>
      </c>
      <c r="O4317" s="14" t="s">
        <v>4417</v>
      </c>
      <c r="P4317" s="14" t="s">
        <v>6249</v>
      </c>
      <c r="Q4317" s="14"/>
      <c r="R4317" s="14" t="s">
        <v>4110</v>
      </c>
      <c r="S4317" s="14" t="s">
        <v>439</v>
      </c>
      <c r="T4317" s="35">
        <v>81860</v>
      </c>
      <c r="U4317" s="14" t="s">
        <v>4</v>
      </c>
      <c r="V4317" s="14">
        <v>141</v>
      </c>
      <c r="W4317" s="16">
        <f>+IF(datos_arg[[#This Row],[Moneda]]="ARS",datos_arg[[#This Row],[Monto]],datos_arg[[#This Row],[Monto]]*datos_arg[[#This Row],[TC]])</f>
        <v>81860</v>
      </c>
      <c r="X4317" s="16">
        <f>IFERROR(IF(datos_arg[[#This Row],[Moneda]]="USD",datos_arg[[#This Row],[Monto]],datos_arg[[#This Row],[Monto]]/datos_arg[[#This Row],[TC]]),0)</f>
        <v>580.56737588652481</v>
      </c>
      <c r="Y4317" s="14"/>
    </row>
    <row r="4318" spans="1:25" ht="15" customHeight="1" x14ac:dyDescent="0.25">
      <c r="A4318" s="14">
        <f t="shared" si="67"/>
        <v>4315</v>
      </c>
      <c r="B4318" s="1">
        <v>44272</v>
      </c>
      <c r="C4318" s="18">
        <f>+YEAR(datos_arg[[#This Row],[Fecha]])</f>
        <v>2021</v>
      </c>
      <c r="D4318" s="18">
        <f>+MONTH(datos_arg[[#This Row],[Fecha]])</f>
        <v>3</v>
      </c>
      <c r="E4318" s="14" t="s">
        <v>408</v>
      </c>
      <c r="F4318" s="14" t="s">
        <v>506</v>
      </c>
      <c r="G4318" s="14"/>
      <c r="H4318" s="14" t="s">
        <v>7132</v>
      </c>
      <c r="I4318" s="14" t="s">
        <v>7132</v>
      </c>
      <c r="J4318" s="14" t="s">
        <v>425</v>
      </c>
      <c r="K4318" s="14"/>
      <c r="L4318" s="14" t="s">
        <v>425</v>
      </c>
      <c r="M4318" s="14" t="s">
        <v>1763</v>
      </c>
      <c r="N4318" s="14" t="s">
        <v>1763</v>
      </c>
      <c r="O4318" s="14" t="s">
        <v>4424</v>
      </c>
      <c r="P4318" s="14"/>
      <c r="Q4318" s="14"/>
      <c r="R4318" s="14" t="s">
        <v>421</v>
      </c>
      <c r="S4318" s="14" t="s">
        <v>439</v>
      </c>
      <c r="T4318" s="35">
        <v>20000</v>
      </c>
      <c r="U4318" s="14" t="s">
        <v>4</v>
      </c>
      <c r="V4318" s="14">
        <v>141</v>
      </c>
      <c r="W4318" s="16">
        <f>+IF(datos_arg[[#This Row],[Moneda]]="ARS",datos_arg[[#This Row],[Monto]],datos_arg[[#This Row],[Monto]]*datos_arg[[#This Row],[TC]])</f>
        <v>20000</v>
      </c>
      <c r="X4318" s="16">
        <f>IFERROR(IF(datos_arg[[#This Row],[Moneda]]="USD",datos_arg[[#This Row],[Monto]],datos_arg[[#This Row],[Monto]]/datos_arg[[#This Row],[TC]]),0)</f>
        <v>141.84397163120568</v>
      </c>
      <c r="Y4318" s="14"/>
    </row>
    <row r="4319" spans="1:25" ht="15" customHeight="1" x14ac:dyDescent="0.25">
      <c r="A4319" s="14">
        <f t="shared" si="67"/>
        <v>4316</v>
      </c>
      <c r="B4319" s="1">
        <v>44273</v>
      </c>
      <c r="C4319" s="18">
        <f>+YEAR(datos_arg[[#This Row],[Fecha]])</f>
        <v>2021</v>
      </c>
      <c r="D4319" s="18">
        <f>+MONTH(datos_arg[[#This Row],[Fecha]])</f>
        <v>3</v>
      </c>
      <c r="E4319" s="14" t="s">
        <v>1015</v>
      </c>
      <c r="F4319" s="14" t="s">
        <v>430</v>
      </c>
      <c r="G4319" s="14"/>
      <c r="H4319" s="14" t="s">
        <v>7132</v>
      </c>
      <c r="I4319" s="14" t="s">
        <v>7132</v>
      </c>
      <c r="J4319" s="14" t="s">
        <v>425</v>
      </c>
      <c r="K4319" s="14"/>
      <c r="L4319" s="14" t="s">
        <v>425</v>
      </c>
      <c r="M4319" s="14" t="s">
        <v>3963</v>
      </c>
      <c r="N4319" s="14" t="s">
        <v>158</v>
      </c>
      <c r="O4319" s="14" t="s">
        <v>4425</v>
      </c>
      <c r="P4319" s="14" t="s">
        <v>6162</v>
      </c>
      <c r="Q4319" s="14"/>
      <c r="R4319" s="14" t="s">
        <v>430</v>
      </c>
      <c r="S4319" s="14" t="s">
        <v>439</v>
      </c>
      <c r="T4319" s="35">
        <v>340</v>
      </c>
      <c r="U4319" s="14" t="s">
        <v>4</v>
      </c>
      <c r="V4319" s="14">
        <v>141</v>
      </c>
      <c r="W4319" s="16">
        <f>+IF(datos_arg[[#This Row],[Moneda]]="ARS",datos_arg[[#This Row],[Monto]],datos_arg[[#This Row],[Monto]]*datos_arg[[#This Row],[TC]])</f>
        <v>340</v>
      </c>
      <c r="X4319" s="16">
        <f>IFERROR(IF(datos_arg[[#This Row],[Moneda]]="USD",datos_arg[[#This Row],[Monto]],datos_arg[[#This Row],[Monto]]/datos_arg[[#This Row],[TC]]),0)</f>
        <v>2.4113475177304964</v>
      </c>
      <c r="Y4319" s="14"/>
    </row>
    <row r="4320" spans="1:25" ht="15" customHeight="1" x14ac:dyDescent="0.25">
      <c r="A4320" s="14">
        <f t="shared" si="67"/>
        <v>4317</v>
      </c>
      <c r="B4320" s="1">
        <v>44273</v>
      </c>
      <c r="C4320" s="18">
        <f>+YEAR(datos_arg[[#This Row],[Fecha]])</f>
        <v>2021</v>
      </c>
      <c r="D4320" s="18">
        <f>+MONTH(datos_arg[[#This Row],[Fecha]])</f>
        <v>3</v>
      </c>
      <c r="E4320" s="14" t="s">
        <v>1015</v>
      </c>
      <c r="F4320" s="14" t="s">
        <v>430</v>
      </c>
      <c r="G4320" s="14"/>
      <c r="H4320" s="14" t="s">
        <v>7132</v>
      </c>
      <c r="I4320" s="14" t="s">
        <v>7132</v>
      </c>
      <c r="J4320" s="14" t="s">
        <v>425</v>
      </c>
      <c r="K4320" s="14"/>
      <c r="L4320" s="14" t="s">
        <v>425</v>
      </c>
      <c r="M4320" s="14" t="s">
        <v>3961</v>
      </c>
      <c r="N4320" s="14" t="s">
        <v>1019</v>
      </c>
      <c r="O4320" s="14" t="s">
        <v>4426</v>
      </c>
      <c r="P4320" s="14"/>
      <c r="Q4320" s="14"/>
      <c r="R4320" s="14" t="s">
        <v>430</v>
      </c>
      <c r="S4320" s="14" t="s">
        <v>613</v>
      </c>
      <c r="T4320" s="35">
        <v>1900</v>
      </c>
      <c r="U4320" s="14" t="s">
        <v>4</v>
      </c>
      <c r="V4320" s="14">
        <v>141</v>
      </c>
      <c r="W4320" s="16">
        <f>+IF(datos_arg[[#This Row],[Moneda]]="ARS",datos_arg[[#This Row],[Monto]],datos_arg[[#This Row],[Monto]]*datos_arg[[#This Row],[TC]])</f>
        <v>1900</v>
      </c>
      <c r="X4320" s="16">
        <f>IFERROR(IF(datos_arg[[#This Row],[Moneda]]="USD",datos_arg[[#This Row],[Monto]],datos_arg[[#This Row],[Monto]]/datos_arg[[#This Row],[TC]]),0)</f>
        <v>13.475177304964539</v>
      </c>
      <c r="Y4320" s="14"/>
    </row>
    <row r="4321" spans="1:25" x14ac:dyDescent="0.25">
      <c r="A4321" s="14">
        <f t="shared" si="67"/>
        <v>4318</v>
      </c>
      <c r="B4321" s="1">
        <v>44273</v>
      </c>
      <c r="C4321" s="18">
        <f>+YEAR(datos_arg[[#This Row],[Fecha]])</f>
        <v>2021</v>
      </c>
      <c r="D4321" s="18">
        <f>+MONTH(datos_arg[[#This Row],[Fecha]])</f>
        <v>3</v>
      </c>
      <c r="E4321" s="14" t="s">
        <v>617</v>
      </c>
      <c r="F4321" s="14" t="s">
        <v>8101</v>
      </c>
      <c r="G4321" s="14"/>
      <c r="H4321" s="14" t="s">
        <v>8103</v>
      </c>
      <c r="I4321" s="14" t="s">
        <v>8105</v>
      </c>
      <c r="J4321" s="14" t="s">
        <v>472</v>
      </c>
      <c r="K4321" s="14"/>
      <c r="L4321" s="14" t="s">
        <v>425</v>
      </c>
      <c r="M4321" s="14" t="s">
        <v>723</v>
      </c>
      <c r="N4321" s="14" t="s">
        <v>724</v>
      </c>
      <c r="O4321" s="14" t="s">
        <v>4427</v>
      </c>
      <c r="P4321" s="14" t="s">
        <v>6250</v>
      </c>
      <c r="Q4321" s="14">
        <v>2</v>
      </c>
      <c r="R4321" s="14" t="s">
        <v>8101</v>
      </c>
      <c r="S4321" s="14" t="s">
        <v>440</v>
      </c>
      <c r="T4321" s="35">
        <v>900</v>
      </c>
      <c r="U4321" s="14" t="s">
        <v>2</v>
      </c>
      <c r="V4321" s="14">
        <v>141</v>
      </c>
      <c r="W4321" s="16">
        <f>+IF(datos_arg[[#This Row],[Moneda]]="ARS",datos_arg[[#This Row],[Monto]],datos_arg[[#This Row],[Monto]]*datos_arg[[#This Row],[TC]])</f>
        <v>126900</v>
      </c>
      <c r="X4321" s="16">
        <f>IFERROR(IF(datos_arg[[#This Row],[Moneda]]="USD",datos_arg[[#This Row],[Monto]],datos_arg[[#This Row],[Monto]]/datos_arg[[#This Row],[TC]]),0)</f>
        <v>900</v>
      </c>
      <c r="Y4321" s="14"/>
    </row>
    <row r="4322" spans="1:25" ht="15" customHeight="1" x14ac:dyDescent="0.25">
      <c r="A4322" s="14">
        <f t="shared" si="67"/>
        <v>4319</v>
      </c>
      <c r="B4322" s="1">
        <v>44273</v>
      </c>
      <c r="C4322" s="18">
        <f>+YEAR(datos_arg[[#This Row],[Fecha]])</f>
        <v>2021</v>
      </c>
      <c r="D4322" s="18">
        <f>+MONTH(datos_arg[[#This Row],[Fecha]])</f>
        <v>3</v>
      </c>
      <c r="E4322" s="14" t="s">
        <v>617</v>
      </c>
      <c r="F4322" s="14" t="s">
        <v>8101</v>
      </c>
      <c r="G4322" s="14"/>
      <c r="H4322" s="14" t="s">
        <v>8103</v>
      </c>
      <c r="I4322" s="14" t="s">
        <v>8105</v>
      </c>
      <c r="J4322" s="14" t="s">
        <v>472</v>
      </c>
      <c r="K4322" s="14"/>
      <c r="L4322" s="14" t="s">
        <v>425</v>
      </c>
      <c r="M4322" s="14" t="s">
        <v>723</v>
      </c>
      <c r="N4322" s="14" t="s">
        <v>724</v>
      </c>
      <c r="O4322" s="14" t="s">
        <v>4428</v>
      </c>
      <c r="P4322" s="14" t="s">
        <v>6250</v>
      </c>
      <c r="Q4322" s="14">
        <v>0</v>
      </c>
      <c r="R4322" s="14" t="s">
        <v>8101</v>
      </c>
      <c r="S4322" s="14" t="s">
        <v>439</v>
      </c>
      <c r="T4322" s="35">
        <v>7000</v>
      </c>
      <c r="U4322" s="14" t="s">
        <v>4</v>
      </c>
      <c r="V4322" s="14">
        <v>141</v>
      </c>
      <c r="W4322" s="16">
        <f>+IF(datos_arg[[#This Row],[Moneda]]="ARS",datos_arg[[#This Row],[Monto]],datos_arg[[#This Row],[Monto]]*datos_arg[[#This Row],[TC]])</f>
        <v>7000</v>
      </c>
      <c r="X4322" s="16">
        <f>IFERROR(IF(datos_arg[[#This Row],[Moneda]]="USD",datos_arg[[#This Row],[Monto]],datos_arg[[#This Row],[Monto]]/datos_arg[[#This Row],[TC]]),0)</f>
        <v>49.645390070921984</v>
      </c>
      <c r="Y4322" s="14"/>
    </row>
    <row r="4323" spans="1:25" ht="15" customHeight="1" x14ac:dyDescent="0.25">
      <c r="A4323" s="14">
        <f t="shared" si="67"/>
        <v>4320</v>
      </c>
      <c r="B4323" s="1">
        <v>44273</v>
      </c>
      <c r="C4323" s="18">
        <f>+YEAR(datos_arg[[#This Row],[Fecha]])</f>
        <v>2021</v>
      </c>
      <c r="D4323" s="18">
        <f>+MONTH(datos_arg[[#This Row],[Fecha]])</f>
        <v>3</v>
      </c>
      <c r="E4323" s="14" t="s">
        <v>1015</v>
      </c>
      <c r="F4323" s="14" t="s">
        <v>403</v>
      </c>
      <c r="G4323" s="14" t="s">
        <v>970</v>
      </c>
      <c r="H4323" s="14" t="s">
        <v>7132</v>
      </c>
      <c r="I4323" s="14" t="s">
        <v>7132</v>
      </c>
      <c r="J4323" s="14" t="s">
        <v>425</v>
      </c>
      <c r="K4323" s="14"/>
      <c r="L4323" s="14" t="s">
        <v>425</v>
      </c>
      <c r="M4323" s="14" t="s">
        <v>493</v>
      </c>
      <c r="N4323" s="14" t="s">
        <v>26</v>
      </c>
      <c r="O4323" s="14" t="s">
        <v>3764</v>
      </c>
      <c r="P4323" s="14" t="s">
        <v>6251</v>
      </c>
      <c r="Q4323" s="14"/>
      <c r="R4323" s="14" t="s">
        <v>970</v>
      </c>
      <c r="S4323" s="14" t="s">
        <v>439</v>
      </c>
      <c r="T4323" s="35">
        <v>299</v>
      </c>
      <c r="U4323" s="14" t="s">
        <v>4</v>
      </c>
      <c r="V4323" s="14">
        <v>141</v>
      </c>
      <c r="W4323" s="16">
        <f>+IF(datos_arg[[#This Row],[Moneda]]="ARS",datos_arg[[#This Row],[Monto]],datos_arg[[#This Row],[Monto]]*datos_arg[[#This Row],[TC]])</f>
        <v>299</v>
      </c>
      <c r="X4323" s="16">
        <f>IFERROR(IF(datos_arg[[#This Row],[Moneda]]="USD",datos_arg[[#This Row],[Monto]],datos_arg[[#This Row],[Monto]]/datos_arg[[#This Row],[TC]]),0)</f>
        <v>2.1205673758865249</v>
      </c>
      <c r="Y4323" s="14"/>
    </row>
    <row r="4324" spans="1:25" ht="15" customHeight="1" x14ac:dyDescent="0.25">
      <c r="A4324" s="14">
        <f t="shared" si="67"/>
        <v>4321</v>
      </c>
      <c r="B4324" s="1">
        <v>44273</v>
      </c>
      <c r="C4324" s="18">
        <f>+YEAR(datos_arg[[#This Row],[Fecha]])</f>
        <v>2021</v>
      </c>
      <c r="D4324" s="18">
        <f>+MONTH(datos_arg[[#This Row],[Fecha]])</f>
        <v>3</v>
      </c>
      <c r="E4324" s="14" t="s">
        <v>1015</v>
      </c>
      <c r="F4324" s="14" t="s">
        <v>430</v>
      </c>
      <c r="G4324" s="14"/>
      <c r="H4324" s="14" t="s">
        <v>7132</v>
      </c>
      <c r="I4324" s="14" t="s">
        <v>7132</v>
      </c>
      <c r="J4324" s="14" t="s">
        <v>425</v>
      </c>
      <c r="K4324" s="14"/>
      <c r="L4324" s="14" t="s">
        <v>425</v>
      </c>
      <c r="M4324" s="14" t="s">
        <v>60</v>
      </c>
      <c r="N4324" s="14" t="s">
        <v>26</v>
      </c>
      <c r="O4324" s="14" t="s">
        <v>2370</v>
      </c>
      <c r="P4324" s="14" t="s">
        <v>6251</v>
      </c>
      <c r="Q4324" s="14"/>
      <c r="R4324" s="14" t="s">
        <v>430</v>
      </c>
      <c r="S4324" s="14" t="s">
        <v>439</v>
      </c>
      <c r="T4324" s="35">
        <v>2849.97</v>
      </c>
      <c r="U4324" s="14" t="s">
        <v>4</v>
      </c>
      <c r="V4324" s="14">
        <v>141</v>
      </c>
      <c r="W4324" s="16">
        <f>+IF(datos_arg[[#This Row],[Moneda]]="ARS",datos_arg[[#This Row],[Monto]],datos_arg[[#This Row],[Monto]]*datos_arg[[#This Row],[TC]])</f>
        <v>2849.97</v>
      </c>
      <c r="X4324" s="16">
        <f>IFERROR(IF(datos_arg[[#This Row],[Moneda]]="USD",datos_arg[[#This Row],[Monto]],datos_arg[[#This Row],[Monto]]/datos_arg[[#This Row],[TC]]),0)</f>
        <v>20.212553191489359</v>
      </c>
      <c r="Y4324" s="14"/>
    </row>
    <row r="4325" spans="1:25" ht="15" customHeight="1" x14ac:dyDescent="0.25">
      <c r="A4325" s="14">
        <f t="shared" si="67"/>
        <v>4322</v>
      </c>
      <c r="B4325" s="1">
        <v>44273</v>
      </c>
      <c r="C4325" s="18">
        <f>+YEAR(datos_arg[[#This Row],[Fecha]])</f>
        <v>2021</v>
      </c>
      <c r="D4325" s="18">
        <f>+MONTH(datos_arg[[#This Row],[Fecha]])</f>
        <v>3</v>
      </c>
      <c r="E4325" s="14" t="s">
        <v>1015</v>
      </c>
      <c r="F4325" s="14" t="s">
        <v>403</v>
      </c>
      <c r="G4325" s="14" t="s">
        <v>970</v>
      </c>
      <c r="H4325" s="14" t="s">
        <v>7132</v>
      </c>
      <c r="I4325" s="14" t="s">
        <v>7132</v>
      </c>
      <c r="J4325" s="14" t="s">
        <v>425</v>
      </c>
      <c r="K4325" s="14"/>
      <c r="L4325" s="14" t="s">
        <v>425</v>
      </c>
      <c r="M4325" s="14" t="s">
        <v>493</v>
      </c>
      <c r="N4325" s="14" t="s">
        <v>26</v>
      </c>
      <c r="O4325" s="14" t="s">
        <v>3764</v>
      </c>
      <c r="P4325" s="14" t="s">
        <v>6252</v>
      </c>
      <c r="Q4325" s="14"/>
      <c r="R4325" s="14" t="s">
        <v>970</v>
      </c>
      <c r="S4325" s="14" t="s">
        <v>439</v>
      </c>
      <c r="T4325" s="35">
        <v>974</v>
      </c>
      <c r="U4325" s="14" t="s">
        <v>4</v>
      </c>
      <c r="V4325" s="14">
        <v>141</v>
      </c>
      <c r="W4325" s="16">
        <f>+IF(datos_arg[[#This Row],[Moneda]]="ARS",datos_arg[[#This Row],[Monto]],datos_arg[[#This Row],[Monto]]*datos_arg[[#This Row],[TC]])</f>
        <v>974</v>
      </c>
      <c r="X4325" s="16">
        <f>IFERROR(IF(datos_arg[[#This Row],[Moneda]]="USD",datos_arg[[#This Row],[Monto]],datos_arg[[#This Row],[Monto]]/datos_arg[[#This Row],[TC]]),0)</f>
        <v>6.9078014184397167</v>
      </c>
      <c r="Y4325" s="14"/>
    </row>
    <row r="4326" spans="1:25" ht="15" customHeight="1" x14ac:dyDescent="0.25">
      <c r="A4326" s="14">
        <f t="shared" si="67"/>
        <v>4323</v>
      </c>
      <c r="B4326" s="1">
        <v>44273</v>
      </c>
      <c r="C4326" s="18">
        <f>+YEAR(datos_arg[[#This Row],[Fecha]])</f>
        <v>2021</v>
      </c>
      <c r="D4326" s="18">
        <f>+MONTH(datos_arg[[#This Row],[Fecha]])</f>
        <v>3</v>
      </c>
      <c r="E4326" s="14" t="s">
        <v>1015</v>
      </c>
      <c r="F4326" s="14" t="s">
        <v>430</v>
      </c>
      <c r="G4326" s="14"/>
      <c r="H4326" s="14" t="s">
        <v>7132</v>
      </c>
      <c r="I4326" s="14" t="s">
        <v>7132</v>
      </c>
      <c r="J4326" s="14" t="s">
        <v>425</v>
      </c>
      <c r="K4326" s="14"/>
      <c r="L4326" s="14" t="s">
        <v>425</v>
      </c>
      <c r="M4326" s="14" t="s">
        <v>60</v>
      </c>
      <c r="N4326" s="14" t="s">
        <v>26</v>
      </c>
      <c r="O4326" s="14" t="s">
        <v>2370</v>
      </c>
      <c r="P4326" s="14" t="s">
        <v>6252</v>
      </c>
      <c r="Q4326" s="14"/>
      <c r="R4326" s="14" t="s">
        <v>430</v>
      </c>
      <c r="S4326" s="14" t="s">
        <v>439</v>
      </c>
      <c r="T4326" s="35">
        <v>8701.5400000000009</v>
      </c>
      <c r="U4326" s="14" t="s">
        <v>4</v>
      </c>
      <c r="V4326" s="14">
        <v>141</v>
      </c>
      <c r="W4326" s="16">
        <f>+IF(datos_arg[[#This Row],[Moneda]]="ARS",datos_arg[[#This Row],[Monto]],datos_arg[[#This Row],[Monto]]*datos_arg[[#This Row],[TC]])</f>
        <v>8701.5400000000009</v>
      </c>
      <c r="X4326" s="16">
        <f>IFERROR(IF(datos_arg[[#This Row],[Moneda]]="USD",datos_arg[[#This Row],[Monto]],datos_arg[[#This Row],[Monto]]/datos_arg[[#This Row],[TC]]),0)</f>
        <v>61.713049645390079</v>
      </c>
      <c r="Y4326" s="14"/>
    </row>
    <row r="4327" spans="1:25" x14ac:dyDescent="0.25">
      <c r="A4327" s="14">
        <f t="shared" si="67"/>
        <v>4324</v>
      </c>
      <c r="B4327" s="1">
        <v>44273</v>
      </c>
      <c r="C4327" s="18">
        <f>+YEAR(datos_arg[[#This Row],[Fecha]])</f>
        <v>2021</v>
      </c>
      <c r="D4327" s="18">
        <f>+MONTH(datos_arg[[#This Row],[Fecha]])</f>
        <v>3</v>
      </c>
      <c r="E4327" s="14" t="s">
        <v>408</v>
      </c>
      <c r="F4327" s="14" t="s">
        <v>69</v>
      </c>
      <c r="G4327" s="14"/>
      <c r="H4327" s="14" t="s">
        <v>7132</v>
      </c>
      <c r="I4327" s="14" t="s">
        <v>7132</v>
      </c>
      <c r="J4327" s="14" t="s">
        <v>425</v>
      </c>
      <c r="K4327" s="14"/>
      <c r="L4327" s="14" t="s">
        <v>425</v>
      </c>
      <c r="M4327" s="14" t="s">
        <v>2530</v>
      </c>
      <c r="N4327" s="14" t="s">
        <v>2530</v>
      </c>
      <c r="O4327" s="14"/>
      <c r="P4327" s="14"/>
      <c r="Q4327" s="14"/>
      <c r="R4327" s="14" t="s">
        <v>439</v>
      </c>
      <c r="S4327" s="14" t="s">
        <v>440</v>
      </c>
      <c r="T4327" s="35">
        <v>3000</v>
      </c>
      <c r="U4327" s="14" t="s">
        <v>2</v>
      </c>
      <c r="V4327" s="14">
        <v>141</v>
      </c>
      <c r="W4327" s="16">
        <f>+IF(datos_arg[[#This Row],[Moneda]]="ARS",datos_arg[[#This Row],[Monto]],datos_arg[[#This Row],[Monto]]*datos_arg[[#This Row],[TC]])</f>
        <v>423000</v>
      </c>
      <c r="X4327" s="16">
        <f>IFERROR(IF(datos_arg[[#This Row],[Moneda]]="USD",datos_arg[[#This Row],[Monto]],datos_arg[[#This Row],[Monto]]/datos_arg[[#This Row],[TC]]),0)</f>
        <v>3000</v>
      </c>
      <c r="Y4327" s="14"/>
    </row>
    <row r="4328" spans="1:25" ht="15" customHeight="1" x14ac:dyDescent="0.25">
      <c r="A4328" s="14">
        <f t="shared" si="67"/>
        <v>4325</v>
      </c>
      <c r="B4328" s="1">
        <v>44273</v>
      </c>
      <c r="C4328" s="18">
        <f>+YEAR(datos_arg[[#This Row],[Fecha]])</f>
        <v>2021</v>
      </c>
      <c r="D4328" s="18">
        <f>+MONTH(datos_arg[[#This Row],[Fecha]])</f>
        <v>3</v>
      </c>
      <c r="E4328" s="14" t="s">
        <v>1015</v>
      </c>
      <c r="F4328" s="14" t="s">
        <v>403</v>
      </c>
      <c r="G4328" s="14" t="s">
        <v>5383</v>
      </c>
      <c r="H4328" s="14" t="s">
        <v>6646</v>
      </c>
      <c r="I4328" s="14" t="s">
        <v>1129</v>
      </c>
      <c r="J4328" s="14" t="s">
        <v>482</v>
      </c>
      <c r="K4328" s="14"/>
      <c r="L4328" s="14" t="s">
        <v>425</v>
      </c>
      <c r="M4328" s="14" t="s">
        <v>773</v>
      </c>
      <c r="N4328" s="14" t="s">
        <v>236</v>
      </c>
      <c r="O4328" s="14" t="s">
        <v>4429</v>
      </c>
      <c r="P4328" s="14" t="s">
        <v>6253</v>
      </c>
      <c r="Q4328" s="14"/>
      <c r="R4328" s="14" t="s">
        <v>5383</v>
      </c>
      <c r="S4328" s="14" t="s">
        <v>439</v>
      </c>
      <c r="T4328" s="35">
        <v>38400</v>
      </c>
      <c r="U4328" s="14" t="s">
        <v>4</v>
      </c>
      <c r="V4328" s="14">
        <v>141</v>
      </c>
      <c r="W4328" s="16">
        <f>+IF(datos_arg[[#This Row],[Moneda]]="ARS",datos_arg[[#This Row],[Monto]],datos_arg[[#This Row],[Monto]]*datos_arg[[#This Row],[TC]])</f>
        <v>38400</v>
      </c>
      <c r="X4328" s="16">
        <f>IFERROR(IF(datos_arg[[#This Row],[Moneda]]="USD",datos_arg[[#This Row],[Monto]],datos_arg[[#This Row],[Monto]]/datos_arg[[#This Row],[TC]]),0)</f>
        <v>272.34042553191489</v>
      </c>
      <c r="Y4328" s="14"/>
    </row>
    <row r="4329" spans="1:25" ht="15" customHeight="1" x14ac:dyDescent="0.25">
      <c r="A4329" s="14">
        <f t="shared" si="67"/>
        <v>4326</v>
      </c>
      <c r="B4329" s="1">
        <v>44273</v>
      </c>
      <c r="C4329" s="18">
        <f>+YEAR(datos_arg[[#This Row],[Fecha]])</f>
        <v>2021</v>
      </c>
      <c r="D4329" s="18">
        <f>+MONTH(datos_arg[[#This Row],[Fecha]])</f>
        <v>3</v>
      </c>
      <c r="E4329" s="14" t="s">
        <v>408</v>
      </c>
      <c r="F4329" s="14" t="s">
        <v>506</v>
      </c>
      <c r="G4329" s="14"/>
      <c r="H4329" s="14" t="s">
        <v>7132</v>
      </c>
      <c r="I4329" s="14" t="s">
        <v>7132</v>
      </c>
      <c r="J4329" s="14" t="s">
        <v>425</v>
      </c>
      <c r="K4329" s="14"/>
      <c r="L4329" s="14" t="s">
        <v>425</v>
      </c>
      <c r="M4329" s="14" t="s">
        <v>1763</v>
      </c>
      <c r="N4329" s="14" t="s">
        <v>1763</v>
      </c>
      <c r="O4329" s="14" t="s">
        <v>4430</v>
      </c>
      <c r="P4329" s="14"/>
      <c r="Q4329" s="14"/>
      <c r="R4329" s="14" t="s">
        <v>422</v>
      </c>
      <c r="S4329" s="14" t="s">
        <v>439</v>
      </c>
      <c r="T4329" s="35">
        <v>40000</v>
      </c>
      <c r="U4329" s="14" t="s">
        <v>4</v>
      </c>
      <c r="V4329" s="14">
        <v>141</v>
      </c>
      <c r="W4329" s="16">
        <f>+IF(datos_arg[[#This Row],[Moneda]]="ARS",datos_arg[[#This Row],[Monto]],datos_arg[[#This Row],[Monto]]*datos_arg[[#This Row],[TC]])</f>
        <v>40000</v>
      </c>
      <c r="X4329" s="16">
        <f>IFERROR(IF(datos_arg[[#This Row],[Moneda]]="USD",datos_arg[[#This Row],[Monto]],datos_arg[[#This Row],[Monto]]/datos_arg[[#This Row],[TC]]),0)</f>
        <v>283.68794326241135</v>
      </c>
      <c r="Y4329" s="14"/>
    </row>
    <row r="4330" spans="1:25" ht="15" customHeight="1" x14ac:dyDescent="0.25">
      <c r="A4330" s="14">
        <f t="shared" si="67"/>
        <v>4327</v>
      </c>
      <c r="B4330" s="1">
        <v>44273</v>
      </c>
      <c r="C4330" s="18">
        <f>+YEAR(datos_arg[[#This Row],[Fecha]])</f>
        <v>2021</v>
      </c>
      <c r="D4330" s="18">
        <f>+MONTH(datos_arg[[#This Row],[Fecha]])</f>
        <v>3</v>
      </c>
      <c r="E4330" s="14" t="s">
        <v>5358</v>
      </c>
      <c r="F4330" s="14" t="s">
        <v>4109</v>
      </c>
      <c r="G4330" s="14"/>
      <c r="H4330" s="14" t="s">
        <v>8103</v>
      </c>
      <c r="I4330" s="14" t="s">
        <v>8105</v>
      </c>
      <c r="J4330" s="14" t="s">
        <v>482</v>
      </c>
      <c r="K4330" s="14"/>
      <c r="L4330" s="14" t="s">
        <v>425</v>
      </c>
      <c r="M4330" s="14" t="s">
        <v>158</v>
      </c>
      <c r="N4330" s="14" t="s">
        <v>524</v>
      </c>
      <c r="O4330" s="14" t="s">
        <v>4431</v>
      </c>
      <c r="P4330" s="14"/>
      <c r="Q4330" s="14"/>
      <c r="R4330" s="14" t="s">
        <v>4109</v>
      </c>
      <c r="S4330" s="14" t="s">
        <v>439</v>
      </c>
      <c r="T4330" s="35">
        <v>110000</v>
      </c>
      <c r="U4330" s="14" t="s">
        <v>4</v>
      </c>
      <c r="V4330" s="14">
        <v>141</v>
      </c>
      <c r="W4330" s="16">
        <f>+IF(datos_arg[[#This Row],[Moneda]]="ARS",datos_arg[[#This Row],[Monto]],datos_arg[[#This Row],[Monto]]*datos_arg[[#This Row],[TC]])</f>
        <v>110000</v>
      </c>
      <c r="X4330" s="16">
        <f>IFERROR(IF(datos_arg[[#This Row],[Moneda]]="USD",datos_arg[[#This Row],[Monto]],datos_arg[[#This Row],[Monto]]/datos_arg[[#This Row],[TC]]),0)</f>
        <v>780.14184397163126</v>
      </c>
      <c r="Y4330" s="14"/>
    </row>
    <row r="4331" spans="1:25" x14ac:dyDescent="0.25">
      <c r="A4331" s="14">
        <f t="shared" si="67"/>
        <v>4328</v>
      </c>
      <c r="B4331" s="1">
        <v>44273</v>
      </c>
      <c r="C4331" s="18">
        <f>+YEAR(datos_arg[[#This Row],[Fecha]])</f>
        <v>2021</v>
      </c>
      <c r="D4331" s="18">
        <f>+MONTH(datos_arg[[#This Row],[Fecha]])</f>
        <v>3</v>
      </c>
      <c r="E4331" s="14" t="s">
        <v>1016</v>
      </c>
      <c r="F4331" s="14" t="s">
        <v>405</v>
      </c>
      <c r="G4331" s="14"/>
      <c r="H4331" s="14" t="s">
        <v>433</v>
      </c>
      <c r="I4331" s="14" t="s">
        <v>6718</v>
      </c>
      <c r="J4331" s="14" t="s">
        <v>425</v>
      </c>
      <c r="K4331" s="14"/>
      <c r="L4331" s="14" t="s">
        <v>425</v>
      </c>
      <c r="M4331" s="14" t="s">
        <v>433</v>
      </c>
      <c r="N4331" s="14" t="s">
        <v>4432</v>
      </c>
      <c r="O4331" s="14" t="s">
        <v>5233</v>
      </c>
      <c r="P4331" s="14"/>
      <c r="Q4331" s="14"/>
      <c r="R4331" s="14" t="s">
        <v>405</v>
      </c>
      <c r="S4331" s="14" t="s">
        <v>440</v>
      </c>
      <c r="T4331" s="35">
        <v>40000</v>
      </c>
      <c r="U4331" s="14" t="s">
        <v>2</v>
      </c>
      <c r="V4331" s="14">
        <v>141</v>
      </c>
      <c r="W4331" s="16">
        <f>+IF(datos_arg[[#This Row],[Moneda]]="ARS",datos_arg[[#This Row],[Monto]],datos_arg[[#This Row],[Monto]]*datos_arg[[#This Row],[TC]])</f>
        <v>5640000</v>
      </c>
      <c r="X4331" s="16">
        <f>IFERROR(IF(datos_arg[[#This Row],[Moneda]]="USD",datos_arg[[#This Row],[Monto]],datos_arg[[#This Row],[Monto]]/datos_arg[[#This Row],[TC]]),0)</f>
        <v>40000</v>
      </c>
      <c r="Y4331" s="14">
        <v>18</v>
      </c>
    </row>
    <row r="4332" spans="1:25" ht="15" customHeight="1" x14ac:dyDescent="0.25">
      <c r="A4332" s="14">
        <f t="shared" si="67"/>
        <v>4329</v>
      </c>
      <c r="B4332" s="1">
        <v>44273</v>
      </c>
      <c r="C4332" s="18">
        <f>+YEAR(datos_arg[[#This Row],[Fecha]])</f>
        <v>2021</v>
      </c>
      <c r="D4332" s="18">
        <f>+MONTH(datos_arg[[#This Row],[Fecha]])</f>
        <v>3</v>
      </c>
      <c r="E4332" s="14" t="s">
        <v>5358</v>
      </c>
      <c r="F4332" s="14" t="s">
        <v>4109</v>
      </c>
      <c r="G4332" s="14"/>
      <c r="H4332" s="14" t="s">
        <v>7132</v>
      </c>
      <c r="I4332" s="14" t="s">
        <v>7132</v>
      </c>
      <c r="J4332" s="14" t="s">
        <v>425</v>
      </c>
      <c r="K4332" s="14" t="s">
        <v>420</v>
      </c>
      <c r="L4332" s="14" t="s">
        <v>425</v>
      </c>
      <c r="M4332" s="14" t="s">
        <v>2708</v>
      </c>
      <c r="N4332" s="14" t="s">
        <v>2953</v>
      </c>
      <c r="O4332" s="14" t="s">
        <v>7301</v>
      </c>
      <c r="P4332" s="14" t="s">
        <v>7303</v>
      </c>
      <c r="Q4332" s="14">
        <v>15</v>
      </c>
      <c r="R4332" s="14" t="s">
        <v>4109</v>
      </c>
      <c r="S4332" s="14" t="s">
        <v>439</v>
      </c>
      <c r="T4332" s="35">
        <v>1500</v>
      </c>
      <c r="U4332" s="14" t="s">
        <v>4</v>
      </c>
      <c r="V4332" s="14">
        <v>141</v>
      </c>
      <c r="W4332" s="16">
        <f>+IF(datos_arg[[#This Row],[Moneda]]="ARS",datos_arg[[#This Row],[Monto]],datos_arg[[#This Row],[Monto]]*datos_arg[[#This Row],[TC]])</f>
        <v>1500</v>
      </c>
      <c r="X4332" s="16">
        <f>IFERROR(IF(datos_arg[[#This Row],[Moneda]]="USD",datos_arg[[#This Row],[Monto]],datos_arg[[#This Row],[Monto]]/datos_arg[[#This Row],[TC]]),0)</f>
        <v>10.638297872340425</v>
      </c>
      <c r="Y4332" s="14"/>
    </row>
    <row r="4333" spans="1:25" ht="15" customHeight="1" x14ac:dyDescent="0.25">
      <c r="A4333" s="14">
        <f t="shared" si="67"/>
        <v>4330</v>
      </c>
      <c r="B4333" s="1">
        <v>44273</v>
      </c>
      <c r="C4333" s="18">
        <f>+YEAR(datos_arg[[#This Row],[Fecha]])</f>
        <v>2021</v>
      </c>
      <c r="D4333" s="18">
        <f>+MONTH(datos_arg[[#This Row],[Fecha]])</f>
        <v>3</v>
      </c>
      <c r="E4333" s="14" t="s">
        <v>1015</v>
      </c>
      <c r="F4333" s="14" t="s">
        <v>403</v>
      </c>
      <c r="G4333" s="14" t="s">
        <v>5383</v>
      </c>
      <c r="H4333" s="14" t="s">
        <v>7132</v>
      </c>
      <c r="I4333" s="14" t="s">
        <v>7132</v>
      </c>
      <c r="J4333" s="14" t="s">
        <v>425</v>
      </c>
      <c r="K4333" s="14" t="s">
        <v>420</v>
      </c>
      <c r="L4333" s="14" t="s">
        <v>425</v>
      </c>
      <c r="M4333" s="14" t="s">
        <v>1419</v>
      </c>
      <c r="N4333" s="14" t="s">
        <v>2953</v>
      </c>
      <c r="O4333" s="14" t="s">
        <v>7302</v>
      </c>
      <c r="P4333" s="14" t="s">
        <v>7303</v>
      </c>
      <c r="Q4333" s="14">
        <v>20</v>
      </c>
      <c r="R4333" s="14" t="s">
        <v>5383</v>
      </c>
      <c r="S4333" s="14" t="s">
        <v>439</v>
      </c>
      <c r="T4333" s="35">
        <v>200</v>
      </c>
      <c r="U4333" s="14" t="s">
        <v>4</v>
      </c>
      <c r="V4333" s="14">
        <v>141</v>
      </c>
      <c r="W4333" s="16">
        <f>+IF(datos_arg[[#This Row],[Moneda]]="ARS",datos_arg[[#This Row],[Monto]],datos_arg[[#This Row],[Monto]]*datos_arg[[#This Row],[TC]])</f>
        <v>200</v>
      </c>
      <c r="X4333" s="16">
        <f>IFERROR(IF(datos_arg[[#This Row],[Moneda]]="USD",datos_arg[[#This Row],[Monto]],datos_arg[[#This Row],[Monto]]/datos_arg[[#This Row],[TC]]),0)</f>
        <v>1.4184397163120568</v>
      </c>
      <c r="Y4333" s="14"/>
    </row>
    <row r="4334" spans="1:25" ht="15" customHeight="1" x14ac:dyDescent="0.25">
      <c r="A4334" s="14">
        <f t="shared" si="67"/>
        <v>4331</v>
      </c>
      <c r="B4334" s="1">
        <v>44274</v>
      </c>
      <c r="C4334" s="18">
        <f>+YEAR(datos_arg[[#This Row],[Fecha]])</f>
        <v>2021</v>
      </c>
      <c r="D4334" s="18">
        <f>+MONTH(datos_arg[[#This Row],[Fecha]])</f>
        <v>3</v>
      </c>
      <c r="E4334" s="14" t="s">
        <v>1015</v>
      </c>
      <c r="F4334" s="14" t="s">
        <v>430</v>
      </c>
      <c r="G4334" s="14"/>
      <c r="H4334" s="14" t="s">
        <v>7132</v>
      </c>
      <c r="I4334" s="14" t="s">
        <v>7132</v>
      </c>
      <c r="J4334" s="14" t="s">
        <v>425</v>
      </c>
      <c r="K4334" s="14"/>
      <c r="L4334" s="14" t="s">
        <v>425</v>
      </c>
      <c r="M4334" s="14" t="s">
        <v>102</v>
      </c>
      <c r="N4334" s="14" t="s">
        <v>480</v>
      </c>
      <c r="O4334" s="14" t="s">
        <v>4433</v>
      </c>
      <c r="P4334" s="14" t="s">
        <v>6254</v>
      </c>
      <c r="Q4334" s="14"/>
      <c r="R4334" s="14" t="s">
        <v>430</v>
      </c>
      <c r="S4334" s="14" t="s">
        <v>439</v>
      </c>
      <c r="T4334" s="35">
        <v>3208</v>
      </c>
      <c r="U4334" s="14" t="s">
        <v>4</v>
      </c>
      <c r="V4334" s="14">
        <v>141</v>
      </c>
      <c r="W4334" s="16">
        <f>+IF(datos_arg[[#This Row],[Moneda]]="ARS",datos_arg[[#This Row],[Monto]],datos_arg[[#This Row],[Monto]]*datos_arg[[#This Row],[TC]])</f>
        <v>3208</v>
      </c>
      <c r="X4334" s="16">
        <f>IFERROR(IF(datos_arg[[#This Row],[Moneda]]="USD",datos_arg[[#This Row],[Monto]],datos_arg[[#This Row],[Monto]]/datos_arg[[#This Row],[TC]]),0)</f>
        <v>22.75177304964539</v>
      </c>
      <c r="Y4334" s="14"/>
    </row>
    <row r="4335" spans="1:25" ht="15" customHeight="1" x14ac:dyDescent="0.25">
      <c r="A4335" s="14">
        <f t="shared" si="67"/>
        <v>4332</v>
      </c>
      <c r="B4335" s="1">
        <v>44274</v>
      </c>
      <c r="C4335" s="18">
        <f>+YEAR(datos_arg[[#This Row],[Fecha]])</f>
        <v>2021</v>
      </c>
      <c r="D4335" s="18">
        <f>+MONTH(datos_arg[[#This Row],[Fecha]])</f>
        <v>3</v>
      </c>
      <c r="E4335" s="14" t="s">
        <v>449</v>
      </c>
      <c r="F4335" s="14" t="s">
        <v>505</v>
      </c>
      <c r="G4335" s="14"/>
      <c r="H4335" s="14" t="s">
        <v>7132</v>
      </c>
      <c r="I4335" s="14" t="s">
        <v>7132</v>
      </c>
      <c r="J4335" s="14" t="s">
        <v>425</v>
      </c>
      <c r="K4335" s="14"/>
      <c r="L4335" s="14" t="s">
        <v>425</v>
      </c>
      <c r="M4335" s="14" t="s">
        <v>613</v>
      </c>
      <c r="N4335" s="14" t="s">
        <v>2273</v>
      </c>
      <c r="O4335" s="14" t="s">
        <v>2592</v>
      </c>
      <c r="P4335" s="14"/>
      <c r="Q4335" s="14"/>
      <c r="R4335" s="14" t="s">
        <v>505</v>
      </c>
      <c r="S4335" s="14" t="s">
        <v>613</v>
      </c>
      <c r="T4335" s="35">
        <v>11.4</v>
      </c>
      <c r="U4335" s="14" t="s">
        <v>4</v>
      </c>
      <c r="V4335" s="14">
        <v>141</v>
      </c>
      <c r="W4335" s="16">
        <f>+IF(datos_arg[[#This Row],[Moneda]]="ARS",datos_arg[[#This Row],[Monto]],datos_arg[[#This Row],[Monto]]*datos_arg[[#This Row],[TC]])</f>
        <v>11.4</v>
      </c>
      <c r="X4335" s="16">
        <f>IFERROR(IF(datos_arg[[#This Row],[Moneda]]="USD",datos_arg[[#This Row],[Monto]],datos_arg[[#This Row],[Monto]]/datos_arg[[#This Row],[TC]]),0)</f>
        <v>8.085106382978724E-2</v>
      </c>
      <c r="Y4335" s="14"/>
    </row>
    <row r="4336" spans="1:25" ht="15" customHeight="1" x14ac:dyDescent="0.25">
      <c r="A4336" s="14">
        <f t="shared" si="67"/>
        <v>4333</v>
      </c>
      <c r="B4336" s="1">
        <v>44274</v>
      </c>
      <c r="C4336" s="18">
        <f>+YEAR(datos_arg[[#This Row],[Fecha]])</f>
        <v>2021</v>
      </c>
      <c r="D4336" s="18">
        <f>+MONTH(datos_arg[[#This Row],[Fecha]])</f>
        <v>3</v>
      </c>
      <c r="E4336" s="14" t="s">
        <v>1015</v>
      </c>
      <c r="F4336" s="14" t="s">
        <v>403</v>
      </c>
      <c r="G4336" s="14" t="s">
        <v>970</v>
      </c>
      <c r="H4336" s="14" t="s">
        <v>7132</v>
      </c>
      <c r="I4336" s="14" t="s">
        <v>7132</v>
      </c>
      <c r="J4336" s="14" t="s">
        <v>425</v>
      </c>
      <c r="K4336" s="14"/>
      <c r="L4336" s="14" t="s">
        <v>425</v>
      </c>
      <c r="M4336" s="14" t="s">
        <v>493</v>
      </c>
      <c r="N4336" s="14" t="s">
        <v>26</v>
      </c>
      <c r="O4336" s="14" t="s">
        <v>4434</v>
      </c>
      <c r="P4336" s="14"/>
      <c r="Q4336" s="14"/>
      <c r="R4336" s="14" t="s">
        <v>970</v>
      </c>
      <c r="S4336" s="14" t="s">
        <v>439</v>
      </c>
      <c r="T4336" s="35">
        <v>530</v>
      </c>
      <c r="U4336" s="14" t="s">
        <v>4</v>
      </c>
      <c r="V4336" s="14">
        <v>141</v>
      </c>
      <c r="W4336" s="16">
        <f>+IF(datos_arg[[#This Row],[Moneda]]="ARS",datos_arg[[#This Row],[Monto]],datos_arg[[#This Row],[Monto]]*datos_arg[[#This Row],[TC]])</f>
        <v>530</v>
      </c>
      <c r="X4336" s="16">
        <f>IFERROR(IF(datos_arg[[#This Row],[Moneda]]="USD",datos_arg[[#This Row],[Monto]],datos_arg[[#This Row],[Monto]]/datos_arg[[#This Row],[TC]]),0)</f>
        <v>3.7588652482269502</v>
      </c>
      <c r="Y4336" s="14"/>
    </row>
    <row r="4337" spans="1:25" ht="15" customHeight="1" x14ac:dyDescent="0.25">
      <c r="A4337" s="14">
        <f t="shared" si="67"/>
        <v>4334</v>
      </c>
      <c r="B4337" s="1">
        <v>44276</v>
      </c>
      <c r="C4337" s="18">
        <f>+YEAR(datos_arg[[#This Row],[Fecha]])</f>
        <v>2021</v>
      </c>
      <c r="D4337" s="18">
        <f>+MONTH(datos_arg[[#This Row],[Fecha]])</f>
        <v>3</v>
      </c>
      <c r="E4337" s="14" t="s">
        <v>5358</v>
      </c>
      <c r="F4337" s="14" t="s">
        <v>85</v>
      </c>
      <c r="G4337" s="14"/>
      <c r="H4337" s="14" t="s">
        <v>8103</v>
      </c>
      <c r="I4337" s="14" t="s">
        <v>8105</v>
      </c>
      <c r="J4337" s="14" t="s">
        <v>425</v>
      </c>
      <c r="K4337" s="14" t="s">
        <v>420</v>
      </c>
      <c r="L4337" s="14" t="s">
        <v>425</v>
      </c>
      <c r="M4337" s="14" t="s">
        <v>3294</v>
      </c>
      <c r="N4337" s="14" t="s">
        <v>100</v>
      </c>
      <c r="O4337" s="14" t="s">
        <v>4435</v>
      </c>
      <c r="P4337" s="14" t="s">
        <v>6255</v>
      </c>
      <c r="Q4337" s="14">
        <v>1</v>
      </c>
      <c r="R4337" s="14" t="s">
        <v>85</v>
      </c>
      <c r="S4337" s="14" t="s">
        <v>439</v>
      </c>
      <c r="T4337" s="35">
        <v>5140</v>
      </c>
      <c r="U4337" s="14" t="s">
        <v>4</v>
      </c>
      <c r="V4337" s="14">
        <v>141</v>
      </c>
      <c r="W4337" s="16">
        <f>+IF(datos_arg[[#This Row],[Moneda]]="ARS",datos_arg[[#This Row],[Monto]],datos_arg[[#This Row],[Monto]]*datos_arg[[#This Row],[TC]])</f>
        <v>5140</v>
      </c>
      <c r="X4337" s="16">
        <f>IFERROR(IF(datos_arg[[#This Row],[Moneda]]="USD",datos_arg[[#This Row],[Monto]],datos_arg[[#This Row],[Monto]]/datos_arg[[#This Row],[TC]]),0)</f>
        <v>36.453900709219859</v>
      </c>
      <c r="Y4337" s="14"/>
    </row>
    <row r="4338" spans="1:25" ht="15" customHeight="1" x14ac:dyDescent="0.25">
      <c r="A4338" s="14">
        <f t="shared" si="67"/>
        <v>4335</v>
      </c>
      <c r="B4338" s="1">
        <v>44277</v>
      </c>
      <c r="C4338" s="18">
        <f>+YEAR(datos_arg[[#This Row],[Fecha]])</f>
        <v>2021</v>
      </c>
      <c r="D4338" s="18">
        <f>+MONTH(datos_arg[[#This Row],[Fecha]])</f>
        <v>3</v>
      </c>
      <c r="E4338" s="14" t="s">
        <v>617</v>
      </c>
      <c r="F4338" s="14" t="s">
        <v>8101</v>
      </c>
      <c r="G4338" s="14"/>
      <c r="H4338" s="14" t="s">
        <v>8103</v>
      </c>
      <c r="I4338" s="14" t="s">
        <v>8105</v>
      </c>
      <c r="J4338" s="14" t="s">
        <v>472</v>
      </c>
      <c r="K4338" s="14" t="s">
        <v>421</v>
      </c>
      <c r="L4338" s="14" t="s">
        <v>426</v>
      </c>
      <c r="M4338" s="14" t="s">
        <v>726</v>
      </c>
      <c r="N4338" s="14" t="s">
        <v>289</v>
      </c>
      <c r="O4338" s="14" t="s">
        <v>4436</v>
      </c>
      <c r="P4338" s="14" t="s">
        <v>6256</v>
      </c>
      <c r="Q4338" s="14">
        <v>8</v>
      </c>
      <c r="R4338" s="14" t="s">
        <v>8101</v>
      </c>
      <c r="S4338" s="14" t="s">
        <v>439</v>
      </c>
      <c r="T4338" s="35">
        <v>4935</v>
      </c>
      <c r="U4338" s="14" t="s">
        <v>4</v>
      </c>
      <c r="V4338" s="14">
        <v>141</v>
      </c>
      <c r="W4338" s="16">
        <f>+IF(datos_arg[[#This Row],[Moneda]]="ARS",datos_arg[[#This Row],[Monto]],datos_arg[[#This Row],[Monto]]*datos_arg[[#This Row],[TC]])</f>
        <v>4935</v>
      </c>
      <c r="X4338" s="16">
        <f>IFERROR(IF(datos_arg[[#This Row],[Moneda]]="USD",datos_arg[[#This Row],[Monto]],datos_arg[[#This Row],[Monto]]/datos_arg[[#This Row],[TC]]),0)</f>
        <v>35</v>
      </c>
      <c r="Y4338" s="14"/>
    </row>
    <row r="4339" spans="1:25" ht="15" customHeight="1" x14ac:dyDescent="0.25">
      <c r="A4339" s="14">
        <f t="shared" si="67"/>
        <v>4336</v>
      </c>
      <c r="B4339" s="1">
        <v>44277</v>
      </c>
      <c r="C4339" s="18">
        <f>+YEAR(datos_arg[[#This Row],[Fecha]])</f>
        <v>2021</v>
      </c>
      <c r="D4339" s="18">
        <f>+MONTH(datos_arg[[#This Row],[Fecha]])</f>
        <v>3</v>
      </c>
      <c r="E4339" s="14" t="s">
        <v>617</v>
      </c>
      <c r="F4339" s="14" t="s">
        <v>8101</v>
      </c>
      <c r="G4339" s="14"/>
      <c r="H4339" s="14" t="s">
        <v>8103</v>
      </c>
      <c r="I4339" s="14" t="s">
        <v>8105</v>
      </c>
      <c r="J4339" s="14" t="s">
        <v>472</v>
      </c>
      <c r="K4339" s="14" t="s">
        <v>421</v>
      </c>
      <c r="L4339" s="14" t="s">
        <v>426</v>
      </c>
      <c r="M4339" s="14" t="s">
        <v>4437</v>
      </c>
      <c r="N4339" s="14" t="s">
        <v>289</v>
      </c>
      <c r="O4339" s="14" t="s">
        <v>4438</v>
      </c>
      <c r="P4339" s="14" t="s">
        <v>6256</v>
      </c>
      <c r="Q4339" s="14">
        <v>2</v>
      </c>
      <c r="R4339" s="14" t="s">
        <v>8101</v>
      </c>
      <c r="S4339" s="14" t="s">
        <v>439</v>
      </c>
      <c r="T4339" s="35">
        <v>2565</v>
      </c>
      <c r="U4339" s="14" t="s">
        <v>4</v>
      </c>
      <c r="V4339" s="14">
        <v>141</v>
      </c>
      <c r="W4339" s="16">
        <f>+IF(datos_arg[[#This Row],[Moneda]]="ARS",datos_arg[[#This Row],[Monto]],datos_arg[[#This Row],[Monto]]*datos_arg[[#This Row],[TC]])</f>
        <v>2565</v>
      </c>
      <c r="X4339" s="16">
        <f>IFERROR(IF(datos_arg[[#This Row],[Moneda]]="USD",datos_arg[[#This Row],[Monto]],datos_arg[[#This Row],[Monto]]/datos_arg[[#This Row],[TC]]),0)</f>
        <v>18.191489361702128</v>
      </c>
      <c r="Y4339" s="14"/>
    </row>
    <row r="4340" spans="1:25" ht="15" customHeight="1" x14ac:dyDescent="0.25">
      <c r="A4340" s="14">
        <f t="shared" si="67"/>
        <v>4337</v>
      </c>
      <c r="B4340" s="1">
        <v>44277</v>
      </c>
      <c r="C4340" s="18">
        <f>+YEAR(datos_arg[[#This Row],[Fecha]])</f>
        <v>2021</v>
      </c>
      <c r="D4340" s="18">
        <f>+MONTH(datos_arg[[#This Row],[Fecha]])</f>
        <v>3</v>
      </c>
      <c r="E4340" s="14" t="s">
        <v>617</v>
      </c>
      <c r="F4340" s="14" t="s">
        <v>8101</v>
      </c>
      <c r="G4340" s="14"/>
      <c r="H4340" s="14" t="s">
        <v>8103</v>
      </c>
      <c r="I4340" s="14" t="s">
        <v>8105</v>
      </c>
      <c r="J4340" s="14" t="s">
        <v>472</v>
      </c>
      <c r="K4340" s="14" t="s">
        <v>421</v>
      </c>
      <c r="L4340" s="14" t="s">
        <v>426</v>
      </c>
      <c r="M4340" s="14" t="s">
        <v>489</v>
      </c>
      <c r="N4340" s="14" t="s">
        <v>289</v>
      </c>
      <c r="O4340" s="14" t="s">
        <v>4439</v>
      </c>
      <c r="P4340" s="14" t="s">
        <v>6256</v>
      </c>
      <c r="Q4340" s="14">
        <v>20</v>
      </c>
      <c r="R4340" s="14" t="s">
        <v>8101</v>
      </c>
      <c r="S4340" s="14" t="s">
        <v>439</v>
      </c>
      <c r="T4340" s="35">
        <v>14200</v>
      </c>
      <c r="U4340" s="14" t="s">
        <v>4</v>
      </c>
      <c r="V4340" s="14">
        <v>141</v>
      </c>
      <c r="W4340" s="16">
        <f>+IF(datos_arg[[#This Row],[Moneda]]="ARS",datos_arg[[#This Row],[Monto]],datos_arg[[#This Row],[Monto]]*datos_arg[[#This Row],[TC]])</f>
        <v>14200</v>
      </c>
      <c r="X4340" s="16">
        <f>IFERROR(IF(datos_arg[[#This Row],[Moneda]]="USD",datos_arg[[#This Row],[Monto]],datos_arg[[#This Row],[Monto]]/datos_arg[[#This Row],[TC]]),0)</f>
        <v>100.70921985815603</v>
      </c>
      <c r="Y4340" s="14"/>
    </row>
    <row r="4341" spans="1:25" ht="15" customHeight="1" x14ac:dyDescent="0.25">
      <c r="A4341" s="14">
        <f t="shared" si="67"/>
        <v>4338</v>
      </c>
      <c r="B4341" s="1">
        <v>44277</v>
      </c>
      <c r="C4341" s="18">
        <f>+YEAR(datos_arg[[#This Row],[Fecha]])</f>
        <v>2021</v>
      </c>
      <c r="D4341" s="18">
        <f>+MONTH(datos_arg[[#This Row],[Fecha]])</f>
        <v>3</v>
      </c>
      <c r="E4341" s="14" t="s">
        <v>1015</v>
      </c>
      <c r="F4341" s="14" t="s">
        <v>403</v>
      </c>
      <c r="G4341" s="14" t="s">
        <v>5383</v>
      </c>
      <c r="H4341" s="14" t="s">
        <v>8103</v>
      </c>
      <c r="I4341" s="14" t="s">
        <v>8105</v>
      </c>
      <c r="J4341" s="14" t="s">
        <v>425</v>
      </c>
      <c r="K4341" s="14" t="s">
        <v>421</v>
      </c>
      <c r="L4341" s="14" t="s">
        <v>425</v>
      </c>
      <c r="M4341" s="14" t="s">
        <v>1419</v>
      </c>
      <c r="N4341" s="14" t="s">
        <v>4440</v>
      </c>
      <c r="O4341" s="14" t="s">
        <v>4441</v>
      </c>
      <c r="P4341" s="14" t="s">
        <v>6257</v>
      </c>
      <c r="Q4341" s="14">
        <v>800</v>
      </c>
      <c r="R4341" s="14" t="s">
        <v>5383</v>
      </c>
      <c r="S4341" s="14" t="s">
        <v>439</v>
      </c>
      <c r="T4341" s="35">
        <v>5504.07</v>
      </c>
      <c r="U4341" s="14" t="s">
        <v>4</v>
      </c>
      <c r="V4341" s="14">
        <v>141</v>
      </c>
      <c r="W4341" s="16">
        <f>+IF(datos_arg[[#This Row],[Moneda]]="ARS",datos_arg[[#This Row],[Monto]],datos_arg[[#This Row],[Monto]]*datos_arg[[#This Row],[TC]])</f>
        <v>5504.07</v>
      </c>
      <c r="X4341" s="16">
        <f>IFERROR(IF(datos_arg[[#This Row],[Moneda]]="USD",datos_arg[[#This Row],[Monto]],datos_arg[[#This Row],[Monto]]/datos_arg[[#This Row],[TC]]),0)</f>
        <v>39.03595744680851</v>
      </c>
      <c r="Y4341" s="14"/>
    </row>
    <row r="4342" spans="1:25" ht="15" customHeight="1" x14ac:dyDescent="0.25">
      <c r="A4342" s="14">
        <f t="shared" si="67"/>
        <v>4339</v>
      </c>
      <c r="B4342" s="1">
        <v>44277</v>
      </c>
      <c r="C4342" s="18">
        <f>+YEAR(datos_arg[[#This Row],[Fecha]])</f>
        <v>2021</v>
      </c>
      <c r="D4342" s="18">
        <f>+MONTH(datos_arg[[#This Row],[Fecha]])</f>
        <v>3</v>
      </c>
      <c r="E4342" s="14" t="s">
        <v>1015</v>
      </c>
      <c r="F4342" s="14" t="s">
        <v>403</v>
      </c>
      <c r="G4342" s="14" t="s">
        <v>5383</v>
      </c>
      <c r="H4342" s="14" t="s">
        <v>8103</v>
      </c>
      <c r="I4342" s="14" t="s">
        <v>8105</v>
      </c>
      <c r="J4342" s="14" t="s">
        <v>425</v>
      </c>
      <c r="K4342" s="14" t="s">
        <v>421</v>
      </c>
      <c r="L4342" s="14" t="s">
        <v>425</v>
      </c>
      <c r="M4342" s="14" t="s">
        <v>1421</v>
      </c>
      <c r="N4342" s="14" t="s">
        <v>4440</v>
      </c>
      <c r="O4342" s="14" t="s">
        <v>4442</v>
      </c>
      <c r="P4342" s="14" t="s">
        <v>6257</v>
      </c>
      <c r="Q4342" s="14">
        <v>100</v>
      </c>
      <c r="R4342" s="14" t="s">
        <v>5383</v>
      </c>
      <c r="S4342" s="14" t="s">
        <v>439</v>
      </c>
      <c r="T4342" s="35">
        <v>118.77</v>
      </c>
      <c r="U4342" s="14" t="s">
        <v>4</v>
      </c>
      <c r="V4342" s="14">
        <v>141</v>
      </c>
      <c r="W4342" s="16">
        <f>+IF(datos_arg[[#This Row],[Moneda]]="ARS",datos_arg[[#This Row],[Monto]],datos_arg[[#This Row],[Monto]]*datos_arg[[#This Row],[TC]])</f>
        <v>118.77</v>
      </c>
      <c r="X4342" s="16">
        <f>IFERROR(IF(datos_arg[[#This Row],[Moneda]]="USD",datos_arg[[#This Row],[Monto]],datos_arg[[#This Row],[Monto]]/datos_arg[[#This Row],[TC]]),0)</f>
        <v>0.8423404255319149</v>
      </c>
      <c r="Y4342" s="14"/>
    </row>
    <row r="4343" spans="1:25" ht="15" customHeight="1" x14ac:dyDescent="0.25">
      <c r="A4343" s="14">
        <f t="shared" si="67"/>
        <v>4340</v>
      </c>
      <c r="B4343" s="1">
        <v>44277</v>
      </c>
      <c r="C4343" s="18">
        <f>+YEAR(datos_arg[[#This Row],[Fecha]])</f>
        <v>2021</v>
      </c>
      <c r="D4343" s="18">
        <f>+MONTH(datos_arg[[#This Row],[Fecha]])</f>
        <v>3</v>
      </c>
      <c r="E4343" s="14" t="s">
        <v>1015</v>
      </c>
      <c r="F4343" s="14" t="s">
        <v>403</v>
      </c>
      <c r="G4343" s="14" t="s">
        <v>5383</v>
      </c>
      <c r="H4343" s="14" t="s">
        <v>8103</v>
      </c>
      <c r="I4343" s="14" t="s">
        <v>8105</v>
      </c>
      <c r="J4343" s="14" t="s">
        <v>425</v>
      </c>
      <c r="K4343" s="14" t="s">
        <v>421</v>
      </c>
      <c r="L4343" s="14" t="s">
        <v>425</v>
      </c>
      <c r="M4343" s="14" t="s">
        <v>2208</v>
      </c>
      <c r="N4343" s="14" t="s">
        <v>4440</v>
      </c>
      <c r="O4343" s="14" t="s">
        <v>4443</v>
      </c>
      <c r="P4343" s="14" t="s">
        <v>6257</v>
      </c>
      <c r="Q4343" s="14">
        <v>800</v>
      </c>
      <c r="R4343" s="14" t="s">
        <v>5383</v>
      </c>
      <c r="S4343" s="14" t="s">
        <v>439</v>
      </c>
      <c r="T4343" s="35">
        <v>2872.16</v>
      </c>
      <c r="U4343" s="14" t="s">
        <v>4</v>
      </c>
      <c r="V4343" s="14">
        <v>141</v>
      </c>
      <c r="W4343" s="16">
        <f>+IF(datos_arg[[#This Row],[Moneda]]="ARS",datos_arg[[#This Row],[Monto]],datos_arg[[#This Row],[Monto]]*datos_arg[[#This Row],[TC]])</f>
        <v>2872.16</v>
      </c>
      <c r="X4343" s="16">
        <f>IFERROR(IF(datos_arg[[#This Row],[Moneda]]="USD",datos_arg[[#This Row],[Monto]],datos_arg[[#This Row],[Monto]]/datos_arg[[#This Row],[TC]]),0)</f>
        <v>20.369929078014184</v>
      </c>
      <c r="Y4343" s="14"/>
    </row>
    <row r="4344" spans="1:25" ht="15" customHeight="1" x14ac:dyDescent="0.25">
      <c r="A4344" s="14">
        <f t="shared" si="67"/>
        <v>4341</v>
      </c>
      <c r="B4344" s="1">
        <v>44277</v>
      </c>
      <c r="C4344" s="18">
        <f>+YEAR(datos_arg[[#This Row],[Fecha]])</f>
        <v>2021</v>
      </c>
      <c r="D4344" s="18">
        <f>+MONTH(datos_arg[[#This Row],[Fecha]])</f>
        <v>3</v>
      </c>
      <c r="E4344" s="14" t="s">
        <v>1015</v>
      </c>
      <c r="F4344" s="14" t="s">
        <v>403</v>
      </c>
      <c r="G4344" s="14" t="s">
        <v>5383</v>
      </c>
      <c r="H4344" s="14" t="s">
        <v>8103</v>
      </c>
      <c r="I4344" s="14" t="s">
        <v>8105</v>
      </c>
      <c r="J4344" s="14" t="s">
        <v>425</v>
      </c>
      <c r="K4344" s="14" t="s">
        <v>421</v>
      </c>
      <c r="L4344" s="14" t="s">
        <v>425</v>
      </c>
      <c r="M4344" s="14" t="s">
        <v>308</v>
      </c>
      <c r="N4344" s="14" t="s">
        <v>4440</v>
      </c>
      <c r="O4344" s="14" t="s">
        <v>4444</v>
      </c>
      <c r="P4344" s="14" t="s">
        <v>6257</v>
      </c>
      <c r="Q4344" s="14"/>
      <c r="R4344" s="14" t="s">
        <v>5383</v>
      </c>
      <c r="S4344" s="14" t="s">
        <v>439</v>
      </c>
      <c r="T4344" s="35">
        <v>13627</v>
      </c>
      <c r="U4344" s="14" t="s">
        <v>4</v>
      </c>
      <c r="V4344" s="14">
        <v>141</v>
      </c>
      <c r="W4344" s="16">
        <f>+IF(datos_arg[[#This Row],[Moneda]]="ARS",datos_arg[[#This Row],[Monto]],datos_arg[[#This Row],[Monto]]*datos_arg[[#This Row],[TC]])</f>
        <v>13627</v>
      </c>
      <c r="X4344" s="16">
        <f>IFERROR(IF(datos_arg[[#This Row],[Moneda]]="USD",datos_arg[[#This Row],[Monto]],datos_arg[[#This Row],[Monto]]/datos_arg[[#This Row],[TC]]),0)</f>
        <v>96.645390070921991</v>
      </c>
      <c r="Y4344" s="14"/>
    </row>
    <row r="4345" spans="1:25" ht="15" customHeight="1" x14ac:dyDescent="0.25">
      <c r="A4345" s="14">
        <f t="shared" si="67"/>
        <v>4342</v>
      </c>
      <c r="B4345" s="1">
        <v>44277</v>
      </c>
      <c r="C4345" s="18">
        <f>+YEAR(datos_arg[[#This Row],[Fecha]])</f>
        <v>2021</v>
      </c>
      <c r="D4345" s="18">
        <f>+MONTH(datos_arg[[#This Row],[Fecha]])</f>
        <v>3</v>
      </c>
      <c r="E4345" s="14" t="s">
        <v>1015</v>
      </c>
      <c r="F4345" s="14" t="s">
        <v>430</v>
      </c>
      <c r="G4345" s="14"/>
      <c r="H4345" s="14" t="s">
        <v>7132</v>
      </c>
      <c r="I4345" s="14" t="s">
        <v>7132</v>
      </c>
      <c r="J4345" s="14" t="s">
        <v>425</v>
      </c>
      <c r="K4345" s="14"/>
      <c r="L4345" s="14" t="s">
        <v>425</v>
      </c>
      <c r="M4345" s="14" t="s">
        <v>3963</v>
      </c>
      <c r="N4345" s="14" t="s">
        <v>158</v>
      </c>
      <c r="O4345" s="14" t="s">
        <v>4445</v>
      </c>
      <c r="P4345" s="14" t="s">
        <v>6162</v>
      </c>
      <c r="Q4345" s="14"/>
      <c r="R4345" s="14" t="s">
        <v>430</v>
      </c>
      <c r="S4345" s="14" t="s">
        <v>439</v>
      </c>
      <c r="T4345" s="35">
        <v>65300</v>
      </c>
      <c r="U4345" s="14" t="s">
        <v>4</v>
      </c>
      <c r="V4345" s="14">
        <v>141</v>
      </c>
      <c r="W4345" s="16">
        <f>+IF(datos_arg[[#This Row],[Moneda]]="ARS",datos_arg[[#This Row],[Monto]],datos_arg[[#This Row],[Monto]]*datos_arg[[#This Row],[TC]])</f>
        <v>65300</v>
      </c>
      <c r="X4345" s="16">
        <f>IFERROR(IF(datos_arg[[#This Row],[Moneda]]="USD",datos_arg[[#This Row],[Monto]],datos_arg[[#This Row],[Monto]]/datos_arg[[#This Row],[TC]]),0)</f>
        <v>463.12056737588654</v>
      </c>
      <c r="Y4345" s="14"/>
    </row>
    <row r="4346" spans="1:25" ht="15" customHeight="1" x14ac:dyDescent="0.25">
      <c r="A4346" s="14">
        <f t="shared" si="67"/>
        <v>4343</v>
      </c>
      <c r="B4346" s="1">
        <v>44277</v>
      </c>
      <c r="C4346" s="18">
        <f>+YEAR(datos_arg[[#This Row],[Fecha]])</f>
        <v>2021</v>
      </c>
      <c r="D4346" s="18">
        <f>+MONTH(datos_arg[[#This Row],[Fecha]])</f>
        <v>3</v>
      </c>
      <c r="E4346" s="14" t="s">
        <v>1015</v>
      </c>
      <c r="F4346" s="14" t="s">
        <v>403</v>
      </c>
      <c r="G4346" s="14" t="s">
        <v>5383</v>
      </c>
      <c r="H4346" s="14" t="s">
        <v>532</v>
      </c>
      <c r="I4346" s="14" t="s">
        <v>7132</v>
      </c>
      <c r="J4346" s="14" t="s">
        <v>425</v>
      </c>
      <c r="K4346" s="14" t="s">
        <v>421</v>
      </c>
      <c r="L4346" s="14" t="s">
        <v>425</v>
      </c>
      <c r="M4346" s="14" t="s">
        <v>1384</v>
      </c>
      <c r="N4346" s="14" t="s">
        <v>100</v>
      </c>
      <c r="O4346" s="14" t="s">
        <v>4446</v>
      </c>
      <c r="P4346" s="14" t="s">
        <v>6258</v>
      </c>
      <c r="Q4346" s="14">
        <v>3</v>
      </c>
      <c r="R4346" s="14" t="s">
        <v>5383</v>
      </c>
      <c r="S4346" s="14" t="s">
        <v>439</v>
      </c>
      <c r="T4346" s="35">
        <v>1673.99</v>
      </c>
      <c r="U4346" s="14" t="s">
        <v>4</v>
      </c>
      <c r="V4346" s="14">
        <v>141</v>
      </c>
      <c r="W4346" s="16">
        <f>+IF(datos_arg[[#This Row],[Moneda]]="ARS",datos_arg[[#This Row],[Monto]],datos_arg[[#This Row],[Monto]]*datos_arg[[#This Row],[TC]])</f>
        <v>1673.99</v>
      </c>
      <c r="X4346" s="16">
        <f>IFERROR(IF(datos_arg[[#This Row],[Moneda]]="USD",datos_arg[[#This Row],[Monto]],datos_arg[[#This Row],[Monto]]/datos_arg[[#This Row],[TC]]),0)</f>
        <v>11.8722695035461</v>
      </c>
      <c r="Y4346" s="14"/>
    </row>
    <row r="4347" spans="1:25" ht="15" customHeight="1" x14ac:dyDescent="0.25">
      <c r="A4347" s="14">
        <f t="shared" si="67"/>
        <v>4344</v>
      </c>
      <c r="B4347" s="1">
        <v>44277</v>
      </c>
      <c r="C4347" s="18">
        <f>+YEAR(datos_arg[[#This Row],[Fecha]])</f>
        <v>2021</v>
      </c>
      <c r="D4347" s="18">
        <f>+MONTH(datos_arg[[#This Row],[Fecha]])</f>
        <v>3</v>
      </c>
      <c r="E4347" s="14" t="s">
        <v>1015</v>
      </c>
      <c r="F4347" s="14" t="s">
        <v>403</v>
      </c>
      <c r="G4347" s="14" t="s">
        <v>5383</v>
      </c>
      <c r="H4347" s="14" t="s">
        <v>532</v>
      </c>
      <c r="I4347" s="14" t="s">
        <v>7132</v>
      </c>
      <c r="J4347" s="14" t="s">
        <v>425</v>
      </c>
      <c r="K4347" s="14" t="s">
        <v>421</v>
      </c>
      <c r="L4347" s="14" t="s">
        <v>425</v>
      </c>
      <c r="M4347" s="14" t="s">
        <v>946</v>
      </c>
      <c r="N4347" s="14" t="s">
        <v>100</v>
      </c>
      <c r="O4347" s="14" t="s">
        <v>4447</v>
      </c>
      <c r="P4347" s="14" t="s">
        <v>6258</v>
      </c>
      <c r="Q4347" s="14">
        <v>6</v>
      </c>
      <c r="R4347" s="14" t="s">
        <v>5383</v>
      </c>
      <c r="S4347" s="14" t="s">
        <v>439</v>
      </c>
      <c r="T4347" s="35">
        <v>3464.49</v>
      </c>
      <c r="U4347" s="14" t="s">
        <v>4</v>
      </c>
      <c r="V4347" s="14">
        <v>141</v>
      </c>
      <c r="W4347" s="16">
        <f>+IF(datos_arg[[#This Row],[Moneda]]="ARS",datos_arg[[#This Row],[Monto]],datos_arg[[#This Row],[Monto]]*datos_arg[[#This Row],[TC]])</f>
        <v>3464.49</v>
      </c>
      <c r="X4347" s="16">
        <f>IFERROR(IF(datos_arg[[#This Row],[Moneda]]="USD",datos_arg[[#This Row],[Monto]],datos_arg[[#This Row],[Monto]]/datos_arg[[#This Row],[TC]]),0)</f>
        <v>24.570851063829785</v>
      </c>
      <c r="Y4347" s="14"/>
    </row>
    <row r="4348" spans="1:25" ht="15" customHeight="1" x14ac:dyDescent="0.25">
      <c r="A4348" s="14">
        <f t="shared" si="67"/>
        <v>4345</v>
      </c>
      <c r="B4348" s="1">
        <v>44277</v>
      </c>
      <c r="C4348" s="18">
        <f>+YEAR(datos_arg[[#This Row],[Fecha]])</f>
        <v>2021</v>
      </c>
      <c r="D4348" s="18">
        <f>+MONTH(datos_arg[[#This Row],[Fecha]])</f>
        <v>3</v>
      </c>
      <c r="E4348" s="14" t="s">
        <v>5358</v>
      </c>
      <c r="F4348" s="14" t="s">
        <v>4109</v>
      </c>
      <c r="G4348" s="14"/>
      <c r="H4348" s="14" t="s">
        <v>6646</v>
      </c>
      <c r="I4348" s="14" t="s">
        <v>7132</v>
      </c>
      <c r="J4348" s="14" t="s">
        <v>425</v>
      </c>
      <c r="K4348" s="14" t="s">
        <v>421</v>
      </c>
      <c r="L4348" s="14" t="s">
        <v>421</v>
      </c>
      <c r="M4348" s="14" t="s">
        <v>989</v>
      </c>
      <c r="N4348" s="14" t="s">
        <v>100</v>
      </c>
      <c r="O4348" s="14" t="s">
        <v>4448</v>
      </c>
      <c r="P4348" s="14" t="s">
        <v>6259</v>
      </c>
      <c r="Q4348" s="14">
        <v>1</v>
      </c>
      <c r="R4348" s="14" t="s">
        <v>4109</v>
      </c>
      <c r="S4348" s="14" t="s">
        <v>439</v>
      </c>
      <c r="T4348" s="35">
        <v>7880</v>
      </c>
      <c r="U4348" s="14" t="s">
        <v>4</v>
      </c>
      <c r="V4348" s="14">
        <v>141</v>
      </c>
      <c r="W4348" s="16">
        <f>+IF(datos_arg[[#This Row],[Moneda]]="ARS",datos_arg[[#This Row],[Monto]],datos_arg[[#This Row],[Monto]]*datos_arg[[#This Row],[TC]])</f>
        <v>7880</v>
      </c>
      <c r="X4348" s="16">
        <f>IFERROR(IF(datos_arg[[#This Row],[Moneda]]="USD",datos_arg[[#This Row],[Monto]],datos_arg[[#This Row],[Monto]]/datos_arg[[#This Row],[TC]]),0)</f>
        <v>55.886524822695037</v>
      </c>
      <c r="Y4348" s="14"/>
    </row>
    <row r="4349" spans="1:25" ht="15" customHeight="1" x14ac:dyDescent="0.25">
      <c r="A4349" s="14">
        <f t="shared" si="67"/>
        <v>4346</v>
      </c>
      <c r="B4349" s="1">
        <v>44277</v>
      </c>
      <c r="C4349" s="18">
        <f>+YEAR(datos_arg[[#This Row],[Fecha]])</f>
        <v>2021</v>
      </c>
      <c r="D4349" s="18">
        <f>+MONTH(datos_arg[[#This Row],[Fecha]])</f>
        <v>3</v>
      </c>
      <c r="E4349" s="14" t="s">
        <v>1015</v>
      </c>
      <c r="F4349" s="14" t="s">
        <v>403</v>
      </c>
      <c r="G4349" s="14" t="s">
        <v>5383</v>
      </c>
      <c r="H4349" s="14" t="s">
        <v>8103</v>
      </c>
      <c r="I4349" s="14" t="s">
        <v>8105</v>
      </c>
      <c r="J4349" s="14" t="s">
        <v>422</v>
      </c>
      <c r="K4349" s="14" t="s">
        <v>420</v>
      </c>
      <c r="L4349" s="14" t="s">
        <v>422</v>
      </c>
      <c r="M4349" s="14" t="s">
        <v>1526</v>
      </c>
      <c r="N4349" s="14" t="s">
        <v>100</v>
      </c>
      <c r="O4349" s="14" t="s">
        <v>4449</v>
      </c>
      <c r="P4349" s="14" t="s">
        <v>6260</v>
      </c>
      <c r="Q4349" s="14">
        <v>1</v>
      </c>
      <c r="R4349" s="14" t="s">
        <v>5383</v>
      </c>
      <c r="S4349" s="14" t="s">
        <v>439</v>
      </c>
      <c r="T4349" s="35">
        <v>722.59</v>
      </c>
      <c r="U4349" s="14" t="s">
        <v>4</v>
      </c>
      <c r="V4349" s="14">
        <v>141</v>
      </c>
      <c r="W4349" s="16">
        <f>+IF(datos_arg[[#This Row],[Moneda]]="ARS",datos_arg[[#This Row],[Monto]],datos_arg[[#This Row],[Monto]]*datos_arg[[#This Row],[TC]])</f>
        <v>722.59</v>
      </c>
      <c r="X4349" s="16">
        <f>IFERROR(IF(datos_arg[[#This Row],[Moneda]]="USD",datos_arg[[#This Row],[Monto]],datos_arg[[#This Row],[Monto]]/datos_arg[[#This Row],[TC]]),0)</f>
        <v>5.1247517730496455</v>
      </c>
      <c r="Y4349" s="14"/>
    </row>
    <row r="4350" spans="1:25" ht="15" customHeight="1" x14ac:dyDescent="0.25">
      <c r="A4350" s="14">
        <f t="shared" si="67"/>
        <v>4347</v>
      </c>
      <c r="B4350" s="1">
        <v>44277</v>
      </c>
      <c r="C4350" s="18">
        <f>+YEAR(datos_arg[[#This Row],[Fecha]])</f>
        <v>2021</v>
      </c>
      <c r="D4350" s="18">
        <f>+MONTH(datos_arg[[#This Row],[Fecha]])</f>
        <v>3</v>
      </c>
      <c r="E4350" s="14" t="s">
        <v>1015</v>
      </c>
      <c r="F4350" s="14" t="s">
        <v>403</v>
      </c>
      <c r="G4350" s="14" t="s">
        <v>5383</v>
      </c>
      <c r="H4350" s="14" t="s">
        <v>8103</v>
      </c>
      <c r="I4350" s="14" t="s">
        <v>8105</v>
      </c>
      <c r="J4350" s="14" t="s">
        <v>422</v>
      </c>
      <c r="K4350" s="14" t="s">
        <v>420</v>
      </c>
      <c r="L4350" s="14" t="s">
        <v>422</v>
      </c>
      <c r="M4350" s="14" t="s">
        <v>1526</v>
      </c>
      <c r="N4350" s="14" t="s">
        <v>100</v>
      </c>
      <c r="O4350" s="14" t="s">
        <v>4450</v>
      </c>
      <c r="P4350" s="14" t="s">
        <v>6260</v>
      </c>
      <c r="Q4350" s="14">
        <v>1</v>
      </c>
      <c r="R4350" s="14" t="s">
        <v>5383</v>
      </c>
      <c r="S4350" s="14" t="s">
        <v>439</v>
      </c>
      <c r="T4350" s="35">
        <v>1159.3800000000001</v>
      </c>
      <c r="U4350" s="14" t="s">
        <v>4</v>
      </c>
      <c r="V4350" s="14">
        <v>141</v>
      </c>
      <c r="W4350" s="16">
        <f>+IF(datos_arg[[#This Row],[Moneda]]="ARS",datos_arg[[#This Row],[Monto]],datos_arg[[#This Row],[Monto]]*datos_arg[[#This Row],[TC]])</f>
        <v>1159.3800000000001</v>
      </c>
      <c r="X4350" s="16">
        <f>IFERROR(IF(datos_arg[[#This Row],[Moneda]]="USD",datos_arg[[#This Row],[Monto]],datos_arg[[#This Row],[Monto]]/datos_arg[[#This Row],[TC]]),0)</f>
        <v>8.2225531914893626</v>
      </c>
      <c r="Y4350" s="14"/>
    </row>
    <row r="4351" spans="1:25" ht="15" customHeight="1" x14ac:dyDescent="0.25">
      <c r="A4351" s="14">
        <f t="shared" si="67"/>
        <v>4348</v>
      </c>
      <c r="B4351" s="1">
        <v>44277</v>
      </c>
      <c r="C4351" s="18">
        <f>+YEAR(datos_arg[[#This Row],[Fecha]])</f>
        <v>2021</v>
      </c>
      <c r="D4351" s="18">
        <f>+MONTH(datos_arg[[#This Row],[Fecha]])</f>
        <v>3</v>
      </c>
      <c r="E4351" s="14" t="s">
        <v>617</v>
      </c>
      <c r="F4351" s="14" t="s">
        <v>8101</v>
      </c>
      <c r="G4351" s="14"/>
      <c r="H4351" s="14" t="s">
        <v>8103</v>
      </c>
      <c r="I4351" s="14" t="s">
        <v>8105</v>
      </c>
      <c r="J4351" s="14" t="s">
        <v>422</v>
      </c>
      <c r="K4351" s="14" t="s">
        <v>420</v>
      </c>
      <c r="L4351" s="14" t="s">
        <v>422</v>
      </c>
      <c r="M4351" s="14" t="s">
        <v>805</v>
      </c>
      <c r="N4351" s="14" t="s">
        <v>100</v>
      </c>
      <c r="O4351" s="14" t="s">
        <v>4451</v>
      </c>
      <c r="P4351" s="14" t="s">
        <v>6260</v>
      </c>
      <c r="Q4351" s="14">
        <v>10</v>
      </c>
      <c r="R4351" s="14" t="s">
        <v>8101</v>
      </c>
      <c r="S4351" s="14" t="s">
        <v>439</v>
      </c>
      <c r="T4351" s="35">
        <v>2335</v>
      </c>
      <c r="U4351" s="14" t="s">
        <v>4</v>
      </c>
      <c r="V4351" s="14">
        <v>141</v>
      </c>
      <c r="W4351" s="16">
        <f>+IF(datos_arg[[#This Row],[Moneda]]="ARS",datos_arg[[#This Row],[Monto]],datos_arg[[#This Row],[Monto]]*datos_arg[[#This Row],[TC]])</f>
        <v>2335</v>
      </c>
      <c r="X4351" s="16">
        <f>IFERROR(IF(datos_arg[[#This Row],[Moneda]]="USD",datos_arg[[#This Row],[Monto]],datos_arg[[#This Row],[Monto]]/datos_arg[[#This Row],[TC]]),0)</f>
        <v>16.560283687943262</v>
      </c>
      <c r="Y4351" s="14"/>
    </row>
    <row r="4352" spans="1:25" ht="15" customHeight="1" x14ac:dyDescent="0.25">
      <c r="A4352" s="14">
        <f t="shared" si="67"/>
        <v>4349</v>
      </c>
      <c r="B4352" s="1">
        <v>44277</v>
      </c>
      <c r="C4352" s="18">
        <f>+YEAR(datos_arg[[#This Row],[Fecha]])</f>
        <v>2021</v>
      </c>
      <c r="D4352" s="18">
        <f>+MONTH(datos_arg[[#This Row],[Fecha]])</f>
        <v>3</v>
      </c>
      <c r="E4352" s="14" t="s">
        <v>1015</v>
      </c>
      <c r="F4352" s="14" t="s">
        <v>430</v>
      </c>
      <c r="G4352" s="14"/>
      <c r="H4352" s="14" t="s">
        <v>7132</v>
      </c>
      <c r="I4352" s="14" t="s">
        <v>7132</v>
      </c>
      <c r="J4352" s="14" t="s">
        <v>425</v>
      </c>
      <c r="K4352" s="14"/>
      <c r="L4352" s="14" t="s">
        <v>425</v>
      </c>
      <c r="M4352" s="14" t="s">
        <v>3961</v>
      </c>
      <c r="N4352" s="14" t="s">
        <v>1019</v>
      </c>
      <c r="O4352" s="14" t="s">
        <v>4454</v>
      </c>
      <c r="P4352" s="14"/>
      <c r="Q4352" s="14"/>
      <c r="R4352" s="14" t="s">
        <v>430</v>
      </c>
      <c r="S4352" s="14" t="s">
        <v>613</v>
      </c>
      <c r="T4352" s="35">
        <v>6000</v>
      </c>
      <c r="U4352" s="14" t="s">
        <v>4</v>
      </c>
      <c r="V4352" s="14">
        <v>141</v>
      </c>
      <c r="W4352" s="16">
        <f>+IF(datos_arg[[#This Row],[Moneda]]="ARS",datos_arg[[#This Row],[Monto]],datos_arg[[#This Row],[Monto]]*datos_arg[[#This Row],[TC]])</f>
        <v>6000</v>
      </c>
      <c r="X4352" s="16">
        <f>IFERROR(IF(datos_arg[[#This Row],[Moneda]]="USD",datos_arg[[#This Row],[Monto]],datos_arg[[#This Row],[Monto]]/datos_arg[[#This Row],[TC]]),0)</f>
        <v>42.553191489361701</v>
      </c>
      <c r="Y4352" s="14"/>
    </row>
    <row r="4353" spans="1:25" x14ac:dyDescent="0.25">
      <c r="A4353" s="14">
        <f t="shared" si="67"/>
        <v>4350</v>
      </c>
      <c r="B4353" s="1">
        <v>44278</v>
      </c>
      <c r="C4353" s="18">
        <f>+YEAR(datos_arg[[#This Row],[Fecha]])</f>
        <v>2021</v>
      </c>
      <c r="D4353" s="18">
        <f>+MONTH(datos_arg[[#This Row],[Fecha]])</f>
        <v>3</v>
      </c>
      <c r="E4353" s="14" t="s">
        <v>617</v>
      </c>
      <c r="F4353" s="14" t="s">
        <v>6652</v>
      </c>
      <c r="G4353" s="14" t="s">
        <v>6653</v>
      </c>
      <c r="H4353" s="14" t="s">
        <v>6648</v>
      </c>
      <c r="I4353" s="14" t="s">
        <v>3955</v>
      </c>
      <c r="J4353" s="14" t="s">
        <v>425</v>
      </c>
      <c r="K4353" s="14" t="s">
        <v>420</v>
      </c>
      <c r="L4353" s="14" t="s">
        <v>421</v>
      </c>
      <c r="M4353" s="14" t="s">
        <v>488</v>
      </c>
      <c r="N4353" s="14" t="s">
        <v>4452</v>
      </c>
      <c r="O4353" s="14" t="s">
        <v>4453</v>
      </c>
      <c r="P4353" s="14" t="s">
        <v>6261</v>
      </c>
      <c r="Q4353" s="14">
        <v>0</v>
      </c>
      <c r="R4353" s="14" t="s">
        <v>6653</v>
      </c>
      <c r="S4353" s="14" t="s">
        <v>440</v>
      </c>
      <c r="T4353" s="35">
        <v>500</v>
      </c>
      <c r="U4353" s="14" t="s">
        <v>2</v>
      </c>
      <c r="V4353" s="14">
        <v>141</v>
      </c>
      <c r="W4353" s="16">
        <f>+IF(datos_arg[[#This Row],[Moneda]]="ARS",datos_arg[[#This Row],[Monto]],datos_arg[[#This Row],[Monto]]*datos_arg[[#This Row],[TC]])</f>
        <v>70500</v>
      </c>
      <c r="X4353" s="16">
        <f>IFERROR(IF(datos_arg[[#This Row],[Moneda]]="USD",datos_arg[[#This Row],[Monto]],datos_arg[[#This Row],[Monto]]/datos_arg[[#This Row],[TC]]),0)</f>
        <v>500</v>
      </c>
      <c r="Y4353" s="14"/>
    </row>
    <row r="4354" spans="1:25" ht="15" customHeight="1" x14ac:dyDescent="0.25">
      <c r="A4354" s="14">
        <f t="shared" si="67"/>
        <v>4351</v>
      </c>
      <c r="B4354" s="1">
        <v>44278</v>
      </c>
      <c r="C4354" s="18">
        <f>+YEAR(datos_arg[[#This Row],[Fecha]])</f>
        <v>2021</v>
      </c>
      <c r="D4354" s="18">
        <f>+MONTH(datos_arg[[#This Row],[Fecha]])</f>
        <v>3</v>
      </c>
      <c r="E4354" s="14" t="s">
        <v>1015</v>
      </c>
      <c r="F4354" s="14" t="s">
        <v>403</v>
      </c>
      <c r="G4354" s="14" t="s">
        <v>5383</v>
      </c>
      <c r="H4354" s="14" t="s">
        <v>6646</v>
      </c>
      <c r="I4354" s="14" t="s">
        <v>7132</v>
      </c>
      <c r="J4354" s="14" t="s">
        <v>425</v>
      </c>
      <c r="K4354" s="14" t="s">
        <v>422</v>
      </c>
      <c r="L4354" s="14" t="s">
        <v>422</v>
      </c>
      <c r="M4354" s="14" t="s">
        <v>1526</v>
      </c>
      <c r="N4354" s="14" t="s">
        <v>3094</v>
      </c>
      <c r="O4354" s="14" t="s">
        <v>4455</v>
      </c>
      <c r="P4354" s="14" t="s">
        <v>6262</v>
      </c>
      <c r="Q4354" s="14">
        <v>180</v>
      </c>
      <c r="R4354" s="14" t="s">
        <v>5383</v>
      </c>
      <c r="S4354" s="14" t="s">
        <v>422</v>
      </c>
      <c r="T4354" s="35">
        <v>40000</v>
      </c>
      <c r="U4354" s="14" t="s">
        <v>4</v>
      </c>
      <c r="V4354" s="14">
        <v>141</v>
      </c>
      <c r="W4354" s="16">
        <f>+IF(datos_arg[[#This Row],[Moneda]]="ARS",datos_arg[[#This Row],[Monto]],datos_arg[[#This Row],[Monto]]*datos_arg[[#This Row],[TC]])</f>
        <v>40000</v>
      </c>
      <c r="X4354" s="16">
        <f>IFERROR(IF(datos_arg[[#This Row],[Moneda]]="USD",datos_arg[[#This Row],[Monto]],datos_arg[[#This Row],[Monto]]/datos_arg[[#This Row],[TC]]),0)</f>
        <v>283.68794326241135</v>
      </c>
      <c r="Y4354" s="14"/>
    </row>
    <row r="4355" spans="1:25" ht="15" customHeight="1" x14ac:dyDescent="0.25">
      <c r="A4355" s="14">
        <f t="shared" si="67"/>
        <v>4352</v>
      </c>
      <c r="B4355" s="1">
        <v>44278</v>
      </c>
      <c r="C4355" s="18">
        <f>+YEAR(datos_arg[[#This Row],[Fecha]])</f>
        <v>2021</v>
      </c>
      <c r="D4355" s="18">
        <f>+MONTH(datos_arg[[#This Row],[Fecha]])</f>
        <v>3</v>
      </c>
      <c r="E4355" s="14" t="s">
        <v>1015</v>
      </c>
      <c r="F4355" s="14" t="s">
        <v>403</v>
      </c>
      <c r="G4355" s="14" t="s">
        <v>5383</v>
      </c>
      <c r="H4355" s="14" t="s">
        <v>6646</v>
      </c>
      <c r="I4355" s="14" t="s">
        <v>7132</v>
      </c>
      <c r="J4355" s="14" t="s">
        <v>425</v>
      </c>
      <c r="K4355" s="14" t="s">
        <v>422</v>
      </c>
      <c r="L4355" s="14" t="s">
        <v>422</v>
      </c>
      <c r="M4355" s="14" t="s">
        <v>1526</v>
      </c>
      <c r="N4355" s="14" t="s">
        <v>3094</v>
      </c>
      <c r="O4355" s="14" t="s">
        <v>4456</v>
      </c>
      <c r="P4355" s="14" t="s">
        <v>6262</v>
      </c>
      <c r="Q4355" s="14">
        <v>0</v>
      </c>
      <c r="R4355" s="14" t="s">
        <v>5383</v>
      </c>
      <c r="S4355" s="14" t="s">
        <v>439</v>
      </c>
      <c r="T4355" s="35">
        <v>140.54</v>
      </c>
      <c r="U4355" s="14" t="s">
        <v>4</v>
      </c>
      <c r="V4355" s="14">
        <v>141</v>
      </c>
      <c r="W4355" s="16">
        <f>+IF(datos_arg[[#This Row],[Moneda]]="ARS",datos_arg[[#This Row],[Monto]],datos_arg[[#This Row],[Monto]]*datos_arg[[#This Row],[TC]])</f>
        <v>140.54</v>
      </c>
      <c r="X4355" s="16">
        <f>IFERROR(IF(datos_arg[[#This Row],[Moneda]]="USD",datos_arg[[#This Row],[Monto]],datos_arg[[#This Row],[Monto]]/datos_arg[[#This Row],[TC]]),0)</f>
        <v>0.99673758865248219</v>
      </c>
      <c r="Y4355" s="14"/>
    </row>
    <row r="4356" spans="1:25" ht="15" customHeight="1" x14ac:dyDescent="0.25">
      <c r="A4356" s="14">
        <f t="shared" si="67"/>
        <v>4353</v>
      </c>
      <c r="B4356" s="1">
        <v>44278</v>
      </c>
      <c r="C4356" s="18">
        <f>+YEAR(datos_arg[[#This Row],[Fecha]])</f>
        <v>2021</v>
      </c>
      <c r="D4356" s="18">
        <f>+MONTH(datos_arg[[#This Row],[Fecha]])</f>
        <v>3</v>
      </c>
      <c r="E4356" s="14" t="s">
        <v>449</v>
      </c>
      <c r="F4356" s="14" t="s">
        <v>523</v>
      </c>
      <c r="G4356" s="14"/>
      <c r="H4356" s="14" t="s">
        <v>7132</v>
      </c>
      <c r="I4356" s="14" t="s">
        <v>7132</v>
      </c>
      <c r="J4356" s="14" t="s">
        <v>425</v>
      </c>
      <c r="K4356" s="14"/>
      <c r="L4356" s="14" t="s">
        <v>425</v>
      </c>
      <c r="M4356" s="14" t="s">
        <v>524</v>
      </c>
      <c r="N4356" s="14" t="s">
        <v>524</v>
      </c>
      <c r="O4356" s="14" t="s">
        <v>4457</v>
      </c>
      <c r="P4356" s="14"/>
      <c r="Q4356" s="14"/>
      <c r="R4356" s="14" t="s">
        <v>523</v>
      </c>
      <c r="S4356" s="14" t="s">
        <v>439</v>
      </c>
      <c r="T4356" s="35">
        <v>20000</v>
      </c>
      <c r="U4356" s="14" t="s">
        <v>4</v>
      </c>
      <c r="V4356" s="14">
        <v>141</v>
      </c>
      <c r="W4356" s="16">
        <f>+IF(datos_arg[[#This Row],[Moneda]]="ARS",datos_arg[[#This Row],[Monto]],datos_arg[[#This Row],[Monto]]*datos_arg[[#This Row],[TC]])</f>
        <v>20000</v>
      </c>
      <c r="X4356" s="16">
        <f>IFERROR(IF(datos_arg[[#This Row],[Moneda]]="USD",datos_arg[[#This Row],[Monto]],datos_arg[[#This Row],[Monto]]/datos_arg[[#This Row],[TC]]),0)</f>
        <v>141.84397163120568</v>
      </c>
      <c r="Y4356" s="14"/>
    </row>
    <row r="4357" spans="1:25" ht="15" customHeight="1" x14ac:dyDescent="0.25">
      <c r="A4357" s="14">
        <f t="shared" si="67"/>
        <v>4354</v>
      </c>
      <c r="B4357" s="1">
        <v>44278</v>
      </c>
      <c r="C4357" s="18">
        <f>+YEAR(datos_arg[[#This Row],[Fecha]])</f>
        <v>2021</v>
      </c>
      <c r="D4357" s="18">
        <f>+MONTH(datos_arg[[#This Row],[Fecha]])</f>
        <v>3</v>
      </c>
      <c r="E4357" s="14" t="s">
        <v>408</v>
      </c>
      <c r="F4357" s="14" t="s">
        <v>506</v>
      </c>
      <c r="G4357" s="14"/>
      <c r="H4357" s="14" t="s">
        <v>7132</v>
      </c>
      <c r="I4357" s="14" t="s">
        <v>7132</v>
      </c>
      <c r="J4357" s="14" t="s">
        <v>425</v>
      </c>
      <c r="K4357" s="14"/>
      <c r="L4357" s="14" t="s">
        <v>425</v>
      </c>
      <c r="M4357" s="14" t="s">
        <v>613</v>
      </c>
      <c r="N4357" s="14" t="s">
        <v>613</v>
      </c>
      <c r="O4357" s="14" t="s">
        <v>3759</v>
      </c>
      <c r="P4357" s="14"/>
      <c r="Q4357" s="14"/>
      <c r="R4357" s="14" t="s">
        <v>613</v>
      </c>
      <c r="S4357" s="14" t="s">
        <v>439</v>
      </c>
      <c r="T4357" s="35">
        <v>20000</v>
      </c>
      <c r="U4357" s="14" t="s">
        <v>4</v>
      </c>
      <c r="V4357" s="14">
        <v>141</v>
      </c>
      <c r="W4357" s="16">
        <f>+IF(datos_arg[[#This Row],[Moneda]]="ARS",datos_arg[[#This Row],[Monto]],datos_arg[[#This Row],[Monto]]*datos_arg[[#This Row],[TC]])</f>
        <v>20000</v>
      </c>
      <c r="X4357" s="16">
        <f>IFERROR(IF(datos_arg[[#This Row],[Moneda]]="USD",datos_arg[[#This Row],[Monto]],datos_arg[[#This Row],[Monto]]/datos_arg[[#This Row],[TC]]),0)</f>
        <v>141.84397163120568</v>
      </c>
      <c r="Y4357" s="14"/>
    </row>
    <row r="4358" spans="1:25" x14ac:dyDescent="0.25">
      <c r="A4358" s="14">
        <f t="shared" ref="A4358:A4421" si="68">+A4357+1</f>
        <v>4355</v>
      </c>
      <c r="B4358" s="1">
        <v>44278</v>
      </c>
      <c r="C4358" s="18">
        <f>+YEAR(datos_arg[[#This Row],[Fecha]])</f>
        <v>2021</v>
      </c>
      <c r="D4358" s="18">
        <f>+MONTH(datos_arg[[#This Row],[Fecha]])</f>
        <v>3</v>
      </c>
      <c r="E4358" s="14" t="s">
        <v>5358</v>
      </c>
      <c r="F4358" s="14" t="s">
        <v>4110</v>
      </c>
      <c r="G4358" s="14"/>
      <c r="H4358" s="14" t="s">
        <v>433</v>
      </c>
      <c r="I4358" s="14" t="s">
        <v>6718</v>
      </c>
      <c r="J4358" s="14" t="s">
        <v>425</v>
      </c>
      <c r="K4358" s="14"/>
      <c r="L4358" s="14" t="s">
        <v>425</v>
      </c>
      <c r="M4358" s="14" t="s">
        <v>6673</v>
      </c>
      <c r="N4358" s="14" t="s">
        <v>524</v>
      </c>
      <c r="O4358" s="14" t="s">
        <v>4459</v>
      </c>
      <c r="P4358" s="14"/>
      <c r="Q4358" s="14"/>
      <c r="R4358" s="14" t="s">
        <v>4110</v>
      </c>
      <c r="S4358" s="14" t="s">
        <v>440</v>
      </c>
      <c r="T4358" s="35">
        <v>2700</v>
      </c>
      <c r="U4358" s="14" t="s">
        <v>2</v>
      </c>
      <c r="V4358" s="14">
        <v>141</v>
      </c>
      <c r="W4358" s="16">
        <f>+IF(datos_arg[[#This Row],[Moneda]]="ARS",datos_arg[[#This Row],[Monto]],datos_arg[[#This Row],[Monto]]*datos_arg[[#This Row],[TC]])</f>
        <v>380700</v>
      </c>
      <c r="X4358" s="16">
        <f>IFERROR(IF(datos_arg[[#This Row],[Moneda]]="USD",datos_arg[[#This Row],[Monto]],datos_arg[[#This Row],[Monto]]/datos_arg[[#This Row],[TC]]),0)</f>
        <v>2700</v>
      </c>
      <c r="Y4358" s="14"/>
    </row>
    <row r="4359" spans="1:25" ht="15" customHeight="1" x14ac:dyDescent="0.25">
      <c r="A4359" s="14">
        <f t="shared" si="68"/>
        <v>4356</v>
      </c>
      <c r="B4359" s="1">
        <v>44278</v>
      </c>
      <c r="C4359" s="18">
        <f>+YEAR(datos_arg[[#This Row],[Fecha]])</f>
        <v>2021</v>
      </c>
      <c r="D4359" s="18">
        <f>+MONTH(datos_arg[[#This Row],[Fecha]])</f>
        <v>3</v>
      </c>
      <c r="E4359" s="14" t="s">
        <v>617</v>
      </c>
      <c r="F4359" s="14" t="s">
        <v>6652</v>
      </c>
      <c r="G4359" s="14" t="s">
        <v>6653</v>
      </c>
      <c r="H4359" s="14" t="s">
        <v>6648</v>
      </c>
      <c r="I4359" s="14" t="s">
        <v>3955</v>
      </c>
      <c r="J4359" s="14" t="s">
        <v>425</v>
      </c>
      <c r="K4359" s="14" t="s">
        <v>420</v>
      </c>
      <c r="L4359" s="14" t="s">
        <v>426</v>
      </c>
      <c r="M4359" s="14" t="s">
        <v>4207</v>
      </c>
      <c r="N4359" s="14" t="s">
        <v>4460</v>
      </c>
      <c r="O4359" s="14" t="s">
        <v>4461</v>
      </c>
      <c r="P4359" s="14" t="s">
        <v>6263</v>
      </c>
      <c r="Q4359" s="14">
        <v>2</v>
      </c>
      <c r="R4359" s="14" t="s">
        <v>6653</v>
      </c>
      <c r="S4359" s="14" t="s">
        <v>439</v>
      </c>
      <c r="T4359" s="35">
        <v>57358.73</v>
      </c>
      <c r="U4359" s="14" t="s">
        <v>4</v>
      </c>
      <c r="V4359" s="14">
        <v>141</v>
      </c>
      <c r="W4359" s="16">
        <f>+IF(datos_arg[[#This Row],[Moneda]]="ARS",datos_arg[[#This Row],[Monto]],datos_arg[[#This Row],[Monto]]*datos_arg[[#This Row],[TC]])</f>
        <v>57358.73</v>
      </c>
      <c r="X4359" s="16">
        <f>IFERROR(IF(datos_arg[[#This Row],[Moneda]]="USD",datos_arg[[#This Row],[Monto]],datos_arg[[#This Row],[Monto]]/datos_arg[[#This Row],[TC]]),0)</f>
        <v>406.79950354609929</v>
      </c>
      <c r="Y4359" s="14"/>
    </row>
    <row r="4360" spans="1:25" ht="15" customHeight="1" x14ac:dyDescent="0.25">
      <c r="A4360" s="14">
        <f t="shared" si="68"/>
        <v>4357</v>
      </c>
      <c r="B4360" s="1">
        <v>44278</v>
      </c>
      <c r="C4360" s="18">
        <f>+YEAR(datos_arg[[#This Row],[Fecha]])</f>
        <v>2021</v>
      </c>
      <c r="D4360" s="18">
        <f>+MONTH(datos_arg[[#This Row],[Fecha]])</f>
        <v>3</v>
      </c>
      <c r="E4360" s="14" t="s">
        <v>617</v>
      </c>
      <c r="F4360" s="14" t="s">
        <v>6652</v>
      </c>
      <c r="G4360" s="14" t="s">
        <v>6653</v>
      </c>
      <c r="H4360" s="14" t="s">
        <v>6648</v>
      </c>
      <c r="I4360" s="14" t="s">
        <v>3955</v>
      </c>
      <c r="J4360" s="14" t="s">
        <v>425</v>
      </c>
      <c r="K4360" s="14" t="s">
        <v>420</v>
      </c>
      <c r="L4360" s="14" t="s">
        <v>426</v>
      </c>
      <c r="M4360" s="14" t="s">
        <v>4207</v>
      </c>
      <c r="N4360" s="14" t="s">
        <v>4460</v>
      </c>
      <c r="O4360" s="14" t="s">
        <v>4462</v>
      </c>
      <c r="P4360" s="14" t="s">
        <v>6263</v>
      </c>
      <c r="Q4360" s="14">
        <v>2</v>
      </c>
      <c r="R4360" s="14" t="s">
        <v>6653</v>
      </c>
      <c r="S4360" s="14" t="s">
        <v>439</v>
      </c>
      <c r="T4360" s="35">
        <v>37641.269999999997</v>
      </c>
      <c r="U4360" s="14" t="s">
        <v>4</v>
      </c>
      <c r="V4360" s="14">
        <v>141</v>
      </c>
      <c r="W4360" s="16">
        <f>+IF(datos_arg[[#This Row],[Moneda]]="ARS",datos_arg[[#This Row],[Monto]],datos_arg[[#This Row],[Monto]]*datos_arg[[#This Row],[TC]])</f>
        <v>37641.269999999997</v>
      </c>
      <c r="X4360" s="16">
        <f>IFERROR(IF(datos_arg[[#This Row],[Moneda]]="USD",datos_arg[[#This Row],[Monto]],datos_arg[[#This Row],[Monto]]/datos_arg[[#This Row],[TC]]),0)</f>
        <v>266.95936170212764</v>
      </c>
      <c r="Y4360" s="14"/>
    </row>
    <row r="4361" spans="1:25" ht="15" customHeight="1" x14ac:dyDescent="0.25">
      <c r="A4361" s="14">
        <f t="shared" si="68"/>
        <v>4358</v>
      </c>
      <c r="B4361" s="1">
        <v>44278</v>
      </c>
      <c r="C4361" s="18">
        <f>+YEAR(datos_arg[[#This Row],[Fecha]])</f>
        <v>2021</v>
      </c>
      <c r="D4361" s="18">
        <f>+MONTH(datos_arg[[#This Row],[Fecha]])</f>
        <v>3</v>
      </c>
      <c r="E4361" s="14" t="s">
        <v>5358</v>
      </c>
      <c r="F4361" s="14" t="s">
        <v>4110</v>
      </c>
      <c r="G4361" s="14"/>
      <c r="H4361" s="14" t="s">
        <v>6646</v>
      </c>
      <c r="I4361" s="14" t="s">
        <v>6708</v>
      </c>
      <c r="J4361" s="14" t="s">
        <v>6708</v>
      </c>
      <c r="K4361" s="14" t="s">
        <v>420</v>
      </c>
      <c r="L4361" s="14" t="s">
        <v>425</v>
      </c>
      <c r="M4361" s="14" t="s">
        <v>6708</v>
      </c>
      <c r="N4361" s="14" t="s">
        <v>4463</v>
      </c>
      <c r="O4361" s="14" t="s">
        <v>4464</v>
      </c>
      <c r="P4361" s="14" t="s">
        <v>6264</v>
      </c>
      <c r="Q4361" s="14">
        <v>0</v>
      </c>
      <c r="R4361" s="14" t="s">
        <v>4110</v>
      </c>
      <c r="S4361" s="14" t="s">
        <v>439</v>
      </c>
      <c r="T4361" s="35">
        <v>38000</v>
      </c>
      <c r="U4361" s="14" t="s">
        <v>4</v>
      </c>
      <c r="V4361" s="14">
        <v>141</v>
      </c>
      <c r="W4361" s="16">
        <f>+IF(datos_arg[[#This Row],[Moneda]]="ARS",datos_arg[[#This Row],[Monto]],datos_arg[[#This Row],[Monto]]*datos_arg[[#This Row],[TC]])</f>
        <v>38000</v>
      </c>
      <c r="X4361" s="16">
        <f>IFERROR(IF(datos_arg[[#This Row],[Moneda]]="USD",datos_arg[[#This Row],[Monto]],datos_arg[[#This Row],[Monto]]/datos_arg[[#This Row],[TC]]),0)</f>
        <v>269.50354609929076</v>
      </c>
      <c r="Y4361" s="14"/>
    </row>
    <row r="4362" spans="1:25" ht="15" customHeight="1" x14ac:dyDescent="0.25">
      <c r="A4362" s="14">
        <f t="shared" si="68"/>
        <v>4359</v>
      </c>
      <c r="B4362" s="1">
        <v>44278</v>
      </c>
      <c r="C4362" s="18">
        <f>+YEAR(datos_arg[[#This Row],[Fecha]])</f>
        <v>2021</v>
      </c>
      <c r="D4362" s="18">
        <f>+MONTH(datos_arg[[#This Row],[Fecha]])</f>
        <v>3</v>
      </c>
      <c r="E4362" s="14" t="s">
        <v>617</v>
      </c>
      <c r="F4362" s="14" t="s">
        <v>8101</v>
      </c>
      <c r="G4362" s="14"/>
      <c r="H4362" s="14" t="s">
        <v>8103</v>
      </c>
      <c r="I4362" s="14" t="s">
        <v>8105</v>
      </c>
      <c r="J4362" s="14" t="s">
        <v>472</v>
      </c>
      <c r="K4362" s="14" t="s">
        <v>421</v>
      </c>
      <c r="L4362" s="14" t="s">
        <v>426</v>
      </c>
      <c r="M4362" s="14" t="s">
        <v>1716</v>
      </c>
      <c r="N4362" s="14" t="s">
        <v>162</v>
      </c>
      <c r="O4362" s="14" t="s">
        <v>4465</v>
      </c>
      <c r="P4362" s="14" t="s">
        <v>6265</v>
      </c>
      <c r="Q4362" s="14">
        <v>20</v>
      </c>
      <c r="R4362" s="14" t="s">
        <v>8101</v>
      </c>
      <c r="S4362" s="14" t="s">
        <v>439</v>
      </c>
      <c r="T4362" s="35">
        <v>5407.2</v>
      </c>
      <c r="U4362" s="14" t="s">
        <v>4</v>
      </c>
      <c r="V4362" s="14">
        <v>141</v>
      </c>
      <c r="W4362" s="16">
        <f>+IF(datos_arg[[#This Row],[Moneda]]="ARS",datos_arg[[#This Row],[Monto]],datos_arg[[#This Row],[Monto]]*datos_arg[[#This Row],[TC]])</f>
        <v>5407.2</v>
      </c>
      <c r="X4362" s="16">
        <f>IFERROR(IF(datos_arg[[#This Row],[Moneda]]="USD",datos_arg[[#This Row],[Monto]],datos_arg[[#This Row],[Monto]]/datos_arg[[#This Row],[TC]]),0)</f>
        <v>38.348936170212767</v>
      </c>
      <c r="Y4362" s="14"/>
    </row>
    <row r="4363" spans="1:25" ht="15" customHeight="1" x14ac:dyDescent="0.25">
      <c r="A4363" s="14">
        <f t="shared" si="68"/>
        <v>4360</v>
      </c>
      <c r="B4363" s="1">
        <v>44278</v>
      </c>
      <c r="C4363" s="18">
        <f>+YEAR(datos_arg[[#This Row],[Fecha]])</f>
        <v>2021</v>
      </c>
      <c r="D4363" s="18">
        <f>+MONTH(datos_arg[[#This Row],[Fecha]])</f>
        <v>3</v>
      </c>
      <c r="E4363" s="14" t="s">
        <v>617</v>
      </c>
      <c r="F4363" s="14" t="s">
        <v>8101</v>
      </c>
      <c r="G4363" s="14"/>
      <c r="H4363" s="14" t="s">
        <v>8103</v>
      </c>
      <c r="I4363" s="14" t="s">
        <v>8105</v>
      </c>
      <c r="J4363" s="14" t="s">
        <v>472</v>
      </c>
      <c r="K4363" s="14" t="s">
        <v>421</v>
      </c>
      <c r="L4363" s="14" t="s">
        <v>426</v>
      </c>
      <c r="M4363" s="14" t="s">
        <v>1716</v>
      </c>
      <c r="N4363" s="14" t="s">
        <v>162</v>
      </c>
      <c r="O4363" s="14" t="s">
        <v>4466</v>
      </c>
      <c r="P4363" s="14" t="s">
        <v>6265</v>
      </c>
      <c r="Q4363" s="14">
        <v>10</v>
      </c>
      <c r="R4363" s="14" t="s">
        <v>8101</v>
      </c>
      <c r="S4363" s="14" t="s">
        <v>439</v>
      </c>
      <c r="T4363" s="35">
        <v>2747.2</v>
      </c>
      <c r="U4363" s="14" t="s">
        <v>4</v>
      </c>
      <c r="V4363" s="14">
        <v>141</v>
      </c>
      <c r="W4363" s="16">
        <f>+IF(datos_arg[[#This Row],[Moneda]]="ARS",datos_arg[[#This Row],[Monto]],datos_arg[[#This Row],[Monto]]*datos_arg[[#This Row],[TC]])</f>
        <v>2747.2</v>
      </c>
      <c r="X4363" s="16">
        <f>IFERROR(IF(datos_arg[[#This Row],[Moneda]]="USD",datos_arg[[#This Row],[Monto]],datos_arg[[#This Row],[Monto]]/datos_arg[[#This Row],[TC]]),0)</f>
        <v>19.48368794326241</v>
      </c>
      <c r="Y4363" s="14"/>
    </row>
    <row r="4364" spans="1:25" ht="15" customHeight="1" x14ac:dyDescent="0.25">
      <c r="A4364" s="14">
        <f t="shared" si="68"/>
        <v>4361</v>
      </c>
      <c r="B4364" s="1">
        <v>44278</v>
      </c>
      <c r="C4364" s="18">
        <f>+YEAR(datos_arg[[#This Row],[Fecha]])</f>
        <v>2021</v>
      </c>
      <c r="D4364" s="18">
        <f>+MONTH(datos_arg[[#This Row],[Fecha]])</f>
        <v>3</v>
      </c>
      <c r="E4364" s="14" t="s">
        <v>449</v>
      </c>
      <c r="F4364" s="14" t="s">
        <v>505</v>
      </c>
      <c r="G4364" s="14"/>
      <c r="H4364" s="14" t="s">
        <v>7132</v>
      </c>
      <c r="I4364" s="14" t="s">
        <v>7132</v>
      </c>
      <c r="J4364" s="14" t="s">
        <v>425</v>
      </c>
      <c r="K4364" s="14"/>
      <c r="L4364" s="14" t="s">
        <v>425</v>
      </c>
      <c r="M4364" s="14" t="s">
        <v>613</v>
      </c>
      <c r="N4364" s="14" t="s">
        <v>2273</v>
      </c>
      <c r="O4364" s="14" t="s">
        <v>2592</v>
      </c>
      <c r="P4364" s="14"/>
      <c r="Q4364" s="14"/>
      <c r="R4364" s="14" t="s">
        <v>505</v>
      </c>
      <c r="S4364" s="14" t="s">
        <v>613</v>
      </c>
      <c r="T4364" s="35">
        <v>36</v>
      </c>
      <c r="U4364" s="14" t="s">
        <v>4</v>
      </c>
      <c r="V4364" s="14">
        <v>141</v>
      </c>
      <c r="W4364" s="16">
        <f>+IF(datos_arg[[#This Row],[Moneda]]="ARS",datos_arg[[#This Row],[Monto]],datos_arg[[#This Row],[Monto]]*datos_arg[[#This Row],[TC]])</f>
        <v>36</v>
      </c>
      <c r="X4364" s="16">
        <f>IFERROR(IF(datos_arg[[#This Row],[Moneda]]="USD",datos_arg[[#This Row],[Monto]],datos_arg[[#This Row],[Monto]]/datos_arg[[#This Row],[TC]]),0)</f>
        <v>0.25531914893617019</v>
      </c>
      <c r="Y4364" s="14"/>
    </row>
    <row r="4365" spans="1:25" x14ac:dyDescent="0.25">
      <c r="A4365" s="14">
        <f t="shared" si="68"/>
        <v>4362</v>
      </c>
      <c r="B4365" s="1">
        <v>44278</v>
      </c>
      <c r="C4365" s="18">
        <f>+YEAR(datos_arg[[#This Row],[Fecha]])</f>
        <v>2021</v>
      </c>
      <c r="D4365" s="18">
        <f>+MONTH(datos_arg[[#This Row],[Fecha]])</f>
        <v>3</v>
      </c>
      <c r="E4365" s="14" t="s">
        <v>408</v>
      </c>
      <c r="F4365" s="14" t="s">
        <v>69</v>
      </c>
      <c r="G4365" s="14"/>
      <c r="H4365" s="14" t="s">
        <v>7132</v>
      </c>
      <c r="I4365" s="14" t="s">
        <v>7132</v>
      </c>
      <c r="J4365" s="14" t="s">
        <v>425</v>
      </c>
      <c r="K4365" s="14"/>
      <c r="L4365" s="14" t="s">
        <v>425</v>
      </c>
      <c r="M4365" s="14" t="s">
        <v>2530</v>
      </c>
      <c r="N4365" s="14" t="s">
        <v>2530</v>
      </c>
      <c r="O4365" s="14"/>
      <c r="P4365" s="14"/>
      <c r="Q4365" s="14"/>
      <c r="R4365" s="14" t="s">
        <v>439</v>
      </c>
      <c r="S4365" s="14" t="s">
        <v>440</v>
      </c>
      <c r="T4365" s="35">
        <v>5000</v>
      </c>
      <c r="U4365" s="14" t="s">
        <v>2</v>
      </c>
      <c r="V4365" s="14">
        <v>140</v>
      </c>
      <c r="W4365" s="16">
        <f>+IF(datos_arg[[#This Row],[Moneda]]="ARS",datos_arg[[#This Row],[Monto]],datos_arg[[#This Row],[Monto]]*datos_arg[[#This Row],[TC]])</f>
        <v>700000</v>
      </c>
      <c r="X4365" s="16">
        <f>IFERROR(IF(datos_arg[[#This Row],[Moneda]]="USD",datos_arg[[#This Row],[Monto]],datos_arg[[#This Row],[Monto]]/datos_arg[[#This Row],[TC]]),0)</f>
        <v>5000</v>
      </c>
      <c r="Y4365" s="14"/>
    </row>
    <row r="4366" spans="1:25" ht="15" customHeight="1" x14ac:dyDescent="0.25">
      <c r="A4366" s="14">
        <f t="shared" si="68"/>
        <v>4363</v>
      </c>
      <c r="B4366" s="1">
        <v>44278</v>
      </c>
      <c r="C4366" s="18">
        <f>+YEAR(datos_arg[[#This Row],[Fecha]])</f>
        <v>2021</v>
      </c>
      <c r="D4366" s="18">
        <f>+MONTH(datos_arg[[#This Row],[Fecha]])</f>
        <v>3</v>
      </c>
      <c r="E4366" s="14" t="s">
        <v>5358</v>
      </c>
      <c r="F4366" s="14" t="s">
        <v>4109</v>
      </c>
      <c r="G4366" s="14"/>
      <c r="H4366" s="14" t="s">
        <v>433</v>
      </c>
      <c r="I4366" s="14" t="s">
        <v>6718</v>
      </c>
      <c r="J4366" s="14" t="s">
        <v>425</v>
      </c>
      <c r="K4366" s="14"/>
      <c r="L4366" s="14" t="s">
        <v>425</v>
      </c>
      <c r="M4366" s="14" t="s">
        <v>158</v>
      </c>
      <c r="N4366" s="14" t="s">
        <v>236</v>
      </c>
      <c r="O4366" s="14" t="s">
        <v>4468</v>
      </c>
      <c r="P4366" s="14"/>
      <c r="Q4366" s="14"/>
      <c r="R4366" s="14" t="s">
        <v>4109</v>
      </c>
      <c r="S4366" s="14" t="s">
        <v>439</v>
      </c>
      <c r="T4366" s="35">
        <v>3500</v>
      </c>
      <c r="U4366" s="14" t="s">
        <v>4</v>
      </c>
      <c r="V4366" s="14">
        <v>140</v>
      </c>
      <c r="W4366" s="16">
        <f>+IF(datos_arg[[#This Row],[Moneda]]="ARS",datos_arg[[#This Row],[Monto]],datos_arg[[#This Row],[Monto]]*datos_arg[[#This Row],[TC]])</f>
        <v>3500</v>
      </c>
      <c r="X4366" s="16">
        <f>IFERROR(IF(datos_arg[[#This Row],[Moneda]]="USD",datos_arg[[#This Row],[Monto]],datos_arg[[#This Row],[Monto]]/datos_arg[[#This Row],[TC]]),0)</f>
        <v>25</v>
      </c>
      <c r="Y4366" s="14"/>
    </row>
    <row r="4367" spans="1:25" ht="15" customHeight="1" x14ac:dyDescent="0.25">
      <c r="A4367" s="14">
        <f t="shared" si="68"/>
        <v>4364</v>
      </c>
      <c r="B4367" s="1">
        <v>44278</v>
      </c>
      <c r="C4367" s="18">
        <f>+YEAR(datos_arg[[#This Row],[Fecha]])</f>
        <v>2021</v>
      </c>
      <c r="D4367" s="18">
        <f>+MONTH(datos_arg[[#This Row],[Fecha]])</f>
        <v>3</v>
      </c>
      <c r="E4367" s="14" t="s">
        <v>1015</v>
      </c>
      <c r="F4367" s="14" t="s">
        <v>430</v>
      </c>
      <c r="G4367" s="14"/>
      <c r="H4367" s="14" t="s">
        <v>7132</v>
      </c>
      <c r="I4367" s="14" t="s">
        <v>7132</v>
      </c>
      <c r="J4367" s="14" t="s">
        <v>425</v>
      </c>
      <c r="K4367" s="14"/>
      <c r="L4367" s="14" t="s">
        <v>425</v>
      </c>
      <c r="M4367" s="14" t="s">
        <v>60</v>
      </c>
      <c r="N4367" s="14" t="s">
        <v>26</v>
      </c>
      <c r="O4367" s="14" t="s">
        <v>2460</v>
      </c>
      <c r="P4367" s="14"/>
      <c r="Q4367" s="14"/>
      <c r="R4367" s="14" t="s">
        <v>430</v>
      </c>
      <c r="S4367" s="14" t="s">
        <v>439</v>
      </c>
      <c r="T4367" s="35">
        <v>3000</v>
      </c>
      <c r="U4367" s="14" t="s">
        <v>4</v>
      </c>
      <c r="V4367" s="14">
        <v>140</v>
      </c>
      <c r="W4367" s="16">
        <f>+IF(datos_arg[[#This Row],[Moneda]]="ARS",datos_arg[[#This Row],[Monto]],datos_arg[[#This Row],[Monto]]*datos_arg[[#This Row],[TC]])</f>
        <v>3000</v>
      </c>
      <c r="X4367" s="16">
        <f>IFERROR(IF(datos_arg[[#This Row],[Moneda]]="USD",datos_arg[[#This Row],[Monto]],datos_arg[[#This Row],[Monto]]/datos_arg[[#This Row],[TC]]),0)</f>
        <v>21.428571428571427</v>
      </c>
      <c r="Y4367" s="14"/>
    </row>
    <row r="4368" spans="1:25" x14ac:dyDescent="0.25">
      <c r="A4368" s="14">
        <f t="shared" si="68"/>
        <v>4365</v>
      </c>
      <c r="B4368" s="1">
        <v>44278</v>
      </c>
      <c r="C4368" s="18">
        <f>+YEAR(datos_arg[[#This Row],[Fecha]])</f>
        <v>2021</v>
      </c>
      <c r="D4368" s="18">
        <f>+MONTH(datos_arg[[#This Row],[Fecha]])</f>
        <v>3</v>
      </c>
      <c r="E4368" s="14" t="s">
        <v>1016</v>
      </c>
      <c r="F4368" s="14" t="s">
        <v>5364</v>
      </c>
      <c r="G4368" s="14" t="s">
        <v>6699</v>
      </c>
      <c r="H4368" s="14" t="s">
        <v>7132</v>
      </c>
      <c r="I4368" s="14" t="s">
        <v>7132</v>
      </c>
      <c r="J4368" s="14" t="s">
        <v>425</v>
      </c>
      <c r="K4368" s="14"/>
      <c r="L4368" s="14" t="s">
        <v>425</v>
      </c>
      <c r="M4368" s="14" t="s">
        <v>137</v>
      </c>
      <c r="N4368" s="14" t="s">
        <v>137</v>
      </c>
      <c r="O4368" s="14" t="s">
        <v>4469</v>
      </c>
      <c r="P4368" s="14"/>
      <c r="Q4368" s="14"/>
      <c r="R4368" s="14" t="s">
        <v>5364</v>
      </c>
      <c r="S4368" s="14" t="s">
        <v>440</v>
      </c>
      <c r="T4368" s="35">
        <v>100</v>
      </c>
      <c r="U4368" s="14" t="s">
        <v>2</v>
      </c>
      <c r="V4368" s="14">
        <v>140</v>
      </c>
      <c r="W4368" s="16">
        <f>+IF(datos_arg[[#This Row],[Moneda]]="ARS",datos_arg[[#This Row],[Monto]],datos_arg[[#This Row],[Monto]]*datos_arg[[#This Row],[TC]])</f>
        <v>14000</v>
      </c>
      <c r="X4368" s="16">
        <f>IFERROR(IF(datos_arg[[#This Row],[Moneda]]="USD",datos_arg[[#This Row],[Monto]],datos_arg[[#This Row],[Monto]]/datos_arg[[#This Row],[TC]]),0)</f>
        <v>100</v>
      </c>
      <c r="Y4368" s="14"/>
    </row>
    <row r="4369" spans="1:25" x14ac:dyDescent="0.25">
      <c r="A4369" s="14">
        <f t="shared" si="68"/>
        <v>4366</v>
      </c>
      <c r="B4369" s="1">
        <v>44278</v>
      </c>
      <c r="C4369" s="18">
        <f>+YEAR(datos_arg[[#This Row],[Fecha]])</f>
        <v>2021</v>
      </c>
      <c r="D4369" s="18">
        <f>+MONTH(datos_arg[[#This Row],[Fecha]])</f>
        <v>3</v>
      </c>
      <c r="E4369" s="14" t="s">
        <v>1016</v>
      </c>
      <c r="F4369" s="14" t="s">
        <v>5364</v>
      </c>
      <c r="G4369" s="14" t="s">
        <v>6699</v>
      </c>
      <c r="H4369" s="14" t="s">
        <v>7132</v>
      </c>
      <c r="I4369" s="14" t="s">
        <v>7132</v>
      </c>
      <c r="J4369" s="14" t="s">
        <v>425</v>
      </c>
      <c r="K4369" s="14"/>
      <c r="L4369" s="14" t="s">
        <v>425</v>
      </c>
      <c r="M4369" s="14" t="s">
        <v>215</v>
      </c>
      <c r="N4369" s="14" t="s">
        <v>215</v>
      </c>
      <c r="O4369" s="14" t="s">
        <v>4469</v>
      </c>
      <c r="P4369" s="14"/>
      <c r="Q4369" s="14"/>
      <c r="R4369" s="14" t="s">
        <v>5364</v>
      </c>
      <c r="S4369" s="14" t="s">
        <v>440</v>
      </c>
      <c r="T4369" s="35">
        <v>100</v>
      </c>
      <c r="U4369" s="14" t="s">
        <v>2</v>
      </c>
      <c r="V4369" s="14">
        <v>140</v>
      </c>
      <c r="W4369" s="16">
        <f>+IF(datos_arg[[#This Row],[Moneda]]="ARS",datos_arg[[#This Row],[Monto]],datos_arg[[#This Row],[Monto]]*datos_arg[[#This Row],[TC]])</f>
        <v>14000</v>
      </c>
      <c r="X4369" s="16">
        <f>IFERROR(IF(datos_arg[[#This Row],[Moneda]]="USD",datos_arg[[#This Row],[Monto]],datos_arg[[#This Row],[Monto]]/datos_arg[[#This Row],[TC]]),0)</f>
        <v>100</v>
      </c>
      <c r="Y4369" s="14"/>
    </row>
    <row r="4370" spans="1:25" x14ac:dyDescent="0.25">
      <c r="A4370" s="14">
        <f t="shared" si="68"/>
        <v>4367</v>
      </c>
      <c r="B4370" s="1">
        <v>44278</v>
      </c>
      <c r="C4370" s="18">
        <f>+YEAR(datos_arg[[#This Row],[Fecha]])</f>
        <v>2021</v>
      </c>
      <c r="D4370" s="18">
        <f>+MONTH(datos_arg[[#This Row],[Fecha]])</f>
        <v>3</v>
      </c>
      <c r="E4370" s="14" t="s">
        <v>1016</v>
      </c>
      <c r="F4370" s="14" t="s">
        <v>5364</v>
      </c>
      <c r="G4370" s="14" t="s">
        <v>6700</v>
      </c>
      <c r="H4370" s="14" t="s">
        <v>7132</v>
      </c>
      <c r="I4370" s="14" t="s">
        <v>7132</v>
      </c>
      <c r="J4370" s="14" t="s">
        <v>425</v>
      </c>
      <c r="K4370" s="14"/>
      <c r="L4370" s="14" t="s">
        <v>425</v>
      </c>
      <c r="M4370" s="14" t="s">
        <v>119</v>
      </c>
      <c r="N4370" s="14" t="s">
        <v>119</v>
      </c>
      <c r="O4370" s="14" t="s">
        <v>4469</v>
      </c>
      <c r="P4370" s="14"/>
      <c r="Q4370" s="14"/>
      <c r="R4370" s="14" t="s">
        <v>5364</v>
      </c>
      <c r="S4370" s="14" t="s">
        <v>440</v>
      </c>
      <c r="T4370" s="35">
        <v>100</v>
      </c>
      <c r="U4370" s="14" t="s">
        <v>2</v>
      </c>
      <c r="V4370" s="14">
        <v>140</v>
      </c>
      <c r="W4370" s="16">
        <f>+IF(datos_arg[[#This Row],[Moneda]]="ARS",datos_arg[[#This Row],[Monto]],datos_arg[[#This Row],[Monto]]*datos_arg[[#This Row],[TC]])</f>
        <v>14000</v>
      </c>
      <c r="X4370" s="16">
        <f>IFERROR(IF(datos_arg[[#This Row],[Moneda]]="USD",datos_arg[[#This Row],[Monto]],datos_arg[[#This Row],[Monto]]/datos_arg[[#This Row],[TC]]),0)</f>
        <v>100</v>
      </c>
      <c r="Y4370" s="14"/>
    </row>
    <row r="4371" spans="1:25" ht="15" customHeight="1" x14ac:dyDescent="0.25">
      <c r="A4371" s="14">
        <f t="shared" si="68"/>
        <v>4368</v>
      </c>
      <c r="B4371" s="1">
        <v>44278</v>
      </c>
      <c r="C4371" s="18">
        <f>+YEAR(datos_arg[[#This Row],[Fecha]])</f>
        <v>2021</v>
      </c>
      <c r="D4371" s="18">
        <f>+MONTH(datos_arg[[#This Row],[Fecha]])</f>
        <v>3</v>
      </c>
      <c r="E4371" s="14" t="s">
        <v>408</v>
      </c>
      <c r="F4371" s="14" t="s">
        <v>506</v>
      </c>
      <c r="G4371" s="14"/>
      <c r="H4371" s="14" t="s">
        <v>7132</v>
      </c>
      <c r="I4371" s="14" t="s">
        <v>7132</v>
      </c>
      <c r="J4371" s="14" t="s">
        <v>425</v>
      </c>
      <c r="K4371" s="14"/>
      <c r="L4371" s="14" t="s">
        <v>425</v>
      </c>
      <c r="M4371" s="14" t="s">
        <v>1763</v>
      </c>
      <c r="N4371" s="14" t="s">
        <v>1763</v>
      </c>
      <c r="O4371" s="14" t="s">
        <v>4430</v>
      </c>
      <c r="P4371" s="14"/>
      <c r="Q4371" s="14"/>
      <c r="R4371" s="14" t="s">
        <v>422</v>
      </c>
      <c r="S4371" s="14" t="s">
        <v>439</v>
      </c>
      <c r="T4371" s="35">
        <v>20000</v>
      </c>
      <c r="U4371" s="14" t="s">
        <v>4</v>
      </c>
      <c r="V4371" s="14">
        <v>140</v>
      </c>
      <c r="W4371" s="16">
        <f>+IF(datos_arg[[#This Row],[Moneda]]="ARS",datos_arg[[#This Row],[Monto]],datos_arg[[#This Row],[Monto]]*datos_arg[[#This Row],[TC]])</f>
        <v>20000</v>
      </c>
      <c r="X4371" s="16">
        <f>IFERROR(IF(datos_arg[[#This Row],[Moneda]]="USD",datos_arg[[#This Row],[Monto]],datos_arg[[#This Row],[Monto]]/datos_arg[[#This Row],[TC]]),0)</f>
        <v>142.85714285714286</v>
      </c>
      <c r="Y4371" s="14"/>
    </row>
    <row r="4372" spans="1:25" ht="15" customHeight="1" x14ac:dyDescent="0.25">
      <c r="A4372" s="14">
        <f t="shared" si="68"/>
        <v>4369</v>
      </c>
      <c r="B4372" s="1">
        <v>44278</v>
      </c>
      <c r="C4372" s="18">
        <f>+YEAR(datos_arg[[#This Row],[Fecha]])</f>
        <v>2021</v>
      </c>
      <c r="D4372" s="18">
        <f>+MONTH(datos_arg[[#This Row],[Fecha]])</f>
        <v>3</v>
      </c>
      <c r="E4372" s="14" t="s">
        <v>1015</v>
      </c>
      <c r="F4372" s="14" t="s">
        <v>403</v>
      </c>
      <c r="G4372" s="14" t="s">
        <v>5383</v>
      </c>
      <c r="H4372" s="14" t="s">
        <v>7132</v>
      </c>
      <c r="I4372" s="14" t="s">
        <v>7132</v>
      </c>
      <c r="J4372" s="14" t="s">
        <v>425</v>
      </c>
      <c r="K4372" s="14" t="s">
        <v>420</v>
      </c>
      <c r="L4372" s="14" t="s">
        <v>425</v>
      </c>
      <c r="M4372" s="14" t="s">
        <v>158</v>
      </c>
      <c r="N4372" s="14" t="s">
        <v>3369</v>
      </c>
      <c r="O4372" s="14" t="s">
        <v>7295</v>
      </c>
      <c r="P4372" s="14" t="s">
        <v>7297</v>
      </c>
      <c r="Q4372" s="14"/>
      <c r="R4372" s="14" t="s">
        <v>5383</v>
      </c>
      <c r="S4372" s="14" t="s">
        <v>439</v>
      </c>
      <c r="T4372" s="35">
        <v>800</v>
      </c>
      <c r="U4372" s="14" t="s">
        <v>4</v>
      </c>
      <c r="V4372" s="14">
        <v>140</v>
      </c>
      <c r="W4372" s="16">
        <f>+IF(datos_arg[[#This Row],[Moneda]]="ARS",datos_arg[[#This Row],[Monto]],datos_arg[[#This Row],[Monto]]*datos_arg[[#This Row],[TC]])</f>
        <v>800</v>
      </c>
      <c r="X4372" s="16">
        <f>IFERROR(IF(datos_arg[[#This Row],[Moneda]]="USD",datos_arg[[#This Row],[Monto]],datos_arg[[#This Row],[Monto]]/datos_arg[[#This Row],[TC]]),0)</f>
        <v>5.7142857142857144</v>
      </c>
      <c r="Y4372" s="14"/>
    </row>
    <row r="4373" spans="1:25" ht="15" customHeight="1" x14ac:dyDescent="0.25">
      <c r="A4373" s="14">
        <f t="shared" si="68"/>
        <v>4370</v>
      </c>
      <c r="B4373" s="1">
        <v>44280</v>
      </c>
      <c r="C4373" s="18">
        <f>+YEAR(datos_arg[[#This Row],[Fecha]])</f>
        <v>2021</v>
      </c>
      <c r="D4373" s="18">
        <f>+MONTH(datos_arg[[#This Row],[Fecha]])</f>
        <v>3</v>
      </c>
      <c r="E4373" s="14" t="s">
        <v>1015</v>
      </c>
      <c r="F4373" s="14" t="s">
        <v>403</v>
      </c>
      <c r="G4373" s="14" t="s">
        <v>5383</v>
      </c>
      <c r="H4373" s="14" t="s">
        <v>8103</v>
      </c>
      <c r="I4373" s="14" t="s">
        <v>8105</v>
      </c>
      <c r="J4373" s="14" t="s">
        <v>422</v>
      </c>
      <c r="K4373" s="14" t="s">
        <v>420</v>
      </c>
      <c r="L4373" s="14" t="s">
        <v>422</v>
      </c>
      <c r="M4373" s="14" t="s">
        <v>1526</v>
      </c>
      <c r="N4373" s="14" t="s">
        <v>4471</v>
      </c>
      <c r="O4373" s="14" t="s">
        <v>4470</v>
      </c>
      <c r="P4373" s="14" t="s">
        <v>6245</v>
      </c>
      <c r="Q4373" s="14">
        <v>1</v>
      </c>
      <c r="R4373" s="14" t="s">
        <v>5383</v>
      </c>
      <c r="S4373" s="14" t="s">
        <v>439</v>
      </c>
      <c r="T4373" s="35">
        <v>2342.1</v>
      </c>
      <c r="U4373" s="14" t="s">
        <v>4</v>
      </c>
      <c r="V4373" s="14">
        <v>140</v>
      </c>
      <c r="W4373" s="16">
        <f>+IF(datos_arg[[#This Row],[Moneda]]="ARS",datos_arg[[#This Row],[Monto]],datos_arg[[#This Row],[Monto]]*datos_arg[[#This Row],[TC]])</f>
        <v>2342.1</v>
      </c>
      <c r="X4373" s="16">
        <f>IFERROR(IF(datos_arg[[#This Row],[Moneda]]="USD",datos_arg[[#This Row],[Monto]],datos_arg[[#This Row],[Monto]]/datos_arg[[#This Row],[TC]]),0)</f>
        <v>16.729285714285712</v>
      </c>
      <c r="Y4373" s="14"/>
    </row>
    <row r="4374" spans="1:25" ht="15" customHeight="1" x14ac:dyDescent="0.25">
      <c r="A4374" s="14">
        <f t="shared" si="68"/>
        <v>4371</v>
      </c>
      <c r="B4374" s="1">
        <v>44280</v>
      </c>
      <c r="C4374" s="18">
        <f>+YEAR(datos_arg[[#This Row],[Fecha]])</f>
        <v>2021</v>
      </c>
      <c r="D4374" s="18">
        <f>+MONTH(datos_arg[[#This Row],[Fecha]])</f>
        <v>3</v>
      </c>
      <c r="E4374" s="14" t="s">
        <v>5358</v>
      </c>
      <c r="F4374" s="14" t="s">
        <v>85</v>
      </c>
      <c r="G4374" s="14"/>
      <c r="H4374" s="14" t="s">
        <v>6646</v>
      </c>
      <c r="I4374" s="14" t="s">
        <v>7132</v>
      </c>
      <c r="J4374" s="14" t="s">
        <v>425</v>
      </c>
      <c r="K4374" s="14" t="s">
        <v>420</v>
      </c>
      <c r="L4374" s="14" t="s">
        <v>425</v>
      </c>
      <c r="M4374" s="14" t="s">
        <v>4472</v>
      </c>
      <c r="N4374" s="14" t="s">
        <v>535</v>
      </c>
      <c r="O4374" s="14" t="s">
        <v>4474</v>
      </c>
      <c r="P4374" s="14" t="s">
        <v>6266</v>
      </c>
      <c r="Q4374" s="14">
        <v>2</v>
      </c>
      <c r="R4374" s="14" t="s">
        <v>85</v>
      </c>
      <c r="S4374" s="14" t="s">
        <v>439</v>
      </c>
      <c r="T4374" s="35">
        <v>349.96</v>
      </c>
      <c r="U4374" s="14" t="s">
        <v>4</v>
      </c>
      <c r="V4374" s="14">
        <v>140</v>
      </c>
      <c r="W4374" s="16">
        <f>+IF(datos_arg[[#This Row],[Moneda]]="ARS",datos_arg[[#This Row],[Monto]],datos_arg[[#This Row],[Monto]]*datos_arg[[#This Row],[TC]])</f>
        <v>349.96</v>
      </c>
      <c r="X4374" s="16">
        <f>IFERROR(IF(datos_arg[[#This Row],[Moneda]]="USD",datos_arg[[#This Row],[Monto]],datos_arg[[#This Row],[Monto]]/datos_arg[[#This Row],[TC]]),0)</f>
        <v>2.4997142857142856</v>
      </c>
      <c r="Y4374" s="14"/>
    </row>
    <row r="4375" spans="1:25" ht="15" customHeight="1" x14ac:dyDescent="0.25">
      <c r="A4375" s="14">
        <f t="shared" si="68"/>
        <v>4372</v>
      </c>
      <c r="B4375" s="1">
        <v>44280</v>
      </c>
      <c r="C4375" s="18">
        <f>+YEAR(datos_arg[[#This Row],[Fecha]])</f>
        <v>2021</v>
      </c>
      <c r="D4375" s="18">
        <f>+MONTH(datos_arg[[#This Row],[Fecha]])</f>
        <v>3</v>
      </c>
      <c r="E4375" s="14" t="s">
        <v>5358</v>
      </c>
      <c r="F4375" s="14" t="s">
        <v>85</v>
      </c>
      <c r="G4375" s="14"/>
      <c r="H4375" s="14" t="s">
        <v>6646</v>
      </c>
      <c r="I4375" s="14" t="s">
        <v>7132</v>
      </c>
      <c r="J4375" s="14" t="s">
        <v>425</v>
      </c>
      <c r="K4375" s="14" t="s">
        <v>420</v>
      </c>
      <c r="L4375" s="14" t="s">
        <v>425</v>
      </c>
      <c r="M4375" s="14" t="s">
        <v>4472</v>
      </c>
      <c r="N4375" s="14" t="s">
        <v>535</v>
      </c>
      <c r="O4375" s="14" t="s">
        <v>4475</v>
      </c>
      <c r="P4375" s="14" t="s">
        <v>6266</v>
      </c>
      <c r="Q4375" s="14">
        <v>2</v>
      </c>
      <c r="R4375" s="14" t="s">
        <v>85</v>
      </c>
      <c r="S4375" s="14" t="s">
        <v>439</v>
      </c>
      <c r="T4375" s="35">
        <v>725.94</v>
      </c>
      <c r="U4375" s="14" t="s">
        <v>4</v>
      </c>
      <c r="V4375" s="14">
        <v>140</v>
      </c>
      <c r="W4375" s="16">
        <f>+IF(datos_arg[[#This Row],[Moneda]]="ARS",datos_arg[[#This Row],[Monto]],datos_arg[[#This Row],[Monto]]*datos_arg[[#This Row],[TC]])</f>
        <v>725.94</v>
      </c>
      <c r="X4375" s="16">
        <f>IFERROR(IF(datos_arg[[#This Row],[Moneda]]="USD",datos_arg[[#This Row],[Monto]],datos_arg[[#This Row],[Monto]]/datos_arg[[#This Row],[TC]]),0)</f>
        <v>5.1852857142857145</v>
      </c>
      <c r="Y4375" s="14"/>
    </row>
    <row r="4376" spans="1:25" ht="15" customHeight="1" x14ac:dyDescent="0.25">
      <c r="A4376" s="14">
        <f t="shared" si="68"/>
        <v>4373</v>
      </c>
      <c r="B4376" s="1">
        <v>44280</v>
      </c>
      <c r="C4376" s="18">
        <f>+YEAR(datos_arg[[#This Row],[Fecha]])</f>
        <v>2021</v>
      </c>
      <c r="D4376" s="18">
        <f>+MONTH(datos_arg[[#This Row],[Fecha]])</f>
        <v>3</v>
      </c>
      <c r="E4376" s="14" t="s">
        <v>5358</v>
      </c>
      <c r="F4376" s="14" t="s">
        <v>85</v>
      </c>
      <c r="G4376" s="14"/>
      <c r="H4376" s="14" t="s">
        <v>6646</v>
      </c>
      <c r="I4376" s="14" t="s">
        <v>7132</v>
      </c>
      <c r="J4376" s="14" t="s">
        <v>425</v>
      </c>
      <c r="K4376" s="14" t="s">
        <v>420</v>
      </c>
      <c r="L4376" s="14" t="s">
        <v>425</v>
      </c>
      <c r="M4376" s="14" t="s">
        <v>4472</v>
      </c>
      <c r="N4376" s="14" t="s">
        <v>535</v>
      </c>
      <c r="O4376" s="14" t="s">
        <v>4476</v>
      </c>
      <c r="P4376" s="14" t="s">
        <v>6266</v>
      </c>
      <c r="Q4376" s="14">
        <v>2</v>
      </c>
      <c r="R4376" s="14" t="s">
        <v>85</v>
      </c>
      <c r="S4376" s="14" t="s">
        <v>439</v>
      </c>
      <c r="T4376" s="35">
        <v>647.94000000000005</v>
      </c>
      <c r="U4376" s="14" t="s">
        <v>4</v>
      </c>
      <c r="V4376" s="14">
        <v>140</v>
      </c>
      <c r="W4376" s="16">
        <f>+IF(datos_arg[[#This Row],[Moneda]]="ARS",datos_arg[[#This Row],[Monto]],datos_arg[[#This Row],[Monto]]*datos_arg[[#This Row],[TC]])</f>
        <v>647.94000000000005</v>
      </c>
      <c r="X4376" s="16">
        <f>IFERROR(IF(datos_arg[[#This Row],[Moneda]]="USD",datos_arg[[#This Row],[Monto]],datos_arg[[#This Row],[Monto]]/datos_arg[[#This Row],[TC]]),0)</f>
        <v>4.6281428571428576</v>
      </c>
      <c r="Y4376" s="14"/>
    </row>
    <row r="4377" spans="1:25" ht="15" customHeight="1" x14ac:dyDescent="0.25">
      <c r="A4377" s="14">
        <f t="shared" si="68"/>
        <v>4374</v>
      </c>
      <c r="B4377" s="1">
        <v>44280</v>
      </c>
      <c r="C4377" s="18">
        <f>+YEAR(datos_arg[[#This Row],[Fecha]])</f>
        <v>2021</v>
      </c>
      <c r="D4377" s="18">
        <f>+MONTH(datos_arg[[#This Row],[Fecha]])</f>
        <v>3</v>
      </c>
      <c r="E4377" s="14" t="s">
        <v>5358</v>
      </c>
      <c r="F4377" s="14" t="s">
        <v>85</v>
      </c>
      <c r="G4377" s="14"/>
      <c r="H4377" s="14" t="s">
        <v>6646</v>
      </c>
      <c r="I4377" s="14" t="s">
        <v>7132</v>
      </c>
      <c r="J4377" s="14" t="s">
        <v>425</v>
      </c>
      <c r="K4377" s="14" t="s">
        <v>420</v>
      </c>
      <c r="L4377" s="14" t="s">
        <v>425</v>
      </c>
      <c r="M4377" s="14" t="s">
        <v>1111</v>
      </c>
      <c r="N4377" s="14" t="s">
        <v>535</v>
      </c>
      <c r="O4377" s="14" t="s">
        <v>4477</v>
      </c>
      <c r="P4377" s="14" t="s">
        <v>6266</v>
      </c>
      <c r="Q4377" s="14">
        <v>2</v>
      </c>
      <c r="R4377" s="14" t="s">
        <v>85</v>
      </c>
      <c r="S4377" s="14" t="s">
        <v>439</v>
      </c>
      <c r="T4377" s="35">
        <v>11360.92</v>
      </c>
      <c r="U4377" s="14" t="s">
        <v>4</v>
      </c>
      <c r="V4377" s="14">
        <v>140</v>
      </c>
      <c r="W4377" s="16">
        <f>+IF(datos_arg[[#This Row],[Moneda]]="ARS",datos_arg[[#This Row],[Monto]],datos_arg[[#This Row],[Monto]]*datos_arg[[#This Row],[TC]])</f>
        <v>11360.92</v>
      </c>
      <c r="X4377" s="16">
        <f>IFERROR(IF(datos_arg[[#This Row],[Moneda]]="USD",datos_arg[[#This Row],[Monto]],datos_arg[[#This Row],[Monto]]/datos_arg[[#This Row],[TC]]),0)</f>
        <v>81.149428571428572</v>
      </c>
      <c r="Y4377" s="14"/>
    </row>
    <row r="4378" spans="1:25" ht="15" customHeight="1" x14ac:dyDescent="0.25">
      <c r="A4378" s="14">
        <f t="shared" si="68"/>
        <v>4375</v>
      </c>
      <c r="B4378" s="1">
        <v>44280</v>
      </c>
      <c r="C4378" s="18">
        <f>+YEAR(datos_arg[[#This Row],[Fecha]])</f>
        <v>2021</v>
      </c>
      <c r="D4378" s="18">
        <f>+MONTH(datos_arg[[#This Row],[Fecha]])</f>
        <v>3</v>
      </c>
      <c r="E4378" s="14" t="s">
        <v>5358</v>
      </c>
      <c r="F4378" s="14" t="s">
        <v>85</v>
      </c>
      <c r="G4378" s="14"/>
      <c r="H4378" s="14" t="s">
        <v>6646</v>
      </c>
      <c r="I4378" s="14" t="s">
        <v>7132</v>
      </c>
      <c r="J4378" s="14" t="s">
        <v>425</v>
      </c>
      <c r="K4378" s="14" t="s">
        <v>420</v>
      </c>
      <c r="L4378" s="14" t="s">
        <v>425</v>
      </c>
      <c r="M4378" s="14" t="s">
        <v>4473</v>
      </c>
      <c r="N4378" s="14" t="s">
        <v>535</v>
      </c>
      <c r="O4378" s="14" t="s">
        <v>4478</v>
      </c>
      <c r="P4378" s="14" t="s">
        <v>6266</v>
      </c>
      <c r="Q4378" s="14">
        <v>2</v>
      </c>
      <c r="R4378" s="14" t="s">
        <v>85</v>
      </c>
      <c r="S4378" s="14" t="s">
        <v>439</v>
      </c>
      <c r="T4378" s="35">
        <v>31013.02</v>
      </c>
      <c r="U4378" s="14" t="s">
        <v>4</v>
      </c>
      <c r="V4378" s="14">
        <v>140</v>
      </c>
      <c r="W4378" s="16">
        <f>+IF(datos_arg[[#This Row],[Moneda]]="ARS",datos_arg[[#This Row],[Monto]],datos_arg[[#This Row],[Monto]]*datos_arg[[#This Row],[TC]])</f>
        <v>31013.02</v>
      </c>
      <c r="X4378" s="16">
        <f>IFERROR(IF(datos_arg[[#This Row],[Moneda]]="USD",datos_arg[[#This Row],[Monto]],datos_arg[[#This Row],[Monto]]/datos_arg[[#This Row],[TC]]),0)</f>
        <v>221.52157142857143</v>
      </c>
      <c r="Y4378" s="14"/>
    </row>
    <row r="4379" spans="1:25" ht="15" customHeight="1" x14ac:dyDescent="0.25">
      <c r="A4379" s="14">
        <f t="shared" si="68"/>
        <v>4376</v>
      </c>
      <c r="B4379" s="1">
        <v>44280</v>
      </c>
      <c r="C4379" s="18">
        <f>+YEAR(datos_arg[[#This Row],[Fecha]])</f>
        <v>2021</v>
      </c>
      <c r="D4379" s="18">
        <f>+MONTH(datos_arg[[#This Row],[Fecha]])</f>
        <v>3</v>
      </c>
      <c r="E4379" s="14" t="s">
        <v>617</v>
      </c>
      <c r="F4379" s="14" t="s">
        <v>8101</v>
      </c>
      <c r="G4379" s="14"/>
      <c r="H4379" s="14" t="s">
        <v>8103</v>
      </c>
      <c r="I4379" s="14" t="s">
        <v>8105</v>
      </c>
      <c r="J4379" s="14" t="s">
        <v>425</v>
      </c>
      <c r="K4379" s="14" t="s">
        <v>420</v>
      </c>
      <c r="L4379" s="14" t="s">
        <v>425</v>
      </c>
      <c r="M4379" s="14" t="s">
        <v>665</v>
      </c>
      <c r="N4379" s="14" t="s">
        <v>535</v>
      </c>
      <c r="O4379" s="14" t="s">
        <v>4479</v>
      </c>
      <c r="P4379" s="14" t="s">
        <v>6266</v>
      </c>
      <c r="Q4379" s="14">
        <v>2</v>
      </c>
      <c r="R4379" s="14" t="s">
        <v>8101</v>
      </c>
      <c r="S4379" s="14" t="s">
        <v>439</v>
      </c>
      <c r="T4379" s="35">
        <v>921.92</v>
      </c>
      <c r="U4379" s="14" t="s">
        <v>4</v>
      </c>
      <c r="V4379" s="14">
        <v>140</v>
      </c>
      <c r="W4379" s="16">
        <f>+IF(datos_arg[[#This Row],[Moneda]]="ARS",datos_arg[[#This Row],[Monto]],datos_arg[[#This Row],[Monto]]*datos_arg[[#This Row],[TC]])</f>
        <v>921.92</v>
      </c>
      <c r="X4379" s="16">
        <f>IFERROR(IF(datos_arg[[#This Row],[Moneda]]="USD",datos_arg[[#This Row],[Monto]],datos_arg[[#This Row],[Monto]]/datos_arg[[#This Row],[TC]]),0)</f>
        <v>6.5851428571428565</v>
      </c>
      <c r="Y4379" s="14"/>
    </row>
    <row r="4380" spans="1:25" ht="15" customHeight="1" x14ac:dyDescent="0.25">
      <c r="A4380" s="14">
        <f t="shared" si="68"/>
        <v>4377</v>
      </c>
      <c r="B4380" s="1">
        <v>44280</v>
      </c>
      <c r="C4380" s="18">
        <f>+YEAR(datos_arg[[#This Row],[Fecha]])</f>
        <v>2021</v>
      </c>
      <c r="D4380" s="18">
        <f>+MONTH(datos_arg[[#This Row],[Fecha]])</f>
        <v>3</v>
      </c>
      <c r="E4380" s="14" t="s">
        <v>617</v>
      </c>
      <c r="F4380" s="14" t="s">
        <v>8101</v>
      </c>
      <c r="G4380" s="14"/>
      <c r="H4380" s="14" t="s">
        <v>8103</v>
      </c>
      <c r="I4380" s="14" t="s">
        <v>8105</v>
      </c>
      <c r="J4380" s="14" t="s">
        <v>425</v>
      </c>
      <c r="K4380" s="14" t="s">
        <v>420</v>
      </c>
      <c r="L4380" s="14" t="s">
        <v>425</v>
      </c>
      <c r="M4380" s="14" t="s">
        <v>665</v>
      </c>
      <c r="N4380" s="14" t="s">
        <v>535</v>
      </c>
      <c r="O4380" s="14" t="s">
        <v>4480</v>
      </c>
      <c r="P4380" s="14" t="s">
        <v>6266</v>
      </c>
      <c r="Q4380" s="14">
        <v>2</v>
      </c>
      <c r="R4380" s="14" t="s">
        <v>8101</v>
      </c>
      <c r="S4380" s="14" t="s">
        <v>439</v>
      </c>
      <c r="T4380" s="35">
        <v>577.94000000000005</v>
      </c>
      <c r="U4380" s="14" t="s">
        <v>4</v>
      </c>
      <c r="V4380" s="14">
        <v>140</v>
      </c>
      <c r="W4380" s="16">
        <f>+IF(datos_arg[[#This Row],[Moneda]]="ARS",datos_arg[[#This Row],[Monto]],datos_arg[[#This Row],[Monto]]*datos_arg[[#This Row],[TC]])</f>
        <v>577.94000000000005</v>
      </c>
      <c r="X4380" s="16">
        <f>IFERROR(IF(datos_arg[[#This Row],[Moneda]]="USD",datos_arg[[#This Row],[Monto]],datos_arg[[#This Row],[Monto]]/datos_arg[[#This Row],[TC]]),0)</f>
        <v>4.1281428571428576</v>
      </c>
      <c r="Y4380" s="14"/>
    </row>
    <row r="4381" spans="1:25" ht="15" customHeight="1" x14ac:dyDescent="0.25">
      <c r="A4381" s="14">
        <f t="shared" si="68"/>
        <v>4378</v>
      </c>
      <c r="B4381" s="1">
        <v>44280</v>
      </c>
      <c r="C4381" s="18">
        <f>+YEAR(datos_arg[[#This Row],[Fecha]])</f>
        <v>2021</v>
      </c>
      <c r="D4381" s="18">
        <f>+MONTH(datos_arg[[#This Row],[Fecha]])</f>
        <v>3</v>
      </c>
      <c r="E4381" s="14" t="s">
        <v>617</v>
      </c>
      <c r="F4381" s="14" t="s">
        <v>8101</v>
      </c>
      <c r="G4381" s="14"/>
      <c r="H4381" s="14" t="s">
        <v>8103</v>
      </c>
      <c r="I4381" s="14" t="s">
        <v>8105</v>
      </c>
      <c r="J4381" s="14" t="s">
        <v>425</v>
      </c>
      <c r="K4381" s="14" t="s">
        <v>420</v>
      </c>
      <c r="L4381" s="14" t="s">
        <v>425</v>
      </c>
      <c r="M4381" s="14" t="s">
        <v>665</v>
      </c>
      <c r="N4381" s="14" t="s">
        <v>535</v>
      </c>
      <c r="O4381" s="14" t="s">
        <v>4481</v>
      </c>
      <c r="P4381" s="14" t="s">
        <v>6266</v>
      </c>
      <c r="Q4381" s="14">
        <v>2</v>
      </c>
      <c r="R4381" s="14" t="s">
        <v>8101</v>
      </c>
      <c r="S4381" s="14" t="s">
        <v>439</v>
      </c>
      <c r="T4381" s="35">
        <v>455.96</v>
      </c>
      <c r="U4381" s="14" t="s">
        <v>4</v>
      </c>
      <c r="V4381" s="14">
        <v>140</v>
      </c>
      <c r="W4381" s="16">
        <f>+IF(datos_arg[[#This Row],[Moneda]]="ARS",datos_arg[[#This Row],[Monto]],datos_arg[[#This Row],[Monto]]*datos_arg[[#This Row],[TC]])</f>
        <v>455.96</v>
      </c>
      <c r="X4381" s="16">
        <f>IFERROR(IF(datos_arg[[#This Row],[Moneda]]="USD",datos_arg[[#This Row],[Monto]],datos_arg[[#This Row],[Monto]]/datos_arg[[#This Row],[TC]]),0)</f>
        <v>3.2568571428571427</v>
      </c>
      <c r="Y4381" s="14"/>
    </row>
    <row r="4382" spans="1:25" ht="15" customHeight="1" x14ac:dyDescent="0.25">
      <c r="A4382" s="14">
        <f t="shared" si="68"/>
        <v>4379</v>
      </c>
      <c r="B4382" s="1">
        <v>44280</v>
      </c>
      <c r="C4382" s="18">
        <f>+YEAR(datos_arg[[#This Row],[Fecha]])</f>
        <v>2021</v>
      </c>
      <c r="D4382" s="18">
        <f>+MONTH(datos_arg[[#This Row],[Fecha]])</f>
        <v>3</v>
      </c>
      <c r="E4382" s="14" t="s">
        <v>5358</v>
      </c>
      <c r="F4382" s="14" t="s">
        <v>85</v>
      </c>
      <c r="G4382" s="14"/>
      <c r="H4382" s="14" t="s">
        <v>6646</v>
      </c>
      <c r="I4382" s="14" t="s">
        <v>7132</v>
      </c>
      <c r="J4382" s="14" t="s">
        <v>425</v>
      </c>
      <c r="K4382" s="14" t="s">
        <v>420</v>
      </c>
      <c r="L4382" s="14" t="s">
        <v>425</v>
      </c>
      <c r="M4382" s="14" t="s">
        <v>1111</v>
      </c>
      <c r="N4382" s="14" t="s">
        <v>535</v>
      </c>
      <c r="O4382" s="14" t="s">
        <v>4482</v>
      </c>
      <c r="P4382" s="14" t="s">
        <v>6266</v>
      </c>
      <c r="Q4382" s="14">
        <v>2</v>
      </c>
      <c r="R4382" s="14" t="s">
        <v>85</v>
      </c>
      <c r="S4382" s="14" t="s">
        <v>439</v>
      </c>
      <c r="T4382" s="35">
        <v>3941.62</v>
      </c>
      <c r="U4382" s="14" t="s">
        <v>4</v>
      </c>
      <c r="V4382" s="14">
        <v>140</v>
      </c>
      <c r="W4382" s="16">
        <f>+IF(datos_arg[[#This Row],[Moneda]]="ARS",datos_arg[[#This Row],[Monto]],datos_arg[[#This Row],[Monto]]*datos_arg[[#This Row],[TC]])</f>
        <v>3941.62</v>
      </c>
      <c r="X4382" s="16">
        <f>IFERROR(IF(datos_arg[[#This Row],[Moneda]]="USD",datos_arg[[#This Row],[Monto]],datos_arg[[#This Row],[Monto]]/datos_arg[[#This Row],[TC]]),0)</f>
        <v>28.154428571428571</v>
      </c>
      <c r="Y4382" s="14"/>
    </row>
    <row r="4383" spans="1:25" ht="15" customHeight="1" x14ac:dyDescent="0.25">
      <c r="A4383" s="14">
        <f t="shared" si="68"/>
        <v>4380</v>
      </c>
      <c r="B4383" s="1">
        <v>44280</v>
      </c>
      <c r="C4383" s="18">
        <f>+YEAR(datos_arg[[#This Row],[Fecha]])</f>
        <v>2021</v>
      </c>
      <c r="D4383" s="18">
        <f>+MONTH(datos_arg[[#This Row],[Fecha]])</f>
        <v>3</v>
      </c>
      <c r="E4383" s="14" t="s">
        <v>5358</v>
      </c>
      <c r="F4383" s="14" t="s">
        <v>85</v>
      </c>
      <c r="G4383" s="14"/>
      <c r="H4383" s="14" t="s">
        <v>6646</v>
      </c>
      <c r="I4383" s="14" t="s">
        <v>7132</v>
      </c>
      <c r="J4383" s="14" t="s">
        <v>425</v>
      </c>
      <c r="K4383" s="14" t="s">
        <v>420</v>
      </c>
      <c r="L4383" s="14" t="s">
        <v>425</v>
      </c>
      <c r="M4383" s="14" t="s">
        <v>1111</v>
      </c>
      <c r="N4383" s="14" t="s">
        <v>535</v>
      </c>
      <c r="O4383" s="14" t="s">
        <v>4483</v>
      </c>
      <c r="P4383" s="14" t="s">
        <v>6266</v>
      </c>
      <c r="Q4383" s="14">
        <v>2</v>
      </c>
      <c r="R4383" s="14" t="s">
        <v>85</v>
      </c>
      <c r="S4383" s="14" t="s">
        <v>439</v>
      </c>
      <c r="T4383" s="35">
        <v>3439.68</v>
      </c>
      <c r="U4383" s="14" t="s">
        <v>4</v>
      </c>
      <c r="V4383" s="14">
        <v>140</v>
      </c>
      <c r="W4383" s="16">
        <f>+IF(datos_arg[[#This Row],[Moneda]]="ARS",datos_arg[[#This Row],[Monto]],datos_arg[[#This Row],[Monto]]*datos_arg[[#This Row],[TC]])</f>
        <v>3439.68</v>
      </c>
      <c r="X4383" s="16">
        <f>IFERROR(IF(datos_arg[[#This Row],[Moneda]]="USD",datos_arg[[#This Row],[Monto]],datos_arg[[#This Row],[Monto]]/datos_arg[[#This Row],[TC]]),0)</f>
        <v>24.569142857142857</v>
      </c>
      <c r="Y4383" s="14"/>
    </row>
    <row r="4384" spans="1:25" ht="15" customHeight="1" x14ac:dyDescent="0.25">
      <c r="A4384" s="14">
        <f t="shared" si="68"/>
        <v>4381</v>
      </c>
      <c r="B4384" s="1">
        <v>44280</v>
      </c>
      <c r="C4384" s="18">
        <f>+YEAR(datos_arg[[#This Row],[Fecha]])</f>
        <v>2021</v>
      </c>
      <c r="D4384" s="18">
        <f>+MONTH(datos_arg[[#This Row],[Fecha]])</f>
        <v>3</v>
      </c>
      <c r="E4384" s="14" t="s">
        <v>5358</v>
      </c>
      <c r="F4384" s="14" t="s">
        <v>85</v>
      </c>
      <c r="G4384" s="14"/>
      <c r="H4384" s="14" t="s">
        <v>6646</v>
      </c>
      <c r="I4384" s="14" t="s">
        <v>7132</v>
      </c>
      <c r="J4384" s="14" t="s">
        <v>425</v>
      </c>
      <c r="K4384" s="14" t="s">
        <v>420</v>
      </c>
      <c r="L4384" s="14" t="s">
        <v>425</v>
      </c>
      <c r="M4384" s="14" t="s">
        <v>1416</v>
      </c>
      <c r="N4384" s="14" t="s">
        <v>535</v>
      </c>
      <c r="O4384" s="14" t="s">
        <v>4484</v>
      </c>
      <c r="P4384" s="14" t="s">
        <v>6266</v>
      </c>
      <c r="Q4384" s="14">
        <v>10</v>
      </c>
      <c r="R4384" s="14" t="s">
        <v>85</v>
      </c>
      <c r="S4384" s="14" t="s">
        <v>439</v>
      </c>
      <c r="T4384" s="35">
        <v>2279.7999999999997</v>
      </c>
      <c r="U4384" s="14" t="s">
        <v>4</v>
      </c>
      <c r="V4384" s="14">
        <v>140</v>
      </c>
      <c r="W4384" s="16">
        <f>+IF(datos_arg[[#This Row],[Moneda]]="ARS",datos_arg[[#This Row],[Monto]],datos_arg[[#This Row],[Monto]]*datos_arg[[#This Row],[TC]])</f>
        <v>2279.7999999999997</v>
      </c>
      <c r="X4384" s="16">
        <f>IFERROR(IF(datos_arg[[#This Row],[Moneda]]="USD",datos_arg[[#This Row],[Monto]],datos_arg[[#This Row],[Monto]]/datos_arg[[#This Row],[TC]]),0)</f>
        <v>16.284285714285712</v>
      </c>
      <c r="Y4384" s="14"/>
    </row>
    <row r="4385" spans="1:25" ht="15" customHeight="1" x14ac:dyDescent="0.25">
      <c r="A4385" s="14">
        <f t="shared" si="68"/>
        <v>4382</v>
      </c>
      <c r="B4385" s="1">
        <v>44280</v>
      </c>
      <c r="C4385" s="18">
        <f>+YEAR(datos_arg[[#This Row],[Fecha]])</f>
        <v>2021</v>
      </c>
      <c r="D4385" s="18">
        <f>+MONTH(datos_arg[[#This Row],[Fecha]])</f>
        <v>3</v>
      </c>
      <c r="E4385" s="14" t="s">
        <v>5358</v>
      </c>
      <c r="F4385" s="14" t="s">
        <v>85</v>
      </c>
      <c r="G4385" s="14"/>
      <c r="H4385" s="14" t="s">
        <v>6646</v>
      </c>
      <c r="I4385" s="14" t="s">
        <v>7132</v>
      </c>
      <c r="J4385" s="14" t="s">
        <v>425</v>
      </c>
      <c r="K4385" s="14" t="s">
        <v>420</v>
      </c>
      <c r="L4385" s="14" t="s">
        <v>425</v>
      </c>
      <c r="M4385" s="14" t="s">
        <v>661</v>
      </c>
      <c r="N4385" s="14" t="s">
        <v>535</v>
      </c>
      <c r="O4385" s="14" t="s">
        <v>4485</v>
      </c>
      <c r="P4385" s="14" t="s">
        <v>6266</v>
      </c>
      <c r="Q4385" s="14">
        <v>2</v>
      </c>
      <c r="R4385" s="14" t="s">
        <v>85</v>
      </c>
      <c r="S4385" s="14" t="s">
        <v>439</v>
      </c>
      <c r="T4385" s="35">
        <v>1771.84</v>
      </c>
      <c r="U4385" s="14" t="s">
        <v>4</v>
      </c>
      <c r="V4385" s="14">
        <v>140</v>
      </c>
      <c r="W4385" s="16">
        <f>+IF(datos_arg[[#This Row],[Moneda]]="ARS",datos_arg[[#This Row],[Monto]],datos_arg[[#This Row],[Monto]]*datos_arg[[#This Row],[TC]])</f>
        <v>1771.84</v>
      </c>
      <c r="X4385" s="16">
        <f>IFERROR(IF(datos_arg[[#This Row],[Moneda]]="USD",datos_arg[[#This Row],[Monto]],datos_arg[[#This Row],[Monto]]/datos_arg[[#This Row],[TC]]),0)</f>
        <v>12.655999999999999</v>
      </c>
      <c r="Y4385" s="14"/>
    </row>
    <row r="4386" spans="1:25" ht="15" customHeight="1" x14ac:dyDescent="0.25">
      <c r="A4386" s="14">
        <f t="shared" si="68"/>
        <v>4383</v>
      </c>
      <c r="B4386" s="1">
        <v>44280</v>
      </c>
      <c r="C4386" s="18">
        <f>+YEAR(datos_arg[[#This Row],[Fecha]])</f>
        <v>2021</v>
      </c>
      <c r="D4386" s="18">
        <f>+MONTH(datos_arg[[#This Row],[Fecha]])</f>
        <v>3</v>
      </c>
      <c r="E4386" s="14" t="s">
        <v>5358</v>
      </c>
      <c r="F4386" s="14" t="s">
        <v>85</v>
      </c>
      <c r="G4386" s="14"/>
      <c r="H4386" s="14" t="s">
        <v>6646</v>
      </c>
      <c r="I4386" s="14" t="s">
        <v>7132</v>
      </c>
      <c r="J4386" s="14" t="s">
        <v>425</v>
      </c>
      <c r="K4386" s="14" t="s">
        <v>420</v>
      </c>
      <c r="L4386" s="14" t="s">
        <v>425</v>
      </c>
      <c r="M4386" s="14" t="s">
        <v>1116</v>
      </c>
      <c r="N4386" s="14" t="s">
        <v>535</v>
      </c>
      <c r="O4386" s="14" t="s">
        <v>4486</v>
      </c>
      <c r="P4386" s="14" t="s">
        <v>6266</v>
      </c>
      <c r="Q4386" s="14">
        <v>1</v>
      </c>
      <c r="R4386" s="14" t="s">
        <v>85</v>
      </c>
      <c r="S4386" s="14" t="s">
        <v>439</v>
      </c>
      <c r="T4386" s="35">
        <v>635.94000000000005</v>
      </c>
      <c r="U4386" s="14" t="s">
        <v>4</v>
      </c>
      <c r="V4386" s="14">
        <v>140</v>
      </c>
      <c r="W4386" s="16">
        <f>+IF(datos_arg[[#This Row],[Moneda]]="ARS",datos_arg[[#This Row],[Monto]],datos_arg[[#This Row],[Monto]]*datos_arg[[#This Row],[TC]])</f>
        <v>635.94000000000005</v>
      </c>
      <c r="X4386" s="16">
        <f>IFERROR(IF(datos_arg[[#This Row],[Moneda]]="USD",datos_arg[[#This Row],[Monto]],datos_arg[[#This Row],[Monto]]/datos_arg[[#This Row],[TC]]),0)</f>
        <v>4.5424285714285721</v>
      </c>
      <c r="Y4386" s="14"/>
    </row>
    <row r="4387" spans="1:25" ht="15" customHeight="1" x14ac:dyDescent="0.25">
      <c r="A4387" s="14">
        <f t="shared" si="68"/>
        <v>4384</v>
      </c>
      <c r="B4387" s="1">
        <v>44280</v>
      </c>
      <c r="C4387" s="18">
        <f>+YEAR(datos_arg[[#This Row],[Fecha]])</f>
        <v>2021</v>
      </c>
      <c r="D4387" s="18">
        <f>+MONTH(datos_arg[[#This Row],[Fecha]])</f>
        <v>3</v>
      </c>
      <c r="E4387" s="14" t="s">
        <v>5358</v>
      </c>
      <c r="F4387" s="14" t="s">
        <v>85</v>
      </c>
      <c r="G4387" s="14"/>
      <c r="H4387" s="14" t="s">
        <v>6646</v>
      </c>
      <c r="I4387" s="14" t="s">
        <v>7132</v>
      </c>
      <c r="J4387" s="14" t="s">
        <v>425</v>
      </c>
      <c r="K4387" s="14" t="s">
        <v>420</v>
      </c>
      <c r="L4387" s="14" t="s">
        <v>425</v>
      </c>
      <c r="M4387" s="14" t="s">
        <v>1116</v>
      </c>
      <c r="N4387" s="14" t="s">
        <v>535</v>
      </c>
      <c r="O4387" s="14" t="s">
        <v>4487</v>
      </c>
      <c r="P4387" s="14" t="s">
        <v>6266</v>
      </c>
      <c r="Q4387" s="14">
        <v>2</v>
      </c>
      <c r="R4387" s="14" t="s">
        <v>85</v>
      </c>
      <c r="S4387" s="14" t="s">
        <v>439</v>
      </c>
      <c r="T4387" s="35">
        <v>1957.82</v>
      </c>
      <c r="U4387" s="14" t="s">
        <v>4</v>
      </c>
      <c r="V4387" s="14">
        <v>140</v>
      </c>
      <c r="W4387" s="16">
        <f>+IF(datos_arg[[#This Row],[Moneda]]="ARS",datos_arg[[#This Row],[Monto]],datos_arg[[#This Row],[Monto]]*datos_arg[[#This Row],[TC]])</f>
        <v>1957.82</v>
      </c>
      <c r="X4387" s="16">
        <f>IFERROR(IF(datos_arg[[#This Row],[Moneda]]="USD",datos_arg[[#This Row],[Monto]],datos_arg[[#This Row],[Monto]]/datos_arg[[#This Row],[TC]]),0)</f>
        <v>13.984428571428571</v>
      </c>
      <c r="Y4387" s="14"/>
    </row>
    <row r="4388" spans="1:25" ht="15" customHeight="1" x14ac:dyDescent="0.25">
      <c r="A4388" s="14">
        <f t="shared" si="68"/>
        <v>4385</v>
      </c>
      <c r="B4388" s="1">
        <v>44280</v>
      </c>
      <c r="C4388" s="18">
        <f>+YEAR(datos_arg[[#This Row],[Fecha]])</f>
        <v>2021</v>
      </c>
      <c r="D4388" s="18">
        <f>+MONTH(datos_arg[[#This Row],[Fecha]])</f>
        <v>3</v>
      </c>
      <c r="E4388" s="14" t="s">
        <v>5358</v>
      </c>
      <c r="F4388" s="14" t="s">
        <v>85</v>
      </c>
      <c r="G4388" s="14"/>
      <c r="H4388" s="14" t="s">
        <v>6646</v>
      </c>
      <c r="I4388" s="14" t="s">
        <v>7132</v>
      </c>
      <c r="J4388" s="14" t="s">
        <v>425</v>
      </c>
      <c r="K4388" s="14" t="s">
        <v>420</v>
      </c>
      <c r="L4388" s="14" t="s">
        <v>425</v>
      </c>
      <c r="M4388" s="14" t="s">
        <v>1116</v>
      </c>
      <c r="N4388" s="14" t="s">
        <v>535</v>
      </c>
      <c r="O4388" s="14" t="s">
        <v>4488</v>
      </c>
      <c r="P4388" s="14" t="s">
        <v>6266</v>
      </c>
      <c r="Q4388" s="14">
        <v>2</v>
      </c>
      <c r="R4388" s="14" t="s">
        <v>85</v>
      </c>
      <c r="S4388" s="14" t="s">
        <v>439</v>
      </c>
      <c r="T4388" s="35">
        <v>2203.7800000000002</v>
      </c>
      <c r="U4388" s="14" t="s">
        <v>4</v>
      </c>
      <c r="V4388" s="14">
        <v>140</v>
      </c>
      <c r="W4388" s="16">
        <f>+IF(datos_arg[[#This Row],[Moneda]]="ARS",datos_arg[[#This Row],[Monto]],datos_arg[[#This Row],[Monto]]*datos_arg[[#This Row],[TC]])</f>
        <v>2203.7800000000002</v>
      </c>
      <c r="X4388" s="16">
        <f>IFERROR(IF(datos_arg[[#This Row],[Moneda]]="USD",datos_arg[[#This Row],[Monto]],datos_arg[[#This Row],[Monto]]/datos_arg[[#This Row],[TC]]),0)</f>
        <v>15.741285714285716</v>
      </c>
      <c r="Y4388" s="14"/>
    </row>
    <row r="4389" spans="1:25" ht="15" customHeight="1" x14ac:dyDescent="0.25">
      <c r="A4389" s="14">
        <f t="shared" si="68"/>
        <v>4386</v>
      </c>
      <c r="B4389" s="1">
        <v>44280</v>
      </c>
      <c r="C4389" s="18">
        <f>+YEAR(datos_arg[[#This Row],[Fecha]])</f>
        <v>2021</v>
      </c>
      <c r="D4389" s="18">
        <f>+MONTH(datos_arg[[#This Row],[Fecha]])</f>
        <v>3</v>
      </c>
      <c r="E4389" s="14" t="s">
        <v>5358</v>
      </c>
      <c r="F4389" s="14" t="s">
        <v>85</v>
      </c>
      <c r="G4389" s="14"/>
      <c r="H4389" s="14" t="s">
        <v>6646</v>
      </c>
      <c r="I4389" s="14" t="s">
        <v>7132</v>
      </c>
      <c r="J4389" s="14" t="s">
        <v>425</v>
      </c>
      <c r="K4389" s="14" t="s">
        <v>420</v>
      </c>
      <c r="L4389" s="14" t="s">
        <v>425</v>
      </c>
      <c r="M4389" s="14" t="s">
        <v>1620</v>
      </c>
      <c r="N4389" s="14" t="s">
        <v>535</v>
      </c>
      <c r="O4389" s="14" t="s">
        <v>4489</v>
      </c>
      <c r="P4389" s="14" t="s">
        <v>6266</v>
      </c>
      <c r="Q4389" s="14">
        <v>1</v>
      </c>
      <c r="R4389" s="14" t="s">
        <v>85</v>
      </c>
      <c r="S4389" s="14" t="s">
        <v>439</v>
      </c>
      <c r="T4389" s="35">
        <v>285.92</v>
      </c>
      <c r="U4389" s="14" t="s">
        <v>4</v>
      </c>
      <c r="V4389" s="14">
        <v>140</v>
      </c>
      <c r="W4389" s="16">
        <f>+IF(datos_arg[[#This Row],[Moneda]]="ARS",datos_arg[[#This Row],[Monto]],datos_arg[[#This Row],[Monto]]*datos_arg[[#This Row],[TC]])</f>
        <v>285.92</v>
      </c>
      <c r="X4389" s="16">
        <f>IFERROR(IF(datos_arg[[#This Row],[Moneda]]="USD",datos_arg[[#This Row],[Monto]],datos_arg[[#This Row],[Monto]]/datos_arg[[#This Row],[TC]]),0)</f>
        <v>2.0422857142857143</v>
      </c>
      <c r="Y4389" s="14"/>
    </row>
    <row r="4390" spans="1:25" ht="15" customHeight="1" x14ac:dyDescent="0.25">
      <c r="A4390" s="14">
        <f t="shared" si="68"/>
        <v>4387</v>
      </c>
      <c r="B4390" s="1">
        <v>44280</v>
      </c>
      <c r="C4390" s="18">
        <f>+YEAR(datos_arg[[#This Row],[Fecha]])</f>
        <v>2021</v>
      </c>
      <c r="D4390" s="18">
        <f>+MONTH(datos_arg[[#This Row],[Fecha]])</f>
        <v>3</v>
      </c>
      <c r="E4390" s="14" t="s">
        <v>1015</v>
      </c>
      <c r="F4390" s="14" t="s">
        <v>403</v>
      </c>
      <c r="G4390" s="14" t="s">
        <v>5382</v>
      </c>
      <c r="H4390" s="14" t="s">
        <v>8103</v>
      </c>
      <c r="I4390" s="14" t="s">
        <v>8105</v>
      </c>
      <c r="J4390" s="14" t="s">
        <v>472</v>
      </c>
      <c r="K4390" s="14" t="s">
        <v>421</v>
      </c>
      <c r="L4390" s="14" t="s">
        <v>421</v>
      </c>
      <c r="M4390" s="14" t="s">
        <v>558</v>
      </c>
      <c r="N4390" s="14" t="s">
        <v>314</v>
      </c>
      <c r="O4390" s="14" t="s">
        <v>4490</v>
      </c>
      <c r="P4390" s="14" t="s">
        <v>6267</v>
      </c>
      <c r="Q4390" s="14">
        <v>15</v>
      </c>
      <c r="R4390" s="14" t="s">
        <v>5382</v>
      </c>
      <c r="S4390" s="14" t="s">
        <v>439</v>
      </c>
      <c r="T4390" s="35">
        <v>1017.9</v>
      </c>
      <c r="U4390" s="14" t="s">
        <v>4</v>
      </c>
      <c r="V4390" s="14">
        <v>140</v>
      </c>
      <c r="W4390" s="16">
        <f>+IF(datos_arg[[#This Row],[Moneda]]="ARS",datos_arg[[#This Row],[Monto]],datos_arg[[#This Row],[Monto]]*datos_arg[[#This Row],[TC]])</f>
        <v>1017.9</v>
      </c>
      <c r="X4390" s="16">
        <f>IFERROR(IF(datos_arg[[#This Row],[Moneda]]="USD",datos_arg[[#This Row],[Monto]],datos_arg[[#This Row],[Monto]]/datos_arg[[#This Row],[TC]]),0)</f>
        <v>7.2707142857142859</v>
      </c>
      <c r="Y4390" s="14"/>
    </row>
    <row r="4391" spans="1:25" ht="15" customHeight="1" x14ac:dyDescent="0.25">
      <c r="A4391" s="14">
        <f t="shared" si="68"/>
        <v>4388</v>
      </c>
      <c r="B4391" s="1">
        <v>44280</v>
      </c>
      <c r="C4391" s="18">
        <f>+YEAR(datos_arg[[#This Row],[Fecha]])</f>
        <v>2021</v>
      </c>
      <c r="D4391" s="18">
        <f>+MONTH(datos_arg[[#This Row],[Fecha]])</f>
        <v>3</v>
      </c>
      <c r="E4391" s="14" t="s">
        <v>1015</v>
      </c>
      <c r="F4391" s="14" t="s">
        <v>403</v>
      </c>
      <c r="G4391" s="14" t="s">
        <v>5382</v>
      </c>
      <c r="H4391" s="14" t="s">
        <v>8103</v>
      </c>
      <c r="I4391" s="14" t="s">
        <v>8105</v>
      </c>
      <c r="J4391" s="14" t="s">
        <v>472</v>
      </c>
      <c r="K4391" s="14" t="s">
        <v>421</v>
      </c>
      <c r="L4391" s="14" t="s">
        <v>421</v>
      </c>
      <c r="M4391" s="14" t="s">
        <v>558</v>
      </c>
      <c r="N4391" s="14" t="s">
        <v>314</v>
      </c>
      <c r="O4391" s="14" t="s">
        <v>4491</v>
      </c>
      <c r="P4391" s="14" t="s">
        <v>6267</v>
      </c>
      <c r="Q4391" s="14">
        <v>15</v>
      </c>
      <c r="R4391" s="14" t="s">
        <v>5382</v>
      </c>
      <c r="S4391" s="14" t="s">
        <v>439</v>
      </c>
      <c r="T4391" s="35">
        <v>1427.55</v>
      </c>
      <c r="U4391" s="14" t="s">
        <v>4</v>
      </c>
      <c r="V4391" s="14">
        <v>140</v>
      </c>
      <c r="W4391" s="16">
        <f>+IF(datos_arg[[#This Row],[Moneda]]="ARS",datos_arg[[#This Row],[Monto]],datos_arg[[#This Row],[Monto]]*datos_arg[[#This Row],[TC]])</f>
        <v>1427.55</v>
      </c>
      <c r="X4391" s="16">
        <f>IFERROR(IF(datos_arg[[#This Row],[Moneda]]="USD",datos_arg[[#This Row],[Monto]],datos_arg[[#This Row],[Monto]]/datos_arg[[#This Row],[TC]]),0)</f>
        <v>10.196785714285713</v>
      </c>
      <c r="Y4391" s="14"/>
    </row>
    <row r="4392" spans="1:25" ht="15" customHeight="1" x14ac:dyDescent="0.25">
      <c r="A4392" s="14">
        <f t="shared" si="68"/>
        <v>4389</v>
      </c>
      <c r="B4392" s="1">
        <v>44280</v>
      </c>
      <c r="C4392" s="18">
        <f>+YEAR(datos_arg[[#This Row],[Fecha]])</f>
        <v>2021</v>
      </c>
      <c r="D4392" s="18">
        <f>+MONTH(datos_arg[[#This Row],[Fecha]])</f>
        <v>3</v>
      </c>
      <c r="E4392" s="14" t="s">
        <v>1015</v>
      </c>
      <c r="F4392" s="14" t="s">
        <v>403</v>
      </c>
      <c r="G4392" s="14" t="s">
        <v>5382</v>
      </c>
      <c r="H4392" s="14" t="s">
        <v>8103</v>
      </c>
      <c r="I4392" s="14" t="s">
        <v>8105</v>
      </c>
      <c r="J4392" s="14" t="s">
        <v>472</v>
      </c>
      <c r="K4392" s="14" t="s">
        <v>421</v>
      </c>
      <c r="L4392" s="14" t="s">
        <v>421</v>
      </c>
      <c r="M4392" s="14" t="s">
        <v>558</v>
      </c>
      <c r="N4392" s="14" t="s">
        <v>314</v>
      </c>
      <c r="O4392" s="14" t="s">
        <v>4492</v>
      </c>
      <c r="P4392" s="14" t="s">
        <v>6267</v>
      </c>
      <c r="Q4392" s="14">
        <v>15</v>
      </c>
      <c r="R4392" s="14" t="s">
        <v>5382</v>
      </c>
      <c r="S4392" s="14" t="s">
        <v>439</v>
      </c>
      <c r="T4392" s="35">
        <v>4635</v>
      </c>
      <c r="U4392" s="14" t="s">
        <v>4</v>
      </c>
      <c r="V4392" s="14">
        <v>140</v>
      </c>
      <c r="W4392" s="16">
        <f>+IF(datos_arg[[#This Row],[Moneda]]="ARS",datos_arg[[#This Row],[Monto]],datos_arg[[#This Row],[Monto]]*datos_arg[[#This Row],[TC]])</f>
        <v>4635</v>
      </c>
      <c r="X4392" s="16">
        <f>IFERROR(IF(datos_arg[[#This Row],[Moneda]]="USD",datos_arg[[#This Row],[Monto]],datos_arg[[#This Row],[Monto]]/datos_arg[[#This Row],[TC]]),0)</f>
        <v>33.107142857142854</v>
      </c>
      <c r="Y4392" s="14"/>
    </row>
    <row r="4393" spans="1:25" ht="15" customHeight="1" x14ac:dyDescent="0.25">
      <c r="A4393" s="14">
        <f t="shared" si="68"/>
        <v>4390</v>
      </c>
      <c r="B4393" s="1">
        <v>44280</v>
      </c>
      <c r="C4393" s="18">
        <f>+YEAR(datos_arg[[#This Row],[Fecha]])</f>
        <v>2021</v>
      </c>
      <c r="D4393" s="18">
        <f>+MONTH(datos_arg[[#This Row],[Fecha]])</f>
        <v>3</v>
      </c>
      <c r="E4393" s="14" t="s">
        <v>1015</v>
      </c>
      <c r="F4393" s="14" t="s">
        <v>403</v>
      </c>
      <c r="G4393" s="14" t="s">
        <v>5382</v>
      </c>
      <c r="H4393" s="14" t="s">
        <v>8103</v>
      </c>
      <c r="I4393" s="14" t="s">
        <v>8105</v>
      </c>
      <c r="J4393" s="14" t="s">
        <v>472</v>
      </c>
      <c r="K4393" s="14" t="s">
        <v>421</v>
      </c>
      <c r="L4393" s="14" t="s">
        <v>421</v>
      </c>
      <c r="M4393" s="14" t="s">
        <v>558</v>
      </c>
      <c r="N4393" s="14" t="s">
        <v>314</v>
      </c>
      <c r="O4393" s="14" t="s">
        <v>4493</v>
      </c>
      <c r="P4393" s="14" t="s">
        <v>6267</v>
      </c>
      <c r="Q4393" s="14">
        <v>15</v>
      </c>
      <c r="R4393" s="14" t="s">
        <v>5382</v>
      </c>
      <c r="S4393" s="14" t="s">
        <v>439</v>
      </c>
      <c r="T4393" s="35">
        <v>5161.8</v>
      </c>
      <c r="U4393" s="14" t="s">
        <v>4</v>
      </c>
      <c r="V4393" s="14">
        <v>140</v>
      </c>
      <c r="W4393" s="16">
        <f>+IF(datos_arg[[#This Row],[Moneda]]="ARS",datos_arg[[#This Row],[Monto]],datos_arg[[#This Row],[Monto]]*datos_arg[[#This Row],[TC]])</f>
        <v>5161.8</v>
      </c>
      <c r="X4393" s="16">
        <f>IFERROR(IF(datos_arg[[#This Row],[Moneda]]="USD",datos_arg[[#This Row],[Monto]],datos_arg[[#This Row],[Monto]]/datos_arg[[#This Row],[TC]]),0)</f>
        <v>36.870000000000005</v>
      </c>
      <c r="Y4393" s="14"/>
    </row>
    <row r="4394" spans="1:25" ht="15" customHeight="1" x14ac:dyDescent="0.25">
      <c r="A4394" s="14">
        <f t="shared" si="68"/>
        <v>4391</v>
      </c>
      <c r="B4394" s="1">
        <v>44280</v>
      </c>
      <c r="C4394" s="18">
        <f>+YEAR(datos_arg[[#This Row],[Fecha]])</f>
        <v>2021</v>
      </c>
      <c r="D4394" s="18">
        <f>+MONTH(datos_arg[[#This Row],[Fecha]])</f>
        <v>3</v>
      </c>
      <c r="E4394" s="14" t="s">
        <v>1015</v>
      </c>
      <c r="F4394" s="14" t="s">
        <v>403</v>
      </c>
      <c r="G4394" s="14" t="s">
        <v>5382</v>
      </c>
      <c r="H4394" s="14" t="s">
        <v>8103</v>
      </c>
      <c r="I4394" s="14" t="s">
        <v>8105</v>
      </c>
      <c r="J4394" s="14" t="s">
        <v>472</v>
      </c>
      <c r="K4394" s="14" t="s">
        <v>421</v>
      </c>
      <c r="L4394" s="14" t="s">
        <v>421</v>
      </c>
      <c r="M4394" s="14" t="s">
        <v>558</v>
      </c>
      <c r="N4394" s="14" t="s">
        <v>314</v>
      </c>
      <c r="O4394" s="14" t="s">
        <v>4494</v>
      </c>
      <c r="P4394" s="14" t="s">
        <v>6267</v>
      </c>
      <c r="Q4394" s="14">
        <v>15</v>
      </c>
      <c r="R4394" s="14" t="s">
        <v>5382</v>
      </c>
      <c r="S4394" s="14" t="s">
        <v>439</v>
      </c>
      <c r="T4394" s="35">
        <v>2997.9</v>
      </c>
      <c r="U4394" s="14" t="s">
        <v>4</v>
      </c>
      <c r="V4394" s="14">
        <v>140</v>
      </c>
      <c r="W4394" s="16">
        <f>+IF(datos_arg[[#This Row],[Moneda]]="ARS",datos_arg[[#This Row],[Monto]],datos_arg[[#This Row],[Monto]]*datos_arg[[#This Row],[TC]])</f>
        <v>2997.9</v>
      </c>
      <c r="X4394" s="16">
        <f>IFERROR(IF(datos_arg[[#This Row],[Moneda]]="USD",datos_arg[[#This Row],[Monto]],datos_arg[[#This Row],[Monto]]/datos_arg[[#This Row],[TC]]),0)</f>
        <v>21.41357142857143</v>
      </c>
      <c r="Y4394" s="14"/>
    </row>
    <row r="4395" spans="1:25" ht="15" customHeight="1" x14ac:dyDescent="0.25">
      <c r="A4395" s="14">
        <f t="shared" si="68"/>
        <v>4392</v>
      </c>
      <c r="B4395" s="1">
        <v>44280</v>
      </c>
      <c r="C4395" s="18">
        <f>+YEAR(datos_arg[[#This Row],[Fecha]])</f>
        <v>2021</v>
      </c>
      <c r="D4395" s="18">
        <f>+MONTH(datos_arg[[#This Row],[Fecha]])</f>
        <v>3</v>
      </c>
      <c r="E4395" s="14" t="s">
        <v>1015</v>
      </c>
      <c r="F4395" s="14" t="s">
        <v>403</v>
      </c>
      <c r="G4395" s="14" t="s">
        <v>5382</v>
      </c>
      <c r="H4395" s="14" t="s">
        <v>8103</v>
      </c>
      <c r="I4395" s="14" t="s">
        <v>8105</v>
      </c>
      <c r="J4395" s="14" t="s">
        <v>472</v>
      </c>
      <c r="K4395" s="14" t="s">
        <v>421</v>
      </c>
      <c r="L4395" s="14" t="s">
        <v>421</v>
      </c>
      <c r="M4395" s="14" t="s">
        <v>558</v>
      </c>
      <c r="N4395" s="14" t="s">
        <v>314</v>
      </c>
      <c r="O4395" s="14" t="s">
        <v>4495</v>
      </c>
      <c r="P4395" s="14" t="s">
        <v>6267</v>
      </c>
      <c r="Q4395" s="14">
        <v>15</v>
      </c>
      <c r="R4395" s="14" t="s">
        <v>5382</v>
      </c>
      <c r="S4395" s="14" t="s">
        <v>439</v>
      </c>
      <c r="T4395" s="35">
        <v>3814.05</v>
      </c>
      <c r="U4395" s="14" t="s">
        <v>4</v>
      </c>
      <c r="V4395" s="14">
        <v>140</v>
      </c>
      <c r="W4395" s="16">
        <f>+IF(datos_arg[[#This Row],[Moneda]]="ARS",datos_arg[[#This Row],[Monto]],datos_arg[[#This Row],[Monto]]*datos_arg[[#This Row],[TC]])</f>
        <v>3814.05</v>
      </c>
      <c r="X4395" s="16">
        <f>IFERROR(IF(datos_arg[[#This Row],[Moneda]]="USD",datos_arg[[#This Row],[Monto]],datos_arg[[#This Row],[Monto]]/datos_arg[[#This Row],[TC]]),0)</f>
        <v>27.243214285714288</v>
      </c>
      <c r="Y4395" s="14"/>
    </row>
    <row r="4396" spans="1:25" ht="15" customHeight="1" x14ac:dyDescent="0.25">
      <c r="A4396" s="14">
        <f t="shared" si="68"/>
        <v>4393</v>
      </c>
      <c r="B4396" s="1">
        <v>44280</v>
      </c>
      <c r="C4396" s="18">
        <f>+YEAR(datos_arg[[#This Row],[Fecha]])</f>
        <v>2021</v>
      </c>
      <c r="D4396" s="18">
        <f>+MONTH(datos_arg[[#This Row],[Fecha]])</f>
        <v>3</v>
      </c>
      <c r="E4396" s="14" t="s">
        <v>1015</v>
      </c>
      <c r="F4396" s="14" t="s">
        <v>403</v>
      </c>
      <c r="G4396" s="14" t="s">
        <v>5382</v>
      </c>
      <c r="H4396" s="14" t="s">
        <v>8103</v>
      </c>
      <c r="I4396" s="14" t="s">
        <v>8105</v>
      </c>
      <c r="J4396" s="14" t="s">
        <v>472</v>
      </c>
      <c r="K4396" s="14" t="s">
        <v>421</v>
      </c>
      <c r="L4396" s="14" t="s">
        <v>421</v>
      </c>
      <c r="M4396" s="14" t="s">
        <v>558</v>
      </c>
      <c r="N4396" s="14" t="s">
        <v>314</v>
      </c>
      <c r="O4396" s="14" t="s">
        <v>4496</v>
      </c>
      <c r="P4396" s="14" t="s">
        <v>6267</v>
      </c>
      <c r="Q4396" s="14">
        <v>15</v>
      </c>
      <c r="R4396" s="14" t="s">
        <v>5382</v>
      </c>
      <c r="S4396" s="14" t="s">
        <v>439</v>
      </c>
      <c r="T4396" s="35">
        <v>294.60000000000002</v>
      </c>
      <c r="U4396" s="14" t="s">
        <v>4</v>
      </c>
      <c r="V4396" s="14">
        <v>140</v>
      </c>
      <c r="W4396" s="16">
        <f>+IF(datos_arg[[#This Row],[Moneda]]="ARS",datos_arg[[#This Row],[Monto]],datos_arg[[#This Row],[Monto]]*datos_arg[[#This Row],[TC]])</f>
        <v>294.60000000000002</v>
      </c>
      <c r="X4396" s="16">
        <f>IFERROR(IF(datos_arg[[#This Row],[Moneda]]="USD",datos_arg[[#This Row],[Monto]],datos_arg[[#This Row],[Monto]]/datos_arg[[#This Row],[TC]]),0)</f>
        <v>2.1042857142857145</v>
      </c>
      <c r="Y4396" s="14"/>
    </row>
    <row r="4397" spans="1:25" ht="15" customHeight="1" x14ac:dyDescent="0.25">
      <c r="A4397" s="14">
        <f t="shared" si="68"/>
        <v>4394</v>
      </c>
      <c r="B4397" s="1">
        <v>44280</v>
      </c>
      <c r="C4397" s="18">
        <f>+YEAR(datos_arg[[#This Row],[Fecha]])</f>
        <v>2021</v>
      </c>
      <c r="D4397" s="18">
        <f>+MONTH(datos_arg[[#This Row],[Fecha]])</f>
        <v>3</v>
      </c>
      <c r="E4397" s="14" t="s">
        <v>1015</v>
      </c>
      <c r="F4397" s="14" t="s">
        <v>403</v>
      </c>
      <c r="G4397" s="14" t="s">
        <v>5382</v>
      </c>
      <c r="H4397" s="14" t="s">
        <v>8103</v>
      </c>
      <c r="I4397" s="14" t="s">
        <v>8105</v>
      </c>
      <c r="J4397" s="14" t="s">
        <v>472</v>
      </c>
      <c r="K4397" s="14" t="s">
        <v>421</v>
      </c>
      <c r="L4397" s="14" t="s">
        <v>421</v>
      </c>
      <c r="M4397" s="14" t="s">
        <v>558</v>
      </c>
      <c r="N4397" s="14" t="s">
        <v>314</v>
      </c>
      <c r="O4397" s="14" t="s">
        <v>4497</v>
      </c>
      <c r="P4397" s="14" t="s">
        <v>6267</v>
      </c>
      <c r="Q4397" s="14">
        <v>15</v>
      </c>
      <c r="R4397" s="14" t="s">
        <v>5382</v>
      </c>
      <c r="S4397" s="14" t="s">
        <v>439</v>
      </c>
      <c r="T4397" s="35">
        <v>195.15</v>
      </c>
      <c r="U4397" s="14" t="s">
        <v>4</v>
      </c>
      <c r="V4397" s="14">
        <v>140</v>
      </c>
      <c r="W4397" s="16">
        <f>+IF(datos_arg[[#This Row],[Moneda]]="ARS",datos_arg[[#This Row],[Monto]],datos_arg[[#This Row],[Monto]]*datos_arg[[#This Row],[TC]])</f>
        <v>195.15</v>
      </c>
      <c r="X4397" s="16">
        <f>IFERROR(IF(datos_arg[[#This Row],[Moneda]]="USD",datos_arg[[#This Row],[Monto]],datos_arg[[#This Row],[Monto]]/datos_arg[[#This Row],[TC]]),0)</f>
        <v>1.3939285714285714</v>
      </c>
      <c r="Y4397" s="14"/>
    </row>
    <row r="4398" spans="1:25" ht="15" customHeight="1" x14ac:dyDescent="0.25">
      <c r="A4398" s="14">
        <f t="shared" si="68"/>
        <v>4395</v>
      </c>
      <c r="B4398" s="1">
        <v>44280</v>
      </c>
      <c r="C4398" s="18">
        <f>+YEAR(datos_arg[[#This Row],[Fecha]])</f>
        <v>2021</v>
      </c>
      <c r="D4398" s="18">
        <f>+MONTH(datos_arg[[#This Row],[Fecha]])</f>
        <v>3</v>
      </c>
      <c r="E4398" s="14" t="s">
        <v>1015</v>
      </c>
      <c r="F4398" s="14" t="s">
        <v>403</v>
      </c>
      <c r="G4398" s="14" t="s">
        <v>5382</v>
      </c>
      <c r="H4398" s="14" t="s">
        <v>8103</v>
      </c>
      <c r="I4398" s="14" t="s">
        <v>8105</v>
      </c>
      <c r="J4398" s="14" t="s">
        <v>472</v>
      </c>
      <c r="K4398" s="14" t="s">
        <v>421</v>
      </c>
      <c r="L4398" s="14" t="s">
        <v>421</v>
      </c>
      <c r="M4398" s="14" t="s">
        <v>558</v>
      </c>
      <c r="N4398" s="14" t="s">
        <v>314</v>
      </c>
      <c r="O4398" s="14" t="s">
        <v>4498</v>
      </c>
      <c r="P4398" s="14" t="s">
        <v>6267</v>
      </c>
      <c r="Q4398" s="14">
        <v>15</v>
      </c>
      <c r="R4398" s="14" t="s">
        <v>5382</v>
      </c>
      <c r="S4398" s="14" t="s">
        <v>439</v>
      </c>
      <c r="T4398" s="35">
        <v>303.89999999999998</v>
      </c>
      <c r="U4398" s="14" t="s">
        <v>4</v>
      </c>
      <c r="V4398" s="14">
        <v>140</v>
      </c>
      <c r="W4398" s="16">
        <f>+IF(datos_arg[[#This Row],[Moneda]]="ARS",datos_arg[[#This Row],[Monto]],datos_arg[[#This Row],[Monto]]*datos_arg[[#This Row],[TC]])</f>
        <v>303.89999999999998</v>
      </c>
      <c r="X4398" s="16">
        <f>IFERROR(IF(datos_arg[[#This Row],[Moneda]]="USD",datos_arg[[#This Row],[Monto]],datos_arg[[#This Row],[Monto]]/datos_arg[[#This Row],[TC]]),0)</f>
        <v>2.1707142857142854</v>
      </c>
      <c r="Y4398" s="14"/>
    </row>
    <row r="4399" spans="1:25" ht="15" customHeight="1" x14ac:dyDescent="0.25">
      <c r="A4399" s="14">
        <f t="shared" si="68"/>
        <v>4396</v>
      </c>
      <c r="B4399" s="1">
        <v>44280</v>
      </c>
      <c r="C4399" s="18">
        <f>+YEAR(datos_arg[[#This Row],[Fecha]])</f>
        <v>2021</v>
      </c>
      <c r="D4399" s="18">
        <f>+MONTH(datos_arg[[#This Row],[Fecha]])</f>
        <v>3</v>
      </c>
      <c r="E4399" s="14" t="s">
        <v>1015</v>
      </c>
      <c r="F4399" s="14" t="s">
        <v>403</v>
      </c>
      <c r="G4399" s="14" t="s">
        <v>5382</v>
      </c>
      <c r="H4399" s="14" t="s">
        <v>8103</v>
      </c>
      <c r="I4399" s="14" t="s">
        <v>8105</v>
      </c>
      <c r="J4399" s="14" t="s">
        <v>472</v>
      </c>
      <c r="K4399" s="14" t="s">
        <v>421</v>
      </c>
      <c r="L4399" s="14" t="s">
        <v>421</v>
      </c>
      <c r="M4399" s="14" t="s">
        <v>558</v>
      </c>
      <c r="N4399" s="14" t="s">
        <v>314</v>
      </c>
      <c r="O4399" s="14" t="s">
        <v>4499</v>
      </c>
      <c r="P4399" s="14" t="s">
        <v>6267</v>
      </c>
      <c r="Q4399" s="14">
        <v>15</v>
      </c>
      <c r="R4399" s="14" t="s">
        <v>5382</v>
      </c>
      <c r="S4399" s="14" t="s">
        <v>439</v>
      </c>
      <c r="T4399" s="35">
        <v>475.35</v>
      </c>
      <c r="U4399" s="14" t="s">
        <v>4</v>
      </c>
      <c r="V4399" s="14">
        <v>140</v>
      </c>
      <c r="W4399" s="16">
        <f>+IF(datos_arg[[#This Row],[Moneda]]="ARS",datos_arg[[#This Row],[Monto]],datos_arg[[#This Row],[Monto]]*datos_arg[[#This Row],[TC]])</f>
        <v>475.35</v>
      </c>
      <c r="X4399" s="16">
        <f>IFERROR(IF(datos_arg[[#This Row],[Moneda]]="USD",datos_arg[[#This Row],[Monto]],datos_arg[[#This Row],[Monto]]/datos_arg[[#This Row],[TC]]),0)</f>
        <v>3.3953571428571432</v>
      </c>
      <c r="Y4399" s="14"/>
    </row>
    <row r="4400" spans="1:25" ht="15" customHeight="1" x14ac:dyDescent="0.25">
      <c r="A4400" s="14">
        <f t="shared" si="68"/>
        <v>4397</v>
      </c>
      <c r="B4400" s="1">
        <v>44280</v>
      </c>
      <c r="C4400" s="18">
        <f>+YEAR(datos_arg[[#This Row],[Fecha]])</f>
        <v>2021</v>
      </c>
      <c r="D4400" s="18">
        <f>+MONTH(datos_arg[[#This Row],[Fecha]])</f>
        <v>3</v>
      </c>
      <c r="E4400" s="14" t="s">
        <v>1015</v>
      </c>
      <c r="F4400" s="14" t="s">
        <v>403</v>
      </c>
      <c r="G4400" s="14" t="s">
        <v>5382</v>
      </c>
      <c r="H4400" s="14" t="s">
        <v>8103</v>
      </c>
      <c r="I4400" s="14" t="s">
        <v>8105</v>
      </c>
      <c r="J4400" s="14" t="s">
        <v>472</v>
      </c>
      <c r="K4400" s="14" t="s">
        <v>421</v>
      </c>
      <c r="L4400" s="14" t="s">
        <v>421</v>
      </c>
      <c r="M4400" s="14" t="s">
        <v>558</v>
      </c>
      <c r="N4400" s="14" t="s">
        <v>314</v>
      </c>
      <c r="O4400" s="14" t="s">
        <v>4500</v>
      </c>
      <c r="P4400" s="14" t="s">
        <v>6267</v>
      </c>
      <c r="Q4400" s="14">
        <v>15</v>
      </c>
      <c r="R4400" s="14" t="s">
        <v>5382</v>
      </c>
      <c r="S4400" s="14" t="s">
        <v>439</v>
      </c>
      <c r="T4400" s="35">
        <v>907.5</v>
      </c>
      <c r="U4400" s="14" t="s">
        <v>4</v>
      </c>
      <c r="V4400" s="14">
        <v>140</v>
      </c>
      <c r="W4400" s="16">
        <f>+IF(datos_arg[[#This Row],[Moneda]]="ARS",datos_arg[[#This Row],[Monto]],datos_arg[[#This Row],[Monto]]*datos_arg[[#This Row],[TC]])</f>
        <v>907.5</v>
      </c>
      <c r="X4400" s="16">
        <f>IFERROR(IF(datos_arg[[#This Row],[Moneda]]="USD",datos_arg[[#This Row],[Monto]],datos_arg[[#This Row],[Monto]]/datos_arg[[#This Row],[TC]]),0)</f>
        <v>6.4821428571428568</v>
      </c>
      <c r="Y4400" s="14"/>
    </row>
    <row r="4401" spans="1:25" ht="15" customHeight="1" x14ac:dyDescent="0.25">
      <c r="A4401" s="14">
        <f t="shared" si="68"/>
        <v>4398</v>
      </c>
      <c r="B4401" s="1">
        <v>44280</v>
      </c>
      <c r="C4401" s="18">
        <f>+YEAR(datos_arg[[#This Row],[Fecha]])</f>
        <v>2021</v>
      </c>
      <c r="D4401" s="18">
        <f>+MONTH(datos_arg[[#This Row],[Fecha]])</f>
        <v>3</v>
      </c>
      <c r="E4401" s="14" t="s">
        <v>1015</v>
      </c>
      <c r="F4401" s="14" t="s">
        <v>403</v>
      </c>
      <c r="G4401" s="14" t="s">
        <v>5382</v>
      </c>
      <c r="H4401" s="14" t="s">
        <v>8103</v>
      </c>
      <c r="I4401" s="14" t="s">
        <v>8105</v>
      </c>
      <c r="J4401" s="14" t="s">
        <v>472</v>
      </c>
      <c r="K4401" s="14" t="s">
        <v>421</v>
      </c>
      <c r="L4401" s="14" t="s">
        <v>421</v>
      </c>
      <c r="M4401" s="14" t="s">
        <v>558</v>
      </c>
      <c r="N4401" s="14" t="s">
        <v>314</v>
      </c>
      <c r="O4401" s="14" t="s">
        <v>4501</v>
      </c>
      <c r="P4401" s="14" t="s">
        <v>6267</v>
      </c>
      <c r="Q4401" s="14">
        <v>15</v>
      </c>
      <c r="R4401" s="14" t="s">
        <v>5382</v>
      </c>
      <c r="S4401" s="14" t="s">
        <v>439</v>
      </c>
      <c r="T4401" s="35">
        <v>1353.9</v>
      </c>
      <c r="U4401" s="14" t="s">
        <v>4</v>
      </c>
      <c r="V4401" s="14">
        <v>140</v>
      </c>
      <c r="W4401" s="16">
        <f>+IF(datos_arg[[#This Row],[Moneda]]="ARS",datos_arg[[#This Row],[Monto]],datos_arg[[#This Row],[Monto]]*datos_arg[[#This Row],[TC]])</f>
        <v>1353.9</v>
      </c>
      <c r="X4401" s="16">
        <f>IFERROR(IF(datos_arg[[#This Row],[Moneda]]="USD",datos_arg[[#This Row],[Monto]],datos_arg[[#This Row],[Monto]]/datos_arg[[#This Row],[TC]]),0)</f>
        <v>9.6707142857142863</v>
      </c>
      <c r="Y4401" s="14"/>
    </row>
    <row r="4402" spans="1:25" ht="15" customHeight="1" x14ac:dyDescent="0.25">
      <c r="A4402" s="14">
        <f t="shared" si="68"/>
        <v>4399</v>
      </c>
      <c r="B4402" s="1">
        <v>44280</v>
      </c>
      <c r="C4402" s="18">
        <f>+YEAR(datos_arg[[#This Row],[Fecha]])</f>
        <v>2021</v>
      </c>
      <c r="D4402" s="18">
        <f>+MONTH(datos_arg[[#This Row],[Fecha]])</f>
        <v>3</v>
      </c>
      <c r="E4402" s="14" t="s">
        <v>1015</v>
      </c>
      <c r="F4402" s="14" t="s">
        <v>403</v>
      </c>
      <c r="G4402" s="14" t="s">
        <v>5382</v>
      </c>
      <c r="H4402" s="14" t="s">
        <v>8103</v>
      </c>
      <c r="I4402" s="14" t="s">
        <v>8105</v>
      </c>
      <c r="J4402" s="14" t="s">
        <v>472</v>
      </c>
      <c r="K4402" s="14" t="s">
        <v>421</v>
      </c>
      <c r="L4402" s="14" t="s">
        <v>421</v>
      </c>
      <c r="M4402" s="14" t="s">
        <v>558</v>
      </c>
      <c r="N4402" s="14" t="s">
        <v>314</v>
      </c>
      <c r="O4402" s="14" t="s">
        <v>4502</v>
      </c>
      <c r="P4402" s="14" t="s">
        <v>6267</v>
      </c>
      <c r="Q4402" s="14">
        <v>15</v>
      </c>
      <c r="R4402" s="14" t="s">
        <v>5382</v>
      </c>
      <c r="S4402" s="14" t="s">
        <v>439</v>
      </c>
      <c r="T4402" s="35">
        <v>2800.2</v>
      </c>
      <c r="U4402" s="14" t="s">
        <v>4</v>
      </c>
      <c r="V4402" s="14">
        <v>140</v>
      </c>
      <c r="W4402" s="16">
        <f>+IF(datos_arg[[#This Row],[Moneda]]="ARS",datos_arg[[#This Row],[Monto]],datos_arg[[#This Row],[Monto]]*datos_arg[[#This Row],[TC]])</f>
        <v>2800.2</v>
      </c>
      <c r="X4402" s="16">
        <f>IFERROR(IF(datos_arg[[#This Row],[Moneda]]="USD",datos_arg[[#This Row],[Monto]],datos_arg[[#This Row],[Monto]]/datos_arg[[#This Row],[TC]]),0)</f>
        <v>20.001428571428569</v>
      </c>
      <c r="Y4402" s="14"/>
    </row>
    <row r="4403" spans="1:25" ht="15" customHeight="1" x14ac:dyDescent="0.25">
      <c r="A4403" s="14">
        <f t="shared" si="68"/>
        <v>4400</v>
      </c>
      <c r="B4403" s="1">
        <v>44280</v>
      </c>
      <c r="C4403" s="18">
        <f>+YEAR(datos_arg[[#This Row],[Fecha]])</f>
        <v>2021</v>
      </c>
      <c r="D4403" s="18">
        <f>+MONTH(datos_arg[[#This Row],[Fecha]])</f>
        <v>3</v>
      </c>
      <c r="E4403" s="14" t="s">
        <v>1015</v>
      </c>
      <c r="F4403" s="14" t="s">
        <v>403</v>
      </c>
      <c r="G4403" s="14" t="s">
        <v>5382</v>
      </c>
      <c r="H4403" s="14" t="s">
        <v>8103</v>
      </c>
      <c r="I4403" s="14" t="s">
        <v>8105</v>
      </c>
      <c r="J4403" s="14" t="s">
        <v>472</v>
      </c>
      <c r="K4403" s="14" t="s">
        <v>421</v>
      </c>
      <c r="L4403" s="14" t="s">
        <v>421</v>
      </c>
      <c r="M4403" s="14" t="s">
        <v>558</v>
      </c>
      <c r="N4403" s="14" t="s">
        <v>314</v>
      </c>
      <c r="O4403" s="14" t="s">
        <v>4503</v>
      </c>
      <c r="P4403" s="14" t="s">
        <v>6267</v>
      </c>
      <c r="Q4403" s="14">
        <v>15</v>
      </c>
      <c r="R4403" s="14" t="s">
        <v>5382</v>
      </c>
      <c r="S4403" s="14" t="s">
        <v>439</v>
      </c>
      <c r="T4403" s="35">
        <v>4920.6000000000004</v>
      </c>
      <c r="U4403" s="14" t="s">
        <v>4</v>
      </c>
      <c r="V4403" s="14">
        <v>140</v>
      </c>
      <c r="W4403" s="16">
        <f>+IF(datos_arg[[#This Row],[Moneda]]="ARS",datos_arg[[#This Row],[Monto]],datos_arg[[#This Row],[Monto]]*datos_arg[[#This Row],[TC]])</f>
        <v>4920.6000000000004</v>
      </c>
      <c r="X4403" s="16">
        <f>IFERROR(IF(datos_arg[[#This Row],[Moneda]]="USD",datos_arg[[#This Row],[Monto]],datos_arg[[#This Row],[Monto]]/datos_arg[[#This Row],[TC]]),0)</f>
        <v>35.14714285714286</v>
      </c>
      <c r="Y4403" s="14"/>
    </row>
    <row r="4404" spans="1:25" ht="15" customHeight="1" x14ac:dyDescent="0.25">
      <c r="A4404" s="14">
        <f t="shared" si="68"/>
        <v>4401</v>
      </c>
      <c r="B4404" s="1">
        <v>44280</v>
      </c>
      <c r="C4404" s="18">
        <f>+YEAR(datos_arg[[#This Row],[Fecha]])</f>
        <v>2021</v>
      </c>
      <c r="D4404" s="18">
        <f>+MONTH(datos_arg[[#This Row],[Fecha]])</f>
        <v>3</v>
      </c>
      <c r="E4404" s="14" t="s">
        <v>1015</v>
      </c>
      <c r="F4404" s="14" t="s">
        <v>403</v>
      </c>
      <c r="G4404" s="14" t="s">
        <v>5382</v>
      </c>
      <c r="H4404" s="14" t="s">
        <v>8103</v>
      </c>
      <c r="I4404" s="14" t="s">
        <v>8105</v>
      </c>
      <c r="J4404" s="14" t="s">
        <v>472</v>
      </c>
      <c r="K4404" s="14" t="s">
        <v>421</v>
      </c>
      <c r="L4404" s="14" t="s">
        <v>421</v>
      </c>
      <c r="M4404" s="14" t="s">
        <v>558</v>
      </c>
      <c r="N4404" s="14" t="s">
        <v>314</v>
      </c>
      <c r="O4404" s="14" t="s">
        <v>4504</v>
      </c>
      <c r="P4404" s="14" t="s">
        <v>6267</v>
      </c>
      <c r="Q4404" s="14">
        <v>25</v>
      </c>
      <c r="R4404" s="14" t="s">
        <v>5382</v>
      </c>
      <c r="S4404" s="14" t="s">
        <v>439</v>
      </c>
      <c r="T4404" s="35">
        <v>534</v>
      </c>
      <c r="U4404" s="14" t="s">
        <v>4</v>
      </c>
      <c r="V4404" s="14">
        <v>140</v>
      </c>
      <c r="W4404" s="16">
        <f>+IF(datos_arg[[#This Row],[Moneda]]="ARS",datos_arg[[#This Row],[Monto]],datos_arg[[#This Row],[Monto]]*datos_arg[[#This Row],[TC]])</f>
        <v>534</v>
      </c>
      <c r="X4404" s="16">
        <f>IFERROR(IF(datos_arg[[#This Row],[Moneda]]="USD",datos_arg[[#This Row],[Monto]],datos_arg[[#This Row],[Monto]]/datos_arg[[#This Row],[TC]]),0)</f>
        <v>3.8142857142857145</v>
      </c>
      <c r="Y4404" s="14"/>
    </row>
    <row r="4405" spans="1:25" ht="15" customHeight="1" x14ac:dyDescent="0.25">
      <c r="A4405" s="14">
        <f t="shared" si="68"/>
        <v>4402</v>
      </c>
      <c r="B4405" s="1">
        <v>44280</v>
      </c>
      <c r="C4405" s="18">
        <f>+YEAR(datos_arg[[#This Row],[Fecha]])</f>
        <v>2021</v>
      </c>
      <c r="D4405" s="18">
        <f>+MONTH(datos_arg[[#This Row],[Fecha]])</f>
        <v>3</v>
      </c>
      <c r="E4405" s="14" t="s">
        <v>1015</v>
      </c>
      <c r="F4405" s="14" t="s">
        <v>403</v>
      </c>
      <c r="G4405" s="14" t="s">
        <v>5382</v>
      </c>
      <c r="H4405" s="14" t="s">
        <v>8103</v>
      </c>
      <c r="I4405" s="14" t="s">
        <v>8105</v>
      </c>
      <c r="J4405" s="14" t="s">
        <v>472</v>
      </c>
      <c r="K4405" s="14" t="s">
        <v>421</v>
      </c>
      <c r="L4405" s="14" t="s">
        <v>421</v>
      </c>
      <c r="M4405" s="14" t="s">
        <v>558</v>
      </c>
      <c r="N4405" s="14" t="s">
        <v>314</v>
      </c>
      <c r="O4405" s="14" t="s">
        <v>4505</v>
      </c>
      <c r="P4405" s="14" t="s">
        <v>6267</v>
      </c>
      <c r="Q4405" s="14">
        <v>25</v>
      </c>
      <c r="R4405" s="14" t="s">
        <v>5382</v>
      </c>
      <c r="S4405" s="14" t="s">
        <v>439</v>
      </c>
      <c r="T4405" s="35">
        <v>541.5</v>
      </c>
      <c r="U4405" s="14" t="s">
        <v>4</v>
      </c>
      <c r="V4405" s="14">
        <v>140</v>
      </c>
      <c r="W4405" s="16">
        <f>+IF(datos_arg[[#This Row],[Moneda]]="ARS",datos_arg[[#This Row],[Monto]],datos_arg[[#This Row],[Monto]]*datos_arg[[#This Row],[TC]])</f>
        <v>541.5</v>
      </c>
      <c r="X4405" s="16">
        <f>IFERROR(IF(datos_arg[[#This Row],[Moneda]]="USD",datos_arg[[#This Row],[Monto]],datos_arg[[#This Row],[Monto]]/datos_arg[[#This Row],[TC]]),0)</f>
        <v>3.8678571428571429</v>
      </c>
      <c r="Y4405" s="14"/>
    </row>
    <row r="4406" spans="1:25" ht="15" customHeight="1" x14ac:dyDescent="0.25">
      <c r="A4406" s="14">
        <f t="shared" si="68"/>
        <v>4403</v>
      </c>
      <c r="B4406" s="1">
        <v>44280</v>
      </c>
      <c r="C4406" s="18">
        <f>+YEAR(datos_arg[[#This Row],[Fecha]])</f>
        <v>2021</v>
      </c>
      <c r="D4406" s="18">
        <f>+MONTH(datos_arg[[#This Row],[Fecha]])</f>
        <v>3</v>
      </c>
      <c r="E4406" s="14" t="s">
        <v>1015</v>
      </c>
      <c r="F4406" s="14" t="s">
        <v>403</v>
      </c>
      <c r="G4406" s="14" t="s">
        <v>5382</v>
      </c>
      <c r="H4406" s="14" t="s">
        <v>8103</v>
      </c>
      <c r="I4406" s="14" t="s">
        <v>8105</v>
      </c>
      <c r="J4406" s="14" t="s">
        <v>472</v>
      </c>
      <c r="K4406" s="14" t="s">
        <v>421</v>
      </c>
      <c r="L4406" s="14" t="s">
        <v>421</v>
      </c>
      <c r="M4406" s="14" t="s">
        <v>558</v>
      </c>
      <c r="N4406" s="14" t="s">
        <v>314</v>
      </c>
      <c r="O4406" s="14" t="s">
        <v>4506</v>
      </c>
      <c r="P4406" s="14" t="s">
        <v>6267</v>
      </c>
      <c r="Q4406" s="14">
        <v>25</v>
      </c>
      <c r="R4406" s="14" t="s">
        <v>5382</v>
      </c>
      <c r="S4406" s="14" t="s">
        <v>439</v>
      </c>
      <c r="T4406" s="35">
        <v>1350</v>
      </c>
      <c r="U4406" s="14" t="s">
        <v>4</v>
      </c>
      <c r="V4406" s="14">
        <v>140</v>
      </c>
      <c r="W4406" s="16">
        <f>+IF(datos_arg[[#This Row],[Moneda]]="ARS",datos_arg[[#This Row],[Monto]],datos_arg[[#This Row],[Monto]]*datos_arg[[#This Row],[TC]])</f>
        <v>1350</v>
      </c>
      <c r="X4406" s="16">
        <f>IFERROR(IF(datos_arg[[#This Row],[Moneda]]="USD",datos_arg[[#This Row],[Monto]],datos_arg[[#This Row],[Monto]]/datos_arg[[#This Row],[TC]]),0)</f>
        <v>9.6428571428571423</v>
      </c>
      <c r="Y4406" s="14"/>
    </row>
    <row r="4407" spans="1:25" ht="15" customHeight="1" x14ac:dyDescent="0.25">
      <c r="A4407" s="14">
        <f t="shared" si="68"/>
        <v>4404</v>
      </c>
      <c r="B4407" s="1">
        <v>44280</v>
      </c>
      <c r="C4407" s="18">
        <f>+YEAR(datos_arg[[#This Row],[Fecha]])</f>
        <v>2021</v>
      </c>
      <c r="D4407" s="18">
        <f>+MONTH(datos_arg[[#This Row],[Fecha]])</f>
        <v>3</v>
      </c>
      <c r="E4407" s="14" t="s">
        <v>1015</v>
      </c>
      <c r="F4407" s="14" t="s">
        <v>403</v>
      </c>
      <c r="G4407" s="14" t="s">
        <v>5382</v>
      </c>
      <c r="H4407" s="14" t="s">
        <v>8103</v>
      </c>
      <c r="I4407" s="14" t="s">
        <v>8105</v>
      </c>
      <c r="J4407" s="14" t="s">
        <v>472</v>
      </c>
      <c r="K4407" s="14" t="s">
        <v>421</v>
      </c>
      <c r="L4407" s="14" t="s">
        <v>421</v>
      </c>
      <c r="M4407" s="14" t="s">
        <v>558</v>
      </c>
      <c r="N4407" s="14" t="s">
        <v>314</v>
      </c>
      <c r="O4407" s="14" t="s">
        <v>4507</v>
      </c>
      <c r="P4407" s="14" t="s">
        <v>6267</v>
      </c>
      <c r="Q4407" s="14">
        <v>25</v>
      </c>
      <c r="R4407" s="14" t="s">
        <v>5382</v>
      </c>
      <c r="S4407" s="14" t="s">
        <v>439</v>
      </c>
      <c r="T4407" s="35">
        <v>1400</v>
      </c>
      <c r="U4407" s="14" t="s">
        <v>4</v>
      </c>
      <c r="V4407" s="14">
        <v>140</v>
      </c>
      <c r="W4407" s="16">
        <f>+IF(datos_arg[[#This Row],[Moneda]]="ARS",datos_arg[[#This Row],[Monto]],datos_arg[[#This Row],[Monto]]*datos_arg[[#This Row],[TC]])</f>
        <v>1400</v>
      </c>
      <c r="X4407" s="16">
        <f>IFERROR(IF(datos_arg[[#This Row],[Moneda]]="USD",datos_arg[[#This Row],[Monto]],datos_arg[[#This Row],[Monto]]/datos_arg[[#This Row],[TC]]),0)</f>
        <v>10</v>
      </c>
      <c r="Y4407" s="14"/>
    </row>
    <row r="4408" spans="1:25" ht="15" customHeight="1" x14ac:dyDescent="0.25">
      <c r="A4408" s="14">
        <f t="shared" si="68"/>
        <v>4405</v>
      </c>
      <c r="B4408" s="1">
        <v>44280</v>
      </c>
      <c r="C4408" s="18">
        <f>+YEAR(datos_arg[[#This Row],[Fecha]])</f>
        <v>2021</v>
      </c>
      <c r="D4408" s="18">
        <f>+MONTH(datos_arg[[#This Row],[Fecha]])</f>
        <v>3</v>
      </c>
      <c r="E4408" s="14" t="s">
        <v>617</v>
      </c>
      <c r="F4408" s="14" t="s">
        <v>8101</v>
      </c>
      <c r="G4408" s="14"/>
      <c r="H4408" s="14" t="s">
        <v>8103</v>
      </c>
      <c r="I4408" s="14" t="s">
        <v>8105</v>
      </c>
      <c r="J4408" s="14" t="s">
        <v>472</v>
      </c>
      <c r="K4408" s="14" t="s">
        <v>421</v>
      </c>
      <c r="L4408" s="14" t="s">
        <v>426</v>
      </c>
      <c r="M4408" s="14" t="s">
        <v>861</v>
      </c>
      <c r="N4408" s="14" t="s">
        <v>16</v>
      </c>
      <c r="O4408" s="14" t="s">
        <v>4508</v>
      </c>
      <c r="P4408" s="14" t="s">
        <v>6268</v>
      </c>
      <c r="Q4408" s="14">
        <v>13</v>
      </c>
      <c r="R4408" s="14" t="s">
        <v>8101</v>
      </c>
      <c r="S4408" s="14" t="s">
        <v>439</v>
      </c>
      <c r="T4408" s="35">
        <v>9224.23</v>
      </c>
      <c r="U4408" s="14" t="s">
        <v>4</v>
      </c>
      <c r="V4408" s="14">
        <v>140</v>
      </c>
      <c r="W4408" s="16">
        <f>+IF(datos_arg[[#This Row],[Moneda]]="ARS",datos_arg[[#This Row],[Monto]],datos_arg[[#This Row],[Monto]]*datos_arg[[#This Row],[TC]])</f>
        <v>9224.23</v>
      </c>
      <c r="X4408" s="16">
        <f>IFERROR(IF(datos_arg[[#This Row],[Moneda]]="USD",datos_arg[[#This Row],[Monto]],datos_arg[[#This Row],[Monto]]/datos_arg[[#This Row],[TC]]),0)</f>
        <v>65.887357142857141</v>
      </c>
      <c r="Y4408" s="14"/>
    </row>
    <row r="4409" spans="1:25" ht="15" customHeight="1" x14ac:dyDescent="0.25">
      <c r="A4409" s="14">
        <f t="shared" si="68"/>
        <v>4406</v>
      </c>
      <c r="B4409" s="1">
        <v>44280</v>
      </c>
      <c r="C4409" s="18">
        <f>+YEAR(datos_arg[[#This Row],[Fecha]])</f>
        <v>2021</v>
      </c>
      <c r="D4409" s="18">
        <f>+MONTH(datos_arg[[#This Row],[Fecha]])</f>
        <v>3</v>
      </c>
      <c r="E4409" s="14" t="s">
        <v>617</v>
      </c>
      <c r="F4409" s="14" t="s">
        <v>8101</v>
      </c>
      <c r="G4409" s="14"/>
      <c r="H4409" s="14" t="s">
        <v>8103</v>
      </c>
      <c r="I4409" s="14" t="s">
        <v>8105</v>
      </c>
      <c r="J4409" s="14" t="s">
        <v>472</v>
      </c>
      <c r="K4409" s="14" t="s">
        <v>421</v>
      </c>
      <c r="L4409" s="14" t="s">
        <v>426</v>
      </c>
      <c r="M4409" s="14" t="s">
        <v>861</v>
      </c>
      <c r="N4409" s="14" t="s">
        <v>16</v>
      </c>
      <c r="O4409" s="14" t="s">
        <v>4509</v>
      </c>
      <c r="P4409" s="14" t="s">
        <v>6268</v>
      </c>
      <c r="Q4409" s="14">
        <v>1</v>
      </c>
      <c r="R4409" s="14" t="s">
        <v>8101</v>
      </c>
      <c r="S4409" s="14" t="s">
        <v>439</v>
      </c>
      <c r="T4409" s="35">
        <v>775.77</v>
      </c>
      <c r="U4409" s="14" t="s">
        <v>4</v>
      </c>
      <c r="V4409" s="14">
        <v>140</v>
      </c>
      <c r="W4409" s="16">
        <f>+IF(datos_arg[[#This Row],[Moneda]]="ARS",datos_arg[[#This Row],[Monto]],datos_arg[[#This Row],[Monto]]*datos_arg[[#This Row],[TC]])</f>
        <v>775.77</v>
      </c>
      <c r="X4409" s="16">
        <f>IFERROR(IF(datos_arg[[#This Row],[Moneda]]="USD",datos_arg[[#This Row],[Monto]],datos_arg[[#This Row],[Monto]]/datos_arg[[#This Row],[TC]]),0)</f>
        <v>5.5412142857142852</v>
      </c>
      <c r="Y4409" s="14"/>
    </row>
    <row r="4410" spans="1:25" ht="15" customHeight="1" x14ac:dyDescent="0.25">
      <c r="A4410" s="14">
        <f t="shared" si="68"/>
        <v>4407</v>
      </c>
      <c r="B4410" s="1">
        <v>44280</v>
      </c>
      <c r="C4410" s="18">
        <f>+YEAR(datos_arg[[#This Row],[Fecha]])</f>
        <v>2021</v>
      </c>
      <c r="D4410" s="18">
        <f>+MONTH(datos_arg[[#This Row],[Fecha]])</f>
        <v>3</v>
      </c>
      <c r="E4410" s="14" t="s">
        <v>617</v>
      </c>
      <c r="F4410" s="14" t="s">
        <v>8101</v>
      </c>
      <c r="G4410" s="14"/>
      <c r="H4410" s="14" t="s">
        <v>8103</v>
      </c>
      <c r="I4410" s="14" t="s">
        <v>8105</v>
      </c>
      <c r="J4410" s="14" t="s">
        <v>472</v>
      </c>
      <c r="K4410" s="14" t="s">
        <v>421</v>
      </c>
      <c r="L4410" s="14" t="s">
        <v>421</v>
      </c>
      <c r="M4410" s="14" t="s">
        <v>720</v>
      </c>
      <c r="N4410" s="14" t="s">
        <v>226</v>
      </c>
      <c r="O4410" s="14" t="s">
        <v>4511</v>
      </c>
      <c r="P4410" s="14" t="s">
        <v>6269</v>
      </c>
      <c r="Q4410" s="14">
        <v>10</v>
      </c>
      <c r="R4410" s="14" t="s">
        <v>8101</v>
      </c>
      <c r="S4410" s="14" t="s">
        <v>439</v>
      </c>
      <c r="T4410" s="35">
        <v>2869.75</v>
      </c>
      <c r="U4410" s="14" t="s">
        <v>4</v>
      </c>
      <c r="V4410" s="14">
        <v>140</v>
      </c>
      <c r="W4410" s="16">
        <f>+IF(datos_arg[[#This Row],[Moneda]]="ARS",datos_arg[[#This Row],[Monto]],datos_arg[[#This Row],[Monto]]*datos_arg[[#This Row],[TC]])</f>
        <v>2869.75</v>
      </c>
      <c r="X4410" s="16">
        <f>IFERROR(IF(datos_arg[[#This Row],[Moneda]]="USD",datos_arg[[#This Row],[Monto]],datos_arg[[#This Row],[Monto]]/datos_arg[[#This Row],[TC]]),0)</f>
        <v>20.498214285714287</v>
      </c>
      <c r="Y4410" s="14"/>
    </row>
    <row r="4411" spans="1:25" ht="15" customHeight="1" x14ac:dyDescent="0.25">
      <c r="A4411" s="14">
        <f t="shared" si="68"/>
        <v>4408</v>
      </c>
      <c r="B4411" s="1">
        <v>44280</v>
      </c>
      <c r="C4411" s="18">
        <f>+YEAR(datos_arg[[#This Row],[Fecha]])</f>
        <v>2021</v>
      </c>
      <c r="D4411" s="18">
        <f>+MONTH(datos_arg[[#This Row],[Fecha]])</f>
        <v>3</v>
      </c>
      <c r="E4411" s="14" t="s">
        <v>617</v>
      </c>
      <c r="F4411" s="14" t="s">
        <v>8101</v>
      </c>
      <c r="G4411" s="14"/>
      <c r="H4411" s="14" t="s">
        <v>8103</v>
      </c>
      <c r="I4411" s="14" t="s">
        <v>8105</v>
      </c>
      <c r="J4411" s="14" t="s">
        <v>472</v>
      </c>
      <c r="K4411" s="14" t="s">
        <v>421</v>
      </c>
      <c r="L4411" s="14" t="s">
        <v>421</v>
      </c>
      <c r="M4411" s="14" t="s">
        <v>720</v>
      </c>
      <c r="N4411" s="14" t="s">
        <v>226</v>
      </c>
      <c r="O4411" s="14" t="s">
        <v>4512</v>
      </c>
      <c r="P4411" s="14" t="s">
        <v>6269</v>
      </c>
      <c r="Q4411" s="14">
        <v>5</v>
      </c>
      <c r="R4411" s="14" t="s">
        <v>8101</v>
      </c>
      <c r="S4411" s="14" t="s">
        <v>439</v>
      </c>
      <c r="T4411" s="35">
        <v>1456.69</v>
      </c>
      <c r="U4411" s="14" t="s">
        <v>4</v>
      </c>
      <c r="V4411" s="14">
        <v>140</v>
      </c>
      <c r="W4411" s="16">
        <f>+IF(datos_arg[[#This Row],[Moneda]]="ARS",datos_arg[[#This Row],[Monto]],datos_arg[[#This Row],[Monto]]*datos_arg[[#This Row],[TC]])</f>
        <v>1456.69</v>
      </c>
      <c r="X4411" s="16">
        <f>IFERROR(IF(datos_arg[[#This Row],[Moneda]]="USD",datos_arg[[#This Row],[Monto]],datos_arg[[#This Row],[Monto]]/datos_arg[[#This Row],[TC]]),0)</f>
        <v>10.404928571428572</v>
      </c>
      <c r="Y4411" s="14"/>
    </row>
    <row r="4412" spans="1:25" ht="15" customHeight="1" x14ac:dyDescent="0.25">
      <c r="A4412" s="14">
        <f t="shared" si="68"/>
        <v>4409</v>
      </c>
      <c r="B4412" s="1">
        <v>44280</v>
      </c>
      <c r="C4412" s="18">
        <f>+YEAR(datos_arg[[#This Row],[Fecha]])</f>
        <v>2021</v>
      </c>
      <c r="D4412" s="18">
        <f>+MONTH(datos_arg[[#This Row],[Fecha]])</f>
        <v>3</v>
      </c>
      <c r="E4412" s="14" t="s">
        <v>617</v>
      </c>
      <c r="F4412" s="14" t="s">
        <v>8101</v>
      </c>
      <c r="G4412" s="14"/>
      <c r="H4412" s="14" t="s">
        <v>8103</v>
      </c>
      <c r="I4412" s="14" t="s">
        <v>8105</v>
      </c>
      <c r="J4412" s="14" t="s">
        <v>472</v>
      </c>
      <c r="K4412" s="14" t="s">
        <v>421</v>
      </c>
      <c r="L4412" s="14" t="s">
        <v>426</v>
      </c>
      <c r="M4412" s="14" t="s">
        <v>1693</v>
      </c>
      <c r="N4412" s="14" t="s">
        <v>226</v>
      </c>
      <c r="O4412" s="14" t="s">
        <v>5131</v>
      </c>
      <c r="P4412" s="14" t="s">
        <v>6269</v>
      </c>
      <c r="Q4412" s="14">
        <v>12</v>
      </c>
      <c r="R4412" s="14" t="s">
        <v>8101</v>
      </c>
      <c r="S4412" s="14" t="s">
        <v>439</v>
      </c>
      <c r="T4412" s="35">
        <v>4493.45</v>
      </c>
      <c r="U4412" s="14" t="s">
        <v>4</v>
      </c>
      <c r="V4412" s="14">
        <v>140</v>
      </c>
      <c r="W4412" s="16">
        <f>+IF(datos_arg[[#This Row],[Moneda]]="ARS",datos_arg[[#This Row],[Monto]],datos_arg[[#This Row],[Monto]]*datos_arg[[#This Row],[TC]])</f>
        <v>4493.45</v>
      </c>
      <c r="X4412" s="16">
        <f>IFERROR(IF(datos_arg[[#This Row],[Moneda]]="USD",datos_arg[[#This Row],[Monto]],datos_arg[[#This Row],[Monto]]/datos_arg[[#This Row],[TC]]),0)</f>
        <v>32.096071428571427</v>
      </c>
      <c r="Y4412" s="14"/>
    </row>
    <row r="4413" spans="1:25" ht="15" customHeight="1" x14ac:dyDescent="0.25">
      <c r="A4413" s="14">
        <f t="shared" si="68"/>
        <v>4410</v>
      </c>
      <c r="B4413" s="1">
        <v>44280</v>
      </c>
      <c r="C4413" s="18">
        <f>+YEAR(datos_arg[[#This Row],[Fecha]])</f>
        <v>2021</v>
      </c>
      <c r="D4413" s="18">
        <f>+MONTH(datos_arg[[#This Row],[Fecha]])</f>
        <v>3</v>
      </c>
      <c r="E4413" s="14" t="s">
        <v>617</v>
      </c>
      <c r="F4413" s="14" t="s">
        <v>8101</v>
      </c>
      <c r="G4413" s="14"/>
      <c r="H4413" s="14" t="s">
        <v>8103</v>
      </c>
      <c r="I4413" s="14" t="s">
        <v>8105</v>
      </c>
      <c r="J4413" s="14" t="s">
        <v>472</v>
      </c>
      <c r="K4413" s="14" t="s">
        <v>421</v>
      </c>
      <c r="L4413" s="14" t="s">
        <v>421</v>
      </c>
      <c r="M4413" s="14" t="s">
        <v>4510</v>
      </c>
      <c r="N4413" s="14" t="s">
        <v>226</v>
      </c>
      <c r="O4413" s="14" t="s">
        <v>4513</v>
      </c>
      <c r="P4413" s="14" t="s">
        <v>6269</v>
      </c>
      <c r="Q4413" s="14">
        <v>5</v>
      </c>
      <c r="R4413" s="14" t="s">
        <v>8101</v>
      </c>
      <c r="S4413" s="14" t="s">
        <v>439</v>
      </c>
      <c r="T4413" s="35">
        <v>1500.29</v>
      </c>
      <c r="U4413" s="14" t="s">
        <v>4</v>
      </c>
      <c r="V4413" s="14">
        <v>140</v>
      </c>
      <c r="W4413" s="16">
        <f>+IF(datos_arg[[#This Row],[Moneda]]="ARS",datos_arg[[#This Row],[Monto]],datos_arg[[#This Row],[Monto]]*datos_arg[[#This Row],[TC]])</f>
        <v>1500.29</v>
      </c>
      <c r="X4413" s="16">
        <f>IFERROR(IF(datos_arg[[#This Row],[Moneda]]="USD",datos_arg[[#This Row],[Monto]],datos_arg[[#This Row],[Monto]]/datos_arg[[#This Row],[TC]]),0)</f>
        <v>10.716357142857143</v>
      </c>
      <c r="Y4413" s="14"/>
    </row>
    <row r="4414" spans="1:25" ht="15" customHeight="1" x14ac:dyDescent="0.25">
      <c r="A4414" s="14">
        <f t="shared" si="68"/>
        <v>4411</v>
      </c>
      <c r="B4414" s="1">
        <v>44280</v>
      </c>
      <c r="C4414" s="18">
        <f>+YEAR(datos_arg[[#This Row],[Fecha]])</f>
        <v>2021</v>
      </c>
      <c r="D4414" s="18">
        <f>+MONTH(datos_arg[[#This Row],[Fecha]])</f>
        <v>3</v>
      </c>
      <c r="E4414" s="14" t="s">
        <v>617</v>
      </c>
      <c r="F4414" s="14" t="s">
        <v>8101</v>
      </c>
      <c r="G4414" s="14"/>
      <c r="H4414" s="14" t="s">
        <v>8103</v>
      </c>
      <c r="I4414" s="14" t="s">
        <v>8105</v>
      </c>
      <c r="J4414" s="14" t="s">
        <v>472</v>
      </c>
      <c r="K4414" s="14" t="s">
        <v>421</v>
      </c>
      <c r="L4414" s="14" t="s">
        <v>426</v>
      </c>
      <c r="M4414" s="14" t="s">
        <v>1679</v>
      </c>
      <c r="N4414" s="14" t="s">
        <v>226</v>
      </c>
      <c r="O4414" s="14" t="s">
        <v>4514</v>
      </c>
      <c r="P4414" s="14" t="s">
        <v>6269</v>
      </c>
      <c r="Q4414" s="14">
        <v>10</v>
      </c>
      <c r="R4414" s="14" t="s">
        <v>8101</v>
      </c>
      <c r="S4414" s="14" t="s">
        <v>439</v>
      </c>
      <c r="T4414" s="35">
        <v>3129.92</v>
      </c>
      <c r="U4414" s="14" t="s">
        <v>4</v>
      </c>
      <c r="V4414" s="14">
        <v>140</v>
      </c>
      <c r="W4414" s="16">
        <f>+IF(datos_arg[[#This Row],[Moneda]]="ARS",datos_arg[[#This Row],[Monto]],datos_arg[[#This Row],[Monto]]*datos_arg[[#This Row],[TC]])</f>
        <v>3129.92</v>
      </c>
      <c r="X4414" s="16">
        <f>IFERROR(IF(datos_arg[[#This Row],[Moneda]]="USD",datos_arg[[#This Row],[Monto]],datos_arg[[#This Row],[Monto]]/datos_arg[[#This Row],[TC]]),0)</f>
        <v>22.356571428571428</v>
      </c>
      <c r="Y4414" s="14"/>
    </row>
    <row r="4415" spans="1:25" ht="15" customHeight="1" x14ac:dyDescent="0.25">
      <c r="A4415" s="14">
        <f t="shared" si="68"/>
        <v>4412</v>
      </c>
      <c r="B4415" s="1">
        <v>44280</v>
      </c>
      <c r="C4415" s="18">
        <f>+YEAR(datos_arg[[#This Row],[Fecha]])</f>
        <v>2021</v>
      </c>
      <c r="D4415" s="18">
        <f>+MONTH(datos_arg[[#This Row],[Fecha]])</f>
        <v>3</v>
      </c>
      <c r="E4415" s="14" t="s">
        <v>1015</v>
      </c>
      <c r="F4415" s="14" t="s">
        <v>403</v>
      </c>
      <c r="G4415" s="14" t="s">
        <v>5383</v>
      </c>
      <c r="H4415" s="14" t="s">
        <v>8103</v>
      </c>
      <c r="I4415" s="14" t="s">
        <v>8105</v>
      </c>
      <c r="J4415" s="14" t="s">
        <v>472</v>
      </c>
      <c r="K4415" s="14" t="s">
        <v>421</v>
      </c>
      <c r="L4415" s="14" t="s">
        <v>425</v>
      </c>
      <c r="M4415" s="14" t="s">
        <v>1384</v>
      </c>
      <c r="N4415" s="14" t="s">
        <v>226</v>
      </c>
      <c r="O4415" s="14" t="s">
        <v>4515</v>
      </c>
      <c r="P4415" s="14" t="s">
        <v>6269</v>
      </c>
      <c r="Q4415" s="14">
        <v>3</v>
      </c>
      <c r="R4415" s="14" t="s">
        <v>5383</v>
      </c>
      <c r="S4415" s="14" t="s">
        <v>439</v>
      </c>
      <c r="T4415" s="35">
        <v>4712.0600000000004</v>
      </c>
      <c r="U4415" s="14" t="s">
        <v>4</v>
      </c>
      <c r="V4415" s="14">
        <v>140</v>
      </c>
      <c r="W4415" s="16">
        <f>+IF(datos_arg[[#This Row],[Moneda]]="ARS",datos_arg[[#This Row],[Monto]],datos_arg[[#This Row],[Monto]]*datos_arg[[#This Row],[TC]])</f>
        <v>4712.0600000000004</v>
      </c>
      <c r="X4415" s="16">
        <f>IFERROR(IF(datos_arg[[#This Row],[Moneda]]="USD",datos_arg[[#This Row],[Monto]],datos_arg[[#This Row],[Monto]]/datos_arg[[#This Row],[TC]]),0)</f>
        <v>33.65757142857143</v>
      </c>
      <c r="Y4415" s="14"/>
    </row>
    <row r="4416" spans="1:25" ht="15" customHeight="1" x14ac:dyDescent="0.25">
      <c r="A4416" s="14">
        <f t="shared" si="68"/>
        <v>4413</v>
      </c>
      <c r="B4416" s="1">
        <v>44280</v>
      </c>
      <c r="C4416" s="18">
        <f>+YEAR(datos_arg[[#This Row],[Fecha]])</f>
        <v>2021</v>
      </c>
      <c r="D4416" s="18">
        <f>+MONTH(datos_arg[[#This Row],[Fecha]])</f>
        <v>3</v>
      </c>
      <c r="E4416" s="14" t="s">
        <v>617</v>
      </c>
      <c r="F4416" s="14" t="s">
        <v>8101</v>
      </c>
      <c r="G4416" s="14"/>
      <c r="H4416" s="14" t="s">
        <v>8103</v>
      </c>
      <c r="I4416" s="14" t="s">
        <v>8105</v>
      </c>
      <c r="J4416" s="14" t="s">
        <v>472</v>
      </c>
      <c r="K4416" s="14" t="s">
        <v>421</v>
      </c>
      <c r="L4416" s="14" t="s">
        <v>426</v>
      </c>
      <c r="M4416" s="14" t="s">
        <v>1677</v>
      </c>
      <c r="N4416" s="14" t="s">
        <v>226</v>
      </c>
      <c r="O4416" s="14" t="s">
        <v>4516</v>
      </c>
      <c r="P4416" s="14" t="s">
        <v>6269</v>
      </c>
      <c r="Q4416" s="14">
        <v>5</v>
      </c>
      <c r="R4416" s="14" t="s">
        <v>8101</v>
      </c>
      <c r="S4416" s="14" t="s">
        <v>439</v>
      </c>
      <c r="T4416" s="35">
        <v>801.24</v>
      </c>
      <c r="U4416" s="14" t="s">
        <v>4</v>
      </c>
      <c r="V4416" s="14">
        <v>140</v>
      </c>
      <c r="W4416" s="16">
        <f>+IF(datos_arg[[#This Row],[Moneda]]="ARS",datos_arg[[#This Row],[Monto]],datos_arg[[#This Row],[Monto]]*datos_arg[[#This Row],[TC]])</f>
        <v>801.24</v>
      </c>
      <c r="X4416" s="16">
        <f>IFERROR(IF(datos_arg[[#This Row],[Moneda]]="USD",datos_arg[[#This Row],[Monto]],datos_arg[[#This Row],[Monto]]/datos_arg[[#This Row],[TC]]),0)</f>
        <v>5.7231428571428573</v>
      </c>
      <c r="Y4416" s="14"/>
    </row>
    <row r="4417" spans="1:25" ht="15" customHeight="1" x14ac:dyDescent="0.25">
      <c r="A4417" s="14">
        <f t="shared" si="68"/>
        <v>4414</v>
      </c>
      <c r="B4417" s="1">
        <v>44280</v>
      </c>
      <c r="C4417" s="18">
        <f>+YEAR(datos_arg[[#This Row],[Fecha]])</f>
        <v>2021</v>
      </c>
      <c r="D4417" s="18">
        <f>+MONTH(datos_arg[[#This Row],[Fecha]])</f>
        <v>3</v>
      </c>
      <c r="E4417" s="14" t="s">
        <v>617</v>
      </c>
      <c r="F4417" s="14" t="s">
        <v>8101</v>
      </c>
      <c r="G4417" s="14"/>
      <c r="H4417" s="14" t="s">
        <v>8103</v>
      </c>
      <c r="I4417" s="14" t="s">
        <v>8105</v>
      </c>
      <c r="J4417" s="14" t="s">
        <v>472</v>
      </c>
      <c r="K4417" s="14" t="s">
        <v>421</v>
      </c>
      <c r="L4417" s="14" t="s">
        <v>421</v>
      </c>
      <c r="M4417" s="14" t="s">
        <v>720</v>
      </c>
      <c r="N4417" s="14" t="s">
        <v>226</v>
      </c>
      <c r="O4417" s="14" t="s">
        <v>4517</v>
      </c>
      <c r="P4417" s="14" t="s">
        <v>6269</v>
      </c>
      <c r="Q4417" s="14">
        <v>5</v>
      </c>
      <c r="R4417" s="14" t="s">
        <v>8101</v>
      </c>
      <c r="S4417" s="14" t="s">
        <v>439</v>
      </c>
      <c r="T4417" s="35">
        <v>508.18</v>
      </c>
      <c r="U4417" s="14" t="s">
        <v>4</v>
      </c>
      <c r="V4417" s="14">
        <v>140</v>
      </c>
      <c r="W4417" s="16">
        <f>+IF(datos_arg[[#This Row],[Moneda]]="ARS",datos_arg[[#This Row],[Monto]],datos_arg[[#This Row],[Monto]]*datos_arg[[#This Row],[TC]])</f>
        <v>508.18</v>
      </c>
      <c r="X4417" s="16">
        <f>IFERROR(IF(datos_arg[[#This Row],[Moneda]]="USD",datos_arg[[#This Row],[Monto]],datos_arg[[#This Row],[Monto]]/datos_arg[[#This Row],[TC]]),0)</f>
        <v>3.6298571428571429</v>
      </c>
      <c r="Y4417" s="14"/>
    </row>
    <row r="4418" spans="1:25" ht="15" customHeight="1" x14ac:dyDescent="0.25">
      <c r="A4418" s="14">
        <f t="shared" si="68"/>
        <v>4415</v>
      </c>
      <c r="B4418" s="1">
        <v>44280</v>
      </c>
      <c r="C4418" s="18">
        <f>+YEAR(datos_arg[[#This Row],[Fecha]])</f>
        <v>2021</v>
      </c>
      <c r="D4418" s="18">
        <f>+MONTH(datos_arg[[#This Row],[Fecha]])</f>
        <v>3</v>
      </c>
      <c r="E4418" s="14" t="s">
        <v>617</v>
      </c>
      <c r="F4418" s="14" t="s">
        <v>8101</v>
      </c>
      <c r="G4418" s="14"/>
      <c r="H4418" s="14" t="s">
        <v>8103</v>
      </c>
      <c r="I4418" s="14" t="s">
        <v>8105</v>
      </c>
      <c r="J4418" s="14" t="s">
        <v>472</v>
      </c>
      <c r="K4418" s="14" t="s">
        <v>421</v>
      </c>
      <c r="L4418" s="14" t="s">
        <v>425</v>
      </c>
      <c r="M4418" s="14" t="s">
        <v>665</v>
      </c>
      <c r="N4418" s="14" t="s">
        <v>226</v>
      </c>
      <c r="O4418" s="14" t="s">
        <v>4518</v>
      </c>
      <c r="P4418" s="14" t="s">
        <v>6269</v>
      </c>
      <c r="Q4418" s="14">
        <v>5</v>
      </c>
      <c r="R4418" s="14" t="s">
        <v>8101</v>
      </c>
      <c r="S4418" s="14" t="s">
        <v>439</v>
      </c>
      <c r="T4418" s="35">
        <v>2904.3</v>
      </c>
      <c r="U4418" s="14" t="s">
        <v>4</v>
      </c>
      <c r="V4418" s="14">
        <v>140</v>
      </c>
      <c r="W4418" s="16">
        <f>+IF(datos_arg[[#This Row],[Moneda]]="ARS",datos_arg[[#This Row],[Monto]],datos_arg[[#This Row],[Monto]]*datos_arg[[#This Row],[TC]])</f>
        <v>2904.3</v>
      </c>
      <c r="X4418" s="16">
        <f>IFERROR(IF(datos_arg[[#This Row],[Moneda]]="USD",datos_arg[[#This Row],[Monto]],datos_arg[[#This Row],[Monto]]/datos_arg[[#This Row],[TC]]),0)</f>
        <v>20.745000000000001</v>
      </c>
      <c r="Y4418" s="14"/>
    </row>
    <row r="4419" spans="1:25" ht="15" customHeight="1" x14ac:dyDescent="0.25">
      <c r="A4419" s="14">
        <f t="shared" si="68"/>
        <v>4416</v>
      </c>
      <c r="B4419" s="1">
        <v>44280</v>
      </c>
      <c r="C4419" s="18">
        <f>+YEAR(datos_arg[[#This Row],[Fecha]])</f>
        <v>2021</v>
      </c>
      <c r="D4419" s="18">
        <f>+MONTH(datos_arg[[#This Row],[Fecha]])</f>
        <v>3</v>
      </c>
      <c r="E4419" s="14" t="s">
        <v>617</v>
      </c>
      <c r="F4419" s="14" t="s">
        <v>8101</v>
      </c>
      <c r="G4419" s="14"/>
      <c r="H4419" s="14" t="s">
        <v>8103</v>
      </c>
      <c r="I4419" s="14" t="s">
        <v>8105</v>
      </c>
      <c r="J4419" s="14" t="s">
        <v>472</v>
      </c>
      <c r="K4419" s="14" t="s">
        <v>421</v>
      </c>
      <c r="L4419" s="14" t="s">
        <v>426</v>
      </c>
      <c r="M4419" s="14" t="s">
        <v>1677</v>
      </c>
      <c r="N4419" s="14" t="s">
        <v>226</v>
      </c>
      <c r="O4419" s="14" t="s">
        <v>4519</v>
      </c>
      <c r="P4419" s="14" t="s">
        <v>6269</v>
      </c>
      <c r="Q4419" s="14">
        <v>10</v>
      </c>
      <c r="R4419" s="14" t="s">
        <v>8101</v>
      </c>
      <c r="S4419" s="14" t="s">
        <v>439</v>
      </c>
      <c r="T4419" s="35">
        <v>2169.42</v>
      </c>
      <c r="U4419" s="14" t="s">
        <v>4</v>
      </c>
      <c r="V4419" s="14">
        <v>140</v>
      </c>
      <c r="W4419" s="16">
        <f>+IF(datos_arg[[#This Row],[Moneda]]="ARS",datos_arg[[#This Row],[Monto]],datos_arg[[#This Row],[Monto]]*datos_arg[[#This Row],[TC]])</f>
        <v>2169.42</v>
      </c>
      <c r="X4419" s="16">
        <f>IFERROR(IF(datos_arg[[#This Row],[Moneda]]="USD",datos_arg[[#This Row],[Monto]],datos_arg[[#This Row],[Monto]]/datos_arg[[#This Row],[TC]]),0)</f>
        <v>15.495857142857144</v>
      </c>
      <c r="Y4419" s="14"/>
    </row>
    <row r="4420" spans="1:25" ht="15" customHeight="1" x14ac:dyDescent="0.25">
      <c r="A4420" s="14">
        <f t="shared" si="68"/>
        <v>4417</v>
      </c>
      <c r="B4420" s="1">
        <v>44280</v>
      </c>
      <c r="C4420" s="18">
        <f>+YEAR(datos_arg[[#This Row],[Fecha]])</f>
        <v>2021</v>
      </c>
      <c r="D4420" s="18">
        <f>+MONTH(datos_arg[[#This Row],[Fecha]])</f>
        <v>3</v>
      </c>
      <c r="E4420" s="14" t="s">
        <v>617</v>
      </c>
      <c r="F4420" s="14" t="s">
        <v>8101</v>
      </c>
      <c r="G4420" s="14"/>
      <c r="H4420" s="14" t="s">
        <v>8103</v>
      </c>
      <c r="I4420" s="14" t="s">
        <v>8105</v>
      </c>
      <c r="J4420" s="14" t="s">
        <v>472</v>
      </c>
      <c r="K4420" s="14" t="s">
        <v>421</v>
      </c>
      <c r="L4420" s="14" t="s">
        <v>421</v>
      </c>
      <c r="M4420" s="14" t="s">
        <v>720</v>
      </c>
      <c r="N4420" s="14" t="s">
        <v>226</v>
      </c>
      <c r="O4420" s="14" t="s">
        <v>4520</v>
      </c>
      <c r="P4420" s="14" t="s">
        <v>6269</v>
      </c>
      <c r="Q4420" s="14">
        <v>10</v>
      </c>
      <c r="R4420" s="14" t="s">
        <v>8101</v>
      </c>
      <c r="S4420" s="14" t="s">
        <v>439</v>
      </c>
      <c r="T4420" s="35">
        <v>1314.3</v>
      </c>
      <c r="U4420" s="14" t="s">
        <v>4</v>
      </c>
      <c r="V4420" s="14">
        <v>140</v>
      </c>
      <c r="W4420" s="16">
        <f>+IF(datos_arg[[#This Row],[Moneda]]="ARS",datos_arg[[#This Row],[Monto]],datos_arg[[#This Row],[Monto]]*datos_arg[[#This Row],[TC]])</f>
        <v>1314.3</v>
      </c>
      <c r="X4420" s="16">
        <f>IFERROR(IF(datos_arg[[#This Row],[Moneda]]="USD",datos_arg[[#This Row],[Monto]],datos_arg[[#This Row],[Monto]]/datos_arg[[#This Row],[TC]]),0)</f>
        <v>9.3878571428571433</v>
      </c>
      <c r="Y4420" s="14"/>
    </row>
    <row r="4421" spans="1:25" ht="15" customHeight="1" x14ac:dyDescent="0.25">
      <c r="A4421" s="14">
        <f t="shared" si="68"/>
        <v>4418</v>
      </c>
      <c r="B4421" s="1">
        <v>44280</v>
      </c>
      <c r="C4421" s="18">
        <f>+YEAR(datos_arg[[#This Row],[Fecha]])</f>
        <v>2021</v>
      </c>
      <c r="D4421" s="18">
        <f>+MONTH(datos_arg[[#This Row],[Fecha]])</f>
        <v>3</v>
      </c>
      <c r="E4421" s="14" t="s">
        <v>617</v>
      </c>
      <c r="F4421" s="14" t="s">
        <v>8101</v>
      </c>
      <c r="G4421" s="14"/>
      <c r="H4421" s="14" t="s">
        <v>8103</v>
      </c>
      <c r="I4421" s="14" t="s">
        <v>8105</v>
      </c>
      <c r="J4421" s="14" t="s">
        <v>472</v>
      </c>
      <c r="K4421" s="14" t="s">
        <v>421</v>
      </c>
      <c r="L4421" s="14" t="s">
        <v>426</v>
      </c>
      <c r="M4421" s="14" t="s">
        <v>1716</v>
      </c>
      <c r="N4421" s="14" t="s">
        <v>226</v>
      </c>
      <c r="O4421" s="14" t="s">
        <v>4521</v>
      </c>
      <c r="P4421" s="14" t="s">
        <v>6269</v>
      </c>
      <c r="Q4421" s="14">
        <v>10</v>
      </c>
      <c r="R4421" s="14" t="s">
        <v>8101</v>
      </c>
      <c r="S4421" s="14" t="s">
        <v>439</v>
      </c>
      <c r="T4421" s="35">
        <v>1695.7</v>
      </c>
      <c r="U4421" s="14" t="s">
        <v>4</v>
      </c>
      <c r="V4421" s="14">
        <v>140</v>
      </c>
      <c r="W4421" s="16">
        <f>+IF(datos_arg[[#This Row],[Moneda]]="ARS",datos_arg[[#This Row],[Monto]],datos_arg[[#This Row],[Monto]]*datos_arg[[#This Row],[TC]])</f>
        <v>1695.7</v>
      </c>
      <c r="X4421" s="16">
        <f>IFERROR(IF(datos_arg[[#This Row],[Moneda]]="USD",datos_arg[[#This Row],[Monto]],datos_arg[[#This Row],[Monto]]/datos_arg[[#This Row],[TC]]),0)</f>
        <v>12.112142857142857</v>
      </c>
      <c r="Y4421" s="14"/>
    </row>
    <row r="4422" spans="1:25" ht="15" customHeight="1" x14ac:dyDescent="0.25">
      <c r="A4422" s="14">
        <f t="shared" ref="A4422:A4485" si="69">+A4421+1</f>
        <v>4419</v>
      </c>
      <c r="B4422" s="1">
        <v>44280</v>
      </c>
      <c r="C4422" s="18">
        <f>+YEAR(datos_arg[[#This Row],[Fecha]])</f>
        <v>2021</v>
      </c>
      <c r="D4422" s="18">
        <f>+MONTH(datos_arg[[#This Row],[Fecha]])</f>
        <v>3</v>
      </c>
      <c r="E4422" s="14" t="s">
        <v>617</v>
      </c>
      <c r="F4422" s="14" t="s">
        <v>8101</v>
      </c>
      <c r="G4422" s="14"/>
      <c r="H4422" s="14" t="s">
        <v>8103</v>
      </c>
      <c r="I4422" s="14" t="s">
        <v>8105</v>
      </c>
      <c r="J4422" s="14" t="s">
        <v>472</v>
      </c>
      <c r="K4422" s="14" t="s">
        <v>421</v>
      </c>
      <c r="L4422" s="14" t="s">
        <v>425</v>
      </c>
      <c r="M4422" s="14" t="s">
        <v>4523</v>
      </c>
      <c r="N4422" s="14" t="s">
        <v>4525</v>
      </c>
      <c r="O4422" s="14" t="s">
        <v>4526</v>
      </c>
      <c r="P4422" s="14" t="s">
        <v>6270</v>
      </c>
      <c r="Q4422" s="14">
        <v>13</v>
      </c>
      <c r="R4422" s="14" t="s">
        <v>8101</v>
      </c>
      <c r="S4422" s="14" t="s">
        <v>439</v>
      </c>
      <c r="T4422" s="35">
        <v>34700</v>
      </c>
      <c r="U4422" s="14" t="s">
        <v>4</v>
      </c>
      <c r="V4422" s="14">
        <v>140</v>
      </c>
      <c r="W4422" s="16">
        <f>+IF(datos_arg[[#This Row],[Moneda]]="ARS",datos_arg[[#This Row],[Monto]],datos_arg[[#This Row],[Monto]]*datos_arg[[#This Row],[TC]])</f>
        <v>34700</v>
      </c>
      <c r="X4422" s="16">
        <f>IFERROR(IF(datos_arg[[#This Row],[Moneda]]="USD",datos_arg[[#This Row],[Monto]],datos_arg[[#This Row],[Monto]]/datos_arg[[#This Row],[TC]]),0)</f>
        <v>247.85714285714286</v>
      </c>
      <c r="Y4422" s="14"/>
    </row>
    <row r="4423" spans="1:25" ht="15" customHeight="1" x14ac:dyDescent="0.25">
      <c r="A4423" s="14">
        <f t="shared" si="69"/>
        <v>4420</v>
      </c>
      <c r="B4423" s="1">
        <v>44280</v>
      </c>
      <c r="C4423" s="18">
        <f>+YEAR(datos_arg[[#This Row],[Fecha]])</f>
        <v>2021</v>
      </c>
      <c r="D4423" s="18">
        <f>+MONTH(datos_arg[[#This Row],[Fecha]])</f>
        <v>3</v>
      </c>
      <c r="E4423" s="14" t="s">
        <v>617</v>
      </c>
      <c r="F4423" s="14" t="s">
        <v>8101</v>
      </c>
      <c r="G4423" s="14"/>
      <c r="H4423" s="14" t="s">
        <v>8103</v>
      </c>
      <c r="I4423" s="14" t="s">
        <v>8105</v>
      </c>
      <c r="J4423" s="14" t="s">
        <v>472</v>
      </c>
      <c r="K4423" s="14" t="s">
        <v>421</v>
      </c>
      <c r="L4423" s="14" t="s">
        <v>425</v>
      </c>
      <c r="M4423" s="14" t="s">
        <v>4524</v>
      </c>
      <c r="N4423" s="14" t="s">
        <v>4525</v>
      </c>
      <c r="O4423" s="14" t="s">
        <v>4527</v>
      </c>
      <c r="P4423" s="14" t="s">
        <v>6270</v>
      </c>
      <c r="Q4423" s="14">
        <v>13</v>
      </c>
      <c r="R4423" s="14" t="s">
        <v>8101</v>
      </c>
      <c r="S4423" s="14" t="s">
        <v>439</v>
      </c>
      <c r="T4423" s="35">
        <v>34700</v>
      </c>
      <c r="U4423" s="14" t="s">
        <v>4</v>
      </c>
      <c r="V4423" s="14">
        <v>140</v>
      </c>
      <c r="W4423" s="16">
        <f>+IF(datos_arg[[#This Row],[Moneda]]="ARS",datos_arg[[#This Row],[Monto]],datos_arg[[#This Row],[Monto]]*datos_arg[[#This Row],[TC]])</f>
        <v>34700</v>
      </c>
      <c r="X4423" s="16">
        <f>IFERROR(IF(datos_arg[[#This Row],[Moneda]]="USD",datos_arg[[#This Row],[Monto]],datos_arg[[#This Row],[Monto]]/datos_arg[[#This Row],[TC]]),0)</f>
        <v>247.85714285714286</v>
      </c>
      <c r="Y4423" s="14"/>
    </row>
    <row r="4424" spans="1:25" ht="15" customHeight="1" x14ac:dyDescent="0.25">
      <c r="A4424" s="14">
        <f t="shared" si="69"/>
        <v>4421</v>
      </c>
      <c r="B4424" s="1">
        <v>44280</v>
      </c>
      <c r="C4424" s="18">
        <f>+YEAR(datos_arg[[#This Row],[Fecha]])</f>
        <v>2021</v>
      </c>
      <c r="D4424" s="18">
        <f>+MONTH(datos_arg[[#This Row],[Fecha]])</f>
        <v>3</v>
      </c>
      <c r="E4424" s="14" t="s">
        <v>1015</v>
      </c>
      <c r="F4424" s="14" t="s">
        <v>403</v>
      </c>
      <c r="G4424" s="14" t="s">
        <v>5382</v>
      </c>
      <c r="H4424" s="14" t="s">
        <v>6646</v>
      </c>
      <c r="I4424" s="14" t="s">
        <v>7132</v>
      </c>
      <c r="J4424" s="14" t="s">
        <v>425</v>
      </c>
      <c r="K4424" s="14" t="s">
        <v>421</v>
      </c>
      <c r="L4424" s="14" t="s">
        <v>421</v>
      </c>
      <c r="M4424" s="14" t="s">
        <v>909</v>
      </c>
      <c r="N4424" s="14" t="s">
        <v>324</v>
      </c>
      <c r="O4424" s="14" t="s">
        <v>3247</v>
      </c>
      <c r="P4424" s="14" t="s">
        <v>6271</v>
      </c>
      <c r="Q4424" s="14">
        <v>8</v>
      </c>
      <c r="R4424" s="14" t="s">
        <v>5382</v>
      </c>
      <c r="S4424" s="14" t="s">
        <v>439</v>
      </c>
      <c r="T4424" s="35">
        <v>236000</v>
      </c>
      <c r="U4424" s="14" t="s">
        <v>4</v>
      </c>
      <c r="V4424" s="14">
        <v>140</v>
      </c>
      <c r="W4424" s="16">
        <f>+IF(datos_arg[[#This Row],[Moneda]]="ARS",datos_arg[[#This Row],[Monto]],datos_arg[[#This Row],[Monto]]*datos_arg[[#This Row],[TC]])</f>
        <v>236000</v>
      </c>
      <c r="X4424" s="16">
        <f>IFERROR(IF(datos_arg[[#This Row],[Moneda]]="USD",datos_arg[[#This Row],[Monto]],datos_arg[[#This Row],[Monto]]/datos_arg[[#This Row],[TC]]),0)</f>
        <v>1685.7142857142858</v>
      </c>
      <c r="Y4424" s="14"/>
    </row>
    <row r="4425" spans="1:25" x14ac:dyDescent="0.25">
      <c r="A4425" s="14">
        <f t="shared" si="69"/>
        <v>4422</v>
      </c>
      <c r="B4425" s="1">
        <v>44280</v>
      </c>
      <c r="C4425" s="18">
        <f>+YEAR(datos_arg[[#This Row],[Fecha]])</f>
        <v>2021</v>
      </c>
      <c r="D4425" s="18">
        <f>+MONTH(datos_arg[[#This Row],[Fecha]])</f>
        <v>3</v>
      </c>
      <c r="E4425" s="14" t="s">
        <v>1016</v>
      </c>
      <c r="F4425" s="14" t="s">
        <v>405</v>
      </c>
      <c r="G4425" s="14"/>
      <c r="H4425" s="14" t="s">
        <v>433</v>
      </c>
      <c r="I4425" s="14" t="s">
        <v>6718</v>
      </c>
      <c r="J4425" s="14" t="s">
        <v>425</v>
      </c>
      <c r="K4425" s="14"/>
      <c r="L4425" s="14" t="s">
        <v>425</v>
      </c>
      <c r="M4425" s="14" t="s">
        <v>433</v>
      </c>
      <c r="N4425" s="14" t="s">
        <v>4432</v>
      </c>
      <c r="O4425" s="14" t="s">
        <v>4536</v>
      </c>
      <c r="P4425" s="14"/>
      <c r="Q4425" s="14"/>
      <c r="R4425" s="14" t="s">
        <v>405</v>
      </c>
      <c r="S4425" s="14" t="s">
        <v>440</v>
      </c>
      <c r="T4425" s="35">
        <v>1500</v>
      </c>
      <c r="U4425" s="14" t="s">
        <v>2</v>
      </c>
      <c r="V4425" s="14">
        <v>140</v>
      </c>
      <c r="W4425" s="16">
        <f>+IF(datos_arg[[#This Row],[Moneda]]="ARS",datos_arg[[#This Row],[Monto]],datos_arg[[#This Row],[Monto]]*datos_arg[[#This Row],[TC]])</f>
        <v>210000</v>
      </c>
      <c r="X4425" s="16">
        <f>IFERROR(IF(datos_arg[[#This Row],[Moneda]]="USD",datos_arg[[#This Row],[Monto]],datos_arg[[#This Row],[Monto]]/datos_arg[[#This Row],[TC]]),0)</f>
        <v>1500</v>
      </c>
      <c r="Y4425" s="14"/>
    </row>
    <row r="4426" spans="1:25" ht="15" customHeight="1" x14ac:dyDescent="0.25">
      <c r="A4426" s="14">
        <f t="shared" si="69"/>
        <v>4423</v>
      </c>
      <c r="B4426" s="1">
        <v>44280</v>
      </c>
      <c r="C4426" s="18">
        <f>+YEAR(datos_arg[[#This Row],[Fecha]])</f>
        <v>2021</v>
      </c>
      <c r="D4426" s="18">
        <f>+MONTH(datos_arg[[#This Row],[Fecha]])</f>
        <v>3</v>
      </c>
      <c r="E4426" s="14" t="s">
        <v>5358</v>
      </c>
      <c r="F4426" s="14" t="s">
        <v>4109</v>
      </c>
      <c r="G4426" s="14"/>
      <c r="H4426" s="14" t="s">
        <v>433</v>
      </c>
      <c r="I4426" s="14" t="s">
        <v>6718</v>
      </c>
      <c r="J4426" s="14" t="s">
        <v>425</v>
      </c>
      <c r="K4426" s="14"/>
      <c r="L4426" s="14" t="s">
        <v>425</v>
      </c>
      <c r="M4426" s="14" t="s">
        <v>4818</v>
      </c>
      <c r="N4426" s="14" t="s">
        <v>524</v>
      </c>
      <c r="O4426" s="14" t="s">
        <v>4530</v>
      </c>
      <c r="P4426" s="14" t="s">
        <v>6272</v>
      </c>
      <c r="Q4426" s="14"/>
      <c r="R4426" s="14" t="s">
        <v>4109</v>
      </c>
      <c r="S4426" s="14" t="s">
        <v>439</v>
      </c>
      <c r="T4426" s="35">
        <v>20400.25</v>
      </c>
      <c r="U4426" s="14" t="s">
        <v>4</v>
      </c>
      <c r="V4426" s="14">
        <v>140</v>
      </c>
      <c r="W4426" s="16">
        <f>+IF(datos_arg[[#This Row],[Moneda]]="ARS",datos_arg[[#This Row],[Monto]],datos_arg[[#This Row],[Monto]]*datos_arg[[#This Row],[TC]])</f>
        <v>20400.25</v>
      </c>
      <c r="X4426" s="16">
        <f>IFERROR(IF(datos_arg[[#This Row],[Moneda]]="USD",datos_arg[[#This Row],[Monto]],datos_arg[[#This Row],[Monto]]/datos_arg[[#This Row],[TC]]),0)</f>
        <v>145.71607142857144</v>
      </c>
      <c r="Y4426" s="14"/>
    </row>
    <row r="4427" spans="1:25" ht="15" customHeight="1" x14ac:dyDescent="0.25">
      <c r="A4427" s="14">
        <f t="shared" si="69"/>
        <v>4424</v>
      </c>
      <c r="B4427" s="1">
        <v>44280</v>
      </c>
      <c r="C4427" s="18">
        <f>+YEAR(datos_arg[[#This Row],[Fecha]])</f>
        <v>2021</v>
      </c>
      <c r="D4427" s="18">
        <f>+MONTH(datos_arg[[#This Row],[Fecha]])</f>
        <v>3</v>
      </c>
      <c r="E4427" s="14" t="s">
        <v>5358</v>
      </c>
      <c r="F4427" s="14" t="s">
        <v>4108</v>
      </c>
      <c r="G4427" s="14"/>
      <c r="H4427" s="14" t="s">
        <v>8103</v>
      </c>
      <c r="I4427" s="14" t="s">
        <v>8105</v>
      </c>
      <c r="J4427" s="14" t="s">
        <v>482</v>
      </c>
      <c r="K4427" s="14"/>
      <c r="L4427" s="14" t="s">
        <v>425</v>
      </c>
      <c r="M4427" s="14" t="s">
        <v>5381</v>
      </c>
      <c r="N4427" s="14" t="s">
        <v>1019</v>
      </c>
      <c r="O4427" s="14" t="s">
        <v>4531</v>
      </c>
      <c r="P4427" s="14"/>
      <c r="Q4427" s="14"/>
      <c r="R4427" s="14" t="s">
        <v>4108</v>
      </c>
      <c r="S4427" s="14" t="s">
        <v>439</v>
      </c>
      <c r="T4427" s="35">
        <v>19600</v>
      </c>
      <c r="U4427" s="14" t="s">
        <v>4</v>
      </c>
      <c r="V4427" s="14">
        <v>140</v>
      </c>
      <c r="W4427" s="16">
        <f>+IF(datos_arg[[#This Row],[Moneda]]="ARS",datos_arg[[#This Row],[Monto]],datos_arg[[#This Row],[Monto]]*datos_arg[[#This Row],[TC]])</f>
        <v>19600</v>
      </c>
      <c r="X4427" s="16">
        <f>IFERROR(IF(datos_arg[[#This Row],[Moneda]]="USD",datos_arg[[#This Row],[Monto]],datos_arg[[#This Row],[Monto]]/datos_arg[[#This Row],[TC]]),0)</f>
        <v>140</v>
      </c>
      <c r="Y4427" s="14"/>
    </row>
    <row r="4428" spans="1:25" ht="15" customHeight="1" x14ac:dyDescent="0.25">
      <c r="A4428" s="14">
        <f t="shared" si="69"/>
        <v>4425</v>
      </c>
      <c r="B4428" s="1">
        <v>44281</v>
      </c>
      <c r="C4428" s="18">
        <f>+YEAR(datos_arg[[#This Row],[Fecha]])</f>
        <v>2021</v>
      </c>
      <c r="D4428" s="18">
        <f>+MONTH(datos_arg[[#This Row],[Fecha]])</f>
        <v>3</v>
      </c>
      <c r="E4428" s="14" t="s">
        <v>617</v>
      </c>
      <c r="F4428" s="14" t="s">
        <v>5384</v>
      </c>
      <c r="G4428" s="14"/>
      <c r="H4428" s="14" t="s">
        <v>6649</v>
      </c>
      <c r="I4428" s="14" t="s">
        <v>7132</v>
      </c>
      <c r="J4428" s="14" t="s">
        <v>731</v>
      </c>
      <c r="K4428" s="14" t="s">
        <v>421</v>
      </c>
      <c r="L4428" s="14" t="s">
        <v>421</v>
      </c>
      <c r="M4428" s="14" t="s">
        <v>731</v>
      </c>
      <c r="N4428" s="14" t="s">
        <v>3546</v>
      </c>
      <c r="O4428" s="14" t="s">
        <v>4528</v>
      </c>
      <c r="P4428" s="14" t="s">
        <v>6273</v>
      </c>
      <c r="Q4428" s="14">
        <v>0</v>
      </c>
      <c r="R4428" s="14" t="s">
        <v>5384</v>
      </c>
      <c r="S4428" s="14" t="s">
        <v>439</v>
      </c>
      <c r="T4428" s="35">
        <v>39700</v>
      </c>
      <c r="U4428" s="14" t="s">
        <v>4</v>
      </c>
      <c r="V4428" s="14">
        <v>140</v>
      </c>
      <c r="W4428" s="16">
        <f>+IF(datos_arg[[#This Row],[Moneda]]="ARS",datos_arg[[#This Row],[Monto]],datos_arg[[#This Row],[Monto]]*datos_arg[[#This Row],[TC]])</f>
        <v>39700</v>
      </c>
      <c r="X4428" s="16">
        <f>IFERROR(IF(datos_arg[[#This Row],[Moneda]]="USD",datos_arg[[#This Row],[Monto]],datos_arg[[#This Row],[Monto]]/datos_arg[[#This Row],[TC]]),0)</f>
        <v>283.57142857142856</v>
      </c>
      <c r="Y4428" s="14"/>
    </row>
    <row r="4429" spans="1:25" ht="15" customHeight="1" x14ac:dyDescent="0.25">
      <c r="A4429" s="14">
        <f t="shared" si="69"/>
        <v>4426</v>
      </c>
      <c r="B4429" s="1">
        <v>44281</v>
      </c>
      <c r="C4429" s="18">
        <f>+YEAR(datos_arg[[#This Row],[Fecha]])</f>
        <v>2021</v>
      </c>
      <c r="D4429" s="18">
        <f>+MONTH(datos_arg[[#This Row],[Fecha]])</f>
        <v>3</v>
      </c>
      <c r="E4429" s="14" t="s">
        <v>449</v>
      </c>
      <c r="F4429" s="14" t="s">
        <v>505</v>
      </c>
      <c r="G4429" s="14"/>
      <c r="H4429" s="14" t="s">
        <v>7132</v>
      </c>
      <c r="I4429" s="14" t="s">
        <v>7132</v>
      </c>
      <c r="J4429" s="14" t="s">
        <v>425</v>
      </c>
      <c r="K4429" s="14"/>
      <c r="L4429" s="14" t="s">
        <v>425</v>
      </c>
      <c r="M4429" s="14" t="s">
        <v>613</v>
      </c>
      <c r="N4429" s="14" t="s">
        <v>2273</v>
      </c>
      <c r="O4429" s="14" t="s">
        <v>4529</v>
      </c>
      <c r="P4429" s="14"/>
      <c r="Q4429" s="14"/>
      <c r="R4429" s="14" t="s">
        <v>505</v>
      </c>
      <c r="S4429" s="14" t="s">
        <v>613</v>
      </c>
      <c r="T4429" s="35">
        <v>1025.4000000000001</v>
      </c>
      <c r="U4429" s="14" t="s">
        <v>4</v>
      </c>
      <c r="V4429" s="14">
        <v>140</v>
      </c>
      <c r="W4429" s="16">
        <f>+IF(datos_arg[[#This Row],[Moneda]]="ARS",datos_arg[[#This Row],[Monto]],datos_arg[[#This Row],[Monto]]*datos_arg[[#This Row],[TC]])</f>
        <v>1025.4000000000001</v>
      </c>
      <c r="X4429" s="16">
        <f>IFERROR(IF(datos_arg[[#This Row],[Moneda]]="USD",datos_arg[[#This Row],[Monto]],datos_arg[[#This Row],[Monto]]/datos_arg[[#This Row],[TC]]),0)</f>
        <v>7.3242857142857147</v>
      </c>
      <c r="Y4429" s="14"/>
    </row>
    <row r="4430" spans="1:25" ht="15" customHeight="1" x14ac:dyDescent="0.25">
      <c r="A4430" s="14">
        <f t="shared" si="69"/>
        <v>4427</v>
      </c>
      <c r="B4430" s="1">
        <v>44281</v>
      </c>
      <c r="C4430" s="18">
        <f>+YEAR(datos_arg[[#This Row],[Fecha]])</f>
        <v>2021</v>
      </c>
      <c r="D4430" s="18">
        <f>+MONTH(datos_arg[[#This Row],[Fecha]])</f>
        <v>3</v>
      </c>
      <c r="E4430" s="14" t="s">
        <v>1015</v>
      </c>
      <c r="F4430" s="14" t="s">
        <v>430</v>
      </c>
      <c r="G4430" s="14"/>
      <c r="H4430" s="14" t="s">
        <v>7132</v>
      </c>
      <c r="I4430" s="14" t="s">
        <v>7132</v>
      </c>
      <c r="J4430" s="14" t="s">
        <v>425</v>
      </c>
      <c r="K4430" s="14"/>
      <c r="L4430" s="14" t="s">
        <v>425</v>
      </c>
      <c r="M4430" s="14" t="s">
        <v>102</v>
      </c>
      <c r="N4430" s="14" t="s">
        <v>480</v>
      </c>
      <c r="O4430" s="14" t="s">
        <v>2302</v>
      </c>
      <c r="P4430" s="14" t="s">
        <v>6274</v>
      </c>
      <c r="Q4430" s="14"/>
      <c r="R4430" s="14" t="s">
        <v>430</v>
      </c>
      <c r="S4430" s="14" t="s">
        <v>439</v>
      </c>
      <c r="T4430" s="35">
        <v>8267</v>
      </c>
      <c r="U4430" s="14" t="s">
        <v>4</v>
      </c>
      <c r="V4430" s="14">
        <v>140</v>
      </c>
      <c r="W4430" s="16">
        <f>+IF(datos_arg[[#This Row],[Moneda]]="ARS",datos_arg[[#This Row],[Monto]],datos_arg[[#This Row],[Monto]]*datos_arg[[#This Row],[TC]])</f>
        <v>8267</v>
      </c>
      <c r="X4430" s="16">
        <f>IFERROR(IF(datos_arg[[#This Row],[Moneda]]="USD",datos_arg[[#This Row],[Monto]],datos_arg[[#This Row],[Monto]]/datos_arg[[#This Row],[TC]]),0)</f>
        <v>59.05</v>
      </c>
      <c r="Y4430" s="14"/>
    </row>
    <row r="4431" spans="1:25" ht="15" customHeight="1" x14ac:dyDescent="0.25">
      <c r="A4431" s="14">
        <f t="shared" si="69"/>
        <v>4428</v>
      </c>
      <c r="B4431" s="1">
        <v>44281</v>
      </c>
      <c r="C4431" s="18">
        <f>+YEAR(datos_arg[[#This Row],[Fecha]])</f>
        <v>2021</v>
      </c>
      <c r="D4431" s="18">
        <f>+MONTH(datos_arg[[#This Row],[Fecha]])</f>
        <v>3</v>
      </c>
      <c r="E4431" s="14" t="s">
        <v>408</v>
      </c>
      <c r="F4431" s="14" t="s">
        <v>506</v>
      </c>
      <c r="G4431" s="14"/>
      <c r="H4431" s="14" t="s">
        <v>7132</v>
      </c>
      <c r="I4431" s="14" t="s">
        <v>7132</v>
      </c>
      <c r="J4431" s="14" t="s">
        <v>425</v>
      </c>
      <c r="K4431" s="14"/>
      <c r="L4431" s="14" t="s">
        <v>425</v>
      </c>
      <c r="M4431" s="14" t="s">
        <v>1763</v>
      </c>
      <c r="N4431" s="14" t="s">
        <v>1763</v>
      </c>
      <c r="O4431" s="14" t="s">
        <v>4532</v>
      </c>
      <c r="P4431" s="14"/>
      <c r="Q4431" s="14"/>
      <c r="R4431" s="14" t="s">
        <v>421</v>
      </c>
      <c r="S4431" s="14" t="s">
        <v>439</v>
      </c>
      <c r="T4431" s="35">
        <v>70000</v>
      </c>
      <c r="U4431" s="14" t="s">
        <v>4</v>
      </c>
      <c r="V4431" s="14">
        <v>140</v>
      </c>
      <c r="W4431" s="16">
        <f>+IF(datos_arg[[#This Row],[Moneda]]="ARS",datos_arg[[#This Row],[Monto]],datos_arg[[#This Row],[Monto]]*datos_arg[[#This Row],[TC]])</f>
        <v>70000</v>
      </c>
      <c r="X4431" s="16">
        <f>IFERROR(IF(datos_arg[[#This Row],[Moneda]]="USD",datos_arg[[#This Row],[Monto]],datos_arg[[#This Row],[Monto]]/datos_arg[[#This Row],[TC]]),0)</f>
        <v>500</v>
      </c>
      <c r="Y4431" s="14"/>
    </row>
    <row r="4432" spans="1:25" x14ac:dyDescent="0.25">
      <c r="A4432" s="14">
        <f t="shared" si="69"/>
        <v>4429</v>
      </c>
      <c r="B4432" s="1">
        <v>44281</v>
      </c>
      <c r="C4432" s="18">
        <f>+YEAR(datos_arg[[#This Row],[Fecha]])</f>
        <v>2021</v>
      </c>
      <c r="D4432" s="18">
        <f>+MONTH(datos_arg[[#This Row],[Fecha]])</f>
        <v>3</v>
      </c>
      <c r="E4432" s="14" t="s">
        <v>1016</v>
      </c>
      <c r="F4432" s="14" t="s">
        <v>5365</v>
      </c>
      <c r="G4432" s="14" t="s">
        <v>6695</v>
      </c>
      <c r="H4432" s="14" t="s">
        <v>7132</v>
      </c>
      <c r="I4432" s="14" t="s">
        <v>7132</v>
      </c>
      <c r="J4432" s="14" t="s">
        <v>425</v>
      </c>
      <c r="K4432" s="14"/>
      <c r="L4432" s="14" t="s">
        <v>425</v>
      </c>
      <c r="M4432" s="14" t="s">
        <v>436</v>
      </c>
      <c r="N4432" s="14" t="s">
        <v>436</v>
      </c>
      <c r="O4432" s="14" t="s">
        <v>1805</v>
      </c>
      <c r="P4432" s="14"/>
      <c r="Q4432" s="14"/>
      <c r="R4432" s="14" t="s">
        <v>5365</v>
      </c>
      <c r="S4432" s="14" t="s">
        <v>440</v>
      </c>
      <c r="T4432" s="35">
        <v>200</v>
      </c>
      <c r="U4432" s="14" t="s">
        <v>2</v>
      </c>
      <c r="V4432" s="14">
        <v>140</v>
      </c>
      <c r="W4432" s="16">
        <f>+IF(datos_arg[[#This Row],[Moneda]]="ARS",datos_arg[[#This Row],[Monto]],datos_arg[[#This Row],[Monto]]*datos_arg[[#This Row],[TC]])</f>
        <v>28000</v>
      </c>
      <c r="X4432" s="16">
        <f>IFERROR(IF(datos_arg[[#This Row],[Moneda]]="USD",datos_arg[[#This Row],[Monto]],datos_arg[[#This Row],[Monto]]/datos_arg[[#This Row],[TC]]),0)</f>
        <v>200</v>
      </c>
      <c r="Y4432" s="14"/>
    </row>
    <row r="4433" spans="1:25" ht="15" customHeight="1" x14ac:dyDescent="0.25">
      <c r="A4433" s="14">
        <f t="shared" si="69"/>
        <v>4430</v>
      </c>
      <c r="B4433" s="1">
        <v>44281</v>
      </c>
      <c r="C4433" s="18">
        <f>+YEAR(datos_arg[[#This Row],[Fecha]])</f>
        <v>2021</v>
      </c>
      <c r="D4433" s="18">
        <f>+MONTH(datos_arg[[#This Row],[Fecha]])</f>
        <v>3</v>
      </c>
      <c r="E4433" s="14" t="s">
        <v>1016</v>
      </c>
      <c r="F4433" s="14" t="s">
        <v>5365</v>
      </c>
      <c r="G4433" s="14" t="s">
        <v>6698</v>
      </c>
      <c r="H4433" s="14" t="s">
        <v>7132</v>
      </c>
      <c r="I4433" s="14" t="s">
        <v>7132</v>
      </c>
      <c r="J4433" s="14" t="s">
        <v>425</v>
      </c>
      <c r="K4433" s="14"/>
      <c r="L4433" s="14" t="s">
        <v>425</v>
      </c>
      <c r="M4433" s="14" t="s">
        <v>150</v>
      </c>
      <c r="N4433" s="14" t="s">
        <v>150</v>
      </c>
      <c r="O4433" s="14" t="s">
        <v>4469</v>
      </c>
      <c r="P4433" s="14"/>
      <c r="Q4433" s="14"/>
      <c r="R4433" s="14" t="s">
        <v>5365</v>
      </c>
      <c r="S4433" s="14" t="s">
        <v>439</v>
      </c>
      <c r="T4433" s="35">
        <v>7000</v>
      </c>
      <c r="U4433" s="14" t="s">
        <v>4</v>
      </c>
      <c r="V4433" s="14">
        <v>140</v>
      </c>
      <c r="W4433" s="16">
        <f>+IF(datos_arg[[#This Row],[Moneda]]="ARS",datos_arg[[#This Row],[Monto]],datos_arg[[#This Row],[Monto]]*datos_arg[[#This Row],[TC]])</f>
        <v>7000</v>
      </c>
      <c r="X4433" s="16">
        <f>IFERROR(IF(datos_arg[[#This Row],[Moneda]]="USD",datos_arg[[#This Row],[Monto]],datos_arg[[#This Row],[Monto]]/datos_arg[[#This Row],[TC]]),0)</f>
        <v>50</v>
      </c>
      <c r="Y4433" s="14"/>
    </row>
    <row r="4434" spans="1:25" ht="15" customHeight="1" x14ac:dyDescent="0.25">
      <c r="A4434" s="14">
        <f t="shared" si="69"/>
        <v>4431</v>
      </c>
      <c r="B4434" s="1">
        <v>44281</v>
      </c>
      <c r="C4434" s="18">
        <f>+YEAR(datos_arg[[#This Row],[Fecha]])</f>
        <v>2021</v>
      </c>
      <c r="D4434" s="18">
        <f>+MONTH(datos_arg[[#This Row],[Fecha]])</f>
        <v>3</v>
      </c>
      <c r="E4434" s="14" t="s">
        <v>1015</v>
      </c>
      <c r="F4434" s="14" t="s">
        <v>403</v>
      </c>
      <c r="G4434" s="14" t="s">
        <v>970</v>
      </c>
      <c r="H4434" s="14" t="s">
        <v>7132</v>
      </c>
      <c r="I4434" s="14" t="s">
        <v>7132</v>
      </c>
      <c r="J4434" s="14" t="s">
        <v>425</v>
      </c>
      <c r="K4434" s="14"/>
      <c r="L4434" s="14" t="s">
        <v>425</v>
      </c>
      <c r="M4434" s="14" t="s">
        <v>493</v>
      </c>
      <c r="N4434" s="14" t="s">
        <v>645</v>
      </c>
      <c r="O4434" s="14" t="s">
        <v>4533</v>
      </c>
      <c r="P4434" s="14"/>
      <c r="Q4434" s="14"/>
      <c r="R4434" s="14" t="s">
        <v>970</v>
      </c>
      <c r="S4434" s="14" t="s">
        <v>439</v>
      </c>
      <c r="T4434" s="35">
        <v>1000</v>
      </c>
      <c r="U4434" s="14" t="s">
        <v>4</v>
      </c>
      <c r="V4434" s="14">
        <v>140</v>
      </c>
      <c r="W4434" s="16">
        <f>+IF(datos_arg[[#This Row],[Moneda]]="ARS",datos_arg[[#This Row],[Monto]],datos_arg[[#This Row],[Monto]]*datos_arg[[#This Row],[TC]])</f>
        <v>1000</v>
      </c>
      <c r="X4434" s="16">
        <f>IFERROR(IF(datos_arg[[#This Row],[Moneda]]="USD",datos_arg[[#This Row],[Monto]],datos_arg[[#This Row],[Monto]]/datos_arg[[#This Row],[TC]]),0)</f>
        <v>7.1428571428571432</v>
      </c>
      <c r="Y4434" s="14"/>
    </row>
    <row r="4435" spans="1:25" ht="15" customHeight="1" x14ac:dyDescent="0.25">
      <c r="A4435" s="14">
        <f t="shared" si="69"/>
        <v>4432</v>
      </c>
      <c r="B4435" s="1">
        <v>44284</v>
      </c>
      <c r="C4435" s="18">
        <f>+YEAR(datos_arg[[#This Row],[Fecha]])</f>
        <v>2021</v>
      </c>
      <c r="D4435" s="18">
        <f>+MONTH(datos_arg[[#This Row],[Fecha]])</f>
        <v>3</v>
      </c>
      <c r="E4435" s="14" t="s">
        <v>5358</v>
      </c>
      <c r="F4435" s="14" t="s">
        <v>969</v>
      </c>
      <c r="G4435" s="14"/>
      <c r="H4435" s="14" t="s">
        <v>532</v>
      </c>
      <c r="I4435" s="14" t="s">
        <v>7132</v>
      </c>
      <c r="J4435" s="14" t="s">
        <v>425</v>
      </c>
      <c r="K4435" s="14" t="s">
        <v>421</v>
      </c>
      <c r="L4435" s="14" t="s">
        <v>425</v>
      </c>
      <c r="M4435" s="14" t="s">
        <v>693</v>
      </c>
      <c r="N4435" s="14" t="s">
        <v>100</v>
      </c>
      <c r="O4435" s="14" t="s">
        <v>4534</v>
      </c>
      <c r="P4435" s="14" t="s">
        <v>6275</v>
      </c>
      <c r="Q4435" s="14">
        <v>2</v>
      </c>
      <c r="R4435" s="14" t="s">
        <v>969</v>
      </c>
      <c r="S4435" s="14" t="s">
        <v>439</v>
      </c>
      <c r="T4435" s="35">
        <v>37998</v>
      </c>
      <c r="U4435" s="14" t="s">
        <v>4</v>
      </c>
      <c r="V4435" s="14">
        <v>140</v>
      </c>
      <c r="W4435" s="16">
        <f>+IF(datos_arg[[#This Row],[Moneda]]="ARS",datos_arg[[#This Row],[Monto]],datos_arg[[#This Row],[Monto]]*datos_arg[[#This Row],[TC]])</f>
        <v>37998</v>
      </c>
      <c r="X4435" s="16">
        <f>IFERROR(IF(datos_arg[[#This Row],[Moneda]]="USD",datos_arg[[#This Row],[Monto]],datos_arg[[#This Row],[Monto]]/datos_arg[[#This Row],[TC]]),0)</f>
        <v>271.41428571428571</v>
      </c>
      <c r="Y4435" s="14"/>
    </row>
    <row r="4436" spans="1:25" ht="15" customHeight="1" x14ac:dyDescent="0.25">
      <c r="A4436" s="14">
        <f t="shared" si="69"/>
        <v>4433</v>
      </c>
      <c r="B4436" s="1">
        <v>44284</v>
      </c>
      <c r="C4436" s="18">
        <f>+YEAR(datos_arg[[#This Row],[Fecha]])</f>
        <v>2021</v>
      </c>
      <c r="D4436" s="18">
        <f>+MONTH(datos_arg[[#This Row],[Fecha]])</f>
        <v>3</v>
      </c>
      <c r="E4436" s="14" t="s">
        <v>5358</v>
      </c>
      <c r="F4436" s="14" t="s">
        <v>969</v>
      </c>
      <c r="G4436" s="14"/>
      <c r="H4436" s="14" t="s">
        <v>532</v>
      </c>
      <c r="I4436" s="14" t="s">
        <v>7132</v>
      </c>
      <c r="J4436" s="14" t="s">
        <v>425</v>
      </c>
      <c r="K4436" s="14" t="s">
        <v>421</v>
      </c>
      <c r="L4436" s="14" t="s">
        <v>425</v>
      </c>
      <c r="M4436" s="14" t="s">
        <v>1000</v>
      </c>
      <c r="N4436" s="14" t="s">
        <v>100</v>
      </c>
      <c r="O4436" s="14" t="s">
        <v>4535</v>
      </c>
      <c r="P4436" s="14" t="s">
        <v>6276</v>
      </c>
      <c r="Q4436" s="14">
        <v>1</v>
      </c>
      <c r="R4436" s="14" t="s">
        <v>969</v>
      </c>
      <c r="S4436" s="14" t="s">
        <v>439</v>
      </c>
      <c r="T4436" s="35">
        <v>8299</v>
      </c>
      <c r="U4436" s="14" t="s">
        <v>4</v>
      </c>
      <c r="V4436" s="14">
        <v>140</v>
      </c>
      <c r="W4436" s="16">
        <f>+IF(datos_arg[[#This Row],[Moneda]]="ARS",datos_arg[[#This Row],[Monto]],datos_arg[[#This Row],[Monto]]*datos_arg[[#This Row],[TC]])</f>
        <v>8299</v>
      </c>
      <c r="X4436" s="16">
        <f>IFERROR(IF(datos_arg[[#This Row],[Moneda]]="USD",datos_arg[[#This Row],[Monto]],datos_arg[[#This Row],[Monto]]/datos_arg[[#This Row],[TC]]),0)</f>
        <v>59.278571428571432</v>
      </c>
      <c r="Y4436" s="14"/>
    </row>
    <row r="4437" spans="1:25" x14ac:dyDescent="0.25">
      <c r="A4437" s="14">
        <f t="shared" si="69"/>
        <v>4434</v>
      </c>
      <c r="B4437" s="1">
        <v>44284</v>
      </c>
      <c r="C4437" s="18">
        <f>+YEAR(datos_arg[[#This Row],[Fecha]])</f>
        <v>2021</v>
      </c>
      <c r="D4437" s="18">
        <f>+MONTH(datos_arg[[#This Row],[Fecha]])</f>
        <v>3</v>
      </c>
      <c r="E4437" s="14" t="s">
        <v>408</v>
      </c>
      <c r="F4437" s="14" t="s">
        <v>69</v>
      </c>
      <c r="G4437" s="14"/>
      <c r="H4437" s="14" t="s">
        <v>7132</v>
      </c>
      <c r="I4437" s="14" t="s">
        <v>7132</v>
      </c>
      <c r="J4437" s="14" t="s">
        <v>425</v>
      </c>
      <c r="K4437" s="14"/>
      <c r="L4437" s="14" t="s">
        <v>425</v>
      </c>
      <c r="M4437" s="14" t="s">
        <v>2530</v>
      </c>
      <c r="N4437" s="14" t="s">
        <v>2530</v>
      </c>
      <c r="O4437" s="14"/>
      <c r="P4437" s="14"/>
      <c r="Q4437" s="14"/>
      <c r="R4437" s="14" t="s">
        <v>439</v>
      </c>
      <c r="S4437" s="14" t="s">
        <v>440</v>
      </c>
      <c r="T4437" s="35">
        <v>3600</v>
      </c>
      <c r="U4437" s="14" t="s">
        <v>2</v>
      </c>
      <c r="V4437" s="14">
        <v>140</v>
      </c>
      <c r="W4437" s="16">
        <f>+IF(datos_arg[[#This Row],[Moneda]]="ARS",datos_arg[[#This Row],[Monto]],datos_arg[[#This Row],[Monto]]*datos_arg[[#This Row],[TC]])</f>
        <v>504000</v>
      </c>
      <c r="X4437" s="16">
        <f>IFERROR(IF(datos_arg[[#This Row],[Moneda]]="USD",datos_arg[[#This Row],[Monto]],datos_arg[[#This Row],[Monto]]/datos_arg[[#This Row],[TC]]),0)</f>
        <v>3600</v>
      </c>
      <c r="Y4437" s="14"/>
    </row>
    <row r="4438" spans="1:25" ht="15" customHeight="1" x14ac:dyDescent="0.25">
      <c r="A4438" s="14">
        <f t="shared" si="69"/>
        <v>4435</v>
      </c>
      <c r="B4438" s="1">
        <v>44284</v>
      </c>
      <c r="C4438" s="18">
        <f>+YEAR(datos_arg[[#This Row],[Fecha]])</f>
        <v>2021</v>
      </c>
      <c r="D4438" s="18">
        <f>+MONTH(datos_arg[[#This Row],[Fecha]])</f>
        <v>3</v>
      </c>
      <c r="E4438" s="14" t="s">
        <v>1015</v>
      </c>
      <c r="F4438" s="14" t="s">
        <v>403</v>
      </c>
      <c r="G4438" s="14" t="s">
        <v>5383</v>
      </c>
      <c r="H4438" s="14" t="s">
        <v>6646</v>
      </c>
      <c r="I4438" s="14" t="s">
        <v>7132</v>
      </c>
      <c r="J4438" s="14" t="s">
        <v>425</v>
      </c>
      <c r="K4438" s="14" t="s">
        <v>422</v>
      </c>
      <c r="L4438" s="14" t="s">
        <v>422</v>
      </c>
      <c r="M4438" s="14" t="s">
        <v>1526</v>
      </c>
      <c r="N4438" s="14" t="s">
        <v>4537</v>
      </c>
      <c r="O4438" s="14" t="s">
        <v>4538</v>
      </c>
      <c r="P4438" s="14" t="s">
        <v>6277</v>
      </c>
      <c r="Q4438" s="14">
        <v>60</v>
      </c>
      <c r="R4438" s="14" t="s">
        <v>5383</v>
      </c>
      <c r="S4438" s="14" t="s">
        <v>422</v>
      </c>
      <c r="T4438" s="35">
        <v>19345.560000000001</v>
      </c>
      <c r="U4438" s="14" t="s">
        <v>4</v>
      </c>
      <c r="V4438" s="14">
        <v>140</v>
      </c>
      <c r="W4438" s="16">
        <f>+IF(datos_arg[[#This Row],[Moneda]]="ARS",datos_arg[[#This Row],[Monto]],datos_arg[[#This Row],[Monto]]*datos_arg[[#This Row],[TC]])</f>
        <v>19345.560000000001</v>
      </c>
      <c r="X4438" s="16">
        <f>IFERROR(IF(datos_arg[[#This Row],[Moneda]]="USD",datos_arg[[#This Row],[Monto]],datos_arg[[#This Row],[Monto]]/datos_arg[[#This Row],[TC]]),0)</f>
        <v>138.18257142857144</v>
      </c>
      <c r="Y4438" s="14"/>
    </row>
    <row r="4439" spans="1:25" ht="15" customHeight="1" x14ac:dyDescent="0.25">
      <c r="A4439" s="14">
        <f t="shared" si="69"/>
        <v>4436</v>
      </c>
      <c r="B4439" s="1">
        <v>44284</v>
      </c>
      <c r="C4439" s="18">
        <f>+YEAR(datos_arg[[#This Row],[Fecha]])</f>
        <v>2021</v>
      </c>
      <c r="D4439" s="18">
        <f>+MONTH(datos_arg[[#This Row],[Fecha]])</f>
        <v>3</v>
      </c>
      <c r="E4439" s="14" t="s">
        <v>1015</v>
      </c>
      <c r="F4439" s="14" t="s">
        <v>403</v>
      </c>
      <c r="G4439" s="14" t="s">
        <v>5383</v>
      </c>
      <c r="H4439" s="14" t="s">
        <v>6646</v>
      </c>
      <c r="I4439" s="14" t="s">
        <v>7132</v>
      </c>
      <c r="J4439" s="14" t="s">
        <v>425</v>
      </c>
      <c r="K4439" s="14" t="s">
        <v>422</v>
      </c>
      <c r="L4439" s="14" t="s">
        <v>422</v>
      </c>
      <c r="M4439" s="14" t="s">
        <v>1724</v>
      </c>
      <c r="N4439" s="14" t="s">
        <v>4537</v>
      </c>
      <c r="O4439" s="14" t="s">
        <v>4539</v>
      </c>
      <c r="P4439" s="14" t="s">
        <v>6277</v>
      </c>
      <c r="Q4439" s="14">
        <v>1</v>
      </c>
      <c r="R4439" s="14" t="s">
        <v>5383</v>
      </c>
      <c r="S4439" s="14" t="s">
        <v>422</v>
      </c>
      <c r="T4439" s="35">
        <v>49.4</v>
      </c>
      <c r="U4439" s="14" t="s">
        <v>4</v>
      </c>
      <c r="V4439" s="14">
        <v>140</v>
      </c>
      <c r="W4439" s="16">
        <f>+IF(datos_arg[[#This Row],[Moneda]]="ARS",datos_arg[[#This Row],[Monto]],datos_arg[[#This Row],[Monto]]*datos_arg[[#This Row],[TC]])</f>
        <v>49.4</v>
      </c>
      <c r="X4439" s="16">
        <f>IFERROR(IF(datos_arg[[#This Row],[Moneda]]="USD",datos_arg[[#This Row],[Monto]],datos_arg[[#This Row],[Monto]]/datos_arg[[#This Row],[TC]]),0)</f>
        <v>0.35285714285714287</v>
      </c>
      <c r="Y4439" s="14"/>
    </row>
    <row r="4440" spans="1:25" ht="15" customHeight="1" x14ac:dyDescent="0.25">
      <c r="A4440" s="14">
        <f t="shared" si="69"/>
        <v>4437</v>
      </c>
      <c r="B4440" s="1">
        <v>44284</v>
      </c>
      <c r="C4440" s="18">
        <f>+YEAR(datos_arg[[#This Row],[Fecha]])</f>
        <v>2021</v>
      </c>
      <c r="D4440" s="18">
        <f>+MONTH(datos_arg[[#This Row],[Fecha]])</f>
        <v>3</v>
      </c>
      <c r="E4440" s="14" t="s">
        <v>1015</v>
      </c>
      <c r="F4440" s="14" t="s">
        <v>403</v>
      </c>
      <c r="G4440" s="14" t="s">
        <v>5383</v>
      </c>
      <c r="H4440" s="14" t="s">
        <v>6646</v>
      </c>
      <c r="I4440" s="14" t="s">
        <v>7132</v>
      </c>
      <c r="J4440" s="14" t="s">
        <v>425</v>
      </c>
      <c r="K4440" s="14" t="s">
        <v>422</v>
      </c>
      <c r="L4440" s="14" t="s">
        <v>422</v>
      </c>
      <c r="M4440" s="14" t="s">
        <v>1724</v>
      </c>
      <c r="N4440" s="14" t="s">
        <v>4537</v>
      </c>
      <c r="O4440" s="14" t="s">
        <v>4540</v>
      </c>
      <c r="P4440" s="14" t="s">
        <v>6277</v>
      </c>
      <c r="Q4440" s="14">
        <v>1</v>
      </c>
      <c r="R4440" s="14" t="s">
        <v>5383</v>
      </c>
      <c r="S4440" s="14" t="s">
        <v>422</v>
      </c>
      <c r="T4440" s="35">
        <v>40.4</v>
      </c>
      <c r="U4440" s="14" t="s">
        <v>4</v>
      </c>
      <c r="V4440" s="14">
        <v>140</v>
      </c>
      <c r="W4440" s="16">
        <f>+IF(datos_arg[[#This Row],[Moneda]]="ARS",datos_arg[[#This Row],[Monto]],datos_arg[[#This Row],[Monto]]*datos_arg[[#This Row],[TC]])</f>
        <v>40.4</v>
      </c>
      <c r="X4440" s="16">
        <f>IFERROR(IF(datos_arg[[#This Row],[Moneda]]="USD",datos_arg[[#This Row],[Monto]],datos_arg[[#This Row],[Monto]]/datos_arg[[#This Row],[TC]]),0)</f>
        <v>0.28857142857142853</v>
      </c>
      <c r="Y4440" s="14"/>
    </row>
    <row r="4441" spans="1:25" ht="15" customHeight="1" x14ac:dyDescent="0.25">
      <c r="A4441" s="14">
        <f t="shared" si="69"/>
        <v>4438</v>
      </c>
      <c r="B4441" s="1">
        <v>44284</v>
      </c>
      <c r="C4441" s="18">
        <f>+YEAR(datos_arg[[#This Row],[Fecha]])</f>
        <v>2021</v>
      </c>
      <c r="D4441" s="18">
        <f>+MONTH(datos_arg[[#This Row],[Fecha]])</f>
        <v>3</v>
      </c>
      <c r="E4441" s="14" t="s">
        <v>1015</v>
      </c>
      <c r="F4441" s="14" t="s">
        <v>403</v>
      </c>
      <c r="G4441" s="14" t="s">
        <v>5383</v>
      </c>
      <c r="H4441" s="14" t="s">
        <v>6646</v>
      </c>
      <c r="I4441" s="14" t="s">
        <v>7132</v>
      </c>
      <c r="J4441" s="14" t="s">
        <v>425</v>
      </c>
      <c r="K4441" s="14" t="s">
        <v>422</v>
      </c>
      <c r="L4441" s="14" t="s">
        <v>422</v>
      </c>
      <c r="M4441" s="14" t="s">
        <v>1724</v>
      </c>
      <c r="N4441" s="14" t="s">
        <v>4537</v>
      </c>
      <c r="O4441" s="14" t="s">
        <v>4541</v>
      </c>
      <c r="P4441" s="14" t="s">
        <v>6277</v>
      </c>
      <c r="Q4441" s="14">
        <v>1</v>
      </c>
      <c r="R4441" s="14" t="s">
        <v>5383</v>
      </c>
      <c r="S4441" s="14" t="s">
        <v>422</v>
      </c>
      <c r="T4441" s="35">
        <v>36.1</v>
      </c>
      <c r="U4441" s="14" t="s">
        <v>4</v>
      </c>
      <c r="V4441" s="14">
        <v>140</v>
      </c>
      <c r="W4441" s="16">
        <f>+IF(datos_arg[[#This Row],[Moneda]]="ARS",datos_arg[[#This Row],[Monto]],datos_arg[[#This Row],[Monto]]*datos_arg[[#This Row],[TC]])</f>
        <v>36.1</v>
      </c>
      <c r="X4441" s="16">
        <f>IFERROR(IF(datos_arg[[#This Row],[Moneda]]="USD",datos_arg[[#This Row],[Monto]],datos_arg[[#This Row],[Monto]]/datos_arg[[#This Row],[TC]]),0)</f>
        <v>0.25785714285714284</v>
      </c>
      <c r="Y4441" s="14"/>
    </row>
    <row r="4442" spans="1:25" ht="15" customHeight="1" x14ac:dyDescent="0.25">
      <c r="A4442" s="14">
        <f t="shared" si="69"/>
        <v>4439</v>
      </c>
      <c r="B4442" s="1">
        <v>44284</v>
      </c>
      <c r="C4442" s="18">
        <f>+YEAR(datos_arg[[#This Row],[Fecha]])</f>
        <v>2021</v>
      </c>
      <c r="D4442" s="18">
        <f>+MONTH(datos_arg[[#This Row],[Fecha]])</f>
        <v>3</v>
      </c>
      <c r="E4442" s="14" t="s">
        <v>617</v>
      </c>
      <c r="F4442" s="14" t="s">
        <v>8101</v>
      </c>
      <c r="G4442" s="14"/>
      <c r="H4442" s="14" t="s">
        <v>8103</v>
      </c>
      <c r="I4442" s="14" t="s">
        <v>8105</v>
      </c>
      <c r="J4442" s="14" t="s">
        <v>472</v>
      </c>
      <c r="K4442" s="14" t="s">
        <v>421</v>
      </c>
      <c r="L4442" s="14" t="s">
        <v>425</v>
      </c>
      <c r="M4442" s="14" t="s">
        <v>473</v>
      </c>
      <c r="N4442" s="14" t="s">
        <v>4542</v>
      </c>
      <c r="O4442" s="14" t="s">
        <v>4543</v>
      </c>
      <c r="P4442" s="14" t="s">
        <v>6278</v>
      </c>
      <c r="Q4442" s="14">
        <v>3</v>
      </c>
      <c r="R4442" s="14" t="s">
        <v>8101</v>
      </c>
      <c r="S4442" s="14" t="s">
        <v>439</v>
      </c>
      <c r="T4442" s="35">
        <v>7247.58</v>
      </c>
      <c r="U4442" s="14" t="s">
        <v>4</v>
      </c>
      <c r="V4442" s="14">
        <v>140</v>
      </c>
      <c r="W4442" s="16">
        <f>+IF(datos_arg[[#This Row],[Moneda]]="ARS",datos_arg[[#This Row],[Monto]],datos_arg[[#This Row],[Monto]]*datos_arg[[#This Row],[TC]])</f>
        <v>7247.58</v>
      </c>
      <c r="X4442" s="16">
        <f>IFERROR(IF(datos_arg[[#This Row],[Moneda]]="USD",datos_arg[[#This Row],[Monto]],datos_arg[[#This Row],[Monto]]/datos_arg[[#This Row],[TC]]),0)</f>
        <v>51.768428571428572</v>
      </c>
      <c r="Y4442" s="14"/>
    </row>
    <row r="4443" spans="1:25" ht="15" customHeight="1" x14ac:dyDescent="0.25">
      <c r="A4443" s="14">
        <f t="shared" si="69"/>
        <v>4440</v>
      </c>
      <c r="B4443" s="1">
        <v>44284</v>
      </c>
      <c r="C4443" s="18">
        <f>+YEAR(datos_arg[[#This Row],[Fecha]])</f>
        <v>2021</v>
      </c>
      <c r="D4443" s="18">
        <f>+MONTH(datos_arg[[#This Row],[Fecha]])</f>
        <v>3</v>
      </c>
      <c r="E4443" s="14" t="s">
        <v>617</v>
      </c>
      <c r="F4443" s="14" t="s">
        <v>8101</v>
      </c>
      <c r="G4443" s="14"/>
      <c r="H4443" s="14" t="s">
        <v>8103</v>
      </c>
      <c r="I4443" s="14" t="s">
        <v>8105</v>
      </c>
      <c r="J4443" s="14" t="s">
        <v>472</v>
      </c>
      <c r="K4443" s="14" t="s">
        <v>421</v>
      </c>
      <c r="L4443" s="14" t="s">
        <v>425</v>
      </c>
      <c r="M4443" s="14" t="s">
        <v>473</v>
      </c>
      <c r="N4443" s="14" t="s">
        <v>4542</v>
      </c>
      <c r="O4443" s="14" t="s">
        <v>4544</v>
      </c>
      <c r="P4443" s="14" t="s">
        <v>6278</v>
      </c>
      <c r="Q4443" s="14">
        <v>8</v>
      </c>
      <c r="R4443" s="14" t="s">
        <v>8101</v>
      </c>
      <c r="S4443" s="14" t="s">
        <v>439</v>
      </c>
      <c r="T4443" s="35">
        <v>19308.240000000002</v>
      </c>
      <c r="U4443" s="14" t="s">
        <v>4</v>
      </c>
      <c r="V4443" s="14">
        <v>140</v>
      </c>
      <c r="W4443" s="16">
        <f>+IF(datos_arg[[#This Row],[Moneda]]="ARS",datos_arg[[#This Row],[Monto]],datos_arg[[#This Row],[Monto]]*datos_arg[[#This Row],[TC]])</f>
        <v>19308.240000000002</v>
      </c>
      <c r="X4443" s="16">
        <f>IFERROR(IF(datos_arg[[#This Row],[Moneda]]="USD",datos_arg[[#This Row],[Monto]],datos_arg[[#This Row],[Monto]]/datos_arg[[#This Row],[TC]]),0)</f>
        <v>137.91600000000003</v>
      </c>
      <c r="Y4443" s="14"/>
    </row>
    <row r="4444" spans="1:25" ht="15" customHeight="1" x14ac:dyDescent="0.25">
      <c r="A4444" s="14">
        <f t="shared" si="69"/>
        <v>4441</v>
      </c>
      <c r="B4444" s="1">
        <v>44284</v>
      </c>
      <c r="C4444" s="18">
        <f>+YEAR(datos_arg[[#This Row],[Fecha]])</f>
        <v>2021</v>
      </c>
      <c r="D4444" s="18">
        <f>+MONTH(datos_arg[[#This Row],[Fecha]])</f>
        <v>3</v>
      </c>
      <c r="E4444" s="14" t="s">
        <v>617</v>
      </c>
      <c r="F4444" s="14" t="s">
        <v>8101</v>
      </c>
      <c r="G4444" s="14"/>
      <c r="H4444" s="14" t="s">
        <v>8103</v>
      </c>
      <c r="I4444" s="14" t="s">
        <v>8105</v>
      </c>
      <c r="J4444" s="14" t="s">
        <v>472</v>
      </c>
      <c r="K4444" s="14" t="s">
        <v>421</v>
      </c>
      <c r="L4444" s="14" t="s">
        <v>425</v>
      </c>
      <c r="M4444" s="14" t="s">
        <v>473</v>
      </c>
      <c r="N4444" s="14" t="s">
        <v>4542</v>
      </c>
      <c r="O4444" s="14" t="s">
        <v>4545</v>
      </c>
      <c r="P4444" s="14" t="s">
        <v>6278</v>
      </c>
      <c r="Q4444" s="14">
        <v>1</v>
      </c>
      <c r="R4444" s="14" t="s">
        <v>8101</v>
      </c>
      <c r="S4444" s="14" t="s">
        <v>439</v>
      </c>
      <c r="T4444" s="35">
        <v>3075.57</v>
      </c>
      <c r="U4444" s="14" t="s">
        <v>4</v>
      </c>
      <c r="V4444" s="14">
        <v>140</v>
      </c>
      <c r="W4444" s="16">
        <f>+IF(datos_arg[[#This Row],[Moneda]]="ARS",datos_arg[[#This Row],[Monto]],datos_arg[[#This Row],[Monto]]*datos_arg[[#This Row],[TC]])</f>
        <v>3075.57</v>
      </c>
      <c r="X4444" s="16">
        <f>IFERROR(IF(datos_arg[[#This Row],[Moneda]]="USD",datos_arg[[#This Row],[Monto]],datos_arg[[#This Row],[Monto]]/datos_arg[[#This Row],[TC]]),0)</f>
        <v>21.968357142857144</v>
      </c>
      <c r="Y4444" s="14"/>
    </row>
    <row r="4445" spans="1:25" ht="15" customHeight="1" x14ac:dyDescent="0.25">
      <c r="A4445" s="14">
        <f t="shared" si="69"/>
        <v>4442</v>
      </c>
      <c r="B4445" s="1">
        <v>44284</v>
      </c>
      <c r="C4445" s="18">
        <f>+YEAR(datos_arg[[#This Row],[Fecha]])</f>
        <v>2021</v>
      </c>
      <c r="D4445" s="18">
        <f>+MONTH(datos_arg[[#This Row],[Fecha]])</f>
        <v>3</v>
      </c>
      <c r="E4445" s="14" t="s">
        <v>617</v>
      </c>
      <c r="F4445" s="14" t="s">
        <v>8101</v>
      </c>
      <c r="G4445" s="14"/>
      <c r="H4445" s="14" t="s">
        <v>8103</v>
      </c>
      <c r="I4445" s="14" t="s">
        <v>8105</v>
      </c>
      <c r="J4445" s="14" t="s">
        <v>6723</v>
      </c>
      <c r="K4445" s="14" t="s">
        <v>420</v>
      </c>
      <c r="L4445" s="14" t="s">
        <v>425</v>
      </c>
      <c r="M4445" s="14" t="s">
        <v>769</v>
      </c>
      <c r="N4445" s="14" t="s">
        <v>2423</v>
      </c>
      <c r="O4445" s="14" t="s">
        <v>4546</v>
      </c>
      <c r="P4445" s="14" t="s">
        <v>6279</v>
      </c>
      <c r="Q4445" s="14">
        <v>2</v>
      </c>
      <c r="R4445" s="14" t="s">
        <v>8101</v>
      </c>
      <c r="S4445" s="14" t="s">
        <v>439</v>
      </c>
      <c r="T4445" s="35">
        <v>54339.48</v>
      </c>
      <c r="U4445" s="14" t="s">
        <v>4</v>
      </c>
      <c r="V4445" s="14">
        <v>140</v>
      </c>
      <c r="W4445" s="16">
        <f>+IF(datos_arg[[#This Row],[Moneda]]="ARS",datos_arg[[#This Row],[Monto]],datos_arg[[#This Row],[Monto]]*datos_arg[[#This Row],[TC]])</f>
        <v>54339.48</v>
      </c>
      <c r="X4445" s="16">
        <f>IFERROR(IF(datos_arg[[#This Row],[Moneda]]="USD",datos_arg[[#This Row],[Monto]],datos_arg[[#This Row],[Monto]]/datos_arg[[#This Row],[TC]]),0)</f>
        <v>388.13914285714287</v>
      </c>
      <c r="Y4445" s="14"/>
    </row>
    <row r="4446" spans="1:25" ht="15" customHeight="1" x14ac:dyDescent="0.25">
      <c r="A4446" s="14">
        <f t="shared" si="69"/>
        <v>4443</v>
      </c>
      <c r="B4446" s="1">
        <v>44284</v>
      </c>
      <c r="C4446" s="18">
        <f>+YEAR(datos_arg[[#This Row],[Fecha]])</f>
        <v>2021</v>
      </c>
      <c r="D4446" s="18">
        <f>+MONTH(datos_arg[[#This Row],[Fecha]])</f>
        <v>3</v>
      </c>
      <c r="E4446" s="14" t="s">
        <v>1015</v>
      </c>
      <c r="F4446" s="14" t="s">
        <v>403</v>
      </c>
      <c r="G4446" s="14" t="s">
        <v>5382</v>
      </c>
      <c r="H4446" s="14" t="s">
        <v>8103</v>
      </c>
      <c r="I4446" s="14" t="s">
        <v>8105</v>
      </c>
      <c r="J4446" s="14" t="s">
        <v>6721</v>
      </c>
      <c r="K4446" s="14" t="s">
        <v>420</v>
      </c>
      <c r="L4446" s="14" t="s">
        <v>425</v>
      </c>
      <c r="M4446" s="14" t="s">
        <v>4547</v>
      </c>
      <c r="N4446" s="14" t="s">
        <v>4548</v>
      </c>
      <c r="O4446" s="14" t="s">
        <v>4549</v>
      </c>
      <c r="P4446" s="14" t="s">
        <v>6280</v>
      </c>
      <c r="Q4446" s="14">
        <v>1</v>
      </c>
      <c r="R4446" s="14" t="s">
        <v>5382</v>
      </c>
      <c r="S4446" s="14" t="s">
        <v>439</v>
      </c>
      <c r="T4446" s="35">
        <v>210.21</v>
      </c>
      <c r="U4446" s="14" t="s">
        <v>4</v>
      </c>
      <c r="V4446" s="14">
        <v>140</v>
      </c>
      <c r="W4446" s="16">
        <f>+IF(datos_arg[[#This Row],[Moneda]]="ARS",datos_arg[[#This Row],[Monto]],datos_arg[[#This Row],[Monto]]*datos_arg[[#This Row],[TC]])</f>
        <v>210.21</v>
      </c>
      <c r="X4446" s="16">
        <f>IFERROR(IF(datos_arg[[#This Row],[Moneda]]="USD",datos_arg[[#This Row],[Monto]],datos_arg[[#This Row],[Monto]]/datos_arg[[#This Row],[TC]]),0)</f>
        <v>1.5015000000000001</v>
      </c>
      <c r="Y4446" s="14"/>
    </row>
    <row r="4447" spans="1:25" ht="15" customHeight="1" x14ac:dyDescent="0.25">
      <c r="A4447" s="14">
        <f t="shared" si="69"/>
        <v>4444</v>
      </c>
      <c r="B4447" s="1">
        <v>44284</v>
      </c>
      <c r="C4447" s="18">
        <f>+YEAR(datos_arg[[#This Row],[Fecha]])</f>
        <v>2021</v>
      </c>
      <c r="D4447" s="18">
        <f>+MONTH(datos_arg[[#This Row],[Fecha]])</f>
        <v>3</v>
      </c>
      <c r="E4447" s="14" t="s">
        <v>1015</v>
      </c>
      <c r="F4447" s="14" t="s">
        <v>403</v>
      </c>
      <c r="G4447" s="14" t="s">
        <v>5382</v>
      </c>
      <c r="H4447" s="14" t="s">
        <v>8103</v>
      </c>
      <c r="I4447" s="14" t="s">
        <v>8105</v>
      </c>
      <c r="J4447" s="14" t="s">
        <v>6721</v>
      </c>
      <c r="K4447" s="14" t="s">
        <v>420</v>
      </c>
      <c r="L4447" s="14" t="s">
        <v>425</v>
      </c>
      <c r="M4447" s="14" t="s">
        <v>4550</v>
      </c>
      <c r="N4447" s="14" t="s">
        <v>4548</v>
      </c>
      <c r="O4447" s="14" t="s">
        <v>4551</v>
      </c>
      <c r="P4447" s="14" t="s">
        <v>6280</v>
      </c>
      <c r="Q4447" s="14">
        <v>1</v>
      </c>
      <c r="R4447" s="14" t="s">
        <v>5382</v>
      </c>
      <c r="S4447" s="14" t="s">
        <v>439</v>
      </c>
      <c r="T4447" s="35">
        <v>273.55</v>
      </c>
      <c r="U4447" s="14" t="s">
        <v>4</v>
      </c>
      <c r="V4447" s="14">
        <v>140</v>
      </c>
      <c r="W4447" s="16">
        <f>+IF(datos_arg[[#This Row],[Moneda]]="ARS",datos_arg[[#This Row],[Monto]],datos_arg[[#This Row],[Monto]]*datos_arg[[#This Row],[TC]])</f>
        <v>273.55</v>
      </c>
      <c r="X4447" s="16">
        <f>IFERROR(IF(datos_arg[[#This Row],[Moneda]]="USD",datos_arg[[#This Row],[Monto]],datos_arg[[#This Row],[Monto]]/datos_arg[[#This Row],[TC]]),0)</f>
        <v>1.9539285714285715</v>
      </c>
      <c r="Y4447" s="14"/>
    </row>
    <row r="4448" spans="1:25" ht="15" customHeight="1" x14ac:dyDescent="0.25">
      <c r="A4448" s="14">
        <f t="shared" si="69"/>
        <v>4445</v>
      </c>
      <c r="B4448" s="1">
        <v>44284</v>
      </c>
      <c r="C4448" s="18">
        <f>+YEAR(datos_arg[[#This Row],[Fecha]])</f>
        <v>2021</v>
      </c>
      <c r="D4448" s="18">
        <f>+MONTH(datos_arg[[#This Row],[Fecha]])</f>
        <v>3</v>
      </c>
      <c r="E4448" s="14" t="s">
        <v>1015</v>
      </c>
      <c r="F4448" s="14" t="s">
        <v>403</v>
      </c>
      <c r="G4448" s="14" t="s">
        <v>5382</v>
      </c>
      <c r="H4448" s="14" t="s">
        <v>8103</v>
      </c>
      <c r="I4448" s="14" t="s">
        <v>8105</v>
      </c>
      <c r="J4448" s="14" t="s">
        <v>6721</v>
      </c>
      <c r="K4448" s="14" t="s">
        <v>420</v>
      </c>
      <c r="L4448" s="14" t="s">
        <v>425</v>
      </c>
      <c r="M4448" s="14" t="s">
        <v>4552</v>
      </c>
      <c r="N4448" s="14" t="s">
        <v>4548</v>
      </c>
      <c r="O4448" s="14" t="s">
        <v>4554</v>
      </c>
      <c r="P4448" s="14" t="s">
        <v>6280</v>
      </c>
      <c r="Q4448" s="14">
        <v>1</v>
      </c>
      <c r="R4448" s="14" t="s">
        <v>5382</v>
      </c>
      <c r="S4448" s="14" t="s">
        <v>439</v>
      </c>
      <c r="T4448" s="35">
        <v>293.64999999999998</v>
      </c>
      <c r="U4448" s="14" t="s">
        <v>4</v>
      </c>
      <c r="V4448" s="14">
        <v>140</v>
      </c>
      <c r="W4448" s="16">
        <f>+IF(datos_arg[[#This Row],[Moneda]]="ARS",datos_arg[[#This Row],[Monto]],datos_arg[[#This Row],[Monto]]*datos_arg[[#This Row],[TC]])</f>
        <v>293.64999999999998</v>
      </c>
      <c r="X4448" s="16">
        <f>IFERROR(IF(datos_arg[[#This Row],[Moneda]]="USD",datos_arg[[#This Row],[Monto]],datos_arg[[#This Row],[Monto]]/datos_arg[[#This Row],[TC]]),0)</f>
        <v>2.0974999999999997</v>
      </c>
      <c r="Y4448" s="14"/>
    </row>
    <row r="4449" spans="1:25" ht="15" customHeight="1" x14ac:dyDescent="0.25">
      <c r="A4449" s="14">
        <f t="shared" si="69"/>
        <v>4446</v>
      </c>
      <c r="B4449" s="1">
        <v>44284</v>
      </c>
      <c r="C4449" s="18">
        <f>+YEAR(datos_arg[[#This Row],[Fecha]])</f>
        <v>2021</v>
      </c>
      <c r="D4449" s="18">
        <f>+MONTH(datos_arg[[#This Row],[Fecha]])</f>
        <v>3</v>
      </c>
      <c r="E4449" s="14" t="s">
        <v>1015</v>
      </c>
      <c r="F4449" s="14" t="s">
        <v>403</v>
      </c>
      <c r="G4449" s="14" t="s">
        <v>5382</v>
      </c>
      <c r="H4449" s="14" t="s">
        <v>8103</v>
      </c>
      <c r="I4449" s="14" t="s">
        <v>8105</v>
      </c>
      <c r="J4449" s="14" t="s">
        <v>6721</v>
      </c>
      <c r="K4449" s="14" t="s">
        <v>420</v>
      </c>
      <c r="L4449" s="14" t="s">
        <v>425</v>
      </c>
      <c r="M4449" s="14" t="s">
        <v>4553</v>
      </c>
      <c r="N4449" s="14" t="s">
        <v>4548</v>
      </c>
      <c r="O4449" s="14" t="s">
        <v>4555</v>
      </c>
      <c r="P4449" s="14" t="s">
        <v>6280</v>
      </c>
      <c r="Q4449" s="14">
        <v>1</v>
      </c>
      <c r="R4449" s="14" t="s">
        <v>5382</v>
      </c>
      <c r="S4449" s="14" t="s">
        <v>439</v>
      </c>
      <c r="T4449" s="35">
        <v>1467.9</v>
      </c>
      <c r="U4449" s="14" t="s">
        <v>4</v>
      </c>
      <c r="V4449" s="14">
        <v>140</v>
      </c>
      <c r="W4449" s="16">
        <f>+IF(datos_arg[[#This Row],[Moneda]]="ARS",datos_arg[[#This Row],[Monto]],datos_arg[[#This Row],[Monto]]*datos_arg[[#This Row],[TC]])</f>
        <v>1467.9</v>
      </c>
      <c r="X4449" s="16">
        <f>IFERROR(IF(datos_arg[[#This Row],[Moneda]]="USD",datos_arg[[#This Row],[Monto]],datos_arg[[#This Row],[Monto]]/datos_arg[[#This Row],[TC]]),0)</f>
        <v>10.485000000000001</v>
      </c>
      <c r="Y4449" s="14"/>
    </row>
    <row r="4450" spans="1:25" ht="15" customHeight="1" x14ac:dyDescent="0.25">
      <c r="A4450" s="14">
        <f t="shared" si="69"/>
        <v>4447</v>
      </c>
      <c r="B4450" s="1">
        <v>44284</v>
      </c>
      <c r="C4450" s="18">
        <f>+YEAR(datos_arg[[#This Row],[Fecha]])</f>
        <v>2021</v>
      </c>
      <c r="D4450" s="18">
        <f>+MONTH(datos_arg[[#This Row],[Fecha]])</f>
        <v>3</v>
      </c>
      <c r="E4450" s="14" t="s">
        <v>5358</v>
      </c>
      <c r="F4450" s="14" t="s">
        <v>85</v>
      </c>
      <c r="G4450" s="14"/>
      <c r="H4450" s="14" t="s">
        <v>6646</v>
      </c>
      <c r="I4450" s="14" t="s">
        <v>7132</v>
      </c>
      <c r="J4450" s="14" t="s">
        <v>425</v>
      </c>
      <c r="K4450" s="14" t="s">
        <v>420</v>
      </c>
      <c r="L4450" s="14" t="s">
        <v>425</v>
      </c>
      <c r="M4450" s="14" t="s">
        <v>1106</v>
      </c>
      <c r="N4450" s="14" t="s">
        <v>100</v>
      </c>
      <c r="O4450" s="14" t="s">
        <v>4556</v>
      </c>
      <c r="P4450" s="14" t="s">
        <v>6281</v>
      </c>
      <c r="Q4450" s="14">
        <v>1</v>
      </c>
      <c r="R4450" s="14" t="s">
        <v>85</v>
      </c>
      <c r="S4450" s="14" t="s">
        <v>439</v>
      </c>
      <c r="T4450" s="35">
        <v>2971.71</v>
      </c>
      <c r="U4450" s="14" t="s">
        <v>4</v>
      </c>
      <c r="V4450" s="14">
        <v>140</v>
      </c>
      <c r="W4450" s="16">
        <f>+IF(datos_arg[[#This Row],[Moneda]]="ARS",datos_arg[[#This Row],[Monto]],datos_arg[[#This Row],[Monto]]*datos_arg[[#This Row],[TC]])</f>
        <v>2971.71</v>
      </c>
      <c r="X4450" s="16">
        <f>IFERROR(IF(datos_arg[[#This Row],[Moneda]]="USD",datos_arg[[#This Row],[Monto]],datos_arg[[#This Row],[Monto]]/datos_arg[[#This Row],[TC]]),0)</f>
        <v>21.226500000000001</v>
      </c>
      <c r="Y4450" s="14"/>
    </row>
    <row r="4451" spans="1:25" ht="15" customHeight="1" x14ac:dyDescent="0.25">
      <c r="A4451" s="14">
        <f t="shared" si="69"/>
        <v>4448</v>
      </c>
      <c r="B4451" s="1">
        <v>44284</v>
      </c>
      <c r="C4451" s="18">
        <f>+YEAR(datos_arg[[#This Row],[Fecha]])</f>
        <v>2021</v>
      </c>
      <c r="D4451" s="18">
        <f>+MONTH(datos_arg[[#This Row],[Fecha]])</f>
        <v>3</v>
      </c>
      <c r="E4451" s="14" t="s">
        <v>5358</v>
      </c>
      <c r="F4451" s="14" t="s">
        <v>85</v>
      </c>
      <c r="G4451" s="14"/>
      <c r="H4451" s="14" t="s">
        <v>6646</v>
      </c>
      <c r="I4451" s="14" t="s">
        <v>7132</v>
      </c>
      <c r="J4451" s="14" t="s">
        <v>425</v>
      </c>
      <c r="K4451" s="14" t="s">
        <v>420</v>
      </c>
      <c r="L4451" s="14" t="s">
        <v>425</v>
      </c>
      <c r="M4451" s="14" t="s">
        <v>1270</v>
      </c>
      <c r="N4451" s="14" t="s">
        <v>100</v>
      </c>
      <c r="O4451" s="14" t="s">
        <v>4560</v>
      </c>
      <c r="P4451" s="14" t="s">
        <v>6281</v>
      </c>
      <c r="Q4451" s="14">
        <v>1</v>
      </c>
      <c r="R4451" s="14" t="s">
        <v>85</v>
      </c>
      <c r="S4451" s="14" t="s">
        <v>439</v>
      </c>
      <c r="T4451" s="35">
        <v>766.19</v>
      </c>
      <c r="U4451" s="14" t="s">
        <v>4</v>
      </c>
      <c r="V4451" s="14">
        <v>140</v>
      </c>
      <c r="W4451" s="16">
        <f>+IF(datos_arg[[#This Row],[Moneda]]="ARS",datos_arg[[#This Row],[Monto]],datos_arg[[#This Row],[Monto]]*datos_arg[[#This Row],[TC]])</f>
        <v>766.19</v>
      </c>
      <c r="X4451" s="16">
        <f>IFERROR(IF(datos_arg[[#This Row],[Moneda]]="USD",datos_arg[[#This Row],[Monto]],datos_arg[[#This Row],[Monto]]/datos_arg[[#This Row],[TC]]),0)</f>
        <v>5.472785714285715</v>
      </c>
      <c r="Y4451" s="14"/>
    </row>
    <row r="4452" spans="1:25" ht="15" customHeight="1" x14ac:dyDescent="0.25">
      <c r="A4452" s="14">
        <f t="shared" si="69"/>
        <v>4449</v>
      </c>
      <c r="B4452" s="1">
        <v>44284</v>
      </c>
      <c r="C4452" s="18">
        <f>+YEAR(datos_arg[[#This Row],[Fecha]])</f>
        <v>2021</v>
      </c>
      <c r="D4452" s="18">
        <f>+MONTH(datos_arg[[#This Row],[Fecha]])</f>
        <v>3</v>
      </c>
      <c r="E4452" s="14" t="s">
        <v>5358</v>
      </c>
      <c r="F4452" s="14" t="s">
        <v>85</v>
      </c>
      <c r="G4452" s="14"/>
      <c r="H4452" s="14" t="s">
        <v>6646</v>
      </c>
      <c r="I4452" s="14" t="s">
        <v>7132</v>
      </c>
      <c r="J4452" s="14" t="s">
        <v>425</v>
      </c>
      <c r="K4452" s="14" t="s">
        <v>420</v>
      </c>
      <c r="L4452" s="14" t="s">
        <v>425</v>
      </c>
      <c r="M4452" s="14" t="s">
        <v>1634</v>
      </c>
      <c r="N4452" s="14" t="s">
        <v>100</v>
      </c>
      <c r="O4452" s="14" t="s">
        <v>4557</v>
      </c>
      <c r="P4452" s="14" t="s">
        <v>6281</v>
      </c>
      <c r="Q4452" s="14">
        <v>1</v>
      </c>
      <c r="R4452" s="14" t="s">
        <v>85</v>
      </c>
      <c r="S4452" s="14" t="s">
        <v>439</v>
      </c>
      <c r="T4452" s="35">
        <v>8595.56</v>
      </c>
      <c r="U4452" s="14" t="s">
        <v>4</v>
      </c>
      <c r="V4452" s="14">
        <v>140</v>
      </c>
      <c r="W4452" s="16">
        <f>+IF(datos_arg[[#This Row],[Moneda]]="ARS",datos_arg[[#This Row],[Monto]],datos_arg[[#This Row],[Monto]]*datos_arg[[#This Row],[TC]])</f>
        <v>8595.56</v>
      </c>
      <c r="X4452" s="16">
        <f>IFERROR(IF(datos_arg[[#This Row],[Moneda]]="USD",datos_arg[[#This Row],[Monto]],datos_arg[[#This Row],[Monto]]/datos_arg[[#This Row],[TC]]),0)</f>
        <v>61.396857142857137</v>
      </c>
      <c r="Y4452" s="14"/>
    </row>
    <row r="4453" spans="1:25" ht="15" customHeight="1" x14ac:dyDescent="0.25">
      <c r="A4453" s="14">
        <f t="shared" si="69"/>
        <v>4450</v>
      </c>
      <c r="B4453" s="1">
        <v>44284</v>
      </c>
      <c r="C4453" s="18">
        <f>+YEAR(datos_arg[[#This Row],[Fecha]])</f>
        <v>2021</v>
      </c>
      <c r="D4453" s="18">
        <f>+MONTH(datos_arg[[#This Row],[Fecha]])</f>
        <v>3</v>
      </c>
      <c r="E4453" s="14" t="s">
        <v>5358</v>
      </c>
      <c r="F4453" s="14" t="s">
        <v>85</v>
      </c>
      <c r="G4453" s="14"/>
      <c r="H4453" s="14" t="s">
        <v>6646</v>
      </c>
      <c r="I4453" s="14" t="s">
        <v>7132</v>
      </c>
      <c r="J4453" s="14" t="s">
        <v>425</v>
      </c>
      <c r="K4453" s="14" t="s">
        <v>420</v>
      </c>
      <c r="L4453" s="14" t="s">
        <v>425</v>
      </c>
      <c r="M4453" s="14" t="s">
        <v>1109</v>
      </c>
      <c r="N4453" s="14" t="s">
        <v>100</v>
      </c>
      <c r="O4453" s="14" t="s">
        <v>4558</v>
      </c>
      <c r="P4453" s="14" t="s">
        <v>6281</v>
      </c>
      <c r="Q4453" s="14">
        <v>2</v>
      </c>
      <c r="R4453" s="14" t="s">
        <v>85</v>
      </c>
      <c r="S4453" s="14" t="s">
        <v>439</v>
      </c>
      <c r="T4453" s="35">
        <v>1097.79</v>
      </c>
      <c r="U4453" s="14" t="s">
        <v>4</v>
      </c>
      <c r="V4453" s="14">
        <v>140</v>
      </c>
      <c r="W4453" s="16">
        <f>+IF(datos_arg[[#This Row],[Moneda]]="ARS",datos_arg[[#This Row],[Monto]],datos_arg[[#This Row],[Monto]]*datos_arg[[#This Row],[TC]])</f>
        <v>1097.79</v>
      </c>
      <c r="X4453" s="16">
        <f>IFERROR(IF(datos_arg[[#This Row],[Moneda]]="USD",datos_arg[[#This Row],[Monto]],datos_arg[[#This Row],[Monto]]/datos_arg[[#This Row],[TC]]),0)</f>
        <v>7.8413571428571425</v>
      </c>
      <c r="Y4453" s="14"/>
    </row>
    <row r="4454" spans="1:25" ht="15" customHeight="1" x14ac:dyDescent="0.25">
      <c r="A4454" s="14">
        <f t="shared" si="69"/>
        <v>4451</v>
      </c>
      <c r="B4454" s="1">
        <v>44284</v>
      </c>
      <c r="C4454" s="18">
        <f>+YEAR(datos_arg[[#This Row],[Fecha]])</f>
        <v>2021</v>
      </c>
      <c r="D4454" s="18">
        <f>+MONTH(datos_arg[[#This Row],[Fecha]])</f>
        <v>3</v>
      </c>
      <c r="E4454" s="14" t="s">
        <v>5358</v>
      </c>
      <c r="F4454" s="14" t="s">
        <v>85</v>
      </c>
      <c r="G4454" s="14"/>
      <c r="H4454" s="14" t="s">
        <v>6646</v>
      </c>
      <c r="I4454" s="14" t="s">
        <v>7132</v>
      </c>
      <c r="J4454" s="14" t="s">
        <v>425</v>
      </c>
      <c r="K4454" s="14" t="s">
        <v>420</v>
      </c>
      <c r="L4454" s="14" t="s">
        <v>425</v>
      </c>
      <c r="M4454" s="14" t="s">
        <v>1631</v>
      </c>
      <c r="N4454" s="14" t="s">
        <v>100</v>
      </c>
      <c r="O4454" s="14" t="s">
        <v>4559</v>
      </c>
      <c r="P4454" s="14" t="s">
        <v>6281</v>
      </c>
      <c r="Q4454" s="14">
        <v>1</v>
      </c>
      <c r="R4454" s="14" t="s">
        <v>85</v>
      </c>
      <c r="S4454" s="14" t="s">
        <v>439</v>
      </c>
      <c r="T4454" s="35">
        <v>1386.63</v>
      </c>
      <c r="U4454" s="14" t="s">
        <v>4</v>
      </c>
      <c r="V4454" s="14">
        <v>140</v>
      </c>
      <c r="W4454" s="16">
        <f>+IF(datos_arg[[#This Row],[Moneda]]="ARS",datos_arg[[#This Row],[Monto]],datos_arg[[#This Row],[Monto]]*datos_arg[[#This Row],[TC]])</f>
        <v>1386.63</v>
      </c>
      <c r="X4454" s="16">
        <f>IFERROR(IF(datos_arg[[#This Row],[Moneda]]="USD",datos_arg[[#This Row],[Monto]],datos_arg[[#This Row],[Monto]]/datos_arg[[#This Row],[TC]]),0)</f>
        <v>9.9045000000000005</v>
      </c>
      <c r="Y4454" s="14"/>
    </row>
    <row r="4455" spans="1:25" ht="15" customHeight="1" x14ac:dyDescent="0.25">
      <c r="A4455" s="14">
        <f t="shared" si="69"/>
        <v>4452</v>
      </c>
      <c r="B4455" s="1">
        <v>44284</v>
      </c>
      <c r="C4455" s="18">
        <f>+YEAR(datos_arg[[#This Row],[Fecha]])</f>
        <v>2021</v>
      </c>
      <c r="D4455" s="18">
        <f>+MONTH(datos_arg[[#This Row],[Fecha]])</f>
        <v>3</v>
      </c>
      <c r="E4455" s="14" t="s">
        <v>5358</v>
      </c>
      <c r="F4455" s="14" t="s">
        <v>85</v>
      </c>
      <c r="G4455" s="14"/>
      <c r="H4455" s="14" t="s">
        <v>6646</v>
      </c>
      <c r="I4455" s="14" t="s">
        <v>7132</v>
      </c>
      <c r="J4455" s="14" t="s">
        <v>425</v>
      </c>
      <c r="K4455" s="14" t="s">
        <v>420</v>
      </c>
      <c r="L4455" s="14" t="s">
        <v>425</v>
      </c>
      <c r="M4455" s="14" t="s">
        <v>1106</v>
      </c>
      <c r="N4455" s="14" t="s">
        <v>100</v>
      </c>
      <c r="O4455" s="14" t="s">
        <v>4561</v>
      </c>
      <c r="P4455" s="14" t="s">
        <v>6281</v>
      </c>
      <c r="Q4455" s="14">
        <v>0</v>
      </c>
      <c r="R4455" s="14" t="s">
        <v>85</v>
      </c>
      <c r="S4455" s="14" t="s">
        <v>1762</v>
      </c>
      <c r="T4455" s="35">
        <v>635.64</v>
      </c>
      <c r="U4455" s="14" t="s">
        <v>4</v>
      </c>
      <c r="V4455" s="14">
        <v>142</v>
      </c>
      <c r="W4455" s="16">
        <f>+IF(datos_arg[[#This Row],[Moneda]]="ARS",datos_arg[[#This Row],[Monto]],datos_arg[[#This Row],[Monto]]*datos_arg[[#This Row],[TC]])</f>
        <v>635.64</v>
      </c>
      <c r="X4455" s="16">
        <f>IFERROR(IF(datos_arg[[#This Row],[Moneda]]="USD",datos_arg[[#This Row],[Monto]],datos_arg[[#This Row],[Monto]]/datos_arg[[#This Row],[TC]]),0)</f>
        <v>4.4763380281690139</v>
      </c>
      <c r="Y4455" s="14"/>
    </row>
    <row r="4456" spans="1:25" ht="15" customHeight="1" x14ac:dyDescent="0.25">
      <c r="A4456" s="14">
        <f t="shared" si="69"/>
        <v>4453</v>
      </c>
      <c r="B4456" s="1">
        <v>44284</v>
      </c>
      <c r="C4456" s="18">
        <f>+YEAR(datos_arg[[#This Row],[Fecha]])</f>
        <v>2021</v>
      </c>
      <c r="D4456" s="18">
        <f>+MONTH(datos_arg[[#This Row],[Fecha]])</f>
        <v>3</v>
      </c>
      <c r="E4456" s="14" t="s">
        <v>5358</v>
      </c>
      <c r="F4456" s="14" t="s">
        <v>85</v>
      </c>
      <c r="G4456" s="14"/>
      <c r="H4456" s="14" t="s">
        <v>6646</v>
      </c>
      <c r="I4456" s="14" t="s">
        <v>7132</v>
      </c>
      <c r="J4456" s="14" t="s">
        <v>425</v>
      </c>
      <c r="K4456" s="14" t="s">
        <v>420</v>
      </c>
      <c r="L4456" s="14" t="s">
        <v>425</v>
      </c>
      <c r="M4456" s="14" t="s">
        <v>1270</v>
      </c>
      <c r="N4456" s="14" t="s">
        <v>100</v>
      </c>
      <c r="O4456" s="14" t="s">
        <v>4562</v>
      </c>
      <c r="P4456" s="14" t="s">
        <v>6281</v>
      </c>
      <c r="Q4456" s="14">
        <v>0</v>
      </c>
      <c r="R4456" s="14" t="s">
        <v>85</v>
      </c>
      <c r="S4456" s="14" t="s">
        <v>1762</v>
      </c>
      <c r="T4456" s="35">
        <v>163.88</v>
      </c>
      <c r="U4456" s="14" t="s">
        <v>4</v>
      </c>
      <c r="V4456" s="14">
        <v>142</v>
      </c>
      <c r="W4456" s="16">
        <f>+IF(datos_arg[[#This Row],[Moneda]]="ARS",datos_arg[[#This Row],[Monto]],datos_arg[[#This Row],[Monto]]*datos_arg[[#This Row],[TC]])</f>
        <v>163.88</v>
      </c>
      <c r="X4456" s="16">
        <f>IFERROR(IF(datos_arg[[#This Row],[Moneda]]="USD",datos_arg[[#This Row],[Monto]],datos_arg[[#This Row],[Monto]]/datos_arg[[#This Row],[TC]]),0)</f>
        <v>1.1540845070422534</v>
      </c>
      <c r="Y4456" s="14"/>
    </row>
    <row r="4457" spans="1:25" ht="15" customHeight="1" x14ac:dyDescent="0.25">
      <c r="A4457" s="14">
        <f t="shared" si="69"/>
        <v>4454</v>
      </c>
      <c r="B4457" s="1">
        <v>44284</v>
      </c>
      <c r="C4457" s="18">
        <f>+YEAR(datos_arg[[#This Row],[Fecha]])</f>
        <v>2021</v>
      </c>
      <c r="D4457" s="18">
        <f>+MONTH(datos_arg[[#This Row],[Fecha]])</f>
        <v>3</v>
      </c>
      <c r="E4457" s="14" t="s">
        <v>5358</v>
      </c>
      <c r="F4457" s="14" t="s">
        <v>85</v>
      </c>
      <c r="G4457" s="14"/>
      <c r="H4457" s="14" t="s">
        <v>6646</v>
      </c>
      <c r="I4457" s="14" t="s">
        <v>7132</v>
      </c>
      <c r="J4457" s="14" t="s">
        <v>425</v>
      </c>
      <c r="K4457" s="14" t="s">
        <v>420</v>
      </c>
      <c r="L4457" s="14" t="s">
        <v>425</v>
      </c>
      <c r="M4457" s="14" t="s">
        <v>1634</v>
      </c>
      <c r="N4457" s="14" t="s">
        <v>100</v>
      </c>
      <c r="O4457" s="14" t="s">
        <v>4563</v>
      </c>
      <c r="P4457" s="14" t="s">
        <v>6281</v>
      </c>
      <c r="Q4457" s="14">
        <v>0</v>
      </c>
      <c r="R4457" s="14" t="s">
        <v>85</v>
      </c>
      <c r="S4457" s="14" t="s">
        <v>1762</v>
      </c>
      <c r="T4457" s="35">
        <v>1838.56</v>
      </c>
      <c r="U4457" s="14" t="s">
        <v>4</v>
      </c>
      <c r="V4457" s="14">
        <v>142</v>
      </c>
      <c r="W4457" s="16">
        <f>+IF(datos_arg[[#This Row],[Moneda]]="ARS",datos_arg[[#This Row],[Monto]],datos_arg[[#This Row],[Monto]]*datos_arg[[#This Row],[TC]])</f>
        <v>1838.56</v>
      </c>
      <c r="X4457" s="16">
        <f>IFERROR(IF(datos_arg[[#This Row],[Moneda]]="USD",datos_arg[[#This Row],[Monto]],datos_arg[[#This Row],[Monto]]/datos_arg[[#This Row],[TC]]),0)</f>
        <v>12.947605633802816</v>
      </c>
      <c r="Y4457" s="14"/>
    </row>
    <row r="4458" spans="1:25" ht="15" customHeight="1" x14ac:dyDescent="0.25">
      <c r="A4458" s="14">
        <f t="shared" si="69"/>
        <v>4455</v>
      </c>
      <c r="B4458" s="1">
        <v>44284</v>
      </c>
      <c r="C4458" s="18">
        <f>+YEAR(datos_arg[[#This Row],[Fecha]])</f>
        <v>2021</v>
      </c>
      <c r="D4458" s="18">
        <f>+MONTH(datos_arg[[#This Row],[Fecha]])</f>
        <v>3</v>
      </c>
      <c r="E4458" s="14" t="s">
        <v>5358</v>
      </c>
      <c r="F4458" s="14" t="s">
        <v>85</v>
      </c>
      <c r="G4458" s="14"/>
      <c r="H4458" s="14" t="s">
        <v>6646</v>
      </c>
      <c r="I4458" s="14" t="s">
        <v>7132</v>
      </c>
      <c r="J4458" s="14" t="s">
        <v>425</v>
      </c>
      <c r="K4458" s="14" t="s">
        <v>420</v>
      </c>
      <c r="L4458" s="14" t="s">
        <v>425</v>
      </c>
      <c r="M4458" s="14" t="s">
        <v>1109</v>
      </c>
      <c r="N4458" s="14" t="s">
        <v>100</v>
      </c>
      <c r="O4458" s="14" t="s">
        <v>4564</v>
      </c>
      <c r="P4458" s="14" t="s">
        <v>6281</v>
      </c>
      <c r="Q4458" s="14">
        <v>0</v>
      </c>
      <c r="R4458" s="14" t="s">
        <v>85</v>
      </c>
      <c r="S4458" s="14" t="s">
        <v>1762</v>
      </c>
      <c r="T4458" s="35">
        <v>234.81</v>
      </c>
      <c r="U4458" s="14" t="s">
        <v>4</v>
      </c>
      <c r="V4458" s="14">
        <v>142</v>
      </c>
      <c r="W4458" s="16">
        <f>+IF(datos_arg[[#This Row],[Moneda]]="ARS",datos_arg[[#This Row],[Monto]],datos_arg[[#This Row],[Monto]]*datos_arg[[#This Row],[TC]])</f>
        <v>234.81</v>
      </c>
      <c r="X4458" s="16">
        <f>IFERROR(IF(datos_arg[[#This Row],[Moneda]]="USD",datos_arg[[#This Row],[Monto]],datos_arg[[#This Row],[Monto]]/datos_arg[[#This Row],[TC]]),0)</f>
        <v>1.6535915492957747</v>
      </c>
      <c r="Y4458" s="14"/>
    </row>
    <row r="4459" spans="1:25" ht="15" customHeight="1" x14ac:dyDescent="0.25">
      <c r="A4459" s="14">
        <f t="shared" si="69"/>
        <v>4456</v>
      </c>
      <c r="B4459" s="1">
        <v>44284</v>
      </c>
      <c r="C4459" s="18">
        <f>+YEAR(datos_arg[[#This Row],[Fecha]])</f>
        <v>2021</v>
      </c>
      <c r="D4459" s="18">
        <f>+MONTH(datos_arg[[#This Row],[Fecha]])</f>
        <v>3</v>
      </c>
      <c r="E4459" s="14" t="s">
        <v>5358</v>
      </c>
      <c r="F4459" s="14" t="s">
        <v>85</v>
      </c>
      <c r="G4459" s="14"/>
      <c r="H4459" s="14" t="s">
        <v>6646</v>
      </c>
      <c r="I4459" s="14" t="s">
        <v>7132</v>
      </c>
      <c r="J4459" s="14" t="s">
        <v>425</v>
      </c>
      <c r="K4459" s="14" t="s">
        <v>420</v>
      </c>
      <c r="L4459" s="14" t="s">
        <v>425</v>
      </c>
      <c r="M4459" s="14" t="s">
        <v>1631</v>
      </c>
      <c r="N4459" s="14" t="s">
        <v>100</v>
      </c>
      <c r="O4459" s="14" t="s">
        <v>4565</v>
      </c>
      <c r="P4459" s="14" t="s">
        <v>6281</v>
      </c>
      <c r="Q4459" s="14">
        <v>0</v>
      </c>
      <c r="R4459" s="14" t="s">
        <v>85</v>
      </c>
      <c r="S4459" s="14" t="s">
        <v>1762</v>
      </c>
      <c r="T4459" s="35">
        <v>296.60000000000002</v>
      </c>
      <c r="U4459" s="14" t="s">
        <v>4</v>
      </c>
      <c r="V4459" s="14">
        <v>142</v>
      </c>
      <c r="W4459" s="16">
        <f>+IF(datos_arg[[#This Row],[Moneda]]="ARS",datos_arg[[#This Row],[Monto]],datos_arg[[#This Row],[Monto]]*datos_arg[[#This Row],[TC]])</f>
        <v>296.60000000000002</v>
      </c>
      <c r="X4459" s="16">
        <f>IFERROR(IF(datos_arg[[#This Row],[Moneda]]="USD",datos_arg[[#This Row],[Monto]],datos_arg[[#This Row],[Monto]]/datos_arg[[#This Row],[TC]]),0)</f>
        <v>2.0887323943661973</v>
      </c>
      <c r="Y4459" s="14"/>
    </row>
    <row r="4460" spans="1:25" ht="15" customHeight="1" x14ac:dyDescent="0.25">
      <c r="A4460" s="14">
        <f t="shared" si="69"/>
        <v>4457</v>
      </c>
      <c r="B4460" s="1">
        <v>44284</v>
      </c>
      <c r="C4460" s="18">
        <f>+YEAR(datos_arg[[#This Row],[Fecha]])</f>
        <v>2021</v>
      </c>
      <c r="D4460" s="18">
        <f>+MONTH(datos_arg[[#This Row],[Fecha]])</f>
        <v>3</v>
      </c>
      <c r="E4460" s="14" t="s">
        <v>1015</v>
      </c>
      <c r="F4460" s="14" t="s">
        <v>403</v>
      </c>
      <c r="G4460" s="14" t="s">
        <v>5383</v>
      </c>
      <c r="H4460" s="14" t="s">
        <v>532</v>
      </c>
      <c r="I4460" s="14" t="s">
        <v>7132</v>
      </c>
      <c r="J4460" s="14" t="s">
        <v>425</v>
      </c>
      <c r="K4460" s="14" t="s">
        <v>421</v>
      </c>
      <c r="L4460" s="14" t="s">
        <v>425</v>
      </c>
      <c r="M4460" s="14" t="s">
        <v>943</v>
      </c>
      <c r="N4460" s="14" t="s">
        <v>100</v>
      </c>
      <c r="O4460" s="14" t="s">
        <v>4566</v>
      </c>
      <c r="P4460" s="14" t="s">
        <v>6282</v>
      </c>
      <c r="Q4460" s="14">
        <v>3</v>
      </c>
      <c r="R4460" s="14" t="s">
        <v>5383</v>
      </c>
      <c r="S4460" s="14" t="s">
        <v>439</v>
      </c>
      <c r="T4460" s="35">
        <v>3021</v>
      </c>
      <c r="U4460" s="14" t="s">
        <v>4</v>
      </c>
      <c r="V4460" s="14">
        <v>140</v>
      </c>
      <c r="W4460" s="16">
        <f>+IF(datos_arg[[#This Row],[Moneda]]="ARS",datos_arg[[#This Row],[Monto]],datos_arg[[#This Row],[Monto]]*datos_arg[[#This Row],[TC]])</f>
        <v>3021</v>
      </c>
      <c r="X4460" s="16">
        <f>IFERROR(IF(datos_arg[[#This Row],[Moneda]]="USD",datos_arg[[#This Row],[Monto]],datos_arg[[#This Row],[Monto]]/datos_arg[[#This Row],[TC]]),0)</f>
        <v>21.578571428571429</v>
      </c>
      <c r="Y4460" s="14"/>
    </row>
    <row r="4461" spans="1:25" ht="15" customHeight="1" x14ac:dyDescent="0.25">
      <c r="A4461" s="14">
        <f t="shared" si="69"/>
        <v>4458</v>
      </c>
      <c r="B4461" s="1">
        <v>44284</v>
      </c>
      <c r="C4461" s="18">
        <f>+YEAR(datos_arg[[#This Row],[Fecha]])</f>
        <v>2021</v>
      </c>
      <c r="D4461" s="18">
        <f>+MONTH(datos_arg[[#This Row],[Fecha]])</f>
        <v>3</v>
      </c>
      <c r="E4461" s="14" t="s">
        <v>5358</v>
      </c>
      <c r="F4461" s="14" t="s">
        <v>85</v>
      </c>
      <c r="G4461" s="14"/>
      <c r="H4461" s="14" t="s">
        <v>532</v>
      </c>
      <c r="I4461" s="14" t="s">
        <v>7132</v>
      </c>
      <c r="J4461" s="14" t="s">
        <v>425</v>
      </c>
      <c r="K4461" s="14" t="s">
        <v>421</v>
      </c>
      <c r="L4461" s="14" t="s">
        <v>425</v>
      </c>
      <c r="M4461" s="14" t="s">
        <v>3226</v>
      </c>
      <c r="N4461" s="14" t="s">
        <v>100</v>
      </c>
      <c r="O4461" s="14" t="s">
        <v>4567</v>
      </c>
      <c r="P4461" s="14" t="s">
        <v>6282</v>
      </c>
      <c r="Q4461" s="14">
        <v>1</v>
      </c>
      <c r="R4461" s="14" t="s">
        <v>85</v>
      </c>
      <c r="S4461" s="14" t="s">
        <v>439</v>
      </c>
      <c r="T4461" s="35">
        <v>3391.9799999999996</v>
      </c>
      <c r="U4461" s="14" t="s">
        <v>4</v>
      </c>
      <c r="V4461" s="14">
        <v>140</v>
      </c>
      <c r="W4461" s="16">
        <f>+IF(datos_arg[[#This Row],[Moneda]]="ARS",datos_arg[[#This Row],[Monto]],datos_arg[[#This Row],[Monto]]*datos_arg[[#This Row],[TC]])</f>
        <v>3391.9799999999996</v>
      </c>
      <c r="X4461" s="16">
        <f>IFERROR(IF(datos_arg[[#This Row],[Moneda]]="USD",datos_arg[[#This Row],[Monto]],datos_arg[[#This Row],[Monto]]/datos_arg[[#This Row],[TC]]),0)</f>
        <v>24.228428571428569</v>
      </c>
      <c r="Y4461" s="14"/>
    </row>
    <row r="4462" spans="1:25" ht="15" customHeight="1" x14ac:dyDescent="0.25">
      <c r="A4462" s="14">
        <f t="shared" si="69"/>
        <v>4459</v>
      </c>
      <c r="B4462" s="1">
        <v>44284</v>
      </c>
      <c r="C4462" s="18">
        <f>+YEAR(datos_arg[[#This Row],[Fecha]])</f>
        <v>2021</v>
      </c>
      <c r="D4462" s="18">
        <f>+MONTH(datos_arg[[#This Row],[Fecha]])</f>
        <v>3</v>
      </c>
      <c r="E4462" s="14" t="s">
        <v>1015</v>
      </c>
      <c r="F4462" s="14" t="s">
        <v>430</v>
      </c>
      <c r="G4462" s="14"/>
      <c r="H4462" s="14" t="s">
        <v>7132</v>
      </c>
      <c r="I4462" s="14" t="s">
        <v>7132</v>
      </c>
      <c r="J4462" s="14" t="s">
        <v>425</v>
      </c>
      <c r="K4462" s="14"/>
      <c r="L4462" s="14" t="s">
        <v>425</v>
      </c>
      <c r="M4462" s="14" t="s">
        <v>102</v>
      </c>
      <c r="N4462" s="14" t="s">
        <v>480</v>
      </c>
      <c r="O4462" s="14" t="s">
        <v>4568</v>
      </c>
      <c r="P4462" s="14" t="s">
        <v>6283</v>
      </c>
      <c r="Q4462" s="14"/>
      <c r="R4462" s="14" t="s">
        <v>430</v>
      </c>
      <c r="S4462" s="14" t="s">
        <v>421</v>
      </c>
      <c r="T4462" s="35">
        <v>112640</v>
      </c>
      <c r="U4462" s="14" t="s">
        <v>4</v>
      </c>
      <c r="V4462" s="14">
        <v>140</v>
      </c>
      <c r="W4462" s="16">
        <f>+IF(datos_arg[[#This Row],[Moneda]]="ARS",datos_arg[[#This Row],[Monto]],datos_arg[[#This Row],[Monto]]*datos_arg[[#This Row],[TC]])</f>
        <v>112640</v>
      </c>
      <c r="X4462" s="16">
        <f>IFERROR(IF(datos_arg[[#This Row],[Moneda]]="USD",datos_arg[[#This Row],[Monto]],datos_arg[[#This Row],[Monto]]/datos_arg[[#This Row],[TC]]),0)</f>
        <v>804.57142857142856</v>
      </c>
      <c r="Y4462" s="14"/>
    </row>
    <row r="4463" spans="1:25" ht="15" customHeight="1" x14ac:dyDescent="0.25">
      <c r="A4463" s="14">
        <f t="shared" si="69"/>
        <v>4460</v>
      </c>
      <c r="B4463" s="1">
        <v>44284</v>
      </c>
      <c r="C4463" s="18">
        <f>+YEAR(datos_arg[[#This Row],[Fecha]])</f>
        <v>2021</v>
      </c>
      <c r="D4463" s="18">
        <f>+MONTH(datos_arg[[#This Row],[Fecha]])</f>
        <v>3</v>
      </c>
      <c r="E4463" s="14" t="s">
        <v>1015</v>
      </c>
      <c r="F4463" s="14" t="s">
        <v>403</v>
      </c>
      <c r="G4463" s="14" t="s">
        <v>6645</v>
      </c>
      <c r="H4463" s="14" t="s">
        <v>532</v>
      </c>
      <c r="I4463" s="14" t="s">
        <v>7132</v>
      </c>
      <c r="J4463" s="14" t="s">
        <v>425</v>
      </c>
      <c r="K4463" s="14" t="s">
        <v>421</v>
      </c>
      <c r="L4463" s="14" t="s">
        <v>421</v>
      </c>
      <c r="M4463" s="14" t="s">
        <v>804</v>
      </c>
      <c r="N4463" s="14" t="s">
        <v>26</v>
      </c>
      <c r="O4463" s="14" t="s">
        <v>3548</v>
      </c>
      <c r="P4463" s="14" t="s">
        <v>6283</v>
      </c>
      <c r="Q4463" s="14">
        <v>197</v>
      </c>
      <c r="R4463" s="14" t="s">
        <v>6645</v>
      </c>
      <c r="S4463" s="14" t="s">
        <v>421</v>
      </c>
      <c r="T4463" s="35">
        <v>35460</v>
      </c>
      <c r="U4463" s="14" t="s">
        <v>4</v>
      </c>
      <c r="V4463" s="14">
        <v>140</v>
      </c>
      <c r="W4463" s="16">
        <f>+IF(datos_arg[[#This Row],[Moneda]]="ARS",datos_arg[[#This Row],[Monto]],datos_arg[[#This Row],[Monto]]*datos_arg[[#This Row],[TC]])</f>
        <v>35460</v>
      </c>
      <c r="X4463" s="16">
        <f>IFERROR(IF(datos_arg[[#This Row],[Moneda]]="USD",datos_arg[[#This Row],[Monto]],datos_arg[[#This Row],[Monto]]/datos_arg[[#This Row],[TC]]),0)</f>
        <v>253.28571428571428</v>
      </c>
      <c r="Y4463" s="14"/>
    </row>
    <row r="4464" spans="1:25" ht="15" customHeight="1" x14ac:dyDescent="0.25">
      <c r="A4464" s="14">
        <f t="shared" si="69"/>
        <v>4461</v>
      </c>
      <c r="B4464" s="1">
        <v>44284</v>
      </c>
      <c r="C4464" s="18">
        <f>+YEAR(datos_arg[[#This Row],[Fecha]])</f>
        <v>2021</v>
      </c>
      <c r="D4464" s="18">
        <f>+MONTH(datos_arg[[#This Row],[Fecha]])</f>
        <v>3</v>
      </c>
      <c r="E4464" s="14" t="s">
        <v>1015</v>
      </c>
      <c r="F4464" s="14" t="s">
        <v>403</v>
      </c>
      <c r="G4464" s="14" t="s">
        <v>5383</v>
      </c>
      <c r="H4464" s="14" t="s">
        <v>532</v>
      </c>
      <c r="I4464" s="14" t="s">
        <v>7132</v>
      </c>
      <c r="J4464" s="14" t="s">
        <v>425</v>
      </c>
      <c r="K4464" s="14" t="s">
        <v>421</v>
      </c>
      <c r="L4464" s="14" t="s">
        <v>421</v>
      </c>
      <c r="M4464" s="14" t="s">
        <v>158</v>
      </c>
      <c r="N4464" s="14" t="s">
        <v>58</v>
      </c>
      <c r="O4464" s="14" t="s">
        <v>4569</v>
      </c>
      <c r="P4464" s="14" t="s">
        <v>6283</v>
      </c>
      <c r="Q4464" s="14"/>
      <c r="R4464" s="14" t="s">
        <v>5383</v>
      </c>
      <c r="S4464" s="14" t="s">
        <v>421</v>
      </c>
      <c r="T4464" s="35">
        <v>3550</v>
      </c>
      <c r="U4464" s="14" t="s">
        <v>4</v>
      </c>
      <c r="V4464" s="14">
        <v>140</v>
      </c>
      <c r="W4464" s="16">
        <f>+IF(datos_arg[[#This Row],[Moneda]]="ARS",datos_arg[[#This Row],[Monto]],datos_arg[[#This Row],[Monto]]*datos_arg[[#This Row],[TC]])</f>
        <v>3550</v>
      </c>
      <c r="X4464" s="16">
        <f>IFERROR(IF(datos_arg[[#This Row],[Moneda]]="USD",datos_arg[[#This Row],[Monto]],datos_arg[[#This Row],[Monto]]/datos_arg[[#This Row],[TC]]),0)</f>
        <v>25.357142857142858</v>
      </c>
      <c r="Y4464" s="14"/>
    </row>
    <row r="4465" spans="1:25" ht="15" customHeight="1" x14ac:dyDescent="0.25">
      <c r="A4465" s="14">
        <f t="shared" si="69"/>
        <v>4462</v>
      </c>
      <c r="B4465" s="1">
        <v>44284</v>
      </c>
      <c r="C4465" s="18">
        <f>+YEAR(datos_arg[[#This Row],[Fecha]])</f>
        <v>2021</v>
      </c>
      <c r="D4465" s="18">
        <f>+MONTH(datos_arg[[#This Row],[Fecha]])</f>
        <v>3</v>
      </c>
      <c r="E4465" s="14" t="s">
        <v>1015</v>
      </c>
      <c r="F4465" s="14" t="s">
        <v>403</v>
      </c>
      <c r="G4465" s="14" t="s">
        <v>5383</v>
      </c>
      <c r="H4465" s="14" t="s">
        <v>532</v>
      </c>
      <c r="I4465" s="14" t="s">
        <v>7132</v>
      </c>
      <c r="J4465" s="14" t="s">
        <v>425</v>
      </c>
      <c r="K4465" s="14" t="s">
        <v>421</v>
      </c>
      <c r="L4465" s="14" t="s">
        <v>422</v>
      </c>
      <c r="M4465" s="14" t="s">
        <v>758</v>
      </c>
      <c r="N4465" s="14" t="s">
        <v>524</v>
      </c>
      <c r="O4465" s="14" t="s">
        <v>4570</v>
      </c>
      <c r="P4465" s="14" t="s">
        <v>6283</v>
      </c>
      <c r="Q4465" s="14"/>
      <c r="R4465" s="14" t="s">
        <v>5383</v>
      </c>
      <c r="S4465" s="14" t="s">
        <v>421</v>
      </c>
      <c r="T4465" s="35">
        <v>1340</v>
      </c>
      <c r="U4465" s="14" t="s">
        <v>4</v>
      </c>
      <c r="V4465" s="14">
        <v>140</v>
      </c>
      <c r="W4465" s="16">
        <f>+IF(datos_arg[[#This Row],[Moneda]]="ARS",datos_arg[[#This Row],[Monto]],datos_arg[[#This Row],[Monto]]*datos_arg[[#This Row],[TC]])</f>
        <v>1340</v>
      </c>
      <c r="X4465" s="16">
        <f>IFERROR(IF(datos_arg[[#This Row],[Moneda]]="USD",datos_arg[[#This Row],[Monto]],datos_arg[[#This Row],[Monto]]/datos_arg[[#This Row],[TC]]),0)</f>
        <v>9.5714285714285712</v>
      </c>
      <c r="Y4465" s="14"/>
    </row>
    <row r="4466" spans="1:25" ht="15" customHeight="1" x14ac:dyDescent="0.25">
      <c r="A4466" s="14">
        <f t="shared" si="69"/>
        <v>4463</v>
      </c>
      <c r="B4466" s="1">
        <v>44284</v>
      </c>
      <c r="C4466" s="18">
        <f>+YEAR(datos_arg[[#This Row],[Fecha]])</f>
        <v>2021</v>
      </c>
      <c r="D4466" s="18">
        <f>+MONTH(datos_arg[[#This Row],[Fecha]])</f>
        <v>3</v>
      </c>
      <c r="E4466" s="14" t="s">
        <v>1015</v>
      </c>
      <c r="F4466" s="14" t="s">
        <v>403</v>
      </c>
      <c r="G4466" s="14" t="s">
        <v>5383</v>
      </c>
      <c r="H4466" s="14" t="s">
        <v>532</v>
      </c>
      <c r="I4466" s="14" t="s">
        <v>7132</v>
      </c>
      <c r="J4466" s="14" t="s">
        <v>425</v>
      </c>
      <c r="K4466" s="14" t="s">
        <v>421</v>
      </c>
      <c r="L4466" s="14" t="s">
        <v>425</v>
      </c>
      <c r="M4466" s="14" t="s">
        <v>310</v>
      </c>
      <c r="N4466" s="14" t="s">
        <v>310</v>
      </c>
      <c r="O4466" s="14" t="s">
        <v>4571</v>
      </c>
      <c r="P4466" s="14" t="s">
        <v>6283</v>
      </c>
      <c r="Q4466" s="14"/>
      <c r="R4466" s="14" t="s">
        <v>5383</v>
      </c>
      <c r="S4466" s="14" t="s">
        <v>421</v>
      </c>
      <c r="T4466" s="35">
        <v>1140</v>
      </c>
      <c r="U4466" s="14" t="s">
        <v>4</v>
      </c>
      <c r="V4466" s="14">
        <v>140</v>
      </c>
      <c r="W4466" s="16">
        <f>+IF(datos_arg[[#This Row],[Moneda]]="ARS",datos_arg[[#This Row],[Monto]],datos_arg[[#This Row],[Monto]]*datos_arg[[#This Row],[TC]])</f>
        <v>1140</v>
      </c>
      <c r="X4466" s="16">
        <f>IFERROR(IF(datos_arg[[#This Row],[Moneda]]="USD",datos_arg[[#This Row],[Monto]],datos_arg[[#This Row],[Monto]]/datos_arg[[#This Row],[TC]]),0)</f>
        <v>8.1428571428571423</v>
      </c>
      <c r="Y4466" s="14"/>
    </row>
    <row r="4467" spans="1:25" ht="15" customHeight="1" x14ac:dyDescent="0.25">
      <c r="A4467" s="14">
        <f t="shared" si="69"/>
        <v>4464</v>
      </c>
      <c r="B4467" s="1">
        <v>44284</v>
      </c>
      <c r="C4467" s="18">
        <f>+YEAR(datos_arg[[#This Row],[Fecha]])</f>
        <v>2021</v>
      </c>
      <c r="D4467" s="18">
        <f>+MONTH(datos_arg[[#This Row],[Fecha]])</f>
        <v>3</v>
      </c>
      <c r="E4467" s="14" t="s">
        <v>1015</v>
      </c>
      <c r="F4467" s="14" t="s">
        <v>403</v>
      </c>
      <c r="G4467" s="14" t="s">
        <v>5383</v>
      </c>
      <c r="H4467" s="14" t="s">
        <v>532</v>
      </c>
      <c r="I4467" s="14" t="s">
        <v>7132</v>
      </c>
      <c r="J4467" s="14" t="s">
        <v>425</v>
      </c>
      <c r="K4467" s="14" t="s">
        <v>421</v>
      </c>
      <c r="L4467" s="14" t="s">
        <v>425</v>
      </c>
      <c r="M4467" s="14" t="s">
        <v>4572</v>
      </c>
      <c r="N4467" s="14" t="s">
        <v>524</v>
      </c>
      <c r="O4467" s="14" t="s">
        <v>4573</v>
      </c>
      <c r="P4467" s="14" t="s">
        <v>6283</v>
      </c>
      <c r="Q4467" s="14"/>
      <c r="R4467" s="14" t="s">
        <v>5383</v>
      </c>
      <c r="S4467" s="14" t="s">
        <v>421</v>
      </c>
      <c r="T4467" s="35">
        <v>1060</v>
      </c>
      <c r="U4467" s="14" t="s">
        <v>4</v>
      </c>
      <c r="V4467" s="14">
        <v>140</v>
      </c>
      <c r="W4467" s="16">
        <f>+IF(datos_arg[[#This Row],[Moneda]]="ARS",datos_arg[[#This Row],[Monto]],datos_arg[[#This Row],[Monto]]*datos_arg[[#This Row],[TC]])</f>
        <v>1060</v>
      </c>
      <c r="X4467" s="16">
        <f>IFERROR(IF(datos_arg[[#This Row],[Moneda]]="USD",datos_arg[[#This Row],[Monto]],datos_arg[[#This Row],[Monto]]/datos_arg[[#This Row],[TC]]),0)</f>
        <v>7.5714285714285712</v>
      </c>
      <c r="Y4467" s="14"/>
    </row>
    <row r="4468" spans="1:25" ht="15" customHeight="1" x14ac:dyDescent="0.25">
      <c r="A4468" s="14">
        <f t="shared" si="69"/>
        <v>4465</v>
      </c>
      <c r="B4468" s="1">
        <v>44284</v>
      </c>
      <c r="C4468" s="18">
        <f>+YEAR(datos_arg[[#This Row],[Fecha]])</f>
        <v>2021</v>
      </c>
      <c r="D4468" s="18">
        <f>+MONTH(datos_arg[[#This Row],[Fecha]])</f>
        <v>3</v>
      </c>
      <c r="E4468" s="14" t="s">
        <v>408</v>
      </c>
      <c r="F4468" s="14" t="s">
        <v>506</v>
      </c>
      <c r="G4468" s="14"/>
      <c r="H4468" s="14" t="s">
        <v>7132</v>
      </c>
      <c r="I4468" s="14" t="s">
        <v>7132</v>
      </c>
      <c r="J4468" s="14" t="s">
        <v>425</v>
      </c>
      <c r="K4468" s="14"/>
      <c r="L4468" s="14" t="s">
        <v>425</v>
      </c>
      <c r="M4468" s="14" t="s">
        <v>1763</v>
      </c>
      <c r="N4468" s="14" t="s">
        <v>1763</v>
      </c>
      <c r="O4468" s="14" t="s">
        <v>4430</v>
      </c>
      <c r="P4468" s="14"/>
      <c r="Q4468" s="14"/>
      <c r="R4468" s="14" t="s">
        <v>422</v>
      </c>
      <c r="S4468" s="14" t="s">
        <v>439</v>
      </c>
      <c r="T4468" s="35">
        <v>23000</v>
      </c>
      <c r="U4468" s="14" t="s">
        <v>4</v>
      </c>
      <c r="V4468" s="14">
        <v>140</v>
      </c>
      <c r="W4468" s="16">
        <f>+IF(datos_arg[[#This Row],[Moneda]]="ARS",datos_arg[[#This Row],[Monto]],datos_arg[[#This Row],[Monto]]*datos_arg[[#This Row],[TC]])</f>
        <v>23000</v>
      </c>
      <c r="X4468" s="16">
        <f>IFERROR(IF(datos_arg[[#This Row],[Moneda]]="USD",datos_arg[[#This Row],[Monto]],datos_arg[[#This Row],[Monto]]/datos_arg[[#This Row],[TC]]),0)</f>
        <v>164.28571428571428</v>
      </c>
      <c r="Y4468" s="14"/>
    </row>
    <row r="4469" spans="1:25" ht="15" customHeight="1" x14ac:dyDescent="0.25">
      <c r="A4469" s="14">
        <f t="shared" si="69"/>
        <v>4466</v>
      </c>
      <c r="B4469" s="1">
        <v>44285</v>
      </c>
      <c r="C4469" s="18">
        <f>+YEAR(datos_arg[[#This Row],[Fecha]])</f>
        <v>2021</v>
      </c>
      <c r="D4469" s="18">
        <f>+MONTH(datos_arg[[#This Row],[Fecha]])</f>
        <v>3</v>
      </c>
      <c r="E4469" s="14" t="s">
        <v>1015</v>
      </c>
      <c r="F4469" s="14" t="s">
        <v>403</v>
      </c>
      <c r="G4469" s="14" t="s">
        <v>5383</v>
      </c>
      <c r="H4469" s="14" t="s">
        <v>6646</v>
      </c>
      <c r="I4469" s="14" t="s">
        <v>7132</v>
      </c>
      <c r="J4469" s="14" t="s">
        <v>425</v>
      </c>
      <c r="K4469" s="14" t="s">
        <v>422</v>
      </c>
      <c r="L4469" s="14" t="s">
        <v>422</v>
      </c>
      <c r="M4469" s="14" t="s">
        <v>1526</v>
      </c>
      <c r="N4469" s="14" t="s">
        <v>3094</v>
      </c>
      <c r="O4469" s="14" t="s">
        <v>4574</v>
      </c>
      <c r="P4469" s="14" t="s">
        <v>6284</v>
      </c>
      <c r="Q4469" s="14">
        <v>60</v>
      </c>
      <c r="R4469" s="14" t="s">
        <v>5383</v>
      </c>
      <c r="S4469" s="14" t="s">
        <v>422</v>
      </c>
      <c r="T4469" s="35">
        <v>22297.279999999999</v>
      </c>
      <c r="U4469" s="14" t="s">
        <v>4</v>
      </c>
      <c r="V4469" s="14">
        <v>140</v>
      </c>
      <c r="W4469" s="16">
        <f>+IF(datos_arg[[#This Row],[Moneda]]="ARS",datos_arg[[#This Row],[Monto]],datos_arg[[#This Row],[Monto]]*datos_arg[[#This Row],[TC]])</f>
        <v>22297.279999999999</v>
      </c>
      <c r="X4469" s="16">
        <f>IFERROR(IF(datos_arg[[#This Row],[Moneda]]="USD",datos_arg[[#This Row],[Monto]],datos_arg[[#This Row],[Monto]]/datos_arg[[#This Row],[TC]]),0)</f>
        <v>159.26628571428571</v>
      </c>
      <c r="Y4469" s="14"/>
    </row>
    <row r="4470" spans="1:25" ht="15" customHeight="1" x14ac:dyDescent="0.25">
      <c r="A4470" s="14">
        <f t="shared" si="69"/>
        <v>4467</v>
      </c>
      <c r="B4470" s="1">
        <v>44285</v>
      </c>
      <c r="C4470" s="18">
        <f>+YEAR(datos_arg[[#This Row],[Fecha]])</f>
        <v>2021</v>
      </c>
      <c r="D4470" s="18">
        <f>+MONTH(datos_arg[[#This Row],[Fecha]])</f>
        <v>3</v>
      </c>
      <c r="E4470" s="14" t="s">
        <v>408</v>
      </c>
      <c r="F4470" s="14" t="s">
        <v>506</v>
      </c>
      <c r="G4470" s="14"/>
      <c r="H4470" s="14" t="s">
        <v>7132</v>
      </c>
      <c r="I4470" s="14" t="s">
        <v>7132</v>
      </c>
      <c r="J4470" s="14" t="s">
        <v>425</v>
      </c>
      <c r="K4470" s="14"/>
      <c r="L4470" s="14" t="s">
        <v>425</v>
      </c>
      <c r="M4470" s="14" t="s">
        <v>1763</v>
      </c>
      <c r="N4470" s="14" t="s">
        <v>1763</v>
      </c>
      <c r="O4470" s="14" t="s">
        <v>4575</v>
      </c>
      <c r="P4470" s="14"/>
      <c r="Q4470" s="14"/>
      <c r="R4470" s="14" t="s">
        <v>420</v>
      </c>
      <c r="S4470" s="14" t="s">
        <v>439</v>
      </c>
      <c r="T4470" s="35">
        <v>32000</v>
      </c>
      <c r="U4470" s="14" t="s">
        <v>4</v>
      </c>
      <c r="V4470" s="14">
        <v>140</v>
      </c>
      <c r="W4470" s="16">
        <f>+IF(datos_arg[[#This Row],[Moneda]]="ARS",datos_arg[[#This Row],[Monto]],datos_arg[[#This Row],[Monto]]*datos_arg[[#This Row],[TC]])</f>
        <v>32000</v>
      </c>
      <c r="X4470" s="16">
        <f>IFERROR(IF(datos_arg[[#This Row],[Moneda]]="USD",datos_arg[[#This Row],[Monto]],datos_arg[[#This Row],[Monto]]/datos_arg[[#This Row],[TC]]),0)</f>
        <v>228.57142857142858</v>
      </c>
      <c r="Y4470" s="14"/>
    </row>
    <row r="4471" spans="1:25" ht="15" customHeight="1" x14ac:dyDescent="0.25">
      <c r="A4471" s="14">
        <f t="shared" si="69"/>
        <v>4468</v>
      </c>
      <c r="B4471" s="1">
        <v>44285</v>
      </c>
      <c r="C4471" s="18">
        <f>+YEAR(datos_arg[[#This Row],[Fecha]])</f>
        <v>2021</v>
      </c>
      <c r="D4471" s="18">
        <f>+MONTH(datos_arg[[#This Row],[Fecha]])</f>
        <v>3</v>
      </c>
      <c r="E4471" s="14" t="s">
        <v>1015</v>
      </c>
      <c r="F4471" s="14" t="s">
        <v>403</v>
      </c>
      <c r="G4471" s="14" t="s">
        <v>5383</v>
      </c>
      <c r="H4471" s="14" t="s">
        <v>6646</v>
      </c>
      <c r="I4471" s="14" t="s">
        <v>7132</v>
      </c>
      <c r="J4471" s="14" t="s">
        <v>425</v>
      </c>
      <c r="K4471" s="14"/>
      <c r="L4471" s="14" t="s">
        <v>425</v>
      </c>
      <c r="M4471" s="14" t="s">
        <v>2266</v>
      </c>
      <c r="N4471" s="14" t="s">
        <v>524</v>
      </c>
      <c r="O4471" s="14" t="s">
        <v>4576</v>
      </c>
      <c r="P4471" s="14"/>
      <c r="Q4471" s="14"/>
      <c r="R4471" s="14" t="s">
        <v>5383</v>
      </c>
      <c r="S4471" s="14" t="s">
        <v>439</v>
      </c>
      <c r="T4471" s="35">
        <v>10000</v>
      </c>
      <c r="U4471" s="14" t="s">
        <v>4</v>
      </c>
      <c r="V4471" s="14">
        <v>140</v>
      </c>
      <c r="W4471" s="16">
        <f>+IF(datos_arg[[#This Row],[Moneda]]="ARS",datos_arg[[#This Row],[Monto]],datos_arg[[#This Row],[Monto]]*datos_arg[[#This Row],[TC]])</f>
        <v>10000</v>
      </c>
      <c r="X4471" s="16">
        <f>IFERROR(IF(datos_arg[[#This Row],[Moneda]]="USD",datos_arg[[#This Row],[Monto]],datos_arg[[#This Row],[Monto]]/datos_arg[[#This Row],[TC]]),0)</f>
        <v>71.428571428571431</v>
      </c>
      <c r="Y4471" s="14"/>
    </row>
    <row r="4472" spans="1:25" ht="15" customHeight="1" x14ac:dyDescent="0.25">
      <c r="A4472" s="14">
        <f t="shared" si="69"/>
        <v>4469</v>
      </c>
      <c r="B4472" s="1">
        <v>44285</v>
      </c>
      <c r="C4472" s="18">
        <f>+YEAR(datos_arg[[#This Row],[Fecha]])</f>
        <v>2021</v>
      </c>
      <c r="D4472" s="18">
        <f>+MONTH(datos_arg[[#This Row],[Fecha]])</f>
        <v>3</v>
      </c>
      <c r="E4472" s="14" t="s">
        <v>5358</v>
      </c>
      <c r="F4472" s="14" t="s">
        <v>4110</v>
      </c>
      <c r="G4472" s="14"/>
      <c r="H4472" s="14" t="s">
        <v>6646</v>
      </c>
      <c r="I4472" s="14" t="s">
        <v>6708</v>
      </c>
      <c r="J4472" s="14" t="s">
        <v>6708</v>
      </c>
      <c r="K4472" s="14" t="s">
        <v>420</v>
      </c>
      <c r="L4472" s="14" t="s">
        <v>425</v>
      </c>
      <c r="M4472" s="14" t="s">
        <v>6708</v>
      </c>
      <c r="N4472" s="14" t="s">
        <v>4463</v>
      </c>
      <c r="O4472" s="14" t="s">
        <v>4577</v>
      </c>
      <c r="P4472" s="14" t="s">
        <v>6264</v>
      </c>
      <c r="Q4472" s="14">
        <v>0</v>
      </c>
      <c r="R4472" s="14" t="s">
        <v>4110</v>
      </c>
      <c r="S4472" s="14" t="s">
        <v>420</v>
      </c>
      <c r="T4472" s="35">
        <v>32000</v>
      </c>
      <c r="U4472" s="14" t="s">
        <v>4</v>
      </c>
      <c r="V4472" s="14">
        <v>140</v>
      </c>
      <c r="W4472" s="16">
        <f>+IF(datos_arg[[#This Row],[Moneda]]="ARS",datos_arg[[#This Row],[Monto]],datos_arg[[#This Row],[Monto]]*datos_arg[[#This Row],[TC]])</f>
        <v>32000</v>
      </c>
      <c r="X4472" s="16">
        <f>IFERROR(IF(datos_arg[[#This Row],[Moneda]]="USD",datos_arg[[#This Row],[Monto]],datos_arg[[#This Row],[Monto]]/datos_arg[[#This Row],[TC]]),0)</f>
        <v>228.57142857142858</v>
      </c>
      <c r="Y4472" s="14"/>
    </row>
    <row r="4473" spans="1:25" x14ac:dyDescent="0.25">
      <c r="A4473" s="14">
        <f t="shared" si="69"/>
        <v>4470</v>
      </c>
      <c r="B4473" s="1">
        <v>44285</v>
      </c>
      <c r="C4473" s="18">
        <f>+YEAR(datos_arg[[#This Row],[Fecha]])</f>
        <v>2021</v>
      </c>
      <c r="D4473" s="18">
        <f>+MONTH(datos_arg[[#This Row],[Fecha]])</f>
        <v>3</v>
      </c>
      <c r="E4473" s="14" t="s">
        <v>408</v>
      </c>
      <c r="F4473" s="14" t="s">
        <v>69</v>
      </c>
      <c r="G4473" s="14"/>
      <c r="H4473" s="14" t="s">
        <v>7132</v>
      </c>
      <c r="I4473" s="14" t="s">
        <v>7132</v>
      </c>
      <c r="J4473" s="14" t="s">
        <v>425</v>
      </c>
      <c r="K4473" s="14"/>
      <c r="L4473" s="14" t="s">
        <v>425</v>
      </c>
      <c r="M4473" s="14" t="s">
        <v>2530</v>
      </c>
      <c r="N4473" s="14" t="s">
        <v>2530</v>
      </c>
      <c r="O4473" s="14"/>
      <c r="P4473" s="14"/>
      <c r="Q4473" s="14"/>
      <c r="R4473" s="14" t="s">
        <v>439</v>
      </c>
      <c r="S4473" s="14" t="s">
        <v>440</v>
      </c>
      <c r="T4473" s="35">
        <v>1000</v>
      </c>
      <c r="U4473" s="14" t="s">
        <v>2</v>
      </c>
      <c r="V4473" s="14">
        <v>138</v>
      </c>
      <c r="W4473" s="16">
        <f>+IF(datos_arg[[#This Row],[Moneda]]="ARS",datos_arg[[#This Row],[Monto]],datos_arg[[#This Row],[Monto]]*datos_arg[[#This Row],[TC]])</f>
        <v>138000</v>
      </c>
      <c r="X4473" s="16">
        <f>IFERROR(IF(datos_arg[[#This Row],[Moneda]]="USD",datos_arg[[#This Row],[Monto]],datos_arg[[#This Row],[Monto]]/datos_arg[[#This Row],[TC]]),0)</f>
        <v>1000</v>
      </c>
      <c r="Y4473" s="14"/>
    </row>
    <row r="4474" spans="1:25" ht="15" customHeight="1" x14ac:dyDescent="0.25">
      <c r="A4474" s="14">
        <f t="shared" si="69"/>
        <v>4471</v>
      </c>
      <c r="B4474" s="1">
        <v>44285</v>
      </c>
      <c r="C4474" s="18">
        <f>+YEAR(datos_arg[[#This Row],[Fecha]])</f>
        <v>2021</v>
      </c>
      <c r="D4474" s="18">
        <f>+MONTH(datos_arg[[#This Row],[Fecha]])</f>
        <v>3</v>
      </c>
      <c r="E4474" s="14" t="s">
        <v>408</v>
      </c>
      <c r="F4474" s="14" t="s">
        <v>506</v>
      </c>
      <c r="G4474" s="14"/>
      <c r="H4474" s="14" t="s">
        <v>7132</v>
      </c>
      <c r="I4474" s="14" t="s">
        <v>7132</v>
      </c>
      <c r="J4474" s="14" t="s">
        <v>425</v>
      </c>
      <c r="K4474" s="14"/>
      <c r="L4474" s="14" t="s">
        <v>425</v>
      </c>
      <c r="M4474" s="14" t="s">
        <v>1763</v>
      </c>
      <c r="N4474" s="14" t="s">
        <v>1763</v>
      </c>
      <c r="O4474" s="14" t="s">
        <v>4430</v>
      </c>
      <c r="P4474" s="14"/>
      <c r="Q4474" s="14"/>
      <c r="R4474" s="14" t="s">
        <v>422</v>
      </c>
      <c r="S4474" s="14" t="s">
        <v>439</v>
      </c>
      <c r="T4474" s="35">
        <v>28000</v>
      </c>
      <c r="U4474" s="14" t="s">
        <v>4</v>
      </c>
      <c r="V4474" s="14">
        <v>138</v>
      </c>
      <c r="W4474" s="16">
        <f>+IF(datos_arg[[#This Row],[Moneda]]="ARS",datos_arg[[#This Row],[Monto]],datos_arg[[#This Row],[Monto]]*datos_arg[[#This Row],[TC]])</f>
        <v>28000</v>
      </c>
      <c r="X4474" s="16">
        <f>IFERROR(IF(datos_arg[[#This Row],[Moneda]]="USD",datos_arg[[#This Row],[Monto]],datos_arg[[#This Row],[Monto]]/datos_arg[[#This Row],[TC]]),0)</f>
        <v>202.89855072463769</v>
      </c>
      <c r="Y4474" s="14"/>
    </row>
    <row r="4475" spans="1:25" ht="15" customHeight="1" x14ac:dyDescent="0.25">
      <c r="A4475" s="14">
        <f t="shared" si="69"/>
        <v>4472</v>
      </c>
      <c r="B4475" s="1">
        <v>44286</v>
      </c>
      <c r="C4475" s="18">
        <f>+YEAR(datos_arg[[#This Row],[Fecha]])</f>
        <v>2021</v>
      </c>
      <c r="D4475" s="18">
        <f>+MONTH(datos_arg[[#This Row],[Fecha]])</f>
        <v>3</v>
      </c>
      <c r="E4475" s="14" t="s">
        <v>449</v>
      </c>
      <c r="F4475" s="14" t="s">
        <v>523</v>
      </c>
      <c r="G4475" s="14"/>
      <c r="H4475" s="14" t="s">
        <v>7132</v>
      </c>
      <c r="I4475" s="14" t="s">
        <v>7132</v>
      </c>
      <c r="J4475" s="14" t="s">
        <v>425</v>
      </c>
      <c r="K4475" s="14"/>
      <c r="L4475" s="14" t="s">
        <v>425</v>
      </c>
      <c r="M4475" s="14" t="s">
        <v>524</v>
      </c>
      <c r="N4475" s="14" t="s">
        <v>524</v>
      </c>
      <c r="O4475" s="14" t="s">
        <v>3259</v>
      </c>
      <c r="P4475" s="14"/>
      <c r="Q4475" s="14"/>
      <c r="R4475" s="14" t="s">
        <v>523</v>
      </c>
      <c r="S4475" s="14" t="s">
        <v>613</v>
      </c>
      <c r="T4475" s="35">
        <v>4820</v>
      </c>
      <c r="U4475" s="14" t="s">
        <v>4</v>
      </c>
      <c r="V4475" s="14">
        <v>138</v>
      </c>
      <c r="W4475" s="16">
        <f>+IF(datos_arg[[#This Row],[Moneda]]="ARS",datos_arg[[#This Row],[Monto]],datos_arg[[#This Row],[Monto]]*datos_arg[[#This Row],[TC]])</f>
        <v>4820</v>
      </c>
      <c r="X4475" s="16">
        <f>IFERROR(IF(datos_arg[[#This Row],[Moneda]]="USD",datos_arg[[#This Row],[Monto]],datos_arg[[#This Row],[Monto]]/datos_arg[[#This Row],[TC]]),0)</f>
        <v>34.927536231884055</v>
      </c>
      <c r="Y4475" s="14"/>
    </row>
    <row r="4476" spans="1:25" ht="15" customHeight="1" x14ac:dyDescent="0.25">
      <c r="A4476" s="14">
        <f t="shared" si="69"/>
        <v>4473</v>
      </c>
      <c r="B4476" s="1">
        <v>44286</v>
      </c>
      <c r="C4476" s="18">
        <f>+YEAR(datos_arg[[#This Row],[Fecha]])</f>
        <v>2021</v>
      </c>
      <c r="D4476" s="18">
        <f>+MONTH(datos_arg[[#This Row],[Fecha]])</f>
        <v>3</v>
      </c>
      <c r="E4476" s="14" t="s">
        <v>449</v>
      </c>
      <c r="F4476" s="14" t="s">
        <v>505</v>
      </c>
      <c r="G4476" s="14"/>
      <c r="H4476" s="14" t="s">
        <v>7132</v>
      </c>
      <c r="I4476" s="14" t="s">
        <v>7132</v>
      </c>
      <c r="J4476" s="14" t="s">
        <v>425</v>
      </c>
      <c r="K4476" s="14"/>
      <c r="L4476" s="14" t="s">
        <v>425</v>
      </c>
      <c r="M4476" s="14" t="s">
        <v>613</v>
      </c>
      <c r="N4476" s="14" t="s">
        <v>2273</v>
      </c>
      <c r="O4476" s="14" t="s">
        <v>4578</v>
      </c>
      <c r="P4476" s="14"/>
      <c r="Q4476" s="14"/>
      <c r="R4476" s="14" t="s">
        <v>505</v>
      </c>
      <c r="S4476" s="14" t="s">
        <v>613</v>
      </c>
      <c r="T4476" s="35">
        <v>1446</v>
      </c>
      <c r="U4476" s="14" t="s">
        <v>4</v>
      </c>
      <c r="V4476" s="14">
        <v>138</v>
      </c>
      <c r="W4476" s="16">
        <f>+IF(datos_arg[[#This Row],[Moneda]]="ARS",datos_arg[[#This Row],[Monto]],datos_arg[[#This Row],[Monto]]*datos_arg[[#This Row],[TC]])</f>
        <v>1446</v>
      </c>
      <c r="X4476" s="16">
        <f>IFERROR(IF(datos_arg[[#This Row],[Moneda]]="USD",datos_arg[[#This Row],[Monto]],datos_arg[[#This Row],[Monto]]/datos_arg[[#This Row],[TC]]),0)</f>
        <v>10.478260869565217</v>
      </c>
      <c r="Y4476" s="14"/>
    </row>
    <row r="4477" spans="1:25" x14ac:dyDescent="0.25">
      <c r="A4477" s="14">
        <f t="shared" si="69"/>
        <v>4474</v>
      </c>
      <c r="B4477" s="1">
        <v>44286</v>
      </c>
      <c r="C4477" s="18">
        <f>+YEAR(datos_arg[[#This Row],[Fecha]])</f>
        <v>2021</v>
      </c>
      <c r="D4477" s="18">
        <f>+MONTH(datos_arg[[#This Row],[Fecha]])</f>
        <v>3</v>
      </c>
      <c r="E4477" s="14" t="s">
        <v>408</v>
      </c>
      <c r="F4477" s="14" t="s">
        <v>69</v>
      </c>
      <c r="G4477" s="14"/>
      <c r="H4477" s="14" t="s">
        <v>7132</v>
      </c>
      <c r="I4477" s="14" t="s">
        <v>7132</v>
      </c>
      <c r="J4477" s="14" t="s">
        <v>425</v>
      </c>
      <c r="K4477" s="14"/>
      <c r="L4477" s="14" t="s">
        <v>425</v>
      </c>
      <c r="M4477" s="14" t="s">
        <v>2530</v>
      </c>
      <c r="N4477" s="14" t="s">
        <v>2530</v>
      </c>
      <c r="O4477" s="14"/>
      <c r="P4477" s="14"/>
      <c r="Q4477" s="14"/>
      <c r="R4477" s="14" t="s">
        <v>439</v>
      </c>
      <c r="S4477" s="14" t="s">
        <v>440</v>
      </c>
      <c r="T4477" s="35">
        <v>2000</v>
      </c>
      <c r="U4477" s="14" t="s">
        <v>2</v>
      </c>
      <c r="V4477" s="14">
        <v>139</v>
      </c>
      <c r="W4477" s="16">
        <f>+IF(datos_arg[[#This Row],[Moneda]]="ARS",datos_arg[[#This Row],[Monto]],datos_arg[[#This Row],[Monto]]*datos_arg[[#This Row],[TC]])</f>
        <v>278000</v>
      </c>
      <c r="X4477" s="16">
        <f>IFERROR(IF(datos_arg[[#This Row],[Moneda]]="USD",datos_arg[[#This Row],[Monto]],datos_arg[[#This Row],[Monto]]/datos_arg[[#This Row],[TC]]),0)</f>
        <v>2000</v>
      </c>
      <c r="Y4477" s="14"/>
    </row>
    <row r="4478" spans="1:25" ht="15" customHeight="1" x14ac:dyDescent="0.25">
      <c r="A4478" s="14">
        <f t="shared" si="69"/>
        <v>4475</v>
      </c>
      <c r="B4478" s="1">
        <v>44286</v>
      </c>
      <c r="C4478" s="18">
        <f>+YEAR(datos_arg[[#This Row],[Fecha]])</f>
        <v>2021</v>
      </c>
      <c r="D4478" s="18">
        <f>+MONTH(datos_arg[[#This Row],[Fecha]])</f>
        <v>3</v>
      </c>
      <c r="E4478" s="14" t="s">
        <v>5358</v>
      </c>
      <c r="F4478" s="14" t="s">
        <v>4109</v>
      </c>
      <c r="G4478" s="14"/>
      <c r="H4478" s="14" t="s">
        <v>433</v>
      </c>
      <c r="I4478" s="14" t="s">
        <v>6718</v>
      </c>
      <c r="J4478" s="14" t="s">
        <v>425</v>
      </c>
      <c r="K4478" s="14"/>
      <c r="L4478" s="14" t="s">
        <v>425</v>
      </c>
      <c r="M4478" s="14" t="s">
        <v>158</v>
      </c>
      <c r="N4478" s="14" t="s">
        <v>310</v>
      </c>
      <c r="O4478" s="14" t="s">
        <v>4580</v>
      </c>
      <c r="P4478" s="14"/>
      <c r="Q4478" s="14"/>
      <c r="R4478" s="14" t="s">
        <v>4109</v>
      </c>
      <c r="S4478" s="14" t="s">
        <v>439</v>
      </c>
      <c r="T4478" s="35">
        <v>10000</v>
      </c>
      <c r="U4478" s="14" t="s">
        <v>4</v>
      </c>
      <c r="V4478" s="14">
        <v>139</v>
      </c>
      <c r="W4478" s="16">
        <f>+IF(datos_arg[[#This Row],[Moneda]]="ARS",datos_arg[[#This Row],[Monto]],datos_arg[[#This Row],[Monto]]*datos_arg[[#This Row],[TC]])</f>
        <v>10000</v>
      </c>
      <c r="X4478" s="16">
        <f>IFERROR(IF(datos_arg[[#This Row],[Moneda]]="USD",datos_arg[[#This Row],[Monto]],datos_arg[[#This Row],[Monto]]/datos_arg[[#This Row],[TC]]),0)</f>
        <v>71.942446043165461</v>
      </c>
      <c r="Y4478" s="14"/>
    </row>
    <row r="4479" spans="1:25" ht="15" customHeight="1" x14ac:dyDescent="0.25">
      <c r="A4479" s="14">
        <f t="shared" si="69"/>
        <v>4476</v>
      </c>
      <c r="B4479" s="1">
        <v>44286</v>
      </c>
      <c r="C4479" s="18">
        <f>+YEAR(datos_arg[[#This Row],[Fecha]])</f>
        <v>2021</v>
      </c>
      <c r="D4479" s="18">
        <f>+MONTH(datos_arg[[#This Row],[Fecha]])</f>
        <v>3</v>
      </c>
      <c r="E4479" s="14" t="s">
        <v>5358</v>
      </c>
      <c r="F4479" s="14" t="s">
        <v>4108</v>
      </c>
      <c r="G4479" s="14"/>
      <c r="H4479" s="14" t="s">
        <v>8103</v>
      </c>
      <c r="I4479" s="14" t="s">
        <v>8105</v>
      </c>
      <c r="J4479" s="14" t="s">
        <v>482</v>
      </c>
      <c r="K4479" s="14"/>
      <c r="L4479" s="14" t="s">
        <v>425</v>
      </c>
      <c r="M4479" s="14" t="s">
        <v>5381</v>
      </c>
      <c r="N4479" s="14" t="s">
        <v>1019</v>
      </c>
      <c r="O4479" s="14" t="s">
        <v>4581</v>
      </c>
      <c r="P4479" s="14"/>
      <c r="Q4479" s="14"/>
      <c r="R4479" s="14" t="s">
        <v>4108</v>
      </c>
      <c r="S4479" s="14" t="s">
        <v>439</v>
      </c>
      <c r="T4479" s="35">
        <v>47000</v>
      </c>
      <c r="U4479" s="14" t="s">
        <v>4</v>
      </c>
      <c r="V4479" s="14">
        <v>139</v>
      </c>
      <c r="W4479" s="16">
        <f>+IF(datos_arg[[#This Row],[Moneda]]="ARS",datos_arg[[#This Row],[Monto]],datos_arg[[#This Row],[Monto]]*datos_arg[[#This Row],[TC]])</f>
        <v>47000</v>
      </c>
      <c r="X4479" s="16">
        <f>IFERROR(IF(datos_arg[[#This Row],[Moneda]]="USD",datos_arg[[#This Row],[Monto]],datos_arg[[#This Row],[Monto]]/datos_arg[[#This Row],[TC]]),0)</f>
        <v>338.12949640287769</v>
      </c>
      <c r="Y4479" s="14"/>
    </row>
    <row r="4480" spans="1:25" ht="15" customHeight="1" x14ac:dyDescent="0.25">
      <c r="A4480" s="14">
        <f t="shared" si="69"/>
        <v>4477</v>
      </c>
      <c r="B4480" s="1">
        <v>44286</v>
      </c>
      <c r="C4480" s="18">
        <f>+YEAR(datos_arg[[#This Row],[Fecha]])</f>
        <v>2021</v>
      </c>
      <c r="D4480" s="18">
        <f>+MONTH(datos_arg[[#This Row],[Fecha]])</f>
        <v>3</v>
      </c>
      <c r="E4480" s="14" t="s">
        <v>1015</v>
      </c>
      <c r="F4480" s="14" t="s">
        <v>403</v>
      </c>
      <c r="G4480" s="14" t="s">
        <v>5383</v>
      </c>
      <c r="H4480" s="14" t="s">
        <v>6646</v>
      </c>
      <c r="I4480" s="14" t="s">
        <v>7132</v>
      </c>
      <c r="J4480" s="14" t="s">
        <v>425</v>
      </c>
      <c r="K4480" s="14" t="s">
        <v>422</v>
      </c>
      <c r="L4480" s="14" t="s">
        <v>422</v>
      </c>
      <c r="M4480" s="14" t="s">
        <v>1526</v>
      </c>
      <c r="N4480" s="14" t="s">
        <v>4582</v>
      </c>
      <c r="O4480" s="14" t="s">
        <v>4583</v>
      </c>
      <c r="P4480" s="14" t="s">
        <v>6285</v>
      </c>
      <c r="Q4480" s="14"/>
      <c r="R4480" s="14" t="s">
        <v>5383</v>
      </c>
      <c r="S4480" s="14" t="s">
        <v>422</v>
      </c>
      <c r="T4480" s="35">
        <v>27393.9</v>
      </c>
      <c r="U4480" s="14" t="s">
        <v>4</v>
      </c>
      <c r="V4480" s="14">
        <v>139</v>
      </c>
      <c r="W4480" s="16">
        <f>+IF(datos_arg[[#This Row],[Moneda]]="ARS",datos_arg[[#This Row],[Monto]],datos_arg[[#This Row],[Monto]]*datos_arg[[#This Row],[TC]])</f>
        <v>27393.9</v>
      </c>
      <c r="X4480" s="16">
        <f>IFERROR(IF(datos_arg[[#This Row],[Moneda]]="USD",datos_arg[[#This Row],[Monto]],datos_arg[[#This Row],[Monto]]/datos_arg[[#This Row],[TC]]),0)</f>
        <v>197.07841726618707</v>
      </c>
      <c r="Y4480" s="14"/>
    </row>
    <row r="4481" spans="1:25" x14ac:dyDescent="0.25">
      <c r="A4481" s="14">
        <f t="shared" si="69"/>
        <v>4478</v>
      </c>
      <c r="B4481" s="1">
        <v>44286</v>
      </c>
      <c r="C4481" s="18">
        <f>+YEAR(datos_arg[[#This Row],[Fecha]])</f>
        <v>2021</v>
      </c>
      <c r="D4481" s="18">
        <f>+MONTH(datos_arg[[#This Row],[Fecha]])</f>
        <v>3</v>
      </c>
      <c r="E4481" s="14" t="s">
        <v>407</v>
      </c>
      <c r="F4481" s="14" t="s">
        <v>5360</v>
      </c>
      <c r="G4481" s="14"/>
      <c r="H4481" s="14" t="s">
        <v>7132</v>
      </c>
      <c r="I4481" s="14" t="s">
        <v>7132</v>
      </c>
      <c r="J4481" s="14" t="s">
        <v>425</v>
      </c>
      <c r="K4481" s="14"/>
      <c r="L4481" s="14" t="s">
        <v>425</v>
      </c>
      <c r="M4481" s="14" t="s">
        <v>434</v>
      </c>
      <c r="N4481" s="14" t="s">
        <v>434</v>
      </c>
      <c r="O4481" s="14"/>
      <c r="P4481" s="14"/>
      <c r="Q4481" s="14"/>
      <c r="R4481" s="14" t="s">
        <v>441</v>
      </c>
      <c r="S4481" s="14" t="s">
        <v>440</v>
      </c>
      <c r="T4481" s="35">
        <v>1028620</v>
      </c>
      <c r="U4481" s="14" t="s">
        <v>4</v>
      </c>
      <c r="V4481" s="14">
        <v>0</v>
      </c>
      <c r="W4481" s="16">
        <f>+IF(datos_arg[[#This Row],[Moneda]]="ARS",datos_arg[[#This Row],[Monto]],datos_arg[[#This Row],[Monto]]*datos_arg[[#This Row],[TC]])</f>
        <v>1028620</v>
      </c>
      <c r="X4481" s="16">
        <f>IFERROR(IF(datos_arg[[#This Row],[Moneda]]="USD",datos_arg[[#This Row],[Monto]],datos_arg[[#This Row],[Monto]]/datos_arg[[#This Row],[TC]]),0)</f>
        <v>0</v>
      </c>
      <c r="Y4481" s="14"/>
    </row>
    <row r="4482" spans="1:25" ht="15" customHeight="1" x14ac:dyDescent="0.25">
      <c r="A4482" s="14">
        <f t="shared" si="69"/>
        <v>4479</v>
      </c>
      <c r="B4482" s="1">
        <v>44286</v>
      </c>
      <c r="C4482" s="18">
        <f>+YEAR(datos_arg[[#This Row],[Fecha]])</f>
        <v>2021</v>
      </c>
      <c r="D4482" s="18">
        <f>+MONTH(datos_arg[[#This Row],[Fecha]])</f>
        <v>3</v>
      </c>
      <c r="E4482" s="14" t="s">
        <v>407</v>
      </c>
      <c r="F4482" s="14" t="s">
        <v>5360</v>
      </c>
      <c r="G4482" s="14"/>
      <c r="H4482" s="14" t="s">
        <v>7132</v>
      </c>
      <c r="I4482" s="14" t="s">
        <v>7132</v>
      </c>
      <c r="J4482" s="14" t="s">
        <v>425</v>
      </c>
      <c r="K4482" s="14"/>
      <c r="L4482" s="14" t="s">
        <v>425</v>
      </c>
      <c r="M4482" s="14" t="s">
        <v>434</v>
      </c>
      <c r="N4482" s="14" t="s">
        <v>434</v>
      </c>
      <c r="O4482" s="14"/>
      <c r="P4482" s="14"/>
      <c r="Q4482" s="14"/>
      <c r="R4482" s="14" t="s">
        <v>439</v>
      </c>
      <c r="S4482" s="14" t="s">
        <v>443</v>
      </c>
      <c r="T4482" s="35">
        <v>21.243628425127099</v>
      </c>
      <c r="U4482" s="14" t="s">
        <v>2</v>
      </c>
      <c r="V4482" s="14">
        <v>0</v>
      </c>
      <c r="W4482" s="16">
        <f>+IF(datos_arg[[#This Row],[Moneda]]="ARS",datos_arg[[#This Row],[Monto]],datos_arg[[#This Row],[Monto]]*datos_arg[[#This Row],[TC]])</f>
        <v>0</v>
      </c>
      <c r="X4482" s="16">
        <f>IFERROR(IF(datos_arg[[#This Row],[Moneda]]="USD",datos_arg[[#This Row],[Monto]],datos_arg[[#This Row],[Monto]]/datos_arg[[#This Row],[TC]]),0)</f>
        <v>21.243628425127099</v>
      </c>
      <c r="Y4482" s="14"/>
    </row>
    <row r="4483" spans="1:25" ht="15" customHeight="1" x14ac:dyDescent="0.25">
      <c r="A4483" s="14">
        <f t="shared" si="69"/>
        <v>4480</v>
      </c>
      <c r="B4483" s="1">
        <v>44286</v>
      </c>
      <c r="C4483" s="18">
        <f>+YEAR(datos_arg[[#This Row],[Fecha]])</f>
        <v>2021</v>
      </c>
      <c r="D4483" s="18">
        <f>+MONTH(datos_arg[[#This Row],[Fecha]])</f>
        <v>3</v>
      </c>
      <c r="E4483" s="14" t="s">
        <v>407</v>
      </c>
      <c r="F4483" s="14" t="s">
        <v>5360</v>
      </c>
      <c r="G4483" s="14"/>
      <c r="H4483" s="14" t="s">
        <v>7132</v>
      </c>
      <c r="I4483" s="14" t="s">
        <v>7132</v>
      </c>
      <c r="J4483" s="14" t="s">
        <v>425</v>
      </c>
      <c r="K4483" s="14"/>
      <c r="L4483" s="14" t="s">
        <v>425</v>
      </c>
      <c r="M4483" s="14" t="s">
        <v>434</v>
      </c>
      <c r="N4483" s="14" t="s">
        <v>434</v>
      </c>
      <c r="O4483" s="14"/>
      <c r="P4483" s="14"/>
      <c r="Q4483" s="14"/>
      <c r="R4483" s="14" t="s">
        <v>441</v>
      </c>
      <c r="S4483" s="14" t="s">
        <v>422</v>
      </c>
      <c r="T4483" s="35">
        <v>1.39643047797783</v>
      </c>
      <c r="U4483" s="14" t="s">
        <v>2</v>
      </c>
      <c r="V4483" s="14">
        <v>0</v>
      </c>
      <c r="W4483" s="16">
        <f>+IF(datos_arg[[#This Row],[Moneda]]="ARS",datos_arg[[#This Row],[Monto]],datos_arg[[#This Row],[Monto]]*datos_arg[[#This Row],[TC]])</f>
        <v>0</v>
      </c>
      <c r="X4483" s="16">
        <f>IFERROR(IF(datos_arg[[#This Row],[Moneda]]="USD",datos_arg[[#This Row],[Monto]],datos_arg[[#This Row],[Monto]]/datos_arg[[#This Row],[TC]]),0)</f>
        <v>1.39643047797783</v>
      </c>
      <c r="Y4483" s="14"/>
    </row>
    <row r="4484" spans="1:25" ht="15" customHeight="1" x14ac:dyDescent="0.25">
      <c r="A4484" s="14">
        <f t="shared" si="69"/>
        <v>4481</v>
      </c>
      <c r="B4484" s="1">
        <v>44286</v>
      </c>
      <c r="C4484" s="18">
        <f>+YEAR(datos_arg[[#This Row],[Fecha]])</f>
        <v>2021</v>
      </c>
      <c r="D4484" s="18">
        <f>+MONTH(datos_arg[[#This Row],[Fecha]])</f>
        <v>3</v>
      </c>
      <c r="E4484" s="14" t="s">
        <v>407</v>
      </c>
      <c r="F4484" s="14" t="s">
        <v>5360</v>
      </c>
      <c r="G4484" s="14"/>
      <c r="H4484" s="14" t="s">
        <v>7132</v>
      </c>
      <c r="I4484" s="14" t="s">
        <v>7132</v>
      </c>
      <c r="J4484" s="14" t="s">
        <v>425</v>
      </c>
      <c r="K4484" s="14"/>
      <c r="L4484" s="14" t="s">
        <v>425</v>
      </c>
      <c r="M4484" s="14" t="s">
        <v>434</v>
      </c>
      <c r="N4484" s="14" t="s">
        <v>434</v>
      </c>
      <c r="O4484" s="14"/>
      <c r="P4484" s="14"/>
      <c r="Q4484" s="14"/>
      <c r="R4484" s="14" t="s">
        <v>441</v>
      </c>
      <c r="S4484" s="14" t="s">
        <v>420</v>
      </c>
      <c r="T4484" s="35">
        <v>21.996172046391301</v>
      </c>
      <c r="U4484" s="14" t="s">
        <v>2</v>
      </c>
      <c r="V4484" s="14">
        <v>0</v>
      </c>
      <c r="W4484" s="16">
        <f>+IF(datos_arg[[#This Row],[Moneda]]="ARS",datos_arg[[#This Row],[Monto]],datos_arg[[#This Row],[Monto]]*datos_arg[[#This Row],[TC]])</f>
        <v>0</v>
      </c>
      <c r="X4484" s="16">
        <f>IFERROR(IF(datos_arg[[#This Row],[Moneda]]="USD",datos_arg[[#This Row],[Monto]],datos_arg[[#This Row],[Monto]]/datos_arg[[#This Row],[TC]]),0)</f>
        <v>21.996172046391301</v>
      </c>
      <c r="Y4484" s="14"/>
    </row>
    <row r="4485" spans="1:25" ht="15" customHeight="1" x14ac:dyDescent="0.25">
      <c r="A4485" s="14">
        <f t="shared" si="69"/>
        <v>4482</v>
      </c>
      <c r="B4485" s="1">
        <v>44286</v>
      </c>
      <c r="C4485" s="18">
        <f>+YEAR(datos_arg[[#This Row],[Fecha]])</f>
        <v>2021</v>
      </c>
      <c r="D4485" s="18">
        <f>+MONTH(datos_arg[[#This Row],[Fecha]])</f>
        <v>3</v>
      </c>
      <c r="E4485" s="14" t="s">
        <v>407</v>
      </c>
      <c r="F4485" s="14" t="s">
        <v>5360</v>
      </c>
      <c r="G4485" s="14"/>
      <c r="H4485" s="14" t="s">
        <v>7132</v>
      </c>
      <c r="I4485" s="14" t="s">
        <v>7132</v>
      </c>
      <c r="J4485" s="14" t="s">
        <v>425</v>
      </c>
      <c r="K4485" s="14"/>
      <c r="L4485" s="14" t="s">
        <v>425</v>
      </c>
      <c r="M4485" s="14" t="s">
        <v>434</v>
      </c>
      <c r="N4485" s="14" t="s">
        <v>434</v>
      </c>
      <c r="O4485" s="14"/>
      <c r="P4485" s="14"/>
      <c r="Q4485" s="14"/>
      <c r="R4485" s="14" t="s">
        <v>441</v>
      </c>
      <c r="S4485" s="14" t="s">
        <v>421</v>
      </c>
      <c r="T4485" s="35">
        <v>2.3367773866012298</v>
      </c>
      <c r="U4485" s="14" t="s">
        <v>2</v>
      </c>
      <c r="V4485" s="14">
        <v>0</v>
      </c>
      <c r="W4485" s="16">
        <f>+IF(datos_arg[[#This Row],[Moneda]]="ARS",datos_arg[[#This Row],[Monto]],datos_arg[[#This Row],[Monto]]*datos_arg[[#This Row],[TC]])</f>
        <v>0</v>
      </c>
      <c r="X4485" s="16">
        <f>IFERROR(IF(datos_arg[[#This Row],[Moneda]]="USD",datos_arg[[#This Row],[Monto]],datos_arg[[#This Row],[Monto]]/datos_arg[[#This Row],[TC]]),0)</f>
        <v>2.3367773866012298</v>
      </c>
      <c r="Y4485" s="14"/>
    </row>
    <row r="4486" spans="1:25" ht="15" customHeight="1" x14ac:dyDescent="0.25">
      <c r="A4486" s="14">
        <f t="shared" ref="A4486:A4549" si="70">+A4485+1</f>
        <v>4483</v>
      </c>
      <c r="B4486" s="1">
        <v>44286</v>
      </c>
      <c r="C4486" s="18">
        <f>+YEAR(datos_arg[[#This Row],[Fecha]])</f>
        <v>2021</v>
      </c>
      <c r="D4486" s="18">
        <f>+MONTH(datos_arg[[#This Row],[Fecha]])</f>
        <v>3</v>
      </c>
      <c r="E4486" s="14" t="s">
        <v>407</v>
      </c>
      <c r="F4486" s="14" t="s">
        <v>5360</v>
      </c>
      <c r="G4486" s="14"/>
      <c r="H4486" s="14" t="s">
        <v>7132</v>
      </c>
      <c r="I4486" s="14" t="s">
        <v>7132</v>
      </c>
      <c r="J4486" s="14" t="s">
        <v>425</v>
      </c>
      <c r="K4486" s="14"/>
      <c r="L4486" s="14" t="s">
        <v>425</v>
      </c>
      <c r="M4486" s="14" t="s">
        <v>434</v>
      </c>
      <c r="N4486" s="14" t="s">
        <v>434</v>
      </c>
      <c r="O4486" s="14"/>
      <c r="P4486" s="14"/>
      <c r="Q4486" s="14"/>
      <c r="R4486" s="14" t="s">
        <v>613</v>
      </c>
      <c r="S4486" s="14" t="s">
        <v>443</v>
      </c>
      <c r="T4486" s="35">
        <v>5.3179440656947463E-2</v>
      </c>
      <c r="U4486" s="14" t="s">
        <v>2</v>
      </c>
      <c r="V4486" s="14">
        <v>0</v>
      </c>
      <c r="W4486" s="16">
        <f>+IF(datos_arg[[#This Row],[Moneda]]="ARS",datos_arg[[#This Row],[Monto]],datos_arg[[#This Row],[Monto]]*datos_arg[[#This Row],[TC]])</f>
        <v>0</v>
      </c>
      <c r="X4486" s="16">
        <f>IFERROR(IF(datos_arg[[#This Row],[Moneda]]="USD",datos_arg[[#This Row],[Monto]],datos_arg[[#This Row],[Monto]]/datos_arg[[#This Row],[TC]]),0)</f>
        <v>5.3179440656947463E-2</v>
      </c>
      <c r="Y4486" s="14"/>
    </row>
    <row r="4487" spans="1:25" ht="15" customHeight="1" x14ac:dyDescent="0.25">
      <c r="A4487" s="14">
        <f t="shared" si="70"/>
        <v>4484</v>
      </c>
      <c r="B4487" s="1">
        <v>44291</v>
      </c>
      <c r="C4487" s="18">
        <f>+YEAR(datos_arg[[#This Row],[Fecha]])</f>
        <v>2021</v>
      </c>
      <c r="D4487" s="18">
        <f>+MONTH(datos_arg[[#This Row],[Fecha]])</f>
        <v>4</v>
      </c>
      <c r="E4487" s="14" t="s">
        <v>1015</v>
      </c>
      <c r="F4487" s="14" t="s">
        <v>403</v>
      </c>
      <c r="G4487" s="14" t="s">
        <v>5383</v>
      </c>
      <c r="H4487" s="14" t="s">
        <v>532</v>
      </c>
      <c r="I4487" s="14" t="s">
        <v>7132</v>
      </c>
      <c r="J4487" s="14" t="s">
        <v>425</v>
      </c>
      <c r="K4487" s="14" t="s">
        <v>421</v>
      </c>
      <c r="L4487" s="14" t="s">
        <v>425</v>
      </c>
      <c r="M4487" s="14" t="s">
        <v>815</v>
      </c>
      <c r="N4487" s="14" t="s">
        <v>370</v>
      </c>
      <c r="O4487" s="14" t="s">
        <v>4606</v>
      </c>
      <c r="P4487" s="14" t="s">
        <v>6286</v>
      </c>
      <c r="Q4487" s="14"/>
      <c r="R4487" s="14" t="s">
        <v>5383</v>
      </c>
      <c r="S4487" s="14" t="s">
        <v>439</v>
      </c>
      <c r="T4487" s="35">
        <v>6347.68</v>
      </c>
      <c r="U4487" s="14" t="s">
        <v>4</v>
      </c>
      <c r="V4487" s="14">
        <v>139</v>
      </c>
      <c r="W4487" s="16">
        <f>+IF(datos_arg[[#This Row],[Moneda]]="ARS",datos_arg[[#This Row],[Monto]],datos_arg[[#This Row],[Monto]]*datos_arg[[#This Row],[TC]])</f>
        <v>6347.68</v>
      </c>
      <c r="X4487" s="16">
        <f>IFERROR(IF(datos_arg[[#This Row],[Moneda]]="USD",datos_arg[[#This Row],[Monto]],datos_arg[[#This Row],[Monto]]/datos_arg[[#This Row],[TC]]),0)</f>
        <v>45.666762589928062</v>
      </c>
      <c r="Y4487" s="14"/>
    </row>
    <row r="4488" spans="1:25" ht="15" customHeight="1" x14ac:dyDescent="0.25">
      <c r="A4488" s="14">
        <f t="shared" si="70"/>
        <v>4485</v>
      </c>
      <c r="B4488" s="1">
        <v>44291</v>
      </c>
      <c r="C4488" s="18">
        <f>+YEAR(datos_arg[[#This Row],[Fecha]])</f>
        <v>2021</v>
      </c>
      <c r="D4488" s="18">
        <f>+MONTH(datos_arg[[#This Row],[Fecha]])</f>
        <v>4</v>
      </c>
      <c r="E4488" s="14" t="s">
        <v>1015</v>
      </c>
      <c r="F4488" s="14" t="s">
        <v>403</v>
      </c>
      <c r="G4488" s="14" t="s">
        <v>5383</v>
      </c>
      <c r="H4488" s="14" t="s">
        <v>532</v>
      </c>
      <c r="I4488" s="14" t="s">
        <v>7132</v>
      </c>
      <c r="J4488" s="14" t="s">
        <v>425</v>
      </c>
      <c r="K4488" s="14" t="s">
        <v>421</v>
      </c>
      <c r="L4488" s="14" t="s">
        <v>425</v>
      </c>
      <c r="M4488" s="14" t="s">
        <v>815</v>
      </c>
      <c r="N4488" s="14" t="s">
        <v>183</v>
      </c>
      <c r="O4488" s="14" t="s">
        <v>4607</v>
      </c>
      <c r="P4488" s="14" t="s">
        <v>6286</v>
      </c>
      <c r="Q4488" s="14">
        <v>1</v>
      </c>
      <c r="R4488" s="14" t="s">
        <v>5383</v>
      </c>
      <c r="S4488" s="14" t="s">
        <v>439</v>
      </c>
      <c r="T4488" s="35">
        <v>2100.14</v>
      </c>
      <c r="U4488" s="14" t="s">
        <v>4</v>
      </c>
      <c r="V4488" s="14">
        <v>139</v>
      </c>
      <c r="W4488" s="16">
        <f>+IF(datos_arg[[#This Row],[Moneda]]="ARS",datos_arg[[#This Row],[Monto]],datos_arg[[#This Row],[Monto]]*datos_arg[[#This Row],[TC]])</f>
        <v>2100.14</v>
      </c>
      <c r="X4488" s="16">
        <f>IFERROR(IF(datos_arg[[#This Row],[Moneda]]="USD",datos_arg[[#This Row],[Monto]],datos_arg[[#This Row],[Monto]]/datos_arg[[#This Row],[TC]]),0)</f>
        <v>15.108920863309352</v>
      </c>
      <c r="Y4488" s="14"/>
    </row>
    <row r="4489" spans="1:25" ht="15" customHeight="1" x14ac:dyDescent="0.25">
      <c r="A4489" s="14">
        <f t="shared" si="70"/>
        <v>4486</v>
      </c>
      <c r="B4489" s="1">
        <v>44291</v>
      </c>
      <c r="C4489" s="18">
        <f>+YEAR(datos_arg[[#This Row],[Fecha]])</f>
        <v>2021</v>
      </c>
      <c r="D4489" s="18">
        <f>+MONTH(datos_arg[[#This Row],[Fecha]])</f>
        <v>4</v>
      </c>
      <c r="E4489" s="14" t="s">
        <v>1015</v>
      </c>
      <c r="F4489" s="14" t="s">
        <v>403</v>
      </c>
      <c r="G4489" s="14" t="s">
        <v>5383</v>
      </c>
      <c r="H4489" s="14" t="s">
        <v>8103</v>
      </c>
      <c r="I4489" s="14" t="s">
        <v>8105</v>
      </c>
      <c r="J4489" s="14" t="s">
        <v>472</v>
      </c>
      <c r="K4489" s="14" t="s">
        <v>421</v>
      </c>
      <c r="L4489" s="14" t="s">
        <v>425</v>
      </c>
      <c r="M4489" s="14" t="s">
        <v>811</v>
      </c>
      <c r="N4489" s="14" t="s">
        <v>25</v>
      </c>
      <c r="O4489" s="14" t="s">
        <v>4584</v>
      </c>
      <c r="P4489" s="14" t="s">
        <v>6287</v>
      </c>
      <c r="Q4489" s="14">
        <v>10</v>
      </c>
      <c r="R4489" s="14" t="s">
        <v>5383</v>
      </c>
      <c r="S4489" s="14" t="s">
        <v>439</v>
      </c>
      <c r="T4489" s="35">
        <v>72514.27</v>
      </c>
      <c r="U4489" s="14" t="s">
        <v>4</v>
      </c>
      <c r="V4489" s="14">
        <v>139</v>
      </c>
      <c r="W4489" s="16">
        <f>+IF(datos_arg[[#This Row],[Moneda]]="ARS",datos_arg[[#This Row],[Monto]],datos_arg[[#This Row],[Monto]]*datos_arg[[#This Row],[TC]])</f>
        <v>72514.27</v>
      </c>
      <c r="X4489" s="16">
        <f>IFERROR(IF(datos_arg[[#This Row],[Moneda]]="USD",datos_arg[[#This Row],[Monto]],datos_arg[[#This Row],[Monto]]/datos_arg[[#This Row],[TC]]),0)</f>
        <v>521.68539568345329</v>
      </c>
      <c r="Y4489" s="14"/>
    </row>
    <row r="4490" spans="1:25" ht="15" customHeight="1" x14ac:dyDescent="0.25">
      <c r="A4490" s="14">
        <f t="shared" si="70"/>
        <v>4487</v>
      </c>
      <c r="B4490" s="1">
        <v>44291</v>
      </c>
      <c r="C4490" s="18">
        <f>+YEAR(datos_arg[[#This Row],[Fecha]])</f>
        <v>2021</v>
      </c>
      <c r="D4490" s="18">
        <f>+MONTH(datos_arg[[#This Row],[Fecha]])</f>
        <v>4</v>
      </c>
      <c r="E4490" s="14" t="s">
        <v>1015</v>
      </c>
      <c r="F4490" s="14" t="s">
        <v>403</v>
      </c>
      <c r="G4490" s="14" t="s">
        <v>5383</v>
      </c>
      <c r="H4490" s="14" t="s">
        <v>8103</v>
      </c>
      <c r="I4490" s="14" t="s">
        <v>8105</v>
      </c>
      <c r="J4490" s="14" t="s">
        <v>472</v>
      </c>
      <c r="K4490" s="14" t="s">
        <v>421</v>
      </c>
      <c r="L4490" s="14" t="s">
        <v>425</v>
      </c>
      <c r="M4490" s="14" t="s">
        <v>811</v>
      </c>
      <c r="N4490" s="14" t="s">
        <v>25</v>
      </c>
      <c r="O4490" s="14" t="s">
        <v>4585</v>
      </c>
      <c r="P4490" s="14" t="s">
        <v>6287</v>
      </c>
      <c r="Q4490" s="14">
        <v>1</v>
      </c>
      <c r="R4490" s="14" t="s">
        <v>5383</v>
      </c>
      <c r="S4490" s="14" t="s">
        <v>439</v>
      </c>
      <c r="T4490" s="35">
        <v>18143.68</v>
      </c>
      <c r="U4490" s="14" t="s">
        <v>4</v>
      </c>
      <c r="V4490" s="14">
        <v>139</v>
      </c>
      <c r="W4490" s="16">
        <f>+IF(datos_arg[[#This Row],[Moneda]]="ARS",datos_arg[[#This Row],[Monto]],datos_arg[[#This Row],[Monto]]*datos_arg[[#This Row],[TC]])</f>
        <v>18143.68</v>
      </c>
      <c r="X4490" s="16">
        <f>IFERROR(IF(datos_arg[[#This Row],[Moneda]]="USD",datos_arg[[#This Row],[Monto]],datos_arg[[#This Row],[Monto]]/datos_arg[[#This Row],[TC]]),0)</f>
        <v>130.53007194244606</v>
      </c>
      <c r="Y4490" s="14"/>
    </row>
    <row r="4491" spans="1:25" ht="15" customHeight="1" x14ac:dyDescent="0.25">
      <c r="A4491" s="14">
        <f t="shared" si="70"/>
        <v>4488</v>
      </c>
      <c r="B4491" s="1">
        <v>44291</v>
      </c>
      <c r="C4491" s="18">
        <f>+YEAR(datos_arg[[#This Row],[Fecha]])</f>
        <v>2021</v>
      </c>
      <c r="D4491" s="18">
        <f>+MONTH(datos_arg[[#This Row],[Fecha]])</f>
        <v>4</v>
      </c>
      <c r="E4491" s="14" t="s">
        <v>1015</v>
      </c>
      <c r="F4491" s="14" t="s">
        <v>403</v>
      </c>
      <c r="G4491" s="14" t="s">
        <v>5383</v>
      </c>
      <c r="H4491" s="14" t="s">
        <v>8103</v>
      </c>
      <c r="I4491" s="14" t="s">
        <v>8105</v>
      </c>
      <c r="J4491" s="14" t="s">
        <v>472</v>
      </c>
      <c r="K4491" s="14" t="s">
        <v>421</v>
      </c>
      <c r="L4491" s="14" t="s">
        <v>425</v>
      </c>
      <c r="M4491" s="14" t="s">
        <v>811</v>
      </c>
      <c r="N4491" s="14" t="s">
        <v>25</v>
      </c>
      <c r="O4491" s="14" t="s">
        <v>4586</v>
      </c>
      <c r="P4491" s="14" t="s">
        <v>6287</v>
      </c>
      <c r="Q4491" s="14">
        <v>1</v>
      </c>
      <c r="R4491" s="14" t="s">
        <v>5383</v>
      </c>
      <c r="S4491" s="14" t="s">
        <v>439</v>
      </c>
      <c r="T4491" s="35">
        <v>16414.84</v>
      </c>
      <c r="U4491" s="14" t="s">
        <v>4</v>
      </c>
      <c r="V4491" s="14">
        <v>139</v>
      </c>
      <c r="W4491" s="16">
        <f>+IF(datos_arg[[#This Row],[Moneda]]="ARS",datos_arg[[#This Row],[Monto]],datos_arg[[#This Row],[Monto]]*datos_arg[[#This Row],[TC]])</f>
        <v>16414.84</v>
      </c>
      <c r="X4491" s="16">
        <f>IFERROR(IF(datos_arg[[#This Row],[Moneda]]="USD",datos_arg[[#This Row],[Monto]],datos_arg[[#This Row],[Monto]]/datos_arg[[#This Row],[TC]]),0)</f>
        <v>118.09237410071943</v>
      </c>
      <c r="Y4491" s="14"/>
    </row>
    <row r="4492" spans="1:25" ht="15" customHeight="1" x14ac:dyDescent="0.25">
      <c r="A4492" s="14">
        <f t="shared" si="70"/>
        <v>4489</v>
      </c>
      <c r="B4492" s="1">
        <v>44291</v>
      </c>
      <c r="C4492" s="18">
        <f>+YEAR(datos_arg[[#This Row],[Fecha]])</f>
        <v>2021</v>
      </c>
      <c r="D4492" s="18">
        <f>+MONTH(datos_arg[[#This Row],[Fecha]])</f>
        <v>4</v>
      </c>
      <c r="E4492" s="14" t="s">
        <v>1015</v>
      </c>
      <c r="F4492" s="14" t="s">
        <v>403</v>
      </c>
      <c r="G4492" s="14" t="s">
        <v>5383</v>
      </c>
      <c r="H4492" s="14" t="s">
        <v>8103</v>
      </c>
      <c r="I4492" s="14" t="s">
        <v>8105</v>
      </c>
      <c r="J4492" s="14" t="s">
        <v>472</v>
      </c>
      <c r="K4492" s="14" t="s">
        <v>421</v>
      </c>
      <c r="L4492" s="14" t="s">
        <v>425</v>
      </c>
      <c r="M4492" s="14" t="s">
        <v>811</v>
      </c>
      <c r="N4492" s="14" t="s">
        <v>25</v>
      </c>
      <c r="O4492" s="14" t="s">
        <v>4587</v>
      </c>
      <c r="P4492" s="14" t="s">
        <v>6287</v>
      </c>
      <c r="Q4492" s="14">
        <v>8</v>
      </c>
      <c r="R4492" s="14" t="s">
        <v>5383</v>
      </c>
      <c r="S4492" s="14" t="s">
        <v>439</v>
      </c>
      <c r="T4492" s="35">
        <v>63923.18</v>
      </c>
      <c r="U4492" s="14" t="s">
        <v>4</v>
      </c>
      <c r="V4492" s="14">
        <v>139</v>
      </c>
      <c r="W4492" s="16">
        <f>+IF(datos_arg[[#This Row],[Moneda]]="ARS",datos_arg[[#This Row],[Monto]],datos_arg[[#This Row],[Monto]]*datos_arg[[#This Row],[TC]])</f>
        <v>63923.18</v>
      </c>
      <c r="X4492" s="16">
        <f>IFERROR(IF(datos_arg[[#This Row],[Moneda]]="USD",datos_arg[[#This Row],[Monto]],datos_arg[[#This Row],[Monto]]/datos_arg[[#This Row],[TC]]),0)</f>
        <v>459.87899280575539</v>
      </c>
      <c r="Y4492" s="14"/>
    </row>
    <row r="4493" spans="1:25" ht="15" customHeight="1" x14ac:dyDescent="0.25">
      <c r="A4493" s="14">
        <f t="shared" si="70"/>
        <v>4490</v>
      </c>
      <c r="B4493" s="1">
        <v>44291</v>
      </c>
      <c r="C4493" s="18">
        <f>+YEAR(datos_arg[[#This Row],[Fecha]])</f>
        <v>2021</v>
      </c>
      <c r="D4493" s="18">
        <f>+MONTH(datos_arg[[#This Row],[Fecha]])</f>
        <v>4</v>
      </c>
      <c r="E4493" s="14" t="s">
        <v>1015</v>
      </c>
      <c r="F4493" s="14" t="s">
        <v>403</v>
      </c>
      <c r="G4493" s="14" t="s">
        <v>5383</v>
      </c>
      <c r="H4493" s="14" t="s">
        <v>8103</v>
      </c>
      <c r="I4493" s="14" t="s">
        <v>8105</v>
      </c>
      <c r="J4493" s="14" t="s">
        <v>472</v>
      </c>
      <c r="K4493" s="14" t="s">
        <v>421</v>
      </c>
      <c r="L4493" s="14" t="s">
        <v>425</v>
      </c>
      <c r="M4493" s="14" t="s">
        <v>811</v>
      </c>
      <c r="N4493" s="14" t="s">
        <v>25</v>
      </c>
      <c r="O4493" s="14" t="s">
        <v>4588</v>
      </c>
      <c r="P4493" s="14" t="s">
        <v>6287</v>
      </c>
      <c r="Q4493" s="14">
        <v>1</v>
      </c>
      <c r="R4493" s="14" t="s">
        <v>5383</v>
      </c>
      <c r="S4493" s="14" t="s">
        <v>439</v>
      </c>
      <c r="T4493" s="35">
        <v>12784.09</v>
      </c>
      <c r="U4493" s="14" t="s">
        <v>4</v>
      </c>
      <c r="V4493" s="14">
        <v>139</v>
      </c>
      <c r="W4493" s="16">
        <f>+IF(datos_arg[[#This Row],[Moneda]]="ARS",datos_arg[[#This Row],[Monto]],datos_arg[[#This Row],[Monto]]*datos_arg[[#This Row],[TC]])</f>
        <v>12784.09</v>
      </c>
      <c r="X4493" s="16">
        <f>IFERROR(IF(datos_arg[[#This Row],[Moneda]]="USD",datos_arg[[#This Row],[Monto]],datos_arg[[#This Row],[Monto]]/datos_arg[[#This Row],[TC]]),0)</f>
        <v>91.971870503597117</v>
      </c>
      <c r="Y4493" s="14"/>
    </row>
    <row r="4494" spans="1:25" ht="15" customHeight="1" x14ac:dyDescent="0.25">
      <c r="A4494" s="14">
        <f t="shared" si="70"/>
        <v>4491</v>
      </c>
      <c r="B4494" s="1">
        <v>44291</v>
      </c>
      <c r="C4494" s="18">
        <f>+YEAR(datos_arg[[#This Row],[Fecha]])</f>
        <v>2021</v>
      </c>
      <c r="D4494" s="18">
        <f>+MONTH(datos_arg[[#This Row],[Fecha]])</f>
        <v>4</v>
      </c>
      <c r="E4494" s="14" t="s">
        <v>1015</v>
      </c>
      <c r="F4494" s="14" t="s">
        <v>403</v>
      </c>
      <c r="G4494" s="14" t="s">
        <v>5383</v>
      </c>
      <c r="H4494" s="14" t="s">
        <v>8103</v>
      </c>
      <c r="I4494" s="14" t="s">
        <v>8105</v>
      </c>
      <c r="J4494" s="14" t="s">
        <v>472</v>
      </c>
      <c r="K4494" s="14" t="s">
        <v>421</v>
      </c>
      <c r="L4494" s="14" t="s">
        <v>425</v>
      </c>
      <c r="M4494" s="14" t="s">
        <v>811</v>
      </c>
      <c r="N4494" s="14" t="s">
        <v>25</v>
      </c>
      <c r="O4494" s="14" t="s">
        <v>4589</v>
      </c>
      <c r="P4494" s="14" t="s">
        <v>6287</v>
      </c>
      <c r="Q4494" s="14">
        <v>1</v>
      </c>
      <c r="R4494" s="14" t="s">
        <v>5383</v>
      </c>
      <c r="S4494" s="14" t="s">
        <v>439</v>
      </c>
      <c r="T4494" s="35">
        <v>14686.9</v>
      </c>
      <c r="U4494" s="14" t="s">
        <v>4</v>
      </c>
      <c r="V4494" s="14">
        <v>139</v>
      </c>
      <c r="W4494" s="16">
        <f>+IF(datos_arg[[#This Row],[Moneda]]="ARS",datos_arg[[#This Row],[Monto]],datos_arg[[#This Row],[Monto]]*datos_arg[[#This Row],[TC]])</f>
        <v>14686.9</v>
      </c>
      <c r="X4494" s="16">
        <f>IFERROR(IF(datos_arg[[#This Row],[Moneda]]="USD",datos_arg[[#This Row],[Monto]],datos_arg[[#This Row],[Monto]]/datos_arg[[#This Row],[TC]]),0)</f>
        <v>105.66115107913669</v>
      </c>
      <c r="Y4494" s="14"/>
    </row>
    <row r="4495" spans="1:25" ht="15" customHeight="1" x14ac:dyDescent="0.25">
      <c r="A4495" s="14">
        <f t="shared" si="70"/>
        <v>4492</v>
      </c>
      <c r="B4495" s="1">
        <v>44291</v>
      </c>
      <c r="C4495" s="18">
        <f>+YEAR(datos_arg[[#This Row],[Fecha]])</f>
        <v>2021</v>
      </c>
      <c r="D4495" s="18">
        <f>+MONTH(datos_arg[[#This Row],[Fecha]])</f>
        <v>4</v>
      </c>
      <c r="E4495" s="14" t="s">
        <v>1015</v>
      </c>
      <c r="F4495" s="14" t="s">
        <v>403</v>
      </c>
      <c r="G4495" s="14" t="s">
        <v>5383</v>
      </c>
      <c r="H4495" s="14" t="s">
        <v>8103</v>
      </c>
      <c r="I4495" s="14" t="s">
        <v>8105</v>
      </c>
      <c r="J4495" s="14" t="s">
        <v>472</v>
      </c>
      <c r="K4495" s="14" t="s">
        <v>421</v>
      </c>
      <c r="L4495" s="14" t="s">
        <v>425</v>
      </c>
      <c r="M4495" s="14" t="s">
        <v>811</v>
      </c>
      <c r="N4495" s="14" t="s">
        <v>25</v>
      </c>
      <c r="O4495" s="14" t="s">
        <v>4590</v>
      </c>
      <c r="P4495" s="14" t="s">
        <v>6287</v>
      </c>
      <c r="Q4495" s="14">
        <v>2</v>
      </c>
      <c r="R4495" s="14" t="s">
        <v>5383</v>
      </c>
      <c r="S4495" s="14" t="s">
        <v>439</v>
      </c>
      <c r="T4495" s="35">
        <v>29082.63</v>
      </c>
      <c r="U4495" s="14" t="s">
        <v>4</v>
      </c>
      <c r="V4495" s="14">
        <v>139</v>
      </c>
      <c r="W4495" s="16">
        <f>+IF(datos_arg[[#This Row],[Moneda]]="ARS",datos_arg[[#This Row],[Monto]],datos_arg[[#This Row],[Monto]]*datos_arg[[#This Row],[TC]])</f>
        <v>29082.63</v>
      </c>
      <c r="X4495" s="16">
        <f>IFERROR(IF(datos_arg[[#This Row],[Moneda]]="USD",datos_arg[[#This Row],[Monto]],datos_arg[[#This Row],[Monto]]/datos_arg[[#This Row],[TC]]),0)</f>
        <v>209.22755395683453</v>
      </c>
      <c r="Y4495" s="14"/>
    </row>
    <row r="4496" spans="1:25" ht="15" customHeight="1" x14ac:dyDescent="0.25">
      <c r="A4496" s="14">
        <f t="shared" si="70"/>
        <v>4493</v>
      </c>
      <c r="B4496" s="1">
        <v>44291</v>
      </c>
      <c r="C4496" s="18">
        <f>+YEAR(datos_arg[[#This Row],[Fecha]])</f>
        <v>2021</v>
      </c>
      <c r="D4496" s="18">
        <f>+MONTH(datos_arg[[#This Row],[Fecha]])</f>
        <v>4</v>
      </c>
      <c r="E4496" s="14" t="s">
        <v>1015</v>
      </c>
      <c r="F4496" s="14" t="s">
        <v>403</v>
      </c>
      <c r="G4496" s="14" t="s">
        <v>5383</v>
      </c>
      <c r="H4496" s="14" t="s">
        <v>8103</v>
      </c>
      <c r="I4496" s="14" t="s">
        <v>8105</v>
      </c>
      <c r="J4496" s="14" t="s">
        <v>472</v>
      </c>
      <c r="K4496" s="14" t="s">
        <v>421</v>
      </c>
      <c r="L4496" s="14" t="s">
        <v>425</v>
      </c>
      <c r="M4496" s="14" t="s">
        <v>811</v>
      </c>
      <c r="N4496" s="14" t="s">
        <v>25</v>
      </c>
      <c r="O4496" s="14" t="s">
        <v>4591</v>
      </c>
      <c r="P4496" s="14" t="s">
        <v>6287</v>
      </c>
      <c r="Q4496" s="14">
        <v>2</v>
      </c>
      <c r="R4496" s="14" t="s">
        <v>5383</v>
      </c>
      <c r="S4496" s="14" t="s">
        <v>439</v>
      </c>
      <c r="T4496" s="35">
        <v>34441.300000000003</v>
      </c>
      <c r="U4496" s="14" t="s">
        <v>4</v>
      </c>
      <c r="V4496" s="14">
        <v>139</v>
      </c>
      <c r="W4496" s="16">
        <f>+IF(datos_arg[[#This Row],[Moneda]]="ARS",datos_arg[[#This Row],[Monto]],datos_arg[[#This Row],[Monto]]*datos_arg[[#This Row],[TC]])</f>
        <v>34441.300000000003</v>
      </c>
      <c r="X4496" s="16">
        <f>IFERROR(IF(datos_arg[[#This Row],[Moneda]]="USD",datos_arg[[#This Row],[Monto]],datos_arg[[#This Row],[Monto]]/datos_arg[[#This Row],[TC]]),0)</f>
        <v>247.7791366906475</v>
      </c>
      <c r="Y4496" s="14"/>
    </row>
    <row r="4497" spans="1:25" ht="15" customHeight="1" x14ac:dyDescent="0.25">
      <c r="A4497" s="14">
        <f t="shared" si="70"/>
        <v>4494</v>
      </c>
      <c r="B4497" s="1">
        <v>44291</v>
      </c>
      <c r="C4497" s="18">
        <f>+YEAR(datos_arg[[#This Row],[Fecha]])</f>
        <v>2021</v>
      </c>
      <c r="D4497" s="18">
        <f>+MONTH(datos_arg[[#This Row],[Fecha]])</f>
        <v>4</v>
      </c>
      <c r="E4497" s="14" t="s">
        <v>617</v>
      </c>
      <c r="F4497" s="14" t="s">
        <v>8101</v>
      </c>
      <c r="G4497" s="14"/>
      <c r="H4497" s="14" t="s">
        <v>8103</v>
      </c>
      <c r="I4497" s="14" t="s">
        <v>8105</v>
      </c>
      <c r="J4497" s="14" t="s">
        <v>472</v>
      </c>
      <c r="K4497" s="14" t="s">
        <v>421</v>
      </c>
      <c r="L4497" s="14" t="s">
        <v>425</v>
      </c>
      <c r="M4497" s="14" t="s">
        <v>540</v>
      </c>
      <c r="N4497" s="14" t="s">
        <v>25</v>
      </c>
      <c r="O4497" s="14" t="s">
        <v>4592</v>
      </c>
      <c r="P4497" s="14" t="s">
        <v>6287</v>
      </c>
      <c r="Q4497" s="14">
        <v>2</v>
      </c>
      <c r="R4497" s="14" t="s">
        <v>8101</v>
      </c>
      <c r="S4497" s="14" t="s">
        <v>439</v>
      </c>
      <c r="T4497" s="35">
        <v>18876.240000000002</v>
      </c>
      <c r="U4497" s="14" t="s">
        <v>4</v>
      </c>
      <c r="V4497" s="14">
        <v>139</v>
      </c>
      <c r="W4497" s="16">
        <f>+IF(datos_arg[[#This Row],[Moneda]]="ARS",datos_arg[[#This Row],[Monto]],datos_arg[[#This Row],[Monto]]*datos_arg[[#This Row],[TC]])</f>
        <v>18876.240000000002</v>
      </c>
      <c r="X4497" s="16">
        <f>IFERROR(IF(datos_arg[[#This Row],[Moneda]]="USD",datos_arg[[#This Row],[Monto]],datos_arg[[#This Row],[Monto]]/datos_arg[[#This Row],[TC]]),0)</f>
        <v>135.80028776978418</v>
      </c>
      <c r="Y4497" s="14"/>
    </row>
    <row r="4498" spans="1:25" ht="15" customHeight="1" x14ac:dyDescent="0.25">
      <c r="A4498" s="14">
        <f t="shared" si="70"/>
        <v>4495</v>
      </c>
      <c r="B4498" s="1">
        <v>44291</v>
      </c>
      <c r="C4498" s="18">
        <f>+YEAR(datos_arg[[#This Row],[Fecha]])</f>
        <v>2021</v>
      </c>
      <c r="D4498" s="18">
        <f>+MONTH(datos_arg[[#This Row],[Fecha]])</f>
        <v>4</v>
      </c>
      <c r="E4498" s="14" t="s">
        <v>617</v>
      </c>
      <c r="F4498" s="14" t="s">
        <v>8101</v>
      </c>
      <c r="G4498" s="14"/>
      <c r="H4498" s="14" t="s">
        <v>8103</v>
      </c>
      <c r="I4498" s="14" t="s">
        <v>8105</v>
      </c>
      <c r="J4498" s="14" t="s">
        <v>472</v>
      </c>
      <c r="K4498" s="14" t="s">
        <v>421</v>
      </c>
      <c r="L4498" s="14" t="s">
        <v>425</v>
      </c>
      <c r="M4498" s="14" t="s">
        <v>540</v>
      </c>
      <c r="N4498" s="14" t="s">
        <v>25</v>
      </c>
      <c r="O4498" s="14" t="s">
        <v>4593</v>
      </c>
      <c r="P4498" s="14" t="s">
        <v>6287</v>
      </c>
      <c r="Q4498" s="14">
        <v>2</v>
      </c>
      <c r="R4498" s="14" t="s">
        <v>8101</v>
      </c>
      <c r="S4498" s="14" t="s">
        <v>439</v>
      </c>
      <c r="T4498" s="35">
        <v>20143.57</v>
      </c>
      <c r="U4498" s="14" t="s">
        <v>4</v>
      </c>
      <c r="V4498" s="14">
        <v>139</v>
      </c>
      <c r="W4498" s="16">
        <f>+IF(datos_arg[[#This Row],[Moneda]]="ARS",datos_arg[[#This Row],[Monto]],datos_arg[[#This Row],[Monto]]*datos_arg[[#This Row],[TC]])</f>
        <v>20143.57</v>
      </c>
      <c r="X4498" s="16">
        <f>IFERROR(IF(datos_arg[[#This Row],[Moneda]]="USD",datos_arg[[#This Row],[Monto]],datos_arg[[#This Row],[Monto]]/datos_arg[[#This Row],[TC]]),0)</f>
        <v>144.91776978417266</v>
      </c>
      <c r="Y4498" s="14"/>
    </row>
    <row r="4499" spans="1:25" ht="15" customHeight="1" x14ac:dyDescent="0.25">
      <c r="A4499" s="14">
        <f t="shared" si="70"/>
        <v>4496</v>
      </c>
      <c r="B4499" s="1">
        <v>44291</v>
      </c>
      <c r="C4499" s="18">
        <f>+YEAR(datos_arg[[#This Row],[Fecha]])</f>
        <v>2021</v>
      </c>
      <c r="D4499" s="18">
        <f>+MONTH(datos_arg[[#This Row],[Fecha]])</f>
        <v>4</v>
      </c>
      <c r="E4499" s="14" t="s">
        <v>617</v>
      </c>
      <c r="F4499" s="14" t="s">
        <v>8101</v>
      </c>
      <c r="G4499" s="14"/>
      <c r="H4499" s="14" t="s">
        <v>8103</v>
      </c>
      <c r="I4499" s="14" t="s">
        <v>8105</v>
      </c>
      <c r="J4499" s="14" t="s">
        <v>472</v>
      </c>
      <c r="K4499" s="14" t="s">
        <v>421</v>
      </c>
      <c r="L4499" s="14" t="s">
        <v>425</v>
      </c>
      <c r="M4499" s="14" t="s">
        <v>540</v>
      </c>
      <c r="N4499" s="14" t="s">
        <v>25</v>
      </c>
      <c r="O4499" s="14" t="s">
        <v>4594</v>
      </c>
      <c r="P4499" s="14" t="s">
        <v>6287</v>
      </c>
      <c r="Q4499" s="14">
        <v>1</v>
      </c>
      <c r="R4499" s="14" t="s">
        <v>8101</v>
      </c>
      <c r="S4499" s="14" t="s">
        <v>439</v>
      </c>
      <c r="T4499" s="35">
        <v>9383.18</v>
      </c>
      <c r="U4499" s="14" t="s">
        <v>4</v>
      </c>
      <c r="V4499" s="14">
        <v>139</v>
      </c>
      <c r="W4499" s="16">
        <f>+IF(datos_arg[[#This Row],[Moneda]]="ARS",datos_arg[[#This Row],[Monto]],datos_arg[[#This Row],[Monto]]*datos_arg[[#This Row],[TC]])</f>
        <v>9383.18</v>
      </c>
      <c r="X4499" s="16">
        <f>IFERROR(IF(datos_arg[[#This Row],[Moneda]]="USD",datos_arg[[#This Row],[Monto]],datos_arg[[#This Row],[Monto]]/datos_arg[[#This Row],[TC]]),0)</f>
        <v>67.504892086330941</v>
      </c>
      <c r="Y4499" s="14"/>
    </row>
    <row r="4500" spans="1:25" ht="15" customHeight="1" x14ac:dyDescent="0.25">
      <c r="A4500" s="14">
        <f t="shared" si="70"/>
        <v>4497</v>
      </c>
      <c r="B4500" s="1">
        <v>44291</v>
      </c>
      <c r="C4500" s="18">
        <f>+YEAR(datos_arg[[#This Row],[Fecha]])</f>
        <v>2021</v>
      </c>
      <c r="D4500" s="18">
        <f>+MONTH(datos_arg[[#This Row],[Fecha]])</f>
        <v>4</v>
      </c>
      <c r="E4500" s="14" t="s">
        <v>617</v>
      </c>
      <c r="F4500" s="14" t="s">
        <v>8101</v>
      </c>
      <c r="G4500" s="14"/>
      <c r="H4500" s="14" t="s">
        <v>8103</v>
      </c>
      <c r="I4500" s="14" t="s">
        <v>8105</v>
      </c>
      <c r="J4500" s="14" t="s">
        <v>472</v>
      </c>
      <c r="K4500" s="14" t="s">
        <v>421</v>
      </c>
      <c r="L4500" s="14" t="s">
        <v>425</v>
      </c>
      <c r="M4500" s="14" t="s">
        <v>540</v>
      </c>
      <c r="N4500" s="14" t="s">
        <v>25</v>
      </c>
      <c r="O4500" s="14" t="s">
        <v>4595</v>
      </c>
      <c r="P4500" s="14" t="s">
        <v>6287</v>
      </c>
      <c r="Q4500" s="14">
        <v>1</v>
      </c>
      <c r="R4500" s="14" t="s">
        <v>8101</v>
      </c>
      <c r="S4500" s="14" t="s">
        <v>439</v>
      </c>
      <c r="T4500" s="35">
        <v>15044.03</v>
      </c>
      <c r="U4500" s="14" t="s">
        <v>4</v>
      </c>
      <c r="V4500" s="14">
        <v>139</v>
      </c>
      <c r="W4500" s="16">
        <f>+IF(datos_arg[[#This Row],[Moneda]]="ARS",datos_arg[[#This Row],[Monto]],datos_arg[[#This Row],[Monto]]*datos_arg[[#This Row],[TC]])</f>
        <v>15044.03</v>
      </c>
      <c r="X4500" s="16">
        <f>IFERROR(IF(datos_arg[[#This Row],[Moneda]]="USD",datos_arg[[#This Row],[Monto]],datos_arg[[#This Row],[Monto]]/datos_arg[[#This Row],[TC]]),0)</f>
        <v>108.23043165467627</v>
      </c>
      <c r="Y4500" s="14"/>
    </row>
    <row r="4501" spans="1:25" ht="15" customHeight="1" x14ac:dyDescent="0.25">
      <c r="A4501" s="14">
        <f t="shared" si="70"/>
        <v>4498</v>
      </c>
      <c r="B4501" s="1">
        <v>44291</v>
      </c>
      <c r="C4501" s="18">
        <f>+YEAR(datos_arg[[#This Row],[Fecha]])</f>
        <v>2021</v>
      </c>
      <c r="D4501" s="18">
        <f>+MONTH(datos_arg[[#This Row],[Fecha]])</f>
        <v>4</v>
      </c>
      <c r="E4501" s="14" t="s">
        <v>617</v>
      </c>
      <c r="F4501" s="14" t="s">
        <v>8101</v>
      </c>
      <c r="G4501" s="14"/>
      <c r="H4501" s="14" t="s">
        <v>8103</v>
      </c>
      <c r="I4501" s="14" t="s">
        <v>8105</v>
      </c>
      <c r="J4501" s="14" t="s">
        <v>472</v>
      </c>
      <c r="K4501" s="14" t="s">
        <v>421</v>
      </c>
      <c r="L4501" s="14" t="s">
        <v>425</v>
      </c>
      <c r="M4501" s="14" t="s">
        <v>540</v>
      </c>
      <c r="N4501" s="14" t="s">
        <v>25</v>
      </c>
      <c r="O4501" s="14" t="s">
        <v>4596</v>
      </c>
      <c r="P4501" s="14" t="s">
        <v>6287</v>
      </c>
      <c r="Q4501" s="14">
        <v>2</v>
      </c>
      <c r="R4501" s="14" t="s">
        <v>8101</v>
      </c>
      <c r="S4501" s="14" t="s">
        <v>439</v>
      </c>
      <c r="T4501" s="35">
        <v>21061.09</v>
      </c>
      <c r="U4501" s="14" t="s">
        <v>4</v>
      </c>
      <c r="V4501" s="14">
        <v>139</v>
      </c>
      <c r="W4501" s="16">
        <f>+IF(datos_arg[[#This Row],[Moneda]]="ARS",datos_arg[[#This Row],[Monto]],datos_arg[[#This Row],[Monto]]*datos_arg[[#This Row],[TC]])</f>
        <v>21061.09</v>
      </c>
      <c r="X4501" s="16">
        <f>IFERROR(IF(datos_arg[[#This Row],[Moneda]]="USD",datos_arg[[#This Row],[Monto]],datos_arg[[#This Row],[Monto]]/datos_arg[[#This Row],[TC]]),0)</f>
        <v>151.51863309352518</v>
      </c>
      <c r="Y4501" s="14"/>
    </row>
    <row r="4502" spans="1:25" ht="15" customHeight="1" x14ac:dyDescent="0.25">
      <c r="A4502" s="14">
        <f t="shared" si="70"/>
        <v>4499</v>
      </c>
      <c r="B4502" s="1">
        <v>44291</v>
      </c>
      <c r="C4502" s="18">
        <f>+YEAR(datos_arg[[#This Row],[Fecha]])</f>
        <v>2021</v>
      </c>
      <c r="D4502" s="18">
        <f>+MONTH(datos_arg[[#This Row],[Fecha]])</f>
        <v>4</v>
      </c>
      <c r="E4502" s="14" t="s">
        <v>1015</v>
      </c>
      <c r="F4502" s="14" t="s">
        <v>403</v>
      </c>
      <c r="G4502" s="14" t="s">
        <v>5382</v>
      </c>
      <c r="H4502" s="14" t="s">
        <v>8103</v>
      </c>
      <c r="I4502" s="14" t="s">
        <v>8105</v>
      </c>
      <c r="J4502" s="14" t="s">
        <v>6721</v>
      </c>
      <c r="K4502" s="14" t="s">
        <v>420</v>
      </c>
      <c r="L4502" s="14" t="s">
        <v>421</v>
      </c>
      <c r="M4502" s="14" t="s">
        <v>838</v>
      </c>
      <c r="N4502" s="14" t="s">
        <v>4597</v>
      </c>
      <c r="O4502" s="14" t="s">
        <v>4598</v>
      </c>
      <c r="P4502" s="14" t="s">
        <v>6280</v>
      </c>
      <c r="Q4502" s="14">
        <v>20</v>
      </c>
      <c r="R4502" s="14" t="s">
        <v>5382</v>
      </c>
      <c r="S4502" s="14" t="s">
        <v>439</v>
      </c>
      <c r="T4502" s="35">
        <v>3000</v>
      </c>
      <c r="U4502" s="14" t="s">
        <v>4</v>
      </c>
      <c r="V4502" s="14">
        <v>139</v>
      </c>
      <c r="W4502" s="16">
        <f>+IF(datos_arg[[#This Row],[Moneda]]="ARS",datos_arg[[#This Row],[Monto]],datos_arg[[#This Row],[Monto]]*datos_arg[[#This Row],[TC]])</f>
        <v>3000</v>
      </c>
      <c r="X4502" s="16">
        <f>IFERROR(IF(datos_arg[[#This Row],[Moneda]]="USD",datos_arg[[#This Row],[Monto]],datos_arg[[#This Row],[Monto]]/datos_arg[[#This Row],[TC]]),0)</f>
        <v>21.582733812949641</v>
      </c>
      <c r="Y4502" s="14"/>
    </row>
    <row r="4503" spans="1:25" ht="15" customHeight="1" x14ac:dyDescent="0.25">
      <c r="A4503" s="14">
        <f t="shared" si="70"/>
        <v>4500</v>
      </c>
      <c r="B4503" s="1">
        <v>44291</v>
      </c>
      <c r="C4503" s="18">
        <f>+YEAR(datos_arg[[#This Row],[Fecha]])</f>
        <v>2021</v>
      </c>
      <c r="D4503" s="18">
        <f>+MONTH(datos_arg[[#This Row],[Fecha]])</f>
        <v>4</v>
      </c>
      <c r="E4503" s="14" t="s">
        <v>617</v>
      </c>
      <c r="F4503" s="14" t="s">
        <v>8101</v>
      </c>
      <c r="G4503" s="14"/>
      <c r="H4503" s="14" t="s">
        <v>8103</v>
      </c>
      <c r="I4503" s="14" t="s">
        <v>8105</v>
      </c>
      <c r="J4503" s="14" t="s">
        <v>472</v>
      </c>
      <c r="K4503" s="14" t="s">
        <v>421</v>
      </c>
      <c r="L4503" s="14" t="s">
        <v>425</v>
      </c>
      <c r="M4503" s="14" t="s">
        <v>473</v>
      </c>
      <c r="N4503" s="14" t="s">
        <v>740</v>
      </c>
      <c r="O4503" s="14" t="s">
        <v>4599</v>
      </c>
      <c r="P4503" s="14" t="s">
        <v>6288</v>
      </c>
      <c r="Q4503" s="14">
        <v>3</v>
      </c>
      <c r="R4503" s="14" t="s">
        <v>8101</v>
      </c>
      <c r="S4503" s="14" t="s">
        <v>439</v>
      </c>
      <c r="T4503" s="35">
        <v>35369.29</v>
      </c>
      <c r="U4503" s="14" t="s">
        <v>4</v>
      </c>
      <c r="V4503" s="14">
        <v>139</v>
      </c>
      <c r="W4503" s="16">
        <f>+IF(datos_arg[[#This Row],[Moneda]]="ARS",datos_arg[[#This Row],[Monto]],datos_arg[[#This Row],[Monto]]*datos_arg[[#This Row],[TC]])</f>
        <v>35369.29</v>
      </c>
      <c r="X4503" s="16">
        <f>IFERROR(IF(datos_arg[[#This Row],[Moneda]]="USD",datos_arg[[#This Row],[Monto]],datos_arg[[#This Row],[Monto]]/datos_arg[[#This Row],[TC]]),0)</f>
        <v>254.45532374100719</v>
      </c>
      <c r="Y4503" s="14"/>
    </row>
    <row r="4504" spans="1:25" ht="15" customHeight="1" x14ac:dyDescent="0.25">
      <c r="A4504" s="14">
        <f t="shared" si="70"/>
        <v>4501</v>
      </c>
      <c r="B4504" s="1">
        <v>44291</v>
      </c>
      <c r="C4504" s="18">
        <f>+YEAR(datos_arg[[#This Row],[Fecha]])</f>
        <v>2021</v>
      </c>
      <c r="D4504" s="18">
        <f>+MONTH(datos_arg[[#This Row],[Fecha]])</f>
        <v>4</v>
      </c>
      <c r="E4504" s="14" t="s">
        <v>617</v>
      </c>
      <c r="F4504" s="14" t="s">
        <v>8101</v>
      </c>
      <c r="G4504" s="14"/>
      <c r="H4504" s="14" t="s">
        <v>8103</v>
      </c>
      <c r="I4504" s="14" t="s">
        <v>8105</v>
      </c>
      <c r="J4504" s="14" t="s">
        <v>472</v>
      </c>
      <c r="K4504" s="14" t="s">
        <v>421</v>
      </c>
      <c r="L4504" s="14" t="s">
        <v>421</v>
      </c>
      <c r="M4504" s="14" t="s">
        <v>578</v>
      </c>
      <c r="N4504" s="14" t="s">
        <v>740</v>
      </c>
      <c r="O4504" s="14" t="s">
        <v>4600</v>
      </c>
      <c r="P4504" s="14" t="s">
        <v>6288</v>
      </c>
      <c r="Q4504" s="14">
        <v>20</v>
      </c>
      <c r="R4504" s="14" t="s">
        <v>8101</v>
      </c>
      <c r="S4504" s="14" t="s">
        <v>439</v>
      </c>
      <c r="T4504" s="35">
        <v>28674.82</v>
      </c>
      <c r="U4504" s="14" t="s">
        <v>4</v>
      </c>
      <c r="V4504" s="14">
        <v>139</v>
      </c>
      <c r="W4504" s="16">
        <f>+IF(datos_arg[[#This Row],[Moneda]]="ARS",datos_arg[[#This Row],[Monto]],datos_arg[[#This Row],[Monto]]*datos_arg[[#This Row],[TC]])</f>
        <v>28674.82</v>
      </c>
      <c r="X4504" s="16">
        <f>IFERROR(IF(datos_arg[[#This Row],[Moneda]]="USD",datos_arg[[#This Row],[Monto]],datos_arg[[#This Row],[Monto]]/datos_arg[[#This Row],[TC]]),0)</f>
        <v>206.2936690647482</v>
      </c>
      <c r="Y4504" s="14"/>
    </row>
    <row r="4505" spans="1:25" ht="15" customHeight="1" x14ac:dyDescent="0.25">
      <c r="A4505" s="14">
        <f t="shared" si="70"/>
        <v>4502</v>
      </c>
      <c r="B4505" s="1">
        <v>44291</v>
      </c>
      <c r="C4505" s="18">
        <f>+YEAR(datos_arg[[#This Row],[Fecha]])</f>
        <v>2021</v>
      </c>
      <c r="D4505" s="18">
        <f>+MONTH(datos_arg[[#This Row],[Fecha]])</f>
        <v>4</v>
      </c>
      <c r="E4505" s="14" t="s">
        <v>617</v>
      </c>
      <c r="F4505" s="14" t="s">
        <v>8101</v>
      </c>
      <c r="G4505" s="14"/>
      <c r="H4505" s="14" t="s">
        <v>8103</v>
      </c>
      <c r="I4505" s="14" t="s">
        <v>8105</v>
      </c>
      <c r="J4505" s="14" t="s">
        <v>472</v>
      </c>
      <c r="K4505" s="14" t="s">
        <v>421</v>
      </c>
      <c r="L4505" s="14" t="s">
        <v>421</v>
      </c>
      <c r="M4505" s="14" t="s">
        <v>578</v>
      </c>
      <c r="N4505" s="14" t="s">
        <v>740</v>
      </c>
      <c r="O4505" s="14" t="s">
        <v>4601</v>
      </c>
      <c r="P4505" s="14" t="s">
        <v>6288</v>
      </c>
      <c r="Q4505" s="14">
        <v>20</v>
      </c>
      <c r="R4505" s="14" t="s">
        <v>8101</v>
      </c>
      <c r="S4505" s="14" t="s">
        <v>439</v>
      </c>
      <c r="T4505" s="35">
        <v>33306.910000000003</v>
      </c>
      <c r="U4505" s="14" t="s">
        <v>4</v>
      </c>
      <c r="V4505" s="14">
        <v>139</v>
      </c>
      <c r="W4505" s="16">
        <f>+IF(datos_arg[[#This Row],[Moneda]]="ARS",datos_arg[[#This Row],[Monto]],datos_arg[[#This Row],[Monto]]*datos_arg[[#This Row],[TC]])</f>
        <v>33306.910000000003</v>
      </c>
      <c r="X4505" s="16">
        <f>IFERROR(IF(datos_arg[[#This Row],[Moneda]]="USD",datos_arg[[#This Row],[Monto]],datos_arg[[#This Row],[Monto]]/datos_arg[[#This Row],[TC]]),0)</f>
        <v>239.61805755395687</v>
      </c>
      <c r="Y4505" s="14"/>
    </row>
    <row r="4506" spans="1:25" ht="15" customHeight="1" x14ac:dyDescent="0.25">
      <c r="A4506" s="14">
        <f t="shared" si="70"/>
        <v>4503</v>
      </c>
      <c r="B4506" s="1">
        <v>44291</v>
      </c>
      <c r="C4506" s="18">
        <f>+YEAR(datos_arg[[#This Row],[Fecha]])</f>
        <v>2021</v>
      </c>
      <c r="D4506" s="18">
        <f>+MONTH(datos_arg[[#This Row],[Fecha]])</f>
        <v>4</v>
      </c>
      <c r="E4506" s="14" t="s">
        <v>617</v>
      </c>
      <c r="F4506" s="14" t="s">
        <v>8101</v>
      </c>
      <c r="G4506" s="14"/>
      <c r="H4506" s="14" t="s">
        <v>8103</v>
      </c>
      <c r="I4506" s="14" t="s">
        <v>8105</v>
      </c>
      <c r="J4506" s="14" t="s">
        <v>472</v>
      </c>
      <c r="K4506" s="14" t="s">
        <v>421</v>
      </c>
      <c r="L4506" s="14" t="s">
        <v>421</v>
      </c>
      <c r="M4506" s="14" t="s">
        <v>578</v>
      </c>
      <c r="N4506" s="14" t="s">
        <v>740</v>
      </c>
      <c r="O4506" s="14" t="s">
        <v>4602</v>
      </c>
      <c r="P4506" s="14" t="s">
        <v>6288</v>
      </c>
      <c r="Q4506" s="14">
        <v>3</v>
      </c>
      <c r="R4506" s="14" t="s">
        <v>8101</v>
      </c>
      <c r="S4506" s="14" t="s">
        <v>439</v>
      </c>
      <c r="T4506" s="35">
        <v>13399.96</v>
      </c>
      <c r="U4506" s="14" t="s">
        <v>4</v>
      </c>
      <c r="V4506" s="14">
        <v>139</v>
      </c>
      <c r="W4506" s="16">
        <f>+IF(datos_arg[[#This Row],[Moneda]]="ARS",datos_arg[[#This Row],[Monto]],datos_arg[[#This Row],[Monto]]*datos_arg[[#This Row],[TC]])</f>
        <v>13399.96</v>
      </c>
      <c r="X4506" s="16">
        <f>IFERROR(IF(datos_arg[[#This Row],[Moneda]]="USD",datos_arg[[#This Row],[Monto]],datos_arg[[#This Row],[Monto]]/datos_arg[[#This Row],[TC]]),0)</f>
        <v>96.402589928057552</v>
      </c>
      <c r="Y4506" s="14"/>
    </row>
    <row r="4507" spans="1:25" ht="15" customHeight="1" x14ac:dyDescent="0.25">
      <c r="A4507" s="14">
        <f t="shared" si="70"/>
        <v>4504</v>
      </c>
      <c r="B4507" s="1">
        <v>44291</v>
      </c>
      <c r="C4507" s="18">
        <f>+YEAR(datos_arg[[#This Row],[Fecha]])</f>
        <v>2021</v>
      </c>
      <c r="D4507" s="18">
        <f>+MONTH(datos_arg[[#This Row],[Fecha]])</f>
        <v>4</v>
      </c>
      <c r="E4507" s="14" t="s">
        <v>617</v>
      </c>
      <c r="F4507" s="14" t="s">
        <v>8101</v>
      </c>
      <c r="G4507" s="14"/>
      <c r="H4507" s="14" t="s">
        <v>8103</v>
      </c>
      <c r="I4507" s="14" t="s">
        <v>8105</v>
      </c>
      <c r="J4507" s="14" t="s">
        <v>472</v>
      </c>
      <c r="K4507" s="14" t="s">
        <v>421</v>
      </c>
      <c r="L4507" s="14" t="s">
        <v>425</v>
      </c>
      <c r="M4507" s="14" t="s">
        <v>473</v>
      </c>
      <c r="N4507" s="14" t="s">
        <v>740</v>
      </c>
      <c r="O4507" s="14" t="s">
        <v>4603</v>
      </c>
      <c r="P4507" s="14" t="s">
        <v>6288</v>
      </c>
      <c r="Q4507" s="14">
        <v>2</v>
      </c>
      <c r="R4507" s="14" t="s">
        <v>8101</v>
      </c>
      <c r="S4507" s="14" t="s">
        <v>439</v>
      </c>
      <c r="T4507" s="35">
        <v>64540.4</v>
      </c>
      <c r="U4507" s="14" t="s">
        <v>4</v>
      </c>
      <c r="V4507" s="14">
        <v>139</v>
      </c>
      <c r="W4507" s="16">
        <f>+IF(datos_arg[[#This Row],[Moneda]]="ARS",datos_arg[[#This Row],[Monto]],datos_arg[[#This Row],[Monto]]*datos_arg[[#This Row],[TC]])</f>
        <v>64540.4</v>
      </c>
      <c r="X4507" s="16">
        <f>IFERROR(IF(datos_arg[[#This Row],[Moneda]]="USD",datos_arg[[#This Row],[Monto]],datos_arg[[#This Row],[Monto]]/datos_arg[[#This Row],[TC]]),0)</f>
        <v>464.31942446043166</v>
      </c>
      <c r="Y4507" s="14"/>
    </row>
    <row r="4508" spans="1:25" ht="15" customHeight="1" x14ac:dyDescent="0.25">
      <c r="A4508" s="14">
        <f t="shared" si="70"/>
        <v>4505</v>
      </c>
      <c r="B4508" s="1">
        <v>44291</v>
      </c>
      <c r="C4508" s="18">
        <f>+YEAR(datos_arg[[#This Row],[Fecha]])</f>
        <v>2021</v>
      </c>
      <c r="D4508" s="18">
        <f>+MONTH(datos_arg[[#This Row],[Fecha]])</f>
        <v>4</v>
      </c>
      <c r="E4508" s="14" t="s">
        <v>617</v>
      </c>
      <c r="F4508" s="14" t="s">
        <v>8101</v>
      </c>
      <c r="G4508" s="14"/>
      <c r="H4508" s="14" t="s">
        <v>8103</v>
      </c>
      <c r="I4508" s="14" t="s">
        <v>8105</v>
      </c>
      <c r="J4508" s="14" t="s">
        <v>472</v>
      </c>
      <c r="K4508" s="14" t="s">
        <v>421</v>
      </c>
      <c r="L4508" s="14" t="s">
        <v>425</v>
      </c>
      <c r="M4508" s="14" t="s">
        <v>473</v>
      </c>
      <c r="N4508" s="14" t="s">
        <v>740</v>
      </c>
      <c r="O4508" s="14" t="s">
        <v>4604</v>
      </c>
      <c r="P4508" s="14" t="s">
        <v>6288</v>
      </c>
      <c r="Q4508" s="14">
        <v>2</v>
      </c>
      <c r="R4508" s="14" t="s">
        <v>8101</v>
      </c>
      <c r="S4508" s="14" t="s">
        <v>439</v>
      </c>
      <c r="T4508" s="35">
        <v>64011.02</v>
      </c>
      <c r="U4508" s="14" t="s">
        <v>4</v>
      </c>
      <c r="V4508" s="14">
        <v>139</v>
      </c>
      <c r="W4508" s="16">
        <f>+IF(datos_arg[[#This Row],[Moneda]]="ARS",datos_arg[[#This Row],[Monto]],datos_arg[[#This Row],[Monto]]*datos_arg[[#This Row],[TC]])</f>
        <v>64011.02</v>
      </c>
      <c r="X4508" s="16">
        <f>IFERROR(IF(datos_arg[[#This Row],[Moneda]]="USD",datos_arg[[#This Row],[Monto]],datos_arg[[#This Row],[Monto]]/datos_arg[[#This Row],[TC]]),0)</f>
        <v>460.51093525179851</v>
      </c>
      <c r="Y4508" s="14"/>
    </row>
    <row r="4509" spans="1:25" ht="15" customHeight="1" x14ac:dyDescent="0.25">
      <c r="A4509" s="14">
        <f t="shared" si="70"/>
        <v>4506</v>
      </c>
      <c r="B4509" s="1">
        <v>44291</v>
      </c>
      <c r="C4509" s="18">
        <f>+YEAR(datos_arg[[#This Row],[Fecha]])</f>
        <v>2021</v>
      </c>
      <c r="D4509" s="18">
        <f>+MONTH(datos_arg[[#This Row],[Fecha]])</f>
        <v>4</v>
      </c>
      <c r="E4509" s="14" t="s">
        <v>1015</v>
      </c>
      <c r="F4509" s="14" t="s">
        <v>403</v>
      </c>
      <c r="G4509" s="14" t="s">
        <v>5383</v>
      </c>
      <c r="H4509" s="14" t="s">
        <v>7132</v>
      </c>
      <c r="I4509" s="14" t="s">
        <v>7132</v>
      </c>
      <c r="J4509" s="14" t="s">
        <v>425</v>
      </c>
      <c r="K4509" s="14"/>
      <c r="L4509" s="14" t="s">
        <v>425</v>
      </c>
      <c r="M4509" s="14" t="s">
        <v>815</v>
      </c>
      <c r="N4509" s="14" t="s">
        <v>58</v>
      </c>
      <c r="O4509" s="14" t="s">
        <v>4605</v>
      </c>
      <c r="P4509" s="14" t="s">
        <v>6079</v>
      </c>
      <c r="Q4509" s="14">
        <v>4</v>
      </c>
      <c r="R4509" s="14" t="s">
        <v>5383</v>
      </c>
      <c r="S4509" s="14" t="s">
        <v>439</v>
      </c>
      <c r="T4509" s="35">
        <v>1230</v>
      </c>
      <c r="U4509" s="14" t="s">
        <v>4</v>
      </c>
      <c r="V4509" s="14">
        <v>139</v>
      </c>
      <c r="W4509" s="16">
        <f>+IF(datos_arg[[#This Row],[Moneda]]="ARS",datos_arg[[#This Row],[Monto]],datos_arg[[#This Row],[Monto]]*datos_arg[[#This Row],[TC]])</f>
        <v>1230</v>
      </c>
      <c r="X4509" s="16">
        <f>IFERROR(IF(datos_arg[[#This Row],[Moneda]]="USD",datos_arg[[#This Row],[Monto]],datos_arg[[#This Row],[Monto]]/datos_arg[[#This Row],[TC]]),0)</f>
        <v>8.8489208633093526</v>
      </c>
      <c r="Y4509" s="14"/>
    </row>
    <row r="4510" spans="1:25" ht="15" customHeight="1" x14ac:dyDescent="0.25">
      <c r="A4510" s="14">
        <f t="shared" si="70"/>
        <v>4507</v>
      </c>
      <c r="B4510" s="1">
        <v>44291</v>
      </c>
      <c r="C4510" s="18">
        <f>+YEAR(datos_arg[[#This Row],[Fecha]])</f>
        <v>2021</v>
      </c>
      <c r="D4510" s="18">
        <f>+MONTH(datos_arg[[#This Row],[Fecha]])</f>
        <v>4</v>
      </c>
      <c r="E4510" s="14" t="s">
        <v>1015</v>
      </c>
      <c r="F4510" s="14" t="s">
        <v>403</v>
      </c>
      <c r="G4510" s="14" t="s">
        <v>970</v>
      </c>
      <c r="H4510" s="14" t="s">
        <v>7132</v>
      </c>
      <c r="I4510" s="14" t="s">
        <v>7132</v>
      </c>
      <c r="J4510" s="14" t="s">
        <v>425</v>
      </c>
      <c r="K4510" s="14"/>
      <c r="L4510" s="14" t="s">
        <v>425</v>
      </c>
      <c r="M4510" s="14" t="s">
        <v>515</v>
      </c>
      <c r="N4510" s="14" t="s">
        <v>948</v>
      </c>
      <c r="O4510" s="14" t="s">
        <v>3730</v>
      </c>
      <c r="P4510" s="14" t="s">
        <v>6079</v>
      </c>
      <c r="Q4510" s="14"/>
      <c r="R4510" s="14" t="s">
        <v>970</v>
      </c>
      <c r="S4510" s="14" t="s">
        <v>439</v>
      </c>
      <c r="T4510" s="35">
        <v>350</v>
      </c>
      <c r="U4510" s="14" t="s">
        <v>4</v>
      </c>
      <c r="V4510" s="14">
        <v>139</v>
      </c>
      <c r="W4510" s="16">
        <f>+IF(datos_arg[[#This Row],[Moneda]]="ARS",datos_arg[[#This Row],[Monto]],datos_arg[[#This Row],[Monto]]*datos_arg[[#This Row],[TC]])</f>
        <v>350</v>
      </c>
      <c r="X4510" s="16">
        <f>IFERROR(IF(datos_arg[[#This Row],[Moneda]]="USD",datos_arg[[#This Row],[Monto]],datos_arg[[#This Row],[Monto]]/datos_arg[[#This Row],[TC]]),0)</f>
        <v>2.5179856115107913</v>
      </c>
      <c r="Y4510" s="14"/>
    </row>
    <row r="4511" spans="1:25" ht="15" customHeight="1" x14ac:dyDescent="0.25">
      <c r="A4511" s="14">
        <f t="shared" si="70"/>
        <v>4508</v>
      </c>
      <c r="B4511" s="1">
        <v>44291</v>
      </c>
      <c r="C4511" s="18">
        <f>+YEAR(datos_arg[[#This Row],[Fecha]])</f>
        <v>2021</v>
      </c>
      <c r="D4511" s="18">
        <f>+MONTH(datos_arg[[#This Row],[Fecha]])</f>
        <v>4</v>
      </c>
      <c r="E4511" s="14" t="s">
        <v>1015</v>
      </c>
      <c r="F4511" s="14" t="s">
        <v>430</v>
      </c>
      <c r="G4511" s="14"/>
      <c r="H4511" s="14" t="s">
        <v>7132</v>
      </c>
      <c r="I4511" s="14" t="s">
        <v>7132</v>
      </c>
      <c r="J4511" s="14" t="s">
        <v>425</v>
      </c>
      <c r="K4511" s="14"/>
      <c r="L4511" s="14" t="s">
        <v>425</v>
      </c>
      <c r="M4511" s="14" t="s">
        <v>60</v>
      </c>
      <c r="N4511" s="14" t="s">
        <v>26</v>
      </c>
      <c r="O4511" s="14" t="s">
        <v>2460</v>
      </c>
      <c r="P4511" s="14"/>
      <c r="Q4511" s="14"/>
      <c r="R4511" s="14" t="s">
        <v>430</v>
      </c>
      <c r="S4511" s="14" t="s">
        <v>439</v>
      </c>
      <c r="T4511" s="35">
        <v>3000</v>
      </c>
      <c r="U4511" s="14" t="s">
        <v>4</v>
      </c>
      <c r="V4511" s="14">
        <v>139</v>
      </c>
      <c r="W4511" s="16">
        <f>+IF(datos_arg[[#This Row],[Moneda]]="ARS",datos_arg[[#This Row],[Monto]],datos_arg[[#This Row],[Monto]]*datos_arg[[#This Row],[TC]])</f>
        <v>3000</v>
      </c>
      <c r="X4511" s="16">
        <f>IFERROR(IF(datos_arg[[#This Row],[Moneda]]="USD",datos_arg[[#This Row],[Monto]],datos_arg[[#This Row],[Monto]]/datos_arg[[#This Row],[TC]]),0)</f>
        <v>21.582733812949641</v>
      </c>
      <c r="Y4511" s="14"/>
    </row>
    <row r="4512" spans="1:25" ht="15" customHeight="1" x14ac:dyDescent="0.25">
      <c r="A4512" s="14">
        <f t="shared" si="70"/>
        <v>4509</v>
      </c>
      <c r="B4512" s="1">
        <v>44291</v>
      </c>
      <c r="C4512" s="18">
        <f>+YEAR(datos_arg[[#This Row],[Fecha]])</f>
        <v>2021</v>
      </c>
      <c r="D4512" s="18">
        <f>+MONTH(datos_arg[[#This Row],[Fecha]])</f>
        <v>4</v>
      </c>
      <c r="E4512" s="14" t="s">
        <v>1015</v>
      </c>
      <c r="F4512" s="14" t="s">
        <v>430</v>
      </c>
      <c r="G4512" s="14"/>
      <c r="H4512" s="14" t="s">
        <v>7132</v>
      </c>
      <c r="I4512" s="14" t="s">
        <v>7132</v>
      </c>
      <c r="J4512" s="14" t="s">
        <v>425</v>
      </c>
      <c r="K4512" s="14"/>
      <c r="L4512" s="14" t="s">
        <v>425</v>
      </c>
      <c r="M4512" s="14" t="s">
        <v>695</v>
      </c>
      <c r="N4512" s="14" t="s">
        <v>480</v>
      </c>
      <c r="O4512" s="14" t="s">
        <v>4608</v>
      </c>
      <c r="P4512" s="14"/>
      <c r="Q4512" s="14"/>
      <c r="R4512" s="14" t="s">
        <v>430</v>
      </c>
      <c r="S4512" s="14" t="s">
        <v>439</v>
      </c>
      <c r="T4512" s="35">
        <v>1000</v>
      </c>
      <c r="U4512" s="14" t="s">
        <v>4</v>
      </c>
      <c r="V4512" s="14">
        <v>139</v>
      </c>
      <c r="W4512" s="16">
        <f>+IF(datos_arg[[#This Row],[Moneda]]="ARS",datos_arg[[#This Row],[Monto]],datos_arg[[#This Row],[Monto]]*datos_arg[[#This Row],[TC]])</f>
        <v>1000</v>
      </c>
      <c r="X4512" s="16">
        <f>IFERROR(IF(datos_arg[[#This Row],[Moneda]]="USD",datos_arg[[#This Row],[Monto]],datos_arg[[#This Row],[Monto]]/datos_arg[[#This Row],[TC]]),0)</f>
        <v>7.1942446043165464</v>
      </c>
      <c r="Y4512" s="14"/>
    </row>
    <row r="4513" spans="1:25" ht="15" customHeight="1" x14ac:dyDescent="0.25">
      <c r="A4513" s="14">
        <f t="shared" si="70"/>
        <v>4510</v>
      </c>
      <c r="B4513" s="1">
        <v>44291</v>
      </c>
      <c r="C4513" s="18">
        <f>+YEAR(datos_arg[[#This Row],[Fecha]])</f>
        <v>2021</v>
      </c>
      <c r="D4513" s="18">
        <f>+MONTH(datos_arg[[#This Row],[Fecha]])</f>
        <v>4</v>
      </c>
      <c r="E4513" s="14" t="s">
        <v>1015</v>
      </c>
      <c r="F4513" s="14" t="s">
        <v>403</v>
      </c>
      <c r="G4513" s="14" t="s">
        <v>970</v>
      </c>
      <c r="H4513" s="14" t="s">
        <v>7132</v>
      </c>
      <c r="I4513" s="14" t="s">
        <v>7132</v>
      </c>
      <c r="J4513" s="14" t="s">
        <v>425</v>
      </c>
      <c r="K4513" s="14"/>
      <c r="L4513" s="14" t="s">
        <v>425</v>
      </c>
      <c r="M4513" s="14" t="s">
        <v>493</v>
      </c>
      <c r="N4513" s="14" t="s">
        <v>395</v>
      </c>
      <c r="O4513" s="14" t="s">
        <v>4609</v>
      </c>
      <c r="P4513" s="14" t="s">
        <v>6289</v>
      </c>
      <c r="Q4513" s="14"/>
      <c r="R4513" s="14" t="s">
        <v>970</v>
      </c>
      <c r="S4513" s="14" t="s">
        <v>439</v>
      </c>
      <c r="T4513" s="35">
        <v>3040</v>
      </c>
      <c r="U4513" s="14" t="s">
        <v>4</v>
      </c>
      <c r="V4513" s="14">
        <v>139</v>
      </c>
      <c r="W4513" s="16">
        <f>+IF(datos_arg[[#This Row],[Moneda]]="ARS",datos_arg[[#This Row],[Monto]],datos_arg[[#This Row],[Monto]]*datos_arg[[#This Row],[TC]])</f>
        <v>3040</v>
      </c>
      <c r="X4513" s="16">
        <f>IFERROR(IF(datos_arg[[#This Row],[Moneda]]="USD",datos_arg[[#This Row],[Monto]],datos_arg[[#This Row],[Monto]]/datos_arg[[#This Row],[TC]]),0)</f>
        <v>21.870503597122301</v>
      </c>
      <c r="Y4513" s="14"/>
    </row>
    <row r="4514" spans="1:25" ht="15" customHeight="1" x14ac:dyDescent="0.25">
      <c r="A4514" s="14">
        <f t="shared" si="70"/>
        <v>4511</v>
      </c>
      <c r="B4514" s="1">
        <v>44291</v>
      </c>
      <c r="C4514" s="18">
        <f>+YEAR(datos_arg[[#This Row],[Fecha]])</f>
        <v>2021</v>
      </c>
      <c r="D4514" s="18">
        <f>+MONTH(datos_arg[[#This Row],[Fecha]])</f>
        <v>4</v>
      </c>
      <c r="E4514" s="14" t="s">
        <v>1015</v>
      </c>
      <c r="F4514" s="14" t="s">
        <v>430</v>
      </c>
      <c r="G4514" s="14"/>
      <c r="H4514" s="14" t="s">
        <v>7132</v>
      </c>
      <c r="I4514" s="14" t="s">
        <v>7132</v>
      </c>
      <c r="J4514" s="14" t="s">
        <v>425</v>
      </c>
      <c r="K4514" s="14"/>
      <c r="L4514" s="14" t="s">
        <v>425</v>
      </c>
      <c r="M4514" s="14" t="s">
        <v>102</v>
      </c>
      <c r="N4514" s="14" t="s">
        <v>480</v>
      </c>
      <c r="O4514" s="14" t="s">
        <v>2302</v>
      </c>
      <c r="P4514" s="14" t="s">
        <v>6290</v>
      </c>
      <c r="Q4514" s="14"/>
      <c r="R4514" s="14" t="s">
        <v>430</v>
      </c>
      <c r="S4514" s="14" t="s">
        <v>439</v>
      </c>
      <c r="T4514" s="35">
        <v>3322</v>
      </c>
      <c r="U4514" s="14" t="s">
        <v>4</v>
      </c>
      <c r="V4514" s="14">
        <v>139</v>
      </c>
      <c r="W4514" s="16">
        <f>+IF(datos_arg[[#This Row],[Moneda]]="ARS",datos_arg[[#This Row],[Monto]],datos_arg[[#This Row],[Monto]]*datos_arg[[#This Row],[TC]])</f>
        <v>3322</v>
      </c>
      <c r="X4514" s="16">
        <f>IFERROR(IF(datos_arg[[#This Row],[Moneda]]="USD",datos_arg[[#This Row],[Monto]],datos_arg[[#This Row],[Monto]]/datos_arg[[#This Row],[TC]]),0)</f>
        <v>23.899280575539567</v>
      </c>
      <c r="Y4514" s="14"/>
    </row>
    <row r="4515" spans="1:25" ht="15" customHeight="1" x14ac:dyDescent="0.25">
      <c r="A4515" s="14">
        <f t="shared" si="70"/>
        <v>4512</v>
      </c>
      <c r="B4515" s="1">
        <v>44291</v>
      </c>
      <c r="C4515" s="18">
        <f>+YEAR(datos_arg[[#This Row],[Fecha]])</f>
        <v>2021</v>
      </c>
      <c r="D4515" s="18">
        <f>+MONTH(datos_arg[[#This Row],[Fecha]])</f>
        <v>4</v>
      </c>
      <c r="E4515" s="14" t="s">
        <v>1015</v>
      </c>
      <c r="F4515" s="14" t="s">
        <v>430</v>
      </c>
      <c r="G4515" s="14"/>
      <c r="H4515" s="14" t="s">
        <v>7132</v>
      </c>
      <c r="I4515" s="14" t="s">
        <v>7132</v>
      </c>
      <c r="J4515" s="14" t="s">
        <v>425</v>
      </c>
      <c r="K4515" s="14"/>
      <c r="L4515" s="14" t="s">
        <v>425</v>
      </c>
      <c r="M4515" s="14" t="s">
        <v>405</v>
      </c>
      <c r="N4515" s="14" t="s">
        <v>1337</v>
      </c>
      <c r="O4515" s="14" t="s">
        <v>4610</v>
      </c>
      <c r="P4515" s="14" t="s">
        <v>6291</v>
      </c>
      <c r="Q4515" s="14"/>
      <c r="R4515" s="14" t="s">
        <v>430</v>
      </c>
      <c r="S4515" s="14" t="s">
        <v>445</v>
      </c>
      <c r="T4515" s="35">
        <v>3220</v>
      </c>
      <c r="U4515" s="14" t="s">
        <v>4</v>
      </c>
      <c r="V4515" s="14">
        <v>139</v>
      </c>
      <c r="W4515" s="16">
        <f>+IF(datos_arg[[#This Row],[Moneda]]="ARS",datos_arg[[#This Row],[Monto]],datos_arg[[#This Row],[Monto]]*datos_arg[[#This Row],[TC]])</f>
        <v>3220</v>
      </c>
      <c r="X4515" s="16">
        <f>IFERROR(IF(datos_arg[[#This Row],[Moneda]]="USD",datos_arg[[#This Row],[Monto]],datos_arg[[#This Row],[Monto]]/datos_arg[[#This Row],[TC]]),0)</f>
        <v>23.165467625899282</v>
      </c>
      <c r="Y4515" s="14"/>
    </row>
    <row r="4516" spans="1:25" ht="15" customHeight="1" x14ac:dyDescent="0.25">
      <c r="A4516" s="14">
        <f t="shared" si="70"/>
        <v>4513</v>
      </c>
      <c r="B4516" s="1">
        <v>44291</v>
      </c>
      <c r="C4516" s="18">
        <f>+YEAR(datos_arg[[#This Row],[Fecha]])</f>
        <v>2021</v>
      </c>
      <c r="D4516" s="18">
        <f>+MONTH(datos_arg[[#This Row],[Fecha]])</f>
        <v>4</v>
      </c>
      <c r="E4516" s="14" t="s">
        <v>1015</v>
      </c>
      <c r="F4516" s="14" t="s">
        <v>403</v>
      </c>
      <c r="G4516" s="14" t="s">
        <v>970</v>
      </c>
      <c r="H4516" s="14" t="s">
        <v>7132</v>
      </c>
      <c r="I4516" s="14" t="s">
        <v>7132</v>
      </c>
      <c r="J4516" s="14" t="s">
        <v>425</v>
      </c>
      <c r="K4516" s="14"/>
      <c r="L4516" s="14" t="s">
        <v>425</v>
      </c>
      <c r="M4516" s="14" t="s">
        <v>493</v>
      </c>
      <c r="N4516" s="14" t="s">
        <v>26</v>
      </c>
      <c r="O4516" s="14" t="s">
        <v>4611</v>
      </c>
      <c r="P4516" s="14" t="s">
        <v>6292</v>
      </c>
      <c r="Q4516" s="14"/>
      <c r="R4516" s="14" t="s">
        <v>970</v>
      </c>
      <c r="S4516" s="14" t="s">
        <v>439</v>
      </c>
      <c r="T4516" s="35">
        <v>879</v>
      </c>
      <c r="U4516" s="14" t="s">
        <v>4</v>
      </c>
      <c r="V4516" s="14">
        <v>139</v>
      </c>
      <c r="W4516" s="16">
        <f>+IF(datos_arg[[#This Row],[Moneda]]="ARS",datos_arg[[#This Row],[Monto]],datos_arg[[#This Row],[Monto]]*datos_arg[[#This Row],[TC]])</f>
        <v>879</v>
      </c>
      <c r="X4516" s="16">
        <f>IFERROR(IF(datos_arg[[#This Row],[Moneda]]="USD",datos_arg[[#This Row],[Monto]],datos_arg[[#This Row],[Monto]]/datos_arg[[#This Row],[TC]]),0)</f>
        <v>6.3237410071942444</v>
      </c>
      <c r="Y4516" s="14"/>
    </row>
    <row r="4517" spans="1:25" ht="15" customHeight="1" x14ac:dyDescent="0.25">
      <c r="A4517" s="14">
        <f t="shared" si="70"/>
        <v>4514</v>
      </c>
      <c r="B4517" s="1">
        <v>44291</v>
      </c>
      <c r="C4517" s="18">
        <f>+YEAR(datos_arg[[#This Row],[Fecha]])</f>
        <v>2021</v>
      </c>
      <c r="D4517" s="18">
        <f>+MONTH(datos_arg[[#This Row],[Fecha]])</f>
        <v>4</v>
      </c>
      <c r="E4517" s="14" t="s">
        <v>1015</v>
      </c>
      <c r="F4517" s="14" t="s">
        <v>430</v>
      </c>
      <c r="G4517" s="14"/>
      <c r="H4517" s="14" t="s">
        <v>7132</v>
      </c>
      <c r="I4517" s="14" t="s">
        <v>7132</v>
      </c>
      <c r="J4517" s="14" t="s">
        <v>425</v>
      </c>
      <c r="K4517" s="14"/>
      <c r="L4517" s="14" t="s">
        <v>425</v>
      </c>
      <c r="M4517" s="14" t="s">
        <v>60</v>
      </c>
      <c r="N4517" s="14" t="s">
        <v>26</v>
      </c>
      <c r="O4517" s="14" t="s">
        <v>4612</v>
      </c>
      <c r="P4517" s="14" t="s">
        <v>6293</v>
      </c>
      <c r="Q4517" s="14"/>
      <c r="R4517" s="14" t="s">
        <v>430</v>
      </c>
      <c r="S4517" s="14" t="s">
        <v>439</v>
      </c>
      <c r="T4517" s="35">
        <v>1680.14</v>
      </c>
      <c r="U4517" s="14" t="s">
        <v>4</v>
      </c>
      <c r="V4517" s="14">
        <v>139</v>
      </c>
      <c r="W4517" s="16">
        <f>+IF(datos_arg[[#This Row],[Moneda]]="ARS",datos_arg[[#This Row],[Monto]],datos_arg[[#This Row],[Monto]]*datos_arg[[#This Row],[TC]])</f>
        <v>1680.14</v>
      </c>
      <c r="X4517" s="16">
        <f>IFERROR(IF(datos_arg[[#This Row],[Moneda]]="USD",datos_arg[[#This Row],[Monto]],datos_arg[[#This Row],[Monto]]/datos_arg[[#This Row],[TC]]),0)</f>
        <v>12.087338129496404</v>
      </c>
      <c r="Y4517" s="14"/>
    </row>
    <row r="4518" spans="1:25" ht="15" customHeight="1" x14ac:dyDescent="0.25">
      <c r="A4518" s="14">
        <f t="shared" si="70"/>
        <v>4515</v>
      </c>
      <c r="B4518" s="1">
        <v>44291</v>
      </c>
      <c r="C4518" s="18">
        <f>+YEAR(datos_arg[[#This Row],[Fecha]])</f>
        <v>2021</v>
      </c>
      <c r="D4518" s="18">
        <f>+MONTH(datos_arg[[#This Row],[Fecha]])</f>
        <v>4</v>
      </c>
      <c r="E4518" s="14" t="s">
        <v>1015</v>
      </c>
      <c r="F4518" s="14" t="s">
        <v>430</v>
      </c>
      <c r="G4518" s="14"/>
      <c r="H4518" s="14" t="s">
        <v>7132</v>
      </c>
      <c r="I4518" s="14" t="s">
        <v>7132</v>
      </c>
      <c r="J4518" s="14" t="s">
        <v>425</v>
      </c>
      <c r="K4518" s="14"/>
      <c r="L4518" s="14" t="s">
        <v>425</v>
      </c>
      <c r="M4518" s="14" t="s">
        <v>361</v>
      </c>
      <c r="N4518" s="14" t="s">
        <v>361</v>
      </c>
      <c r="O4518" s="14" t="s">
        <v>4613</v>
      </c>
      <c r="P4518" s="14" t="s">
        <v>6293</v>
      </c>
      <c r="Q4518" s="14"/>
      <c r="R4518" s="14" t="s">
        <v>430</v>
      </c>
      <c r="S4518" s="14" t="s">
        <v>439</v>
      </c>
      <c r="T4518" s="35">
        <v>450</v>
      </c>
      <c r="U4518" s="14" t="s">
        <v>4</v>
      </c>
      <c r="V4518" s="14">
        <v>139</v>
      </c>
      <c r="W4518" s="16">
        <f>+IF(datos_arg[[#This Row],[Moneda]]="ARS",datos_arg[[#This Row],[Monto]],datos_arg[[#This Row],[Monto]]*datos_arg[[#This Row],[TC]])</f>
        <v>450</v>
      </c>
      <c r="X4518" s="16">
        <f>IFERROR(IF(datos_arg[[#This Row],[Moneda]]="USD",datos_arg[[#This Row],[Monto]],datos_arg[[#This Row],[Monto]]/datos_arg[[#This Row],[TC]]),0)</f>
        <v>3.2374100719424459</v>
      </c>
      <c r="Y4518" s="14"/>
    </row>
    <row r="4519" spans="1:25" ht="15" customHeight="1" x14ac:dyDescent="0.25">
      <c r="A4519" s="14">
        <f t="shared" si="70"/>
        <v>4516</v>
      </c>
      <c r="B4519" s="1">
        <v>44291</v>
      </c>
      <c r="C4519" s="18">
        <f>+YEAR(datos_arg[[#This Row],[Fecha]])</f>
        <v>2021</v>
      </c>
      <c r="D4519" s="18">
        <f>+MONTH(datos_arg[[#This Row],[Fecha]])</f>
        <v>4</v>
      </c>
      <c r="E4519" s="14" t="s">
        <v>1015</v>
      </c>
      <c r="F4519" s="14" t="s">
        <v>403</v>
      </c>
      <c r="G4519" s="14" t="s">
        <v>970</v>
      </c>
      <c r="H4519" s="14" t="s">
        <v>7132</v>
      </c>
      <c r="I4519" s="14" t="s">
        <v>7132</v>
      </c>
      <c r="J4519" s="14" t="s">
        <v>425</v>
      </c>
      <c r="K4519" s="14"/>
      <c r="L4519" s="14" t="s">
        <v>425</v>
      </c>
      <c r="M4519" s="14" t="s">
        <v>493</v>
      </c>
      <c r="N4519" s="14" t="s">
        <v>26</v>
      </c>
      <c r="O4519" s="14" t="s">
        <v>4614</v>
      </c>
      <c r="P4519" s="14"/>
      <c r="Q4519" s="14"/>
      <c r="R4519" s="14" t="s">
        <v>970</v>
      </c>
      <c r="S4519" s="14" t="s">
        <v>439</v>
      </c>
      <c r="T4519" s="35">
        <v>1299.8599999999999</v>
      </c>
      <c r="U4519" s="14" t="s">
        <v>4</v>
      </c>
      <c r="V4519" s="14">
        <v>139</v>
      </c>
      <c r="W4519" s="16">
        <f>+IF(datos_arg[[#This Row],[Moneda]]="ARS",datos_arg[[#This Row],[Monto]],datos_arg[[#This Row],[Monto]]*datos_arg[[#This Row],[TC]])</f>
        <v>1299.8599999999999</v>
      </c>
      <c r="X4519" s="16">
        <f>IFERROR(IF(datos_arg[[#This Row],[Moneda]]="USD",datos_arg[[#This Row],[Monto]],datos_arg[[#This Row],[Monto]]/datos_arg[[#This Row],[TC]]),0)</f>
        <v>9.3515107913669056</v>
      </c>
      <c r="Y4519" s="14"/>
    </row>
    <row r="4520" spans="1:25" ht="15" customHeight="1" x14ac:dyDescent="0.25">
      <c r="A4520" s="14">
        <f t="shared" si="70"/>
        <v>4517</v>
      </c>
      <c r="B4520" s="1">
        <v>44291</v>
      </c>
      <c r="C4520" s="18">
        <f>+YEAR(datos_arg[[#This Row],[Fecha]])</f>
        <v>2021</v>
      </c>
      <c r="D4520" s="18">
        <f>+MONTH(datos_arg[[#This Row],[Fecha]])</f>
        <v>4</v>
      </c>
      <c r="E4520" s="14" t="s">
        <v>1015</v>
      </c>
      <c r="F4520" s="14" t="s">
        <v>403</v>
      </c>
      <c r="G4520" s="14" t="s">
        <v>5383</v>
      </c>
      <c r="H4520" s="14" t="s">
        <v>7132</v>
      </c>
      <c r="I4520" s="14" t="s">
        <v>7132</v>
      </c>
      <c r="J4520" s="14" t="s">
        <v>425</v>
      </c>
      <c r="K4520" s="14" t="s">
        <v>421</v>
      </c>
      <c r="L4520" s="14" t="s">
        <v>425</v>
      </c>
      <c r="M4520" s="14" t="s">
        <v>308</v>
      </c>
      <c r="N4520" s="14" t="s">
        <v>310</v>
      </c>
      <c r="O4520" s="14" t="s">
        <v>4615</v>
      </c>
      <c r="P4520" s="14"/>
      <c r="Q4520" s="14"/>
      <c r="R4520" s="14" t="s">
        <v>5383</v>
      </c>
      <c r="S4520" s="14" t="s">
        <v>439</v>
      </c>
      <c r="T4520" s="35">
        <v>400</v>
      </c>
      <c r="U4520" s="14" t="s">
        <v>4</v>
      </c>
      <c r="V4520" s="14">
        <v>139</v>
      </c>
      <c r="W4520" s="16">
        <f>+IF(datos_arg[[#This Row],[Moneda]]="ARS",datos_arg[[#This Row],[Monto]],datos_arg[[#This Row],[Monto]]*datos_arg[[#This Row],[TC]])</f>
        <v>400</v>
      </c>
      <c r="X4520" s="16">
        <f>IFERROR(IF(datos_arg[[#This Row],[Moneda]]="USD",datos_arg[[#This Row],[Monto]],datos_arg[[#This Row],[Monto]]/datos_arg[[#This Row],[TC]]),0)</f>
        <v>2.8776978417266186</v>
      </c>
      <c r="Y4520" s="14"/>
    </row>
    <row r="4521" spans="1:25" x14ac:dyDescent="0.25">
      <c r="A4521" s="14">
        <f t="shared" si="70"/>
        <v>4518</v>
      </c>
      <c r="B4521" s="1">
        <v>44291</v>
      </c>
      <c r="C4521" s="18">
        <f>+YEAR(datos_arg[[#This Row],[Fecha]])</f>
        <v>2021</v>
      </c>
      <c r="D4521" s="18">
        <f>+MONTH(datos_arg[[#This Row],[Fecha]])</f>
        <v>4</v>
      </c>
      <c r="E4521" s="14" t="s">
        <v>617</v>
      </c>
      <c r="F4521" s="14" t="s">
        <v>8101</v>
      </c>
      <c r="G4521" s="14"/>
      <c r="H4521" s="14" t="s">
        <v>8103</v>
      </c>
      <c r="I4521" s="14" t="s">
        <v>8105</v>
      </c>
      <c r="J4521" s="14" t="s">
        <v>488</v>
      </c>
      <c r="K4521" s="14"/>
      <c r="L4521" s="14" t="s">
        <v>426</v>
      </c>
      <c r="M4521" s="14" t="s">
        <v>482</v>
      </c>
      <c r="N4521" s="14" t="s">
        <v>39</v>
      </c>
      <c r="O4521" s="14" t="s">
        <v>4616</v>
      </c>
      <c r="P4521" s="14" t="s">
        <v>6294</v>
      </c>
      <c r="Q4521" s="14">
        <v>0</v>
      </c>
      <c r="R4521" s="14" t="s">
        <v>8101</v>
      </c>
      <c r="S4521" s="14" t="s">
        <v>440</v>
      </c>
      <c r="T4521" s="35">
        <v>950</v>
      </c>
      <c r="U4521" s="14" t="s">
        <v>2</v>
      </c>
      <c r="V4521" s="14">
        <v>139</v>
      </c>
      <c r="W4521" s="16">
        <f>+IF(datos_arg[[#This Row],[Moneda]]="ARS",datos_arg[[#This Row],[Monto]],datos_arg[[#This Row],[Monto]]*datos_arg[[#This Row],[TC]])</f>
        <v>132050</v>
      </c>
      <c r="X4521" s="16">
        <f>IFERROR(IF(datos_arg[[#This Row],[Moneda]]="USD",datos_arg[[#This Row],[Monto]],datos_arg[[#This Row],[Monto]]/datos_arg[[#This Row],[TC]]),0)</f>
        <v>950</v>
      </c>
      <c r="Y4521" s="14"/>
    </row>
    <row r="4522" spans="1:25" ht="15" customHeight="1" x14ac:dyDescent="0.25">
      <c r="A4522" s="14">
        <f t="shared" si="70"/>
        <v>4519</v>
      </c>
      <c r="B4522" s="1">
        <v>44291</v>
      </c>
      <c r="C4522" s="18">
        <f>+YEAR(datos_arg[[#This Row],[Fecha]])</f>
        <v>2021</v>
      </c>
      <c r="D4522" s="18">
        <f>+MONTH(datos_arg[[#This Row],[Fecha]])</f>
        <v>4</v>
      </c>
      <c r="E4522" s="14" t="s">
        <v>449</v>
      </c>
      <c r="F4522" s="14" t="s">
        <v>505</v>
      </c>
      <c r="G4522" s="14"/>
      <c r="H4522" s="14" t="s">
        <v>7132</v>
      </c>
      <c r="I4522" s="14" t="s">
        <v>7132</v>
      </c>
      <c r="J4522" s="14" t="s">
        <v>425</v>
      </c>
      <c r="K4522" s="14"/>
      <c r="L4522" s="14" t="s">
        <v>425</v>
      </c>
      <c r="M4522" s="14" t="s">
        <v>613</v>
      </c>
      <c r="N4522" s="14" t="s">
        <v>2273</v>
      </c>
      <c r="O4522" s="14" t="s">
        <v>3781</v>
      </c>
      <c r="P4522" s="14"/>
      <c r="Q4522" s="14"/>
      <c r="R4522" s="14" t="s">
        <v>505</v>
      </c>
      <c r="S4522" s="14" t="s">
        <v>613</v>
      </c>
      <c r="T4522" s="35">
        <v>37.6</v>
      </c>
      <c r="U4522" s="14" t="s">
        <v>4</v>
      </c>
      <c r="V4522" s="14">
        <v>139</v>
      </c>
      <c r="W4522" s="16">
        <f>+IF(datos_arg[[#This Row],[Moneda]]="ARS",datos_arg[[#This Row],[Monto]],datos_arg[[#This Row],[Monto]]*datos_arg[[#This Row],[TC]])</f>
        <v>37.6</v>
      </c>
      <c r="X4522" s="16">
        <f>IFERROR(IF(datos_arg[[#This Row],[Moneda]]="USD",datos_arg[[#This Row],[Monto]],datos_arg[[#This Row],[Monto]]/datos_arg[[#This Row],[TC]]),0)</f>
        <v>0.27050359712230215</v>
      </c>
      <c r="Y4522" s="14"/>
    </row>
    <row r="4523" spans="1:25" ht="15" customHeight="1" x14ac:dyDescent="0.25">
      <c r="A4523" s="14">
        <f t="shared" si="70"/>
        <v>4520</v>
      </c>
      <c r="B4523" s="1">
        <v>44291</v>
      </c>
      <c r="C4523" s="18">
        <f>+YEAR(datos_arg[[#This Row],[Fecha]])</f>
        <v>2021</v>
      </c>
      <c r="D4523" s="18">
        <f>+MONTH(datos_arg[[#This Row],[Fecha]])</f>
        <v>4</v>
      </c>
      <c r="E4523" s="14" t="s">
        <v>449</v>
      </c>
      <c r="F4523" s="14" t="s">
        <v>523</v>
      </c>
      <c r="G4523" s="14"/>
      <c r="H4523" s="14" t="s">
        <v>7132</v>
      </c>
      <c r="I4523" s="14" t="s">
        <v>7132</v>
      </c>
      <c r="J4523" s="14" t="s">
        <v>425</v>
      </c>
      <c r="K4523" s="14"/>
      <c r="L4523" s="14" t="s">
        <v>425</v>
      </c>
      <c r="M4523" s="14" t="s">
        <v>515</v>
      </c>
      <c r="N4523" s="14" t="s">
        <v>515</v>
      </c>
      <c r="O4523" s="14" t="s">
        <v>4617</v>
      </c>
      <c r="P4523" s="14"/>
      <c r="Q4523" s="14"/>
      <c r="R4523" s="14" t="s">
        <v>523</v>
      </c>
      <c r="S4523" s="14" t="s">
        <v>439</v>
      </c>
      <c r="T4523" s="35">
        <v>44400</v>
      </c>
      <c r="U4523" s="14" t="s">
        <v>4</v>
      </c>
      <c r="V4523" s="14">
        <v>139</v>
      </c>
      <c r="W4523" s="16">
        <f>+IF(datos_arg[[#This Row],[Moneda]]="ARS",datos_arg[[#This Row],[Monto]],datos_arg[[#This Row],[Monto]]*datos_arg[[#This Row],[TC]])</f>
        <v>44400</v>
      </c>
      <c r="X4523" s="16">
        <f>IFERROR(IF(datos_arg[[#This Row],[Moneda]]="USD",datos_arg[[#This Row],[Monto]],datos_arg[[#This Row],[Monto]]/datos_arg[[#This Row],[TC]]),0)</f>
        <v>319.42446043165467</v>
      </c>
      <c r="Y4523" s="14"/>
    </row>
    <row r="4524" spans="1:25" ht="15" customHeight="1" x14ac:dyDescent="0.25">
      <c r="A4524" s="14">
        <f t="shared" si="70"/>
        <v>4521</v>
      </c>
      <c r="B4524" s="1">
        <v>44291</v>
      </c>
      <c r="C4524" s="18">
        <f>+YEAR(datos_arg[[#This Row],[Fecha]])</f>
        <v>2021</v>
      </c>
      <c r="D4524" s="18">
        <f>+MONTH(datos_arg[[#This Row],[Fecha]])</f>
        <v>4</v>
      </c>
      <c r="E4524" s="14" t="s">
        <v>1015</v>
      </c>
      <c r="F4524" s="14" t="s">
        <v>403</v>
      </c>
      <c r="G4524" s="14" t="s">
        <v>5383</v>
      </c>
      <c r="H4524" s="14" t="s">
        <v>8103</v>
      </c>
      <c r="I4524" s="14" t="s">
        <v>8105</v>
      </c>
      <c r="J4524" s="14" t="s">
        <v>425</v>
      </c>
      <c r="K4524" s="14"/>
      <c r="L4524" s="14" t="s">
        <v>425</v>
      </c>
      <c r="M4524" s="14" t="s">
        <v>773</v>
      </c>
      <c r="N4524" s="14" t="s">
        <v>524</v>
      </c>
      <c r="O4524" s="14" t="s">
        <v>4618</v>
      </c>
      <c r="P4524" s="14"/>
      <c r="Q4524" s="14"/>
      <c r="R4524" s="14" t="s">
        <v>5383</v>
      </c>
      <c r="S4524" s="14" t="s">
        <v>439</v>
      </c>
      <c r="T4524" s="35">
        <v>2800</v>
      </c>
      <c r="U4524" s="14" t="s">
        <v>4</v>
      </c>
      <c r="V4524" s="14">
        <v>139</v>
      </c>
      <c r="W4524" s="16">
        <f>+IF(datos_arg[[#This Row],[Moneda]]="ARS",datos_arg[[#This Row],[Monto]],datos_arg[[#This Row],[Monto]]*datos_arg[[#This Row],[TC]])</f>
        <v>2800</v>
      </c>
      <c r="X4524" s="16">
        <f>IFERROR(IF(datos_arg[[#This Row],[Moneda]]="USD",datos_arg[[#This Row],[Monto]],datos_arg[[#This Row],[Monto]]/datos_arg[[#This Row],[TC]]),0)</f>
        <v>20.14388489208633</v>
      </c>
      <c r="Y4524" s="14"/>
    </row>
    <row r="4525" spans="1:25" ht="15" customHeight="1" x14ac:dyDescent="0.25">
      <c r="A4525" s="14">
        <f t="shared" si="70"/>
        <v>4522</v>
      </c>
      <c r="B4525" s="1">
        <v>44291</v>
      </c>
      <c r="C4525" s="18">
        <f>+YEAR(datos_arg[[#This Row],[Fecha]])</f>
        <v>2021</v>
      </c>
      <c r="D4525" s="18">
        <f>+MONTH(datos_arg[[#This Row],[Fecha]])</f>
        <v>4</v>
      </c>
      <c r="E4525" s="14" t="s">
        <v>5358</v>
      </c>
      <c r="F4525" s="14" t="s">
        <v>85</v>
      </c>
      <c r="G4525" s="14"/>
      <c r="H4525" s="14" t="s">
        <v>6646</v>
      </c>
      <c r="I4525" s="14" t="s">
        <v>7132</v>
      </c>
      <c r="J4525" s="14" t="s">
        <v>425</v>
      </c>
      <c r="K4525" s="14"/>
      <c r="L4525" s="14" t="s">
        <v>425</v>
      </c>
      <c r="M4525" s="14" t="s">
        <v>1547</v>
      </c>
      <c r="N4525" s="14" t="s">
        <v>4619</v>
      </c>
      <c r="O4525" s="14" t="s">
        <v>4620</v>
      </c>
      <c r="P4525" s="14" t="s">
        <v>6295</v>
      </c>
      <c r="Q4525" s="14">
        <v>1</v>
      </c>
      <c r="R4525" s="14" t="s">
        <v>85</v>
      </c>
      <c r="S4525" s="14" t="s">
        <v>439</v>
      </c>
      <c r="T4525" s="35">
        <v>1749.95</v>
      </c>
      <c r="U4525" s="14" t="s">
        <v>4</v>
      </c>
      <c r="V4525" s="14">
        <v>139</v>
      </c>
      <c r="W4525" s="16">
        <f>+IF(datos_arg[[#This Row],[Moneda]]="ARS",datos_arg[[#This Row],[Monto]],datos_arg[[#This Row],[Monto]]*datos_arg[[#This Row],[TC]])</f>
        <v>1749.95</v>
      </c>
      <c r="X4525" s="16">
        <f>IFERROR(IF(datos_arg[[#This Row],[Moneda]]="USD",datos_arg[[#This Row],[Monto]],datos_arg[[#This Row],[Monto]]/datos_arg[[#This Row],[TC]]),0)</f>
        <v>12.589568345323741</v>
      </c>
      <c r="Y4525" s="14"/>
    </row>
    <row r="4526" spans="1:25" ht="15" customHeight="1" x14ac:dyDescent="0.25">
      <c r="A4526" s="14">
        <f t="shared" si="70"/>
        <v>4523</v>
      </c>
      <c r="B4526" s="1">
        <v>44291</v>
      </c>
      <c r="C4526" s="18">
        <f>+YEAR(datos_arg[[#This Row],[Fecha]])</f>
        <v>2021</v>
      </c>
      <c r="D4526" s="18">
        <f>+MONTH(datos_arg[[#This Row],[Fecha]])</f>
        <v>4</v>
      </c>
      <c r="E4526" s="14" t="s">
        <v>1015</v>
      </c>
      <c r="F4526" s="14" t="s">
        <v>403</v>
      </c>
      <c r="G4526" s="14" t="s">
        <v>5383</v>
      </c>
      <c r="H4526" s="14" t="s">
        <v>8103</v>
      </c>
      <c r="I4526" s="14" t="s">
        <v>8105</v>
      </c>
      <c r="J4526" s="14" t="s">
        <v>425</v>
      </c>
      <c r="K4526" s="14"/>
      <c r="L4526" s="14" t="s">
        <v>425</v>
      </c>
      <c r="M4526" s="14" t="s">
        <v>1493</v>
      </c>
      <c r="N4526" s="14" t="s">
        <v>4619</v>
      </c>
      <c r="O4526" s="14" t="s">
        <v>4621</v>
      </c>
      <c r="P4526" s="14" t="s">
        <v>6295</v>
      </c>
      <c r="Q4526" s="14">
        <v>2</v>
      </c>
      <c r="R4526" s="14" t="s">
        <v>5383</v>
      </c>
      <c r="S4526" s="14" t="s">
        <v>439</v>
      </c>
      <c r="T4526" s="35">
        <v>395.76</v>
      </c>
      <c r="U4526" s="14" t="s">
        <v>4</v>
      </c>
      <c r="V4526" s="14">
        <v>139</v>
      </c>
      <c r="W4526" s="16">
        <f>+IF(datos_arg[[#This Row],[Moneda]]="ARS",datos_arg[[#This Row],[Monto]],datos_arg[[#This Row],[Monto]]*datos_arg[[#This Row],[TC]])</f>
        <v>395.76</v>
      </c>
      <c r="X4526" s="16">
        <f>IFERROR(IF(datos_arg[[#This Row],[Moneda]]="USD",datos_arg[[#This Row],[Monto]],datos_arg[[#This Row],[Monto]]/datos_arg[[#This Row],[TC]]),0)</f>
        <v>2.8471942446043164</v>
      </c>
      <c r="Y4526" s="14"/>
    </row>
    <row r="4527" spans="1:25" ht="15" customHeight="1" x14ac:dyDescent="0.25">
      <c r="A4527" s="14">
        <f t="shared" si="70"/>
        <v>4524</v>
      </c>
      <c r="B4527" s="1">
        <v>44291</v>
      </c>
      <c r="C4527" s="18">
        <f>+YEAR(datos_arg[[#This Row],[Fecha]])</f>
        <v>2021</v>
      </c>
      <c r="D4527" s="18">
        <f>+MONTH(datos_arg[[#This Row],[Fecha]])</f>
        <v>4</v>
      </c>
      <c r="E4527" s="14" t="s">
        <v>1015</v>
      </c>
      <c r="F4527" s="14" t="s">
        <v>403</v>
      </c>
      <c r="G4527" s="14" t="s">
        <v>5383</v>
      </c>
      <c r="H4527" s="14" t="s">
        <v>8103</v>
      </c>
      <c r="I4527" s="14" t="s">
        <v>8105</v>
      </c>
      <c r="J4527" s="14" t="s">
        <v>425</v>
      </c>
      <c r="K4527" s="14"/>
      <c r="L4527" s="14" t="s">
        <v>425</v>
      </c>
      <c r="M4527" s="14" t="s">
        <v>1493</v>
      </c>
      <c r="N4527" s="14" t="s">
        <v>4619</v>
      </c>
      <c r="O4527" s="14" t="s">
        <v>4621</v>
      </c>
      <c r="P4527" s="14" t="s">
        <v>6295</v>
      </c>
      <c r="Q4527" s="14">
        <v>2</v>
      </c>
      <c r="R4527" s="14" t="s">
        <v>5383</v>
      </c>
      <c r="S4527" s="14" t="s">
        <v>439</v>
      </c>
      <c r="T4527" s="35">
        <v>741.2</v>
      </c>
      <c r="U4527" s="14" t="s">
        <v>4</v>
      </c>
      <c r="V4527" s="14">
        <v>139</v>
      </c>
      <c r="W4527" s="16">
        <f>+IF(datos_arg[[#This Row],[Moneda]]="ARS",datos_arg[[#This Row],[Monto]],datos_arg[[#This Row],[Monto]]*datos_arg[[#This Row],[TC]])</f>
        <v>741.2</v>
      </c>
      <c r="X4527" s="16">
        <f>IFERROR(IF(datos_arg[[#This Row],[Moneda]]="USD",datos_arg[[#This Row],[Monto]],datos_arg[[#This Row],[Monto]]/datos_arg[[#This Row],[TC]]),0)</f>
        <v>5.3323741007194245</v>
      </c>
      <c r="Y4527" s="14"/>
    </row>
    <row r="4528" spans="1:25" ht="15" customHeight="1" x14ac:dyDescent="0.25">
      <c r="A4528" s="14">
        <f t="shared" si="70"/>
        <v>4525</v>
      </c>
      <c r="B4528" s="1">
        <v>44291</v>
      </c>
      <c r="C4528" s="18">
        <f>+YEAR(datos_arg[[#This Row],[Fecha]])</f>
        <v>2021</v>
      </c>
      <c r="D4528" s="18">
        <f>+MONTH(datos_arg[[#This Row],[Fecha]])</f>
        <v>4</v>
      </c>
      <c r="E4528" s="14" t="s">
        <v>1015</v>
      </c>
      <c r="F4528" s="14" t="s">
        <v>403</v>
      </c>
      <c r="G4528" s="14" t="s">
        <v>5383</v>
      </c>
      <c r="H4528" s="14" t="s">
        <v>8103</v>
      </c>
      <c r="I4528" s="14" t="s">
        <v>8105</v>
      </c>
      <c r="J4528" s="14" t="s">
        <v>425</v>
      </c>
      <c r="K4528" s="14"/>
      <c r="L4528" s="14" t="s">
        <v>425</v>
      </c>
      <c r="M4528" s="14" t="s">
        <v>1493</v>
      </c>
      <c r="N4528" s="14" t="s">
        <v>4619</v>
      </c>
      <c r="O4528" s="14" t="s">
        <v>4621</v>
      </c>
      <c r="P4528" s="14" t="s">
        <v>6295</v>
      </c>
      <c r="Q4528" s="14">
        <v>2</v>
      </c>
      <c r="R4528" s="14" t="s">
        <v>5383</v>
      </c>
      <c r="S4528" s="14" t="s">
        <v>439</v>
      </c>
      <c r="T4528" s="35">
        <v>1037.4000000000001</v>
      </c>
      <c r="U4528" s="14" t="s">
        <v>4</v>
      </c>
      <c r="V4528" s="14">
        <v>139</v>
      </c>
      <c r="W4528" s="16">
        <f>+IF(datos_arg[[#This Row],[Moneda]]="ARS",datos_arg[[#This Row],[Monto]],datos_arg[[#This Row],[Monto]]*datos_arg[[#This Row],[TC]])</f>
        <v>1037.4000000000001</v>
      </c>
      <c r="X4528" s="16">
        <f>IFERROR(IF(datos_arg[[#This Row],[Moneda]]="USD",datos_arg[[#This Row],[Monto]],datos_arg[[#This Row],[Monto]]/datos_arg[[#This Row],[TC]]),0)</f>
        <v>7.4633093525179861</v>
      </c>
      <c r="Y4528" s="14"/>
    </row>
    <row r="4529" spans="1:27" ht="15" customHeight="1" x14ac:dyDescent="0.25">
      <c r="A4529" s="14">
        <f t="shared" si="70"/>
        <v>4526</v>
      </c>
      <c r="B4529" s="1">
        <v>44291</v>
      </c>
      <c r="C4529" s="18">
        <f>+YEAR(datos_arg[[#This Row],[Fecha]])</f>
        <v>2021</v>
      </c>
      <c r="D4529" s="18">
        <f>+MONTH(datos_arg[[#This Row],[Fecha]])</f>
        <v>4</v>
      </c>
      <c r="E4529" s="14" t="s">
        <v>1015</v>
      </c>
      <c r="F4529" s="14" t="s">
        <v>403</v>
      </c>
      <c r="G4529" s="14" t="s">
        <v>5383</v>
      </c>
      <c r="H4529" s="14" t="s">
        <v>8103</v>
      </c>
      <c r="I4529" s="14" t="s">
        <v>8105</v>
      </c>
      <c r="J4529" s="14" t="s">
        <v>425</v>
      </c>
      <c r="K4529" s="14"/>
      <c r="L4529" s="14" t="s">
        <v>425</v>
      </c>
      <c r="M4529" s="14" t="s">
        <v>3698</v>
      </c>
      <c r="N4529" s="14" t="s">
        <v>4619</v>
      </c>
      <c r="O4529" s="14" t="s">
        <v>4622</v>
      </c>
      <c r="P4529" s="14" t="s">
        <v>6295</v>
      </c>
      <c r="Q4529" s="14">
        <v>1</v>
      </c>
      <c r="R4529" s="14" t="s">
        <v>5383</v>
      </c>
      <c r="S4529" s="14" t="s">
        <v>439</v>
      </c>
      <c r="T4529" s="35">
        <v>449.03</v>
      </c>
      <c r="U4529" s="14" t="s">
        <v>4</v>
      </c>
      <c r="V4529" s="14">
        <v>139</v>
      </c>
      <c r="W4529" s="16">
        <f>+IF(datos_arg[[#This Row],[Moneda]]="ARS",datos_arg[[#This Row],[Monto]],datos_arg[[#This Row],[Monto]]*datos_arg[[#This Row],[TC]])</f>
        <v>449.03</v>
      </c>
      <c r="X4529" s="16">
        <f>IFERROR(IF(datos_arg[[#This Row],[Moneda]]="USD",datos_arg[[#This Row],[Monto]],datos_arg[[#This Row],[Monto]]/datos_arg[[#This Row],[TC]]),0)</f>
        <v>3.2304316546762588</v>
      </c>
      <c r="Y4529" s="14"/>
    </row>
    <row r="4530" spans="1:27" ht="15" customHeight="1" x14ac:dyDescent="0.25">
      <c r="A4530" s="14">
        <f t="shared" si="70"/>
        <v>4527</v>
      </c>
      <c r="B4530" s="1">
        <v>44291</v>
      </c>
      <c r="C4530" s="18">
        <f>+YEAR(datos_arg[[#This Row],[Fecha]])</f>
        <v>2021</v>
      </c>
      <c r="D4530" s="18">
        <f>+MONTH(datos_arg[[#This Row],[Fecha]])</f>
        <v>4</v>
      </c>
      <c r="E4530" s="14" t="s">
        <v>1015</v>
      </c>
      <c r="F4530" s="14" t="s">
        <v>403</v>
      </c>
      <c r="G4530" s="14" t="s">
        <v>5383</v>
      </c>
      <c r="H4530" s="14" t="s">
        <v>8103</v>
      </c>
      <c r="I4530" s="14" t="s">
        <v>8105</v>
      </c>
      <c r="J4530" s="14" t="s">
        <v>425</v>
      </c>
      <c r="K4530" s="14"/>
      <c r="L4530" s="14" t="s">
        <v>425</v>
      </c>
      <c r="M4530" s="14" t="s">
        <v>1515</v>
      </c>
      <c r="N4530" s="14" t="s">
        <v>4619</v>
      </c>
      <c r="O4530" s="14" t="s">
        <v>2748</v>
      </c>
      <c r="P4530" s="14" t="s">
        <v>6295</v>
      </c>
      <c r="Q4530" s="14">
        <v>1</v>
      </c>
      <c r="R4530" s="14" t="s">
        <v>5383</v>
      </c>
      <c r="S4530" s="14" t="s">
        <v>439</v>
      </c>
      <c r="T4530" s="35">
        <v>291.04000000000002</v>
      </c>
      <c r="U4530" s="14" t="s">
        <v>4</v>
      </c>
      <c r="V4530" s="14">
        <v>139</v>
      </c>
      <c r="W4530" s="16">
        <f>+IF(datos_arg[[#This Row],[Moneda]]="ARS",datos_arg[[#This Row],[Monto]],datos_arg[[#This Row],[Monto]]*datos_arg[[#This Row],[TC]])</f>
        <v>291.04000000000002</v>
      </c>
      <c r="X4530" s="16">
        <f>IFERROR(IF(datos_arg[[#This Row],[Moneda]]="USD",datos_arg[[#This Row],[Monto]],datos_arg[[#This Row],[Monto]]/datos_arg[[#This Row],[TC]]),0)</f>
        <v>2.093812949640288</v>
      </c>
      <c r="Y4530" s="14"/>
    </row>
    <row r="4531" spans="1:27" ht="15" customHeight="1" x14ac:dyDescent="0.25">
      <c r="A4531" s="14">
        <f t="shared" si="70"/>
        <v>4528</v>
      </c>
      <c r="B4531" s="1">
        <v>44291</v>
      </c>
      <c r="C4531" s="18">
        <f>+YEAR(datos_arg[[#This Row],[Fecha]])</f>
        <v>2021</v>
      </c>
      <c r="D4531" s="18">
        <f>+MONTH(datos_arg[[#This Row],[Fecha]])</f>
        <v>4</v>
      </c>
      <c r="E4531" s="14" t="s">
        <v>5358</v>
      </c>
      <c r="F4531" s="14" t="s">
        <v>85</v>
      </c>
      <c r="G4531" s="14"/>
      <c r="H4531" s="14" t="s">
        <v>6646</v>
      </c>
      <c r="I4531" s="14" t="s">
        <v>7132</v>
      </c>
      <c r="J4531" s="14" t="s">
        <v>425</v>
      </c>
      <c r="K4531" s="14"/>
      <c r="L4531" s="14" t="s">
        <v>425</v>
      </c>
      <c r="M4531" s="14" t="s">
        <v>1106</v>
      </c>
      <c r="N4531" s="14" t="s">
        <v>4619</v>
      </c>
      <c r="O4531" s="14" t="s">
        <v>4623</v>
      </c>
      <c r="P4531" s="14" t="s">
        <v>6295</v>
      </c>
      <c r="Q4531" s="14">
        <v>1</v>
      </c>
      <c r="R4531" s="14" t="s">
        <v>85</v>
      </c>
      <c r="S4531" s="14" t="s">
        <v>439</v>
      </c>
      <c r="T4531" s="35">
        <v>280</v>
      </c>
      <c r="U4531" s="14" t="s">
        <v>4</v>
      </c>
      <c r="V4531" s="14">
        <v>139</v>
      </c>
      <c r="W4531" s="16">
        <f>+IF(datos_arg[[#This Row],[Moneda]]="ARS",datos_arg[[#This Row],[Monto]],datos_arg[[#This Row],[Monto]]*datos_arg[[#This Row],[TC]])</f>
        <v>280</v>
      </c>
      <c r="X4531" s="16">
        <f>IFERROR(IF(datos_arg[[#This Row],[Moneda]]="USD",datos_arg[[#This Row],[Monto]],datos_arg[[#This Row],[Monto]]/datos_arg[[#This Row],[TC]]),0)</f>
        <v>2.014388489208633</v>
      </c>
      <c r="Y4531" s="14"/>
      <c r="Z4531" s="38"/>
      <c r="AA4531" s="38"/>
    </row>
    <row r="4532" spans="1:27" ht="15" customHeight="1" x14ac:dyDescent="0.25">
      <c r="A4532" s="14">
        <f t="shared" si="70"/>
        <v>4529</v>
      </c>
      <c r="B4532" s="1">
        <v>44291</v>
      </c>
      <c r="C4532" s="18">
        <f>+YEAR(datos_arg[[#This Row],[Fecha]])</f>
        <v>2021</v>
      </c>
      <c r="D4532" s="18">
        <f>+MONTH(datos_arg[[#This Row],[Fecha]])</f>
        <v>4</v>
      </c>
      <c r="E4532" s="14" t="s">
        <v>5358</v>
      </c>
      <c r="F4532" s="14" t="s">
        <v>4109</v>
      </c>
      <c r="G4532" s="14"/>
      <c r="H4532" s="14" t="s">
        <v>6646</v>
      </c>
      <c r="I4532" s="14" t="s">
        <v>7132</v>
      </c>
      <c r="J4532" s="14" t="s">
        <v>425</v>
      </c>
      <c r="K4532" s="14"/>
      <c r="L4532" s="14" t="s">
        <v>422</v>
      </c>
      <c r="M4532" s="14" t="s">
        <v>578</v>
      </c>
      <c r="N4532" s="14" t="s">
        <v>100</v>
      </c>
      <c r="O4532" s="14" t="s">
        <v>4624</v>
      </c>
      <c r="P4532" s="14"/>
      <c r="Q4532" s="14">
        <v>75</v>
      </c>
      <c r="R4532" s="14" t="s">
        <v>4109</v>
      </c>
      <c r="S4532" s="14" t="s">
        <v>439</v>
      </c>
      <c r="T4532" s="35">
        <v>10200</v>
      </c>
      <c r="U4532" s="14" t="s">
        <v>4</v>
      </c>
      <c r="V4532" s="14">
        <v>139</v>
      </c>
      <c r="W4532" s="16">
        <f>+IF(datos_arg[[#This Row],[Moneda]]="ARS",datos_arg[[#This Row],[Monto]],datos_arg[[#This Row],[Monto]]*datos_arg[[#This Row],[TC]])</f>
        <v>10200</v>
      </c>
      <c r="X4532" s="16">
        <f>IFERROR(IF(datos_arg[[#This Row],[Moneda]]="USD",datos_arg[[#This Row],[Monto]],datos_arg[[#This Row],[Monto]]/datos_arg[[#This Row],[TC]]),0)</f>
        <v>73.381294964028783</v>
      </c>
      <c r="Y4532" s="14"/>
      <c r="Z4532" s="38"/>
    </row>
    <row r="4533" spans="1:27" x14ac:dyDescent="0.25">
      <c r="A4533" s="14">
        <f t="shared" si="70"/>
        <v>4530</v>
      </c>
      <c r="B4533" s="1">
        <v>44291</v>
      </c>
      <c r="C4533" s="18">
        <f>+YEAR(datos_arg[[#This Row],[Fecha]])</f>
        <v>2021</v>
      </c>
      <c r="D4533" s="18">
        <f>+MONTH(datos_arg[[#This Row],[Fecha]])</f>
        <v>4</v>
      </c>
      <c r="E4533" s="14" t="s">
        <v>1016</v>
      </c>
      <c r="F4533" s="14" t="s">
        <v>5364</v>
      </c>
      <c r="G4533" s="14" t="s">
        <v>6700</v>
      </c>
      <c r="H4533" s="14" t="s">
        <v>7132</v>
      </c>
      <c r="I4533" s="14" t="s">
        <v>7132</v>
      </c>
      <c r="J4533" s="14" t="s">
        <v>425</v>
      </c>
      <c r="K4533" s="14"/>
      <c r="L4533" s="14" t="s">
        <v>425</v>
      </c>
      <c r="M4533" s="14" t="s">
        <v>4625</v>
      </c>
      <c r="N4533" s="14" t="s">
        <v>4625</v>
      </c>
      <c r="O4533" s="14" t="s">
        <v>4626</v>
      </c>
      <c r="P4533" s="14"/>
      <c r="Q4533" s="14"/>
      <c r="R4533" s="14" t="s">
        <v>5364</v>
      </c>
      <c r="S4533" s="14" t="s">
        <v>440</v>
      </c>
      <c r="T4533" s="35">
        <v>5000</v>
      </c>
      <c r="U4533" s="14" t="s">
        <v>2</v>
      </c>
      <c r="V4533" s="14">
        <v>139</v>
      </c>
      <c r="W4533" s="16">
        <f>+IF(datos_arg[[#This Row],[Moneda]]="ARS",datos_arg[[#This Row],[Monto]],datos_arg[[#This Row],[Monto]]*datos_arg[[#This Row],[TC]])</f>
        <v>695000</v>
      </c>
      <c r="X4533" s="16">
        <f>IFERROR(IF(datos_arg[[#This Row],[Moneda]]="USD",datos_arg[[#This Row],[Monto]],datos_arg[[#This Row],[Monto]]/datos_arg[[#This Row],[TC]]),0)</f>
        <v>5000</v>
      </c>
      <c r="Y4533" s="14"/>
      <c r="Z4533" s="38"/>
    </row>
    <row r="4534" spans="1:27" x14ac:dyDescent="0.25">
      <c r="A4534" s="14">
        <f t="shared" si="70"/>
        <v>4531</v>
      </c>
      <c r="B4534" s="1">
        <v>44291</v>
      </c>
      <c r="C4534" s="18">
        <f>+YEAR(datos_arg[[#This Row],[Fecha]])</f>
        <v>2021</v>
      </c>
      <c r="D4534" s="18">
        <f>+MONTH(datos_arg[[#This Row],[Fecha]])</f>
        <v>4</v>
      </c>
      <c r="E4534" s="14" t="s">
        <v>1016</v>
      </c>
      <c r="F4534" s="14" t="s">
        <v>5364</v>
      </c>
      <c r="G4534" s="14" t="s">
        <v>6699</v>
      </c>
      <c r="H4534" s="14" t="s">
        <v>7132</v>
      </c>
      <c r="I4534" s="14" t="s">
        <v>7132</v>
      </c>
      <c r="J4534" s="14" t="s">
        <v>425</v>
      </c>
      <c r="K4534" s="14"/>
      <c r="L4534" s="14" t="s">
        <v>425</v>
      </c>
      <c r="M4534" s="14" t="s">
        <v>215</v>
      </c>
      <c r="N4534" s="14" t="s">
        <v>215</v>
      </c>
      <c r="O4534" s="14" t="s">
        <v>2146</v>
      </c>
      <c r="P4534" s="14"/>
      <c r="Q4534" s="14"/>
      <c r="R4534" s="14" t="s">
        <v>5364</v>
      </c>
      <c r="S4534" s="14" t="s">
        <v>440</v>
      </c>
      <c r="T4534" s="35">
        <v>2200</v>
      </c>
      <c r="U4534" s="14" t="s">
        <v>2</v>
      </c>
      <c r="V4534" s="14">
        <v>139</v>
      </c>
      <c r="W4534" s="16">
        <f>+IF(datos_arg[[#This Row],[Moneda]]="ARS",datos_arg[[#This Row],[Monto]],datos_arg[[#This Row],[Monto]]*datos_arg[[#This Row],[TC]])</f>
        <v>305800</v>
      </c>
      <c r="X4534" s="16">
        <f>IFERROR(IF(datos_arg[[#This Row],[Moneda]]="USD",datos_arg[[#This Row],[Monto]],datos_arg[[#This Row],[Monto]]/datos_arg[[#This Row],[TC]]),0)</f>
        <v>2200</v>
      </c>
      <c r="Y4534" s="14"/>
      <c r="Z4534" s="38"/>
    </row>
    <row r="4535" spans="1:27" x14ac:dyDescent="0.25">
      <c r="A4535" s="14">
        <f t="shared" si="70"/>
        <v>4532</v>
      </c>
      <c r="B4535" s="1">
        <v>44291</v>
      </c>
      <c r="C4535" s="18">
        <f>+YEAR(datos_arg[[#This Row],[Fecha]])</f>
        <v>2021</v>
      </c>
      <c r="D4535" s="18">
        <f>+MONTH(datos_arg[[#This Row],[Fecha]])</f>
        <v>4</v>
      </c>
      <c r="E4535" s="14" t="s">
        <v>1016</v>
      </c>
      <c r="F4535" s="14" t="s">
        <v>5365</v>
      </c>
      <c r="G4535" s="14" t="s">
        <v>6696</v>
      </c>
      <c r="H4535" s="14" t="s">
        <v>7132</v>
      </c>
      <c r="I4535" s="14" t="s">
        <v>7132</v>
      </c>
      <c r="J4535" s="14" t="s">
        <v>425</v>
      </c>
      <c r="K4535" s="14"/>
      <c r="L4535" s="14" t="s">
        <v>425</v>
      </c>
      <c r="M4535" s="14" t="s">
        <v>481</v>
      </c>
      <c r="N4535" s="14" t="s">
        <v>481</v>
      </c>
      <c r="O4535" s="14" t="s">
        <v>2146</v>
      </c>
      <c r="P4535" s="14"/>
      <c r="Q4535" s="14"/>
      <c r="R4535" s="14" t="s">
        <v>5365</v>
      </c>
      <c r="S4535" s="14" t="s">
        <v>440</v>
      </c>
      <c r="T4535" s="35">
        <v>2500</v>
      </c>
      <c r="U4535" s="14" t="s">
        <v>2</v>
      </c>
      <c r="V4535" s="14">
        <v>139</v>
      </c>
      <c r="W4535" s="16">
        <f>+IF(datos_arg[[#This Row],[Moneda]]="ARS",datos_arg[[#This Row],[Monto]],datos_arg[[#This Row],[Monto]]*datos_arg[[#This Row],[TC]])</f>
        <v>347500</v>
      </c>
      <c r="X4535" s="16">
        <f>IFERROR(IF(datos_arg[[#This Row],[Moneda]]="USD",datos_arg[[#This Row],[Monto]],datos_arg[[#This Row],[Monto]]/datos_arg[[#This Row],[TC]]),0)</f>
        <v>2500</v>
      </c>
      <c r="Y4535" s="14"/>
      <c r="Z4535" s="38"/>
    </row>
    <row r="4536" spans="1:27" x14ac:dyDescent="0.25">
      <c r="A4536" s="14">
        <f t="shared" si="70"/>
        <v>4533</v>
      </c>
      <c r="B4536" s="1">
        <v>44291</v>
      </c>
      <c r="C4536" s="18">
        <f>+YEAR(datos_arg[[#This Row],[Fecha]])</f>
        <v>2021</v>
      </c>
      <c r="D4536" s="18">
        <f>+MONTH(datos_arg[[#This Row],[Fecha]])</f>
        <v>4</v>
      </c>
      <c r="E4536" s="14" t="s">
        <v>1016</v>
      </c>
      <c r="F4536" s="14" t="s">
        <v>5365</v>
      </c>
      <c r="G4536" s="14" t="s">
        <v>6695</v>
      </c>
      <c r="H4536" s="14" t="s">
        <v>7132</v>
      </c>
      <c r="I4536" s="14" t="s">
        <v>7132</v>
      </c>
      <c r="J4536" s="14" t="s">
        <v>425</v>
      </c>
      <c r="K4536" s="14"/>
      <c r="L4536" s="14" t="s">
        <v>425</v>
      </c>
      <c r="M4536" s="14" t="s">
        <v>436</v>
      </c>
      <c r="N4536" s="14" t="s">
        <v>436</v>
      </c>
      <c r="O4536" s="14" t="s">
        <v>2146</v>
      </c>
      <c r="P4536" s="14"/>
      <c r="Q4536" s="14"/>
      <c r="R4536" s="14" t="s">
        <v>5365</v>
      </c>
      <c r="S4536" s="14" t="s">
        <v>440</v>
      </c>
      <c r="T4536" s="35">
        <v>2000</v>
      </c>
      <c r="U4536" s="14" t="s">
        <v>2</v>
      </c>
      <c r="V4536" s="14">
        <v>139</v>
      </c>
      <c r="W4536" s="16">
        <f>+IF(datos_arg[[#This Row],[Moneda]]="ARS",datos_arg[[#This Row],[Monto]],datos_arg[[#This Row],[Monto]]*datos_arg[[#This Row],[TC]])</f>
        <v>278000</v>
      </c>
      <c r="X4536" s="16">
        <f>IFERROR(IF(datos_arg[[#This Row],[Moneda]]="USD",datos_arg[[#This Row],[Monto]],datos_arg[[#This Row],[Monto]]/datos_arg[[#This Row],[TC]]),0)</f>
        <v>2000</v>
      </c>
      <c r="Y4536" s="14"/>
      <c r="Z4536" s="38"/>
    </row>
    <row r="4537" spans="1:27" x14ac:dyDescent="0.25">
      <c r="A4537" s="14">
        <f t="shared" si="70"/>
        <v>4534</v>
      </c>
      <c r="B4537" s="1">
        <v>44291</v>
      </c>
      <c r="C4537" s="18">
        <f>+YEAR(datos_arg[[#This Row],[Fecha]])</f>
        <v>2021</v>
      </c>
      <c r="D4537" s="18">
        <f>+MONTH(datos_arg[[#This Row],[Fecha]])</f>
        <v>4</v>
      </c>
      <c r="E4537" s="14" t="s">
        <v>1016</v>
      </c>
      <c r="F4537" s="14" t="s">
        <v>5365</v>
      </c>
      <c r="G4537" s="14" t="s">
        <v>6698</v>
      </c>
      <c r="H4537" s="14" t="s">
        <v>7132</v>
      </c>
      <c r="I4537" s="14" t="s">
        <v>7132</v>
      </c>
      <c r="J4537" s="14" t="s">
        <v>425</v>
      </c>
      <c r="K4537" s="14"/>
      <c r="L4537" s="14" t="s">
        <v>425</v>
      </c>
      <c r="M4537" s="14" t="s">
        <v>150</v>
      </c>
      <c r="N4537" s="14" t="s">
        <v>150</v>
      </c>
      <c r="O4537" s="14" t="s">
        <v>2146</v>
      </c>
      <c r="P4537" s="14"/>
      <c r="Q4537" s="14"/>
      <c r="R4537" s="14" t="s">
        <v>5365</v>
      </c>
      <c r="S4537" s="14" t="s">
        <v>440</v>
      </c>
      <c r="T4537" s="35">
        <v>800</v>
      </c>
      <c r="U4537" s="14" t="s">
        <v>2</v>
      </c>
      <c r="V4537" s="14">
        <v>139</v>
      </c>
      <c r="W4537" s="16">
        <f>+IF(datos_arg[[#This Row],[Moneda]]="ARS",datos_arg[[#This Row],[Monto]],datos_arg[[#This Row],[Monto]]*datos_arg[[#This Row],[TC]])</f>
        <v>111200</v>
      </c>
      <c r="X4537" s="16">
        <f>IFERROR(IF(datos_arg[[#This Row],[Moneda]]="USD",datos_arg[[#This Row],[Monto]],datos_arg[[#This Row],[Monto]]/datos_arg[[#This Row],[TC]]),0)</f>
        <v>800</v>
      </c>
      <c r="Y4537" s="14"/>
      <c r="Z4537" s="38"/>
    </row>
    <row r="4538" spans="1:27" x14ac:dyDescent="0.25">
      <c r="A4538" s="14">
        <f t="shared" si="70"/>
        <v>4535</v>
      </c>
      <c r="B4538" s="1">
        <v>44291</v>
      </c>
      <c r="C4538" s="18">
        <f>+YEAR(datos_arg[[#This Row],[Fecha]])</f>
        <v>2021</v>
      </c>
      <c r="D4538" s="18">
        <f>+MONTH(datos_arg[[#This Row],[Fecha]])</f>
        <v>4</v>
      </c>
      <c r="E4538" s="14" t="s">
        <v>1016</v>
      </c>
      <c r="F4538" s="14" t="s">
        <v>5365</v>
      </c>
      <c r="G4538" s="14" t="s">
        <v>6697</v>
      </c>
      <c r="H4538" s="14" t="s">
        <v>7132</v>
      </c>
      <c r="I4538" s="14" t="s">
        <v>7132</v>
      </c>
      <c r="J4538" s="14" t="s">
        <v>425</v>
      </c>
      <c r="K4538" s="14"/>
      <c r="L4538" s="14" t="s">
        <v>425</v>
      </c>
      <c r="M4538" s="14" t="s">
        <v>1170</v>
      </c>
      <c r="N4538" s="14" t="s">
        <v>1170</v>
      </c>
      <c r="O4538" s="14" t="s">
        <v>2146</v>
      </c>
      <c r="P4538" s="14"/>
      <c r="Q4538" s="14"/>
      <c r="R4538" s="14" t="s">
        <v>5365</v>
      </c>
      <c r="S4538" s="14" t="s">
        <v>440</v>
      </c>
      <c r="T4538" s="35">
        <v>1500</v>
      </c>
      <c r="U4538" s="14" t="s">
        <v>2</v>
      </c>
      <c r="V4538" s="14">
        <v>139</v>
      </c>
      <c r="W4538" s="16">
        <f>+IF(datos_arg[[#This Row],[Moneda]]="ARS",datos_arg[[#This Row],[Monto]],datos_arg[[#This Row],[Monto]]*datos_arg[[#This Row],[TC]])</f>
        <v>208500</v>
      </c>
      <c r="X4538" s="16">
        <f>IFERROR(IF(datos_arg[[#This Row],[Moneda]]="USD",datos_arg[[#This Row],[Monto]],datos_arg[[#This Row],[Monto]]/datos_arg[[#This Row],[TC]]),0)</f>
        <v>1500</v>
      </c>
      <c r="Y4538" s="14"/>
      <c r="Z4538" s="38"/>
    </row>
    <row r="4539" spans="1:27" x14ac:dyDescent="0.25">
      <c r="A4539" s="14">
        <f t="shared" si="70"/>
        <v>4536</v>
      </c>
      <c r="B4539" s="1">
        <v>44291</v>
      </c>
      <c r="C4539" s="18">
        <f>+YEAR(datos_arg[[#This Row],[Fecha]])</f>
        <v>2021</v>
      </c>
      <c r="D4539" s="18">
        <f>+MONTH(datos_arg[[#This Row],[Fecha]])</f>
        <v>4</v>
      </c>
      <c r="E4539" s="14" t="s">
        <v>1016</v>
      </c>
      <c r="F4539" s="14" t="s">
        <v>5364</v>
      </c>
      <c r="G4539" s="14" t="s">
        <v>6705</v>
      </c>
      <c r="H4539" s="14" t="s">
        <v>7132</v>
      </c>
      <c r="I4539" s="14" t="s">
        <v>7132</v>
      </c>
      <c r="J4539" s="14" t="s">
        <v>425</v>
      </c>
      <c r="K4539" s="14"/>
      <c r="L4539" s="14" t="s">
        <v>425</v>
      </c>
      <c r="M4539" s="14" t="s">
        <v>400</v>
      </c>
      <c r="N4539" s="14" t="s">
        <v>400</v>
      </c>
      <c r="O4539" s="14" t="s">
        <v>2146</v>
      </c>
      <c r="P4539" s="14"/>
      <c r="Q4539" s="14"/>
      <c r="R4539" s="14" t="s">
        <v>5364</v>
      </c>
      <c r="S4539" s="14" t="s">
        <v>440</v>
      </c>
      <c r="T4539" s="35">
        <v>2800</v>
      </c>
      <c r="U4539" s="14" t="s">
        <v>2</v>
      </c>
      <c r="V4539" s="14">
        <v>139</v>
      </c>
      <c r="W4539" s="16">
        <f>+IF(datos_arg[[#This Row],[Moneda]]="ARS",datos_arg[[#This Row],[Monto]],datos_arg[[#This Row],[Monto]]*datos_arg[[#This Row],[TC]])</f>
        <v>389200</v>
      </c>
      <c r="X4539" s="16">
        <f>IFERROR(IF(datos_arg[[#This Row],[Moneda]]="USD",datos_arg[[#This Row],[Monto]],datos_arg[[#This Row],[Monto]]/datos_arg[[#This Row],[TC]]),0)</f>
        <v>2800</v>
      </c>
      <c r="Y4539" s="14"/>
      <c r="Z4539" s="38"/>
    </row>
    <row r="4540" spans="1:27" x14ac:dyDescent="0.25">
      <c r="A4540" s="14">
        <f t="shared" si="70"/>
        <v>4537</v>
      </c>
      <c r="B4540" s="1">
        <v>44291</v>
      </c>
      <c r="C4540" s="18">
        <f>+YEAR(datos_arg[[#This Row],[Fecha]])</f>
        <v>2021</v>
      </c>
      <c r="D4540" s="18">
        <f>+MONTH(datos_arg[[#This Row],[Fecha]])</f>
        <v>4</v>
      </c>
      <c r="E4540" s="14" t="s">
        <v>1016</v>
      </c>
      <c r="F4540" s="14" t="s">
        <v>5364</v>
      </c>
      <c r="G4540" s="14" t="s">
        <v>6706</v>
      </c>
      <c r="H4540" s="14" t="s">
        <v>7132</v>
      </c>
      <c r="I4540" s="14" t="s">
        <v>7132</v>
      </c>
      <c r="J4540" s="14" t="s">
        <v>425</v>
      </c>
      <c r="K4540" s="14"/>
      <c r="L4540" s="14" t="s">
        <v>425</v>
      </c>
      <c r="M4540" s="14" t="s">
        <v>3429</v>
      </c>
      <c r="N4540" s="14" t="s">
        <v>3429</v>
      </c>
      <c r="O4540" s="14" t="s">
        <v>2146</v>
      </c>
      <c r="P4540" s="14"/>
      <c r="Q4540" s="14"/>
      <c r="R4540" s="14" t="s">
        <v>5364</v>
      </c>
      <c r="S4540" s="14" t="s">
        <v>440</v>
      </c>
      <c r="T4540" s="35">
        <v>2000</v>
      </c>
      <c r="U4540" s="14" t="s">
        <v>2</v>
      </c>
      <c r="V4540" s="14">
        <v>139</v>
      </c>
      <c r="W4540" s="16">
        <f>+IF(datos_arg[[#This Row],[Moneda]]="ARS",datos_arg[[#This Row],[Monto]],datos_arg[[#This Row],[Monto]]*datos_arg[[#This Row],[TC]])</f>
        <v>278000</v>
      </c>
      <c r="X4540" s="16">
        <f>IFERROR(IF(datos_arg[[#This Row],[Moneda]]="USD",datos_arg[[#This Row],[Monto]],datos_arg[[#This Row],[Monto]]/datos_arg[[#This Row],[TC]]),0)</f>
        <v>2000</v>
      </c>
      <c r="Y4540" s="14"/>
      <c r="Z4540" s="38"/>
    </row>
    <row r="4541" spans="1:27" x14ac:dyDescent="0.25">
      <c r="A4541" s="14">
        <f t="shared" si="70"/>
        <v>4538</v>
      </c>
      <c r="B4541" s="1">
        <v>44291</v>
      </c>
      <c r="C4541" s="18">
        <f>+YEAR(datos_arg[[#This Row],[Fecha]])</f>
        <v>2021</v>
      </c>
      <c r="D4541" s="18">
        <f>+MONTH(datos_arg[[#This Row],[Fecha]])</f>
        <v>4</v>
      </c>
      <c r="E4541" s="14" t="s">
        <v>1016</v>
      </c>
      <c r="F4541" s="14" t="s">
        <v>5364</v>
      </c>
      <c r="G4541" s="14" t="s">
        <v>6704</v>
      </c>
      <c r="H4541" s="14" t="s">
        <v>7132</v>
      </c>
      <c r="I4541" s="14" t="s">
        <v>7132</v>
      </c>
      <c r="J4541" s="14" t="s">
        <v>425</v>
      </c>
      <c r="K4541" s="14"/>
      <c r="L4541" s="14" t="s">
        <v>425</v>
      </c>
      <c r="M4541" s="14" t="s">
        <v>2930</v>
      </c>
      <c r="N4541" s="14" t="s">
        <v>2930</v>
      </c>
      <c r="O4541" s="14" t="s">
        <v>2146</v>
      </c>
      <c r="P4541" s="14"/>
      <c r="Q4541" s="14"/>
      <c r="R4541" s="14" t="s">
        <v>5364</v>
      </c>
      <c r="S4541" s="14" t="s">
        <v>440</v>
      </c>
      <c r="T4541" s="35">
        <v>800</v>
      </c>
      <c r="U4541" s="14" t="s">
        <v>2</v>
      </c>
      <c r="V4541" s="14">
        <v>139</v>
      </c>
      <c r="W4541" s="16">
        <f>+IF(datos_arg[[#This Row],[Moneda]]="ARS",datos_arg[[#This Row],[Monto]],datos_arg[[#This Row],[Monto]]*datos_arg[[#This Row],[TC]])</f>
        <v>111200</v>
      </c>
      <c r="X4541" s="16">
        <f>IFERROR(IF(datos_arg[[#This Row],[Moneda]]="USD",datos_arg[[#This Row],[Monto]],datos_arg[[#This Row],[Monto]]/datos_arg[[#This Row],[TC]]),0)</f>
        <v>800</v>
      </c>
      <c r="Y4541" s="14"/>
      <c r="Z4541" s="38"/>
    </row>
    <row r="4542" spans="1:27" x14ac:dyDescent="0.25">
      <c r="A4542" s="14">
        <f t="shared" si="70"/>
        <v>4539</v>
      </c>
      <c r="B4542" s="1">
        <v>44291</v>
      </c>
      <c r="C4542" s="18">
        <f>+YEAR(datos_arg[[#This Row],[Fecha]])</f>
        <v>2021</v>
      </c>
      <c r="D4542" s="18">
        <f>+MONTH(datos_arg[[#This Row],[Fecha]])</f>
        <v>4</v>
      </c>
      <c r="E4542" s="14" t="s">
        <v>1016</v>
      </c>
      <c r="F4542" s="14" t="s">
        <v>5364</v>
      </c>
      <c r="G4542" s="14" t="s">
        <v>6701</v>
      </c>
      <c r="H4542" s="14" t="s">
        <v>7132</v>
      </c>
      <c r="I4542" s="14" t="s">
        <v>7132</v>
      </c>
      <c r="J4542" s="14" t="s">
        <v>425</v>
      </c>
      <c r="K4542" s="14"/>
      <c r="L4542" s="14" t="s">
        <v>425</v>
      </c>
      <c r="M4542" s="14" t="s">
        <v>169</v>
      </c>
      <c r="N4542" s="14" t="s">
        <v>169</v>
      </c>
      <c r="O4542" s="14" t="s">
        <v>2146</v>
      </c>
      <c r="P4542" s="14"/>
      <c r="Q4542" s="14"/>
      <c r="R4542" s="14" t="s">
        <v>5364</v>
      </c>
      <c r="S4542" s="14" t="s">
        <v>440</v>
      </c>
      <c r="T4542" s="35">
        <v>1500</v>
      </c>
      <c r="U4542" s="14" t="s">
        <v>2</v>
      </c>
      <c r="V4542" s="14">
        <v>139</v>
      </c>
      <c r="W4542" s="16">
        <f>+IF(datos_arg[[#This Row],[Moneda]]="ARS",datos_arg[[#This Row],[Monto]],datos_arg[[#This Row],[Monto]]*datos_arg[[#This Row],[TC]])</f>
        <v>208500</v>
      </c>
      <c r="X4542" s="16">
        <f>IFERROR(IF(datos_arg[[#This Row],[Moneda]]="USD",datos_arg[[#This Row],[Monto]],datos_arg[[#This Row],[Monto]]/datos_arg[[#This Row],[TC]]),0)</f>
        <v>1500</v>
      </c>
      <c r="Y4542" s="14"/>
      <c r="Z4542" s="38"/>
    </row>
    <row r="4543" spans="1:27" x14ac:dyDescent="0.25">
      <c r="A4543" s="14">
        <f t="shared" si="70"/>
        <v>4540</v>
      </c>
      <c r="B4543" s="1">
        <v>44291</v>
      </c>
      <c r="C4543" s="18">
        <f>+YEAR(datos_arg[[#This Row],[Fecha]])</f>
        <v>2021</v>
      </c>
      <c r="D4543" s="18">
        <f>+MONTH(datos_arg[[#This Row],[Fecha]])</f>
        <v>4</v>
      </c>
      <c r="E4543" s="14" t="s">
        <v>1016</v>
      </c>
      <c r="F4543" s="14" t="s">
        <v>5364</v>
      </c>
      <c r="G4543" s="14" t="s">
        <v>6702</v>
      </c>
      <c r="H4543" s="14" t="s">
        <v>7132</v>
      </c>
      <c r="I4543" s="14" t="s">
        <v>7132</v>
      </c>
      <c r="J4543" s="14" t="s">
        <v>425</v>
      </c>
      <c r="K4543" s="14"/>
      <c r="L4543" s="14" t="s">
        <v>425</v>
      </c>
      <c r="M4543" s="14" t="s">
        <v>978</v>
      </c>
      <c r="N4543" s="14" t="s">
        <v>978</v>
      </c>
      <c r="O4543" s="14" t="s">
        <v>2146</v>
      </c>
      <c r="P4543" s="14"/>
      <c r="Q4543" s="14"/>
      <c r="R4543" s="14" t="s">
        <v>5364</v>
      </c>
      <c r="S4543" s="14" t="s">
        <v>440</v>
      </c>
      <c r="T4543" s="35">
        <v>1500</v>
      </c>
      <c r="U4543" s="14" t="s">
        <v>2</v>
      </c>
      <c r="V4543" s="14">
        <v>139</v>
      </c>
      <c r="W4543" s="16">
        <f>+IF(datos_arg[[#This Row],[Moneda]]="ARS",datos_arg[[#This Row],[Monto]],datos_arg[[#This Row],[Monto]]*datos_arg[[#This Row],[TC]])</f>
        <v>208500</v>
      </c>
      <c r="X4543" s="16">
        <f>IFERROR(IF(datos_arg[[#This Row],[Moneda]]="USD",datos_arg[[#This Row],[Monto]],datos_arg[[#This Row],[Monto]]/datos_arg[[#This Row],[TC]]),0)</f>
        <v>1500</v>
      </c>
      <c r="Y4543" s="14"/>
      <c r="Z4543" s="38"/>
    </row>
    <row r="4544" spans="1:27" x14ac:dyDescent="0.25">
      <c r="A4544" s="14">
        <f t="shared" si="70"/>
        <v>4541</v>
      </c>
      <c r="B4544" s="1">
        <v>44291</v>
      </c>
      <c r="C4544" s="18">
        <f>+YEAR(datos_arg[[#This Row],[Fecha]])</f>
        <v>2021</v>
      </c>
      <c r="D4544" s="18">
        <f>+MONTH(datos_arg[[#This Row],[Fecha]])</f>
        <v>4</v>
      </c>
      <c r="E4544" s="14" t="s">
        <v>1016</v>
      </c>
      <c r="F4544" s="14" t="s">
        <v>5364</v>
      </c>
      <c r="G4544" s="14" t="s">
        <v>6703</v>
      </c>
      <c r="H4544" s="14" t="s">
        <v>7132</v>
      </c>
      <c r="I4544" s="14" t="s">
        <v>7132</v>
      </c>
      <c r="J4544" s="14" t="s">
        <v>425</v>
      </c>
      <c r="K4544" s="14"/>
      <c r="L4544" s="14" t="s">
        <v>425</v>
      </c>
      <c r="M4544" s="14" t="s">
        <v>198</v>
      </c>
      <c r="N4544" s="14" t="s">
        <v>198</v>
      </c>
      <c r="O4544" s="14" t="s">
        <v>2146</v>
      </c>
      <c r="P4544" s="14"/>
      <c r="Q4544" s="14"/>
      <c r="R4544" s="14" t="s">
        <v>5364</v>
      </c>
      <c r="S4544" s="14" t="s">
        <v>440</v>
      </c>
      <c r="T4544" s="35">
        <v>2000</v>
      </c>
      <c r="U4544" s="14" t="s">
        <v>2</v>
      </c>
      <c r="V4544" s="14">
        <v>139</v>
      </c>
      <c r="W4544" s="16">
        <f>+IF(datos_arg[[#This Row],[Moneda]]="ARS",datos_arg[[#This Row],[Monto]],datos_arg[[#This Row],[Monto]]*datos_arg[[#This Row],[TC]])</f>
        <v>278000</v>
      </c>
      <c r="X4544" s="16">
        <f>IFERROR(IF(datos_arg[[#This Row],[Moneda]]="USD",datos_arg[[#This Row],[Monto]],datos_arg[[#This Row],[Monto]]/datos_arg[[#This Row],[TC]]),0)</f>
        <v>2000</v>
      </c>
      <c r="Y4544" s="14"/>
      <c r="Z4544" s="38"/>
    </row>
    <row r="4545" spans="1:27" x14ac:dyDescent="0.25">
      <c r="A4545" s="14">
        <f t="shared" si="70"/>
        <v>4542</v>
      </c>
      <c r="B4545" s="1">
        <v>44291</v>
      </c>
      <c r="C4545" s="18">
        <f>+YEAR(datos_arg[[#This Row],[Fecha]])</f>
        <v>2021</v>
      </c>
      <c r="D4545" s="18">
        <f>+MONTH(datos_arg[[#This Row],[Fecha]])</f>
        <v>4</v>
      </c>
      <c r="E4545" s="14" t="s">
        <v>1016</v>
      </c>
      <c r="F4545" s="14" t="s">
        <v>5364</v>
      </c>
      <c r="G4545" s="14" t="s">
        <v>6699</v>
      </c>
      <c r="H4545" s="14" t="s">
        <v>7132</v>
      </c>
      <c r="I4545" s="14" t="s">
        <v>7132</v>
      </c>
      <c r="J4545" s="14" t="s">
        <v>425</v>
      </c>
      <c r="K4545" s="14"/>
      <c r="L4545" s="14" t="s">
        <v>425</v>
      </c>
      <c r="M4545" s="14" t="s">
        <v>137</v>
      </c>
      <c r="N4545" s="14" t="s">
        <v>137</v>
      </c>
      <c r="O4545" s="14" t="s">
        <v>2146</v>
      </c>
      <c r="P4545" s="14"/>
      <c r="Q4545" s="14"/>
      <c r="R4545" s="14" t="s">
        <v>5364</v>
      </c>
      <c r="S4545" s="14" t="s">
        <v>440</v>
      </c>
      <c r="T4545" s="35">
        <v>3300</v>
      </c>
      <c r="U4545" s="14" t="s">
        <v>2</v>
      </c>
      <c r="V4545" s="14">
        <v>139</v>
      </c>
      <c r="W4545" s="16">
        <f>+IF(datos_arg[[#This Row],[Moneda]]="ARS",datos_arg[[#This Row],[Monto]],datos_arg[[#This Row],[Monto]]*datos_arg[[#This Row],[TC]])</f>
        <v>458700</v>
      </c>
      <c r="X4545" s="16">
        <f>IFERROR(IF(datos_arg[[#This Row],[Moneda]]="USD",datos_arg[[#This Row],[Monto]],datos_arg[[#This Row],[Monto]]/datos_arg[[#This Row],[TC]]),0)</f>
        <v>3300</v>
      </c>
      <c r="Y4545" s="14"/>
      <c r="Z4545" s="38"/>
      <c r="AA4545" s="38"/>
    </row>
    <row r="4546" spans="1:27" x14ac:dyDescent="0.25">
      <c r="A4546" s="14">
        <f t="shared" si="70"/>
        <v>4543</v>
      </c>
      <c r="B4546" s="1">
        <v>44291</v>
      </c>
      <c r="C4546" s="18">
        <f>+YEAR(datos_arg[[#This Row],[Fecha]])</f>
        <v>2021</v>
      </c>
      <c r="D4546" s="18">
        <f>+MONTH(datos_arg[[#This Row],[Fecha]])</f>
        <v>4</v>
      </c>
      <c r="E4546" s="14" t="s">
        <v>1016</v>
      </c>
      <c r="F4546" s="14" t="s">
        <v>5364</v>
      </c>
      <c r="G4546" s="14" t="s">
        <v>6700</v>
      </c>
      <c r="H4546" s="14" t="s">
        <v>7132</v>
      </c>
      <c r="I4546" s="14" t="s">
        <v>7132</v>
      </c>
      <c r="J4546" s="14" t="s">
        <v>425</v>
      </c>
      <c r="K4546" s="14"/>
      <c r="L4546" s="14" t="s">
        <v>425</v>
      </c>
      <c r="M4546" s="14" t="s">
        <v>119</v>
      </c>
      <c r="N4546" s="14" t="s">
        <v>119</v>
      </c>
      <c r="O4546" s="14" t="s">
        <v>2146</v>
      </c>
      <c r="P4546" s="14"/>
      <c r="Q4546" s="14"/>
      <c r="R4546" s="14" t="s">
        <v>5364</v>
      </c>
      <c r="S4546" s="14" t="s">
        <v>440</v>
      </c>
      <c r="T4546" s="35">
        <v>2500</v>
      </c>
      <c r="U4546" s="14" t="s">
        <v>2</v>
      </c>
      <c r="V4546" s="14">
        <v>139</v>
      </c>
      <c r="W4546" s="16">
        <f>+IF(datos_arg[[#This Row],[Moneda]]="ARS",datos_arg[[#This Row],[Monto]],datos_arg[[#This Row],[Monto]]*datos_arg[[#This Row],[TC]])</f>
        <v>347500</v>
      </c>
      <c r="X4546" s="16">
        <f>IFERROR(IF(datos_arg[[#This Row],[Moneda]]="USD",datos_arg[[#This Row],[Monto]],datos_arg[[#This Row],[Monto]]/datos_arg[[#This Row],[TC]]),0)</f>
        <v>2500</v>
      </c>
      <c r="Y4546" s="14"/>
      <c r="Z4546" s="38"/>
    </row>
    <row r="4547" spans="1:27" x14ac:dyDescent="0.25">
      <c r="A4547" s="14">
        <f t="shared" si="70"/>
        <v>4544</v>
      </c>
      <c r="B4547" s="1">
        <v>44291</v>
      </c>
      <c r="C4547" s="18">
        <f>+YEAR(datos_arg[[#This Row],[Fecha]])</f>
        <v>2021</v>
      </c>
      <c r="D4547" s="18">
        <f>+MONTH(datos_arg[[#This Row],[Fecha]])</f>
        <v>4</v>
      </c>
      <c r="E4547" s="14" t="s">
        <v>1016</v>
      </c>
      <c r="F4547" s="14" t="s">
        <v>5365</v>
      </c>
      <c r="G4547" s="14" t="s">
        <v>6726</v>
      </c>
      <c r="H4547" s="14" t="s">
        <v>7132</v>
      </c>
      <c r="I4547" s="14" t="s">
        <v>7132</v>
      </c>
      <c r="J4547" s="14" t="s">
        <v>425</v>
      </c>
      <c r="K4547" s="14"/>
      <c r="L4547" s="14" t="s">
        <v>425</v>
      </c>
      <c r="M4547" s="14" t="s">
        <v>3767</v>
      </c>
      <c r="N4547" s="14" t="s">
        <v>3767</v>
      </c>
      <c r="O4547" s="14" t="s">
        <v>2146</v>
      </c>
      <c r="P4547" s="14"/>
      <c r="Q4547" s="14"/>
      <c r="R4547" s="14" t="s">
        <v>5365</v>
      </c>
      <c r="S4547" s="14" t="s">
        <v>440</v>
      </c>
      <c r="T4547" s="35">
        <v>700</v>
      </c>
      <c r="U4547" s="14" t="s">
        <v>2</v>
      </c>
      <c r="V4547" s="14">
        <v>139</v>
      </c>
      <c r="W4547" s="16">
        <f>+IF(datos_arg[[#This Row],[Moneda]]="ARS",datos_arg[[#This Row],[Monto]],datos_arg[[#This Row],[Monto]]*datos_arg[[#This Row],[TC]])</f>
        <v>97300</v>
      </c>
      <c r="X4547" s="16">
        <f>IFERROR(IF(datos_arg[[#This Row],[Moneda]]="USD",datos_arg[[#This Row],[Monto]],datos_arg[[#This Row],[Monto]]/datos_arg[[#This Row],[TC]]),0)</f>
        <v>700</v>
      </c>
      <c r="Y4547" s="14"/>
      <c r="Z4547" s="38"/>
    </row>
    <row r="4548" spans="1:27" x14ac:dyDescent="0.25">
      <c r="A4548" s="14">
        <f t="shared" si="70"/>
        <v>4545</v>
      </c>
      <c r="B4548" s="1">
        <v>44291</v>
      </c>
      <c r="C4548" s="18">
        <f>+YEAR(datos_arg[[#This Row],[Fecha]])</f>
        <v>2021</v>
      </c>
      <c r="D4548" s="18">
        <f>+MONTH(datos_arg[[#This Row],[Fecha]])</f>
        <v>4</v>
      </c>
      <c r="E4548" s="14" t="s">
        <v>1016</v>
      </c>
      <c r="F4548" s="14" t="s">
        <v>5364</v>
      </c>
      <c r="G4548" s="14" t="s">
        <v>6699</v>
      </c>
      <c r="H4548" s="14" t="s">
        <v>7132</v>
      </c>
      <c r="I4548" s="14" t="s">
        <v>7132</v>
      </c>
      <c r="J4548" s="14" t="s">
        <v>425</v>
      </c>
      <c r="K4548" s="14"/>
      <c r="L4548" s="14" t="s">
        <v>425</v>
      </c>
      <c r="M4548" s="14" t="s">
        <v>137</v>
      </c>
      <c r="N4548" s="14" t="s">
        <v>137</v>
      </c>
      <c r="O4548" s="14" t="s">
        <v>4469</v>
      </c>
      <c r="P4548" s="14"/>
      <c r="Q4548" s="14"/>
      <c r="R4548" s="14" t="s">
        <v>5364</v>
      </c>
      <c r="S4548" s="14" t="s">
        <v>440</v>
      </c>
      <c r="T4548" s="35">
        <v>100</v>
      </c>
      <c r="U4548" s="14" t="s">
        <v>2</v>
      </c>
      <c r="V4548" s="14">
        <v>139</v>
      </c>
      <c r="W4548" s="16">
        <f>+IF(datos_arg[[#This Row],[Moneda]]="ARS",datos_arg[[#This Row],[Monto]],datos_arg[[#This Row],[Monto]]*datos_arg[[#This Row],[TC]])</f>
        <v>13900</v>
      </c>
      <c r="X4548" s="16">
        <f>IFERROR(IF(datos_arg[[#This Row],[Moneda]]="USD",datos_arg[[#This Row],[Monto]],datos_arg[[#This Row],[Monto]]/datos_arg[[#This Row],[TC]]),0)</f>
        <v>100</v>
      </c>
      <c r="Y4548" s="14"/>
      <c r="Z4548" s="38"/>
    </row>
    <row r="4549" spans="1:27" x14ac:dyDescent="0.25">
      <c r="A4549" s="14">
        <f t="shared" si="70"/>
        <v>4546</v>
      </c>
      <c r="B4549" s="1">
        <v>44291</v>
      </c>
      <c r="C4549" s="18">
        <f>+YEAR(datos_arg[[#This Row],[Fecha]])</f>
        <v>2021</v>
      </c>
      <c r="D4549" s="18">
        <f>+MONTH(datos_arg[[#This Row],[Fecha]])</f>
        <v>4</v>
      </c>
      <c r="E4549" s="14" t="s">
        <v>1016</v>
      </c>
      <c r="F4549" s="14" t="s">
        <v>5364</v>
      </c>
      <c r="G4549" s="14" t="s">
        <v>6700</v>
      </c>
      <c r="H4549" s="14" t="s">
        <v>7132</v>
      </c>
      <c r="I4549" s="14" t="s">
        <v>7132</v>
      </c>
      <c r="J4549" s="14" t="s">
        <v>425</v>
      </c>
      <c r="K4549" s="14"/>
      <c r="L4549" s="14" t="s">
        <v>425</v>
      </c>
      <c r="M4549" s="14" t="s">
        <v>119</v>
      </c>
      <c r="N4549" s="14" t="s">
        <v>119</v>
      </c>
      <c r="O4549" s="14" t="s">
        <v>4469</v>
      </c>
      <c r="P4549" s="14"/>
      <c r="Q4549" s="14"/>
      <c r="R4549" s="14" t="s">
        <v>5364</v>
      </c>
      <c r="S4549" s="14" t="s">
        <v>440</v>
      </c>
      <c r="T4549" s="35">
        <v>100</v>
      </c>
      <c r="U4549" s="14" t="s">
        <v>2</v>
      </c>
      <c r="V4549" s="14">
        <v>139</v>
      </c>
      <c r="W4549" s="16">
        <f>+IF(datos_arg[[#This Row],[Moneda]]="ARS",datos_arg[[#This Row],[Monto]],datos_arg[[#This Row],[Monto]]*datos_arg[[#This Row],[TC]])</f>
        <v>13900</v>
      </c>
      <c r="X4549" s="16">
        <f>IFERROR(IF(datos_arg[[#This Row],[Moneda]]="USD",datos_arg[[#This Row],[Monto]],datos_arg[[#This Row],[Monto]]/datos_arg[[#This Row],[TC]]),0)</f>
        <v>100</v>
      </c>
      <c r="Y4549" s="14"/>
      <c r="Z4549" s="38"/>
    </row>
    <row r="4550" spans="1:27" x14ac:dyDescent="0.25">
      <c r="A4550" s="14">
        <f t="shared" ref="A4550:A4613" si="71">+A4549+1</f>
        <v>4547</v>
      </c>
      <c r="B4550" s="1">
        <v>44291</v>
      </c>
      <c r="C4550" s="18">
        <f>+YEAR(datos_arg[[#This Row],[Fecha]])</f>
        <v>2021</v>
      </c>
      <c r="D4550" s="18">
        <f>+MONTH(datos_arg[[#This Row],[Fecha]])</f>
        <v>4</v>
      </c>
      <c r="E4550" s="14" t="s">
        <v>1016</v>
      </c>
      <c r="F4550" s="14" t="s">
        <v>5364</v>
      </c>
      <c r="G4550" s="14" t="s">
        <v>6699</v>
      </c>
      <c r="H4550" s="14" t="s">
        <v>7132</v>
      </c>
      <c r="I4550" s="14" t="s">
        <v>7132</v>
      </c>
      <c r="J4550" s="14" t="s">
        <v>425</v>
      </c>
      <c r="K4550" s="14"/>
      <c r="L4550" s="14" t="s">
        <v>425</v>
      </c>
      <c r="M4550" s="14" t="s">
        <v>215</v>
      </c>
      <c r="N4550" s="14" t="s">
        <v>215</v>
      </c>
      <c r="O4550" s="14" t="s">
        <v>4469</v>
      </c>
      <c r="P4550" s="14"/>
      <c r="Q4550" s="14"/>
      <c r="R4550" s="14" t="s">
        <v>5364</v>
      </c>
      <c r="S4550" s="14" t="s">
        <v>440</v>
      </c>
      <c r="T4550" s="35">
        <v>100</v>
      </c>
      <c r="U4550" s="14" t="s">
        <v>2</v>
      </c>
      <c r="V4550" s="14">
        <v>139</v>
      </c>
      <c r="W4550" s="16">
        <f>+IF(datos_arg[[#This Row],[Moneda]]="ARS",datos_arg[[#This Row],[Monto]],datos_arg[[#This Row],[Monto]]*datos_arg[[#This Row],[TC]])</f>
        <v>13900</v>
      </c>
      <c r="X4550" s="16">
        <f>IFERROR(IF(datos_arg[[#This Row],[Moneda]]="USD",datos_arg[[#This Row],[Monto]],datos_arg[[#This Row],[Monto]]/datos_arg[[#This Row],[TC]]),0)</f>
        <v>100</v>
      </c>
      <c r="Y4550" s="14"/>
      <c r="Z4550" s="38"/>
    </row>
    <row r="4551" spans="1:27" x14ac:dyDescent="0.25">
      <c r="A4551" s="14">
        <f t="shared" si="71"/>
        <v>4548</v>
      </c>
      <c r="B4551" s="1">
        <v>44291</v>
      </c>
      <c r="C4551" s="18">
        <f>+YEAR(datos_arg[[#This Row],[Fecha]])</f>
        <v>2021</v>
      </c>
      <c r="D4551" s="18">
        <f>+MONTH(datos_arg[[#This Row],[Fecha]])</f>
        <v>4</v>
      </c>
      <c r="E4551" s="14" t="s">
        <v>1016</v>
      </c>
      <c r="F4551" s="14" t="s">
        <v>5364</v>
      </c>
      <c r="G4551" s="14" t="s">
        <v>6704</v>
      </c>
      <c r="H4551" s="14" t="s">
        <v>7132</v>
      </c>
      <c r="I4551" s="14" t="s">
        <v>7132</v>
      </c>
      <c r="J4551" s="14" t="s">
        <v>425</v>
      </c>
      <c r="K4551" s="14"/>
      <c r="L4551" s="14" t="s">
        <v>425</v>
      </c>
      <c r="M4551" s="14" t="s">
        <v>2930</v>
      </c>
      <c r="N4551" s="14" t="s">
        <v>2930</v>
      </c>
      <c r="O4551" s="14" t="s">
        <v>4469</v>
      </c>
      <c r="P4551" s="14"/>
      <c r="Q4551" s="14"/>
      <c r="R4551" s="14" t="s">
        <v>5364</v>
      </c>
      <c r="S4551" s="14" t="s">
        <v>440</v>
      </c>
      <c r="T4551" s="35">
        <v>200</v>
      </c>
      <c r="U4551" s="14" t="s">
        <v>2</v>
      </c>
      <c r="V4551" s="14">
        <v>139</v>
      </c>
      <c r="W4551" s="16">
        <f>+IF(datos_arg[[#This Row],[Moneda]]="ARS",datos_arg[[#This Row],[Monto]],datos_arg[[#This Row],[Monto]]*datos_arg[[#This Row],[TC]])</f>
        <v>27800</v>
      </c>
      <c r="X4551" s="16">
        <f>IFERROR(IF(datos_arg[[#This Row],[Moneda]]="USD",datos_arg[[#This Row],[Monto]],datos_arg[[#This Row],[Monto]]/datos_arg[[#This Row],[TC]]),0)</f>
        <v>200</v>
      </c>
      <c r="Y4551" s="14"/>
      <c r="Z4551" s="38"/>
    </row>
    <row r="4552" spans="1:27" x14ac:dyDescent="0.25">
      <c r="A4552" s="14">
        <f t="shared" si="71"/>
        <v>4549</v>
      </c>
      <c r="B4552" s="1">
        <v>44291</v>
      </c>
      <c r="C4552" s="18">
        <f>+YEAR(datos_arg[[#This Row],[Fecha]])</f>
        <v>2021</v>
      </c>
      <c r="D4552" s="18">
        <f>+MONTH(datos_arg[[#This Row],[Fecha]])</f>
        <v>4</v>
      </c>
      <c r="E4552" s="14" t="s">
        <v>1016</v>
      </c>
      <c r="F4552" s="14" t="s">
        <v>5364</v>
      </c>
      <c r="G4552" s="14" t="s">
        <v>6702</v>
      </c>
      <c r="H4552" s="14" t="s">
        <v>7132</v>
      </c>
      <c r="I4552" s="14" t="s">
        <v>7132</v>
      </c>
      <c r="J4552" s="14" t="s">
        <v>425</v>
      </c>
      <c r="K4552" s="14"/>
      <c r="L4552" s="14" t="s">
        <v>425</v>
      </c>
      <c r="M4552" s="14" t="s">
        <v>978</v>
      </c>
      <c r="N4552" s="14" t="s">
        <v>978</v>
      </c>
      <c r="O4552" s="14" t="s">
        <v>4469</v>
      </c>
      <c r="P4552" s="14"/>
      <c r="Q4552" s="14"/>
      <c r="R4552" s="14" t="s">
        <v>5364</v>
      </c>
      <c r="S4552" s="14" t="s">
        <v>440</v>
      </c>
      <c r="T4552" s="35">
        <v>100</v>
      </c>
      <c r="U4552" s="14" t="s">
        <v>2</v>
      </c>
      <c r="V4552" s="14">
        <v>139</v>
      </c>
      <c r="W4552" s="16">
        <f>+IF(datos_arg[[#This Row],[Moneda]]="ARS",datos_arg[[#This Row],[Monto]],datos_arg[[#This Row],[Monto]]*datos_arg[[#This Row],[TC]])</f>
        <v>13900</v>
      </c>
      <c r="X4552" s="16">
        <f>IFERROR(IF(datos_arg[[#This Row],[Moneda]]="USD",datos_arg[[#This Row],[Monto]],datos_arg[[#This Row],[Monto]]/datos_arg[[#This Row],[TC]]),0)</f>
        <v>100</v>
      </c>
      <c r="Y4552" s="14"/>
      <c r="Z4552" s="38"/>
    </row>
    <row r="4553" spans="1:27" x14ac:dyDescent="0.25">
      <c r="A4553" s="14">
        <f t="shared" si="71"/>
        <v>4550</v>
      </c>
      <c r="B4553" s="1">
        <v>44291</v>
      </c>
      <c r="C4553" s="18">
        <f>+YEAR(datos_arg[[#This Row],[Fecha]])</f>
        <v>2021</v>
      </c>
      <c r="D4553" s="18">
        <f>+MONTH(datos_arg[[#This Row],[Fecha]])</f>
        <v>4</v>
      </c>
      <c r="E4553" s="14" t="s">
        <v>1016</v>
      </c>
      <c r="F4553" s="14" t="s">
        <v>5364</v>
      </c>
      <c r="G4553" s="14" t="s">
        <v>6701</v>
      </c>
      <c r="H4553" s="14" t="s">
        <v>7132</v>
      </c>
      <c r="I4553" s="14" t="s">
        <v>7132</v>
      </c>
      <c r="J4553" s="14" t="s">
        <v>425</v>
      </c>
      <c r="K4553" s="14"/>
      <c r="L4553" s="14" t="s">
        <v>425</v>
      </c>
      <c r="M4553" s="14" t="s">
        <v>169</v>
      </c>
      <c r="N4553" s="14" t="s">
        <v>169</v>
      </c>
      <c r="O4553" s="14" t="s">
        <v>4469</v>
      </c>
      <c r="P4553" s="14"/>
      <c r="Q4553" s="14"/>
      <c r="R4553" s="14" t="s">
        <v>5364</v>
      </c>
      <c r="S4553" s="14" t="s">
        <v>440</v>
      </c>
      <c r="T4553" s="35">
        <v>100</v>
      </c>
      <c r="U4553" s="14" t="s">
        <v>2</v>
      </c>
      <c r="V4553" s="14">
        <v>139</v>
      </c>
      <c r="W4553" s="16">
        <f>+IF(datos_arg[[#This Row],[Moneda]]="ARS",datos_arg[[#This Row],[Monto]],datos_arg[[#This Row],[Monto]]*datos_arg[[#This Row],[TC]])</f>
        <v>13900</v>
      </c>
      <c r="X4553" s="16">
        <f>IFERROR(IF(datos_arg[[#This Row],[Moneda]]="USD",datos_arg[[#This Row],[Monto]],datos_arg[[#This Row],[Monto]]/datos_arg[[#This Row],[TC]]),0)</f>
        <v>100</v>
      </c>
      <c r="Y4553" s="14"/>
      <c r="Z4553" s="38"/>
    </row>
    <row r="4554" spans="1:27" ht="15" customHeight="1" x14ac:dyDescent="0.25">
      <c r="A4554" s="14">
        <f t="shared" si="71"/>
        <v>4551</v>
      </c>
      <c r="B4554" s="1">
        <v>44291</v>
      </c>
      <c r="C4554" s="18">
        <f>+YEAR(datos_arg[[#This Row],[Fecha]])</f>
        <v>2021</v>
      </c>
      <c r="D4554" s="18">
        <f>+MONTH(datos_arg[[#This Row],[Fecha]])</f>
        <v>4</v>
      </c>
      <c r="E4554" s="14" t="s">
        <v>1015</v>
      </c>
      <c r="F4554" s="14" t="s">
        <v>403</v>
      </c>
      <c r="G4554" s="14" t="s">
        <v>5383</v>
      </c>
      <c r="H4554" s="14" t="s">
        <v>6646</v>
      </c>
      <c r="I4554" s="14" t="s">
        <v>7132</v>
      </c>
      <c r="J4554" s="14" t="s">
        <v>425</v>
      </c>
      <c r="K4554" s="14" t="s">
        <v>420</v>
      </c>
      <c r="L4554" s="14" t="s">
        <v>425</v>
      </c>
      <c r="M4554" s="14" t="s">
        <v>4140</v>
      </c>
      <c r="N4554" s="14" t="s">
        <v>1081</v>
      </c>
      <c r="O4554" s="14" t="s">
        <v>7311</v>
      </c>
      <c r="P4554" s="14" t="s">
        <v>7383</v>
      </c>
      <c r="Q4554" s="14">
        <v>1</v>
      </c>
      <c r="R4554" s="14" t="s">
        <v>5383</v>
      </c>
      <c r="S4554" s="14" t="s">
        <v>439</v>
      </c>
      <c r="T4554" s="35">
        <v>1170</v>
      </c>
      <c r="U4554" s="14" t="s">
        <v>4</v>
      </c>
      <c r="V4554" s="14">
        <v>139</v>
      </c>
      <c r="W4554" s="16">
        <f>+IF(datos_arg[[#This Row],[Moneda]]="ARS",datos_arg[[#This Row],[Monto]],datos_arg[[#This Row],[Monto]]*datos_arg[[#This Row],[TC]])</f>
        <v>1170</v>
      </c>
      <c r="X4554" s="16">
        <f>IFERROR(IF(datos_arg[[#This Row],[Moneda]]="USD",datos_arg[[#This Row],[Monto]],datos_arg[[#This Row],[Monto]]/datos_arg[[#This Row],[TC]]),0)</f>
        <v>8.4172661870503589</v>
      </c>
      <c r="Y4554" s="14"/>
      <c r="Z4554" s="38"/>
    </row>
    <row r="4555" spans="1:27" ht="15" customHeight="1" x14ac:dyDescent="0.25">
      <c r="A4555" s="14">
        <f t="shared" si="71"/>
        <v>4552</v>
      </c>
      <c r="B4555" s="1">
        <v>44291</v>
      </c>
      <c r="C4555" s="18">
        <f>+YEAR(datos_arg[[#This Row],[Fecha]])</f>
        <v>2021</v>
      </c>
      <c r="D4555" s="18">
        <f>+MONTH(datos_arg[[#This Row],[Fecha]])</f>
        <v>4</v>
      </c>
      <c r="E4555" s="14" t="s">
        <v>1015</v>
      </c>
      <c r="F4555" s="14" t="s">
        <v>403</v>
      </c>
      <c r="G4555" s="14" t="s">
        <v>5383</v>
      </c>
      <c r="H4555" s="14" t="s">
        <v>6646</v>
      </c>
      <c r="I4555" s="14" t="s">
        <v>7132</v>
      </c>
      <c r="J4555" s="14" t="s">
        <v>425</v>
      </c>
      <c r="K4555" s="14" t="s">
        <v>420</v>
      </c>
      <c r="L4555" s="14" t="s">
        <v>425</v>
      </c>
      <c r="M4555" s="14" t="s">
        <v>3698</v>
      </c>
      <c r="N4555" s="14" t="s">
        <v>1081</v>
      </c>
      <c r="O4555" s="14" t="s">
        <v>7312</v>
      </c>
      <c r="P4555" s="14" t="s">
        <v>7383</v>
      </c>
      <c r="Q4555" s="14">
        <v>3</v>
      </c>
      <c r="R4555" s="14" t="s">
        <v>5383</v>
      </c>
      <c r="S4555" s="14" t="s">
        <v>439</v>
      </c>
      <c r="T4555" s="35">
        <v>486</v>
      </c>
      <c r="U4555" s="14" t="s">
        <v>4</v>
      </c>
      <c r="V4555" s="14">
        <v>139</v>
      </c>
      <c r="W4555" s="16">
        <f>+IF(datos_arg[[#This Row],[Moneda]]="ARS",datos_arg[[#This Row],[Monto]],datos_arg[[#This Row],[Monto]]*datos_arg[[#This Row],[TC]])</f>
        <v>486</v>
      </c>
      <c r="X4555" s="16">
        <f>IFERROR(IF(datos_arg[[#This Row],[Moneda]]="USD",datos_arg[[#This Row],[Monto]],datos_arg[[#This Row],[Monto]]/datos_arg[[#This Row],[TC]]),0)</f>
        <v>3.4964028776978417</v>
      </c>
      <c r="Y4555" s="14"/>
      <c r="Z4555" s="38"/>
    </row>
    <row r="4556" spans="1:27" ht="15" customHeight="1" x14ac:dyDescent="0.25">
      <c r="A4556" s="14">
        <f t="shared" si="71"/>
        <v>4553</v>
      </c>
      <c r="B4556" s="1">
        <v>44291</v>
      </c>
      <c r="C4556" s="18">
        <f>+YEAR(datos_arg[[#This Row],[Fecha]])</f>
        <v>2021</v>
      </c>
      <c r="D4556" s="18">
        <f>+MONTH(datos_arg[[#This Row],[Fecha]])</f>
        <v>4</v>
      </c>
      <c r="E4556" s="14" t="s">
        <v>1015</v>
      </c>
      <c r="F4556" s="14" t="s">
        <v>403</v>
      </c>
      <c r="G4556" s="14" t="s">
        <v>5383</v>
      </c>
      <c r="H4556" s="14" t="s">
        <v>6646</v>
      </c>
      <c r="I4556" s="14" t="s">
        <v>7132</v>
      </c>
      <c r="J4556" s="14" t="s">
        <v>425</v>
      </c>
      <c r="K4556" s="14" t="s">
        <v>420</v>
      </c>
      <c r="L4556" s="14" t="s">
        <v>425</v>
      </c>
      <c r="M4556" s="14" t="s">
        <v>1515</v>
      </c>
      <c r="N4556" s="14" t="s">
        <v>1081</v>
      </c>
      <c r="O4556" s="14" t="s">
        <v>7313</v>
      </c>
      <c r="P4556" s="14" t="s">
        <v>7383</v>
      </c>
      <c r="Q4556" s="14">
        <v>3</v>
      </c>
      <c r="R4556" s="14" t="s">
        <v>5383</v>
      </c>
      <c r="S4556" s="14" t="s">
        <v>439</v>
      </c>
      <c r="T4556" s="35">
        <v>756</v>
      </c>
      <c r="U4556" s="14" t="s">
        <v>4</v>
      </c>
      <c r="V4556" s="14">
        <v>139</v>
      </c>
      <c r="W4556" s="16">
        <f>+IF(datos_arg[[#This Row],[Moneda]]="ARS",datos_arg[[#This Row],[Monto]],datos_arg[[#This Row],[Monto]]*datos_arg[[#This Row],[TC]])</f>
        <v>756</v>
      </c>
      <c r="X4556" s="16">
        <f>IFERROR(IF(datos_arg[[#This Row],[Moneda]]="USD",datos_arg[[#This Row],[Monto]],datos_arg[[#This Row],[Monto]]/datos_arg[[#This Row],[TC]]),0)</f>
        <v>5.4388489208633093</v>
      </c>
      <c r="Y4556" s="14"/>
      <c r="Z4556" s="38"/>
    </row>
    <row r="4557" spans="1:27" ht="15" customHeight="1" x14ac:dyDescent="0.25">
      <c r="A4557" s="14">
        <f t="shared" si="71"/>
        <v>4554</v>
      </c>
      <c r="B4557" s="1">
        <v>44291</v>
      </c>
      <c r="C4557" s="18">
        <f>+YEAR(datos_arg[[#This Row],[Fecha]])</f>
        <v>2021</v>
      </c>
      <c r="D4557" s="18">
        <f>+MONTH(datos_arg[[#This Row],[Fecha]])</f>
        <v>4</v>
      </c>
      <c r="E4557" s="14" t="s">
        <v>5358</v>
      </c>
      <c r="F4557" s="14" t="s">
        <v>85</v>
      </c>
      <c r="G4557" s="14"/>
      <c r="H4557" s="14" t="s">
        <v>6646</v>
      </c>
      <c r="I4557" s="14" t="s">
        <v>7132</v>
      </c>
      <c r="J4557" s="14" t="s">
        <v>425</v>
      </c>
      <c r="K4557" s="14" t="s">
        <v>420</v>
      </c>
      <c r="L4557" s="14" t="s">
        <v>425</v>
      </c>
      <c r="M4557" s="14" t="s">
        <v>1615</v>
      </c>
      <c r="N4557" s="14" t="s">
        <v>1081</v>
      </c>
      <c r="O4557" s="14" t="s">
        <v>7314</v>
      </c>
      <c r="P4557" s="14" t="s">
        <v>7383</v>
      </c>
      <c r="Q4557" s="14">
        <v>2</v>
      </c>
      <c r="R4557" s="14" t="s">
        <v>85</v>
      </c>
      <c r="S4557" s="14" t="s">
        <v>439</v>
      </c>
      <c r="T4557" s="35">
        <v>1800</v>
      </c>
      <c r="U4557" s="14" t="s">
        <v>4</v>
      </c>
      <c r="V4557" s="14">
        <v>139</v>
      </c>
      <c r="W4557" s="16">
        <f>+IF(datos_arg[[#This Row],[Moneda]]="ARS",datos_arg[[#This Row],[Monto]],datos_arg[[#This Row],[Monto]]*datos_arg[[#This Row],[TC]])</f>
        <v>1800</v>
      </c>
      <c r="X4557" s="16">
        <f>IFERROR(IF(datos_arg[[#This Row],[Moneda]]="USD",datos_arg[[#This Row],[Monto]],datos_arg[[#This Row],[Monto]]/datos_arg[[#This Row],[TC]]),0)</f>
        <v>12.949640287769784</v>
      </c>
      <c r="Y4557" s="14"/>
      <c r="Z4557" s="38"/>
    </row>
    <row r="4558" spans="1:27" ht="15" customHeight="1" x14ac:dyDescent="0.25">
      <c r="A4558" s="14">
        <f t="shared" si="71"/>
        <v>4555</v>
      </c>
      <c r="B4558" s="1">
        <v>44291</v>
      </c>
      <c r="C4558" s="18">
        <f>+YEAR(datos_arg[[#This Row],[Fecha]])</f>
        <v>2021</v>
      </c>
      <c r="D4558" s="18">
        <f>+MONTH(datos_arg[[#This Row],[Fecha]])</f>
        <v>4</v>
      </c>
      <c r="E4558" s="14" t="s">
        <v>1015</v>
      </c>
      <c r="F4558" s="14" t="s">
        <v>403</v>
      </c>
      <c r="G4558" s="14" t="s">
        <v>5383</v>
      </c>
      <c r="H4558" s="14" t="s">
        <v>6646</v>
      </c>
      <c r="I4558" s="14" t="s">
        <v>7132</v>
      </c>
      <c r="J4558" s="14" t="s">
        <v>425</v>
      </c>
      <c r="K4558" s="14" t="s">
        <v>420</v>
      </c>
      <c r="L4558" s="14" t="s">
        <v>425</v>
      </c>
      <c r="M4558" s="14" t="s">
        <v>1617</v>
      </c>
      <c r="N4558" s="14" t="s">
        <v>1081</v>
      </c>
      <c r="O4558" s="14" t="s">
        <v>7315</v>
      </c>
      <c r="P4558" s="14" t="s">
        <v>7383</v>
      </c>
      <c r="Q4558" s="14">
        <v>1</v>
      </c>
      <c r="R4558" s="14" t="s">
        <v>5383</v>
      </c>
      <c r="S4558" s="14" t="s">
        <v>439</v>
      </c>
      <c r="T4558" s="35">
        <v>1134</v>
      </c>
      <c r="U4558" s="14" t="s">
        <v>4</v>
      </c>
      <c r="V4558" s="14">
        <v>139</v>
      </c>
      <c r="W4558" s="16">
        <f>+IF(datos_arg[[#This Row],[Moneda]]="ARS",datos_arg[[#This Row],[Monto]],datos_arg[[#This Row],[Monto]]*datos_arg[[#This Row],[TC]])</f>
        <v>1134</v>
      </c>
      <c r="X4558" s="16">
        <f>IFERROR(IF(datos_arg[[#This Row],[Moneda]]="USD",datos_arg[[#This Row],[Monto]],datos_arg[[#This Row],[Monto]]/datos_arg[[#This Row],[TC]]),0)</f>
        <v>8.1582733812949648</v>
      </c>
      <c r="Y4558" s="14"/>
      <c r="Z4558" s="38"/>
    </row>
    <row r="4559" spans="1:27" ht="15" customHeight="1" x14ac:dyDescent="0.25">
      <c r="A4559" s="14">
        <f t="shared" si="71"/>
        <v>4556</v>
      </c>
      <c r="B4559" s="1">
        <v>44291</v>
      </c>
      <c r="C4559" s="18">
        <f>+YEAR(datos_arg[[#This Row],[Fecha]])</f>
        <v>2021</v>
      </c>
      <c r="D4559" s="18">
        <f>+MONTH(datos_arg[[#This Row],[Fecha]])</f>
        <v>4</v>
      </c>
      <c r="E4559" s="14" t="s">
        <v>1015</v>
      </c>
      <c r="F4559" s="14" t="s">
        <v>403</v>
      </c>
      <c r="G4559" s="14" t="s">
        <v>5383</v>
      </c>
      <c r="H4559" s="14" t="s">
        <v>6646</v>
      </c>
      <c r="I4559" s="14" t="s">
        <v>7132</v>
      </c>
      <c r="J4559" s="14" t="s">
        <v>425</v>
      </c>
      <c r="K4559" s="14" t="s">
        <v>420</v>
      </c>
      <c r="L4559" s="14" t="s">
        <v>425</v>
      </c>
      <c r="M4559" s="14" t="s">
        <v>1617</v>
      </c>
      <c r="N4559" s="14" t="s">
        <v>1081</v>
      </c>
      <c r="O4559" s="14" t="s">
        <v>7316</v>
      </c>
      <c r="P4559" s="14" t="s">
        <v>7383</v>
      </c>
      <c r="Q4559" s="14">
        <v>1</v>
      </c>
      <c r="R4559" s="14" t="s">
        <v>5383</v>
      </c>
      <c r="S4559" s="14" t="s">
        <v>439</v>
      </c>
      <c r="T4559" s="35">
        <v>1080</v>
      </c>
      <c r="U4559" s="14" t="s">
        <v>4</v>
      </c>
      <c r="V4559" s="14">
        <v>139</v>
      </c>
      <c r="W4559" s="16">
        <f>+IF(datos_arg[[#This Row],[Moneda]]="ARS",datos_arg[[#This Row],[Monto]],datos_arg[[#This Row],[Monto]]*datos_arg[[#This Row],[TC]])</f>
        <v>1080</v>
      </c>
      <c r="X4559" s="16">
        <f>IFERROR(IF(datos_arg[[#This Row],[Moneda]]="USD",datos_arg[[#This Row],[Monto]],datos_arg[[#This Row],[Monto]]/datos_arg[[#This Row],[TC]]),0)</f>
        <v>7.7697841726618702</v>
      </c>
      <c r="Y4559" s="14"/>
      <c r="Z4559" s="38"/>
      <c r="AA4559" s="38"/>
    </row>
    <row r="4560" spans="1:27" ht="15" customHeight="1" x14ac:dyDescent="0.25">
      <c r="A4560" s="14">
        <f t="shared" si="71"/>
        <v>4557</v>
      </c>
      <c r="B4560" s="1">
        <v>44291</v>
      </c>
      <c r="C4560" s="18">
        <f>+YEAR(datos_arg[[#This Row],[Fecha]])</f>
        <v>2021</v>
      </c>
      <c r="D4560" s="18">
        <f>+MONTH(datos_arg[[#This Row],[Fecha]])</f>
        <v>4</v>
      </c>
      <c r="E4560" s="14" t="s">
        <v>1015</v>
      </c>
      <c r="F4560" s="14" t="s">
        <v>403</v>
      </c>
      <c r="G4560" s="14" t="s">
        <v>5383</v>
      </c>
      <c r="H4560" s="14" t="s">
        <v>6646</v>
      </c>
      <c r="I4560" s="14" t="s">
        <v>7132</v>
      </c>
      <c r="J4560" s="14" t="s">
        <v>425</v>
      </c>
      <c r="K4560" s="14" t="s">
        <v>420</v>
      </c>
      <c r="L4560" s="14" t="s">
        <v>425</v>
      </c>
      <c r="M4560" s="14" t="s">
        <v>1617</v>
      </c>
      <c r="N4560" s="14" t="s">
        <v>1081</v>
      </c>
      <c r="O4560" s="14" t="s">
        <v>7317</v>
      </c>
      <c r="P4560" s="14" t="s">
        <v>7383</v>
      </c>
      <c r="Q4560" s="14">
        <v>1</v>
      </c>
      <c r="R4560" s="14" t="s">
        <v>5383</v>
      </c>
      <c r="S4560" s="14" t="s">
        <v>439</v>
      </c>
      <c r="T4560" s="35">
        <v>702</v>
      </c>
      <c r="U4560" s="14" t="s">
        <v>4</v>
      </c>
      <c r="V4560" s="14">
        <v>139</v>
      </c>
      <c r="W4560" s="16">
        <f>+IF(datos_arg[[#This Row],[Moneda]]="ARS",datos_arg[[#This Row],[Monto]],datos_arg[[#This Row],[Monto]]*datos_arg[[#This Row],[TC]])</f>
        <v>702</v>
      </c>
      <c r="X4560" s="16">
        <f>IFERROR(IF(datos_arg[[#This Row],[Moneda]]="USD",datos_arg[[#This Row],[Monto]],datos_arg[[#This Row],[Monto]]/datos_arg[[#This Row],[TC]]),0)</f>
        <v>5.0503597122302155</v>
      </c>
      <c r="Y4560" s="14"/>
      <c r="Z4560" s="38"/>
    </row>
    <row r="4561" spans="1:26" ht="15" customHeight="1" x14ac:dyDescent="0.25">
      <c r="A4561" s="14">
        <f t="shared" si="71"/>
        <v>4558</v>
      </c>
      <c r="B4561" s="1">
        <v>44291</v>
      </c>
      <c r="C4561" s="18">
        <f>+YEAR(datos_arg[[#This Row],[Fecha]])</f>
        <v>2021</v>
      </c>
      <c r="D4561" s="18">
        <f>+MONTH(datos_arg[[#This Row],[Fecha]])</f>
        <v>4</v>
      </c>
      <c r="E4561" s="14" t="s">
        <v>1015</v>
      </c>
      <c r="F4561" s="14" t="s">
        <v>403</v>
      </c>
      <c r="G4561" s="14" t="s">
        <v>5383</v>
      </c>
      <c r="H4561" s="14" t="s">
        <v>6646</v>
      </c>
      <c r="I4561" s="14" t="s">
        <v>7132</v>
      </c>
      <c r="J4561" s="14" t="s">
        <v>425</v>
      </c>
      <c r="K4561" s="14" t="s">
        <v>420</v>
      </c>
      <c r="L4561" s="14" t="s">
        <v>425</v>
      </c>
      <c r="M4561" s="14" t="s">
        <v>1617</v>
      </c>
      <c r="N4561" s="14" t="s">
        <v>1081</v>
      </c>
      <c r="O4561" s="14" t="s">
        <v>7318</v>
      </c>
      <c r="P4561" s="14" t="s">
        <v>7383</v>
      </c>
      <c r="Q4561" s="14">
        <v>1</v>
      </c>
      <c r="R4561" s="14" t="s">
        <v>5383</v>
      </c>
      <c r="S4561" s="14" t="s">
        <v>439</v>
      </c>
      <c r="T4561" s="35">
        <v>945</v>
      </c>
      <c r="U4561" s="14" t="s">
        <v>4</v>
      </c>
      <c r="V4561" s="14">
        <v>139</v>
      </c>
      <c r="W4561" s="16">
        <f>+IF(datos_arg[[#This Row],[Moneda]]="ARS",datos_arg[[#This Row],[Monto]],datos_arg[[#This Row],[Monto]]*datos_arg[[#This Row],[TC]])</f>
        <v>945</v>
      </c>
      <c r="X4561" s="16">
        <f>IFERROR(IF(datos_arg[[#This Row],[Moneda]]="USD",datos_arg[[#This Row],[Monto]],datos_arg[[#This Row],[Monto]]/datos_arg[[#This Row],[TC]]),0)</f>
        <v>6.7985611510791371</v>
      </c>
      <c r="Y4561" s="14"/>
      <c r="Z4561" s="38"/>
    </row>
    <row r="4562" spans="1:26" ht="15" customHeight="1" x14ac:dyDescent="0.25">
      <c r="A4562" s="14">
        <f t="shared" si="71"/>
        <v>4559</v>
      </c>
      <c r="B4562" s="1">
        <v>44291</v>
      </c>
      <c r="C4562" s="18">
        <f>+YEAR(datos_arg[[#This Row],[Fecha]])</f>
        <v>2021</v>
      </c>
      <c r="D4562" s="18">
        <f>+MONTH(datos_arg[[#This Row],[Fecha]])</f>
        <v>4</v>
      </c>
      <c r="E4562" s="14" t="s">
        <v>5358</v>
      </c>
      <c r="F4562" s="14" t="s">
        <v>85</v>
      </c>
      <c r="G4562" s="14"/>
      <c r="H4562" s="14" t="s">
        <v>6646</v>
      </c>
      <c r="I4562" s="14" t="s">
        <v>7132</v>
      </c>
      <c r="J4562" s="14" t="s">
        <v>425</v>
      </c>
      <c r="K4562" s="14" t="s">
        <v>420</v>
      </c>
      <c r="L4562" s="14" t="s">
        <v>425</v>
      </c>
      <c r="M4562" s="14" t="s">
        <v>1634</v>
      </c>
      <c r="N4562" s="14" t="s">
        <v>1081</v>
      </c>
      <c r="O4562" s="14" t="s">
        <v>7319</v>
      </c>
      <c r="P4562" s="14" t="s">
        <v>7383</v>
      </c>
      <c r="Q4562" s="14">
        <v>1</v>
      </c>
      <c r="R4562" s="14" t="s">
        <v>85</v>
      </c>
      <c r="S4562" s="14" t="s">
        <v>439</v>
      </c>
      <c r="T4562" s="35">
        <v>6210</v>
      </c>
      <c r="U4562" s="14" t="s">
        <v>4</v>
      </c>
      <c r="V4562" s="14">
        <v>139</v>
      </c>
      <c r="W4562" s="16">
        <f>+IF(datos_arg[[#This Row],[Moneda]]="ARS",datos_arg[[#This Row],[Monto]],datos_arg[[#This Row],[Monto]]*datos_arg[[#This Row],[TC]])</f>
        <v>6210</v>
      </c>
      <c r="X4562" s="16">
        <f>IFERROR(IF(datos_arg[[#This Row],[Moneda]]="USD",datos_arg[[#This Row],[Monto]],datos_arg[[#This Row],[Monto]]/datos_arg[[#This Row],[TC]]),0)</f>
        <v>44.676258992805757</v>
      </c>
      <c r="Y4562" s="14"/>
      <c r="Z4562" s="38"/>
    </row>
    <row r="4563" spans="1:26" ht="15" customHeight="1" x14ac:dyDescent="0.25">
      <c r="A4563" s="14">
        <f t="shared" si="71"/>
        <v>4560</v>
      </c>
      <c r="B4563" s="1">
        <v>44291</v>
      </c>
      <c r="C4563" s="18">
        <f>+YEAR(datos_arg[[#This Row],[Fecha]])</f>
        <v>2021</v>
      </c>
      <c r="D4563" s="18">
        <f>+MONTH(datos_arg[[#This Row],[Fecha]])</f>
        <v>4</v>
      </c>
      <c r="E4563" s="14" t="s">
        <v>5358</v>
      </c>
      <c r="F4563" s="14" t="s">
        <v>85</v>
      </c>
      <c r="G4563" s="14"/>
      <c r="H4563" s="14" t="s">
        <v>6646</v>
      </c>
      <c r="I4563" s="14" t="s">
        <v>7132</v>
      </c>
      <c r="J4563" s="14" t="s">
        <v>425</v>
      </c>
      <c r="K4563" s="14" t="s">
        <v>420</v>
      </c>
      <c r="L4563" s="14" t="s">
        <v>425</v>
      </c>
      <c r="M4563" s="14" t="s">
        <v>4472</v>
      </c>
      <c r="N4563" s="14" t="s">
        <v>1081</v>
      </c>
      <c r="O4563" s="14" t="s">
        <v>7320</v>
      </c>
      <c r="P4563" s="14" t="s">
        <v>7383</v>
      </c>
      <c r="Q4563" s="14">
        <v>1</v>
      </c>
      <c r="R4563" s="14" t="s">
        <v>85</v>
      </c>
      <c r="S4563" s="14" t="s">
        <v>439</v>
      </c>
      <c r="T4563" s="35">
        <v>6291</v>
      </c>
      <c r="U4563" s="14" t="s">
        <v>4</v>
      </c>
      <c r="V4563" s="14">
        <v>139</v>
      </c>
      <c r="W4563" s="16">
        <f>+IF(datos_arg[[#This Row],[Moneda]]="ARS",datos_arg[[#This Row],[Monto]],datos_arg[[#This Row],[Monto]]*datos_arg[[#This Row],[TC]])</f>
        <v>6291</v>
      </c>
      <c r="X4563" s="16">
        <f>IFERROR(IF(datos_arg[[#This Row],[Moneda]]="USD",datos_arg[[#This Row],[Monto]],datos_arg[[#This Row],[Monto]]/datos_arg[[#This Row],[TC]]),0)</f>
        <v>45.258992805755398</v>
      </c>
      <c r="Y4563" s="14"/>
      <c r="Z4563" s="38"/>
    </row>
    <row r="4564" spans="1:26" ht="15" customHeight="1" x14ac:dyDescent="0.25">
      <c r="A4564" s="14">
        <f t="shared" si="71"/>
        <v>4561</v>
      </c>
      <c r="B4564" s="1">
        <v>44291</v>
      </c>
      <c r="C4564" s="18">
        <f>+YEAR(datos_arg[[#This Row],[Fecha]])</f>
        <v>2021</v>
      </c>
      <c r="D4564" s="18">
        <f>+MONTH(datos_arg[[#This Row],[Fecha]])</f>
        <v>4</v>
      </c>
      <c r="E4564" s="14" t="s">
        <v>5358</v>
      </c>
      <c r="F4564" s="14" t="s">
        <v>85</v>
      </c>
      <c r="G4564" s="14"/>
      <c r="H4564" s="14" t="s">
        <v>6646</v>
      </c>
      <c r="I4564" s="14" t="s">
        <v>7132</v>
      </c>
      <c r="J4564" s="14" t="s">
        <v>425</v>
      </c>
      <c r="K4564" s="14" t="s">
        <v>420</v>
      </c>
      <c r="L4564" s="14" t="s">
        <v>425</v>
      </c>
      <c r="M4564" s="14" t="s">
        <v>4472</v>
      </c>
      <c r="N4564" s="14" t="s">
        <v>1081</v>
      </c>
      <c r="O4564" s="14" t="s">
        <v>7321</v>
      </c>
      <c r="P4564" s="14" t="s">
        <v>7383</v>
      </c>
      <c r="Q4564" s="14">
        <v>1</v>
      </c>
      <c r="R4564" s="14" t="s">
        <v>85</v>
      </c>
      <c r="S4564" s="14" t="s">
        <v>439</v>
      </c>
      <c r="T4564" s="35">
        <v>6291</v>
      </c>
      <c r="U4564" s="14" t="s">
        <v>4</v>
      </c>
      <c r="V4564" s="14">
        <v>139</v>
      </c>
      <c r="W4564" s="16">
        <f>+IF(datos_arg[[#This Row],[Moneda]]="ARS",datos_arg[[#This Row],[Monto]],datos_arg[[#This Row],[Monto]]*datos_arg[[#This Row],[TC]])</f>
        <v>6291</v>
      </c>
      <c r="X4564" s="16">
        <f>IFERROR(IF(datos_arg[[#This Row],[Moneda]]="USD",datos_arg[[#This Row],[Monto]],datos_arg[[#This Row],[Monto]]/datos_arg[[#This Row],[TC]]),0)</f>
        <v>45.258992805755398</v>
      </c>
      <c r="Y4564" s="14"/>
      <c r="Z4564" s="38"/>
    </row>
    <row r="4565" spans="1:26" ht="15" customHeight="1" x14ac:dyDescent="0.25">
      <c r="A4565" s="14">
        <f t="shared" si="71"/>
        <v>4562</v>
      </c>
      <c r="B4565" s="1">
        <v>44291</v>
      </c>
      <c r="C4565" s="18">
        <f>+YEAR(datos_arg[[#This Row],[Fecha]])</f>
        <v>2021</v>
      </c>
      <c r="D4565" s="18">
        <f>+MONTH(datos_arg[[#This Row],[Fecha]])</f>
        <v>4</v>
      </c>
      <c r="E4565" s="14" t="s">
        <v>5358</v>
      </c>
      <c r="F4565" s="14" t="s">
        <v>85</v>
      </c>
      <c r="G4565" s="14"/>
      <c r="H4565" s="14" t="s">
        <v>6646</v>
      </c>
      <c r="I4565" s="14" t="s">
        <v>7132</v>
      </c>
      <c r="J4565" s="14" t="s">
        <v>425</v>
      </c>
      <c r="K4565" s="14" t="s">
        <v>420</v>
      </c>
      <c r="L4565" s="14" t="s">
        <v>425</v>
      </c>
      <c r="M4565" s="14" t="s">
        <v>661</v>
      </c>
      <c r="N4565" s="14" t="s">
        <v>1081</v>
      </c>
      <c r="O4565" s="14" t="s">
        <v>7322</v>
      </c>
      <c r="P4565" s="14" t="s">
        <v>7383</v>
      </c>
      <c r="Q4565" s="14">
        <v>1</v>
      </c>
      <c r="R4565" s="14" t="s">
        <v>85</v>
      </c>
      <c r="S4565" s="14" t="s">
        <v>439</v>
      </c>
      <c r="T4565" s="35">
        <v>6210</v>
      </c>
      <c r="U4565" s="14" t="s">
        <v>4</v>
      </c>
      <c r="V4565" s="14">
        <v>139</v>
      </c>
      <c r="W4565" s="16">
        <f>+IF(datos_arg[[#This Row],[Moneda]]="ARS",datos_arg[[#This Row],[Monto]],datos_arg[[#This Row],[Monto]]*datos_arg[[#This Row],[TC]])</f>
        <v>6210</v>
      </c>
      <c r="X4565" s="16">
        <f>IFERROR(IF(datos_arg[[#This Row],[Moneda]]="USD",datos_arg[[#This Row],[Monto]],datos_arg[[#This Row],[Monto]]/datos_arg[[#This Row],[TC]]),0)</f>
        <v>44.676258992805757</v>
      </c>
      <c r="Y4565" s="14"/>
      <c r="Z4565" s="38"/>
    </row>
    <row r="4566" spans="1:26" ht="15" customHeight="1" x14ac:dyDescent="0.25">
      <c r="A4566" s="14">
        <f t="shared" si="71"/>
        <v>4563</v>
      </c>
      <c r="B4566" s="1">
        <v>44291</v>
      </c>
      <c r="C4566" s="18">
        <f>+YEAR(datos_arg[[#This Row],[Fecha]])</f>
        <v>2021</v>
      </c>
      <c r="D4566" s="18">
        <f>+MONTH(datos_arg[[#This Row],[Fecha]])</f>
        <v>4</v>
      </c>
      <c r="E4566" s="14" t="s">
        <v>1015</v>
      </c>
      <c r="F4566" s="14" t="s">
        <v>403</v>
      </c>
      <c r="G4566" s="14" t="s">
        <v>5383</v>
      </c>
      <c r="H4566" s="14" t="s">
        <v>6646</v>
      </c>
      <c r="I4566" s="14" t="s">
        <v>7132</v>
      </c>
      <c r="J4566" s="14" t="s">
        <v>425</v>
      </c>
      <c r="K4566" s="14" t="s">
        <v>420</v>
      </c>
      <c r="L4566" s="14" t="s">
        <v>425</v>
      </c>
      <c r="M4566" s="14" t="s">
        <v>1619</v>
      </c>
      <c r="N4566" s="14" t="s">
        <v>1081</v>
      </c>
      <c r="O4566" s="14" t="s">
        <v>7323</v>
      </c>
      <c r="P4566" s="14" t="s">
        <v>7383</v>
      </c>
      <c r="Q4566" s="14">
        <v>2</v>
      </c>
      <c r="R4566" s="14" t="s">
        <v>5383</v>
      </c>
      <c r="S4566" s="14" t="s">
        <v>439</v>
      </c>
      <c r="T4566" s="35">
        <v>477</v>
      </c>
      <c r="U4566" s="14" t="s">
        <v>4</v>
      </c>
      <c r="V4566" s="14">
        <v>139</v>
      </c>
      <c r="W4566" s="16">
        <f>+IF(datos_arg[[#This Row],[Moneda]]="ARS",datos_arg[[#This Row],[Monto]],datos_arg[[#This Row],[Monto]]*datos_arg[[#This Row],[TC]])</f>
        <v>477</v>
      </c>
      <c r="X4566" s="16">
        <f>IFERROR(IF(datos_arg[[#This Row],[Moneda]]="USD",datos_arg[[#This Row],[Monto]],datos_arg[[#This Row],[Monto]]/datos_arg[[#This Row],[TC]]),0)</f>
        <v>3.4316546762589928</v>
      </c>
      <c r="Y4566" s="14"/>
      <c r="Z4566" s="38"/>
    </row>
    <row r="4567" spans="1:26" ht="15" customHeight="1" x14ac:dyDescent="0.25">
      <c r="A4567" s="14">
        <f t="shared" si="71"/>
        <v>4564</v>
      </c>
      <c r="B4567" s="1">
        <v>44291</v>
      </c>
      <c r="C4567" s="18">
        <f>+YEAR(datos_arg[[#This Row],[Fecha]])</f>
        <v>2021</v>
      </c>
      <c r="D4567" s="18">
        <f>+MONTH(datos_arg[[#This Row],[Fecha]])</f>
        <v>4</v>
      </c>
      <c r="E4567" s="14" t="s">
        <v>1015</v>
      </c>
      <c r="F4567" s="14" t="s">
        <v>403</v>
      </c>
      <c r="G4567" s="14" t="s">
        <v>5383</v>
      </c>
      <c r="H4567" s="14" t="s">
        <v>6646</v>
      </c>
      <c r="I4567" s="14" t="s">
        <v>7132</v>
      </c>
      <c r="J4567" s="14" t="s">
        <v>425</v>
      </c>
      <c r="K4567" s="14" t="s">
        <v>420</v>
      </c>
      <c r="L4567" s="14" t="s">
        <v>425</v>
      </c>
      <c r="M4567" s="14" t="s">
        <v>943</v>
      </c>
      <c r="N4567" s="14" t="s">
        <v>1081</v>
      </c>
      <c r="O4567" s="14" t="s">
        <v>7324</v>
      </c>
      <c r="P4567" s="14" t="s">
        <v>7383</v>
      </c>
      <c r="Q4567" s="14">
        <v>3</v>
      </c>
      <c r="R4567" s="14" t="s">
        <v>5383</v>
      </c>
      <c r="S4567" s="14" t="s">
        <v>439</v>
      </c>
      <c r="T4567" s="35">
        <v>864</v>
      </c>
      <c r="U4567" s="14" t="s">
        <v>4</v>
      </c>
      <c r="V4567" s="14">
        <v>139</v>
      </c>
      <c r="W4567" s="16">
        <f>+IF(datos_arg[[#This Row],[Moneda]]="ARS",datos_arg[[#This Row],[Monto]],datos_arg[[#This Row],[Monto]]*datos_arg[[#This Row],[TC]])</f>
        <v>864</v>
      </c>
      <c r="X4567" s="16">
        <f>IFERROR(IF(datos_arg[[#This Row],[Moneda]]="USD",datos_arg[[#This Row],[Monto]],datos_arg[[#This Row],[Monto]]/datos_arg[[#This Row],[TC]]),0)</f>
        <v>6.2158273381294968</v>
      </c>
      <c r="Y4567" s="14"/>
      <c r="Z4567" s="38"/>
    </row>
    <row r="4568" spans="1:26" ht="15" customHeight="1" x14ac:dyDescent="0.25">
      <c r="A4568" s="14">
        <f t="shared" si="71"/>
        <v>4565</v>
      </c>
      <c r="B4568" s="1">
        <v>44291</v>
      </c>
      <c r="C4568" s="18">
        <f>+YEAR(datos_arg[[#This Row],[Fecha]])</f>
        <v>2021</v>
      </c>
      <c r="D4568" s="18">
        <f>+MONTH(datos_arg[[#This Row],[Fecha]])</f>
        <v>4</v>
      </c>
      <c r="E4568" s="14" t="s">
        <v>1015</v>
      </c>
      <c r="F4568" s="14" t="s">
        <v>403</v>
      </c>
      <c r="G4568" s="14" t="s">
        <v>5383</v>
      </c>
      <c r="H4568" s="14" t="s">
        <v>6646</v>
      </c>
      <c r="I4568" s="14" t="s">
        <v>7132</v>
      </c>
      <c r="J4568" s="14" t="s">
        <v>425</v>
      </c>
      <c r="K4568" s="14" t="s">
        <v>420</v>
      </c>
      <c r="L4568" s="14" t="s">
        <v>425</v>
      </c>
      <c r="M4568" s="14" t="s">
        <v>3698</v>
      </c>
      <c r="N4568" s="14" t="s">
        <v>1081</v>
      </c>
      <c r="O4568" s="14" t="s">
        <v>7325</v>
      </c>
      <c r="P4568" s="14" t="s">
        <v>7383</v>
      </c>
      <c r="Q4568" s="14">
        <v>1</v>
      </c>
      <c r="R4568" s="14" t="s">
        <v>5383</v>
      </c>
      <c r="S4568" s="14" t="s">
        <v>439</v>
      </c>
      <c r="T4568" s="35">
        <v>513</v>
      </c>
      <c r="U4568" s="14" t="s">
        <v>4</v>
      </c>
      <c r="V4568" s="14">
        <v>139</v>
      </c>
      <c r="W4568" s="16">
        <f>+IF(datos_arg[[#This Row],[Moneda]]="ARS",datos_arg[[#This Row],[Monto]],datos_arg[[#This Row],[Monto]]*datos_arg[[#This Row],[TC]])</f>
        <v>513</v>
      </c>
      <c r="X4568" s="16">
        <f>IFERROR(IF(datos_arg[[#This Row],[Moneda]]="USD",datos_arg[[#This Row],[Monto]],datos_arg[[#This Row],[Monto]]/datos_arg[[#This Row],[TC]]),0)</f>
        <v>3.6906474820143886</v>
      </c>
      <c r="Y4568" s="14"/>
      <c r="Z4568" s="38"/>
    </row>
    <row r="4569" spans="1:26" ht="15" customHeight="1" x14ac:dyDescent="0.25">
      <c r="A4569" s="14">
        <f t="shared" si="71"/>
        <v>4566</v>
      </c>
      <c r="B4569" s="1">
        <v>44291</v>
      </c>
      <c r="C4569" s="18">
        <f>+YEAR(datos_arg[[#This Row],[Fecha]])</f>
        <v>2021</v>
      </c>
      <c r="D4569" s="18">
        <f>+MONTH(datos_arg[[#This Row],[Fecha]])</f>
        <v>4</v>
      </c>
      <c r="E4569" s="14" t="s">
        <v>1015</v>
      </c>
      <c r="F4569" s="14" t="s">
        <v>403</v>
      </c>
      <c r="G4569" s="14" t="s">
        <v>5383</v>
      </c>
      <c r="H4569" s="14" t="s">
        <v>6646</v>
      </c>
      <c r="I4569" s="14" t="s">
        <v>7132</v>
      </c>
      <c r="J4569" s="14" t="s">
        <v>425</v>
      </c>
      <c r="K4569" s="14" t="s">
        <v>420</v>
      </c>
      <c r="L4569" s="14" t="s">
        <v>425</v>
      </c>
      <c r="M4569" s="14" t="s">
        <v>3698</v>
      </c>
      <c r="N4569" s="14" t="s">
        <v>1081</v>
      </c>
      <c r="O4569" s="14" t="s">
        <v>7326</v>
      </c>
      <c r="P4569" s="14" t="s">
        <v>7383</v>
      </c>
      <c r="Q4569" s="14">
        <v>3</v>
      </c>
      <c r="R4569" s="14" t="s">
        <v>5383</v>
      </c>
      <c r="S4569" s="14" t="s">
        <v>439</v>
      </c>
      <c r="T4569" s="35">
        <v>1350</v>
      </c>
      <c r="U4569" s="14" t="s">
        <v>4</v>
      </c>
      <c r="V4569" s="14">
        <v>139</v>
      </c>
      <c r="W4569" s="16">
        <f>+IF(datos_arg[[#This Row],[Moneda]]="ARS",datos_arg[[#This Row],[Monto]],datos_arg[[#This Row],[Monto]]*datos_arg[[#This Row],[TC]])</f>
        <v>1350</v>
      </c>
      <c r="X4569" s="16">
        <f>IFERROR(IF(datos_arg[[#This Row],[Moneda]]="USD",datos_arg[[#This Row],[Monto]],datos_arg[[#This Row],[Monto]]/datos_arg[[#This Row],[TC]]),0)</f>
        <v>9.7122302158273381</v>
      </c>
      <c r="Y4569" s="14"/>
      <c r="Z4569" s="38"/>
    </row>
    <row r="4570" spans="1:26" ht="15" customHeight="1" x14ac:dyDescent="0.25">
      <c r="A4570" s="14">
        <f t="shared" si="71"/>
        <v>4567</v>
      </c>
      <c r="B4570" s="1">
        <v>44291</v>
      </c>
      <c r="C4570" s="18">
        <f>+YEAR(datos_arg[[#This Row],[Fecha]])</f>
        <v>2021</v>
      </c>
      <c r="D4570" s="18">
        <f>+MONTH(datos_arg[[#This Row],[Fecha]])</f>
        <v>4</v>
      </c>
      <c r="E4570" s="14" t="s">
        <v>1015</v>
      </c>
      <c r="F4570" s="14" t="s">
        <v>403</v>
      </c>
      <c r="G4570" s="14" t="s">
        <v>5383</v>
      </c>
      <c r="H4570" s="14" t="s">
        <v>6646</v>
      </c>
      <c r="I4570" s="14" t="s">
        <v>7132</v>
      </c>
      <c r="J4570" s="14" t="s">
        <v>425</v>
      </c>
      <c r="K4570" s="14" t="s">
        <v>420</v>
      </c>
      <c r="L4570" s="14" t="s">
        <v>425</v>
      </c>
      <c r="M4570" s="14" t="s">
        <v>3698</v>
      </c>
      <c r="N4570" s="14" t="s">
        <v>1081</v>
      </c>
      <c r="O4570" s="14" t="s">
        <v>7327</v>
      </c>
      <c r="P4570" s="14" t="s">
        <v>7383</v>
      </c>
      <c r="Q4570" s="14">
        <v>3</v>
      </c>
      <c r="R4570" s="14" t="s">
        <v>5383</v>
      </c>
      <c r="S4570" s="14" t="s">
        <v>439</v>
      </c>
      <c r="T4570" s="35">
        <v>540</v>
      </c>
      <c r="U4570" s="14" t="s">
        <v>4</v>
      </c>
      <c r="V4570" s="14">
        <v>139</v>
      </c>
      <c r="W4570" s="16">
        <f>+IF(datos_arg[[#This Row],[Moneda]]="ARS",datos_arg[[#This Row],[Monto]],datos_arg[[#This Row],[Monto]]*datos_arg[[#This Row],[TC]])</f>
        <v>540</v>
      </c>
      <c r="X4570" s="16">
        <f>IFERROR(IF(datos_arg[[#This Row],[Moneda]]="USD",datos_arg[[#This Row],[Monto]],datos_arg[[#This Row],[Monto]]/datos_arg[[#This Row],[TC]]),0)</f>
        <v>3.8848920863309351</v>
      </c>
      <c r="Y4570" s="14"/>
      <c r="Z4570" s="38"/>
    </row>
    <row r="4571" spans="1:26" ht="15" customHeight="1" x14ac:dyDescent="0.25">
      <c r="A4571" s="14">
        <f t="shared" si="71"/>
        <v>4568</v>
      </c>
      <c r="B4571" s="1">
        <v>44291</v>
      </c>
      <c r="C4571" s="18">
        <f>+YEAR(datos_arg[[#This Row],[Fecha]])</f>
        <v>2021</v>
      </c>
      <c r="D4571" s="18">
        <f>+MONTH(datos_arg[[#This Row],[Fecha]])</f>
        <v>4</v>
      </c>
      <c r="E4571" s="14" t="s">
        <v>1015</v>
      </c>
      <c r="F4571" s="14" t="s">
        <v>403</v>
      </c>
      <c r="G4571" s="14" t="s">
        <v>5383</v>
      </c>
      <c r="H4571" s="14" t="s">
        <v>6646</v>
      </c>
      <c r="I4571" s="14" t="s">
        <v>7132</v>
      </c>
      <c r="J4571" s="14" t="s">
        <v>425</v>
      </c>
      <c r="K4571" s="14" t="s">
        <v>420</v>
      </c>
      <c r="L4571" s="14" t="s">
        <v>425</v>
      </c>
      <c r="M4571" s="14" t="s">
        <v>3698</v>
      </c>
      <c r="N4571" s="14" t="s">
        <v>1081</v>
      </c>
      <c r="O4571" s="14" t="s">
        <v>7328</v>
      </c>
      <c r="P4571" s="14" t="s">
        <v>7383</v>
      </c>
      <c r="Q4571" s="14">
        <v>3</v>
      </c>
      <c r="R4571" s="14" t="s">
        <v>5383</v>
      </c>
      <c r="S4571" s="14" t="s">
        <v>439</v>
      </c>
      <c r="T4571" s="35">
        <v>243</v>
      </c>
      <c r="U4571" s="14" t="s">
        <v>4</v>
      </c>
      <c r="V4571" s="14">
        <v>139</v>
      </c>
      <c r="W4571" s="16">
        <f>+IF(datos_arg[[#This Row],[Moneda]]="ARS",datos_arg[[#This Row],[Monto]],datos_arg[[#This Row],[Monto]]*datos_arg[[#This Row],[TC]])</f>
        <v>243</v>
      </c>
      <c r="X4571" s="16">
        <f>IFERROR(IF(datos_arg[[#This Row],[Moneda]]="USD",datos_arg[[#This Row],[Monto]],datos_arg[[#This Row],[Monto]]/datos_arg[[#This Row],[TC]]),0)</f>
        <v>1.7482014388489209</v>
      </c>
      <c r="Y4571" s="14"/>
      <c r="Z4571" s="38"/>
    </row>
    <row r="4572" spans="1:26" ht="15" customHeight="1" x14ac:dyDescent="0.25">
      <c r="A4572" s="14">
        <f t="shared" si="71"/>
        <v>4569</v>
      </c>
      <c r="B4572" s="1">
        <v>44291</v>
      </c>
      <c r="C4572" s="18">
        <f>+YEAR(datos_arg[[#This Row],[Fecha]])</f>
        <v>2021</v>
      </c>
      <c r="D4572" s="18">
        <f>+MONTH(datos_arg[[#This Row],[Fecha]])</f>
        <v>4</v>
      </c>
      <c r="E4572" s="14" t="s">
        <v>1015</v>
      </c>
      <c r="F4572" s="14" t="s">
        <v>403</v>
      </c>
      <c r="G4572" s="14" t="s">
        <v>5383</v>
      </c>
      <c r="H4572" s="14" t="s">
        <v>6646</v>
      </c>
      <c r="I4572" s="14" t="s">
        <v>7132</v>
      </c>
      <c r="J4572" s="14" t="s">
        <v>425</v>
      </c>
      <c r="K4572" s="14" t="s">
        <v>420</v>
      </c>
      <c r="L4572" s="14" t="s">
        <v>425</v>
      </c>
      <c r="M4572" s="14" t="s">
        <v>7304</v>
      </c>
      <c r="N4572" s="14" t="s">
        <v>1081</v>
      </c>
      <c r="O4572" s="14" t="s">
        <v>7329</v>
      </c>
      <c r="P4572" s="14" t="s">
        <v>7383</v>
      </c>
      <c r="Q4572" s="14">
        <v>1</v>
      </c>
      <c r="R4572" s="14" t="s">
        <v>5383</v>
      </c>
      <c r="S4572" s="14" t="s">
        <v>439</v>
      </c>
      <c r="T4572" s="35">
        <v>630</v>
      </c>
      <c r="U4572" s="14" t="s">
        <v>4</v>
      </c>
      <c r="V4572" s="14">
        <v>139</v>
      </c>
      <c r="W4572" s="16">
        <f>+IF(datos_arg[[#This Row],[Moneda]]="ARS",datos_arg[[#This Row],[Monto]],datos_arg[[#This Row],[Monto]]*datos_arg[[#This Row],[TC]])</f>
        <v>630</v>
      </c>
      <c r="X4572" s="16">
        <f>IFERROR(IF(datos_arg[[#This Row],[Moneda]]="USD",datos_arg[[#This Row],[Monto]],datos_arg[[#This Row],[Monto]]/datos_arg[[#This Row],[TC]]),0)</f>
        <v>4.5323741007194247</v>
      </c>
      <c r="Y4572" s="14"/>
      <c r="Z4572" s="38"/>
    </row>
    <row r="4573" spans="1:26" ht="15" customHeight="1" x14ac:dyDescent="0.25">
      <c r="A4573" s="14">
        <f t="shared" si="71"/>
        <v>4570</v>
      </c>
      <c r="B4573" s="1">
        <v>44291</v>
      </c>
      <c r="C4573" s="18">
        <f>+YEAR(datos_arg[[#This Row],[Fecha]])</f>
        <v>2021</v>
      </c>
      <c r="D4573" s="18">
        <f>+MONTH(datos_arg[[#This Row],[Fecha]])</f>
        <v>4</v>
      </c>
      <c r="E4573" s="14" t="s">
        <v>1015</v>
      </c>
      <c r="F4573" s="14" t="s">
        <v>403</v>
      </c>
      <c r="G4573" s="14" t="s">
        <v>5383</v>
      </c>
      <c r="H4573" s="14" t="s">
        <v>6646</v>
      </c>
      <c r="I4573" s="14" t="s">
        <v>7132</v>
      </c>
      <c r="J4573" s="14" t="s">
        <v>425</v>
      </c>
      <c r="K4573" s="14" t="s">
        <v>420</v>
      </c>
      <c r="L4573" s="14" t="s">
        <v>425</v>
      </c>
      <c r="M4573" s="14" t="s">
        <v>7307</v>
      </c>
      <c r="N4573" s="14" t="s">
        <v>1081</v>
      </c>
      <c r="O4573" s="14" t="s">
        <v>7330</v>
      </c>
      <c r="P4573" s="14" t="s">
        <v>7383</v>
      </c>
      <c r="Q4573" s="14">
        <v>1</v>
      </c>
      <c r="R4573" s="14" t="s">
        <v>5383</v>
      </c>
      <c r="S4573" s="14" t="s">
        <v>439</v>
      </c>
      <c r="T4573" s="35">
        <v>1260</v>
      </c>
      <c r="U4573" s="14" t="s">
        <v>4</v>
      </c>
      <c r="V4573" s="14">
        <v>139</v>
      </c>
      <c r="W4573" s="16">
        <f>+IF(datos_arg[[#This Row],[Moneda]]="ARS",datos_arg[[#This Row],[Monto]],datos_arg[[#This Row],[Monto]]*datos_arg[[#This Row],[TC]])</f>
        <v>1260</v>
      </c>
      <c r="X4573" s="16">
        <f>IFERROR(IF(datos_arg[[#This Row],[Moneda]]="USD",datos_arg[[#This Row],[Monto]],datos_arg[[#This Row],[Monto]]/datos_arg[[#This Row],[TC]]),0)</f>
        <v>9.0647482014388494</v>
      </c>
      <c r="Y4573" s="14"/>
      <c r="Z4573" s="38"/>
    </row>
    <row r="4574" spans="1:26" ht="15" customHeight="1" x14ac:dyDescent="0.25">
      <c r="A4574" s="14">
        <f t="shared" si="71"/>
        <v>4571</v>
      </c>
      <c r="B4574" s="1">
        <v>44291</v>
      </c>
      <c r="C4574" s="18">
        <f>+YEAR(datos_arg[[#This Row],[Fecha]])</f>
        <v>2021</v>
      </c>
      <c r="D4574" s="18">
        <f>+MONTH(datos_arg[[#This Row],[Fecha]])</f>
        <v>4</v>
      </c>
      <c r="E4574" s="14" t="s">
        <v>1015</v>
      </c>
      <c r="F4574" s="14" t="s">
        <v>403</v>
      </c>
      <c r="G4574" s="14" t="s">
        <v>5383</v>
      </c>
      <c r="H4574" s="14" t="s">
        <v>6646</v>
      </c>
      <c r="I4574" s="14" t="s">
        <v>7132</v>
      </c>
      <c r="J4574" s="14" t="s">
        <v>425</v>
      </c>
      <c r="K4574" s="14" t="s">
        <v>420</v>
      </c>
      <c r="L4574" s="14" t="s">
        <v>425</v>
      </c>
      <c r="M4574" s="14" t="s">
        <v>1619</v>
      </c>
      <c r="N4574" s="14" t="s">
        <v>1081</v>
      </c>
      <c r="O4574" s="14" t="s">
        <v>7331</v>
      </c>
      <c r="P4574" s="14" t="s">
        <v>7383</v>
      </c>
      <c r="Q4574" s="14">
        <v>1</v>
      </c>
      <c r="R4574" s="14" t="s">
        <v>5383</v>
      </c>
      <c r="S4574" s="14" t="s">
        <v>439</v>
      </c>
      <c r="T4574" s="35">
        <v>810</v>
      </c>
      <c r="U4574" s="14" t="s">
        <v>4</v>
      </c>
      <c r="V4574" s="14">
        <v>139</v>
      </c>
      <c r="W4574" s="16">
        <f>+IF(datos_arg[[#This Row],[Moneda]]="ARS",datos_arg[[#This Row],[Monto]],datos_arg[[#This Row],[Monto]]*datos_arg[[#This Row],[TC]])</f>
        <v>810</v>
      </c>
      <c r="X4574" s="16">
        <f>IFERROR(IF(datos_arg[[#This Row],[Moneda]]="USD",datos_arg[[#This Row],[Monto]],datos_arg[[#This Row],[Monto]]/datos_arg[[#This Row],[TC]]),0)</f>
        <v>5.8273381294964031</v>
      </c>
      <c r="Y4574" s="14"/>
      <c r="Z4574" s="38"/>
    </row>
    <row r="4575" spans="1:26" ht="15" customHeight="1" x14ac:dyDescent="0.25">
      <c r="A4575" s="14">
        <f t="shared" si="71"/>
        <v>4572</v>
      </c>
      <c r="B4575" s="1">
        <v>44291</v>
      </c>
      <c r="C4575" s="18">
        <f>+YEAR(datos_arg[[#This Row],[Fecha]])</f>
        <v>2021</v>
      </c>
      <c r="D4575" s="18">
        <f>+MONTH(datos_arg[[#This Row],[Fecha]])</f>
        <v>4</v>
      </c>
      <c r="E4575" s="14" t="s">
        <v>5358</v>
      </c>
      <c r="F4575" s="14" t="s">
        <v>85</v>
      </c>
      <c r="G4575" s="14"/>
      <c r="H4575" s="14" t="s">
        <v>6646</v>
      </c>
      <c r="I4575" s="14" t="s">
        <v>7132</v>
      </c>
      <c r="J4575" s="14" t="s">
        <v>425</v>
      </c>
      <c r="K4575" s="14" t="s">
        <v>420</v>
      </c>
      <c r="L4575" s="14" t="s">
        <v>425</v>
      </c>
      <c r="M4575" s="14" t="s">
        <v>1091</v>
      </c>
      <c r="N4575" s="14" t="s">
        <v>1081</v>
      </c>
      <c r="O4575" s="14" t="s">
        <v>7332</v>
      </c>
      <c r="P4575" s="14" t="s">
        <v>7383</v>
      </c>
      <c r="Q4575" s="14">
        <v>1</v>
      </c>
      <c r="R4575" s="14" t="s">
        <v>85</v>
      </c>
      <c r="S4575" s="14" t="s">
        <v>439</v>
      </c>
      <c r="T4575" s="35">
        <v>621</v>
      </c>
      <c r="U4575" s="14" t="s">
        <v>4</v>
      </c>
      <c r="V4575" s="14">
        <v>139</v>
      </c>
      <c r="W4575" s="16">
        <f>+IF(datos_arg[[#This Row],[Moneda]]="ARS",datos_arg[[#This Row],[Monto]],datos_arg[[#This Row],[Monto]]*datos_arg[[#This Row],[TC]])</f>
        <v>621</v>
      </c>
      <c r="X4575" s="16">
        <f>IFERROR(IF(datos_arg[[#This Row],[Moneda]]="USD",datos_arg[[#This Row],[Monto]],datos_arg[[#This Row],[Monto]]/datos_arg[[#This Row],[TC]]),0)</f>
        <v>4.4676258992805753</v>
      </c>
      <c r="Y4575" s="14"/>
      <c r="Z4575" s="38"/>
    </row>
    <row r="4576" spans="1:26" ht="15" customHeight="1" x14ac:dyDescent="0.25">
      <c r="A4576" s="14">
        <f t="shared" si="71"/>
        <v>4573</v>
      </c>
      <c r="B4576" s="1">
        <v>44291</v>
      </c>
      <c r="C4576" s="18">
        <f>+YEAR(datos_arg[[#This Row],[Fecha]])</f>
        <v>2021</v>
      </c>
      <c r="D4576" s="18">
        <f>+MONTH(datos_arg[[#This Row],[Fecha]])</f>
        <v>4</v>
      </c>
      <c r="E4576" s="14" t="s">
        <v>5358</v>
      </c>
      <c r="F4576" s="14" t="s">
        <v>85</v>
      </c>
      <c r="G4576" s="14"/>
      <c r="H4576" s="14" t="s">
        <v>6646</v>
      </c>
      <c r="I4576" s="14" t="s">
        <v>7132</v>
      </c>
      <c r="J4576" s="14" t="s">
        <v>425</v>
      </c>
      <c r="K4576" s="14" t="s">
        <v>420</v>
      </c>
      <c r="L4576" s="14" t="s">
        <v>425</v>
      </c>
      <c r="M4576" s="14" t="s">
        <v>7305</v>
      </c>
      <c r="N4576" s="14" t="s">
        <v>1081</v>
      </c>
      <c r="O4576" s="14" t="s">
        <v>7333</v>
      </c>
      <c r="P4576" s="14" t="s">
        <v>7383</v>
      </c>
      <c r="Q4576" s="14">
        <v>1</v>
      </c>
      <c r="R4576" s="14" t="s">
        <v>85</v>
      </c>
      <c r="S4576" s="14" t="s">
        <v>439</v>
      </c>
      <c r="T4576" s="35">
        <v>945</v>
      </c>
      <c r="U4576" s="14" t="s">
        <v>4</v>
      </c>
      <c r="V4576" s="14">
        <v>139</v>
      </c>
      <c r="W4576" s="16">
        <f>+IF(datos_arg[[#This Row],[Moneda]]="ARS",datos_arg[[#This Row],[Monto]],datos_arg[[#This Row],[Monto]]*datos_arg[[#This Row],[TC]])</f>
        <v>945</v>
      </c>
      <c r="X4576" s="16">
        <f>IFERROR(IF(datos_arg[[#This Row],[Moneda]]="USD",datos_arg[[#This Row],[Monto]],datos_arg[[#This Row],[Monto]]/datos_arg[[#This Row],[TC]]),0)</f>
        <v>6.7985611510791371</v>
      </c>
      <c r="Y4576" s="14"/>
      <c r="Z4576" s="38"/>
    </row>
    <row r="4577" spans="1:26" ht="15" customHeight="1" x14ac:dyDescent="0.25">
      <c r="A4577" s="14">
        <f t="shared" si="71"/>
        <v>4574</v>
      </c>
      <c r="B4577" s="1">
        <v>44291</v>
      </c>
      <c r="C4577" s="18">
        <f>+YEAR(datos_arg[[#This Row],[Fecha]])</f>
        <v>2021</v>
      </c>
      <c r="D4577" s="18">
        <f>+MONTH(datos_arg[[#This Row],[Fecha]])</f>
        <v>4</v>
      </c>
      <c r="E4577" s="14" t="s">
        <v>5358</v>
      </c>
      <c r="F4577" s="14" t="s">
        <v>85</v>
      </c>
      <c r="G4577" s="14"/>
      <c r="H4577" s="14" t="s">
        <v>6646</v>
      </c>
      <c r="I4577" s="14" t="s">
        <v>7132</v>
      </c>
      <c r="J4577" s="14" t="s">
        <v>425</v>
      </c>
      <c r="K4577" s="14" t="s">
        <v>420</v>
      </c>
      <c r="L4577" s="14" t="s">
        <v>425</v>
      </c>
      <c r="M4577" s="14" t="s">
        <v>2595</v>
      </c>
      <c r="N4577" s="14" t="s">
        <v>1081</v>
      </c>
      <c r="O4577" s="14" t="s">
        <v>7334</v>
      </c>
      <c r="P4577" s="14" t="s">
        <v>7383</v>
      </c>
      <c r="Q4577" s="14">
        <v>1</v>
      </c>
      <c r="R4577" s="14" t="s">
        <v>85</v>
      </c>
      <c r="S4577" s="14" t="s">
        <v>439</v>
      </c>
      <c r="T4577" s="35">
        <v>666</v>
      </c>
      <c r="U4577" s="14" t="s">
        <v>4</v>
      </c>
      <c r="V4577" s="14">
        <v>139</v>
      </c>
      <c r="W4577" s="16">
        <f>+IF(datos_arg[[#This Row],[Moneda]]="ARS",datos_arg[[#This Row],[Monto]],datos_arg[[#This Row],[Monto]]*datos_arg[[#This Row],[TC]])</f>
        <v>666</v>
      </c>
      <c r="X4577" s="16">
        <f>IFERROR(IF(datos_arg[[#This Row],[Moneda]]="USD",datos_arg[[#This Row],[Monto]],datos_arg[[#This Row],[Monto]]/datos_arg[[#This Row],[TC]]),0)</f>
        <v>4.7913669064748206</v>
      </c>
      <c r="Y4577" s="14"/>
      <c r="Z4577" s="38"/>
    </row>
    <row r="4578" spans="1:26" ht="15" customHeight="1" x14ac:dyDescent="0.25">
      <c r="A4578" s="14">
        <f t="shared" si="71"/>
        <v>4575</v>
      </c>
      <c r="B4578" s="1">
        <v>44291</v>
      </c>
      <c r="C4578" s="18">
        <f>+YEAR(datos_arg[[#This Row],[Fecha]])</f>
        <v>2021</v>
      </c>
      <c r="D4578" s="18">
        <f>+MONTH(datos_arg[[#This Row],[Fecha]])</f>
        <v>4</v>
      </c>
      <c r="E4578" s="14" t="s">
        <v>5358</v>
      </c>
      <c r="F4578" s="14" t="s">
        <v>85</v>
      </c>
      <c r="G4578" s="14"/>
      <c r="H4578" s="14" t="s">
        <v>6646</v>
      </c>
      <c r="I4578" s="14" t="s">
        <v>7132</v>
      </c>
      <c r="J4578" s="14" t="s">
        <v>425</v>
      </c>
      <c r="K4578" s="14" t="s">
        <v>420</v>
      </c>
      <c r="L4578" s="14" t="s">
        <v>425</v>
      </c>
      <c r="M4578" s="14" t="s">
        <v>2595</v>
      </c>
      <c r="N4578" s="14" t="s">
        <v>1081</v>
      </c>
      <c r="O4578" s="14" t="s">
        <v>7335</v>
      </c>
      <c r="P4578" s="14" t="s">
        <v>7383</v>
      </c>
      <c r="Q4578" s="14">
        <v>1</v>
      </c>
      <c r="R4578" s="14" t="s">
        <v>85</v>
      </c>
      <c r="S4578" s="14" t="s">
        <v>439</v>
      </c>
      <c r="T4578" s="35">
        <v>1053</v>
      </c>
      <c r="U4578" s="14" t="s">
        <v>4</v>
      </c>
      <c r="V4578" s="14">
        <v>139</v>
      </c>
      <c r="W4578" s="16">
        <f>+IF(datos_arg[[#This Row],[Moneda]]="ARS",datos_arg[[#This Row],[Monto]],datos_arg[[#This Row],[Monto]]*datos_arg[[#This Row],[TC]])</f>
        <v>1053</v>
      </c>
      <c r="X4578" s="16">
        <f>IFERROR(IF(datos_arg[[#This Row],[Moneda]]="USD",datos_arg[[#This Row],[Monto]],datos_arg[[#This Row],[Monto]]/datos_arg[[#This Row],[TC]]),0)</f>
        <v>7.5755395683453237</v>
      </c>
      <c r="Y4578" s="14"/>
      <c r="Z4578" s="38"/>
    </row>
    <row r="4579" spans="1:26" ht="15" customHeight="1" x14ac:dyDescent="0.25">
      <c r="A4579" s="14">
        <f t="shared" si="71"/>
        <v>4576</v>
      </c>
      <c r="B4579" s="1">
        <v>44291</v>
      </c>
      <c r="C4579" s="18">
        <f>+YEAR(datos_arg[[#This Row],[Fecha]])</f>
        <v>2021</v>
      </c>
      <c r="D4579" s="18">
        <f>+MONTH(datos_arg[[#This Row],[Fecha]])</f>
        <v>4</v>
      </c>
      <c r="E4579" s="14" t="s">
        <v>5358</v>
      </c>
      <c r="F4579" s="14" t="s">
        <v>85</v>
      </c>
      <c r="G4579" s="14"/>
      <c r="H4579" s="14" t="s">
        <v>6646</v>
      </c>
      <c r="I4579" s="14" t="s">
        <v>7132</v>
      </c>
      <c r="J4579" s="14" t="s">
        <v>425</v>
      </c>
      <c r="K4579" s="14" t="s">
        <v>420</v>
      </c>
      <c r="L4579" s="14" t="s">
        <v>425</v>
      </c>
      <c r="M4579" s="14" t="s">
        <v>7306</v>
      </c>
      <c r="N4579" s="14" t="s">
        <v>1081</v>
      </c>
      <c r="O4579" s="14" t="s">
        <v>7336</v>
      </c>
      <c r="P4579" s="14" t="s">
        <v>7383</v>
      </c>
      <c r="Q4579" s="14">
        <v>1</v>
      </c>
      <c r="R4579" s="14" t="s">
        <v>85</v>
      </c>
      <c r="S4579" s="14" t="s">
        <v>439</v>
      </c>
      <c r="T4579" s="35">
        <v>1215</v>
      </c>
      <c r="U4579" s="14" t="s">
        <v>4</v>
      </c>
      <c r="V4579" s="14">
        <v>139</v>
      </c>
      <c r="W4579" s="16">
        <f>+IF(datos_arg[[#This Row],[Moneda]]="ARS",datos_arg[[#This Row],[Monto]],datos_arg[[#This Row],[Monto]]*datos_arg[[#This Row],[TC]])</f>
        <v>1215</v>
      </c>
      <c r="X4579" s="16">
        <f>IFERROR(IF(datos_arg[[#This Row],[Moneda]]="USD",datos_arg[[#This Row],[Monto]],datos_arg[[#This Row],[Monto]]/datos_arg[[#This Row],[TC]]),0)</f>
        <v>8.7410071942446042</v>
      </c>
      <c r="Y4579" s="14"/>
      <c r="Z4579" s="38"/>
    </row>
    <row r="4580" spans="1:26" ht="15" customHeight="1" x14ac:dyDescent="0.25">
      <c r="A4580" s="14">
        <f t="shared" si="71"/>
        <v>4577</v>
      </c>
      <c r="B4580" s="1">
        <v>44291</v>
      </c>
      <c r="C4580" s="18">
        <f>+YEAR(datos_arg[[#This Row],[Fecha]])</f>
        <v>2021</v>
      </c>
      <c r="D4580" s="18">
        <f>+MONTH(datos_arg[[#This Row],[Fecha]])</f>
        <v>4</v>
      </c>
      <c r="E4580" s="14" t="s">
        <v>5358</v>
      </c>
      <c r="F4580" s="14" t="s">
        <v>85</v>
      </c>
      <c r="G4580" s="14"/>
      <c r="H4580" s="14" t="s">
        <v>6646</v>
      </c>
      <c r="I4580" s="14" t="s">
        <v>7132</v>
      </c>
      <c r="J4580" s="14" t="s">
        <v>425</v>
      </c>
      <c r="K4580" s="14" t="s">
        <v>420</v>
      </c>
      <c r="L4580" s="14" t="s">
        <v>425</v>
      </c>
      <c r="M4580" s="14" t="s">
        <v>1117</v>
      </c>
      <c r="N4580" s="14" t="s">
        <v>1081</v>
      </c>
      <c r="O4580" s="14" t="s">
        <v>7337</v>
      </c>
      <c r="P4580" s="14" t="s">
        <v>7383</v>
      </c>
      <c r="Q4580" s="14">
        <v>1</v>
      </c>
      <c r="R4580" s="14" t="s">
        <v>85</v>
      </c>
      <c r="S4580" s="14" t="s">
        <v>439</v>
      </c>
      <c r="T4580" s="35">
        <v>900</v>
      </c>
      <c r="U4580" s="14" t="s">
        <v>4</v>
      </c>
      <c r="V4580" s="14">
        <v>139</v>
      </c>
      <c r="W4580" s="16">
        <f>+IF(datos_arg[[#This Row],[Moneda]]="ARS",datos_arg[[#This Row],[Monto]],datos_arg[[#This Row],[Monto]]*datos_arg[[#This Row],[TC]])</f>
        <v>900</v>
      </c>
      <c r="X4580" s="16">
        <f>IFERROR(IF(datos_arg[[#This Row],[Moneda]]="USD",datos_arg[[#This Row],[Monto]],datos_arg[[#This Row],[Monto]]/datos_arg[[#This Row],[TC]]),0)</f>
        <v>6.4748201438848918</v>
      </c>
      <c r="Y4580" s="14"/>
      <c r="Z4580" s="38"/>
    </row>
    <row r="4581" spans="1:26" ht="15" customHeight="1" x14ac:dyDescent="0.25">
      <c r="A4581" s="14">
        <f t="shared" si="71"/>
        <v>4578</v>
      </c>
      <c r="B4581" s="1">
        <v>44291</v>
      </c>
      <c r="C4581" s="18">
        <f>+YEAR(datos_arg[[#This Row],[Fecha]])</f>
        <v>2021</v>
      </c>
      <c r="D4581" s="18">
        <f>+MONTH(datos_arg[[#This Row],[Fecha]])</f>
        <v>4</v>
      </c>
      <c r="E4581" s="14" t="s">
        <v>5358</v>
      </c>
      <c r="F4581" s="14" t="s">
        <v>85</v>
      </c>
      <c r="G4581" s="14"/>
      <c r="H4581" s="14" t="s">
        <v>6646</v>
      </c>
      <c r="I4581" s="14" t="s">
        <v>7132</v>
      </c>
      <c r="J4581" s="14" t="s">
        <v>425</v>
      </c>
      <c r="K4581" s="14" t="s">
        <v>420</v>
      </c>
      <c r="L4581" s="14" t="s">
        <v>422</v>
      </c>
      <c r="M4581" s="14" t="s">
        <v>1101</v>
      </c>
      <c r="N4581" s="14" t="s">
        <v>1081</v>
      </c>
      <c r="O4581" s="14" t="s">
        <v>7338</v>
      </c>
      <c r="P4581" s="14" t="s">
        <v>7383</v>
      </c>
      <c r="Q4581" s="14">
        <v>1</v>
      </c>
      <c r="R4581" s="14" t="s">
        <v>85</v>
      </c>
      <c r="S4581" s="14" t="s">
        <v>439</v>
      </c>
      <c r="T4581" s="35">
        <v>3082.5</v>
      </c>
      <c r="U4581" s="14" t="s">
        <v>4</v>
      </c>
      <c r="V4581" s="14">
        <v>139</v>
      </c>
      <c r="W4581" s="16">
        <f>+IF(datos_arg[[#This Row],[Moneda]]="ARS",datos_arg[[#This Row],[Monto]],datos_arg[[#This Row],[Monto]]*datos_arg[[#This Row],[TC]])</f>
        <v>3082.5</v>
      </c>
      <c r="X4581" s="16">
        <f>IFERROR(IF(datos_arg[[#This Row],[Moneda]]="USD",datos_arg[[#This Row],[Monto]],datos_arg[[#This Row],[Monto]]/datos_arg[[#This Row],[TC]]),0)</f>
        <v>22.176258992805757</v>
      </c>
      <c r="Y4581" s="14"/>
      <c r="Z4581" s="38"/>
    </row>
    <row r="4582" spans="1:26" ht="15" customHeight="1" x14ac:dyDescent="0.25">
      <c r="A4582" s="14">
        <f t="shared" si="71"/>
        <v>4579</v>
      </c>
      <c r="B4582" s="1">
        <v>44291</v>
      </c>
      <c r="C4582" s="18">
        <f>+YEAR(datos_arg[[#This Row],[Fecha]])</f>
        <v>2021</v>
      </c>
      <c r="D4582" s="18">
        <f>+MONTH(datos_arg[[#This Row],[Fecha]])</f>
        <v>4</v>
      </c>
      <c r="E4582" s="14" t="s">
        <v>5358</v>
      </c>
      <c r="F4582" s="14" t="s">
        <v>85</v>
      </c>
      <c r="G4582" s="14"/>
      <c r="H4582" s="14" t="s">
        <v>6646</v>
      </c>
      <c r="I4582" s="14" t="s">
        <v>7132</v>
      </c>
      <c r="J4582" s="14" t="s">
        <v>425</v>
      </c>
      <c r="K4582" s="14" t="s">
        <v>420</v>
      </c>
      <c r="L4582" s="14" t="s">
        <v>425</v>
      </c>
      <c r="M4582" s="14" t="s">
        <v>1106</v>
      </c>
      <c r="N4582" s="14" t="s">
        <v>1081</v>
      </c>
      <c r="O4582" s="14" t="s">
        <v>7339</v>
      </c>
      <c r="P4582" s="14" t="s">
        <v>7383</v>
      </c>
      <c r="Q4582" s="14">
        <v>1</v>
      </c>
      <c r="R4582" s="14" t="s">
        <v>85</v>
      </c>
      <c r="S4582" s="14" t="s">
        <v>439</v>
      </c>
      <c r="T4582" s="35">
        <v>648</v>
      </c>
      <c r="U4582" s="14" t="s">
        <v>4</v>
      </c>
      <c r="V4582" s="14">
        <v>139</v>
      </c>
      <c r="W4582" s="16">
        <f>+IF(datos_arg[[#This Row],[Moneda]]="ARS",datos_arg[[#This Row],[Monto]],datos_arg[[#This Row],[Monto]]*datos_arg[[#This Row],[TC]])</f>
        <v>648</v>
      </c>
      <c r="X4582" s="16">
        <f>IFERROR(IF(datos_arg[[#This Row],[Moneda]]="USD",datos_arg[[#This Row],[Monto]],datos_arg[[#This Row],[Monto]]/datos_arg[[#This Row],[TC]]),0)</f>
        <v>4.6618705035971226</v>
      </c>
      <c r="Y4582" s="14"/>
      <c r="Z4582" s="38"/>
    </row>
    <row r="4583" spans="1:26" ht="15" customHeight="1" x14ac:dyDescent="0.25">
      <c r="A4583" s="14">
        <f t="shared" si="71"/>
        <v>4580</v>
      </c>
      <c r="B4583" s="1">
        <v>44291</v>
      </c>
      <c r="C4583" s="18">
        <f>+YEAR(datos_arg[[#This Row],[Fecha]])</f>
        <v>2021</v>
      </c>
      <c r="D4583" s="18">
        <f>+MONTH(datos_arg[[#This Row],[Fecha]])</f>
        <v>4</v>
      </c>
      <c r="E4583" s="14" t="s">
        <v>5358</v>
      </c>
      <c r="F4583" s="14" t="s">
        <v>85</v>
      </c>
      <c r="G4583" s="14"/>
      <c r="H4583" s="14" t="s">
        <v>6646</v>
      </c>
      <c r="I4583" s="14" t="s">
        <v>7132</v>
      </c>
      <c r="J4583" s="14" t="s">
        <v>425</v>
      </c>
      <c r="K4583" s="14" t="s">
        <v>420</v>
      </c>
      <c r="L4583" s="14" t="s">
        <v>425</v>
      </c>
      <c r="M4583" s="14" t="s">
        <v>1106</v>
      </c>
      <c r="N4583" s="14" t="s">
        <v>1081</v>
      </c>
      <c r="O4583" s="14" t="s">
        <v>7340</v>
      </c>
      <c r="P4583" s="14" t="s">
        <v>7383</v>
      </c>
      <c r="Q4583" s="14">
        <v>1</v>
      </c>
      <c r="R4583" s="14" t="s">
        <v>85</v>
      </c>
      <c r="S4583" s="14" t="s">
        <v>439</v>
      </c>
      <c r="T4583" s="35">
        <v>477</v>
      </c>
      <c r="U4583" s="14" t="s">
        <v>4</v>
      </c>
      <c r="V4583" s="14">
        <v>139</v>
      </c>
      <c r="W4583" s="16">
        <f>+IF(datos_arg[[#This Row],[Moneda]]="ARS",datos_arg[[#This Row],[Monto]],datos_arg[[#This Row],[Monto]]*datos_arg[[#This Row],[TC]])</f>
        <v>477</v>
      </c>
      <c r="X4583" s="16">
        <f>IFERROR(IF(datos_arg[[#This Row],[Moneda]]="USD",datos_arg[[#This Row],[Monto]],datos_arg[[#This Row],[Monto]]/datos_arg[[#This Row],[TC]]),0)</f>
        <v>3.4316546762589928</v>
      </c>
      <c r="Y4583" s="14"/>
      <c r="Z4583" s="38"/>
    </row>
    <row r="4584" spans="1:26" ht="15" customHeight="1" x14ac:dyDescent="0.25">
      <c r="A4584" s="14">
        <f t="shared" si="71"/>
        <v>4581</v>
      </c>
      <c r="B4584" s="1">
        <v>44291</v>
      </c>
      <c r="C4584" s="18">
        <f>+YEAR(datos_arg[[#This Row],[Fecha]])</f>
        <v>2021</v>
      </c>
      <c r="D4584" s="18">
        <f>+MONTH(datos_arg[[#This Row],[Fecha]])</f>
        <v>4</v>
      </c>
      <c r="E4584" s="14" t="s">
        <v>1015</v>
      </c>
      <c r="F4584" s="14" t="s">
        <v>403</v>
      </c>
      <c r="G4584" s="14" t="s">
        <v>5383</v>
      </c>
      <c r="H4584" s="14" t="s">
        <v>6646</v>
      </c>
      <c r="I4584" s="14" t="s">
        <v>7132</v>
      </c>
      <c r="J4584" s="14" t="s">
        <v>425</v>
      </c>
      <c r="K4584" s="14" t="s">
        <v>420</v>
      </c>
      <c r="L4584" s="14" t="s">
        <v>425</v>
      </c>
      <c r="M4584" s="14" t="s">
        <v>1447</v>
      </c>
      <c r="N4584" s="14" t="s">
        <v>1081</v>
      </c>
      <c r="O4584" s="14" t="s">
        <v>7341</v>
      </c>
      <c r="P4584" s="14" t="s">
        <v>7383</v>
      </c>
      <c r="Q4584" s="14">
        <v>1</v>
      </c>
      <c r="R4584" s="14" t="s">
        <v>5383</v>
      </c>
      <c r="S4584" s="14" t="s">
        <v>439</v>
      </c>
      <c r="T4584" s="35">
        <v>81</v>
      </c>
      <c r="U4584" s="14" t="s">
        <v>4</v>
      </c>
      <c r="V4584" s="14">
        <v>139</v>
      </c>
      <c r="W4584" s="16">
        <f>+IF(datos_arg[[#This Row],[Moneda]]="ARS",datos_arg[[#This Row],[Monto]],datos_arg[[#This Row],[Monto]]*datos_arg[[#This Row],[TC]])</f>
        <v>81</v>
      </c>
      <c r="X4584" s="16">
        <f>IFERROR(IF(datos_arg[[#This Row],[Moneda]]="USD",datos_arg[[#This Row],[Monto]],datos_arg[[#This Row],[Monto]]/datos_arg[[#This Row],[TC]]),0)</f>
        <v>0.58273381294964033</v>
      </c>
      <c r="Y4584" s="14"/>
      <c r="Z4584" s="38"/>
    </row>
    <row r="4585" spans="1:26" ht="15" customHeight="1" x14ac:dyDescent="0.25">
      <c r="A4585" s="14">
        <f t="shared" si="71"/>
        <v>4582</v>
      </c>
      <c r="B4585" s="1">
        <v>44291</v>
      </c>
      <c r="C4585" s="18">
        <f>+YEAR(datos_arg[[#This Row],[Fecha]])</f>
        <v>2021</v>
      </c>
      <c r="D4585" s="18">
        <f>+MONTH(datos_arg[[#This Row],[Fecha]])</f>
        <v>4</v>
      </c>
      <c r="E4585" s="14" t="s">
        <v>1015</v>
      </c>
      <c r="F4585" s="14" t="s">
        <v>403</v>
      </c>
      <c r="G4585" s="14" t="s">
        <v>5383</v>
      </c>
      <c r="H4585" s="14" t="s">
        <v>6646</v>
      </c>
      <c r="I4585" s="14" t="s">
        <v>7132</v>
      </c>
      <c r="J4585" s="14" t="s">
        <v>425</v>
      </c>
      <c r="K4585" s="14" t="s">
        <v>420</v>
      </c>
      <c r="L4585" s="14" t="s">
        <v>425</v>
      </c>
      <c r="M4585" s="14" t="s">
        <v>1447</v>
      </c>
      <c r="N4585" s="14" t="s">
        <v>1081</v>
      </c>
      <c r="O4585" s="14" t="s">
        <v>7342</v>
      </c>
      <c r="P4585" s="14" t="s">
        <v>7383</v>
      </c>
      <c r="Q4585" s="14">
        <v>1</v>
      </c>
      <c r="R4585" s="14" t="s">
        <v>5383</v>
      </c>
      <c r="S4585" s="14" t="s">
        <v>439</v>
      </c>
      <c r="T4585" s="35">
        <v>81</v>
      </c>
      <c r="U4585" s="14" t="s">
        <v>4</v>
      </c>
      <c r="V4585" s="14">
        <v>139</v>
      </c>
      <c r="W4585" s="16">
        <f>+IF(datos_arg[[#This Row],[Moneda]]="ARS",datos_arg[[#This Row],[Monto]],datos_arg[[#This Row],[Monto]]*datos_arg[[#This Row],[TC]])</f>
        <v>81</v>
      </c>
      <c r="X4585" s="16">
        <f>IFERROR(IF(datos_arg[[#This Row],[Moneda]]="USD",datos_arg[[#This Row],[Monto]],datos_arg[[#This Row],[Monto]]/datos_arg[[#This Row],[TC]]),0)</f>
        <v>0.58273381294964033</v>
      </c>
      <c r="Y4585" s="14"/>
      <c r="Z4585" s="38"/>
    </row>
    <row r="4586" spans="1:26" ht="15" customHeight="1" x14ac:dyDescent="0.25">
      <c r="A4586" s="14">
        <f t="shared" si="71"/>
        <v>4583</v>
      </c>
      <c r="B4586" s="1">
        <v>44291</v>
      </c>
      <c r="C4586" s="18">
        <f>+YEAR(datos_arg[[#This Row],[Fecha]])</f>
        <v>2021</v>
      </c>
      <c r="D4586" s="18">
        <f>+MONTH(datos_arg[[#This Row],[Fecha]])</f>
        <v>4</v>
      </c>
      <c r="E4586" s="14" t="s">
        <v>1015</v>
      </c>
      <c r="F4586" s="14" t="s">
        <v>403</v>
      </c>
      <c r="G4586" s="14" t="s">
        <v>5383</v>
      </c>
      <c r="H4586" s="14" t="s">
        <v>6646</v>
      </c>
      <c r="I4586" s="14" t="s">
        <v>7132</v>
      </c>
      <c r="J4586" s="14" t="s">
        <v>425</v>
      </c>
      <c r="K4586" s="14" t="s">
        <v>420</v>
      </c>
      <c r="L4586" s="14" t="s">
        <v>425</v>
      </c>
      <c r="M4586" s="14" t="s">
        <v>1447</v>
      </c>
      <c r="N4586" s="14" t="s">
        <v>1081</v>
      </c>
      <c r="O4586" s="14" t="s">
        <v>7343</v>
      </c>
      <c r="P4586" s="14" t="s">
        <v>7383</v>
      </c>
      <c r="Q4586" s="14">
        <v>3</v>
      </c>
      <c r="R4586" s="14" t="s">
        <v>5383</v>
      </c>
      <c r="S4586" s="14" t="s">
        <v>439</v>
      </c>
      <c r="T4586" s="35">
        <v>175.5</v>
      </c>
      <c r="U4586" s="14" t="s">
        <v>4</v>
      </c>
      <c r="V4586" s="14">
        <v>139</v>
      </c>
      <c r="W4586" s="16">
        <f>+IF(datos_arg[[#This Row],[Moneda]]="ARS",datos_arg[[#This Row],[Monto]],datos_arg[[#This Row],[Monto]]*datos_arg[[#This Row],[TC]])</f>
        <v>175.5</v>
      </c>
      <c r="X4586" s="16">
        <f>IFERROR(IF(datos_arg[[#This Row],[Moneda]]="USD",datos_arg[[#This Row],[Monto]],datos_arg[[#This Row],[Monto]]/datos_arg[[#This Row],[TC]]),0)</f>
        <v>1.2625899280575539</v>
      </c>
      <c r="Y4586" s="14"/>
      <c r="Z4586" s="38"/>
    </row>
    <row r="4587" spans="1:26" ht="15" customHeight="1" x14ac:dyDescent="0.25">
      <c r="A4587" s="14">
        <f t="shared" si="71"/>
        <v>4584</v>
      </c>
      <c r="B4587" s="1">
        <v>44291</v>
      </c>
      <c r="C4587" s="18">
        <f>+YEAR(datos_arg[[#This Row],[Fecha]])</f>
        <v>2021</v>
      </c>
      <c r="D4587" s="18">
        <f>+MONTH(datos_arg[[#This Row],[Fecha]])</f>
        <v>4</v>
      </c>
      <c r="E4587" s="14" t="s">
        <v>1015</v>
      </c>
      <c r="F4587" s="14" t="s">
        <v>403</v>
      </c>
      <c r="G4587" s="14" t="s">
        <v>5383</v>
      </c>
      <c r="H4587" s="14" t="s">
        <v>6646</v>
      </c>
      <c r="I4587" s="14" t="s">
        <v>7132</v>
      </c>
      <c r="J4587" s="14" t="s">
        <v>425</v>
      </c>
      <c r="K4587" s="14" t="s">
        <v>420</v>
      </c>
      <c r="L4587" s="14" t="s">
        <v>425</v>
      </c>
      <c r="M4587" s="14" t="s">
        <v>1447</v>
      </c>
      <c r="N4587" s="14" t="s">
        <v>1081</v>
      </c>
      <c r="O4587" s="14" t="s">
        <v>7344</v>
      </c>
      <c r="P4587" s="14" t="s">
        <v>7383</v>
      </c>
      <c r="Q4587" s="14">
        <v>3</v>
      </c>
      <c r="R4587" s="14" t="s">
        <v>5383</v>
      </c>
      <c r="S4587" s="14" t="s">
        <v>439</v>
      </c>
      <c r="T4587" s="35">
        <v>162</v>
      </c>
      <c r="U4587" s="14" t="s">
        <v>4</v>
      </c>
      <c r="V4587" s="14">
        <v>139</v>
      </c>
      <c r="W4587" s="16">
        <f>+IF(datos_arg[[#This Row],[Moneda]]="ARS",datos_arg[[#This Row],[Monto]],datos_arg[[#This Row],[Monto]]*datos_arg[[#This Row],[TC]])</f>
        <v>162</v>
      </c>
      <c r="X4587" s="16">
        <f>IFERROR(IF(datos_arg[[#This Row],[Moneda]]="USD",datos_arg[[#This Row],[Monto]],datos_arg[[#This Row],[Monto]]/datos_arg[[#This Row],[TC]]),0)</f>
        <v>1.1654676258992807</v>
      </c>
      <c r="Y4587" s="14"/>
      <c r="Z4587" s="38"/>
    </row>
    <row r="4588" spans="1:26" ht="15" customHeight="1" x14ac:dyDescent="0.25">
      <c r="A4588" s="14">
        <f t="shared" si="71"/>
        <v>4585</v>
      </c>
      <c r="B4588" s="1">
        <v>44291</v>
      </c>
      <c r="C4588" s="18">
        <f>+YEAR(datos_arg[[#This Row],[Fecha]])</f>
        <v>2021</v>
      </c>
      <c r="D4588" s="18">
        <f>+MONTH(datos_arg[[#This Row],[Fecha]])</f>
        <v>4</v>
      </c>
      <c r="E4588" s="14" t="s">
        <v>1015</v>
      </c>
      <c r="F4588" s="14" t="s">
        <v>403</v>
      </c>
      <c r="G4588" s="14" t="s">
        <v>5383</v>
      </c>
      <c r="H4588" s="14" t="s">
        <v>6646</v>
      </c>
      <c r="I4588" s="14" t="s">
        <v>7132</v>
      </c>
      <c r="J4588" s="14" t="s">
        <v>425</v>
      </c>
      <c r="K4588" s="14" t="s">
        <v>420</v>
      </c>
      <c r="L4588" s="14" t="s">
        <v>425</v>
      </c>
      <c r="M4588" s="14" t="s">
        <v>1447</v>
      </c>
      <c r="N4588" s="14" t="s">
        <v>1081</v>
      </c>
      <c r="O4588" s="14" t="s">
        <v>7345</v>
      </c>
      <c r="P4588" s="14" t="s">
        <v>7383</v>
      </c>
      <c r="Q4588" s="14">
        <v>3</v>
      </c>
      <c r="R4588" s="14" t="s">
        <v>5383</v>
      </c>
      <c r="S4588" s="14" t="s">
        <v>439</v>
      </c>
      <c r="T4588" s="35">
        <v>162</v>
      </c>
      <c r="U4588" s="14" t="s">
        <v>4</v>
      </c>
      <c r="V4588" s="14">
        <v>139</v>
      </c>
      <c r="W4588" s="16">
        <f>+IF(datos_arg[[#This Row],[Moneda]]="ARS",datos_arg[[#This Row],[Monto]],datos_arg[[#This Row],[Monto]]*datos_arg[[#This Row],[TC]])</f>
        <v>162</v>
      </c>
      <c r="X4588" s="16">
        <f>IFERROR(IF(datos_arg[[#This Row],[Moneda]]="USD",datos_arg[[#This Row],[Monto]],datos_arg[[#This Row],[Monto]]/datos_arg[[#This Row],[TC]]),0)</f>
        <v>1.1654676258992807</v>
      </c>
      <c r="Y4588" s="14"/>
      <c r="Z4588" s="38"/>
    </row>
    <row r="4589" spans="1:26" ht="15" customHeight="1" x14ac:dyDescent="0.25">
      <c r="A4589" s="14">
        <f t="shared" si="71"/>
        <v>4586</v>
      </c>
      <c r="B4589" s="1">
        <v>44291</v>
      </c>
      <c r="C4589" s="18">
        <f>+YEAR(datos_arg[[#This Row],[Fecha]])</f>
        <v>2021</v>
      </c>
      <c r="D4589" s="18">
        <f>+MONTH(datos_arg[[#This Row],[Fecha]])</f>
        <v>4</v>
      </c>
      <c r="E4589" s="14" t="s">
        <v>1015</v>
      </c>
      <c r="F4589" s="14" t="s">
        <v>403</v>
      </c>
      <c r="G4589" s="14" t="s">
        <v>5383</v>
      </c>
      <c r="H4589" s="14" t="s">
        <v>6646</v>
      </c>
      <c r="I4589" s="14" t="s">
        <v>7132</v>
      </c>
      <c r="J4589" s="14" t="s">
        <v>425</v>
      </c>
      <c r="K4589" s="14" t="s">
        <v>420</v>
      </c>
      <c r="L4589" s="14" t="s">
        <v>425</v>
      </c>
      <c r="M4589" s="14" t="s">
        <v>1447</v>
      </c>
      <c r="N4589" s="14" t="s">
        <v>1081</v>
      </c>
      <c r="O4589" s="14" t="s">
        <v>7346</v>
      </c>
      <c r="P4589" s="14" t="s">
        <v>7383</v>
      </c>
      <c r="Q4589" s="14">
        <v>3</v>
      </c>
      <c r="R4589" s="14" t="s">
        <v>5383</v>
      </c>
      <c r="S4589" s="14" t="s">
        <v>439</v>
      </c>
      <c r="T4589" s="35">
        <v>189</v>
      </c>
      <c r="U4589" s="14" t="s">
        <v>4</v>
      </c>
      <c r="V4589" s="14">
        <v>139</v>
      </c>
      <c r="W4589" s="16">
        <f>+IF(datos_arg[[#This Row],[Moneda]]="ARS",datos_arg[[#This Row],[Monto]],datos_arg[[#This Row],[Monto]]*datos_arg[[#This Row],[TC]])</f>
        <v>189</v>
      </c>
      <c r="X4589" s="16">
        <f>IFERROR(IF(datos_arg[[#This Row],[Moneda]]="USD",datos_arg[[#This Row],[Monto]],datos_arg[[#This Row],[Monto]]/datos_arg[[#This Row],[TC]]),0)</f>
        <v>1.3597122302158273</v>
      </c>
      <c r="Y4589" s="14"/>
      <c r="Z4589" s="38"/>
    </row>
    <row r="4590" spans="1:26" ht="15" customHeight="1" x14ac:dyDescent="0.25">
      <c r="A4590" s="14">
        <f t="shared" si="71"/>
        <v>4587</v>
      </c>
      <c r="B4590" s="1">
        <v>44291</v>
      </c>
      <c r="C4590" s="18">
        <f>+YEAR(datos_arg[[#This Row],[Fecha]])</f>
        <v>2021</v>
      </c>
      <c r="D4590" s="18">
        <f>+MONTH(datos_arg[[#This Row],[Fecha]])</f>
        <v>4</v>
      </c>
      <c r="E4590" s="14" t="s">
        <v>1015</v>
      </c>
      <c r="F4590" s="14" t="s">
        <v>403</v>
      </c>
      <c r="G4590" s="14" t="s">
        <v>5383</v>
      </c>
      <c r="H4590" s="14" t="s">
        <v>6646</v>
      </c>
      <c r="I4590" s="14" t="s">
        <v>7132</v>
      </c>
      <c r="J4590" s="14" t="s">
        <v>425</v>
      </c>
      <c r="K4590" s="14" t="s">
        <v>420</v>
      </c>
      <c r="L4590" s="14" t="s">
        <v>422</v>
      </c>
      <c r="M4590" s="14" t="s">
        <v>1724</v>
      </c>
      <c r="N4590" s="14" t="s">
        <v>1081</v>
      </c>
      <c r="O4590" s="14" t="s">
        <v>7347</v>
      </c>
      <c r="P4590" s="14" t="s">
        <v>7383</v>
      </c>
      <c r="Q4590" s="14">
        <v>2</v>
      </c>
      <c r="R4590" s="14" t="s">
        <v>5383</v>
      </c>
      <c r="S4590" s="14" t="s">
        <v>439</v>
      </c>
      <c r="T4590" s="35">
        <v>126</v>
      </c>
      <c r="U4590" s="14" t="s">
        <v>4</v>
      </c>
      <c r="V4590" s="14">
        <v>139</v>
      </c>
      <c r="W4590" s="16">
        <f>+IF(datos_arg[[#This Row],[Moneda]]="ARS",datos_arg[[#This Row],[Monto]],datos_arg[[#This Row],[Monto]]*datos_arg[[#This Row],[TC]])</f>
        <v>126</v>
      </c>
      <c r="X4590" s="16">
        <f>IFERROR(IF(datos_arg[[#This Row],[Moneda]]="USD",datos_arg[[#This Row],[Monto]],datos_arg[[#This Row],[Monto]]/datos_arg[[#This Row],[TC]]),0)</f>
        <v>0.90647482014388492</v>
      </c>
      <c r="Y4590" s="14"/>
      <c r="Z4590" s="38"/>
    </row>
    <row r="4591" spans="1:26" ht="15" customHeight="1" x14ac:dyDescent="0.25">
      <c r="A4591" s="14">
        <f t="shared" si="71"/>
        <v>4588</v>
      </c>
      <c r="B4591" s="1">
        <v>44291</v>
      </c>
      <c r="C4591" s="18">
        <f>+YEAR(datos_arg[[#This Row],[Fecha]])</f>
        <v>2021</v>
      </c>
      <c r="D4591" s="18">
        <f>+MONTH(datos_arg[[#This Row],[Fecha]])</f>
        <v>4</v>
      </c>
      <c r="E4591" s="14" t="s">
        <v>1015</v>
      </c>
      <c r="F4591" s="14" t="s">
        <v>403</v>
      </c>
      <c r="G4591" s="14" t="s">
        <v>5383</v>
      </c>
      <c r="H4591" s="14" t="s">
        <v>6646</v>
      </c>
      <c r="I4591" s="14" t="s">
        <v>7132</v>
      </c>
      <c r="J4591" s="14" t="s">
        <v>425</v>
      </c>
      <c r="K4591" s="14" t="s">
        <v>420</v>
      </c>
      <c r="L4591" s="14" t="s">
        <v>422</v>
      </c>
      <c r="M4591" s="14" t="s">
        <v>1724</v>
      </c>
      <c r="N4591" s="14" t="s">
        <v>1081</v>
      </c>
      <c r="O4591" s="14" t="s">
        <v>7348</v>
      </c>
      <c r="P4591" s="14" t="s">
        <v>7383</v>
      </c>
      <c r="Q4591" s="14">
        <v>2</v>
      </c>
      <c r="R4591" s="14" t="s">
        <v>5383</v>
      </c>
      <c r="S4591" s="14" t="s">
        <v>439</v>
      </c>
      <c r="T4591" s="35">
        <v>126</v>
      </c>
      <c r="U4591" s="14" t="s">
        <v>4</v>
      </c>
      <c r="V4591" s="14">
        <v>139</v>
      </c>
      <c r="W4591" s="16">
        <f>+IF(datos_arg[[#This Row],[Moneda]]="ARS",datos_arg[[#This Row],[Monto]],datos_arg[[#This Row],[Monto]]*datos_arg[[#This Row],[TC]])</f>
        <v>126</v>
      </c>
      <c r="X4591" s="16">
        <f>IFERROR(IF(datos_arg[[#This Row],[Moneda]]="USD",datos_arg[[#This Row],[Monto]],datos_arg[[#This Row],[Monto]]/datos_arg[[#This Row],[TC]]),0)</f>
        <v>0.90647482014388492</v>
      </c>
      <c r="Y4591" s="14"/>
      <c r="Z4591" s="38"/>
    </row>
    <row r="4592" spans="1:26" ht="15" customHeight="1" x14ac:dyDescent="0.25">
      <c r="A4592" s="14">
        <f t="shared" si="71"/>
        <v>4589</v>
      </c>
      <c r="B4592" s="1">
        <v>44291</v>
      </c>
      <c r="C4592" s="18">
        <f>+YEAR(datos_arg[[#This Row],[Fecha]])</f>
        <v>2021</v>
      </c>
      <c r="D4592" s="18">
        <f>+MONTH(datos_arg[[#This Row],[Fecha]])</f>
        <v>4</v>
      </c>
      <c r="E4592" s="14" t="s">
        <v>1015</v>
      </c>
      <c r="F4592" s="14" t="s">
        <v>403</v>
      </c>
      <c r="G4592" s="14" t="s">
        <v>5383</v>
      </c>
      <c r="H4592" s="14" t="s">
        <v>6646</v>
      </c>
      <c r="I4592" s="14" t="s">
        <v>7132</v>
      </c>
      <c r="J4592" s="14" t="s">
        <v>425</v>
      </c>
      <c r="K4592" s="14" t="s">
        <v>420</v>
      </c>
      <c r="L4592" s="14" t="s">
        <v>422</v>
      </c>
      <c r="M4592" s="14" t="s">
        <v>1724</v>
      </c>
      <c r="N4592" s="14" t="s">
        <v>1081</v>
      </c>
      <c r="O4592" s="14" t="s">
        <v>7349</v>
      </c>
      <c r="P4592" s="14" t="s">
        <v>7383</v>
      </c>
      <c r="Q4592" s="14">
        <v>2</v>
      </c>
      <c r="R4592" s="14" t="s">
        <v>5383</v>
      </c>
      <c r="S4592" s="14" t="s">
        <v>439</v>
      </c>
      <c r="T4592" s="35">
        <v>90</v>
      </c>
      <c r="U4592" s="14" t="s">
        <v>4</v>
      </c>
      <c r="V4592" s="14">
        <v>139</v>
      </c>
      <c r="W4592" s="16">
        <f>+IF(datos_arg[[#This Row],[Moneda]]="ARS",datos_arg[[#This Row],[Monto]],datos_arg[[#This Row],[Monto]]*datos_arg[[#This Row],[TC]])</f>
        <v>90</v>
      </c>
      <c r="X4592" s="16">
        <f>IFERROR(IF(datos_arg[[#This Row],[Moneda]]="USD",datos_arg[[#This Row],[Monto]],datos_arg[[#This Row],[Monto]]/datos_arg[[#This Row],[TC]]),0)</f>
        <v>0.64748201438848918</v>
      </c>
      <c r="Y4592" s="14"/>
      <c r="Z4592" s="38"/>
    </row>
    <row r="4593" spans="1:26" ht="15" customHeight="1" x14ac:dyDescent="0.25">
      <c r="A4593" s="14">
        <f t="shared" si="71"/>
        <v>4590</v>
      </c>
      <c r="B4593" s="1">
        <v>44291</v>
      </c>
      <c r="C4593" s="18">
        <f>+YEAR(datos_arg[[#This Row],[Fecha]])</f>
        <v>2021</v>
      </c>
      <c r="D4593" s="18">
        <f>+MONTH(datos_arg[[#This Row],[Fecha]])</f>
        <v>4</v>
      </c>
      <c r="E4593" s="14" t="s">
        <v>1015</v>
      </c>
      <c r="F4593" s="14" t="s">
        <v>403</v>
      </c>
      <c r="G4593" s="14" t="s">
        <v>5383</v>
      </c>
      <c r="H4593" s="14" t="s">
        <v>6646</v>
      </c>
      <c r="I4593" s="14" t="s">
        <v>7132</v>
      </c>
      <c r="J4593" s="14" t="s">
        <v>425</v>
      </c>
      <c r="K4593" s="14" t="s">
        <v>420</v>
      </c>
      <c r="L4593" s="14" t="s">
        <v>422</v>
      </c>
      <c r="M4593" s="14" t="s">
        <v>1724</v>
      </c>
      <c r="N4593" s="14" t="s">
        <v>1081</v>
      </c>
      <c r="O4593" s="14" t="s">
        <v>7350</v>
      </c>
      <c r="P4593" s="14" t="s">
        <v>7383</v>
      </c>
      <c r="Q4593" s="14">
        <v>2</v>
      </c>
      <c r="R4593" s="14" t="s">
        <v>5383</v>
      </c>
      <c r="S4593" s="14" t="s">
        <v>439</v>
      </c>
      <c r="T4593" s="35">
        <v>108</v>
      </c>
      <c r="U4593" s="14" t="s">
        <v>4</v>
      </c>
      <c r="V4593" s="14">
        <v>139</v>
      </c>
      <c r="W4593" s="16">
        <f>+IF(datos_arg[[#This Row],[Moneda]]="ARS",datos_arg[[#This Row],[Monto]],datos_arg[[#This Row],[Monto]]*datos_arg[[#This Row],[TC]])</f>
        <v>108</v>
      </c>
      <c r="X4593" s="16">
        <f>IFERROR(IF(datos_arg[[#This Row],[Moneda]]="USD",datos_arg[[#This Row],[Monto]],datos_arg[[#This Row],[Monto]]/datos_arg[[#This Row],[TC]]),0)</f>
        <v>0.7769784172661871</v>
      </c>
      <c r="Y4593" s="14"/>
      <c r="Z4593" s="38"/>
    </row>
    <row r="4594" spans="1:26" ht="15" customHeight="1" x14ac:dyDescent="0.25">
      <c r="A4594" s="14">
        <f t="shared" si="71"/>
        <v>4591</v>
      </c>
      <c r="B4594" s="1">
        <v>44291</v>
      </c>
      <c r="C4594" s="18">
        <f>+YEAR(datos_arg[[#This Row],[Fecha]])</f>
        <v>2021</v>
      </c>
      <c r="D4594" s="18">
        <f>+MONTH(datos_arg[[#This Row],[Fecha]])</f>
        <v>4</v>
      </c>
      <c r="E4594" s="14" t="s">
        <v>1015</v>
      </c>
      <c r="F4594" s="14" t="s">
        <v>403</v>
      </c>
      <c r="G4594" s="14" t="s">
        <v>5383</v>
      </c>
      <c r="H4594" s="14" t="s">
        <v>6646</v>
      </c>
      <c r="I4594" s="14" t="s">
        <v>7132</v>
      </c>
      <c r="J4594" s="14" t="s">
        <v>425</v>
      </c>
      <c r="K4594" s="14" t="s">
        <v>420</v>
      </c>
      <c r="L4594" s="14" t="s">
        <v>422</v>
      </c>
      <c r="M4594" s="14" t="s">
        <v>1724</v>
      </c>
      <c r="N4594" s="14" t="s">
        <v>1081</v>
      </c>
      <c r="O4594" s="14" t="s">
        <v>7351</v>
      </c>
      <c r="P4594" s="14" t="s">
        <v>7383</v>
      </c>
      <c r="Q4594" s="14">
        <v>2</v>
      </c>
      <c r="R4594" s="14" t="s">
        <v>5383</v>
      </c>
      <c r="S4594" s="14" t="s">
        <v>439</v>
      </c>
      <c r="T4594" s="35">
        <v>162</v>
      </c>
      <c r="U4594" s="14" t="s">
        <v>4</v>
      </c>
      <c r="V4594" s="14">
        <v>139</v>
      </c>
      <c r="W4594" s="16">
        <f>+IF(datos_arg[[#This Row],[Moneda]]="ARS",datos_arg[[#This Row],[Monto]],datos_arg[[#This Row],[Monto]]*datos_arg[[#This Row],[TC]])</f>
        <v>162</v>
      </c>
      <c r="X4594" s="16">
        <f>IFERROR(IF(datos_arg[[#This Row],[Moneda]]="USD",datos_arg[[#This Row],[Monto]],datos_arg[[#This Row],[Monto]]/datos_arg[[#This Row],[TC]]),0)</f>
        <v>1.1654676258992807</v>
      </c>
      <c r="Y4594" s="14"/>
      <c r="Z4594" s="38"/>
    </row>
    <row r="4595" spans="1:26" ht="15" customHeight="1" x14ac:dyDescent="0.25">
      <c r="A4595" s="14">
        <f t="shared" si="71"/>
        <v>4592</v>
      </c>
      <c r="B4595" s="1">
        <v>44291</v>
      </c>
      <c r="C4595" s="18">
        <f>+YEAR(datos_arg[[#This Row],[Fecha]])</f>
        <v>2021</v>
      </c>
      <c r="D4595" s="18">
        <f>+MONTH(datos_arg[[#This Row],[Fecha]])</f>
        <v>4</v>
      </c>
      <c r="E4595" s="14" t="s">
        <v>1015</v>
      </c>
      <c r="F4595" s="14" t="s">
        <v>403</v>
      </c>
      <c r="G4595" s="14" t="s">
        <v>5383</v>
      </c>
      <c r="H4595" s="14" t="s">
        <v>6646</v>
      </c>
      <c r="I4595" s="14" t="s">
        <v>7132</v>
      </c>
      <c r="J4595" s="14" t="s">
        <v>425</v>
      </c>
      <c r="K4595" s="14" t="s">
        <v>420</v>
      </c>
      <c r="L4595" s="14" t="s">
        <v>422</v>
      </c>
      <c r="M4595" s="14" t="s">
        <v>1724</v>
      </c>
      <c r="N4595" s="14" t="s">
        <v>1081</v>
      </c>
      <c r="O4595" s="14" t="s">
        <v>7352</v>
      </c>
      <c r="P4595" s="14" t="s">
        <v>7383</v>
      </c>
      <c r="Q4595" s="14">
        <v>2</v>
      </c>
      <c r="R4595" s="14" t="s">
        <v>5383</v>
      </c>
      <c r="S4595" s="14" t="s">
        <v>439</v>
      </c>
      <c r="T4595" s="35">
        <v>198</v>
      </c>
      <c r="U4595" s="14" t="s">
        <v>4</v>
      </c>
      <c r="V4595" s="14">
        <v>139</v>
      </c>
      <c r="W4595" s="16">
        <f>+IF(datos_arg[[#This Row],[Moneda]]="ARS",datos_arg[[#This Row],[Monto]],datos_arg[[#This Row],[Monto]]*datos_arg[[#This Row],[TC]])</f>
        <v>198</v>
      </c>
      <c r="X4595" s="16">
        <f>IFERROR(IF(datos_arg[[#This Row],[Moneda]]="USD",datos_arg[[#This Row],[Monto]],datos_arg[[#This Row],[Monto]]/datos_arg[[#This Row],[TC]]),0)</f>
        <v>1.4244604316546763</v>
      </c>
      <c r="Y4595" s="14"/>
      <c r="Z4595" s="38"/>
    </row>
    <row r="4596" spans="1:26" ht="15" customHeight="1" x14ac:dyDescent="0.25">
      <c r="A4596" s="14">
        <f t="shared" si="71"/>
        <v>4593</v>
      </c>
      <c r="B4596" s="1">
        <v>44291</v>
      </c>
      <c r="C4596" s="18">
        <f>+YEAR(datos_arg[[#This Row],[Fecha]])</f>
        <v>2021</v>
      </c>
      <c r="D4596" s="18">
        <f>+MONTH(datos_arg[[#This Row],[Fecha]])</f>
        <v>4</v>
      </c>
      <c r="E4596" s="14" t="s">
        <v>1015</v>
      </c>
      <c r="F4596" s="14" t="s">
        <v>403</v>
      </c>
      <c r="G4596" s="14" t="s">
        <v>5383</v>
      </c>
      <c r="H4596" s="14" t="s">
        <v>6646</v>
      </c>
      <c r="I4596" s="14" t="s">
        <v>7132</v>
      </c>
      <c r="J4596" s="14" t="s">
        <v>425</v>
      </c>
      <c r="K4596" s="14" t="s">
        <v>420</v>
      </c>
      <c r="L4596" s="14" t="s">
        <v>425</v>
      </c>
      <c r="M4596" s="14" t="s">
        <v>7308</v>
      </c>
      <c r="N4596" s="14" t="s">
        <v>1081</v>
      </c>
      <c r="O4596" s="14" t="s">
        <v>7353</v>
      </c>
      <c r="P4596" s="14" t="s">
        <v>7383</v>
      </c>
      <c r="Q4596" s="14">
        <v>5</v>
      </c>
      <c r="R4596" s="14" t="s">
        <v>5383</v>
      </c>
      <c r="S4596" s="14" t="s">
        <v>439</v>
      </c>
      <c r="T4596" s="35">
        <v>405</v>
      </c>
      <c r="U4596" s="14" t="s">
        <v>4</v>
      </c>
      <c r="V4596" s="14">
        <v>139</v>
      </c>
      <c r="W4596" s="16">
        <f>+IF(datos_arg[[#This Row],[Moneda]]="ARS",datos_arg[[#This Row],[Monto]],datos_arg[[#This Row],[Monto]]*datos_arg[[#This Row],[TC]])</f>
        <v>405</v>
      </c>
      <c r="X4596" s="16">
        <f>IFERROR(IF(datos_arg[[#This Row],[Moneda]]="USD",datos_arg[[#This Row],[Monto]],datos_arg[[#This Row],[Monto]]/datos_arg[[#This Row],[TC]]),0)</f>
        <v>2.9136690647482015</v>
      </c>
      <c r="Y4596" s="14"/>
      <c r="Z4596" s="38"/>
    </row>
    <row r="4597" spans="1:26" ht="15" customHeight="1" x14ac:dyDescent="0.25">
      <c r="A4597" s="14">
        <f t="shared" si="71"/>
        <v>4594</v>
      </c>
      <c r="B4597" s="1">
        <v>44291</v>
      </c>
      <c r="C4597" s="18">
        <f>+YEAR(datos_arg[[#This Row],[Fecha]])</f>
        <v>2021</v>
      </c>
      <c r="D4597" s="18">
        <f>+MONTH(datos_arg[[#This Row],[Fecha]])</f>
        <v>4</v>
      </c>
      <c r="E4597" s="14" t="s">
        <v>1015</v>
      </c>
      <c r="F4597" s="14" t="s">
        <v>403</v>
      </c>
      <c r="G4597" s="14" t="s">
        <v>5383</v>
      </c>
      <c r="H4597" s="14" t="s">
        <v>6646</v>
      </c>
      <c r="I4597" s="14" t="s">
        <v>7132</v>
      </c>
      <c r="J4597" s="14" t="s">
        <v>425</v>
      </c>
      <c r="K4597" s="14" t="s">
        <v>420</v>
      </c>
      <c r="L4597" s="14" t="s">
        <v>425</v>
      </c>
      <c r="M4597" s="14" t="s">
        <v>7308</v>
      </c>
      <c r="N4597" s="14" t="s">
        <v>1081</v>
      </c>
      <c r="O4597" s="14" t="s">
        <v>7354</v>
      </c>
      <c r="P4597" s="14" t="s">
        <v>7383</v>
      </c>
      <c r="Q4597" s="14">
        <v>5</v>
      </c>
      <c r="R4597" s="14" t="s">
        <v>5383</v>
      </c>
      <c r="S4597" s="14" t="s">
        <v>439</v>
      </c>
      <c r="T4597" s="35">
        <v>540</v>
      </c>
      <c r="U4597" s="14" t="s">
        <v>4</v>
      </c>
      <c r="V4597" s="14">
        <v>139</v>
      </c>
      <c r="W4597" s="16">
        <f>+IF(datos_arg[[#This Row],[Moneda]]="ARS",datos_arg[[#This Row],[Monto]],datos_arg[[#This Row],[Monto]]*datos_arg[[#This Row],[TC]])</f>
        <v>540</v>
      </c>
      <c r="X4597" s="16">
        <f>IFERROR(IF(datos_arg[[#This Row],[Moneda]]="USD",datos_arg[[#This Row],[Monto]],datos_arg[[#This Row],[Monto]]/datos_arg[[#This Row],[TC]]),0)</f>
        <v>3.8848920863309351</v>
      </c>
      <c r="Y4597" s="14"/>
      <c r="Z4597" s="38"/>
    </row>
    <row r="4598" spans="1:26" ht="15" customHeight="1" x14ac:dyDescent="0.25">
      <c r="A4598" s="14">
        <f t="shared" si="71"/>
        <v>4595</v>
      </c>
      <c r="B4598" s="1">
        <v>44291</v>
      </c>
      <c r="C4598" s="18">
        <f>+YEAR(datos_arg[[#This Row],[Fecha]])</f>
        <v>2021</v>
      </c>
      <c r="D4598" s="18">
        <f>+MONTH(datos_arg[[#This Row],[Fecha]])</f>
        <v>4</v>
      </c>
      <c r="E4598" s="14" t="s">
        <v>1015</v>
      </c>
      <c r="F4598" s="14" t="s">
        <v>403</v>
      </c>
      <c r="G4598" s="14" t="s">
        <v>5383</v>
      </c>
      <c r="H4598" s="14" t="s">
        <v>6646</v>
      </c>
      <c r="I4598" s="14" t="s">
        <v>7132</v>
      </c>
      <c r="J4598" s="14" t="s">
        <v>425</v>
      </c>
      <c r="K4598" s="14" t="s">
        <v>420</v>
      </c>
      <c r="L4598" s="14" t="s">
        <v>425</v>
      </c>
      <c r="M4598" s="14" t="s">
        <v>7308</v>
      </c>
      <c r="N4598" s="14" t="s">
        <v>1081</v>
      </c>
      <c r="O4598" s="14" t="s">
        <v>7355</v>
      </c>
      <c r="P4598" s="14" t="s">
        <v>7383</v>
      </c>
      <c r="Q4598" s="14">
        <v>5</v>
      </c>
      <c r="R4598" s="14" t="s">
        <v>5383</v>
      </c>
      <c r="S4598" s="14" t="s">
        <v>439</v>
      </c>
      <c r="T4598" s="35">
        <v>675</v>
      </c>
      <c r="U4598" s="14" t="s">
        <v>4</v>
      </c>
      <c r="V4598" s="14">
        <v>139</v>
      </c>
      <c r="W4598" s="16">
        <f>+IF(datos_arg[[#This Row],[Moneda]]="ARS",datos_arg[[#This Row],[Monto]],datos_arg[[#This Row],[Monto]]*datos_arg[[#This Row],[TC]])</f>
        <v>675</v>
      </c>
      <c r="X4598" s="16">
        <f>IFERROR(IF(datos_arg[[#This Row],[Moneda]]="USD",datos_arg[[#This Row],[Monto]],datos_arg[[#This Row],[Monto]]/datos_arg[[#This Row],[TC]]),0)</f>
        <v>4.8561151079136691</v>
      </c>
      <c r="Y4598" s="14"/>
      <c r="Z4598" s="38"/>
    </row>
    <row r="4599" spans="1:26" ht="15" customHeight="1" x14ac:dyDescent="0.25">
      <c r="A4599" s="14">
        <f t="shared" si="71"/>
        <v>4596</v>
      </c>
      <c r="B4599" s="1">
        <v>44291</v>
      </c>
      <c r="C4599" s="18">
        <f>+YEAR(datos_arg[[#This Row],[Fecha]])</f>
        <v>2021</v>
      </c>
      <c r="D4599" s="18">
        <f>+MONTH(datos_arg[[#This Row],[Fecha]])</f>
        <v>4</v>
      </c>
      <c r="E4599" s="14" t="s">
        <v>1015</v>
      </c>
      <c r="F4599" s="14" t="s">
        <v>403</v>
      </c>
      <c r="G4599" s="14" t="s">
        <v>5383</v>
      </c>
      <c r="H4599" s="14" t="s">
        <v>6646</v>
      </c>
      <c r="I4599" s="14" t="s">
        <v>7132</v>
      </c>
      <c r="J4599" s="14" t="s">
        <v>425</v>
      </c>
      <c r="K4599" s="14" t="s">
        <v>420</v>
      </c>
      <c r="L4599" s="14" t="s">
        <v>425</v>
      </c>
      <c r="M4599" s="14" t="s">
        <v>7308</v>
      </c>
      <c r="N4599" s="14" t="s">
        <v>1081</v>
      </c>
      <c r="O4599" s="14" t="s">
        <v>7356</v>
      </c>
      <c r="P4599" s="14" t="s">
        <v>7383</v>
      </c>
      <c r="Q4599" s="14">
        <v>5</v>
      </c>
      <c r="R4599" s="14" t="s">
        <v>5383</v>
      </c>
      <c r="S4599" s="14" t="s">
        <v>439</v>
      </c>
      <c r="T4599" s="35">
        <v>810</v>
      </c>
      <c r="U4599" s="14" t="s">
        <v>4</v>
      </c>
      <c r="V4599" s="14">
        <v>139</v>
      </c>
      <c r="W4599" s="16">
        <f>+IF(datos_arg[[#This Row],[Moneda]]="ARS",datos_arg[[#This Row],[Monto]],datos_arg[[#This Row],[Monto]]*datos_arg[[#This Row],[TC]])</f>
        <v>810</v>
      </c>
      <c r="X4599" s="16">
        <f>IFERROR(IF(datos_arg[[#This Row],[Moneda]]="USD",datos_arg[[#This Row],[Monto]],datos_arg[[#This Row],[Monto]]/datos_arg[[#This Row],[TC]]),0)</f>
        <v>5.8273381294964031</v>
      </c>
      <c r="Y4599" s="14"/>
      <c r="Z4599" s="38"/>
    </row>
    <row r="4600" spans="1:26" ht="15" customHeight="1" x14ac:dyDescent="0.25">
      <c r="A4600" s="14">
        <f t="shared" si="71"/>
        <v>4597</v>
      </c>
      <c r="B4600" s="1">
        <v>44291</v>
      </c>
      <c r="C4600" s="18">
        <f>+YEAR(datos_arg[[#This Row],[Fecha]])</f>
        <v>2021</v>
      </c>
      <c r="D4600" s="18">
        <f>+MONTH(datos_arg[[#This Row],[Fecha]])</f>
        <v>4</v>
      </c>
      <c r="E4600" s="14" t="s">
        <v>1015</v>
      </c>
      <c r="F4600" s="14" t="s">
        <v>403</v>
      </c>
      <c r="G4600" s="14" t="s">
        <v>5383</v>
      </c>
      <c r="H4600" s="14" t="s">
        <v>6646</v>
      </c>
      <c r="I4600" s="14" t="s">
        <v>7132</v>
      </c>
      <c r="J4600" s="14" t="s">
        <v>425</v>
      </c>
      <c r="K4600" s="14" t="s">
        <v>420</v>
      </c>
      <c r="L4600" s="14" t="s">
        <v>425</v>
      </c>
      <c r="M4600" s="14" t="s">
        <v>7308</v>
      </c>
      <c r="N4600" s="14" t="s">
        <v>1081</v>
      </c>
      <c r="O4600" s="14" t="s">
        <v>7357</v>
      </c>
      <c r="P4600" s="14" t="s">
        <v>7383</v>
      </c>
      <c r="Q4600" s="14">
        <v>5</v>
      </c>
      <c r="R4600" s="14" t="s">
        <v>5383</v>
      </c>
      <c r="S4600" s="14" t="s">
        <v>439</v>
      </c>
      <c r="T4600" s="35">
        <v>990</v>
      </c>
      <c r="U4600" s="14" t="s">
        <v>4</v>
      </c>
      <c r="V4600" s="14">
        <v>139</v>
      </c>
      <c r="W4600" s="16">
        <f>+IF(datos_arg[[#This Row],[Moneda]]="ARS",datos_arg[[#This Row],[Monto]],datos_arg[[#This Row],[Monto]]*datos_arg[[#This Row],[TC]])</f>
        <v>990</v>
      </c>
      <c r="X4600" s="16">
        <f>IFERROR(IF(datos_arg[[#This Row],[Moneda]]="USD",datos_arg[[#This Row],[Monto]],datos_arg[[#This Row],[Monto]]/datos_arg[[#This Row],[TC]]),0)</f>
        <v>7.1223021582733814</v>
      </c>
      <c r="Y4600" s="14"/>
      <c r="Z4600" s="38"/>
    </row>
    <row r="4601" spans="1:26" ht="15" customHeight="1" x14ac:dyDescent="0.25">
      <c r="A4601" s="14">
        <f t="shared" si="71"/>
        <v>4598</v>
      </c>
      <c r="B4601" s="1">
        <v>44291</v>
      </c>
      <c r="C4601" s="18">
        <f>+YEAR(datos_arg[[#This Row],[Fecha]])</f>
        <v>2021</v>
      </c>
      <c r="D4601" s="18">
        <f>+MONTH(datos_arg[[#This Row],[Fecha]])</f>
        <v>4</v>
      </c>
      <c r="E4601" s="14" t="s">
        <v>1015</v>
      </c>
      <c r="F4601" s="14" t="s">
        <v>403</v>
      </c>
      <c r="G4601" s="14" t="s">
        <v>5383</v>
      </c>
      <c r="H4601" s="14" t="s">
        <v>6646</v>
      </c>
      <c r="I4601" s="14" t="s">
        <v>7132</v>
      </c>
      <c r="J4601" s="14" t="s">
        <v>425</v>
      </c>
      <c r="K4601" s="14" t="s">
        <v>420</v>
      </c>
      <c r="L4601" s="14" t="s">
        <v>425</v>
      </c>
      <c r="M4601" s="14" t="s">
        <v>7308</v>
      </c>
      <c r="N4601" s="14" t="s">
        <v>1081</v>
      </c>
      <c r="O4601" s="14" t="s">
        <v>7358</v>
      </c>
      <c r="P4601" s="14" t="s">
        <v>7383</v>
      </c>
      <c r="Q4601" s="14">
        <v>5</v>
      </c>
      <c r="R4601" s="14" t="s">
        <v>5383</v>
      </c>
      <c r="S4601" s="14" t="s">
        <v>439</v>
      </c>
      <c r="T4601" s="35">
        <v>1215</v>
      </c>
      <c r="U4601" s="14" t="s">
        <v>4</v>
      </c>
      <c r="V4601" s="14">
        <v>139</v>
      </c>
      <c r="W4601" s="16">
        <f>+IF(datos_arg[[#This Row],[Moneda]]="ARS",datos_arg[[#This Row],[Monto]],datos_arg[[#This Row],[Monto]]*datos_arg[[#This Row],[TC]])</f>
        <v>1215</v>
      </c>
      <c r="X4601" s="16">
        <f>IFERROR(IF(datos_arg[[#This Row],[Moneda]]="USD",datos_arg[[#This Row],[Monto]],datos_arg[[#This Row],[Monto]]/datos_arg[[#This Row],[TC]]),0)</f>
        <v>8.7410071942446042</v>
      </c>
      <c r="Y4601" s="14"/>
      <c r="Z4601" s="38"/>
    </row>
    <row r="4602" spans="1:26" ht="15" customHeight="1" x14ac:dyDescent="0.25">
      <c r="A4602" s="14">
        <f t="shared" si="71"/>
        <v>4599</v>
      </c>
      <c r="B4602" s="1">
        <v>44291</v>
      </c>
      <c r="C4602" s="18">
        <f>+YEAR(datos_arg[[#This Row],[Fecha]])</f>
        <v>2021</v>
      </c>
      <c r="D4602" s="18">
        <f>+MONTH(datos_arg[[#This Row],[Fecha]])</f>
        <v>4</v>
      </c>
      <c r="E4602" s="14" t="s">
        <v>1015</v>
      </c>
      <c r="F4602" s="14" t="s">
        <v>403</v>
      </c>
      <c r="G4602" s="14" t="s">
        <v>5383</v>
      </c>
      <c r="H4602" s="14" t="s">
        <v>6646</v>
      </c>
      <c r="I4602" s="14" t="s">
        <v>7132</v>
      </c>
      <c r="J4602" s="14" t="s">
        <v>425</v>
      </c>
      <c r="K4602" s="14" t="s">
        <v>420</v>
      </c>
      <c r="L4602" s="14" t="s">
        <v>425</v>
      </c>
      <c r="M4602" s="14" t="s">
        <v>1493</v>
      </c>
      <c r="N4602" s="14" t="s">
        <v>1081</v>
      </c>
      <c r="O4602" s="14" t="s">
        <v>7359</v>
      </c>
      <c r="P4602" s="14" t="s">
        <v>7383</v>
      </c>
      <c r="Q4602" s="14">
        <v>1</v>
      </c>
      <c r="R4602" s="14" t="s">
        <v>5383</v>
      </c>
      <c r="S4602" s="14" t="s">
        <v>439</v>
      </c>
      <c r="T4602" s="35">
        <v>81</v>
      </c>
      <c r="U4602" s="14" t="s">
        <v>4</v>
      </c>
      <c r="V4602" s="14">
        <v>139</v>
      </c>
      <c r="W4602" s="16">
        <f>+IF(datos_arg[[#This Row],[Moneda]]="ARS",datos_arg[[#This Row],[Monto]],datos_arg[[#This Row],[Monto]]*datos_arg[[#This Row],[TC]])</f>
        <v>81</v>
      </c>
      <c r="X4602" s="16">
        <f>IFERROR(IF(datos_arg[[#This Row],[Moneda]]="USD",datos_arg[[#This Row],[Monto]],datos_arg[[#This Row],[Monto]]/datos_arg[[#This Row],[TC]]),0)</f>
        <v>0.58273381294964033</v>
      </c>
      <c r="Y4602" s="14"/>
      <c r="Z4602" s="38"/>
    </row>
    <row r="4603" spans="1:26" ht="15" customHeight="1" x14ac:dyDescent="0.25">
      <c r="A4603" s="14">
        <f t="shared" si="71"/>
        <v>4600</v>
      </c>
      <c r="B4603" s="1">
        <v>44291</v>
      </c>
      <c r="C4603" s="18">
        <f>+YEAR(datos_arg[[#This Row],[Fecha]])</f>
        <v>2021</v>
      </c>
      <c r="D4603" s="18">
        <f>+MONTH(datos_arg[[#This Row],[Fecha]])</f>
        <v>4</v>
      </c>
      <c r="E4603" s="14" t="s">
        <v>1015</v>
      </c>
      <c r="F4603" s="14" t="s">
        <v>403</v>
      </c>
      <c r="G4603" s="14" t="s">
        <v>5383</v>
      </c>
      <c r="H4603" s="14" t="s">
        <v>6646</v>
      </c>
      <c r="I4603" s="14" t="s">
        <v>7132</v>
      </c>
      <c r="J4603" s="14" t="s">
        <v>425</v>
      </c>
      <c r="K4603" s="14" t="s">
        <v>420</v>
      </c>
      <c r="L4603" s="14" t="s">
        <v>425</v>
      </c>
      <c r="M4603" s="14" t="s">
        <v>1493</v>
      </c>
      <c r="N4603" s="14" t="s">
        <v>1081</v>
      </c>
      <c r="O4603" s="14" t="s">
        <v>7360</v>
      </c>
      <c r="P4603" s="14" t="s">
        <v>7383</v>
      </c>
      <c r="Q4603" s="14">
        <v>1</v>
      </c>
      <c r="R4603" s="14" t="s">
        <v>5383</v>
      </c>
      <c r="S4603" s="14" t="s">
        <v>439</v>
      </c>
      <c r="T4603" s="35">
        <v>261</v>
      </c>
      <c r="U4603" s="14" t="s">
        <v>4</v>
      </c>
      <c r="V4603" s="14">
        <v>139</v>
      </c>
      <c r="W4603" s="16">
        <f>+IF(datos_arg[[#This Row],[Moneda]]="ARS",datos_arg[[#This Row],[Monto]],datos_arg[[#This Row],[Monto]]*datos_arg[[#This Row],[TC]])</f>
        <v>261</v>
      </c>
      <c r="X4603" s="16">
        <f>IFERROR(IF(datos_arg[[#This Row],[Moneda]]="USD",datos_arg[[#This Row],[Monto]],datos_arg[[#This Row],[Monto]]/datos_arg[[#This Row],[TC]]),0)</f>
        <v>1.8776978417266188</v>
      </c>
      <c r="Y4603" s="14"/>
    </row>
    <row r="4604" spans="1:26" ht="15" customHeight="1" x14ac:dyDescent="0.25">
      <c r="A4604" s="14">
        <f t="shared" si="71"/>
        <v>4601</v>
      </c>
      <c r="B4604" s="1">
        <v>44291</v>
      </c>
      <c r="C4604" s="18">
        <f>+YEAR(datos_arg[[#This Row],[Fecha]])</f>
        <v>2021</v>
      </c>
      <c r="D4604" s="18">
        <f>+MONTH(datos_arg[[#This Row],[Fecha]])</f>
        <v>4</v>
      </c>
      <c r="E4604" s="14" t="s">
        <v>1015</v>
      </c>
      <c r="F4604" s="14" t="s">
        <v>403</v>
      </c>
      <c r="G4604" s="14" t="s">
        <v>5383</v>
      </c>
      <c r="H4604" s="14" t="s">
        <v>6646</v>
      </c>
      <c r="I4604" s="14" t="s">
        <v>7132</v>
      </c>
      <c r="J4604" s="14" t="s">
        <v>425</v>
      </c>
      <c r="K4604" s="14" t="s">
        <v>420</v>
      </c>
      <c r="L4604" s="14" t="s">
        <v>425</v>
      </c>
      <c r="M4604" s="14" t="s">
        <v>1493</v>
      </c>
      <c r="N4604" s="14" t="s">
        <v>1081</v>
      </c>
      <c r="O4604" s="14" t="s">
        <v>7361</v>
      </c>
      <c r="P4604" s="14" t="s">
        <v>7383</v>
      </c>
      <c r="Q4604" s="14">
        <v>1</v>
      </c>
      <c r="R4604" s="14" t="s">
        <v>5383</v>
      </c>
      <c r="S4604" s="14" t="s">
        <v>439</v>
      </c>
      <c r="T4604" s="35">
        <v>486</v>
      </c>
      <c r="U4604" s="14" t="s">
        <v>4</v>
      </c>
      <c r="V4604" s="14">
        <v>139</v>
      </c>
      <c r="W4604" s="16">
        <f>+IF(datos_arg[[#This Row],[Moneda]]="ARS",datos_arg[[#This Row],[Monto]],datos_arg[[#This Row],[Monto]]*datos_arg[[#This Row],[TC]])</f>
        <v>486</v>
      </c>
      <c r="X4604" s="16">
        <f>IFERROR(IF(datos_arg[[#This Row],[Moneda]]="USD",datos_arg[[#This Row],[Monto]],datos_arg[[#This Row],[Monto]]/datos_arg[[#This Row],[TC]]),0)</f>
        <v>3.4964028776978417</v>
      </c>
      <c r="Y4604" s="14"/>
    </row>
    <row r="4605" spans="1:26" ht="15" customHeight="1" x14ac:dyDescent="0.25">
      <c r="A4605" s="14">
        <f t="shared" si="71"/>
        <v>4602</v>
      </c>
      <c r="B4605" s="1">
        <v>44291</v>
      </c>
      <c r="C4605" s="18">
        <f>+YEAR(datos_arg[[#This Row],[Fecha]])</f>
        <v>2021</v>
      </c>
      <c r="D4605" s="18">
        <f>+MONTH(datos_arg[[#This Row],[Fecha]])</f>
        <v>4</v>
      </c>
      <c r="E4605" s="14" t="s">
        <v>1015</v>
      </c>
      <c r="F4605" s="14" t="s">
        <v>403</v>
      </c>
      <c r="G4605" s="14" t="s">
        <v>5383</v>
      </c>
      <c r="H4605" s="14" t="s">
        <v>6646</v>
      </c>
      <c r="I4605" s="14" t="s">
        <v>7132</v>
      </c>
      <c r="J4605" s="14" t="s">
        <v>425</v>
      </c>
      <c r="K4605" s="14" t="s">
        <v>420</v>
      </c>
      <c r="L4605" s="14" t="s">
        <v>425</v>
      </c>
      <c r="M4605" s="14" t="s">
        <v>1493</v>
      </c>
      <c r="N4605" s="14" t="s">
        <v>1081</v>
      </c>
      <c r="O4605" s="14" t="s">
        <v>7362</v>
      </c>
      <c r="P4605" s="14" t="s">
        <v>7383</v>
      </c>
      <c r="Q4605" s="14">
        <v>20</v>
      </c>
      <c r="R4605" s="14" t="s">
        <v>5383</v>
      </c>
      <c r="S4605" s="14" t="s">
        <v>439</v>
      </c>
      <c r="T4605" s="35">
        <v>540</v>
      </c>
      <c r="U4605" s="14" t="s">
        <v>4</v>
      </c>
      <c r="V4605" s="14">
        <v>139</v>
      </c>
      <c r="W4605" s="16">
        <f>+IF(datos_arg[[#This Row],[Moneda]]="ARS",datos_arg[[#This Row],[Monto]],datos_arg[[#This Row],[Monto]]*datos_arg[[#This Row],[TC]])</f>
        <v>540</v>
      </c>
      <c r="X4605" s="16">
        <f>IFERROR(IF(datos_arg[[#This Row],[Moneda]]="USD",datos_arg[[#This Row],[Monto]],datos_arg[[#This Row],[Monto]]/datos_arg[[#This Row],[TC]]),0)</f>
        <v>3.8848920863309351</v>
      </c>
      <c r="Y4605" s="14"/>
    </row>
    <row r="4606" spans="1:26" ht="15" customHeight="1" x14ac:dyDescent="0.25">
      <c r="A4606" s="14">
        <f t="shared" si="71"/>
        <v>4603</v>
      </c>
      <c r="B4606" s="1">
        <v>44291</v>
      </c>
      <c r="C4606" s="18">
        <f>+YEAR(datos_arg[[#This Row],[Fecha]])</f>
        <v>2021</v>
      </c>
      <c r="D4606" s="18">
        <f>+MONTH(datos_arg[[#This Row],[Fecha]])</f>
        <v>4</v>
      </c>
      <c r="E4606" s="14" t="s">
        <v>1015</v>
      </c>
      <c r="F4606" s="14" t="s">
        <v>403</v>
      </c>
      <c r="G4606" s="14" t="s">
        <v>5383</v>
      </c>
      <c r="H4606" s="14" t="s">
        <v>6646</v>
      </c>
      <c r="I4606" s="14" t="s">
        <v>7132</v>
      </c>
      <c r="J4606" s="14" t="s">
        <v>425</v>
      </c>
      <c r="K4606" s="14" t="s">
        <v>420</v>
      </c>
      <c r="L4606" s="14" t="s">
        <v>422</v>
      </c>
      <c r="M4606" s="14" t="s">
        <v>1724</v>
      </c>
      <c r="N4606" s="14" t="s">
        <v>1081</v>
      </c>
      <c r="O4606" s="14" t="s">
        <v>7363</v>
      </c>
      <c r="P4606" s="14" t="s">
        <v>7383</v>
      </c>
      <c r="Q4606" s="14">
        <v>1</v>
      </c>
      <c r="R4606" s="14" t="s">
        <v>5383</v>
      </c>
      <c r="S4606" s="14" t="s">
        <v>439</v>
      </c>
      <c r="T4606" s="35">
        <v>171</v>
      </c>
      <c r="U4606" s="14" t="s">
        <v>4</v>
      </c>
      <c r="V4606" s="14">
        <v>139</v>
      </c>
      <c r="W4606" s="16">
        <f>+IF(datos_arg[[#This Row],[Moneda]]="ARS",datos_arg[[#This Row],[Monto]],datos_arg[[#This Row],[Monto]]*datos_arg[[#This Row],[TC]])</f>
        <v>171</v>
      </c>
      <c r="X4606" s="16">
        <f>IFERROR(IF(datos_arg[[#This Row],[Moneda]]="USD",datos_arg[[#This Row],[Monto]],datos_arg[[#This Row],[Monto]]/datos_arg[[#This Row],[TC]]),0)</f>
        <v>1.2302158273381294</v>
      </c>
      <c r="Y4606" s="14"/>
    </row>
    <row r="4607" spans="1:26" ht="15" customHeight="1" x14ac:dyDescent="0.25">
      <c r="A4607" s="14">
        <f t="shared" si="71"/>
        <v>4604</v>
      </c>
      <c r="B4607" s="1">
        <v>44291</v>
      </c>
      <c r="C4607" s="18">
        <f>+YEAR(datos_arg[[#This Row],[Fecha]])</f>
        <v>2021</v>
      </c>
      <c r="D4607" s="18">
        <f>+MONTH(datos_arg[[#This Row],[Fecha]])</f>
        <v>4</v>
      </c>
      <c r="E4607" s="14" t="s">
        <v>1015</v>
      </c>
      <c r="F4607" s="14" t="s">
        <v>403</v>
      </c>
      <c r="G4607" s="14" t="s">
        <v>5383</v>
      </c>
      <c r="H4607" s="14" t="s">
        <v>6646</v>
      </c>
      <c r="I4607" s="14" t="s">
        <v>7132</v>
      </c>
      <c r="J4607" s="14" t="s">
        <v>425</v>
      </c>
      <c r="K4607" s="14" t="s">
        <v>420</v>
      </c>
      <c r="L4607" s="14" t="s">
        <v>422</v>
      </c>
      <c r="M4607" s="14" t="s">
        <v>1724</v>
      </c>
      <c r="N4607" s="14" t="s">
        <v>1081</v>
      </c>
      <c r="O4607" s="14" t="s">
        <v>7364</v>
      </c>
      <c r="P4607" s="14" t="s">
        <v>7383</v>
      </c>
      <c r="Q4607" s="14">
        <v>1</v>
      </c>
      <c r="R4607" s="14" t="s">
        <v>5383</v>
      </c>
      <c r="S4607" s="14" t="s">
        <v>439</v>
      </c>
      <c r="T4607" s="35">
        <v>333</v>
      </c>
      <c r="U4607" s="14" t="s">
        <v>4</v>
      </c>
      <c r="V4607" s="14">
        <v>139</v>
      </c>
      <c r="W4607" s="16">
        <f>+IF(datos_arg[[#This Row],[Moneda]]="ARS",datos_arg[[#This Row],[Monto]],datos_arg[[#This Row],[Monto]]*datos_arg[[#This Row],[TC]])</f>
        <v>333</v>
      </c>
      <c r="X4607" s="16">
        <f>IFERROR(IF(datos_arg[[#This Row],[Moneda]]="USD",datos_arg[[#This Row],[Monto]],datos_arg[[#This Row],[Monto]]/datos_arg[[#This Row],[TC]]),0)</f>
        <v>2.3956834532374103</v>
      </c>
      <c r="Y4607" s="14"/>
    </row>
    <row r="4608" spans="1:26" ht="15" customHeight="1" x14ac:dyDescent="0.25">
      <c r="A4608" s="14">
        <f t="shared" si="71"/>
        <v>4605</v>
      </c>
      <c r="B4608" s="1">
        <v>44291</v>
      </c>
      <c r="C4608" s="18">
        <f>+YEAR(datos_arg[[#This Row],[Fecha]])</f>
        <v>2021</v>
      </c>
      <c r="D4608" s="18">
        <f>+MONTH(datos_arg[[#This Row],[Fecha]])</f>
        <v>4</v>
      </c>
      <c r="E4608" s="14" t="s">
        <v>1015</v>
      </c>
      <c r="F4608" s="14" t="s">
        <v>403</v>
      </c>
      <c r="G4608" s="14" t="s">
        <v>5383</v>
      </c>
      <c r="H4608" s="14" t="s">
        <v>6646</v>
      </c>
      <c r="I4608" s="14" t="s">
        <v>7132</v>
      </c>
      <c r="J4608" s="14" t="s">
        <v>425</v>
      </c>
      <c r="K4608" s="14" t="s">
        <v>420</v>
      </c>
      <c r="L4608" s="14" t="s">
        <v>422</v>
      </c>
      <c r="M4608" s="14" t="s">
        <v>1724</v>
      </c>
      <c r="N4608" s="14" t="s">
        <v>1081</v>
      </c>
      <c r="O4608" s="14" t="s">
        <v>7365</v>
      </c>
      <c r="P4608" s="14" t="s">
        <v>7383</v>
      </c>
      <c r="Q4608" s="14">
        <v>1</v>
      </c>
      <c r="R4608" s="14" t="s">
        <v>5383</v>
      </c>
      <c r="S4608" s="14" t="s">
        <v>439</v>
      </c>
      <c r="T4608" s="35">
        <v>450</v>
      </c>
      <c r="U4608" s="14" t="s">
        <v>4</v>
      </c>
      <c r="V4608" s="14">
        <v>139</v>
      </c>
      <c r="W4608" s="16">
        <f>+IF(datos_arg[[#This Row],[Moneda]]="ARS",datos_arg[[#This Row],[Monto]],datos_arg[[#This Row],[Monto]]*datos_arg[[#This Row],[TC]])</f>
        <v>450</v>
      </c>
      <c r="X4608" s="16">
        <f>IFERROR(IF(datos_arg[[#This Row],[Moneda]]="USD",datos_arg[[#This Row],[Monto]],datos_arg[[#This Row],[Monto]]/datos_arg[[#This Row],[TC]]),0)</f>
        <v>3.2374100719424459</v>
      </c>
      <c r="Y4608" s="14"/>
    </row>
    <row r="4609" spans="1:25" ht="15" customHeight="1" x14ac:dyDescent="0.25">
      <c r="A4609" s="14">
        <f t="shared" si="71"/>
        <v>4606</v>
      </c>
      <c r="B4609" s="1">
        <v>44291</v>
      </c>
      <c r="C4609" s="18">
        <f>+YEAR(datos_arg[[#This Row],[Fecha]])</f>
        <v>2021</v>
      </c>
      <c r="D4609" s="18">
        <f>+MONTH(datos_arg[[#This Row],[Fecha]])</f>
        <v>4</v>
      </c>
      <c r="E4609" s="14" t="s">
        <v>5358</v>
      </c>
      <c r="F4609" s="14" t="s">
        <v>85</v>
      </c>
      <c r="G4609" s="14"/>
      <c r="H4609" s="14" t="s">
        <v>6646</v>
      </c>
      <c r="I4609" s="14" t="s">
        <v>7132</v>
      </c>
      <c r="J4609" s="14" t="s">
        <v>425</v>
      </c>
      <c r="K4609" s="14" t="s">
        <v>420</v>
      </c>
      <c r="L4609" s="14" t="s">
        <v>425</v>
      </c>
      <c r="M4609" s="14" t="s">
        <v>1625</v>
      </c>
      <c r="N4609" s="14" t="s">
        <v>1081</v>
      </c>
      <c r="O4609" s="14" t="s">
        <v>7366</v>
      </c>
      <c r="P4609" s="14" t="s">
        <v>7383</v>
      </c>
      <c r="Q4609" s="14">
        <v>1</v>
      </c>
      <c r="R4609" s="14" t="s">
        <v>85</v>
      </c>
      <c r="S4609" s="14" t="s">
        <v>439</v>
      </c>
      <c r="T4609" s="35">
        <v>877.5</v>
      </c>
      <c r="U4609" s="14" t="s">
        <v>4</v>
      </c>
      <c r="V4609" s="14">
        <v>139</v>
      </c>
      <c r="W4609" s="16">
        <f>+IF(datos_arg[[#This Row],[Moneda]]="ARS",datos_arg[[#This Row],[Monto]],datos_arg[[#This Row],[Monto]]*datos_arg[[#This Row],[TC]])</f>
        <v>877.5</v>
      </c>
      <c r="X4609" s="16">
        <f>IFERROR(IF(datos_arg[[#This Row],[Moneda]]="USD",datos_arg[[#This Row],[Monto]],datos_arg[[#This Row],[Monto]]/datos_arg[[#This Row],[TC]]),0)</f>
        <v>6.3129496402877701</v>
      </c>
      <c r="Y4609" s="14"/>
    </row>
    <row r="4610" spans="1:25" ht="15" customHeight="1" x14ac:dyDescent="0.25">
      <c r="A4610" s="14">
        <f t="shared" si="71"/>
        <v>4607</v>
      </c>
      <c r="B4610" s="1">
        <v>44291</v>
      </c>
      <c r="C4610" s="18">
        <f>+YEAR(datos_arg[[#This Row],[Fecha]])</f>
        <v>2021</v>
      </c>
      <c r="D4610" s="18">
        <f>+MONTH(datos_arg[[#This Row],[Fecha]])</f>
        <v>4</v>
      </c>
      <c r="E4610" s="14" t="s">
        <v>5358</v>
      </c>
      <c r="F4610" s="14" t="s">
        <v>85</v>
      </c>
      <c r="G4610" s="14"/>
      <c r="H4610" s="14" t="s">
        <v>6646</v>
      </c>
      <c r="I4610" s="14" t="s">
        <v>7132</v>
      </c>
      <c r="J4610" s="14" t="s">
        <v>425</v>
      </c>
      <c r="K4610" s="14" t="s">
        <v>420</v>
      </c>
      <c r="L4610" s="14" t="s">
        <v>425</v>
      </c>
      <c r="M4610" s="14" t="s">
        <v>1625</v>
      </c>
      <c r="N4610" s="14" t="s">
        <v>1081</v>
      </c>
      <c r="O4610" s="14" t="s">
        <v>7367</v>
      </c>
      <c r="P4610" s="14" t="s">
        <v>7383</v>
      </c>
      <c r="Q4610" s="14">
        <v>1</v>
      </c>
      <c r="R4610" s="14" t="s">
        <v>85</v>
      </c>
      <c r="S4610" s="14" t="s">
        <v>439</v>
      </c>
      <c r="T4610" s="35">
        <v>1575</v>
      </c>
      <c r="U4610" s="14" t="s">
        <v>4</v>
      </c>
      <c r="V4610" s="14">
        <v>139</v>
      </c>
      <c r="W4610" s="16">
        <f>+IF(datos_arg[[#This Row],[Moneda]]="ARS",datos_arg[[#This Row],[Monto]],datos_arg[[#This Row],[Monto]]*datos_arg[[#This Row],[TC]])</f>
        <v>1575</v>
      </c>
      <c r="X4610" s="16">
        <f>IFERROR(IF(datos_arg[[#This Row],[Moneda]]="USD",datos_arg[[#This Row],[Monto]],datos_arg[[#This Row],[Monto]]/datos_arg[[#This Row],[TC]]),0)</f>
        <v>11.330935251798561</v>
      </c>
      <c r="Y4610" s="14"/>
    </row>
    <row r="4611" spans="1:25" ht="15" customHeight="1" x14ac:dyDescent="0.25">
      <c r="A4611" s="14">
        <f t="shared" si="71"/>
        <v>4608</v>
      </c>
      <c r="B4611" s="1">
        <v>44291</v>
      </c>
      <c r="C4611" s="18">
        <f>+YEAR(datos_arg[[#This Row],[Fecha]])</f>
        <v>2021</v>
      </c>
      <c r="D4611" s="18">
        <f>+MONTH(datos_arg[[#This Row],[Fecha]])</f>
        <v>4</v>
      </c>
      <c r="E4611" s="14" t="s">
        <v>1015</v>
      </c>
      <c r="F4611" s="14" t="s">
        <v>403</v>
      </c>
      <c r="G4611" s="14" t="s">
        <v>5383</v>
      </c>
      <c r="H4611" s="14" t="s">
        <v>6646</v>
      </c>
      <c r="I4611" s="14" t="s">
        <v>7132</v>
      </c>
      <c r="J4611" s="14" t="s">
        <v>425</v>
      </c>
      <c r="K4611" s="14" t="s">
        <v>420</v>
      </c>
      <c r="L4611" s="14" t="s">
        <v>425</v>
      </c>
      <c r="M4611" s="14" t="s">
        <v>1096</v>
      </c>
      <c r="N4611" s="14" t="s">
        <v>1081</v>
      </c>
      <c r="O4611" s="14" t="s">
        <v>7368</v>
      </c>
      <c r="P4611" s="14" t="s">
        <v>7383</v>
      </c>
      <c r="Q4611" s="14">
        <v>4</v>
      </c>
      <c r="R4611" s="14" t="s">
        <v>5383</v>
      </c>
      <c r="S4611" s="14" t="s">
        <v>439</v>
      </c>
      <c r="T4611" s="35">
        <v>648</v>
      </c>
      <c r="U4611" s="14" t="s">
        <v>4</v>
      </c>
      <c r="V4611" s="14">
        <v>139</v>
      </c>
      <c r="W4611" s="16">
        <f>+IF(datos_arg[[#This Row],[Moneda]]="ARS",datos_arg[[#This Row],[Monto]],datos_arg[[#This Row],[Monto]]*datos_arg[[#This Row],[TC]])</f>
        <v>648</v>
      </c>
      <c r="X4611" s="16">
        <f>IFERROR(IF(datos_arg[[#This Row],[Moneda]]="USD",datos_arg[[#This Row],[Monto]],datos_arg[[#This Row],[Monto]]/datos_arg[[#This Row],[TC]]),0)</f>
        <v>4.6618705035971226</v>
      </c>
      <c r="Y4611" s="14"/>
    </row>
    <row r="4612" spans="1:25" ht="15" customHeight="1" x14ac:dyDescent="0.25">
      <c r="A4612" s="14">
        <f t="shared" si="71"/>
        <v>4609</v>
      </c>
      <c r="B4612" s="1">
        <v>44291</v>
      </c>
      <c r="C4612" s="18">
        <f>+YEAR(datos_arg[[#This Row],[Fecha]])</f>
        <v>2021</v>
      </c>
      <c r="D4612" s="18">
        <f>+MONTH(datos_arg[[#This Row],[Fecha]])</f>
        <v>4</v>
      </c>
      <c r="E4612" s="14" t="s">
        <v>5358</v>
      </c>
      <c r="F4612" s="14" t="s">
        <v>85</v>
      </c>
      <c r="G4612" s="14"/>
      <c r="H4612" s="14" t="s">
        <v>6646</v>
      </c>
      <c r="I4612" s="14" t="s">
        <v>7132</v>
      </c>
      <c r="J4612" s="14" t="s">
        <v>425</v>
      </c>
      <c r="K4612" s="14" t="s">
        <v>420</v>
      </c>
      <c r="L4612" s="14" t="s">
        <v>425</v>
      </c>
      <c r="M4612" s="14" t="s">
        <v>4472</v>
      </c>
      <c r="N4612" s="14" t="s">
        <v>1081</v>
      </c>
      <c r="O4612" s="14" t="s">
        <v>7369</v>
      </c>
      <c r="P4612" s="14" t="s">
        <v>7383</v>
      </c>
      <c r="Q4612" s="14">
        <v>2</v>
      </c>
      <c r="R4612" s="14" t="s">
        <v>85</v>
      </c>
      <c r="S4612" s="14" t="s">
        <v>439</v>
      </c>
      <c r="T4612" s="35">
        <v>576</v>
      </c>
      <c r="U4612" s="14" t="s">
        <v>4</v>
      </c>
      <c r="V4612" s="14">
        <v>139</v>
      </c>
      <c r="W4612" s="16">
        <f>+IF(datos_arg[[#This Row],[Moneda]]="ARS",datos_arg[[#This Row],[Monto]],datos_arg[[#This Row],[Monto]]*datos_arg[[#This Row],[TC]])</f>
        <v>576</v>
      </c>
      <c r="X4612" s="16">
        <f>IFERROR(IF(datos_arg[[#This Row],[Moneda]]="USD",datos_arg[[#This Row],[Monto]],datos_arg[[#This Row],[Monto]]/datos_arg[[#This Row],[TC]]),0)</f>
        <v>4.1438848920863309</v>
      </c>
      <c r="Y4612" s="14"/>
    </row>
    <row r="4613" spans="1:25" ht="15" customHeight="1" x14ac:dyDescent="0.25">
      <c r="A4613" s="14">
        <f t="shared" si="71"/>
        <v>4610</v>
      </c>
      <c r="B4613" s="1">
        <v>44291</v>
      </c>
      <c r="C4613" s="18">
        <f>+YEAR(datos_arg[[#This Row],[Fecha]])</f>
        <v>2021</v>
      </c>
      <c r="D4613" s="18">
        <f>+MONTH(datos_arg[[#This Row],[Fecha]])</f>
        <v>4</v>
      </c>
      <c r="E4613" s="14" t="s">
        <v>5358</v>
      </c>
      <c r="F4613" s="14" t="s">
        <v>85</v>
      </c>
      <c r="G4613" s="14"/>
      <c r="H4613" s="14" t="s">
        <v>6646</v>
      </c>
      <c r="I4613" s="14" t="s">
        <v>7132</v>
      </c>
      <c r="J4613" s="14" t="s">
        <v>425</v>
      </c>
      <c r="K4613" s="14" t="s">
        <v>420</v>
      </c>
      <c r="L4613" s="14" t="s">
        <v>425</v>
      </c>
      <c r="M4613" s="14" t="s">
        <v>4472</v>
      </c>
      <c r="N4613" s="14" t="s">
        <v>1081</v>
      </c>
      <c r="O4613" s="14" t="s">
        <v>7370</v>
      </c>
      <c r="P4613" s="14" t="s">
        <v>7383</v>
      </c>
      <c r="Q4613" s="14">
        <v>2</v>
      </c>
      <c r="R4613" s="14" t="s">
        <v>85</v>
      </c>
      <c r="S4613" s="14" t="s">
        <v>439</v>
      </c>
      <c r="T4613" s="35">
        <v>630</v>
      </c>
      <c r="U4613" s="14" t="s">
        <v>4</v>
      </c>
      <c r="V4613" s="14">
        <v>139</v>
      </c>
      <c r="W4613" s="16">
        <f>+IF(datos_arg[[#This Row],[Moneda]]="ARS",datos_arg[[#This Row],[Monto]],datos_arg[[#This Row],[Monto]]*datos_arg[[#This Row],[TC]])</f>
        <v>630</v>
      </c>
      <c r="X4613" s="16">
        <f>IFERROR(IF(datos_arg[[#This Row],[Moneda]]="USD",datos_arg[[#This Row],[Monto]],datos_arg[[#This Row],[Monto]]/datos_arg[[#This Row],[TC]]),0)</f>
        <v>4.5323741007194247</v>
      </c>
      <c r="Y4613" s="14"/>
    </row>
    <row r="4614" spans="1:25" ht="15" customHeight="1" x14ac:dyDescent="0.25">
      <c r="A4614" s="14">
        <f t="shared" ref="A4614:A4677" si="72">+A4613+1</f>
        <v>4611</v>
      </c>
      <c r="B4614" s="1">
        <v>44291</v>
      </c>
      <c r="C4614" s="18">
        <f>+YEAR(datos_arg[[#This Row],[Fecha]])</f>
        <v>2021</v>
      </c>
      <c r="D4614" s="18">
        <f>+MONTH(datos_arg[[#This Row],[Fecha]])</f>
        <v>4</v>
      </c>
      <c r="E4614" s="14" t="s">
        <v>5358</v>
      </c>
      <c r="F4614" s="14" t="s">
        <v>85</v>
      </c>
      <c r="G4614" s="14"/>
      <c r="H4614" s="14" t="s">
        <v>6646</v>
      </c>
      <c r="I4614" s="14" t="s">
        <v>7132</v>
      </c>
      <c r="J4614" s="14" t="s">
        <v>425</v>
      </c>
      <c r="K4614" s="14" t="s">
        <v>420</v>
      </c>
      <c r="L4614" s="14" t="s">
        <v>425</v>
      </c>
      <c r="M4614" s="14" t="s">
        <v>4472</v>
      </c>
      <c r="N4614" s="14" t="s">
        <v>1081</v>
      </c>
      <c r="O4614" s="14" t="s">
        <v>7371</v>
      </c>
      <c r="P4614" s="14" t="s">
        <v>7383</v>
      </c>
      <c r="Q4614" s="14">
        <v>2</v>
      </c>
      <c r="R4614" s="14" t="s">
        <v>85</v>
      </c>
      <c r="S4614" s="14" t="s">
        <v>439</v>
      </c>
      <c r="T4614" s="35">
        <v>702</v>
      </c>
      <c r="U4614" s="14" t="s">
        <v>4</v>
      </c>
      <c r="V4614" s="14">
        <v>139</v>
      </c>
      <c r="W4614" s="16">
        <f>+IF(datos_arg[[#This Row],[Moneda]]="ARS",datos_arg[[#This Row],[Monto]],datos_arg[[#This Row],[Monto]]*datos_arg[[#This Row],[TC]])</f>
        <v>702</v>
      </c>
      <c r="X4614" s="16">
        <f>IFERROR(IF(datos_arg[[#This Row],[Moneda]]="USD",datos_arg[[#This Row],[Monto]],datos_arg[[#This Row],[Monto]]/datos_arg[[#This Row],[TC]]),0)</f>
        <v>5.0503597122302155</v>
      </c>
      <c r="Y4614" s="14"/>
    </row>
    <row r="4615" spans="1:25" ht="15" customHeight="1" x14ac:dyDescent="0.25">
      <c r="A4615" s="14">
        <f t="shared" si="72"/>
        <v>4612</v>
      </c>
      <c r="B4615" s="1">
        <v>44291</v>
      </c>
      <c r="C4615" s="18">
        <f>+YEAR(datos_arg[[#This Row],[Fecha]])</f>
        <v>2021</v>
      </c>
      <c r="D4615" s="18">
        <f>+MONTH(datos_arg[[#This Row],[Fecha]])</f>
        <v>4</v>
      </c>
      <c r="E4615" s="14" t="s">
        <v>5358</v>
      </c>
      <c r="F4615" s="14" t="s">
        <v>85</v>
      </c>
      <c r="G4615" s="14"/>
      <c r="H4615" s="14" t="s">
        <v>6646</v>
      </c>
      <c r="I4615" s="14" t="s">
        <v>7132</v>
      </c>
      <c r="J4615" s="14" t="s">
        <v>425</v>
      </c>
      <c r="K4615" s="14" t="s">
        <v>420</v>
      </c>
      <c r="L4615" s="14" t="s">
        <v>425</v>
      </c>
      <c r="M4615" s="14" t="s">
        <v>4472</v>
      </c>
      <c r="N4615" s="14" t="s">
        <v>1081</v>
      </c>
      <c r="O4615" s="14" t="s">
        <v>7372</v>
      </c>
      <c r="P4615" s="14" t="s">
        <v>7383</v>
      </c>
      <c r="Q4615" s="14">
        <v>2</v>
      </c>
      <c r="R4615" s="14" t="s">
        <v>85</v>
      </c>
      <c r="S4615" s="14" t="s">
        <v>439</v>
      </c>
      <c r="T4615" s="35">
        <v>792</v>
      </c>
      <c r="U4615" s="14" t="s">
        <v>4</v>
      </c>
      <c r="V4615" s="14">
        <v>139</v>
      </c>
      <c r="W4615" s="16">
        <f>+IF(datos_arg[[#This Row],[Moneda]]="ARS",datos_arg[[#This Row],[Monto]],datos_arg[[#This Row],[Monto]]*datos_arg[[#This Row],[TC]])</f>
        <v>792</v>
      </c>
      <c r="X4615" s="16">
        <f>IFERROR(IF(datos_arg[[#This Row],[Moneda]]="USD",datos_arg[[#This Row],[Monto]],datos_arg[[#This Row],[Monto]]/datos_arg[[#This Row],[TC]]),0)</f>
        <v>5.6978417266187051</v>
      </c>
      <c r="Y4615" s="14"/>
    </row>
    <row r="4616" spans="1:25" ht="15" customHeight="1" x14ac:dyDescent="0.25">
      <c r="A4616" s="14">
        <f t="shared" si="72"/>
        <v>4613</v>
      </c>
      <c r="B4616" s="1">
        <v>44291</v>
      </c>
      <c r="C4616" s="18">
        <f>+YEAR(datos_arg[[#This Row],[Fecha]])</f>
        <v>2021</v>
      </c>
      <c r="D4616" s="18">
        <f>+MONTH(datos_arg[[#This Row],[Fecha]])</f>
        <v>4</v>
      </c>
      <c r="E4616" s="14" t="s">
        <v>5358</v>
      </c>
      <c r="F4616" s="14" t="s">
        <v>85</v>
      </c>
      <c r="G4616" s="14"/>
      <c r="H4616" s="14" t="s">
        <v>6646</v>
      </c>
      <c r="I4616" s="14" t="s">
        <v>7132</v>
      </c>
      <c r="J4616" s="14" t="s">
        <v>425</v>
      </c>
      <c r="K4616" s="14" t="s">
        <v>420</v>
      </c>
      <c r="L4616" s="14" t="s">
        <v>425</v>
      </c>
      <c r="M4616" s="14" t="s">
        <v>4472</v>
      </c>
      <c r="N4616" s="14" t="s">
        <v>1081</v>
      </c>
      <c r="O4616" s="14" t="s">
        <v>7373</v>
      </c>
      <c r="P4616" s="14" t="s">
        <v>7383</v>
      </c>
      <c r="Q4616" s="14">
        <v>2</v>
      </c>
      <c r="R4616" s="14" t="s">
        <v>85</v>
      </c>
      <c r="S4616" s="14" t="s">
        <v>439</v>
      </c>
      <c r="T4616" s="35">
        <v>1098</v>
      </c>
      <c r="U4616" s="14" t="s">
        <v>4</v>
      </c>
      <c r="V4616" s="14">
        <v>139</v>
      </c>
      <c r="W4616" s="16">
        <f>+IF(datos_arg[[#This Row],[Moneda]]="ARS",datos_arg[[#This Row],[Monto]],datos_arg[[#This Row],[Monto]]*datos_arg[[#This Row],[TC]])</f>
        <v>1098</v>
      </c>
      <c r="X4616" s="16">
        <f>IFERROR(IF(datos_arg[[#This Row],[Moneda]]="USD",datos_arg[[#This Row],[Monto]],datos_arg[[#This Row],[Monto]]/datos_arg[[#This Row],[TC]]),0)</f>
        <v>7.8992805755395681</v>
      </c>
      <c r="Y4616" s="14"/>
    </row>
    <row r="4617" spans="1:25" ht="15" customHeight="1" x14ac:dyDescent="0.25">
      <c r="A4617" s="14">
        <f t="shared" si="72"/>
        <v>4614</v>
      </c>
      <c r="B4617" s="1">
        <v>44291</v>
      </c>
      <c r="C4617" s="18">
        <f>+YEAR(datos_arg[[#This Row],[Fecha]])</f>
        <v>2021</v>
      </c>
      <c r="D4617" s="18">
        <f>+MONTH(datos_arg[[#This Row],[Fecha]])</f>
        <v>4</v>
      </c>
      <c r="E4617" s="14" t="s">
        <v>5358</v>
      </c>
      <c r="F4617" s="14" t="s">
        <v>85</v>
      </c>
      <c r="G4617" s="14"/>
      <c r="H4617" s="14" t="s">
        <v>6646</v>
      </c>
      <c r="I4617" s="14" t="s">
        <v>7132</v>
      </c>
      <c r="J4617" s="14" t="s">
        <v>425</v>
      </c>
      <c r="K4617" s="14" t="s">
        <v>420</v>
      </c>
      <c r="L4617" s="14" t="s">
        <v>425</v>
      </c>
      <c r="M4617" s="14" t="s">
        <v>4472</v>
      </c>
      <c r="N4617" s="14" t="s">
        <v>1081</v>
      </c>
      <c r="O4617" s="14" t="s">
        <v>7374</v>
      </c>
      <c r="P4617" s="14" t="s">
        <v>7383</v>
      </c>
      <c r="Q4617" s="14">
        <v>2</v>
      </c>
      <c r="R4617" s="14" t="s">
        <v>85</v>
      </c>
      <c r="S4617" s="14" t="s">
        <v>439</v>
      </c>
      <c r="T4617" s="35">
        <v>1476</v>
      </c>
      <c r="U4617" s="14" t="s">
        <v>4</v>
      </c>
      <c r="V4617" s="14">
        <v>139</v>
      </c>
      <c r="W4617" s="16">
        <f>+IF(datos_arg[[#This Row],[Moneda]]="ARS",datos_arg[[#This Row],[Monto]],datos_arg[[#This Row],[Monto]]*datos_arg[[#This Row],[TC]])</f>
        <v>1476</v>
      </c>
      <c r="X4617" s="16">
        <f>IFERROR(IF(datos_arg[[#This Row],[Moneda]]="USD",datos_arg[[#This Row],[Monto]],datos_arg[[#This Row],[Monto]]/datos_arg[[#This Row],[TC]]),0)</f>
        <v>10.618705035971223</v>
      </c>
      <c r="Y4617" s="14"/>
    </row>
    <row r="4618" spans="1:25" ht="15" customHeight="1" x14ac:dyDescent="0.25">
      <c r="A4618" s="14">
        <f t="shared" si="72"/>
        <v>4615</v>
      </c>
      <c r="B4618" s="1">
        <v>44291</v>
      </c>
      <c r="C4618" s="18">
        <f>+YEAR(datos_arg[[#This Row],[Fecha]])</f>
        <v>2021</v>
      </c>
      <c r="D4618" s="18">
        <f>+MONTH(datos_arg[[#This Row],[Fecha]])</f>
        <v>4</v>
      </c>
      <c r="E4618" s="14" t="s">
        <v>5358</v>
      </c>
      <c r="F4618" s="14" t="s">
        <v>85</v>
      </c>
      <c r="G4618" s="14"/>
      <c r="H4618" s="14" t="s">
        <v>6646</v>
      </c>
      <c r="I4618" s="14" t="s">
        <v>7132</v>
      </c>
      <c r="J4618" s="14" t="s">
        <v>425</v>
      </c>
      <c r="K4618" s="14" t="s">
        <v>420</v>
      </c>
      <c r="L4618" s="14" t="s">
        <v>425</v>
      </c>
      <c r="M4618" s="14" t="s">
        <v>7309</v>
      </c>
      <c r="N4618" s="14" t="s">
        <v>1081</v>
      </c>
      <c r="O4618" s="14" t="s">
        <v>7375</v>
      </c>
      <c r="P4618" s="14" t="s">
        <v>7383</v>
      </c>
      <c r="Q4618" s="14">
        <v>1</v>
      </c>
      <c r="R4618" s="14" t="s">
        <v>85</v>
      </c>
      <c r="S4618" s="14" t="s">
        <v>439</v>
      </c>
      <c r="T4618" s="35">
        <v>360</v>
      </c>
      <c r="U4618" s="14" t="s">
        <v>4</v>
      </c>
      <c r="V4618" s="14">
        <v>139</v>
      </c>
      <c r="W4618" s="16">
        <f>+IF(datos_arg[[#This Row],[Moneda]]="ARS",datos_arg[[#This Row],[Monto]],datos_arg[[#This Row],[Monto]]*datos_arg[[#This Row],[TC]])</f>
        <v>360</v>
      </c>
      <c r="X4618" s="16">
        <f>IFERROR(IF(datos_arg[[#This Row],[Moneda]]="USD",datos_arg[[#This Row],[Monto]],datos_arg[[#This Row],[Monto]]/datos_arg[[#This Row],[TC]]),0)</f>
        <v>2.5899280575539567</v>
      </c>
      <c r="Y4618" s="14"/>
    </row>
    <row r="4619" spans="1:25" ht="15" customHeight="1" x14ac:dyDescent="0.25">
      <c r="A4619" s="14">
        <f t="shared" si="72"/>
        <v>4616</v>
      </c>
      <c r="B4619" s="1">
        <v>44291</v>
      </c>
      <c r="C4619" s="18">
        <f>+YEAR(datos_arg[[#This Row],[Fecha]])</f>
        <v>2021</v>
      </c>
      <c r="D4619" s="18">
        <f>+MONTH(datos_arg[[#This Row],[Fecha]])</f>
        <v>4</v>
      </c>
      <c r="E4619" s="14" t="s">
        <v>5358</v>
      </c>
      <c r="F4619" s="14" t="s">
        <v>85</v>
      </c>
      <c r="G4619" s="14"/>
      <c r="H4619" s="14" t="s">
        <v>6646</v>
      </c>
      <c r="I4619" s="14" t="s">
        <v>7132</v>
      </c>
      <c r="J4619" s="14" t="s">
        <v>425</v>
      </c>
      <c r="K4619" s="14" t="s">
        <v>420</v>
      </c>
      <c r="L4619" s="14" t="s">
        <v>425</v>
      </c>
      <c r="M4619" s="14" t="s">
        <v>7309</v>
      </c>
      <c r="N4619" s="14" t="s">
        <v>1081</v>
      </c>
      <c r="O4619" s="14" t="s">
        <v>7376</v>
      </c>
      <c r="P4619" s="14" t="s">
        <v>7383</v>
      </c>
      <c r="Q4619" s="14">
        <v>2</v>
      </c>
      <c r="R4619" s="14" t="s">
        <v>85</v>
      </c>
      <c r="S4619" s="14" t="s">
        <v>439</v>
      </c>
      <c r="T4619" s="35">
        <v>792</v>
      </c>
      <c r="U4619" s="14" t="s">
        <v>4</v>
      </c>
      <c r="V4619" s="14">
        <v>139</v>
      </c>
      <c r="W4619" s="16">
        <f>+IF(datos_arg[[#This Row],[Moneda]]="ARS",datos_arg[[#This Row],[Monto]],datos_arg[[#This Row],[Monto]]*datos_arg[[#This Row],[TC]])</f>
        <v>792</v>
      </c>
      <c r="X4619" s="16">
        <f>IFERROR(IF(datos_arg[[#This Row],[Moneda]]="USD",datos_arg[[#This Row],[Monto]],datos_arg[[#This Row],[Monto]]/datos_arg[[#This Row],[TC]]),0)</f>
        <v>5.6978417266187051</v>
      </c>
      <c r="Y4619" s="14"/>
    </row>
    <row r="4620" spans="1:25" ht="15" customHeight="1" x14ac:dyDescent="0.25">
      <c r="A4620" s="14">
        <f t="shared" si="72"/>
        <v>4617</v>
      </c>
      <c r="B4620" s="1">
        <v>44291</v>
      </c>
      <c r="C4620" s="18">
        <f>+YEAR(datos_arg[[#This Row],[Fecha]])</f>
        <v>2021</v>
      </c>
      <c r="D4620" s="18">
        <f>+MONTH(datos_arg[[#This Row],[Fecha]])</f>
        <v>4</v>
      </c>
      <c r="E4620" s="14" t="s">
        <v>5358</v>
      </c>
      <c r="F4620" s="14" t="s">
        <v>85</v>
      </c>
      <c r="G4620" s="14"/>
      <c r="H4620" s="14" t="s">
        <v>6646</v>
      </c>
      <c r="I4620" s="14" t="s">
        <v>7132</v>
      </c>
      <c r="J4620" s="14" t="s">
        <v>425</v>
      </c>
      <c r="K4620" s="14" t="s">
        <v>420</v>
      </c>
      <c r="L4620" s="14" t="s">
        <v>425</v>
      </c>
      <c r="M4620" s="14" t="s">
        <v>7310</v>
      </c>
      <c r="N4620" s="14" t="s">
        <v>1081</v>
      </c>
      <c r="O4620" s="14" t="s">
        <v>7377</v>
      </c>
      <c r="P4620" s="14" t="s">
        <v>7383</v>
      </c>
      <c r="Q4620" s="14">
        <v>1</v>
      </c>
      <c r="R4620" s="14" t="s">
        <v>85</v>
      </c>
      <c r="S4620" s="14" t="s">
        <v>439</v>
      </c>
      <c r="T4620" s="35">
        <v>1350</v>
      </c>
      <c r="U4620" s="14" t="s">
        <v>4</v>
      </c>
      <c r="V4620" s="14">
        <v>139</v>
      </c>
      <c r="W4620" s="16">
        <f>+IF(datos_arg[[#This Row],[Moneda]]="ARS",datos_arg[[#This Row],[Monto]],datos_arg[[#This Row],[Monto]]*datos_arg[[#This Row],[TC]])</f>
        <v>1350</v>
      </c>
      <c r="X4620" s="16">
        <f>IFERROR(IF(datos_arg[[#This Row],[Moneda]]="USD",datos_arg[[#This Row],[Monto]],datos_arg[[#This Row],[Monto]]/datos_arg[[#This Row],[TC]]),0)</f>
        <v>9.7122302158273381</v>
      </c>
      <c r="Y4620" s="14"/>
    </row>
    <row r="4621" spans="1:25" ht="15" customHeight="1" x14ac:dyDescent="0.25">
      <c r="A4621" s="14">
        <f t="shared" si="72"/>
        <v>4618</v>
      </c>
      <c r="B4621" s="1">
        <v>44291</v>
      </c>
      <c r="C4621" s="18">
        <f>+YEAR(datos_arg[[#This Row],[Fecha]])</f>
        <v>2021</v>
      </c>
      <c r="D4621" s="18">
        <f>+MONTH(datos_arg[[#This Row],[Fecha]])</f>
        <v>4</v>
      </c>
      <c r="E4621" s="14" t="s">
        <v>5358</v>
      </c>
      <c r="F4621" s="14" t="s">
        <v>85</v>
      </c>
      <c r="G4621" s="14"/>
      <c r="H4621" s="14" t="s">
        <v>6646</v>
      </c>
      <c r="I4621" s="14" t="s">
        <v>7132</v>
      </c>
      <c r="J4621" s="14" t="s">
        <v>425</v>
      </c>
      <c r="K4621" s="14" t="s">
        <v>420</v>
      </c>
      <c r="L4621" s="14" t="s">
        <v>425</v>
      </c>
      <c r="M4621" s="14" t="s">
        <v>7310</v>
      </c>
      <c r="N4621" s="14" t="s">
        <v>1081</v>
      </c>
      <c r="O4621" s="14" t="s">
        <v>7378</v>
      </c>
      <c r="P4621" s="14" t="s">
        <v>7383</v>
      </c>
      <c r="Q4621" s="14">
        <v>1</v>
      </c>
      <c r="R4621" s="14" t="s">
        <v>85</v>
      </c>
      <c r="S4621" s="14" t="s">
        <v>439</v>
      </c>
      <c r="T4621" s="35">
        <v>765</v>
      </c>
      <c r="U4621" s="14" t="s">
        <v>4</v>
      </c>
      <c r="V4621" s="14">
        <v>139</v>
      </c>
      <c r="W4621" s="16">
        <f>+IF(datos_arg[[#This Row],[Moneda]]="ARS",datos_arg[[#This Row],[Monto]],datos_arg[[#This Row],[Monto]]*datos_arg[[#This Row],[TC]])</f>
        <v>765</v>
      </c>
      <c r="X4621" s="16">
        <f>IFERROR(IF(datos_arg[[#This Row],[Moneda]]="USD",datos_arg[[#This Row],[Monto]],datos_arg[[#This Row],[Monto]]/datos_arg[[#This Row],[TC]]),0)</f>
        <v>5.5035971223021587</v>
      </c>
      <c r="Y4621" s="14"/>
    </row>
    <row r="4622" spans="1:25" ht="15" customHeight="1" x14ac:dyDescent="0.25">
      <c r="A4622" s="14">
        <f t="shared" si="72"/>
        <v>4619</v>
      </c>
      <c r="B4622" s="1">
        <v>44291</v>
      </c>
      <c r="C4622" s="18">
        <f>+YEAR(datos_arg[[#This Row],[Fecha]])</f>
        <v>2021</v>
      </c>
      <c r="D4622" s="18">
        <f>+MONTH(datos_arg[[#This Row],[Fecha]])</f>
        <v>4</v>
      </c>
      <c r="E4622" s="14" t="s">
        <v>5358</v>
      </c>
      <c r="F4622" s="14" t="s">
        <v>85</v>
      </c>
      <c r="G4622" s="14"/>
      <c r="H4622" s="14" t="s">
        <v>6646</v>
      </c>
      <c r="I4622" s="14" t="s">
        <v>7132</v>
      </c>
      <c r="J4622" s="14" t="s">
        <v>425</v>
      </c>
      <c r="K4622" s="14" t="s">
        <v>420</v>
      </c>
      <c r="L4622" s="14" t="s">
        <v>425</v>
      </c>
      <c r="M4622" s="14" t="s">
        <v>7310</v>
      </c>
      <c r="N4622" s="14" t="s">
        <v>1081</v>
      </c>
      <c r="O4622" s="14" t="s">
        <v>7379</v>
      </c>
      <c r="P4622" s="14" t="s">
        <v>7383</v>
      </c>
      <c r="Q4622" s="14">
        <v>1</v>
      </c>
      <c r="R4622" s="14" t="s">
        <v>85</v>
      </c>
      <c r="S4622" s="14" t="s">
        <v>439</v>
      </c>
      <c r="T4622" s="35">
        <v>180</v>
      </c>
      <c r="U4622" s="14" t="s">
        <v>4</v>
      </c>
      <c r="V4622" s="14">
        <v>139</v>
      </c>
      <c r="W4622" s="16">
        <f>+IF(datos_arg[[#This Row],[Moneda]]="ARS",datos_arg[[#This Row],[Monto]],datos_arg[[#This Row],[Monto]]*datos_arg[[#This Row],[TC]])</f>
        <v>180</v>
      </c>
      <c r="X4622" s="16">
        <f>IFERROR(IF(datos_arg[[#This Row],[Moneda]]="USD",datos_arg[[#This Row],[Monto]],datos_arg[[#This Row],[Monto]]/datos_arg[[#This Row],[TC]]),0)</f>
        <v>1.2949640287769784</v>
      </c>
      <c r="Y4622" s="14"/>
    </row>
    <row r="4623" spans="1:25" ht="15" customHeight="1" x14ac:dyDescent="0.25">
      <c r="A4623" s="14">
        <f t="shared" si="72"/>
        <v>4620</v>
      </c>
      <c r="B4623" s="1">
        <v>44291</v>
      </c>
      <c r="C4623" s="18">
        <f>+YEAR(datos_arg[[#This Row],[Fecha]])</f>
        <v>2021</v>
      </c>
      <c r="D4623" s="18">
        <f>+MONTH(datos_arg[[#This Row],[Fecha]])</f>
        <v>4</v>
      </c>
      <c r="E4623" s="14" t="s">
        <v>5358</v>
      </c>
      <c r="F4623" s="14" t="s">
        <v>85</v>
      </c>
      <c r="G4623" s="14"/>
      <c r="H4623" s="14" t="s">
        <v>6646</v>
      </c>
      <c r="I4623" s="14" t="s">
        <v>7132</v>
      </c>
      <c r="J4623" s="14" t="s">
        <v>425</v>
      </c>
      <c r="K4623" s="14" t="s">
        <v>420</v>
      </c>
      <c r="L4623" s="14" t="s">
        <v>425</v>
      </c>
      <c r="M4623" s="14" t="s">
        <v>7310</v>
      </c>
      <c r="N4623" s="14" t="s">
        <v>1081</v>
      </c>
      <c r="O4623" s="14" t="s">
        <v>7380</v>
      </c>
      <c r="P4623" s="14" t="s">
        <v>7383</v>
      </c>
      <c r="Q4623" s="14">
        <v>1</v>
      </c>
      <c r="R4623" s="14" t="s">
        <v>85</v>
      </c>
      <c r="S4623" s="14" t="s">
        <v>439</v>
      </c>
      <c r="T4623" s="35">
        <v>180</v>
      </c>
      <c r="U4623" s="14" t="s">
        <v>4</v>
      </c>
      <c r="V4623" s="14">
        <v>139</v>
      </c>
      <c r="W4623" s="16">
        <f>+IF(datos_arg[[#This Row],[Moneda]]="ARS",datos_arg[[#This Row],[Monto]],datos_arg[[#This Row],[Monto]]*datos_arg[[#This Row],[TC]])</f>
        <v>180</v>
      </c>
      <c r="X4623" s="16">
        <f>IFERROR(IF(datos_arg[[#This Row],[Moneda]]="USD",datos_arg[[#This Row],[Monto]],datos_arg[[#This Row],[Monto]]/datos_arg[[#This Row],[TC]]),0)</f>
        <v>1.2949640287769784</v>
      </c>
      <c r="Y4623" s="14"/>
    </row>
    <row r="4624" spans="1:25" ht="15" customHeight="1" x14ac:dyDescent="0.25">
      <c r="A4624" s="14">
        <f t="shared" si="72"/>
        <v>4621</v>
      </c>
      <c r="B4624" s="1">
        <v>44291</v>
      </c>
      <c r="C4624" s="18">
        <f>+YEAR(datos_arg[[#This Row],[Fecha]])</f>
        <v>2021</v>
      </c>
      <c r="D4624" s="18">
        <f>+MONTH(datos_arg[[#This Row],[Fecha]])</f>
        <v>4</v>
      </c>
      <c r="E4624" s="14" t="s">
        <v>5358</v>
      </c>
      <c r="F4624" s="14" t="s">
        <v>85</v>
      </c>
      <c r="G4624" s="14"/>
      <c r="H4624" s="14" t="s">
        <v>6646</v>
      </c>
      <c r="I4624" s="14" t="s">
        <v>7132</v>
      </c>
      <c r="J4624" s="14" t="s">
        <v>425</v>
      </c>
      <c r="K4624" s="14" t="s">
        <v>420</v>
      </c>
      <c r="L4624" s="14" t="s">
        <v>425</v>
      </c>
      <c r="M4624" s="14" t="s">
        <v>7310</v>
      </c>
      <c r="N4624" s="14" t="s">
        <v>1081</v>
      </c>
      <c r="O4624" s="14" t="s">
        <v>7381</v>
      </c>
      <c r="P4624" s="14" t="s">
        <v>7383</v>
      </c>
      <c r="Q4624" s="14">
        <v>1</v>
      </c>
      <c r="R4624" s="14" t="s">
        <v>85</v>
      </c>
      <c r="S4624" s="14" t="s">
        <v>439</v>
      </c>
      <c r="T4624" s="35">
        <v>180</v>
      </c>
      <c r="U4624" s="14" t="s">
        <v>4</v>
      </c>
      <c r="V4624" s="14">
        <v>139</v>
      </c>
      <c r="W4624" s="16">
        <f>+IF(datos_arg[[#This Row],[Moneda]]="ARS",datos_arg[[#This Row],[Monto]],datos_arg[[#This Row],[Monto]]*datos_arg[[#This Row],[TC]])</f>
        <v>180</v>
      </c>
      <c r="X4624" s="16">
        <f>IFERROR(IF(datos_arg[[#This Row],[Moneda]]="USD",datos_arg[[#This Row],[Monto]],datos_arg[[#This Row],[Monto]]/datos_arg[[#This Row],[TC]]),0)</f>
        <v>1.2949640287769784</v>
      </c>
      <c r="Y4624" s="14"/>
    </row>
    <row r="4625" spans="1:25" ht="15" customHeight="1" x14ac:dyDescent="0.25">
      <c r="A4625" s="14">
        <f t="shared" si="72"/>
        <v>4622</v>
      </c>
      <c r="B4625" s="1">
        <v>44291</v>
      </c>
      <c r="C4625" s="18">
        <f>+YEAR(datos_arg[[#This Row],[Fecha]])</f>
        <v>2021</v>
      </c>
      <c r="D4625" s="18">
        <f>+MONTH(datos_arg[[#This Row],[Fecha]])</f>
        <v>4</v>
      </c>
      <c r="E4625" s="14" t="s">
        <v>1015</v>
      </c>
      <c r="F4625" s="14" t="s">
        <v>403</v>
      </c>
      <c r="G4625" s="14" t="s">
        <v>5383</v>
      </c>
      <c r="H4625" s="14" t="s">
        <v>6646</v>
      </c>
      <c r="I4625" s="14" t="s">
        <v>7132</v>
      </c>
      <c r="J4625" s="14" t="s">
        <v>425</v>
      </c>
      <c r="K4625" s="14" t="s">
        <v>420</v>
      </c>
      <c r="L4625" s="14" t="s">
        <v>425</v>
      </c>
      <c r="M4625" s="14" t="s">
        <v>498</v>
      </c>
      <c r="N4625" s="14" t="s">
        <v>1081</v>
      </c>
      <c r="O4625" s="14" t="s">
        <v>7382</v>
      </c>
      <c r="P4625" s="14" t="s">
        <v>7383</v>
      </c>
      <c r="Q4625" s="14">
        <v>1</v>
      </c>
      <c r="R4625" s="14" t="s">
        <v>5383</v>
      </c>
      <c r="S4625" s="14" t="s">
        <v>439</v>
      </c>
      <c r="T4625" s="35">
        <v>180</v>
      </c>
      <c r="U4625" s="14" t="s">
        <v>4</v>
      </c>
      <c r="V4625" s="14">
        <v>139</v>
      </c>
      <c r="W4625" s="16">
        <f>+IF(datos_arg[[#This Row],[Moneda]]="ARS",datos_arg[[#This Row],[Monto]],datos_arg[[#This Row],[Monto]]*datos_arg[[#This Row],[TC]])</f>
        <v>180</v>
      </c>
      <c r="X4625" s="16">
        <f>IFERROR(IF(datos_arg[[#This Row],[Moneda]]="USD",datos_arg[[#This Row],[Monto]],datos_arg[[#This Row],[Monto]]/datos_arg[[#This Row],[TC]]),0)</f>
        <v>1.2949640287769784</v>
      </c>
      <c r="Y4625" s="14"/>
    </row>
    <row r="4626" spans="1:25" ht="15" customHeight="1" x14ac:dyDescent="0.25">
      <c r="A4626" s="14">
        <f t="shared" si="72"/>
        <v>4623</v>
      </c>
      <c r="B4626" s="1">
        <v>44292</v>
      </c>
      <c r="C4626" s="18">
        <f>+YEAR(datos_arg[[#This Row],[Fecha]])</f>
        <v>2021</v>
      </c>
      <c r="D4626" s="18">
        <f>+MONTH(datos_arg[[#This Row],[Fecha]])</f>
        <v>4</v>
      </c>
      <c r="E4626" s="14" t="s">
        <v>1016</v>
      </c>
      <c r="F4626" s="14" t="s">
        <v>404</v>
      </c>
      <c r="G4626" s="14"/>
      <c r="H4626" s="14" t="s">
        <v>6646</v>
      </c>
      <c r="I4626" s="14" t="s">
        <v>7132</v>
      </c>
      <c r="J4626" s="14" t="s">
        <v>425</v>
      </c>
      <c r="K4626" s="14"/>
      <c r="L4626" s="14" t="s">
        <v>425</v>
      </c>
      <c r="M4626" s="14" t="s">
        <v>1946</v>
      </c>
      <c r="N4626" s="14" t="s">
        <v>7957</v>
      </c>
      <c r="O4626" s="14" t="s">
        <v>4627</v>
      </c>
      <c r="P4626" s="14" t="s">
        <v>6296</v>
      </c>
      <c r="Q4626" s="14"/>
      <c r="R4626" s="14" t="s">
        <v>404</v>
      </c>
      <c r="S4626" s="14" t="s">
        <v>613</v>
      </c>
      <c r="T4626" s="35">
        <v>2957.24</v>
      </c>
      <c r="U4626" s="14" t="s">
        <v>4</v>
      </c>
      <c r="V4626" s="14">
        <v>139</v>
      </c>
      <c r="W4626" s="16">
        <f>+IF(datos_arg[[#This Row],[Moneda]]="ARS",datos_arg[[#This Row],[Monto]],datos_arg[[#This Row],[Monto]]*datos_arg[[#This Row],[TC]])</f>
        <v>2957.24</v>
      </c>
      <c r="X4626" s="16">
        <f>IFERROR(IF(datos_arg[[#This Row],[Moneda]]="USD",datos_arg[[#This Row],[Monto]],datos_arg[[#This Row],[Monto]]/datos_arg[[#This Row],[TC]]),0)</f>
        <v>21.275107913669064</v>
      </c>
      <c r="Y4626" s="14"/>
    </row>
    <row r="4627" spans="1:25" ht="15" customHeight="1" x14ac:dyDescent="0.25">
      <c r="A4627" s="14">
        <f t="shared" si="72"/>
        <v>4624</v>
      </c>
      <c r="B4627" s="1">
        <v>44292</v>
      </c>
      <c r="C4627" s="18">
        <f>+YEAR(datos_arg[[#This Row],[Fecha]])</f>
        <v>2021</v>
      </c>
      <c r="D4627" s="18">
        <f>+MONTH(datos_arg[[#This Row],[Fecha]])</f>
        <v>4</v>
      </c>
      <c r="E4627" s="14" t="s">
        <v>1016</v>
      </c>
      <c r="F4627" s="14" t="s">
        <v>5364</v>
      </c>
      <c r="G4627" s="14" t="s">
        <v>6706</v>
      </c>
      <c r="H4627" s="14" t="s">
        <v>7132</v>
      </c>
      <c r="I4627" s="14" t="s">
        <v>7132</v>
      </c>
      <c r="J4627" s="14" t="s">
        <v>425</v>
      </c>
      <c r="K4627" s="14"/>
      <c r="L4627" s="14" t="s">
        <v>425</v>
      </c>
      <c r="M4627" s="14" t="s">
        <v>3429</v>
      </c>
      <c r="N4627" s="14" t="s">
        <v>3429</v>
      </c>
      <c r="O4627" s="14" t="s">
        <v>3434</v>
      </c>
      <c r="P4627" s="14"/>
      <c r="Q4627" s="14"/>
      <c r="R4627" s="14" t="s">
        <v>5364</v>
      </c>
      <c r="S4627" s="14" t="s">
        <v>439</v>
      </c>
      <c r="T4627" s="35">
        <v>11000</v>
      </c>
      <c r="U4627" s="14" t="s">
        <v>4</v>
      </c>
      <c r="V4627" s="14">
        <v>139</v>
      </c>
      <c r="W4627" s="16">
        <f>+IF(datos_arg[[#This Row],[Moneda]]="ARS",datos_arg[[#This Row],[Monto]],datos_arg[[#This Row],[Monto]]*datos_arg[[#This Row],[TC]])</f>
        <v>11000</v>
      </c>
      <c r="X4627" s="16">
        <f>IFERROR(IF(datos_arg[[#This Row],[Moneda]]="USD",datos_arg[[#This Row],[Monto]],datos_arg[[#This Row],[Monto]]/datos_arg[[#This Row],[TC]]),0)</f>
        <v>79.136690647482013</v>
      </c>
      <c r="Y4627" s="14"/>
    </row>
    <row r="4628" spans="1:25" x14ac:dyDescent="0.25">
      <c r="A4628" s="14">
        <f t="shared" si="72"/>
        <v>4625</v>
      </c>
      <c r="B4628" s="1">
        <v>44292</v>
      </c>
      <c r="C4628" s="18">
        <f>+YEAR(datos_arg[[#This Row],[Fecha]])</f>
        <v>2021</v>
      </c>
      <c r="D4628" s="18">
        <f>+MONTH(datos_arg[[#This Row],[Fecha]])</f>
        <v>4</v>
      </c>
      <c r="E4628" s="14" t="s">
        <v>408</v>
      </c>
      <c r="F4628" s="14" t="s">
        <v>69</v>
      </c>
      <c r="G4628" s="14"/>
      <c r="H4628" s="14" t="s">
        <v>7132</v>
      </c>
      <c r="I4628" s="14" t="s">
        <v>7132</v>
      </c>
      <c r="J4628" s="14" t="s">
        <v>425</v>
      </c>
      <c r="K4628" s="14"/>
      <c r="L4628" s="14" t="s">
        <v>425</v>
      </c>
      <c r="M4628" s="14" t="s">
        <v>2530</v>
      </c>
      <c r="N4628" s="14" t="s">
        <v>2530</v>
      </c>
      <c r="O4628" s="14"/>
      <c r="P4628" s="14"/>
      <c r="Q4628" s="14"/>
      <c r="R4628" s="14" t="s">
        <v>439</v>
      </c>
      <c r="S4628" s="14" t="s">
        <v>440</v>
      </c>
      <c r="T4628" s="35">
        <v>500</v>
      </c>
      <c r="U4628" s="14" t="s">
        <v>2</v>
      </c>
      <c r="V4628" s="14">
        <v>139</v>
      </c>
      <c r="W4628" s="16">
        <f>+IF(datos_arg[[#This Row],[Moneda]]="ARS",datos_arg[[#This Row],[Monto]],datos_arg[[#This Row],[Monto]]*datos_arg[[#This Row],[TC]])</f>
        <v>69500</v>
      </c>
      <c r="X4628" s="16">
        <f>IFERROR(IF(datos_arg[[#This Row],[Moneda]]="USD",datos_arg[[#This Row],[Monto]],datos_arg[[#This Row],[Monto]]/datos_arg[[#This Row],[TC]]),0)</f>
        <v>500</v>
      </c>
      <c r="Y4628" s="14"/>
    </row>
    <row r="4629" spans="1:25" ht="15" customHeight="1" x14ac:dyDescent="0.25">
      <c r="A4629" s="14">
        <f t="shared" si="72"/>
        <v>4626</v>
      </c>
      <c r="B4629" s="1">
        <v>44292</v>
      </c>
      <c r="C4629" s="18">
        <f>+YEAR(datos_arg[[#This Row],[Fecha]])</f>
        <v>2021</v>
      </c>
      <c r="D4629" s="18">
        <f>+MONTH(datos_arg[[#This Row],[Fecha]])</f>
        <v>4</v>
      </c>
      <c r="E4629" s="14" t="s">
        <v>1015</v>
      </c>
      <c r="F4629" s="14" t="s">
        <v>403</v>
      </c>
      <c r="G4629" s="14" t="s">
        <v>5383</v>
      </c>
      <c r="H4629" s="14" t="s">
        <v>8103</v>
      </c>
      <c r="I4629" s="14" t="s">
        <v>8105</v>
      </c>
      <c r="J4629" s="14" t="s">
        <v>425</v>
      </c>
      <c r="K4629" s="14" t="s">
        <v>420</v>
      </c>
      <c r="L4629" s="14" t="s">
        <v>425</v>
      </c>
      <c r="M4629" s="14" t="s">
        <v>1922</v>
      </c>
      <c r="N4629" s="14" t="s">
        <v>7285</v>
      </c>
      <c r="O4629" s="14" t="s">
        <v>7287</v>
      </c>
      <c r="P4629" s="14" t="s">
        <v>7294</v>
      </c>
      <c r="Q4629" s="14">
        <v>2</v>
      </c>
      <c r="R4629" s="14" t="s">
        <v>5383</v>
      </c>
      <c r="S4629" s="14" t="s">
        <v>439</v>
      </c>
      <c r="T4629" s="35">
        <v>22.4</v>
      </c>
      <c r="U4629" s="14" t="s">
        <v>4</v>
      </c>
      <c r="V4629" s="14">
        <v>139</v>
      </c>
      <c r="W4629" s="16">
        <f>+IF(datos_arg[[#This Row],[Moneda]]="ARS",datos_arg[[#This Row],[Monto]],datos_arg[[#This Row],[Monto]]*datos_arg[[#This Row],[TC]])</f>
        <v>22.4</v>
      </c>
      <c r="X4629" s="16">
        <f>IFERROR(IF(datos_arg[[#This Row],[Moneda]]="USD",datos_arg[[#This Row],[Monto]],datos_arg[[#This Row],[Monto]]/datos_arg[[#This Row],[TC]]),0)</f>
        <v>0.16115107913669063</v>
      </c>
      <c r="Y4629" s="14"/>
    </row>
    <row r="4630" spans="1:25" ht="15" customHeight="1" x14ac:dyDescent="0.25">
      <c r="A4630" s="14">
        <f t="shared" si="72"/>
        <v>4627</v>
      </c>
      <c r="B4630" s="1">
        <v>44292</v>
      </c>
      <c r="C4630" s="18">
        <f>+YEAR(datos_arg[[#This Row],[Fecha]])</f>
        <v>2021</v>
      </c>
      <c r="D4630" s="18">
        <f>+MONTH(datos_arg[[#This Row],[Fecha]])</f>
        <v>4</v>
      </c>
      <c r="E4630" s="14" t="s">
        <v>617</v>
      </c>
      <c r="F4630" s="14" t="s">
        <v>8101</v>
      </c>
      <c r="G4630" s="14"/>
      <c r="H4630" s="14" t="s">
        <v>8103</v>
      </c>
      <c r="I4630" s="14" t="s">
        <v>8105</v>
      </c>
      <c r="J4630" s="14" t="s">
        <v>425</v>
      </c>
      <c r="K4630" s="14" t="s">
        <v>420</v>
      </c>
      <c r="L4630" s="14" t="s">
        <v>426</v>
      </c>
      <c r="M4630" s="14" t="s">
        <v>1679</v>
      </c>
      <c r="N4630" s="14" t="s">
        <v>7285</v>
      </c>
      <c r="O4630" s="14" t="s">
        <v>7288</v>
      </c>
      <c r="P4630" s="14" t="s">
        <v>7294</v>
      </c>
      <c r="Q4630" s="14">
        <v>15</v>
      </c>
      <c r="R4630" s="14" t="s">
        <v>8101</v>
      </c>
      <c r="S4630" s="14" t="s">
        <v>439</v>
      </c>
      <c r="T4630" s="35">
        <v>645</v>
      </c>
      <c r="U4630" s="14" t="s">
        <v>4</v>
      </c>
      <c r="V4630" s="14">
        <v>139</v>
      </c>
      <c r="W4630" s="16">
        <f>+IF(datos_arg[[#This Row],[Moneda]]="ARS",datos_arg[[#This Row],[Monto]],datos_arg[[#This Row],[Monto]]*datos_arg[[#This Row],[TC]])</f>
        <v>645</v>
      </c>
      <c r="X4630" s="16">
        <f>IFERROR(IF(datos_arg[[#This Row],[Moneda]]="USD",datos_arg[[#This Row],[Monto]],datos_arg[[#This Row],[Monto]]/datos_arg[[#This Row],[TC]]),0)</f>
        <v>4.6402877697841722</v>
      </c>
      <c r="Y4630" s="14"/>
    </row>
    <row r="4631" spans="1:25" ht="15" customHeight="1" x14ac:dyDescent="0.25">
      <c r="A4631" s="14">
        <f t="shared" si="72"/>
        <v>4628</v>
      </c>
      <c r="B4631" s="1">
        <v>44292</v>
      </c>
      <c r="C4631" s="18">
        <f>+YEAR(datos_arg[[#This Row],[Fecha]])</f>
        <v>2021</v>
      </c>
      <c r="D4631" s="18">
        <f>+MONTH(datos_arg[[#This Row],[Fecha]])</f>
        <v>4</v>
      </c>
      <c r="E4631" s="14" t="s">
        <v>617</v>
      </c>
      <c r="F4631" s="14" t="s">
        <v>8101</v>
      </c>
      <c r="G4631" s="14"/>
      <c r="H4631" s="14" t="s">
        <v>8103</v>
      </c>
      <c r="I4631" s="14" t="s">
        <v>8105</v>
      </c>
      <c r="J4631" s="14" t="s">
        <v>425</v>
      </c>
      <c r="K4631" s="14" t="s">
        <v>420</v>
      </c>
      <c r="L4631" s="14" t="s">
        <v>426</v>
      </c>
      <c r="M4631" s="14" t="s">
        <v>1679</v>
      </c>
      <c r="N4631" s="14" t="s">
        <v>7285</v>
      </c>
      <c r="O4631" s="14" t="s">
        <v>7289</v>
      </c>
      <c r="P4631" s="14" t="s">
        <v>7294</v>
      </c>
      <c r="Q4631" s="14">
        <v>10</v>
      </c>
      <c r="R4631" s="14" t="s">
        <v>8101</v>
      </c>
      <c r="S4631" s="14" t="s">
        <v>439</v>
      </c>
      <c r="T4631" s="35">
        <v>1956.4</v>
      </c>
      <c r="U4631" s="14" t="s">
        <v>4</v>
      </c>
      <c r="V4631" s="14">
        <v>139</v>
      </c>
      <c r="W4631" s="16">
        <f>+IF(datos_arg[[#This Row],[Moneda]]="ARS",datos_arg[[#This Row],[Monto]],datos_arg[[#This Row],[Monto]]*datos_arg[[#This Row],[TC]])</f>
        <v>1956.4</v>
      </c>
      <c r="X4631" s="16">
        <f>IFERROR(IF(datos_arg[[#This Row],[Moneda]]="USD",datos_arg[[#This Row],[Monto]],datos_arg[[#This Row],[Monto]]/datos_arg[[#This Row],[TC]]),0)</f>
        <v>14.074820143884892</v>
      </c>
      <c r="Y4631" s="14"/>
    </row>
    <row r="4632" spans="1:25" ht="15" customHeight="1" x14ac:dyDescent="0.25">
      <c r="A4632" s="14">
        <f t="shared" si="72"/>
        <v>4629</v>
      </c>
      <c r="B4632" s="1">
        <v>44292</v>
      </c>
      <c r="C4632" s="18">
        <f>+YEAR(datos_arg[[#This Row],[Fecha]])</f>
        <v>2021</v>
      </c>
      <c r="D4632" s="18">
        <f>+MONTH(datos_arg[[#This Row],[Fecha]])</f>
        <v>4</v>
      </c>
      <c r="E4632" s="14" t="s">
        <v>617</v>
      </c>
      <c r="F4632" s="14" t="s">
        <v>8101</v>
      </c>
      <c r="G4632" s="14"/>
      <c r="H4632" s="14" t="s">
        <v>8103</v>
      </c>
      <c r="I4632" s="14" t="s">
        <v>8105</v>
      </c>
      <c r="J4632" s="14" t="s">
        <v>425</v>
      </c>
      <c r="K4632" s="14" t="s">
        <v>420</v>
      </c>
      <c r="L4632" s="14" t="s">
        <v>426</v>
      </c>
      <c r="M4632" s="14" t="s">
        <v>7286</v>
      </c>
      <c r="N4632" s="14" t="s">
        <v>7285</v>
      </c>
      <c r="O4632" s="14" t="s">
        <v>7290</v>
      </c>
      <c r="P4632" s="14" t="s">
        <v>7294</v>
      </c>
      <c r="Q4632" s="14">
        <v>2</v>
      </c>
      <c r="R4632" s="14" t="s">
        <v>8101</v>
      </c>
      <c r="S4632" s="14" t="s">
        <v>439</v>
      </c>
      <c r="T4632" s="35">
        <v>1828.46</v>
      </c>
      <c r="U4632" s="14" t="s">
        <v>4</v>
      </c>
      <c r="V4632" s="14">
        <v>139</v>
      </c>
      <c r="W4632" s="16">
        <f>+IF(datos_arg[[#This Row],[Moneda]]="ARS",datos_arg[[#This Row],[Monto]],datos_arg[[#This Row],[Monto]]*datos_arg[[#This Row],[TC]])</f>
        <v>1828.46</v>
      </c>
      <c r="X4632" s="16">
        <f>IFERROR(IF(datos_arg[[#This Row],[Moneda]]="USD",datos_arg[[#This Row],[Monto]],datos_arg[[#This Row],[Monto]]/datos_arg[[#This Row],[TC]]),0)</f>
        <v>13.154388489208634</v>
      </c>
      <c r="Y4632" s="14"/>
    </row>
    <row r="4633" spans="1:25" ht="15" customHeight="1" x14ac:dyDescent="0.25">
      <c r="A4633" s="14">
        <f t="shared" si="72"/>
        <v>4630</v>
      </c>
      <c r="B4633" s="1">
        <v>44292</v>
      </c>
      <c r="C4633" s="18">
        <f>+YEAR(datos_arg[[#This Row],[Fecha]])</f>
        <v>2021</v>
      </c>
      <c r="D4633" s="18">
        <f>+MONTH(datos_arg[[#This Row],[Fecha]])</f>
        <v>4</v>
      </c>
      <c r="E4633" s="14" t="s">
        <v>617</v>
      </c>
      <c r="F4633" s="14" t="s">
        <v>8101</v>
      </c>
      <c r="G4633" s="14"/>
      <c r="H4633" s="14" t="s">
        <v>8103</v>
      </c>
      <c r="I4633" s="14" t="s">
        <v>8105</v>
      </c>
      <c r="J4633" s="14" t="s">
        <v>425</v>
      </c>
      <c r="K4633" s="14" t="s">
        <v>420</v>
      </c>
      <c r="L4633" s="14" t="s">
        <v>426</v>
      </c>
      <c r="M4633" s="14" t="s">
        <v>607</v>
      </c>
      <c r="N4633" s="14" t="s">
        <v>7285</v>
      </c>
      <c r="O4633" s="14" t="s">
        <v>7291</v>
      </c>
      <c r="P4633" s="14" t="s">
        <v>7294</v>
      </c>
      <c r="Q4633" s="14">
        <v>2</v>
      </c>
      <c r="R4633" s="14" t="s">
        <v>8101</v>
      </c>
      <c r="S4633" s="14" t="s">
        <v>439</v>
      </c>
      <c r="T4633" s="35">
        <v>396.92</v>
      </c>
      <c r="U4633" s="14" t="s">
        <v>4</v>
      </c>
      <c r="V4633" s="14">
        <v>139</v>
      </c>
      <c r="W4633" s="16">
        <f>+IF(datos_arg[[#This Row],[Moneda]]="ARS",datos_arg[[#This Row],[Monto]],datos_arg[[#This Row],[Monto]]*datos_arg[[#This Row],[TC]])</f>
        <v>396.92</v>
      </c>
      <c r="X4633" s="16">
        <f>IFERROR(IF(datos_arg[[#This Row],[Moneda]]="USD",datos_arg[[#This Row],[Monto]],datos_arg[[#This Row],[Monto]]/datos_arg[[#This Row],[TC]]),0)</f>
        <v>2.855539568345324</v>
      </c>
      <c r="Y4633" s="14"/>
    </row>
    <row r="4634" spans="1:25" ht="15" customHeight="1" x14ac:dyDescent="0.25">
      <c r="A4634" s="14">
        <f t="shared" si="72"/>
        <v>4631</v>
      </c>
      <c r="B4634" s="1">
        <v>44292</v>
      </c>
      <c r="C4634" s="18">
        <f>+YEAR(datos_arg[[#This Row],[Fecha]])</f>
        <v>2021</v>
      </c>
      <c r="D4634" s="18">
        <f>+MONTH(datos_arg[[#This Row],[Fecha]])</f>
        <v>4</v>
      </c>
      <c r="E4634" s="14" t="s">
        <v>617</v>
      </c>
      <c r="F4634" s="14" t="s">
        <v>8101</v>
      </c>
      <c r="G4634" s="14"/>
      <c r="H4634" s="14" t="s">
        <v>8103</v>
      </c>
      <c r="I4634" s="14" t="s">
        <v>8105</v>
      </c>
      <c r="J4634" s="14" t="s">
        <v>425</v>
      </c>
      <c r="K4634" s="14" t="s">
        <v>420</v>
      </c>
      <c r="L4634" s="14" t="s">
        <v>426</v>
      </c>
      <c r="M4634" s="14" t="s">
        <v>1693</v>
      </c>
      <c r="N4634" s="14" t="s">
        <v>7285</v>
      </c>
      <c r="O4634" s="14" t="s">
        <v>7292</v>
      </c>
      <c r="P4634" s="14" t="s">
        <v>7294</v>
      </c>
      <c r="Q4634" s="14">
        <v>10</v>
      </c>
      <c r="R4634" s="14" t="s">
        <v>8101</v>
      </c>
      <c r="S4634" s="14" t="s">
        <v>439</v>
      </c>
      <c r="T4634" s="35">
        <v>564.9</v>
      </c>
      <c r="U4634" s="14" t="s">
        <v>4</v>
      </c>
      <c r="V4634" s="14">
        <v>139</v>
      </c>
      <c r="W4634" s="16">
        <f>+IF(datos_arg[[#This Row],[Moneda]]="ARS",datos_arg[[#This Row],[Monto]],datos_arg[[#This Row],[Monto]]*datos_arg[[#This Row],[TC]])</f>
        <v>564.9</v>
      </c>
      <c r="X4634" s="16">
        <f>IFERROR(IF(datos_arg[[#This Row],[Moneda]]="USD",datos_arg[[#This Row],[Monto]],datos_arg[[#This Row],[Monto]]/datos_arg[[#This Row],[TC]]),0)</f>
        <v>4.0640287769784171</v>
      </c>
      <c r="Y4634" s="14"/>
    </row>
    <row r="4635" spans="1:25" ht="15" customHeight="1" x14ac:dyDescent="0.25">
      <c r="A4635" s="14">
        <f t="shared" si="72"/>
        <v>4632</v>
      </c>
      <c r="B4635" s="1">
        <v>44292</v>
      </c>
      <c r="C4635" s="18">
        <f>+YEAR(datos_arg[[#This Row],[Fecha]])</f>
        <v>2021</v>
      </c>
      <c r="D4635" s="18">
        <f>+MONTH(datos_arg[[#This Row],[Fecha]])</f>
        <v>4</v>
      </c>
      <c r="E4635" s="14" t="s">
        <v>617</v>
      </c>
      <c r="F4635" s="14" t="s">
        <v>8101</v>
      </c>
      <c r="G4635" s="14"/>
      <c r="H4635" s="14" t="s">
        <v>8103</v>
      </c>
      <c r="I4635" s="14" t="s">
        <v>8105</v>
      </c>
      <c r="J4635" s="14" t="s">
        <v>425</v>
      </c>
      <c r="K4635" s="14" t="s">
        <v>420</v>
      </c>
      <c r="L4635" s="14" t="s">
        <v>426</v>
      </c>
      <c r="M4635" s="14" t="s">
        <v>1693</v>
      </c>
      <c r="N4635" s="14" t="s">
        <v>7285</v>
      </c>
      <c r="O4635" s="14" t="s">
        <v>7293</v>
      </c>
      <c r="P4635" s="14" t="s">
        <v>7294</v>
      </c>
      <c r="Q4635" s="14">
        <v>10</v>
      </c>
      <c r="R4635" s="14" t="s">
        <v>8101</v>
      </c>
      <c r="S4635" s="14" t="s">
        <v>439</v>
      </c>
      <c r="T4635" s="35">
        <v>327.39999999999998</v>
      </c>
      <c r="U4635" s="14" t="s">
        <v>4</v>
      </c>
      <c r="V4635" s="14">
        <v>139</v>
      </c>
      <c r="W4635" s="16">
        <f>+IF(datos_arg[[#This Row],[Moneda]]="ARS",datos_arg[[#This Row],[Monto]],datos_arg[[#This Row],[Monto]]*datos_arg[[#This Row],[TC]])</f>
        <v>327.39999999999998</v>
      </c>
      <c r="X4635" s="16">
        <f>IFERROR(IF(datos_arg[[#This Row],[Moneda]]="USD",datos_arg[[#This Row],[Monto]],datos_arg[[#This Row],[Monto]]/datos_arg[[#This Row],[TC]]),0)</f>
        <v>2.3553956834532372</v>
      </c>
      <c r="Y4635" s="14"/>
    </row>
    <row r="4636" spans="1:25" ht="15" customHeight="1" x14ac:dyDescent="0.25">
      <c r="A4636" s="14">
        <f t="shared" si="72"/>
        <v>4633</v>
      </c>
      <c r="B4636" s="1">
        <v>44293</v>
      </c>
      <c r="C4636" s="18">
        <f>+YEAR(datos_arg[[#This Row],[Fecha]])</f>
        <v>2021</v>
      </c>
      <c r="D4636" s="18">
        <f>+MONTH(datos_arg[[#This Row],[Fecha]])</f>
        <v>4</v>
      </c>
      <c r="E4636" s="14" t="s">
        <v>449</v>
      </c>
      <c r="F4636" s="14" t="s">
        <v>505</v>
      </c>
      <c r="G4636" s="14"/>
      <c r="H4636" s="14" t="s">
        <v>7132</v>
      </c>
      <c r="I4636" s="14" t="s">
        <v>7132</v>
      </c>
      <c r="J4636" s="14" t="s">
        <v>425</v>
      </c>
      <c r="K4636" s="14"/>
      <c r="L4636" s="14" t="s">
        <v>425</v>
      </c>
      <c r="M4636" s="14" t="s">
        <v>613</v>
      </c>
      <c r="N4636" s="14" t="s">
        <v>2273</v>
      </c>
      <c r="O4636" s="14" t="s">
        <v>3781</v>
      </c>
      <c r="P4636" s="14"/>
      <c r="Q4636" s="14"/>
      <c r="R4636" s="14" t="s">
        <v>505</v>
      </c>
      <c r="S4636" s="14" t="s">
        <v>613</v>
      </c>
      <c r="T4636" s="35">
        <v>17.739999999999998</v>
      </c>
      <c r="U4636" s="14" t="s">
        <v>4</v>
      </c>
      <c r="V4636" s="14">
        <v>139</v>
      </c>
      <c r="W4636" s="16">
        <f>+IF(datos_arg[[#This Row],[Moneda]]="ARS",datos_arg[[#This Row],[Monto]],datos_arg[[#This Row],[Monto]]*datos_arg[[#This Row],[TC]])</f>
        <v>17.739999999999998</v>
      </c>
      <c r="X4636" s="16">
        <f>IFERROR(IF(datos_arg[[#This Row],[Moneda]]="USD",datos_arg[[#This Row],[Monto]],datos_arg[[#This Row],[Monto]]/datos_arg[[#This Row],[TC]]),0)</f>
        <v>0.12762589928057552</v>
      </c>
      <c r="Y4636" s="14"/>
    </row>
    <row r="4637" spans="1:25" ht="15" customHeight="1" x14ac:dyDescent="0.25">
      <c r="A4637" s="14">
        <f t="shared" si="72"/>
        <v>4634</v>
      </c>
      <c r="B4637" s="1">
        <v>44293</v>
      </c>
      <c r="C4637" s="18">
        <f>+YEAR(datos_arg[[#This Row],[Fecha]])</f>
        <v>2021</v>
      </c>
      <c r="D4637" s="18">
        <f>+MONTH(datos_arg[[#This Row],[Fecha]])</f>
        <v>4</v>
      </c>
      <c r="E4637" s="14" t="s">
        <v>449</v>
      </c>
      <c r="F4637" s="14" t="s">
        <v>523</v>
      </c>
      <c r="G4637" s="14"/>
      <c r="H4637" s="14" t="s">
        <v>7132</v>
      </c>
      <c r="I4637" s="14" t="s">
        <v>7132</v>
      </c>
      <c r="J4637" s="14" t="s">
        <v>425</v>
      </c>
      <c r="K4637" s="14"/>
      <c r="L4637" s="14" t="s">
        <v>425</v>
      </c>
      <c r="M4637" s="14" t="s">
        <v>524</v>
      </c>
      <c r="N4637" s="14" t="s">
        <v>524</v>
      </c>
      <c r="O4637" s="14" t="s">
        <v>4642</v>
      </c>
      <c r="P4637" s="14"/>
      <c r="Q4637" s="14"/>
      <c r="R4637" s="14" t="s">
        <v>523</v>
      </c>
      <c r="S4637" s="14" t="s">
        <v>439</v>
      </c>
      <c r="T4637" s="35">
        <v>285</v>
      </c>
      <c r="U4637" s="14" t="s">
        <v>4</v>
      </c>
      <c r="V4637" s="14">
        <v>139</v>
      </c>
      <c r="W4637" s="16">
        <f>+IF(datos_arg[[#This Row],[Moneda]]="ARS",datos_arg[[#This Row],[Monto]],datos_arg[[#This Row],[Monto]]*datos_arg[[#This Row],[TC]])</f>
        <v>285</v>
      </c>
      <c r="X4637" s="16">
        <f>IFERROR(IF(datos_arg[[#This Row],[Moneda]]="USD",datos_arg[[#This Row],[Monto]],datos_arg[[#This Row],[Monto]]/datos_arg[[#This Row],[TC]]),0)</f>
        <v>2.050359712230216</v>
      </c>
      <c r="Y4637" s="14"/>
    </row>
    <row r="4638" spans="1:25" ht="15" customHeight="1" x14ac:dyDescent="0.25">
      <c r="A4638" s="14">
        <f t="shared" si="72"/>
        <v>4635</v>
      </c>
      <c r="B4638" s="1">
        <v>44293</v>
      </c>
      <c r="C4638" s="18">
        <f>+YEAR(datos_arg[[#This Row],[Fecha]])</f>
        <v>2021</v>
      </c>
      <c r="D4638" s="18">
        <f>+MONTH(datos_arg[[#This Row],[Fecha]])</f>
        <v>4</v>
      </c>
      <c r="E4638" s="14" t="s">
        <v>1015</v>
      </c>
      <c r="F4638" s="14" t="s">
        <v>430</v>
      </c>
      <c r="G4638" s="14"/>
      <c r="H4638" s="14" t="s">
        <v>7132</v>
      </c>
      <c r="I4638" s="14" t="s">
        <v>7132</v>
      </c>
      <c r="J4638" s="14" t="s">
        <v>425</v>
      </c>
      <c r="K4638" s="14"/>
      <c r="L4638" s="14" t="s">
        <v>425</v>
      </c>
      <c r="M4638" s="14" t="s">
        <v>695</v>
      </c>
      <c r="N4638" s="14" t="s">
        <v>480</v>
      </c>
      <c r="O4638" s="14" t="s">
        <v>4643</v>
      </c>
      <c r="P4638" s="14" t="s">
        <v>6297</v>
      </c>
      <c r="Q4638" s="14"/>
      <c r="R4638" s="14" t="s">
        <v>430</v>
      </c>
      <c r="S4638" s="14" t="s">
        <v>439</v>
      </c>
      <c r="T4638" s="35">
        <v>577</v>
      </c>
      <c r="U4638" s="14" t="s">
        <v>4</v>
      </c>
      <c r="V4638" s="14">
        <v>139</v>
      </c>
      <c r="W4638" s="16">
        <f>+IF(datos_arg[[#This Row],[Moneda]]="ARS",datos_arg[[#This Row],[Monto]],datos_arg[[#This Row],[Monto]]*datos_arg[[#This Row],[TC]])</f>
        <v>577</v>
      </c>
      <c r="X4638" s="16">
        <f>IFERROR(IF(datos_arg[[#This Row],[Moneda]]="USD",datos_arg[[#This Row],[Monto]],datos_arg[[#This Row],[Monto]]/datos_arg[[#This Row],[TC]]),0)</f>
        <v>4.1510791366906474</v>
      </c>
      <c r="Y4638" s="14"/>
    </row>
    <row r="4639" spans="1:25" ht="15" customHeight="1" x14ac:dyDescent="0.25">
      <c r="A4639" s="14">
        <f t="shared" si="72"/>
        <v>4636</v>
      </c>
      <c r="B4639" s="1">
        <v>44293</v>
      </c>
      <c r="C4639" s="18">
        <f>+YEAR(datos_arg[[#This Row],[Fecha]])</f>
        <v>2021</v>
      </c>
      <c r="D4639" s="18">
        <f>+MONTH(datos_arg[[#This Row],[Fecha]])</f>
        <v>4</v>
      </c>
      <c r="E4639" s="14" t="s">
        <v>1015</v>
      </c>
      <c r="F4639" s="14" t="s">
        <v>403</v>
      </c>
      <c r="G4639" s="14" t="s">
        <v>5383</v>
      </c>
      <c r="H4639" s="14" t="s">
        <v>6646</v>
      </c>
      <c r="I4639" s="14" t="s">
        <v>1129</v>
      </c>
      <c r="J4639" s="14" t="s">
        <v>425</v>
      </c>
      <c r="K4639" s="14"/>
      <c r="L4639" s="14" t="s">
        <v>425</v>
      </c>
      <c r="M4639" s="14" t="s">
        <v>773</v>
      </c>
      <c r="N4639" s="14" t="s">
        <v>524</v>
      </c>
      <c r="O4639" s="14" t="s">
        <v>4644</v>
      </c>
      <c r="P4639" s="14"/>
      <c r="Q4639" s="14"/>
      <c r="R4639" s="14" t="s">
        <v>5383</v>
      </c>
      <c r="S4639" s="14" t="s">
        <v>439</v>
      </c>
      <c r="T4639" s="35">
        <v>25000</v>
      </c>
      <c r="U4639" s="14" t="s">
        <v>4</v>
      </c>
      <c r="V4639" s="14">
        <v>139</v>
      </c>
      <c r="W4639" s="16">
        <f>+IF(datos_arg[[#This Row],[Moneda]]="ARS",datos_arg[[#This Row],[Monto]],datos_arg[[#This Row],[Monto]]*datos_arg[[#This Row],[TC]])</f>
        <v>25000</v>
      </c>
      <c r="X4639" s="16">
        <f>IFERROR(IF(datos_arg[[#This Row],[Moneda]]="USD",datos_arg[[#This Row],[Monto]],datos_arg[[#This Row],[Monto]]/datos_arg[[#This Row],[TC]]),0)</f>
        <v>179.85611510791367</v>
      </c>
      <c r="Y4639" s="14"/>
    </row>
    <row r="4640" spans="1:25" x14ac:dyDescent="0.25">
      <c r="A4640" s="14">
        <f t="shared" si="72"/>
        <v>4637</v>
      </c>
      <c r="B4640" s="1">
        <v>44293</v>
      </c>
      <c r="C4640" s="18">
        <f>+YEAR(datos_arg[[#This Row],[Fecha]])</f>
        <v>2021</v>
      </c>
      <c r="D4640" s="18">
        <f>+MONTH(datos_arg[[#This Row],[Fecha]])</f>
        <v>4</v>
      </c>
      <c r="E4640" s="14" t="s">
        <v>408</v>
      </c>
      <c r="F4640" s="14" t="s">
        <v>69</v>
      </c>
      <c r="G4640" s="14"/>
      <c r="H4640" s="14" t="s">
        <v>7132</v>
      </c>
      <c r="I4640" s="14" t="s">
        <v>7132</v>
      </c>
      <c r="J4640" s="14" t="s">
        <v>425</v>
      </c>
      <c r="K4640" s="14"/>
      <c r="L4640" s="14" t="s">
        <v>425</v>
      </c>
      <c r="M4640" s="14" t="s">
        <v>2530</v>
      </c>
      <c r="N4640" s="14" t="s">
        <v>2530</v>
      </c>
      <c r="O4640" s="14"/>
      <c r="P4640" s="14"/>
      <c r="Q4640" s="14"/>
      <c r="R4640" s="14" t="s">
        <v>439</v>
      </c>
      <c r="S4640" s="14" t="s">
        <v>440</v>
      </c>
      <c r="T4640" s="35">
        <v>2000</v>
      </c>
      <c r="U4640" s="14" t="s">
        <v>2</v>
      </c>
      <c r="V4640" s="14">
        <v>137</v>
      </c>
      <c r="W4640" s="16">
        <f>+IF(datos_arg[[#This Row],[Moneda]]="ARS",datos_arg[[#This Row],[Monto]],datos_arg[[#This Row],[Monto]]*datos_arg[[#This Row],[TC]])</f>
        <v>274000</v>
      </c>
      <c r="X4640" s="16">
        <f>IFERROR(IF(datos_arg[[#This Row],[Moneda]]="USD",datos_arg[[#This Row],[Monto]],datos_arg[[#This Row],[Monto]]/datos_arg[[#This Row],[TC]]),0)</f>
        <v>2000</v>
      </c>
      <c r="Y4640" s="14"/>
    </row>
    <row r="4641" spans="1:25" x14ac:dyDescent="0.25">
      <c r="A4641" s="14">
        <f t="shared" si="72"/>
        <v>4638</v>
      </c>
      <c r="B4641" s="1">
        <v>44293</v>
      </c>
      <c r="C4641" s="18">
        <f>+YEAR(datos_arg[[#This Row],[Fecha]])</f>
        <v>2021</v>
      </c>
      <c r="D4641" s="18">
        <f>+MONTH(datos_arg[[#This Row],[Fecha]])</f>
        <v>4</v>
      </c>
      <c r="E4641" s="14" t="s">
        <v>1016</v>
      </c>
      <c r="F4641" s="14" t="s">
        <v>405</v>
      </c>
      <c r="G4641" s="14"/>
      <c r="H4641" s="14" t="s">
        <v>433</v>
      </c>
      <c r="I4641" s="14" t="s">
        <v>955</v>
      </c>
      <c r="J4641" s="14" t="s">
        <v>425</v>
      </c>
      <c r="K4641" s="14"/>
      <c r="L4641" s="14" t="s">
        <v>425</v>
      </c>
      <c r="M4641" s="14" t="s">
        <v>433</v>
      </c>
      <c r="N4641" s="14" t="s">
        <v>174</v>
      </c>
      <c r="O4641" s="14" t="s">
        <v>2179</v>
      </c>
      <c r="P4641" s="14"/>
      <c r="Q4641" s="14"/>
      <c r="R4641" s="14" t="s">
        <v>405</v>
      </c>
      <c r="S4641" s="14" t="s">
        <v>440</v>
      </c>
      <c r="T4641" s="35">
        <v>1600</v>
      </c>
      <c r="U4641" s="14" t="s">
        <v>2</v>
      </c>
      <c r="V4641" s="14">
        <v>137</v>
      </c>
      <c r="W4641" s="16">
        <f>+IF(datos_arg[[#This Row],[Moneda]]="ARS",datos_arg[[#This Row],[Monto]],datos_arg[[#This Row],[Monto]]*datos_arg[[#This Row],[TC]])</f>
        <v>219200</v>
      </c>
      <c r="X4641" s="16">
        <f>IFERROR(IF(datos_arg[[#This Row],[Moneda]]="USD",datos_arg[[#This Row],[Monto]],datos_arg[[#This Row],[Monto]]/datos_arg[[#This Row],[TC]]),0)</f>
        <v>1600</v>
      </c>
      <c r="Y4641" s="14"/>
    </row>
    <row r="4642" spans="1:25" x14ac:dyDescent="0.25">
      <c r="A4642" s="14">
        <f t="shared" si="72"/>
        <v>4639</v>
      </c>
      <c r="B4642" s="1">
        <v>44293</v>
      </c>
      <c r="C4642" s="18">
        <f>+YEAR(datos_arg[[#This Row],[Fecha]])</f>
        <v>2021</v>
      </c>
      <c r="D4642" s="18">
        <f>+MONTH(datos_arg[[#This Row],[Fecha]])</f>
        <v>4</v>
      </c>
      <c r="E4642" s="14" t="s">
        <v>1016</v>
      </c>
      <c r="F4642" s="14" t="s">
        <v>405</v>
      </c>
      <c r="G4642" s="14"/>
      <c r="H4642" s="14" t="s">
        <v>6646</v>
      </c>
      <c r="I4642" s="14" t="s">
        <v>7132</v>
      </c>
      <c r="J4642" s="14" t="s">
        <v>425</v>
      </c>
      <c r="K4642" s="14"/>
      <c r="L4642" s="14" t="s">
        <v>425</v>
      </c>
      <c r="M4642" s="14" t="s">
        <v>959</v>
      </c>
      <c r="N4642" s="14" t="s">
        <v>304</v>
      </c>
      <c r="O4642" s="14" t="s">
        <v>2179</v>
      </c>
      <c r="P4642" s="14"/>
      <c r="Q4642" s="14"/>
      <c r="R4642" s="14" t="s">
        <v>405</v>
      </c>
      <c r="S4642" s="14" t="s">
        <v>440</v>
      </c>
      <c r="T4642" s="35">
        <v>1500</v>
      </c>
      <c r="U4642" s="14" t="s">
        <v>2</v>
      </c>
      <c r="V4642" s="14">
        <v>137</v>
      </c>
      <c r="W4642" s="16">
        <f>+IF(datos_arg[[#This Row],[Moneda]]="ARS",datos_arg[[#This Row],[Monto]],datos_arg[[#This Row],[Monto]]*datos_arg[[#This Row],[TC]])</f>
        <v>205500</v>
      </c>
      <c r="X4642" s="16">
        <f>IFERROR(IF(datos_arg[[#This Row],[Moneda]]="USD",datos_arg[[#This Row],[Monto]],datos_arg[[#This Row],[Monto]]/datos_arg[[#This Row],[TC]]),0)</f>
        <v>1500</v>
      </c>
      <c r="Y4642" s="14"/>
    </row>
    <row r="4643" spans="1:25" ht="15" customHeight="1" x14ac:dyDescent="0.25">
      <c r="A4643" s="14">
        <f t="shared" si="72"/>
        <v>4640</v>
      </c>
      <c r="B4643" s="1">
        <v>44294</v>
      </c>
      <c r="C4643" s="18">
        <f>+YEAR(datos_arg[[#This Row],[Fecha]])</f>
        <v>2021</v>
      </c>
      <c r="D4643" s="18">
        <f>+MONTH(datos_arg[[#This Row],[Fecha]])</f>
        <v>4</v>
      </c>
      <c r="E4643" s="14" t="s">
        <v>1015</v>
      </c>
      <c r="F4643" s="14" t="s">
        <v>403</v>
      </c>
      <c r="G4643" s="14" t="s">
        <v>970</v>
      </c>
      <c r="H4643" s="14" t="s">
        <v>7132</v>
      </c>
      <c r="I4643" s="14" t="s">
        <v>7132</v>
      </c>
      <c r="J4643" s="14" t="s">
        <v>425</v>
      </c>
      <c r="K4643" s="14"/>
      <c r="L4643" s="14" t="s">
        <v>425</v>
      </c>
      <c r="M4643" s="14" t="s">
        <v>493</v>
      </c>
      <c r="N4643" s="14" t="s">
        <v>2560</v>
      </c>
      <c r="O4643" s="14" t="s">
        <v>2678</v>
      </c>
      <c r="P4643" s="14" t="s">
        <v>6298</v>
      </c>
      <c r="Q4643" s="14">
        <v>2</v>
      </c>
      <c r="R4643" s="14" t="s">
        <v>970</v>
      </c>
      <c r="S4643" s="14" t="s">
        <v>613</v>
      </c>
      <c r="T4643" s="35">
        <v>3388</v>
      </c>
      <c r="U4643" s="14" t="s">
        <v>4</v>
      </c>
      <c r="V4643" s="14">
        <v>137</v>
      </c>
      <c r="W4643" s="16">
        <f>+IF(datos_arg[[#This Row],[Moneda]]="ARS",datos_arg[[#This Row],[Monto]],datos_arg[[#This Row],[Monto]]*datos_arg[[#This Row],[TC]])</f>
        <v>3388</v>
      </c>
      <c r="X4643" s="16">
        <f>IFERROR(IF(datos_arg[[#This Row],[Moneda]]="USD",datos_arg[[#This Row],[Monto]],datos_arg[[#This Row],[Monto]]/datos_arg[[#This Row],[TC]]),0)</f>
        <v>24.729927007299271</v>
      </c>
      <c r="Y4643" s="14"/>
    </row>
    <row r="4644" spans="1:25" ht="15" customHeight="1" x14ac:dyDescent="0.25">
      <c r="A4644" s="14">
        <f t="shared" si="72"/>
        <v>4641</v>
      </c>
      <c r="B4644" s="1">
        <v>44294</v>
      </c>
      <c r="C4644" s="18">
        <f>+YEAR(datos_arg[[#This Row],[Fecha]])</f>
        <v>2021</v>
      </c>
      <c r="D4644" s="18">
        <f>+MONTH(datos_arg[[#This Row],[Fecha]])</f>
        <v>4</v>
      </c>
      <c r="E4644" s="14" t="s">
        <v>5358</v>
      </c>
      <c r="F4644" s="14" t="s">
        <v>4109</v>
      </c>
      <c r="G4644" s="14"/>
      <c r="H4644" s="14" t="s">
        <v>6646</v>
      </c>
      <c r="I4644" s="14" t="s">
        <v>6668</v>
      </c>
      <c r="J4644" s="14" t="s">
        <v>425</v>
      </c>
      <c r="K4644" s="14"/>
      <c r="L4644" s="14" t="s">
        <v>426</v>
      </c>
      <c r="M4644" s="14" t="s">
        <v>607</v>
      </c>
      <c r="N4644" s="14" t="s">
        <v>1237</v>
      </c>
      <c r="O4644" s="14" t="s">
        <v>4645</v>
      </c>
      <c r="P4644" s="14" t="s">
        <v>6299</v>
      </c>
      <c r="Q4644" s="14">
        <v>20</v>
      </c>
      <c r="R4644" s="14" t="s">
        <v>4109</v>
      </c>
      <c r="S4644" s="14" t="s">
        <v>439</v>
      </c>
      <c r="T4644" s="35">
        <v>32014.28</v>
      </c>
      <c r="U4644" s="14" t="s">
        <v>4</v>
      </c>
      <c r="V4644" s="14">
        <v>137</v>
      </c>
      <c r="W4644" s="16">
        <f>+IF(datos_arg[[#This Row],[Moneda]]="ARS",datos_arg[[#This Row],[Monto]],datos_arg[[#This Row],[Monto]]*datos_arg[[#This Row],[TC]])</f>
        <v>32014.28</v>
      </c>
      <c r="X4644" s="16">
        <f>IFERROR(IF(datos_arg[[#This Row],[Moneda]]="USD",datos_arg[[#This Row],[Monto]],datos_arg[[#This Row],[Monto]]/datos_arg[[#This Row],[TC]]),0)</f>
        <v>233.68087591240874</v>
      </c>
      <c r="Y4644" s="14"/>
    </row>
    <row r="4645" spans="1:25" ht="15" customHeight="1" x14ac:dyDescent="0.25">
      <c r="A4645" s="14">
        <f t="shared" si="72"/>
        <v>4642</v>
      </c>
      <c r="B4645" s="1">
        <v>44294</v>
      </c>
      <c r="C4645" s="18">
        <f>+YEAR(datos_arg[[#This Row],[Fecha]])</f>
        <v>2021</v>
      </c>
      <c r="D4645" s="18">
        <f>+MONTH(datos_arg[[#This Row],[Fecha]])</f>
        <v>4</v>
      </c>
      <c r="E4645" s="14" t="s">
        <v>5358</v>
      </c>
      <c r="F4645" s="14" t="s">
        <v>4109</v>
      </c>
      <c r="G4645" s="14"/>
      <c r="H4645" s="14" t="s">
        <v>6646</v>
      </c>
      <c r="I4645" s="14" t="s">
        <v>6668</v>
      </c>
      <c r="J4645" s="14" t="s">
        <v>425</v>
      </c>
      <c r="K4645" s="14"/>
      <c r="L4645" s="14" t="s">
        <v>426</v>
      </c>
      <c r="M4645" s="14" t="s">
        <v>1679</v>
      </c>
      <c r="N4645" s="14" t="s">
        <v>1237</v>
      </c>
      <c r="O4645" s="14" t="s">
        <v>4646</v>
      </c>
      <c r="P4645" s="14" t="s">
        <v>6299</v>
      </c>
      <c r="Q4645" s="14">
        <v>12</v>
      </c>
      <c r="R4645" s="14" t="s">
        <v>4109</v>
      </c>
      <c r="S4645" s="14" t="s">
        <v>439</v>
      </c>
      <c r="T4645" s="35">
        <v>2791.22</v>
      </c>
      <c r="U4645" s="14" t="s">
        <v>4</v>
      </c>
      <c r="V4645" s="14">
        <v>137</v>
      </c>
      <c r="W4645" s="16">
        <f>+IF(datos_arg[[#This Row],[Moneda]]="ARS",datos_arg[[#This Row],[Monto]],datos_arg[[#This Row],[Monto]]*datos_arg[[#This Row],[TC]])</f>
        <v>2791.22</v>
      </c>
      <c r="X4645" s="16">
        <f>IFERROR(IF(datos_arg[[#This Row],[Moneda]]="USD",datos_arg[[#This Row],[Monto]],datos_arg[[#This Row],[Monto]]/datos_arg[[#This Row],[TC]]),0)</f>
        <v>20.373868613138686</v>
      </c>
      <c r="Y4645" s="14"/>
    </row>
    <row r="4646" spans="1:25" ht="15" customHeight="1" x14ac:dyDescent="0.25">
      <c r="A4646" s="14">
        <f t="shared" si="72"/>
        <v>4643</v>
      </c>
      <c r="B4646" s="1">
        <v>44294</v>
      </c>
      <c r="C4646" s="18">
        <f>+YEAR(datos_arg[[#This Row],[Fecha]])</f>
        <v>2021</v>
      </c>
      <c r="D4646" s="18">
        <f>+MONTH(datos_arg[[#This Row],[Fecha]])</f>
        <v>4</v>
      </c>
      <c r="E4646" s="14" t="s">
        <v>1015</v>
      </c>
      <c r="F4646" s="14" t="s">
        <v>403</v>
      </c>
      <c r="G4646" s="14" t="s">
        <v>5383</v>
      </c>
      <c r="H4646" s="14" t="s">
        <v>6646</v>
      </c>
      <c r="I4646" s="14" t="s">
        <v>6668</v>
      </c>
      <c r="J4646" s="14" t="s">
        <v>425</v>
      </c>
      <c r="K4646" s="14"/>
      <c r="L4646" s="14" t="s">
        <v>425</v>
      </c>
      <c r="M4646" s="14" t="s">
        <v>1619</v>
      </c>
      <c r="N4646" s="14" t="s">
        <v>1237</v>
      </c>
      <c r="O4646" s="14" t="s">
        <v>4647</v>
      </c>
      <c r="P4646" s="14" t="s">
        <v>6299</v>
      </c>
      <c r="Q4646" s="14">
        <v>3</v>
      </c>
      <c r="R4646" s="14" t="s">
        <v>5383</v>
      </c>
      <c r="S4646" s="14" t="s">
        <v>439</v>
      </c>
      <c r="T4646" s="35">
        <v>1184.5</v>
      </c>
      <c r="U4646" s="14" t="s">
        <v>4</v>
      </c>
      <c r="V4646" s="14">
        <v>137</v>
      </c>
      <c r="W4646" s="16">
        <f>+IF(datos_arg[[#This Row],[Moneda]]="ARS",datos_arg[[#This Row],[Monto]],datos_arg[[#This Row],[Monto]]*datos_arg[[#This Row],[TC]])</f>
        <v>1184.5</v>
      </c>
      <c r="X4646" s="16">
        <f>IFERROR(IF(datos_arg[[#This Row],[Moneda]]="USD",datos_arg[[#This Row],[Monto]],datos_arg[[#This Row],[Monto]]/datos_arg[[#This Row],[TC]]),0)</f>
        <v>8.6459854014598534</v>
      </c>
      <c r="Y4646" s="14"/>
    </row>
    <row r="4647" spans="1:25" ht="15" customHeight="1" x14ac:dyDescent="0.25">
      <c r="A4647" s="14">
        <f t="shared" si="72"/>
        <v>4644</v>
      </c>
      <c r="B4647" s="1">
        <v>44294</v>
      </c>
      <c r="C4647" s="18">
        <f>+YEAR(datos_arg[[#This Row],[Fecha]])</f>
        <v>2021</v>
      </c>
      <c r="D4647" s="18">
        <f>+MONTH(datos_arg[[#This Row],[Fecha]])</f>
        <v>4</v>
      </c>
      <c r="E4647" s="14" t="s">
        <v>617</v>
      </c>
      <c r="F4647" s="14" t="s">
        <v>8101</v>
      </c>
      <c r="G4647" s="14"/>
      <c r="H4647" s="14" t="s">
        <v>8103</v>
      </c>
      <c r="I4647" s="14" t="s">
        <v>8105</v>
      </c>
      <c r="J4647" s="14" t="s">
        <v>422</v>
      </c>
      <c r="K4647" s="14" t="s">
        <v>420</v>
      </c>
      <c r="L4647" s="14" t="s">
        <v>425</v>
      </c>
      <c r="M4647" s="14" t="s">
        <v>1937</v>
      </c>
      <c r="N4647" s="14" t="s">
        <v>212</v>
      </c>
      <c r="O4647" s="14" t="s">
        <v>4648</v>
      </c>
      <c r="P4647" s="14" t="s">
        <v>6300</v>
      </c>
      <c r="Q4647" s="14">
        <v>36</v>
      </c>
      <c r="R4647" s="14" t="s">
        <v>8101</v>
      </c>
      <c r="S4647" s="14" t="s">
        <v>439</v>
      </c>
      <c r="T4647" s="35">
        <v>16217.52</v>
      </c>
      <c r="U4647" s="14" t="s">
        <v>4</v>
      </c>
      <c r="V4647" s="14">
        <v>137</v>
      </c>
      <c r="W4647" s="16">
        <f>+IF(datos_arg[[#This Row],[Moneda]]="ARS",datos_arg[[#This Row],[Monto]],datos_arg[[#This Row],[Monto]]*datos_arg[[#This Row],[TC]])</f>
        <v>16217.52</v>
      </c>
      <c r="X4647" s="16">
        <f>IFERROR(IF(datos_arg[[#This Row],[Moneda]]="USD",datos_arg[[#This Row],[Monto]],datos_arg[[#This Row],[Monto]]/datos_arg[[#This Row],[TC]]),0)</f>
        <v>118.37605839416058</v>
      </c>
      <c r="Y4647" s="14"/>
    </row>
    <row r="4648" spans="1:25" ht="15" customHeight="1" x14ac:dyDescent="0.25">
      <c r="A4648" s="14">
        <f t="shared" si="72"/>
        <v>4645</v>
      </c>
      <c r="B4648" s="1">
        <v>44294</v>
      </c>
      <c r="C4648" s="18">
        <f>+YEAR(datos_arg[[#This Row],[Fecha]])</f>
        <v>2021</v>
      </c>
      <c r="D4648" s="18">
        <f>+MONTH(datos_arg[[#This Row],[Fecha]])</f>
        <v>4</v>
      </c>
      <c r="E4648" s="14" t="s">
        <v>617</v>
      </c>
      <c r="F4648" s="14" t="s">
        <v>8101</v>
      </c>
      <c r="G4648" s="14"/>
      <c r="H4648" s="14" t="s">
        <v>8103</v>
      </c>
      <c r="I4648" s="14" t="s">
        <v>8105</v>
      </c>
      <c r="J4648" s="14" t="s">
        <v>422</v>
      </c>
      <c r="K4648" s="14" t="s">
        <v>420</v>
      </c>
      <c r="L4648" s="14" t="s">
        <v>426</v>
      </c>
      <c r="M4648" s="14" t="s">
        <v>1590</v>
      </c>
      <c r="N4648" s="14" t="s">
        <v>212</v>
      </c>
      <c r="O4648" s="14" t="s">
        <v>4651</v>
      </c>
      <c r="P4648" s="14" t="s">
        <v>6300</v>
      </c>
      <c r="Q4648" s="14">
        <v>4</v>
      </c>
      <c r="R4648" s="14" t="s">
        <v>8101</v>
      </c>
      <c r="S4648" s="14" t="s">
        <v>439</v>
      </c>
      <c r="T4648" s="35">
        <v>2021.69</v>
      </c>
      <c r="U4648" s="14" t="s">
        <v>4</v>
      </c>
      <c r="V4648" s="14">
        <v>137</v>
      </c>
      <c r="W4648" s="16">
        <f>+IF(datos_arg[[#This Row],[Moneda]]="ARS",datos_arg[[#This Row],[Monto]],datos_arg[[#This Row],[Monto]]*datos_arg[[#This Row],[TC]])</f>
        <v>2021.69</v>
      </c>
      <c r="X4648" s="16">
        <f>IFERROR(IF(datos_arg[[#This Row],[Moneda]]="USD",datos_arg[[#This Row],[Monto]],datos_arg[[#This Row],[Monto]]/datos_arg[[#This Row],[TC]]),0)</f>
        <v>14.756861313868614</v>
      </c>
      <c r="Y4648" s="14"/>
    </row>
    <row r="4649" spans="1:25" ht="15" customHeight="1" x14ac:dyDescent="0.25">
      <c r="A4649" s="14">
        <f t="shared" si="72"/>
        <v>4646</v>
      </c>
      <c r="B4649" s="1">
        <v>44294</v>
      </c>
      <c r="C4649" s="18">
        <f>+YEAR(datos_arg[[#This Row],[Fecha]])</f>
        <v>2021</v>
      </c>
      <c r="D4649" s="18">
        <f>+MONTH(datos_arg[[#This Row],[Fecha]])</f>
        <v>4</v>
      </c>
      <c r="E4649" s="14" t="s">
        <v>617</v>
      </c>
      <c r="F4649" s="14" t="s">
        <v>8101</v>
      </c>
      <c r="G4649" s="14"/>
      <c r="H4649" s="14" t="s">
        <v>8103</v>
      </c>
      <c r="I4649" s="14" t="s">
        <v>8105</v>
      </c>
      <c r="J4649" s="14" t="s">
        <v>422</v>
      </c>
      <c r="K4649" s="14" t="s">
        <v>420</v>
      </c>
      <c r="L4649" s="14" t="s">
        <v>426</v>
      </c>
      <c r="M4649" s="14" t="s">
        <v>1677</v>
      </c>
      <c r="N4649" s="14" t="s">
        <v>212</v>
      </c>
      <c r="O4649" s="14" t="s">
        <v>4652</v>
      </c>
      <c r="P4649" s="14" t="s">
        <v>6300</v>
      </c>
      <c r="Q4649" s="14">
        <v>25</v>
      </c>
      <c r="R4649" s="14" t="s">
        <v>8101</v>
      </c>
      <c r="S4649" s="14" t="s">
        <v>439</v>
      </c>
      <c r="T4649" s="35">
        <v>2130.2600000000002</v>
      </c>
      <c r="U4649" s="14" t="s">
        <v>4</v>
      </c>
      <c r="V4649" s="14">
        <v>137</v>
      </c>
      <c r="W4649" s="16">
        <f>+IF(datos_arg[[#This Row],[Moneda]]="ARS",datos_arg[[#This Row],[Monto]],datos_arg[[#This Row],[Monto]]*datos_arg[[#This Row],[TC]])</f>
        <v>2130.2600000000002</v>
      </c>
      <c r="X4649" s="16">
        <f>IFERROR(IF(datos_arg[[#This Row],[Moneda]]="USD",datos_arg[[#This Row],[Monto]],datos_arg[[#This Row],[Monto]]/datos_arg[[#This Row],[TC]]),0)</f>
        <v>15.549343065693431</v>
      </c>
      <c r="Y4649" s="14"/>
    </row>
    <row r="4650" spans="1:25" ht="15" customHeight="1" x14ac:dyDescent="0.25">
      <c r="A4650" s="14">
        <f t="shared" si="72"/>
        <v>4647</v>
      </c>
      <c r="B4650" s="1">
        <v>44294</v>
      </c>
      <c r="C4650" s="18">
        <f>+YEAR(datos_arg[[#This Row],[Fecha]])</f>
        <v>2021</v>
      </c>
      <c r="D4650" s="18">
        <f>+MONTH(datos_arg[[#This Row],[Fecha]])</f>
        <v>4</v>
      </c>
      <c r="E4650" s="14" t="s">
        <v>617</v>
      </c>
      <c r="F4650" s="14" t="s">
        <v>8101</v>
      </c>
      <c r="G4650" s="14"/>
      <c r="H4650" s="14" t="s">
        <v>8103</v>
      </c>
      <c r="I4650" s="14" t="s">
        <v>8105</v>
      </c>
      <c r="J4650" s="14" t="s">
        <v>422</v>
      </c>
      <c r="K4650" s="14" t="s">
        <v>420</v>
      </c>
      <c r="L4650" s="14" t="s">
        <v>422</v>
      </c>
      <c r="M4650" s="14" t="s">
        <v>2950</v>
      </c>
      <c r="N4650" s="14" t="s">
        <v>212</v>
      </c>
      <c r="O4650" s="14" t="s">
        <v>4653</v>
      </c>
      <c r="P4650" s="14" t="s">
        <v>6300</v>
      </c>
      <c r="Q4650" s="14">
        <v>1</v>
      </c>
      <c r="R4650" s="14" t="s">
        <v>8101</v>
      </c>
      <c r="S4650" s="14" t="s">
        <v>439</v>
      </c>
      <c r="T4650" s="35">
        <v>6832.15</v>
      </c>
      <c r="U4650" s="14" t="s">
        <v>4</v>
      </c>
      <c r="V4650" s="14">
        <v>137</v>
      </c>
      <c r="W4650" s="16">
        <f>+IF(datos_arg[[#This Row],[Moneda]]="ARS",datos_arg[[#This Row],[Monto]],datos_arg[[#This Row],[Monto]]*datos_arg[[#This Row],[TC]])</f>
        <v>6832.15</v>
      </c>
      <c r="X4650" s="16">
        <f>IFERROR(IF(datos_arg[[#This Row],[Moneda]]="USD",datos_arg[[#This Row],[Monto]],datos_arg[[#This Row],[Monto]]/datos_arg[[#This Row],[TC]]),0)</f>
        <v>49.869708029197078</v>
      </c>
      <c r="Y4650" s="14"/>
    </row>
    <row r="4651" spans="1:25" ht="15" customHeight="1" x14ac:dyDescent="0.25">
      <c r="A4651" s="14">
        <f t="shared" si="72"/>
        <v>4648</v>
      </c>
      <c r="B4651" s="1">
        <v>44294</v>
      </c>
      <c r="C4651" s="18">
        <f>+YEAR(datos_arg[[#This Row],[Fecha]])</f>
        <v>2021</v>
      </c>
      <c r="D4651" s="18">
        <f>+MONTH(datos_arg[[#This Row],[Fecha]])</f>
        <v>4</v>
      </c>
      <c r="E4651" s="14" t="s">
        <v>617</v>
      </c>
      <c r="F4651" s="14" t="s">
        <v>8101</v>
      </c>
      <c r="G4651" s="14"/>
      <c r="H4651" s="14" t="s">
        <v>8103</v>
      </c>
      <c r="I4651" s="14" t="s">
        <v>8105</v>
      </c>
      <c r="J4651" s="14" t="s">
        <v>422</v>
      </c>
      <c r="K4651" s="14" t="s">
        <v>420</v>
      </c>
      <c r="L4651" s="14" t="s">
        <v>426</v>
      </c>
      <c r="M4651" s="14" t="s">
        <v>1590</v>
      </c>
      <c r="N4651" s="14" t="s">
        <v>4649</v>
      </c>
      <c r="O4651" s="14" t="s">
        <v>4654</v>
      </c>
      <c r="P4651" s="14" t="s">
        <v>6300</v>
      </c>
      <c r="Q4651" s="14">
        <v>2</v>
      </c>
      <c r="R4651" s="14" t="s">
        <v>8101</v>
      </c>
      <c r="S4651" s="14" t="s">
        <v>439</v>
      </c>
      <c r="T4651" s="35">
        <v>780</v>
      </c>
      <c r="U4651" s="14" t="s">
        <v>4</v>
      </c>
      <c r="V4651" s="14">
        <v>137</v>
      </c>
      <c r="W4651" s="16">
        <f>+IF(datos_arg[[#This Row],[Moneda]]="ARS",datos_arg[[#This Row],[Monto]],datos_arg[[#This Row],[Monto]]*datos_arg[[#This Row],[TC]])</f>
        <v>780</v>
      </c>
      <c r="X4651" s="16">
        <f>IFERROR(IF(datos_arg[[#This Row],[Moneda]]="USD",datos_arg[[#This Row],[Monto]],datos_arg[[#This Row],[Monto]]/datos_arg[[#This Row],[TC]]),0)</f>
        <v>5.6934306569343063</v>
      </c>
      <c r="Y4651" s="14"/>
    </row>
    <row r="4652" spans="1:25" ht="15" customHeight="1" x14ac:dyDescent="0.25">
      <c r="A4652" s="14">
        <f t="shared" si="72"/>
        <v>4649</v>
      </c>
      <c r="B4652" s="1">
        <v>44294</v>
      </c>
      <c r="C4652" s="18">
        <f>+YEAR(datos_arg[[#This Row],[Fecha]])</f>
        <v>2021</v>
      </c>
      <c r="D4652" s="18">
        <f>+MONTH(datos_arg[[#This Row],[Fecha]])</f>
        <v>4</v>
      </c>
      <c r="E4652" s="14" t="s">
        <v>617</v>
      </c>
      <c r="F4652" s="14" t="s">
        <v>8101</v>
      </c>
      <c r="G4652" s="14"/>
      <c r="H4652" s="14" t="s">
        <v>8103</v>
      </c>
      <c r="I4652" s="14" t="s">
        <v>8105</v>
      </c>
      <c r="J4652" s="14" t="s">
        <v>422</v>
      </c>
      <c r="K4652" s="14" t="s">
        <v>420</v>
      </c>
      <c r="L4652" s="14" t="s">
        <v>426</v>
      </c>
      <c r="M4652" s="14" t="s">
        <v>1693</v>
      </c>
      <c r="N4652" s="14" t="s">
        <v>4649</v>
      </c>
      <c r="O4652" s="14" t="s">
        <v>4655</v>
      </c>
      <c r="P4652" s="14" t="s">
        <v>6300</v>
      </c>
      <c r="Q4652" s="14">
        <v>2</v>
      </c>
      <c r="R4652" s="14" t="s">
        <v>8101</v>
      </c>
      <c r="S4652" s="14" t="s">
        <v>439</v>
      </c>
      <c r="T4652" s="35">
        <v>1040</v>
      </c>
      <c r="U4652" s="14" t="s">
        <v>4</v>
      </c>
      <c r="V4652" s="14">
        <v>137</v>
      </c>
      <c r="W4652" s="16">
        <f>+IF(datos_arg[[#This Row],[Moneda]]="ARS",datos_arg[[#This Row],[Monto]],datos_arg[[#This Row],[Monto]]*datos_arg[[#This Row],[TC]])</f>
        <v>1040</v>
      </c>
      <c r="X4652" s="16">
        <f>IFERROR(IF(datos_arg[[#This Row],[Moneda]]="USD",datos_arg[[#This Row],[Monto]],datos_arg[[#This Row],[Monto]]/datos_arg[[#This Row],[TC]]),0)</f>
        <v>7.5912408759124084</v>
      </c>
      <c r="Y4652" s="14"/>
    </row>
    <row r="4653" spans="1:25" ht="15" customHeight="1" x14ac:dyDescent="0.25">
      <c r="A4653" s="14">
        <f t="shared" si="72"/>
        <v>4650</v>
      </c>
      <c r="B4653" s="1">
        <v>44294</v>
      </c>
      <c r="C4653" s="18">
        <f>+YEAR(datos_arg[[#This Row],[Fecha]])</f>
        <v>2021</v>
      </c>
      <c r="D4653" s="18">
        <f>+MONTH(datos_arg[[#This Row],[Fecha]])</f>
        <v>4</v>
      </c>
      <c r="E4653" s="14" t="s">
        <v>617</v>
      </c>
      <c r="F4653" s="14" t="s">
        <v>8101</v>
      </c>
      <c r="G4653" s="14"/>
      <c r="H4653" s="14" t="s">
        <v>8103</v>
      </c>
      <c r="I4653" s="14" t="s">
        <v>8105</v>
      </c>
      <c r="J4653" s="14" t="s">
        <v>422</v>
      </c>
      <c r="K4653" s="14" t="s">
        <v>420</v>
      </c>
      <c r="L4653" s="14" t="s">
        <v>426</v>
      </c>
      <c r="M4653" s="14" t="s">
        <v>1590</v>
      </c>
      <c r="N4653" s="14" t="s">
        <v>4650</v>
      </c>
      <c r="O4653" s="14" t="s">
        <v>4654</v>
      </c>
      <c r="P4653" s="14" t="s">
        <v>6300</v>
      </c>
      <c r="Q4653" s="14">
        <v>4</v>
      </c>
      <c r="R4653" s="14" t="s">
        <v>8101</v>
      </c>
      <c r="S4653" s="14" t="s">
        <v>439</v>
      </c>
      <c r="T4653" s="35">
        <v>1400</v>
      </c>
      <c r="U4653" s="14" t="s">
        <v>4</v>
      </c>
      <c r="V4653" s="14">
        <v>137</v>
      </c>
      <c r="W4653" s="16">
        <f>+IF(datos_arg[[#This Row],[Moneda]]="ARS",datos_arg[[#This Row],[Monto]],datos_arg[[#This Row],[Monto]]*datos_arg[[#This Row],[TC]])</f>
        <v>1400</v>
      </c>
      <c r="X4653" s="16">
        <f>IFERROR(IF(datos_arg[[#This Row],[Moneda]]="USD",datos_arg[[#This Row],[Monto]],datos_arg[[#This Row],[Monto]]/datos_arg[[#This Row],[TC]]),0)</f>
        <v>10.218978102189782</v>
      </c>
      <c r="Y4653" s="14"/>
    </row>
    <row r="4654" spans="1:25" ht="15" customHeight="1" x14ac:dyDescent="0.25">
      <c r="A4654" s="14">
        <f t="shared" si="72"/>
        <v>4651</v>
      </c>
      <c r="B4654" s="1">
        <v>44294</v>
      </c>
      <c r="C4654" s="18">
        <f>+YEAR(datos_arg[[#This Row],[Fecha]])</f>
        <v>2021</v>
      </c>
      <c r="D4654" s="18">
        <f>+MONTH(datos_arg[[#This Row],[Fecha]])</f>
        <v>4</v>
      </c>
      <c r="E4654" s="14" t="s">
        <v>617</v>
      </c>
      <c r="F4654" s="14" t="s">
        <v>8101</v>
      </c>
      <c r="G4654" s="14"/>
      <c r="H4654" s="14" t="s">
        <v>8103</v>
      </c>
      <c r="I4654" s="14" t="s">
        <v>8105</v>
      </c>
      <c r="J4654" s="14" t="s">
        <v>422</v>
      </c>
      <c r="K4654" s="14" t="s">
        <v>420</v>
      </c>
      <c r="L4654" s="14" t="s">
        <v>426</v>
      </c>
      <c r="M4654" s="14" t="s">
        <v>1693</v>
      </c>
      <c r="N4654" s="14" t="s">
        <v>4650</v>
      </c>
      <c r="O4654" s="14" t="s">
        <v>4655</v>
      </c>
      <c r="P4654" s="14" t="s">
        <v>6300</v>
      </c>
      <c r="Q4654" s="14">
        <v>4</v>
      </c>
      <c r="R4654" s="14" t="s">
        <v>8101</v>
      </c>
      <c r="S4654" s="14" t="s">
        <v>439</v>
      </c>
      <c r="T4654" s="35">
        <v>1900</v>
      </c>
      <c r="U4654" s="14" t="s">
        <v>4</v>
      </c>
      <c r="V4654" s="14">
        <v>137</v>
      </c>
      <c r="W4654" s="16">
        <f>+IF(datos_arg[[#This Row],[Moneda]]="ARS",datos_arg[[#This Row],[Monto]],datos_arg[[#This Row],[Monto]]*datos_arg[[#This Row],[TC]])</f>
        <v>1900</v>
      </c>
      <c r="X4654" s="16">
        <f>IFERROR(IF(datos_arg[[#This Row],[Moneda]]="USD",datos_arg[[#This Row],[Monto]],datos_arg[[#This Row],[Monto]]/datos_arg[[#This Row],[TC]]),0)</f>
        <v>13.868613138686131</v>
      </c>
      <c r="Y4654" s="14"/>
    </row>
    <row r="4655" spans="1:25" ht="15" customHeight="1" x14ac:dyDescent="0.25">
      <c r="A4655" s="14">
        <f t="shared" si="72"/>
        <v>4652</v>
      </c>
      <c r="B4655" s="1">
        <v>44294</v>
      </c>
      <c r="C4655" s="18">
        <f>+YEAR(datos_arg[[#This Row],[Fecha]])</f>
        <v>2021</v>
      </c>
      <c r="D4655" s="18">
        <f>+MONTH(datos_arg[[#This Row],[Fecha]])</f>
        <v>4</v>
      </c>
      <c r="E4655" s="14" t="s">
        <v>1015</v>
      </c>
      <c r="F4655" s="14" t="s">
        <v>403</v>
      </c>
      <c r="G4655" s="14" t="s">
        <v>970</v>
      </c>
      <c r="H4655" s="14" t="s">
        <v>7132</v>
      </c>
      <c r="I4655" s="14" t="s">
        <v>7132</v>
      </c>
      <c r="J4655" s="14" t="s">
        <v>425</v>
      </c>
      <c r="K4655" s="14"/>
      <c r="L4655" s="14" t="s">
        <v>425</v>
      </c>
      <c r="M4655" s="14" t="s">
        <v>493</v>
      </c>
      <c r="N4655" s="14" t="s">
        <v>948</v>
      </c>
      <c r="O4655" s="14" t="s">
        <v>4656</v>
      </c>
      <c r="P4655" s="14" t="s">
        <v>6079</v>
      </c>
      <c r="Q4655" s="14"/>
      <c r="R4655" s="14" t="s">
        <v>970</v>
      </c>
      <c r="S4655" s="14" t="s">
        <v>439</v>
      </c>
      <c r="T4655" s="35">
        <v>396</v>
      </c>
      <c r="U4655" s="14" t="s">
        <v>4</v>
      </c>
      <c r="V4655" s="14">
        <v>137</v>
      </c>
      <c r="W4655" s="16">
        <f>+IF(datos_arg[[#This Row],[Moneda]]="ARS",datos_arg[[#This Row],[Monto]],datos_arg[[#This Row],[Monto]]*datos_arg[[#This Row],[TC]])</f>
        <v>396</v>
      </c>
      <c r="X4655" s="16">
        <f>IFERROR(IF(datos_arg[[#This Row],[Moneda]]="USD",datos_arg[[#This Row],[Monto]],datos_arg[[#This Row],[Monto]]/datos_arg[[#This Row],[TC]]),0)</f>
        <v>2.8905109489051095</v>
      </c>
      <c r="Y4655" s="14"/>
    </row>
    <row r="4656" spans="1:25" ht="15" customHeight="1" x14ac:dyDescent="0.25">
      <c r="A4656" s="14">
        <f t="shared" si="72"/>
        <v>4653</v>
      </c>
      <c r="B4656" s="1">
        <v>44294</v>
      </c>
      <c r="C4656" s="18">
        <f>+YEAR(datos_arg[[#This Row],[Fecha]])</f>
        <v>2021</v>
      </c>
      <c r="D4656" s="18">
        <f>+MONTH(datos_arg[[#This Row],[Fecha]])</f>
        <v>4</v>
      </c>
      <c r="E4656" s="14" t="s">
        <v>1015</v>
      </c>
      <c r="F4656" s="14" t="s">
        <v>403</v>
      </c>
      <c r="G4656" s="14" t="s">
        <v>970</v>
      </c>
      <c r="H4656" s="14" t="s">
        <v>7132</v>
      </c>
      <c r="I4656" s="14" t="s">
        <v>7132</v>
      </c>
      <c r="J4656" s="14" t="s">
        <v>425</v>
      </c>
      <c r="K4656" s="14"/>
      <c r="L4656" s="14" t="s">
        <v>425</v>
      </c>
      <c r="M4656" s="14" t="s">
        <v>515</v>
      </c>
      <c r="N4656" s="14" t="s">
        <v>948</v>
      </c>
      <c r="O4656" s="14" t="s">
        <v>4657</v>
      </c>
      <c r="P4656" s="14" t="s">
        <v>6079</v>
      </c>
      <c r="Q4656" s="14"/>
      <c r="R4656" s="14" t="s">
        <v>970</v>
      </c>
      <c r="S4656" s="14" t="s">
        <v>439</v>
      </c>
      <c r="T4656" s="35">
        <v>1205.75</v>
      </c>
      <c r="U4656" s="14" t="s">
        <v>4</v>
      </c>
      <c r="V4656" s="14">
        <v>137</v>
      </c>
      <c r="W4656" s="16">
        <f>+IF(datos_arg[[#This Row],[Moneda]]="ARS",datos_arg[[#This Row],[Monto]],datos_arg[[#This Row],[Monto]]*datos_arg[[#This Row],[TC]])</f>
        <v>1205.75</v>
      </c>
      <c r="X4656" s="16">
        <f>IFERROR(IF(datos_arg[[#This Row],[Moneda]]="USD",datos_arg[[#This Row],[Monto]],datos_arg[[#This Row],[Monto]]/datos_arg[[#This Row],[TC]]),0)</f>
        <v>8.8010948905109494</v>
      </c>
      <c r="Y4656" s="14"/>
    </row>
    <row r="4657" spans="1:25" ht="15" customHeight="1" x14ac:dyDescent="0.25">
      <c r="A4657" s="14">
        <f t="shared" si="72"/>
        <v>4654</v>
      </c>
      <c r="B4657" s="1">
        <v>44294</v>
      </c>
      <c r="C4657" s="18">
        <f>+YEAR(datos_arg[[#This Row],[Fecha]])</f>
        <v>2021</v>
      </c>
      <c r="D4657" s="18">
        <f>+MONTH(datos_arg[[#This Row],[Fecha]])</f>
        <v>4</v>
      </c>
      <c r="E4657" s="14" t="s">
        <v>1015</v>
      </c>
      <c r="F4657" s="14" t="s">
        <v>403</v>
      </c>
      <c r="G4657" s="14" t="s">
        <v>5383</v>
      </c>
      <c r="H4657" s="14" t="s">
        <v>8103</v>
      </c>
      <c r="I4657" s="14" t="s">
        <v>8105</v>
      </c>
      <c r="J4657" s="14" t="s">
        <v>425</v>
      </c>
      <c r="K4657" s="14"/>
      <c r="L4657" s="14" t="s">
        <v>425</v>
      </c>
      <c r="M4657" s="14" t="s">
        <v>4140</v>
      </c>
      <c r="N4657" s="14" t="s">
        <v>370</v>
      </c>
      <c r="O4657" s="14" t="s">
        <v>4658</v>
      </c>
      <c r="P4657" s="14" t="s">
        <v>6079</v>
      </c>
      <c r="Q4657" s="14">
        <v>2</v>
      </c>
      <c r="R4657" s="14" t="s">
        <v>5383</v>
      </c>
      <c r="S4657" s="14" t="s">
        <v>439</v>
      </c>
      <c r="T4657" s="35">
        <v>2619.7800000000002</v>
      </c>
      <c r="U4657" s="14" t="s">
        <v>4</v>
      </c>
      <c r="V4657" s="14">
        <v>137</v>
      </c>
      <c r="W4657" s="16">
        <f>+IF(datos_arg[[#This Row],[Moneda]]="ARS",datos_arg[[#This Row],[Monto]],datos_arg[[#This Row],[Monto]]*datos_arg[[#This Row],[TC]])</f>
        <v>2619.7800000000002</v>
      </c>
      <c r="X4657" s="16">
        <f>IFERROR(IF(datos_arg[[#This Row],[Moneda]]="USD",datos_arg[[#This Row],[Monto]],datos_arg[[#This Row],[Monto]]/datos_arg[[#This Row],[TC]]),0)</f>
        <v>19.122481751824818</v>
      </c>
      <c r="Y4657" s="14"/>
    </row>
    <row r="4658" spans="1:25" ht="15" customHeight="1" x14ac:dyDescent="0.25">
      <c r="A4658" s="14">
        <f t="shared" si="72"/>
        <v>4655</v>
      </c>
      <c r="B4658" s="1">
        <v>44294</v>
      </c>
      <c r="C4658" s="18">
        <f>+YEAR(datos_arg[[#This Row],[Fecha]])</f>
        <v>2021</v>
      </c>
      <c r="D4658" s="18">
        <f>+MONTH(datos_arg[[#This Row],[Fecha]])</f>
        <v>4</v>
      </c>
      <c r="E4658" s="14" t="s">
        <v>1015</v>
      </c>
      <c r="F4658" s="14" t="s">
        <v>403</v>
      </c>
      <c r="G4658" s="14" t="s">
        <v>5383</v>
      </c>
      <c r="H4658" s="14" t="s">
        <v>8103</v>
      </c>
      <c r="I4658" s="14" t="s">
        <v>8105</v>
      </c>
      <c r="J4658" s="14" t="s">
        <v>425</v>
      </c>
      <c r="K4658" s="14"/>
      <c r="L4658" s="14" t="s">
        <v>425</v>
      </c>
      <c r="M4658" s="14" t="s">
        <v>1411</v>
      </c>
      <c r="N4658" s="14" t="s">
        <v>370</v>
      </c>
      <c r="O4658" s="14" t="s">
        <v>4659</v>
      </c>
      <c r="P4658" s="14" t="s">
        <v>6079</v>
      </c>
      <c r="Q4658" s="14">
        <v>10</v>
      </c>
      <c r="R4658" s="14" t="s">
        <v>5383</v>
      </c>
      <c r="S4658" s="14" t="s">
        <v>439</v>
      </c>
      <c r="T4658" s="35">
        <v>1343.5</v>
      </c>
      <c r="U4658" s="14" t="s">
        <v>4</v>
      </c>
      <c r="V4658" s="14">
        <v>137</v>
      </c>
      <c r="W4658" s="16">
        <f>+IF(datos_arg[[#This Row],[Moneda]]="ARS",datos_arg[[#This Row],[Monto]],datos_arg[[#This Row],[Monto]]*datos_arg[[#This Row],[TC]])</f>
        <v>1343.5</v>
      </c>
      <c r="X4658" s="16">
        <f>IFERROR(IF(datos_arg[[#This Row],[Moneda]]="USD",datos_arg[[#This Row],[Monto]],datos_arg[[#This Row],[Monto]]/datos_arg[[#This Row],[TC]]),0)</f>
        <v>9.8065693430656928</v>
      </c>
      <c r="Y4658" s="14"/>
    </row>
    <row r="4659" spans="1:25" ht="15" customHeight="1" x14ac:dyDescent="0.25">
      <c r="A4659" s="14">
        <f t="shared" si="72"/>
        <v>4656</v>
      </c>
      <c r="B4659" s="1">
        <v>44294</v>
      </c>
      <c r="C4659" s="18">
        <f>+YEAR(datos_arg[[#This Row],[Fecha]])</f>
        <v>2021</v>
      </c>
      <c r="D4659" s="18">
        <f>+MONTH(datos_arg[[#This Row],[Fecha]])</f>
        <v>4</v>
      </c>
      <c r="E4659" s="14" t="s">
        <v>5358</v>
      </c>
      <c r="F4659" s="14" t="s">
        <v>85</v>
      </c>
      <c r="G4659" s="14"/>
      <c r="H4659" s="14" t="s">
        <v>6646</v>
      </c>
      <c r="I4659" s="14" t="s">
        <v>7132</v>
      </c>
      <c r="J4659" s="14" t="s">
        <v>425</v>
      </c>
      <c r="K4659" s="14"/>
      <c r="L4659" s="14" t="s">
        <v>425</v>
      </c>
      <c r="M4659" s="14" t="s">
        <v>1547</v>
      </c>
      <c r="N4659" s="14" t="s">
        <v>58</v>
      </c>
      <c r="O4659" s="14" t="s">
        <v>4660</v>
      </c>
      <c r="P4659" s="14" t="s">
        <v>6079</v>
      </c>
      <c r="Q4659" s="14">
        <v>1</v>
      </c>
      <c r="R4659" s="14" t="s">
        <v>85</v>
      </c>
      <c r="S4659" s="14" t="s">
        <v>439</v>
      </c>
      <c r="T4659" s="35">
        <v>209</v>
      </c>
      <c r="U4659" s="14" t="s">
        <v>4</v>
      </c>
      <c r="V4659" s="14">
        <v>137</v>
      </c>
      <c r="W4659" s="16">
        <f>+IF(datos_arg[[#This Row],[Moneda]]="ARS",datos_arg[[#This Row],[Monto]],datos_arg[[#This Row],[Monto]]*datos_arg[[#This Row],[TC]])</f>
        <v>209</v>
      </c>
      <c r="X4659" s="16">
        <f>IFERROR(IF(datos_arg[[#This Row],[Moneda]]="USD",datos_arg[[#This Row],[Monto]],datos_arg[[#This Row],[Monto]]/datos_arg[[#This Row],[TC]]),0)</f>
        <v>1.5255474452554745</v>
      </c>
      <c r="Y4659" s="14"/>
    </row>
    <row r="4660" spans="1:25" ht="15" customHeight="1" x14ac:dyDescent="0.25">
      <c r="A4660" s="14">
        <f t="shared" si="72"/>
        <v>4657</v>
      </c>
      <c r="B4660" s="1">
        <v>44294</v>
      </c>
      <c r="C4660" s="18">
        <f>+YEAR(datos_arg[[#This Row],[Fecha]])</f>
        <v>2021</v>
      </c>
      <c r="D4660" s="18">
        <f>+MONTH(datos_arg[[#This Row],[Fecha]])</f>
        <v>4</v>
      </c>
      <c r="E4660" s="14" t="s">
        <v>5358</v>
      </c>
      <c r="F4660" s="14" t="s">
        <v>969</v>
      </c>
      <c r="G4660" s="14"/>
      <c r="H4660" s="14" t="s">
        <v>7132</v>
      </c>
      <c r="I4660" s="14" t="s">
        <v>7132</v>
      </c>
      <c r="J4660" s="14" t="s">
        <v>425</v>
      </c>
      <c r="K4660" s="14"/>
      <c r="L4660" s="14" t="s">
        <v>425</v>
      </c>
      <c r="M4660" s="14" t="s">
        <v>3226</v>
      </c>
      <c r="N4660" s="14" t="s">
        <v>4661</v>
      </c>
      <c r="O4660" s="14" t="s">
        <v>4662</v>
      </c>
      <c r="P4660" s="14" t="s">
        <v>6301</v>
      </c>
      <c r="Q4660" s="14">
        <v>1</v>
      </c>
      <c r="R4660" s="14" t="s">
        <v>969</v>
      </c>
      <c r="S4660" s="14" t="s">
        <v>439</v>
      </c>
      <c r="T4660" s="35">
        <v>4490</v>
      </c>
      <c r="U4660" s="14" t="s">
        <v>4</v>
      </c>
      <c r="V4660" s="14">
        <v>137</v>
      </c>
      <c r="W4660" s="16">
        <f>+IF(datos_arg[[#This Row],[Moneda]]="ARS",datos_arg[[#This Row],[Monto]],datos_arg[[#This Row],[Monto]]*datos_arg[[#This Row],[TC]])</f>
        <v>4490</v>
      </c>
      <c r="X4660" s="16">
        <f>IFERROR(IF(datos_arg[[#This Row],[Moneda]]="USD",datos_arg[[#This Row],[Monto]],datos_arg[[#This Row],[Monto]]/datos_arg[[#This Row],[TC]]),0)</f>
        <v>32.773722627737229</v>
      </c>
      <c r="Y4660" s="14"/>
    </row>
    <row r="4661" spans="1:25" ht="15" customHeight="1" x14ac:dyDescent="0.25">
      <c r="A4661" s="14">
        <f t="shared" si="72"/>
        <v>4658</v>
      </c>
      <c r="B4661" s="1">
        <v>44294</v>
      </c>
      <c r="C4661" s="18">
        <f>+YEAR(datos_arg[[#This Row],[Fecha]])</f>
        <v>2021</v>
      </c>
      <c r="D4661" s="18">
        <f>+MONTH(datos_arg[[#This Row],[Fecha]])</f>
        <v>4</v>
      </c>
      <c r="E4661" s="14" t="s">
        <v>5358</v>
      </c>
      <c r="F4661" s="14" t="s">
        <v>969</v>
      </c>
      <c r="G4661" s="14"/>
      <c r="H4661" s="14" t="s">
        <v>7132</v>
      </c>
      <c r="I4661" s="14" t="s">
        <v>7132</v>
      </c>
      <c r="J4661" s="14" t="s">
        <v>425</v>
      </c>
      <c r="K4661" s="14"/>
      <c r="L4661" s="14" t="s">
        <v>425</v>
      </c>
      <c r="M4661" s="14" t="s">
        <v>3226</v>
      </c>
      <c r="N4661" s="14" t="s">
        <v>4663</v>
      </c>
      <c r="O4661" s="14" t="s">
        <v>4664</v>
      </c>
      <c r="P4661" s="14" t="s">
        <v>6301</v>
      </c>
      <c r="Q4661" s="14">
        <v>1</v>
      </c>
      <c r="R4661" s="14" t="s">
        <v>969</v>
      </c>
      <c r="S4661" s="14" t="s">
        <v>439</v>
      </c>
      <c r="T4661" s="35">
        <v>1000</v>
      </c>
      <c r="U4661" s="14" t="s">
        <v>4</v>
      </c>
      <c r="V4661" s="14">
        <v>137</v>
      </c>
      <c r="W4661" s="16">
        <f>+IF(datos_arg[[#This Row],[Moneda]]="ARS",datos_arg[[#This Row],[Monto]],datos_arg[[#This Row],[Monto]]*datos_arg[[#This Row],[TC]])</f>
        <v>1000</v>
      </c>
      <c r="X4661" s="16">
        <f>IFERROR(IF(datos_arg[[#This Row],[Moneda]]="USD",datos_arg[[#This Row],[Monto]],datos_arg[[#This Row],[Monto]]/datos_arg[[#This Row],[TC]]),0)</f>
        <v>7.2992700729927007</v>
      </c>
      <c r="Y4661" s="14"/>
    </row>
    <row r="4662" spans="1:25" ht="15" customHeight="1" x14ac:dyDescent="0.25">
      <c r="A4662" s="14">
        <f t="shared" si="72"/>
        <v>4659</v>
      </c>
      <c r="B4662" s="1">
        <v>44294</v>
      </c>
      <c r="C4662" s="18">
        <f>+YEAR(datos_arg[[#This Row],[Fecha]])</f>
        <v>2021</v>
      </c>
      <c r="D4662" s="18">
        <f>+MONTH(datos_arg[[#This Row],[Fecha]])</f>
        <v>4</v>
      </c>
      <c r="E4662" s="14" t="s">
        <v>1015</v>
      </c>
      <c r="F4662" s="14" t="s">
        <v>403</v>
      </c>
      <c r="G4662" s="14" t="s">
        <v>970</v>
      </c>
      <c r="H4662" s="14" t="s">
        <v>7132</v>
      </c>
      <c r="I4662" s="14" t="s">
        <v>7132</v>
      </c>
      <c r="J4662" s="14" t="s">
        <v>425</v>
      </c>
      <c r="K4662" s="14"/>
      <c r="L4662" s="14" t="s">
        <v>425</v>
      </c>
      <c r="M4662" s="14" t="s">
        <v>1526</v>
      </c>
      <c r="N4662" s="14" t="s">
        <v>4663</v>
      </c>
      <c r="O4662" s="14" t="s">
        <v>4665</v>
      </c>
      <c r="P4662" s="14" t="s">
        <v>6301</v>
      </c>
      <c r="Q4662" s="14">
        <v>1</v>
      </c>
      <c r="R4662" s="14" t="s">
        <v>970</v>
      </c>
      <c r="S4662" s="14" t="s">
        <v>439</v>
      </c>
      <c r="T4662" s="35">
        <v>1000</v>
      </c>
      <c r="U4662" s="14" t="s">
        <v>4</v>
      </c>
      <c r="V4662" s="14">
        <v>137</v>
      </c>
      <c r="W4662" s="16">
        <f>+IF(datos_arg[[#This Row],[Moneda]]="ARS",datos_arg[[#This Row],[Monto]],datos_arg[[#This Row],[Monto]]*datos_arg[[#This Row],[TC]])</f>
        <v>1000</v>
      </c>
      <c r="X4662" s="16">
        <f>IFERROR(IF(datos_arg[[#This Row],[Moneda]]="USD",datos_arg[[#This Row],[Monto]],datos_arg[[#This Row],[Monto]]/datos_arg[[#This Row],[TC]]),0)</f>
        <v>7.2992700729927007</v>
      </c>
      <c r="Y4662" s="14"/>
    </row>
    <row r="4663" spans="1:25" ht="15" customHeight="1" x14ac:dyDescent="0.25">
      <c r="A4663" s="14">
        <f t="shared" si="72"/>
        <v>4660</v>
      </c>
      <c r="B4663" s="1">
        <v>44294</v>
      </c>
      <c r="C4663" s="18">
        <f>+YEAR(datos_arg[[#This Row],[Fecha]])</f>
        <v>2021</v>
      </c>
      <c r="D4663" s="18">
        <f>+MONTH(datos_arg[[#This Row],[Fecha]])</f>
        <v>4</v>
      </c>
      <c r="E4663" s="14" t="s">
        <v>1015</v>
      </c>
      <c r="F4663" s="14" t="s">
        <v>403</v>
      </c>
      <c r="G4663" s="14" t="s">
        <v>5383</v>
      </c>
      <c r="H4663" s="14" t="s">
        <v>8103</v>
      </c>
      <c r="I4663" s="14" t="s">
        <v>8105</v>
      </c>
      <c r="J4663" s="14" t="s">
        <v>422</v>
      </c>
      <c r="K4663" s="14" t="s">
        <v>420</v>
      </c>
      <c r="L4663" s="14" t="s">
        <v>422</v>
      </c>
      <c r="M4663" s="14" t="s">
        <v>877</v>
      </c>
      <c r="N4663" s="14" t="s">
        <v>100</v>
      </c>
      <c r="O4663" s="14" t="s">
        <v>4680</v>
      </c>
      <c r="P4663" s="14" t="s">
        <v>6302</v>
      </c>
      <c r="Q4663" s="14">
        <v>1</v>
      </c>
      <c r="R4663" s="14" t="s">
        <v>5383</v>
      </c>
      <c r="S4663" s="14" t="s">
        <v>439</v>
      </c>
      <c r="T4663" s="35">
        <v>9251</v>
      </c>
      <c r="U4663" s="14" t="s">
        <v>4</v>
      </c>
      <c r="V4663" s="14">
        <v>137</v>
      </c>
      <c r="W4663" s="16">
        <f>+IF(datos_arg[[#This Row],[Moneda]]="ARS",datos_arg[[#This Row],[Monto]],datos_arg[[#This Row],[Monto]]*datos_arg[[#This Row],[TC]])</f>
        <v>9251</v>
      </c>
      <c r="X4663" s="16">
        <f>IFERROR(IF(datos_arg[[#This Row],[Moneda]]="USD",datos_arg[[#This Row],[Monto]],datos_arg[[#This Row],[Monto]]/datos_arg[[#This Row],[TC]]),0)</f>
        <v>67.525547445255469</v>
      </c>
      <c r="Y4663" s="14"/>
    </row>
    <row r="4664" spans="1:25" ht="15" customHeight="1" x14ac:dyDescent="0.25">
      <c r="A4664" s="14">
        <f t="shared" si="72"/>
        <v>4661</v>
      </c>
      <c r="B4664" s="1">
        <v>44294</v>
      </c>
      <c r="C4664" s="18">
        <f>+YEAR(datos_arg[[#This Row],[Fecha]])</f>
        <v>2021</v>
      </c>
      <c r="D4664" s="18">
        <f>+MONTH(datos_arg[[#This Row],[Fecha]])</f>
        <v>4</v>
      </c>
      <c r="E4664" s="14" t="s">
        <v>5358</v>
      </c>
      <c r="F4664" s="14" t="s">
        <v>85</v>
      </c>
      <c r="G4664" s="14"/>
      <c r="H4664" s="14" t="s">
        <v>6646</v>
      </c>
      <c r="I4664" s="14" t="s">
        <v>7132</v>
      </c>
      <c r="J4664" s="14" t="s">
        <v>425</v>
      </c>
      <c r="K4664" s="14" t="s">
        <v>420</v>
      </c>
      <c r="L4664" s="14" t="s">
        <v>425</v>
      </c>
      <c r="M4664" s="14" t="s">
        <v>3226</v>
      </c>
      <c r="N4664" s="14" t="s">
        <v>100</v>
      </c>
      <c r="O4664" s="14" t="s">
        <v>4666</v>
      </c>
      <c r="P4664" s="14" t="s">
        <v>6303</v>
      </c>
      <c r="Q4664" s="14">
        <v>1</v>
      </c>
      <c r="R4664" s="14" t="s">
        <v>85</v>
      </c>
      <c r="S4664" s="14" t="s">
        <v>439</v>
      </c>
      <c r="T4664" s="35">
        <v>8990</v>
      </c>
      <c r="U4664" s="14" t="s">
        <v>4</v>
      </c>
      <c r="V4664" s="14">
        <v>137</v>
      </c>
      <c r="W4664" s="16">
        <f>+IF(datos_arg[[#This Row],[Moneda]]="ARS",datos_arg[[#This Row],[Monto]],datos_arg[[#This Row],[Monto]]*datos_arg[[#This Row],[TC]])</f>
        <v>8990</v>
      </c>
      <c r="X4664" s="16">
        <f>IFERROR(IF(datos_arg[[#This Row],[Moneda]]="USD",datos_arg[[#This Row],[Monto]],datos_arg[[#This Row],[Monto]]/datos_arg[[#This Row],[TC]]),0)</f>
        <v>65.620437956204384</v>
      </c>
      <c r="Y4664" s="14"/>
    </row>
    <row r="4665" spans="1:25" ht="15" customHeight="1" x14ac:dyDescent="0.25">
      <c r="A4665" s="14">
        <f t="shared" si="72"/>
        <v>4662</v>
      </c>
      <c r="B4665" s="1">
        <v>44294</v>
      </c>
      <c r="C4665" s="18">
        <f>+YEAR(datos_arg[[#This Row],[Fecha]])</f>
        <v>2021</v>
      </c>
      <c r="D4665" s="18">
        <f>+MONTH(datos_arg[[#This Row],[Fecha]])</f>
        <v>4</v>
      </c>
      <c r="E4665" s="14" t="s">
        <v>617</v>
      </c>
      <c r="F4665" s="14" t="s">
        <v>8101</v>
      </c>
      <c r="G4665" s="14"/>
      <c r="H4665" s="14" t="s">
        <v>8103</v>
      </c>
      <c r="I4665" s="14" t="s">
        <v>8105</v>
      </c>
      <c r="J4665" s="14" t="s">
        <v>422</v>
      </c>
      <c r="K4665" s="14" t="s">
        <v>420</v>
      </c>
      <c r="L4665" s="14" t="s">
        <v>422</v>
      </c>
      <c r="M4665" s="14" t="s">
        <v>2386</v>
      </c>
      <c r="N4665" s="14" t="s">
        <v>100</v>
      </c>
      <c r="O4665" s="14" t="s">
        <v>4667</v>
      </c>
      <c r="P4665" s="14" t="s">
        <v>6304</v>
      </c>
      <c r="Q4665" s="14">
        <v>2</v>
      </c>
      <c r="R4665" s="14" t="s">
        <v>8101</v>
      </c>
      <c r="S4665" s="14" t="s">
        <v>439</v>
      </c>
      <c r="T4665" s="35">
        <v>1203.1399999999999</v>
      </c>
      <c r="U4665" s="14" t="s">
        <v>4</v>
      </c>
      <c r="V4665" s="14">
        <v>137</v>
      </c>
      <c r="W4665" s="16">
        <f>+IF(datos_arg[[#This Row],[Moneda]]="ARS",datos_arg[[#This Row],[Monto]],datos_arg[[#This Row],[Monto]]*datos_arg[[#This Row],[TC]])</f>
        <v>1203.1399999999999</v>
      </c>
      <c r="X4665" s="16">
        <f>IFERROR(IF(datos_arg[[#This Row],[Moneda]]="USD",datos_arg[[#This Row],[Monto]],datos_arg[[#This Row],[Monto]]/datos_arg[[#This Row],[TC]]),0)</f>
        <v>8.7820437956204369</v>
      </c>
      <c r="Y4665" s="14"/>
    </row>
    <row r="4666" spans="1:25" ht="15" customHeight="1" x14ac:dyDescent="0.25">
      <c r="A4666" s="14">
        <f t="shared" si="72"/>
        <v>4663</v>
      </c>
      <c r="B4666" s="1">
        <v>44294</v>
      </c>
      <c r="C4666" s="18">
        <f>+YEAR(datos_arg[[#This Row],[Fecha]])</f>
        <v>2021</v>
      </c>
      <c r="D4666" s="18">
        <f>+MONTH(datos_arg[[#This Row],[Fecha]])</f>
        <v>4</v>
      </c>
      <c r="E4666" s="14" t="s">
        <v>617</v>
      </c>
      <c r="F4666" s="14" t="s">
        <v>8101</v>
      </c>
      <c r="G4666" s="14"/>
      <c r="H4666" s="14" t="s">
        <v>8103</v>
      </c>
      <c r="I4666" s="14" t="s">
        <v>8105</v>
      </c>
      <c r="J4666" s="14" t="s">
        <v>422</v>
      </c>
      <c r="K4666" s="14" t="s">
        <v>420</v>
      </c>
      <c r="L4666" s="14" t="s">
        <v>422</v>
      </c>
      <c r="M4666" s="14" t="s">
        <v>2386</v>
      </c>
      <c r="N4666" s="14" t="s">
        <v>100</v>
      </c>
      <c r="O4666" s="14" t="s">
        <v>4668</v>
      </c>
      <c r="P4666" s="14" t="s">
        <v>6304</v>
      </c>
      <c r="Q4666" s="14">
        <v>1</v>
      </c>
      <c r="R4666" s="14" t="s">
        <v>8101</v>
      </c>
      <c r="S4666" s="14" t="s">
        <v>439</v>
      </c>
      <c r="T4666" s="35">
        <v>540.18000000000006</v>
      </c>
      <c r="U4666" s="14" t="s">
        <v>4</v>
      </c>
      <c r="V4666" s="14">
        <v>137</v>
      </c>
      <c r="W4666" s="16">
        <f>+IF(datos_arg[[#This Row],[Moneda]]="ARS",datos_arg[[#This Row],[Monto]],datos_arg[[#This Row],[Monto]]*datos_arg[[#This Row],[TC]])</f>
        <v>540.18000000000006</v>
      </c>
      <c r="X4666" s="16">
        <f>IFERROR(IF(datos_arg[[#This Row],[Moneda]]="USD",datos_arg[[#This Row],[Monto]],datos_arg[[#This Row],[Monto]]/datos_arg[[#This Row],[TC]]),0)</f>
        <v>3.9429197080291973</v>
      </c>
      <c r="Y4666" s="14"/>
    </row>
    <row r="4667" spans="1:25" ht="15" customHeight="1" x14ac:dyDescent="0.25">
      <c r="A4667" s="14">
        <f t="shared" si="72"/>
        <v>4664</v>
      </c>
      <c r="B4667" s="1">
        <v>44294</v>
      </c>
      <c r="C4667" s="18">
        <f>+YEAR(datos_arg[[#This Row],[Fecha]])</f>
        <v>2021</v>
      </c>
      <c r="D4667" s="18">
        <f>+MONTH(datos_arg[[#This Row],[Fecha]])</f>
        <v>4</v>
      </c>
      <c r="E4667" s="14" t="s">
        <v>617</v>
      </c>
      <c r="F4667" s="14" t="s">
        <v>8101</v>
      </c>
      <c r="G4667" s="14"/>
      <c r="H4667" s="14" t="s">
        <v>8103</v>
      </c>
      <c r="I4667" s="14" t="s">
        <v>8105</v>
      </c>
      <c r="J4667" s="14" t="s">
        <v>422</v>
      </c>
      <c r="K4667" s="14" t="s">
        <v>420</v>
      </c>
      <c r="L4667" s="14" t="s">
        <v>422</v>
      </c>
      <c r="M4667" s="14" t="s">
        <v>3743</v>
      </c>
      <c r="N4667" s="14" t="s">
        <v>100</v>
      </c>
      <c r="O4667" s="14" t="s">
        <v>4669</v>
      </c>
      <c r="P4667" s="14" t="s">
        <v>6304</v>
      </c>
      <c r="Q4667" s="14">
        <v>2</v>
      </c>
      <c r="R4667" s="14" t="s">
        <v>8101</v>
      </c>
      <c r="S4667" s="14" t="s">
        <v>439</v>
      </c>
      <c r="T4667" s="35">
        <v>1325.91</v>
      </c>
      <c r="U4667" s="14" t="s">
        <v>4</v>
      </c>
      <c r="V4667" s="14">
        <v>137</v>
      </c>
      <c r="W4667" s="16">
        <f>+IF(datos_arg[[#This Row],[Moneda]]="ARS",datos_arg[[#This Row],[Monto]],datos_arg[[#This Row],[Monto]]*datos_arg[[#This Row],[TC]])</f>
        <v>1325.91</v>
      </c>
      <c r="X4667" s="16">
        <f>IFERROR(IF(datos_arg[[#This Row],[Moneda]]="USD",datos_arg[[#This Row],[Monto]],datos_arg[[#This Row],[Monto]]/datos_arg[[#This Row],[TC]]),0)</f>
        <v>9.6781751824817519</v>
      </c>
      <c r="Y4667" s="14"/>
    </row>
    <row r="4668" spans="1:25" ht="15" customHeight="1" x14ac:dyDescent="0.25">
      <c r="A4668" s="14">
        <f t="shared" si="72"/>
        <v>4665</v>
      </c>
      <c r="B4668" s="1">
        <v>44294</v>
      </c>
      <c r="C4668" s="18">
        <f>+YEAR(datos_arg[[#This Row],[Fecha]])</f>
        <v>2021</v>
      </c>
      <c r="D4668" s="18">
        <f>+MONTH(datos_arg[[#This Row],[Fecha]])</f>
        <v>4</v>
      </c>
      <c r="E4668" s="14" t="s">
        <v>1015</v>
      </c>
      <c r="F4668" s="14" t="s">
        <v>403</v>
      </c>
      <c r="G4668" s="14" t="s">
        <v>5383</v>
      </c>
      <c r="H4668" s="14" t="s">
        <v>532</v>
      </c>
      <c r="I4668" s="14" t="s">
        <v>7132</v>
      </c>
      <c r="J4668" s="14" t="s">
        <v>425</v>
      </c>
      <c r="K4668" s="14" t="s">
        <v>421</v>
      </c>
      <c r="L4668" s="14" t="s">
        <v>425</v>
      </c>
      <c r="M4668" s="14" t="s">
        <v>815</v>
      </c>
      <c r="N4668" s="14" t="s">
        <v>100</v>
      </c>
      <c r="O4668" s="14" t="s">
        <v>4670</v>
      </c>
      <c r="P4668" s="14" t="s">
        <v>6286</v>
      </c>
      <c r="Q4668" s="14">
        <v>6</v>
      </c>
      <c r="R4668" s="14" t="s">
        <v>5383</v>
      </c>
      <c r="S4668" s="14" t="s">
        <v>439</v>
      </c>
      <c r="T4668" s="35">
        <v>8012.4</v>
      </c>
      <c r="U4668" s="14" t="s">
        <v>4</v>
      </c>
      <c r="V4668" s="14">
        <v>137</v>
      </c>
      <c r="W4668" s="16">
        <f>+IF(datos_arg[[#This Row],[Moneda]]="ARS",datos_arg[[#This Row],[Monto]],datos_arg[[#This Row],[Monto]]*datos_arg[[#This Row],[TC]])</f>
        <v>8012.4</v>
      </c>
      <c r="X4668" s="16">
        <f>IFERROR(IF(datos_arg[[#This Row],[Moneda]]="USD",datos_arg[[#This Row],[Monto]],datos_arg[[#This Row],[Monto]]/datos_arg[[#This Row],[TC]]),0)</f>
        <v>58.484671532846711</v>
      </c>
      <c r="Y4668" s="14"/>
    </row>
    <row r="4669" spans="1:25" ht="15" customHeight="1" x14ac:dyDescent="0.25">
      <c r="A4669" s="14">
        <f t="shared" si="72"/>
        <v>4666</v>
      </c>
      <c r="B4669" s="1">
        <v>44294</v>
      </c>
      <c r="C4669" s="18">
        <f>+YEAR(datos_arg[[#This Row],[Fecha]])</f>
        <v>2021</v>
      </c>
      <c r="D4669" s="18">
        <f>+MONTH(datos_arg[[#This Row],[Fecha]])</f>
        <v>4</v>
      </c>
      <c r="E4669" s="14" t="s">
        <v>5358</v>
      </c>
      <c r="F4669" s="14" t="s">
        <v>85</v>
      </c>
      <c r="G4669" s="14"/>
      <c r="H4669" s="14" t="s">
        <v>6646</v>
      </c>
      <c r="I4669" s="14" t="s">
        <v>7132</v>
      </c>
      <c r="J4669" s="14" t="s">
        <v>425</v>
      </c>
      <c r="K4669" s="14" t="s">
        <v>420</v>
      </c>
      <c r="L4669" s="14" t="s">
        <v>425</v>
      </c>
      <c r="M4669" s="14" t="s">
        <v>1103</v>
      </c>
      <c r="N4669" s="14" t="s">
        <v>100</v>
      </c>
      <c r="O4669" s="14" t="s">
        <v>4671</v>
      </c>
      <c r="P4669" s="14" t="s">
        <v>6305</v>
      </c>
      <c r="Q4669" s="14">
        <v>2</v>
      </c>
      <c r="R4669" s="14" t="s">
        <v>85</v>
      </c>
      <c r="S4669" s="14" t="s">
        <v>439</v>
      </c>
      <c r="T4669" s="35">
        <v>1691.3000000000002</v>
      </c>
      <c r="U4669" s="14" t="s">
        <v>4</v>
      </c>
      <c r="V4669" s="14">
        <v>137</v>
      </c>
      <c r="W4669" s="16">
        <f>+IF(datos_arg[[#This Row],[Moneda]]="ARS",datos_arg[[#This Row],[Monto]],datos_arg[[#This Row],[Monto]]*datos_arg[[#This Row],[TC]])</f>
        <v>1691.3000000000002</v>
      </c>
      <c r="X4669" s="16">
        <f>IFERROR(IF(datos_arg[[#This Row],[Moneda]]="USD",datos_arg[[#This Row],[Monto]],datos_arg[[#This Row],[Monto]]/datos_arg[[#This Row],[TC]]),0)</f>
        <v>12.345255474452555</v>
      </c>
      <c r="Y4669" s="14"/>
    </row>
    <row r="4670" spans="1:25" ht="15" customHeight="1" x14ac:dyDescent="0.25">
      <c r="A4670" s="14">
        <f t="shared" si="72"/>
        <v>4667</v>
      </c>
      <c r="B4670" s="1">
        <v>44294</v>
      </c>
      <c r="C4670" s="18">
        <f>+YEAR(datos_arg[[#This Row],[Fecha]])</f>
        <v>2021</v>
      </c>
      <c r="D4670" s="18">
        <f>+MONTH(datos_arg[[#This Row],[Fecha]])</f>
        <v>4</v>
      </c>
      <c r="E4670" s="14" t="s">
        <v>617</v>
      </c>
      <c r="F4670" s="14" t="s">
        <v>8101</v>
      </c>
      <c r="G4670" s="14"/>
      <c r="H4670" s="14" t="s">
        <v>8103</v>
      </c>
      <c r="I4670" s="14" t="s">
        <v>8105</v>
      </c>
      <c r="J4670" s="14" t="s">
        <v>422</v>
      </c>
      <c r="K4670" s="14" t="s">
        <v>420</v>
      </c>
      <c r="L4670" s="14" t="s">
        <v>422</v>
      </c>
      <c r="M4670" s="14" t="s">
        <v>578</v>
      </c>
      <c r="N4670" s="14" t="s">
        <v>100</v>
      </c>
      <c r="O4670" s="14" t="s">
        <v>4672</v>
      </c>
      <c r="P4670" s="14" t="s">
        <v>6305</v>
      </c>
      <c r="Q4670" s="14">
        <v>15</v>
      </c>
      <c r="R4670" s="14" t="s">
        <v>8101</v>
      </c>
      <c r="S4670" s="14" t="s">
        <v>439</v>
      </c>
      <c r="T4670" s="35">
        <v>1086.5899999999999</v>
      </c>
      <c r="U4670" s="14" t="s">
        <v>4</v>
      </c>
      <c r="V4670" s="14">
        <v>137</v>
      </c>
      <c r="W4670" s="16">
        <f>+IF(datos_arg[[#This Row],[Moneda]]="ARS",datos_arg[[#This Row],[Monto]],datos_arg[[#This Row],[Monto]]*datos_arg[[#This Row],[TC]])</f>
        <v>1086.5899999999999</v>
      </c>
      <c r="X4670" s="16">
        <f>IFERROR(IF(datos_arg[[#This Row],[Moneda]]="USD",datos_arg[[#This Row],[Monto]],datos_arg[[#This Row],[Monto]]/datos_arg[[#This Row],[TC]]),0)</f>
        <v>7.9313138686131381</v>
      </c>
      <c r="Y4670" s="14"/>
    </row>
    <row r="4671" spans="1:25" ht="15" customHeight="1" x14ac:dyDescent="0.25">
      <c r="A4671" s="14">
        <f t="shared" si="72"/>
        <v>4668</v>
      </c>
      <c r="B4671" s="1">
        <v>44294</v>
      </c>
      <c r="C4671" s="18">
        <f>+YEAR(datos_arg[[#This Row],[Fecha]])</f>
        <v>2021</v>
      </c>
      <c r="D4671" s="18">
        <f>+MONTH(datos_arg[[#This Row],[Fecha]])</f>
        <v>4</v>
      </c>
      <c r="E4671" s="14" t="s">
        <v>617</v>
      </c>
      <c r="F4671" s="14" t="s">
        <v>8101</v>
      </c>
      <c r="G4671" s="14"/>
      <c r="H4671" s="14" t="s">
        <v>8103</v>
      </c>
      <c r="I4671" s="14" t="s">
        <v>8105</v>
      </c>
      <c r="J4671" s="14" t="s">
        <v>422</v>
      </c>
      <c r="K4671" s="14" t="s">
        <v>420</v>
      </c>
      <c r="L4671" s="14" t="s">
        <v>422</v>
      </c>
      <c r="M4671" s="14" t="s">
        <v>578</v>
      </c>
      <c r="N4671" s="14" t="s">
        <v>100</v>
      </c>
      <c r="O4671" s="14" t="s">
        <v>4673</v>
      </c>
      <c r="P4671" s="14" t="s">
        <v>6305</v>
      </c>
      <c r="Q4671" s="14">
        <v>15</v>
      </c>
      <c r="R4671" s="14" t="s">
        <v>8101</v>
      </c>
      <c r="S4671" s="14" t="s">
        <v>439</v>
      </c>
      <c r="T4671" s="35">
        <v>1086.5899999999999</v>
      </c>
      <c r="U4671" s="14" t="s">
        <v>4</v>
      </c>
      <c r="V4671" s="14">
        <v>137</v>
      </c>
      <c r="W4671" s="16">
        <f>+IF(datos_arg[[#This Row],[Moneda]]="ARS",datos_arg[[#This Row],[Monto]],datos_arg[[#This Row],[Monto]]*datos_arg[[#This Row],[TC]])</f>
        <v>1086.5899999999999</v>
      </c>
      <c r="X4671" s="16">
        <f>IFERROR(IF(datos_arg[[#This Row],[Moneda]]="USD",datos_arg[[#This Row],[Monto]],datos_arg[[#This Row],[Monto]]/datos_arg[[#This Row],[TC]]),0)</f>
        <v>7.9313138686131381</v>
      </c>
      <c r="Y4671" s="14"/>
    </row>
    <row r="4672" spans="1:25" ht="15" customHeight="1" x14ac:dyDescent="0.25">
      <c r="A4672" s="14">
        <f t="shared" si="72"/>
        <v>4669</v>
      </c>
      <c r="B4672" s="1">
        <v>44294</v>
      </c>
      <c r="C4672" s="18">
        <f>+YEAR(datos_arg[[#This Row],[Fecha]])</f>
        <v>2021</v>
      </c>
      <c r="D4672" s="18">
        <f>+MONTH(datos_arg[[#This Row],[Fecha]])</f>
        <v>4</v>
      </c>
      <c r="E4672" s="14" t="s">
        <v>5358</v>
      </c>
      <c r="F4672" s="14" t="s">
        <v>85</v>
      </c>
      <c r="G4672" s="14"/>
      <c r="H4672" s="14" t="s">
        <v>6646</v>
      </c>
      <c r="I4672" s="14" t="s">
        <v>7132</v>
      </c>
      <c r="J4672" s="14" t="s">
        <v>425</v>
      </c>
      <c r="K4672" s="14" t="s">
        <v>420</v>
      </c>
      <c r="L4672" s="14" t="s">
        <v>425</v>
      </c>
      <c r="M4672" s="14" t="s">
        <v>1103</v>
      </c>
      <c r="N4672" s="14" t="s">
        <v>100</v>
      </c>
      <c r="O4672" s="14" t="s">
        <v>4674</v>
      </c>
      <c r="P4672" s="14" t="s">
        <v>6305</v>
      </c>
      <c r="Q4672" s="14">
        <v>2</v>
      </c>
      <c r="R4672" s="14" t="s">
        <v>85</v>
      </c>
      <c r="S4672" s="14" t="s">
        <v>439</v>
      </c>
      <c r="T4672" s="35">
        <v>4694.8</v>
      </c>
      <c r="U4672" s="14" t="s">
        <v>4</v>
      </c>
      <c r="V4672" s="14">
        <v>137</v>
      </c>
      <c r="W4672" s="16">
        <f>+IF(datos_arg[[#This Row],[Moneda]]="ARS",datos_arg[[#This Row],[Monto]],datos_arg[[#This Row],[Monto]]*datos_arg[[#This Row],[TC]])</f>
        <v>4694.8</v>
      </c>
      <c r="X4672" s="16">
        <f>IFERROR(IF(datos_arg[[#This Row],[Moneda]]="USD",datos_arg[[#This Row],[Monto]],datos_arg[[#This Row],[Monto]]/datos_arg[[#This Row],[TC]]),0)</f>
        <v>34.268613138686135</v>
      </c>
      <c r="Y4672" s="14"/>
    </row>
    <row r="4673" spans="1:25" ht="15" customHeight="1" x14ac:dyDescent="0.25">
      <c r="A4673" s="14">
        <f t="shared" si="72"/>
        <v>4670</v>
      </c>
      <c r="B4673" s="1">
        <v>44294</v>
      </c>
      <c r="C4673" s="18">
        <f>+YEAR(datos_arg[[#This Row],[Fecha]])</f>
        <v>2021</v>
      </c>
      <c r="D4673" s="18">
        <f>+MONTH(datos_arg[[#This Row],[Fecha]])</f>
        <v>4</v>
      </c>
      <c r="E4673" s="14" t="s">
        <v>5358</v>
      </c>
      <c r="F4673" s="14" t="s">
        <v>85</v>
      </c>
      <c r="G4673" s="14"/>
      <c r="H4673" s="14" t="s">
        <v>6646</v>
      </c>
      <c r="I4673" s="14" t="s">
        <v>7132</v>
      </c>
      <c r="J4673" s="14" t="s">
        <v>425</v>
      </c>
      <c r="K4673" s="14" t="s">
        <v>420</v>
      </c>
      <c r="L4673" s="14" t="s">
        <v>425</v>
      </c>
      <c r="M4673" s="14" t="s">
        <v>1103</v>
      </c>
      <c r="N4673" s="14" t="s">
        <v>100</v>
      </c>
      <c r="O4673" s="14" t="s">
        <v>4675</v>
      </c>
      <c r="P4673" s="14" t="s">
        <v>6305</v>
      </c>
      <c r="Q4673" s="14">
        <v>2</v>
      </c>
      <c r="R4673" s="14" t="s">
        <v>85</v>
      </c>
      <c r="S4673" s="14" t="s">
        <v>439</v>
      </c>
      <c r="T4673" s="35">
        <v>1227.6199999999999</v>
      </c>
      <c r="U4673" s="14" t="s">
        <v>4</v>
      </c>
      <c r="V4673" s="14">
        <v>137</v>
      </c>
      <c r="W4673" s="16">
        <f>+IF(datos_arg[[#This Row],[Moneda]]="ARS",datos_arg[[#This Row],[Monto]],datos_arg[[#This Row],[Monto]]*datos_arg[[#This Row],[TC]])</f>
        <v>1227.6199999999999</v>
      </c>
      <c r="X4673" s="16">
        <f>IFERROR(IF(datos_arg[[#This Row],[Moneda]]="USD",datos_arg[[#This Row],[Monto]],datos_arg[[#This Row],[Monto]]/datos_arg[[#This Row],[TC]]),0)</f>
        <v>8.9607299270072982</v>
      </c>
      <c r="Y4673" s="14"/>
    </row>
    <row r="4674" spans="1:25" ht="15" customHeight="1" x14ac:dyDescent="0.25">
      <c r="A4674" s="14">
        <f t="shared" si="72"/>
        <v>4671</v>
      </c>
      <c r="B4674" s="1">
        <v>44294</v>
      </c>
      <c r="C4674" s="18">
        <f>+YEAR(datos_arg[[#This Row],[Fecha]])</f>
        <v>2021</v>
      </c>
      <c r="D4674" s="18">
        <f>+MONTH(datos_arg[[#This Row],[Fecha]])</f>
        <v>4</v>
      </c>
      <c r="E4674" s="14" t="s">
        <v>1015</v>
      </c>
      <c r="F4674" s="14" t="s">
        <v>430</v>
      </c>
      <c r="G4674" s="14"/>
      <c r="H4674" s="14" t="s">
        <v>7132</v>
      </c>
      <c r="I4674" s="14" t="s">
        <v>7132</v>
      </c>
      <c r="J4674" s="14" t="s">
        <v>425</v>
      </c>
      <c r="K4674" s="14"/>
      <c r="L4674" s="14" t="s">
        <v>425</v>
      </c>
      <c r="M4674" s="14" t="s">
        <v>60</v>
      </c>
      <c r="N4674" s="14" t="s">
        <v>26</v>
      </c>
      <c r="O4674" s="14" t="s">
        <v>2370</v>
      </c>
      <c r="P4674" s="14" t="s">
        <v>6306</v>
      </c>
      <c r="Q4674" s="14"/>
      <c r="R4674" s="14" t="s">
        <v>430</v>
      </c>
      <c r="S4674" s="14" t="s">
        <v>439</v>
      </c>
      <c r="T4674" s="35">
        <v>22064.69</v>
      </c>
      <c r="U4674" s="14" t="s">
        <v>4</v>
      </c>
      <c r="V4674" s="14">
        <v>137</v>
      </c>
      <c r="W4674" s="16">
        <f>+IF(datos_arg[[#This Row],[Moneda]]="ARS",datos_arg[[#This Row],[Monto]],datos_arg[[#This Row],[Monto]]*datos_arg[[#This Row],[TC]])</f>
        <v>22064.69</v>
      </c>
      <c r="X4674" s="16">
        <f>IFERROR(IF(datos_arg[[#This Row],[Moneda]]="USD",datos_arg[[#This Row],[Monto]],datos_arg[[#This Row],[Monto]]/datos_arg[[#This Row],[TC]]),0)</f>
        <v>161.0561313868613</v>
      </c>
      <c r="Y4674" s="14"/>
    </row>
    <row r="4675" spans="1:25" ht="15" customHeight="1" x14ac:dyDescent="0.25">
      <c r="A4675" s="14">
        <f t="shared" si="72"/>
        <v>4672</v>
      </c>
      <c r="B4675" s="1">
        <v>44294</v>
      </c>
      <c r="C4675" s="18">
        <f>+YEAR(datos_arg[[#This Row],[Fecha]])</f>
        <v>2021</v>
      </c>
      <c r="D4675" s="18">
        <f>+MONTH(datos_arg[[#This Row],[Fecha]])</f>
        <v>4</v>
      </c>
      <c r="E4675" s="14" t="s">
        <v>1015</v>
      </c>
      <c r="F4675" s="14" t="s">
        <v>403</v>
      </c>
      <c r="G4675" s="14" t="s">
        <v>970</v>
      </c>
      <c r="H4675" s="14" t="s">
        <v>7132</v>
      </c>
      <c r="I4675" s="14" t="s">
        <v>7132</v>
      </c>
      <c r="J4675" s="14" t="s">
        <v>425</v>
      </c>
      <c r="K4675" s="14"/>
      <c r="L4675" s="14" t="s">
        <v>425</v>
      </c>
      <c r="M4675" s="14" t="s">
        <v>493</v>
      </c>
      <c r="N4675" s="14" t="s">
        <v>26</v>
      </c>
      <c r="O4675" s="14" t="s">
        <v>3764</v>
      </c>
      <c r="P4675" s="14" t="s">
        <v>6306</v>
      </c>
      <c r="Q4675" s="14"/>
      <c r="R4675" s="14" t="s">
        <v>970</v>
      </c>
      <c r="S4675" s="14" t="s">
        <v>439</v>
      </c>
      <c r="T4675" s="35">
        <v>3488.31</v>
      </c>
      <c r="U4675" s="14" t="s">
        <v>4</v>
      </c>
      <c r="V4675" s="14">
        <v>137</v>
      </c>
      <c r="W4675" s="16">
        <f>+IF(datos_arg[[#This Row],[Moneda]]="ARS",datos_arg[[#This Row],[Monto]],datos_arg[[#This Row],[Monto]]*datos_arg[[#This Row],[TC]])</f>
        <v>3488.31</v>
      </c>
      <c r="X4675" s="16">
        <f>IFERROR(IF(datos_arg[[#This Row],[Moneda]]="USD",datos_arg[[#This Row],[Monto]],datos_arg[[#This Row],[Monto]]/datos_arg[[#This Row],[TC]]),0)</f>
        <v>25.462116788321168</v>
      </c>
      <c r="Y4675" s="14"/>
    </row>
    <row r="4676" spans="1:25" ht="15" customHeight="1" x14ac:dyDescent="0.25">
      <c r="A4676" s="14">
        <f t="shared" si="72"/>
        <v>4673</v>
      </c>
      <c r="B4676" s="1">
        <v>44294</v>
      </c>
      <c r="C4676" s="18">
        <f>+YEAR(datos_arg[[#This Row],[Fecha]])</f>
        <v>2021</v>
      </c>
      <c r="D4676" s="18">
        <f>+MONTH(datos_arg[[#This Row],[Fecha]])</f>
        <v>4</v>
      </c>
      <c r="E4676" s="14" t="s">
        <v>1015</v>
      </c>
      <c r="F4676" s="14" t="s">
        <v>403</v>
      </c>
      <c r="G4676" s="14" t="s">
        <v>5383</v>
      </c>
      <c r="H4676" s="14" t="s">
        <v>6646</v>
      </c>
      <c r="I4676" s="14" t="s">
        <v>6668</v>
      </c>
      <c r="J4676" s="14" t="s">
        <v>425</v>
      </c>
      <c r="K4676" s="14" t="s">
        <v>420</v>
      </c>
      <c r="L4676" s="14" t="s">
        <v>425</v>
      </c>
      <c r="M4676" s="14" t="s">
        <v>7261</v>
      </c>
      <c r="N4676" s="14" t="s">
        <v>3351</v>
      </c>
      <c r="O4676" s="14" t="s">
        <v>7262</v>
      </c>
      <c r="P4676" s="14" t="s">
        <v>7263</v>
      </c>
      <c r="Q4676" s="14">
        <v>1</v>
      </c>
      <c r="R4676" s="14" t="s">
        <v>5383</v>
      </c>
      <c r="S4676" s="14" t="s">
        <v>439</v>
      </c>
      <c r="T4676" s="35">
        <v>850</v>
      </c>
      <c r="U4676" s="14" t="s">
        <v>4</v>
      </c>
      <c r="V4676" s="14">
        <v>137</v>
      </c>
      <c r="W4676" s="16">
        <f>+IF(datos_arg[[#This Row],[Moneda]]="ARS",datos_arg[[#This Row],[Monto]],datos_arg[[#This Row],[Monto]]*datos_arg[[#This Row],[TC]])</f>
        <v>850</v>
      </c>
      <c r="X4676" s="16">
        <f>IFERROR(IF(datos_arg[[#This Row],[Moneda]]="USD",datos_arg[[#This Row],[Monto]],datos_arg[[#This Row],[Monto]]/datos_arg[[#This Row],[TC]]),0)</f>
        <v>6.2043795620437958</v>
      </c>
      <c r="Y4676" s="14"/>
    </row>
    <row r="4677" spans="1:25" ht="15" customHeight="1" x14ac:dyDescent="0.25">
      <c r="A4677" s="14">
        <f t="shared" si="72"/>
        <v>4674</v>
      </c>
      <c r="B4677" s="1">
        <v>44294</v>
      </c>
      <c r="C4677" s="18">
        <f>+YEAR(datos_arg[[#This Row],[Fecha]])</f>
        <v>2021</v>
      </c>
      <c r="D4677" s="18">
        <f>+MONTH(datos_arg[[#This Row],[Fecha]])</f>
        <v>4</v>
      </c>
      <c r="E4677" s="14" t="s">
        <v>1015</v>
      </c>
      <c r="F4677" s="14" t="s">
        <v>403</v>
      </c>
      <c r="G4677" s="14" t="s">
        <v>5383</v>
      </c>
      <c r="H4677" s="14" t="s">
        <v>8103</v>
      </c>
      <c r="I4677" s="14" t="s">
        <v>8105</v>
      </c>
      <c r="J4677" s="14" t="s">
        <v>422</v>
      </c>
      <c r="K4677" s="14" t="s">
        <v>420</v>
      </c>
      <c r="L4677" s="14" t="s">
        <v>422</v>
      </c>
      <c r="M4677" s="14" t="s">
        <v>1526</v>
      </c>
      <c r="N4677" s="14" t="s">
        <v>5902</v>
      </c>
      <c r="O4677" s="14" t="s">
        <v>7265</v>
      </c>
      <c r="P4677" s="14" t="s">
        <v>7282</v>
      </c>
      <c r="Q4677" s="14">
        <v>50</v>
      </c>
      <c r="R4677" s="14" t="s">
        <v>5383</v>
      </c>
      <c r="S4677" s="14" t="s">
        <v>439</v>
      </c>
      <c r="T4677" s="35">
        <v>9784.0499999999993</v>
      </c>
      <c r="U4677" s="14" t="s">
        <v>4</v>
      </c>
      <c r="V4677" s="14">
        <v>137</v>
      </c>
      <c r="W4677" s="16">
        <f>+IF(datos_arg[[#This Row],[Moneda]]="ARS",datos_arg[[#This Row],[Monto]],datos_arg[[#This Row],[Monto]]*datos_arg[[#This Row],[TC]])</f>
        <v>9784.0499999999993</v>
      </c>
      <c r="X4677" s="16">
        <f>IFERROR(IF(datos_arg[[#This Row],[Moneda]]="USD",datos_arg[[#This Row],[Monto]],datos_arg[[#This Row],[Monto]]/datos_arg[[#This Row],[TC]]),0)</f>
        <v>71.416423357664229</v>
      </c>
      <c r="Y4677" s="14"/>
    </row>
    <row r="4678" spans="1:25" ht="15" customHeight="1" x14ac:dyDescent="0.25">
      <c r="A4678" s="14">
        <f t="shared" ref="A4678:A4741" si="73">+A4677+1</f>
        <v>4675</v>
      </c>
      <c r="B4678" s="1">
        <v>44294</v>
      </c>
      <c r="C4678" s="18">
        <f>+YEAR(datos_arg[[#This Row],[Fecha]])</f>
        <v>2021</v>
      </c>
      <c r="D4678" s="18">
        <f>+MONTH(datos_arg[[#This Row],[Fecha]])</f>
        <v>4</v>
      </c>
      <c r="E4678" s="14" t="s">
        <v>617</v>
      </c>
      <c r="F4678" s="14" t="s">
        <v>8101</v>
      </c>
      <c r="G4678" s="14"/>
      <c r="H4678" s="14" t="s">
        <v>8103</v>
      </c>
      <c r="I4678" s="14" t="s">
        <v>8105</v>
      </c>
      <c r="J4678" s="14" t="s">
        <v>422</v>
      </c>
      <c r="K4678" s="14" t="s">
        <v>420</v>
      </c>
      <c r="L4678" s="14" t="s">
        <v>422</v>
      </c>
      <c r="M4678" s="14" t="s">
        <v>2384</v>
      </c>
      <c r="N4678" s="14" t="s">
        <v>5902</v>
      </c>
      <c r="O4678" s="14" t="s">
        <v>7266</v>
      </c>
      <c r="P4678" s="14" t="s">
        <v>7282</v>
      </c>
      <c r="Q4678" s="14">
        <v>1</v>
      </c>
      <c r="R4678" s="14" t="s">
        <v>8101</v>
      </c>
      <c r="S4678" s="14" t="s">
        <v>439</v>
      </c>
      <c r="T4678" s="35">
        <v>2218.6</v>
      </c>
      <c r="U4678" s="14" t="s">
        <v>4</v>
      </c>
      <c r="V4678" s="14">
        <v>137</v>
      </c>
      <c r="W4678" s="16">
        <f>+IF(datos_arg[[#This Row],[Moneda]]="ARS",datos_arg[[#This Row],[Monto]],datos_arg[[#This Row],[Monto]]*datos_arg[[#This Row],[TC]])</f>
        <v>2218.6</v>
      </c>
      <c r="X4678" s="16">
        <f>IFERROR(IF(datos_arg[[#This Row],[Moneda]]="USD",datos_arg[[#This Row],[Monto]],datos_arg[[#This Row],[Monto]]/datos_arg[[#This Row],[TC]]),0)</f>
        <v>16.194160583941606</v>
      </c>
      <c r="Y4678" s="14"/>
    </row>
    <row r="4679" spans="1:25" ht="15" customHeight="1" x14ac:dyDescent="0.25">
      <c r="A4679" s="14">
        <f t="shared" si="73"/>
        <v>4676</v>
      </c>
      <c r="B4679" s="1">
        <v>44294</v>
      </c>
      <c r="C4679" s="18">
        <f>+YEAR(datos_arg[[#This Row],[Fecha]])</f>
        <v>2021</v>
      </c>
      <c r="D4679" s="18">
        <f>+MONTH(datos_arg[[#This Row],[Fecha]])</f>
        <v>4</v>
      </c>
      <c r="E4679" s="14" t="s">
        <v>1015</v>
      </c>
      <c r="F4679" s="14" t="s">
        <v>403</v>
      </c>
      <c r="G4679" s="14" t="s">
        <v>5383</v>
      </c>
      <c r="H4679" s="14" t="s">
        <v>8103</v>
      </c>
      <c r="I4679" s="14" t="s">
        <v>8105</v>
      </c>
      <c r="J4679" s="14" t="s">
        <v>422</v>
      </c>
      <c r="K4679" s="14" t="s">
        <v>420</v>
      </c>
      <c r="L4679" s="14" t="s">
        <v>422</v>
      </c>
      <c r="M4679" s="14" t="s">
        <v>7264</v>
      </c>
      <c r="N4679" s="14" t="s">
        <v>5902</v>
      </c>
      <c r="O4679" s="14" t="s">
        <v>7267</v>
      </c>
      <c r="P4679" s="14" t="s">
        <v>7282</v>
      </c>
      <c r="Q4679" s="14">
        <v>1</v>
      </c>
      <c r="R4679" s="14" t="s">
        <v>5383</v>
      </c>
      <c r="S4679" s="14" t="s">
        <v>439</v>
      </c>
      <c r="T4679" s="35">
        <v>255.4</v>
      </c>
      <c r="U4679" s="14" t="s">
        <v>4</v>
      </c>
      <c r="V4679" s="14">
        <v>137</v>
      </c>
      <c r="W4679" s="16">
        <f>+IF(datos_arg[[#This Row],[Moneda]]="ARS",datos_arg[[#This Row],[Monto]],datos_arg[[#This Row],[Monto]]*datos_arg[[#This Row],[TC]])</f>
        <v>255.4</v>
      </c>
      <c r="X4679" s="16">
        <f>IFERROR(IF(datos_arg[[#This Row],[Moneda]]="USD",datos_arg[[#This Row],[Monto]],datos_arg[[#This Row],[Monto]]/datos_arg[[#This Row],[TC]]),0)</f>
        <v>1.8642335766423359</v>
      </c>
      <c r="Y4679" s="14"/>
    </row>
    <row r="4680" spans="1:25" ht="15" customHeight="1" x14ac:dyDescent="0.25">
      <c r="A4680" s="14">
        <f t="shared" si="73"/>
        <v>4677</v>
      </c>
      <c r="B4680" s="1">
        <v>44294</v>
      </c>
      <c r="C4680" s="18">
        <f>+YEAR(datos_arg[[#This Row],[Fecha]])</f>
        <v>2021</v>
      </c>
      <c r="D4680" s="18">
        <f>+MONTH(datos_arg[[#This Row],[Fecha]])</f>
        <v>4</v>
      </c>
      <c r="E4680" s="14" t="s">
        <v>1015</v>
      </c>
      <c r="F4680" s="14" t="s">
        <v>403</v>
      </c>
      <c r="G4680" s="14" t="s">
        <v>5383</v>
      </c>
      <c r="H4680" s="14" t="s">
        <v>8103</v>
      </c>
      <c r="I4680" s="14" t="s">
        <v>8105</v>
      </c>
      <c r="J4680" s="14" t="s">
        <v>422</v>
      </c>
      <c r="K4680" s="14" t="s">
        <v>420</v>
      </c>
      <c r="L4680" s="14" t="s">
        <v>425</v>
      </c>
      <c r="M4680" s="14" t="s">
        <v>2382</v>
      </c>
      <c r="N4680" s="14" t="s">
        <v>5902</v>
      </c>
      <c r="O4680" s="14" t="s">
        <v>7268</v>
      </c>
      <c r="P4680" s="14" t="s">
        <v>7282</v>
      </c>
      <c r="Q4680" s="14">
        <v>5</v>
      </c>
      <c r="R4680" s="14" t="s">
        <v>5383</v>
      </c>
      <c r="S4680" s="14" t="s">
        <v>439</v>
      </c>
      <c r="T4680" s="35">
        <v>334.59</v>
      </c>
      <c r="U4680" s="14" t="s">
        <v>4</v>
      </c>
      <c r="V4680" s="14">
        <v>137</v>
      </c>
      <c r="W4680" s="16">
        <f>+IF(datos_arg[[#This Row],[Moneda]]="ARS",datos_arg[[#This Row],[Monto]],datos_arg[[#This Row],[Monto]]*datos_arg[[#This Row],[TC]])</f>
        <v>334.59</v>
      </c>
      <c r="X4680" s="16">
        <f>IFERROR(IF(datos_arg[[#This Row],[Moneda]]="USD",datos_arg[[#This Row],[Monto]],datos_arg[[#This Row],[Monto]]/datos_arg[[#This Row],[TC]]),0)</f>
        <v>2.4422627737226277</v>
      </c>
      <c r="Y4680" s="14"/>
    </row>
    <row r="4681" spans="1:25" ht="15" customHeight="1" x14ac:dyDescent="0.25">
      <c r="A4681" s="14">
        <f t="shared" si="73"/>
        <v>4678</v>
      </c>
      <c r="B4681" s="1">
        <v>44294</v>
      </c>
      <c r="C4681" s="18">
        <f>+YEAR(datos_arg[[#This Row],[Fecha]])</f>
        <v>2021</v>
      </c>
      <c r="D4681" s="18">
        <f>+MONTH(datos_arg[[#This Row],[Fecha]])</f>
        <v>4</v>
      </c>
      <c r="E4681" s="14" t="s">
        <v>1015</v>
      </c>
      <c r="F4681" s="14" t="s">
        <v>403</v>
      </c>
      <c r="G4681" s="14" t="s">
        <v>5383</v>
      </c>
      <c r="H4681" s="14" t="s">
        <v>8103</v>
      </c>
      <c r="I4681" s="14" t="s">
        <v>8105</v>
      </c>
      <c r="J4681" s="14" t="s">
        <v>422</v>
      </c>
      <c r="K4681" s="14" t="s">
        <v>420</v>
      </c>
      <c r="L4681" s="14" t="s">
        <v>425</v>
      </c>
      <c r="M4681" s="14" t="s">
        <v>2382</v>
      </c>
      <c r="N4681" s="14" t="s">
        <v>5902</v>
      </c>
      <c r="O4681" s="14" t="s">
        <v>7269</v>
      </c>
      <c r="P4681" s="14" t="s">
        <v>7282</v>
      </c>
      <c r="Q4681" s="14">
        <v>5</v>
      </c>
      <c r="R4681" s="14" t="s">
        <v>5383</v>
      </c>
      <c r="S4681" s="14" t="s">
        <v>439</v>
      </c>
      <c r="T4681" s="35">
        <v>452.91</v>
      </c>
      <c r="U4681" s="14" t="s">
        <v>4</v>
      </c>
      <c r="V4681" s="14">
        <v>137</v>
      </c>
      <c r="W4681" s="16">
        <f>+IF(datos_arg[[#This Row],[Moneda]]="ARS",datos_arg[[#This Row],[Monto]],datos_arg[[#This Row],[Monto]]*datos_arg[[#This Row],[TC]])</f>
        <v>452.91</v>
      </c>
      <c r="X4681" s="16">
        <f>IFERROR(IF(datos_arg[[#This Row],[Moneda]]="USD",datos_arg[[#This Row],[Monto]],datos_arg[[#This Row],[Monto]]/datos_arg[[#This Row],[TC]]),0)</f>
        <v>3.3059124087591241</v>
      </c>
      <c r="Y4681" s="14"/>
    </row>
    <row r="4682" spans="1:25" ht="15" customHeight="1" x14ac:dyDescent="0.25">
      <c r="A4682" s="14">
        <f t="shared" si="73"/>
        <v>4679</v>
      </c>
      <c r="B4682" s="1">
        <v>44294</v>
      </c>
      <c r="C4682" s="18">
        <f>+YEAR(datos_arg[[#This Row],[Fecha]])</f>
        <v>2021</v>
      </c>
      <c r="D4682" s="18">
        <f>+MONTH(datos_arg[[#This Row],[Fecha]])</f>
        <v>4</v>
      </c>
      <c r="E4682" s="14" t="s">
        <v>1015</v>
      </c>
      <c r="F4682" s="14" t="s">
        <v>403</v>
      </c>
      <c r="G4682" s="14" t="s">
        <v>5383</v>
      </c>
      <c r="H4682" s="14" t="s">
        <v>8103</v>
      </c>
      <c r="I4682" s="14" t="s">
        <v>8105</v>
      </c>
      <c r="J4682" s="14" t="s">
        <v>422</v>
      </c>
      <c r="K4682" s="14" t="s">
        <v>420</v>
      </c>
      <c r="L4682" s="14" t="s">
        <v>425</v>
      </c>
      <c r="M4682" s="14" t="s">
        <v>2382</v>
      </c>
      <c r="N4682" s="14" t="s">
        <v>5902</v>
      </c>
      <c r="O4682" s="14" t="s">
        <v>7270</v>
      </c>
      <c r="P4682" s="14" t="s">
        <v>7282</v>
      </c>
      <c r="Q4682" s="14">
        <v>5</v>
      </c>
      <c r="R4682" s="14" t="s">
        <v>5383</v>
      </c>
      <c r="S4682" s="14" t="s">
        <v>439</v>
      </c>
      <c r="T4682" s="35">
        <v>286.38</v>
      </c>
      <c r="U4682" s="14" t="s">
        <v>4</v>
      </c>
      <c r="V4682" s="14">
        <v>137</v>
      </c>
      <c r="W4682" s="16">
        <f>+IF(datos_arg[[#This Row],[Moneda]]="ARS",datos_arg[[#This Row],[Monto]],datos_arg[[#This Row],[Monto]]*datos_arg[[#This Row],[TC]])</f>
        <v>286.38</v>
      </c>
      <c r="X4682" s="16">
        <f>IFERROR(IF(datos_arg[[#This Row],[Moneda]]="USD",datos_arg[[#This Row],[Monto]],datos_arg[[#This Row],[Monto]]/datos_arg[[#This Row],[TC]]),0)</f>
        <v>2.0903649635036494</v>
      </c>
      <c r="Y4682" s="14"/>
    </row>
    <row r="4683" spans="1:25" ht="15" customHeight="1" x14ac:dyDescent="0.25">
      <c r="A4683" s="14">
        <f t="shared" si="73"/>
        <v>4680</v>
      </c>
      <c r="B4683" s="1">
        <v>44294</v>
      </c>
      <c r="C4683" s="18">
        <f>+YEAR(datos_arg[[#This Row],[Fecha]])</f>
        <v>2021</v>
      </c>
      <c r="D4683" s="18">
        <f>+MONTH(datos_arg[[#This Row],[Fecha]])</f>
        <v>4</v>
      </c>
      <c r="E4683" s="14" t="s">
        <v>1015</v>
      </c>
      <c r="F4683" s="14" t="s">
        <v>403</v>
      </c>
      <c r="G4683" s="14" t="s">
        <v>5383</v>
      </c>
      <c r="H4683" s="14" t="s">
        <v>8103</v>
      </c>
      <c r="I4683" s="14" t="s">
        <v>8105</v>
      </c>
      <c r="J4683" s="14" t="s">
        <v>422</v>
      </c>
      <c r="K4683" s="14" t="s">
        <v>420</v>
      </c>
      <c r="L4683" s="14" t="s">
        <v>425</v>
      </c>
      <c r="M4683" s="14" t="s">
        <v>2382</v>
      </c>
      <c r="N4683" s="14" t="s">
        <v>5902</v>
      </c>
      <c r="O4683" s="14" t="s">
        <v>7271</v>
      </c>
      <c r="P4683" s="14" t="s">
        <v>7282</v>
      </c>
      <c r="Q4683" s="14">
        <v>5</v>
      </c>
      <c r="R4683" s="14" t="s">
        <v>5383</v>
      </c>
      <c r="S4683" s="14" t="s">
        <v>439</v>
      </c>
      <c r="T4683" s="35">
        <v>376.3</v>
      </c>
      <c r="U4683" s="14" t="s">
        <v>4</v>
      </c>
      <c r="V4683" s="14">
        <v>137</v>
      </c>
      <c r="W4683" s="16">
        <f>+IF(datos_arg[[#This Row],[Moneda]]="ARS",datos_arg[[#This Row],[Monto]],datos_arg[[#This Row],[Monto]]*datos_arg[[#This Row],[TC]])</f>
        <v>376.3</v>
      </c>
      <c r="X4683" s="16">
        <f>IFERROR(IF(datos_arg[[#This Row],[Moneda]]="USD",datos_arg[[#This Row],[Monto]],datos_arg[[#This Row],[Monto]]/datos_arg[[#This Row],[TC]]),0)</f>
        <v>2.7467153284671535</v>
      </c>
      <c r="Y4683" s="14"/>
    </row>
    <row r="4684" spans="1:25" ht="15" customHeight="1" x14ac:dyDescent="0.25">
      <c r="A4684" s="14">
        <f t="shared" si="73"/>
        <v>4681</v>
      </c>
      <c r="B4684" s="1">
        <v>44294</v>
      </c>
      <c r="C4684" s="18">
        <f>+YEAR(datos_arg[[#This Row],[Fecha]])</f>
        <v>2021</v>
      </c>
      <c r="D4684" s="18">
        <f>+MONTH(datos_arg[[#This Row],[Fecha]])</f>
        <v>4</v>
      </c>
      <c r="E4684" s="14" t="s">
        <v>617</v>
      </c>
      <c r="F4684" s="14" t="s">
        <v>8101</v>
      </c>
      <c r="G4684" s="14"/>
      <c r="H4684" s="14" t="s">
        <v>8103</v>
      </c>
      <c r="I4684" s="14" t="s">
        <v>8105</v>
      </c>
      <c r="J4684" s="14" t="s">
        <v>422</v>
      </c>
      <c r="K4684" s="14" t="s">
        <v>420</v>
      </c>
      <c r="L4684" s="14" t="s">
        <v>422</v>
      </c>
      <c r="M4684" s="14" t="s">
        <v>1518</v>
      </c>
      <c r="N4684" s="14" t="s">
        <v>5902</v>
      </c>
      <c r="O4684" s="14" t="s">
        <v>7272</v>
      </c>
      <c r="P4684" s="14" t="s">
        <v>7282</v>
      </c>
      <c r="Q4684" s="14">
        <v>1</v>
      </c>
      <c r="R4684" s="14" t="s">
        <v>8101</v>
      </c>
      <c r="S4684" s="14" t="s">
        <v>439</v>
      </c>
      <c r="T4684" s="35">
        <v>1752.02</v>
      </c>
      <c r="U4684" s="14" t="s">
        <v>4</v>
      </c>
      <c r="V4684" s="14">
        <v>137</v>
      </c>
      <c r="W4684" s="16">
        <f>+IF(datos_arg[[#This Row],[Moneda]]="ARS",datos_arg[[#This Row],[Monto]],datos_arg[[#This Row],[Monto]]*datos_arg[[#This Row],[TC]])</f>
        <v>1752.02</v>
      </c>
      <c r="X4684" s="16">
        <f>IFERROR(IF(datos_arg[[#This Row],[Moneda]]="USD",datos_arg[[#This Row],[Monto]],datos_arg[[#This Row],[Monto]]/datos_arg[[#This Row],[TC]]),0)</f>
        <v>12.788467153284671</v>
      </c>
      <c r="Y4684" s="14"/>
    </row>
    <row r="4685" spans="1:25" ht="15" customHeight="1" x14ac:dyDescent="0.25">
      <c r="A4685" s="14">
        <f t="shared" si="73"/>
        <v>4682</v>
      </c>
      <c r="B4685" s="1">
        <v>44294</v>
      </c>
      <c r="C4685" s="18">
        <f>+YEAR(datos_arg[[#This Row],[Fecha]])</f>
        <v>2021</v>
      </c>
      <c r="D4685" s="18">
        <f>+MONTH(datos_arg[[#This Row],[Fecha]])</f>
        <v>4</v>
      </c>
      <c r="E4685" s="14" t="s">
        <v>1015</v>
      </c>
      <c r="F4685" s="14" t="s">
        <v>403</v>
      </c>
      <c r="G4685" s="14" t="s">
        <v>5383</v>
      </c>
      <c r="H4685" s="14" t="s">
        <v>8103</v>
      </c>
      <c r="I4685" s="14" t="s">
        <v>8105</v>
      </c>
      <c r="J4685" s="14" t="s">
        <v>422</v>
      </c>
      <c r="K4685" s="14" t="s">
        <v>420</v>
      </c>
      <c r="L4685" s="14" t="s">
        <v>425</v>
      </c>
      <c r="M4685" s="14" t="s">
        <v>1653</v>
      </c>
      <c r="N4685" s="14" t="s">
        <v>5902</v>
      </c>
      <c r="O4685" s="14" t="s">
        <v>7273</v>
      </c>
      <c r="P4685" s="14" t="s">
        <v>7282</v>
      </c>
      <c r="Q4685" s="14">
        <v>3</v>
      </c>
      <c r="R4685" s="14" t="s">
        <v>5383</v>
      </c>
      <c r="S4685" s="14" t="s">
        <v>439</v>
      </c>
      <c r="T4685" s="35">
        <v>121.2</v>
      </c>
      <c r="U4685" s="14" t="s">
        <v>4</v>
      </c>
      <c r="V4685" s="14">
        <v>137</v>
      </c>
      <c r="W4685" s="16">
        <f>+IF(datos_arg[[#This Row],[Moneda]]="ARS",datos_arg[[#This Row],[Monto]],datos_arg[[#This Row],[Monto]]*datos_arg[[#This Row],[TC]])</f>
        <v>121.2</v>
      </c>
      <c r="X4685" s="16">
        <f>IFERROR(IF(datos_arg[[#This Row],[Moneda]]="USD",datos_arg[[#This Row],[Monto]],datos_arg[[#This Row],[Monto]]/datos_arg[[#This Row],[TC]]),0)</f>
        <v>0.8846715328467154</v>
      </c>
      <c r="Y4685" s="14"/>
    </row>
    <row r="4686" spans="1:25" ht="15" customHeight="1" x14ac:dyDescent="0.25">
      <c r="A4686" s="14">
        <f t="shared" si="73"/>
        <v>4683</v>
      </c>
      <c r="B4686" s="1">
        <v>44294</v>
      </c>
      <c r="C4686" s="18">
        <f>+YEAR(datos_arg[[#This Row],[Fecha]])</f>
        <v>2021</v>
      </c>
      <c r="D4686" s="18">
        <f>+MONTH(datos_arg[[#This Row],[Fecha]])</f>
        <v>4</v>
      </c>
      <c r="E4686" s="14" t="s">
        <v>1015</v>
      </c>
      <c r="F4686" s="14" t="s">
        <v>403</v>
      </c>
      <c r="G4686" s="14" t="s">
        <v>5383</v>
      </c>
      <c r="H4686" s="14" t="s">
        <v>8103</v>
      </c>
      <c r="I4686" s="14" t="s">
        <v>8105</v>
      </c>
      <c r="J4686" s="14" t="s">
        <v>422</v>
      </c>
      <c r="K4686" s="14" t="s">
        <v>420</v>
      </c>
      <c r="L4686" s="14" t="s">
        <v>422</v>
      </c>
      <c r="M4686" s="14" t="s">
        <v>780</v>
      </c>
      <c r="N4686" s="14" t="s">
        <v>5902</v>
      </c>
      <c r="O4686" s="14" t="s">
        <v>7274</v>
      </c>
      <c r="P4686" s="14" t="s">
        <v>7282</v>
      </c>
      <c r="Q4686" s="14">
        <v>3</v>
      </c>
      <c r="R4686" s="14" t="s">
        <v>5383</v>
      </c>
      <c r="S4686" s="14" t="s">
        <v>439</v>
      </c>
      <c r="T4686" s="35">
        <v>346.13</v>
      </c>
      <c r="U4686" s="14" t="s">
        <v>4</v>
      </c>
      <c r="V4686" s="14">
        <v>137</v>
      </c>
      <c r="W4686" s="16">
        <f>+IF(datos_arg[[#This Row],[Moneda]]="ARS",datos_arg[[#This Row],[Monto]],datos_arg[[#This Row],[Monto]]*datos_arg[[#This Row],[TC]])</f>
        <v>346.13</v>
      </c>
      <c r="X4686" s="16">
        <f>IFERROR(IF(datos_arg[[#This Row],[Moneda]]="USD",datos_arg[[#This Row],[Monto]],datos_arg[[#This Row],[Monto]]/datos_arg[[#This Row],[TC]]),0)</f>
        <v>2.5264963503649636</v>
      </c>
      <c r="Y4686" s="14"/>
    </row>
    <row r="4687" spans="1:25" ht="15" customHeight="1" x14ac:dyDescent="0.25">
      <c r="A4687" s="14">
        <f t="shared" si="73"/>
        <v>4684</v>
      </c>
      <c r="B4687" s="1">
        <v>44294</v>
      </c>
      <c r="C4687" s="18">
        <f>+YEAR(datos_arg[[#This Row],[Fecha]])</f>
        <v>2021</v>
      </c>
      <c r="D4687" s="18">
        <f>+MONTH(datos_arg[[#This Row],[Fecha]])</f>
        <v>4</v>
      </c>
      <c r="E4687" s="14" t="s">
        <v>1015</v>
      </c>
      <c r="F4687" s="14" t="s">
        <v>403</v>
      </c>
      <c r="G4687" s="14" t="s">
        <v>5383</v>
      </c>
      <c r="H4687" s="14" t="s">
        <v>8103</v>
      </c>
      <c r="I4687" s="14" t="s">
        <v>8105</v>
      </c>
      <c r="J4687" s="14" t="s">
        <v>422</v>
      </c>
      <c r="K4687" s="14" t="s">
        <v>420</v>
      </c>
      <c r="L4687" s="14" t="s">
        <v>425</v>
      </c>
      <c r="M4687" s="14" t="s">
        <v>2747</v>
      </c>
      <c r="N4687" s="14" t="s">
        <v>5902</v>
      </c>
      <c r="O4687" s="14" t="s">
        <v>7275</v>
      </c>
      <c r="P4687" s="14" t="s">
        <v>7282</v>
      </c>
      <c r="Q4687" s="14">
        <v>5</v>
      </c>
      <c r="R4687" s="14" t="s">
        <v>5383</v>
      </c>
      <c r="S4687" s="14" t="s">
        <v>439</v>
      </c>
      <c r="T4687" s="35">
        <v>636.79</v>
      </c>
      <c r="U4687" s="14" t="s">
        <v>4</v>
      </c>
      <c r="V4687" s="14">
        <v>137</v>
      </c>
      <c r="W4687" s="16">
        <f>+IF(datos_arg[[#This Row],[Moneda]]="ARS",datos_arg[[#This Row],[Monto]],datos_arg[[#This Row],[Monto]]*datos_arg[[#This Row],[TC]])</f>
        <v>636.79</v>
      </c>
      <c r="X4687" s="16">
        <f>IFERROR(IF(datos_arg[[#This Row],[Moneda]]="USD",datos_arg[[#This Row],[Monto]],datos_arg[[#This Row],[Monto]]/datos_arg[[#This Row],[TC]]),0)</f>
        <v>4.6481021897810217</v>
      </c>
      <c r="Y4687" s="14"/>
    </row>
    <row r="4688" spans="1:25" ht="15" customHeight="1" x14ac:dyDescent="0.25">
      <c r="A4688" s="14">
        <f t="shared" si="73"/>
        <v>4685</v>
      </c>
      <c r="B4688" s="1">
        <v>44294</v>
      </c>
      <c r="C4688" s="18">
        <f>+YEAR(datos_arg[[#This Row],[Fecha]])</f>
        <v>2021</v>
      </c>
      <c r="D4688" s="18">
        <f>+MONTH(datos_arg[[#This Row],[Fecha]])</f>
        <v>4</v>
      </c>
      <c r="E4688" s="14" t="s">
        <v>1015</v>
      </c>
      <c r="F4688" s="14" t="s">
        <v>403</v>
      </c>
      <c r="G4688" s="14" t="s">
        <v>5383</v>
      </c>
      <c r="H4688" s="14" t="s">
        <v>8103</v>
      </c>
      <c r="I4688" s="14" t="s">
        <v>8105</v>
      </c>
      <c r="J4688" s="14" t="s">
        <v>422</v>
      </c>
      <c r="K4688" s="14" t="s">
        <v>420</v>
      </c>
      <c r="L4688" s="14" t="s">
        <v>425</v>
      </c>
      <c r="M4688" s="14" t="s">
        <v>1936</v>
      </c>
      <c r="N4688" s="14" t="s">
        <v>5902</v>
      </c>
      <c r="O4688" s="14" t="s">
        <v>7276</v>
      </c>
      <c r="P4688" s="14" t="s">
        <v>7282</v>
      </c>
      <c r="Q4688" s="14">
        <v>10</v>
      </c>
      <c r="R4688" s="14" t="s">
        <v>5383</v>
      </c>
      <c r="S4688" s="14" t="s">
        <v>439</v>
      </c>
      <c r="T4688" s="35">
        <v>1130.1199999999999</v>
      </c>
      <c r="U4688" s="14" t="s">
        <v>4</v>
      </c>
      <c r="V4688" s="14">
        <v>137</v>
      </c>
      <c r="W4688" s="16">
        <f>+IF(datos_arg[[#This Row],[Moneda]]="ARS",datos_arg[[#This Row],[Monto]],datos_arg[[#This Row],[Monto]]*datos_arg[[#This Row],[TC]])</f>
        <v>1130.1199999999999</v>
      </c>
      <c r="X4688" s="16">
        <f>IFERROR(IF(datos_arg[[#This Row],[Moneda]]="USD",datos_arg[[#This Row],[Monto]],datos_arg[[#This Row],[Monto]]/datos_arg[[#This Row],[TC]]),0)</f>
        <v>8.2490510948905094</v>
      </c>
      <c r="Y4688" s="14"/>
    </row>
    <row r="4689" spans="1:25" ht="15" customHeight="1" x14ac:dyDescent="0.25">
      <c r="A4689" s="14">
        <f t="shared" si="73"/>
        <v>4686</v>
      </c>
      <c r="B4689" s="1">
        <v>44294</v>
      </c>
      <c r="C4689" s="18">
        <f>+YEAR(datos_arg[[#This Row],[Fecha]])</f>
        <v>2021</v>
      </c>
      <c r="D4689" s="18">
        <f>+MONTH(datos_arg[[#This Row],[Fecha]])</f>
        <v>4</v>
      </c>
      <c r="E4689" s="14" t="s">
        <v>1015</v>
      </c>
      <c r="F4689" s="14" t="s">
        <v>403</v>
      </c>
      <c r="G4689" s="14" t="s">
        <v>5383</v>
      </c>
      <c r="H4689" s="14" t="s">
        <v>8103</v>
      </c>
      <c r="I4689" s="14" t="s">
        <v>8105</v>
      </c>
      <c r="J4689" s="14" t="s">
        <v>422</v>
      </c>
      <c r="K4689" s="14" t="s">
        <v>420</v>
      </c>
      <c r="L4689" s="14" t="s">
        <v>425</v>
      </c>
      <c r="M4689" s="14" t="s">
        <v>1936</v>
      </c>
      <c r="N4689" s="14" t="s">
        <v>5902</v>
      </c>
      <c r="O4689" s="14" t="s">
        <v>7277</v>
      </c>
      <c r="P4689" s="14" t="s">
        <v>7282</v>
      </c>
      <c r="Q4689" s="14">
        <v>10</v>
      </c>
      <c r="R4689" s="14" t="s">
        <v>5383</v>
      </c>
      <c r="S4689" s="14" t="s">
        <v>439</v>
      </c>
      <c r="T4689" s="35">
        <v>1033.79</v>
      </c>
      <c r="U4689" s="14" t="s">
        <v>4</v>
      </c>
      <c r="V4689" s="14">
        <v>137</v>
      </c>
      <c r="W4689" s="16">
        <f>+IF(datos_arg[[#This Row],[Moneda]]="ARS",datos_arg[[#This Row],[Monto]],datos_arg[[#This Row],[Monto]]*datos_arg[[#This Row],[TC]])</f>
        <v>1033.79</v>
      </c>
      <c r="X4689" s="16">
        <f>IFERROR(IF(datos_arg[[#This Row],[Moneda]]="USD",datos_arg[[#This Row],[Monto]],datos_arg[[#This Row],[Monto]]/datos_arg[[#This Row],[TC]]),0)</f>
        <v>7.5459124087591238</v>
      </c>
      <c r="Y4689" s="14"/>
    </row>
    <row r="4690" spans="1:25" ht="15" customHeight="1" x14ac:dyDescent="0.25">
      <c r="A4690" s="14">
        <f t="shared" si="73"/>
        <v>4687</v>
      </c>
      <c r="B4690" s="1">
        <v>44294</v>
      </c>
      <c r="C4690" s="18">
        <f>+YEAR(datos_arg[[#This Row],[Fecha]])</f>
        <v>2021</v>
      </c>
      <c r="D4690" s="18">
        <f>+MONTH(datos_arg[[#This Row],[Fecha]])</f>
        <v>4</v>
      </c>
      <c r="E4690" s="14" t="s">
        <v>617</v>
      </c>
      <c r="F4690" s="14" t="s">
        <v>8101</v>
      </c>
      <c r="G4690" s="14"/>
      <c r="H4690" s="14" t="s">
        <v>8103</v>
      </c>
      <c r="I4690" s="14" t="s">
        <v>8105</v>
      </c>
      <c r="J4690" s="14" t="s">
        <v>422</v>
      </c>
      <c r="K4690" s="14" t="s">
        <v>420</v>
      </c>
      <c r="L4690" s="14" t="s">
        <v>422</v>
      </c>
      <c r="M4690" s="14" t="s">
        <v>1518</v>
      </c>
      <c r="N4690" s="14" t="s">
        <v>5902</v>
      </c>
      <c r="O4690" s="14" t="s">
        <v>7278</v>
      </c>
      <c r="P4690" s="14" t="s">
        <v>7282</v>
      </c>
      <c r="Q4690" s="14">
        <v>5</v>
      </c>
      <c r="R4690" s="14" t="s">
        <v>8101</v>
      </c>
      <c r="S4690" s="14" t="s">
        <v>439</v>
      </c>
      <c r="T4690" s="35">
        <v>2312.3000000000002</v>
      </c>
      <c r="U4690" s="14" t="s">
        <v>4</v>
      </c>
      <c r="V4690" s="14">
        <v>137</v>
      </c>
      <c r="W4690" s="16">
        <f>+IF(datos_arg[[#This Row],[Moneda]]="ARS",datos_arg[[#This Row],[Monto]],datos_arg[[#This Row],[Monto]]*datos_arg[[#This Row],[TC]])</f>
        <v>2312.3000000000002</v>
      </c>
      <c r="X4690" s="16">
        <f>IFERROR(IF(datos_arg[[#This Row],[Moneda]]="USD",datos_arg[[#This Row],[Monto]],datos_arg[[#This Row],[Monto]]/datos_arg[[#This Row],[TC]]),0)</f>
        <v>16.878102189781025</v>
      </c>
      <c r="Y4690" s="14"/>
    </row>
    <row r="4691" spans="1:25" ht="15" customHeight="1" x14ac:dyDescent="0.25">
      <c r="A4691" s="14">
        <f t="shared" si="73"/>
        <v>4688</v>
      </c>
      <c r="B4691" s="1">
        <v>44294</v>
      </c>
      <c r="C4691" s="18">
        <f>+YEAR(datos_arg[[#This Row],[Fecha]])</f>
        <v>2021</v>
      </c>
      <c r="D4691" s="18">
        <f>+MONTH(datos_arg[[#This Row],[Fecha]])</f>
        <v>4</v>
      </c>
      <c r="E4691" s="14" t="s">
        <v>1015</v>
      </c>
      <c r="F4691" s="14" t="s">
        <v>403</v>
      </c>
      <c r="G4691" s="14" t="s">
        <v>5383</v>
      </c>
      <c r="H4691" s="14" t="s">
        <v>8103</v>
      </c>
      <c r="I4691" s="14" t="s">
        <v>8105</v>
      </c>
      <c r="J4691" s="14" t="s">
        <v>422</v>
      </c>
      <c r="K4691" s="14" t="s">
        <v>420</v>
      </c>
      <c r="L4691" s="14" t="s">
        <v>425</v>
      </c>
      <c r="M4691" s="14" t="s">
        <v>517</v>
      </c>
      <c r="N4691" s="14" t="s">
        <v>5902</v>
      </c>
      <c r="O4691" s="14" t="s">
        <v>7279</v>
      </c>
      <c r="P4691" s="14" t="s">
        <v>7282</v>
      </c>
      <c r="Q4691" s="14">
        <v>3</v>
      </c>
      <c r="R4691" s="14" t="s">
        <v>5383</v>
      </c>
      <c r="S4691" s="14" t="s">
        <v>439</v>
      </c>
      <c r="T4691" s="35">
        <v>1714.13</v>
      </c>
      <c r="U4691" s="14" t="s">
        <v>4</v>
      </c>
      <c r="V4691" s="14">
        <v>137</v>
      </c>
      <c r="W4691" s="16">
        <f>+IF(datos_arg[[#This Row],[Moneda]]="ARS",datos_arg[[#This Row],[Monto]],datos_arg[[#This Row],[Monto]]*datos_arg[[#This Row],[TC]])</f>
        <v>1714.13</v>
      </c>
      <c r="X4691" s="16">
        <f>IFERROR(IF(datos_arg[[#This Row],[Moneda]]="USD",datos_arg[[#This Row],[Monto]],datos_arg[[#This Row],[Monto]]/datos_arg[[#This Row],[TC]]),0)</f>
        <v>12.511897810218979</v>
      </c>
      <c r="Y4691" s="14"/>
    </row>
    <row r="4692" spans="1:25" ht="15" customHeight="1" x14ac:dyDescent="0.25">
      <c r="A4692" s="14">
        <f t="shared" si="73"/>
        <v>4689</v>
      </c>
      <c r="B4692" s="1">
        <v>44294</v>
      </c>
      <c r="C4692" s="18">
        <f>+YEAR(datos_arg[[#This Row],[Fecha]])</f>
        <v>2021</v>
      </c>
      <c r="D4692" s="18">
        <f>+MONTH(datos_arg[[#This Row],[Fecha]])</f>
        <v>4</v>
      </c>
      <c r="E4692" s="14" t="s">
        <v>617</v>
      </c>
      <c r="F4692" s="14" t="s">
        <v>8101</v>
      </c>
      <c r="G4692" s="14"/>
      <c r="H4692" s="14" t="s">
        <v>8103</v>
      </c>
      <c r="I4692" s="14" t="s">
        <v>8105</v>
      </c>
      <c r="J4692" s="14" t="s">
        <v>422</v>
      </c>
      <c r="K4692" s="14" t="s">
        <v>420</v>
      </c>
      <c r="L4692" s="14" t="s">
        <v>422</v>
      </c>
      <c r="M4692" s="14" t="s">
        <v>1937</v>
      </c>
      <c r="N4692" s="14" t="s">
        <v>5902</v>
      </c>
      <c r="O4692" s="14" t="s">
        <v>7280</v>
      </c>
      <c r="P4692" s="14" t="s">
        <v>7282</v>
      </c>
      <c r="Q4692" s="14">
        <v>8</v>
      </c>
      <c r="R4692" s="14" t="s">
        <v>8101</v>
      </c>
      <c r="S4692" s="14" t="s">
        <v>439</v>
      </c>
      <c r="T4692" s="35">
        <v>837.14</v>
      </c>
      <c r="U4692" s="14" t="s">
        <v>4</v>
      </c>
      <c r="V4692" s="14">
        <v>137</v>
      </c>
      <c r="W4692" s="16">
        <f>+IF(datos_arg[[#This Row],[Moneda]]="ARS",datos_arg[[#This Row],[Monto]],datos_arg[[#This Row],[Monto]]*datos_arg[[#This Row],[TC]])</f>
        <v>837.14</v>
      </c>
      <c r="X4692" s="16">
        <f>IFERROR(IF(datos_arg[[#This Row],[Moneda]]="USD",datos_arg[[#This Row],[Monto]],datos_arg[[#This Row],[Monto]]/datos_arg[[#This Row],[TC]]),0)</f>
        <v>6.1105109489051097</v>
      </c>
      <c r="Y4692" s="14"/>
    </row>
    <row r="4693" spans="1:25" ht="15" customHeight="1" x14ac:dyDescent="0.25">
      <c r="A4693" s="14">
        <f t="shared" si="73"/>
        <v>4690</v>
      </c>
      <c r="B4693" s="1">
        <v>44294</v>
      </c>
      <c r="C4693" s="18">
        <f>+YEAR(datos_arg[[#This Row],[Fecha]])</f>
        <v>2021</v>
      </c>
      <c r="D4693" s="18">
        <f>+MONTH(datos_arg[[#This Row],[Fecha]])</f>
        <v>4</v>
      </c>
      <c r="E4693" s="14" t="s">
        <v>617</v>
      </c>
      <c r="F4693" s="14" t="s">
        <v>8101</v>
      </c>
      <c r="G4693" s="14"/>
      <c r="H4693" s="14" t="s">
        <v>8103</v>
      </c>
      <c r="I4693" s="14" t="s">
        <v>8105</v>
      </c>
      <c r="J4693" s="14" t="s">
        <v>422</v>
      </c>
      <c r="K4693" s="14" t="s">
        <v>420</v>
      </c>
      <c r="L4693" s="14" t="s">
        <v>426</v>
      </c>
      <c r="M4693" s="14" t="s">
        <v>1590</v>
      </c>
      <c r="N4693" s="14" t="s">
        <v>5902</v>
      </c>
      <c r="O4693" s="14" t="s">
        <v>7281</v>
      </c>
      <c r="P4693" s="14" t="s">
        <v>7282</v>
      </c>
      <c r="Q4693" s="14">
        <v>6</v>
      </c>
      <c r="R4693" s="14" t="s">
        <v>8101</v>
      </c>
      <c r="S4693" s="14" t="s">
        <v>439</v>
      </c>
      <c r="T4693" s="35">
        <v>88.64</v>
      </c>
      <c r="U4693" s="14" t="s">
        <v>4</v>
      </c>
      <c r="V4693" s="14">
        <v>137</v>
      </c>
      <c r="W4693" s="16">
        <f>+IF(datos_arg[[#This Row],[Moneda]]="ARS",datos_arg[[#This Row],[Monto]],datos_arg[[#This Row],[Monto]]*datos_arg[[#This Row],[TC]])</f>
        <v>88.64</v>
      </c>
      <c r="X4693" s="16">
        <f>IFERROR(IF(datos_arg[[#This Row],[Moneda]]="USD",datos_arg[[#This Row],[Monto]],datos_arg[[#This Row],[Monto]]/datos_arg[[#This Row],[TC]]),0)</f>
        <v>0.64700729927007294</v>
      </c>
      <c r="Y4693" s="14"/>
    </row>
    <row r="4694" spans="1:25" ht="15" customHeight="1" x14ac:dyDescent="0.25">
      <c r="A4694" s="14">
        <f t="shared" si="73"/>
        <v>4691</v>
      </c>
      <c r="B4694" s="1">
        <v>44294</v>
      </c>
      <c r="C4694" s="18">
        <f>+YEAR(datos_arg[[#This Row],[Fecha]])</f>
        <v>2021</v>
      </c>
      <c r="D4694" s="18">
        <f>+MONTH(datos_arg[[#This Row],[Fecha]])</f>
        <v>4</v>
      </c>
      <c r="E4694" s="14" t="s">
        <v>617</v>
      </c>
      <c r="F4694" s="14" t="s">
        <v>8101</v>
      </c>
      <c r="G4694" s="14"/>
      <c r="H4694" s="14" t="s">
        <v>8103</v>
      </c>
      <c r="I4694" s="14" t="s">
        <v>8105</v>
      </c>
      <c r="J4694" s="14" t="s">
        <v>422</v>
      </c>
      <c r="K4694" s="14" t="s">
        <v>420</v>
      </c>
      <c r="L4694" s="14" t="s">
        <v>426</v>
      </c>
      <c r="M4694" s="14" t="s">
        <v>1590</v>
      </c>
      <c r="N4694" s="14" t="s">
        <v>5902</v>
      </c>
      <c r="O4694" s="14" t="s">
        <v>7283</v>
      </c>
      <c r="P4694" s="14" t="s">
        <v>7284</v>
      </c>
      <c r="Q4694" s="14">
        <v>3</v>
      </c>
      <c r="R4694" s="14" t="s">
        <v>8101</v>
      </c>
      <c r="S4694" s="14" t="s">
        <v>439</v>
      </c>
      <c r="T4694" s="35">
        <v>44.32</v>
      </c>
      <c r="U4694" s="14" t="s">
        <v>4</v>
      </c>
      <c r="V4694" s="14">
        <v>137</v>
      </c>
      <c r="W4694" s="16">
        <f>+IF(datos_arg[[#This Row],[Moneda]]="ARS",datos_arg[[#This Row],[Monto]],datos_arg[[#This Row],[Monto]]*datos_arg[[#This Row],[TC]])</f>
        <v>44.32</v>
      </c>
      <c r="X4694" s="16">
        <f>IFERROR(IF(datos_arg[[#This Row],[Moneda]]="USD",datos_arg[[#This Row],[Monto]],datos_arg[[#This Row],[Monto]]/datos_arg[[#This Row],[TC]]),0)</f>
        <v>0.32350364963503647</v>
      </c>
      <c r="Y4694" s="14"/>
    </row>
    <row r="4695" spans="1:25" ht="15" customHeight="1" x14ac:dyDescent="0.25">
      <c r="A4695" s="14">
        <f t="shared" si="73"/>
        <v>4692</v>
      </c>
      <c r="B4695" s="1">
        <v>44294</v>
      </c>
      <c r="C4695" s="18">
        <f>+YEAR(datos_arg[[#This Row],[Fecha]])</f>
        <v>2021</v>
      </c>
      <c r="D4695" s="18">
        <f>+MONTH(datos_arg[[#This Row],[Fecha]])</f>
        <v>4</v>
      </c>
      <c r="E4695" s="14" t="s">
        <v>1015</v>
      </c>
      <c r="F4695" s="14" t="s">
        <v>403</v>
      </c>
      <c r="G4695" s="14" t="s">
        <v>5383</v>
      </c>
      <c r="H4695" s="14" t="s">
        <v>7132</v>
      </c>
      <c r="I4695" s="14" t="s">
        <v>7132</v>
      </c>
      <c r="J4695" s="14" t="s">
        <v>425</v>
      </c>
      <c r="K4695" s="14" t="s">
        <v>420</v>
      </c>
      <c r="L4695" s="14" t="s">
        <v>425</v>
      </c>
      <c r="M4695" s="14" t="s">
        <v>158</v>
      </c>
      <c r="N4695" s="14" t="s">
        <v>3369</v>
      </c>
      <c r="O4695" s="14" t="s">
        <v>7295</v>
      </c>
      <c r="P4695" s="14" t="s">
        <v>7296</v>
      </c>
      <c r="Q4695" s="14"/>
      <c r="R4695" s="14" t="s">
        <v>5383</v>
      </c>
      <c r="S4695" s="14" t="s">
        <v>439</v>
      </c>
      <c r="T4695" s="35">
        <v>180</v>
      </c>
      <c r="U4695" s="14" t="s">
        <v>4</v>
      </c>
      <c r="V4695" s="14">
        <v>137</v>
      </c>
      <c r="W4695" s="16">
        <f>+IF(datos_arg[[#This Row],[Moneda]]="ARS",datos_arg[[#This Row],[Monto]],datos_arg[[#This Row],[Monto]]*datos_arg[[#This Row],[TC]])</f>
        <v>180</v>
      </c>
      <c r="X4695" s="16">
        <f>IFERROR(IF(datos_arg[[#This Row],[Moneda]]="USD",datos_arg[[#This Row],[Monto]],datos_arg[[#This Row],[Monto]]/datos_arg[[#This Row],[TC]]),0)</f>
        <v>1.3138686131386861</v>
      </c>
      <c r="Y4695" s="14"/>
    </row>
    <row r="4696" spans="1:25" ht="15" customHeight="1" x14ac:dyDescent="0.25">
      <c r="A4696" s="14">
        <f t="shared" si="73"/>
        <v>4693</v>
      </c>
      <c r="B4696" s="1">
        <v>44295</v>
      </c>
      <c r="C4696" s="18">
        <f>+YEAR(datos_arg[[#This Row],[Fecha]])</f>
        <v>2021</v>
      </c>
      <c r="D4696" s="18">
        <f>+MONTH(datos_arg[[#This Row],[Fecha]])</f>
        <v>4</v>
      </c>
      <c r="E4696" s="14" t="s">
        <v>1016</v>
      </c>
      <c r="F4696" s="14" t="s">
        <v>405</v>
      </c>
      <c r="G4696" s="14"/>
      <c r="H4696" s="14" t="s">
        <v>433</v>
      </c>
      <c r="I4696" s="14" t="s">
        <v>955</v>
      </c>
      <c r="J4696" s="14" t="s">
        <v>425</v>
      </c>
      <c r="K4696" s="14"/>
      <c r="L4696" s="14" t="s">
        <v>425</v>
      </c>
      <c r="M4696" s="14" t="s">
        <v>433</v>
      </c>
      <c r="N4696" s="14" t="s">
        <v>297</v>
      </c>
      <c r="O4696" s="14" t="s">
        <v>4676</v>
      </c>
      <c r="P4696" s="14" t="s">
        <v>6307</v>
      </c>
      <c r="Q4696" s="14"/>
      <c r="R4696" s="14" t="s">
        <v>405</v>
      </c>
      <c r="S4696" s="14" t="s">
        <v>439</v>
      </c>
      <c r="T4696" s="35">
        <v>85497</v>
      </c>
      <c r="U4696" s="14" t="s">
        <v>4</v>
      </c>
      <c r="V4696" s="14">
        <v>137</v>
      </c>
      <c r="W4696" s="16">
        <f>+IF(datos_arg[[#This Row],[Moneda]]="ARS",datos_arg[[#This Row],[Monto]],datos_arg[[#This Row],[Monto]]*datos_arg[[#This Row],[TC]])</f>
        <v>85497</v>
      </c>
      <c r="X4696" s="16">
        <f>IFERROR(IF(datos_arg[[#This Row],[Moneda]]="USD",datos_arg[[#This Row],[Monto]],datos_arg[[#This Row],[Monto]]/datos_arg[[#This Row],[TC]]),0)</f>
        <v>624.06569343065689</v>
      </c>
      <c r="Y4696" s="14"/>
    </row>
    <row r="4697" spans="1:25" x14ac:dyDescent="0.25">
      <c r="A4697" s="14">
        <f t="shared" si="73"/>
        <v>4694</v>
      </c>
      <c r="B4697" s="1">
        <v>44295</v>
      </c>
      <c r="C4697" s="18">
        <f>+YEAR(datos_arg[[#This Row],[Fecha]])</f>
        <v>2021</v>
      </c>
      <c r="D4697" s="18">
        <f>+MONTH(datos_arg[[#This Row],[Fecha]])</f>
        <v>4</v>
      </c>
      <c r="E4697" s="14" t="s">
        <v>408</v>
      </c>
      <c r="F4697" s="14" t="s">
        <v>69</v>
      </c>
      <c r="G4697" s="14"/>
      <c r="H4697" s="14" t="s">
        <v>7132</v>
      </c>
      <c r="I4697" s="14" t="s">
        <v>7132</v>
      </c>
      <c r="J4697" s="14" t="s">
        <v>425</v>
      </c>
      <c r="K4697" s="14"/>
      <c r="L4697" s="14" t="s">
        <v>425</v>
      </c>
      <c r="M4697" s="14" t="s">
        <v>2530</v>
      </c>
      <c r="N4697" s="14" t="s">
        <v>2530</v>
      </c>
      <c r="O4697" s="14"/>
      <c r="P4697" s="14"/>
      <c r="Q4697" s="14"/>
      <c r="R4697" s="14" t="s">
        <v>439</v>
      </c>
      <c r="S4697" s="14" t="s">
        <v>440</v>
      </c>
      <c r="T4697" s="35">
        <v>600</v>
      </c>
      <c r="U4697" s="14" t="s">
        <v>2</v>
      </c>
      <c r="V4697" s="14">
        <v>141</v>
      </c>
      <c r="W4697" s="16">
        <f>+IF(datos_arg[[#This Row],[Moneda]]="ARS",datos_arg[[#This Row],[Monto]],datos_arg[[#This Row],[Monto]]*datos_arg[[#This Row],[TC]])</f>
        <v>84600</v>
      </c>
      <c r="X4697" s="16">
        <f>IFERROR(IF(datos_arg[[#This Row],[Moneda]]="USD",datos_arg[[#This Row],[Monto]],datos_arg[[#This Row],[Monto]]/datos_arg[[#This Row],[TC]]),0)</f>
        <v>600</v>
      </c>
      <c r="Y4697" s="14"/>
    </row>
    <row r="4698" spans="1:25" ht="15" customHeight="1" x14ac:dyDescent="0.25">
      <c r="A4698" s="14">
        <f t="shared" si="73"/>
        <v>4695</v>
      </c>
      <c r="B4698" s="1">
        <v>44295</v>
      </c>
      <c r="C4698" s="18">
        <f>+YEAR(datos_arg[[#This Row],[Fecha]])</f>
        <v>2021</v>
      </c>
      <c r="D4698" s="18">
        <f>+MONTH(datos_arg[[#This Row],[Fecha]])</f>
        <v>4</v>
      </c>
      <c r="E4698" s="14" t="s">
        <v>5358</v>
      </c>
      <c r="F4698" s="14" t="s">
        <v>4108</v>
      </c>
      <c r="G4698" s="14"/>
      <c r="H4698" s="14" t="s">
        <v>8103</v>
      </c>
      <c r="I4698" s="14" t="s">
        <v>8105</v>
      </c>
      <c r="J4698" s="14" t="s">
        <v>482</v>
      </c>
      <c r="K4698" s="14"/>
      <c r="L4698" s="14" t="s">
        <v>425</v>
      </c>
      <c r="M4698" s="14" t="s">
        <v>5381</v>
      </c>
      <c r="N4698" s="14" t="s">
        <v>1019</v>
      </c>
      <c r="O4698" s="14" t="s">
        <v>4677</v>
      </c>
      <c r="P4698" s="14"/>
      <c r="Q4698" s="14"/>
      <c r="R4698" s="14" t="s">
        <v>4108</v>
      </c>
      <c r="S4698" s="14" t="s">
        <v>439</v>
      </c>
      <c r="T4698" s="35">
        <v>35000</v>
      </c>
      <c r="U4698" s="14" t="s">
        <v>4</v>
      </c>
      <c r="V4698" s="14">
        <v>141</v>
      </c>
      <c r="W4698" s="16">
        <f>+IF(datos_arg[[#This Row],[Moneda]]="ARS",datos_arg[[#This Row],[Monto]],datos_arg[[#This Row],[Monto]]*datos_arg[[#This Row],[TC]])</f>
        <v>35000</v>
      </c>
      <c r="X4698" s="16">
        <f>IFERROR(IF(datos_arg[[#This Row],[Moneda]]="USD",datos_arg[[#This Row],[Monto]],datos_arg[[#This Row],[Monto]]/datos_arg[[#This Row],[TC]]),0)</f>
        <v>248.22695035460993</v>
      </c>
      <c r="Y4698" s="14"/>
    </row>
    <row r="4699" spans="1:25" ht="15" customHeight="1" x14ac:dyDescent="0.25">
      <c r="A4699" s="14">
        <f t="shared" si="73"/>
        <v>4696</v>
      </c>
      <c r="B4699" s="1">
        <v>44295</v>
      </c>
      <c r="C4699" s="18">
        <f>+YEAR(datos_arg[[#This Row],[Fecha]])</f>
        <v>2021</v>
      </c>
      <c r="D4699" s="18">
        <f>+MONTH(datos_arg[[#This Row],[Fecha]])</f>
        <v>4</v>
      </c>
      <c r="E4699" s="14" t="s">
        <v>1015</v>
      </c>
      <c r="F4699" s="14" t="s">
        <v>403</v>
      </c>
      <c r="G4699" s="14" t="s">
        <v>970</v>
      </c>
      <c r="H4699" s="14" t="s">
        <v>7132</v>
      </c>
      <c r="I4699" s="14" t="s">
        <v>7132</v>
      </c>
      <c r="J4699" s="14" t="s">
        <v>425</v>
      </c>
      <c r="K4699" s="14"/>
      <c r="L4699" s="14" t="s">
        <v>425</v>
      </c>
      <c r="M4699" s="14" t="s">
        <v>433</v>
      </c>
      <c r="N4699" s="14" t="s">
        <v>524</v>
      </c>
      <c r="O4699" s="14" t="s">
        <v>4678</v>
      </c>
      <c r="P4699" s="14"/>
      <c r="Q4699" s="14"/>
      <c r="R4699" s="14" t="s">
        <v>970</v>
      </c>
      <c r="S4699" s="14" t="s">
        <v>439</v>
      </c>
      <c r="T4699" s="35">
        <v>500</v>
      </c>
      <c r="U4699" s="14" t="s">
        <v>4</v>
      </c>
      <c r="V4699" s="14">
        <v>141</v>
      </c>
      <c r="W4699" s="16">
        <f>+IF(datos_arg[[#This Row],[Moneda]]="ARS",datos_arg[[#This Row],[Monto]],datos_arg[[#This Row],[Monto]]*datos_arg[[#This Row],[TC]])</f>
        <v>500</v>
      </c>
      <c r="X4699" s="16">
        <f>IFERROR(IF(datos_arg[[#This Row],[Moneda]]="USD",datos_arg[[#This Row],[Monto]],datos_arg[[#This Row],[Monto]]/datos_arg[[#This Row],[TC]]),0)</f>
        <v>3.5460992907801416</v>
      </c>
      <c r="Y4699" s="14"/>
    </row>
    <row r="4700" spans="1:25" ht="15" customHeight="1" x14ac:dyDescent="0.25">
      <c r="A4700" s="14">
        <f t="shared" si="73"/>
        <v>4697</v>
      </c>
      <c r="B4700" s="1">
        <v>44295</v>
      </c>
      <c r="C4700" s="18">
        <f>+YEAR(datos_arg[[#This Row],[Fecha]])</f>
        <v>2021</v>
      </c>
      <c r="D4700" s="18">
        <f>+MONTH(datos_arg[[#This Row],[Fecha]])</f>
        <v>4</v>
      </c>
      <c r="E4700" s="14" t="s">
        <v>1015</v>
      </c>
      <c r="F4700" s="14" t="s">
        <v>430</v>
      </c>
      <c r="G4700" s="14"/>
      <c r="H4700" s="14" t="s">
        <v>7132</v>
      </c>
      <c r="I4700" s="14" t="s">
        <v>7132</v>
      </c>
      <c r="J4700" s="14" t="s">
        <v>425</v>
      </c>
      <c r="K4700" s="14"/>
      <c r="L4700" s="14" t="s">
        <v>425</v>
      </c>
      <c r="M4700" s="14" t="s">
        <v>60</v>
      </c>
      <c r="N4700" s="14" t="s">
        <v>26</v>
      </c>
      <c r="O4700" s="14" t="s">
        <v>2460</v>
      </c>
      <c r="P4700" s="14"/>
      <c r="Q4700" s="14"/>
      <c r="R4700" s="14" t="s">
        <v>430</v>
      </c>
      <c r="S4700" s="14" t="s">
        <v>439</v>
      </c>
      <c r="T4700" s="35">
        <v>3500</v>
      </c>
      <c r="U4700" s="14" t="s">
        <v>4</v>
      </c>
      <c r="V4700" s="14">
        <v>141</v>
      </c>
      <c r="W4700" s="16">
        <f>+IF(datos_arg[[#This Row],[Moneda]]="ARS",datos_arg[[#This Row],[Monto]],datos_arg[[#This Row],[Monto]]*datos_arg[[#This Row],[TC]])</f>
        <v>3500</v>
      </c>
      <c r="X4700" s="16">
        <f>IFERROR(IF(datos_arg[[#This Row],[Moneda]]="USD",datos_arg[[#This Row],[Monto]],datos_arg[[#This Row],[Monto]]/datos_arg[[#This Row],[TC]]),0)</f>
        <v>24.822695035460992</v>
      </c>
      <c r="Y4700" s="14"/>
    </row>
    <row r="4701" spans="1:25" ht="15" customHeight="1" x14ac:dyDescent="0.25">
      <c r="A4701" s="14">
        <f t="shared" si="73"/>
        <v>4698</v>
      </c>
      <c r="B4701" s="1">
        <v>44298</v>
      </c>
      <c r="C4701" s="18">
        <f>+YEAR(datos_arg[[#This Row],[Fecha]])</f>
        <v>2021</v>
      </c>
      <c r="D4701" s="18">
        <f>+MONTH(datos_arg[[#This Row],[Fecha]])</f>
        <v>4</v>
      </c>
      <c r="E4701" s="14" t="s">
        <v>617</v>
      </c>
      <c r="F4701" s="14" t="s">
        <v>6652</v>
      </c>
      <c r="G4701" s="14" t="s">
        <v>6653</v>
      </c>
      <c r="H4701" s="14" t="s">
        <v>6648</v>
      </c>
      <c r="I4701" s="14" t="s">
        <v>3955</v>
      </c>
      <c r="J4701" s="14" t="s">
        <v>425</v>
      </c>
      <c r="K4701" s="14" t="s">
        <v>420</v>
      </c>
      <c r="L4701" s="14" t="s">
        <v>421</v>
      </c>
      <c r="M4701" s="14" t="s">
        <v>488</v>
      </c>
      <c r="N4701" s="14" t="s">
        <v>4452</v>
      </c>
      <c r="O4701" s="14" t="s">
        <v>4679</v>
      </c>
      <c r="P4701" s="14" t="s">
        <v>6308</v>
      </c>
      <c r="Q4701" s="14">
        <v>0</v>
      </c>
      <c r="R4701" s="14" t="s">
        <v>6653</v>
      </c>
      <c r="S4701" s="14" t="s">
        <v>439</v>
      </c>
      <c r="T4701" s="35">
        <v>12000</v>
      </c>
      <c r="U4701" s="14" t="s">
        <v>4</v>
      </c>
      <c r="V4701" s="14">
        <v>141</v>
      </c>
      <c r="W4701" s="16">
        <f>+IF(datos_arg[[#This Row],[Moneda]]="ARS",datos_arg[[#This Row],[Monto]],datos_arg[[#This Row],[Monto]]*datos_arg[[#This Row],[TC]])</f>
        <v>12000</v>
      </c>
      <c r="X4701" s="16">
        <f>IFERROR(IF(datos_arg[[#This Row],[Moneda]]="USD",datos_arg[[#This Row],[Monto]],datos_arg[[#This Row],[Monto]]/datos_arg[[#This Row],[TC]]),0)</f>
        <v>85.106382978723403</v>
      </c>
      <c r="Y4701" s="14"/>
    </row>
    <row r="4702" spans="1:25" ht="15" customHeight="1" x14ac:dyDescent="0.25">
      <c r="A4702" s="14">
        <f t="shared" si="73"/>
        <v>4699</v>
      </c>
      <c r="B4702" s="1">
        <v>44298</v>
      </c>
      <c r="C4702" s="18">
        <f>+YEAR(datos_arg[[#This Row],[Fecha]])</f>
        <v>2021</v>
      </c>
      <c r="D4702" s="18">
        <f>+MONTH(datos_arg[[#This Row],[Fecha]])</f>
        <v>4</v>
      </c>
      <c r="E4702" s="14" t="s">
        <v>449</v>
      </c>
      <c r="F4702" s="14" t="s">
        <v>505</v>
      </c>
      <c r="G4702" s="14"/>
      <c r="H4702" s="14" t="s">
        <v>7132</v>
      </c>
      <c r="I4702" s="14" t="s">
        <v>7132</v>
      </c>
      <c r="J4702" s="14" t="s">
        <v>425</v>
      </c>
      <c r="K4702" s="14"/>
      <c r="L4702" s="14" t="s">
        <v>425</v>
      </c>
      <c r="M4702" s="14" t="s">
        <v>613</v>
      </c>
      <c r="N4702" s="14" t="s">
        <v>2273</v>
      </c>
      <c r="O4702" s="14" t="s">
        <v>2592</v>
      </c>
      <c r="P4702" s="14"/>
      <c r="Q4702" s="14"/>
      <c r="R4702" s="14" t="s">
        <v>505</v>
      </c>
      <c r="S4702" s="14" t="s">
        <v>613</v>
      </c>
      <c r="T4702" s="35">
        <v>20.329999999999998</v>
      </c>
      <c r="U4702" s="14" t="s">
        <v>4</v>
      </c>
      <c r="V4702" s="14">
        <v>141</v>
      </c>
      <c r="W4702" s="16">
        <f>+IF(datos_arg[[#This Row],[Moneda]]="ARS",datos_arg[[#This Row],[Monto]],datos_arg[[#This Row],[Monto]]*datos_arg[[#This Row],[TC]])</f>
        <v>20.329999999999998</v>
      </c>
      <c r="X4702" s="16">
        <f>IFERROR(IF(datos_arg[[#This Row],[Moneda]]="USD",datos_arg[[#This Row],[Monto]],datos_arg[[#This Row],[Monto]]/datos_arg[[#This Row],[TC]]),0)</f>
        <v>0.14418439716312056</v>
      </c>
      <c r="Y4702" s="14"/>
    </row>
    <row r="4703" spans="1:25" ht="15" customHeight="1" x14ac:dyDescent="0.25">
      <c r="A4703" s="14">
        <f t="shared" si="73"/>
        <v>4700</v>
      </c>
      <c r="B4703" s="1">
        <v>44298</v>
      </c>
      <c r="C4703" s="18">
        <f>+YEAR(datos_arg[[#This Row],[Fecha]])</f>
        <v>2021</v>
      </c>
      <c r="D4703" s="18">
        <f>+MONTH(datos_arg[[#This Row],[Fecha]])</f>
        <v>4</v>
      </c>
      <c r="E4703" s="14" t="s">
        <v>5358</v>
      </c>
      <c r="F4703" s="14" t="s">
        <v>85</v>
      </c>
      <c r="G4703" s="14"/>
      <c r="H4703" s="14" t="s">
        <v>6646</v>
      </c>
      <c r="I4703" s="14" t="s">
        <v>7132</v>
      </c>
      <c r="J4703" s="14" t="s">
        <v>425</v>
      </c>
      <c r="K4703" s="14"/>
      <c r="L4703" s="14" t="s">
        <v>425</v>
      </c>
      <c r="M4703" s="14" t="s">
        <v>4681</v>
      </c>
      <c r="N4703" s="14" t="s">
        <v>4682</v>
      </c>
      <c r="O4703" s="14" t="s">
        <v>4683</v>
      </c>
      <c r="P4703" s="14" t="s">
        <v>6309</v>
      </c>
      <c r="Q4703" s="14">
        <v>1</v>
      </c>
      <c r="R4703" s="14" t="s">
        <v>85</v>
      </c>
      <c r="S4703" s="14" t="s">
        <v>439</v>
      </c>
      <c r="T4703" s="35">
        <v>950</v>
      </c>
      <c r="U4703" s="14" t="s">
        <v>4</v>
      </c>
      <c r="V4703" s="14">
        <v>141</v>
      </c>
      <c r="W4703" s="16">
        <f>+IF(datos_arg[[#This Row],[Moneda]]="ARS",datos_arg[[#This Row],[Monto]],datos_arg[[#This Row],[Monto]]*datos_arg[[#This Row],[TC]])</f>
        <v>950</v>
      </c>
      <c r="X4703" s="16">
        <f>IFERROR(IF(datos_arg[[#This Row],[Moneda]]="USD",datos_arg[[#This Row],[Monto]],datos_arg[[#This Row],[Monto]]/datos_arg[[#This Row],[TC]]),0)</f>
        <v>6.7375886524822697</v>
      </c>
      <c r="Y4703" s="14"/>
    </row>
    <row r="4704" spans="1:25" ht="15" customHeight="1" x14ac:dyDescent="0.25">
      <c r="A4704" s="14">
        <f t="shared" si="73"/>
        <v>4701</v>
      </c>
      <c r="B4704" s="1">
        <v>44298</v>
      </c>
      <c r="C4704" s="18">
        <f>+YEAR(datos_arg[[#This Row],[Fecha]])</f>
        <v>2021</v>
      </c>
      <c r="D4704" s="18">
        <f>+MONTH(datos_arg[[#This Row],[Fecha]])</f>
        <v>4</v>
      </c>
      <c r="E4704" s="14" t="s">
        <v>5358</v>
      </c>
      <c r="F4704" s="14" t="s">
        <v>85</v>
      </c>
      <c r="G4704" s="14"/>
      <c r="H4704" s="14" t="s">
        <v>6646</v>
      </c>
      <c r="I4704" s="14" t="s">
        <v>7132</v>
      </c>
      <c r="J4704" s="14" t="s">
        <v>425</v>
      </c>
      <c r="K4704" s="14"/>
      <c r="L4704" s="14" t="s">
        <v>425</v>
      </c>
      <c r="M4704" s="14" t="s">
        <v>4681</v>
      </c>
      <c r="N4704" s="14" t="s">
        <v>4682</v>
      </c>
      <c r="O4704" s="14" t="s">
        <v>4684</v>
      </c>
      <c r="P4704" s="14" t="s">
        <v>6309</v>
      </c>
      <c r="Q4704" s="14">
        <v>1</v>
      </c>
      <c r="R4704" s="14" t="s">
        <v>85</v>
      </c>
      <c r="S4704" s="14" t="s">
        <v>439</v>
      </c>
      <c r="T4704" s="35">
        <v>1025</v>
      </c>
      <c r="U4704" s="14" t="s">
        <v>4</v>
      </c>
      <c r="V4704" s="14">
        <v>141</v>
      </c>
      <c r="W4704" s="16">
        <f>+IF(datos_arg[[#This Row],[Moneda]]="ARS",datos_arg[[#This Row],[Monto]],datos_arg[[#This Row],[Monto]]*datos_arg[[#This Row],[TC]])</f>
        <v>1025</v>
      </c>
      <c r="X4704" s="16">
        <f>IFERROR(IF(datos_arg[[#This Row],[Moneda]]="USD",datos_arg[[#This Row],[Monto]],datos_arg[[#This Row],[Monto]]/datos_arg[[#This Row],[TC]]),0)</f>
        <v>7.2695035460992905</v>
      </c>
      <c r="Y4704" s="14"/>
    </row>
    <row r="4705" spans="1:25" ht="15" customHeight="1" x14ac:dyDescent="0.25">
      <c r="A4705" s="14">
        <f t="shared" si="73"/>
        <v>4702</v>
      </c>
      <c r="B4705" s="1">
        <v>44298</v>
      </c>
      <c r="C4705" s="18">
        <f>+YEAR(datos_arg[[#This Row],[Fecha]])</f>
        <v>2021</v>
      </c>
      <c r="D4705" s="18">
        <f>+MONTH(datos_arg[[#This Row],[Fecha]])</f>
        <v>4</v>
      </c>
      <c r="E4705" s="14" t="s">
        <v>1015</v>
      </c>
      <c r="F4705" s="14" t="s">
        <v>403</v>
      </c>
      <c r="G4705" s="14" t="s">
        <v>5383</v>
      </c>
      <c r="H4705" s="14" t="s">
        <v>6646</v>
      </c>
      <c r="I4705" s="14" t="s">
        <v>7132</v>
      </c>
      <c r="J4705" s="14" t="s">
        <v>425</v>
      </c>
      <c r="K4705" s="14"/>
      <c r="L4705" s="14" t="s">
        <v>422</v>
      </c>
      <c r="M4705" s="14" t="s">
        <v>877</v>
      </c>
      <c r="N4705" s="14" t="s">
        <v>4685</v>
      </c>
      <c r="O4705" s="14" t="s">
        <v>4686</v>
      </c>
      <c r="P4705" s="14" t="s">
        <v>6309</v>
      </c>
      <c r="Q4705" s="14">
        <v>1</v>
      </c>
      <c r="R4705" s="14" t="s">
        <v>5383</v>
      </c>
      <c r="S4705" s="14" t="s">
        <v>439</v>
      </c>
      <c r="T4705" s="35">
        <v>4080</v>
      </c>
      <c r="U4705" s="14" t="s">
        <v>4</v>
      </c>
      <c r="V4705" s="14">
        <v>141</v>
      </c>
      <c r="W4705" s="16">
        <f>+IF(datos_arg[[#This Row],[Moneda]]="ARS",datos_arg[[#This Row],[Monto]],datos_arg[[#This Row],[Monto]]*datos_arg[[#This Row],[TC]])</f>
        <v>4080</v>
      </c>
      <c r="X4705" s="16">
        <f>IFERROR(IF(datos_arg[[#This Row],[Moneda]]="USD",datos_arg[[#This Row],[Monto]],datos_arg[[#This Row],[Monto]]/datos_arg[[#This Row],[TC]]),0)</f>
        <v>28.936170212765958</v>
      </c>
      <c r="Y4705" s="14"/>
    </row>
    <row r="4706" spans="1:25" ht="15" customHeight="1" x14ac:dyDescent="0.25">
      <c r="A4706" s="14">
        <f t="shared" si="73"/>
        <v>4703</v>
      </c>
      <c r="B4706" s="1">
        <v>44298</v>
      </c>
      <c r="C4706" s="18">
        <f>+YEAR(datos_arg[[#This Row],[Fecha]])</f>
        <v>2021</v>
      </c>
      <c r="D4706" s="18">
        <f>+MONTH(datos_arg[[#This Row],[Fecha]])</f>
        <v>4</v>
      </c>
      <c r="E4706" s="14" t="s">
        <v>1015</v>
      </c>
      <c r="F4706" s="14" t="s">
        <v>403</v>
      </c>
      <c r="G4706" s="14" t="s">
        <v>970</v>
      </c>
      <c r="H4706" s="14" t="s">
        <v>7132</v>
      </c>
      <c r="I4706" s="14" t="s">
        <v>7132</v>
      </c>
      <c r="J4706" s="14" t="s">
        <v>425</v>
      </c>
      <c r="K4706" s="14"/>
      <c r="L4706" s="14" t="s">
        <v>425</v>
      </c>
      <c r="M4706" s="14" t="s">
        <v>493</v>
      </c>
      <c r="N4706" s="14" t="s">
        <v>43</v>
      </c>
      <c r="O4706" s="14" t="s">
        <v>4687</v>
      </c>
      <c r="P4706" s="14" t="s">
        <v>6079</v>
      </c>
      <c r="Q4706" s="14"/>
      <c r="R4706" s="14" t="s">
        <v>970</v>
      </c>
      <c r="S4706" s="14" t="s">
        <v>439</v>
      </c>
      <c r="T4706" s="35">
        <v>14731.66</v>
      </c>
      <c r="U4706" s="14" t="s">
        <v>4</v>
      </c>
      <c r="V4706" s="14">
        <v>141</v>
      </c>
      <c r="W4706" s="16">
        <f>+IF(datos_arg[[#This Row],[Moneda]]="ARS",datos_arg[[#This Row],[Monto]],datos_arg[[#This Row],[Monto]]*datos_arg[[#This Row],[TC]])</f>
        <v>14731.66</v>
      </c>
      <c r="X4706" s="16">
        <f>IFERROR(IF(datos_arg[[#This Row],[Moneda]]="USD",datos_arg[[#This Row],[Monto]],datos_arg[[#This Row],[Monto]]/datos_arg[[#This Row],[TC]]),0)</f>
        <v>104.47985815602837</v>
      </c>
      <c r="Y4706" s="14"/>
    </row>
    <row r="4707" spans="1:25" ht="15" customHeight="1" x14ac:dyDescent="0.25">
      <c r="A4707" s="14">
        <f t="shared" si="73"/>
        <v>4704</v>
      </c>
      <c r="B4707" s="1">
        <v>44298</v>
      </c>
      <c r="C4707" s="18">
        <f>+YEAR(datos_arg[[#This Row],[Fecha]])</f>
        <v>2021</v>
      </c>
      <c r="D4707" s="18">
        <f>+MONTH(datos_arg[[#This Row],[Fecha]])</f>
        <v>4</v>
      </c>
      <c r="E4707" s="14" t="s">
        <v>1015</v>
      </c>
      <c r="F4707" s="14" t="s">
        <v>403</v>
      </c>
      <c r="G4707" s="14" t="s">
        <v>970</v>
      </c>
      <c r="H4707" s="14" t="s">
        <v>7132</v>
      </c>
      <c r="I4707" s="14" t="s">
        <v>7132</v>
      </c>
      <c r="J4707" s="14" t="s">
        <v>425</v>
      </c>
      <c r="K4707" s="14"/>
      <c r="L4707" s="14" t="s">
        <v>425</v>
      </c>
      <c r="M4707" s="14" t="s">
        <v>493</v>
      </c>
      <c r="N4707" s="14" t="s">
        <v>741</v>
      </c>
      <c r="O4707" s="14" t="s">
        <v>4689</v>
      </c>
      <c r="P4707" s="14" t="s">
        <v>6310</v>
      </c>
      <c r="Q4707" s="14"/>
      <c r="R4707" s="14" t="s">
        <v>970</v>
      </c>
      <c r="S4707" s="14" t="s">
        <v>439</v>
      </c>
      <c r="T4707" s="35">
        <v>2050</v>
      </c>
      <c r="U4707" s="14" t="s">
        <v>4</v>
      </c>
      <c r="V4707" s="14">
        <v>141</v>
      </c>
      <c r="W4707" s="16">
        <f>+IF(datos_arg[[#This Row],[Moneda]]="ARS",datos_arg[[#This Row],[Monto]],datos_arg[[#This Row],[Monto]]*datos_arg[[#This Row],[TC]])</f>
        <v>2050</v>
      </c>
      <c r="X4707" s="16">
        <f>IFERROR(IF(datos_arg[[#This Row],[Moneda]]="USD",datos_arg[[#This Row],[Monto]],datos_arg[[#This Row],[Monto]]/datos_arg[[#This Row],[TC]]),0)</f>
        <v>14.539007092198581</v>
      </c>
      <c r="Y4707" s="14"/>
    </row>
    <row r="4708" spans="1:25" ht="15" customHeight="1" x14ac:dyDescent="0.25">
      <c r="A4708" s="14">
        <f t="shared" si="73"/>
        <v>4705</v>
      </c>
      <c r="B4708" s="1">
        <v>44298</v>
      </c>
      <c r="C4708" s="18">
        <f>+YEAR(datos_arg[[#This Row],[Fecha]])</f>
        <v>2021</v>
      </c>
      <c r="D4708" s="18">
        <f>+MONTH(datos_arg[[#This Row],[Fecha]])</f>
        <v>4</v>
      </c>
      <c r="E4708" s="14" t="s">
        <v>449</v>
      </c>
      <c r="F4708" s="14" t="s">
        <v>523</v>
      </c>
      <c r="G4708" s="14"/>
      <c r="H4708" s="14" t="s">
        <v>7132</v>
      </c>
      <c r="I4708" s="14" t="s">
        <v>7132</v>
      </c>
      <c r="J4708" s="14" t="s">
        <v>425</v>
      </c>
      <c r="K4708" s="14"/>
      <c r="L4708" s="14" t="s">
        <v>425</v>
      </c>
      <c r="M4708" s="14" t="s">
        <v>515</v>
      </c>
      <c r="N4708" s="14" t="s">
        <v>515</v>
      </c>
      <c r="O4708" s="14" t="s">
        <v>148</v>
      </c>
      <c r="P4708" s="14"/>
      <c r="Q4708" s="14"/>
      <c r="R4708" s="14" t="s">
        <v>523</v>
      </c>
      <c r="S4708" s="14" t="s">
        <v>439</v>
      </c>
      <c r="T4708" s="35">
        <v>700</v>
      </c>
      <c r="U4708" s="14" t="s">
        <v>4</v>
      </c>
      <c r="V4708" s="14">
        <v>141</v>
      </c>
      <c r="W4708" s="16">
        <f>+IF(datos_arg[[#This Row],[Moneda]]="ARS",datos_arg[[#This Row],[Monto]],datos_arg[[#This Row],[Monto]]*datos_arg[[#This Row],[TC]])</f>
        <v>700</v>
      </c>
      <c r="X4708" s="16">
        <f>IFERROR(IF(datos_arg[[#This Row],[Moneda]]="USD",datos_arg[[#This Row],[Monto]],datos_arg[[#This Row],[Monto]]/datos_arg[[#This Row],[TC]]),0)</f>
        <v>4.9645390070921982</v>
      </c>
      <c r="Y4708" s="14"/>
    </row>
    <row r="4709" spans="1:25" ht="15" customHeight="1" x14ac:dyDescent="0.25">
      <c r="A4709" s="14">
        <f t="shared" si="73"/>
        <v>4706</v>
      </c>
      <c r="B4709" s="1">
        <v>44298</v>
      </c>
      <c r="C4709" s="18">
        <f>+YEAR(datos_arg[[#This Row],[Fecha]])</f>
        <v>2021</v>
      </c>
      <c r="D4709" s="18">
        <f>+MONTH(datos_arg[[#This Row],[Fecha]])</f>
        <v>4</v>
      </c>
      <c r="E4709" s="14" t="s">
        <v>449</v>
      </c>
      <c r="F4709" s="14" t="s">
        <v>523</v>
      </c>
      <c r="G4709" s="14"/>
      <c r="H4709" s="14" t="s">
        <v>6646</v>
      </c>
      <c r="I4709" s="14" t="s">
        <v>7132</v>
      </c>
      <c r="J4709" s="14" t="s">
        <v>425</v>
      </c>
      <c r="K4709" s="14"/>
      <c r="L4709" s="14" t="s">
        <v>425</v>
      </c>
      <c r="M4709" s="14" t="s">
        <v>524</v>
      </c>
      <c r="N4709" s="14" t="s">
        <v>524</v>
      </c>
      <c r="O4709" s="14" t="s">
        <v>4690</v>
      </c>
      <c r="P4709" s="14"/>
      <c r="Q4709" s="14"/>
      <c r="R4709" s="14" t="s">
        <v>523</v>
      </c>
      <c r="S4709" s="14" t="s">
        <v>439</v>
      </c>
      <c r="T4709" s="35">
        <v>20000</v>
      </c>
      <c r="U4709" s="14" t="s">
        <v>4</v>
      </c>
      <c r="V4709" s="14">
        <v>141</v>
      </c>
      <c r="W4709" s="16">
        <f>+IF(datos_arg[[#This Row],[Moneda]]="ARS",datos_arg[[#This Row],[Monto]],datos_arg[[#This Row],[Monto]]*datos_arg[[#This Row],[TC]])</f>
        <v>20000</v>
      </c>
      <c r="X4709" s="16">
        <f>IFERROR(IF(datos_arg[[#This Row],[Moneda]]="USD",datos_arg[[#This Row],[Monto]],datos_arg[[#This Row],[Monto]]/datos_arg[[#This Row],[TC]]),0)</f>
        <v>141.84397163120568</v>
      </c>
      <c r="Y4709" s="14"/>
    </row>
    <row r="4710" spans="1:25" ht="15" customHeight="1" x14ac:dyDescent="0.25">
      <c r="A4710" s="14">
        <f t="shared" si="73"/>
        <v>4707</v>
      </c>
      <c r="B4710" s="1">
        <v>44298</v>
      </c>
      <c r="C4710" s="18">
        <f>+YEAR(datos_arg[[#This Row],[Fecha]])</f>
        <v>2021</v>
      </c>
      <c r="D4710" s="18">
        <f>+MONTH(datos_arg[[#This Row],[Fecha]])</f>
        <v>4</v>
      </c>
      <c r="E4710" s="14" t="s">
        <v>1015</v>
      </c>
      <c r="F4710" s="14" t="s">
        <v>403</v>
      </c>
      <c r="G4710" s="14" t="s">
        <v>5383</v>
      </c>
      <c r="H4710" s="14" t="s">
        <v>1024</v>
      </c>
      <c r="I4710" s="14" t="s">
        <v>7132</v>
      </c>
      <c r="J4710" s="14" t="s">
        <v>425</v>
      </c>
      <c r="K4710" s="14" t="s">
        <v>422</v>
      </c>
      <c r="L4710" s="14" t="s">
        <v>425</v>
      </c>
      <c r="M4710" s="14" t="s">
        <v>1515</v>
      </c>
      <c r="N4710" s="14" t="s">
        <v>1594</v>
      </c>
      <c r="O4710" s="14" t="s">
        <v>4691</v>
      </c>
      <c r="P4710" s="14" t="s">
        <v>6311</v>
      </c>
      <c r="Q4710" s="14">
        <v>1</v>
      </c>
      <c r="R4710" s="14" t="s">
        <v>5383</v>
      </c>
      <c r="S4710" s="14" t="s">
        <v>422</v>
      </c>
      <c r="T4710" s="35">
        <v>180</v>
      </c>
      <c r="U4710" s="14" t="s">
        <v>4</v>
      </c>
      <c r="V4710" s="14">
        <v>141</v>
      </c>
      <c r="W4710" s="16">
        <f>+IF(datos_arg[[#This Row],[Moneda]]="ARS",datos_arg[[#This Row],[Monto]],datos_arg[[#This Row],[Monto]]*datos_arg[[#This Row],[TC]])</f>
        <v>180</v>
      </c>
      <c r="X4710" s="16">
        <f>IFERROR(IF(datos_arg[[#This Row],[Moneda]]="USD",datos_arg[[#This Row],[Monto]],datos_arg[[#This Row],[Monto]]/datos_arg[[#This Row],[TC]]),0)</f>
        <v>1.2765957446808511</v>
      </c>
      <c r="Y4710" s="14"/>
    </row>
    <row r="4711" spans="1:25" ht="15" customHeight="1" x14ac:dyDescent="0.25">
      <c r="A4711" s="14">
        <f t="shared" si="73"/>
        <v>4708</v>
      </c>
      <c r="B4711" s="1">
        <v>44298</v>
      </c>
      <c r="C4711" s="18">
        <f>+YEAR(datos_arg[[#This Row],[Fecha]])</f>
        <v>2021</v>
      </c>
      <c r="D4711" s="18">
        <f>+MONTH(datos_arg[[#This Row],[Fecha]])</f>
        <v>4</v>
      </c>
      <c r="E4711" s="14" t="s">
        <v>1015</v>
      </c>
      <c r="F4711" s="14" t="s">
        <v>403</v>
      </c>
      <c r="G4711" s="14" t="s">
        <v>5383</v>
      </c>
      <c r="H4711" s="14" t="s">
        <v>1024</v>
      </c>
      <c r="I4711" s="14" t="s">
        <v>7132</v>
      </c>
      <c r="J4711" s="14" t="s">
        <v>425</v>
      </c>
      <c r="K4711" s="14" t="s">
        <v>422</v>
      </c>
      <c r="L4711" s="14" t="s">
        <v>425</v>
      </c>
      <c r="M4711" s="14" t="s">
        <v>1378</v>
      </c>
      <c r="N4711" s="14" t="s">
        <v>524</v>
      </c>
      <c r="O4711" s="14" t="s">
        <v>4692</v>
      </c>
      <c r="P4711" s="14" t="s">
        <v>6312</v>
      </c>
      <c r="Q4711" s="14">
        <v>1</v>
      </c>
      <c r="R4711" s="14" t="s">
        <v>5383</v>
      </c>
      <c r="S4711" s="14" t="s">
        <v>422</v>
      </c>
      <c r="T4711" s="35">
        <v>200</v>
      </c>
      <c r="U4711" s="14" t="s">
        <v>4</v>
      </c>
      <c r="V4711" s="14">
        <v>141</v>
      </c>
      <c r="W4711" s="16">
        <f>+IF(datos_arg[[#This Row],[Moneda]]="ARS",datos_arg[[#This Row],[Monto]],datos_arg[[#This Row],[Monto]]*datos_arg[[#This Row],[TC]])</f>
        <v>200</v>
      </c>
      <c r="X4711" s="16">
        <f>IFERROR(IF(datos_arg[[#This Row],[Moneda]]="USD",datos_arg[[#This Row],[Monto]],datos_arg[[#This Row],[Monto]]/datos_arg[[#This Row],[TC]]),0)</f>
        <v>1.4184397163120568</v>
      </c>
      <c r="Y4711" s="14"/>
    </row>
    <row r="4712" spans="1:25" ht="15" customHeight="1" x14ac:dyDescent="0.25">
      <c r="A4712" s="14">
        <f t="shared" si="73"/>
        <v>4709</v>
      </c>
      <c r="B4712" s="1">
        <v>44298</v>
      </c>
      <c r="C4712" s="18">
        <f>+YEAR(datos_arg[[#This Row],[Fecha]])</f>
        <v>2021</v>
      </c>
      <c r="D4712" s="18">
        <f>+MONTH(datos_arg[[#This Row],[Fecha]])</f>
        <v>4</v>
      </c>
      <c r="E4712" s="14" t="s">
        <v>5358</v>
      </c>
      <c r="F4712" s="14" t="s">
        <v>85</v>
      </c>
      <c r="G4712" s="14"/>
      <c r="H4712" s="14" t="s">
        <v>1024</v>
      </c>
      <c r="I4712" s="14" t="s">
        <v>7132</v>
      </c>
      <c r="J4712" s="14" t="s">
        <v>425</v>
      </c>
      <c r="K4712" s="14" t="s">
        <v>422</v>
      </c>
      <c r="L4712" s="14" t="s">
        <v>425</v>
      </c>
      <c r="M4712" s="14" t="s">
        <v>1713</v>
      </c>
      <c r="N4712" s="14" t="s">
        <v>1714</v>
      </c>
      <c r="O4712" s="14" t="s">
        <v>3842</v>
      </c>
      <c r="P4712" s="14" t="s">
        <v>6313</v>
      </c>
      <c r="Q4712" s="14">
        <v>5</v>
      </c>
      <c r="R4712" s="14" t="s">
        <v>85</v>
      </c>
      <c r="S4712" s="14" t="s">
        <v>422</v>
      </c>
      <c r="T4712" s="35">
        <v>240</v>
      </c>
      <c r="U4712" s="14" t="s">
        <v>4</v>
      </c>
      <c r="V4712" s="14">
        <v>141</v>
      </c>
      <c r="W4712" s="16">
        <f>+IF(datos_arg[[#This Row],[Moneda]]="ARS",datos_arg[[#This Row],[Monto]],datos_arg[[#This Row],[Monto]]*datos_arg[[#This Row],[TC]])</f>
        <v>240</v>
      </c>
      <c r="X4712" s="16">
        <f>IFERROR(IF(datos_arg[[#This Row],[Moneda]]="USD",datos_arg[[#This Row],[Monto]],datos_arg[[#This Row],[Monto]]/datos_arg[[#This Row],[TC]]),0)</f>
        <v>1.7021276595744681</v>
      </c>
      <c r="Y4712" s="14"/>
    </row>
    <row r="4713" spans="1:25" ht="15" customHeight="1" x14ac:dyDescent="0.25">
      <c r="A4713" s="14">
        <f t="shared" si="73"/>
        <v>4710</v>
      </c>
      <c r="B4713" s="1">
        <v>44299</v>
      </c>
      <c r="C4713" s="18">
        <f>+YEAR(datos_arg[[#This Row],[Fecha]])</f>
        <v>2021</v>
      </c>
      <c r="D4713" s="18">
        <f>+MONTH(datos_arg[[#This Row],[Fecha]])</f>
        <v>4</v>
      </c>
      <c r="E4713" s="14" t="s">
        <v>1015</v>
      </c>
      <c r="F4713" s="14" t="s">
        <v>430</v>
      </c>
      <c r="G4713" s="14"/>
      <c r="H4713" s="14" t="s">
        <v>7132</v>
      </c>
      <c r="I4713" s="14" t="s">
        <v>7132</v>
      </c>
      <c r="J4713" s="14" t="s">
        <v>425</v>
      </c>
      <c r="K4713" s="14"/>
      <c r="L4713" s="14" t="s">
        <v>425</v>
      </c>
      <c r="M4713" s="14" t="s">
        <v>102</v>
      </c>
      <c r="N4713" s="14" t="s">
        <v>480</v>
      </c>
      <c r="O4713" s="14" t="s">
        <v>2302</v>
      </c>
      <c r="P4713" s="14" t="s">
        <v>6314</v>
      </c>
      <c r="Q4713" s="14"/>
      <c r="R4713" s="14" t="s">
        <v>430</v>
      </c>
      <c r="S4713" s="14" t="s">
        <v>439</v>
      </c>
      <c r="T4713" s="35">
        <v>269</v>
      </c>
      <c r="U4713" s="14" t="s">
        <v>4</v>
      </c>
      <c r="V4713" s="14">
        <v>141</v>
      </c>
      <c r="W4713" s="16">
        <f>+IF(datos_arg[[#This Row],[Moneda]]="ARS",datos_arg[[#This Row],[Monto]],datos_arg[[#This Row],[Monto]]*datos_arg[[#This Row],[TC]])</f>
        <v>269</v>
      </c>
      <c r="X4713" s="16">
        <f>IFERROR(IF(datos_arg[[#This Row],[Moneda]]="USD",datos_arg[[#This Row],[Monto]],datos_arg[[#This Row],[Monto]]/datos_arg[[#This Row],[TC]]),0)</f>
        <v>1.9078014184397163</v>
      </c>
      <c r="Y4713" s="14"/>
    </row>
    <row r="4714" spans="1:25" ht="15" customHeight="1" x14ac:dyDescent="0.25">
      <c r="A4714" s="14">
        <f t="shared" si="73"/>
        <v>4711</v>
      </c>
      <c r="B4714" s="1">
        <v>44299</v>
      </c>
      <c r="C4714" s="18">
        <f>+YEAR(datos_arg[[#This Row],[Fecha]])</f>
        <v>2021</v>
      </c>
      <c r="D4714" s="18">
        <f>+MONTH(datos_arg[[#This Row],[Fecha]])</f>
        <v>4</v>
      </c>
      <c r="E4714" s="14" t="s">
        <v>1016</v>
      </c>
      <c r="F4714" s="14" t="s">
        <v>404</v>
      </c>
      <c r="G4714" s="14"/>
      <c r="H4714" s="14" t="s">
        <v>433</v>
      </c>
      <c r="I4714" s="14" t="s">
        <v>955</v>
      </c>
      <c r="J4714" s="14" t="s">
        <v>425</v>
      </c>
      <c r="K4714" s="14"/>
      <c r="L4714" s="14" t="s">
        <v>425</v>
      </c>
      <c r="M4714" s="14" t="s">
        <v>854</v>
      </c>
      <c r="N4714" s="14" t="s">
        <v>854</v>
      </c>
      <c r="O4714" s="14" t="s">
        <v>4693</v>
      </c>
      <c r="P4714" s="14" t="s">
        <v>6315</v>
      </c>
      <c r="Q4714" s="14"/>
      <c r="R4714" s="14" t="s">
        <v>404</v>
      </c>
      <c r="S4714" s="14" t="s">
        <v>439</v>
      </c>
      <c r="T4714" s="35">
        <v>7882.97</v>
      </c>
      <c r="U4714" s="14" t="s">
        <v>4</v>
      </c>
      <c r="V4714" s="14">
        <v>141</v>
      </c>
      <c r="W4714" s="16">
        <f>+IF(datos_arg[[#This Row],[Moneda]]="ARS",datos_arg[[#This Row],[Monto]],datos_arg[[#This Row],[Monto]]*datos_arg[[#This Row],[TC]])</f>
        <v>7882.97</v>
      </c>
      <c r="X4714" s="16">
        <f>IFERROR(IF(datos_arg[[#This Row],[Moneda]]="USD",datos_arg[[#This Row],[Monto]],datos_arg[[#This Row],[Monto]]/datos_arg[[#This Row],[TC]]),0)</f>
        <v>55.907588652482268</v>
      </c>
      <c r="Y4714" s="14"/>
    </row>
    <row r="4715" spans="1:25" ht="15" customHeight="1" x14ac:dyDescent="0.25">
      <c r="A4715" s="14">
        <f t="shared" si="73"/>
        <v>4712</v>
      </c>
      <c r="B4715" s="1">
        <v>44299</v>
      </c>
      <c r="C4715" s="18">
        <f>+YEAR(datos_arg[[#This Row],[Fecha]])</f>
        <v>2021</v>
      </c>
      <c r="D4715" s="18">
        <f>+MONTH(datos_arg[[#This Row],[Fecha]])</f>
        <v>4</v>
      </c>
      <c r="E4715" s="14" t="s">
        <v>1016</v>
      </c>
      <c r="F4715" s="14" t="s">
        <v>404</v>
      </c>
      <c r="G4715" s="14"/>
      <c r="H4715" s="14" t="s">
        <v>6646</v>
      </c>
      <c r="I4715" s="14" t="s">
        <v>7132</v>
      </c>
      <c r="J4715" s="14" t="s">
        <v>425</v>
      </c>
      <c r="K4715" s="14"/>
      <c r="L4715" s="14" t="s">
        <v>425</v>
      </c>
      <c r="M4715" s="14" t="s">
        <v>3475</v>
      </c>
      <c r="N4715" s="14" t="s">
        <v>3475</v>
      </c>
      <c r="O4715" s="14" t="s">
        <v>4694</v>
      </c>
      <c r="P4715" s="14" t="s">
        <v>6315</v>
      </c>
      <c r="Q4715" s="14"/>
      <c r="R4715" s="14" t="s">
        <v>404</v>
      </c>
      <c r="S4715" s="14" t="s">
        <v>439</v>
      </c>
      <c r="T4715" s="35">
        <v>5502</v>
      </c>
      <c r="U4715" s="14" t="s">
        <v>4</v>
      </c>
      <c r="V4715" s="14">
        <v>141</v>
      </c>
      <c r="W4715" s="16">
        <f>+IF(datos_arg[[#This Row],[Moneda]]="ARS",datos_arg[[#This Row],[Monto]],datos_arg[[#This Row],[Monto]]*datos_arg[[#This Row],[TC]])</f>
        <v>5502</v>
      </c>
      <c r="X4715" s="16">
        <f>IFERROR(IF(datos_arg[[#This Row],[Moneda]]="USD",datos_arg[[#This Row],[Monto]],datos_arg[[#This Row],[Monto]]/datos_arg[[#This Row],[TC]]),0)</f>
        <v>39.021276595744681</v>
      </c>
      <c r="Y4715" s="14"/>
    </row>
    <row r="4716" spans="1:25" ht="15" customHeight="1" x14ac:dyDescent="0.25">
      <c r="A4716" s="14">
        <f t="shared" si="73"/>
        <v>4713</v>
      </c>
      <c r="B4716" s="1">
        <v>44299</v>
      </c>
      <c r="C4716" s="18">
        <f>+YEAR(datos_arg[[#This Row],[Fecha]])</f>
        <v>2021</v>
      </c>
      <c r="D4716" s="18">
        <f>+MONTH(datos_arg[[#This Row],[Fecha]])</f>
        <v>4</v>
      </c>
      <c r="E4716" s="14" t="s">
        <v>1016</v>
      </c>
      <c r="F4716" s="14" t="s">
        <v>404</v>
      </c>
      <c r="G4716" s="14"/>
      <c r="H4716" s="14" t="s">
        <v>433</v>
      </c>
      <c r="I4716" s="14" t="s">
        <v>955</v>
      </c>
      <c r="J4716" s="14" t="s">
        <v>425</v>
      </c>
      <c r="K4716" s="14"/>
      <c r="L4716" s="14" t="s">
        <v>425</v>
      </c>
      <c r="M4716" s="14" t="s">
        <v>832</v>
      </c>
      <c r="N4716" s="14" t="s">
        <v>832</v>
      </c>
      <c r="O4716" s="14" t="s">
        <v>4693</v>
      </c>
      <c r="P4716" s="14" t="s">
        <v>6315</v>
      </c>
      <c r="Q4716" s="14"/>
      <c r="R4716" s="14" t="s">
        <v>404</v>
      </c>
      <c r="S4716" s="14" t="s">
        <v>439</v>
      </c>
      <c r="T4716" s="35">
        <v>319.24</v>
      </c>
      <c r="U4716" s="14" t="s">
        <v>4</v>
      </c>
      <c r="V4716" s="14">
        <v>141</v>
      </c>
      <c r="W4716" s="16">
        <f>+IF(datos_arg[[#This Row],[Moneda]]="ARS",datos_arg[[#This Row],[Monto]],datos_arg[[#This Row],[Monto]]*datos_arg[[#This Row],[TC]])</f>
        <v>319.24</v>
      </c>
      <c r="X4716" s="16">
        <f>IFERROR(IF(datos_arg[[#This Row],[Moneda]]="USD",datos_arg[[#This Row],[Monto]],datos_arg[[#This Row],[Monto]]/datos_arg[[#This Row],[TC]]),0)</f>
        <v>2.2641134751773051</v>
      </c>
      <c r="Y4716" s="14"/>
    </row>
    <row r="4717" spans="1:25" ht="15" customHeight="1" x14ac:dyDescent="0.25">
      <c r="A4717" s="14">
        <f t="shared" si="73"/>
        <v>4714</v>
      </c>
      <c r="B4717" s="1">
        <v>44299</v>
      </c>
      <c r="C4717" s="18">
        <f>+YEAR(datos_arg[[#This Row],[Fecha]])</f>
        <v>2021</v>
      </c>
      <c r="D4717" s="18">
        <f>+MONTH(datos_arg[[#This Row],[Fecha]])</f>
        <v>4</v>
      </c>
      <c r="E4717" s="14" t="s">
        <v>1016</v>
      </c>
      <c r="F4717" s="14" t="s">
        <v>404</v>
      </c>
      <c r="G4717" s="14"/>
      <c r="H4717" s="14" t="s">
        <v>7132</v>
      </c>
      <c r="I4717" s="14" t="s">
        <v>7132</v>
      </c>
      <c r="J4717" s="14" t="s">
        <v>425</v>
      </c>
      <c r="K4717" s="14"/>
      <c r="L4717" s="14" t="s">
        <v>425</v>
      </c>
      <c r="M4717" s="14" t="s">
        <v>156</v>
      </c>
      <c r="N4717" s="14" t="s">
        <v>156</v>
      </c>
      <c r="O4717" s="14" t="s">
        <v>4695</v>
      </c>
      <c r="P4717" s="14" t="s">
        <v>6315</v>
      </c>
      <c r="Q4717" s="14"/>
      <c r="R4717" s="14" t="s">
        <v>404</v>
      </c>
      <c r="S4717" s="14" t="s">
        <v>439</v>
      </c>
      <c r="T4717" s="35">
        <v>6091.99</v>
      </c>
      <c r="U4717" s="14" t="s">
        <v>4</v>
      </c>
      <c r="V4717" s="14">
        <v>141</v>
      </c>
      <c r="W4717" s="16">
        <f>+IF(datos_arg[[#This Row],[Moneda]]="ARS",datos_arg[[#This Row],[Monto]],datos_arg[[#This Row],[Monto]]*datos_arg[[#This Row],[TC]])</f>
        <v>6091.99</v>
      </c>
      <c r="X4717" s="16">
        <f>IFERROR(IF(datos_arg[[#This Row],[Moneda]]="USD",datos_arg[[#This Row],[Monto]],datos_arg[[#This Row],[Monto]]/datos_arg[[#This Row],[TC]]),0)</f>
        <v>43.205602836879429</v>
      </c>
      <c r="Y4717" s="14"/>
    </row>
    <row r="4718" spans="1:25" ht="15" customHeight="1" x14ac:dyDescent="0.25">
      <c r="A4718" s="14">
        <f t="shared" si="73"/>
        <v>4715</v>
      </c>
      <c r="B4718" s="1">
        <v>44299</v>
      </c>
      <c r="C4718" s="18">
        <f>+YEAR(datos_arg[[#This Row],[Fecha]])</f>
        <v>2021</v>
      </c>
      <c r="D4718" s="18">
        <f>+MONTH(datos_arg[[#This Row],[Fecha]])</f>
        <v>4</v>
      </c>
      <c r="E4718" s="14" t="s">
        <v>1016</v>
      </c>
      <c r="F4718" s="14" t="s">
        <v>404</v>
      </c>
      <c r="G4718" s="14"/>
      <c r="H4718" s="14" t="s">
        <v>433</v>
      </c>
      <c r="I4718" s="14" t="s">
        <v>955</v>
      </c>
      <c r="J4718" s="14" t="s">
        <v>425</v>
      </c>
      <c r="K4718" s="14"/>
      <c r="L4718" s="14" t="s">
        <v>425</v>
      </c>
      <c r="M4718" s="14" t="s">
        <v>831</v>
      </c>
      <c r="N4718" s="14" t="s">
        <v>831</v>
      </c>
      <c r="O4718" s="14" t="s">
        <v>4693</v>
      </c>
      <c r="P4718" s="14" t="s">
        <v>6315</v>
      </c>
      <c r="Q4718" s="14"/>
      <c r="R4718" s="14" t="s">
        <v>404</v>
      </c>
      <c r="S4718" s="14" t="s">
        <v>439</v>
      </c>
      <c r="T4718" s="35">
        <v>6667.49</v>
      </c>
      <c r="U4718" s="14" t="s">
        <v>4</v>
      </c>
      <c r="V4718" s="14">
        <v>141</v>
      </c>
      <c r="W4718" s="16">
        <f>+IF(datos_arg[[#This Row],[Moneda]]="ARS",datos_arg[[#This Row],[Monto]],datos_arg[[#This Row],[Monto]]*datos_arg[[#This Row],[TC]])</f>
        <v>6667.49</v>
      </c>
      <c r="X4718" s="16">
        <f>IFERROR(IF(datos_arg[[#This Row],[Moneda]]="USD",datos_arg[[#This Row],[Monto]],datos_arg[[#This Row],[Monto]]/datos_arg[[#This Row],[TC]]),0)</f>
        <v>47.287163120567371</v>
      </c>
      <c r="Y4718" s="14"/>
    </row>
    <row r="4719" spans="1:25" ht="15" customHeight="1" x14ac:dyDescent="0.25">
      <c r="A4719" s="14">
        <f t="shared" si="73"/>
        <v>4716</v>
      </c>
      <c r="B4719" s="1">
        <v>44299</v>
      </c>
      <c r="C4719" s="18">
        <f>+YEAR(datos_arg[[#This Row],[Fecha]])</f>
        <v>2021</v>
      </c>
      <c r="D4719" s="18">
        <f>+MONTH(datos_arg[[#This Row],[Fecha]])</f>
        <v>4</v>
      </c>
      <c r="E4719" s="14" t="s">
        <v>1015</v>
      </c>
      <c r="F4719" s="14" t="s">
        <v>430</v>
      </c>
      <c r="G4719" s="14"/>
      <c r="H4719" s="14" t="s">
        <v>7132</v>
      </c>
      <c r="I4719" s="14" t="s">
        <v>7132</v>
      </c>
      <c r="J4719" s="14" t="s">
        <v>425</v>
      </c>
      <c r="K4719" s="14"/>
      <c r="L4719" s="14" t="s">
        <v>425</v>
      </c>
      <c r="M4719" s="14" t="s">
        <v>57</v>
      </c>
      <c r="N4719" s="14" t="s">
        <v>7794</v>
      </c>
      <c r="O4719" s="14" t="s">
        <v>4696</v>
      </c>
      <c r="P4719" s="14" t="s">
        <v>6315</v>
      </c>
      <c r="Q4719" s="14"/>
      <c r="R4719" s="14" t="s">
        <v>430</v>
      </c>
      <c r="S4719" s="14" t="s">
        <v>439</v>
      </c>
      <c r="T4719" s="35">
        <v>862.12</v>
      </c>
      <c r="U4719" s="14" t="s">
        <v>4</v>
      </c>
      <c r="V4719" s="14">
        <v>141</v>
      </c>
      <c r="W4719" s="16">
        <f>+IF(datos_arg[[#This Row],[Moneda]]="ARS",datos_arg[[#This Row],[Monto]],datos_arg[[#This Row],[Monto]]*datos_arg[[#This Row],[TC]])</f>
        <v>862.12</v>
      </c>
      <c r="X4719" s="16">
        <f>IFERROR(IF(datos_arg[[#This Row],[Moneda]]="USD",datos_arg[[#This Row],[Monto]],datos_arg[[#This Row],[Monto]]/datos_arg[[#This Row],[TC]]),0)</f>
        <v>6.1143262411347514</v>
      </c>
      <c r="Y4719" s="14"/>
    </row>
    <row r="4720" spans="1:25" ht="15" customHeight="1" x14ac:dyDescent="0.25">
      <c r="A4720" s="14">
        <f t="shared" si="73"/>
        <v>4717</v>
      </c>
      <c r="B4720" s="1">
        <v>44299</v>
      </c>
      <c r="C4720" s="18">
        <f>+YEAR(datos_arg[[#This Row],[Fecha]])</f>
        <v>2021</v>
      </c>
      <c r="D4720" s="18">
        <f>+MONTH(datos_arg[[#This Row],[Fecha]])</f>
        <v>4</v>
      </c>
      <c r="E4720" s="14" t="s">
        <v>1016</v>
      </c>
      <c r="F4720" s="14" t="s">
        <v>404</v>
      </c>
      <c r="G4720" s="14"/>
      <c r="H4720" s="14" t="s">
        <v>7132</v>
      </c>
      <c r="I4720" s="14" t="s">
        <v>7132</v>
      </c>
      <c r="J4720" s="14" t="s">
        <v>425</v>
      </c>
      <c r="K4720" s="14"/>
      <c r="L4720" s="14" t="s">
        <v>425</v>
      </c>
      <c r="M4720" s="14" t="s">
        <v>284</v>
      </c>
      <c r="N4720" s="14" t="s">
        <v>284</v>
      </c>
      <c r="O4720" s="14" t="s">
        <v>4695</v>
      </c>
      <c r="P4720" s="14" t="s">
        <v>6315</v>
      </c>
      <c r="Q4720" s="14"/>
      <c r="R4720" s="14" t="s">
        <v>404</v>
      </c>
      <c r="S4720" s="14" t="s">
        <v>439</v>
      </c>
      <c r="T4720" s="35">
        <v>2270</v>
      </c>
      <c r="U4720" s="14" t="s">
        <v>4</v>
      </c>
      <c r="V4720" s="14">
        <v>141</v>
      </c>
      <c r="W4720" s="16">
        <f>+IF(datos_arg[[#This Row],[Moneda]]="ARS",datos_arg[[#This Row],[Monto]],datos_arg[[#This Row],[Monto]]*datos_arg[[#This Row],[TC]])</f>
        <v>2270</v>
      </c>
      <c r="X4720" s="16">
        <f>IFERROR(IF(datos_arg[[#This Row],[Moneda]]="USD",datos_arg[[#This Row],[Monto]],datos_arg[[#This Row],[Monto]]/datos_arg[[#This Row],[TC]]),0)</f>
        <v>16.099290780141843</v>
      </c>
      <c r="Y4720" s="14"/>
    </row>
    <row r="4721" spans="1:25" ht="15" customHeight="1" x14ac:dyDescent="0.25">
      <c r="A4721" s="14">
        <f t="shared" si="73"/>
        <v>4718</v>
      </c>
      <c r="B4721" s="1">
        <v>44299</v>
      </c>
      <c r="C4721" s="18">
        <f>+YEAR(datos_arg[[#This Row],[Fecha]])</f>
        <v>2021</v>
      </c>
      <c r="D4721" s="18">
        <f>+MONTH(datos_arg[[#This Row],[Fecha]])</f>
        <v>4</v>
      </c>
      <c r="E4721" s="14" t="s">
        <v>1016</v>
      </c>
      <c r="F4721" s="14" t="s">
        <v>404</v>
      </c>
      <c r="G4721" s="14"/>
      <c r="H4721" s="14" t="s">
        <v>433</v>
      </c>
      <c r="I4721" s="14" t="s">
        <v>955</v>
      </c>
      <c r="J4721" s="14" t="s">
        <v>425</v>
      </c>
      <c r="K4721" s="14"/>
      <c r="L4721" s="14" t="s">
        <v>425</v>
      </c>
      <c r="M4721" s="14" t="s">
        <v>954</v>
      </c>
      <c r="N4721" s="14" t="s">
        <v>954</v>
      </c>
      <c r="O4721" s="14" t="s">
        <v>4693</v>
      </c>
      <c r="P4721" s="14" t="s">
        <v>6315</v>
      </c>
      <c r="Q4721" s="14"/>
      <c r="R4721" s="14" t="s">
        <v>404</v>
      </c>
      <c r="S4721" s="14" t="s">
        <v>439</v>
      </c>
      <c r="T4721" s="35">
        <v>6807.96</v>
      </c>
      <c r="U4721" s="14" t="s">
        <v>4</v>
      </c>
      <c r="V4721" s="14">
        <v>141</v>
      </c>
      <c r="W4721" s="16">
        <f>+IF(datos_arg[[#This Row],[Moneda]]="ARS",datos_arg[[#This Row],[Monto]],datos_arg[[#This Row],[Monto]]*datos_arg[[#This Row],[TC]])</f>
        <v>6807.96</v>
      </c>
      <c r="X4721" s="16">
        <f>IFERROR(IF(datos_arg[[#This Row],[Moneda]]="USD",datos_arg[[#This Row],[Monto]],datos_arg[[#This Row],[Monto]]/datos_arg[[#This Row],[TC]]),0)</f>
        <v>48.283404255319148</v>
      </c>
      <c r="Y4721" s="14"/>
    </row>
    <row r="4722" spans="1:25" ht="15" customHeight="1" x14ac:dyDescent="0.25">
      <c r="A4722" s="14">
        <f t="shared" si="73"/>
        <v>4719</v>
      </c>
      <c r="B4722" s="1">
        <v>44299</v>
      </c>
      <c r="C4722" s="18">
        <f>+YEAR(datos_arg[[#This Row],[Fecha]])</f>
        <v>2021</v>
      </c>
      <c r="D4722" s="18">
        <f>+MONTH(datos_arg[[#This Row],[Fecha]])</f>
        <v>4</v>
      </c>
      <c r="E4722" s="14" t="s">
        <v>1015</v>
      </c>
      <c r="F4722" s="14" t="s">
        <v>430</v>
      </c>
      <c r="G4722" s="14"/>
      <c r="H4722" s="14" t="s">
        <v>7132</v>
      </c>
      <c r="I4722" s="14" t="s">
        <v>7132</v>
      </c>
      <c r="J4722" s="14" t="s">
        <v>425</v>
      </c>
      <c r="K4722" s="14"/>
      <c r="L4722" s="14" t="s">
        <v>425</v>
      </c>
      <c r="M4722" s="14" t="s">
        <v>57</v>
      </c>
      <c r="N4722" s="14" t="s">
        <v>7792</v>
      </c>
      <c r="O4722" s="14" t="s">
        <v>4697</v>
      </c>
      <c r="P4722" s="14" t="s">
        <v>6315</v>
      </c>
      <c r="Q4722" s="14"/>
      <c r="R4722" s="14" t="s">
        <v>430</v>
      </c>
      <c r="S4722" s="14" t="s">
        <v>439</v>
      </c>
      <c r="T4722" s="35">
        <v>3011.78</v>
      </c>
      <c r="U4722" s="14" t="s">
        <v>4</v>
      </c>
      <c r="V4722" s="14">
        <v>141</v>
      </c>
      <c r="W4722" s="16">
        <f>+IF(datos_arg[[#This Row],[Moneda]]="ARS",datos_arg[[#This Row],[Monto]],datos_arg[[#This Row],[Monto]]*datos_arg[[#This Row],[TC]])</f>
        <v>3011.78</v>
      </c>
      <c r="X4722" s="16">
        <f>IFERROR(IF(datos_arg[[#This Row],[Moneda]]="USD",datos_arg[[#This Row],[Monto]],datos_arg[[#This Row],[Monto]]/datos_arg[[#This Row],[TC]]),0)</f>
        <v>21.360141843971633</v>
      </c>
      <c r="Y4722" s="14"/>
    </row>
    <row r="4723" spans="1:25" ht="15" customHeight="1" x14ac:dyDescent="0.25">
      <c r="A4723" s="14">
        <f t="shared" si="73"/>
        <v>4720</v>
      </c>
      <c r="B4723" s="1">
        <v>44299</v>
      </c>
      <c r="C4723" s="18">
        <f>+YEAR(datos_arg[[#This Row],[Fecha]])</f>
        <v>2021</v>
      </c>
      <c r="D4723" s="18">
        <f>+MONTH(datos_arg[[#This Row],[Fecha]])</f>
        <v>4</v>
      </c>
      <c r="E4723" s="14" t="s">
        <v>1015</v>
      </c>
      <c r="F4723" s="14" t="s">
        <v>403</v>
      </c>
      <c r="G4723" s="14" t="s">
        <v>970</v>
      </c>
      <c r="H4723" s="14" t="s">
        <v>7132</v>
      </c>
      <c r="I4723" s="14" t="s">
        <v>7132</v>
      </c>
      <c r="J4723" s="14" t="s">
        <v>425</v>
      </c>
      <c r="K4723" s="14"/>
      <c r="L4723" s="14" t="s">
        <v>425</v>
      </c>
      <c r="M4723" s="14" t="s">
        <v>515</v>
      </c>
      <c r="N4723" s="14" t="s">
        <v>100</v>
      </c>
      <c r="O4723" s="14" t="s">
        <v>4698</v>
      </c>
      <c r="P4723" s="14" t="s">
        <v>6316</v>
      </c>
      <c r="Q4723" s="14">
        <v>10</v>
      </c>
      <c r="R4723" s="14" t="s">
        <v>970</v>
      </c>
      <c r="S4723" s="14" t="s">
        <v>439</v>
      </c>
      <c r="T4723" s="35">
        <v>2700</v>
      </c>
      <c r="U4723" s="14" t="s">
        <v>4</v>
      </c>
      <c r="V4723" s="14">
        <v>141</v>
      </c>
      <c r="W4723" s="16">
        <f>+IF(datos_arg[[#This Row],[Moneda]]="ARS",datos_arg[[#This Row],[Monto]],datos_arg[[#This Row],[Monto]]*datos_arg[[#This Row],[TC]])</f>
        <v>2700</v>
      </c>
      <c r="X4723" s="16">
        <f>IFERROR(IF(datos_arg[[#This Row],[Moneda]]="USD",datos_arg[[#This Row],[Monto]],datos_arg[[#This Row],[Monto]]/datos_arg[[#This Row],[TC]]),0)</f>
        <v>19.148936170212767</v>
      </c>
      <c r="Y4723" s="14"/>
    </row>
    <row r="4724" spans="1:25" ht="15" customHeight="1" x14ac:dyDescent="0.25">
      <c r="A4724" s="14">
        <f t="shared" si="73"/>
        <v>4721</v>
      </c>
      <c r="B4724" s="1">
        <v>44299</v>
      </c>
      <c r="C4724" s="18">
        <f>+YEAR(datos_arg[[#This Row],[Fecha]])</f>
        <v>2021</v>
      </c>
      <c r="D4724" s="18">
        <f>+MONTH(datos_arg[[#This Row],[Fecha]])</f>
        <v>4</v>
      </c>
      <c r="E4724" s="14" t="s">
        <v>1015</v>
      </c>
      <c r="F4724" s="14" t="s">
        <v>403</v>
      </c>
      <c r="G4724" s="14" t="s">
        <v>5383</v>
      </c>
      <c r="H4724" s="14" t="s">
        <v>8103</v>
      </c>
      <c r="I4724" s="14" t="s">
        <v>8105</v>
      </c>
      <c r="J4724" s="14" t="s">
        <v>422</v>
      </c>
      <c r="K4724" s="14" t="s">
        <v>422</v>
      </c>
      <c r="L4724" s="14" t="s">
        <v>422</v>
      </c>
      <c r="M4724" s="14" t="s">
        <v>1526</v>
      </c>
      <c r="N4724" s="14" t="s">
        <v>100</v>
      </c>
      <c r="O4724" s="14" t="s">
        <v>4699</v>
      </c>
      <c r="P4724" s="14" t="s">
        <v>6317</v>
      </c>
      <c r="Q4724" s="14">
        <v>7</v>
      </c>
      <c r="R4724" s="14" t="s">
        <v>5383</v>
      </c>
      <c r="S4724" s="14" t="s">
        <v>445</v>
      </c>
      <c r="T4724" s="35">
        <v>1073.5</v>
      </c>
      <c r="U4724" s="14" t="s">
        <v>4</v>
      </c>
      <c r="V4724" s="14">
        <v>141</v>
      </c>
      <c r="W4724" s="16">
        <f>+IF(datos_arg[[#This Row],[Moneda]]="ARS",datos_arg[[#This Row],[Monto]],datos_arg[[#This Row],[Monto]]*datos_arg[[#This Row],[TC]])</f>
        <v>1073.5</v>
      </c>
      <c r="X4724" s="16">
        <f>IFERROR(IF(datos_arg[[#This Row],[Moneda]]="USD",datos_arg[[#This Row],[Monto]],datos_arg[[#This Row],[Monto]]/datos_arg[[#This Row],[TC]]),0)</f>
        <v>7.6134751773049647</v>
      </c>
      <c r="Y4724" s="14"/>
    </row>
    <row r="4725" spans="1:25" ht="15" customHeight="1" x14ac:dyDescent="0.25">
      <c r="A4725" s="14">
        <f t="shared" si="73"/>
        <v>4722</v>
      </c>
      <c r="B4725" s="1">
        <v>44299</v>
      </c>
      <c r="C4725" s="18">
        <f>+YEAR(datos_arg[[#This Row],[Fecha]])</f>
        <v>2021</v>
      </c>
      <c r="D4725" s="18">
        <f>+MONTH(datos_arg[[#This Row],[Fecha]])</f>
        <v>4</v>
      </c>
      <c r="E4725" s="14" t="s">
        <v>617</v>
      </c>
      <c r="F4725" s="14" t="s">
        <v>8101</v>
      </c>
      <c r="G4725" s="14"/>
      <c r="H4725" s="14" t="s">
        <v>8103</v>
      </c>
      <c r="I4725" s="14" t="s">
        <v>8105</v>
      </c>
      <c r="J4725" s="14" t="s">
        <v>422</v>
      </c>
      <c r="K4725" s="14" t="s">
        <v>422</v>
      </c>
      <c r="L4725" s="14" t="s">
        <v>422</v>
      </c>
      <c r="M4725" s="14" t="s">
        <v>665</v>
      </c>
      <c r="N4725" s="14" t="s">
        <v>100</v>
      </c>
      <c r="O4725" s="14" t="s">
        <v>4700</v>
      </c>
      <c r="P4725" s="14" t="s">
        <v>6317</v>
      </c>
      <c r="Q4725" s="14">
        <v>1</v>
      </c>
      <c r="R4725" s="14" t="s">
        <v>8101</v>
      </c>
      <c r="S4725" s="14" t="s">
        <v>445</v>
      </c>
      <c r="T4725" s="35">
        <v>995</v>
      </c>
      <c r="U4725" s="14" t="s">
        <v>4</v>
      </c>
      <c r="V4725" s="14">
        <v>141</v>
      </c>
      <c r="W4725" s="16">
        <f>+IF(datos_arg[[#This Row],[Moneda]]="ARS",datos_arg[[#This Row],[Monto]],datos_arg[[#This Row],[Monto]]*datos_arg[[#This Row],[TC]])</f>
        <v>995</v>
      </c>
      <c r="X4725" s="16">
        <f>IFERROR(IF(datos_arg[[#This Row],[Moneda]]="USD",datos_arg[[#This Row],[Monto]],datos_arg[[#This Row],[Monto]]/datos_arg[[#This Row],[TC]]),0)</f>
        <v>7.0567375886524824</v>
      </c>
      <c r="Y4725" s="14"/>
    </row>
    <row r="4726" spans="1:25" ht="15" customHeight="1" x14ac:dyDescent="0.25">
      <c r="A4726" s="14">
        <f t="shared" si="73"/>
        <v>4723</v>
      </c>
      <c r="B4726" s="1">
        <v>44299</v>
      </c>
      <c r="C4726" s="18">
        <f>+YEAR(datos_arg[[#This Row],[Fecha]])</f>
        <v>2021</v>
      </c>
      <c r="D4726" s="18">
        <f>+MONTH(datos_arg[[#This Row],[Fecha]])</f>
        <v>4</v>
      </c>
      <c r="E4726" s="14" t="s">
        <v>1015</v>
      </c>
      <c r="F4726" s="14" t="s">
        <v>430</v>
      </c>
      <c r="G4726" s="14"/>
      <c r="H4726" s="14" t="s">
        <v>7132</v>
      </c>
      <c r="I4726" s="14" t="s">
        <v>7132</v>
      </c>
      <c r="J4726" s="14" t="s">
        <v>425</v>
      </c>
      <c r="K4726" s="14"/>
      <c r="L4726" s="14" t="s">
        <v>425</v>
      </c>
      <c r="M4726" s="14" t="s">
        <v>3961</v>
      </c>
      <c r="N4726" s="14" t="s">
        <v>169</v>
      </c>
      <c r="O4726" s="14" t="s">
        <v>4701</v>
      </c>
      <c r="P4726" s="14" t="s">
        <v>6317</v>
      </c>
      <c r="Q4726" s="14"/>
      <c r="R4726" s="14" t="s">
        <v>430</v>
      </c>
      <c r="S4726" s="14" t="s">
        <v>445</v>
      </c>
      <c r="T4726" s="35">
        <v>1000</v>
      </c>
      <c r="U4726" s="14" t="s">
        <v>4</v>
      </c>
      <c r="V4726" s="14">
        <v>141</v>
      </c>
      <c r="W4726" s="16">
        <f>+IF(datos_arg[[#This Row],[Moneda]]="ARS",datos_arg[[#This Row],[Monto]],datos_arg[[#This Row],[Monto]]*datos_arg[[#This Row],[TC]])</f>
        <v>1000</v>
      </c>
      <c r="X4726" s="16">
        <f>IFERROR(IF(datos_arg[[#This Row],[Moneda]]="USD",datos_arg[[#This Row],[Monto]],datos_arg[[#This Row],[Monto]]/datos_arg[[#This Row],[TC]]),0)</f>
        <v>7.0921985815602833</v>
      </c>
      <c r="Y4726" s="14"/>
    </row>
    <row r="4727" spans="1:25" x14ac:dyDescent="0.25">
      <c r="A4727" s="14">
        <f t="shared" si="73"/>
        <v>4724</v>
      </c>
      <c r="B4727" s="1">
        <v>44299</v>
      </c>
      <c r="C4727" s="18">
        <f>+YEAR(datos_arg[[#This Row],[Fecha]])</f>
        <v>2021</v>
      </c>
      <c r="D4727" s="18">
        <f>+MONTH(datos_arg[[#This Row],[Fecha]])</f>
        <v>4</v>
      </c>
      <c r="E4727" s="14" t="s">
        <v>1016</v>
      </c>
      <c r="F4727" s="14" t="s">
        <v>405</v>
      </c>
      <c r="G4727" s="14"/>
      <c r="H4727" s="14" t="s">
        <v>4702</v>
      </c>
      <c r="I4727" s="14" t="s">
        <v>7132</v>
      </c>
      <c r="J4727" s="14" t="s">
        <v>425</v>
      </c>
      <c r="K4727" s="14"/>
      <c r="L4727" s="14" t="s">
        <v>425</v>
      </c>
      <c r="M4727" s="14" t="s">
        <v>4702</v>
      </c>
      <c r="N4727" s="14" t="s">
        <v>4703</v>
      </c>
      <c r="O4727" s="14" t="s">
        <v>4704</v>
      </c>
      <c r="P4727" s="14"/>
      <c r="Q4727" s="14"/>
      <c r="R4727" s="14" t="s">
        <v>405</v>
      </c>
      <c r="S4727" s="14" t="s">
        <v>440</v>
      </c>
      <c r="T4727" s="35">
        <v>21000</v>
      </c>
      <c r="U4727" s="14" t="s">
        <v>2</v>
      </c>
      <c r="V4727" s="14">
        <v>141</v>
      </c>
      <c r="W4727" s="16">
        <f>+IF(datos_arg[[#This Row],[Moneda]]="ARS",datos_arg[[#This Row],[Monto]],datos_arg[[#This Row],[Monto]]*datos_arg[[#This Row],[TC]])</f>
        <v>2961000</v>
      </c>
      <c r="X4727" s="16">
        <f>IFERROR(IF(datos_arg[[#This Row],[Moneda]]="USD",datos_arg[[#This Row],[Monto]],datos_arg[[#This Row],[Monto]]/datos_arg[[#This Row],[TC]]),0)</f>
        <v>21000</v>
      </c>
      <c r="Y4727" s="14"/>
    </row>
    <row r="4728" spans="1:25" ht="15" customHeight="1" x14ac:dyDescent="0.25">
      <c r="A4728" s="14">
        <f t="shared" si="73"/>
        <v>4725</v>
      </c>
      <c r="B4728" s="1">
        <v>44300</v>
      </c>
      <c r="C4728" s="18">
        <f>+YEAR(datos_arg[[#This Row],[Fecha]])</f>
        <v>2021</v>
      </c>
      <c r="D4728" s="18">
        <f>+MONTH(datos_arg[[#This Row],[Fecha]])</f>
        <v>4</v>
      </c>
      <c r="E4728" s="14" t="s">
        <v>617</v>
      </c>
      <c r="F4728" s="14" t="s">
        <v>8101</v>
      </c>
      <c r="G4728" s="14"/>
      <c r="H4728" s="14" t="s">
        <v>8103</v>
      </c>
      <c r="I4728" s="14" t="s">
        <v>8105</v>
      </c>
      <c r="J4728" s="14" t="s">
        <v>425</v>
      </c>
      <c r="K4728" s="14" t="s">
        <v>420</v>
      </c>
      <c r="L4728" s="14" t="s">
        <v>426</v>
      </c>
      <c r="M4728" s="14" t="s">
        <v>607</v>
      </c>
      <c r="N4728" s="14" t="s">
        <v>1237</v>
      </c>
      <c r="O4728" s="14" t="s">
        <v>4705</v>
      </c>
      <c r="P4728" s="14" t="s">
        <v>6318</v>
      </c>
      <c r="Q4728" s="14">
        <v>7</v>
      </c>
      <c r="R4728" s="14" t="s">
        <v>8101</v>
      </c>
      <c r="S4728" s="14" t="s">
        <v>439</v>
      </c>
      <c r="T4728" s="35">
        <v>3371.23</v>
      </c>
      <c r="U4728" s="14" t="s">
        <v>4</v>
      </c>
      <c r="V4728" s="14">
        <v>141</v>
      </c>
      <c r="W4728" s="16">
        <f>+IF(datos_arg[[#This Row],[Moneda]]="ARS",datos_arg[[#This Row],[Monto]],datos_arg[[#This Row],[Monto]]*datos_arg[[#This Row],[TC]])</f>
        <v>3371.23</v>
      </c>
      <c r="X4728" s="16">
        <f>IFERROR(IF(datos_arg[[#This Row],[Moneda]]="USD",datos_arg[[#This Row],[Monto]],datos_arg[[#This Row],[Monto]]/datos_arg[[#This Row],[TC]]),0)</f>
        <v>23.909432624113474</v>
      </c>
      <c r="Y4728" s="14"/>
    </row>
    <row r="4729" spans="1:25" ht="15" customHeight="1" x14ac:dyDescent="0.25">
      <c r="A4729" s="14">
        <f t="shared" si="73"/>
        <v>4726</v>
      </c>
      <c r="B4729" s="1">
        <v>44300</v>
      </c>
      <c r="C4729" s="18">
        <f>+YEAR(datos_arg[[#This Row],[Fecha]])</f>
        <v>2021</v>
      </c>
      <c r="D4729" s="18">
        <f>+MONTH(datos_arg[[#This Row],[Fecha]])</f>
        <v>4</v>
      </c>
      <c r="E4729" s="14" t="s">
        <v>1015</v>
      </c>
      <c r="F4729" s="14" t="s">
        <v>403</v>
      </c>
      <c r="G4729" s="14" t="s">
        <v>5383</v>
      </c>
      <c r="H4729" s="14" t="s">
        <v>8103</v>
      </c>
      <c r="I4729" s="14" t="s">
        <v>8105</v>
      </c>
      <c r="J4729" s="14" t="s">
        <v>425</v>
      </c>
      <c r="K4729" s="14" t="s">
        <v>420</v>
      </c>
      <c r="L4729" s="14" t="s">
        <v>425</v>
      </c>
      <c r="M4729" s="14" t="s">
        <v>1670</v>
      </c>
      <c r="N4729" s="14" t="s">
        <v>4706</v>
      </c>
      <c r="O4729" s="14" t="s">
        <v>4707</v>
      </c>
      <c r="P4729" s="14" t="s">
        <v>6318</v>
      </c>
      <c r="Q4729" s="14">
        <v>100</v>
      </c>
      <c r="R4729" s="14" t="s">
        <v>5383</v>
      </c>
      <c r="S4729" s="14" t="s">
        <v>439</v>
      </c>
      <c r="T4729" s="35">
        <v>1800</v>
      </c>
      <c r="U4729" s="14" t="s">
        <v>4</v>
      </c>
      <c r="V4729" s="14">
        <v>141</v>
      </c>
      <c r="W4729" s="16">
        <f>+IF(datos_arg[[#This Row],[Moneda]]="ARS",datos_arg[[#This Row],[Monto]],datos_arg[[#This Row],[Monto]]*datos_arg[[#This Row],[TC]])</f>
        <v>1800</v>
      </c>
      <c r="X4729" s="16">
        <f>IFERROR(IF(datos_arg[[#This Row],[Moneda]]="USD",datos_arg[[#This Row],[Monto]],datos_arg[[#This Row],[Monto]]/datos_arg[[#This Row],[TC]]),0)</f>
        <v>12.76595744680851</v>
      </c>
      <c r="Y4729" s="14"/>
    </row>
    <row r="4730" spans="1:25" ht="15" customHeight="1" x14ac:dyDescent="0.25">
      <c r="A4730" s="14">
        <f t="shared" si="73"/>
        <v>4727</v>
      </c>
      <c r="B4730" s="1">
        <v>44300</v>
      </c>
      <c r="C4730" s="18">
        <f>+YEAR(datos_arg[[#This Row],[Fecha]])</f>
        <v>2021</v>
      </c>
      <c r="D4730" s="18">
        <f>+MONTH(datos_arg[[#This Row],[Fecha]])</f>
        <v>4</v>
      </c>
      <c r="E4730" s="14" t="s">
        <v>1015</v>
      </c>
      <c r="F4730" s="14" t="s">
        <v>403</v>
      </c>
      <c r="G4730" s="14" t="s">
        <v>5383</v>
      </c>
      <c r="H4730" s="14" t="s">
        <v>8103</v>
      </c>
      <c r="I4730" s="14" t="s">
        <v>8105</v>
      </c>
      <c r="J4730" s="14" t="s">
        <v>6717</v>
      </c>
      <c r="K4730" s="14"/>
      <c r="L4730" s="14" t="s">
        <v>422</v>
      </c>
      <c r="M4730" s="14" t="s">
        <v>877</v>
      </c>
      <c r="N4730" s="14" t="s">
        <v>100</v>
      </c>
      <c r="O4730" s="14" t="s">
        <v>4709</v>
      </c>
      <c r="P4730" s="14" t="s">
        <v>6319</v>
      </c>
      <c r="Q4730" s="14">
        <v>1</v>
      </c>
      <c r="R4730" s="14" t="s">
        <v>5383</v>
      </c>
      <c r="S4730" s="14" t="s">
        <v>439</v>
      </c>
      <c r="T4730" s="35">
        <v>2441.5299999999997</v>
      </c>
      <c r="U4730" s="14" t="s">
        <v>4</v>
      </c>
      <c r="V4730" s="14">
        <v>141</v>
      </c>
      <c r="W4730" s="16">
        <f>+IF(datos_arg[[#This Row],[Moneda]]="ARS",datos_arg[[#This Row],[Monto]],datos_arg[[#This Row],[Monto]]*datos_arg[[#This Row],[TC]])</f>
        <v>2441.5299999999997</v>
      </c>
      <c r="X4730" s="16">
        <f>IFERROR(IF(datos_arg[[#This Row],[Moneda]]="USD",datos_arg[[#This Row],[Monto]],datos_arg[[#This Row],[Monto]]/datos_arg[[#This Row],[TC]]),0)</f>
        <v>17.315815602836878</v>
      </c>
      <c r="Y4730" s="14"/>
    </row>
    <row r="4731" spans="1:25" ht="15" customHeight="1" x14ac:dyDescent="0.25">
      <c r="A4731" s="14">
        <f t="shared" si="73"/>
        <v>4728</v>
      </c>
      <c r="B4731" s="1">
        <v>44300</v>
      </c>
      <c r="C4731" s="18">
        <f>+YEAR(datos_arg[[#This Row],[Fecha]])</f>
        <v>2021</v>
      </c>
      <c r="D4731" s="18">
        <f>+MONTH(datos_arg[[#This Row],[Fecha]])</f>
        <v>4</v>
      </c>
      <c r="E4731" s="14" t="s">
        <v>617</v>
      </c>
      <c r="F4731" s="14" t="s">
        <v>8101</v>
      </c>
      <c r="G4731" s="14"/>
      <c r="H4731" s="14" t="s">
        <v>8103</v>
      </c>
      <c r="I4731" s="14" t="s">
        <v>8105</v>
      </c>
      <c r="J4731" s="14" t="s">
        <v>6717</v>
      </c>
      <c r="K4731" s="14"/>
      <c r="L4731" s="14" t="s">
        <v>422</v>
      </c>
      <c r="M4731" s="14" t="s">
        <v>533</v>
      </c>
      <c r="N4731" s="14" t="s">
        <v>100</v>
      </c>
      <c r="O4731" s="14" t="s">
        <v>4710</v>
      </c>
      <c r="P4731" s="14" t="s">
        <v>6319</v>
      </c>
      <c r="Q4731" s="14">
        <v>2</v>
      </c>
      <c r="R4731" s="14" t="s">
        <v>8101</v>
      </c>
      <c r="S4731" s="14" t="s">
        <v>439</v>
      </c>
      <c r="T4731" s="35">
        <v>1246.21</v>
      </c>
      <c r="U4731" s="14" t="s">
        <v>4</v>
      </c>
      <c r="V4731" s="14">
        <v>141</v>
      </c>
      <c r="W4731" s="16">
        <f>+IF(datos_arg[[#This Row],[Moneda]]="ARS",datos_arg[[#This Row],[Monto]],datos_arg[[#This Row],[Monto]]*datos_arg[[#This Row],[TC]])</f>
        <v>1246.21</v>
      </c>
      <c r="X4731" s="16">
        <f>IFERROR(IF(datos_arg[[#This Row],[Moneda]]="USD",datos_arg[[#This Row],[Monto]],datos_arg[[#This Row],[Monto]]/datos_arg[[#This Row],[TC]]),0)</f>
        <v>8.8383687943262412</v>
      </c>
      <c r="Y4731" s="14"/>
    </row>
    <row r="4732" spans="1:25" ht="15" customHeight="1" x14ac:dyDescent="0.25">
      <c r="A4732" s="14">
        <f t="shared" si="73"/>
        <v>4729</v>
      </c>
      <c r="B4732" s="1">
        <v>44300</v>
      </c>
      <c r="C4732" s="18">
        <f>+YEAR(datos_arg[[#This Row],[Fecha]])</f>
        <v>2021</v>
      </c>
      <c r="D4732" s="18">
        <f>+MONTH(datos_arg[[#This Row],[Fecha]])</f>
        <v>4</v>
      </c>
      <c r="E4732" s="14" t="s">
        <v>5358</v>
      </c>
      <c r="F4732" s="14" t="s">
        <v>85</v>
      </c>
      <c r="G4732" s="14"/>
      <c r="H4732" s="14" t="s">
        <v>8103</v>
      </c>
      <c r="I4732" s="14" t="s">
        <v>8105</v>
      </c>
      <c r="J4732" s="14" t="s">
        <v>6717</v>
      </c>
      <c r="K4732" s="14"/>
      <c r="L4732" s="14" t="s">
        <v>425</v>
      </c>
      <c r="M4732" s="14" t="s">
        <v>3226</v>
      </c>
      <c r="N4732" s="14" t="s">
        <v>100</v>
      </c>
      <c r="O4732" s="14" t="s">
        <v>4711</v>
      </c>
      <c r="P4732" s="14" t="s">
        <v>6319</v>
      </c>
      <c r="Q4732" s="14">
        <v>2</v>
      </c>
      <c r="R4732" s="14" t="s">
        <v>85</v>
      </c>
      <c r="S4732" s="14" t="s">
        <v>439</v>
      </c>
      <c r="T4732" s="35">
        <v>3369.98</v>
      </c>
      <c r="U4732" s="14" t="s">
        <v>4</v>
      </c>
      <c r="V4732" s="14">
        <v>141</v>
      </c>
      <c r="W4732" s="16">
        <f>+IF(datos_arg[[#This Row],[Moneda]]="ARS",datos_arg[[#This Row],[Monto]],datos_arg[[#This Row],[Monto]]*datos_arg[[#This Row],[TC]])</f>
        <v>3369.98</v>
      </c>
      <c r="X4732" s="16">
        <f>IFERROR(IF(datos_arg[[#This Row],[Moneda]]="USD",datos_arg[[#This Row],[Monto]],datos_arg[[#This Row],[Monto]]/datos_arg[[#This Row],[TC]]),0)</f>
        <v>23.900567375886524</v>
      </c>
      <c r="Y4732" s="14"/>
    </row>
    <row r="4733" spans="1:25" ht="15" customHeight="1" x14ac:dyDescent="0.25">
      <c r="A4733" s="14">
        <f t="shared" si="73"/>
        <v>4730</v>
      </c>
      <c r="B4733" s="1">
        <v>44300</v>
      </c>
      <c r="C4733" s="18">
        <f>+YEAR(datos_arg[[#This Row],[Fecha]])</f>
        <v>2021</v>
      </c>
      <c r="D4733" s="18">
        <f>+MONTH(datos_arg[[#This Row],[Fecha]])</f>
        <v>4</v>
      </c>
      <c r="E4733" s="14" t="s">
        <v>617</v>
      </c>
      <c r="F4733" s="14" t="s">
        <v>8101</v>
      </c>
      <c r="G4733" s="14"/>
      <c r="H4733" s="14" t="s">
        <v>8103</v>
      </c>
      <c r="I4733" s="14" t="s">
        <v>8105</v>
      </c>
      <c r="J4733" s="14" t="s">
        <v>6717</v>
      </c>
      <c r="K4733" s="14"/>
      <c r="L4733" s="14" t="s">
        <v>426</v>
      </c>
      <c r="M4733" s="14" t="s">
        <v>881</v>
      </c>
      <c r="N4733" s="14" t="s">
        <v>4712</v>
      </c>
      <c r="O4733" s="14" t="s">
        <v>4762</v>
      </c>
      <c r="P4733" s="14" t="s">
        <v>6319</v>
      </c>
      <c r="Q4733" s="14">
        <v>0</v>
      </c>
      <c r="R4733" s="14" t="s">
        <v>8101</v>
      </c>
      <c r="S4733" s="14" t="s">
        <v>439</v>
      </c>
      <c r="T4733" s="35">
        <v>5327.56</v>
      </c>
      <c r="U4733" s="14" t="s">
        <v>4</v>
      </c>
      <c r="V4733" s="14">
        <v>141</v>
      </c>
      <c r="W4733" s="16">
        <f>+IF(datos_arg[[#This Row],[Moneda]]="ARS",datos_arg[[#This Row],[Monto]],datos_arg[[#This Row],[Monto]]*datos_arg[[#This Row],[TC]])</f>
        <v>5327.56</v>
      </c>
      <c r="X4733" s="16">
        <f>IFERROR(IF(datos_arg[[#This Row],[Moneda]]="USD",datos_arg[[#This Row],[Monto]],datos_arg[[#This Row],[Monto]]/datos_arg[[#This Row],[TC]]),0)</f>
        <v>37.784113475177307</v>
      </c>
      <c r="Y4733" s="14"/>
    </row>
    <row r="4734" spans="1:25" x14ac:dyDescent="0.25">
      <c r="A4734" s="14">
        <f t="shared" si="73"/>
        <v>4731</v>
      </c>
      <c r="B4734" s="1">
        <v>44300</v>
      </c>
      <c r="C4734" s="18">
        <f>+YEAR(datos_arg[[#This Row],[Fecha]])</f>
        <v>2021</v>
      </c>
      <c r="D4734" s="18">
        <f>+MONTH(datos_arg[[#This Row],[Fecha]])</f>
        <v>4</v>
      </c>
      <c r="E4734" s="14" t="s">
        <v>408</v>
      </c>
      <c r="F4734" s="14" t="s">
        <v>69</v>
      </c>
      <c r="G4734" s="14"/>
      <c r="H4734" s="14" t="s">
        <v>7132</v>
      </c>
      <c r="I4734" s="14" t="s">
        <v>7132</v>
      </c>
      <c r="J4734" s="14" t="s">
        <v>425</v>
      </c>
      <c r="K4734" s="14"/>
      <c r="L4734" s="14" t="s">
        <v>425</v>
      </c>
      <c r="M4734" s="14" t="s">
        <v>2530</v>
      </c>
      <c r="N4734" s="14" t="s">
        <v>2530</v>
      </c>
      <c r="O4734" s="14"/>
      <c r="P4734" s="14"/>
      <c r="Q4734" s="14"/>
      <c r="R4734" s="14" t="s">
        <v>439</v>
      </c>
      <c r="S4734" s="14" t="s">
        <v>440</v>
      </c>
      <c r="T4734" s="35">
        <v>2000</v>
      </c>
      <c r="U4734" s="14" t="s">
        <v>2</v>
      </c>
      <c r="V4734" s="14">
        <v>142</v>
      </c>
      <c r="W4734" s="16">
        <f>+IF(datos_arg[[#This Row],[Moneda]]="ARS",datos_arg[[#This Row],[Monto]],datos_arg[[#This Row],[Monto]]*datos_arg[[#This Row],[TC]])</f>
        <v>284000</v>
      </c>
      <c r="X4734" s="16">
        <f>IFERROR(IF(datos_arg[[#This Row],[Moneda]]="USD",datos_arg[[#This Row],[Monto]],datos_arg[[#This Row],[Monto]]/datos_arg[[#This Row],[TC]]),0)</f>
        <v>2000</v>
      </c>
      <c r="Y4734" s="14"/>
    </row>
    <row r="4735" spans="1:25" ht="15" customHeight="1" x14ac:dyDescent="0.25">
      <c r="A4735" s="14">
        <f t="shared" si="73"/>
        <v>4732</v>
      </c>
      <c r="B4735" s="1">
        <v>44300</v>
      </c>
      <c r="C4735" s="18">
        <f>+YEAR(datos_arg[[#This Row],[Fecha]])</f>
        <v>2021</v>
      </c>
      <c r="D4735" s="18">
        <f>+MONTH(datos_arg[[#This Row],[Fecha]])</f>
        <v>4</v>
      </c>
      <c r="E4735" s="14" t="s">
        <v>408</v>
      </c>
      <c r="F4735" s="14" t="s">
        <v>406</v>
      </c>
      <c r="G4735" s="14"/>
      <c r="H4735" s="14" t="s">
        <v>7132</v>
      </c>
      <c r="I4735" s="14" t="s">
        <v>7132</v>
      </c>
      <c r="J4735" s="14" t="s">
        <v>425</v>
      </c>
      <c r="K4735" s="14"/>
      <c r="L4735" s="14" t="s">
        <v>425</v>
      </c>
      <c r="M4735" s="14" t="s">
        <v>4715</v>
      </c>
      <c r="N4735" s="14" t="s">
        <v>4715</v>
      </c>
      <c r="O4735" s="14" t="s">
        <v>4271</v>
      </c>
      <c r="P4735" s="14"/>
      <c r="Q4735" s="14"/>
      <c r="R4735" s="14" t="s">
        <v>440</v>
      </c>
      <c r="S4735" s="14" t="s">
        <v>446</v>
      </c>
      <c r="T4735" s="35">
        <v>75000</v>
      </c>
      <c r="U4735" s="14" t="s">
        <v>2</v>
      </c>
      <c r="V4735" s="14">
        <v>142</v>
      </c>
      <c r="W4735" s="16">
        <f>+IF(datos_arg[[#This Row],[Moneda]]="ARS",datos_arg[[#This Row],[Monto]],datos_arg[[#This Row],[Monto]]*datos_arg[[#This Row],[TC]])</f>
        <v>10650000</v>
      </c>
      <c r="X4735" s="16">
        <f>IFERROR(IF(datos_arg[[#This Row],[Moneda]]="USD",datos_arg[[#This Row],[Monto]],datos_arg[[#This Row],[Monto]]/datos_arg[[#This Row],[TC]]),0)</f>
        <v>75000</v>
      </c>
      <c r="Y4735" s="14"/>
    </row>
    <row r="4736" spans="1:25" ht="15" customHeight="1" x14ac:dyDescent="0.25">
      <c r="A4736" s="14">
        <f t="shared" si="73"/>
        <v>4733</v>
      </c>
      <c r="B4736" s="1">
        <v>44300</v>
      </c>
      <c r="C4736" s="18">
        <f>+YEAR(datos_arg[[#This Row],[Fecha]])</f>
        <v>2021</v>
      </c>
      <c r="D4736" s="18">
        <f>+MONTH(datos_arg[[#This Row],[Fecha]])</f>
        <v>4</v>
      </c>
      <c r="E4736" s="14" t="s">
        <v>617</v>
      </c>
      <c r="F4736" s="14" t="s">
        <v>8101</v>
      </c>
      <c r="G4736" s="14"/>
      <c r="H4736" s="14" t="s">
        <v>8103</v>
      </c>
      <c r="I4736" s="14" t="s">
        <v>8105</v>
      </c>
      <c r="J4736" s="14" t="s">
        <v>425</v>
      </c>
      <c r="K4736" s="14" t="s">
        <v>420</v>
      </c>
      <c r="L4736" s="14" t="s">
        <v>426</v>
      </c>
      <c r="M4736" s="14" t="s">
        <v>1590</v>
      </c>
      <c r="N4736" s="14" t="s">
        <v>1649</v>
      </c>
      <c r="O4736" s="14" t="s">
        <v>4716</v>
      </c>
      <c r="P4736" s="14" t="s">
        <v>6320</v>
      </c>
      <c r="Q4736" s="14">
        <v>4</v>
      </c>
      <c r="R4736" s="14" t="s">
        <v>8101</v>
      </c>
      <c r="S4736" s="14" t="s">
        <v>439</v>
      </c>
      <c r="T4736" s="35">
        <v>1937.93</v>
      </c>
      <c r="U4736" s="14" t="s">
        <v>4</v>
      </c>
      <c r="V4736" s="14">
        <v>142</v>
      </c>
      <c r="W4736" s="16">
        <f>+IF(datos_arg[[#This Row],[Moneda]]="ARS",datos_arg[[#This Row],[Monto]],datos_arg[[#This Row],[Monto]]*datos_arg[[#This Row],[TC]])</f>
        <v>1937.93</v>
      </c>
      <c r="X4736" s="16">
        <f>IFERROR(IF(datos_arg[[#This Row],[Moneda]]="USD",datos_arg[[#This Row],[Monto]],datos_arg[[#This Row],[Monto]]/datos_arg[[#This Row],[TC]]),0)</f>
        <v>13.647394366197183</v>
      </c>
      <c r="Y4736" s="14"/>
    </row>
    <row r="4737" spans="1:25" ht="15" customHeight="1" x14ac:dyDescent="0.25">
      <c r="A4737" s="14">
        <f t="shared" si="73"/>
        <v>4734</v>
      </c>
      <c r="B4737" s="1">
        <v>44300</v>
      </c>
      <c r="C4737" s="18">
        <f>+YEAR(datos_arg[[#This Row],[Fecha]])</f>
        <v>2021</v>
      </c>
      <c r="D4737" s="18">
        <f>+MONTH(datos_arg[[#This Row],[Fecha]])</f>
        <v>4</v>
      </c>
      <c r="E4737" s="14" t="s">
        <v>617</v>
      </c>
      <c r="F4737" s="14" t="s">
        <v>8101</v>
      </c>
      <c r="G4737" s="14"/>
      <c r="H4737" s="14" t="s">
        <v>8103</v>
      </c>
      <c r="I4737" s="14" t="s">
        <v>8105</v>
      </c>
      <c r="J4737" s="14" t="s">
        <v>425</v>
      </c>
      <c r="K4737" s="14" t="s">
        <v>420</v>
      </c>
      <c r="L4737" s="14" t="s">
        <v>426</v>
      </c>
      <c r="M4737" s="14" t="s">
        <v>1677</v>
      </c>
      <c r="N4737" s="14" t="s">
        <v>1649</v>
      </c>
      <c r="O4737" s="14" t="s">
        <v>4717</v>
      </c>
      <c r="P4737" s="14" t="s">
        <v>6320</v>
      </c>
      <c r="Q4737" s="14">
        <v>25</v>
      </c>
      <c r="R4737" s="14" t="s">
        <v>8101</v>
      </c>
      <c r="S4737" s="14" t="s">
        <v>439</v>
      </c>
      <c r="T4737" s="35">
        <v>2641.12</v>
      </c>
      <c r="U4737" s="14" t="s">
        <v>4</v>
      </c>
      <c r="V4737" s="14">
        <v>142</v>
      </c>
      <c r="W4737" s="16">
        <f>+IF(datos_arg[[#This Row],[Moneda]]="ARS",datos_arg[[#This Row],[Monto]],datos_arg[[#This Row],[Monto]]*datos_arg[[#This Row],[TC]])</f>
        <v>2641.12</v>
      </c>
      <c r="X4737" s="16">
        <f>IFERROR(IF(datos_arg[[#This Row],[Moneda]]="USD",datos_arg[[#This Row],[Monto]],datos_arg[[#This Row],[Monto]]/datos_arg[[#This Row],[TC]]),0)</f>
        <v>18.599436619718308</v>
      </c>
      <c r="Y4737" s="14"/>
    </row>
    <row r="4738" spans="1:25" ht="15" customHeight="1" x14ac:dyDescent="0.25">
      <c r="A4738" s="14">
        <f t="shared" si="73"/>
        <v>4735</v>
      </c>
      <c r="B4738" s="1">
        <v>44300</v>
      </c>
      <c r="C4738" s="18">
        <f>+YEAR(datos_arg[[#This Row],[Fecha]])</f>
        <v>2021</v>
      </c>
      <c r="D4738" s="18">
        <f>+MONTH(datos_arg[[#This Row],[Fecha]])</f>
        <v>4</v>
      </c>
      <c r="E4738" s="14" t="s">
        <v>1015</v>
      </c>
      <c r="F4738" s="14" t="s">
        <v>403</v>
      </c>
      <c r="G4738" s="14" t="s">
        <v>5383</v>
      </c>
      <c r="H4738" s="14" t="s">
        <v>8103</v>
      </c>
      <c r="I4738" s="14" t="s">
        <v>8105</v>
      </c>
      <c r="J4738" s="14" t="s">
        <v>422</v>
      </c>
      <c r="K4738" s="14" t="s">
        <v>420</v>
      </c>
      <c r="L4738" s="14" t="s">
        <v>422</v>
      </c>
      <c r="M4738" s="14" t="s">
        <v>1936</v>
      </c>
      <c r="N4738" s="14" t="s">
        <v>1649</v>
      </c>
      <c r="O4738" s="14" t="s">
        <v>4718</v>
      </c>
      <c r="P4738" s="14" t="s">
        <v>6320</v>
      </c>
      <c r="Q4738" s="14">
        <v>4</v>
      </c>
      <c r="R4738" s="14" t="s">
        <v>5383</v>
      </c>
      <c r="S4738" s="14" t="s">
        <v>439</v>
      </c>
      <c r="T4738" s="35">
        <v>433.66</v>
      </c>
      <c r="U4738" s="14" t="s">
        <v>4</v>
      </c>
      <c r="V4738" s="14">
        <v>142</v>
      </c>
      <c r="W4738" s="16">
        <f>+IF(datos_arg[[#This Row],[Moneda]]="ARS",datos_arg[[#This Row],[Monto]],datos_arg[[#This Row],[Monto]]*datos_arg[[#This Row],[TC]])</f>
        <v>433.66</v>
      </c>
      <c r="X4738" s="16">
        <f>IFERROR(IF(datos_arg[[#This Row],[Moneda]]="USD",datos_arg[[#This Row],[Monto]],datos_arg[[#This Row],[Monto]]/datos_arg[[#This Row],[TC]]),0)</f>
        <v>3.053943661971831</v>
      </c>
      <c r="Y4738" s="14"/>
    </row>
    <row r="4739" spans="1:25" ht="15" customHeight="1" x14ac:dyDescent="0.25">
      <c r="A4739" s="14">
        <f t="shared" si="73"/>
        <v>4736</v>
      </c>
      <c r="B4739" s="1">
        <v>44300</v>
      </c>
      <c r="C4739" s="18">
        <f>+YEAR(datos_arg[[#This Row],[Fecha]])</f>
        <v>2021</v>
      </c>
      <c r="D4739" s="18">
        <f>+MONTH(datos_arg[[#This Row],[Fecha]])</f>
        <v>4</v>
      </c>
      <c r="E4739" s="14" t="s">
        <v>1015</v>
      </c>
      <c r="F4739" s="14" t="s">
        <v>403</v>
      </c>
      <c r="G4739" s="14" t="s">
        <v>5383</v>
      </c>
      <c r="H4739" s="14" t="s">
        <v>8103</v>
      </c>
      <c r="I4739" s="14" t="s">
        <v>8105</v>
      </c>
      <c r="J4739" s="14" t="s">
        <v>422</v>
      </c>
      <c r="K4739" s="14" t="s">
        <v>420</v>
      </c>
      <c r="L4739" s="14" t="s">
        <v>422</v>
      </c>
      <c r="M4739" s="14" t="s">
        <v>1936</v>
      </c>
      <c r="N4739" s="14" t="s">
        <v>1649</v>
      </c>
      <c r="O4739" s="14" t="s">
        <v>4719</v>
      </c>
      <c r="P4739" s="14" t="s">
        <v>6320</v>
      </c>
      <c r="Q4739" s="14">
        <v>4</v>
      </c>
      <c r="R4739" s="14" t="s">
        <v>5383</v>
      </c>
      <c r="S4739" s="14" t="s">
        <v>439</v>
      </c>
      <c r="T4739" s="35">
        <v>416.04</v>
      </c>
      <c r="U4739" s="14" t="s">
        <v>4</v>
      </c>
      <c r="V4739" s="14">
        <v>142</v>
      </c>
      <c r="W4739" s="16">
        <f>+IF(datos_arg[[#This Row],[Moneda]]="ARS",datos_arg[[#This Row],[Monto]],datos_arg[[#This Row],[Monto]]*datos_arg[[#This Row],[TC]])</f>
        <v>416.04</v>
      </c>
      <c r="X4739" s="16">
        <f>IFERROR(IF(datos_arg[[#This Row],[Moneda]]="USD",datos_arg[[#This Row],[Monto]],datos_arg[[#This Row],[Monto]]/datos_arg[[#This Row],[TC]]),0)</f>
        <v>2.9298591549295776</v>
      </c>
      <c r="Y4739" s="14"/>
    </row>
    <row r="4740" spans="1:25" ht="15" customHeight="1" x14ac:dyDescent="0.25">
      <c r="A4740" s="14">
        <f t="shared" si="73"/>
        <v>4737</v>
      </c>
      <c r="B4740" s="1">
        <v>44300</v>
      </c>
      <c r="C4740" s="18">
        <f>+YEAR(datos_arg[[#This Row],[Fecha]])</f>
        <v>2021</v>
      </c>
      <c r="D4740" s="18">
        <f>+MONTH(datos_arg[[#This Row],[Fecha]])</f>
        <v>4</v>
      </c>
      <c r="E4740" s="14" t="s">
        <v>1015</v>
      </c>
      <c r="F4740" s="14" t="s">
        <v>430</v>
      </c>
      <c r="G4740" s="14"/>
      <c r="H4740" s="14" t="s">
        <v>7132</v>
      </c>
      <c r="I4740" s="14" t="s">
        <v>7132</v>
      </c>
      <c r="J4740" s="14" t="s">
        <v>425</v>
      </c>
      <c r="K4740" s="14"/>
      <c r="L4740" s="14" t="s">
        <v>425</v>
      </c>
      <c r="M4740" s="14" t="s">
        <v>102</v>
      </c>
      <c r="N4740" s="14" t="s">
        <v>480</v>
      </c>
      <c r="O4740" s="14" t="s">
        <v>4720</v>
      </c>
      <c r="P4740" s="14" t="s">
        <v>6321</v>
      </c>
      <c r="Q4740" s="14"/>
      <c r="R4740" s="14" t="s">
        <v>430</v>
      </c>
      <c r="S4740" s="14" t="s">
        <v>439</v>
      </c>
      <c r="T4740" s="35">
        <v>5295</v>
      </c>
      <c r="U4740" s="14" t="s">
        <v>4</v>
      </c>
      <c r="V4740" s="14">
        <v>142</v>
      </c>
      <c r="W4740" s="16">
        <f>+IF(datos_arg[[#This Row],[Moneda]]="ARS",datos_arg[[#This Row],[Monto]],datos_arg[[#This Row],[Monto]]*datos_arg[[#This Row],[TC]])</f>
        <v>5295</v>
      </c>
      <c r="X4740" s="16">
        <f>IFERROR(IF(datos_arg[[#This Row],[Moneda]]="USD",datos_arg[[#This Row],[Monto]],datos_arg[[#This Row],[Monto]]/datos_arg[[#This Row],[TC]]),0)</f>
        <v>37.2887323943662</v>
      </c>
      <c r="Y4740" s="14"/>
    </row>
    <row r="4741" spans="1:25" ht="15" customHeight="1" x14ac:dyDescent="0.25">
      <c r="A4741" s="14">
        <f t="shared" si="73"/>
        <v>4738</v>
      </c>
      <c r="B4741" s="1">
        <v>44300</v>
      </c>
      <c r="C4741" s="18">
        <f>+YEAR(datos_arg[[#This Row],[Fecha]])</f>
        <v>2021</v>
      </c>
      <c r="D4741" s="18">
        <f>+MONTH(datos_arg[[#This Row],[Fecha]])</f>
        <v>4</v>
      </c>
      <c r="E4741" s="14" t="s">
        <v>1015</v>
      </c>
      <c r="F4741" s="14" t="s">
        <v>430</v>
      </c>
      <c r="G4741" s="14"/>
      <c r="H4741" s="14" t="s">
        <v>7132</v>
      </c>
      <c r="I4741" s="14" t="s">
        <v>7132</v>
      </c>
      <c r="J4741" s="14" t="s">
        <v>425</v>
      </c>
      <c r="K4741" s="14"/>
      <c r="L4741" s="14" t="s">
        <v>425</v>
      </c>
      <c r="M4741" s="14" t="s">
        <v>60</v>
      </c>
      <c r="N4741" s="14" t="s">
        <v>26</v>
      </c>
      <c r="O4741" s="14" t="s">
        <v>2370</v>
      </c>
      <c r="P4741" s="14" t="s">
        <v>6322</v>
      </c>
      <c r="Q4741" s="14"/>
      <c r="R4741" s="14" t="s">
        <v>430</v>
      </c>
      <c r="S4741" s="14" t="s">
        <v>439</v>
      </c>
      <c r="T4741" s="35">
        <v>9903</v>
      </c>
      <c r="U4741" s="14" t="s">
        <v>4</v>
      </c>
      <c r="V4741" s="14">
        <v>142</v>
      </c>
      <c r="W4741" s="16">
        <f>+IF(datos_arg[[#This Row],[Moneda]]="ARS",datos_arg[[#This Row],[Monto]],datos_arg[[#This Row],[Monto]]*datos_arg[[#This Row],[TC]])</f>
        <v>9903</v>
      </c>
      <c r="X4741" s="16">
        <f>IFERROR(IF(datos_arg[[#This Row],[Moneda]]="USD",datos_arg[[#This Row],[Monto]],datos_arg[[#This Row],[Monto]]/datos_arg[[#This Row],[TC]]),0)</f>
        <v>69.739436619718305</v>
      </c>
      <c r="Y4741" s="14"/>
    </row>
    <row r="4742" spans="1:25" ht="15" customHeight="1" x14ac:dyDescent="0.25">
      <c r="A4742" s="14">
        <f t="shared" ref="A4742:A4805" si="74">+A4741+1</f>
        <v>4739</v>
      </c>
      <c r="B4742" s="1">
        <v>44300</v>
      </c>
      <c r="C4742" s="18">
        <f>+YEAR(datos_arg[[#This Row],[Fecha]])</f>
        <v>2021</v>
      </c>
      <c r="D4742" s="18">
        <f>+MONTH(datos_arg[[#This Row],[Fecha]])</f>
        <v>4</v>
      </c>
      <c r="E4742" s="14" t="s">
        <v>1015</v>
      </c>
      <c r="F4742" s="14" t="s">
        <v>403</v>
      </c>
      <c r="G4742" s="14" t="s">
        <v>970</v>
      </c>
      <c r="H4742" s="14" t="s">
        <v>7132</v>
      </c>
      <c r="I4742" s="14" t="s">
        <v>7132</v>
      </c>
      <c r="J4742" s="14" t="s">
        <v>425</v>
      </c>
      <c r="K4742" s="14"/>
      <c r="L4742" s="14" t="s">
        <v>425</v>
      </c>
      <c r="M4742" s="14" t="s">
        <v>493</v>
      </c>
      <c r="N4742" s="14" t="s">
        <v>26</v>
      </c>
      <c r="O4742" s="14" t="s">
        <v>3764</v>
      </c>
      <c r="P4742" s="14" t="s">
        <v>6322</v>
      </c>
      <c r="Q4742" s="14"/>
      <c r="R4742" s="14" t="s">
        <v>970</v>
      </c>
      <c r="S4742" s="14" t="s">
        <v>439</v>
      </c>
      <c r="T4742" s="35">
        <v>1337</v>
      </c>
      <c r="U4742" s="14" t="s">
        <v>4</v>
      </c>
      <c r="V4742" s="14">
        <v>142</v>
      </c>
      <c r="W4742" s="16">
        <f>+IF(datos_arg[[#This Row],[Moneda]]="ARS",datos_arg[[#This Row],[Monto]],datos_arg[[#This Row],[Monto]]*datos_arg[[#This Row],[TC]])</f>
        <v>1337</v>
      </c>
      <c r="X4742" s="16">
        <f>IFERROR(IF(datos_arg[[#This Row],[Moneda]]="USD",datos_arg[[#This Row],[Monto]],datos_arg[[#This Row],[Monto]]/datos_arg[[#This Row],[TC]]),0)</f>
        <v>9.4154929577464781</v>
      </c>
      <c r="Y4742" s="14"/>
    </row>
    <row r="4743" spans="1:25" x14ac:dyDescent="0.25">
      <c r="A4743" s="14">
        <f t="shared" si="74"/>
        <v>4740</v>
      </c>
      <c r="B4743" s="1">
        <v>44301</v>
      </c>
      <c r="C4743" s="18">
        <f>+YEAR(datos_arg[[#This Row],[Fecha]])</f>
        <v>2021</v>
      </c>
      <c r="D4743" s="18">
        <f>+MONTH(datos_arg[[#This Row],[Fecha]])</f>
        <v>4</v>
      </c>
      <c r="E4743" s="14" t="s">
        <v>408</v>
      </c>
      <c r="F4743" s="14" t="s">
        <v>69</v>
      </c>
      <c r="G4743" s="14"/>
      <c r="H4743" s="14" t="s">
        <v>7132</v>
      </c>
      <c r="I4743" s="14" t="s">
        <v>7132</v>
      </c>
      <c r="J4743" s="14" t="s">
        <v>425</v>
      </c>
      <c r="K4743" s="14"/>
      <c r="L4743" s="14" t="s">
        <v>425</v>
      </c>
      <c r="M4743" s="14" t="s">
        <v>2530</v>
      </c>
      <c r="N4743" s="14" t="s">
        <v>2530</v>
      </c>
      <c r="O4743" s="14"/>
      <c r="P4743" s="14"/>
      <c r="Q4743" s="14"/>
      <c r="R4743" s="14" t="s">
        <v>439</v>
      </c>
      <c r="S4743" s="14" t="s">
        <v>440</v>
      </c>
      <c r="T4743" s="35">
        <v>3000</v>
      </c>
      <c r="U4743" s="14" t="s">
        <v>2</v>
      </c>
      <c r="V4743" s="14">
        <v>141.5</v>
      </c>
      <c r="W4743" s="16">
        <f>+IF(datos_arg[[#This Row],[Moneda]]="ARS",datos_arg[[#This Row],[Monto]],datos_arg[[#This Row],[Monto]]*datos_arg[[#This Row],[TC]])</f>
        <v>424500</v>
      </c>
      <c r="X4743" s="16">
        <f>IFERROR(IF(datos_arg[[#This Row],[Moneda]]="USD",datos_arg[[#This Row],[Monto]],datos_arg[[#This Row],[Monto]]/datos_arg[[#This Row],[TC]]),0)</f>
        <v>3000</v>
      </c>
      <c r="Y4743" s="14"/>
    </row>
    <row r="4744" spans="1:25" ht="15" customHeight="1" x14ac:dyDescent="0.25">
      <c r="A4744" s="14">
        <f t="shared" si="74"/>
        <v>4741</v>
      </c>
      <c r="B4744" s="1">
        <v>44301</v>
      </c>
      <c r="C4744" s="18">
        <f>+YEAR(datos_arg[[#This Row],[Fecha]])</f>
        <v>2021</v>
      </c>
      <c r="D4744" s="18">
        <f>+MONTH(datos_arg[[#This Row],[Fecha]])</f>
        <v>4</v>
      </c>
      <c r="E4744" s="14" t="s">
        <v>617</v>
      </c>
      <c r="F4744" s="14" t="s">
        <v>8101</v>
      </c>
      <c r="G4744" s="14"/>
      <c r="H4744" s="14" t="s">
        <v>8103</v>
      </c>
      <c r="I4744" s="14" t="s">
        <v>8105</v>
      </c>
      <c r="J4744" s="14" t="s">
        <v>425</v>
      </c>
      <c r="K4744" s="14" t="s">
        <v>420</v>
      </c>
      <c r="L4744" s="14" t="s">
        <v>426</v>
      </c>
      <c r="M4744" s="14" t="s">
        <v>607</v>
      </c>
      <c r="N4744" s="14" t="s">
        <v>1237</v>
      </c>
      <c r="O4744" s="14" t="s">
        <v>4721</v>
      </c>
      <c r="P4744" s="14" t="s">
        <v>6318</v>
      </c>
      <c r="Q4744" s="14">
        <v>3</v>
      </c>
      <c r="R4744" s="14" t="s">
        <v>8101</v>
      </c>
      <c r="S4744" s="14" t="s">
        <v>439</v>
      </c>
      <c r="T4744" s="35">
        <v>1465.01</v>
      </c>
      <c r="U4744" s="14" t="s">
        <v>4</v>
      </c>
      <c r="V4744" s="14">
        <v>141.5</v>
      </c>
      <c r="W4744" s="16">
        <f>+IF(datos_arg[[#This Row],[Moneda]]="ARS",datos_arg[[#This Row],[Monto]],datos_arg[[#This Row],[Monto]]*datos_arg[[#This Row],[TC]])</f>
        <v>1465.01</v>
      </c>
      <c r="X4744" s="16">
        <f>IFERROR(IF(datos_arg[[#This Row],[Moneda]]="USD",datos_arg[[#This Row],[Monto]],datos_arg[[#This Row],[Monto]]/datos_arg[[#This Row],[TC]]),0)</f>
        <v>10.353427561837456</v>
      </c>
      <c r="Y4744" s="14"/>
    </row>
    <row r="4745" spans="1:25" ht="15" customHeight="1" x14ac:dyDescent="0.25">
      <c r="A4745" s="14">
        <f t="shared" si="74"/>
        <v>4742</v>
      </c>
      <c r="B4745" s="1">
        <v>44301</v>
      </c>
      <c r="C4745" s="18">
        <f>+YEAR(datos_arg[[#This Row],[Fecha]])</f>
        <v>2021</v>
      </c>
      <c r="D4745" s="18">
        <f>+MONTH(datos_arg[[#This Row],[Fecha]])</f>
        <v>4</v>
      </c>
      <c r="E4745" s="14" t="s">
        <v>617</v>
      </c>
      <c r="F4745" s="14" t="s">
        <v>8101</v>
      </c>
      <c r="G4745" s="14"/>
      <c r="H4745" s="14" t="s">
        <v>8103</v>
      </c>
      <c r="I4745" s="14" t="s">
        <v>8105</v>
      </c>
      <c r="J4745" s="14" t="s">
        <v>425</v>
      </c>
      <c r="K4745" s="14" t="s">
        <v>420</v>
      </c>
      <c r="L4745" s="14" t="s">
        <v>426</v>
      </c>
      <c r="M4745" s="14" t="s">
        <v>1679</v>
      </c>
      <c r="N4745" s="14" t="s">
        <v>1237</v>
      </c>
      <c r="O4745" s="14" t="s">
        <v>4722</v>
      </c>
      <c r="P4745" s="14" t="s">
        <v>6318</v>
      </c>
      <c r="Q4745" s="14">
        <v>15</v>
      </c>
      <c r="R4745" s="14" t="s">
        <v>8101</v>
      </c>
      <c r="S4745" s="14" t="s">
        <v>439</v>
      </c>
      <c r="T4745" s="35">
        <v>434.92</v>
      </c>
      <c r="U4745" s="14" t="s">
        <v>4</v>
      </c>
      <c r="V4745" s="14">
        <v>141.5</v>
      </c>
      <c r="W4745" s="16">
        <f>+IF(datos_arg[[#This Row],[Moneda]]="ARS",datos_arg[[#This Row],[Monto]],datos_arg[[#This Row],[Monto]]*datos_arg[[#This Row],[TC]])</f>
        <v>434.92</v>
      </c>
      <c r="X4745" s="16">
        <f>IFERROR(IF(datos_arg[[#This Row],[Moneda]]="USD",datos_arg[[#This Row],[Monto]],datos_arg[[#This Row],[Monto]]/datos_arg[[#This Row],[TC]]),0)</f>
        <v>3.0736395759717317</v>
      </c>
      <c r="Y4745" s="14"/>
    </row>
    <row r="4746" spans="1:25" ht="15" customHeight="1" x14ac:dyDescent="0.25">
      <c r="A4746" s="14">
        <f t="shared" si="74"/>
        <v>4743</v>
      </c>
      <c r="B4746" s="1">
        <v>44301</v>
      </c>
      <c r="C4746" s="18">
        <f>+YEAR(datos_arg[[#This Row],[Fecha]])</f>
        <v>2021</v>
      </c>
      <c r="D4746" s="18">
        <f>+MONTH(datos_arg[[#This Row],[Fecha]])</f>
        <v>4</v>
      </c>
      <c r="E4746" s="14" t="s">
        <v>1015</v>
      </c>
      <c r="F4746" s="14" t="s">
        <v>403</v>
      </c>
      <c r="G4746" s="14" t="s">
        <v>5383</v>
      </c>
      <c r="H4746" s="14" t="s">
        <v>8103</v>
      </c>
      <c r="I4746" s="14" t="s">
        <v>8105</v>
      </c>
      <c r="J4746" s="14" t="s">
        <v>425</v>
      </c>
      <c r="K4746" s="14" t="s">
        <v>421</v>
      </c>
      <c r="L4746" s="14" t="s">
        <v>425</v>
      </c>
      <c r="M4746" s="14" t="s">
        <v>811</v>
      </c>
      <c r="N4746" s="14" t="s">
        <v>25</v>
      </c>
      <c r="O4746" s="14" t="s">
        <v>4785</v>
      </c>
      <c r="P4746" s="14" t="s">
        <v>6323</v>
      </c>
      <c r="Q4746" s="14">
        <v>2</v>
      </c>
      <c r="R4746" s="14" t="s">
        <v>5383</v>
      </c>
      <c r="S4746" s="14" t="s">
        <v>439</v>
      </c>
      <c r="T4746" s="35">
        <v>13723.16</v>
      </c>
      <c r="U4746" s="14" t="s">
        <v>4</v>
      </c>
      <c r="V4746" s="14">
        <v>141.5</v>
      </c>
      <c r="W4746" s="16">
        <f>+IF(datos_arg[[#This Row],[Moneda]]="ARS",datos_arg[[#This Row],[Monto]],datos_arg[[#This Row],[Monto]]*datos_arg[[#This Row],[TC]])</f>
        <v>13723.16</v>
      </c>
      <c r="X4746" s="16">
        <f>IFERROR(IF(datos_arg[[#This Row],[Moneda]]="USD",datos_arg[[#This Row],[Monto]],datos_arg[[#This Row],[Monto]]/datos_arg[[#This Row],[TC]]),0)</f>
        <v>96.983462897526508</v>
      </c>
      <c r="Y4746" s="14"/>
    </row>
    <row r="4747" spans="1:25" ht="15" customHeight="1" x14ac:dyDescent="0.25">
      <c r="A4747" s="14">
        <f t="shared" si="74"/>
        <v>4744</v>
      </c>
      <c r="B4747" s="1">
        <v>44301</v>
      </c>
      <c r="C4747" s="18">
        <f>+YEAR(datos_arg[[#This Row],[Fecha]])</f>
        <v>2021</v>
      </c>
      <c r="D4747" s="18">
        <f>+MONTH(datos_arg[[#This Row],[Fecha]])</f>
        <v>4</v>
      </c>
      <c r="E4747" s="14" t="s">
        <v>1015</v>
      </c>
      <c r="F4747" s="14" t="s">
        <v>403</v>
      </c>
      <c r="G4747" s="14" t="s">
        <v>5383</v>
      </c>
      <c r="H4747" s="14" t="s">
        <v>8103</v>
      </c>
      <c r="I4747" s="14" t="s">
        <v>8105</v>
      </c>
      <c r="J4747" s="14" t="s">
        <v>425</v>
      </c>
      <c r="K4747" s="14" t="s">
        <v>421</v>
      </c>
      <c r="L4747" s="14" t="s">
        <v>425</v>
      </c>
      <c r="M4747" s="14" t="s">
        <v>811</v>
      </c>
      <c r="N4747" s="14" t="s">
        <v>25</v>
      </c>
      <c r="O4747" s="14" t="s">
        <v>4786</v>
      </c>
      <c r="P4747" s="14" t="s">
        <v>6323</v>
      </c>
      <c r="Q4747" s="14">
        <v>2</v>
      </c>
      <c r="R4747" s="14" t="s">
        <v>5383</v>
      </c>
      <c r="S4747" s="14" t="s">
        <v>439</v>
      </c>
      <c r="T4747" s="35">
        <v>10436.84</v>
      </c>
      <c r="U4747" s="14" t="s">
        <v>4</v>
      </c>
      <c r="V4747" s="14">
        <v>141.5</v>
      </c>
      <c r="W4747" s="16">
        <f>+IF(datos_arg[[#This Row],[Moneda]]="ARS",datos_arg[[#This Row],[Monto]],datos_arg[[#This Row],[Monto]]*datos_arg[[#This Row],[TC]])</f>
        <v>10436.84</v>
      </c>
      <c r="X4747" s="16">
        <f>IFERROR(IF(datos_arg[[#This Row],[Moneda]]="USD",datos_arg[[#This Row],[Monto]],datos_arg[[#This Row],[Monto]]/datos_arg[[#This Row],[TC]]),0)</f>
        <v>73.758586572438162</v>
      </c>
      <c r="Y4747" s="14"/>
    </row>
    <row r="4748" spans="1:25" ht="15" customHeight="1" x14ac:dyDescent="0.25">
      <c r="A4748" s="14">
        <f t="shared" si="74"/>
        <v>4745</v>
      </c>
      <c r="B4748" s="1">
        <v>44301</v>
      </c>
      <c r="C4748" s="18">
        <f>+YEAR(datos_arg[[#This Row],[Fecha]])</f>
        <v>2021</v>
      </c>
      <c r="D4748" s="18">
        <f>+MONTH(datos_arg[[#This Row],[Fecha]])</f>
        <v>4</v>
      </c>
      <c r="E4748" s="14" t="s">
        <v>5358</v>
      </c>
      <c r="F4748" s="14" t="s">
        <v>85</v>
      </c>
      <c r="G4748" s="14"/>
      <c r="H4748" s="14" t="s">
        <v>8103</v>
      </c>
      <c r="I4748" s="14" t="s">
        <v>8105</v>
      </c>
      <c r="J4748" s="14" t="s">
        <v>472</v>
      </c>
      <c r="K4748" s="14" t="s">
        <v>421</v>
      </c>
      <c r="L4748" s="14" t="s">
        <v>425</v>
      </c>
      <c r="M4748" s="14" t="s">
        <v>711</v>
      </c>
      <c r="N4748" s="14" t="s">
        <v>4708</v>
      </c>
      <c r="O4748" s="14" t="s">
        <v>4723</v>
      </c>
      <c r="P4748" s="14" t="s">
        <v>6324</v>
      </c>
      <c r="Q4748" s="14">
        <v>1</v>
      </c>
      <c r="R4748" s="14" t="s">
        <v>85</v>
      </c>
      <c r="S4748" s="14" t="s">
        <v>439</v>
      </c>
      <c r="T4748" s="35">
        <v>24221.360000000001</v>
      </c>
      <c r="U4748" s="14" t="s">
        <v>4</v>
      </c>
      <c r="V4748" s="14">
        <v>141.5</v>
      </c>
      <c r="W4748" s="16">
        <f>+IF(datos_arg[[#This Row],[Moneda]]="ARS",datos_arg[[#This Row],[Monto]],datos_arg[[#This Row],[Monto]]*datos_arg[[#This Row],[TC]])</f>
        <v>24221.360000000001</v>
      </c>
      <c r="X4748" s="16">
        <f>IFERROR(IF(datos_arg[[#This Row],[Moneda]]="USD",datos_arg[[#This Row],[Monto]],datos_arg[[#This Row],[Monto]]/datos_arg[[#This Row],[TC]]),0)</f>
        <v>171.17568904593639</v>
      </c>
      <c r="Y4748" s="14"/>
    </row>
    <row r="4749" spans="1:25" ht="15" customHeight="1" x14ac:dyDescent="0.25">
      <c r="A4749" s="14">
        <f t="shared" si="74"/>
        <v>4746</v>
      </c>
      <c r="B4749" s="1">
        <v>44301</v>
      </c>
      <c r="C4749" s="18">
        <f>+YEAR(datos_arg[[#This Row],[Fecha]])</f>
        <v>2021</v>
      </c>
      <c r="D4749" s="18">
        <f>+MONTH(datos_arg[[#This Row],[Fecha]])</f>
        <v>4</v>
      </c>
      <c r="E4749" s="14" t="s">
        <v>5358</v>
      </c>
      <c r="F4749" s="14" t="s">
        <v>85</v>
      </c>
      <c r="G4749" s="14"/>
      <c r="H4749" s="14" t="s">
        <v>8103</v>
      </c>
      <c r="I4749" s="14" t="s">
        <v>8105</v>
      </c>
      <c r="J4749" s="14" t="s">
        <v>472</v>
      </c>
      <c r="K4749" s="14" t="s">
        <v>421</v>
      </c>
      <c r="L4749" s="14" t="s">
        <v>425</v>
      </c>
      <c r="M4749" s="14" t="s">
        <v>711</v>
      </c>
      <c r="N4749" s="14" t="s">
        <v>4708</v>
      </c>
      <c r="O4749" s="14" t="s">
        <v>4724</v>
      </c>
      <c r="P4749" s="14" t="s">
        <v>6324</v>
      </c>
      <c r="Q4749" s="14">
        <v>1</v>
      </c>
      <c r="R4749" s="14" t="s">
        <v>85</v>
      </c>
      <c r="S4749" s="14" t="s">
        <v>439</v>
      </c>
      <c r="T4749" s="35">
        <v>66720.87</v>
      </c>
      <c r="U4749" s="14" t="s">
        <v>4</v>
      </c>
      <c r="V4749" s="14">
        <v>141.5</v>
      </c>
      <c r="W4749" s="16">
        <f>+IF(datos_arg[[#This Row],[Moneda]]="ARS",datos_arg[[#This Row],[Monto]],datos_arg[[#This Row],[Monto]]*datos_arg[[#This Row],[TC]])</f>
        <v>66720.87</v>
      </c>
      <c r="X4749" s="16">
        <f>IFERROR(IF(datos_arg[[#This Row],[Moneda]]="USD",datos_arg[[#This Row],[Monto]],datos_arg[[#This Row],[Monto]]/datos_arg[[#This Row],[TC]]),0)</f>
        <v>471.52558303886923</v>
      </c>
      <c r="Y4749" s="14"/>
    </row>
    <row r="4750" spans="1:25" ht="15" customHeight="1" x14ac:dyDescent="0.25">
      <c r="A4750" s="14">
        <f t="shared" si="74"/>
        <v>4747</v>
      </c>
      <c r="B4750" s="1">
        <v>44301</v>
      </c>
      <c r="C4750" s="18">
        <f>+YEAR(datos_arg[[#This Row],[Fecha]])</f>
        <v>2021</v>
      </c>
      <c r="D4750" s="18">
        <f>+MONTH(datos_arg[[#This Row],[Fecha]])</f>
        <v>4</v>
      </c>
      <c r="E4750" s="14" t="s">
        <v>5358</v>
      </c>
      <c r="F4750" s="14" t="s">
        <v>85</v>
      </c>
      <c r="G4750" s="14"/>
      <c r="H4750" s="14" t="s">
        <v>8103</v>
      </c>
      <c r="I4750" s="14" t="s">
        <v>8105</v>
      </c>
      <c r="J4750" s="14" t="s">
        <v>472</v>
      </c>
      <c r="K4750" s="14" t="s">
        <v>421</v>
      </c>
      <c r="L4750" s="14" t="s">
        <v>425</v>
      </c>
      <c r="M4750" s="14" t="s">
        <v>4640</v>
      </c>
      <c r="N4750" s="14" t="s">
        <v>4708</v>
      </c>
      <c r="O4750" s="14" t="s">
        <v>4725</v>
      </c>
      <c r="P4750" s="14" t="s">
        <v>6324</v>
      </c>
      <c r="Q4750" s="14">
        <v>1</v>
      </c>
      <c r="R4750" s="14" t="s">
        <v>85</v>
      </c>
      <c r="S4750" s="14" t="s">
        <v>439</v>
      </c>
      <c r="T4750" s="35">
        <v>10652.92</v>
      </c>
      <c r="U4750" s="14" t="s">
        <v>4</v>
      </c>
      <c r="V4750" s="14">
        <v>141.5</v>
      </c>
      <c r="W4750" s="16">
        <f>+IF(datos_arg[[#This Row],[Moneda]]="ARS",datos_arg[[#This Row],[Monto]],datos_arg[[#This Row],[Monto]]*datos_arg[[#This Row],[TC]])</f>
        <v>10652.92</v>
      </c>
      <c r="X4750" s="16">
        <f>IFERROR(IF(datos_arg[[#This Row],[Moneda]]="USD",datos_arg[[#This Row],[Monto]],datos_arg[[#This Row],[Monto]]/datos_arg[[#This Row],[TC]]),0)</f>
        <v>75.285653710247345</v>
      </c>
      <c r="Y4750" s="14"/>
    </row>
    <row r="4751" spans="1:25" ht="15" customHeight="1" x14ac:dyDescent="0.25">
      <c r="A4751" s="14">
        <f t="shared" si="74"/>
        <v>4748</v>
      </c>
      <c r="B4751" s="1">
        <v>44301</v>
      </c>
      <c r="C4751" s="18">
        <f>+YEAR(datos_arg[[#This Row],[Fecha]])</f>
        <v>2021</v>
      </c>
      <c r="D4751" s="18">
        <f>+MONTH(datos_arg[[#This Row],[Fecha]])</f>
        <v>4</v>
      </c>
      <c r="E4751" s="14" t="s">
        <v>5358</v>
      </c>
      <c r="F4751" s="14" t="s">
        <v>85</v>
      </c>
      <c r="G4751" s="14"/>
      <c r="H4751" s="14" t="s">
        <v>8103</v>
      </c>
      <c r="I4751" s="14" t="s">
        <v>8105</v>
      </c>
      <c r="J4751" s="14" t="s">
        <v>472</v>
      </c>
      <c r="K4751" s="14" t="s">
        <v>421</v>
      </c>
      <c r="L4751" s="14" t="s">
        <v>425</v>
      </c>
      <c r="M4751" s="14" t="s">
        <v>4636</v>
      </c>
      <c r="N4751" s="14" t="s">
        <v>4708</v>
      </c>
      <c r="O4751" s="14" t="s">
        <v>4726</v>
      </c>
      <c r="P4751" s="14" t="s">
        <v>6324</v>
      </c>
      <c r="Q4751" s="14">
        <v>1</v>
      </c>
      <c r="R4751" s="14" t="s">
        <v>85</v>
      </c>
      <c r="S4751" s="14" t="s">
        <v>439</v>
      </c>
      <c r="T4751" s="35">
        <v>13904.85</v>
      </c>
      <c r="U4751" s="14" t="s">
        <v>4</v>
      </c>
      <c r="V4751" s="14">
        <v>141.5</v>
      </c>
      <c r="W4751" s="16">
        <f>+IF(datos_arg[[#This Row],[Moneda]]="ARS",datos_arg[[#This Row],[Monto]],datos_arg[[#This Row],[Monto]]*datos_arg[[#This Row],[TC]])</f>
        <v>13904.85</v>
      </c>
      <c r="X4751" s="16">
        <f>IFERROR(IF(datos_arg[[#This Row],[Moneda]]="USD",datos_arg[[#This Row],[Monto]],datos_arg[[#This Row],[Monto]]/datos_arg[[#This Row],[TC]]),0)</f>
        <v>98.267491166077747</v>
      </c>
      <c r="Y4751" s="14"/>
    </row>
    <row r="4752" spans="1:25" ht="15" customHeight="1" x14ac:dyDescent="0.25">
      <c r="A4752" s="14">
        <f t="shared" si="74"/>
        <v>4749</v>
      </c>
      <c r="B4752" s="1">
        <v>44301</v>
      </c>
      <c r="C4752" s="18">
        <f>+YEAR(datos_arg[[#This Row],[Fecha]])</f>
        <v>2021</v>
      </c>
      <c r="D4752" s="18">
        <f>+MONTH(datos_arg[[#This Row],[Fecha]])</f>
        <v>4</v>
      </c>
      <c r="E4752" s="14" t="s">
        <v>1015</v>
      </c>
      <c r="F4752" s="14" t="s">
        <v>403</v>
      </c>
      <c r="G4752" s="14" t="s">
        <v>5383</v>
      </c>
      <c r="H4752" s="14" t="s">
        <v>6646</v>
      </c>
      <c r="I4752" s="14" t="s">
        <v>7132</v>
      </c>
      <c r="J4752" s="14" t="s">
        <v>425</v>
      </c>
      <c r="K4752" s="14" t="s">
        <v>422</v>
      </c>
      <c r="L4752" s="14" t="s">
        <v>425</v>
      </c>
      <c r="M4752" s="14" t="s">
        <v>4727</v>
      </c>
      <c r="N4752" s="14" t="s">
        <v>367</v>
      </c>
      <c r="O4752" s="14" t="s">
        <v>4728</v>
      </c>
      <c r="P4752" s="14" t="s">
        <v>6325</v>
      </c>
      <c r="Q4752" s="14">
        <v>1</v>
      </c>
      <c r="R4752" s="14" t="s">
        <v>5383</v>
      </c>
      <c r="S4752" s="14" t="s">
        <v>439</v>
      </c>
      <c r="T4752" s="35">
        <v>11400</v>
      </c>
      <c r="U4752" s="14" t="s">
        <v>4</v>
      </c>
      <c r="V4752" s="14">
        <v>141.5</v>
      </c>
      <c r="W4752" s="16">
        <f>+IF(datos_arg[[#This Row],[Moneda]]="ARS",datos_arg[[#This Row],[Monto]],datos_arg[[#This Row],[Monto]]*datos_arg[[#This Row],[TC]])</f>
        <v>11400</v>
      </c>
      <c r="X4752" s="16">
        <f>IFERROR(IF(datos_arg[[#This Row],[Moneda]]="USD",datos_arg[[#This Row],[Monto]],datos_arg[[#This Row],[Monto]]/datos_arg[[#This Row],[TC]]),0)</f>
        <v>80.565371024734986</v>
      </c>
      <c r="Y4752" s="14"/>
    </row>
    <row r="4753" spans="1:25" ht="15" customHeight="1" x14ac:dyDescent="0.25">
      <c r="A4753" s="14">
        <f t="shared" si="74"/>
        <v>4750</v>
      </c>
      <c r="B4753" s="1">
        <v>44301</v>
      </c>
      <c r="C4753" s="18">
        <f>+YEAR(datos_arg[[#This Row],[Fecha]])</f>
        <v>2021</v>
      </c>
      <c r="D4753" s="18">
        <f>+MONTH(datos_arg[[#This Row],[Fecha]])</f>
        <v>4</v>
      </c>
      <c r="E4753" s="14" t="s">
        <v>408</v>
      </c>
      <c r="F4753" s="14" t="s">
        <v>5359</v>
      </c>
      <c r="G4753" s="14"/>
      <c r="H4753" s="14" t="s">
        <v>7132</v>
      </c>
      <c r="I4753" s="14" t="s">
        <v>7132</v>
      </c>
      <c r="J4753" s="14" t="s">
        <v>425</v>
      </c>
      <c r="K4753" s="14"/>
      <c r="L4753" s="14" t="s">
        <v>425</v>
      </c>
      <c r="M4753" s="14" t="s">
        <v>596</v>
      </c>
      <c r="N4753" s="14" t="s">
        <v>596</v>
      </c>
      <c r="O4753" s="14" t="s">
        <v>3318</v>
      </c>
      <c r="P4753" s="14"/>
      <c r="Q4753" s="14"/>
      <c r="R4753" s="14" t="s">
        <v>445</v>
      </c>
      <c r="S4753" s="14" t="s">
        <v>613</v>
      </c>
      <c r="T4753" s="35">
        <v>3068.5</v>
      </c>
      <c r="U4753" s="14" t="s">
        <v>4</v>
      </c>
      <c r="V4753" s="14">
        <v>141</v>
      </c>
      <c r="W4753" s="16">
        <f>+IF(datos_arg[[#This Row],[Moneda]]="ARS",datos_arg[[#This Row],[Monto]],datos_arg[[#This Row],[Monto]]*datos_arg[[#This Row],[TC]])</f>
        <v>3068.5</v>
      </c>
      <c r="X4753" s="16">
        <f>IFERROR(IF(datos_arg[[#This Row],[Moneda]]="USD",datos_arg[[#This Row],[Monto]],datos_arg[[#This Row],[Monto]]/datos_arg[[#This Row],[TC]]),0)</f>
        <v>21.76241134751773</v>
      </c>
      <c r="Y4753" s="14"/>
    </row>
    <row r="4754" spans="1:25" ht="15" customHeight="1" x14ac:dyDescent="0.25">
      <c r="A4754" s="14">
        <f t="shared" si="74"/>
        <v>4751</v>
      </c>
      <c r="B4754" s="1">
        <v>44301</v>
      </c>
      <c r="C4754" s="18">
        <f>+YEAR(datos_arg[[#This Row],[Fecha]])</f>
        <v>2021</v>
      </c>
      <c r="D4754" s="18">
        <f>+MONTH(datos_arg[[#This Row],[Fecha]])</f>
        <v>4</v>
      </c>
      <c r="E4754" s="14" t="s">
        <v>1015</v>
      </c>
      <c r="F4754" s="14" t="s">
        <v>430</v>
      </c>
      <c r="G4754" s="14"/>
      <c r="H4754" s="14" t="s">
        <v>7132</v>
      </c>
      <c r="I4754" s="14" t="s">
        <v>7132</v>
      </c>
      <c r="J4754" s="14" t="s">
        <v>425</v>
      </c>
      <c r="K4754" s="14"/>
      <c r="L4754" s="14" t="s">
        <v>425</v>
      </c>
      <c r="M4754" s="14" t="s">
        <v>102</v>
      </c>
      <c r="N4754" s="14" t="s">
        <v>480</v>
      </c>
      <c r="O4754" s="14" t="s">
        <v>2302</v>
      </c>
      <c r="P4754" s="14" t="s">
        <v>6326</v>
      </c>
      <c r="Q4754" s="14"/>
      <c r="R4754" s="14" t="s">
        <v>430</v>
      </c>
      <c r="S4754" s="14" t="s">
        <v>439</v>
      </c>
      <c r="T4754" s="35">
        <v>220</v>
      </c>
      <c r="U4754" s="14" t="s">
        <v>4</v>
      </c>
      <c r="V4754" s="14">
        <v>141.5</v>
      </c>
      <c r="W4754" s="16">
        <f>+IF(datos_arg[[#This Row],[Moneda]]="ARS",datos_arg[[#This Row],[Monto]],datos_arg[[#This Row],[Monto]]*datos_arg[[#This Row],[TC]])</f>
        <v>220</v>
      </c>
      <c r="X4754" s="16">
        <f>IFERROR(IF(datos_arg[[#This Row],[Moneda]]="USD",datos_arg[[#This Row],[Monto]],datos_arg[[#This Row],[Monto]]/datos_arg[[#This Row],[TC]]),0)</f>
        <v>1.5547703180212014</v>
      </c>
      <c r="Y4754" s="14"/>
    </row>
    <row r="4755" spans="1:25" ht="15" customHeight="1" x14ac:dyDescent="0.25">
      <c r="A4755" s="14">
        <f t="shared" si="74"/>
        <v>4752</v>
      </c>
      <c r="B4755" s="1">
        <v>44301</v>
      </c>
      <c r="C4755" s="18">
        <f>+YEAR(datos_arg[[#This Row],[Fecha]])</f>
        <v>2021</v>
      </c>
      <c r="D4755" s="18">
        <f>+MONTH(datos_arg[[#This Row],[Fecha]])</f>
        <v>4</v>
      </c>
      <c r="E4755" s="14" t="s">
        <v>1015</v>
      </c>
      <c r="F4755" s="14" t="s">
        <v>403</v>
      </c>
      <c r="G4755" s="14" t="s">
        <v>5383</v>
      </c>
      <c r="H4755" s="14" t="s">
        <v>8103</v>
      </c>
      <c r="I4755" s="14" t="s">
        <v>8105</v>
      </c>
      <c r="J4755" s="14" t="s">
        <v>425</v>
      </c>
      <c r="K4755" s="14"/>
      <c r="L4755" s="14" t="s">
        <v>425</v>
      </c>
      <c r="M4755" s="14" t="s">
        <v>773</v>
      </c>
      <c r="N4755" s="14" t="s">
        <v>183</v>
      </c>
      <c r="O4755" s="14" t="s">
        <v>4729</v>
      </c>
      <c r="P4755" s="14" t="s">
        <v>6327</v>
      </c>
      <c r="Q4755" s="14"/>
      <c r="R4755" s="14" t="s">
        <v>5383</v>
      </c>
      <c r="S4755" s="14" t="s">
        <v>439</v>
      </c>
      <c r="T4755" s="35">
        <v>2165.81</v>
      </c>
      <c r="U4755" s="14" t="s">
        <v>4</v>
      </c>
      <c r="V4755" s="14">
        <v>141.5</v>
      </c>
      <c r="W4755" s="16">
        <f>+IF(datos_arg[[#This Row],[Moneda]]="ARS",datos_arg[[#This Row],[Monto]],datos_arg[[#This Row],[Monto]]*datos_arg[[#This Row],[TC]])</f>
        <v>2165.81</v>
      </c>
      <c r="X4755" s="16">
        <f>IFERROR(IF(datos_arg[[#This Row],[Moneda]]="USD",datos_arg[[#This Row],[Monto]],datos_arg[[#This Row],[Monto]]/datos_arg[[#This Row],[TC]]),0)</f>
        <v>15.306077738515901</v>
      </c>
      <c r="Y4755" s="14"/>
    </row>
    <row r="4756" spans="1:25" ht="15" customHeight="1" x14ac:dyDescent="0.25">
      <c r="A4756" s="14">
        <f t="shared" si="74"/>
        <v>4753</v>
      </c>
      <c r="B4756" s="1">
        <v>44301</v>
      </c>
      <c r="C4756" s="18">
        <f>+YEAR(datos_arg[[#This Row],[Fecha]])</f>
        <v>2021</v>
      </c>
      <c r="D4756" s="18">
        <f>+MONTH(datos_arg[[#This Row],[Fecha]])</f>
        <v>4</v>
      </c>
      <c r="E4756" s="14" t="s">
        <v>1015</v>
      </c>
      <c r="F4756" s="14" t="s">
        <v>403</v>
      </c>
      <c r="G4756" s="14" t="s">
        <v>5383</v>
      </c>
      <c r="H4756" s="14" t="s">
        <v>8103</v>
      </c>
      <c r="I4756" s="14" t="s">
        <v>8105</v>
      </c>
      <c r="J4756" s="14" t="s">
        <v>425</v>
      </c>
      <c r="K4756" s="14"/>
      <c r="L4756" s="14" t="s">
        <v>425</v>
      </c>
      <c r="M4756" s="14" t="s">
        <v>773</v>
      </c>
      <c r="N4756" s="14" t="s">
        <v>58</v>
      </c>
      <c r="O4756" s="14" t="s">
        <v>4730</v>
      </c>
      <c r="P4756" s="14" t="s">
        <v>6328</v>
      </c>
      <c r="Q4756" s="14"/>
      <c r="R4756" s="14" t="s">
        <v>5383</v>
      </c>
      <c r="S4756" s="14" t="s">
        <v>439</v>
      </c>
      <c r="T4756" s="35">
        <v>1090.8</v>
      </c>
      <c r="U4756" s="14" t="s">
        <v>4</v>
      </c>
      <c r="V4756" s="14">
        <v>141.5</v>
      </c>
      <c r="W4756" s="16">
        <f>+IF(datos_arg[[#This Row],[Moneda]]="ARS",datos_arg[[#This Row],[Monto]],datos_arg[[#This Row],[Monto]]*datos_arg[[#This Row],[TC]])</f>
        <v>1090.8</v>
      </c>
      <c r="X4756" s="16">
        <f>IFERROR(IF(datos_arg[[#This Row],[Moneda]]="USD",datos_arg[[#This Row],[Monto]],datos_arg[[#This Row],[Monto]]/datos_arg[[#This Row],[TC]]),0)</f>
        <v>7.7088339222614835</v>
      </c>
      <c r="Y4756" s="14"/>
    </row>
    <row r="4757" spans="1:25" ht="15" customHeight="1" x14ac:dyDescent="0.25">
      <c r="A4757" s="14">
        <f t="shared" si="74"/>
        <v>4754</v>
      </c>
      <c r="B4757" s="1">
        <v>44301</v>
      </c>
      <c r="C4757" s="18">
        <f>+YEAR(datos_arg[[#This Row],[Fecha]])</f>
        <v>2021</v>
      </c>
      <c r="D4757" s="18">
        <f>+MONTH(datos_arg[[#This Row],[Fecha]])</f>
        <v>4</v>
      </c>
      <c r="E4757" s="14" t="s">
        <v>1015</v>
      </c>
      <c r="F4757" s="14" t="s">
        <v>403</v>
      </c>
      <c r="G4757" s="14" t="s">
        <v>5383</v>
      </c>
      <c r="H4757" s="14" t="s">
        <v>8103</v>
      </c>
      <c r="I4757" s="14" t="s">
        <v>8105</v>
      </c>
      <c r="J4757" s="14" t="s">
        <v>425</v>
      </c>
      <c r="K4757" s="14"/>
      <c r="L4757" s="14" t="s">
        <v>425</v>
      </c>
      <c r="M4757" s="14" t="s">
        <v>310</v>
      </c>
      <c r="N4757" s="14" t="s">
        <v>2953</v>
      </c>
      <c r="O4757" s="14" t="s">
        <v>4734</v>
      </c>
      <c r="P4757" s="14" t="s">
        <v>6329</v>
      </c>
      <c r="Q4757" s="14"/>
      <c r="R4757" s="14" t="s">
        <v>5383</v>
      </c>
      <c r="S4757" s="14" t="s">
        <v>439</v>
      </c>
      <c r="T4757" s="35">
        <v>820</v>
      </c>
      <c r="U4757" s="14" t="s">
        <v>4</v>
      </c>
      <c r="V4757" s="14">
        <v>141.5</v>
      </c>
      <c r="W4757" s="16">
        <f>+IF(datos_arg[[#This Row],[Moneda]]="ARS",datos_arg[[#This Row],[Monto]],datos_arg[[#This Row],[Monto]]*datos_arg[[#This Row],[TC]])</f>
        <v>820</v>
      </c>
      <c r="X4757" s="16">
        <f>IFERROR(IF(datos_arg[[#This Row],[Moneda]]="USD",datos_arg[[#This Row],[Monto]],datos_arg[[#This Row],[Monto]]/datos_arg[[#This Row],[TC]]),0)</f>
        <v>5.7950530035335692</v>
      </c>
      <c r="Y4757" s="14"/>
    </row>
    <row r="4758" spans="1:25" ht="15" customHeight="1" x14ac:dyDescent="0.25">
      <c r="A4758" s="14">
        <f t="shared" si="74"/>
        <v>4755</v>
      </c>
      <c r="B4758" s="1">
        <v>44301</v>
      </c>
      <c r="C4758" s="18">
        <f>+YEAR(datos_arg[[#This Row],[Fecha]])</f>
        <v>2021</v>
      </c>
      <c r="D4758" s="18">
        <f>+MONTH(datos_arg[[#This Row],[Fecha]])</f>
        <v>4</v>
      </c>
      <c r="E4758" s="14" t="s">
        <v>1015</v>
      </c>
      <c r="F4758" s="14" t="s">
        <v>403</v>
      </c>
      <c r="G4758" s="14" t="s">
        <v>5383</v>
      </c>
      <c r="H4758" s="14" t="s">
        <v>8103</v>
      </c>
      <c r="I4758" s="14" t="s">
        <v>8105</v>
      </c>
      <c r="J4758" s="14" t="s">
        <v>425</v>
      </c>
      <c r="K4758" s="14"/>
      <c r="L4758" s="14" t="s">
        <v>425</v>
      </c>
      <c r="M4758" s="14" t="s">
        <v>4140</v>
      </c>
      <c r="N4758" s="14" t="s">
        <v>2742</v>
      </c>
      <c r="O4758" s="14" t="s">
        <v>4735</v>
      </c>
      <c r="P4758" s="14" t="s">
        <v>6330</v>
      </c>
      <c r="Q4758" s="14">
        <v>2</v>
      </c>
      <c r="R4758" s="14" t="s">
        <v>5383</v>
      </c>
      <c r="S4758" s="14" t="s">
        <v>439</v>
      </c>
      <c r="T4758" s="35">
        <v>1280</v>
      </c>
      <c r="U4758" s="14" t="s">
        <v>4</v>
      </c>
      <c r="V4758" s="14">
        <v>141.5</v>
      </c>
      <c r="W4758" s="16">
        <f>+IF(datos_arg[[#This Row],[Moneda]]="ARS",datos_arg[[#This Row],[Monto]],datos_arg[[#This Row],[Monto]]*datos_arg[[#This Row],[TC]])</f>
        <v>1280</v>
      </c>
      <c r="X4758" s="16">
        <f>IFERROR(IF(datos_arg[[#This Row],[Moneda]]="USD",datos_arg[[#This Row],[Monto]],datos_arg[[#This Row],[Monto]]/datos_arg[[#This Row],[TC]]),0)</f>
        <v>9.0459363957597176</v>
      </c>
      <c r="Y4758" s="14"/>
    </row>
    <row r="4759" spans="1:25" ht="15" customHeight="1" x14ac:dyDescent="0.25">
      <c r="A4759" s="14">
        <f t="shared" si="74"/>
        <v>4756</v>
      </c>
      <c r="B4759" s="1">
        <v>44301</v>
      </c>
      <c r="C4759" s="18">
        <f>+YEAR(datos_arg[[#This Row],[Fecha]])</f>
        <v>2021</v>
      </c>
      <c r="D4759" s="18">
        <f>+MONTH(datos_arg[[#This Row],[Fecha]])</f>
        <v>4</v>
      </c>
      <c r="E4759" s="14" t="s">
        <v>1015</v>
      </c>
      <c r="F4759" s="14" t="s">
        <v>403</v>
      </c>
      <c r="G4759" s="14" t="s">
        <v>5383</v>
      </c>
      <c r="H4759" s="14" t="s">
        <v>8103</v>
      </c>
      <c r="I4759" s="14" t="s">
        <v>8105</v>
      </c>
      <c r="J4759" s="14" t="s">
        <v>425</v>
      </c>
      <c r="K4759" s="14"/>
      <c r="L4759" s="14" t="s">
        <v>425</v>
      </c>
      <c r="M4759" s="14" t="s">
        <v>4731</v>
      </c>
      <c r="N4759" s="14" t="s">
        <v>4732</v>
      </c>
      <c r="O4759" s="14" t="s">
        <v>4736</v>
      </c>
      <c r="P4759" s="14" t="s">
        <v>6331</v>
      </c>
      <c r="Q4759" s="14">
        <v>2</v>
      </c>
      <c r="R4759" s="14" t="s">
        <v>5383</v>
      </c>
      <c r="S4759" s="14" t="s">
        <v>439</v>
      </c>
      <c r="T4759" s="35">
        <v>360.64</v>
      </c>
      <c r="U4759" s="14" t="s">
        <v>4</v>
      </c>
      <c r="V4759" s="14">
        <v>141.5</v>
      </c>
      <c r="W4759" s="16">
        <f>+IF(datos_arg[[#This Row],[Moneda]]="ARS",datos_arg[[#This Row],[Monto]],datos_arg[[#This Row],[Monto]]*datos_arg[[#This Row],[TC]])</f>
        <v>360.64</v>
      </c>
      <c r="X4759" s="16">
        <f>IFERROR(IF(datos_arg[[#This Row],[Moneda]]="USD",datos_arg[[#This Row],[Monto]],datos_arg[[#This Row],[Monto]]/datos_arg[[#This Row],[TC]]),0)</f>
        <v>2.5486925795053001</v>
      </c>
      <c r="Y4759" s="14"/>
    </row>
    <row r="4760" spans="1:25" ht="15" customHeight="1" x14ac:dyDescent="0.25">
      <c r="A4760" s="14">
        <f t="shared" si="74"/>
        <v>4757</v>
      </c>
      <c r="B4760" s="1">
        <v>44301</v>
      </c>
      <c r="C4760" s="18">
        <f>+YEAR(datos_arg[[#This Row],[Fecha]])</f>
        <v>2021</v>
      </c>
      <c r="D4760" s="18">
        <f>+MONTH(datos_arg[[#This Row],[Fecha]])</f>
        <v>4</v>
      </c>
      <c r="E4760" s="14" t="s">
        <v>617</v>
      </c>
      <c r="F4760" s="14" t="s">
        <v>8101</v>
      </c>
      <c r="G4760" s="14"/>
      <c r="H4760" s="14" t="s">
        <v>8103</v>
      </c>
      <c r="I4760" s="14" t="s">
        <v>8105</v>
      </c>
      <c r="J4760" s="14" t="s">
        <v>472</v>
      </c>
      <c r="K4760" s="14"/>
      <c r="L4760" s="14" t="s">
        <v>425</v>
      </c>
      <c r="M4760" s="14" t="s">
        <v>473</v>
      </c>
      <c r="N4760" s="14" t="s">
        <v>4733</v>
      </c>
      <c r="O4760" s="14" t="s">
        <v>4737</v>
      </c>
      <c r="P4760" s="14" t="s">
        <v>6332</v>
      </c>
      <c r="Q4760" s="14">
        <v>1</v>
      </c>
      <c r="R4760" s="14" t="s">
        <v>8101</v>
      </c>
      <c r="S4760" s="14" t="s">
        <v>439</v>
      </c>
      <c r="T4760" s="35">
        <v>669.14</v>
      </c>
      <c r="U4760" s="14" t="s">
        <v>4</v>
      </c>
      <c r="V4760" s="14">
        <v>141.5</v>
      </c>
      <c r="W4760" s="16">
        <f>+IF(datos_arg[[#This Row],[Moneda]]="ARS",datos_arg[[#This Row],[Monto]],datos_arg[[#This Row],[Monto]]*datos_arg[[#This Row],[TC]])</f>
        <v>669.14</v>
      </c>
      <c r="X4760" s="16">
        <f>IFERROR(IF(datos_arg[[#This Row],[Moneda]]="USD",datos_arg[[#This Row],[Monto]],datos_arg[[#This Row],[Monto]]/datos_arg[[#This Row],[TC]]),0)</f>
        <v>4.7289045936395757</v>
      </c>
      <c r="Y4760" s="14"/>
    </row>
    <row r="4761" spans="1:25" ht="15" customHeight="1" x14ac:dyDescent="0.25">
      <c r="A4761" s="14">
        <f t="shared" si="74"/>
        <v>4758</v>
      </c>
      <c r="B4761" s="1">
        <v>44301</v>
      </c>
      <c r="C4761" s="18">
        <f>+YEAR(datos_arg[[#This Row],[Fecha]])</f>
        <v>2021</v>
      </c>
      <c r="D4761" s="18">
        <f>+MONTH(datos_arg[[#This Row],[Fecha]])</f>
        <v>4</v>
      </c>
      <c r="E4761" s="14" t="s">
        <v>5358</v>
      </c>
      <c r="F4761" s="14" t="s">
        <v>85</v>
      </c>
      <c r="G4761" s="14"/>
      <c r="H4761" s="14" t="s">
        <v>6646</v>
      </c>
      <c r="I4761" s="14" t="s">
        <v>7132</v>
      </c>
      <c r="J4761" s="14" t="s">
        <v>425</v>
      </c>
      <c r="K4761" s="14"/>
      <c r="L4761" s="14" t="s">
        <v>425</v>
      </c>
      <c r="M4761" s="14" t="s">
        <v>4409</v>
      </c>
      <c r="N4761" s="14" t="s">
        <v>4142</v>
      </c>
      <c r="O4761" s="14" t="s">
        <v>4738</v>
      </c>
      <c r="P4761" s="14" t="s">
        <v>6333</v>
      </c>
      <c r="Q4761" s="14">
        <v>1</v>
      </c>
      <c r="R4761" s="14" t="s">
        <v>85</v>
      </c>
      <c r="S4761" s="14" t="s">
        <v>439</v>
      </c>
      <c r="T4761" s="35">
        <v>1870</v>
      </c>
      <c r="U4761" s="14" t="s">
        <v>4</v>
      </c>
      <c r="V4761" s="14">
        <v>141.5</v>
      </c>
      <c r="W4761" s="16">
        <f>+IF(datos_arg[[#This Row],[Moneda]]="ARS",datos_arg[[#This Row],[Monto]],datos_arg[[#This Row],[Monto]]*datos_arg[[#This Row],[TC]])</f>
        <v>1870</v>
      </c>
      <c r="X4761" s="16">
        <f>IFERROR(IF(datos_arg[[#This Row],[Moneda]]="USD",datos_arg[[#This Row],[Monto]],datos_arg[[#This Row],[Monto]]/datos_arg[[#This Row],[TC]]),0)</f>
        <v>13.215547703180212</v>
      </c>
      <c r="Y4761" s="14"/>
    </row>
    <row r="4762" spans="1:25" ht="15" customHeight="1" x14ac:dyDescent="0.25">
      <c r="A4762" s="14">
        <f t="shared" si="74"/>
        <v>4759</v>
      </c>
      <c r="B4762" s="1">
        <v>44301</v>
      </c>
      <c r="C4762" s="18">
        <f>+YEAR(datos_arg[[#This Row],[Fecha]])</f>
        <v>2021</v>
      </c>
      <c r="D4762" s="18">
        <f>+MONTH(datos_arg[[#This Row],[Fecha]])</f>
        <v>4</v>
      </c>
      <c r="E4762" s="14" t="s">
        <v>617</v>
      </c>
      <c r="F4762" s="14" t="s">
        <v>8101</v>
      </c>
      <c r="G4762" s="14"/>
      <c r="H4762" s="14" t="s">
        <v>8103</v>
      </c>
      <c r="I4762" s="14" t="s">
        <v>8105</v>
      </c>
      <c r="J4762" s="14" t="s">
        <v>425</v>
      </c>
      <c r="K4762" s="14"/>
      <c r="L4762" s="14" t="s">
        <v>425</v>
      </c>
      <c r="M4762" s="14" t="s">
        <v>97</v>
      </c>
      <c r="N4762" s="14" t="s">
        <v>4733</v>
      </c>
      <c r="O4762" s="14" t="s">
        <v>4739</v>
      </c>
      <c r="P4762" s="14" t="s">
        <v>6334</v>
      </c>
      <c r="Q4762" s="14">
        <v>6</v>
      </c>
      <c r="R4762" s="14" t="s">
        <v>8101</v>
      </c>
      <c r="S4762" s="14" t="s">
        <v>439</v>
      </c>
      <c r="T4762" s="35">
        <v>1513.48</v>
      </c>
      <c r="U4762" s="14" t="s">
        <v>4</v>
      </c>
      <c r="V4762" s="14">
        <v>141.5</v>
      </c>
      <c r="W4762" s="16">
        <f>+IF(datos_arg[[#This Row],[Moneda]]="ARS",datos_arg[[#This Row],[Monto]],datos_arg[[#This Row],[Monto]]*datos_arg[[#This Row],[TC]])</f>
        <v>1513.48</v>
      </c>
      <c r="X4762" s="16">
        <f>IFERROR(IF(datos_arg[[#This Row],[Moneda]]="USD",datos_arg[[#This Row],[Monto]],datos_arg[[#This Row],[Monto]]/datos_arg[[#This Row],[TC]]),0)</f>
        <v>10.695971731448763</v>
      </c>
      <c r="Y4762" s="14"/>
    </row>
    <row r="4763" spans="1:25" ht="15" customHeight="1" x14ac:dyDescent="0.25">
      <c r="A4763" s="14">
        <f t="shared" si="74"/>
        <v>4760</v>
      </c>
      <c r="B4763" s="1">
        <v>44301</v>
      </c>
      <c r="C4763" s="18">
        <f>+YEAR(datos_arg[[#This Row],[Fecha]])</f>
        <v>2021</v>
      </c>
      <c r="D4763" s="18">
        <f>+MONTH(datos_arg[[#This Row],[Fecha]])</f>
        <v>4</v>
      </c>
      <c r="E4763" s="14" t="s">
        <v>5358</v>
      </c>
      <c r="F4763" s="14" t="s">
        <v>4110</v>
      </c>
      <c r="G4763" s="14"/>
      <c r="H4763" s="14" t="s">
        <v>6646</v>
      </c>
      <c r="I4763" s="14" t="s">
        <v>7132</v>
      </c>
      <c r="J4763" s="14" t="s">
        <v>425</v>
      </c>
      <c r="K4763" s="14"/>
      <c r="L4763" s="14" t="s">
        <v>425</v>
      </c>
      <c r="M4763" s="14" t="s">
        <v>6709</v>
      </c>
      <c r="N4763" s="14" t="s">
        <v>7260</v>
      </c>
      <c r="O4763" s="14" t="s">
        <v>7258</v>
      </c>
      <c r="P4763" s="14" t="s">
        <v>7259</v>
      </c>
      <c r="Q4763" s="14"/>
      <c r="R4763" s="14" t="s">
        <v>4110</v>
      </c>
      <c r="S4763" s="14" t="s">
        <v>439</v>
      </c>
      <c r="T4763" s="35">
        <v>305200</v>
      </c>
      <c r="U4763" s="14" t="s">
        <v>4</v>
      </c>
      <c r="V4763" s="14">
        <v>141.5</v>
      </c>
      <c r="W4763" s="16">
        <f>+IF(datos_arg[[#This Row],[Moneda]]="ARS",datos_arg[[#This Row],[Monto]],datos_arg[[#This Row],[Monto]]*datos_arg[[#This Row],[TC]])</f>
        <v>305200</v>
      </c>
      <c r="X4763" s="16">
        <f>IFERROR(IF(datos_arg[[#This Row],[Moneda]]="USD",datos_arg[[#This Row],[Monto]],datos_arg[[#This Row],[Monto]]/datos_arg[[#This Row],[TC]]),0)</f>
        <v>2156.8904593639577</v>
      </c>
      <c r="Y4763" s="14"/>
    </row>
    <row r="4764" spans="1:25" ht="15" customHeight="1" x14ac:dyDescent="0.25">
      <c r="A4764" s="14">
        <f t="shared" si="74"/>
        <v>4761</v>
      </c>
      <c r="B4764" s="1">
        <v>44301</v>
      </c>
      <c r="C4764" s="18">
        <f>+YEAR(datos_arg[[#This Row],[Fecha]])</f>
        <v>2021</v>
      </c>
      <c r="D4764" s="18">
        <f>+MONTH(datos_arg[[#This Row],[Fecha]])</f>
        <v>4</v>
      </c>
      <c r="E4764" s="14" t="s">
        <v>5358</v>
      </c>
      <c r="F4764" s="14" t="s">
        <v>4108</v>
      </c>
      <c r="G4764" s="14"/>
      <c r="H4764" s="14" t="s">
        <v>8103</v>
      </c>
      <c r="I4764" s="14" t="s">
        <v>8105</v>
      </c>
      <c r="J4764" s="14" t="s">
        <v>482</v>
      </c>
      <c r="K4764" s="14"/>
      <c r="L4764" s="14" t="s">
        <v>425</v>
      </c>
      <c r="M4764" s="14" t="s">
        <v>5381</v>
      </c>
      <c r="N4764" s="14" t="s">
        <v>1019</v>
      </c>
      <c r="O4764" s="14" t="s">
        <v>4740</v>
      </c>
      <c r="P4764" s="14"/>
      <c r="Q4764" s="14"/>
      <c r="R4764" s="14" t="s">
        <v>4108</v>
      </c>
      <c r="S4764" s="14" t="s">
        <v>439</v>
      </c>
      <c r="T4764" s="35">
        <v>40000</v>
      </c>
      <c r="U4764" s="14" t="s">
        <v>4</v>
      </c>
      <c r="V4764" s="14">
        <v>141.5</v>
      </c>
      <c r="W4764" s="16">
        <f>+IF(datos_arg[[#This Row],[Moneda]]="ARS",datos_arg[[#This Row],[Monto]],datos_arg[[#This Row],[Monto]]*datos_arg[[#This Row],[TC]])</f>
        <v>40000</v>
      </c>
      <c r="X4764" s="16">
        <f>IFERROR(IF(datos_arg[[#This Row],[Moneda]]="USD",datos_arg[[#This Row],[Monto]],datos_arg[[#This Row],[Monto]]/datos_arg[[#This Row],[TC]]),0)</f>
        <v>282.68551236749119</v>
      </c>
      <c r="Y4764" s="14"/>
    </row>
    <row r="4765" spans="1:25" ht="15" customHeight="1" x14ac:dyDescent="0.25">
      <c r="A4765" s="14">
        <f t="shared" si="74"/>
        <v>4762</v>
      </c>
      <c r="B4765" s="1">
        <v>44302</v>
      </c>
      <c r="C4765" s="18">
        <f>+YEAR(datos_arg[[#This Row],[Fecha]])</f>
        <v>2021</v>
      </c>
      <c r="D4765" s="18">
        <f>+MONTH(datos_arg[[#This Row],[Fecha]])</f>
        <v>4</v>
      </c>
      <c r="E4765" s="14" t="s">
        <v>5358</v>
      </c>
      <c r="F4765" s="14" t="s">
        <v>4109</v>
      </c>
      <c r="G4765" s="14"/>
      <c r="H4765" s="14" t="s">
        <v>6646</v>
      </c>
      <c r="I4765" s="14" t="s">
        <v>7132</v>
      </c>
      <c r="J4765" s="14" t="s">
        <v>425</v>
      </c>
      <c r="K4765" s="14" t="s">
        <v>420</v>
      </c>
      <c r="L4765" s="14" t="s">
        <v>426</v>
      </c>
      <c r="M4765" s="14" t="s">
        <v>3597</v>
      </c>
      <c r="N4765" s="14" t="s">
        <v>2953</v>
      </c>
      <c r="O4765" s="14" t="s">
        <v>4741</v>
      </c>
      <c r="P4765" s="14" t="s">
        <v>6335</v>
      </c>
      <c r="Q4765" s="14">
        <v>20</v>
      </c>
      <c r="R4765" s="14" t="s">
        <v>4109</v>
      </c>
      <c r="S4765" s="14" t="s">
        <v>439</v>
      </c>
      <c r="T4765" s="35">
        <v>34400.06</v>
      </c>
      <c r="U4765" s="14" t="s">
        <v>4</v>
      </c>
      <c r="V4765" s="14">
        <v>141.5</v>
      </c>
      <c r="W4765" s="16">
        <f>+IF(datos_arg[[#This Row],[Moneda]]="ARS",datos_arg[[#This Row],[Monto]],datos_arg[[#This Row],[Monto]]*datos_arg[[#This Row],[TC]])</f>
        <v>34400.06</v>
      </c>
      <c r="X4765" s="16">
        <f>IFERROR(IF(datos_arg[[#This Row],[Moneda]]="USD",datos_arg[[#This Row],[Monto]],datos_arg[[#This Row],[Monto]]/datos_arg[[#This Row],[TC]]),0)</f>
        <v>243.10996466431095</v>
      </c>
      <c r="Y4765" s="14"/>
    </row>
    <row r="4766" spans="1:25" ht="15" customHeight="1" x14ac:dyDescent="0.25">
      <c r="A4766" s="14">
        <f t="shared" si="74"/>
        <v>4763</v>
      </c>
      <c r="B4766" s="1">
        <v>44302</v>
      </c>
      <c r="C4766" s="18">
        <f>+YEAR(datos_arg[[#This Row],[Fecha]])</f>
        <v>2021</v>
      </c>
      <c r="D4766" s="18">
        <f>+MONTH(datos_arg[[#This Row],[Fecha]])</f>
        <v>4</v>
      </c>
      <c r="E4766" s="14" t="s">
        <v>5358</v>
      </c>
      <c r="F4766" s="14" t="s">
        <v>4109</v>
      </c>
      <c r="G4766" s="14"/>
      <c r="H4766" s="14" t="s">
        <v>8103</v>
      </c>
      <c r="I4766" s="14" t="s">
        <v>8105</v>
      </c>
      <c r="J4766" s="14" t="s">
        <v>482</v>
      </c>
      <c r="K4766" s="14" t="s">
        <v>420</v>
      </c>
      <c r="L4766" s="14" t="s">
        <v>425</v>
      </c>
      <c r="M4766" s="14" t="s">
        <v>6658</v>
      </c>
      <c r="N4766" s="14" t="s">
        <v>2953</v>
      </c>
      <c r="O4766" s="14" t="s">
        <v>4742</v>
      </c>
      <c r="P4766" s="14" t="s">
        <v>6335</v>
      </c>
      <c r="Q4766" s="14">
        <v>4</v>
      </c>
      <c r="R4766" s="14" t="s">
        <v>4109</v>
      </c>
      <c r="S4766" s="14" t="s">
        <v>439</v>
      </c>
      <c r="T4766" s="35">
        <v>8799.99</v>
      </c>
      <c r="U4766" s="14" t="s">
        <v>4</v>
      </c>
      <c r="V4766" s="14">
        <v>141.5</v>
      </c>
      <c r="W4766" s="16">
        <f>+IF(datos_arg[[#This Row],[Moneda]]="ARS",datos_arg[[#This Row],[Monto]],datos_arg[[#This Row],[Monto]]*datos_arg[[#This Row],[TC]])</f>
        <v>8799.99</v>
      </c>
      <c r="X4766" s="16">
        <f>IFERROR(IF(datos_arg[[#This Row],[Moneda]]="USD",datos_arg[[#This Row],[Monto]],datos_arg[[#This Row],[Monto]]/datos_arg[[#This Row],[TC]]),0)</f>
        <v>62.190742049469961</v>
      </c>
      <c r="Y4766" s="14"/>
    </row>
    <row r="4767" spans="1:25" ht="15" customHeight="1" x14ac:dyDescent="0.25">
      <c r="A4767" s="14">
        <f t="shared" si="74"/>
        <v>4764</v>
      </c>
      <c r="B4767" s="1">
        <v>44302</v>
      </c>
      <c r="C4767" s="18">
        <f>+YEAR(datos_arg[[#This Row],[Fecha]])</f>
        <v>2021</v>
      </c>
      <c r="D4767" s="18">
        <f>+MONTH(datos_arg[[#This Row],[Fecha]])</f>
        <v>4</v>
      </c>
      <c r="E4767" s="14" t="s">
        <v>5358</v>
      </c>
      <c r="F4767" s="14" t="s">
        <v>4109</v>
      </c>
      <c r="G4767" s="14"/>
      <c r="H4767" s="14" t="s">
        <v>8103</v>
      </c>
      <c r="I4767" s="14" t="s">
        <v>8105</v>
      </c>
      <c r="J4767" s="14" t="s">
        <v>482</v>
      </c>
      <c r="K4767" s="14" t="s">
        <v>420</v>
      </c>
      <c r="L4767" s="14" t="s">
        <v>425</v>
      </c>
      <c r="M4767" s="14" t="s">
        <v>6657</v>
      </c>
      <c r="N4767" s="14" t="s">
        <v>2953</v>
      </c>
      <c r="O4767" s="14" t="s">
        <v>4743</v>
      </c>
      <c r="P4767" s="14" t="s">
        <v>6335</v>
      </c>
      <c r="Q4767" s="14">
        <v>4</v>
      </c>
      <c r="R4767" s="14" t="s">
        <v>4109</v>
      </c>
      <c r="S4767" s="14" t="s">
        <v>439</v>
      </c>
      <c r="T4767" s="35">
        <v>15600</v>
      </c>
      <c r="U4767" s="14" t="s">
        <v>4</v>
      </c>
      <c r="V4767" s="14">
        <v>141.5</v>
      </c>
      <c r="W4767" s="16">
        <f>+IF(datos_arg[[#This Row],[Moneda]]="ARS",datos_arg[[#This Row],[Monto]],datos_arg[[#This Row],[Monto]]*datos_arg[[#This Row],[TC]])</f>
        <v>15600</v>
      </c>
      <c r="X4767" s="16">
        <f>IFERROR(IF(datos_arg[[#This Row],[Moneda]]="USD",datos_arg[[#This Row],[Monto]],datos_arg[[#This Row],[Monto]]/datos_arg[[#This Row],[TC]]),0)</f>
        <v>110.24734982332156</v>
      </c>
      <c r="Y4767" s="14"/>
    </row>
    <row r="4768" spans="1:25" ht="15" customHeight="1" x14ac:dyDescent="0.25">
      <c r="A4768" s="14">
        <f t="shared" si="74"/>
        <v>4765</v>
      </c>
      <c r="B4768" s="1">
        <v>44302</v>
      </c>
      <c r="C4768" s="18">
        <f>+YEAR(datos_arg[[#This Row],[Fecha]])</f>
        <v>2021</v>
      </c>
      <c r="D4768" s="18">
        <f>+MONTH(datos_arg[[#This Row],[Fecha]])</f>
        <v>4</v>
      </c>
      <c r="E4768" s="14" t="s">
        <v>5358</v>
      </c>
      <c r="F4768" s="14" t="s">
        <v>4109</v>
      </c>
      <c r="G4768" s="14"/>
      <c r="H4768" s="14" t="s">
        <v>8103</v>
      </c>
      <c r="I4768" s="14" t="s">
        <v>8105</v>
      </c>
      <c r="J4768" s="14" t="s">
        <v>482</v>
      </c>
      <c r="K4768" s="14" t="s">
        <v>420</v>
      </c>
      <c r="L4768" s="14" t="s">
        <v>425</v>
      </c>
      <c r="M4768" s="14" t="s">
        <v>6713</v>
      </c>
      <c r="N4768" s="14" t="s">
        <v>2953</v>
      </c>
      <c r="O4768" s="14" t="s">
        <v>4744</v>
      </c>
      <c r="P4768" s="14" t="s">
        <v>6335</v>
      </c>
      <c r="Q4768" s="14">
        <v>5</v>
      </c>
      <c r="R4768" s="14" t="s">
        <v>4109</v>
      </c>
      <c r="S4768" s="14" t="s">
        <v>439</v>
      </c>
      <c r="T4768" s="35">
        <v>3250</v>
      </c>
      <c r="U4768" s="14" t="s">
        <v>4</v>
      </c>
      <c r="V4768" s="14">
        <v>141.5</v>
      </c>
      <c r="W4768" s="16">
        <f>+IF(datos_arg[[#This Row],[Moneda]]="ARS",datos_arg[[#This Row],[Monto]],datos_arg[[#This Row],[Monto]]*datos_arg[[#This Row],[TC]])</f>
        <v>3250</v>
      </c>
      <c r="X4768" s="16">
        <f>IFERROR(IF(datos_arg[[#This Row],[Moneda]]="USD",datos_arg[[#This Row],[Monto]],datos_arg[[#This Row],[Monto]]/datos_arg[[#This Row],[TC]]),0)</f>
        <v>22.968197879858657</v>
      </c>
      <c r="Y4768" s="14"/>
    </row>
    <row r="4769" spans="1:25" ht="15" customHeight="1" x14ac:dyDescent="0.25">
      <c r="A4769" s="14">
        <f t="shared" si="74"/>
        <v>4766</v>
      </c>
      <c r="B4769" s="1">
        <v>44302</v>
      </c>
      <c r="C4769" s="18">
        <f>+YEAR(datos_arg[[#This Row],[Fecha]])</f>
        <v>2021</v>
      </c>
      <c r="D4769" s="18">
        <f>+MONTH(datos_arg[[#This Row],[Fecha]])</f>
        <v>4</v>
      </c>
      <c r="E4769" s="14" t="s">
        <v>1015</v>
      </c>
      <c r="F4769" s="14" t="s">
        <v>403</v>
      </c>
      <c r="G4769" s="14" t="s">
        <v>5383</v>
      </c>
      <c r="H4769" s="14" t="s">
        <v>6646</v>
      </c>
      <c r="I4769" s="14" t="s">
        <v>7132</v>
      </c>
      <c r="J4769" s="14" t="s">
        <v>425</v>
      </c>
      <c r="K4769" s="14" t="s">
        <v>420</v>
      </c>
      <c r="L4769" s="14" t="s">
        <v>422</v>
      </c>
      <c r="M4769" s="14" t="s">
        <v>938</v>
      </c>
      <c r="N4769" s="14" t="s">
        <v>2953</v>
      </c>
      <c r="O4769" s="14" t="s">
        <v>4745</v>
      </c>
      <c r="P4769" s="14" t="s">
        <v>6335</v>
      </c>
      <c r="Q4769" s="14">
        <v>5</v>
      </c>
      <c r="R4769" s="14" t="s">
        <v>5383</v>
      </c>
      <c r="S4769" s="14" t="s">
        <v>439</v>
      </c>
      <c r="T4769" s="35">
        <v>3335</v>
      </c>
      <c r="U4769" s="14" t="s">
        <v>4</v>
      </c>
      <c r="V4769" s="14">
        <v>141.5</v>
      </c>
      <c r="W4769" s="16">
        <f>+IF(datos_arg[[#This Row],[Moneda]]="ARS",datos_arg[[#This Row],[Monto]],datos_arg[[#This Row],[Monto]]*datos_arg[[#This Row],[TC]])</f>
        <v>3335</v>
      </c>
      <c r="X4769" s="16">
        <f>IFERROR(IF(datos_arg[[#This Row],[Moneda]]="USD",datos_arg[[#This Row],[Monto]],datos_arg[[#This Row],[Monto]]/datos_arg[[#This Row],[TC]]),0)</f>
        <v>23.568904593639576</v>
      </c>
      <c r="Y4769" s="14"/>
    </row>
    <row r="4770" spans="1:25" ht="15" customHeight="1" x14ac:dyDescent="0.25">
      <c r="A4770" s="14">
        <f t="shared" si="74"/>
        <v>4767</v>
      </c>
      <c r="B4770" s="1">
        <v>44302</v>
      </c>
      <c r="C4770" s="18">
        <f>+YEAR(datos_arg[[#This Row],[Fecha]])</f>
        <v>2021</v>
      </c>
      <c r="D4770" s="18">
        <f>+MONTH(datos_arg[[#This Row],[Fecha]])</f>
        <v>4</v>
      </c>
      <c r="E4770" s="14" t="s">
        <v>1015</v>
      </c>
      <c r="F4770" s="14" t="s">
        <v>403</v>
      </c>
      <c r="G4770" s="14" t="s">
        <v>5383</v>
      </c>
      <c r="H4770" s="14" t="s">
        <v>6646</v>
      </c>
      <c r="I4770" s="14" t="s">
        <v>7132</v>
      </c>
      <c r="J4770" s="14" t="s">
        <v>425</v>
      </c>
      <c r="K4770" s="14" t="s">
        <v>420</v>
      </c>
      <c r="L4770" s="14" t="s">
        <v>422</v>
      </c>
      <c r="M4770" s="14" t="s">
        <v>938</v>
      </c>
      <c r="N4770" s="14" t="s">
        <v>2953</v>
      </c>
      <c r="O4770" s="14" t="s">
        <v>4746</v>
      </c>
      <c r="P4770" s="14" t="s">
        <v>6335</v>
      </c>
      <c r="Q4770" s="14">
        <v>1</v>
      </c>
      <c r="R4770" s="14" t="s">
        <v>5383</v>
      </c>
      <c r="S4770" s="14" t="s">
        <v>439</v>
      </c>
      <c r="T4770" s="35">
        <v>597.99</v>
      </c>
      <c r="U4770" s="14" t="s">
        <v>4</v>
      </c>
      <c r="V4770" s="14">
        <v>141.5</v>
      </c>
      <c r="W4770" s="16">
        <f>+IF(datos_arg[[#This Row],[Moneda]]="ARS",datos_arg[[#This Row],[Monto]],datos_arg[[#This Row],[Monto]]*datos_arg[[#This Row],[TC]])</f>
        <v>597.99</v>
      </c>
      <c r="X4770" s="16">
        <f>IFERROR(IF(datos_arg[[#This Row],[Moneda]]="USD",datos_arg[[#This Row],[Monto]],datos_arg[[#This Row],[Monto]]/datos_arg[[#This Row],[TC]]),0)</f>
        <v>4.226077738515901</v>
      </c>
      <c r="Y4770" s="14"/>
    </row>
    <row r="4771" spans="1:25" ht="15" customHeight="1" x14ac:dyDescent="0.25">
      <c r="A4771" s="14">
        <f t="shared" si="74"/>
        <v>4768</v>
      </c>
      <c r="B4771" s="1">
        <v>44302</v>
      </c>
      <c r="C4771" s="18">
        <f>+YEAR(datos_arg[[#This Row],[Fecha]])</f>
        <v>2021</v>
      </c>
      <c r="D4771" s="18">
        <f>+MONTH(datos_arg[[#This Row],[Fecha]])</f>
        <v>4</v>
      </c>
      <c r="E4771" s="14" t="s">
        <v>5358</v>
      </c>
      <c r="F4771" s="14" t="s">
        <v>4109</v>
      </c>
      <c r="G4771" s="14"/>
      <c r="H4771" s="14" t="s">
        <v>8103</v>
      </c>
      <c r="I4771" s="14" t="s">
        <v>8105</v>
      </c>
      <c r="J4771" s="14" t="s">
        <v>482</v>
      </c>
      <c r="K4771" s="14" t="s">
        <v>420</v>
      </c>
      <c r="L4771" s="14" t="s">
        <v>425</v>
      </c>
      <c r="M4771" s="14" t="s">
        <v>4818</v>
      </c>
      <c r="N4771" s="14" t="s">
        <v>2953</v>
      </c>
      <c r="O4771" s="14" t="s">
        <v>4747</v>
      </c>
      <c r="P4771" s="14" t="s">
        <v>6335</v>
      </c>
      <c r="Q4771" s="14">
        <v>13</v>
      </c>
      <c r="R4771" s="14" t="s">
        <v>4109</v>
      </c>
      <c r="S4771" s="14" t="s">
        <v>439</v>
      </c>
      <c r="T4771" s="35">
        <v>9359.98</v>
      </c>
      <c r="U4771" s="14" t="s">
        <v>4</v>
      </c>
      <c r="V4771" s="14">
        <v>141.5</v>
      </c>
      <c r="W4771" s="16">
        <f>+IF(datos_arg[[#This Row],[Moneda]]="ARS",datos_arg[[#This Row],[Monto]],datos_arg[[#This Row],[Monto]]*datos_arg[[#This Row],[TC]])</f>
        <v>9359.98</v>
      </c>
      <c r="X4771" s="16">
        <f>IFERROR(IF(datos_arg[[#This Row],[Moneda]]="USD",datos_arg[[#This Row],[Monto]],datos_arg[[#This Row],[Monto]]/datos_arg[[#This Row],[TC]]),0)</f>
        <v>66.14826855123674</v>
      </c>
      <c r="Y4771" s="14"/>
    </row>
    <row r="4772" spans="1:25" ht="15" customHeight="1" x14ac:dyDescent="0.25">
      <c r="A4772" s="14">
        <f t="shared" si="74"/>
        <v>4769</v>
      </c>
      <c r="B4772" s="1">
        <v>44302</v>
      </c>
      <c r="C4772" s="18">
        <f>+YEAR(datos_arg[[#This Row],[Fecha]])</f>
        <v>2021</v>
      </c>
      <c r="D4772" s="18">
        <f>+MONTH(datos_arg[[#This Row],[Fecha]])</f>
        <v>4</v>
      </c>
      <c r="E4772" s="14" t="s">
        <v>5358</v>
      </c>
      <c r="F4772" s="14" t="s">
        <v>4109</v>
      </c>
      <c r="G4772" s="14"/>
      <c r="H4772" s="14" t="s">
        <v>6646</v>
      </c>
      <c r="I4772" s="14" t="s">
        <v>7132</v>
      </c>
      <c r="J4772" s="14" t="s">
        <v>425</v>
      </c>
      <c r="K4772" s="14" t="s">
        <v>420</v>
      </c>
      <c r="L4772" s="14" t="s">
        <v>426</v>
      </c>
      <c r="M4772" s="14" t="s">
        <v>1659</v>
      </c>
      <c r="N4772" s="14" t="s">
        <v>2953</v>
      </c>
      <c r="O4772" s="14" t="s">
        <v>4748</v>
      </c>
      <c r="P4772" s="14" t="s">
        <v>6335</v>
      </c>
      <c r="Q4772" s="14">
        <v>3</v>
      </c>
      <c r="R4772" s="14" t="s">
        <v>4109</v>
      </c>
      <c r="S4772" s="14" t="s">
        <v>439</v>
      </c>
      <c r="T4772" s="35">
        <v>10875.01</v>
      </c>
      <c r="U4772" s="14" t="s">
        <v>4</v>
      </c>
      <c r="V4772" s="14">
        <v>141.5</v>
      </c>
      <c r="W4772" s="16">
        <f>+IF(datos_arg[[#This Row],[Moneda]]="ARS",datos_arg[[#This Row],[Monto]],datos_arg[[#This Row],[Monto]]*datos_arg[[#This Row],[TC]])</f>
        <v>10875.01</v>
      </c>
      <c r="X4772" s="16">
        <f>IFERROR(IF(datos_arg[[#This Row],[Moneda]]="USD",datos_arg[[#This Row],[Monto]],datos_arg[[#This Row],[Monto]]/datos_arg[[#This Row],[TC]]),0)</f>
        <v>76.85519434628975</v>
      </c>
      <c r="Y4772" s="14"/>
    </row>
    <row r="4773" spans="1:25" ht="15" customHeight="1" x14ac:dyDescent="0.25">
      <c r="A4773" s="14">
        <f t="shared" si="74"/>
        <v>4770</v>
      </c>
      <c r="B4773" s="1">
        <v>44302</v>
      </c>
      <c r="C4773" s="18">
        <f>+YEAR(datos_arg[[#This Row],[Fecha]])</f>
        <v>2021</v>
      </c>
      <c r="D4773" s="18">
        <f>+MONTH(datos_arg[[#This Row],[Fecha]])</f>
        <v>4</v>
      </c>
      <c r="E4773" s="14" t="s">
        <v>5358</v>
      </c>
      <c r="F4773" s="14" t="s">
        <v>4110</v>
      </c>
      <c r="G4773" s="14"/>
      <c r="H4773" s="14" t="s">
        <v>6646</v>
      </c>
      <c r="I4773" s="14" t="s">
        <v>6710</v>
      </c>
      <c r="J4773" s="14" t="s">
        <v>6710</v>
      </c>
      <c r="K4773" s="14"/>
      <c r="L4773" s="14" t="s">
        <v>425</v>
      </c>
      <c r="M4773" s="14" t="s">
        <v>6710</v>
      </c>
      <c r="N4773" s="14" t="s">
        <v>524</v>
      </c>
      <c r="O4773" s="14" t="s">
        <v>4749</v>
      </c>
      <c r="P4773" s="14"/>
      <c r="Q4773" s="14"/>
      <c r="R4773" s="14" t="s">
        <v>4110</v>
      </c>
      <c r="S4773" s="14" t="s">
        <v>439</v>
      </c>
      <c r="T4773" s="35">
        <v>86000</v>
      </c>
      <c r="U4773" s="14" t="s">
        <v>4</v>
      </c>
      <c r="V4773" s="14">
        <v>141.5</v>
      </c>
      <c r="W4773" s="16">
        <f>+IF(datos_arg[[#This Row],[Moneda]]="ARS",datos_arg[[#This Row],[Monto]],datos_arg[[#This Row],[Monto]]*datos_arg[[#This Row],[TC]])</f>
        <v>86000</v>
      </c>
      <c r="X4773" s="16">
        <f>IFERROR(IF(datos_arg[[#This Row],[Moneda]]="USD",datos_arg[[#This Row],[Monto]],datos_arg[[#This Row],[Monto]]/datos_arg[[#This Row],[TC]]),0)</f>
        <v>607.77385159010601</v>
      </c>
      <c r="Y4773" s="14"/>
    </row>
    <row r="4774" spans="1:25" ht="15" customHeight="1" x14ac:dyDescent="0.25">
      <c r="A4774" s="14">
        <f t="shared" si="74"/>
        <v>4771</v>
      </c>
      <c r="B4774" s="1">
        <v>44302</v>
      </c>
      <c r="C4774" s="18">
        <f>+YEAR(datos_arg[[#This Row],[Fecha]])</f>
        <v>2021</v>
      </c>
      <c r="D4774" s="18">
        <f>+MONTH(datos_arg[[#This Row],[Fecha]])</f>
        <v>4</v>
      </c>
      <c r="E4774" s="14" t="s">
        <v>1015</v>
      </c>
      <c r="F4774" s="14" t="s">
        <v>430</v>
      </c>
      <c r="G4774" s="14"/>
      <c r="H4774" s="14" t="s">
        <v>7132</v>
      </c>
      <c r="I4774" s="14" t="s">
        <v>7132</v>
      </c>
      <c r="J4774" s="14" t="s">
        <v>425</v>
      </c>
      <c r="K4774" s="14"/>
      <c r="L4774" s="14" t="s">
        <v>425</v>
      </c>
      <c r="M4774" s="14" t="s">
        <v>3961</v>
      </c>
      <c r="N4774" s="14" t="s">
        <v>137</v>
      </c>
      <c r="O4774" s="14" t="s">
        <v>4750</v>
      </c>
      <c r="P4774" s="14"/>
      <c r="Q4774" s="14"/>
      <c r="R4774" s="14" t="s">
        <v>430</v>
      </c>
      <c r="S4774" s="14" t="s">
        <v>439</v>
      </c>
      <c r="T4774" s="35">
        <v>16000</v>
      </c>
      <c r="U4774" s="14" t="s">
        <v>4</v>
      </c>
      <c r="V4774" s="14">
        <v>141.5</v>
      </c>
      <c r="W4774" s="16">
        <f>+IF(datos_arg[[#This Row],[Moneda]]="ARS",datos_arg[[#This Row],[Monto]],datos_arg[[#This Row],[Monto]]*datos_arg[[#This Row],[TC]])</f>
        <v>16000</v>
      </c>
      <c r="X4774" s="16">
        <f>IFERROR(IF(datos_arg[[#This Row],[Moneda]]="USD",datos_arg[[#This Row],[Monto]],datos_arg[[#This Row],[Monto]]/datos_arg[[#This Row],[TC]]),0)</f>
        <v>113.07420494699646</v>
      </c>
      <c r="Y4774" s="14"/>
    </row>
    <row r="4775" spans="1:25" x14ac:dyDescent="0.25">
      <c r="A4775" s="14">
        <f t="shared" si="74"/>
        <v>4772</v>
      </c>
      <c r="B4775" s="1">
        <v>44302</v>
      </c>
      <c r="C4775" s="18">
        <f>+YEAR(datos_arg[[#This Row],[Fecha]])</f>
        <v>2021</v>
      </c>
      <c r="D4775" s="18">
        <f>+MONTH(datos_arg[[#This Row],[Fecha]])</f>
        <v>4</v>
      </c>
      <c r="E4775" s="14" t="s">
        <v>408</v>
      </c>
      <c r="F4775" s="14" t="s">
        <v>69</v>
      </c>
      <c r="G4775" s="14"/>
      <c r="H4775" s="14" t="s">
        <v>7132</v>
      </c>
      <c r="I4775" s="14" t="s">
        <v>7132</v>
      </c>
      <c r="J4775" s="14" t="s">
        <v>425</v>
      </c>
      <c r="K4775" s="14"/>
      <c r="L4775" s="14" t="s">
        <v>425</v>
      </c>
      <c r="M4775" s="14" t="s">
        <v>2530</v>
      </c>
      <c r="N4775" s="14" t="s">
        <v>2530</v>
      </c>
      <c r="O4775" s="14"/>
      <c r="P4775" s="14"/>
      <c r="Q4775" s="14"/>
      <c r="R4775" s="14" t="s">
        <v>439</v>
      </c>
      <c r="S4775" s="14" t="s">
        <v>440</v>
      </c>
      <c r="T4775" s="35">
        <v>4500</v>
      </c>
      <c r="U4775" s="14" t="s">
        <v>2</v>
      </c>
      <c r="V4775" s="14">
        <v>140</v>
      </c>
      <c r="W4775" s="16">
        <f>+IF(datos_arg[[#This Row],[Moneda]]="ARS",datos_arg[[#This Row],[Monto]],datos_arg[[#This Row],[Monto]]*datos_arg[[#This Row],[TC]])</f>
        <v>630000</v>
      </c>
      <c r="X4775" s="16">
        <f>IFERROR(IF(datos_arg[[#This Row],[Moneda]]="USD",datos_arg[[#This Row],[Monto]],datos_arg[[#This Row],[Monto]]/datos_arg[[#This Row],[TC]]),0)</f>
        <v>4500</v>
      </c>
      <c r="Y4775" s="14"/>
    </row>
    <row r="4776" spans="1:25" ht="15" customHeight="1" x14ac:dyDescent="0.25">
      <c r="A4776" s="14">
        <f t="shared" si="74"/>
        <v>4773</v>
      </c>
      <c r="B4776" s="1">
        <v>44302</v>
      </c>
      <c r="C4776" s="18">
        <f>+YEAR(datos_arg[[#This Row],[Fecha]])</f>
        <v>2021</v>
      </c>
      <c r="D4776" s="18">
        <f>+MONTH(datos_arg[[#This Row],[Fecha]])</f>
        <v>4</v>
      </c>
      <c r="E4776" s="14" t="s">
        <v>617</v>
      </c>
      <c r="F4776" s="14" t="s">
        <v>6652</v>
      </c>
      <c r="G4776" s="14" t="s">
        <v>6653</v>
      </c>
      <c r="H4776" s="14" t="s">
        <v>6648</v>
      </c>
      <c r="I4776" s="14" t="s">
        <v>3955</v>
      </c>
      <c r="J4776" s="14" t="s">
        <v>425</v>
      </c>
      <c r="K4776" s="14" t="s">
        <v>421</v>
      </c>
      <c r="L4776" s="14" t="s">
        <v>421</v>
      </c>
      <c r="M4776" s="14" t="s">
        <v>488</v>
      </c>
      <c r="N4776" s="14" t="s">
        <v>3546</v>
      </c>
      <c r="O4776" s="14" t="s">
        <v>4751</v>
      </c>
      <c r="P4776" s="14"/>
      <c r="Q4776" s="14">
        <v>2</v>
      </c>
      <c r="R4776" s="14" t="s">
        <v>6653</v>
      </c>
      <c r="S4776" s="14" t="s">
        <v>439</v>
      </c>
      <c r="T4776" s="35">
        <v>522690</v>
      </c>
      <c r="U4776" s="14" t="s">
        <v>4</v>
      </c>
      <c r="V4776" s="14">
        <v>140</v>
      </c>
      <c r="W4776" s="16">
        <f>+IF(datos_arg[[#This Row],[Moneda]]="ARS",datos_arg[[#This Row],[Monto]],datos_arg[[#This Row],[Monto]]*datos_arg[[#This Row],[TC]])</f>
        <v>522690</v>
      </c>
      <c r="X4776" s="16">
        <f>IFERROR(IF(datos_arg[[#This Row],[Moneda]]="USD",datos_arg[[#This Row],[Monto]],datos_arg[[#This Row],[Monto]]/datos_arg[[#This Row],[TC]]),0)</f>
        <v>3733.5</v>
      </c>
      <c r="Y4776" s="14"/>
    </row>
    <row r="4777" spans="1:25" ht="15" customHeight="1" x14ac:dyDescent="0.25">
      <c r="A4777" s="14">
        <f t="shared" si="74"/>
        <v>4774</v>
      </c>
      <c r="B4777" s="1">
        <v>44305</v>
      </c>
      <c r="C4777" s="18">
        <f>+YEAR(datos_arg[[#This Row],[Fecha]])</f>
        <v>2021</v>
      </c>
      <c r="D4777" s="18">
        <f>+MONTH(datos_arg[[#This Row],[Fecha]])</f>
        <v>4</v>
      </c>
      <c r="E4777" s="14" t="s">
        <v>449</v>
      </c>
      <c r="F4777" s="14" t="s">
        <v>505</v>
      </c>
      <c r="G4777" s="14"/>
      <c r="H4777" s="14" t="s">
        <v>7132</v>
      </c>
      <c r="I4777" s="14" t="s">
        <v>7132</v>
      </c>
      <c r="J4777" s="14" t="s">
        <v>425</v>
      </c>
      <c r="K4777" s="14"/>
      <c r="L4777" s="14" t="s">
        <v>425</v>
      </c>
      <c r="M4777" s="14" t="s">
        <v>613</v>
      </c>
      <c r="N4777" s="14" t="s">
        <v>2273</v>
      </c>
      <c r="O4777" s="14" t="s">
        <v>2592</v>
      </c>
      <c r="P4777" s="14"/>
      <c r="Q4777" s="14"/>
      <c r="R4777" s="14" t="s">
        <v>505</v>
      </c>
      <c r="S4777" s="14" t="s">
        <v>613</v>
      </c>
      <c r="T4777" s="35">
        <v>18.41</v>
      </c>
      <c r="U4777" s="14" t="s">
        <v>4</v>
      </c>
      <c r="V4777" s="14">
        <v>140</v>
      </c>
      <c r="W4777" s="16">
        <f>+IF(datos_arg[[#This Row],[Moneda]]="ARS",datos_arg[[#This Row],[Monto]],datos_arg[[#This Row],[Monto]]*datos_arg[[#This Row],[TC]])</f>
        <v>18.41</v>
      </c>
      <c r="X4777" s="16">
        <f>IFERROR(IF(datos_arg[[#This Row],[Moneda]]="USD",datos_arg[[#This Row],[Monto]],datos_arg[[#This Row],[Monto]]/datos_arg[[#This Row],[TC]]),0)</f>
        <v>0.13150000000000001</v>
      </c>
      <c r="Y4777" s="14"/>
    </row>
    <row r="4778" spans="1:25" ht="15" customHeight="1" x14ac:dyDescent="0.25">
      <c r="A4778" s="14">
        <f t="shared" si="74"/>
        <v>4775</v>
      </c>
      <c r="B4778" s="1">
        <v>44305</v>
      </c>
      <c r="C4778" s="18">
        <f>+YEAR(datos_arg[[#This Row],[Fecha]])</f>
        <v>2021</v>
      </c>
      <c r="D4778" s="18">
        <f>+MONTH(datos_arg[[#This Row],[Fecha]])</f>
        <v>4</v>
      </c>
      <c r="E4778" s="14" t="s">
        <v>617</v>
      </c>
      <c r="F4778" s="14" t="s">
        <v>8101</v>
      </c>
      <c r="G4778" s="14"/>
      <c r="H4778" s="14" t="s">
        <v>8103</v>
      </c>
      <c r="I4778" s="14" t="s">
        <v>8105</v>
      </c>
      <c r="J4778" s="14" t="s">
        <v>425</v>
      </c>
      <c r="K4778" s="14" t="s">
        <v>421</v>
      </c>
      <c r="L4778" s="14" t="s">
        <v>425</v>
      </c>
      <c r="M4778" s="14" t="s">
        <v>966</v>
      </c>
      <c r="N4778" s="14" t="s">
        <v>126</v>
      </c>
      <c r="O4778" s="14" t="s">
        <v>4752</v>
      </c>
      <c r="P4778" s="14" t="s">
        <v>6218</v>
      </c>
      <c r="Q4778" s="14">
        <v>22</v>
      </c>
      <c r="R4778" s="14" t="s">
        <v>8101</v>
      </c>
      <c r="S4778" s="14" t="s">
        <v>439</v>
      </c>
      <c r="T4778" s="35">
        <v>34852.910000000003</v>
      </c>
      <c r="U4778" s="14" t="s">
        <v>4</v>
      </c>
      <c r="V4778" s="14">
        <v>140</v>
      </c>
      <c r="W4778" s="16">
        <f>+IF(datos_arg[[#This Row],[Moneda]]="ARS",datos_arg[[#This Row],[Monto]],datos_arg[[#This Row],[Monto]]*datos_arg[[#This Row],[TC]])</f>
        <v>34852.910000000003</v>
      </c>
      <c r="X4778" s="16">
        <f>IFERROR(IF(datos_arg[[#This Row],[Moneda]]="USD",datos_arg[[#This Row],[Monto]],datos_arg[[#This Row],[Monto]]/datos_arg[[#This Row],[TC]]),0)</f>
        <v>248.94935714285717</v>
      </c>
      <c r="Y4778" s="14"/>
    </row>
    <row r="4779" spans="1:25" ht="15" customHeight="1" x14ac:dyDescent="0.25">
      <c r="A4779" s="14">
        <f t="shared" si="74"/>
        <v>4776</v>
      </c>
      <c r="B4779" s="1">
        <v>44305</v>
      </c>
      <c r="C4779" s="18">
        <f>+YEAR(datos_arg[[#This Row],[Fecha]])</f>
        <v>2021</v>
      </c>
      <c r="D4779" s="18">
        <f>+MONTH(datos_arg[[#This Row],[Fecha]])</f>
        <v>4</v>
      </c>
      <c r="E4779" s="14" t="s">
        <v>617</v>
      </c>
      <c r="F4779" s="14" t="s">
        <v>8101</v>
      </c>
      <c r="G4779" s="14"/>
      <c r="H4779" s="14" t="s">
        <v>8103</v>
      </c>
      <c r="I4779" s="14" t="s">
        <v>8105</v>
      </c>
      <c r="J4779" s="14" t="s">
        <v>425</v>
      </c>
      <c r="K4779" s="14" t="s">
        <v>421</v>
      </c>
      <c r="L4779" s="14" t="s">
        <v>425</v>
      </c>
      <c r="M4779" s="14" t="s">
        <v>966</v>
      </c>
      <c r="N4779" s="14" t="s">
        <v>126</v>
      </c>
      <c r="O4779" s="14" t="s">
        <v>4753</v>
      </c>
      <c r="P4779" s="14" t="s">
        <v>6218</v>
      </c>
      <c r="Q4779" s="14">
        <v>25</v>
      </c>
      <c r="R4779" s="14" t="s">
        <v>8101</v>
      </c>
      <c r="S4779" s="14" t="s">
        <v>439</v>
      </c>
      <c r="T4779" s="35">
        <v>26206.09</v>
      </c>
      <c r="U4779" s="14" t="s">
        <v>4</v>
      </c>
      <c r="V4779" s="14">
        <v>140</v>
      </c>
      <c r="W4779" s="16">
        <f>+IF(datos_arg[[#This Row],[Moneda]]="ARS",datos_arg[[#This Row],[Monto]],datos_arg[[#This Row],[Monto]]*datos_arg[[#This Row],[TC]])</f>
        <v>26206.09</v>
      </c>
      <c r="X4779" s="16">
        <f>IFERROR(IF(datos_arg[[#This Row],[Moneda]]="USD",datos_arg[[#This Row],[Monto]],datos_arg[[#This Row],[Monto]]/datos_arg[[#This Row],[TC]]),0)</f>
        <v>187.18635714285713</v>
      </c>
      <c r="Y4779" s="14"/>
    </row>
    <row r="4780" spans="1:25" ht="15" customHeight="1" x14ac:dyDescent="0.25">
      <c r="A4780" s="14">
        <f t="shared" si="74"/>
        <v>4777</v>
      </c>
      <c r="B4780" s="1">
        <v>44305</v>
      </c>
      <c r="C4780" s="18">
        <f>+YEAR(datos_arg[[#This Row],[Fecha]])</f>
        <v>2021</v>
      </c>
      <c r="D4780" s="18">
        <f>+MONTH(datos_arg[[#This Row],[Fecha]])</f>
        <v>4</v>
      </c>
      <c r="E4780" s="14" t="s">
        <v>5358</v>
      </c>
      <c r="F4780" s="14" t="s">
        <v>4110</v>
      </c>
      <c r="G4780" s="14"/>
      <c r="H4780" s="14" t="s">
        <v>433</v>
      </c>
      <c r="I4780" s="14" t="s">
        <v>6718</v>
      </c>
      <c r="J4780" s="14" t="s">
        <v>425</v>
      </c>
      <c r="K4780" s="14"/>
      <c r="L4780" s="14" t="s">
        <v>425</v>
      </c>
      <c r="M4780" s="14" t="s">
        <v>6711</v>
      </c>
      <c r="N4780" s="14" t="s">
        <v>4754</v>
      </c>
      <c r="O4780" s="14" t="s">
        <v>4756</v>
      </c>
      <c r="P4780" s="14" t="s">
        <v>6336</v>
      </c>
      <c r="Q4780" s="14"/>
      <c r="R4780" s="14" t="s">
        <v>4110</v>
      </c>
      <c r="S4780" s="14" t="s">
        <v>439</v>
      </c>
      <c r="T4780" s="35">
        <v>100000</v>
      </c>
      <c r="U4780" s="14" t="s">
        <v>4</v>
      </c>
      <c r="V4780" s="14">
        <v>140</v>
      </c>
      <c r="W4780" s="16">
        <f>+IF(datos_arg[[#This Row],[Moneda]]="ARS",datos_arg[[#This Row],[Monto]],datos_arg[[#This Row],[Monto]]*datos_arg[[#This Row],[TC]])</f>
        <v>100000</v>
      </c>
      <c r="X4780" s="16">
        <f>IFERROR(IF(datos_arg[[#This Row],[Moneda]]="USD",datos_arg[[#This Row],[Monto]],datos_arg[[#This Row],[Monto]]/datos_arg[[#This Row],[TC]]),0)</f>
        <v>714.28571428571433</v>
      </c>
      <c r="Y4780" s="14"/>
    </row>
    <row r="4781" spans="1:25" ht="15" customHeight="1" x14ac:dyDescent="0.25">
      <c r="A4781" s="14">
        <f t="shared" si="74"/>
        <v>4778</v>
      </c>
      <c r="B4781" s="1">
        <v>44305</v>
      </c>
      <c r="C4781" s="18">
        <f>+YEAR(datos_arg[[#This Row],[Fecha]])</f>
        <v>2021</v>
      </c>
      <c r="D4781" s="18">
        <f>+MONTH(datos_arg[[#This Row],[Fecha]])</f>
        <v>4</v>
      </c>
      <c r="E4781" s="14" t="s">
        <v>1016</v>
      </c>
      <c r="F4781" s="14" t="s">
        <v>404</v>
      </c>
      <c r="G4781" s="14"/>
      <c r="H4781" s="14" t="s">
        <v>4114</v>
      </c>
      <c r="I4781" s="14" t="s">
        <v>7132</v>
      </c>
      <c r="J4781" s="14" t="s">
        <v>425</v>
      </c>
      <c r="K4781" s="14"/>
      <c r="L4781" s="14" t="s">
        <v>425</v>
      </c>
      <c r="M4781" s="14" t="s">
        <v>129</v>
      </c>
      <c r="N4781" s="14" t="s">
        <v>129</v>
      </c>
      <c r="O4781" s="14" t="s">
        <v>4755</v>
      </c>
      <c r="P4781" s="14" t="s">
        <v>6315</v>
      </c>
      <c r="Q4781" s="14"/>
      <c r="R4781" s="14" t="s">
        <v>404</v>
      </c>
      <c r="S4781" s="14" t="s">
        <v>439</v>
      </c>
      <c r="T4781" s="35">
        <v>9839.32</v>
      </c>
      <c r="U4781" s="14" t="s">
        <v>4</v>
      </c>
      <c r="V4781" s="14">
        <v>140</v>
      </c>
      <c r="W4781" s="16">
        <f>+IF(datos_arg[[#This Row],[Moneda]]="ARS",datos_arg[[#This Row],[Monto]],datos_arg[[#This Row],[Monto]]*datos_arg[[#This Row],[TC]])</f>
        <v>9839.32</v>
      </c>
      <c r="X4781" s="16">
        <f>IFERROR(IF(datos_arg[[#This Row],[Moneda]]="USD",datos_arg[[#This Row],[Monto]],datos_arg[[#This Row],[Monto]]/datos_arg[[#This Row],[TC]]),0)</f>
        <v>70.280857142857144</v>
      </c>
      <c r="Y4781" s="14"/>
    </row>
    <row r="4782" spans="1:25" ht="15" customHeight="1" x14ac:dyDescent="0.25">
      <c r="A4782" s="14">
        <f t="shared" si="74"/>
        <v>4779</v>
      </c>
      <c r="B4782" s="1">
        <v>44305</v>
      </c>
      <c r="C4782" s="18">
        <f>+YEAR(datos_arg[[#This Row],[Fecha]])</f>
        <v>2021</v>
      </c>
      <c r="D4782" s="18">
        <f>+MONTH(datos_arg[[#This Row],[Fecha]])</f>
        <v>4</v>
      </c>
      <c r="E4782" s="14" t="s">
        <v>617</v>
      </c>
      <c r="F4782" s="14" t="s">
        <v>8101</v>
      </c>
      <c r="G4782" s="14"/>
      <c r="H4782" s="14" t="s">
        <v>8103</v>
      </c>
      <c r="I4782" s="14" t="s">
        <v>8105</v>
      </c>
      <c r="J4782" s="14" t="s">
        <v>6729</v>
      </c>
      <c r="K4782" s="14" t="s">
        <v>421</v>
      </c>
      <c r="L4782" s="14" t="s">
        <v>425</v>
      </c>
      <c r="M4782" s="14" t="s">
        <v>3337</v>
      </c>
      <c r="N4782" s="14" t="s">
        <v>100</v>
      </c>
      <c r="O4782" s="14" t="s">
        <v>4757</v>
      </c>
      <c r="P4782" s="14" t="s">
        <v>6337</v>
      </c>
      <c r="Q4782" s="14">
        <v>1</v>
      </c>
      <c r="R4782" s="14" t="s">
        <v>8101</v>
      </c>
      <c r="S4782" s="14" t="s">
        <v>439</v>
      </c>
      <c r="T4782" s="35">
        <v>11300.9</v>
      </c>
      <c r="U4782" s="14" t="s">
        <v>4</v>
      </c>
      <c r="V4782" s="14">
        <v>140</v>
      </c>
      <c r="W4782" s="16">
        <f>+IF(datos_arg[[#This Row],[Moneda]]="ARS",datos_arg[[#This Row],[Monto]],datos_arg[[#This Row],[Monto]]*datos_arg[[#This Row],[TC]])</f>
        <v>11300.9</v>
      </c>
      <c r="X4782" s="16">
        <f>IFERROR(IF(datos_arg[[#This Row],[Moneda]]="USD",datos_arg[[#This Row],[Monto]],datos_arg[[#This Row],[Monto]]/datos_arg[[#This Row],[TC]]),0)</f>
        <v>80.72071428571428</v>
      </c>
      <c r="Y4782" s="14"/>
    </row>
    <row r="4783" spans="1:25" ht="15" customHeight="1" x14ac:dyDescent="0.25">
      <c r="A4783" s="14">
        <f t="shared" si="74"/>
        <v>4780</v>
      </c>
      <c r="B4783" s="1">
        <v>44305</v>
      </c>
      <c r="C4783" s="18">
        <f>+YEAR(datos_arg[[#This Row],[Fecha]])</f>
        <v>2021</v>
      </c>
      <c r="D4783" s="18">
        <f>+MONTH(datos_arg[[#This Row],[Fecha]])</f>
        <v>4</v>
      </c>
      <c r="E4783" s="14" t="s">
        <v>1015</v>
      </c>
      <c r="F4783" s="14" t="s">
        <v>403</v>
      </c>
      <c r="G4783" s="14" t="s">
        <v>5383</v>
      </c>
      <c r="H4783" s="14" t="s">
        <v>7132</v>
      </c>
      <c r="I4783" s="14" t="s">
        <v>7132</v>
      </c>
      <c r="J4783" s="14" t="s">
        <v>425</v>
      </c>
      <c r="K4783" s="14" t="s">
        <v>420</v>
      </c>
      <c r="L4783" s="14" t="s">
        <v>425</v>
      </c>
      <c r="M4783" s="14" t="s">
        <v>815</v>
      </c>
      <c r="N4783" s="14" t="s">
        <v>100</v>
      </c>
      <c r="O4783" s="14" t="s">
        <v>4758</v>
      </c>
      <c r="P4783" s="14" t="s">
        <v>6338</v>
      </c>
      <c r="Q4783" s="14">
        <v>4</v>
      </c>
      <c r="R4783" s="14" t="s">
        <v>5383</v>
      </c>
      <c r="S4783" s="14" t="s">
        <v>439</v>
      </c>
      <c r="T4783" s="35">
        <v>21660</v>
      </c>
      <c r="U4783" s="14" t="s">
        <v>4</v>
      </c>
      <c r="V4783" s="14">
        <v>140</v>
      </c>
      <c r="W4783" s="16">
        <f>+IF(datos_arg[[#This Row],[Moneda]]="ARS",datos_arg[[#This Row],[Monto]],datos_arg[[#This Row],[Monto]]*datos_arg[[#This Row],[TC]])</f>
        <v>21660</v>
      </c>
      <c r="X4783" s="16">
        <f>IFERROR(IF(datos_arg[[#This Row],[Moneda]]="USD",datos_arg[[#This Row],[Monto]],datos_arg[[#This Row],[Monto]]/datos_arg[[#This Row],[TC]]),0)</f>
        <v>154.71428571428572</v>
      </c>
      <c r="Y4783" s="14"/>
    </row>
    <row r="4784" spans="1:25" ht="15" customHeight="1" x14ac:dyDescent="0.25">
      <c r="A4784" s="14">
        <f t="shared" si="74"/>
        <v>4781</v>
      </c>
      <c r="B4784" s="1">
        <v>44305</v>
      </c>
      <c r="C4784" s="18">
        <f>+YEAR(datos_arg[[#This Row],[Fecha]])</f>
        <v>2021</v>
      </c>
      <c r="D4784" s="18">
        <f>+MONTH(datos_arg[[#This Row],[Fecha]])</f>
        <v>4</v>
      </c>
      <c r="E4784" s="14" t="s">
        <v>1015</v>
      </c>
      <c r="F4784" s="14" t="s">
        <v>403</v>
      </c>
      <c r="G4784" s="14" t="s">
        <v>5383</v>
      </c>
      <c r="H4784" s="14" t="s">
        <v>7132</v>
      </c>
      <c r="I4784" s="14" t="s">
        <v>7132</v>
      </c>
      <c r="J4784" s="14" t="s">
        <v>425</v>
      </c>
      <c r="K4784" s="14" t="s">
        <v>420</v>
      </c>
      <c r="L4784" s="14" t="s">
        <v>425</v>
      </c>
      <c r="M4784" s="14" t="s">
        <v>815</v>
      </c>
      <c r="N4784" s="14" t="s">
        <v>100</v>
      </c>
      <c r="O4784" s="14" t="s">
        <v>4759</v>
      </c>
      <c r="P4784" s="14" t="s">
        <v>6338</v>
      </c>
      <c r="Q4784" s="14">
        <v>1</v>
      </c>
      <c r="R4784" s="14" t="s">
        <v>5383</v>
      </c>
      <c r="S4784" s="14" t="s">
        <v>439</v>
      </c>
      <c r="T4784" s="35">
        <v>4840</v>
      </c>
      <c r="U4784" s="14" t="s">
        <v>4</v>
      </c>
      <c r="V4784" s="14">
        <v>140</v>
      </c>
      <c r="W4784" s="16">
        <f>+IF(datos_arg[[#This Row],[Moneda]]="ARS",datos_arg[[#This Row],[Monto]],datos_arg[[#This Row],[Monto]]*datos_arg[[#This Row],[TC]])</f>
        <v>4840</v>
      </c>
      <c r="X4784" s="16">
        <f>IFERROR(IF(datos_arg[[#This Row],[Moneda]]="USD",datos_arg[[#This Row],[Monto]],datos_arg[[#This Row],[Monto]]/datos_arg[[#This Row],[TC]]),0)</f>
        <v>34.571428571428569</v>
      </c>
      <c r="Y4784" s="14"/>
    </row>
    <row r="4785" spans="1:25" ht="15" customHeight="1" x14ac:dyDescent="0.25">
      <c r="A4785" s="14">
        <f t="shared" si="74"/>
        <v>4782</v>
      </c>
      <c r="B4785" s="1">
        <v>44305</v>
      </c>
      <c r="C4785" s="18">
        <f>+YEAR(datos_arg[[#This Row],[Fecha]])</f>
        <v>2021</v>
      </c>
      <c r="D4785" s="18">
        <f>+MONTH(datos_arg[[#This Row],[Fecha]])</f>
        <v>4</v>
      </c>
      <c r="E4785" s="14" t="s">
        <v>1015</v>
      </c>
      <c r="F4785" s="14" t="s">
        <v>403</v>
      </c>
      <c r="G4785" s="14" t="s">
        <v>5383</v>
      </c>
      <c r="H4785" s="14" t="s">
        <v>7132</v>
      </c>
      <c r="I4785" s="14" t="s">
        <v>7132</v>
      </c>
      <c r="J4785" s="14" t="s">
        <v>425</v>
      </c>
      <c r="K4785" s="14" t="s">
        <v>420</v>
      </c>
      <c r="L4785" s="14" t="s">
        <v>425</v>
      </c>
      <c r="M4785" s="14" t="s">
        <v>815</v>
      </c>
      <c r="N4785" s="14" t="s">
        <v>100</v>
      </c>
      <c r="O4785" s="14" t="s">
        <v>4934</v>
      </c>
      <c r="P4785" s="14" t="s">
        <v>6338</v>
      </c>
      <c r="Q4785" s="14">
        <v>4</v>
      </c>
      <c r="R4785" s="14" t="s">
        <v>5383</v>
      </c>
      <c r="S4785" s="14" t="s">
        <v>439</v>
      </c>
      <c r="T4785" s="35">
        <v>11400</v>
      </c>
      <c r="U4785" s="14" t="s">
        <v>4</v>
      </c>
      <c r="V4785" s="14">
        <v>140</v>
      </c>
      <c r="W4785" s="16">
        <f>+IF(datos_arg[[#This Row],[Moneda]]="ARS",datos_arg[[#This Row],[Monto]],datos_arg[[#This Row],[Monto]]*datos_arg[[#This Row],[TC]])</f>
        <v>11400</v>
      </c>
      <c r="X4785" s="16">
        <f>IFERROR(IF(datos_arg[[#This Row],[Moneda]]="USD",datos_arg[[#This Row],[Monto]],datos_arg[[#This Row],[Monto]]/datos_arg[[#This Row],[TC]]),0)</f>
        <v>81.428571428571431</v>
      </c>
      <c r="Y4785" s="14"/>
    </row>
    <row r="4786" spans="1:25" ht="15" customHeight="1" x14ac:dyDescent="0.25">
      <c r="A4786" s="14">
        <f t="shared" si="74"/>
        <v>4783</v>
      </c>
      <c r="B4786" s="1">
        <v>44305</v>
      </c>
      <c r="C4786" s="18">
        <f>+YEAR(datos_arg[[#This Row],[Fecha]])</f>
        <v>2021</v>
      </c>
      <c r="D4786" s="18">
        <f>+MONTH(datos_arg[[#This Row],[Fecha]])</f>
        <v>4</v>
      </c>
      <c r="E4786" s="14" t="s">
        <v>1015</v>
      </c>
      <c r="F4786" s="14" t="s">
        <v>403</v>
      </c>
      <c r="G4786" s="14" t="s">
        <v>5383</v>
      </c>
      <c r="H4786" s="14" t="s">
        <v>7132</v>
      </c>
      <c r="I4786" s="14" t="s">
        <v>7132</v>
      </c>
      <c r="J4786" s="14" t="s">
        <v>425</v>
      </c>
      <c r="K4786" s="14" t="s">
        <v>420</v>
      </c>
      <c r="L4786" s="14" t="s">
        <v>425</v>
      </c>
      <c r="M4786" s="14" t="s">
        <v>815</v>
      </c>
      <c r="N4786" s="14" t="s">
        <v>100</v>
      </c>
      <c r="O4786" s="14" t="s">
        <v>4760</v>
      </c>
      <c r="P4786" s="14" t="s">
        <v>6338</v>
      </c>
      <c r="Q4786" s="14">
        <v>1</v>
      </c>
      <c r="R4786" s="14" t="s">
        <v>5383</v>
      </c>
      <c r="S4786" s="14" t="s">
        <v>439</v>
      </c>
      <c r="T4786" s="35">
        <v>3499</v>
      </c>
      <c r="U4786" s="14" t="s">
        <v>4</v>
      </c>
      <c r="V4786" s="14">
        <v>140</v>
      </c>
      <c r="W4786" s="16">
        <f>+IF(datos_arg[[#This Row],[Moneda]]="ARS",datos_arg[[#This Row],[Monto]],datos_arg[[#This Row],[Monto]]*datos_arg[[#This Row],[TC]])</f>
        <v>3499</v>
      </c>
      <c r="X4786" s="16">
        <f>IFERROR(IF(datos_arg[[#This Row],[Moneda]]="USD",datos_arg[[#This Row],[Monto]],datos_arg[[#This Row],[Monto]]/datos_arg[[#This Row],[TC]]),0)</f>
        <v>24.992857142857144</v>
      </c>
      <c r="Y4786" s="14"/>
    </row>
    <row r="4787" spans="1:25" ht="15" customHeight="1" x14ac:dyDescent="0.25">
      <c r="A4787" s="14">
        <f t="shared" si="74"/>
        <v>4784</v>
      </c>
      <c r="B4787" s="1">
        <v>44305</v>
      </c>
      <c r="C4787" s="18">
        <f>+YEAR(datos_arg[[#This Row],[Fecha]])</f>
        <v>2021</v>
      </c>
      <c r="D4787" s="18">
        <f>+MONTH(datos_arg[[#This Row],[Fecha]])</f>
        <v>4</v>
      </c>
      <c r="E4787" s="14" t="s">
        <v>1015</v>
      </c>
      <c r="F4787" s="14" t="s">
        <v>403</v>
      </c>
      <c r="G4787" s="14" t="s">
        <v>5383</v>
      </c>
      <c r="H4787" s="14" t="s">
        <v>7132</v>
      </c>
      <c r="I4787" s="14" t="s">
        <v>7132</v>
      </c>
      <c r="J4787" s="14" t="s">
        <v>425</v>
      </c>
      <c r="K4787" s="14" t="s">
        <v>420</v>
      </c>
      <c r="L4787" s="14" t="s">
        <v>425</v>
      </c>
      <c r="M4787" s="14" t="s">
        <v>815</v>
      </c>
      <c r="N4787" s="14" t="s">
        <v>100</v>
      </c>
      <c r="O4787" s="14" t="s">
        <v>4761</v>
      </c>
      <c r="P4787" s="14" t="s">
        <v>6338</v>
      </c>
      <c r="Q4787" s="14">
        <v>2</v>
      </c>
      <c r="R4787" s="14" t="s">
        <v>5383</v>
      </c>
      <c r="S4787" s="14" t="s">
        <v>439</v>
      </c>
      <c r="T4787" s="35">
        <v>5998</v>
      </c>
      <c r="U4787" s="14" t="s">
        <v>4</v>
      </c>
      <c r="V4787" s="14">
        <v>140</v>
      </c>
      <c r="W4787" s="16">
        <f>+IF(datos_arg[[#This Row],[Moneda]]="ARS",datos_arg[[#This Row],[Monto]],datos_arg[[#This Row],[Monto]]*datos_arg[[#This Row],[TC]])</f>
        <v>5998</v>
      </c>
      <c r="X4787" s="16">
        <f>IFERROR(IF(datos_arg[[#This Row],[Moneda]]="USD",datos_arg[[#This Row],[Monto]],datos_arg[[#This Row],[Monto]]/datos_arg[[#This Row],[TC]]),0)</f>
        <v>42.842857142857142</v>
      </c>
      <c r="Y4787" s="14"/>
    </row>
    <row r="4788" spans="1:25" ht="15" customHeight="1" x14ac:dyDescent="0.25">
      <c r="A4788" s="14">
        <f t="shared" si="74"/>
        <v>4785</v>
      </c>
      <c r="B4788" s="1">
        <v>44306</v>
      </c>
      <c r="C4788" s="18">
        <f>+YEAR(datos_arg[[#This Row],[Fecha]])</f>
        <v>2021</v>
      </c>
      <c r="D4788" s="18">
        <f>+MONTH(datos_arg[[#This Row],[Fecha]])</f>
        <v>4</v>
      </c>
      <c r="E4788" s="14" t="s">
        <v>617</v>
      </c>
      <c r="F4788" s="14" t="s">
        <v>8101</v>
      </c>
      <c r="G4788" s="14"/>
      <c r="H4788" s="14" t="s">
        <v>8103</v>
      </c>
      <c r="I4788" s="14" t="s">
        <v>8105</v>
      </c>
      <c r="J4788" s="14" t="s">
        <v>6717</v>
      </c>
      <c r="K4788" s="14"/>
      <c r="L4788" s="14" t="s">
        <v>426</v>
      </c>
      <c r="M4788" s="14" t="s">
        <v>881</v>
      </c>
      <c r="N4788" s="14" t="s">
        <v>4712</v>
      </c>
      <c r="O4788" s="14" t="s">
        <v>4763</v>
      </c>
      <c r="P4788" s="14" t="s">
        <v>6319</v>
      </c>
      <c r="Q4788" s="14">
        <v>2</v>
      </c>
      <c r="R4788" s="14" t="s">
        <v>8101</v>
      </c>
      <c r="S4788" s="14" t="s">
        <v>439</v>
      </c>
      <c r="T4788" s="35">
        <v>3069.33</v>
      </c>
      <c r="U4788" s="14" t="s">
        <v>4</v>
      </c>
      <c r="V4788" s="14">
        <v>140</v>
      </c>
      <c r="W4788" s="16">
        <f>+IF(datos_arg[[#This Row],[Moneda]]="ARS",datos_arg[[#This Row],[Monto]],datos_arg[[#This Row],[Monto]]*datos_arg[[#This Row],[TC]])</f>
        <v>3069.33</v>
      </c>
      <c r="X4788" s="16">
        <f>IFERROR(IF(datos_arg[[#This Row],[Moneda]]="USD",datos_arg[[#This Row],[Monto]],datos_arg[[#This Row],[Monto]]/datos_arg[[#This Row],[TC]]),0)</f>
        <v>21.923785714285714</v>
      </c>
      <c r="Y4788" s="14"/>
    </row>
    <row r="4789" spans="1:25" ht="15" customHeight="1" x14ac:dyDescent="0.25">
      <c r="A4789" s="14">
        <f t="shared" si="74"/>
        <v>4786</v>
      </c>
      <c r="B4789" s="1">
        <v>44306</v>
      </c>
      <c r="C4789" s="18">
        <f>+YEAR(datos_arg[[#This Row],[Fecha]])</f>
        <v>2021</v>
      </c>
      <c r="D4789" s="18">
        <f>+MONTH(datos_arg[[#This Row],[Fecha]])</f>
        <v>4</v>
      </c>
      <c r="E4789" s="14" t="s">
        <v>1016</v>
      </c>
      <c r="F4789" s="14" t="s">
        <v>405</v>
      </c>
      <c r="G4789" s="14"/>
      <c r="H4789" s="14" t="s">
        <v>6646</v>
      </c>
      <c r="I4789" s="14" t="s">
        <v>1129</v>
      </c>
      <c r="J4789" s="14" t="s">
        <v>1129</v>
      </c>
      <c r="K4789" s="14" t="s">
        <v>420</v>
      </c>
      <c r="L4789" s="14" t="s">
        <v>426</v>
      </c>
      <c r="M4789" s="14" t="s">
        <v>901</v>
      </c>
      <c r="N4789" s="14" t="s">
        <v>247</v>
      </c>
      <c r="O4789" s="14" t="s">
        <v>2186</v>
      </c>
      <c r="P4789" s="14" t="s">
        <v>6315</v>
      </c>
      <c r="Q4789" s="14">
        <v>2</v>
      </c>
      <c r="R4789" s="14" t="s">
        <v>405</v>
      </c>
      <c r="S4789" s="14" t="s">
        <v>439</v>
      </c>
      <c r="T4789" s="35">
        <v>15730</v>
      </c>
      <c r="U4789" s="14" t="s">
        <v>4</v>
      </c>
      <c r="V4789" s="14">
        <v>140</v>
      </c>
      <c r="W4789" s="16">
        <f>+IF(datos_arg[[#This Row],[Moneda]]="ARS",datos_arg[[#This Row],[Monto]],datos_arg[[#This Row],[Monto]]*datos_arg[[#This Row],[TC]])</f>
        <v>15730</v>
      </c>
      <c r="X4789" s="16">
        <f>IFERROR(IF(datos_arg[[#This Row],[Moneda]]="USD",datos_arg[[#This Row],[Monto]],datos_arg[[#This Row],[Monto]]/datos_arg[[#This Row],[TC]]),0)</f>
        <v>112.35714285714286</v>
      </c>
      <c r="Y4789" s="14"/>
    </row>
    <row r="4790" spans="1:25" ht="15" customHeight="1" x14ac:dyDescent="0.25">
      <c r="A4790" s="14">
        <f t="shared" si="74"/>
        <v>4787</v>
      </c>
      <c r="B4790" s="1">
        <v>44306</v>
      </c>
      <c r="C4790" s="18">
        <f>+YEAR(datos_arg[[#This Row],[Fecha]])</f>
        <v>2021</v>
      </c>
      <c r="D4790" s="18">
        <f>+MONTH(datos_arg[[#This Row],[Fecha]])</f>
        <v>4</v>
      </c>
      <c r="E4790" s="14" t="s">
        <v>1016</v>
      </c>
      <c r="F4790" s="14" t="s">
        <v>405</v>
      </c>
      <c r="G4790" s="14"/>
      <c r="H4790" s="14" t="s">
        <v>532</v>
      </c>
      <c r="I4790" s="14" t="s">
        <v>1129</v>
      </c>
      <c r="J4790" s="14" t="s">
        <v>425</v>
      </c>
      <c r="K4790" s="14" t="s">
        <v>420</v>
      </c>
      <c r="L4790" s="14" t="s">
        <v>426</v>
      </c>
      <c r="M4790" s="14" t="s">
        <v>901</v>
      </c>
      <c r="N4790" s="14" t="s">
        <v>247</v>
      </c>
      <c r="O4790" s="14" t="s">
        <v>2186</v>
      </c>
      <c r="P4790" s="14" t="s">
        <v>6315</v>
      </c>
      <c r="Q4790" s="14">
        <v>1</v>
      </c>
      <c r="R4790" s="14" t="s">
        <v>405</v>
      </c>
      <c r="S4790" s="14" t="s">
        <v>439</v>
      </c>
      <c r="T4790" s="35">
        <v>7865</v>
      </c>
      <c r="U4790" s="14" t="s">
        <v>4</v>
      </c>
      <c r="V4790" s="14">
        <v>140</v>
      </c>
      <c r="W4790" s="16">
        <f>+IF(datos_arg[[#This Row],[Moneda]]="ARS",datos_arg[[#This Row],[Monto]],datos_arg[[#This Row],[Monto]]*datos_arg[[#This Row],[TC]])</f>
        <v>7865</v>
      </c>
      <c r="X4790" s="16">
        <f>IFERROR(IF(datos_arg[[#This Row],[Moneda]]="USD",datos_arg[[#This Row],[Monto]],datos_arg[[#This Row],[Monto]]/datos_arg[[#This Row],[TC]]),0)</f>
        <v>56.178571428571431</v>
      </c>
      <c r="Y4790" s="14"/>
    </row>
    <row r="4791" spans="1:25" ht="15" customHeight="1" x14ac:dyDescent="0.25">
      <c r="A4791" s="14">
        <f t="shared" si="74"/>
        <v>4788</v>
      </c>
      <c r="B4791" s="1">
        <v>44306</v>
      </c>
      <c r="C4791" s="18">
        <f>+YEAR(datos_arg[[#This Row],[Fecha]])</f>
        <v>2021</v>
      </c>
      <c r="D4791" s="18">
        <f>+MONTH(datos_arg[[#This Row],[Fecha]])</f>
        <v>4</v>
      </c>
      <c r="E4791" s="14" t="s">
        <v>1015</v>
      </c>
      <c r="F4791" s="14" t="s">
        <v>403</v>
      </c>
      <c r="G4791" s="14" t="s">
        <v>5383</v>
      </c>
      <c r="H4791" s="14" t="s">
        <v>6646</v>
      </c>
      <c r="I4791" s="14" t="s">
        <v>7132</v>
      </c>
      <c r="J4791" s="14" t="s">
        <v>425</v>
      </c>
      <c r="K4791" s="14" t="s">
        <v>422</v>
      </c>
      <c r="L4791" s="14" t="s">
        <v>425</v>
      </c>
      <c r="M4791" s="14" t="s">
        <v>4727</v>
      </c>
      <c r="N4791" s="14" t="s">
        <v>367</v>
      </c>
      <c r="O4791" s="14" t="s">
        <v>4764</v>
      </c>
      <c r="P4791" s="14" t="s">
        <v>6325</v>
      </c>
      <c r="Q4791" s="14">
        <v>1</v>
      </c>
      <c r="R4791" s="14" t="s">
        <v>5383</v>
      </c>
      <c r="S4791" s="14" t="s">
        <v>439</v>
      </c>
      <c r="T4791" s="35">
        <v>2800</v>
      </c>
      <c r="U4791" s="14" t="s">
        <v>4</v>
      </c>
      <c r="V4791" s="14">
        <v>140</v>
      </c>
      <c r="W4791" s="16">
        <f>+IF(datos_arg[[#This Row],[Moneda]]="ARS",datos_arg[[#This Row],[Monto]],datos_arg[[#This Row],[Monto]]*datos_arg[[#This Row],[TC]])</f>
        <v>2800</v>
      </c>
      <c r="X4791" s="16">
        <f>IFERROR(IF(datos_arg[[#This Row],[Moneda]]="USD",datos_arg[[#This Row],[Monto]],datos_arg[[#This Row],[Monto]]/datos_arg[[#This Row],[TC]]),0)</f>
        <v>20</v>
      </c>
      <c r="Y4791" s="14"/>
    </row>
    <row r="4792" spans="1:25" ht="15" customHeight="1" x14ac:dyDescent="0.25">
      <c r="A4792" s="14">
        <f t="shared" si="74"/>
        <v>4789</v>
      </c>
      <c r="B4792" s="1">
        <v>44306</v>
      </c>
      <c r="C4792" s="18">
        <f>+YEAR(datos_arg[[#This Row],[Fecha]])</f>
        <v>2021</v>
      </c>
      <c r="D4792" s="18">
        <f>+MONTH(datos_arg[[#This Row],[Fecha]])</f>
        <v>4</v>
      </c>
      <c r="E4792" s="14" t="s">
        <v>1015</v>
      </c>
      <c r="F4792" s="14" t="s">
        <v>403</v>
      </c>
      <c r="G4792" s="14" t="s">
        <v>5383</v>
      </c>
      <c r="H4792" s="14" t="s">
        <v>6646</v>
      </c>
      <c r="I4792" s="14" t="s">
        <v>7132</v>
      </c>
      <c r="J4792" s="14" t="s">
        <v>425</v>
      </c>
      <c r="K4792" s="14" t="s">
        <v>422</v>
      </c>
      <c r="L4792" s="14" t="s">
        <v>425</v>
      </c>
      <c r="M4792" s="14" t="s">
        <v>1370</v>
      </c>
      <c r="N4792" s="14" t="s">
        <v>367</v>
      </c>
      <c r="O4792" s="14" t="s">
        <v>4765</v>
      </c>
      <c r="P4792" s="14" t="s">
        <v>6325</v>
      </c>
      <c r="Q4792" s="14">
        <v>2</v>
      </c>
      <c r="R4792" s="14" t="s">
        <v>5383</v>
      </c>
      <c r="S4792" s="14" t="s">
        <v>439</v>
      </c>
      <c r="T4792" s="35">
        <v>100</v>
      </c>
      <c r="U4792" s="14" t="s">
        <v>4</v>
      </c>
      <c r="V4792" s="14">
        <v>140</v>
      </c>
      <c r="W4792" s="16">
        <f>+IF(datos_arg[[#This Row],[Moneda]]="ARS",datos_arg[[#This Row],[Monto]],datos_arg[[#This Row],[Monto]]*datos_arg[[#This Row],[TC]])</f>
        <v>100</v>
      </c>
      <c r="X4792" s="16">
        <f>IFERROR(IF(datos_arg[[#This Row],[Moneda]]="USD",datos_arg[[#This Row],[Monto]],datos_arg[[#This Row],[Monto]]/datos_arg[[#This Row],[TC]]),0)</f>
        <v>0.7142857142857143</v>
      </c>
      <c r="Y4792" s="14"/>
    </row>
    <row r="4793" spans="1:25" ht="15" customHeight="1" x14ac:dyDescent="0.25">
      <c r="A4793" s="14">
        <f t="shared" si="74"/>
        <v>4790</v>
      </c>
      <c r="B4793" s="1">
        <v>44306</v>
      </c>
      <c r="C4793" s="18">
        <f>+YEAR(datos_arg[[#This Row],[Fecha]])</f>
        <v>2021</v>
      </c>
      <c r="D4793" s="18">
        <f>+MONTH(datos_arg[[#This Row],[Fecha]])</f>
        <v>4</v>
      </c>
      <c r="E4793" s="14" t="s">
        <v>1015</v>
      </c>
      <c r="F4793" s="14" t="s">
        <v>403</v>
      </c>
      <c r="G4793" s="14" t="s">
        <v>5383</v>
      </c>
      <c r="H4793" s="14" t="s">
        <v>6646</v>
      </c>
      <c r="I4793" s="14" t="s">
        <v>7132</v>
      </c>
      <c r="J4793" s="14" t="s">
        <v>425</v>
      </c>
      <c r="K4793" s="14"/>
      <c r="L4793" s="14" t="s">
        <v>425</v>
      </c>
      <c r="M4793" s="14" t="s">
        <v>1411</v>
      </c>
      <c r="N4793" s="14" t="s">
        <v>2953</v>
      </c>
      <c r="O4793" s="14" t="s">
        <v>4766</v>
      </c>
      <c r="P4793" s="14" t="s">
        <v>6339</v>
      </c>
      <c r="Q4793" s="14">
        <v>14</v>
      </c>
      <c r="R4793" s="14" t="s">
        <v>5383</v>
      </c>
      <c r="S4793" s="14" t="s">
        <v>439</v>
      </c>
      <c r="T4793" s="35">
        <v>2239.98</v>
      </c>
      <c r="U4793" s="14" t="s">
        <v>4</v>
      </c>
      <c r="V4793" s="14">
        <v>140</v>
      </c>
      <c r="W4793" s="16">
        <f>+IF(datos_arg[[#This Row],[Moneda]]="ARS",datos_arg[[#This Row],[Monto]],datos_arg[[#This Row],[Monto]]*datos_arg[[#This Row],[TC]])</f>
        <v>2239.98</v>
      </c>
      <c r="X4793" s="16">
        <f>IFERROR(IF(datos_arg[[#This Row],[Moneda]]="USD",datos_arg[[#This Row],[Monto]],datos_arg[[#This Row],[Monto]]/datos_arg[[#This Row],[TC]]),0)</f>
        <v>15.999857142857143</v>
      </c>
      <c r="Y4793" s="14"/>
    </row>
    <row r="4794" spans="1:25" ht="15" customHeight="1" x14ac:dyDescent="0.25">
      <c r="A4794" s="14">
        <f t="shared" si="74"/>
        <v>4791</v>
      </c>
      <c r="B4794" s="1">
        <v>44306</v>
      </c>
      <c r="C4794" s="18">
        <f>+YEAR(datos_arg[[#This Row],[Fecha]])</f>
        <v>2021</v>
      </c>
      <c r="D4794" s="18">
        <f>+MONTH(datos_arg[[#This Row],[Fecha]])</f>
        <v>4</v>
      </c>
      <c r="E4794" s="14" t="s">
        <v>5358</v>
      </c>
      <c r="F4794" s="14" t="s">
        <v>4109</v>
      </c>
      <c r="G4794" s="14"/>
      <c r="H4794" s="14" t="s">
        <v>6646</v>
      </c>
      <c r="I4794" s="14" t="s">
        <v>7132</v>
      </c>
      <c r="J4794" s="14" t="s">
        <v>425</v>
      </c>
      <c r="K4794" s="14"/>
      <c r="L4794" s="14" t="s">
        <v>426</v>
      </c>
      <c r="M4794" s="14" t="s">
        <v>2261</v>
      </c>
      <c r="N4794" s="14" t="s">
        <v>2953</v>
      </c>
      <c r="O4794" s="14" t="s">
        <v>4767</v>
      </c>
      <c r="P4794" s="14" t="s">
        <v>6339</v>
      </c>
      <c r="Q4794" s="14">
        <v>1</v>
      </c>
      <c r="R4794" s="14" t="s">
        <v>4109</v>
      </c>
      <c r="S4794" s="14" t="s">
        <v>439</v>
      </c>
      <c r="T4794" s="35">
        <v>4481.01</v>
      </c>
      <c r="U4794" s="14" t="s">
        <v>4</v>
      </c>
      <c r="V4794" s="14">
        <v>140</v>
      </c>
      <c r="W4794" s="16">
        <f>+IF(datos_arg[[#This Row],[Moneda]]="ARS",datos_arg[[#This Row],[Monto]],datos_arg[[#This Row],[Monto]]*datos_arg[[#This Row],[TC]])</f>
        <v>4481.01</v>
      </c>
      <c r="X4794" s="16">
        <f>IFERROR(IF(datos_arg[[#This Row],[Moneda]]="USD",datos_arg[[#This Row],[Monto]],datos_arg[[#This Row],[Monto]]/datos_arg[[#This Row],[TC]]),0)</f>
        <v>32.007214285714291</v>
      </c>
      <c r="Y4794" s="14"/>
    </row>
    <row r="4795" spans="1:25" ht="15" customHeight="1" x14ac:dyDescent="0.25">
      <c r="A4795" s="14">
        <f t="shared" si="74"/>
        <v>4792</v>
      </c>
      <c r="B4795" s="1">
        <v>44306</v>
      </c>
      <c r="C4795" s="18">
        <f>+YEAR(datos_arg[[#This Row],[Fecha]])</f>
        <v>2021</v>
      </c>
      <c r="D4795" s="18">
        <f>+MONTH(datos_arg[[#This Row],[Fecha]])</f>
        <v>4</v>
      </c>
      <c r="E4795" s="14" t="s">
        <v>5358</v>
      </c>
      <c r="F4795" s="14" t="s">
        <v>4109</v>
      </c>
      <c r="G4795" s="14"/>
      <c r="H4795" s="14" t="s">
        <v>8103</v>
      </c>
      <c r="I4795" s="14" t="s">
        <v>8105</v>
      </c>
      <c r="J4795" s="14" t="s">
        <v>482</v>
      </c>
      <c r="K4795" s="14"/>
      <c r="L4795" s="14" t="s">
        <v>426</v>
      </c>
      <c r="M4795" s="14" t="s">
        <v>1592</v>
      </c>
      <c r="N4795" s="14" t="s">
        <v>2953</v>
      </c>
      <c r="O4795" s="14" t="s">
        <v>4768</v>
      </c>
      <c r="P4795" s="14" t="s">
        <v>6339</v>
      </c>
      <c r="Q4795" s="14">
        <v>6</v>
      </c>
      <c r="R4795" s="14" t="s">
        <v>4109</v>
      </c>
      <c r="S4795" s="14" t="s">
        <v>439</v>
      </c>
      <c r="T4795" s="35">
        <v>2291.98</v>
      </c>
      <c r="U4795" s="14" t="s">
        <v>4</v>
      </c>
      <c r="V4795" s="14">
        <v>140</v>
      </c>
      <c r="W4795" s="16">
        <f>+IF(datos_arg[[#This Row],[Moneda]]="ARS",datos_arg[[#This Row],[Monto]],datos_arg[[#This Row],[Monto]]*datos_arg[[#This Row],[TC]])</f>
        <v>2291.98</v>
      </c>
      <c r="X4795" s="16">
        <f>IFERROR(IF(datos_arg[[#This Row],[Moneda]]="USD",datos_arg[[#This Row],[Monto]],datos_arg[[#This Row],[Monto]]/datos_arg[[#This Row],[TC]]),0)</f>
        <v>16.371285714285715</v>
      </c>
      <c r="Y4795" s="14"/>
    </row>
    <row r="4796" spans="1:25" ht="15" customHeight="1" x14ac:dyDescent="0.25">
      <c r="A4796" s="14">
        <f t="shared" si="74"/>
        <v>4793</v>
      </c>
      <c r="B4796" s="1">
        <v>44306</v>
      </c>
      <c r="C4796" s="18">
        <f>+YEAR(datos_arg[[#This Row],[Fecha]])</f>
        <v>2021</v>
      </c>
      <c r="D4796" s="18">
        <f>+MONTH(datos_arg[[#This Row],[Fecha]])</f>
        <v>4</v>
      </c>
      <c r="E4796" s="14" t="s">
        <v>1015</v>
      </c>
      <c r="F4796" s="14" t="s">
        <v>403</v>
      </c>
      <c r="G4796" s="14" t="s">
        <v>5383</v>
      </c>
      <c r="H4796" s="14" t="s">
        <v>6646</v>
      </c>
      <c r="I4796" s="14" t="s">
        <v>7132</v>
      </c>
      <c r="J4796" s="14" t="s">
        <v>425</v>
      </c>
      <c r="K4796" s="14"/>
      <c r="L4796" s="14" t="s">
        <v>425</v>
      </c>
      <c r="M4796" s="14" t="s">
        <v>1411</v>
      </c>
      <c r="N4796" s="14" t="s">
        <v>2953</v>
      </c>
      <c r="O4796" s="14" t="s">
        <v>4766</v>
      </c>
      <c r="P4796" s="14" t="s">
        <v>6339</v>
      </c>
      <c r="Q4796" s="14">
        <v>1</v>
      </c>
      <c r="R4796" s="14" t="s">
        <v>5383</v>
      </c>
      <c r="S4796" s="14" t="s">
        <v>439</v>
      </c>
      <c r="T4796" s="35">
        <v>160</v>
      </c>
      <c r="U4796" s="14" t="s">
        <v>4</v>
      </c>
      <c r="V4796" s="14">
        <v>140</v>
      </c>
      <c r="W4796" s="16">
        <f>+IF(datos_arg[[#This Row],[Moneda]]="ARS",datos_arg[[#This Row],[Monto]],datos_arg[[#This Row],[Monto]]*datos_arg[[#This Row],[TC]])</f>
        <v>160</v>
      </c>
      <c r="X4796" s="16">
        <f>IFERROR(IF(datos_arg[[#This Row],[Moneda]]="USD",datos_arg[[#This Row],[Monto]],datos_arg[[#This Row],[Monto]]/datos_arg[[#This Row],[TC]]),0)</f>
        <v>1.1428571428571428</v>
      </c>
      <c r="Y4796" s="14"/>
    </row>
    <row r="4797" spans="1:25" ht="15" customHeight="1" x14ac:dyDescent="0.25">
      <c r="A4797" s="14">
        <f t="shared" si="74"/>
        <v>4794</v>
      </c>
      <c r="B4797" s="1">
        <v>44306</v>
      </c>
      <c r="C4797" s="18">
        <f>+YEAR(datos_arg[[#This Row],[Fecha]])</f>
        <v>2021</v>
      </c>
      <c r="D4797" s="18">
        <f>+MONTH(datos_arg[[#This Row],[Fecha]])</f>
        <v>4</v>
      </c>
      <c r="E4797" s="14" t="s">
        <v>5358</v>
      </c>
      <c r="F4797" s="14" t="s">
        <v>4110</v>
      </c>
      <c r="G4797" s="14"/>
      <c r="H4797" s="14" t="s">
        <v>532</v>
      </c>
      <c r="I4797" s="14" t="s">
        <v>7132</v>
      </c>
      <c r="J4797" s="14" t="s">
        <v>425</v>
      </c>
      <c r="K4797" s="14"/>
      <c r="L4797" s="14" t="s">
        <v>425</v>
      </c>
      <c r="M4797" s="14" t="s">
        <v>6673</v>
      </c>
      <c r="N4797" s="14" t="s">
        <v>2961</v>
      </c>
      <c r="O4797" s="14" t="s">
        <v>4769</v>
      </c>
      <c r="P4797" s="14" t="s">
        <v>6340</v>
      </c>
      <c r="Q4797" s="14">
        <v>1</v>
      </c>
      <c r="R4797" s="14" t="s">
        <v>4110</v>
      </c>
      <c r="S4797" s="14" t="s">
        <v>439</v>
      </c>
      <c r="T4797" s="35">
        <v>53350.29</v>
      </c>
      <c r="U4797" s="14" t="s">
        <v>4</v>
      </c>
      <c r="V4797" s="14">
        <v>140</v>
      </c>
      <c r="W4797" s="16">
        <f>+IF(datos_arg[[#This Row],[Moneda]]="ARS",datos_arg[[#This Row],[Monto]],datos_arg[[#This Row],[Monto]]*datos_arg[[#This Row],[TC]])</f>
        <v>53350.29</v>
      </c>
      <c r="X4797" s="16">
        <f>IFERROR(IF(datos_arg[[#This Row],[Moneda]]="USD",datos_arg[[#This Row],[Monto]],datos_arg[[#This Row],[Monto]]/datos_arg[[#This Row],[TC]]),0)</f>
        <v>381.07350000000002</v>
      </c>
      <c r="Y4797" s="14"/>
    </row>
    <row r="4798" spans="1:25" ht="15" customHeight="1" x14ac:dyDescent="0.25">
      <c r="A4798" s="14">
        <f t="shared" si="74"/>
        <v>4795</v>
      </c>
      <c r="B4798" s="1">
        <v>44306</v>
      </c>
      <c r="C4798" s="18">
        <f>+YEAR(datos_arg[[#This Row],[Fecha]])</f>
        <v>2021</v>
      </c>
      <c r="D4798" s="18">
        <f>+MONTH(datos_arg[[#This Row],[Fecha]])</f>
        <v>4</v>
      </c>
      <c r="E4798" s="14" t="s">
        <v>5358</v>
      </c>
      <c r="F4798" s="14" t="s">
        <v>4110</v>
      </c>
      <c r="G4798" s="14"/>
      <c r="H4798" s="14" t="s">
        <v>532</v>
      </c>
      <c r="I4798" s="14" t="s">
        <v>7132</v>
      </c>
      <c r="J4798" s="14" t="s">
        <v>425</v>
      </c>
      <c r="K4798" s="14"/>
      <c r="L4798" s="14" t="s">
        <v>425</v>
      </c>
      <c r="M4798" s="14" t="s">
        <v>6673</v>
      </c>
      <c r="N4798" s="14" t="s">
        <v>2961</v>
      </c>
      <c r="O4798" s="14" t="s">
        <v>4770</v>
      </c>
      <c r="P4798" s="14" t="s">
        <v>6340</v>
      </c>
      <c r="Q4798" s="14">
        <v>1</v>
      </c>
      <c r="R4798" s="14" t="s">
        <v>4110</v>
      </c>
      <c r="S4798" s="14" t="s">
        <v>439</v>
      </c>
      <c r="T4798" s="35">
        <v>22865.01</v>
      </c>
      <c r="U4798" s="14" t="s">
        <v>4</v>
      </c>
      <c r="V4798" s="14">
        <v>140</v>
      </c>
      <c r="W4798" s="16">
        <f>+IF(datos_arg[[#This Row],[Moneda]]="ARS",datos_arg[[#This Row],[Monto]],datos_arg[[#This Row],[Monto]]*datos_arg[[#This Row],[TC]])</f>
        <v>22865.01</v>
      </c>
      <c r="X4798" s="16">
        <f>IFERROR(IF(datos_arg[[#This Row],[Moneda]]="USD",datos_arg[[#This Row],[Monto]],datos_arg[[#This Row],[Monto]]/datos_arg[[#This Row],[TC]]),0)</f>
        <v>163.32149999999999</v>
      </c>
      <c r="Y4798" s="14"/>
    </row>
    <row r="4799" spans="1:25" x14ac:dyDescent="0.25">
      <c r="A4799" s="14">
        <f t="shared" si="74"/>
        <v>4796</v>
      </c>
      <c r="B4799" s="1">
        <v>44306</v>
      </c>
      <c r="C4799" s="18">
        <f>+YEAR(datos_arg[[#This Row],[Fecha]])</f>
        <v>2021</v>
      </c>
      <c r="D4799" s="18">
        <f>+MONTH(datos_arg[[#This Row],[Fecha]])</f>
        <v>4</v>
      </c>
      <c r="E4799" s="14" t="s">
        <v>408</v>
      </c>
      <c r="F4799" s="14" t="s">
        <v>69</v>
      </c>
      <c r="G4799" s="14"/>
      <c r="H4799" s="14" t="s">
        <v>7132</v>
      </c>
      <c r="I4799" s="14" t="s">
        <v>7132</v>
      </c>
      <c r="J4799" s="14" t="s">
        <v>425</v>
      </c>
      <c r="K4799" s="14"/>
      <c r="L4799" s="14" t="s">
        <v>425</v>
      </c>
      <c r="M4799" s="14" t="s">
        <v>2530</v>
      </c>
      <c r="N4799" s="14" t="s">
        <v>2530</v>
      </c>
      <c r="O4799" s="14"/>
      <c r="P4799" s="14"/>
      <c r="Q4799" s="14"/>
      <c r="R4799" s="14" t="s">
        <v>439</v>
      </c>
      <c r="S4799" s="14" t="s">
        <v>440</v>
      </c>
      <c r="T4799" s="35">
        <v>2800</v>
      </c>
      <c r="U4799" s="14" t="s">
        <v>2</v>
      </c>
      <c r="V4799" s="14">
        <v>142</v>
      </c>
      <c r="W4799" s="16">
        <f>+IF(datos_arg[[#This Row],[Moneda]]="ARS",datos_arg[[#This Row],[Monto]],datos_arg[[#This Row],[Monto]]*datos_arg[[#This Row],[TC]])</f>
        <v>397600</v>
      </c>
      <c r="X4799" s="16">
        <f>IFERROR(IF(datos_arg[[#This Row],[Moneda]]="USD",datos_arg[[#This Row],[Monto]],datos_arg[[#This Row],[Monto]]/datos_arg[[#This Row],[TC]]),0)</f>
        <v>2800</v>
      </c>
      <c r="Y4799" s="14"/>
    </row>
    <row r="4800" spans="1:25" ht="15" customHeight="1" x14ac:dyDescent="0.25">
      <c r="A4800" s="14">
        <f t="shared" si="74"/>
        <v>4797</v>
      </c>
      <c r="B4800" s="1">
        <v>44306</v>
      </c>
      <c r="C4800" s="18">
        <f>+YEAR(datos_arg[[#This Row],[Fecha]])</f>
        <v>2021</v>
      </c>
      <c r="D4800" s="18">
        <f>+MONTH(datos_arg[[#This Row],[Fecha]])</f>
        <v>4</v>
      </c>
      <c r="E4800" s="14" t="s">
        <v>1015</v>
      </c>
      <c r="F4800" s="14" t="s">
        <v>403</v>
      </c>
      <c r="G4800" s="14" t="s">
        <v>5383</v>
      </c>
      <c r="H4800" s="14" t="s">
        <v>8103</v>
      </c>
      <c r="I4800" s="14" t="s">
        <v>8105</v>
      </c>
      <c r="J4800" s="14" t="s">
        <v>425</v>
      </c>
      <c r="K4800" s="14"/>
      <c r="L4800" s="14" t="s">
        <v>425</v>
      </c>
      <c r="M4800" s="14" t="s">
        <v>2205</v>
      </c>
      <c r="N4800" s="14" t="s">
        <v>4142</v>
      </c>
      <c r="O4800" s="14" t="s">
        <v>4771</v>
      </c>
      <c r="P4800" s="14" t="s">
        <v>6341</v>
      </c>
      <c r="Q4800" s="14">
        <v>2</v>
      </c>
      <c r="R4800" s="14" t="s">
        <v>5383</v>
      </c>
      <c r="S4800" s="14" t="s">
        <v>439</v>
      </c>
      <c r="T4800" s="35">
        <v>878</v>
      </c>
      <c r="U4800" s="14" t="s">
        <v>4</v>
      </c>
      <c r="V4800" s="14">
        <v>142</v>
      </c>
      <c r="W4800" s="16">
        <f>+IF(datos_arg[[#This Row],[Moneda]]="ARS",datos_arg[[#This Row],[Monto]],datos_arg[[#This Row],[Monto]]*datos_arg[[#This Row],[TC]])</f>
        <v>878</v>
      </c>
      <c r="X4800" s="16">
        <f>IFERROR(IF(datos_arg[[#This Row],[Moneda]]="USD",datos_arg[[#This Row],[Monto]],datos_arg[[#This Row],[Monto]]/datos_arg[[#This Row],[TC]]),0)</f>
        <v>6.183098591549296</v>
      </c>
      <c r="Y4800" s="14"/>
    </row>
    <row r="4801" spans="1:25" ht="15" customHeight="1" x14ac:dyDescent="0.25">
      <c r="A4801" s="14">
        <f t="shared" si="74"/>
        <v>4798</v>
      </c>
      <c r="B4801" s="1">
        <v>44306</v>
      </c>
      <c r="C4801" s="18">
        <f>+YEAR(datos_arg[[#This Row],[Fecha]])</f>
        <v>2021</v>
      </c>
      <c r="D4801" s="18">
        <f>+MONTH(datos_arg[[#This Row],[Fecha]])</f>
        <v>4</v>
      </c>
      <c r="E4801" s="14" t="s">
        <v>1015</v>
      </c>
      <c r="F4801" s="14" t="s">
        <v>403</v>
      </c>
      <c r="G4801" s="14" t="s">
        <v>5383</v>
      </c>
      <c r="H4801" s="14" t="s">
        <v>8103</v>
      </c>
      <c r="I4801" s="14" t="s">
        <v>8105</v>
      </c>
      <c r="J4801" s="14" t="s">
        <v>425</v>
      </c>
      <c r="K4801" s="14"/>
      <c r="L4801" s="14" t="s">
        <v>425</v>
      </c>
      <c r="M4801" s="14" t="s">
        <v>745</v>
      </c>
      <c r="N4801" s="14" t="s">
        <v>4142</v>
      </c>
      <c r="O4801" s="14" t="s">
        <v>4772</v>
      </c>
      <c r="P4801" s="14" t="s">
        <v>6341</v>
      </c>
      <c r="Q4801" s="14">
        <v>1</v>
      </c>
      <c r="R4801" s="14" t="s">
        <v>5383</v>
      </c>
      <c r="S4801" s="14" t="s">
        <v>439</v>
      </c>
      <c r="T4801" s="35">
        <v>1438</v>
      </c>
      <c r="U4801" s="14" t="s">
        <v>4</v>
      </c>
      <c r="V4801" s="14">
        <v>142</v>
      </c>
      <c r="W4801" s="16">
        <f>+IF(datos_arg[[#This Row],[Moneda]]="ARS",datos_arg[[#This Row],[Monto]],datos_arg[[#This Row],[Monto]]*datos_arg[[#This Row],[TC]])</f>
        <v>1438</v>
      </c>
      <c r="X4801" s="16">
        <f>IFERROR(IF(datos_arg[[#This Row],[Moneda]]="USD",datos_arg[[#This Row],[Monto]],datos_arg[[#This Row],[Monto]]/datos_arg[[#This Row],[TC]]),0)</f>
        <v>10.126760563380282</v>
      </c>
      <c r="Y4801" s="14"/>
    </row>
    <row r="4802" spans="1:25" ht="15" customHeight="1" x14ac:dyDescent="0.25">
      <c r="A4802" s="14">
        <f t="shared" si="74"/>
        <v>4799</v>
      </c>
      <c r="B4802" s="1">
        <v>44306</v>
      </c>
      <c r="C4802" s="18">
        <f>+YEAR(datos_arg[[#This Row],[Fecha]])</f>
        <v>2021</v>
      </c>
      <c r="D4802" s="18">
        <f>+MONTH(datos_arg[[#This Row],[Fecha]])</f>
        <v>4</v>
      </c>
      <c r="E4802" s="14" t="s">
        <v>1015</v>
      </c>
      <c r="F4802" s="14" t="s">
        <v>403</v>
      </c>
      <c r="G4802" s="14" t="s">
        <v>5383</v>
      </c>
      <c r="H4802" s="14" t="s">
        <v>8103</v>
      </c>
      <c r="I4802" s="14" t="s">
        <v>8105</v>
      </c>
      <c r="J4802" s="14" t="s">
        <v>425</v>
      </c>
      <c r="K4802" s="14"/>
      <c r="L4802" s="14" t="s">
        <v>425</v>
      </c>
      <c r="M4802" s="14" t="s">
        <v>310</v>
      </c>
      <c r="N4802" s="14" t="s">
        <v>4142</v>
      </c>
      <c r="O4802" s="14" t="s">
        <v>4775</v>
      </c>
      <c r="P4802" s="14" t="s">
        <v>6342</v>
      </c>
      <c r="Q4802" s="14"/>
      <c r="R4802" s="14" t="s">
        <v>5383</v>
      </c>
      <c r="S4802" s="14" t="s">
        <v>439</v>
      </c>
      <c r="T4802" s="35">
        <v>1000</v>
      </c>
      <c r="U4802" s="14" t="s">
        <v>4</v>
      </c>
      <c r="V4802" s="14">
        <v>142</v>
      </c>
      <c r="W4802" s="16">
        <f>+IF(datos_arg[[#This Row],[Moneda]]="ARS",datos_arg[[#This Row],[Monto]],datos_arg[[#This Row],[Monto]]*datos_arg[[#This Row],[TC]])</f>
        <v>1000</v>
      </c>
      <c r="X4802" s="16">
        <f>IFERROR(IF(datos_arg[[#This Row],[Moneda]]="USD",datos_arg[[#This Row],[Monto]],datos_arg[[#This Row],[Monto]]/datos_arg[[#This Row],[TC]]),0)</f>
        <v>7.042253521126761</v>
      </c>
      <c r="Y4802" s="14"/>
    </row>
    <row r="4803" spans="1:25" ht="15" customHeight="1" x14ac:dyDescent="0.25">
      <c r="A4803" s="14">
        <f t="shared" si="74"/>
        <v>4800</v>
      </c>
      <c r="B4803" s="1">
        <v>44306</v>
      </c>
      <c r="C4803" s="18">
        <f>+YEAR(datos_arg[[#This Row],[Fecha]])</f>
        <v>2021</v>
      </c>
      <c r="D4803" s="18">
        <f>+MONTH(datos_arg[[#This Row],[Fecha]])</f>
        <v>4</v>
      </c>
      <c r="E4803" s="14" t="s">
        <v>1015</v>
      </c>
      <c r="F4803" s="14" t="s">
        <v>430</v>
      </c>
      <c r="G4803" s="14"/>
      <c r="H4803" s="14" t="s">
        <v>7132</v>
      </c>
      <c r="I4803" s="14" t="s">
        <v>7132</v>
      </c>
      <c r="J4803" s="14" t="s">
        <v>425</v>
      </c>
      <c r="K4803" s="14"/>
      <c r="L4803" s="14" t="s">
        <v>425</v>
      </c>
      <c r="M4803" s="14" t="s">
        <v>102</v>
      </c>
      <c r="N4803" s="14" t="s">
        <v>463</v>
      </c>
      <c r="O4803" s="14" t="s">
        <v>4776</v>
      </c>
      <c r="P4803" s="14" t="s">
        <v>6343</v>
      </c>
      <c r="Q4803" s="14"/>
      <c r="R4803" s="14" t="s">
        <v>430</v>
      </c>
      <c r="S4803" s="14" t="s">
        <v>439</v>
      </c>
      <c r="T4803" s="35">
        <v>1512.3</v>
      </c>
      <c r="U4803" s="14" t="s">
        <v>4</v>
      </c>
      <c r="V4803" s="14">
        <v>142</v>
      </c>
      <c r="W4803" s="16">
        <f>+IF(datos_arg[[#This Row],[Moneda]]="ARS",datos_arg[[#This Row],[Monto]],datos_arg[[#This Row],[Monto]]*datos_arg[[#This Row],[TC]])</f>
        <v>1512.3</v>
      </c>
      <c r="X4803" s="16">
        <f>IFERROR(IF(datos_arg[[#This Row],[Moneda]]="USD",datos_arg[[#This Row],[Monto]],datos_arg[[#This Row],[Monto]]/datos_arg[[#This Row],[TC]]),0)</f>
        <v>10.65</v>
      </c>
      <c r="Y4803" s="14"/>
    </row>
    <row r="4804" spans="1:25" ht="15" customHeight="1" x14ac:dyDescent="0.25">
      <c r="A4804" s="14">
        <f t="shared" si="74"/>
        <v>4801</v>
      </c>
      <c r="B4804" s="1">
        <v>44306</v>
      </c>
      <c r="C4804" s="18">
        <f>+YEAR(datos_arg[[#This Row],[Fecha]])</f>
        <v>2021</v>
      </c>
      <c r="D4804" s="18">
        <f>+MONTH(datos_arg[[#This Row],[Fecha]])</f>
        <v>4</v>
      </c>
      <c r="E4804" s="14" t="s">
        <v>1015</v>
      </c>
      <c r="F4804" s="14" t="s">
        <v>403</v>
      </c>
      <c r="G4804" s="14" t="s">
        <v>5383</v>
      </c>
      <c r="H4804" s="14" t="s">
        <v>6646</v>
      </c>
      <c r="I4804" s="14" t="s">
        <v>7132</v>
      </c>
      <c r="J4804" s="14" t="s">
        <v>425</v>
      </c>
      <c r="K4804" s="14" t="s">
        <v>421</v>
      </c>
      <c r="L4804" s="14" t="s">
        <v>425</v>
      </c>
      <c r="M4804" s="14" t="s">
        <v>1370</v>
      </c>
      <c r="N4804" s="14" t="s">
        <v>1594</v>
      </c>
      <c r="O4804" s="14" t="s">
        <v>4777</v>
      </c>
      <c r="P4804" s="14" t="s">
        <v>6344</v>
      </c>
      <c r="Q4804" s="14"/>
      <c r="R4804" s="14" t="s">
        <v>5383</v>
      </c>
      <c r="S4804" s="14" t="s">
        <v>439</v>
      </c>
      <c r="T4804" s="35">
        <v>950</v>
      </c>
      <c r="U4804" s="14" t="s">
        <v>4</v>
      </c>
      <c r="V4804" s="14">
        <v>142</v>
      </c>
      <c r="W4804" s="16">
        <f>+IF(datos_arg[[#This Row],[Moneda]]="ARS",datos_arg[[#This Row],[Monto]],datos_arg[[#This Row],[Monto]]*datos_arg[[#This Row],[TC]])</f>
        <v>950</v>
      </c>
      <c r="X4804" s="16">
        <f>IFERROR(IF(datos_arg[[#This Row],[Moneda]]="USD",datos_arg[[#This Row],[Monto]],datos_arg[[#This Row],[Monto]]/datos_arg[[#This Row],[TC]]),0)</f>
        <v>6.6901408450704229</v>
      </c>
      <c r="Y4804" s="14"/>
    </row>
    <row r="4805" spans="1:25" ht="15" customHeight="1" x14ac:dyDescent="0.25">
      <c r="A4805" s="14">
        <f t="shared" si="74"/>
        <v>4802</v>
      </c>
      <c r="B4805" s="1">
        <v>44306</v>
      </c>
      <c r="C4805" s="18">
        <f>+YEAR(datos_arg[[#This Row],[Fecha]])</f>
        <v>2021</v>
      </c>
      <c r="D4805" s="18">
        <f>+MONTH(datos_arg[[#This Row],[Fecha]])</f>
        <v>4</v>
      </c>
      <c r="E4805" s="14" t="s">
        <v>617</v>
      </c>
      <c r="F4805" s="14" t="s">
        <v>8101</v>
      </c>
      <c r="G4805" s="14"/>
      <c r="H4805" s="14" t="s">
        <v>8103</v>
      </c>
      <c r="I4805" s="14" t="s">
        <v>8105</v>
      </c>
      <c r="J4805" s="14" t="s">
        <v>425</v>
      </c>
      <c r="K4805" s="14" t="s">
        <v>421</v>
      </c>
      <c r="L4805" s="14" t="s">
        <v>425</v>
      </c>
      <c r="M4805" s="14" t="s">
        <v>665</v>
      </c>
      <c r="N4805" s="14" t="s">
        <v>4778</v>
      </c>
      <c r="O4805" s="14" t="s">
        <v>4779</v>
      </c>
      <c r="P4805" s="14" t="s">
        <v>6345</v>
      </c>
      <c r="Q4805" s="14">
        <v>2</v>
      </c>
      <c r="R4805" s="14" t="s">
        <v>8101</v>
      </c>
      <c r="S4805" s="14" t="s">
        <v>439</v>
      </c>
      <c r="T4805" s="35">
        <v>780</v>
      </c>
      <c r="U4805" s="14" t="s">
        <v>4</v>
      </c>
      <c r="V4805" s="14">
        <v>142</v>
      </c>
      <c r="W4805" s="16">
        <f>+IF(datos_arg[[#This Row],[Moneda]]="ARS",datos_arg[[#This Row],[Monto]],datos_arg[[#This Row],[Monto]]*datos_arg[[#This Row],[TC]])</f>
        <v>780</v>
      </c>
      <c r="X4805" s="16">
        <f>IFERROR(IF(datos_arg[[#This Row],[Moneda]]="USD",datos_arg[[#This Row],[Monto]],datos_arg[[#This Row],[Monto]]/datos_arg[[#This Row],[TC]]),0)</f>
        <v>5.492957746478873</v>
      </c>
      <c r="Y4805" s="14"/>
    </row>
    <row r="4806" spans="1:25" ht="15" customHeight="1" x14ac:dyDescent="0.25">
      <c r="A4806" s="14">
        <f t="shared" ref="A4806:A4869" si="75">+A4805+1</f>
        <v>4803</v>
      </c>
      <c r="B4806" s="1">
        <v>44306</v>
      </c>
      <c r="C4806" s="18">
        <f>+YEAR(datos_arg[[#This Row],[Fecha]])</f>
        <v>2021</v>
      </c>
      <c r="D4806" s="18">
        <f>+MONTH(datos_arg[[#This Row],[Fecha]])</f>
        <v>4</v>
      </c>
      <c r="E4806" s="14" t="s">
        <v>1015</v>
      </c>
      <c r="F4806" s="14" t="s">
        <v>403</v>
      </c>
      <c r="G4806" s="14" t="s">
        <v>5383</v>
      </c>
      <c r="H4806" s="14" t="s">
        <v>8103</v>
      </c>
      <c r="I4806" s="14" t="s">
        <v>8105</v>
      </c>
      <c r="J4806" s="14" t="s">
        <v>425</v>
      </c>
      <c r="K4806" s="14" t="s">
        <v>421</v>
      </c>
      <c r="L4806" s="14" t="s">
        <v>425</v>
      </c>
      <c r="M4806" s="14" t="s">
        <v>1419</v>
      </c>
      <c r="N4806" s="14" t="s">
        <v>310</v>
      </c>
      <c r="O4806" s="14" t="s">
        <v>4780</v>
      </c>
      <c r="P4806" s="14" t="s">
        <v>6346</v>
      </c>
      <c r="Q4806" s="14">
        <v>15</v>
      </c>
      <c r="R4806" s="14" t="s">
        <v>5383</v>
      </c>
      <c r="S4806" s="14" t="s">
        <v>439</v>
      </c>
      <c r="T4806" s="35">
        <v>165</v>
      </c>
      <c r="U4806" s="14" t="s">
        <v>4</v>
      </c>
      <c r="V4806" s="14">
        <v>142</v>
      </c>
      <c r="W4806" s="16">
        <f>+IF(datos_arg[[#This Row],[Moneda]]="ARS",datos_arg[[#This Row],[Monto]],datos_arg[[#This Row],[Monto]]*datos_arg[[#This Row],[TC]])</f>
        <v>165</v>
      </c>
      <c r="X4806" s="16">
        <f>IFERROR(IF(datos_arg[[#This Row],[Moneda]]="USD",datos_arg[[#This Row],[Monto]],datos_arg[[#This Row],[Monto]]/datos_arg[[#This Row],[TC]]),0)</f>
        <v>1.1619718309859155</v>
      </c>
      <c r="Y4806" s="14"/>
    </row>
    <row r="4807" spans="1:25" ht="15" customHeight="1" x14ac:dyDescent="0.25">
      <c r="A4807" s="14">
        <f t="shared" si="75"/>
        <v>4804</v>
      </c>
      <c r="B4807" s="1">
        <v>44306</v>
      </c>
      <c r="C4807" s="18">
        <f>+YEAR(datos_arg[[#This Row],[Fecha]])</f>
        <v>2021</v>
      </c>
      <c r="D4807" s="18">
        <f>+MONTH(datos_arg[[#This Row],[Fecha]])</f>
        <v>4</v>
      </c>
      <c r="E4807" s="14" t="s">
        <v>1015</v>
      </c>
      <c r="F4807" s="14" t="s">
        <v>403</v>
      </c>
      <c r="G4807" s="14" t="s">
        <v>5383</v>
      </c>
      <c r="H4807" s="14" t="s">
        <v>8103</v>
      </c>
      <c r="I4807" s="14" t="s">
        <v>8105</v>
      </c>
      <c r="J4807" s="14" t="s">
        <v>425</v>
      </c>
      <c r="K4807" s="14" t="s">
        <v>421</v>
      </c>
      <c r="L4807" s="14" t="s">
        <v>425</v>
      </c>
      <c r="M4807" s="14" t="s">
        <v>1419</v>
      </c>
      <c r="N4807" s="14" t="s">
        <v>310</v>
      </c>
      <c r="O4807" s="14" t="s">
        <v>4781</v>
      </c>
      <c r="P4807" s="14" t="s">
        <v>6346</v>
      </c>
      <c r="Q4807" s="14">
        <v>30</v>
      </c>
      <c r="R4807" s="14" t="s">
        <v>5383</v>
      </c>
      <c r="S4807" s="14" t="s">
        <v>439</v>
      </c>
      <c r="T4807" s="35">
        <v>210</v>
      </c>
      <c r="U4807" s="14" t="s">
        <v>4</v>
      </c>
      <c r="V4807" s="14">
        <v>142</v>
      </c>
      <c r="W4807" s="16">
        <f>+IF(datos_arg[[#This Row],[Moneda]]="ARS",datos_arg[[#This Row],[Monto]],datos_arg[[#This Row],[Monto]]*datos_arg[[#This Row],[TC]])</f>
        <v>210</v>
      </c>
      <c r="X4807" s="16">
        <f>IFERROR(IF(datos_arg[[#This Row],[Moneda]]="USD",datos_arg[[#This Row],[Monto]],datos_arg[[#This Row],[Monto]]/datos_arg[[#This Row],[TC]]),0)</f>
        <v>1.4788732394366197</v>
      </c>
      <c r="Y4807" s="14"/>
    </row>
    <row r="4808" spans="1:25" ht="15" customHeight="1" x14ac:dyDescent="0.25">
      <c r="A4808" s="14">
        <f t="shared" si="75"/>
        <v>4805</v>
      </c>
      <c r="B4808" s="1">
        <v>44306</v>
      </c>
      <c r="C4808" s="18">
        <f>+YEAR(datos_arg[[#This Row],[Fecha]])</f>
        <v>2021</v>
      </c>
      <c r="D4808" s="18">
        <f>+MONTH(datos_arg[[#This Row],[Fecha]])</f>
        <v>4</v>
      </c>
      <c r="E4808" s="14" t="s">
        <v>1015</v>
      </c>
      <c r="F4808" s="14" t="s">
        <v>403</v>
      </c>
      <c r="G4808" s="14" t="s">
        <v>5383</v>
      </c>
      <c r="H4808" s="14" t="s">
        <v>8103</v>
      </c>
      <c r="I4808" s="14" t="s">
        <v>8105</v>
      </c>
      <c r="J4808" s="14" t="s">
        <v>425</v>
      </c>
      <c r="K4808" s="14" t="s">
        <v>421</v>
      </c>
      <c r="L4808" s="14" t="s">
        <v>425</v>
      </c>
      <c r="M4808" s="14" t="s">
        <v>2208</v>
      </c>
      <c r="N4808" s="14" t="s">
        <v>310</v>
      </c>
      <c r="O4808" s="14" t="s">
        <v>4782</v>
      </c>
      <c r="P4808" s="14" t="s">
        <v>6346</v>
      </c>
      <c r="Q4808" s="14">
        <v>40</v>
      </c>
      <c r="R4808" s="14" t="s">
        <v>5383</v>
      </c>
      <c r="S4808" s="14" t="s">
        <v>439</v>
      </c>
      <c r="T4808" s="35">
        <v>40</v>
      </c>
      <c r="U4808" s="14" t="s">
        <v>4</v>
      </c>
      <c r="V4808" s="14">
        <v>142</v>
      </c>
      <c r="W4808" s="16">
        <f>+IF(datos_arg[[#This Row],[Moneda]]="ARS",datos_arg[[#This Row],[Monto]],datos_arg[[#This Row],[Monto]]*datos_arg[[#This Row],[TC]])</f>
        <v>40</v>
      </c>
      <c r="X4808" s="16">
        <f>IFERROR(IF(datos_arg[[#This Row],[Moneda]]="USD",datos_arg[[#This Row],[Monto]],datos_arg[[#This Row],[Monto]]/datos_arg[[#This Row],[TC]]),0)</f>
        <v>0.28169014084507044</v>
      </c>
      <c r="Y4808" s="14"/>
    </row>
    <row r="4809" spans="1:25" ht="15" customHeight="1" x14ac:dyDescent="0.25">
      <c r="A4809" s="14">
        <f t="shared" si="75"/>
        <v>4806</v>
      </c>
      <c r="B4809" s="1">
        <v>44306</v>
      </c>
      <c r="C4809" s="18">
        <f>+YEAR(datos_arg[[#This Row],[Fecha]])</f>
        <v>2021</v>
      </c>
      <c r="D4809" s="18">
        <f>+MONTH(datos_arg[[#This Row],[Fecha]])</f>
        <v>4</v>
      </c>
      <c r="E4809" s="14" t="s">
        <v>1015</v>
      </c>
      <c r="F4809" s="14" t="s">
        <v>403</v>
      </c>
      <c r="G4809" s="14" t="s">
        <v>5383</v>
      </c>
      <c r="H4809" s="14" t="s">
        <v>8103</v>
      </c>
      <c r="I4809" s="14" t="s">
        <v>8105</v>
      </c>
      <c r="J4809" s="14" t="s">
        <v>425</v>
      </c>
      <c r="K4809" s="14" t="s">
        <v>421</v>
      </c>
      <c r="L4809" s="14" t="s">
        <v>425</v>
      </c>
      <c r="M4809" s="14" t="s">
        <v>1419</v>
      </c>
      <c r="N4809" s="14" t="s">
        <v>310</v>
      </c>
      <c r="O4809" s="14" t="s">
        <v>4783</v>
      </c>
      <c r="P4809" s="14" t="s">
        <v>6346</v>
      </c>
      <c r="Q4809" s="14">
        <v>40</v>
      </c>
      <c r="R4809" s="14" t="s">
        <v>5383</v>
      </c>
      <c r="S4809" s="14" t="s">
        <v>439</v>
      </c>
      <c r="T4809" s="35">
        <v>320</v>
      </c>
      <c r="U4809" s="14" t="s">
        <v>4</v>
      </c>
      <c r="V4809" s="14">
        <v>142</v>
      </c>
      <c r="W4809" s="16">
        <f>+IF(datos_arg[[#This Row],[Moneda]]="ARS",datos_arg[[#This Row],[Monto]],datos_arg[[#This Row],[Monto]]*datos_arg[[#This Row],[TC]])</f>
        <v>320</v>
      </c>
      <c r="X4809" s="16">
        <f>IFERROR(IF(datos_arg[[#This Row],[Moneda]]="USD",datos_arg[[#This Row],[Monto]],datos_arg[[#This Row],[Monto]]/datos_arg[[#This Row],[TC]]),0)</f>
        <v>2.2535211267605635</v>
      </c>
      <c r="Y4809" s="14"/>
    </row>
    <row r="4810" spans="1:25" ht="15" customHeight="1" x14ac:dyDescent="0.25">
      <c r="A4810" s="14">
        <f t="shared" si="75"/>
        <v>4807</v>
      </c>
      <c r="B4810" s="1">
        <v>44306</v>
      </c>
      <c r="C4810" s="18">
        <f>+YEAR(datos_arg[[#This Row],[Fecha]])</f>
        <v>2021</v>
      </c>
      <c r="D4810" s="18">
        <f>+MONTH(datos_arg[[#This Row],[Fecha]])</f>
        <v>4</v>
      </c>
      <c r="E4810" s="14" t="s">
        <v>1015</v>
      </c>
      <c r="F4810" s="14" t="s">
        <v>403</v>
      </c>
      <c r="G4810" s="14" t="s">
        <v>5383</v>
      </c>
      <c r="H4810" s="14" t="s">
        <v>8103</v>
      </c>
      <c r="I4810" s="14" t="s">
        <v>8105</v>
      </c>
      <c r="J4810" s="14" t="s">
        <v>425</v>
      </c>
      <c r="K4810" s="14" t="s">
        <v>421</v>
      </c>
      <c r="L4810" s="14" t="s">
        <v>425</v>
      </c>
      <c r="M4810" s="14" t="s">
        <v>2208</v>
      </c>
      <c r="N4810" s="14" t="s">
        <v>310</v>
      </c>
      <c r="O4810" s="14" t="s">
        <v>4784</v>
      </c>
      <c r="P4810" s="14" t="s">
        <v>6346</v>
      </c>
      <c r="Q4810" s="14">
        <v>15</v>
      </c>
      <c r="R4810" s="14" t="s">
        <v>5383</v>
      </c>
      <c r="S4810" s="14" t="s">
        <v>439</v>
      </c>
      <c r="T4810" s="35">
        <v>45</v>
      </c>
      <c r="U4810" s="14" t="s">
        <v>4</v>
      </c>
      <c r="V4810" s="14">
        <v>142</v>
      </c>
      <c r="W4810" s="16">
        <f>+IF(datos_arg[[#This Row],[Moneda]]="ARS",datos_arg[[#This Row],[Monto]],datos_arg[[#This Row],[Monto]]*datos_arg[[#This Row],[TC]])</f>
        <v>45</v>
      </c>
      <c r="X4810" s="16">
        <f>IFERROR(IF(datos_arg[[#This Row],[Moneda]]="USD",datos_arg[[#This Row],[Monto]],datos_arg[[#This Row],[Monto]]/datos_arg[[#This Row],[TC]]),0)</f>
        <v>0.31690140845070425</v>
      </c>
      <c r="Y4810" s="14"/>
    </row>
    <row r="4811" spans="1:25" ht="15" customHeight="1" x14ac:dyDescent="0.25">
      <c r="A4811" s="14">
        <f t="shared" si="75"/>
        <v>4808</v>
      </c>
      <c r="B4811" s="1">
        <v>44307</v>
      </c>
      <c r="C4811" s="18">
        <f>+YEAR(datos_arg[[#This Row],[Fecha]])</f>
        <v>2021</v>
      </c>
      <c r="D4811" s="18">
        <f>+MONTH(datos_arg[[#This Row],[Fecha]])</f>
        <v>4</v>
      </c>
      <c r="E4811" s="14" t="s">
        <v>1015</v>
      </c>
      <c r="F4811" s="14" t="s">
        <v>430</v>
      </c>
      <c r="G4811" s="14"/>
      <c r="H4811" s="14" t="s">
        <v>7132</v>
      </c>
      <c r="I4811" s="14" t="s">
        <v>7132</v>
      </c>
      <c r="J4811" s="14" t="s">
        <v>425</v>
      </c>
      <c r="K4811" s="14"/>
      <c r="L4811" s="14" t="s">
        <v>425</v>
      </c>
      <c r="M4811" s="14" t="s">
        <v>102</v>
      </c>
      <c r="N4811" s="14" t="s">
        <v>480</v>
      </c>
      <c r="O4811" s="14" t="s">
        <v>4720</v>
      </c>
      <c r="P4811" s="14" t="s">
        <v>6347</v>
      </c>
      <c r="Q4811" s="14"/>
      <c r="R4811" s="14" t="s">
        <v>430</v>
      </c>
      <c r="S4811" s="14" t="s">
        <v>439</v>
      </c>
      <c r="T4811" s="35">
        <v>2857</v>
      </c>
      <c r="U4811" s="14" t="s">
        <v>4</v>
      </c>
      <c r="V4811" s="14">
        <v>142</v>
      </c>
      <c r="W4811" s="16">
        <f>+IF(datos_arg[[#This Row],[Moneda]]="ARS",datos_arg[[#This Row],[Monto]],datos_arg[[#This Row],[Monto]]*datos_arg[[#This Row],[TC]])</f>
        <v>2857</v>
      </c>
      <c r="X4811" s="16">
        <f>IFERROR(IF(datos_arg[[#This Row],[Moneda]]="USD",datos_arg[[#This Row],[Monto]],datos_arg[[#This Row],[Monto]]/datos_arg[[#This Row],[TC]]),0)</f>
        <v>20.119718309859156</v>
      </c>
      <c r="Y4811" s="14"/>
    </row>
    <row r="4812" spans="1:25" ht="15" customHeight="1" x14ac:dyDescent="0.25">
      <c r="A4812" s="14">
        <f t="shared" si="75"/>
        <v>4809</v>
      </c>
      <c r="B4812" s="1">
        <v>44307</v>
      </c>
      <c r="C4812" s="18">
        <f>+YEAR(datos_arg[[#This Row],[Fecha]])</f>
        <v>2021</v>
      </c>
      <c r="D4812" s="18">
        <f>+MONTH(datos_arg[[#This Row],[Fecha]])</f>
        <v>4</v>
      </c>
      <c r="E4812" s="14" t="s">
        <v>1015</v>
      </c>
      <c r="F4812" s="14" t="s">
        <v>403</v>
      </c>
      <c r="G4812" s="14" t="s">
        <v>5382</v>
      </c>
      <c r="H4812" s="14" t="s">
        <v>6646</v>
      </c>
      <c r="I4812" s="14" t="s">
        <v>7132</v>
      </c>
      <c r="J4812" s="14" t="s">
        <v>425</v>
      </c>
      <c r="K4812" s="14" t="s">
        <v>421</v>
      </c>
      <c r="L4812" s="14" t="s">
        <v>421</v>
      </c>
      <c r="M4812" s="14" t="s">
        <v>989</v>
      </c>
      <c r="N4812" s="14" t="s">
        <v>327</v>
      </c>
      <c r="O4812" s="14" t="s">
        <v>2639</v>
      </c>
      <c r="P4812" s="14" t="s">
        <v>6348</v>
      </c>
      <c r="Q4812" s="14">
        <v>747</v>
      </c>
      <c r="R4812" s="14" t="s">
        <v>5382</v>
      </c>
      <c r="S4812" s="14" t="s">
        <v>439</v>
      </c>
      <c r="T4812" s="35">
        <v>27116</v>
      </c>
      <c r="U4812" s="14" t="s">
        <v>4</v>
      </c>
      <c r="V4812" s="14">
        <v>142</v>
      </c>
      <c r="W4812" s="16">
        <f>+IF(datos_arg[[#This Row],[Moneda]]="ARS",datos_arg[[#This Row],[Monto]],datos_arg[[#This Row],[Monto]]*datos_arg[[#This Row],[TC]])</f>
        <v>27116</v>
      </c>
      <c r="X4812" s="16">
        <f>IFERROR(IF(datos_arg[[#This Row],[Moneda]]="USD",datos_arg[[#This Row],[Monto]],datos_arg[[#This Row],[Monto]]/datos_arg[[#This Row],[TC]]),0)</f>
        <v>190.95774647887325</v>
      </c>
      <c r="Y4812" s="14"/>
    </row>
    <row r="4813" spans="1:25" ht="15" customHeight="1" x14ac:dyDescent="0.25">
      <c r="A4813" s="14">
        <f t="shared" si="75"/>
        <v>4810</v>
      </c>
      <c r="B4813" s="1">
        <v>44307</v>
      </c>
      <c r="C4813" s="18">
        <f>+YEAR(datos_arg[[#This Row],[Fecha]])</f>
        <v>2021</v>
      </c>
      <c r="D4813" s="18">
        <f>+MONTH(datos_arg[[#This Row],[Fecha]])</f>
        <v>4</v>
      </c>
      <c r="E4813" s="14" t="s">
        <v>617</v>
      </c>
      <c r="F4813" s="14" t="s">
        <v>8101</v>
      </c>
      <c r="G4813" s="14"/>
      <c r="H4813" s="14" t="s">
        <v>8103</v>
      </c>
      <c r="I4813" s="14" t="s">
        <v>8105</v>
      </c>
      <c r="J4813" s="14" t="s">
        <v>6683</v>
      </c>
      <c r="K4813" s="14" t="s">
        <v>420</v>
      </c>
      <c r="L4813" s="14" t="s">
        <v>426</v>
      </c>
      <c r="M4813" s="14" t="s">
        <v>2445</v>
      </c>
      <c r="N4813" s="14" t="s">
        <v>14</v>
      </c>
      <c r="O4813" s="14" t="s">
        <v>6722</v>
      </c>
      <c r="P4813" s="14" t="s">
        <v>6349</v>
      </c>
      <c r="Q4813" s="14">
        <v>1</v>
      </c>
      <c r="R4813" s="14" t="s">
        <v>8101</v>
      </c>
      <c r="S4813" s="14" t="s">
        <v>439</v>
      </c>
      <c r="T4813" s="35">
        <v>41296</v>
      </c>
      <c r="U4813" s="14" t="s">
        <v>4</v>
      </c>
      <c r="V4813" s="14">
        <v>142</v>
      </c>
      <c r="W4813" s="16">
        <f>+IF(datos_arg[[#This Row],[Moneda]]="ARS",datos_arg[[#This Row],[Monto]],datos_arg[[#This Row],[Monto]]*datos_arg[[#This Row],[TC]])</f>
        <v>41296</v>
      </c>
      <c r="X4813" s="16">
        <f>IFERROR(IF(datos_arg[[#This Row],[Moneda]]="USD",datos_arg[[#This Row],[Monto]],datos_arg[[#This Row],[Monto]]/datos_arg[[#This Row],[TC]]),0)</f>
        <v>290.81690140845069</v>
      </c>
      <c r="Y4813" s="14"/>
    </row>
    <row r="4814" spans="1:25" ht="15" customHeight="1" x14ac:dyDescent="0.25">
      <c r="A4814" s="14">
        <f t="shared" si="75"/>
        <v>4811</v>
      </c>
      <c r="B4814" s="1">
        <v>44307</v>
      </c>
      <c r="C4814" s="18">
        <f>+YEAR(datos_arg[[#This Row],[Fecha]])</f>
        <v>2021</v>
      </c>
      <c r="D4814" s="18">
        <f>+MONTH(datos_arg[[#This Row],[Fecha]])</f>
        <v>4</v>
      </c>
      <c r="E4814" s="14" t="s">
        <v>5358</v>
      </c>
      <c r="F4814" s="14" t="s">
        <v>85</v>
      </c>
      <c r="G4814" s="14"/>
      <c r="H4814" s="14" t="s">
        <v>6646</v>
      </c>
      <c r="I4814" s="14" t="s">
        <v>7132</v>
      </c>
      <c r="J4814" s="14" t="s">
        <v>425</v>
      </c>
      <c r="K4814" s="14" t="s">
        <v>420</v>
      </c>
      <c r="L4814" s="14" t="s">
        <v>425</v>
      </c>
      <c r="M4814" s="14" t="s">
        <v>3422</v>
      </c>
      <c r="N4814" s="14" t="s">
        <v>4787</v>
      </c>
      <c r="O4814" s="14" t="s">
        <v>4788</v>
      </c>
      <c r="P4814" s="14" t="s">
        <v>6350</v>
      </c>
      <c r="Q4814" s="14">
        <v>8</v>
      </c>
      <c r="R4814" s="14" t="s">
        <v>85</v>
      </c>
      <c r="S4814" s="14" t="s">
        <v>439</v>
      </c>
      <c r="T4814" s="35">
        <v>15600</v>
      </c>
      <c r="U4814" s="14" t="s">
        <v>4</v>
      </c>
      <c r="V4814" s="14">
        <v>142</v>
      </c>
      <c r="W4814" s="16">
        <f>+IF(datos_arg[[#This Row],[Moneda]]="ARS",datos_arg[[#This Row],[Monto]],datos_arg[[#This Row],[Monto]]*datos_arg[[#This Row],[TC]])</f>
        <v>15600</v>
      </c>
      <c r="X4814" s="16">
        <f>IFERROR(IF(datos_arg[[#This Row],[Moneda]]="USD",datos_arg[[#This Row],[Monto]],datos_arg[[#This Row],[Monto]]/datos_arg[[#This Row],[TC]]),0)</f>
        <v>109.85915492957747</v>
      </c>
      <c r="Y4814" s="14"/>
    </row>
    <row r="4815" spans="1:25" ht="15" customHeight="1" x14ac:dyDescent="0.25">
      <c r="A4815" s="14">
        <f t="shared" si="75"/>
        <v>4812</v>
      </c>
      <c r="B4815" s="1">
        <v>44307</v>
      </c>
      <c r="C4815" s="18">
        <f>+YEAR(datos_arg[[#This Row],[Fecha]])</f>
        <v>2021</v>
      </c>
      <c r="D4815" s="18">
        <f>+MONTH(datos_arg[[#This Row],[Fecha]])</f>
        <v>4</v>
      </c>
      <c r="E4815" s="14" t="s">
        <v>5358</v>
      </c>
      <c r="F4815" s="14" t="s">
        <v>85</v>
      </c>
      <c r="G4815" s="14"/>
      <c r="H4815" s="14" t="s">
        <v>6646</v>
      </c>
      <c r="I4815" s="14" t="s">
        <v>7132</v>
      </c>
      <c r="J4815" s="14" t="s">
        <v>425</v>
      </c>
      <c r="K4815" s="14" t="s">
        <v>420</v>
      </c>
      <c r="L4815" s="14" t="s">
        <v>425</v>
      </c>
      <c r="M4815" s="14" t="s">
        <v>3422</v>
      </c>
      <c r="N4815" s="14" t="s">
        <v>4787</v>
      </c>
      <c r="O4815" s="14" t="s">
        <v>4788</v>
      </c>
      <c r="P4815" s="14" t="s">
        <v>6350</v>
      </c>
      <c r="Q4815" s="14">
        <v>8</v>
      </c>
      <c r="R4815" s="14" t="s">
        <v>85</v>
      </c>
      <c r="S4815" s="14" t="s">
        <v>439</v>
      </c>
      <c r="T4815" s="35">
        <v>16500</v>
      </c>
      <c r="U4815" s="14" t="s">
        <v>4</v>
      </c>
      <c r="V4815" s="14">
        <v>142</v>
      </c>
      <c r="W4815" s="16">
        <f>+IF(datos_arg[[#This Row],[Moneda]]="ARS",datos_arg[[#This Row],[Monto]],datos_arg[[#This Row],[Monto]]*datos_arg[[#This Row],[TC]])</f>
        <v>16500</v>
      </c>
      <c r="X4815" s="16">
        <f>IFERROR(IF(datos_arg[[#This Row],[Moneda]]="USD",datos_arg[[#This Row],[Monto]],datos_arg[[#This Row],[Monto]]/datos_arg[[#This Row],[TC]]),0)</f>
        <v>116.19718309859155</v>
      </c>
      <c r="Y4815" s="14"/>
    </row>
    <row r="4816" spans="1:25" ht="15" customHeight="1" x14ac:dyDescent="0.25">
      <c r="A4816" s="14">
        <f t="shared" si="75"/>
        <v>4813</v>
      </c>
      <c r="B4816" s="1">
        <v>44308</v>
      </c>
      <c r="C4816" s="18">
        <f>+YEAR(datos_arg[[#This Row],[Fecha]])</f>
        <v>2021</v>
      </c>
      <c r="D4816" s="18">
        <f>+MONTH(datos_arg[[#This Row],[Fecha]])</f>
        <v>4</v>
      </c>
      <c r="E4816" s="14" t="s">
        <v>1015</v>
      </c>
      <c r="F4816" s="14" t="s">
        <v>430</v>
      </c>
      <c r="G4816" s="14"/>
      <c r="H4816" s="14" t="s">
        <v>7132</v>
      </c>
      <c r="I4816" s="14" t="s">
        <v>7132</v>
      </c>
      <c r="J4816" s="14" t="s">
        <v>425</v>
      </c>
      <c r="K4816" s="14"/>
      <c r="L4816" s="14" t="s">
        <v>425</v>
      </c>
      <c r="M4816" s="14" t="s">
        <v>102</v>
      </c>
      <c r="N4816" s="14" t="s">
        <v>480</v>
      </c>
      <c r="O4816" s="14" t="s">
        <v>4789</v>
      </c>
      <c r="P4816" s="14" t="s">
        <v>6351</v>
      </c>
      <c r="Q4816" s="14"/>
      <c r="R4816" s="14" t="s">
        <v>430</v>
      </c>
      <c r="S4816" s="14" t="s">
        <v>439</v>
      </c>
      <c r="T4816" s="35">
        <v>1610</v>
      </c>
      <c r="U4816" s="14" t="s">
        <v>4</v>
      </c>
      <c r="V4816" s="14">
        <v>142</v>
      </c>
      <c r="W4816" s="16">
        <f>+IF(datos_arg[[#This Row],[Moneda]]="ARS",datos_arg[[#This Row],[Monto]],datos_arg[[#This Row],[Monto]]*datos_arg[[#This Row],[TC]])</f>
        <v>1610</v>
      </c>
      <c r="X4816" s="16">
        <f>IFERROR(IF(datos_arg[[#This Row],[Moneda]]="USD",datos_arg[[#This Row],[Monto]],datos_arg[[#This Row],[Monto]]/datos_arg[[#This Row],[TC]]),0)</f>
        <v>11.338028169014084</v>
      </c>
      <c r="Y4816" s="14"/>
    </row>
    <row r="4817" spans="1:25" ht="15" customHeight="1" x14ac:dyDescent="0.25">
      <c r="A4817" s="14">
        <f t="shared" si="75"/>
        <v>4814</v>
      </c>
      <c r="B4817" s="1">
        <v>44308</v>
      </c>
      <c r="C4817" s="18">
        <f>+YEAR(datos_arg[[#This Row],[Fecha]])</f>
        <v>2021</v>
      </c>
      <c r="D4817" s="18">
        <f>+MONTH(datos_arg[[#This Row],[Fecha]])</f>
        <v>4</v>
      </c>
      <c r="E4817" s="14" t="s">
        <v>1015</v>
      </c>
      <c r="F4817" s="14" t="s">
        <v>430</v>
      </c>
      <c r="G4817" s="14"/>
      <c r="H4817" s="14" t="s">
        <v>7132</v>
      </c>
      <c r="I4817" s="14" t="s">
        <v>7132</v>
      </c>
      <c r="J4817" s="14" t="s">
        <v>425</v>
      </c>
      <c r="K4817" s="14"/>
      <c r="L4817" s="14" t="s">
        <v>425</v>
      </c>
      <c r="M4817" s="14" t="s">
        <v>361</v>
      </c>
      <c r="N4817" s="14" t="s">
        <v>361</v>
      </c>
      <c r="O4817" s="14" t="s">
        <v>4790</v>
      </c>
      <c r="P4817" s="14" t="s">
        <v>6352</v>
      </c>
      <c r="Q4817" s="14"/>
      <c r="R4817" s="14" t="s">
        <v>430</v>
      </c>
      <c r="S4817" s="14" t="s">
        <v>439</v>
      </c>
      <c r="T4817" s="35">
        <v>150</v>
      </c>
      <c r="U4817" s="14" t="s">
        <v>4</v>
      </c>
      <c r="V4817" s="14">
        <v>142</v>
      </c>
      <c r="W4817" s="16">
        <f>+IF(datos_arg[[#This Row],[Moneda]]="ARS",datos_arg[[#This Row],[Monto]],datos_arg[[#This Row],[Monto]]*datos_arg[[#This Row],[TC]])</f>
        <v>150</v>
      </c>
      <c r="X4817" s="16">
        <f>IFERROR(IF(datos_arg[[#This Row],[Moneda]]="USD",datos_arg[[#This Row],[Monto]],datos_arg[[#This Row],[Monto]]/datos_arg[[#This Row],[TC]]),0)</f>
        <v>1.056338028169014</v>
      </c>
      <c r="Y4817" s="14"/>
    </row>
    <row r="4818" spans="1:25" ht="15" customHeight="1" x14ac:dyDescent="0.25">
      <c r="A4818" s="14">
        <f t="shared" si="75"/>
        <v>4815</v>
      </c>
      <c r="B4818" s="1">
        <v>44308</v>
      </c>
      <c r="C4818" s="18">
        <f>+YEAR(datos_arg[[#This Row],[Fecha]])</f>
        <v>2021</v>
      </c>
      <c r="D4818" s="18">
        <f>+MONTH(datos_arg[[#This Row],[Fecha]])</f>
        <v>4</v>
      </c>
      <c r="E4818" s="14" t="s">
        <v>5358</v>
      </c>
      <c r="F4818" s="14" t="s">
        <v>4109</v>
      </c>
      <c r="G4818" s="14"/>
      <c r="H4818" s="14" t="s">
        <v>6646</v>
      </c>
      <c r="I4818" s="14" t="s">
        <v>7132</v>
      </c>
      <c r="J4818" s="14" t="s">
        <v>425</v>
      </c>
      <c r="K4818" s="14" t="s">
        <v>420</v>
      </c>
      <c r="L4818" s="14" t="s">
        <v>426</v>
      </c>
      <c r="M4818" s="14" t="s">
        <v>3597</v>
      </c>
      <c r="N4818" s="14" t="s">
        <v>4791</v>
      </c>
      <c r="O4818" s="14" t="s">
        <v>4792</v>
      </c>
      <c r="P4818" s="6" t="s">
        <v>6353</v>
      </c>
      <c r="Q4818" s="14">
        <v>8</v>
      </c>
      <c r="R4818" s="14" t="s">
        <v>4109</v>
      </c>
      <c r="S4818" s="14" t="s">
        <v>439</v>
      </c>
      <c r="T4818" s="35">
        <v>10200</v>
      </c>
      <c r="U4818" s="14" t="s">
        <v>4</v>
      </c>
      <c r="V4818" s="14">
        <v>142</v>
      </c>
      <c r="W4818" s="16">
        <f>+IF(datos_arg[[#This Row],[Moneda]]="ARS",datos_arg[[#This Row],[Monto]],datos_arg[[#This Row],[Monto]]*datos_arg[[#This Row],[TC]])</f>
        <v>10200</v>
      </c>
      <c r="X4818" s="16">
        <f>IFERROR(IF(datos_arg[[#This Row],[Moneda]]="USD",datos_arg[[#This Row],[Monto]],datos_arg[[#This Row],[Monto]]/datos_arg[[#This Row],[TC]]),0)</f>
        <v>71.83098591549296</v>
      </c>
      <c r="Y4818" s="14"/>
    </row>
    <row r="4819" spans="1:25" ht="15" customHeight="1" x14ac:dyDescent="0.25">
      <c r="A4819" s="14">
        <f t="shared" si="75"/>
        <v>4816</v>
      </c>
      <c r="B4819" s="1">
        <v>44308</v>
      </c>
      <c r="C4819" s="18">
        <f>+YEAR(datos_arg[[#This Row],[Fecha]])</f>
        <v>2021</v>
      </c>
      <c r="D4819" s="18">
        <f>+MONTH(datos_arg[[#This Row],[Fecha]])</f>
        <v>4</v>
      </c>
      <c r="E4819" s="14" t="s">
        <v>1015</v>
      </c>
      <c r="F4819" s="14" t="s">
        <v>403</v>
      </c>
      <c r="G4819" s="14" t="s">
        <v>5383</v>
      </c>
      <c r="H4819" s="14" t="s">
        <v>6646</v>
      </c>
      <c r="I4819" s="14" t="s">
        <v>7132</v>
      </c>
      <c r="J4819" s="14" t="s">
        <v>425</v>
      </c>
      <c r="K4819" s="14" t="s">
        <v>420</v>
      </c>
      <c r="L4819" s="14" t="s">
        <v>425</v>
      </c>
      <c r="M4819" s="14" t="s">
        <v>815</v>
      </c>
      <c r="N4819" s="14" t="s">
        <v>4791</v>
      </c>
      <c r="O4819" s="14" t="s">
        <v>4793</v>
      </c>
      <c r="P4819" s="14" t="s">
        <v>6353</v>
      </c>
      <c r="Q4819" s="14">
        <v>3</v>
      </c>
      <c r="R4819" s="14" t="s">
        <v>5383</v>
      </c>
      <c r="S4819" s="14" t="s">
        <v>439</v>
      </c>
      <c r="T4819" s="35">
        <v>5175</v>
      </c>
      <c r="U4819" s="14" t="s">
        <v>4</v>
      </c>
      <c r="V4819" s="14">
        <v>142</v>
      </c>
      <c r="W4819" s="16">
        <f>+IF(datos_arg[[#This Row],[Moneda]]="ARS",datos_arg[[#This Row],[Monto]],datos_arg[[#This Row],[Monto]]*datos_arg[[#This Row],[TC]])</f>
        <v>5175</v>
      </c>
      <c r="X4819" s="16">
        <f>IFERROR(IF(datos_arg[[#This Row],[Moneda]]="USD",datos_arg[[#This Row],[Monto]],datos_arg[[#This Row],[Monto]]/datos_arg[[#This Row],[TC]]),0)</f>
        <v>36.443661971830984</v>
      </c>
      <c r="Y4819" s="14"/>
    </row>
    <row r="4820" spans="1:25" ht="15" customHeight="1" x14ac:dyDescent="0.25">
      <c r="A4820" s="14">
        <f t="shared" si="75"/>
        <v>4817</v>
      </c>
      <c r="B4820" s="1">
        <v>44308</v>
      </c>
      <c r="C4820" s="18">
        <f>+YEAR(datos_arg[[#This Row],[Fecha]])</f>
        <v>2021</v>
      </c>
      <c r="D4820" s="18">
        <f>+MONTH(datos_arg[[#This Row],[Fecha]])</f>
        <v>4</v>
      </c>
      <c r="E4820" s="14" t="s">
        <v>1015</v>
      </c>
      <c r="F4820" s="14" t="s">
        <v>430</v>
      </c>
      <c r="G4820" s="14"/>
      <c r="H4820" s="14" t="s">
        <v>7132</v>
      </c>
      <c r="I4820" s="14" t="s">
        <v>7132</v>
      </c>
      <c r="J4820" s="14" t="s">
        <v>425</v>
      </c>
      <c r="K4820" s="14"/>
      <c r="L4820" s="14" t="s">
        <v>425</v>
      </c>
      <c r="M4820" s="14" t="s">
        <v>102</v>
      </c>
      <c r="N4820" s="14" t="s">
        <v>480</v>
      </c>
      <c r="O4820" s="14" t="s">
        <v>4720</v>
      </c>
      <c r="P4820" s="14" t="s">
        <v>6354</v>
      </c>
      <c r="Q4820" s="14"/>
      <c r="R4820" s="14" t="s">
        <v>430</v>
      </c>
      <c r="S4820" s="14" t="s">
        <v>439</v>
      </c>
      <c r="T4820" s="35">
        <v>1404</v>
      </c>
      <c r="U4820" s="14" t="s">
        <v>4</v>
      </c>
      <c r="V4820" s="14">
        <v>142</v>
      </c>
      <c r="W4820" s="16">
        <f>+IF(datos_arg[[#This Row],[Moneda]]="ARS",datos_arg[[#This Row],[Monto]],datos_arg[[#This Row],[Monto]]*datos_arg[[#This Row],[TC]])</f>
        <v>1404</v>
      </c>
      <c r="X4820" s="16">
        <f>IFERROR(IF(datos_arg[[#This Row],[Moneda]]="USD",datos_arg[[#This Row],[Monto]],datos_arg[[#This Row],[Monto]]/datos_arg[[#This Row],[TC]]),0)</f>
        <v>9.887323943661972</v>
      </c>
      <c r="Y4820" s="14"/>
    </row>
    <row r="4821" spans="1:25" ht="15" customHeight="1" x14ac:dyDescent="0.25">
      <c r="A4821" s="14">
        <f t="shared" si="75"/>
        <v>4818</v>
      </c>
      <c r="B4821" s="1">
        <v>44308</v>
      </c>
      <c r="C4821" s="18">
        <f>+YEAR(datos_arg[[#This Row],[Fecha]])</f>
        <v>2021</v>
      </c>
      <c r="D4821" s="18">
        <f>+MONTH(datos_arg[[#This Row],[Fecha]])</f>
        <v>4</v>
      </c>
      <c r="E4821" s="14" t="s">
        <v>449</v>
      </c>
      <c r="F4821" s="14" t="s">
        <v>523</v>
      </c>
      <c r="G4821" s="14"/>
      <c r="H4821" s="14" t="s">
        <v>7132</v>
      </c>
      <c r="I4821" s="14" t="s">
        <v>7132</v>
      </c>
      <c r="J4821" s="14" t="s">
        <v>425</v>
      </c>
      <c r="K4821" s="14"/>
      <c r="L4821" s="14" t="s">
        <v>425</v>
      </c>
      <c r="M4821" s="14" t="s">
        <v>524</v>
      </c>
      <c r="N4821" s="14" t="s">
        <v>524</v>
      </c>
      <c r="O4821" s="14" t="s">
        <v>4268</v>
      </c>
      <c r="P4821" s="14"/>
      <c r="Q4821" s="14"/>
      <c r="R4821" s="14" t="s">
        <v>523</v>
      </c>
      <c r="S4821" s="14" t="s">
        <v>439</v>
      </c>
      <c r="T4821" s="35">
        <v>300</v>
      </c>
      <c r="U4821" s="14" t="s">
        <v>4</v>
      </c>
      <c r="V4821" s="14">
        <v>142</v>
      </c>
      <c r="W4821" s="16">
        <f>+IF(datos_arg[[#This Row],[Moneda]]="ARS",datos_arg[[#This Row],[Monto]],datos_arg[[#This Row],[Monto]]*datos_arg[[#This Row],[TC]])</f>
        <v>300</v>
      </c>
      <c r="X4821" s="16">
        <f>IFERROR(IF(datos_arg[[#This Row],[Moneda]]="USD",datos_arg[[#This Row],[Monto]],datos_arg[[#This Row],[Monto]]/datos_arg[[#This Row],[TC]]),0)</f>
        <v>2.112676056338028</v>
      </c>
      <c r="Y4821" s="14"/>
    </row>
    <row r="4822" spans="1:25" ht="15" customHeight="1" x14ac:dyDescent="0.25">
      <c r="A4822" s="14">
        <f t="shared" si="75"/>
        <v>4819</v>
      </c>
      <c r="B4822" s="1">
        <v>44308</v>
      </c>
      <c r="C4822" s="18">
        <f>+YEAR(datos_arg[[#This Row],[Fecha]])</f>
        <v>2021</v>
      </c>
      <c r="D4822" s="18">
        <f>+MONTH(datos_arg[[#This Row],[Fecha]])</f>
        <v>4</v>
      </c>
      <c r="E4822" s="14" t="s">
        <v>1015</v>
      </c>
      <c r="F4822" s="14" t="s">
        <v>403</v>
      </c>
      <c r="G4822" s="14" t="s">
        <v>5383</v>
      </c>
      <c r="H4822" s="14" t="s">
        <v>8103</v>
      </c>
      <c r="I4822" s="14" t="s">
        <v>8105</v>
      </c>
      <c r="J4822" s="14" t="s">
        <v>425</v>
      </c>
      <c r="K4822" s="14"/>
      <c r="L4822" s="14" t="s">
        <v>425</v>
      </c>
      <c r="M4822" s="14" t="s">
        <v>310</v>
      </c>
      <c r="N4822" s="14" t="s">
        <v>4142</v>
      </c>
      <c r="O4822" s="14" t="s">
        <v>4794</v>
      </c>
      <c r="P4822" s="14" t="s">
        <v>6355</v>
      </c>
      <c r="Q4822" s="14"/>
      <c r="R4822" s="14" t="s">
        <v>5383</v>
      </c>
      <c r="S4822" s="14" t="s">
        <v>439</v>
      </c>
      <c r="T4822" s="35">
        <v>920</v>
      </c>
      <c r="U4822" s="14" t="s">
        <v>4</v>
      </c>
      <c r="V4822" s="14">
        <v>142</v>
      </c>
      <c r="W4822" s="16">
        <f>+IF(datos_arg[[#This Row],[Moneda]]="ARS",datos_arg[[#This Row],[Monto]],datos_arg[[#This Row],[Monto]]*datos_arg[[#This Row],[TC]])</f>
        <v>920</v>
      </c>
      <c r="X4822" s="16">
        <f>IFERROR(IF(datos_arg[[#This Row],[Moneda]]="USD",datos_arg[[#This Row],[Monto]],datos_arg[[#This Row],[Monto]]/datos_arg[[#This Row],[TC]]),0)</f>
        <v>6.47887323943662</v>
      </c>
      <c r="Y4822" s="14"/>
    </row>
    <row r="4823" spans="1:25" ht="15" customHeight="1" x14ac:dyDescent="0.25">
      <c r="A4823" s="14">
        <f t="shared" si="75"/>
        <v>4820</v>
      </c>
      <c r="B4823" s="1">
        <v>44308</v>
      </c>
      <c r="C4823" s="18">
        <f>+YEAR(datos_arg[[#This Row],[Fecha]])</f>
        <v>2021</v>
      </c>
      <c r="D4823" s="18">
        <f>+MONTH(datos_arg[[#This Row],[Fecha]])</f>
        <v>4</v>
      </c>
      <c r="E4823" s="14" t="s">
        <v>1015</v>
      </c>
      <c r="F4823" s="14" t="s">
        <v>430</v>
      </c>
      <c r="G4823" s="14"/>
      <c r="H4823" s="14" t="s">
        <v>7132</v>
      </c>
      <c r="I4823" s="14" t="s">
        <v>7132</v>
      </c>
      <c r="J4823" s="14" t="s">
        <v>425</v>
      </c>
      <c r="K4823" s="14"/>
      <c r="L4823" s="14" t="s">
        <v>425</v>
      </c>
      <c r="M4823" s="14" t="s">
        <v>60</v>
      </c>
      <c r="N4823" s="14" t="s">
        <v>26</v>
      </c>
      <c r="O4823" s="14" t="s">
        <v>2370</v>
      </c>
      <c r="P4823" s="14" t="s">
        <v>6356</v>
      </c>
      <c r="Q4823" s="14"/>
      <c r="R4823" s="14" t="s">
        <v>430</v>
      </c>
      <c r="S4823" s="14" t="s">
        <v>439</v>
      </c>
      <c r="T4823" s="35">
        <v>13395.44</v>
      </c>
      <c r="U4823" s="14" t="s">
        <v>4</v>
      </c>
      <c r="V4823" s="14">
        <v>142</v>
      </c>
      <c r="W4823" s="16">
        <f>+IF(datos_arg[[#This Row],[Moneda]]="ARS",datos_arg[[#This Row],[Monto]],datos_arg[[#This Row],[Monto]]*datos_arg[[#This Row],[TC]])</f>
        <v>13395.44</v>
      </c>
      <c r="X4823" s="16">
        <f>IFERROR(IF(datos_arg[[#This Row],[Moneda]]="USD",datos_arg[[#This Row],[Monto]],datos_arg[[#This Row],[Monto]]/datos_arg[[#This Row],[TC]]),0)</f>
        <v>94.334084507042263</v>
      </c>
      <c r="Y4823" s="14"/>
    </row>
    <row r="4824" spans="1:25" ht="15" customHeight="1" x14ac:dyDescent="0.25">
      <c r="A4824" s="14">
        <f t="shared" si="75"/>
        <v>4821</v>
      </c>
      <c r="B4824" s="1">
        <v>44308</v>
      </c>
      <c r="C4824" s="18">
        <f>+YEAR(datos_arg[[#This Row],[Fecha]])</f>
        <v>2021</v>
      </c>
      <c r="D4824" s="18">
        <f>+MONTH(datos_arg[[#This Row],[Fecha]])</f>
        <v>4</v>
      </c>
      <c r="E4824" s="14" t="s">
        <v>1015</v>
      </c>
      <c r="F4824" s="14" t="s">
        <v>403</v>
      </c>
      <c r="G4824" s="14" t="s">
        <v>970</v>
      </c>
      <c r="H4824" s="14" t="s">
        <v>7132</v>
      </c>
      <c r="I4824" s="14" t="s">
        <v>7132</v>
      </c>
      <c r="J4824" s="14" t="s">
        <v>425</v>
      </c>
      <c r="K4824" s="14"/>
      <c r="L4824" s="14" t="s">
        <v>425</v>
      </c>
      <c r="M4824" s="14" t="s">
        <v>493</v>
      </c>
      <c r="N4824" s="14" t="s">
        <v>26</v>
      </c>
      <c r="O4824" s="14" t="s">
        <v>3764</v>
      </c>
      <c r="P4824" s="14" t="s">
        <v>6356</v>
      </c>
      <c r="Q4824" s="14"/>
      <c r="R4824" s="14" t="s">
        <v>970</v>
      </c>
      <c r="S4824" s="14" t="s">
        <v>439</v>
      </c>
      <c r="T4824" s="35">
        <v>1302.56</v>
      </c>
      <c r="U4824" s="14" t="s">
        <v>4</v>
      </c>
      <c r="V4824" s="14">
        <v>142</v>
      </c>
      <c r="W4824" s="16">
        <f>+IF(datos_arg[[#This Row],[Moneda]]="ARS",datos_arg[[#This Row],[Monto]],datos_arg[[#This Row],[Monto]]*datos_arg[[#This Row],[TC]])</f>
        <v>1302.56</v>
      </c>
      <c r="X4824" s="16">
        <f>IFERROR(IF(datos_arg[[#This Row],[Moneda]]="USD",datos_arg[[#This Row],[Monto]],datos_arg[[#This Row],[Monto]]/datos_arg[[#This Row],[TC]]),0)</f>
        <v>9.1729577464788736</v>
      </c>
      <c r="Y4824" s="14"/>
    </row>
    <row r="4825" spans="1:25" ht="15" customHeight="1" x14ac:dyDescent="0.25">
      <c r="A4825" s="14">
        <f t="shared" si="75"/>
        <v>4822</v>
      </c>
      <c r="B4825" s="1">
        <v>44308</v>
      </c>
      <c r="C4825" s="18">
        <f>+YEAR(datos_arg[[#This Row],[Fecha]])</f>
        <v>2021</v>
      </c>
      <c r="D4825" s="18">
        <f>+MONTH(datos_arg[[#This Row],[Fecha]])</f>
        <v>4</v>
      </c>
      <c r="E4825" s="14" t="s">
        <v>1015</v>
      </c>
      <c r="F4825" s="14" t="s">
        <v>403</v>
      </c>
      <c r="G4825" s="14" t="s">
        <v>5383</v>
      </c>
      <c r="H4825" s="14" t="s">
        <v>8103</v>
      </c>
      <c r="I4825" s="14" t="s">
        <v>8105</v>
      </c>
      <c r="J4825" s="14" t="s">
        <v>6717</v>
      </c>
      <c r="K4825" s="14" t="s">
        <v>422</v>
      </c>
      <c r="L4825" s="14" t="s">
        <v>425</v>
      </c>
      <c r="M4825" s="14" t="s">
        <v>1411</v>
      </c>
      <c r="N4825" s="14" t="s">
        <v>100</v>
      </c>
      <c r="O4825" s="14" t="s">
        <v>4795</v>
      </c>
      <c r="P4825" s="14" t="s">
        <v>6357</v>
      </c>
      <c r="Q4825" s="14">
        <v>1</v>
      </c>
      <c r="R4825" s="14" t="s">
        <v>5383</v>
      </c>
      <c r="S4825" s="14" t="s">
        <v>613</v>
      </c>
      <c r="T4825" s="35">
        <v>1459</v>
      </c>
      <c r="U4825" s="14" t="s">
        <v>4</v>
      </c>
      <c r="V4825" s="14">
        <v>142</v>
      </c>
      <c r="W4825" s="16">
        <f>+IF(datos_arg[[#This Row],[Moneda]]="ARS",datos_arg[[#This Row],[Monto]],datos_arg[[#This Row],[Monto]]*datos_arg[[#This Row],[TC]])</f>
        <v>1459</v>
      </c>
      <c r="X4825" s="16">
        <f>IFERROR(IF(datos_arg[[#This Row],[Moneda]]="USD",datos_arg[[#This Row],[Monto]],datos_arg[[#This Row],[Monto]]/datos_arg[[#This Row],[TC]]),0)</f>
        <v>10.274647887323944</v>
      </c>
      <c r="Y4825" s="14"/>
    </row>
    <row r="4826" spans="1:25" ht="15" customHeight="1" x14ac:dyDescent="0.25">
      <c r="A4826" s="14">
        <f t="shared" si="75"/>
        <v>4823</v>
      </c>
      <c r="B4826" s="1">
        <v>44308</v>
      </c>
      <c r="C4826" s="18">
        <f>+YEAR(datos_arg[[#This Row],[Fecha]])</f>
        <v>2021</v>
      </c>
      <c r="D4826" s="18">
        <f>+MONTH(datos_arg[[#This Row],[Fecha]])</f>
        <v>4</v>
      </c>
      <c r="E4826" s="14" t="s">
        <v>617</v>
      </c>
      <c r="F4826" s="14" t="s">
        <v>8101</v>
      </c>
      <c r="G4826" s="14"/>
      <c r="H4826" s="14" t="s">
        <v>8103</v>
      </c>
      <c r="I4826" s="14" t="s">
        <v>8105</v>
      </c>
      <c r="J4826" s="14" t="s">
        <v>6717</v>
      </c>
      <c r="K4826" s="14" t="s">
        <v>422</v>
      </c>
      <c r="L4826" s="14" t="s">
        <v>422</v>
      </c>
      <c r="M4826" s="14" t="s">
        <v>2845</v>
      </c>
      <c r="N4826" s="14" t="s">
        <v>190</v>
      </c>
      <c r="O4826" s="14" t="s">
        <v>4796</v>
      </c>
      <c r="P4826" s="14" t="s">
        <v>6358</v>
      </c>
      <c r="Q4826" s="14">
        <v>5</v>
      </c>
      <c r="R4826" s="14" t="s">
        <v>8101</v>
      </c>
      <c r="S4826" s="14" t="s">
        <v>613</v>
      </c>
      <c r="T4826" s="35">
        <v>180</v>
      </c>
      <c r="U4826" s="14" t="s">
        <v>4</v>
      </c>
      <c r="V4826" s="14">
        <v>142</v>
      </c>
      <c r="W4826" s="16">
        <f>+IF(datos_arg[[#This Row],[Moneda]]="ARS",datos_arg[[#This Row],[Monto]],datos_arg[[#This Row],[Monto]]*datos_arg[[#This Row],[TC]])</f>
        <v>180</v>
      </c>
      <c r="X4826" s="16">
        <f>IFERROR(IF(datos_arg[[#This Row],[Moneda]]="USD",datos_arg[[#This Row],[Monto]],datos_arg[[#This Row],[Monto]]/datos_arg[[#This Row],[TC]]),0)</f>
        <v>1.267605633802817</v>
      </c>
      <c r="Y4826" s="14"/>
    </row>
    <row r="4827" spans="1:25" ht="15" customHeight="1" x14ac:dyDescent="0.25">
      <c r="A4827" s="14">
        <f t="shared" si="75"/>
        <v>4824</v>
      </c>
      <c r="B4827" s="1">
        <v>44308</v>
      </c>
      <c r="C4827" s="18">
        <f>+YEAR(datos_arg[[#This Row],[Fecha]])</f>
        <v>2021</v>
      </c>
      <c r="D4827" s="18">
        <f>+MONTH(datos_arg[[#This Row],[Fecha]])</f>
        <v>4</v>
      </c>
      <c r="E4827" s="14" t="s">
        <v>1015</v>
      </c>
      <c r="F4827" s="14" t="s">
        <v>403</v>
      </c>
      <c r="G4827" s="14" t="s">
        <v>5383</v>
      </c>
      <c r="H4827" s="14" t="s">
        <v>8103</v>
      </c>
      <c r="I4827" s="14" t="s">
        <v>8105</v>
      </c>
      <c r="J4827" s="14" t="s">
        <v>6717</v>
      </c>
      <c r="K4827" s="14" t="s">
        <v>422</v>
      </c>
      <c r="L4827" s="14" t="s">
        <v>422</v>
      </c>
      <c r="M4827" s="14" t="s">
        <v>2821</v>
      </c>
      <c r="N4827" s="14" t="s">
        <v>299</v>
      </c>
      <c r="O4827" s="14" t="s">
        <v>4797</v>
      </c>
      <c r="P4827" s="14" t="s">
        <v>6359</v>
      </c>
      <c r="Q4827" s="14">
        <v>10</v>
      </c>
      <c r="R4827" s="14" t="s">
        <v>5383</v>
      </c>
      <c r="S4827" s="14" t="s">
        <v>613</v>
      </c>
      <c r="T4827" s="35">
        <v>116.52</v>
      </c>
      <c r="U4827" s="14" t="s">
        <v>4</v>
      </c>
      <c r="V4827" s="14">
        <v>142</v>
      </c>
      <c r="W4827" s="16">
        <f>+IF(datos_arg[[#This Row],[Moneda]]="ARS",datos_arg[[#This Row],[Monto]],datos_arg[[#This Row],[Monto]]*datos_arg[[#This Row],[TC]])</f>
        <v>116.52</v>
      </c>
      <c r="X4827" s="16">
        <f>IFERROR(IF(datos_arg[[#This Row],[Moneda]]="USD",datos_arg[[#This Row],[Monto]],datos_arg[[#This Row],[Monto]]/datos_arg[[#This Row],[TC]]),0)</f>
        <v>0.82056338028169007</v>
      </c>
      <c r="Y4827" s="14"/>
    </row>
    <row r="4828" spans="1:25" ht="15" customHeight="1" x14ac:dyDescent="0.25">
      <c r="A4828" s="14">
        <f t="shared" si="75"/>
        <v>4825</v>
      </c>
      <c r="B4828" s="1">
        <v>44308</v>
      </c>
      <c r="C4828" s="18">
        <f>+YEAR(datos_arg[[#This Row],[Fecha]])</f>
        <v>2021</v>
      </c>
      <c r="D4828" s="18">
        <f>+MONTH(datos_arg[[#This Row],[Fecha]])</f>
        <v>4</v>
      </c>
      <c r="E4828" s="14" t="s">
        <v>617</v>
      </c>
      <c r="F4828" s="14" t="s">
        <v>8101</v>
      </c>
      <c r="G4828" s="14"/>
      <c r="H4828" s="14" t="s">
        <v>8103</v>
      </c>
      <c r="I4828" s="14" t="s">
        <v>8105</v>
      </c>
      <c r="J4828" s="14" t="s">
        <v>6717</v>
      </c>
      <c r="K4828" s="14" t="s">
        <v>422</v>
      </c>
      <c r="L4828" s="14" t="s">
        <v>422</v>
      </c>
      <c r="M4828" s="14" t="s">
        <v>1244</v>
      </c>
      <c r="N4828" s="14" t="s">
        <v>299</v>
      </c>
      <c r="O4828" s="14" t="s">
        <v>4798</v>
      </c>
      <c r="P4828" s="14" t="s">
        <v>6359</v>
      </c>
      <c r="Q4828" s="14">
        <v>1</v>
      </c>
      <c r="R4828" s="14" t="s">
        <v>8101</v>
      </c>
      <c r="S4828" s="14" t="s">
        <v>613</v>
      </c>
      <c r="T4828" s="35">
        <v>81.569999999999993</v>
      </c>
      <c r="U4828" s="14" t="s">
        <v>4</v>
      </c>
      <c r="V4828" s="14">
        <v>142</v>
      </c>
      <c r="W4828" s="16">
        <f>+IF(datos_arg[[#This Row],[Moneda]]="ARS",datos_arg[[#This Row],[Monto]],datos_arg[[#This Row],[Monto]]*datos_arg[[#This Row],[TC]])</f>
        <v>81.569999999999993</v>
      </c>
      <c r="X4828" s="16">
        <f>IFERROR(IF(datos_arg[[#This Row],[Moneda]]="USD",datos_arg[[#This Row],[Monto]],datos_arg[[#This Row],[Monto]]/datos_arg[[#This Row],[TC]]),0)</f>
        <v>0.57443661971830984</v>
      </c>
      <c r="Y4828" s="14"/>
    </row>
    <row r="4829" spans="1:25" ht="15" customHeight="1" x14ac:dyDescent="0.25">
      <c r="A4829" s="14">
        <f t="shared" si="75"/>
        <v>4826</v>
      </c>
      <c r="B4829" s="1">
        <v>44308</v>
      </c>
      <c r="C4829" s="18">
        <f>+YEAR(datos_arg[[#This Row],[Fecha]])</f>
        <v>2021</v>
      </c>
      <c r="D4829" s="18">
        <f>+MONTH(datos_arg[[#This Row],[Fecha]])</f>
        <v>4</v>
      </c>
      <c r="E4829" s="14" t="s">
        <v>617</v>
      </c>
      <c r="F4829" s="14" t="s">
        <v>8101</v>
      </c>
      <c r="G4829" s="14"/>
      <c r="H4829" s="14" t="s">
        <v>8103</v>
      </c>
      <c r="I4829" s="14" t="s">
        <v>8105</v>
      </c>
      <c r="J4829" s="14" t="s">
        <v>6717</v>
      </c>
      <c r="K4829" s="14" t="s">
        <v>422</v>
      </c>
      <c r="L4829" s="14" t="s">
        <v>422</v>
      </c>
      <c r="M4829" s="14" t="s">
        <v>1244</v>
      </c>
      <c r="N4829" s="14" t="s">
        <v>299</v>
      </c>
      <c r="O4829" s="14" t="s">
        <v>4799</v>
      </c>
      <c r="P4829" s="14" t="s">
        <v>6359</v>
      </c>
      <c r="Q4829" s="14">
        <v>1</v>
      </c>
      <c r="R4829" s="14" t="s">
        <v>8101</v>
      </c>
      <c r="S4829" s="14" t="s">
        <v>613</v>
      </c>
      <c r="T4829" s="35">
        <v>81.569999999999993</v>
      </c>
      <c r="U4829" s="14" t="s">
        <v>4</v>
      </c>
      <c r="V4829" s="14">
        <v>142</v>
      </c>
      <c r="W4829" s="16">
        <f>+IF(datos_arg[[#This Row],[Moneda]]="ARS",datos_arg[[#This Row],[Monto]],datos_arg[[#This Row],[Monto]]*datos_arg[[#This Row],[TC]])</f>
        <v>81.569999999999993</v>
      </c>
      <c r="X4829" s="16">
        <f>IFERROR(IF(datos_arg[[#This Row],[Moneda]]="USD",datos_arg[[#This Row],[Monto]],datos_arg[[#This Row],[Monto]]/datos_arg[[#This Row],[TC]]),0)</f>
        <v>0.57443661971830984</v>
      </c>
      <c r="Y4829" s="14"/>
    </row>
    <row r="4830" spans="1:25" ht="15" customHeight="1" x14ac:dyDescent="0.25">
      <c r="A4830" s="14">
        <f t="shared" si="75"/>
        <v>4827</v>
      </c>
      <c r="B4830" s="1">
        <v>44308</v>
      </c>
      <c r="C4830" s="18">
        <f>+YEAR(datos_arg[[#This Row],[Fecha]])</f>
        <v>2021</v>
      </c>
      <c r="D4830" s="18">
        <f>+MONTH(datos_arg[[#This Row],[Fecha]])</f>
        <v>4</v>
      </c>
      <c r="E4830" s="14" t="s">
        <v>617</v>
      </c>
      <c r="F4830" s="14" t="s">
        <v>8101</v>
      </c>
      <c r="G4830" s="14"/>
      <c r="H4830" s="14" t="s">
        <v>8103</v>
      </c>
      <c r="I4830" s="14" t="s">
        <v>8105</v>
      </c>
      <c r="J4830" s="14" t="s">
        <v>6717</v>
      </c>
      <c r="K4830" s="14" t="s">
        <v>422</v>
      </c>
      <c r="L4830" s="14" t="s">
        <v>422</v>
      </c>
      <c r="M4830" s="14" t="s">
        <v>1244</v>
      </c>
      <c r="N4830" s="14" t="s">
        <v>299</v>
      </c>
      <c r="O4830" s="14" t="s">
        <v>4800</v>
      </c>
      <c r="P4830" s="14" t="s">
        <v>6359</v>
      </c>
      <c r="Q4830" s="14">
        <v>1</v>
      </c>
      <c r="R4830" s="14" t="s">
        <v>8101</v>
      </c>
      <c r="S4830" s="14" t="s">
        <v>613</v>
      </c>
      <c r="T4830" s="35">
        <v>81.569999999999993</v>
      </c>
      <c r="U4830" s="14" t="s">
        <v>4</v>
      </c>
      <c r="V4830" s="14">
        <v>142</v>
      </c>
      <c r="W4830" s="16">
        <f>+IF(datos_arg[[#This Row],[Moneda]]="ARS",datos_arg[[#This Row],[Monto]],datos_arg[[#This Row],[Monto]]*datos_arg[[#This Row],[TC]])</f>
        <v>81.569999999999993</v>
      </c>
      <c r="X4830" s="16">
        <f>IFERROR(IF(datos_arg[[#This Row],[Moneda]]="USD",datos_arg[[#This Row],[Monto]],datos_arg[[#This Row],[Monto]]/datos_arg[[#This Row],[TC]]),0)</f>
        <v>0.57443661971830984</v>
      </c>
      <c r="Y4830" s="14"/>
    </row>
    <row r="4831" spans="1:25" ht="15" customHeight="1" x14ac:dyDescent="0.25">
      <c r="A4831" s="14">
        <f t="shared" si="75"/>
        <v>4828</v>
      </c>
      <c r="B4831" s="1">
        <v>44308</v>
      </c>
      <c r="C4831" s="18">
        <f>+YEAR(datos_arg[[#This Row],[Fecha]])</f>
        <v>2021</v>
      </c>
      <c r="D4831" s="18">
        <f>+MONTH(datos_arg[[#This Row],[Fecha]])</f>
        <v>4</v>
      </c>
      <c r="E4831" s="14" t="s">
        <v>617</v>
      </c>
      <c r="F4831" s="14" t="s">
        <v>8101</v>
      </c>
      <c r="G4831" s="14"/>
      <c r="H4831" s="14" t="s">
        <v>8103</v>
      </c>
      <c r="I4831" s="14" t="s">
        <v>8105</v>
      </c>
      <c r="J4831" s="14" t="s">
        <v>6717</v>
      </c>
      <c r="K4831" s="14" t="s">
        <v>422</v>
      </c>
      <c r="L4831" s="14" t="s">
        <v>422</v>
      </c>
      <c r="M4831" s="14" t="s">
        <v>1244</v>
      </c>
      <c r="N4831" s="14" t="s">
        <v>299</v>
      </c>
      <c r="O4831" s="14" t="s">
        <v>4801</v>
      </c>
      <c r="P4831" s="14" t="s">
        <v>6359</v>
      </c>
      <c r="Q4831" s="14">
        <v>3</v>
      </c>
      <c r="R4831" s="14" t="s">
        <v>8101</v>
      </c>
      <c r="S4831" s="14" t="s">
        <v>613</v>
      </c>
      <c r="T4831" s="35">
        <v>174.79</v>
      </c>
      <c r="U4831" s="14" t="s">
        <v>4</v>
      </c>
      <c r="V4831" s="14">
        <v>142</v>
      </c>
      <c r="W4831" s="16">
        <f>+IF(datos_arg[[#This Row],[Moneda]]="ARS",datos_arg[[#This Row],[Monto]],datos_arg[[#This Row],[Monto]]*datos_arg[[#This Row],[TC]])</f>
        <v>174.79</v>
      </c>
      <c r="X4831" s="16">
        <f>IFERROR(IF(datos_arg[[#This Row],[Moneda]]="USD",datos_arg[[#This Row],[Monto]],datos_arg[[#This Row],[Monto]]/datos_arg[[#This Row],[TC]]),0)</f>
        <v>1.2309154929577464</v>
      </c>
      <c r="Y4831" s="14"/>
    </row>
    <row r="4832" spans="1:25" ht="15" customHeight="1" x14ac:dyDescent="0.25">
      <c r="A4832" s="14">
        <f t="shared" si="75"/>
        <v>4829</v>
      </c>
      <c r="B4832" s="1">
        <v>44308</v>
      </c>
      <c r="C4832" s="18">
        <f>+YEAR(datos_arg[[#This Row],[Fecha]])</f>
        <v>2021</v>
      </c>
      <c r="D4832" s="18">
        <f>+MONTH(datos_arg[[#This Row],[Fecha]])</f>
        <v>4</v>
      </c>
      <c r="E4832" s="14" t="s">
        <v>617</v>
      </c>
      <c r="F4832" s="14" t="s">
        <v>8101</v>
      </c>
      <c r="G4832" s="14"/>
      <c r="H4832" s="14" t="s">
        <v>8103</v>
      </c>
      <c r="I4832" s="14" t="s">
        <v>8105</v>
      </c>
      <c r="J4832" s="14" t="s">
        <v>6717</v>
      </c>
      <c r="K4832" s="14" t="s">
        <v>422</v>
      </c>
      <c r="L4832" s="14" t="s">
        <v>422</v>
      </c>
      <c r="M4832" s="14" t="s">
        <v>1244</v>
      </c>
      <c r="N4832" s="14" t="s">
        <v>299</v>
      </c>
      <c r="O4832" s="14" t="s">
        <v>4802</v>
      </c>
      <c r="P4832" s="14" t="s">
        <v>6359</v>
      </c>
      <c r="Q4832" s="14">
        <v>3</v>
      </c>
      <c r="R4832" s="14" t="s">
        <v>8101</v>
      </c>
      <c r="S4832" s="14" t="s">
        <v>613</v>
      </c>
      <c r="T4832" s="35">
        <v>174.79</v>
      </c>
      <c r="U4832" s="14" t="s">
        <v>4</v>
      </c>
      <c r="V4832" s="14">
        <v>142</v>
      </c>
      <c r="W4832" s="16">
        <f>+IF(datos_arg[[#This Row],[Moneda]]="ARS",datos_arg[[#This Row],[Monto]],datos_arg[[#This Row],[Monto]]*datos_arg[[#This Row],[TC]])</f>
        <v>174.79</v>
      </c>
      <c r="X4832" s="16">
        <f>IFERROR(IF(datos_arg[[#This Row],[Moneda]]="USD",datos_arg[[#This Row],[Monto]],datos_arg[[#This Row],[Monto]]/datos_arg[[#This Row],[TC]]),0)</f>
        <v>1.2309154929577464</v>
      </c>
      <c r="Y4832" s="14"/>
    </row>
    <row r="4833" spans="1:25" ht="15" customHeight="1" x14ac:dyDescent="0.25">
      <c r="A4833" s="14">
        <f t="shared" si="75"/>
        <v>4830</v>
      </c>
      <c r="B4833" s="1">
        <v>44308</v>
      </c>
      <c r="C4833" s="18">
        <f>+YEAR(datos_arg[[#This Row],[Fecha]])</f>
        <v>2021</v>
      </c>
      <c r="D4833" s="18">
        <f>+MONTH(datos_arg[[#This Row],[Fecha]])</f>
        <v>4</v>
      </c>
      <c r="E4833" s="14" t="s">
        <v>617</v>
      </c>
      <c r="F4833" s="14" t="s">
        <v>8101</v>
      </c>
      <c r="G4833" s="14"/>
      <c r="H4833" s="14" t="s">
        <v>8103</v>
      </c>
      <c r="I4833" s="14" t="s">
        <v>8105</v>
      </c>
      <c r="J4833" s="14" t="s">
        <v>6717</v>
      </c>
      <c r="K4833" s="14" t="s">
        <v>422</v>
      </c>
      <c r="L4833" s="14" t="s">
        <v>422</v>
      </c>
      <c r="M4833" s="14" t="s">
        <v>2845</v>
      </c>
      <c r="N4833" s="14" t="s">
        <v>299</v>
      </c>
      <c r="O4833" s="14" t="s">
        <v>4803</v>
      </c>
      <c r="P4833" s="14" t="s">
        <v>6359</v>
      </c>
      <c r="Q4833" s="14">
        <v>3</v>
      </c>
      <c r="R4833" s="14" t="s">
        <v>8101</v>
      </c>
      <c r="S4833" s="14" t="s">
        <v>613</v>
      </c>
      <c r="T4833" s="35">
        <v>471.92</v>
      </c>
      <c r="U4833" s="14" t="s">
        <v>4</v>
      </c>
      <c r="V4833" s="14">
        <v>142</v>
      </c>
      <c r="W4833" s="16">
        <f>+IF(datos_arg[[#This Row],[Moneda]]="ARS",datos_arg[[#This Row],[Monto]],datos_arg[[#This Row],[Monto]]*datos_arg[[#This Row],[TC]])</f>
        <v>471.92</v>
      </c>
      <c r="X4833" s="16">
        <f>IFERROR(IF(datos_arg[[#This Row],[Moneda]]="USD",datos_arg[[#This Row],[Monto]],datos_arg[[#This Row],[Monto]]/datos_arg[[#This Row],[TC]]),0)</f>
        <v>3.3233802816901408</v>
      </c>
      <c r="Y4833" s="14"/>
    </row>
    <row r="4834" spans="1:25" ht="15" customHeight="1" x14ac:dyDescent="0.25">
      <c r="A4834" s="14">
        <f t="shared" si="75"/>
        <v>4831</v>
      </c>
      <c r="B4834" s="1">
        <v>44308</v>
      </c>
      <c r="C4834" s="18">
        <f>+YEAR(datos_arg[[#This Row],[Fecha]])</f>
        <v>2021</v>
      </c>
      <c r="D4834" s="18">
        <f>+MONTH(datos_arg[[#This Row],[Fecha]])</f>
        <v>4</v>
      </c>
      <c r="E4834" s="14" t="s">
        <v>1015</v>
      </c>
      <c r="F4834" s="14" t="s">
        <v>403</v>
      </c>
      <c r="G4834" s="14" t="s">
        <v>5383</v>
      </c>
      <c r="H4834" s="14" t="s">
        <v>8103</v>
      </c>
      <c r="I4834" s="14" t="s">
        <v>8105</v>
      </c>
      <c r="J4834" s="14" t="s">
        <v>6717</v>
      </c>
      <c r="K4834" s="14" t="s">
        <v>422</v>
      </c>
      <c r="L4834" s="14" t="s">
        <v>422</v>
      </c>
      <c r="M4834" s="14" t="s">
        <v>2847</v>
      </c>
      <c r="N4834" s="14" t="s">
        <v>299</v>
      </c>
      <c r="O4834" s="14" t="s">
        <v>4804</v>
      </c>
      <c r="P4834" s="14" t="s">
        <v>6359</v>
      </c>
      <c r="Q4834" s="14">
        <v>5</v>
      </c>
      <c r="R4834" s="14" t="s">
        <v>5383</v>
      </c>
      <c r="S4834" s="14" t="s">
        <v>613</v>
      </c>
      <c r="T4834" s="35">
        <v>93.22</v>
      </c>
      <c r="U4834" s="14" t="s">
        <v>4</v>
      </c>
      <c r="V4834" s="14">
        <v>142</v>
      </c>
      <c r="W4834" s="16">
        <f>+IF(datos_arg[[#This Row],[Moneda]]="ARS",datos_arg[[#This Row],[Monto]],datos_arg[[#This Row],[Monto]]*datos_arg[[#This Row],[TC]])</f>
        <v>93.22</v>
      </c>
      <c r="X4834" s="16">
        <f>IFERROR(IF(datos_arg[[#This Row],[Moneda]]="USD",datos_arg[[#This Row],[Monto]],datos_arg[[#This Row],[Monto]]/datos_arg[[#This Row],[TC]]),0)</f>
        <v>0.65647887323943666</v>
      </c>
      <c r="Y4834" s="14"/>
    </row>
    <row r="4835" spans="1:25" ht="15" customHeight="1" x14ac:dyDescent="0.25">
      <c r="A4835" s="14">
        <f t="shared" si="75"/>
        <v>4832</v>
      </c>
      <c r="B4835" s="1">
        <v>44308</v>
      </c>
      <c r="C4835" s="18">
        <f>+YEAR(datos_arg[[#This Row],[Fecha]])</f>
        <v>2021</v>
      </c>
      <c r="D4835" s="18">
        <f>+MONTH(datos_arg[[#This Row],[Fecha]])</f>
        <v>4</v>
      </c>
      <c r="E4835" s="14" t="s">
        <v>617</v>
      </c>
      <c r="F4835" s="14" t="s">
        <v>8101</v>
      </c>
      <c r="G4835" s="14"/>
      <c r="H4835" s="14" t="s">
        <v>8103</v>
      </c>
      <c r="I4835" s="14" t="s">
        <v>8105</v>
      </c>
      <c r="J4835" s="14" t="s">
        <v>6717</v>
      </c>
      <c r="K4835" s="14" t="s">
        <v>422</v>
      </c>
      <c r="L4835" s="14" t="s">
        <v>422</v>
      </c>
      <c r="M4835" s="14" t="s">
        <v>578</v>
      </c>
      <c r="N4835" s="14" t="s">
        <v>299</v>
      </c>
      <c r="O4835" s="14" t="s">
        <v>4805</v>
      </c>
      <c r="P4835" s="14" t="s">
        <v>6359</v>
      </c>
      <c r="Q4835" s="14">
        <v>12</v>
      </c>
      <c r="R4835" s="14" t="s">
        <v>8101</v>
      </c>
      <c r="S4835" s="14" t="s">
        <v>613</v>
      </c>
      <c r="T4835" s="35">
        <v>769.05</v>
      </c>
      <c r="U4835" s="14" t="s">
        <v>4</v>
      </c>
      <c r="V4835" s="14">
        <v>142</v>
      </c>
      <c r="W4835" s="16">
        <f>+IF(datos_arg[[#This Row],[Moneda]]="ARS",datos_arg[[#This Row],[Monto]],datos_arg[[#This Row],[Monto]]*datos_arg[[#This Row],[TC]])</f>
        <v>769.05</v>
      </c>
      <c r="X4835" s="16">
        <f>IFERROR(IF(datos_arg[[#This Row],[Moneda]]="USD",datos_arg[[#This Row],[Monto]],datos_arg[[#This Row],[Monto]]/datos_arg[[#This Row],[TC]]),0)</f>
        <v>5.4158450704225345</v>
      </c>
      <c r="Y4835" s="14"/>
    </row>
    <row r="4836" spans="1:25" ht="15" customHeight="1" x14ac:dyDescent="0.25">
      <c r="A4836" s="14">
        <f t="shared" si="75"/>
        <v>4833</v>
      </c>
      <c r="B4836" s="1">
        <v>44308</v>
      </c>
      <c r="C4836" s="18">
        <f>+YEAR(datos_arg[[#This Row],[Fecha]])</f>
        <v>2021</v>
      </c>
      <c r="D4836" s="18">
        <f>+MONTH(datos_arg[[#This Row],[Fecha]])</f>
        <v>4</v>
      </c>
      <c r="E4836" s="14" t="s">
        <v>617</v>
      </c>
      <c r="F4836" s="14" t="s">
        <v>8101</v>
      </c>
      <c r="G4836" s="14"/>
      <c r="H4836" s="14" t="s">
        <v>8103</v>
      </c>
      <c r="I4836" s="14" t="s">
        <v>8105</v>
      </c>
      <c r="J4836" s="14" t="s">
        <v>6717</v>
      </c>
      <c r="K4836" s="14" t="s">
        <v>422</v>
      </c>
      <c r="L4836" s="14" t="s">
        <v>422</v>
      </c>
      <c r="M4836" s="14" t="s">
        <v>578</v>
      </c>
      <c r="N4836" s="14" t="s">
        <v>299</v>
      </c>
      <c r="O4836" s="14" t="s">
        <v>4806</v>
      </c>
      <c r="P4836" s="14" t="s">
        <v>6359</v>
      </c>
      <c r="Q4836" s="14">
        <v>12</v>
      </c>
      <c r="R4836" s="14" t="s">
        <v>8101</v>
      </c>
      <c r="S4836" s="14" t="s">
        <v>613</v>
      </c>
      <c r="T4836" s="35">
        <v>251.68</v>
      </c>
      <c r="U4836" s="14" t="s">
        <v>4</v>
      </c>
      <c r="V4836" s="14">
        <v>142</v>
      </c>
      <c r="W4836" s="16">
        <f>+IF(datos_arg[[#This Row],[Moneda]]="ARS",datos_arg[[#This Row],[Monto]],datos_arg[[#This Row],[Monto]]*datos_arg[[#This Row],[TC]])</f>
        <v>251.68</v>
      </c>
      <c r="X4836" s="16">
        <f>IFERROR(IF(datos_arg[[#This Row],[Moneda]]="USD",datos_arg[[#This Row],[Monto]],datos_arg[[#This Row],[Monto]]/datos_arg[[#This Row],[TC]]),0)</f>
        <v>1.772394366197183</v>
      </c>
      <c r="Y4836" s="14"/>
    </row>
    <row r="4837" spans="1:25" ht="15" customHeight="1" x14ac:dyDescent="0.25">
      <c r="A4837" s="14">
        <f t="shared" si="75"/>
        <v>4834</v>
      </c>
      <c r="B4837" s="1">
        <v>44308</v>
      </c>
      <c r="C4837" s="18">
        <f>+YEAR(datos_arg[[#This Row],[Fecha]])</f>
        <v>2021</v>
      </c>
      <c r="D4837" s="18">
        <f>+MONTH(datos_arg[[#This Row],[Fecha]])</f>
        <v>4</v>
      </c>
      <c r="E4837" s="14" t="s">
        <v>617</v>
      </c>
      <c r="F4837" s="14" t="s">
        <v>8101</v>
      </c>
      <c r="G4837" s="14"/>
      <c r="H4837" s="14" t="s">
        <v>8103</v>
      </c>
      <c r="I4837" s="14" t="s">
        <v>8105</v>
      </c>
      <c r="J4837" s="14" t="s">
        <v>6717</v>
      </c>
      <c r="K4837" s="14" t="s">
        <v>422</v>
      </c>
      <c r="L4837" s="14" t="s">
        <v>422</v>
      </c>
      <c r="M4837" s="14" t="s">
        <v>1437</v>
      </c>
      <c r="N4837" s="14" t="s">
        <v>299</v>
      </c>
      <c r="O4837" s="14" t="s">
        <v>4807</v>
      </c>
      <c r="P4837" s="14" t="s">
        <v>6359</v>
      </c>
      <c r="Q4837" s="14">
        <v>40</v>
      </c>
      <c r="R4837" s="14" t="s">
        <v>8101</v>
      </c>
      <c r="S4837" s="14" t="s">
        <v>613</v>
      </c>
      <c r="T4837" s="35">
        <v>326.27</v>
      </c>
      <c r="U4837" s="14" t="s">
        <v>4</v>
      </c>
      <c r="V4837" s="14">
        <v>142</v>
      </c>
      <c r="W4837" s="16">
        <f>+IF(datos_arg[[#This Row],[Moneda]]="ARS",datos_arg[[#This Row],[Monto]],datos_arg[[#This Row],[Monto]]*datos_arg[[#This Row],[TC]])</f>
        <v>326.27</v>
      </c>
      <c r="X4837" s="16">
        <f>IFERROR(IF(datos_arg[[#This Row],[Moneda]]="USD",datos_arg[[#This Row],[Monto]],datos_arg[[#This Row],[Monto]]/datos_arg[[#This Row],[TC]]),0)</f>
        <v>2.2976760563380281</v>
      </c>
      <c r="Y4837" s="14"/>
    </row>
    <row r="4838" spans="1:25" ht="15" customHeight="1" x14ac:dyDescent="0.25">
      <c r="A4838" s="14">
        <f t="shared" si="75"/>
        <v>4835</v>
      </c>
      <c r="B4838" s="1">
        <v>44308</v>
      </c>
      <c r="C4838" s="18">
        <f>+YEAR(datos_arg[[#This Row],[Fecha]])</f>
        <v>2021</v>
      </c>
      <c r="D4838" s="18">
        <f>+MONTH(datos_arg[[#This Row],[Fecha]])</f>
        <v>4</v>
      </c>
      <c r="E4838" s="14" t="s">
        <v>1015</v>
      </c>
      <c r="F4838" s="14" t="s">
        <v>403</v>
      </c>
      <c r="G4838" s="14" t="s">
        <v>5383</v>
      </c>
      <c r="H4838" s="14" t="s">
        <v>8103</v>
      </c>
      <c r="I4838" s="14" t="s">
        <v>8105</v>
      </c>
      <c r="J4838" s="14" t="s">
        <v>6717</v>
      </c>
      <c r="K4838" s="14" t="s">
        <v>422</v>
      </c>
      <c r="L4838" s="14" t="s">
        <v>422</v>
      </c>
      <c r="M4838" s="14" t="s">
        <v>1936</v>
      </c>
      <c r="N4838" s="14" t="s">
        <v>299</v>
      </c>
      <c r="O4838" s="14" t="s">
        <v>4808</v>
      </c>
      <c r="P4838" s="14" t="s">
        <v>6359</v>
      </c>
      <c r="Q4838" s="14">
        <v>5</v>
      </c>
      <c r="R4838" s="14" t="s">
        <v>5383</v>
      </c>
      <c r="S4838" s="14" t="s">
        <v>613</v>
      </c>
      <c r="T4838" s="35">
        <v>1369.17</v>
      </c>
      <c r="U4838" s="14" t="s">
        <v>4</v>
      </c>
      <c r="V4838" s="14">
        <v>142</v>
      </c>
      <c r="W4838" s="16">
        <f>+IF(datos_arg[[#This Row],[Moneda]]="ARS",datos_arg[[#This Row],[Monto]],datos_arg[[#This Row],[Monto]]*datos_arg[[#This Row],[TC]])</f>
        <v>1369.17</v>
      </c>
      <c r="X4838" s="16">
        <f>IFERROR(IF(datos_arg[[#This Row],[Moneda]]="USD",datos_arg[[#This Row],[Monto]],datos_arg[[#This Row],[Monto]]/datos_arg[[#This Row],[TC]]),0)</f>
        <v>9.6420422535211276</v>
      </c>
      <c r="Y4838" s="14"/>
    </row>
    <row r="4839" spans="1:25" ht="15" customHeight="1" x14ac:dyDescent="0.25">
      <c r="A4839" s="14">
        <f t="shared" si="75"/>
        <v>4836</v>
      </c>
      <c r="B4839" s="1">
        <v>44308</v>
      </c>
      <c r="C4839" s="18">
        <f>+YEAR(datos_arg[[#This Row],[Fecha]])</f>
        <v>2021</v>
      </c>
      <c r="D4839" s="18">
        <f>+MONTH(datos_arg[[#This Row],[Fecha]])</f>
        <v>4</v>
      </c>
      <c r="E4839" s="14" t="s">
        <v>1015</v>
      </c>
      <c r="F4839" s="14" t="s">
        <v>403</v>
      </c>
      <c r="G4839" s="14" t="s">
        <v>5383</v>
      </c>
      <c r="H4839" s="14" t="s">
        <v>8103</v>
      </c>
      <c r="I4839" s="14" t="s">
        <v>8105</v>
      </c>
      <c r="J4839" s="14" t="s">
        <v>6717</v>
      </c>
      <c r="K4839" s="14" t="s">
        <v>422</v>
      </c>
      <c r="L4839" s="14" t="s">
        <v>422</v>
      </c>
      <c r="M4839" s="14" t="s">
        <v>1936</v>
      </c>
      <c r="N4839" s="14" t="s">
        <v>299</v>
      </c>
      <c r="O4839" s="14" t="s">
        <v>4809</v>
      </c>
      <c r="P4839" s="14" t="s">
        <v>6359</v>
      </c>
      <c r="Q4839" s="14">
        <v>5</v>
      </c>
      <c r="R4839" s="14" t="s">
        <v>5383</v>
      </c>
      <c r="S4839" s="14" t="s">
        <v>613</v>
      </c>
      <c r="T4839" s="35">
        <v>1369.17</v>
      </c>
      <c r="U4839" s="14" t="s">
        <v>4</v>
      </c>
      <c r="V4839" s="14">
        <v>142</v>
      </c>
      <c r="W4839" s="16">
        <f>+IF(datos_arg[[#This Row],[Moneda]]="ARS",datos_arg[[#This Row],[Monto]],datos_arg[[#This Row],[Monto]]*datos_arg[[#This Row],[TC]])</f>
        <v>1369.17</v>
      </c>
      <c r="X4839" s="16">
        <f>IFERROR(IF(datos_arg[[#This Row],[Moneda]]="USD",datos_arg[[#This Row],[Monto]],datos_arg[[#This Row],[Monto]]/datos_arg[[#This Row],[TC]]),0)</f>
        <v>9.6420422535211276</v>
      </c>
      <c r="Y4839" s="14"/>
    </row>
    <row r="4840" spans="1:25" ht="15" customHeight="1" x14ac:dyDescent="0.25">
      <c r="A4840" s="14">
        <f t="shared" si="75"/>
        <v>4837</v>
      </c>
      <c r="B4840" s="1">
        <v>44308</v>
      </c>
      <c r="C4840" s="18">
        <f>+YEAR(datos_arg[[#This Row],[Fecha]])</f>
        <v>2021</v>
      </c>
      <c r="D4840" s="18">
        <f>+MONTH(datos_arg[[#This Row],[Fecha]])</f>
        <v>4</v>
      </c>
      <c r="E4840" s="14" t="s">
        <v>617</v>
      </c>
      <c r="F4840" s="14" t="s">
        <v>8101</v>
      </c>
      <c r="G4840" s="14"/>
      <c r="H4840" s="14" t="s">
        <v>8103</v>
      </c>
      <c r="I4840" s="14" t="s">
        <v>8105</v>
      </c>
      <c r="J4840" s="14" t="s">
        <v>6717</v>
      </c>
      <c r="K4840" s="14" t="s">
        <v>422</v>
      </c>
      <c r="L4840" s="14" t="s">
        <v>422</v>
      </c>
      <c r="M4840" s="14" t="s">
        <v>2397</v>
      </c>
      <c r="N4840" s="14" t="s">
        <v>299</v>
      </c>
      <c r="O4840" s="14" t="s">
        <v>4810</v>
      </c>
      <c r="P4840" s="14" t="s">
        <v>6359</v>
      </c>
      <c r="Q4840" s="14">
        <v>3</v>
      </c>
      <c r="R4840" s="14" t="s">
        <v>8101</v>
      </c>
      <c r="S4840" s="14" t="s">
        <v>613</v>
      </c>
      <c r="T4840" s="35">
        <v>174.79</v>
      </c>
      <c r="U4840" s="14" t="s">
        <v>4</v>
      </c>
      <c r="V4840" s="14">
        <v>142</v>
      </c>
      <c r="W4840" s="16">
        <f>+IF(datos_arg[[#This Row],[Moneda]]="ARS",datos_arg[[#This Row],[Monto]],datos_arg[[#This Row],[Monto]]*datos_arg[[#This Row],[TC]])</f>
        <v>174.79</v>
      </c>
      <c r="X4840" s="16">
        <f>IFERROR(IF(datos_arg[[#This Row],[Moneda]]="USD",datos_arg[[#This Row],[Monto]],datos_arg[[#This Row],[Monto]]/datos_arg[[#This Row],[TC]]),0)</f>
        <v>1.2309154929577464</v>
      </c>
      <c r="Y4840" s="14"/>
    </row>
    <row r="4841" spans="1:25" ht="15" customHeight="1" x14ac:dyDescent="0.25">
      <c r="A4841" s="14">
        <f t="shared" si="75"/>
        <v>4838</v>
      </c>
      <c r="B4841" s="1">
        <v>44308</v>
      </c>
      <c r="C4841" s="18">
        <f>+YEAR(datos_arg[[#This Row],[Fecha]])</f>
        <v>2021</v>
      </c>
      <c r="D4841" s="18">
        <f>+MONTH(datos_arg[[#This Row],[Fecha]])</f>
        <v>4</v>
      </c>
      <c r="E4841" s="14" t="s">
        <v>617</v>
      </c>
      <c r="F4841" s="14" t="s">
        <v>8101</v>
      </c>
      <c r="G4841" s="14"/>
      <c r="H4841" s="14" t="s">
        <v>8103</v>
      </c>
      <c r="I4841" s="14" t="s">
        <v>8105</v>
      </c>
      <c r="J4841" s="14" t="s">
        <v>6717</v>
      </c>
      <c r="K4841" s="14" t="s">
        <v>422</v>
      </c>
      <c r="L4841" s="14" t="s">
        <v>422</v>
      </c>
      <c r="M4841" s="14" t="s">
        <v>2397</v>
      </c>
      <c r="N4841" s="14" t="s">
        <v>299</v>
      </c>
      <c r="O4841" s="14" t="s">
        <v>4811</v>
      </c>
      <c r="P4841" s="14" t="s">
        <v>6359</v>
      </c>
      <c r="Q4841" s="14">
        <v>3</v>
      </c>
      <c r="R4841" s="14" t="s">
        <v>8101</v>
      </c>
      <c r="S4841" s="14" t="s">
        <v>613</v>
      </c>
      <c r="T4841" s="35">
        <v>174.79</v>
      </c>
      <c r="U4841" s="14" t="s">
        <v>4</v>
      </c>
      <c r="V4841" s="14">
        <v>142</v>
      </c>
      <c r="W4841" s="16">
        <f>+IF(datos_arg[[#This Row],[Moneda]]="ARS",datos_arg[[#This Row],[Monto]],datos_arg[[#This Row],[Monto]]*datos_arg[[#This Row],[TC]])</f>
        <v>174.79</v>
      </c>
      <c r="X4841" s="16">
        <f>IFERROR(IF(datos_arg[[#This Row],[Moneda]]="USD",datos_arg[[#This Row],[Monto]],datos_arg[[#This Row],[Monto]]/datos_arg[[#This Row],[TC]]),0)</f>
        <v>1.2309154929577464</v>
      </c>
      <c r="Y4841" s="14"/>
    </row>
    <row r="4842" spans="1:25" ht="15" customHeight="1" x14ac:dyDescent="0.25">
      <c r="A4842" s="14">
        <f t="shared" si="75"/>
        <v>4839</v>
      </c>
      <c r="B4842" s="1">
        <v>44308</v>
      </c>
      <c r="C4842" s="18">
        <f>+YEAR(datos_arg[[#This Row],[Fecha]])</f>
        <v>2021</v>
      </c>
      <c r="D4842" s="18">
        <f>+MONTH(datos_arg[[#This Row],[Fecha]])</f>
        <v>4</v>
      </c>
      <c r="E4842" s="14" t="s">
        <v>1015</v>
      </c>
      <c r="F4842" s="14" t="s">
        <v>403</v>
      </c>
      <c r="G4842" s="14" t="s">
        <v>5383</v>
      </c>
      <c r="H4842" s="14" t="s">
        <v>8103</v>
      </c>
      <c r="I4842" s="14" t="s">
        <v>8105</v>
      </c>
      <c r="J4842" s="14" t="s">
        <v>6717</v>
      </c>
      <c r="K4842" s="14" t="s">
        <v>422</v>
      </c>
      <c r="L4842" s="14" t="s">
        <v>422</v>
      </c>
      <c r="M4842" s="14" t="s">
        <v>2841</v>
      </c>
      <c r="N4842" s="14" t="s">
        <v>299</v>
      </c>
      <c r="O4842" s="14" t="s">
        <v>4812</v>
      </c>
      <c r="P4842" s="14" t="s">
        <v>6359</v>
      </c>
      <c r="Q4842" s="14">
        <v>3</v>
      </c>
      <c r="R4842" s="14" t="s">
        <v>5383</v>
      </c>
      <c r="S4842" s="14" t="s">
        <v>613</v>
      </c>
      <c r="T4842" s="35">
        <v>38.46</v>
      </c>
      <c r="U4842" s="14" t="s">
        <v>4</v>
      </c>
      <c r="V4842" s="14">
        <v>142</v>
      </c>
      <c r="W4842" s="16">
        <f>+IF(datos_arg[[#This Row],[Moneda]]="ARS",datos_arg[[#This Row],[Monto]],datos_arg[[#This Row],[Monto]]*datos_arg[[#This Row],[TC]])</f>
        <v>38.46</v>
      </c>
      <c r="X4842" s="16">
        <f>IFERROR(IF(datos_arg[[#This Row],[Moneda]]="USD",datos_arg[[#This Row],[Monto]],datos_arg[[#This Row],[Monto]]/datos_arg[[#This Row],[TC]]),0)</f>
        <v>0.27084507042253519</v>
      </c>
      <c r="Y4842" s="14"/>
    </row>
    <row r="4843" spans="1:25" ht="15" customHeight="1" x14ac:dyDescent="0.25">
      <c r="A4843" s="14">
        <f t="shared" si="75"/>
        <v>4840</v>
      </c>
      <c r="B4843" s="1">
        <v>44308</v>
      </c>
      <c r="C4843" s="18">
        <f>+YEAR(datos_arg[[#This Row],[Fecha]])</f>
        <v>2021</v>
      </c>
      <c r="D4843" s="18">
        <f>+MONTH(datos_arg[[#This Row],[Fecha]])</f>
        <v>4</v>
      </c>
      <c r="E4843" s="14" t="s">
        <v>1015</v>
      </c>
      <c r="F4843" s="14" t="s">
        <v>403</v>
      </c>
      <c r="G4843" s="14" t="s">
        <v>5383</v>
      </c>
      <c r="H4843" s="14" t="s">
        <v>8103</v>
      </c>
      <c r="I4843" s="14" t="s">
        <v>8105</v>
      </c>
      <c r="J4843" s="14" t="s">
        <v>6717</v>
      </c>
      <c r="K4843" s="14" t="s">
        <v>422</v>
      </c>
      <c r="L4843" s="14" t="s">
        <v>422</v>
      </c>
      <c r="M4843" s="14" t="s">
        <v>2841</v>
      </c>
      <c r="N4843" s="14" t="s">
        <v>299</v>
      </c>
      <c r="O4843" s="14" t="s">
        <v>4813</v>
      </c>
      <c r="P4843" s="14" t="s">
        <v>6359</v>
      </c>
      <c r="Q4843" s="14">
        <v>3</v>
      </c>
      <c r="R4843" s="14" t="s">
        <v>5383</v>
      </c>
      <c r="S4843" s="14" t="s">
        <v>613</v>
      </c>
      <c r="T4843" s="35">
        <v>97.88</v>
      </c>
      <c r="U4843" s="14" t="s">
        <v>4</v>
      </c>
      <c r="V4843" s="14">
        <v>142</v>
      </c>
      <c r="W4843" s="16">
        <f>+IF(datos_arg[[#This Row],[Moneda]]="ARS",datos_arg[[#This Row],[Monto]],datos_arg[[#This Row],[Monto]]*datos_arg[[#This Row],[TC]])</f>
        <v>97.88</v>
      </c>
      <c r="X4843" s="16">
        <f>IFERROR(IF(datos_arg[[#This Row],[Moneda]]="USD",datos_arg[[#This Row],[Monto]],datos_arg[[#This Row],[Monto]]/datos_arg[[#This Row],[TC]]),0)</f>
        <v>0.68929577464788727</v>
      </c>
      <c r="Y4843" s="14"/>
    </row>
    <row r="4844" spans="1:25" ht="15" customHeight="1" x14ac:dyDescent="0.25">
      <c r="A4844" s="14">
        <f t="shared" si="75"/>
        <v>4841</v>
      </c>
      <c r="B4844" s="1">
        <v>44308</v>
      </c>
      <c r="C4844" s="18">
        <f>+YEAR(datos_arg[[#This Row],[Fecha]])</f>
        <v>2021</v>
      </c>
      <c r="D4844" s="18">
        <f>+MONTH(datos_arg[[#This Row],[Fecha]])</f>
        <v>4</v>
      </c>
      <c r="E4844" s="14" t="s">
        <v>1015</v>
      </c>
      <c r="F4844" s="14" t="s">
        <v>403</v>
      </c>
      <c r="G4844" s="14" t="s">
        <v>5383</v>
      </c>
      <c r="H4844" s="14" t="s">
        <v>8103</v>
      </c>
      <c r="I4844" s="14" t="s">
        <v>8105</v>
      </c>
      <c r="J4844" s="14" t="s">
        <v>6717</v>
      </c>
      <c r="K4844" s="14" t="s">
        <v>422</v>
      </c>
      <c r="L4844" s="14" t="s">
        <v>422</v>
      </c>
      <c r="M4844" s="14" t="s">
        <v>2841</v>
      </c>
      <c r="N4844" s="14" t="s">
        <v>299</v>
      </c>
      <c r="O4844" s="14" t="s">
        <v>4814</v>
      </c>
      <c r="P4844" s="14" t="s">
        <v>6359</v>
      </c>
      <c r="Q4844" s="14">
        <v>10</v>
      </c>
      <c r="R4844" s="14" t="s">
        <v>5383</v>
      </c>
      <c r="S4844" s="14" t="s">
        <v>613</v>
      </c>
      <c r="T4844" s="35">
        <v>93.2</v>
      </c>
      <c r="U4844" s="14" t="s">
        <v>4</v>
      </c>
      <c r="V4844" s="14">
        <v>142</v>
      </c>
      <c r="W4844" s="16">
        <f>+IF(datos_arg[[#This Row],[Moneda]]="ARS",datos_arg[[#This Row],[Monto]],datos_arg[[#This Row],[Monto]]*datos_arg[[#This Row],[TC]])</f>
        <v>93.2</v>
      </c>
      <c r="X4844" s="16">
        <f>IFERROR(IF(datos_arg[[#This Row],[Moneda]]="USD",datos_arg[[#This Row],[Monto]],datos_arg[[#This Row],[Monto]]/datos_arg[[#This Row],[TC]]),0)</f>
        <v>0.6563380281690141</v>
      </c>
      <c r="Y4844" s="14"/>
    </row>
    <row r="4845" spans="1:25" ht="15" customHeight="1" x14ac:dyDescent="0.25">
      <c r="A4845" s="14">
        <f t="shared" si="75"/>
        <v>4842</v>
      </c>
      <c r="B4845" s="1">
        <v>44308</v>
      </c>
      <c r="C4845" s="18">
        <f>+YEAR(datos_arg[[#This Row],[Fecha]])</f>
        <v>2021</v>
      </c>
      <c r="D4845" s="18">
        <f>+MONTH(datos_arg[[#This Row],[Fecha]])</f>
        <v>4</v>
      </c>
      <c r="E4845" s="14" t="s">
        <v>1015</v>
      </c>
      <c r="F4845" s="14" t="s">
        <v>403</v>
      </c>
      <c r="G4845" s="14" t="s">
        <v>5383</v>
      </c>
      <c r="H4845" s="14" t="s">
        <v>8103</v>
      </c>
      <c r="I4845" s="14" t="s">
        <v>8105</v>
      </c>
      <c r="J4845" s="14" t="s">
        <v>6717</v>
      </c>
      <c r="K4845" s="14" t="s">
        <v>422</v>
      </c>
      <c r="L4845" s="14" t="s">
        <v>422</v>
      </c>
      <c r="M4845" s="14" t="s">
        <v>1526</v>
      </c>
      <c r="N4845" s="14" t="s">
        <v>299</v>
      </c>
      <c r="O4845" s="14" t="s">
        <v>4815</v>
      </c>
      <c r="P4845" s="14" t="s">
        <v>6359</v>
      </c>
      <c r="Q4845" s="14">
        <v>3</v>
      </c>
      <c r="R4845" s="14" t="s">
        <v>5383</v>
      </c>
      <c r="S4845" s="14" t="s">
        <v>613</v>
      </c>
      <c r="T4845" s="35">
        <v>1153.5899999999999</v>
      </c>
      <c r="U4845" s="14" t="s">
        <v>4</v>
      </c>
      <c r="V4845" s="14">
        <v>142</v>
      </c>
      <c r="W4845" s="16">
        <f>+IF(datos_arg[[#This Row],[Moneda]]="ARS",datos_arg[[#This Row],[Monto]],datos_arg[[#This Row],[Monto]]*datos_arg[[#This Row],[TC]])</f>
        <v>1153.5899999999999</v>
      </c>
      <c r="X4845" s="16">
        <f>IFERROR(IF(datos_arg[[#This Row],[Moneda]]="USD",datos_arg[[#This Row],[Monto]],datos_arg[[#This Row],[Monto]]/datos_arg[[#This Row],[TC]]),0)</f>
        <v>8.1238732394366195</v>
      </c>
      <c r="Y4845" s="14"/>
    </row>
    <row r="4846" spans="1:25" ht="15" customHeight="1" x14ac:dyDescent="0.25">
      <c r="A4846" s="14">
        <f t="shared" si="75"/>
        <v>4843</v>
      </c>
      <c r="B4846" s="1">
        <v>44308</v>
      </c>
      <c r="C4846" s="18">
        <f>+YEAR(datos_arg[[#This Row],[Fecha]])</f>
        <v>2021</v>
      </c>
      <c r="D4846" s="18">
        <f>+MONTH(datos_arg[[#This Row],[Fecha]])</f>
        <v>4</v>
      </c>
      <c r="E4846" s="14" t="s">
        <v>1015</v>
      </c>
      <c r="F4846" s="14" t="s">
        <v>430</v>
      </c>
      <c r="G4846" s="14"/>
      <c r="H4846" s="14" t="s">
        <v>7132</v>
      </c>
      <c r="I4846" s="14" t="s">
        <v>7132</v>
      </c>
      <c r="J4846" s="14" t="s">
        <v>425</v>
      </c>
      <c r="K4846" s="14"/>
      <c r="L4846" s="14" t="s">
        <v>425</v>
      </c>
      <c r="M4846" s="14" t="s">
        <v>57</v>
      </c>
      <c r="N4846" s="14" t="s">
        <v>57</v>
      </c>
      <c r="O4846" s="14" t="s">
        <v>3703</v>
      </c>
      <c r="P4846" s="14" t="s">
        <v>6359</v>
      </c>
      <c r="Q4846" s="14"/>
      <c r="R4846" s="14" t="s">
        <v>430</v>
      </c>
      <c r="S4846" s="14" t="s">
        <v>613</v>
      </c>
      <c r="T4846" s="35">
        <v>135</v>
      </c>
      <c r="U4846" s="14" t="s">
        <v>4</v>
      </c>
      <c r="V4846" s="14">
        <v>142</v>
      </c>
      <c r="W4846" s="16">
        <f>+IF(datos_arg[[#This Row],[Moneda]]="ARS",datos_arg[[#This Row],[Monto]],datos_arg[[#This Row],[Monto]]*datos_arg[[#This Row],[TC]])</f>
        <v>135</v>
      </c>
      <c r="X4846" s="16">
        <f>IFERROR(IF(datos_arg[[#This Row],[Moneda]]="USD",datos_arg[[#This Row],[Monto]],datos_arg[[#This Row],[Monto]]/datos_arg[[#This Row],[TC]]),0)</f>
        <v>0.95070422535211263</v>
      </c>
      <c r="Y4846" s="14"/>
    </row>
    <row r="4847" spans="1:25" ht="15" customHeight="1" x14ac:dyDescent="0.25">
      <c r="A4847" s="14">
        <f t="shared" si="75"/>
        <v>4844</v>
      </c>
      <c r="B4847" s="1">
        <v>44308</v>
      </c>
      <c r="C4847" s="18">
        <f>+YEAR(datos_arg[[#This Row],[Fecha]])</f>
        <v>2021</v>
      </c>
      <c r="D4847" s="18">
        <f>+MONTH(datos_arg[[#This Row],[Fecha]])</f>
        <v>4</v>
      </c>
      <c r="E4847" s="14" t="s">
        <v>1015</v>
      </c>
      <c r="F4847" s="14" t="s">
        <v>403</v>
      </c>
      <c r="G4847" s="14" t="s">
        <v>5383</v>
      </c>
      <c r="H4847" s="14" t="s">
        <v>8103</v>
      </c>
      <c r="I4847" s="14" t="s">
        <v>8105</v>
      </c>
      <c r="J4847" s="14" t="s">
        <v>425</v>
      </c>
      <c r="K4847" s="14" t="s">
        <v>420</v>
      </c>
      <c r="L4847" s="14" t="s">
        <v>422</v>
      </c>
      <c r="M4847" s="14" t="s">
        <v>1526</v>
      </c>
      <c r="N4847" s="14" t="s">
        <v>3369</v>
      </c>
      <c r="O4847" s="14" t="s">
        <v>7253</v>
      </c>
      <c r="P4847" s="14" t="s">
        <v>7254</v>
      </c>
      <c r="Q4847" s="14">
        <v>1</v>
      </c>
      <c r="R4847" s="14" t="s">
        <v>5383</v>
      </c>
      <c r="S4847" s="14" t="s">
        <v>439</v>
      </c>
      <c r="T4847" s="35">
        <v>490</v>
      </c>
      <c r="U4847" s="14" t="s">
        <v>4</v>
      </c>
      <c r="V4847" s="14">
        <v>142</v>
      </c>
      <c r="W4847" s="16">
        <f>+IF(datos_arg[[#This Row],[Moneda]]="ARS",datos_arg[[#This Row],[Monto]],datos_arg[[#This Row],[Monto]]*datos_arg[[#This Row],[TC]])</f>
        <v>490</v>
      </c>
      <c r="X4847" s="16">
        <f>IFERROR(IF(datos_arg[[#This Row],[Moneda]]="USD",datos_arg[[#This Row],[Monto]],datos_arg[[#This Row],[Monto]]/datos_arg[[#This Row],[TC]]),0)</f>
        <v>3.4507042253521125</v>
      </c>
      <c r="Y4847" s="14"/>
    </row>
    <row r="4848" spans="1:25" ht="15" customHeight="1" x14ac:dyDescent="0.25">
      <c r="A4848" s="14">
        <f t="shared" si="75"/>
        <v>4845</v>
      </c>
      <c r="B4848" s="1">
        <v>44309</v>
      </c>
      <c r="C4848" s="18">
        <f>+YEAR(datos_arg[[#This Row],[Fecha]])</f>
        <v>2021</v>
      </c>
      <c r="D4848" s="18">
        <f>+MONTH(datos_arg[[#This Row],[Fecha]])</f>
        <v>4</v>
      </c>
      <c r="E4848" s="14" t="s">
        <v>5358</v>
      </c>
      <c r="F4848" s="14" t="s">
        <v>4109</v>
      </c>
      <c r="G4848" s="14"/>
      <c r="H4848" s="14" t="s">
        <v>8103</v>
      </c>
      <c r="I4848" s="14" t="s">
        <v>8105</v>
      </c>
      <c r="J4848" s="14" t="s">
        <v>482</v>
      </c>
      <c r="K4848" s="14" t="s">
        <v>420</v>
      </c>
      <c r="L4848" s="14" t="s">
        <v>425</v>
      </c>
      <c r="M4848" s="14" t="s">
        <v>4818</v>
      </c>
      <c r="N4848" s="14" t="s">
        <v>2953</v>
      </c>
      <c r="O4848" s="14" t="s">
        <v>4818</v>
      </c>
      <c r="P4848" s="14" t="s">
        <v>6360</v>
      </c>
      <c r="Q4848" s="14">
        <v>15</v>
      </c>
      <c r="R4848" s="14" t="s">
        <v>4109</v>
      </c>
      <c r="S4848" s="14" t="s">
        <v>439</v>
      </c>
      <c r="T4848" s="35">
        <v>10800</v>
      </c>
      <c r="U4848" s="14" t="s">
        <v>4</v>
      </c>
      <c r="V4848" s="14">
        <v>142</v>
      </c>
      <c r="W4848" s="16">
        <f>+IF(datos_arg[[#This Row],[Moneda]]="ARS",datos_arg[[#This Row],[Monto]],datos_arg[[#This Row],[Monto]]*datos_arg[[#This Row],[TC]])</f>
        <v>10800</v>
      </c>
      <c r="X4848" s="16">
        <f>IFERROR(IF(datos_arg[[#This Row],[Moneda]]="USD",datos_arg[[#This Row],[Monto]],datos_arg[[#This Row],[Monto]]/datos_arg[[#This Row],[TC]]),0)</f>
        <v>76.056338028169009</v>
      </c>
      <c r="Y4848" s="14"/>
    </row>
    <row r="4849" spans="1:25" ht="15" customHeight="1" x14ac:dyDescent="0.25">
      <c r="A4849" s="14">
        <f t="shared" si="75"/>
        <v>4846</v>
      </c>
      <c r="B4849" s="1">
        <v>44309</v>
      </c>
      <c r="C4849" s="18">
        <f>+YEAR(datos_arg[[#This Row],[Fecha]])</f>
        <v>2021</v>
      </c>
      <c r="D4849" s="18">
        <f>+MONTH(datos_arg[[#This Row],[Fecha]])</f>
        <v>4</v>
      </c>
      <c r="E4849" s="14" t="s">
        <v>5358</v>
      </c>
      <c r="F4849" s="14" t="s">
        <v>85</v>
      </c>
      <c r="G4849" s="14"/>
      <c r="H4849" s="14" t="s">
        <v>6646</v>
      </c>
      <c r="I4849" s="14" t="s">
        <v>7132</v>
      </c>
      <c r="J4849" s="14" t="s">
        <v>425</v>
      </c>
      <c r="K4849" s="14" t="s">
        <v>421</v>
      </c>
      <c r="L4849" s="14" t="s">
        <v>425</v>
      </c>
      <c r="M4849" s="14" t="s">
        <v>711</v>
      </c>
      <c r="N4849" s="14" t="s">
        <v>4708</v>
      </c>
      <c r="O4849" s="14" t="s">
        <v>4819</v>
      </c>
      <c r="P4849" s="14" t="s">
        <v>6361</v>
      </c>
      <c r="Q4849" s="14">
        <v>1</v>
      </c>
      <c r="R4849" s="14" t="s">
        <v>85</v>
      </c>
      <c r="S4849" s="14" t="s">
        <v>439</v>
      </c>
      <c r="T4849" s="35">
        <v>78041.98</v>
      </c>
      <c r="U4849" s="14" t="s">
        <v>4</v>
      </c>
      <c r="V4849" s="14">
        <v>142</v>
      </c>
      <c r="W4849" s="16">
        <f>+IF(datos_arg[[#This Row],[Moneda]]="ARS",datos_arg[[#This Row],[Monto]],datos_arg[[#This Row],[Monto]]*datos_arg[[#This Row],[TC]])</f>
        <v>78041.98</v>
      </c>
      <c r="X4849" s="16">
        <f>IFERROR(IF(datos_arg[[#This Row],[Moneda]]="USD",datos_arg[[#This Row],[Monto]],datos_arg[[#This Row],[Monto]]/datos_arg[[#This Row],[TC]]),0)</f>
        <v>549.59140845070419</v>
      </c>
      <c r="Y4849" s="14"/>
    </row>
    <row r="4850" spans="1:25" ht="15" customHeight="1" x14ac:dyDescent="0.25">
      <c r="A4850" s="14">
        <f t="shared" si="75"/>
        <v>4847</v>
      </c>
      <c r="B4850" s="1">
        <v>44309</v>
      </c>
      <c r="C4850" s="18">
        <f>+YEAR(datos_arg[[#This Row],[Fecha]])</f>
        <v>2021</v>
      </c>
      <c r="D4850" s="18">
        <f>+MONTH(datos_arg[[#This Row],[Fecha]])</f>
        <v>4</v>
      </c>
      <c r="E4850" s="14" t="s">
        <v>617</v>
      </c>
      <c r="F4850" s="14" t="s">
        <v>8101</v>
      </c>
      <c r="G4850" s="14"/>
      <c r="H4850" s="14" t="s">
        <v>8103</v>
      </c>
      <c r="I4850" s="14" t="s">
        <v>8105</v>
      </c>
      <c r="J4850" s="14" t="s">
        <v>472</v>
      </c>
      <c r="K4850" s="14" t="s">
        <v>421</v>
      </c>
      <c r="L4850" s="14" t="s">
        <v>421</v>
      </c>
      <c r="M4850" s="14" t="s">
        <v>578</v>
      </c>
      <c r="N4850" s="14" t="s">
        <v>226</v>
      </c>
      <c r="O4850" s="14" t="s">
        <v>4820</v>
      </c>
      <c r="P4850" s="14" t="s">
        <v>6362</v>
      </c>
      <c r="Q4850" s="14">
        <v>2</v>
      </c>
      <c r="R4850" s="14" t="s">
        <v>8101</v>
      </c>
      <c r="S4850" s="14" t="s">
        <v>439</v>
      </c>
      <c r="T4850" s="35">
        <v>5352.34</v>
      </c>
      <c r="U4850" s="14" t="s">
        <v>4</v>
      </c>
      <c r="V4850" s="14">
        <v>142</v>
      </c>
      <c r="W4850" s="16">
        <f>+IF(datos_arg[[#This Row],[Moneda]]="ARS",datos_arg[[#This Row],[Monto]],datos_arg[[#This Row],[Monto]]*datos_arg[[#This Row],[TC]])</f>
        <v>5352.34</v>
      </c>
      <c r="X4850" s="16">
        <f>IFERROR(IF(datos_arg[[#This Row],[Moneda]]="USD",datos_arg[[#This Row],[Monto]],datos_arg[[#This Row],[Monto]]/datos_arg[[#This Row],[TC]]),0)</f>
        <v>37.692535211267604</v>
      </c>
      <c r="Y4850" s="14"/>
    </row>
    <row r="4851" spans="1:25" ht="15" customHeight="1" x14ac:dyDescent="0.25">
      <c r="A4851" s="14">
        <f t="shared" si="75"/>
        <v>4848</v>
      </c>
      <c r="B4851" s="1">
        <v>44309</v>
      </c>
      <c r="C4851" s="18">
        <f>+YEAR(datos_arg[[#This Row],[Fecha]])</f>
        <v>2021</v>
      </c>
      <c r="D4851" s="18">
        <f>+MONTH(datos_arg[[#This Row],[Fecha]])</f>
        <v>4</v>
      </c>
      <c r="E4851" s="14" t="s">
        <v>617</v>
      </c>
      <c r="F4851" s="14" t="s">
        <v>8101</v>
      </c>
      <c r="G4851" s="14"/>
      <c r="H4851" s="14" t="s">
        <v>8103</v>
      </c>
      <c r="I4851" s="14" t="s">
        <v>8105</v>
      </c>
      <c r="J4851" s="14" t="s">
        <v>472</v>
      </c>
      <c r="K4851" s="14" t="s">
        <v>421</v>
      </c>
      <c r="L4851" s="14" t="s">
        <v>421</v>
      </c>
      <c r="M4851" s="14" t="s">
        <v>578</v>
      </c>
      <c r="N4851" s="14" t="s">
        <v>226</v>
      </c>
      <c r="O4851" s="14" t="s">
        <v>4821</v>
      </c>
      <c r="P4851" s="14" t="s">
        <v>6362</v>
      </c>
      <c r="Q4851" s="14">
        <v>2</v>
      </c>
      <c r="R4851" s="14" t="s">
        <v>8101</v>
      </c>
      <c r="S4851" s="14" t="s">
        <v>439</v>
      </c>
      <c r="T4851" s="35">
        <v>6328.66</v>
      </c>
      <c r="U4851" s="14" t="s">
        <v>4</v>
      </c>
      <c r="V4851" s="14">
        <v>142</v>
      </c>
      <c r="W4851" s="16">
        <f>+IF(datos_arg[[#This Row],[Moneda]]="ARS",datos_arg[[#This Row],[Monto]],datos_arg[[#This Row],[Monto]]*datos_arg[[#This Row],[TC]])</f>
        <v>6328.66</v>
      </c>
      <c r="X4851" s="16">
        <f>IFERROR(IF(datos_arg[[#This Row],[Moneda]]="USD",datos_arg[[#This Row],[Monto]],datos_arg[[#This Row],[Monto]]/datos_arg[[#This Row],[TC]]),0)</f>
        <v>44.568028169014084</v>
      </c>
      <c r="Y4851" s="14"/>
    </row>
    <row r="4852" spans="1:25" ht="15" customHeight="1" x14ac:dyDescent="0.25">
      <c r="A4852" s="14">
        <f t="shared" si="75"/>
        <v>4849</v>
      </c>
      <c r="B4852" s="1">
        <v>44309</v>
      </c>
      <c r="C4852" s="18">
        <f>+YEAR(datos_arg[[#This Row],[Fecha]])</f>
        <v>2021</v>
      </c>
      <c r="D4852" s="18">
        <f>+MONTH(datos_arg[[#This Row],[Fecha]])</f>
        <v>4</v>
      </c>
      <c r="E4852" s="14" t="s">
        <v>617</v>
      </c>
      <c r="F4852" s="14" t="s">
        <v>8101</v>
      </c>
      <c r="G4852" s="14"/>
      <c r="H4852" s="14" t="s">
        <v>8103</v>
      </c>
      <c r="I4852" s="14" t="s">
        <v>8105</v>
      </c>
      <c r="J4852" s="14" t="s">
        <v>472</v>
      </c>
      <c r="K4852" s="14" t="s">
        <v>421</v>
      </c>
      <c r="L4852" s="14" t="s">
        <v>421</v>
      </c>
      <c r="M4852" s="14" t="s">
        <v>1384</v>
      </c>
      <c r="N4852" s="14" t="s">
        <v>226</v>
      </c>
      <c r="O4852" s="14" t="s">
        <v>4822</v>
      </c>
      <c r="P4852" s="14" t="s">
        <v>6363</v>
      </c>
      <c r="Q4852" s="14">
        <v>1</v>
      </c>
      <c r="R4852" s="14" t="s">
        <v>8101</v>
      </c>
      <c r="S4852" s="14" t="s">
        <v>439</v>
      </c>
      <c r="T4852" s="35">
        <v>5586.74</v>
      </c>
      <c r="U4852" s="14" t="s">
        <v>4</v>
      </c>
      <c r="V4852" s="14">
        <v>142</v>
      </c>
      <c r="W4852" s="16">
        <f>+IF(datos_arg[[#This Row],[Moneda]]="ARS",datos_arg[[#This Row],[Monto]],datos_arg[[#This Row],[Monto]]*datos_arg[[#This Row],[TC]])</f>
        <v>5586.74</v>
      </c>
      <c r="X4852" s="16">
        <f>IFERROR(IF(datos_arg[[#This Row],[Moneda]]="USD",datos_arg[[#This Row],[Monto]],datos_arg[[#This Row],[Monto]]/datos_arg[[#This Row],[TC]]),0)</f>
        <v>39.343239436619719</v>
      </c>
      <c r="Y4852" s="14"/>
    </row>
    <row r="4853" spans="1:25" ht="15" customHeight="1" x14ac:dyDescent="0.25">
      <c r="A4853" s="14">
        <f t="shared" si="75"/>
        <v>4850</v>
      </c>
      <c r="B4853" s="1">
        <v>44309</v>
      </c>
      <c r="C4853" s="18">
        <f>+YEAR(datos_arg[[#This Row],[Fecha]])</f>
        <v>2021</v>
      </c>
      <c r="D4853" s="18">
        <f>+MONTH(datos_arg[[#This Row],[Fecha]])</f>
        <v>4</v>
      </c>
      <c r="E4853" s="14" t="s">
        <v>617</v>
      </c>
      <c r="F4853" s="14" t="s">
        <v>8101</v>
      </c>
      <c r="G4853" s="14"/>
      <c r="H4853" s="14" t="s">
        <v>8103</v>
      </c>
      <c r="I4853" s="14" t="s">
        <v>8105</v>
      </c>
      <c r="J4853" s="14" t="s">
        <v>472</v>
      </c>
      <c r="K4853" s="14" t="s">
        <v>421</v>
      </c>
      <c r="L4853" s="14" t="s">
        <v>421</v>
      </c>
      <c r="M4853" s="14" t="s">
        <v>1384</v>
      </c>
      <c r="N4853" s="14" t="s">
        <v>226</v>
      </c>
      <c r="O4853" s="14" t="s">
        <v>4823</v>
      </c>
      <c r="P4853" s="14" t="s">
        <v>6363</v>
      </c>
      <c r="Q4853" s="14">
        <v>1</v>
      </c>
      <c r="R4853" s="14" t="s">
        <v>8101</v>
      </c>
      <c r="S4853" s="14" t="s">
        <v>439</v>
      </c>
      <c r="T4853" s="35">
        <v>9514.89</v>
      </c>
      <c r="U4853" s="14" t="s">
        <v>4</v>
      </c>
      <c r="V4853" s="14">
        <v>142</v>
      </c>
      <c r="W4853" s="16">
        <f>+IF(datos_arg[[#This Row],[Moneda]]="ARS",datos_arg[[#This Row],[Monto]],datos_arg[[#This Row],[Monto]]*datos_arg[[#This Row],[TC]])</f>
        <v>9514.89</v>
      </c>
      <c r="X4853" s="16">
        <f>IFERROR(IF(datos_arg[[#This Row],[Moneda]]="USD",datos_arg[[#This Row],[Monto]],datos_arg[[#This Row],[Monto]]/datos_arg[[#This Row],[TC]]),0)</f>
        <v>67.006267605633795</v>
      </c>
      <c r="Y4853" s="14"/>
    </row>
    <row r="4854" spans="1:25" ht="15" customHeight="1" x14ac:dyDescent="0.25">
      <c r="A4854" s="14">
        <f t="shared" si="75"/>
        <v>4851</v>
      </c>
      <c r="B4854" s="1">
        <v>44309</v>
      </c>
      <c r="C4854" s="18">
        <f>+YEAR(datos_arg[[#This Row],[Fecha]])</f>
        <v>2021</v>
      </c>
      <c r="D4854" s="18">
        <f>+MONTH(datos_arg[[#This Row],[Fecha]])</f>
        <v>4</v>
      </c>
      <c r="E4854" s="14" t="s">
        <v>617</v>
      </c>
      <c r="F4854" s="14" t="s">
        <v>8101</v>
      </c>
      <c r="G4854" s="14"/>
      <c r="H4854" s="14" t="s">
        <v>8103</v>
      </c>
      <c r="I4854" s="14" t="s">
        <v>8105</v>
      </c>
      <c r="J4854" s="14" t="s">
        <v>472</v>
      </c>
      <c r="K4854" s="14" t="s">
        <v>421</v>
      </c>
      <c r="L4854" s="14" t="s">
        <v>425</v>
      </c>
      <c r="M4854" s="14" t="s">
        <v>966</v>
      </c>
      <c r="N4854" s="14" t="s">
        <v>226</v>
      </c>
      <c r="O4854" s="14" t="s">
        <v>4824</v>
      </c>
      <c r="P4854" s="14" t="s">
        <v>6363</v>
      </c>
      <c r="Q4854" s="14">
        <v>10</v>
      </c>
      <c r="R4854" s="14" t="s">
        <v>8101</v>
      </c>
      <c r="S4854" s="14" t="s">
        <v>439</v>
      </c>
      <c r="T4854" s="35">
        <v>1886.8000000000002</v>
      </c>
      <c r="U4854" s="14" t="s">
        <v>4</v>
      </c>
      <c r="V4854" s="14">
        <v>142</v>
      </c>
      <c r="W4854" s="16">
        <f>+IF(datos_arg[[#This Row],[Moneda]]="ARS",datos_arg[[#This Row],[Monto]],datos_arg[[#This Row],[Monto]]*datos_arg[[#This Row],[TC]])</f>
        <v>1886.8000000000002</v>
      </c>
      <c r="X4854" s="16">
        <f>IFERROR(IF(datos_arg[[#This Row],[Moneda]]="USD",datos_arg[[#This Row],[Monto]],datos_arg[[#This Row],[Monto]]/datos_arg[[#This Row],[TC]]),0)</f>
        <v>13.287323943661972</v>
      </c>
      <c r="Y4854" s="14"/>
    </row>
    <row r="4855" spans="1:25" ht="15" customHeight="1" x14ac:dyDescent="0.25">
      <c r="A4855" s="14">
        <f t="shared" si="75"/>
        <v>4852</v>
      </c>
      <c r="B4855" s="1">
        <v>44309</v>
      </c>
      <c r="C4855" s="18">
        <f>+YEAR(datos_arg[[#This Row],[Fecha]])</f>
        <v>2021</v>
      </c>
      <c r="D4855" s="18">
        <f>+MONTH(datos_arg[[#This Row],[Fecha]])</f>
        <v>4</v>
      </c>
      <c r="E4855" s="14" t="s">
        <v>617</v>
      </c>
      <c r="F4855" s="14" t="s">
        <v>8101</v>
      </c>
      <c r="G4855" s="14"/>
      <c r="H4855" s="14" t="s">
        <v>8103</v>
      </c>
      <c r="I4855" s="14" t="s">
        <v>8105</v>
      </c>
      <c r="J4855" s="14" t="s">
        <v>472</v>
      </c>
      <c r="K4855" s="14" t="s">
        <v>421</v>
      </c>
      <c r="L4855" s="14" t="s">
        <v>425</v>
      </c>
      <c r="M4855" s="14" t="s">
        <v>570</v>
      </c>
      <c r="N4855" s="14" t="s">
        <v>226</v>
      </c>
      <c r="O4855" s="14" t="s">
        <v>4825</v>
      </c>
      <c r="P4855" s="14" t="s">
        <v>6363</v>
      </c>
      <c r="Q4855" s="14">
        <v>10</v>
      </c>
      <c r="R4855" s="14" t="s">
        <v>8101</v>
      </c>
      <c r="S4855" s="14" t="s">
        <v>439</v>
      </c>
      <c r="T4855" s="35">
        <v>4511.8700000000044</v>
      </c>
      <c r="U4855" s="14" t="s">
        <v>4</v>
      </c>
      <c r="V4855" s="14">
        <v>142</v>
      </c>
      <c r="W4855" s="16">
        <f>+IF(datos_arg[[#This Row],[Moneda]]="ARS",datos_arg[[#This Row],[Monto]],datos_arg[[#This Row],[Monto]]*datos_arg[[#This Row],[TC]])</f>
        <v>4511.8700000000044</v>
      </c>
      <c r="X4855" s="16">
        <f>IFERROR(IF(datos_arg[[#This Row],[Moneda]]="USD",datos_arg[[#This Row],[Monto]],datos_arg[[#This Row],[Monto]]/datos_arg[[#This Row],[TC]]),0)</f>
        <v>31.773732394366228</v>
      </c>
      <c r="Y4855" s="14"/>
    </row>
    <row r="4856" spans="1:25" ht="15" customHeight="1" x14ac:dyDescent="0.25">
      <c r="A4856" s="14">
        <f t="shared" si="75"/>
        <v>4853</v>
      </c>
      <c r="B4856" s="1">
        <v>44309</v>
      </c>
      <c r="C4856" s="18">
        <f>+YEAR(datos_arg[[#This Row],[Fecha]])</f>
        <v>2021</v>
      </c>
      <c r="D4856" s="18">
        <f>+MONTH(datos_arg[[#This Row],[Fecha]])</f>
        <v>4</v>
      </c>
      <c r="E4856" s="14" t="s">
        <v>617</v>
      </c>
      <c r="F4856" s="14" t="s">
        <v>8101</v>
      </c>
      <c r="G4856" s="14"/>
      <c r="H4856" s="14" t="s">
        <v>8103</v>
      </c>
      <c r="I4856" s="14" t="s">
        <v>8105</v>
      </c>
      <c r="J4856" s="14" t="s">
        <v>472</v>
      </c>
      <c r="K4856" s="14" t="s">
        <v>421</v>
      </c>
      <c r="L4856" s="14" t="s">
        <v>425</v>
      </c>
      <c r="M4856" s="14" t="s">
        <v>966</v>
      </c>
      <c r="N4856" s="14" t="s">
        <v>226</v>
      </c>
      <c r="O4856" s="14" t="s">
        <v>4826</v>
      </c>
      <c r="P4856" s="14" t="s">
        <v>6363</v>
      </c>
      <c r="Q4856" s="14">
        <v>30</v>
      </c>
      <c r="R4856" s="14" t="s">
        <v>8101</v>
      </c>
      <c r="S4856" s="14" t="s">
        <v>439</v>
      </c>
      <c r="T4856" s="35">
        <v>4751.7</v>
      </c>
      <c r="U4856" s="14" t="s">
        <v>4</v>
      </c>
      <c r="V4856" s="14">
        <v>142</v>
      </c>
      <c r="W4856" s="16">
        <f>+IF(datos_arg[[#This Row],[Moneda]]="ARS",datos_arg[[#This Row],[Monto]],datos_arg[[#This Row],[Monto]]*datos_arg[[#This Row],[TC]])</f>
        <v>4751.7</v>
      </c>
      <c r="X4856" s="16">
        <f>IFERROR(IF(datos_arg[[#This Row],[Moneda]]="USD",datos_arg[[#This Row],[Monto]],datos_arg[[#This Row],[Monto]]/datos_arg[[#This Row],[TC]]),0)</f>
        <v>33.462676056338026</v>
      </c>
      <c r="Y4856" s="14"/>
    </row>
    <row r="4857" spans="1:25" ht="15" customHeight="1" x14ac:dyDescent="0.25">
      <c r="A4857" s="14">
        <f t="shared" si="75"/>
        <v>4854</v>
      </c>
      <c r="B4857" s="1">
        <v>44309</v>
      </c>
      <c r="C4857" s="18">
        <f>+YEAR(datos_arg[[#This Row],[Fecha]])</f>
        <v>2021</v>
      </c>
      <c r="D4857" s="18">
        <f>+MONTH(datos_arg[[#This Row],[Fecha]])</f>
        <v>4</v>
      </c>
      <c r="E4857" s="14" t="s">
        <v>617</v>
      </c>
      <c r="F4857" s="14" t="s">
        <v>8101</v>
      </c>
      <c r="G4857" s="14"/>
      <c r="H4857" s="14" t="s">
        <v>8103</v>
      </c>
      <c r="I4857" s="14" t="s">
        <v>8105</v>
      </c>
      <c r="J4857" s="14" t="s">
        <v>472</v>
      </c>
      <c r="K4857" s="14" t="s">
        <v>421</v>
      </c>
      <c r="L4857" s="14" t="s">
        <v>426</v>
      </c>
      <c r="M4857" s="14" t="s">
        <v>1677</v>
      </c>
      <c r="N4857" s="14" t="s">
        <v>226</v>
      </c>
      <c r="O4857" s="14" t="s">
        <v>4827</v>
      </c>
      <c r="P4857" s="14" t="s">
        <v>6363</v>
      </c>
      <c r="Q4857" s="14">
        <v>10</v>
      </c>
      <c r="R4857" s="14" t="s">
        <v>8101</v>
      </c>
      <c r="S4857" s="14" t="s">
        <v>439</v>
      </c>
      <c r="T4857" s="35">
        <v>1602.5</v>
      </c>
      <c r="U4857" s="14" t="s">
        <v>4</v>
      </c>
      <c r="V4857" s="14">
        <v>142</v>
      </c>
      <c r="W4857" s="16">
        <f>+IF(datos_arg[[#This Row],[Moneda]]="ARS",datos_arg[[#This Row],[Monto]],datos_arg[[#This Row],[Monto]]*datos_arg[[#This Row],[TC]])</f>
        <v>1602.5</v>
      </c>
      <c r="X4857" s="16">
        <f>IFERROR(IF(datos_arg[[#This Row],[Moneda]]="USD",datos_arg[[#This Row],[Monto]],datos_arg[[#This Row],[Monto]]/datos_arg[[#This Row],[TC]]),0)</f>
        <v>11.285211267605634</v>
      </c>
      <c r="Y4857" s="14"/>
    </row>
    <row r="4858" spans="1:25" ht="15" customHeight="1" x14ac:dyDescent="0.25">
      <c r="A4858" s="14">
        <f t="shared" si="75"/>
        <v>4855</v>
      </c>
      <c r="B4858" s="1">
        <v>44309</v>
      </c>
      <c r="C4858" s="18">
        <f>+YEAR(datos_arg[[#This Row],[Fecha]])</f>
        <v>2021</v>
      </c>
      <c r="D4858" s="18">
        <f>+MONTH(datos_arg[[#This Row],[Fecha]])</f>
        <v>4</v>
      </c>
      <c r="E4858" s="14" t="s">
        <v>617</v>
      </c>
      <c r="F4858" s="14" t="s">
        <v>8101</v>
      </c>
      <c r="G4858" s="14"/>
      <c r="H4858" s="14" t="s">
        <v>8103</v>
      </c>
      <c r="I4858" s="14" t="s">
        <v>8105</v>
      </c>
      <c r="J4858" s="14" t="s">
        <v>472</v>
      </c>
      <c r="K4858" s="14" t="s">
        <v>421</v>
      </c>
      <c r="L4858" s="14" t="s">
        <v>421</v>
      </c>
      <c r="M4858" s="14" t="s">
        <v>578</v>
      </c>
      <c r="N4858" s="14" t="s">
        <v>226</v>
      </c>
      <c r="O4858" s="14" t="s">
        <v>4828</v>
      </c>
      <c r="P4858" s="14" t="s">
        <v>6363</v>
      </c>
      <c r="Q4858" s="14">
        <v>10</v>
      </c>
      <c r="R4858" s="14" t="s">
        <v>8101</v>
      </c>
      <c r="S4858" s="14" t="s">
        <v>439</v>
      </c>
      <c r="T4858" s="35">
        <v>1484.4</v>
      </c>
      <c r="U4858" s="14" t="s">
        <v>4</v>
      </c>
      <c r="V4858" s="14">
        <v>142</v>
      </c>
      <c r="W4858" s="16">
        <f>+IF(datos_arg[[#This Row],[Moneda]]="ARS",datos_arg[[#This Row],[Monto]],datos_arg[[#This Row],[Monto]]*datos_arg[[#This Row],[TC]])</f>
        <v>1484.4</v>
      </c>
      <c r="X4858" s="16">
        <f>IFERROR(IF(datos_arg[[#This Row],[Moneda]]="USD",datos_arg[[#This Row],[Monto]],datos_arg[[#This Row],[Monto]]/datos_arg[[#This Row],[TC]]),0)</f>
        <v>10.453521126760563</v>
      </c>
      <c r="Y4858" s="14"/>
    </row>
    <row r="4859" spans="1:25" ht="15" customHeight="1" x14ac:dyDescent="0.25">
      <c r="A4859" s="14">
        <f t="shared" si="75"/>
        <v>4856</v>
      </c>
      <c r="B4859" s="1">
        <v>44309</v>
      </c>
      <c r="C4859" s="18">
        <f>+YEAR(datos_arg[[#This Row],[Fecha]])</f>
        <v>2021</v>
      </c>
      <c r="D4859" s="18">
        <f>+MONTH(datos_arg[[#This Row],[Fecha]])</f>
        <v>4</v>
      </c>
      <c r="E4859" s="14" t="s">
        <v>617</v>
      </c>
      <c r="F4859" s="14" t="s">
        <v>8101</v>
      </c>
      <c r="G4859" s="14"/>
      <c r="H4859" s="14" t="s">
        <v>8103</v>
      </c>
      <c r="I4859" s="14" t="s">
        <v>8105</v>
      </c>
      <c r="J4859" s="14" t="s">
        <v>472</v>
      </c>
      <c r="K4859" s="14" t="s">
        <v>421</v>
      </c>
      <c r="L4859" s="14" t="s">
        <v>421</v>
      </c>
      <c r="M4859" s="14" t="s">
        <v>578</v>
      </c>
      <c r="N4859" s="14" t="s">
        <v>226</v>
      </c>
      <c r="O4859" s="14" t="s">
        <v>4829</v>
      </c>
      <c r="P4859" s="14" t="s">
        <v>6363</v>
      </c>
      <c r="Q4859" s="14">
        <v>10</v>
      </c>
      <c r="R4859" s="14" t="s">
        <v>8101</v>
      </c>
      <c r="S4859" s="14" t="s">
        <v>439</v>
      </c>
      <c r="T4859" s="35">
        <v>1751.6999999999998</v>
      </c>
      <c r="U4859" s="14" t="s">
        <v>4</v>
      </c>
      <c r="V4859" s="14">
        <v>142</v>
      </c>
      <c r="W4859" s="16">
        <f>+IF(datos_arg[[#This Row],[Moneda]]="ARS",datos_arg[[#This Row],[Monto]],datos_arg[[#This Row],[Monto]]*datos_arg[[#This Row],[TC]])</f>
        <v>1751.6999999999998</v>
      </c>
      <c r="X4859" s="16">
        <f>IFERROR(IF(datos_arg[[#This Row],[Moneda]]="USD",datos_arg[[#This Row],[Monto]],datos_arg[[#This Row],[Monto]]/datos_arg[[#This Row],[TC]]),0)</f>
        <v>12.335915492957746</v>
      </c>
      <c r="Y4859" s="14"/>
    </row>
    <row r="4860" spans="1:25" ht="15" customHeight="1" x14ac:dyDescent="0.25">
      <c r="A4860" s="14">
        <f t="shared" si="75"/>
        <v>4857</v>
      </c>
      <c r="B4860" s="1">
        <v>44309</v>
      </c>
      <c r="C4860" s="18">
        <f>+YEAR(datos_arg[[#This Row],[Fecha]])</f>
        <v>2021</v>
      </c>
      <c r="D4860" s="18">
        <f>+MONTH(datos_arg[[#This Row],[Fecha]])</f>
        <v>4</v>
      </c>
      <c r="E4860" s="14" t="s">
        <v>617</v>
      </c>
      <c r="F4860" s="14" t="s">
        <v>8101</v>
      </c>
      <c r="G4860" s="14"/>
      <c r="H4860" s="14" t="s">
        <v>8103</v>
      </c>
      <c r="I4860" s="14" t="s">
        <v>8105</v>
      </c>
      <c r="J4860" s="14" t="s">
        <v>472</v>
      </c>
      <c r="K4860" s="14" t="s">
        <v>421</v>
      </c>
      <c r="L4860" s="14" t="s">
        <v>421</v>
      </c>
      <c r="M4860" s="14" t="s">
        <v>578</v>
      </c>
      <c r="N4860" s="14" t="s">
        <v>226</v>
      </c>
      <c r="O4860" s="14" t="s">
        <v>4830</v>
      </c>
      <c r="P4860" s="14" t="s">
        <v>6363</v>
      </c>
      <c r="Q4860" s="14">
        <v>10</v>
      </c>
      <c r="R4860" s="14" t="s">
        <v>8101</v>
      </c>
      <c r="S4860" s="14" t="s">
        <v>439</v>
      </c>
      <c r="T4860" s="35">
        <v>1968.1999999999998</v>
      </c>
      <c r="U4860" s="14" t="s">
        <v>4</v>
      </c>
      <c r="V4860" s="14">
        <v>142</v>
      </c>
      <c r="W4860" s="16">
        <f>+IF(datos_arg[[#This Row],[Moneda]]="ARS",datos_arg[[#This Row],[Monto]],datos_arg[[#This Row],[Monto]]*datos_arg[[#This Row],[TC]])</f>
        <v>1968.1999999999998</v>
      </c>
      <c r="X4860" s="16">
        <f>IFERROR(IF(datos_arg[[#This Row],[Moneda]]="USD",datos_arg[[#This Row],[Monto]],datos_arg[[#This Row],[Monto]]/datos_arg[[#This Row],[TC]]),0)</f>
        <v>13.86056338028169</v>
      </c>
      <c r="Y4860" s="14"/>
    </row>
    <row r="4861" spans="1:25" ht="15" customHeight="1" x14ac:dyDescent="0.25">
      <c r="A4861" s="14">
        <f t="shared" si="75"/>
        <v>4858</v>
      </c>
      <c r="B4861" s="1">
        <v>44309</v>
      </c>
      <c r="C4861" s="18">
        <f>+YEAR(datos_arg[[#This Row],[Fecha]])</f>
        <v>2021</v>
      </c>
      <c r="D4861" s="18">
        <f>+MONTH(datos_arg[[#This Row],[Fecha]])</f>
        <v>4</v>
      </c>
      <c r="E4861" s="14" t="s">
        <v>1015</v>
      </c>
      <c r="F4861" s="14" t="s">
        <v>403</v>
      </c>
      <c r="G4861" s="14" t="s">
        <v>5383</v>
      </c>
      <c r="H4861" s="14" t="s">
        <v>8103</v>
      </c>
      <c r="I4861" s="14" t="s">
        <v>8105</v>
      </c>
      <c r="J4861" s="14" t="s">
        <v>472</v>
      </c>
      <c r="K4861" s="14" t="s">
        <v>421</v>
      </c>
      <c r="L4861" s="14" t="s">
        <v>425</v>
      </c>
      <c r="M4861" s="14" t="s">
        <v>1683</v>
      </c>
      <c r="N4861" s="14" t="s">
        <v>226</v>
      </c>
      <c r="O4861" s="14" t="s">
        <v>4831</v>
      </c>
      <c r="P4861" s="14" t="s">
        <v>6363</v>
      </c>
      <c r="Q4861" s="14">
        <v>10</v>
      </c>
      <c r="R4861" s="14" t="s">
        <v>5383</v>
      </c>
      <c r="S4861" s="14" t="s">
        <v>439</v>
      </c>
      <c r="T4861" s="35">
        <v>1260.2</v>
      </c>
      <c r="U4861" s="14" t="s">
        <v>4</v>
      </c>
      <c r="V4861" s="14">
        <v>142</v>
      </c>
      <c r="W4861" s="16">
        <f>+IF(datos_arg[[#This Row],[Moneda]]="ARS",datos_arg[[#This Row],[Monto]],datos_arg[[#This Row],[Monto]]*datos_arg[[#This Row],[TC]])</f>
        <v>1260.2</v>
      </c>
      <c r="X4861" s="16">
        <f>IFERROR(IF(datos_arg[[#This Row],[Moneda]]="USD",datos_arg[[#This Row],[Monto]],datos_arg[[#This Row],[Monto]]/datos_arg[[#This Row],[TC]]),0)</f>
        <v>8.8746478873239436</v>
      </c>
      <c r="Y4861" s="14"/>
    </row>
    <row r="4862" spans="1:25" x14ac:dyDescent="0.25">
      <c r="A4862" s="14">
        <f t="shared" si="75"/>
        <v>4859</v>
      </c>
      <c r="B4862" s="1">
        <v>44309</v>
      </c>
      <c r="C4862" s="18">
        <f>+YEAR(datos_arg[[#This Row],[Fecha]])</f>
        <v>2021</v>
      </c>
      <c r="D4862" s="18">
        <f>+MONTH(datos_arg[[#This Row],[Fecha]])</f>
        <v>4</v>
      </c>
      <c r="E4862" s="14" t="s">
        <v>408</v>
      </c>
      <c r="F4862" s="14" t="s">
        <v>69</v>
      </c>
      <c r="G4862" s="14"/>
      <c r="H4862" s="14" t="s">
        <v>7132</v>
      </c>
      <c r="I4862" s="14" t="s">
        <v>7132</v>
      </c>
      <c r="J4862" s="14" t="s">
        <v>425</v>
      </c>
      <c r="K4862" s="14"/>
      <c r="L4862" s="14" t="s">
        <v>425</v>
      </c>
      <c r="M4862" s="14" t="s">
        <v>4832</v>
      </c>
      <c r="N4862" s="14" t="s">
        <v>4832</v>
      </c>
      <c r="O4862" s="14"/>
      <c r="P4862" s="14"/>
      <c r="Q4862" s="14"/>
      <c r="R4862" s="14" t="s">
        <v>439</v>
      </c>
      <c r="S4862" s="14" t="s">
        <v>440</v>
      </c>
      <c r="T4862" s="35">
        <v>3700</v>
      </c>
      <c r="U4862" s="14" t="s">
        <v>2</v>
      </c>
      <c r="V4862" s="14">
        <v>147</v>
      </c>
      <c r="W4862" s="16">
        <f>+IF(datos_arg[[#This Row],[Moneda]]="ARS",datos_arg[[#This Row],[Monto]],datos_arg[[#This Row],[Monto]]*datos_arg[[#This Row],[TC]])</f>
        <v>543900</v>
      </c>
      <c r="X4862" s="16">
        <f>IFERROR(IF(datos_arg[[#This Row],[Moneda]]="USD",datos_arg[[#This Row],[Monto]],datos_arg[[#This Row],[Monto]]/datos_arg[[#This Row],[TC]]),0)</f>
        <v>3700</v>
      </c>
      <c r="Y4862" s="14"/>
    </row>
    <row r="4863" spans="1:25" ht="15" customHeight="1" x14ac:dyDescent="0.25">
      <c r="A4863" s="14">
        <f t="shared" si="75"/>
        <v>4860</v>
      </c>
      <c r="B4863" s="1">
        <v>44309</v>
      </c>
      <c r="C4863" s="18">
        <f>+YEAR(datos_arg[[#This Row],[Fecha]])</f>
        <v>2021</v>
      </c>
      <c r="D4863" s="18">
        <f>+MONTH(datos_arg[[#This Row],[Fecha]])</f>
        <v>4</v>
      </c>
      <c r="E4863" s="14" t="s">
        <v>1015</v>
      </c>
      <c r="F4863" s="14" t="s">
        <v>430</v>
      </c>
      <c r="G4863" s="14"/>
      <c r="H4863" s="14" t="s">
        <v>7132</v>
      </c>
      <c r="I4863" s="14" t="s">
        <v>7132</v>
      </c>
      <c r="J4863" s="14" t="s">
        <v>425</v>
      </c>
      <c r="K4863" s="14"/>
      <c r="L4863" s="14" t="s">
        <v>425</v>
      </c>
      <c r="M4863" s="14" t="s">
        <v>60</v>
      </c>
      <c r="N4863" s="14" t="s">
        <v>26</v>
      </c>
      <c r="O4863" s="14" t="s">
        <v>2460</v>
      </c>
      <c r="P4863" s="14"/>
      <c r="Q4863" s="14"/>
      <c r="R4863" s="14" t="s">
        <v>430</v>
      </c>
      <c r="S4863" s="14" t="s">
        <v>439</v>
      </c>
      <c r="T4863" s="35">
        <v>2000</v>
      </c>
      <c r="U4863" s="14" t="s">
        <v>4</v>
      </c>
      <c r="V4863" s="14">
        <v>147</v>
      </c>
      <c r="W4863" s="16">
        <f>+IF(datos_arg[[#This Row],[Moneda]]="ARS",datos_arg[[#This Row],[Monto]],datos_arg[[#This Row],[Monto]]*datos_arg[[#This Row],[TC]])</f>
        <v>2000</v>
      </c>
      <c r="X4863" s="16">
        <f>IFERROR(IF(datos_arg[[#This Row],[Moneda]]="USD",datos_arg[[#This Row],[Monto]],datos_arg[[#This Row],[Monto]]/datos_arg[[#This Row],[TC]]),0)</f>
        <v>13.605442176870747</v>
      </c>
      <c r="Y4863" s="14"/>
    </row>
    <row r="4864" spans="1:25" ht="15" customHeight="1" x14ac:dyDescent="0.25">
      <c r="A4864" s="14">
        <f t="shared" si="75"/>
        <v>4861</v>
      </c>
      <c r="B4864" s="1">
        <v>44309</v>
      </c>
      <c r="C4864" s="18">
        <f>+YEAR(datos_arg[[#This Row],[Fecha]])</f>
        <v>2021</v>
      </c>
      <c r="D4864" s="18">
        <f>+MONTH(datos_arg[[#This Row],[Fecha]])</f>
        <v>4</v>
      </c>
      <c r="E4864" s="14" t="s">
        <v>617</v>
      </c>
      <c r="F4864" s="14" t="s">
        <v>6652</v>
      </c>
      <c r="G4864" s="14" t="s">
        <v>6653</v>
      </c>
      <c r="H4864" s="14" t="s">
        <v>6648</v>
      </c>
      <c r="I4864" s="14" t="s">
        <v>3955</v>
      </c>
      <c r="J4864" s="14" t="s">
        <v>425</v>
      </c>
      <c r="K4864" s="14" t="s">
        <v>421</v>
      </c>
      <c r="L4864" s="14" t="s">
        <v>421</v>
      </c>
      <c r="M4864" s="14" t="s">
        <v>868</v>
      </c>
      <c r="N4864" s="14" t="s">
        <v>3546</v>
      </c>
      <c r="O4864" s="14" t="s">
        <v>4833</v>
      </c>
      <c r="P4864" s="14"/>
      <c r="Q4864" s="14">
        <v>4</v>
      </c>
      <c r="R4864" s="14" t="s">
        <v>6653</v>
      </c>
      <c r="S4864" s="14" t="s">
        <v>439</v>
      </c>
      <c r="T4864" s="35">
        <v>98250</v>
      </c>
      <c r="U4864" s="14" t="s">
        <v>4</v>
      </c>
      <c r="V4864" s="14">
        <v>147</v>
      </c>
      <c r="W4864" s="16">
        <f>+IF(datos_arg[[#This Row],[Moneda]]="ARS",datos_arg[[#This Row],[Monto]],datos_arg[[#This Row],[Monto]]*datos_arg[[#This Row],[TC]])</f>
        <v>98250</v>
      </c>
      <c r="X4864" s="16">
        <f>IFERROR(IF(datos_arg[[#This Row],[Moneda]]="USD",datos_arg[[#This Row],[Monto]],datos_arg[[#This Row],[Monto]]/datos_arg[[#This Row],[TC]]),0)</f>
        <v>668.36734693877554</v>
      </c>
      <c r="Y4864" s="14"/>
    </row>
    <row r="4865" spans="1:25" ht="15" customHeight="1" x14ac:dyDescent="0.25">
      <c r="A4865" s="14">
        <f t="shared" si="75"/>
        <v>4862</v>
      </c>
      <c r="B4865" s="1">
        <v>44312</v>
      </c>
      <c r="C4865" s="18">
        <f>+YEAR(datos_arg[[#This Row],[Fecha]])</f>
        <v>2021</v>
      </c>
      <c r="D4865" s="18">
        <f>+MONTH(datos_arg[[#This Row],[Fecha]])</f>
        <v>4</v>
      </c>
      <c r="E4865" s="14" t="s">
        <v>449</v>
      </c>
      <c r="F4865" s="14" t="s">
        <v>505</v>
      </c>
      <c r="G4865" s="14"/>
      <c r="H4865" s="14" t="s">
        <v>7132</v>
      </c>
      <c r="I4865" s="14" t="s">
        <v>7132</v>
      </c>
      <c r="J4865" s="14" t="s">
        <v>425</v>
      </c>
      <c r="K4865" s="14"/>
      <c r="L4865" s="14" t="s">
        <v>425</v>
      </c>
      <c r="M4865" s="14" t="s">
        <v>613</v>
      </c>
      <c r="N4865" s="14" t="s">
        <v>2273</v>
      </c>
      <c r="O4865" s="14" t="s">
        <v>4834</v>
      </c>
      <c r="P4865" s="14"/>
      <c r="Q4865" s="14"/>
      <c r="R4865" s="14" t="s">
        <v>505</v>
      </c>
      <c r="S4865" s="14" t="s">
        <v>613</v>
      </c>
      <c r="T4865" s="35">
        <v>53.21</v>
      </c>
      <c r="U4865" s="14" t="s">
        <v>4</v>
      </c>
      <c r="V4865" s="14">
        <v>147</v>
      </c>
      <c r="W4865" s="16">
        <f>+IF(datos_arg[[#This Row],[Moneda]]="ARS",datos_arg[[#This Row],[Monto]],datos_arg[[#This Row],[Monto]]*datos_arg[[#This Row],[TC]])</f>
        <v>53.21</v>
      </c>
      <c r="X4865" s="16">
        <f>IFERROR(IF(datos_arg[[#This Row],[Moneda]]="USD",datos_arg[[#This Row],[Monto]],datos_arg[[#This Row],[Monto]]/datos_arg[[#This Row],[TC]]),0)</f>
        <v>0.36197278911564629</v>
      </c>
      <c r="Y4865" s="14"/>
    </row>
    <row r="4866" spans="1:25" ht="15" customHeight="1" x14ac:dyDescent="0.25">
      <c r="A4866" s="14">
        <f t="shared" si="75"/>
        <v>4863</v>
      </c>
      <c r="B4866" s="1">
        <v>44312</v>
      </c>
      <c r="C4866" s="18">
        <f>+YEAR(datos_arg[[#This Row],[Fecha]])</f>
        <v>2021</v>
      </c>
      <c r="D4866" s="18">
        <f>+MONTH(datos_arg[[#This Row],[Fecha]])</f>
        <v>4</v>
      </c>
      <c r="E4866" s="14" t="s">
        <v>617</v>
      </c>
      <c r="F4866" s="14" t="s">
        <v>8101</v>
      </c>
      <c r="G4866" s="14"/>
      <c r="H4866" s="14" t="s">
        <v>8103</v>
      </c>
      <c r="I4866" s="14" t="s">
        <v>8105</v>
      </c>
      <c r="J4866" s="14" t="s">
        <v>472</v>
      </c>
      <c r="K4866" s="14" t="s">
        <v>421</v>
      </c>
      <c r="L4866" s="14" t="s">
        <v>425</v>
      </c>
      <c r="M4866" s="14" t="s">
        <v>665</v>
      </c>
      <c r="N4866" s="14" t="s">
        <v>126</v>
      </c>
      <c r="O4866" s="14" t="s">
        <v>4836</v>
      </c>
      <c r="P4866" s="14" t="s">
        <v>6217</v>
      </c>
      <c r="Q4866" s="14">
        <v>15</v>
      </c>
      <c r="R4866" s="14" t="s">
        <v>8101</v>
      </c>
      <c r="S4866" s="14" t="s">
        <v>439</v>
      </c>
      <c r="T4866" s="35">
        <v>18057.04</v>
      </c>
      <c r="U4866" s="14" t="s">
        <v>4</v>
      </c>
      <c r="V4866" s="14">
        <v>147</v>
      </c>
      <c r="W4866" s="16">
        <f>+IF(datos_arg[[#This Row],[Moneda]]="ARS",datos_arg[[#This Row],[Monto]],datos_arg[[#This Row],[Monto]]*datos_arg[[#This Row],[TC]])</f>
        <v>18057.04</v>
      </c>
      <c r="X4866" s="16">
        <f>IFERROR(IF(datos_arg[[#This Row],[Moneda]]="USD",datos_arg[[#This Row],[Monto]],datos_arg[[#This Row],[Monto]]/datos_arg[[#This Row],[TC]]),0)</f>
        <v>122.83700680272109</v>
      </c>
      <c r="Y4866" s="14"/>
    </row>
    <row r="4867" spans="1:25" ht="15" customHeight="1" x14ac:dyDescent="0.25">
      <c r="A4867" s="14">
        <f t="shared" si="75"/>
        <v>4864</v>
      </c>
      <c r="B4867" s="1">
        <v>44312</v>
      </c>
      <c r="C4867" s="18">
        <f>+YEAR(datos_arg[[#This Row],[Fecha]])</f>
        <v>2021</v>
      </c>
      <c r="D4867" s="18">
        <f>+MONTH(datos_arg[[#This Row],[Fecha]])</f>
        <v>4</v>
      </c>
      <c r="E4867" s="14" t="s">
        <v>1015</v>
      </c>
      <c r="F4867" s="14" t="s">
        <v>403</v>
      </c>
      <c r="G4867" s="14" t="s">
        <v>5383</v>
      </c>
      <c r="H4867" s="14" t="s">
        <v>8103</v>
      </c>
      <c r="I4867" s="14" t="s">
        <v>8105</v>
      </c>
      <c r="J4867" s="14" t="s">
        <v>472</v>
      </c>
      <c r="K4867" s="14" t="s">
        <v>421</v>
      </c>
      <c r="L4867" s="14" t="s">
        <v>425</v>
      </c>
      <c r="M4867" s="14" t="s">
        <v>1421</v>
      </c>
      <c r="N4867" s="14" t="s">
        <v>126</v>
      </c>
      <c r="O4867" s="14" t="s">
        <v>4837</v>
      </c>
      <c r="P4867" s="14" t="s">
        <v>6217</v>
      </c>
      <c r="Q4867" s="14">
        <v>16</v>
      </c>
      <c r="R4867" s="14" t="s">
        <v>5383</v>
      </c>
      <c r="S4867" s="14" t="s">
        <v>439</v>
      </c>
      <c r="T4867" s="35">
        <v>14873.97</v>
      </c>
      <c r="U4867" s="14" t="s">
        <v>4</v>
      </c>
      <c r="V4867" s="14">
        <v>147</v>
      </c>
      <c r="W4867" s="16">
        <f>+IF(datos_arg[[#This Row],[Moneda]]="ARS",datos_arg[[#This Row],[Monto]],datos_arg[[#This Row],[Monto]]*datos_arg[[#This Row],[TC]])</f>
        <v>14873.97</v>
      </c>
      <c r="X4867" s="16">
        <f>IFERROR(IF(datos_arg[[#This Row],[Moneda]]="USD",datos_arg[[#This Row],[Monto]],datos_arg[[#This Row],[Monto]]/datos_arg[[#This Row],[TC]]),0)</f>
        <v>101.1834693877551</v>
      </c>
      <c r="Y4867" s="14"/>
    </row>
    <row r="4868" spans="1:25" ht="15" customHeight="1" x14ac:dyDescent="0.25">
      <c r="A4868" s="14">
        <f t="shared" si="75"/>
        <v>4865</v>
      </c>
      <c r="B4868" s="1">
        <v>44312</v>
      </c>
      <c r="C4868" s="18">
        <f>+YEAR(datos_arg[[#This Row],[Fecha]])</f>
        <v>2021</v>
      </c>
      <c r="D4868" s="18">
        <f>+MONTH(datos_arg[[#This Row],[Fecha]])</f>
        <v>4</v>
      </c>
      <c r="E4868" s="14" t="s">
        <v>617</v>
      </c>
      <c r="F4868" s="14" t="s">
        <v>8101</v>
      </c>
      <c r="G4868" s="14"/>
      <c r="H4868" s="14" t="s">
        <v>8103</v>
      </c>
      <c r="I4868" s="14" t="s">
        <v>8105</v>
      </c>
      <c r="J4868" s="14" t="s">
        <v>472</v>
      </c>
      <c r="K4868" s="14" t="s">
        <v>421</v>
      </c>
      <c r="L4868" s="14" t="s">
        <v>425</v>
      </c>
      <c r="M4868" s="14" t="s">
        <v>97</v>
      </c>
      <c r="N4868" s="14" t="s">
        <v>126</v>
      </c>
      <c r="O4868" s="14" t="s">
        <v>4838</v>
      </c>
      <c r="P4868" s="14" t="s">
        <v>6217</v>
      </c>
      <c r="Q4868" s="14">
        <v>25</v>
      </c>
      <c r="R4868" s="14" t="s">
        <v>8101</v>
      </c>
      <c r="S4868" s="14" t="s">
        <v>439</v>
      </c>
      <c r="T4868" s="35">
        <v>16062.47</v>
      </c>
      <c r="U4868" s="14" t="s">
        <v>4</v>
      </c>
      <c r="V4868" s="14">
        <v>147</v>
      </c>
      <c r="W4868" s="16">
        <f>+IF(datos_arg[[#This Row],[Moneda]]="ARS",datos_arg[[#This Row],[Monto]],datos_arg[[#This Row],[Monto]]*datos_arg[[#This Row],[TC]])</f>
        <v>16062.47</v>
      </c>
      <c r="X4868" s="16">
        <f>IFERROR(IF(datos_arg[[#This Row],[Moneda]]="USD",datos_arg[[#This Row],[Monto]],datos_arg[[#This Row],[Monto]]/datos_arg[[#This Row],[TC]]),0)</f>
        <v>109.26850340136053</v>
      </c>
      <c r="Y4868" s="14"/>
    </row>
    <row r="4869" spans="1:25" ht="15" customHeight="1" x14ac:dyDescent="0.25">
      <c r="A4869" s="14">
        <f t="shared" si="75"/>
        <v>4866</v>
      </c>
      <c r="B4869" s="1">
        <v>44312</v>
      </c>
      <c r="C4869" s="18">
        <f>+YEAR(datos_arg[[#This Row],[Fecha]])</f>
        <v>2021</v>
      </c>
      <c r="D4869" s="18">
        <f>+MONTH(datos_arg[[#This Row],[Fecha]])</f>
        <v>4</v>
      </c>
      <c r="E4869" s="14" t="s">
        <v>617</v>
      </c>
      <c r="F4869" s="14" t="s">
        <v>8101</v>
      </c>
      <c r="G4869" s="14"/>
      <c r="H4869" s="14" t="s">
        <v>8103</v>
      </c>
      <c r="I4869" s="14" t="s">
        <v>8105</v>
      </c>
      <c r="J4869" s="14" t="s">
        <v>472</v>
      </c>
      <c r="K4869" s="14" t="s">
        <v>421</v>
      </c>
      <c r="L4869" s="14" t="s">
        <v>421</v>
      </c>
      <c r="M4869" s="14" t="s">
        <v>578</v>
      </c>
      <c r="N4869" s="14" t="s">
        <v>126</v>
      </c>
      <c r="O4869" s="14" t="s">
        <v>4839</v>
      </c>
      <c r="P4869" s="14" t="s">
        <v>6217</v>
      </c>
      <c r="Q4869" s="14">
        <v>15</v>
      </c>
      <c r="R4869" s="14" t="s">
        <v>8101</v>
      </c>
      <c r="S4869" s="14" t="s">
        <v>439</v>
      </c>
      <c r="T4869" s="35">
        <v>7748.82</v>
      </c>
      <c r="U4869" s="14" t="s">
        <v>4</v>
      </c>
      <c r="V4869" s="14">
        <v>147</v>
      </c>
      <c r="W4869" s="16">
        <f>+IF(datos_arg[[#This Row],[Moneda]]="ARS",datos_arg[[#This Row],[Monto]],datos_arg[[#This Row],[Monto]]*datos_arg[[#This Row],[TC]])</f>
        <v>7748.82</v>
      </c>
      <c r="X4869" s="16">
        <f>IFERROR(IF(datos_arg[[#This Row],[Moneda]]="USD",datos_arg[[#This Row],[Monto]],datos_arg[[#This Row],[Monto]]/datos_arg[[#This Row],[TC]]),0)</f>
        <v>52.713061224489792</v>
      </c>
      <c r="Y4869" s="14"/>
    </row>
    <row r="4870" spans="1:25" ht="15" customHeight="1" x14ac:dyDescent="0.25">
      <c r="A4870" s="14">
        <f t="shared" ref="A4870:A4933" si="76">+A4869+1</f>
        <v>4867</v>
      </c>
      <c r="B4870" s="1">
        <v>44312</v>
      </c>
      <c r="C4870" s="18">
        <f>+YEAR(datos_arg[[#This Row],[Fecha]])</f>
        <v>2021</v>
      </c>
      <c r="D4870" s="18">
        <f>+MONTH(datos_arg[[#This Row],[Fecha]])</f>
        <v>4</v>
      </c>
      <c r="E4870" s="14" t="s">
        <v>617</v>
      </c>
      <c r="F4870" s="14" t="s">
        <v>8101</v>
      </c>
      <c r="G4870" s="14"/>
      <c r="H4870" s="14" t="s">
        <v>8103</v>
      </c>
      <c r="I4870" s="14" t="s">
        <v>8105</v>
      </c>
      <c r="J4870" s="14" t="s">
        <v>472</v>
      </c>
      <c r="K4870" s="14" t="s">
        <v>421</v>
      </c>
      <c r="L4870" s="14" t="s">
        <v>421</v>
      </c>
      <c r="M4870" s="14" t="s">
        <v>578</v>
      </c>
      <c r="N4870" s="14" t="s">
        <v>126</v>
      </c>
      <c r="O4870" s="14" t="s">
        <v>4840</v>
      </c>
      <c r="P4870" s="14" t="s">
        <v>6217</v>
      </c>
      <c r="Q4870" s="14">
        <v>10</v>
      </c>
      <c r="R4870" s="14" t="s">
        <v>8101</v>
      </c>
      <c r="S4870" s="14" t="s">
        <v>439</v>
      </c>
      <c r="T4870" s="35">
        <v>24758.560000000001</v>
      </c>
      <c r="U4870" s="14" t="s">
        <v>4</v>
      </c>
      <c r="V4870" s="14">
        <v>147</v>
      </c>
      <c r="W4870" s="16">
        <f>+IF(datos_arg[[#This Row],[Moneda]]="ARS",datos_arg[[#This Row],[Monto]],datos_arg[[#This Row],[Monto]]*datos_arg[[#This Row],[TC]])</f>
        <v>24758.560000000001</v>
      </c>
      <c r="X4870" s="16">
        <f>IFERROR(IF(datos_arg[[#This Row],[Moneda]]="USD",datos_arg[[#This Row],[Monto]],datos_arg[[#This Row],[Monto]]/datos_arg[[#This Row],[TC]]),0)</f>
        <v>168.42557823129252</v>
      </c>
      <c r="Y4870" s="14"/>
    </row>
    <row r="4871" spans="1:25" ht="15" customHeight="1" x14ac:dyDescent="0.25">
      <c r="A4871" s="14">
        <f t="shared" si="76"/>
        <v>4868</v>
      </c>
      <c r="B4871" s="1">
        <v>44312</v>
      </c>
      <c r="C4871" s="18">
        <f>+YEAR(datos_arg[[#This Row],[Fecha]])</f>
        <v>2021</v>
      </c>
      <c r="D4871" s="18">
        <f>+MONTH(datos_arg[[#This Row],[Fecha]])</f>
        <v>4</v>
      </c>
      <c r="E4871" s="14" t="s">
        <v>617</v>
      </c>
      <c r="F4871" s="14" t="s">
        <v>8101</v>
      </c>
      <c r="G4871" s="14"/>
      <c r="H4871" s="14" t="s">
        <v>8103</v>
      </c>
      <c r="I4871" s="14" t="s">
        <v>8105</v>
      </c>
      <c r="J4871" s="14" t="s">
        <v>472</v>
      </c>
      <c r="K4871" s="14" t="s">
        <v>421</v>
      </c>
      <c r="L4871" s="14" t="s">
        <v>421</v>
      </c>
      <c r="M4871" s="14" t="s">
        <v>578</v>
      </c>
      <c r="N4871" s="14" t="s">
        <v>126</v>
      </c>
      <c r="O4871" s="14" t="s">
        <v>4841</v>
      </c>
      <c r="P4871" s="14" t="s">
        <v>6217</v>
      </c>
      <c r="Q4871" s="14">
        <v>1</v>
      </c>
      <c r="R4871" s="14" t="s">
        <v>8101</v>
      </c>
      <c r="S4871" s="14" t="s">
        <v>439</v>
      </c>
      <c r="T4871" s="35">
        <v>1379.14</v>
      </c>
      <c r="U4871" s="14" t="s">
        <v>4</v>
      </c>
      <c r="V4871" s="14">
        <v>147</v>
      </c>
      <c r="W4871" s="16">
        <f>+IF(datos_arg[[#This Row],[Moneda]]="ARS",datos_arg[[#This Row],[Monto]],datos_arg[[#This Row],[Monto]]*datos_arg[[#This Row],[TC]])</f>
        <v>1379.14</v>
      </c>
      <c r="X4871" s="16">
        <f>IFERROR(IF(datos_arg[[#This Row],[Moneda]]="USD",datos_arg[[#This Row],[Monto]],datos_arg[[#This Row],[Monto]]/datos_arg[[#This Row],[TC]]),0)</f>
        <v>9.381904761904762</v>
      </c>
      <c r="Y4871" s="14"/>
    </row>
    <row r="4872" spans="1:25" ht="15" customHeight="1" x14ac:dyDescent="0.25">
      <c r="A4872" s="14">
        <f t="shared" si="76"/>
        <v>4869</v>
      </c>
      <c r="B4872" s="1">
        <v>44312</v>
      </c>
      <c r="C4872" s="18">
        <f>+YEAR(datos_arg[[#This Row],[Fecha]])</f>
        <v>2021</v>
      </c>
      <c r="D4872" s="18">
        <f>+MONTH(datos_arg[[#This Row],[Fecha]])</f>
        <v>4</v>
      </c>
      <c r="E4872" s="14" t="s">
        <v>5358</v>
      </c>
      <c r="F4872" s="14" t="s">
        <v>969</v>
      </c>
      <c r="G4872" s="14"/>
      <c r="H4872" s="14" t="s">
        <v>6646</v>
      </c>
      <c r="I4872" s="14" t="s">
        <v>7132</v>
      </c>
      <c r="J4872" s="14" t="s">
        <v>425</v>
      </c>
      <c r="K4872" s="14" t="s">
        <v>420</v>
      </c>
      <c r="L4872" s="14" t="s">
        <v>425</v>
      </c>
      <c r="M4872" s="14" t="s">
        <v>3085</v>
      </c>
      <c r="N4872" s="14" t="s">
        <v>100</v>
      </c>
      <c r="O4872" s="14" t="s">
        <v>4842</v>
      </c>
      <c r="P4872" s="14" t="s">
        <v>6364</v>
      </c>
      <c r="Q4872" s="14">
        <v>1</v>
      </c>
      <c r="R4872" s="14" t="s">
        <v>969</v>
      </c>
      <c r="S4872" s="14" t="s">
        <v>439</v>
      </c>
      <c r="T4872" s="35">
        <v>3269</v>
      </c>
      <c r="U4872" s="14" t="s">
        <v>4</v>
      </c>
      <c r="V4872" s="14">
        <v>147</v>
      </c>
      <c r="W4872" s="16">
        <f>+IF(datos_arg[[#This Row],[Moneda]]="ARS",datos_arg[[#This Row],[Monto]],datos_arg[[#This Row],[Monto]]*datos_arg[[#This Row],[TC]])</f>
        <v>3269</v>
      </c>
      <c r="X4872" s="16">
        <f>IFERROR(IF(datos_arg[[#This Row],[Moneda]]="USD",datos_arg[[#This Row],[Monto]],datos_arg[[#This Row],[Monto]]/datos_arg[[#This Row],[TC]]),0)</f>
        <v>22.238095238095237</v>
      </c>
      <c r="Y4872" s="14"/>
    </row>
    <row r="4873" spans="1:25" ht="15" customHeight="1" x14ac:dyDescent="0.25">
      <c r="A4873" s="14">
        <f t="shared" si="76"/>
        <v>4870</v>
      </c>
      <c r="B4873" s="1">
        <v>44312</v>
      </c>
      <c r="C4873" s="18">
        <f>+YEAR(datos_arg[[#This Row],[Fecha]])</f>
        <v>2021</v>
      </c>
      <c r="D4873" s="18">
        <f>+MONTH(datos_arg[[#This Row],[Fecha]])</f>
        <v>4</v>
      </c>
      <c r="E4873" s="14" t="s">
        <v>5358</v>
      </c>
      <c r="F4873" s="14" t="s">
        <v>4109</v>
      </c>
      <c r="G4873" s="14"/>
      <c r="H4873" s="14" t="s">
        <v>6646</v>
      </c>
      <c r="I4873" s="14" t="s">
        <v>7132</v>
      </c>
      <c r="J4873" s="14" t="s">
        <v>422</v>
      </c>
      <c r="K4873" s="14" t="s">
        <v>420</v>
      </c>
      <c r="L4873" s="14" t="s">
        <v>422</v>
      </c>
      <c r="M4873" s="14" t="s">
        <v>4843</v>
      </c>
      <c r="N4873" s="14" t="s">
        <v>100</v>
      </c>
      <c r="O4873" s="14" t="s">
        <v>4844</v>
      </c>
      <c r="P4873" s="14" t="s">
        <v>6365</v>
      </c>
      <c r="Q4873" s="14">
        <v>2</v>
      </c>
      <c r="R4873" s="14" t="s">
        <v>4109</v>
      </c>
      <c r="S4873" s="14" t="s">
        <v>439</v>
      </c>
      <c r="T4873" s="35">
        <v>10874.38</v>
      </c>
      <c r="U4873" s="14" t="s">
        <v>4</v>
      </c>
      <c r="V4873" s="14">
        <v>147</v>
      </c>
      <c r="W4873" s="16">
        <f>+IF(datos_arg[[#This Row],[Moneda]]="ARS",datos_arg[[#This Row],[Monto]],datos_arg[[#This Row],[Monto]]*datos_arg[[#This Row],[TC]])</f>
        <v>10874.38</v>
      </c>
      <c r="X4873" s="16">
        <f>IFERROR(IF(datos_arg[[#This Row],[Moneda]]="USD",datos_arg[[#This Row],[Monto]],datos_arg[[#This Row],[Monto]]/datos_arg[[#This Row],[TC]]),0)</f>
        <v>73.975374149659856</v>
      </c>
      <c r="Y4873" s="14"/>
    </row>
    <row r="4874" spans="1:25" ht="15" customHeight="1" x14ac:dyDescent="0.25">
      <c r="A4874" s="14">
        <f t="shared" si="76"/>
        <v>4871</v>
      </c>
      <c r="B4874" s="1">
        <v>44312</v>
      </c>
      <c r="C4874" s="18">
        <f>+YEAR(datos_arg[[#This Row],[Fecha]])</f>
        <v>2021</v>
      </c>
      <c r="D4874" s="18">
        <f>+MONTH(datos_arg[[#This Row],[Fecha]])</f>
        <v>4</v>
      </c>
      <c r="E4874" s="14" t="s">
        <v>408</v>
      </c>
      <c r="F4874" s="14" t="s">
        <v>506</v>
      </c>
      <c r="G4874" s="14"/>
      <c r="H4874" s="14" t="s">
        <v>7132</v>
      </c>
      <c r="I4874" s="14" t="s">
        <v>7132</v>
      </c>
      <c r="J4874" s="14" t="s">
        <v>425</v>
      </c>
      <c r="K4874" s="14"/>
      <c r="L4874" s="14" t="s">
        <v>425</v>
      </c>
      <c r="M4874" s="14" t="s">
        <v>1762</v>
      </c>
      <c r="N4874" s="14" t="s">
        <v>1762</v>
      </c>
      <c r="O4874" s="14" t="s">
        <v>4845</v>
      </c>
      <c r="P4874" s="14" t="s">
        <v>6366</v>
      </c>
      <c r="Q4874" s="14"/>
      <c r="R4874" s="14" t="s">
        <v>1762</v>
      </c>
      <c r="S4874" s="14" t="s">
        <v>439</v>
      </c>
      <c r="T4874" s="35">
        <v>5865</v>
      </c>
      <c r="U4874" s="14" t="s">
        <v>4</v>
      </c>
      <c r="V4874" s="14">
        <v>147</v>
      </c>
      <c r="W4874" s="16">
        <f>+IF(datos_arg[[#This Row],[Moneda]]="ARS",datos_arg[[#This Row],[Monto]],datos_arg[[#This Row],[Monto]]*datos_arg[[#This Row],[TC]])</f>
        <v>5865</v>
      </c>
      <c r="X4874" s="16">
        <f>IFERROR(IF(datos_arg[[#This Row],[Moneda]]="USD",datos_arg[[#This Row],[Monto]],datos_arg[[#This Row],[Monto]]/datos_arg[[#This Row],[TC]]),0)</f>
        <v>39.897959183673471</v>
      </c>
      <c r="Y4874" s="14"/>
    </row>
    <row r="4875" spans="1:25" ht="15" customHeight="1" x14ac:dyDescent="0.25">
      <c r="A4875" s="14">
        <f t="shared" si="76"/>
        <v>4872</v>
      </c>
      <c r="B4875" s="1">
        <v>44312</v>
      </c>
      <c r="C4875" s="18">
        <f>+YEAR(datos_arg[[#This Row],[Fecha]])</f>
        <v>2021</v>
      </c>
      <c r="D4875" s="18">
        <f>+MONTH(datos_arg[[#This Row],[Fecha]])</f>
        <v>4</v>
      </c>
      <c r="E4875" s="14" t="s">
        <v>5358</v>
      </c>
      <c r="F4875" s="14" t="s">
        <v>4109</v>
      </c>
      <c r="G4875" s="14"/>
      <c r="H4875" s="14" t="s">
        <v>6646</v>
      </c>
      <c r="I4875" s="14" t="s">
        <v>7132</v>
      </c>
      <c r="J4875" s="14" t="s">
        <v>425</v>
      </c>
      <c r="K4875" s="14" t="s">
        <v>420</v>
      </c>
      <c r="L4875" s="14" t="s">
        <v>422</v>
      </c>
      <c r="M4875" s="14" t="s">
        <v>2397</v>
      </c>
      <c r="N4875" s="14" t="s">
        <v>100</v>
      </c>
      <c r="O4875" s="14" t="s">
        <v>4935</v>
      </c>
      <c r="P4875" s="14" t="s">
        <v>6367</v>
      </c>
      <c r="Q4875" s="14">
        <v>0</v>
      </c>
      <c r="R4875" s="14" t="s">
        <v>4109</v>
      </c>
      <c r="S4875" s="14" t="s">
        <v>439</v>
      </c>
      <c r="T4875" s="35">
        <v>0</v>
      </c>
      <c r="U4875" s="14" t="s">
        <v>4</v>
      </c>
      <c r="V4875" s="14">
        <v>147</v>
      </c>
      <c r="W4875" s="16">
        <f>+IF(datos_arg[[#This Row],[Moneda]]="ARS",datos_arg[[#This Row],[Monto]],datos_arg[[#This Row],[Monto]]*datos_arg[[#This Row],[TC]])</f>
        <v>0</v>
      </c>
      <c r="X4875" s="16">
        <f>IFERROR(IF(datos_arg[[#This Row],[Moneda]]="USD",datos_arg[[#This Row],[Monto]],datos_arg[[#This Row],[Monto]]/datos_arg[[#This Row],[TC]]),0)</f>
        <v>0</v>
      </c>
      <c r="Y4875" s="14"/>
    </row>
    <row r="4876" spans="1:25" ht="15" customHeight="1" x14ac:dyDescent="0.25">
      <c r="A4876" s="14">
        <f t="shared" si="76"/>
        <v>4873</v>
      </c>
      <c r="B4876" s="1">
        <v>44312</v>
      </c>
      <c r="C4876" s="18">
        <f>+YEAR(datos_arg[[#This Row],[Fecha]])</f>
        <v>2021</v>
      </c>
      <c r="D4876" s="18">
        <f>+MONTH(datos_arg[[#This Row],[Fecha]])</f>
        <v>4</v>
      </c>
      <c r="E4876" s="14" t="s">
        <v>5358</v>
      </c>
      <c r="F4876" s="14" t="s">
        <v>4109</v>
      </c>
      <c r="G4876" s="14"/>
      <c r="H4876" s="14" t="s">
        <v>6646</v>
      </c>
      <c r="I4876" s="14" t="s">
        <v>7132</v>
      </c>
      <c r="J4876" s="14" t="s">
        <v>422</v>
      </c>
      <c r="K4876" s="14" t="s">
        <v>420</v>
      </c>
      <c r="L4876" s="14" t="s">
        <v>422</v>
      </c>
      <c r="M4876" s="14" t="s">
        <v>4843</v>
      </c>
      <c r="N4876" s="14" t="s">
        <v>100</v>
      </c>
      <c r="O4876" s="14" t="s">
        <v>4936</v>
      </c>
      <c r="P4876" s="14" t="s">
        <v>6368</v>
      </c>
      <c r="Q4876" s="14">
        <v>0</v>
      </c>
      <c r="R4876" s="14" t="s">
        <v>4109</v>
      </c>
      <c r="S4876" s="14" t="s">
        <v>439</v>
      </c>
      <c r="T4876" s="35">
        <v>0</v>
      </c>
      <c r="U4876" s="14" t="s">
        <v>4</v>
      </c>
      <c r="V4876" s="14">
        <v>147</v>
      </c>
      <c r="W4876" s="16">
        <f>+IF(datos_arg[[#This Row],[Moneda]]="ARS",datos_arg[[#This Row],[Monto]],datos_arg[[#This Row],[Monto]]*datos_arg[[#This Row],[TC]])</f>
        <v>0</v>
      </c>
      <c r="X4876" s="16">
        <f>IFERROR(IF(datos_arg[[#This Row],[Moneda]]="USD",datos_arg[[#This Row],[Monto]],datos_arg[[#This Row],[Monto]]/datos_arg[[#This Row],[TC]]),0)</f>
        <v>0</v>
      </c>
      <c r="Y4876" s="14"/>
    </row>
    <row r="4877" spans="1:25" ht="15" customHeight="1" x14ac:dyDescent="0.25">
      <c r="A4877" s="14">
        <f t="shared" si="76"/>
        <v>4874</v>
      </c>
      <c r="B4877" s="1">
        <v>44312</v>
      </c>
      <c r="C4877" s="18">
        <f>+YEAR(datos_arg[[#This Row],[Fecha]])</f>
        <v>2021</v>
      </c>
      <c r="D4877" s="18">
        <f>+MONTH(datos_arg[[#This Row],[Fecha]])</f>
        <v>4</v>
      </c>
      <c r="E4877" s="14" t="s">
        <v>5358</v>
      </c>
      <c r="F4877" s="14" t="s">
        <v>4110</v>
      </c>
      <c r="G4877" s="14"/>
      <c r="H4877" s="14" t="s">
        <v>8103</v>
      </c>
      <c r="I4877" s="14" t="s">
        <v>8105</v>
      </c>
      <c r="J4877" s="14" t="s">
        <v>488</v>
      </c>
      <c r="K4877" s="14" t="s">
        <v>420</v>
      </c>
      <c r="L4877" s="14" t="s">
        <v>426</v>
      </c>
      <c r="M4877" s="14" t="s">
        <v>1236</v>
      </c>
      <c r="N4877" s="14" t="s">
        <v>100</v>
      </c>
      <c r="O4877" s="14" t="s">
        <v>4846</v>
      </c>
      <c r="P4877" s="14" t="s">
        <v>6369</v>
      </c>
      <c r="Q4877" s="14">
        <v>1</v>
      </c>
      <c r="R4877" s="14" t="s">
        <v>4110</v>
      </c>
      <c r="S4877" s="14" t="s">
        <v>439</v>
      </c>
      <c r="T4877" s="35">
        <v>26769.29</v>
      </c>
      <c r="U4877" s="14" t="s">
        <v>4</v>
      </c>
      <c r="V4877" s="14">
        <v>147</v>
      </c>
      <c r="W4877" s="16">
        <f>+IF(datos_arg[[#This Row],[Moneda]]="ARS",datos_arg[[#This Row],[Monto]],datos_arg[[#This Row],[Monto]]*datos_arg[[#This Row],[TC]])</f>
        <v>26769.29</v>
      </c>
      <c r="X4877" s="16">
        <f>IFERROR(IF(datos_arg[[#This Row],[Moneda]]="USD",datos_arg[[#This Row],[Monto]],datos_arg[[#This Row],[Monto]]/datos_arg[[#This Row],[TC]]),0)</f>
        <v>182.10401360544219</v>
      </c>
      <c r="Y4877" s="14"/>
    </row>
    <row r="4878" spans="1:25" ht="15" customHeight="1" x14ac:dyDescent="0.25">
      <c r="A4878" s="14">
        <f t="shared" si="76"/>
        <v>4875</v>
      </c>
      <c r="B4878" s="1">
        <v>44312</v>
      </c>
      <c r="C4878" s="18">
        <f>+YEAR(datos_arg[[#This Row],[Fecha]])</f>
        <v>2021</v>
      </c>
      <c r="D4878" s="18">
        <f>+MONTH(datos_arg[[#This Row],[Fecha]])</f>
        <v>4</v>
      </c>
      <c r="E4878" s="14" t="s">
        <v>1015</v>
      </c>
      <c r="F4878" s="14" t="s">
        <v>403</v>
      </c>
      <c r="G4878" s="14" t="s">
        <v>5382</v>
      </c>
      <c r="H4878" s="14" t="s">
        <v>6646</v>
      </c>
      <c r="I4878" s="14" t="s">
        <v>7132</v>
      </c>
      <c r="J4878" s="14" t="s">
        <v>425</v>
      </c>
      <c r="K4878" s="14" t="s">
        <v>421</v>
      </c>
      <c r="L4878" s="14" t="s">
        <v>421</v>
      </c>
      <c r="M4878" s="14" t="s">
        <v>989</v>
      </c>
      <c r="N4878" s="14" t="s">
        <v>327</v>
      </c>
      <c r="O4878" s="14" t="s">
        <v>2639</v>
      </c>
      <c r="P4878" s="14" t="s">
        <v>6370</v>
      </c>
      <c r="Q4878" s="14">
        <v>40</v>
      </c>
      <c r="R4878" s="14" t="s">
        <v>5382</v>
      </c>
      <c r="S4878" s="14" t="s">
        <v>439</v>
      </c>
      <c r="T4878" s="35">
        <v>11555.5</v>
      </c>
      <c r="U4878" s="14" t="s">
        <v>4</v>
      </c>
      <c r="V4878" s="14">
        <v>147</v>
      </c>
      <c r="W4878" s="16">
        <f>+IF(datos_arg[[#This Row],[Moneda]]="ARS",datos_arg[[#This Row],[Monto]],datos_arg[[#This Row],[Monto]]*datos_arg[[#This Row],[TC]])</f>
        <v>11555.5</v>
      </c>
      <c r="X4878" s="16">
        <f>IFERROR(IF(datos_arg[[#This Row],[Moneda]]="USD",datos_arg[[#This Row],[Monto]],datos_arg[[#This Row],[Monto]]/datos_arg[[#This Row],[TC]]),0)</f>
        <v>78.60884353741497</v>
      </c>
      <c r="Y4878" s="14"/>
    </row>
    <row r="4879" spans="1:25" ht="15" customHeight="1" x14ac:dyDescent="0.25">
      <c r="A4879" s="14">
        <f t="shared" si="76"/>
        <v>4876</v>
      </c>
      <c r="B4879" s="1">
        <v>44312</v>
      </c>
      <c r="C4879" s="18">
        <f>+YEAR(datos_arg[[#This Row],[Fecha]])</f>
        <v>2021</v>
      </c>
      <c r="D4879" s="18">
        <f>+MONTH(datos_arg[[#This Row],[Fecha]])</f>
        <v>4</v>
      </c>
      <c r="E4879" s="14" t="s">
        <v>5358</v>
      </c>
      <c r="F4879" s="14" t="s">
        <v>4108</v>
      </c>
      <c r="G4879" s="14"/>
      <c r="H4879" s="14" t="s">
        <v>8103</v>
      </c>
      <c r="I4879" s="14" t="s">
        <v>8105</v>
      </c>
      <c r="J4879" s="14" t="s">
        <v>482</v>
      </c>
      <c r="K4879" s="14"/>
      <c r="L4879" s="14" t="s">
        <v>425</v>
      </c>
      <c r="M4879" s="14" t="s">
        <v>5381</v>
      </c>
      <c r="N4879" s="14" t="s">
        <v>1019</v>
      </c>
      <c r="O4879" s="14" t="s">
        <v>4677</v>
      </c>
      <c r="P4879" s="14"/>
      <c r="Q4879" s="14"/>
      <c r="R4879" s="14" t="s">
        <v>4108</v>
      </c>
      <c r="S4879" s="14" t="s">
        <v>439</v>
      </c>
      <c r="T4879" s="35">
        <v>50000</v>
      </c>
      <c r="U4879" s="14" t="s">
        <v>4</v>
      </c>
      <c r="V4879" s="14">
        <v>147</v>
      </c>
      <c r="W4879" s="16">
        <f>+IF(datos_arg[[#This Row],[Moneda]]="ARS",datos_arg[[#This Row],[Monto]],datos_arg[[#This Row],[Monto]]*datos_arg[[#This Row],[TC]])</f>
        <v>50000</v>
      </c>
      <c r="X4879" s="16">
        <f>IFERROR(IF(datos_arg[[#This Row],[Moneda]]="USD",datos_arg[[#This Row],[Monto]],datos_arg[[#This Row],[Monto]]/datos_arg[[#This Row],[TC]]),0)</f>
        <v>340.13605442176873</v>
      </c>
      <c r="Y4879" s="14"/>
    </row>
    <row r="4880" spans="1:25" ht="15" customHeight="1" x14ac:dyDescent="0.25">
      <c r="A4880" s="14">
        <f t="shared" si="76"/>
        <v>4877</v>
      </c>
      <c r="B4880" s="1">
        <v>44312</v>
      </c>
      <c r="C4880" s="18">
        <f>+YEAR(datos_arg[[#This Row],[Fecha]])</f>
        <v>2021</v>
      </c>
      <c r="D4880" s="18">
        <f>+MONTH(datos_arg[[#This Row],[Fecha]])</f>
        <v>4</v>
      </c>
      <c r="E4880" s="14" t="s">
        <v>617</v>
      </c>
      <c r="F4880" s="14" t="s">
        <v>8101</v>
      </c>
      <c r="G4880" s="14"/>
      <c r="H4880" s="14" t="s">
        <v>8103</v>
      </c>
      <c r="I4880" s="14" t="s">
        <v>8105</v>
      </c>
      <c r="J4880" s="14" t="s">
        <v>472</v>
      </c>
      <c r="K4880" s="14"/>
      <c r="L4880" s="14" t="s">
        <v>425</v>
      </c>
      <c r="M4880" s="14" t="s">
        <v>473</v>
      </c>
      <c r="N4880" s="14" t="s">
        <v>4847</v>
      </c>
      <c r="O4880" s="14" t="s">
        <v>4848</v>
      </c>
      <c r="P4880" s="14"/>
      <c r="Q4880" s="14">
        <v>12</v>
      </c>
      <c r="R4880" s="14" t="s">
        <v>8101</v>
      </c>
      <c r="S4880" s="14" t="s">
        <v>439</v>
      </c>
      <c r="T4880" s="35">
        <v>47000</v>
      </c>
      <c r="U4880" s="14" t="s">
        <v>4</v>
      </c>
      <c r="V4880" s="14">
        <v>147</v>
      </c>
      <c r="W4880" s="16">
        <f>+IF(datos_arg[[#This Row],[Moneda]]="ARS",datos_arg[[#This Row],[Monto]],datos_arg[[#This Row],[Monto]]*datos_arg[[#This Row],[TC]])</f>
        <v>47000</v>
      </c>
      <c r="X4880" s="16">
        <f>IFERROR(IF(datos_arg[[#This Row],[Moneda]]="USD",datos_arg[[#This Row],[Monto]],datos_arg[[#This Row],[Monto]]/datos_arg[[#This Row],[TC]]),0)</f>
        <v>319.72789115646259</v>
      </c>
      <c r="Y4880" s="14"/>
    </row>
    <row r="4881" spans="1:25" ht="15" customHeight="1" x14ac:dyDescent="0.25">
      <c r="A4881" s="14">
        <f t="shared" si="76"/>
        <v>4878</v>
      </c>
      <c r="B4881" s="1">
        <v>44312</v>
      </c>
      <c r="C4881" s="18">
        <f>+YEAR(datos_arg[[#This Row],[Fecha]])</f>
        <v>2021</v>
      </c>
      <c r="D4881" s="18">
        <f>+MONTH(datos_arg[[#This Row],[Fecha]])</f>
        <v>4</v>
      </c>
      <c r="E4881" s="14" t="s">
        <v>617</v>
      </c>
      <c r="F4881" s="14" t="s">
        <v>8101</v>
      </c>
      <c r="G4881" s="14"/>
      <c r="H4881" s="14" t="s">
        <v>8103</v>
      </c>
      <c r="I4881" s="14" t="s">
        <v>8105</v>
      </c>
      <c r="J4881" s="14" t="s">
        <v>472</v>
      </c>
      <c r="K4881" s="14"/>
      <c r="L4881" s="14" t="s">
        <v>425</v>
      </c>
      <c r="M4881" s="14" t="s">
        <v>723</v>
      </c>
      <c r="N4881" s="14" t="s">
        <v>724</v>
      </c>
      <c r="O4881" s="14" t="s">
        <v>4850</v>
      </c>
      <c r="P4881" s="14" t="s">
        <v>6371</v>
      </c>
      <c r="Q4881" s="14">
        <v>1</v>
      </c>
      <c r="R4881" s="14" t="s">
        <v>8101</v>
      </c>
      <c r="S4881" s="14" t="s">
        <v>439</v>
      </c>
      <c r="T4881" s="35">
        <v>86488.24</v>
      </c>
      <c r="U4881" s="14" t="s">
        <v>4</v>
      </c>
      <c r="V4881" s="14">
        <v>147</v>
      </c>
      <c r="W4881" s="16">
        <f>+IF(datos_arg[[#This Row],[Moneda]]="ARS",datos_arg[[#This Row],[Monto]],datos_arg[[#This Row],[Monto]]*datos_arg[[#This Row],[TC]])</f>
        <v>86488.24</v>
      </c>
      <c r="X4881" s="16">
        <f>IFERROR(IF(datos_arg[[#This Row],[Moneda]]="USD",datos_arg[[#This Row],[Monto]],datos_arg[[#This Row],[Monto]]/datos_arg[[#This Row],[TC]]),0)</f>
        <v>588.35537414965995</v>
      </c>
      <c r="Y4881" s="14"/>
    </row>
    <row r="4882" spans="1:25" ht="15" customHeight="1" x14ac:dyDescent="0.25">
      <c r="A4882" s="14">
        <f t="shared" si="76"/>
        <v>4879</v>
      </c>
      <c r="B4882" s="1">
        <v>44312</v>
      </c>
      <c r="C4882" s="18">
        <f>+YEAR(datos_arg[[#This Row],[Fecha]])</f>
        <v>2021</v>
      </c>
      <c r="D4882" s="18">
        <f>+MONTH(datos_arg[[#This Row],[Fecha]])</f>
        <v>4</v>
      </c>
      <c r="E4882" s="14" t="s">
        <v>617</v>
      </c>
      <c r="F4882" s="14" t="s">
        <v>8101</v>
      </c>
      <c r="G4882" s="14"/>
      <c r="H4882" s="14" t="s">
        <v>8103</v>
      </c>
      <c r="I4882" s="14" t="s">
        <v>8105</v>
      </c>
      <c r="J4882" s="14" t="s">
        <v>472</v>
      </c>
      <c r="K4882" s="14"/>
      <c r="L4882" s="14" t="s">
        <v>425</v>
      </c>
      <c r="M4882" s="14" t="s">
        <v>723</v>
      </c>
      <c r="N4882" s="14" t="s">
        <v>724</v>
      </c>
      <c r="O4882" s="14" t="s">
        <v>4849</v>
      </c>
      <c r="P4882" s="14" t="s">
        <v>6371</v>
      </c>
      <c r="Q4882" s="14">
        <v>1</v>
      </c>
      <c r="R4882" s="14" t="s">
        <v>8101</v>
      </c>
      <c r="S4882" s="14" t="s">
        <v>439</v>
      </c>
      <c r="T4882" s="35">
        <v>82511.759999999995</v>
      </c>
      <c r="U4882" s="14" t="s">
        <v>4</v>
      </c>
      <c r="V4882" s="14">
        <v>147</v>
      </c>
      <c r="W4882" s="16">
        <f>+IF(datos_arg[[#This Row],[Moneda]]="ARS",datos_arg[[#This Row],[Monto]],datos_arg[[#This Row],[Monto]]*datos_arg[[#This Row],[TC]])</f>
        <v>82511.759999999995</v>
      </c>
      <c r="X4882" s="16">
        <f>IFERROR(IF(datos_arg[[#This Row],[Moneda]]="USD",datos_arg[[#This Row],[Monto]],datos_arg[[#This Row],[Monto]]/datos_arg[[#This Row],[TC]]),0)</f>
        <v>561.30448979591836</v>
      </c>
      <c r="Y4882" s="14"/>
    </row>
    <row r="4883" spans="1:25" x14ac:dyDescent="0.25">
      <c r="A4883" s="14">
        <f t="shared" si="76"/>
        <v>4880</v>
      </c>
      <c r="B4883" s="1">
        <v>44312</v>
      </c>
      <c r="C4883" s="18">
        <f>+YEAR(datos_arg[[#This Row],[Fecha]])</f>
        <v>2021</v>
      </c>
      <c r="D4883" s="18">
        <f>+MONTH(datos_arg[[#This Row],[Fecha]])</f>
        <v>4</v>
      </c>
      <c r="E4883" s="14" t="s">
        <v>1016</v>
      </c>
      <c r="F4883" s="14" t="s">
        <v>5365</v>
      </c>
      <c r="G4883" s="14" t="s">
        <v>6695</v>
      </c>
      <c r="H4883" s="14" t="s">
        <v>7132</v>
      </c>
      <c r="I4883" s="14" t="s">
        <v>7132</v>
      </c>
      <c r="J4883" s="14" t="s">
        <v>425</v>
      </c>
      <c r="K4883" s="14"/>
      <c r="L4883" s="14" t="s">
        <v>425</v>
      </c>
      <c r="M4883" s="14" t="s">
        <v>436</v>
      </c>
      <c r="N4883" s="14" t="s">
        <v>436</v>
      </c>
      <c r="O4883" s="14" t="s">
        <v>2146</v>
      </c>
      <c r="P4883" s="14"/>
      <c r="Q4883" s="14"/>
      <c r="R4883" s="14" t="s">
        <v>5365</v>
      </c>
      <c r="S4883" s="14" t="s">
        <v>440</v>
      </c>
      <c r="T4883" s="35">
        <v>300</v>
      </c>
      <c r="U4883" s="14" t="s">
        <v>2</v>
      </c>
      <c r="V4883" s="14">
        <v>147</v>
      </c>
      <c r="W4883" s="16">
        <f>+IF(datos_arg[[#This Row],[Moneda]]="ARS",datos_arg[[#This Row],[Monto]],datos_arg[[#This Row],[Monto]]*datos_arg[[#This Row],[TC]])</f>
        <v>44100</v>
      </c>
      <c r="X4883" s="16">
        <f>IFERROR(IF(datos_arg[[#This Row],[Moneda]]="USD",datos_arg[[#This Row],[Monto]],datos_arg[[#This Row],[Monto]]/datos_arg[[#This Row],[TC]]),0)</f>
        <v>300</v>
      </c>
      <c r="Y4883" s="14"/>
    </row>
    <row r="4884" spans="1:25" ht="15" customHeight="1" x14ac:dyDescent="0.25">
      <c r="A4884" s="14">
        <f t="shared" si="76"/>
        <v>4881</v>
      </c>
      <c r="B4884" s="1">
        <v>44312</v>
      </c>
      <c r="C4884" s="18">
        <f>+YEAR(datos_arg[[#This Row],[Fecha]])</f>
        <v>2021</v>
      </c>
      <c r="D4884" s="18">
        <f>+MONTH(datos_arg[[#This Row],[Fecha]])</f>
        <v>4</v>
      </c>
      <c r="E4884" s="14" t="s">
        <v>617</v>
      </c>
      <c r="F4884" s="14" t="s">
        <v>8101</v>
      </c>
      <c r="G4884" s="14"/>
      <c r="H4884" s="14" t="s">
        <v>8103</v>
      </c>
      <c r="I4884" s="14" t="s">
        <v>8105</v>
      </c>
      <c r="J4884" s="14" t="s">
        <v>482</v>
      </c>
      <c r="K4884" s="14" t="s">
        <v>420</v>
      </c>
      <c r="L4884" s="14" t="s">
        <v>426</v>
      </c>
      <c r="M4884" s="14" t="s">
        <v>2988</v>
      </c>
      <c r="N4884" s="14" t="s">
        <v>1237</v>
      </c>
      <c r="O4884" s="14" t="s">
        <v>4851</v>
      </c>
      <c r="P4884" s="14" t="s">
        <v>6372</v>
      </c>
      <c r="Q4884" s="14">
        <v>7</v>
      </c>
      <c r="R4884" s="14" t="s">
        <v>8101</v>
      </c>
      <c r="S4884" s="14" t="s">
        <v>439</v>
      </c>
      <c r="T4884" s="35">
        <v>3556.81</v>
      </c>
      <c r="U4884" s="14" t="s">
        <v>4</v>
      </c>
      <c r="V4884" s="14">
        <v>147</v>
      </c>
      <c r="W4884" s="16">
        <f>+IF(datos_arg[[#This Row],[Moneda]]="ARS",datos_arg[[#This Row],[Monto]],datos_arg[[#This Row],[Monto]]*datos_arg[[#This Row],[TC]])</f>
        <v>3556.81</v>
      </c>
      <c r="X4884" s="16">
        <f>IFERROR(IF(datos_arg[[#This Row],[Moneda]]="USD",datos_arg[[#This Row],[Monto]],datos_arg[[#This Row],[Monto]]/datos_arg[[#This Row],[TC]]),0)</f>
        <v>24.195986394557824</v>
      </c>
      <c r="Y4884" s="14"/>
    </row>
    <row r="4885" spans="1:25" ht="15" customHeight="1" x14ac:dyDescent="0.25">
      <c r="A4885" s="14">
        <f t="shared" si="76"/>
        <v>4882</v>
      </c>
      <c r="B4885" s="1">
        <v>44312</v>
      </c>
      <c r="C4885" s="18">
        <f>+YEAR(datos_arg[[#This Row],[Fecha]])</f>
        <v>2021</v>
      </c>
      <c r="D4885" s="18">
        <f>+MONTH(datos_arg[[#This Row],[Fecha]])</f>
        <v>4</v>
      </c>
      <c r="E4885" s="14" t="s">
        <v>1015</v>
      </c>
      <c r="F4885" s="14" t="s">
        <v>403</v>
      </c>
      <c r="G4885" s="14" t="s">
        <v>5383</v>
      </c>
      <c r="H4885" s="14" t="s">
        <v>8103</v>
      </c>
      <c r="I4885" s="14" t="s">
        <v>8105</v>
      </c>
      <c r="J4885" s="14" t="s">
        <v>482</v>
      </c>
      <c r="K4885" s="14" t="s">
        <v>420</v>
      </c>
      <c r="L4885" s="14" t="s">
        <v>425</v>
      </c>
      <c r="M4885" s="14" t="s">
        <v>1619</v>
      </c>
      <c r="N4885" s="14" t="s">
        <v>1237</v>
      </c>
      <c r="O4885" s="14" t="s">
        <v>4852</v>
      </c>
      <c r="P4885" s="14" t="s">
        <v>6372</v>
      </c>
      <c r="Q4885" s="14">
        <v>2</v>
      </c>
      <c r="R4885" s="14" t="s">
        <v>5383</v>
      </c>
      <c r="S4885" s="14" t="s">
        <v>439</v>
      </c>
      <c r="T4885" s="35">
        <v>876.6</v>
      </c>
      <c r="U4885" s="14" t="s">
        <v>4</v>
      </c>
      <c r="V4885" s="14">
        <v>147</v>
      </c>
      <c r="W4885" s="16">
        <f>+IF(datos_arg[[#This Row],[Moneda]]="ARS",datos_arg[[#This Row],[Monto]],datos_arg[[#This Row],[Monto]]*datos_arg[[#This Row],[TC]])</f>
        <v>876.6</v>
      </c>
      <c r="X4885" s="16">
        <f>IFERROR(IF(datos_arg[[#This Row],[Moneda]]="USD",datos_arg[[#This Row],[Monto]],datos_arg[[#This Row],[Monto]]/datos_arg[[#This Row],[TC]]),0)</f>
        <v>5.963265306122449</v>
      </c>
      <c r="Y4885" s="14"/>
    </row>
    <row r="4886" spans="1:25" ht="15" customHeight="1" x14ac:dyDescent="0.25">
      <c r="A4886" s="14">
        <f t="shared" si="76"/>
        <v>4883</v>
      </c>
      <c r="B4886" s="1">
        <v>44312</v>
      </c>
      <c r="C4886" s="18">
        <f>+YEAR(datos_arg[[#This Row],[Fecha]])</f>
        <v>2021</v>
      </c>
      <c r="D4886" s="18">
        <f>+MONTH(datos_arg[[#This Row],[Fecha]])</f>
        <v>4</v>
      </c>
      <c r="E4886" s="14" t="s">
        <v>617</v>
      </c>
      <c r="F4886" s="14" t="s">
        <v>8101</v>
      </c>
      <c r="G4886" s="14"/>
      <c r="H4886" s="14" t="s">
        <v>8103</v>
      </c>
      <c r="I4886" s="14" t="s">
        <v>8105</v>
      </c>
      <c r="J4886" s="14" t="s">
        <v>482</v>
      </c>
      <c r="K4886" s="14" t="s">
        <v>420</v>
      </c>
      <c r="L4886" s="14" t="s">
        <v>426</v>
      </c>
      <c r="M4886" s="14" t="s">
        <v>1716</v>
      </c>
      <c r="N4886" s="14" t="s">
        <v>1237</v>
      </c>
      <c r="O4886" s="14" t="s">
        <v>4853</v>
      </c>
      <c r="P4886" s="14" t="s">
        <v>6372</v>
      </c>
      <c r="Q4886" s="14">
        <v>10</v>
      </c>
      <c r="R4886" s="14" t="s">
        <v>8101</v>
      </c>
      <c r="S4886" s="14" t="s">
        <v>439</v>
      </c>
      <c r="T4886" s="35">
        <v>1573.37</v>
      </c>
      <c r="U4886" s="14" t="s">
        <v>4</v>
      </c>
      <c r="V4886" s="14">
        <v>147</v>
      </c>
      <c r="W4886" s="16">
        <f>+IF(datos_arg[[#This Row],[Moneda]]="ARS",datos_arg[[#This Row],[Monto]],datos_arg[[#This Row],[Monto]]*datos_arg[[#This Row],[TC]])</f>
        <v>1573.37</v>
      </c>
      <c r="X4886" s="16">
        <f>IFERROR(IF(datos_arg[[#This Row],[Moneda]]="USD",datos_arg[[#This Row],[Monto]],datos_arg[[#This Row],[Monto]]/datos_arg[[#This Row],[TC]]),0)</f>
        <v>10.703197278911563</v>
      </c>
      <c r="Y4886" s="14"/>
    </row>
    <row r="4887" spans="1:25" ht="15" customHeight="1" x14ac:dyDescent="0.25">
      <c r="A4887" s="14">
        <f t="shared" si="76"/>
        <v>4884</v>
      </c>
      <c r="B4887" s="1">
        <v>44312</v>
      </c>
      <c r="C4887" s="18">
        <f>+YEAR(datos_arg[[#This Row],[Fecha]])</f>
        <v>2021</v>
      </c>
      <c r="D4887" s="18">
        <f>+MONTH(datos_arg[[#This Row],[Fecha]])</f>
        <v>4</v>
      </c>
      <c r="E4887" s="14" t="s">
        <v>617</v>
      </c>
      <c r="F4887" s="14" t="s">
        <v>8101</v>
      </c>
      <c r="G4887" s="14"/>
      <c r="H4887" s="14" t="s">
        <v>8103</v>
      </c>
      <c r="I4887" s="14" t="s">
        <v>8105</v>
      </c>
      <c r="J4887" s="14" t="s">
        <v>472</v>
      </c>
      <c r="K4887" s="14" t="s">
        <v>420</v>
      </c>
      <c r="L4887" s="14" t="s">
        <v>421</v>
      </c>
      <c r="M4887" s="14" t="s">
        <v>720</v>
      </c>
      <c r="N4887" s="14" t="s">
        <v>1237</v>
      </c>
      <c r="O4887" s="14" t="s">
        <v>4854</v>
      </c>
      <c r="P4887" s="14" t="s">
        <v>6372</v>
      </c>
      <c r="Q4887" s="14">
        <v>5</v>
      </c>
      <c r="R4887" s="14" t="s">
        <v>8101</v>
      </c>
      <c r="S4887" s="14" t="s">
        <v>439</v>
      </c>
      <c r="T4887" s="35">
        <v>535.86</v>
      </c>
      <c r="U4887" s="14" t="s">
        <v>4</v>
      </c>
      <c r="V4887" s="14">
        <v>147</v>
      </c>
      <c r="W4887" s="16">
        <f>+IF(datos_arg[[#This Row],[Moneda]]="ARS",datos_arg[[#This Row],[Monto]],datos_arg[[#This Row],[Monto]]*datos_arg[[#This Row],[TC]])</f>
        <v>535.86</v>
      </c>
      <c r="X4887" s="16">
        <f>IFERROR(IF(datos_arg[[#This Row],[Moneda]]="USD",datos_arg[[#This Row],[Monto]],datos_arg[[#This Row],[Monto]]/datos_arg[[#This Row],[TC]]),0)</f>
        <v>3.6453061224489796</v>
      </c>
      <c r="Y4887" s="14"/>
    </row>
    <row r="4888" spans="1:25" ht="15" customHeight="1" x14ac:dyDescent="0.25">
      <c r="A4888" s="14">
        <f t="shared" si="76"/>
        <v>4885</v>
      </c>
      <c r="B4888" s="1">
        <v>44312</v>
      </c>
      <c r="C4888" s="18">
        <f>+YEAR(datos_arg[[#This Row],[Fecha]])</f>
        <v>2021</v>
      </c>
      <c r="D4888" s="18">
        <f>+MONTH(datos_arg[[#This Row],[Fecha]])</f>
        <v>4</v>
      </c>
      <c r="E4888" s="14" t="s">
        <v>617</v>
      </c>
      <c r="F4888" s="14" t="s">
        <v>8101</v>
      </c>
      <c r="G4888" s="14"/>
      <c r="H4888" s="14" t="s">
        <v>8103</v>
      </c>
      <c r="I4888" s="14" t="s">
        <v>8105</v>
      </c>
      <c r="J4888" s="14" t="s">
        <v>482</v>
      </c>
      <c r="K4888" s="14" t="s">
        <v>420</v>
      </c>
      <c r="L4888" s="14" t="s">
        <v>426</v>
      </c>
      <c r="M4888" s="14" t="s">
        <v>1679</v>
      </c>
      <c r="N4888" s="14" t="s">
        <v>1237</v>
      </c>
      <c r="O4888" s="14" t="s">
        <v>4855</v>
      </c>
      <c r="P4888" s="14" t="s">
        <v>6372</v>
      </c>
      <c r="Q4888" s="14">
        <v>10</v>
      </c>
      <c r="R4888" s="14" t="s">
        <v>8101</v>
      </c>
      <c r="S4888" s="14" t="s">
        <v>439</v>
      </c>
      <c r="T4888" s="35">
        <v>2221.4699999999998</v>
      </c>
      <c r="U4888" s="14" t="s">
        <v>4</v>
      </c>
      <c r="V4888" s="14">
        <v>147</v>
      </c>
      <c r="W4888" s="16">
        <f>+IF(datos_arg[[#This Row],[Moneda]]="ARS",datos_arg[[#This Row],[Monto]],datos_arg[[#This Row],[Monto]]*datos_arg[[#This Row],[TC]])</f>
        <v>2221.4699999999998</v>
      </c>
      <c r="X4888" s="16">
        <f>IFERROR(IF(datos_arg[[#This Row],[Moneda]]="USD",datos_arg[[#This Row],[Monto]],datos_arg[[#This Row],[Monto]]/datos_arg[[#This Row],[TC]]),0)</f>
        <v>15.112040816326529</v>
      </c>
      <c r="Y4888" s="14"/>
    </row>
    <row r="4889" spans="1:25" ht="15" customHeight="1" x14ac:dyDescent="0.25">
      <c r="A4889" s="14">
        <f t="shared" si="76"/>
        <v>4886</v>
      </c>
      <c r="B4889" s="1">
        <v>44312</v>
      </c>
      <c r="C4889" s="18">
        <f>+YEAR(datos_arg[[#This Row],[Fecha]])</f>
        <v>2021</v>
      </c>
      <c r="D4889" s="18">
        <f>+MONTH(datos_arg[[#This Row],[Fecha]])</f>
        <v>4</v>
      </c>
      <c r="E4889" s="14" t="s">
        <v>617</v>
      </c>
      <c r="F4889" s="14" t="s">
        <v>8101</v>
      </c>
      <c r="G4889" s="14"/>
      <c r="H4889" s="14" t="s">
        <v>8103</v>
      </c>
      <c r="I4889" s="14" t="s">
        <v>8105</v>
      </c>
      <c r="J4889" s="14" t="s">
        <v>482</v>
      </c>
      <c r="K4889" s="14" t="s">
        <v>420</v>
      </c>
      <c r="L4889" s="14" t="s">
        <v>426</v>
      </c>
      <c r="M4889" s="14" t="s">
        <v>1677</v>
      </c>
      <c r="N4889" s="14" t="s">
        <v>1237</v>
      </c>
      <c r="O4889" s="14" t="s">
        <v>4856</v>
      </c>
      <c r="P4889" s="14" t="s">
        <v>6372</v>
      </c>
      <c r="Q4889" s="14">
        <v>5</v>
      </c>
      <c r="R4889" s="14" t="s">
        <v>8101</v>
      </c>
      <c r="S4889" s="14" t="s">
        <v>439</v>
      </c>
      <c r="T4889" s="35">
        <v>1145.42</v>
      </c>
      <c r="U4889" s="14" t="s">
        <v>4</v>
      </c>
      <c r="V4889" s="14">
        <v>147</v>
      </c>
      <c r="W4889" s="16">
        <f>+IF(datos_arg[[#This Row],[Moneda]]="ARS",datos_arg[[#This Row],[Monto]],datos_arg[[#This Row],[Monto]]*datos_arg[[#This Row],[TC]])</f>
        <v>1145.42</v>
      </c>
      <c r="X4889" s="16">
        <f>IFERROR(IF(datos_arg[[#This Row],[Moneda]]="USD",datos_arg[[#This Row],[Monto]],datos_arg[[#This Row],[Monto]]/datos_arg[[#This Row],[TC]]),0)</f>
        <v>7.7919727891156469</v>
      </c>
      <c r="Y4889" s="14"/>
    </row>
    <row r="4890" spans="1:25" ht="15" customHeight="1" x14ac:dyDescent="0.25">
      <c r="A4890" s="14">
        <f t="shared" si="76"/>
        <v>4887</v>
      </c>
      <c r="B4890" s="1">
        <v>44312</v>
      </c>
      <c r="C4890" s="18">
        <f>+YEAR(datos_arg[[#This Row],[Fecha]])</f>
        <v>2021</v>
      </c>
      <c r="D4890" s="18">
        <f>+MONTH(datos_arg[[#This Row],[Fecha]])</f>
        <v>4</v>
      </c>
      <c r="E4890" s="14" t="s">
        <v>617</v>
      </c>
      <c r="F4890" s="14" t="s">
        <v>8101</v>
      </c>
      <c r="G4890" s="14"/>
      <c r="H4890" s="14" t="s">
        <v>8103</v>
      </c>
      <c r="I4890" s="14" t="s">
        <v>8105</v>
      </c>
      <c r="J4890" s="14" t="s">
        <v>482</v>
      </c>
      <c r="K4890" s="14" t="s">
        <v>420</v>
      </c>
      <c r="L4890" s="14" t="s">
        <v>426</v>
      </c>
      <c r="M4890" s="14" t="s">
        <v>1590</v>
      </c>
      <c r="N4890" s="14" t="s">
        <v>1237</v>
      </c>
      <c r="O4890" s="14" t="s">
        <v>4857</v>
      </c>
      <c r="P4890" s="14" t="s">
        <v>6372</v>
      </c>
      <c r="Q4890" s="14">
        <v>5</v>
      </c>
      <c r="R4890" s="14" t="s">
        <v>8101</v>
      </c>
      <c r="S4890" s="14" t="s">
        <v>439</v>
      </c>
      <c r="T4890" s="35">
        <v>2322.19</v>
      </c>
      <c r="U4890" s="14" t="s">
        <v>4</v>
      </c>
      <c r="V4890" s="14">
        <v>147</v>
      </c>
      <c r="W4890" s="16">
        <f>+IF(datos_arg[[#This Row],[Moneda]]="ARS",datos_arg[[#This Row],[Monto]],datos_arg[[#This Row],[Monto]]*datos_arg[[#This Row],[TC]])</f>
        <v>2322.19</v>
      </c>
      <c r="X4890" s="16">
        <f>IFERROR(IF(datos_arg[[#This Row],[Moneda]]="USD",datos_arg[[#This Row],[Monto]],datos_arg[[#This Row],[Monto]]/datos_arg[[#This Row],[TC]]),0)</f>
        <v>15.797210884353742</v>
      </c>
      <c r="Y4890" s="14"/>
    </row>
    <row r="4891" spans="1:25" ht="15" customHeight="1" x14ac:dyDescent="0.25">
      <c r="A4891" s="14">
        <f t="shared" si="76"/>
        <v>4888</v>
      </c>
      <c r="B4891" s="1">
        <v>44312</v>
      </c>
      <c r="C4891" s="18">
        <f>+YEAR(datos_arg[[#This Row],[Fecha]])</f>
        <v>2021</v>
      </c>
      <c r="D4891" s="18">
        <f>+MONTH(datos_arg[[#This Row],[Fecha]])</f>
        <v>4</v>
      </c>
      <c r="E4891" s="14" t="s">
        <v>1015</v>
      </c>
      <c r="F4891" s="14" t="s">
        <v>403</v>
      </c>
      <c r="G4891" s="14" t="s">
        <v>970</v>
      </c>
      <c r="H4891" s="14" t="s">
        <v>7132</v>
      </c>
      <c r="I4891" s="14" t="s">
        <v>7132</v>
      </c>
      <c r="J4891" s="14" t="s">
        <v>425</v>
      </c>
      <c r="K4891" s="14"/>
      <c r="L4891" s="14" t="s">
        <v>425</v>
      </c>
      <c r="M4891" s="14" t="s">
        <v>515</v>
      </c>
      <c r="N4891" s="14" t="s">
        <v>948</v>
      </c>
      <c r="O4891" s="14" t="s">
        <v>4657</v>
      </c>
      <c r="P4891" s="14" t="s">
        <v>6079</v>
      </c>
      <c r="Q4891" s="14"/>
      <c r="R4891" s="14" t="s">
        <v>970</v>
      </c>
      <c r="S4891" s="14" t="s">
        <v>439</v>
      </c>
      <c r="T4891" s="35">
        <v>1180</v>
      </c>
      <c r="U4891" s="14" t="s">
        <v>4</v>
      </c>
      <c r="V4891" s="14">
        <v>147</v>
      </c>
      <c r="W4891" s="16">
        <f>+IF(datos_arg[[#This Row],[Moneda]]="ARS",datos_arg[[#This Row],[Monto]],datos_arg[[#This Row],[Monto]]*datos_arg[[#This Row],[TC]])</f>
        <v>1180</v>
      </c>
      <c r="X4891" s="16">
        <f>IFERROR(IF(datos_arg[[#This Row],[Moneda]]="USD",datos_arg[[#This Row],[Monto]],datos_arg[[#This Row],[Monto]]/datos_arg[[#This Row],[TC]]),0)</f>
        <v>8.0272108843537406</v>
      </c>
      <c r="Y4891" s="14"/>
    </row>
    <row r="4892" spans="1:25" ht="15" customHeight="1" x14ac:dyDescent="0.25">
      <c r="A4892" s="14">
        <f t="shared" si="76"/>
        <v>4889</v>
      </c>
      <c r="B4892" s="1">
        <v>44312</v>
      </c>
      <c r="C4892" s="18">
        <f>+YEAR(datos_arg[[#This Row],[Fecha]])</f>
        <v>2021</v>
      </c>
      <c r="D4892" s="18">
        <f>+MONTH(datos_arg[[#This Row],[Fecha]])</f>
        <v>4</v>
      </c>
      <c r="E4892" s="14" t="s">
        <v>617</v>
      </c>
      <c r="F4892" s="14" t="s">
        <v>8101</v>
      </c>
      <c r="G4892" s="14"/>
      <c r="H4892" s="14" t="s">
        <v>8103</v>
      </c>
      <c r="I4892" s="14" t="s">
        <v>8105</v>
      </c>
      <c r="J4892" s="14" t="s">
        <v>425</v>
      </c>
      <c r="K4892" s="14"/>
      <c r="L4892" s="14" t="s">
        <v>426</v>
      </c>
      <c r="M4892" s="14" t="s">
        <v>1921</v>
      </c>
      <c r="N4892" s="14" t="s">
        <v>4858</v>
      </c>
      <c r="O4892" s="14" t="s">
        <v>4859</v>
      </c>
      <c r="P4892" s="14" t="s">
        <v>6079</v>
      </c>
      <c r="Q4892" s="14">
        <v>10</v>
      </c>
      <c r="R4892" s="14" t="s">
        <v>8101</v>
      </c>
      <c r="S4892" s="14" t="s">
        <v>439</v>
      </c>
      <c r="T4892" s="35">
        <v>800</v>
      </c>
      <c r="U4892" s="14" t="s">
        <v>4</v>
      </c>
      <c r="V4892" s="14">
        <v>147</v>
      </c>
      <c r="W4892" s="16">
        <f>+IF(datos_arg[[#This Row],[Moneda]]="ARS",datos_arg[[#This Row],[Monto]],datos_arg[[#This Row],[Monto]]*datos_arg[[#This Row],[TC]])</f>
        <v>800</v>
      </c>
      <c r="X4892" s="16">
        <f>IFERROR(IF(datos_arg[[#This Row],[Moneda]]="USD",datos_arg[[#This Row],[Monto]],datos_arg[[#This Row],[Monto]]/datos_arg[[#This Row],[TC]]),0)</f>
        <v>5.4421768707482991</v>
      </c>
      <c r="Y4892" s="14"/>
    </row>
    <row r="4893" spans="1:25" ht="15" customHeight="1" x14ac:dyDescent="0.25">
      <c r="A4893" s="14">
        <f t="shared" si="76"/>
        <v>4890</v>
      </c>
      <c r="B4893" s="1">
        <v>44312</v>
      </c>
      <c r="C4893" s="18">
        <f>+YEAR(datos_arg[[#This Row],[Fecha]])</f>
        <v>2021</v>
      </c>
      <c r="D4893" s="18">
        <f>+MONTH(datos_arg[[#This Row],[Fecha]])</f>
        <v>4</v>
      </c>
      <c r="E4893" s="14" t="s">
        <v>1015</v>
      </c>
      <c r="F4893" s="14" t="s">
        <v>403</v>
      </c>
      <c r="G4893" s="14" t="s">
        <v>5383</v>
      </c>
      <c r="H4893" s="14" t="s">
        <v>8103</v>
      </c>
      <c r="I4893" s="14" t="s">
        <v>8105</v>
      </c>
      <c r="J4893" s="14" t="s">
        <v>422</v>
      </c>
      <c r="K4893" s="14"/>
      <c r="L4893" s="14" t="s">
        <v>422</v>
      </c>
      <c r="M4893" s="14" t="s">
        <v>1526</v>
      </c>
      <c r="N4893" s="14" t="s">
        <v>3199</v>
      </c>
      <c r="O4893" s="14" t="s">
        <v>4860</v>
      </c>
      <c r="P4893" s="14" t="s">
        <v>6079</v>
      </c>
      <c r="Q4893" s="14">
        <v>20</v>
      </c>
      <c r="R4893" s="14" t="s">
        <v>5383</v>
      </c>
      <c r="S4893" s="14" t="s">
        <v>439</v>
      </c>
      <c r="T4893" s="35">
        <v>2400</v>
      </c>
      <c r="U4893" s="14" t="s">
        <v>4</v>
      </c>
      <c r="V4893" s="14">
        <v>147</v>
      </c>
      <c r="W4893" s="16">
        <f>+IF(datos_arg[[#This Row],[Moneda]]="ARS",datos_arg[[#This Row],[Monto]],datos_arg[[#This Row],[Monto]]*datos_arg[[#This Row],[TC]])</f>
        <v>2400</v>
      </c>
      <c r="X4893" s="16">
        <f>IFERROR(IF(datos_arg[[#This Row],[Moneda]]="USD",datos_arg[[#This Row],[Monto]],datos_arg[[#This Row],[Monto]]/datos_arg[[#This Row],[TC]]),0)</f>
        <v>16.326530612244898</v>
      </c>
      <c r="Y4893" s="14"/>
    </row>
    <row r="4894" spans="1:25" ht="15" customHeight="1" x14ac:dyDescent="0.25">
      <c r="A4894" s="14">
        <f t="shared" si="76"/>
        <v>4891</v>
      </c>
      <c r="B4894" s="1">
        <v>44312</v>
      </c>
      <c r="C4894" s="18">
        <f>+YEAR(datos_arg[[#This Row],[Fecha]])</f>
        <v>2021</v>
      </c>
      <c r="D4894" s="18">
        <f>+MONTH(datos_arg[[#This Row],[Fecha]])</f>
        <v>4</v>
      </c>
      <c r="E4894" s="14" t="s">
        <v>1016</v>
      </c>
      <c r="F4894" s="14" t="s">
        <v>404</v>
      </c>
      <c r="G4894" s="14"/>
      <c r="H4894" s="14" t="s">
        <v>6646</v>
      </c>
      <c r="I4894" s="14" t="s">
        <v>7132</v>
      </c>
      <c r="J4894" s="14" t="s">
        <v>425</v>
      </c>
      <c r="K4894" s="14"/>
      <c r="L4894" s="14" t="s">
        <v>425</v>
      </c>
      <c r="M4894" s="14" t="s">
        <v>1946</v>
      </c>
      <c r="N4894" s="14" t="s">
        <v>7957</v>
      </c>
      <c r="O4894" s="14" t="s">
        <v>4861</v>
      </c>
      <c r="P4894" s="14" t="s">
        <v>6373</v>
      </c>
      <c r="Q4894" s="14"/>
      <c r="R4894" s="14" t="s">
        <v>404</v>
      </c>
      <c r="S4894" s="14" t="s">
        <v>613</v>
      </c>
      <c r="T4894" s="35">
        <v>529.29999999999995</v>
      </c>
      <c r="U4894" s="14" t="s">
        <v>4</v>
      </c>
      <c r="V4894" s="14">
        <v>147</v>
      </c>
      <c r="W4894" s="16">
        <f>+IF(datos_arg[[#This Row],[Moneda]]="ARS",datos_arg[[#This Row],[Monto]],datos_arg[[#This Row],[Monto]]*datos_arg[[#This Row],[TC]])</f>
        <v>529.29999999999995</v>
      </c>
      <c r="X4894" s="16">
        <f>IFERROR(IF(datos_arg[[#This Row],[Moneda]]="USD",datos_arg[[#This Row],[Monto]],datos_arg[[#This Row],[Monto]]/datos_arg[[#This Row],[TC]]),0)</f>
        <v>3.6006802721088431</v>
      </c>
      <c r="Y4894" s="14"/>
    </row>
    <row r="4895" spans="1:25" ht="15" customHeight="1" x14ac:dyDescent="0.25">
      <c r="A4895" s="14">
        <f t="shared" si="76"/>
        <v>4892</v>
      </c>
      <c r="B4895" s="1">
        <v>44312</v>
      </c>
      <c r="C4895" s="18">
        <f>+YEAR(datos_arg[[#This Row],[Fecha]])</f>
        <v>2021</v>
      </c>
      <c r="D4895" s="18">
        <f>+MONTH(datos_arg[[#This Row],[Fecha]])</f>
        <v>4</v>
      </c>
      <c r="E4895" s="14" t="s">
        <v>449</v>
      </c>
      <c r="F4895" s="14" t="s">
        <v>523</v>
      </c>
      <c r="G4895" s="14"/>
      <c r="H4895" s="14" t="s">
        <v>7132</v>
      </c>
      <c r="I4895" s="14" t="s">
        <v>7132</v>
      </c>
      <c r="J4895" s="14" t="s">
        <v>425</v>
      </c>
      <c r="K4895" s="14"/>
      <c r="L4895" s="14" t="s">
        <v>425</v>
      </c>
      <c r="M4895" s="14" t="s">
        <v>515</v>
      </c>
      <c r="N4895" s="14" t="s">
        <v>515</v>
      </c>
      <c r="O4895" s="14" t="s">
        <v>148</v>
      </c>
      <c r="P4895" s="14"/>
      <c r="Q4895" s="14"/>
      <c r="R4895" s="14" t="s">
        <v>523</v>
      </c>
      <c r="S4895" s="14" t="s">
        <v>439</v>
      </c>
      <c r="T4895" s="35">
        <v>700</v>
      </c>
      <c r="U4895" s="14" t="s">
        <v>4</v>
      </c>
      <c r="V4895" s="14">
        <v>147</v>
      </c>
      <c r="W4895" s="16">
        <f>+IF(datos_arg[[#This Row],[Moneda]]="ARS",datos_arg[[#This Row],[Monto]],datos_arg[[#This Row],[Monto]]*datos_arg[[#This Row],[TC]])</f>
        <v>700</v>
      </c>
      <c r="X4895" s="16">
        <f>IFERROR(IF(datos_arg[[#This Row],[Moneda]]="USD",datos_arg[[#This Row],[Monto]],datos_arg[[#This Row],[Monto]]/datos_arg[[#This Row],[TC]]),0)</f>
        <v>4.7619047619047619</v>
      </c>
      <c r="Y4895" s="14"/>
    </row>
    <row r="4896" spans="1:25" x14ac:dyDescent="0.25">
      <c r="A4896" s="14">
        <f t="shared" si="76"/>
        <v>4893</v>
      </c>
      <c r="B4896" s="1">
        <v>44312</v>
      </c>
      <c r="C4896" s="18">
        <f>+YEAR(datos_arg[[#This Row],[Fecha]])</f>
        <v>2021</v>
      </c>
      <c r="D4896" s="18">
        <f>+MONTH(datos_arg[[#This Row],[Fecha]])</f>
        <v>4</v>
      </c>
      <c r="E4896" s="14" t="s">
        <v>5358</v>
      </c>
      <c r="F4896" s="14" t="s">
        <v>4110</v>
      </c>
      <c r="G4896" s="14"/>
      <c r="H4896" s="14" t="s">
        <v>433</v>
      </c>
      <c r="I4896" s="14" t="s">
        <v>6718</v>
      </c>
      <c r="J4896" s="14" t="s">
        <v>425</v>
      </c>
      <c r="K4896" s="14"/>
      <c r="L4896" s="14" t="s">
        <v>425</v>
      </c>
      <c r="M4896" s="14" t="s">
        <v>5371</v>
      </c>
      <c r="N4896" s="14" t="s">
        <v>524</v>
      </c>
      <c r="O4896" s="14" t="s">
        <v>4862</v>
      </c>
      <c r="P4896" s="14"/>
      <c r="Q4896" s="14"/>
      <c r="R4896" s="14" t="s">
        <v>4110</v>
      </c>
      <c r="S4896" s="14" t="s">
        <v>440</v>
      </c>
      <c r="T4896" s="35">
        <v>1000</v>
      </c>
      <c r="U4896" s="14" t="s">
        <v>2</v>
      </c>
      <c r="V4896" s="14">
        <v>147</v>
      </c>
      <c r="W4896" s="16">
        <f>+IF(datos_arg[[#This Row],[Moneda]]="ARS",datos_arg[[#This Row],[Monto]],datos_arg[[#This Row],[Monto]]*datos_arg[[#This Row],[TC]])</f>
        <v>147000</v>
      </c>
      <c r="X4896" s="16">
        <f>IFERROR(IF(datos_arg[[#This Row],[Moneda]]="USD",datos_arg[[#This Row],[Monto]],datos_arg[[#This Row],[Monto]]/datos_arg[[#This Row],[TC]]),0)</f>
        <v>1000</v>
      </c>
      <c r="Y4896" s="14"/>
    </row>
    <row r="4897" spans="1:25" ht="15" customHeight="1" x14ac:dyDescent="0.25">
      <c r="A4897" s="14">
        <f t="shared" si="76"/>
        <v>4894</v>
      </c>
      <c r="B4897" s="1">
        <v>44313</v>
      </c>
      <c r="C4897" s="18">
        <f>+YEAR(datos_arg[[#This Row],[Fecha]])</f>
        <v>2021</v>
      </c>
      <c r="D4897" s="18">
        <f>+MONTH(datos_arg[[#This Row],[Fecha]])</f>
        <v>4</v>
      </c>
      <c r="E4897" s="14" t="s">
        <v>617</v>
      </c>
      <c r="F4897" s="14" t="s">
        <v>8101</v>
      </c>
      <c r="G4897" s="14"/>
      <c r="H4897" s="14" t="s">
        <v>8103</v>
      </c>
      <c r="I4897" s="14" t="s">
        <v>8105</v>
      </c>
      <c r="J4897" s="14" t="s">
        <v>472</v>
      </c>
      <c r="K4897" s="14" t="s">
        <v>421</v>
      </c>
      <c r="L4897" s="14" t="s">
        <v>425</v>
      </c>
      <c r="M4897" s="14" t="s">
        <v>473</v>
      </c>
      <c r="N4897" s="14" t="s">
        <v>4863</v>
      </c>
      <c r="O4897" s="14" t="s">
        <v>4864</v>
      </c>
      <c r="P4897" s="14" t="s">
        <v>6374</v>
      </c>
      <c r="Q4897" s="14">
        <v>2</v>
      </c>
      <c r="R4897" s="14" t="s">
        <v>8101</v>
      </c>
      <c r="S4897" s="14" t="s">
        <v>439</v>
      </c>
      <c r="T4897" s="35">
        <v>41840</v>
      </c>
      <c r="U4897" s="14" t="s">
        <v>4</v>
      </c>
      <c r="V4897" s="14">
        <v>147</v>
      </c>
      <c r="W4897" s="16">
        <f>+IF(datos_arg[[#This Row],[Moneda]]="ARS",datos_arg[[#This Row],[Monto]],datos_arg[[#This Row],[Monto]]*datos_arg[[#This Row],[TC]])</f>
        <v>41840</v>
      </c>
      <c r="X4897" s="16">
        <f>IFERROR(IF(datos_arg[[#This Row],[Moneda]]="USD",datos_arg[[#This Row],[Monto]],datos_arg[[#This Row],[Monto]]/datos_arg[[#This Row],[TC]]),0)</f>
        <v>284.62585034013608</v>
      </c>
      <c r="Y4897" s="14"/>
    </row>
    <row r="4898" spans="1:25" ht="15" customHeight="1" x14ac:dyDescent="0.25">
      <c r="A4898" s="14">
        <f t="shared" si="76"/>
        <v>4895</v>
      </c>
      <c r="B4898" s="1">
        <v>44313</v>
      </c>
      <c r="C4898" s="18">
        <f>+YEAR(datos_arg[[#This Row],[Fecha]])</f>
        <v>2021</v>
      </c>
      <c r="D4898" s="18">
        <f>+MONTH(datos_arg[[#This Row],[Fecha]])</f>
        <v>4</v>
      </c>
      <c r="E4898" s="14" t="s">
        <v>617</v>
      </c>
      <c r="F4898" s="14" t="s">
        <v>8101</v>
      </c>
      <c r="G4898" s="14"/>
      <c r="H4898" s="14" t="s">
        <v>8103</v>
      </c>
      <c r="I4898" s="14" t="s">
        <v>8105</v>
      </c>
      <c r="J4898" s="14" t="s">
        <v>472</v>
      </c>
      <c r="K4898" s="14" t="s">
        <v>421</v>
      </c>
      <c r="L4898" s="14" t="s">
        <v>425</v>
      </c>
      <c r="M4898" s="14" t="s">
        <v>473</v>
      </c>
      <c r="N4898" s="14" t="s">
        <v>4863</v>
      </c>
      <c r="O4898" s="14" t="s">
        <v>4865</v>
      </c>
      <c r="P4898" s="14" t="s">
        <v>6374</v>
      </c>
      <c r="Q4898" s="14">
        <v>2</v>
      </c>
      <c r="R4898" s="14" t="s">
        <v>8101</v>
      </c>
      <c r="S4898" s="14" t="s">
        <v>439</v>
      </c>
      <c r="T4898" s="35">
        <v>41840</v>
      </c>
      <c r="U4898" s="14" t="s">
        <v>4</v>
      </c>
      <c r="V4898" s="14">
        <v>147</v>
      </c>
      <c r="W4898" s="16">
        <f>+IF(datos_arg[[#This Row],[Moneda]]="ARS",datos_arg[[#This Row],[Monto]],datos_arg[[#This Row],[Monto]]*datos_arg[[#This Row],[TC]])</f>
        <v>41840</v>
      </c>
      <c r="X4898" s="16">
        <f>IFERROR(IF(datos_arg[[#This Row],[Moneda]]="USD",datos_arg[[#This Row],[Monto]],datos_arg[[#This Row],[Monto]]/datos_arg[[#This Row],[TC]]),0)</f>
        <v>284.62585034013608</v>
      </c>
      <c r="Y4898" s="14"/>
    </row>
    <row r="4899" spans="1:25" ht="15" customHeight="1" x14ac:dyDescent="0.25">
      <c r="A4899" s="14">
        <f t="shared" si="76"/>
        <v>4896</v>
      </c>
      <c r="B4899" s="1">
        <v>44313</v>
      </c>
      <c r="C4899" s="18">
        <f>+YEAR(datos_arg[[#This Row],[Fecha]])</f>
        <v>2021</v>
      </c>
      <c r="D4899" s="18">
        <f>+MONTH(datos_arg[[#This Row],[Fecha]])</f>
        <v>4</v>
      </c>
      <c r="E4899" s="14" t="s">
        <v>617</v>
      </c>
      <c r="F4899" s="14" t="s">
        <v>8101</v>
      </c>
      <c r="G4899" s="14"/>
      <c r="H4899" s="14" t="s">
        <v>8103</v>
      </c>
      <c r="I4899" s="14" t="s">
        <v>8105</v>
      </c>
      <c r="J4899" s="14" t="s">
        <v>472</v>
      </c>
      <c r="K4899" s="14" t="s">
        <v>421</v>
      </c>
      <c r="L4899" s="14" t="s">
        <v>425</v>
      </c>
      <c r="M4899" s="14" t="s">
        <v>473</v>
      </c>
      <c r="N4899" s="14" t="s">
        <v>4542</v>
      </c>
      <c r="O4899" s="14" t="s">
        <v>4866</v>
      </c>
      <c r="P4899" s="14" t="s">
        <v>6375</v>
      </c>
      <c r="Q4899" s="14">
        <v>1</v>
      </c>
      <c r="R4899" s="14" t="s">
        <v>8101</v>
      </c>
      <c r="S4899" s="14" t="s">
        <v>439</v>
      </c>
      <c r="T4899" s="35">
        <v>39569.42</v>
      </c>
      <c r="U4899" s="14" t="s">
        <v>4</v>
      </c>
      <c r="V4899" s="14">
        <v>147</v>
      </c>
      <c r="W4899" s="16">
        <f>+IF(datos_arg[[#This Row],[Moneda]]="ARS",datos_arg[[#This Row],[Monto]],datos_arg[[#This Row],[Monto]]*datos_arg[[#This Row],[TC]])</f>
        <v>39569.42</v>
      </c>
      <c r="X4899" s="16">
        <f>IFERROR(IF(datos_arg[[#This Row],[Moneda]]="USD",datos_arg[[#This Row],[Monto]],datos_arg[[#This Row],[Monto]]/datos_arg[[#This Row],[TC]]),0)</f>
        <v>269.17972789115646</v>
      </c>
      <c r="Y4899" s="14"/>
    </row>
    <row r="4900" spans="1:25" ht="15" customHeight="1" x14ac:dyDescent="0.25">
      <c r="A4900" s="14">
        <f t="shared" si="76"/>
        <v>4897</v>
      </c>
      <c r="B4900" s="1">
        <v>44313</v>
      </c>
      <c r="C4900" s="18">
        <f>+YEAR(datos_arg[[#This Row],[Fecha]])</f>
        <v>2021</v>
      </c>
      <c r="D4900" s="18">
        <f>+MONTH(datos_arg[[#This Row],[Fecha]])</f>
        <v>4</v>
      </c>
      <c r="E4900" s="14" t="s">
        <v>449</v>
      </c>
      <c r="F4900" s="14" t="s">
        <v>505</v>
      </c>
      <c r="G4900" s="14"/>
      <c r="H4900" s="14" t="s">
        <v>7132</v>
      </c>
      <c r="I4900" s="14" t="s">
        <v>7132</v>
      </c>
      <c r="J4900" s="14" t="s">
        <v>425</v>
      </c>
      <c r="K4900" s="14"/>
      <c r="L4900" s="14" t="s">
        <v>425</v>
      </c>
      <c r="M4900" s="14" t="s">
        <v>613</v>
      </c>
      <c r="N4900" s="14" t="s">
        <v>2273</v>
      </c>
      <c r="O4900" s="14" t="s">
        <v>3781</v>
      </c>
      <c r="P4900" s="14"/>
      <c r="Q4900" s="14"/>
      <c r="R4900" s="14" t="s">
        <v>505</v>
      </c>
      <c r="S4900" s="14" t="s">
        <v>613</v>
      </c>
      <c r="T4900" s="35">
        <v>3.18</v>
      </c>
      <c r="U4900" s="14" t="s">
        <v>4</v>
      </c>
      <c r="V4900" s="14">
        <v>147</v>
      </c>
      <c r="W4900" s="16">
        <f>+IF(datos_arg[[#This Row],[Moneda]]="ARS",datos_arg[[#This Row],[Monto]],datos_arg[[#This Row],[Monto]]*datos_arg[[#This Row],[TC]])</f>
        <v>3.18</v>
      </c>
      <c r="X4900" s="16">
        <f>IFERROR(IF(datos_arg[[#This Row],[Moneda]]="USD",datos_arg[[#This Row],[Monto]],datos_arg[[#This Row],[Monto]]/datos_arg[[#This Row],[TC]]),0)</f>
        <v>2.1632653061224492E-2</v>
      </c>
      <c r="Y4900" s="14"/>
    </row>
    <row r="4901" spans="1:25" x14ac:dyDescent="0.25">
      <c r="A4901" s="14">
        <f t="shared" si="76"/>
        <v>4898</v>
      </c>
      <c r="B4901" s="1">
        <v>44313</v>
      </c>
      <c r="C4901" s="18">
        <f>+YEAR(datos_arg[[#This Row],[Fecha]])</f>
        <v>2021</v>
      </c>
      <c r="D4901" s="18">
        <f>+MONTH(datos_arg[[#This Row],[Fecha]])</f>
        <v>4</v>
      </c>
      <c r="E4901" s="14" t="s">
        <v>408</v>
      </c>
      <c r="F4901" s="14" t="s">
        <v>69</v>
      </c>
      <c r="G4901" s="14"/>
      <c r="H4901" s="14" t="s">
        <v>7132</v>
      </c>
      <c r="I4901" s="14" t="s">
        <v>7132</v>
      </c>
      <c r="J4901" s="14" t="s">
        <v>425</v>
      </c>
      <c r="K4901" s="14"/>
      <c r="L4901" s="14" t="s">
        <v>425</v>
      </c>
      <c r="M4901" s="14" t="s">
        <v>2530</v>
      </c>
      <c r="N4901" s="14" t="s">
        <v>2530</v>
      </c>
      <c r="O4901" s="14"/>
      <c r="P4901" s="14"/>
      <c r="Q4901" s="14"/>
      <c r="R4901" s="14" t="s">
        <v>439</v>
      </c>
      <c r="S4901" s="14" t="s">
        <v>440</v>
      </c>
      <c r="T4901" s="35">
        <v>2500</v>
      </c>
      <c r="U4901" s="14" t="s">
        <v>2</v>
      </c>
      <c r="V4901" s="14">
        <v>156</v>
      </c>
      <c r="W4901" s="16">
        <f>+IF(datos_arg[[#This Row],[Moneda]]="ARS",datos_arg[[#This Row],[Monto]],datos_arg[[#This Row],[Monto]]*datos_arg[[#This Row],[TC]])</f>
        <v>390000</v>
      </c>
      <c r="X4901" s="16">
        <f>IFERROR(IF(datos_arg[[#This Row],[Moneda]]="USD",datos_arg[[#This Row],[Monto]],datos_arg[[#This Row],[Monto]]/datos_arg[[#This Row],[TC]]),0)</f>
        <v>2500</v>
      </c>
      <c r="Y4901" s="14"/>
    </row>
    <row r="4902" spans="1:25" ht="15" customHeight="1" x14ac:dyDescent="0.25">
      <c r="A4902" s="14">
        <f t="shared" si="76"/>
        <v>4899</v>
      </c>
      <c r="B4902" s="1">
        <v>44313</v>
      </c>
      <c r="C4902" s="18">
        <f>+YEAR(datos_arg[[#This Row],[Fecha]])</f>
        <v>2021</v>
      </c>
      <c r="D4902" s="18">
        <f>+MONTH(datos_arg[[#This Row],[Fecha]])</f>
        <v>4</v>
      </c>
      <c r="E4902" s="14" t="s">
        <v>1015</v>
      </c>
      <c r="F4902" s="14" t="s">
        <v>430</v>
      </c>
      <c r="G4902" s="14"/>
      <c r="H4902" s="14" t="s">
        <v>7132</v>
      </c>
      <c r="I4902" s="14" t="s">
        <v>7132</v>
      </c>
      <c r="J4902" s="14" t="s">
        <v>425</v>
      </c>
      <c r="K4902" s="14"/>
      <c r="L4902" s="14" t="s">
        <v>425</v>
      </c>
      <c r="M4902" s="14" t="s">
        <v>60</v>
      </c>
      <c r="N4902" s="14" t="s">
        <v>26</v>
      </c>
      <c r="O4902" s="14" t="s">
        <v>2370</v>
      </c>
      <c r="P4902" s="14" t="s">
        <v>6376</v>
      </c>
      <c r="Q4902" s="14"/>
      <c r="R4902" s="14" t="s">
        <v>430</v>
      </c>
      <c r="S4902" s="14" t="s">
        <v>439</v>
      </c>
      <c r="T4902" s="35">
        <v>9204</v>
      </c>
      <c r="U4902" s="14" t="s">
        <v>4</v>
      </c>
      <c r="V4902" s="14">
        <v>156</v>
      </c>
      <c r="W4902" s="16">
        <f>+IF(datos_arg[[#This Row],[Moneda]]="ARS",datos_arg[[#This Row],[Monto]],datos_arg[[#This Row],[Monto]]*datos_arg[[#This Row],[TC]])</f>
        <v>9204</v>
      </c>
      <c r="X4902" s="16">
        <f>IFERROR(IF(datos_arg[[#This Row],[Moneda]]="USD",datos_arg[[#This Row],[Monto]],datos_arg[[#This Row],[Monto]]/datos_arg[[#This Row],[TC]]),0)</f>
        <v>59</v>
      </c>
      <c r="Y4902" s="14"/>
    </row>
    <row r="4903" spans="1:25" ht="15" customHeight="1" x14ac:dyDescent="0.25">
      <c r="A4903" s="14">
        <f t="shared" si="76"/>
        <v>4900</v>
      </c>
      <c r="B4903" s="1">
        <v>44313</v>
      </c>
      <c r="C4903" s="18">
        <f>+YEAR(datos_arg[[#This Row],[Fecha]])</f>
        <v>2021</v>
      </c>
      <c r="D4903" s="18">
        <f>+MONTH(datos_arg[[#This Row],[Fecha]])</f>
        <v>4</v>
      </c>
      <c r="E4903" s="14" t="s">
        <v>1015</v>
      </c>
      <c r="F4903" s="14" t="s">
        <v>430</v>
      </c>
      <c r="G4903" s="14"/>
      <c r="H4903" s="14" t="s">
        <v>7132</v>
      </c>
      <c r="I4903" s="14" t="s">
        <v>7132</v>
      </c>
      <c r="J4903" s="14" t="s">
        <v>425</v>
      </c>
      <c r="K4903" s="14"/>
      <c r="L4903" s="14" t="s">
        <v>425</v>
      </c>
      <c r="M4903" s="14" t="s">
        <v>361</v>
      </c>
      <c r="N4903" s="14" t="s">
        <v>361</v>
      </c>
      <c r="O4903" s="14" t="s">
        <v>2325</v>
      </c>
      <c r="P4903" s="14" t="s">
        <v>6376</v>
      </c>
      <c r="Q4903" s="14"/>
      <c r="R4903" s="14" t="s">
        <v>430</v>
      </c>
      <c r="S4903" s="14" t="s">
        <v>439</v>
      </c>
      <c r="T4903" s="35">
        <v>240</v>
      </c>
      <c r="U4903" s="14" t="s">
        <v>4</v>
      </c>
      <c r="V4903" s="14">
        <v>156</v>
      </c>
      <c r="W4903" s="16">
        <f>+IF(datos_arg[[#This Row],[Moneda]]="ARS",datos_arg[[#This Row],[Monto]],datos_arg[[#This Row],[Monto]]*datos_arg[[#This Row],[TC]])</f>
        <v>240</v>
      </c>
      <c r="X4903" s="16">
        <f>IFERROR(IF(datos_arg[[#This Row],[Moneda]]="USD",datos_arg[[#This Row],[Monto]],datos_arg[[#This Row],[Monto]]/datos_arg[[#This Row],[TC]]),0)</f>
        <v>1.5384615384615385</v>
      </c>
      <c r="Y4903" s="14"/>
    </row>
    <row r="4904" spans="1:25" ht="15" customHeight="1" x14ac:dyDescent="0.25">
      <c r="A4904" s="14">
        <f t="shared" si="76"/>
        <v>4901</v>
      </c>
      <c r="B4904" s="1">
        <v>44313</v>
      </c>
      <c r="C4904" s="18">
        <f>+YEAR(datos_arg[[#This Row],[Fecha]])</f>
        <v>2021</v>
      </c>
      <c r="D4904" s="18">
        <f>+MONTH(datos_arg[[#This Row],[Fecha]])</f>
        <v>4</v>
      </c>
      <c r="E4904" s="14" t="s">
        <v>1015</v>
      </c>
      <c r="F4904" s="14" t="s">
        <v>403</v>
      </c>
      <c r="G4904" s="14" t="s">
        <v>970</v>
      </c>
      <c r="H4904" s="14" t="s">
        <v>7132</v>
      </c>
      <c r="I4904" s="14" t="s">
        <v>7132</v>
      </c>
      <c r="J4904" s="14" t="s">
        <v>425</v>
      </c>
      <c r="K4904" s="14"/>
      <c r="L4904" s="14" t="s">
        <v>425</v>
      </c>
      <c r="M4904" s="14" t="s">
        <v>493</v>
      </c>
      <c r="N4904" s="14" t="s">
        <v>26</v>
      </c>
      <c r="O4904" s="14" t="s">
        <v>3764</v>
      </c>
      <c r="P4904" s="14" t="s">
        <v>6376</v>
      </c>
      <c r="Q4904" s="14"/>
      <c r="R4904" s="14" t="s">
        <v>970</v>
      </c>
      <c r="S4904" s="14" t="s">
        <v>439</v>
      </c>
      <c r="T4904" s="35">
        <v>1717</v>
      </c>
      <c r="U4904" s="14" t="s">
        <v>4</v>
      </c>
      <c r="V4904" s="14">
        <v>156</v>
      </c>
      <c r="W4904" s="16">
        <f>+IF(datos_arg[[#This Row],[Moneda]]="ARS",datos_arg[[#This Row],[Monto]],datos_arg[[#This Row],[Monto]]*datos_arg[[#This Row],[TC]])</f>
        <v>1717</v>
      </c>
      <c r="X4904" s="16">
        <f>IFERROR(IF(datos_arg[[#This Row],[Moneda]]="USD",datos_arg[[#This Row],[Monto]],datos_arg[[#This Row],[Monto]]/datos_arg[[#This Row],[TC]]),0)</f>
        <v>11.006410256410257</v>
      </c>
      <c r="Y4904" s="14"/>
    </row>
    <row r="4905" spans="1:25" ht="15" customHeight="1" x14ac:dyDescent="0.25">
      <c r="A4905" s="14">
        <f t="shared" si="76"/>
        <v>4902</v>
      </c>
      <c r="B4905" s="1">
        <v>44314</v>
      </c>
      <c r="C4905" s="18">
        <f>+YEAR(datos_arg[[#This Row],[Fecha]])</f>
        <v>2021</v>
      </c>
      <c r="D4905" s="18">
        <f>+MONTH(datos_arg[[#This Row],[Fecha]])</f>
        <v>4</v>
      </c>
      <c r="E4905" s="14" t="s">
        <v>1015</v>
      </c>
      <c r="F4905" s="14" t="s">
        <v>403</v>
      </c>
      <c r="G4905" s="14" t="s">
        <v>5383</v>
      </c>
      <c r="H4905" s="14" t="s">
        <v>8103</v>
      </c>
      <c r="I4905" s="14" t="s">
        <v>8105</v>
      </c>
      <c r="J4905" s="14" t="s">
        <v>422</v>
      </c>
      <c r="K4905" s="14"/>
      <c r="L4905" s="14" t="s">
        <v>422</v>
      </c>
      <c r="M4905" s="14" t="s">
        <v>2747</v>
      </c>
      <c r="N4905" s="14" t="s">
        <v>4871</v>
      </c>
      <c r="O4905" s="14" t="s">
        <v>4872</v>
      </c>
      <c r="P4905" s="14" t="s">
        <v>6377</v>
      </c>
      <c r="Q4905" s="14">
        <v>20</v>
      </c>
      <c r="R4905" s="14" t="s">
        <v>5383</v>
      </c>
      <c r="S4905" s="14" t="s">
        <v>439</v>
      </c>
      <c r="T4905" s="35">
        <v>2028.73</v>
      </c>
      <c r="U4905" s="14" t="s">
        <v>4</v>
      </c>
      <c r="V4905" s="14">
        <v>156</v>
      </c>
      <c r="W4905" s="16">
        <f>+IF(datos_arg[[#This Row],[Moneda]]="ARS",datos_arg[[#This Row],[Monto]],datos_arg[[#This Row],[Monto]]*datos_arg[[#This Row],[TC]])</f>
        <v>2028.73</v>
      </c>
      <c r="X4905" s="16">
        <f>IFERROR(IF(datos_arg[[#This Row],[Moneda]]="USD",datos_arg[[#This Row],[Monto]],datos_arg[[#This Row],[Monto]]/datos_arg[[#This Row],[TC]]),0)</f>
        <v>13.004679487179487</v>
      </c>
      <c r="Y4905" s="14"/>
    </row>
    <row r="4906" spans="1:25" ht="15" customHeight="1" x14ac:dyDescent="0.25">
      <c r="A4906" s="14">
        <f t="shared" si="76"/>
        <v>4903</v>
      </c>
      <c r="B4906" s="1">
        <v>44314</v>
      </c>
      <c r="C4906" s="18">
        <f>+YEAR(datos_arg[[#This Row],[Fecha]])</f>
        <v>2021</v>
      </c>
      <c r="D4906" s="18">
        <f>+MONTH(datos_arg[[#This Row],[Fecha]])</f>
        <v>4</v>
      </c>
      <c r="E4906" s="14" t="s">
        <v>1015</v>
      </c>
      <c r="F4906" s="14" t="s">
        <v>403</v>
      </c>
      <c r="G4906" s="14" t="s">
        <v>5383</v>
      </c>
      <c r="H4906" s="14" t="s">
        <v>8103</v>
      </c>
      <c r="I4906" s="14" t="s">
        <v>8105</v>
      </c>
      <c r="J4906" s="14" t="s">
        <v>425</v>
      </c>
      <c r="K4906" s="14"/>
      <c r="L4906" s="14" t="s">
        <v>425</v>
      </c>
      <c r="M4906" s="14" t="s">
        <v>2432</v>
      </c>
      <c r="N4906" s="14" t="s">
        <v>310</v>
      </c>
      <c r="O4906" s="14" t="s">
        <v>4873</v>
      </c>
      <c r="P4906" s="14" t="s">
        <v>6377</v>
      </c>
      <c r="Q4906" s="14"/>
      <c r="R4906" s="14" t="s">
        <v>5383</v>
      </c>
      <c r="S4906" s="14" t="s">
        <v>439</v>
      </c>
      <c r="T4906" s="35">
        <v>3600</v>
      </c>
      <c r="U4906" s="14" t="s">
        <v>4</v>
      </c>
      <c r="V4906" s="14">
        <v>156</v>
      </c>
      <c r="W4906" s="16">
        <f>+IF(datos_arg[[#This Row],[Moneda]]="ARS",datos_arg[[#This Row],[Monto]],datos_arg[[#This Row],[Monto]]*datos_arg[[#This Row],[TC]])</f>
        <v>3600</v>
      </c>
      <c r="X4906" s="16">
        <f>IFERROR(IF(datos_arg[[#This Row],[Moneda]]="USD",datos_arg[[#This Row],[Monto]],datos_arg[[#This Row],[Monto]]/datos_arg[[#This Row],[TC]]),0)</f>
        <v>23.076923076923077</v>
      </c>
      <c r="Y4906" s="14"/>
    </row>
    <row r="4907" spans="1:25" ht="15" customHeight="1" x14ac:dyDescent="0.25">
      <c r="A4907" s="14">
        <f t="shared" si="76"/>
        <v>4904</v>
      </c>
      <c r="B4907" s="1">
        <v>44314</v>
      </c>
      <c r="C4907" s="18">
        <f>+YEAR(datos_arg[[#This Row],[Fecha]])</f>
        <v>2021</v>
      </c>
      <c r="D4907" s="18">
        <f>+MONTH(datos_arg[[#This Row],[Fecha]])</f>
        <v>4</v>
      </c>
      <c r="E4907" s="14" t="s">
        <v>617</v>
      </c>
      <c r="F4907" s="14" t="s">
        <v>8101</v>
      </c>
      <c r="G4907" s="14"/>
      <c r="H4907" s="14" t="s">
        <v>8103</v>
      </c>
      <c r="I4907" s="14" t="s">
        <v>8105</v>
      </c>
      <c r="J4907" s="14" t="s">
        <v>472</v>
      </c>
      <c r="K4907" s="14" t="s">
        <v>421</v>
      </c>
      <c r="L4907" s="14" t="s">
        <v>421</v>
      </c>
      <c r="M4907" s="14" t="s">
        <v>578</v>
      </c>
      <c r="N4907" s="14" t="s">
        <v>740</v>
      </c>
      <c r="O4907" s="14" t="s">
        <v>4601</v>
      </c>
      <c r="P4907" s="14" t="s">
        <v>6378</v>
      </c>
      <c r="Q4907" s="14">
        <v>10</v>
      </c>
      <c r="R4907" s="14" t="s">
        <v>8101</v>
      </c>
      <c r="S4907" s="14" t="s">
        <v>439</v>
      </c>
      <c r="T4907" s="35">
        <v>17014.5</v>
      </c>
      <c r="U4907" s="14" t="s">
        <v>4</v>
      </c>
      <c r="V4907" s="14">
        <v>156</v>
      </c>
      <c r="W4907" s="16">
        <f>+IF(datos_arg[[#This Row],[Moneda]]="ARS",datos_arg[[#This Row],[Monto]],datos_arg[[#This Row],[Monto]]*datos_arg[[#This Row],[TC]])</f>
        <v>17014.5</v>
      </c>
      <c r="X4907" s="16">
        <f>IFERROR(IF(datos_arg[[#This Row],[Moneda]]="USD",datos_arg[[#This Row],[Monto]],datos_arg[[#This Row],[Monto]]/datos_arg[[#This Row],[TC]]),0)</f>
        <v>109.06730769230769</v>
      </c>
      <c r="Y4907" s="14"/>
    </row>
    <row r="4908" spans="1:25" ht="15" customHeight="1" x14ac:dyDescent="0.25">
      <c r="A4908" s="14">
        <f t="shared" si="76"/>
        <v>4905</v>
      </c>
      <c r="B4908" s="1">
        <v>44314</v>
      </c>
      <c r="C4908" s="18">
        <f>+YEAR(datos_arg[[#This Row],[Fecha]])</f>
        <v>2021</v>
      </c>
      <c r="D4908" s="18">
        <f>+MONTH(datos_arg[[#This Row],[Fecha]])</f>
        <v>4</v>
      </c>
      <c r="E4908" s="14" t="s">
        <v>617</v>
      </c>
      <c r="F4908" s="14" t="s">
        <v>8101</v>
      </c>
      <c r="G4908" s="14"/>
      <c r="H4908" s="14" t="s">
        <v>8103</v>
      </c>
      <c r="I4908" s="14" t="s">
        <v>8105</v>
      </c>
      <c r="J4908" s="14" t="s">
        <v>472</v>
      </c>
      <c r="K4908" s="14" t="s">
        <v>421</v>
      </c>
      <c r="L4908" s="14" t="s">
        <v>421</v>
      </c>
      <c r="M4908" s="14" t="s">
        <v>578</v>
      </c>
      <c r="N4908" s="14" t="s">
        <v>740</v>
      </c>
      <c r="O4908" s="14" t="s">
        <v>4874</v>
      </c>
      <c r="P4908" s="14" t="s">
        <v>6378</v>
      </c>
      <c r="Q4908" s="14">
        <v>4</v>
      </c>
      <c r="R4908" s="14" t="s">
        <v>8101</v>
      </c>
      <c r="S4908" s="14" t="s">
        <v>439</v>
      </c>
      <c r="T4908" s="35">
        <v>13206.04</v>
      </c>
      <c r="U4908" s="14" t="s">
        <v>4</v>
      </c>
      <c r="V4908" s="14">
        <v>156</v>
      </c>
      <c r="W4908" s="16">
        <f>+IF(datos_arg[[#This Row],[Moneda]]="ARS",datos_arg[[#This Row],[Monto]],datos_arg[[#This Row],[Monto]]*datos_arg[[#This Row],[TC]])</f>
        <v>13206.04</v>
      </c>
      <c r="X4908" s="16">
        <f>IFERROR(IF(datos_arg[[#This Row],[Moneda]]="USD",datos_arg[[#This Row],[Monto]],datos_arg[[#This Row],[Monto]]/datos_arg[[#This Row],[TC]]),0)</f>
        <v>84.654102564102573</v>
      </c>
      <c r="Y4908" s="14"/>
    </row>
    <row r="4909" spans="1:25" ht="15" customHeight="1" x14ac:dyDescent="0.25">
      <c r="A4909" s="14">
        <f t="shared" si="76"/>
        <v>4906</v>
      </c>
      <c r="B4909" s="1">
        <v>44314</v>
      </c>
      <c r="C4909" s="18">
        <f>+YEAR(datos_arg[[#This Row],[Fecha]])</f>
        <v>2021</v>
      </c>
      <c r="D4909" s="18">
        <f>+MONTH(datos_arg[[#This Row],[Fecha]])</f>
        <v>4</v>
      </c>
      <c r="E4909" s="14" t="s">
        <v>617</v>
      </c>
      <c r="F4909" s="14" t="s">
        <v>8101</v>
      </c>
      <c r="G4909" s="14"/>
      <c r="H4909" s="14" t="s">
        <v>8103</v>
      </c>
      <c r="I4909" s="14" t="s">
        <v>8105</v>
      </c>
      <c r="J4909" s="14" t="s">
        <v>472</v>
      </c>
      <c r="K4909" s="14" t="s">
        <v>421</v>
      </c>
      <c r="L4909" s="14" t="s">
        <v>421</v>
      </c>
      <c r="M4909" s="14" t="s">
        <v>578</v>
      </c>
      <c r="N4909" s="14" t="s">
        <v>740</v>
      </c>
      <c r="O4909" s="14" t="s">
        <v>4602</v>
      </c>
      <c r="P4909" s="14" t="s">
        <v>6378</v>
      </c>
      <c r="Q4909" s="14">
        <v>6</v>
      </c>
      <c r="R4909" s="14" t="s">
        <v>8101</v>
      </c>
      <c r="S4909" s="14" t="s">
        <v>439</v>
      </c>
      <c r="T4909" s="35">
        <v>27381</v>
      </c>
      <c r="U4909" s="14" t="s">
        <v>4</v>
      </c>
      <c r="V4909" s="14">
        <v>156</v>
      </c>
      <c r="W4909" s="16">
        <f>+IF(datos_arg[[#This Row],[Moneda]]="ARS",datos_arg[[#This Row],[Monto]],datos_arg[[#This Row],[Monto]]*datos_arg[[#This Row],[TC]])</f>
        <v>27381</v>
      </c>
      <c r="X4909" s="16">
        <f>IFERROR(IF(datos_arg[[#This Row],[Moneda]]="USD",datos_arg[[#This Row],[Monto]],datos_arg[[#This Row],[Monto]]/datos_arg[[#This Row],[TC]]),0)</f>
        <v>175.51923076923077</v>
      </c>
      <c r="Y4909" s="14"/>
    </row>
    <row r="4910" spans="1:25" ht="15" customHeight="1" x14ac:dyDescent="0.25">
      <c r="A4910" s="14">
        <f t="shared" si="76"/>
        <v>4907</v>
      </c>
      <c r="B4910" s="1">
        <v>44314</v>
      </c>
      <c r="C4910" s="18">
        <f>+YEAR(datos_arg[[#This Row],[Fecha]])</f>
        <v>2021</v>
      </c>
      <c r="D4910" s="18">
        <f>+MONTH(datos_arg[[#This Row],[Fecha]])</f>
        <v>4</v>
      </c>
      <c r="E4910" s="14" t="s">
        <v>617</v>
      </c>
      <c r="F4910" s="14" t="s">
        <v>8101</v>
      </c>
      <c r="G4910" s="14"/>
      <c r="H4910" s="14" t="s">
        <v>8103</v>
      </c>
      <c r="I4910" s="14" t="s">
        <v>8105</v>
      </c>
      <c r="J4910" s="14" t="s">
        <v>472</v>
      </c>
      <c r="K4910" s="14" t="s">
        <v>421</v>
      </c>
      <c r="L4910" s="14" t="s">
        <v>421</v>
      </c>
      <c r="M4910" s="14" t="s">
        <v>607</v>
      </c>
      <c r="N4910" s="14" t="s">
        <v>740</v>
      </c>
      <c r="O4910" s="14" t="s">
        <v>4875</v>
      </c>
      <c r="P4910" s="14" t="s">
        <v>6378</v>
      </c>
      <c r="Q4910" s="14">
        <v>42</v>
      </c>
      <c r="R4910" s="14" t="s">
        <v>8101</v>
      </c>
      <c r="S4910" s="14" t="s">
        <v>439</v>
      </c>
      <c r="T4910" s="35">
        <v>22716.12</v>
      </c>
      <c r="U4910" s="14" t="s">
        <v>4</v>
      </c>
      <c r="V4910" s="14">
        <v>156</v>
      </c>
      <c r="W4910" s="16">
        <f>+IF(datos_arg[[#This Row],[Moneda]]="ARS",datos_arg[[#This Row],[Monto]],datos_arg[[#This Row],[Monto]]*datos_arg[[#This Row],[TC]])</f>
        <v>22716.12</v>
      </c>
      <c r="X4910" s="16">
        <f>IFERROR(IF(datos_arg[[#This Row],[Moneda]]="USD",datos_arg[[#This Row],[Monto]],datos_arg[[#This Row],[Monto]]/datos_arg[[#This Row],[TC]]),0)</f>
        <v>145.61615384615385</v>
      </c>
      <c r="Y4910" s="14"/>
    </row>
    <row r="4911" spans="1:25" ht="15" customHeight="1" x14ac:dyDescent="0.25">
      <c r="A4911" s="14">
        <f t="shared" si="76"/>
        <v>4908</v>
      </c>
      <c r="B4911" s="1">
        <v>44314</v>
      </c>
      <c r="C4911" s="18">
        <f>+YEAR(datos_arg[[#This Row],[Fecha]])</f>
        <v>2021</v>
      </c>
      <c r="D4911" s="18">
        <f>+MONTH(datos_arg[[#This Row],[Fecha]])</f>
        <v>4</v>
      </c>
      <c r="E4911" s="14" t="s">
        <v>617</v>
      </c>
      <c r="F4911" s="14" t="s">
        <v>8101</v>
      </c>
      <c r="G4911" s="14"/>
      <c r="H4911" s="14" t="s">
        <v>8103</v>
      </c>
      <c r="I4911" s="14" t="s">
        <v>8105</v>
      </c>
      <c r="J4911" s="14" t="s">
        <v>472</v>
      </c>
      <c r="K4911" s="14" t="s">
        <v>421</v>
      </c>
      <c r="L4911" s="14" t="s">
        <v>421</v>
      </c>
      <c r="M4911" s="14" t="s">
        <v>578</v>
      </c>
      <c r="N4911" s="14" t="s">
        <v>740</v>
      </c>
      <c r="O4911" s="14" t="s">
        <v>4876</v>
      </c>
      <c r="P4911" s="14" t="s">
        <v>6378</v>
      </c>
      <c r="Q4911" s="14">
        <v>24</v>
      </c>
      <c r="R4911" s="14" t="s">
        <v>8101</v>
      </c>
      <c r="S4911" s="14" t="s">
        <v>439</v>
      </c>
      <c r="T4911" s="35">
        <v>22175.279999999999</v>
      </c>
      <c r="U4911" s="14" t="s">
        <v>4</v>
      </c>
      <c r="V4911" s="14">
        <v>156</v>
      </c>
      <c r="W4911" s="16">
        <f>+IF(datos_arg[[#This Row],[Moneda]]="ARS",datos_arg[[#This Row],[Monto]],datos_arg[[#This Row],[Monto]]*datos_arg[[#This Row],[TC]])</f>
        <v>22175.279999999999</v>
      </c>
      <c r="X4911" s="16">
        <f>IFERROR(IF(datos_arg[[#This Row],[Moneda]]="USD",datos_arg[[#This Row],[Monto]],datos_arg[[#This Row],[Monto]]/datos_arg[[#This Row],[TC]]),0)</f>
        <v>142.14923076923077</v>
      </c>
      <c r="Y4911" s="14"/>
    </row>
    <row r="4912" spans="1:25" ht="15" customHeight="1" x14ac:dyDescent="0.25">
      <c r="A4912" s="14">
        <f t="shared" si="76"/>
        <v>4909</v>
      </c>
      <c r="B4912" s="1">
        <v>44314</v>
      </c>
      <c r="C4912" s="18">
        <f>+YEAR(datos_arg[[#This Row],[Fecha]])</f>
        <v>2021</v>
      </c>
      <c r="D4912" s="18">
        <f>+MONTH(datos_arg[[#This Row],[Fecha]])</f>
        <v>4</v>
      </c>
      <c r="E4912" s="14" t="s">
        <v>617</v>
      </c>
      <c r="F4912" s="14" t="s">
        <v>8101</v>
      </c>
      <c r="G4912" s="14"/>
      <c r="H4912" s="14" t="s">
        <v>8103</v>
      </c>
      <c r="I4912" s="14" t="s">
        <v>8105</v>
      </c>
      <c r="J4912" s="14" t="s">
        <v>472</v>
      </c>
      <c r="K4912" s="14" t="s">
        <v>421</v>
      </c>
      <c r="L4912" s="14" t="s">
        <v>421</v>
      </c>
      <c r="M4912" s="14" t="s">
        <v>578</v>
      </c>
      <c r="N4912" s="14" t="s">
        <v>740</v>
      </c>
      <c r="O4912" s="14" t="s">
        <v>4877</v>
      </c>
      <c r="P4912" s="14" t="s">
        <v>6378</v>
      </c>
      <c r="Q4912" s="14">
        <v>3</v>
      </c>
      <c r="R4912" s="14" t="s">
        <v>8101</v>
      </c>
      <c r="S4912" s="14" t="s">
        <v>439</v>
      </c>
      <c r="T4912" s="35">
        <v>5983.26</v>
      </c>
      <c r="U4912" s="14" t="s">
        <v>4</v>
      </c>
      <c r="V4912" s="14">
        <v>156</v>
      </c>
      <c r="W4912" s="16">
        <f>+IF(datos_arg[[#This Row],[Moneda]]="ARS",datos_arg[[#This Row],[Monto]],datos_arg[[#This Row],[Monto]]*datos_arg[[#This Row],[TC]])</f>
        <v>5983.26</v>
      </c>
      <c r="X4912" s="16">
        <f>IFERROR(IF(datos_arg[[#This Row],[Moneda]]="USD",datos_arg[[#This Row],[Monto]],datos_arg[[#This Row],[Monto]]/datos_arg[[#This Row],[TC]]),0)</f>
        <v>38.354230769230767</v>
      </c>
      <c r="Y4912" s="14"/>
    </row>
    <row r="4913" spans="1:25" ht="15" customHeight="1" x14ac:dyDescent="0.25">
      <c r="A4913" s="14">
        <f t="shared" si="76"/>
        <v>4910</v>
      </c>
      <c r="B4913" s="1">
        <v>44314</v>
      </c>
      <c r="C4913" s="18">
        <f>+YEAR(datos_arg[[#This Row],[Fecha]])</f>
        <v>2021</v>
      </c>
      <c r="D4913" s="18">
        <f>+MONTH(datos_arg[[#This Row],[Fecha]])</f>
        <v>4</v>
      </c>
      <c r="E4913" s="14" t="s">
        <v>617</v>
      </c>
      <c r="F4913" s="14" t="s">
        <v>8101</v>
      </c>
      <c r="G4913" s="14"/>
      <c r="H4913" s="14" t="s">
        <v>8103</v>
      </c>
      <c r="I4913" s="14" t="s">
        <v>8105</v>
      </c>
      <c r="J4913" s="14" t="s">
        <v>472</v>
      </c>
      <c r="K4913" s="14" t="s">
        <v>421</v>
      </c>
      <c r="L4913" s="14" t="s">
        <v>421</v>
      </c>
      <c r="M4913" s="14" t="s">
        <v>578</v>
      </c>
      <c r="N4913" s="14" t="s">
        <v>740</v>
      </c>
      <c r="O4913" s="14" t="s">
        <v>4878</v>
      </c>
      <c r="P4913" s="14" t="s">
        <v>6378</v>
      </c>
      <c r="Q4913" s="14">
        <v>15</v>
      </c>
      <c r="R4913" s="14" t="s">
        <v>8101</v>
      </c>
      <c r="S4913" s="14" t="s">
        <v>439</v>
      </c>
      <c r="T4913" s="35">
        <v>42761.700000000004</v>
      </c>
      <c r="U4913" s="14" t="s">
        <v>4</v>
      </c>
      <c r="V4913" s="14">
        <v>156</v>
      </c>
      <c r="W4913" s="16">
        <f>+IF(datos_arg[[#This Row],[Moneda]]="ARS",datos_arg[[#This Row],[Monto]],datos_arg[[#This Row],[Monto]]*datos_arg[[#This Row],[TC]])</f>
        <v>42761.700000000004</v>
      </c>
      <c r="X4913" s="16">
        <f>IFERROR(IF(datos_arg[[#This Row],[Moneda]]="USD",datos_arg[[#This Row],[Monto]],datos_arg[[#This Row],[Monto]]/datos_arg[[#This Row],[TC]]),0)</f>
        <v>274.11346153846159</v>
      </c>
      <c r="Y4913" s="14"/>
    </row>
    <row r="4914" spans="1:25" ht="15" customHeight="1" x14ac:dyDescent="0.25">
      <c r="A4914" s="14">
        <f t="shared" si="76"/>
        <v>4911</v>
      </c>
      <c r="B4914" s="1">
        <v>44314</v>
      </c>
      <c r="C4914" s="18">
        <f>+YEAR(datos_arg[[#This Row],[Fecha]])</f>
        <v>2021</v>
      </c>
      <c r="D4914" s="18">
        <f>+MONTH(datos_arg[[#This Row],[Fecha]])</f>
        <v>4</v>
      </c>
      <c r="E4914" s="14" t="s">
        <v>617</v>
      </c>
      <c r="F4914" s="14" t="s">
        <v>8101</v>
      </c>
      <c r="G4914" s="14"/>
      <c r="H4914" s="14" t="s">
        <v>8103</v>
      </c>
      <c r="I4914" s="14" t="s">
        <v>8105</v>
      </c>
      <c r="J4914" s="14" t="s">
        <v>472</v>
      </c>
      <c r="K4914" s="14" t="s">
        <v>421</v>
      </c>
      <c r="L4914" s="14" t="s">
        <v>426</v>
      </c>
      <c r="M4914" s="14" t="s">
        <v>423</v>
      </c>
      <c r="N4914" s="14" t="s">
        <v>740</v>
      </c>
      <c r="O4914" s="14" t="s">
        <v>4879</v>
      </c>
      <c r="P4914" s="14" t="s">
        <v>6378</v>
      </c>
      <c r="Q4914" s="14">
        <v>30</v>
      </c>
      <c r="R4914" s="14" t="s">
        <v>8101</v>
      </c>
      <c r="S4914" s="14" t="s">
        <v>439</v>
      </c>
      <c r="T4914" s="35">
        <v>10817.1</v>
      </c>
      <c r="U4914" s="14" t="s">
        <v>4</v>
      </c>
      <c r="V4914" s="14">
        <v>156</v>
      </c>
      <c r="W4914" s="16">
        <f>+IF(datos_arg[[#This Row],[Moneda]]="ARS",datos_arg[[#This Row],[Monto]],datos_arg[[#This Row],[Monto]]*datos_arg[[#This Row],[TC]])</f>
        <v>10817.1</v>
      </c>
      <c r="X4914" s="16">
        <f>IFERROR(IF(datos_arg[[#This Row],[Moneda]]="USD",datos_arg[[#This Row],[Monto]],datos_arg[[#This Row],[Monto]]/datos_arg[[#This Row],[TC]]),0)</f>
        <v>69.340384615384622</v>
      </c>
      <c r="Y4914" s="14"/>
    </row>
    <row r="4915" spans="1:25" ht="15" customHeight="1" x14ac:dyDescent="0.25">
      <c r="A4915" s="14">
        <f t="shared" si="76"/>
        <v>4912</v>
      </c>
      <c r="B4915" s="1">
        <v>44314</v>
      </c>
      <c r="C4915" s="18">
        <f>+YEAR(datos_arg[[#This Row],[Fecha]])</f>
        <v>2021</v>
      </c>
      <c r="D4915" s="18">
        <f>+MONTH(datos_arg[[#This Row],[Fecha]])</f>
        <v>4</v>
      </c>
      <c r="E4915" s="14" t="s">
        <v>1015</v>
      </c>
      <c r="F4915" s="14" t="s">
        <v>403</v>
      </c>
      <c r="G4915" s="14" t="s">
        <v>5383</v>
      </c>
      <c r="H4915" s="14" t="s">
        <v>8103</v>
      </c>
      <c r="I4915" s="14" t="s">
        <v>8105</v>
      </c>
      <c r="J4915" s="14" t="s">
        <v>472</v>
      </c>
      <c r="K4915" s="14" t="s">
        <v>421</v>
      </c>
      <c r="L4915" s="14" t="s">
        <v>425</v>
      </c>
      <c r="M4915" s="14" t="s">
        <v>4888</v>
      </c>
      <c r="N4915" s="14" t="s">
        <v>740</v>
      </c>
      <c r="O4915" s="14" t="s">
        <v>4880</v>
      </c>
      <c r="P4915" s="14" t="s">
        <v>6378</v>
      </c>
      <c r="Q4915" s="14">
        <v>10</v>
      </c>
      <c r="R4915" s="14" t="s">
        <v>5383</v>
      </c>
      <c r="S4915" s="14" t="s">
        <v>439</v>
      </c>
      <c r="T4915" s="35">
        <v>2817</v>
      </c>
      <c r="U4915" s="14" t="s">
        <v>4</v>
      </c>
      <c r="V4915" s="14">
        <v>156</v>
      </c>
      <c r="W4915" s="16">
        <f>+IF(datos_arg[[#This Row],[Moneda]]="ARS",datos_arg[[#This Row],[Monto]],datos_arg[[#This Row],[Monto]]*datos_arg[[#This Row],[TC]])</f>
        <v>2817</v>
      </c>
      <c r="X4915" s="16">
        <f>IFERROR(IF(datos_arg[[#This Row],[Moneda]]="USD",datos_arg[[#This Row],[Monto]],datos_arg[[#This Row],[Monto]]/datos_arg[[#This Row],[TC]]),0)</f>
        <v>18.057692307692307</v>
      </c>
      <c r="Y4915" s="14"/>
    </row>
    <row r="4916" spans="1:25" ht="15" customHeight="1" x14ac:dyDescent="0.25">
      <c r="A4916" s="14">
        <f t="shared" si="76"/>
        <v>4913</v>
      </c>
      <c r="B4916" s="1">
        <v>44314</v>
      </c>
      <c r="C4916" s="18">
        <f>+YEAR(datos_arg[[#This Row],[Fecha]])</f>
        <v>2021</v>
      </c>
      <c r="D4916" s="18">
        <f>+MONTH(datos_arg[[#This Row],[Fecha]])</f>
        <v>4</v>
      </c>
      <c r="E4916" s="14" t="s">
        <v>1015</v>
      </c>
      <c r="F4916" s="14" t="s">
        <v>403</v>
      </c>
      <c r="G4916" s="14" t="s">
        <v>5383</v>
      </c>
      <c r="H4916" s="14" t="s">
        <v>8103</v>
      </c>
      <c r="I4916" s="14" t="s">
        <v>8105</v>
      </c>
      <c r="J4916" s="14" t="s">
        <v>472</v>
      </c>
      <c r="K4916" s="14" t="s">
        <v>421</v>
      </c>
      <c r="L4916" s="14" t="s">
        <v>425</v>
      </c>
      <c r="M4916" s="14" t="s">
        <v>4888</v>
      </c>
      <c r="N4916" s="14" t="s">
        <v>740</v>
      </c>
      <c r="O4916" s="14" t="s">
        <v>4881</v>
      </c>
      <c r="P4916" s="14" t="s">
        <v>6378</v>
      </c>
      <c r="Q4916" s="14">
        <v>10</v>
      </c>
      <c r="R4916" s="14" t="s">
        <v>5383</v>
      </c>
      <c r="S4916" s="14" t="s">
        <v>439</v>
      </c>
      <c r="T4916" s="35">
        <v>2028.1999999999998</v>
      </c>
      <c r="U4916" s="14" t="s">
        <v>4</v>
      </c>
      <c r="V4916" s="14">
        <v>156</v>
      </c>
      <c r="W4916" s="16">
        <f>+IF(datos_arg[[#This Row],[Moneda]]="ARS",datos_arg[[#This Row],[Monto]],datos_arg[[#This Row],[Monto]]*datos_arg[[#This Row],[TC]])</f>
        <v>2028.1999999999998</v>
      </c>
      <c r="X4916" s="16">
        <f>IFERROR(IF(datos_arg[[#This Row],[Moneda]]="USD",datos_arg[[#This Row],[Monto]],datos_arg[[#This Row],[Monto]]/datos_arg[[#This Row],[TC]]),0)</f>
        <v>13.00128205128205</v>
      </c>
      <c r="Y4916" s="14"/>
    </row>
    <row r="4917" spans="1:25" ht="15" customHeight="1" x14ac:dyDescent="0.25">
      <c r="A4917" s="14">
        <f t="shared" si="76"/>
        <v>4914</v>
      </c>
      <c r="B4917" s="1">
        <v>44314</v>
      </c>
      <c r="C4917" s="18">
        <f>+YEAR(datos_arg[[#This Row],[Fecha]])</f>
        <v>2021</v>
      </c>
      <c r="D4917" s="18">
        <f>+MONTH(datos_arg[[#This Row],[Fecha]])</f>
        <v>4</v>
      </c>
      <c r="E4917" s="14" t="s">
        <v>1015</v>
      </c>
      <c r="F4917" s="14" t="s">
        <v>403</v>
      </c>
      <c r="G4917" s="14" t="s">
        <v>5383</v>
      </c>
      <c r="H4917" s="14" t="s">
        <v>8103</v>
      </c>
      <c r="I4917" s="14" t="s">
        <v>8105</v>
      </c>
      <c r="J4917" s="14" t="s">
        <v>472</v>
      </c>
      <c r="K4917" s="14" t="s">
        <v>421</v>
      </c>
      <c r="L4917" s="14" t="s">
        <v>425</v>
      </c>
      <c r="M4917" s="14" t="s">
        <v>4888</v>
      </c>
      <c r="N4917" s="14" t="s">
        <v>740</v>
      </c>
      <c r="O4917" s="14" t="s">
        <v>4882</v>
      </c>
      <c r="P4917" s="14" t="s">
        <v>6378</v>
      </c>
      <c r="Q4917" s="14">
        <v>10</v>
      </c>
      <c r="R4917" s="14" t="s">
        <v>5383</v>
      </c>
      <c r="S4917" s="14" t="s">
        <v>439</v>
      </c>
      <c r="T4917" s="35">
        <v>3718.3999999999996</v>
      </c>
      <c r="U4917" s="14" t="s">
        <v>4</v>
      </c>
      <c r="V4917" s="14">
        <v>156</v>
      </c>
      <c r="W4917" s="16">
        <f>+IF(datos_arg[[#This Row],[Moneda]]="ARS",datos_arg[[#This Row],[Monto]],datos_arg[[#This Row],[Monto]]*datos_arg[[#This Row],[TC]])</f>
        <v>3718.3999999999996</v>
      </c>
      <c r="X4917" s="16">
        <f>IFERROR(IF(datos_arg[[#This Row],[Moneda]]="USD",datos_arg[[#This Row],[Monto]],datos_arg[[#This Row],[Monto]]/datos_arg[[#This Row],[TC]]),0)</f>
        <v>23.835897435897433</v>
      </c>
      <c r="Y4917" s="14"/>
    </row>
    <row r="4918" spans="1:25" ht="15" customHeight="1" x14ac:dyDescent="0.25">
      <c r="A4918" s="14">
        <f t="shared" si="76"/>
        <v>4915</v>
      </c>
      <c r="B4918" s="1">
        <v>44314</v>
      </c>
      <c r="C4918" s="18">
        <f>+YEAR(datos_arg[[#This Row],[Fecha]])</f>
        <v>2021</v>
      </c>
      <c r="D4918" s="18">
        <f>+MONTH(datos_arg[[#This Row],[Fecha]])</f>
        <v>4</v>
      </c>
      <c r="E4918" s="14" t="s">
        <v>617</v>
      </c>
      <c r="F4918" s="14" t="s">
        <v>8101</v>
      </c>
      <c r="G4918" s="14"/>
      <c r="H4918" s="14" t="s">
        <v>8103</v>
      </c>
      <c r="I4918" s="14" t="s">
        <v>8105</v>
      </c>
      <c r="J4918" s="14" t="s">
        <v>472</v>
      </c>
      <c r="K4918" s="14" t="s">
        <v>421</v>
      </c>
      <c r="L4918" s="14" t="s">
        <v>421</v>
      </c>
      <c r="M4918" s="14" t="s">
        <v>607</v>
      </c>
      <c r="N4918" s="14" t="s">
        <v>740</v>
      </c>
      <c r="O4918" s="14" t="s">
        <v>4883</v>
      </c>
      <c r="P4918" s="14" t="s">
        <v>6378</v>
      </c>
      <c r="Q4918" s="14">
        <v>36</v>
      </c>
      <c r="R4918" s="14" t="s">
        <v>8101</v>
      </c>
      <c r="S4918" s="14" t="s">
        <v>439</v>
      </c>
      <c r="T4918" s="35">
        <v>56790.36</v>
      </c>
      <c r="U4918" s="14" t="s">
        <v>4</v>
      </c>
      <c r="V4918" s="14">
        <v>156</v>
      </c>
      <c r="W4918" s="16">
        <f>+IF(datos_arg[[#This Row],[Moneda]]="ARS",datos_arg[[#This Row],[Monto]],datos_arg[[#This Row],[Monto]]*datos_arg[[#This Row],[TC]])</f>
        <v>56790.36</v>
      </c>
      <c r="X4918" s="16">
        <f>IFERROR(IF(datos_arg[[#This Row],[Moneda]]="USD",datos_arg[[#This Row],[Monto]],datos_arg[[#This Row],[Monto]]/datos_arg[[#This Row],[TC]]),0)</f>
        <v>364.04076923076923</v>
      </c>
      <c r="Y4918" s="14"/>
    </row>
    <row r="4919" spans="1:25" ht="15" customHeight="1" x14ac:dyDescent="0.25">
      <c r="A4919" s="14">
        <f t="shared" si="76"/>
        <v>4916</v>
      </c>
      <c r="B4919" s="1">
        <v>44314</v>
      </c>
      <c r="C4919" s="18">
        <f>+YEAR(datos_arg[[#This Row],[Fecha]])</f>
        <v>2021</v>
      </c>
      <c r="D4919" s="18">
        <f>+MONTH(datos_arg[[#This Row],[Fecha]])</f>
        <v>4</v>
      </c>
      <c r="E4919" s="14" t="s">
        <v>617</v>
      </c>
      <c r="F4919" s="14" t="s">
        <v>8101</v>
      </c>
      <c r="G4919" s="14"/>
      <c r="H4919" s="14" t="s">
        <v>8103</v>
      </c>
      <c r="I4919" s="14" t="s">
        <v>8105</v>
      </c>
      <c r="J4919" s="14" t="s">
        <v>472</v>
      </c>
      <c r="K4919" s="14" t="s">
        <v>421</v>
      </c>
      <c r="L4919" s="14" t="s">
        <v>421</v>
      </c>
      <c r="M4919" s="14" t="s">
        <v>607</v>
      </c>
      <c r="N4919" s="14" t="s">
        <v>740</v>
      </c>
      <c r="O4919" s="14" t="s">
        <v>4884</v>
      </c>
      <c r="P4919" s="14" t="s">
        <v>6378</v>
      </c>
      <c r="Q4919" s="14">
        <v>6</v>
      </c>
      <c r="R4919" s="14" t="s">
        <v>8101</v>
      </c>
      <c r="S4919" s="14" t="s">
        <v>439</v>
      </c>
      <c r="T4919" s="35">
        <v>6760.74</v>
      </c>
      <c r="U4919" s="14" t="s">
        <v>4</v>
      </c>
      <c r="V4919" s="14">
        <v>156</v>
      </c>
      <c r="W4919" s="16">
        <f>+IF(datos_arg[[#This Row],[Moneda]]="ARS",datos_arg[[#This Row],[Monto]],datos_arg[[#This Row],[Monto]]*datos_arg[[#This Row],[TC]])</f>
        <v>6760.74</v>
      </c>
      <c r="X4919" s="16">
        <f>IFERROR(IF(datos_arg[[#This Row],[Moneda]]="USD",datos_arg[[#This Row],[Monto]],datos_arg[[#This Row],[Monto]]/datos_arg[[#This Row],[TC]]),0)</f>
        <v>43.338076923076919</v>
      </c>
      <c r="Y4919" s="14"/>
    </row>
    <row r="4920" spans="1:25" ht="15" customHeight="1" x14ac:dyDescent="0.25">
      <c r="A4920" s="14">
        <f t="shared" si="76"/>
        <v>4917</v>
      </c>
      <c r="B4920" s="1">
        <v>44314</v>
      </c>
      <c r="C4920" s="18">
        <f>+YEAR(datos_arg[[#This Row],[Fecha]])</f>
        <v>2021</v>
      </c>
      <c r="D4920" s="18">
        <f>+MONTH(datos_arg[[#This Row],[Fecha]])</f>
        <v>4</v>
      </c>
      <c r="E4920" s="14" t="s">
        <v>617</v>
      </c>
      <c r="F4920" s="14" t="s">
        <v>8101</v>
      </c>
      <c r="G4920" s="14"/>
      <c r="H4920" s="14" t="s">
        <v>8103</v>
      </c>
      <c r="I4920" s="14" t="s">
        <v>8105</v>
      </c>
      <c r="J4920" s="14" t="s">
        <v>472</v>
      </c>
      <c r="K4920" s="14" t="s">
        <v>421</v>
      </c>
      <c r="L4920" s="14" t="s">
        <v>421</v>
      </c>
      <c r="M4920" s="14" t="s">
        <v>578</v>
      </c>
      <c r="N4920" s="14" t="s">
        <v>740</v>
      </c>
      <c r="O4920" s="14" t="s">
        <v>4885</v>
      </c>
      <c r="P4920" s="14" t="s">
        <v>6378</v>
      </c>
      <c r="Q4920" s="14">
        <v>15</v>
      </c>
      <c r="R4920" s="14" t="s">
        <v>8101</v>
      </c>
      <c r="S4920" s="14" t="s">
        <v>439</v>
      </c>
      <c r="T4920" s="35">
        <v>19944.149999999998</v>
      </c>
      <c r="U4920" s="14" t="s">
        <v>4</v>
      </c>
      <c r="V4920" s="14">
        <v>156</v>
      </c>
      <c r="W4920" s="16">
        <f>+IF(datos_arg[[#This Row],[Moneda]]="ARS",datos_arg[[#This Row],[Monto]],datos_arg[[#This Row],[Monto]]*datos_arg[[#This Row],[TC]])</f>
        <v>19944.149999999998</v>
      </c>
      <c r="X4920" s="16">
        <f>IFERROR(IF(datos_arg[[#This Row],[Moneda]]="USD",datos_arg[[#This Row],[Monto]],datos_arg[[#This Row],[Monto]]/datos_arg[[#This Row],[TC]]),0)</f>
        <v>127.84711538461536</v>
      </c>
      <c r="Y4920" s="14"/>
    </row>
    <row r="4921" spans="1:25" ht="15" customHeight="1" x14ac:dyDescent="0.25">
      <c r="A4921" s="14">
        <f t="shared" si="76"/>
        <v>4918</v>
      </c>
      <c r="B4921" s="1">
        <v>44314</v>
      </c>
      <c r="C4921" s="18">
        <f>+YEAR(datos_arg[[#This Row],[Fecha]])</f>
        <v>2021</v>
      </c>
      <c r="D4921" s="18">
        <f>+MONTH(datos_arg[[#This Row],[Fecha]])</f>
        <v>4</v>
      </c>
      <c r="E4921" s="14" t="s">
        <v>617</v>
      </c>
      <c r="F4921" s="14" t="s">
        <v>8101</v>
      </c>
      <c r="G4921" s="14"/>
      <c r="H4921" s="14" t="s">
        <v>8103</v>
      </c>
      <c r="I4921" s="14" t="s">
        <v>8105</v>
      </c>
      <c r="J4921" s="14" t="s">
        <v>472</v>
      </c>
      <c r="K4921" s="14" t="s">
        <v>421</v>
      </c>
      <c r="L4921" s="14" t="s">
        <v>421</v>
      </c>
      <c r="M4921" s="14" t="s">
        <v>578</v>
      </c>
      <c r="N4921" s="14" t="s">
        <v>740</v>
      </c>
      <c r="O4921" s="14" t="s">
        <v>4886</v>
      </c>
      <c r="P4921" s="14" t="s">
        <v>6378</v>
      </c>
      <c r="Q4921" s="14">
        <v>1</v>
      </c>
      <c r="R4921" s="14" t="s">
        <v>8101</v>
      </c>
      <c r="S4921" s="14" t="s">
        <v>439</v>
      </c>
      <c r="T4921" s="35">
        <v>2614.15</v>
      </c>
      <c r="U4921" s="14" t="s">
        <v>4</v>
      </c>
      <c r="V4921" s="14">
        <v>156</v>
      </c>
      <c r="W4921" s="16">
        <f>+IF(datos_arg[[#This Row],[Moneda]]="ARS",datos_arg[[#This Row],[Monto]],datos_arg[[#This Row],[Monto]]*datos_arg[[#This Row],[TC]])</f>
        <v>2614.15</v>
      </c>
      <c r="X4921" s="16">
        <f>IFERROR(IF(datos_arg[[#This Row],[Moneda]]="USD",datos_arg[[#This Row],[Monto]],datos_arg[[#This Row],[Monto]]/datos_arg[[#This Row],[TC]]),0)</f>
        <v>16.757371794871794</v>
      </c>
      <c r="Y4921" s="14"/>
    </row>
    <row r="4922" spans="1:25" ht="15" customHeight="1" x14ac:dyDescent="0.25">
      <c r="A4922" s="14">
        <f t="shared" si="76"/>
        <v>4919</v>
      </c>
      <c r="B4922" s="1">
        <v>44314</v>
      </c>
      <c r="C4922" s="18">
        <f>+YEAR(datos_arg[[#This Row],[Fecha]])</f>
        <v>2021</v>
      </c>
      <c r="D4922" s="18">
        <f>+MONTH(datos_arg[[#This Row],[Fecha]])</f>
        <v>4</v>
      </c>
      <c r="E4922" s="14" t="s">
        <v>617</v>
      </c>
      <c r="F4922" s="14" t="s">
        <v>8101</v>
      </c>
      <c r="G4922" s="14"/>
      <c r="H4922" s="14" t="s">
        <v>8103</v>
      </c>
      <c r="I4922" s="14" t="s">
        <v>8105</v>
      </c>
      <c r="J4922" s="14" t="s">
        <v>472</v>
      </c>
      <c r="K4922" s="14" t="s">
        <v>421</v>
      </c>
      <c r="L4922" s="14" t="s">
        <v>426</v>
      </c>
      <c r="M4922" s="14" t="s">
        <v>423</v>
      </c>
      <c r="N4922" s="14" t="s">
        <v>740</v>
      </c>
      <c r="O4922" s="14" t="s">
        <v>4887</v>
      </c>
      <c r="P4922" s="14" t="s">
        <v>6378</v>
      </c>
      <c r="Q4922" s="14">
        <v>50</v>
      </c>
      <c r="R4922" s="14" t="s">
        <v>8101</v>
      </c>
      <c r="S4922" s="14" t="s">
        <v>439</v>
      </c>
      <c r="T4922" s="35">
        <v>18592</v>
      </c>
      <c r="U4922" s="14" t="s">
        <v>4</v>
      </c>
      <c r="V4922" s="14">
        <v>156</v>
      </c>
      <c r="W4922" s="16">
        <f>+IF(datos_arg[[#This Row],[Moneda]]="ARS",datos_arg[[#This Row],[Monto]],datos_arg[[#This Row],[Monto]]*datos_arg[[#This Row],[TC]])</f>
        <v>18592</v>
      </c>
      <c r="X4922" s="16">
        <f>IFERROR(IF(datos_arg[[#This Row],[Moneda]]="USD",datos_arg[[#This Row],[Monto]],datos_arg[[#This Row],[Monto]]/datos_arg[[#This Row],[TC]]),0)</f>
        <v>119.17948717948718</v>
      </c>
      <c r="Y4922" s="14"/>
    </row>
    <row r="4923" spans="1:25" ht="15" customHeight="1" x14ac:dyDescent="0.25">
      <c r="A4923" s="14">
        <f t="shared" si="76"/>
        <v>4920</v>
      </c>
      <c r="B4923" s="1">
        <v>44314</v>
      </c>
      <c r="C4923" s="18">
        <f>+YEAR(datos_arg[[#This Row],[Fecha]])</f>
        <v>2021</v>
      </c>
      <c r="D4923" s="18">
        <f>+MONTH(datos_arg[[#This Row],[Fecha]])</f>
        <v>4</v>
      </c>
      <c r="E4923" s="14" t="s">
        <v>5358</v>
      </c>
      <c r="F4923" s="14" t="s">
        <v>4110</v>
      </c>
      <c r="G4923" s="14"/>
      <c r="H4923" s="14" t="s">
        <v>8103</v>
      </c>
      <c r="I4923" s="14" t="s">
        <v>8105</v>
      </c>
      <c r="J4923" s="14" t="s">
        <v>482</v>
      </c>
      <c r="K4923" s="14" t="s">
        <v>420</v>
      </c>
      <c r="L4923" s="14" t="s">
        <v>425</v>
      </c>
      <c r="M4923" s="14" t="s">
        <v>5373</v>
      </c>
      <c r="N4923" s="14" t="s">
        <v>100</v>
      </c>
      <c r="O4923" s="14" t="s">
        <v>4889</v>
      </c>
      <c r="P4923" s="14" t="s">
        <v>6379</v>
      </c>
      <c r="Q4923" s="14">
        <v>6</v>
      </c>
      <c r="R4923" s="14" t="s">
        <v>4110</v>
      </c>
      <c r="S4923" s="14" t="s">
        <v>439</v>
      </c>
      <c r="T4923" s="35">
        <v>4976.3900000000003</v>
      </c>
      <c r="U4923" s="14" t="s">
        <v>4</v>
      </c>
      <c r="V4923" s="14">
        <v>156</v>
      </c>
      <c r="W4923" s="16">
        <f>+IF(datos_arg[[#This Row],[Moneda]]="ARS",datos_arg[[#This Row],[Monto]],datos_arg[[#This Row],[Monto]]*datos_arg[[#This Row],[TC]])</f>
        <v>4976.3900000000003</v>
      </c>
      <c r="X4923" s="16">
        <f>IFERROR(IF(datos_arg[[#This Row],[Moneda]]="USD",datos_arg[[#This Row],[Monto]],datos_arg[[#This Row],[Monto]]/datos_arg[[#This Row],[TC]]),0)</f>
        <v>31.899935897435899</v>
      </c>
      <c r="Y4923" s="14"/>
    </row>
    <row r="4924" spans="1:25" ht="15" customHeight="1" x14ac:dyDescent="0.25">
      <c r="A4924" s="14">
        <f t="shared" si="76"/>
        <v>4921</v>
      </c>
      <c r="B4924" s="1">
        <v>44314</v>
      </c>
      <c r="C4924" s="18">
        <f>+YEAR(datos_arg[[#This Row],[Fecha]])</f>
        <v>2021</v>
      </c>
      <c r="D4924" s="18">
        <f>+MONTH(datos_arg[[#This Row],[Fecha]])</f>
        <v>4</v>
      </c>
      <c r="E4924" s="14" t="s">
        <v>5358</v>
      </c>
      <c r="F4924" s="14" t="s">
        <v>85</v>
      </c>
      <c r="G4924" s="14"/>
      <c r="H4924" s="14" t="s">
        <v>6646</v>
      </c>
      <c r="I4924" s="14" t="s">
        <v>7132</v>
      </c>
      <c r="J4924" s="14" t="s">
        <v>425</v>
      </c>
      <c r="K4924" s="14" t="s">
        <v>420</v>
      </c>
      <c r="L4924" s="14" t="s">
        <v>425</v>
      </c>
      <c r="M4924" s="14" t="s">
        <v>4892</v>
      </c>
      <c r="N4924" s="14" t="s">
        <v>100</v>
      </c>
      <c r="O4924" s="14" t="s">
        <v>4893</v>
      </c>
      <c r="P4924" s="14" t="s">
        <v>6380</v>
      </c>
      <c r="Q4924" s="14">
        <v>1</v>
      </c>
      <c r="R4924" s="14" t="s">
        <v>85</v>
      </c>
      <c r="S4924" s="14" t="s">
        <v>439</v>
      </c>
      <c r="T4924" s="35">
        <v>1636.4</v>
      </c>
      <c r="U4924" s="14" t="s">
        <v>4</v>
      </c>
      <c r="V4924" s="14">
        <v>156</v>
      </c>
      <c r="W4924" s="16">
        <f>+IF(datos_arg[[#This Row],[Moneda]]="ARS",datos_arg[[#This Row],[Monto]],datos_arg[[#This Row],[Monto]]*datos_arg[[#This Row],[TC]])</f>
        <v>1636.4</v>
      </c>
      <c r="X4924" s="16">
        <f>IFERROR(IF(datos_arg[[#This Row],[Moneda]]="USD",datos_arg[[#This Row],[Monto]],datos_arg[[#This Row],[Monto]]/datos_arg[[#This Row],[TC]]),0)</f>
        <v>10.48974358974359</v>
      </c>
      <c r="Y4924" s="14"/>
    </row>
    <row r="4925" spans="1:25" ht="15" customHeight="1" x14ac:dyDescent="0.25">
      <c r="A4925" s="14">
        <f t="shared" si="76"/>
        <v>4922</v>
      </c>
      <c r="B4925" s="1">
        <v>44314</v>
      </c>
      <c r="C4925" s="18">
        <f>+YEAR(datos_arg[[#This Row],[Fecha]])</f>
        <v>2021</v>
      </c>
      <c r="D4925" s="18">
        <f>+MONTH(datos_arg[[#This Row],[Fecha]])</f>
        <v>4</v>
      </c>
      <c r="E4925" s="14" t="s">
        <v>1015</v>
      </c>
      <c r="F4925" s="14" t="s">
        <v>403</v>
      </c>
      <c r="G4925" s="14" t="s">
        <v>5383</v>
      </c>
      <c r="H4925" s="14" t="s">
        <v>7132</v>
      </c>
      <c r="I4925" s="14" t="s">
        <v>7132</v>
      </c>
      <c r="J4925" s="14" t="s">
        <v>425</v>
      </c>
      <c r="K4925" s="14" t="s">
        <v>420</v>
      </c>
      <c r="L4925" s="14" t="s">
        <v>425</v>
      </c>
      <c r="M4925" s="14" t="s">
        <v>815</v>
      </c>
      <c r="N4925" s="14" t="s">
        <v>100</v>
      </c>
      <c r="O4925" s="14" t="s">
        <v>4894</v>
      </c>
      <c r="P4925" s="14" t="s">
        <v>6366</v>
      </c>
      <c r="Q4925" s="14">
        <v>1</v>
      </c>
      <c r="R4925" s="14" t="s">
        <v>5383</v>
      </c>
      <c r="S4925" s="14" t="s">
        <v>1762</v>
      </c>
      <c r="T4925" s="35">
        <v>5865</v>
      </c>
      <c r="U4925" s="14" t="s">
        <v>4</v>
      </c>
      <c r="V4925" s="14">
        <v>147</v>
      </c>
      <c r="W4925" s="16">
        <f>+IF(datos_arg[[#This Row],[Moneda]]="ARS",datos_arg[[#This Row],[Monto]],datos_arg[[#This Row],[Monto]]*datos_arg[[#This Row],[TC]])</f>
        <v>5865</v>
      </c>
      <c r="X4925" s="16">
        <f>IFERROR(IF(datos_arg[[#This Row],[Moneda]]="USD",datos_arg[[#This Row],[Monto]],datos_arg[[#This Row],[Monto]]/datos_arg[[#This Row],[TC]]),0)</f>
        <v>39.897959183673471</v>
      </c>
      <c r="Y4925" s="14"/>
    </row>
    <row r="4926" spans="1:25" ht="15" customHeight="1" x14ac:dyDescent="0.25">
      <c r="A4926" s="14">
        <f t="shared" si="76"/>
        <v>4923</v>
      </c>
      <c r="B4926" s="1">
        <v>44314</v>
      </c>
      <c r="C4926" s="18">
        <f>+YEAR(datos_arg[[#This Row],[Fecha]])</f>
        <v>2021</v>
      </c>
      <c r="D4926" s="18">
        <f>+MONTH(datos_arg[[#This Row],[Fecha]])</f>
        <v>4</v>
      </c>
      <c r="E4926" s="14" t="s">
        <v>1015</v>
      </c>
      <c r="F4926" s="14" t="s">
        <v>403</v>
      </c>
      <c r="G4926" s="14" t="s">
        <v>5383</v>
      </c>
      <c r="H4926" s="14" t="s">
        <v>7132</v>
      </c>
      <c r="I4926" s="14" t="s">
        <v>7132</v>
      </c>
      <c r="J4926" s="14" t="s">
        <v>425</v>
      </c>
      <c r="K4926" s="14" t="s">
        <v>420</v>
      </c>
      <c r="L4926" s="14" t="s">
        <v>425</v>
      </c>
      <c r="M4926" s="14" t="s">
        <v>815</v>
      </c>
      <c r="N4926" s="14" t="s">
        <v>100</v>
      </c>
      <c r="O4926" s="14" t="s">
        <v>4895</v>
      </c>
      <c r="P4926" s="14" t="s">
        <v>6366</v>
      </c>
      <c r="Q4926" s="14">
        <v>0</v>
      </c>
      <c r="R4926" s="14" t="s">
        <v>5383</v>
      </c>
      <c r="S4926" s="14" t="s">
        <v>439</v>
      </c>
      <c r="T4926" s="35">
        <v>35</v>
      </c>
      <c r="U4926" s="14" t="s">
        <v>4</v>
      </c>
      <c r="V4926" s="14">
        <v>156</v>
      </c>
      <c r="W4926" s="16">
        <f>+IF(datos_arg[[#This Row],[Moneda]]="ARS",datos_arg[[#This Row],[Monto]],datos_arg[[#This Row],[Monto]]*datos_arg[[#This Row],[TC]])</f>
        <v>35</v>
      </c>
      <c r="X4926" s="16">
        <f>IFERROR(IF(datos_arg[[#This Row],[Moneda]]="USD",datos_arg[[#This Row],[Monto]],datos_arg[[#This Row],[Monto]]/datos_arg[[#This Row],[TC]]),0)</f>
        <v>0.22435897435897437</v>
      </c>
      <c r="Y4926" s="14"/>
    </row>
    <row r="4927" spans="1:25" ht="15" customHeight="1" x14ac:dyDescent="0.25">
      <c r="A4927" s="14">
        <f t="shared" si="76"/>
        <v>4924</v>
      </c>
      <c r="B4927" s="1">
        <v>44314</v>
      </c>
      <c r="C4927" s="18">
        <f>+YEAR(datos_arg[[#This Row],[Fecha]])</f>
        <v>2021</v>
      </c>
      <c r="D4927" s="18">
        <f>+MONTH(datos_arg[[#This Row],[Fecha]])</f>
        <v>4</v>
      </c>
      <c r="E4927" s="14" t="s">
        <v>5358</v>
      </c>
      <c r="F4927" s="14" t="s">
        <v>969</v>
      </c>
      <c r="G4927" s="14"/>
      <c r="H4927" s="14" t="s">
        <v>6646</v>
      </c>
      <c r="I4927" s="14" t="s">
        <v>7132</v>
      </c>
      <c r="J4927" s="14" t="s">
        <v>425</v>
      </c>
      <c r="K4927" s="14" t="s">
        <v>420</v>
      </c>
      <c r="L4927" s="14" t="s">
        <v>425</v>
      </c>
      <c r="M4927" s="14" t="s">
        <v>4124</v>
      </c>
      <c r="N4927" s="14" t="s">
        <v>100</v>
      </c>
      <c r="O4927" s="14" t="s">
        <v>4125</v>
      </c>
      <c r="P4927" s="14" t="s">
        <v>6381</v>
      </c>
      <c r="Q4927" s="14">
        <v>1</v>
      </c>
      <c r="R4927" s="14" t="s">
        <v>969</v>
      </c>
      <c r="S4927" s="14" t="s">
        <v>439</v>
      </c>
      <c r="T4927" s="35">
        <v>4575</v>
      </c>
      <c r="U4927" s="14" t="s">
        <v>4</v>
      </c>
      <c r="V4927" s="14">
        <v>156</v>
      </c>
      <c r="W4927" s="16">
        <f>+IF(datos_arg[[#This Row],[Moneda]]="ARS",datos_arg[[#This Row],[Monto]],datos_arg[[#This Row],[Monto]]*datos_arg[[#This Row],[TC]])</f>
        <v>4575</v>
      </c>
      <c r="X4927" s="16">
        <f>IFERROR(IF(datos_arg[[#This Row],[Moneda]]="USD",datos_arg[[#This Row],[Monto]],datos_arg[[#This Row],[Monto]]/datos_arg[[#This Row],[TC]]),0)</f>
        <v>29.326923076923077</v>
      </c>
      <c r="Y4927" s="14"/>
    </row>
    <row r="4928" spans="1:25" ht="15" customHeight="1" x14ac:dyDescent="0.25">
      <c r="A4928" s="14">
        <f t="shared" si="76"/>
        <v>4925</v>
      </c>
      <c r="B4928" s="1">
        <v>44314</v>
      </c>
      <c r="C4928" s="18">
        <f>+YEAR(datos_arg[[#This Row],[Fecha]])</f>
        <v>2021</v>
      </c>
      <c r="D4928" s="18">
        <f>+MONTH(datos_arg[[#This Row],[Fecha]])</f>
        <v>4</v>
      </c>
      <c r="E4928" s="14" t="s">
        <v>5358</v>
      </c>
      <c r="F4928" s="14" t="s">
        <v>4109</v>
      </c>
      <c r="G4928" s="14"/>
      <c r="H4928" s="14" t="s">
        <v>6646</v>
      </c>
      <c r="I4928" s="14" t="s">
        <v>7132</v>
      </c>
      <c r="J4928" s="14" t="s">
        <v>422</v>
      </c>
      <c r="K4928" s="14" t="s">
        <v>420</v>
      </c>
      <c r="L4928" s="14" t="s">
        <v>422</v>
      </c>
      <c r="M4928" s="14" t="s">
        <v>4843</v>
      </c>
      <c r="N4928" s="14" t="s">
        <v>100</v>
      </c>
      <c r="O4928" s="14" t="s">
        <v>4896</v>
      </c>
      <c r="P4928" s="14" t="s">
        <v>6381</v>
      </c>
      <c r="Q4928" s="14">
        <v>1</v>
      </c>
      <c r="R4928" s="14" t="s">
        <v>4109</v>
      </c>
      <c r="S4928" s="14" t="s">
        <v>439</v>
      </c>
      <c r="T4928" s="35">
        <v>5437.19</v>
      </c>
      <c r="U4928" s="14" t="s">
        <v>4</v>
      </c>
      <c r="V4928" s="14">
        <v>156</v>
      </c>
      <c r="W4928" s="16">
        <f>+IF(datos_arg[[#This Row],[Moneda]]="ARS",datos_arg[[#This Row],[Monto]],datos_arg[[#This Row],[Monto]]*datos_arg[[#This Row],[TC]])</f>
        <v>5437.19</v>
      </c>
      <c r="X4928" s="16">
        <f>IFERROR(IF(datos_arg[[#This Row],[Moneda]]="USD",datos_arg[[#This Row],[Monto]],datos_arg[[#This Row],[Monto]]/datos_arg[[#This Row],[TC]]),0)</f>
        <v>34.853782051282046</v>
      </c>
      <c r="Y4928" s="14"/>
    </row>
    <row r="4929" spans="1:25" ht="15" customHeight="1" x14ac:dyDescent="0.25">
      <c r="A4929" s="14">
        <f t="shared" si="76"/>
        <v>4926</v>
      </c>
      <c r="B4929" s="1">
        <v>44314</v>
      </c>
      <c r="C4929" s="18">
        <f>+YEAR(datos_arg[[#This Row],[Fecha]])</f>
        <v>2021</v>
      </c>
      <c r="D4929" s="18">
        <f>+MONTH(datos_arg[[#This Row],[Fecha]])</f>
        <v>4</v>
      </c>
      <c r="E4929" s="14" t="s">
        <v>1015</v>
      </c>
      <c r="F4929" s="14" t="s">
        <v>430</v>
      </c>
      <c r="G4929" s="14"/>
      <c r="H4929" s="14" t="s">
        <v>7132</v>
      </c>
      <c r="I4929" s="14" t="s">
        <v>7132</v>
      </c>
      <c r="J4929" s="14" t="s">
        <v>425</v>
      </c>
      <c r="K4929" s="14"/>
      <c r="L4929" s="14" t="s">
        <v>425</v>
      </c>
      <c r="M4929" s="14" t="s">
        <v>361</v>
      </c>
      <c r="N4929" s="14" t="s">
        <v>361</v>
      </c>
      <c r="O4929" s="14" t="s">
        <v>4897</v>
      </c>
      <c r="P4929" s="14"/>
      <c r="Q4929" s="14"/>
      <c r="R4929" s="14" t="s">
        <v>430</v>
      </c>
      <c r="S4929" s="14" t="s">
        <v>439</v>
      </c>
      <c r="T4929" s="35">
        <v>840</v>
      </c>
      <c r="U4929" s="14" t="s">
        <v>4</v>
      </c>
      <c r="V4929" s="14">
        <v>156</v>
      </c>
      <c r="W4929" s="16">
        <f>+IF(datos_arg[[#This Row],[Moneda]]="ARS",datos_arg[[#This Row],[Monto]],datos_arg[[#This Row],[Monto]]*datos_arg[[#This Row],[TC]])</f>
        <v>840</v>
      </c>
      <c r="X4929" s="16">
        <f>IFERROR(IF(datos_arg[[#This Row],[Moneda]]="USD",datos_arg[[#This Row],[Monto]],datos_arg[[#This Row],[Monto]]/datos_arg[[#This Row],[TC]]),0)</f>
        <v>5.384615384615385</v>
      </c>
      <c r="Y4929" s="14"/>
    </row>
    <row r="4930" spans="1:25" ht="15" customHeight="1" x14ac:dyDescent="0.25">
      <c r="A4930" s="14">
        <f t="shared" si="76"/>
        <v>4927</v>
      </c>
      <c r="B4930" s="1">
        <v>44314</v>
      </c>
      <c r="C4930" s="18">
        <f>+YEAR(datos_arg[[#This Row],[Fecha]])</f>
        <v>2021</v>
      </c>
      <c r="D4930" s="18">
        <f>+MONTH(datos_arg[[#This Row],[Fecha]])</f>
        <v>4</v>
      </c>
      <c r="E4930" s="14" t="s">
        <v>1015</v>
      </c>
      <c r="F4930" s="14" t="s">
        <v>430</v>
      </c>
      <c r="G4930" s="14"/>
      <c r="H4930" s="14" t="s">
        <v>7132</v>
      </c>
      <c r="I4930" s="14" t="s">
        <v>7132</v>
      </c>
      <c r="J4930" s="14" t="s">
        <v>425</v>
      </c>
      <c r="K4930" s="14"/>
      <c r="L4930" s="14" t="s">
        <v>425</v>
      </c>
      <c r="M4930" s="14" t="s">
        <v>102</v>
      </c>
      <c r="N4930" s="14" t="s">
        <v>480</v>
      </c>
      <c r="O4930" s="14" t="s">
        <v>4720</v>
      </c>
      <c r="P4930" s="14" t="s">
        <v>6382</v>
      </c>
      <c r="Q4930" s="14"/>
      <c r="R4930" s="14" t="s">
        <v>430</v>
      </c>
      <c r="S4930" s="14" t="s">
        <v>439</v>
      </c>
      <c r="T4930" s="35">
        <v>1289</v>
      </c>
      <c r="U4930" s="14" t="s">
        <v>4</v>
      </c>
      <c r="V4930" s="14">
        <v>156</v>
      </c>
      <c r="W4930" s="16">
        <f>+IF(datos_arg[[#This Row],[Moneda]]="ARS",datos_arg[[#This Row],[Monto]],datos_arg[[#This Row],[Monto]]*datos_arg[[#This Row],[TC]])</f>
        <v>1289</v>
      </c>
      <c r="X4930" s="16">
        <f>IFERROR(IF(datos_arg[[#This Row],[Moneda]]="USD",datos_arg[[#This Row],[Monto]],datos_arg[[#This Row],[Monto]]/datos_arg[[#This Row],[TC]]),0)</f>
        <v>8.2628205128205128</v>
      </c>
      <c r="Y4930" s="14"/>
    </row>
    <row r="4931" spans="1:25" ht="15" customHeight="1" x14ac:dyDescent="0.25">
      <c r="A4931" s="14">
        <f t="shared" si="76"/>
        <v>4928</v>
      </c>
      <c r="B4931" s="1">
        <v>44314</v>
      </c>
      <c r="C4931" s="18">
        <f>+YEAR(datos_arg[[#This Row],[Fecha]])</f>
        <v>2021</v>
      </c>
      <c r="D4931" s="18">
        <f>+MONTH(datos_arg[[#This Row],[Fecha]])</f>
        <v>4</v>
      </c>
      <c r="E4931" s="14" t="s">
        <v>1015</v>
      </c>
      <c r="F4931" s="14" t="s">
        <v>430</v>
      </c>
      <c r="G4931" s="14"/>
      <c r="H4931" s="14" t="s">
        <v>7132</v>
      </c>
      <c r="I4931" s="14" t="s">
        <v>7132</v>
      </c>
      <c r="J4931" s="14" t="s">
        <v>425</v>
      </c>
      <c r="K4931" s="14"/>
      <c r="L4931" s="14" t="s">
        <v>425</v>
      </c>
      <c r="M4931" s="14" t="s">
        <v>102</v>
      </c>
      <c r="N4931" s="14" t="s">
        <v>480</v>
      </c>
      <c r="O4931" s="14" t="s">
        <v>3565</v>
      </c>
      <c r="P4931" s="14"/>
      <c r="Q4931" s="14"/>
      <c r="R4931" s="14" t="s">
        <v>430</v>
      </c>
      <c r="S4931" s="14" t="s">
        <v>439</v>
      </c>
      <c r="T4931" s="35">
        <v>290</v>
      </c>
      <c r="U4931" s="14" t="s">
        <v>4</v>
      </c>
      <c r="V4931" s="14">
        <v>156</v>
      </c>
      <c r="W4931" s="16">
        <f>+IF(datos_arg[[#This Row],[Moneda]]="ARS",datos_arg[[#This Row],[Monto]],datos_arg[[#This Row],[Monto]]*datos_arg[[#This Row],[TC]])</f>
        <v>290</v>
      </c>
      <c r="X4931" s="16">
        <f>IFERROR(IF(datos_arg[[#This Row],[Moneda]]="USD",datos_arg[[#This Row],[Monto]],datos_arg[[#This Row],[Monto]]/datos_arg[[#This Row],[TC]]),0)</f>
        <v>1.858974358974359</v>
      </c>
      <c r="Y4931" s="14"/>
    </row>
    <row r="4932" spans="1:25" x14ac:dyDescent="0.25">
      <c r="A4932" s="14">
        <f t="shared" si="76"/>
        <v>4929</v>
      </c>
      <c r="B4932" s="1">
        <v>44314</v>
      </c>
      <c r="C4932" s="18">
        <f>+YEAR(datos_arg[[#This Row],[Fecha]])</f>
        <v>2021</v>
      </c>
      <c r="D4932" s="18">
        <f>+MONTH(datos_arg[[#This Row],[Fecha]])</f>
        <v>4</v>
      </c>
      <c r="E4932" s="14" t="s">
        <v>408</v>
      </c>
      <c r="F4932" s="14" t="s">
        <v>69</v>
      </c>
      <c r="G4932" s="14"/>
      <c r="H4932" s="14" t="s">
        <v>7132</v>
      </c>
      <c r="I4932" s="14" t="s">
        <v>7132</v>
      </c>
      <c r="J4932" s="14" t="s">
        <v>425</v>
      </c>
      <c r="K4932" s="14"/>
      <c r="L4932" s="14" t="s">
        <v>425</v>
      </c>
      <c r="M4932" s="14" t="s">
        <v>2530</v>
      </c>
      <c r="N4932" s="14" t="s">
        <v>2530</v>
      </c>
      <c r="O4932" s="14"/>
      <c r="P4932" s="14"/>
      <c r="Q4932" s="14"/>
      <c r="R4932" s="14" t="s">
        <v>439</v>
      </c>
      <c r="S4932" s="14" t="s">
        <v>440</v>
      </c>
      <c r="T4932" s="35">
        <v>3000</v>
      </c>
      <c r="U4932" s="14" t="s">
        <v>2</v>
      </c>
      <c r="V4932" s="14">
        <v>158</v>
      </c>
      <c r="W4932" s="16">
        <f>+IF(datos_arg[[#This Row],[Moneda]]="ARS",datos_arg[[#This Row],[Monto]],datos_arg[[#This Row],[Monto]]*datos_arg[[#This Row],[TC]])</f>
        <v>474000</v>
      </c>
      <c r="X4932" s="16">
        <f>IFERROR(IF(datos_arg[[#This Row],[Moneda]]="USD",datos_arg[[#This Row],[Monto]],datos_arg[[#This Row],[Monto]]/datos_arg[[#This Row],[TC]]),0)</f>
        <v>3000</v>
      </c>
      <c r="Y4932" s="14"/>
    </row>
    <row r="4933" spans="1:25" ht="15" customHeight="1" x14ac:dyDescent="0.25">
      <c r="A4933" s="14">
        <f t="shared" si="76"/>
        <v>4930</v>
      </c>
      <c r="B4933" s="1">
        <v>44314</v>
      </c>
      <c r="C4933" s="18">
        <f>+YEAR(datos_arg[[#This Row],[Fecha]])</f>
        <v>2021</v>
      </c>
      <c r="D4933" s="18">
        <f>+MONTH(datos_arg[[#This Row],[Fecha]])</f>
        <v>4</v>
      </c>
      <c r="E4933" s="14" t="s">
        <v>408</v>
      </c>
      <c r="F4933" s="14" t="s">
        <v>506</v>
      </c>
      <c r="G4933" s="14"/>
      <c r="H4933" s="14" t="s">
        <v>7132</v>
      </c>
      <c r="I4933" s="14" t="s">
        <v>7132</v>
      </c>
      <c r="J4933" s="14" t="s">
        <v>425</v>
      </c>
      <c r="K4933" s="14"/>
      <c r="L4933" s="14" t="s">
        <v>425</v>
      </c>
      <c r="M4933" s="14" t="s">
        <v>1763</v>
      </c>
      <c r="N4933" s="14" t="s">
        <v>1763</v>
      </c>
      <c r="O4933" s="14" t="s">
        <v>4898</v>
      </c>
      <c r="P4933" s="14"/>
      <c r="Q4933" s="14"/>
      <c r="R4933" s="14" t="s">
        <v>421</v>
      </c>
      <c r="S4933" s="14" t="s">
        <v>439</v>
      </c>
      <c r="T4933" s="35">
        <v>100000</v>
      </c>
      <c r="U4933" s="14" t="s">
        <v>4</v>
      </c>
      <c r="V4933" s="14">
        <v>158</v>
      </c>
      <c r="W4933" s="16">
        <f>+IF(datos_arg[[#This Row],[Moneda]]="ARS",datos_arg[[#This Row],[Monto]],datos_arg[[#This Row],[Monto]]*datos_arg[[#This Row],[TC]])</f>
        <v>100000</v>
      </c>
      <c r="X4933" s="16">
        <f>IFERROR(IF(datos_arg[[#This Row],[Moneda]]="USD",datos_arg[[#This Row],[Monto]],datos_arg[[#This Row],[Monto]]/datos_arg[[#This Row],[TC]]),0)</f>
        <v>632.91139240506334</v>
      </c>
      <c r="Y4933" s="14"/>
    </row>
    <row r="4934" spans="1:25" x14ac:dyDescent="0.25">
      <c r="A4934" s="14">
        <f t="shared" ref="A4934:A4997" si="77">+A4933+1</f>
        <v>4931</v>
      </c>
      <c r="B4934" s="1">
        <v>44314</v>
      </c>
      <c r="C4934" s="18">
        <f>+YEAR(datos_arg[[#This Row],[Fecha]])</f>
        <v>2021</v>
      </c>
      <c r="D4934" s="18">
        <f>+MONTH(datos_arg[[#This Row],[Fecha]])</f>
        <v>4</v>
      </c>
      <c r="E4934" s="14" t="s">
        <v>408</v>
      </c>
      <c r="F4934" s="14" t="s">
        <v>69</v>
      </c>
      <c r="G4934" s="14"/>
      <c r="H4934" s="14" t="s">
        <v>7132</v>
      </c>
      <c r="I4934" s="14" t="s">
        <v>7132</v>
      </c>
      <c r="J4934" s="14" t="s">
        <v>425</v>
      </c>
      <c r="K4934" s="14"/>
      <c r="L4934" s="14" t="s">
        <v>425</v>
      </c>
      <c r="M4934" s="14" t="s">
        <v>2530</v>
      </c>
      <c r="N4934" s="14" t="s">
        <v>2530</v>
      </c>
      <c r="O4934" s="14" t="s">
        <v>7018</v>
      </c>
      <c r="P4934" s="14"/>
      <c r="Q4934" s="14"/>
      <c r="R4934" s="14" t="s">
        <v>439</v>
      </c>
      <c r="S4934" s="14" t="s">
        <v>440</v>
      </c>
      <c r="T4934" s="35">
        <v>9800</v>
      </c>
      <c r="U4934" s="14" t="s">
        <v>2</v>
      </c>
      <c r="V4934" s="14">
        <v>158</v>
      </c>
      <c r="W4934" s="16">
        <f>+IF(datos_arg[[#This Row],[Moneda]]="ARS",datos_arg[[#This Row],[Monto]],datos_arg[[#This Row],[Monto]]*datos_arg[[#This Row],[TC]])</f>
        <v>1548400</v>
      </c>
      <c r="X4934" s="16">
        <f>IFERROR(IF(datos_arg[[#This Row],[Moneda]]="USD",datos_arg[[#This Row],[Monto]],datos_arg[[#This Row],[Monto]]/datos_arg[[#This Row],[TC]]),0)</f>
        <v>9800</v>
      </c>
      <c r="Y4934" s="14"/>
    </row>
    <row r="4935" spans="1:25" ht="15" customHeight="1" x14ac:dyDescent="0.25">
      <c r="A4935" s="14">
        <f t="shared" si="77"/>
        <v>4932</v>
      </c>
      <c r="B4935" s="1">
        <v>44314</v>
      </c>
      <c r="C4935" s="18">
        <f>+YEAR(datos_arg[[#This Row],[Fecha]])</f>
        <v>2021</v>
      </c>
      <c r="D4935" s="18">
        <f>+MONTH(datos_arg[[#This Row],[Fecha]])</f>
        <v>4</v>
      </c>
      <c r="E4935" s="14" t="s">
        <v>5358</v>
      </c>
      <c r="F4935" s="14" t="s">
        <v>4108</v>
      </c>
      <c r="G4935" s="14"/>
      <c r="H4935" s="14" t="s">
        <v>433</v>
      </c>
      <c r="I4935" s="14" t="s">
        <v>6718</v>
      </c>
      <c r="J4935" s="14" t="s">
        <v>425</v>
      </c>
      <c r="K4935" s="14"/>
      <c r="L4935" s="14" t="s">
        <v>425</v>
      </c>
      <c r="M4935" s="14" t="s">
        <v>502</v>
      </c>
      <c r="N4935" s="14" t="s">
        <v>502</v>
      </c>
      <c r="O4935" s="14" t="s">
        <v>4899</v>
      </c>
      <c r="P4935" s="14"/>
      <c r="Q4935" s="14"/>
      <c r="R4935" s="14" t="s">
        <v>4108</v>
      </c>
      <c r="S4935" s="14" t="s">
        <v>439</v>
      </c>
      <c r="T4935" s="35">
        <v>350000</v>
      </c>
      <c r="U4935" s="14" t="s">
        <v>4</v>
      </c>
      <c r="V4935" s="14">
        <v>158</v>
      </c>
      <c r="W4935" s="16">
        <f>+IF(datos_arg[[#This Row],[Moneda]]="ARS",datos_arg[[#This Row],[Monto]],datos_arg[[#This Row],[Monto]]*datos_arg[[#This Row],[TC]])</f>
        <v>350000</v>
      </c>
      <c r="X4935" s="16">
        <f>IFERROR(IF(datos_arg[[#This Row],[Moneda]]="USD",datos_arg[[#This Row],[Monto]],datos_arg[[#This Row],[Monto]]/datos_arg[[#This Row],[TC]]),0)</f>
        <v>2215.1898734177216</v>
      </c>
      <c r="Y4935" s="14"/>
    </row>
    <row r="4936" spans="1:25" ht="15" customHeight="1" x14ac:dyDescent="0.25">
      <c r="A4936" s="14">
        <f t="shared" si="77"/>
        <v>4933</v>
      </c>
      <c r="B4936" s="1">
        <v>44314</v>
      </c>
      <c r="C4936" s="18">
        <f>+YEAR(datos_arg[[#This Row],[Fecha]])</f>
        <v>2021</v>
      </c>
      <c r="D4936" s="18">
        <f>+MONTH(datos_arg[[#This Row],[Fecha]])</f>
        <v>4</v>
      </c>
      <c r="E4936" s="14" t="s">
        <v>5358</v>
      </c>
      <c r="F4936" s="14" t="s">
        <v>4110</v>
      </c>
      <c r="G4936" s="14"/>
      <c r="H4936" s="14" t="s">
        <v>433</v>
      </c>
      <c r="I4936" s="14" t="s">
        <v>6718</v>
      </c>
      <c r="J4936" s="14" t="s">
        <v>425</v>
      </c>
      <c r="K4936" s="14"/>
      <c r="L4936" s="14" t="s">
        <v>425</v>
      </c>
      <c r="M4936" s="14" t="s">
        <v>5374</v>
      </c>
      <c r="N4936" s="14" t="s">
        <v>524</v>
      </c>
      <c r="O4936" s="14" t="s">
        <v>4900</v>
      </c>
      <c r="P4936" s="14"/>
      <c r="Q4936" s="14"/>
      <c r="R4936" s="14" t="s">
        <v>4110</v>
      </c>
      <c r="S4936" s="14" t="s">
        <v>439</v>
      </c>
      <c r="T4936" s="35">
        <v>922000</v>
      </c>
      <c r="U4936" s="14" t="s">
        <v>4</v>
      </c>
      <c r="V4936" s="14">
        <v>158</v>
      </c>
      <c r="W4936" s="16">
        <f>+IF(datos_arg[[#This Row],[Moneda]]="ARS",datos_arg[[#This Row],[Monto]],datos_arg[[#This Row],[Monto]]*datos_arg[[#This Row],[TC]])</f>
        <v>922000</v>
      </c>
      <c r="X4936" s="16">
        <f>IFERROR(IF(datos_arg[[#This Row],[Moneda]]="USD",datos_arg[[#This Row],[Monto]],datos_arg[[#This Row],[Monto]]/datos_arg[[#This Row],[TC]]),0)</f>
        <v>5835.4430379746836</v>
      </c>
      <c r="Y4936" s="14"/>
    </row>
    <row r="4937" spans="1:25" ht="15" customHeight="1" x14ac:dyDescent="0.25">
      <c r="A4937" s="14">
        <f t="shared" si="77"/>
        <v>4934</v>
      </c>
      <c r="B4937" s="1">
        <v>44314</v>
      </c>
      <c r="C4937" s="18">
        <f>+YEAR(datos_arg[[#This Row],[Fecha]])</f>
        <v>2021</v>
      </c>
      <c r="D4937" s="18">
        <f>+MONTH(datos_arg[[#This Row],[Fecha]])</f>
        <v>4</v>
      </c>
      <c r="E4937" s="14" t="s">
        <v>5358</v>
      </c>
      <c r="F4937" s="14" t="s">
        <v>4108</v>
      </c>
      <c r="G4937" s="14"/>
      <c r="H4937" s="14" t="s">
        <v>433</v>
      </c>
      <c r="I4937" s="14" t="s">
        <v>6718</v>
      </c>
      <c r="J4937" s="14" t="s">
        <v>425</v>
      </c>
      <c r="K4937" s="14"/>
      <c r="L4937" s="14" t="s">
        <v>425</v>
      </c>
      <c r="M4937" s="14" t="s">
        <v>4901</v>
      </c>
      <c r="N4937" s="14" t="s">
        <v>4901</v>
      </c>
      <c r="O4937" s="14" t="s">
        <v>4902</v>
      </c>
      <c r="P4937" s="14"/>
      <c r="Q4937" s="14"/>
      <c r="R4937" s="14" t="s">
        <v>4108</v>
      </c>
      <c r="S4937" s="14" t="s">
        <v>439</v>
      </c>
      <c r="T4937" s="35">
        <v>308000</v>
      </c>
      <c r="U4937" s="14" t="s">
        <v>4</v>
      </c>
      <c r="V4937" s="14">
        <v>158</v>
      </c>
      <c r="W4937" s="16">
        <f>+IF(datos_arg[[#This Row],[Moneda]]="ARS",datos_arg[[#This Row],[Monto]],datos_arg[[#This Row],[Monto]]*datos_arg[[#This Row],[TC]])</f>
        <v>308000</v>
      </c>
      <c r="X4937" s="16">
        <f>IFERROR(IF(datos_arg[[#This Row],[Moneda]]="USD",datos_arg[[#This Row],[Monto]],datos_arg[[#This Row],[Monto]]/datos_arg[[#This Row],[TC]]),0)</f>
        <v>1949.367088607595</v>
      </c>
      <c r="Y4937" s="14"/>
    </row>
    <row r="4938" spans="1:25" ht="15" customHeight="1" x14ac:dyDescent="0.25">
      <c r="A4938" s="14">
        <f t="shared" si="77"/>
        <v>4935</v>
      </c>
      <c r="B4938" s="1">
        <v>44314</v>
      </c>
      <c r="C4938" s="18">
        <f>+YEAR(datos_arg[[#This Row],[Fecha]])</f>
        <v>2021</v>
      </c>
      <c r="D4938" s="18">
        <f>+MONTH(datos_arg[[#This Row],[Fecha]])</f>
        <v>4</v>
      </c>
      <c r="E4938" s="14" t="s">
        <v>617</v>
      </c>
      <c r="F4938" s="14" t="s">
        <v>8101</v>
      </c>
      <c r="G4938" s="14"/>
      <c r="H4938" s="14" t="s">
        <v>8103</v>
      </c>
      <c r="I4938" s="14" t="s">
        <v>8105</v>
      </c>
      <c r="J4938" s="14" t="s">
        <v>422</v>
      </c>
      <c r="K4938" s="14" t="s">
        <v>420</v>
      </c>
      <c r="L4938" s="14" t="s">
        <v>422</v>
      </c>
      <c r="M4938" s="14" t="s">
        <v>1518</v>
      </c>
      <c r="N4938" s="14" t="s">
        <v>5902</v>
      </c>
      <c r="O4938" s="14" t="s">
        <v>7256</v>
      </c>
      <c r="P4938" s="14" t="s">
        <v>7257</v>
      </c>
      <c r="Q4938" s="14">
        <v>2</v>
      </c>
      <c r="R4938" s="14" t="s">
        <v>8101</v>
      </c>
      <c r="S4938" s="14" t="s">
        <v>439</v>
      </c>
      <c r="T4938" s="35">
        <v>2298.56</v>
      </c>
      <c r="U4938" s="14" t="s">
        <v>4</v>
      </c>
      <c r="V4938" s="14">
        <v>158</v>
      </c>
      <c r="W4938" s="16">
        <f>+IF(datos_arg[[#This Row],[Moneda]]="ARS",datos_arg[[#This Row],[Monto]],datos_arg[[#This Row],[Monto]]*datos_arg[[#This Row],[TC]])</f>
        <v>2298.56</v>
      </c>
      <c r="X4938" s="16">
        <f>IFERROR(IF(datos_arg[[#This Row],[Moneda]]="USD",datos_arg[[#This Row],[Monto]],datos_arg[[#This Row],[Monto]]/datos_arg[[#This Row],[TC]]),0)</f>
        <v>14.547848101265823</v>
      </c>
      <c r="Y4938" s="14"/>
    </row>
    <row r="4939" spans="1:25" ht="15" customHeight="1" x14ac:dyDescent="0.25">
      <c r="A4939" s="14">
        <f t="shared" si="77"/>
        <v>4936</v>
      </c>
      <c r="B4939" s="1">
        <v>44315</v>
      </c>
      <c r="C4939" s="18">
        <f>+YEAR(datos_arg[[#This Row],[Fecha]])</f>
        <v>2021</v>
      </c>
      <c r="D4939" s="18">
        <f>+MONTH(datos_arg[[#This Row],[Fecha]])</f>
        <v>4</v>
      </c>
      <c r="E4939" s="14" t="s">
        <v>449</v>
      </c>
      <c r="F4939" s="14" t="s">
        <v>44</v>
      </c>
      <c r="G4939" s="14"/>
      <c r="H4939" s="14" t="s">
        <v>7132</v>
      </c>
      <c r="I4939" s="14" t="s">
        <v>7132</v>
      </c>
      <c r="J4939" s="14" t="s">
        <v>425</v>
      </c>
      <c r="K4939" s="14"/>
      <c r="L4939" s="14" t="s">
        <v>425</v>
      </c>
      <c r="M4939" s="14" t="s">
        <v>205</v>
      </c>
      <c r="N4939" s="14" t="s">
        <v>205</v>
      </c>
      <c r="O4939" s="14" t="s">
        <v>4903</v>
      </c>
      <c r="P4939" s="14"/>
      <c r="Q4939" s="14"/>
      <c r="R4939" s="14" t="s">
        <v>44</v>
      </c>
      <c r="S4939" s="14" t="s">
        <v>439</v>
      </c>
      <c r="T4939" s="35">
        <v>22800</v>
      </c>
      <c r="U4939" s="14" t="s">
        <v>4</v>
      </c>
      <c r="V4939" s="14">
        <v>158</v>
      </c>
      <c r="W4939" s="16">
        <f>+IF(datos_arg[[#This Row],[Moneda]]="ARS",datos_arg[[#This Row],[Monto]],datos_arg[[#This Row],[Monto]]*datos_arg[[#This Row],[TC]])</f>
        <v>22800</v>
      </c>
      <c r="X4939" s="16">
        <f>IFERROR(IF(datos_arg[[#This Row],[Moneda]]="USD",datos_arg[[#This Row],[Monto]],datos_arg[[#This Row],[Monto]]/datos_arg[[#This Row],[TC]]),0)</f>
        <v>144.30379746835442</v>
      </c>
      <c r="Y4939" s="14"/>
    </row>
    <row r="4940" spans="1:25" ht="15" customHeight="1" x14ac:dyDescent="0.25">
      <c r="A4940" s="14">
        <f t="shared" si="77"/>
        <v>4937</v>
      </c>
      <c r="B4940" s="1">
        <v>44316</v>
      </c>
      <c r="C4940" s="18">
        <f>+YEAR(datos_arg[[#This Row],[Fecha]])</f>
        <v>2021</v>
      </c>
      <c r="D4940" s="18">
        <f>+MONTH(datos_arg[[#This Row],[Fecha]])</f>
        <v>4</v>
      </c>
      <c r="E4940" s="14" t="s">
        <v>408</v>
      </c>
      <c r="F4940" s="14" t="s">
        <v>506</v>
      </c>
      <c r="G4940" s="14"/>
      <c r="H4940" s="14" t="s">
        <v>7132</v>
      </c>
      <c r="I4940" s="14" t="s">
        <v>7132</v>
      </c>
      <c r="J4940" s="14" t="s">
        <v>425</v>
      </c>
      <c r="K4940" s="14"/>
      <c r="L4940" s="14" t="s">
        <v>425</v>
      </c>
      <c r="M4940" s="14" t="s">
        <v>613</v>
      </c>
      <c r="N4940" s="14" t="s">
        <v>613</v>
      </c>
      <c r="O4940" s="14" t="s">
        <v>3759</v>
      </c>
      <c r="P4940" s="14"/>
      <c r="Q4940" s="14"/>
      <c r="R4940" s="14" t="s">
        <v>613</v>
      </c>
      <c r="S4940" s="14" t="s">
        <v>439</v>
      </c>
      <c r="T4940" s="35">
        <v>50000</v>
      </c>
      <c r="U4940" s="14" t="s">
        <v>4</v>
      </c>
      <c r="V4940" s="14">
        <v>158</v>
      </c>
      <c r="W4940" s="16">
        <f>+IF(datos_arg[[#This Row],[Moneda]]="ARS",datos_arg[[#This Row],[Monto]],datos_arg[[#This Row],[Monto]]*datos_arg[[#This Row],[TC]])</f>
        <v>50000</v>
      </c>
      <c r="X4940" s="16">
        <f>IFERROR(IF(datos_arg[[#This Row],[Moneda]]="USD",datos_arg[[#This Row],[Monto]],datos_arg[[#This Row],[Monto]]/datos_arg[[#This Row],[TC]]),0)</f>
        <v>316.45569620253167</v>
      </c>
      <c r="Y4940" s="14"/>
    </row>
    <row r="4941" spans="1:25" ht="15" customHeight="1" x14ac:dyDescent="0.25">
      <c r="A4941" s="14">
        <f t="shared" si="77"/>
        <v>4938</v>
      </c>
      <c r="B4941" s="1">
        <v>44316</v>
      </c>
      <c r="C4941" s="18">
        <f>+YEAR(datos_arg[[#This Row],[Fecha]])</f>
        <v>2021</v>
      </c>
      <c r="D4941" s="18">
        <f>+MONTH(datos_arg[[#This Row],[Fecha]])</f>
        <v>4</v>
      </c>
      <c r="E4941" s="14" t="s">
        <v>617</v>
      </c>
      <c r="F4941" s="14" t="s">
        <v>8101</v>
      </c>
      <c r="G4941" s="14"/>
      <c r="H4941" s="14" t="s">
        <v>8103</v>
      </c>
      <c r="I4941" s="14" t="s">
        <v>8105</v>
      </c>
      <c r="J4941" s="14" t="s">
        <v>6717</v>
      </c>
      <c r="K4941" s="14" t="s">
        <v>422</v>
      </c>
      <c r="L4941" s="14" t="s">
        <v>422</v>
      </c>
      <c r="M4941" s="14" t="s">
        <v>902</v>
      </c>
      <c r="N4941" s="14" t="s">
        <v>4916</v>
      </c>
      <c r="O4941" s="14" t="s">
        <v>4917</v>
      </c>
      <c r="P4941" s="14" t="s">
        <v>6383</v>
      </c>
      <c r="Q4941" s="14">
        <v>4</v>
      </c>
      <c r="R4941" s="14" t="s">
        <v>8101</v>
      </c>
      <c r="S4941" s="14" t="s">
        <v>613</v>
      </c>
      <c r="T4941" s="35">
        <v>6200</v>
      </c>
      <c r="U4941" s="14" t="s">
        <v>4</v>
      </c>
      <c r="V4941" s="14">
        <v>158</v>
      </c>
      <c r="W4941" s="16">
        <f>+IF(datos_arg[[#This Row],[Moneda]]="ARS",datos_arg[[#This Row],[Monto]],datos_arg[[#This Row],[Monto]]*datos_arg[[#This Row],[TC]])</f>
        <v>6200</v>
      </c>
      <c r="X4941" s="16">
        <f>IFERROR(IF(datos_arg[[#This Row],[Moneda]]="USD",datos_arg[[#This Row],[Monto]],datos_arg[[#This Row],[Monto]]/datos_arg[[#This Row],[TC]]),0)</f>
        <v>39.240506329113927</v>
      </c>
      <c r="Y4941" s="14"/>
    </row>
    <row r="4942" spans="1:25" ht="15" customHeight="1" x14ac:dyDescent="0.25">
      <c r="A4942" s="14">
        <f t="shared" si="77"/>
        <v>4939</v>
      </c>
      <c r="B4942" s="1">
        <v>44316</v>
      </c>
      <c r="C4942" s="18">
        <f>+YEAR(datos_arg[[#This Row],[Fecha]])</f>
        <v>2021</v>
      </c>
      <c r="D4942" s="18">
        <f>+MONTH(datos_arg[[#This Row],[Fecha]])</f>
        <v>4</v>
      </c>
      <c r="E4942" s="14" t="s">
        <v>1015</v>
      </c>
      <c r="F4942" s="14" t="s">
        <v>430</v>
      </c>
      <c r="G4942" s="14"/>
      <c r="H4942" s="14" t="s">
        <v>7132</v>
      </c>
      <c r="I4942" s="14" t="s">
        <v>7132</v>
      </c>
      <c r="J4942" s="14" t="s">
        <v>425</v>
      </c>
      <c r="K4942" s="14"/>
      <c r="L4942" s="14" t="s">
        <v>425</v>
      </c>
      <c r="M4942" s="14" t="s">
        <v>102</v>
      </c>
      <c r="N4942" s="14" t="s">
        <v>480</v>
      </c>
      <c r="O4942" s="14" t="s">
        <v>4918</v>
      </c>
      <c r="P4942" s="14"/>
      <c r="Q4942" s="14"/>
      <c r="R4942" s="14" t="s">
        <v>430</v>
      </c>
      <c r="S4942" s="14" t="s">
        <v>439</v>
      </c>
      <c r="T4942" s="35">
        <v>4000</v>
      </c>
      <c r="U4942" s="14" t="s">
        <v>4</v>
      </c>
      <c r="V4942" s="14">
        <v>158</v>
      </c>
      <c r="W4942" s="16">
        <f>+IF(datos_arg[[#This Row],[Moneda]]="ARS",datos_arg[[#This Row],[Monto]],datos_arg[[#This Row],[Monto]]*datos_arg[[#This Row],[TC]])</f>
        <v>4000</v>
      </c>
      <c r="X4942" s="16">
        <f>IFERROR(IF(datos_arg[[#This Row],[Moneda]]="USD",datos_arg[[#This Row],[Monto]],datos_arg[[#This Row],[Monto]]/datos_arg[[#This Row],[TC]]),0)</f>
        <v>25.316455696202532</v>
      </c>
      <c r="Y4942" s="14"/>
    </row>
    <row r="4943" spans="1:25" ht="15" customHeight="1" x14ac:dyDescent="0.25">
      <c r="A4943" s="14">
        <f t="shared" si="77"/>
        <v>4940</v>
      </c>
      <c r="B4943" s="1">
        <v>44316</v>
      </c>
      <c r="C4943" s="18">
        <f>+YEAR(datos_arg[[#This Row],[Fecha]])</f>
        <v>2021</v>
      </c>
      <c r="D4943" s="18">
        <f>+MONTH(datos_arg[[#This Row],[Fecha]])</f>
        <v>4</v>
      </c>
      <c r="E4943" s="14" t="s">
        <v>617</v>
      </c>
      <c r="F4943" s="14" t="s">
        <v>8101</v>
      </c>
      <c r="G4943" s="14"/>
      <c r="H4943" s="14" t="s">
        <v>8103</v>
      </c>
      <c r="I4943" s="14" t="s">
        <v>8105</v>
      </c>
      <c r="J4943" s="14" t="s">
        <v>488</v>
      </c>
      <c r="K4943" s="14"/>
      <c r="L4943" s="14" t="s">
        <v>426</v>
      </c>
      <c r="M4943" s="14" t="s">
        <v>482</v>
      </c>
      <c r="N4943" s="14" t="s">
        <v>39</v>
      </c>
      <c r="O4943" s="14" t="s">
        <v>7576</v>
      </c>
      <c r="P4943" s="14" t="s">
        <v>6384</v>
      </c>
      <c r="Q4943" s="14">
        <v>0</v>
      </c>
      <c r="R4943" s="14" t="s">
        <v>8101</v>
      </c>
      <c r="S4943" s="14" t="s">
        <v>439</v>
      </c>
      <c r="T4943" s="35">
        <v>72500</v>
      </c>
      <c r="U4943" s="14" t="s">
        <v>4</v>
      </c>
      <c r="V4943" s="14">
        <v>158</v>
      </c>
      <c r="W4943" s="16">
        <f>+IF(datos_arg[[#This Row],[Moneda]]="ARS",datos_arg[[#This Row],[Monto]],datos_arg[[#This Row],[Monto]]*datos_arg[[#This Row],[TC]])</f>
        <v>72500</v>
      </c>
      <c r="X4943" s="16">
        <f>IFERROR(IF(datos_arg[[#This Row],[Moneda]]="USD",datos_arg[[#This Row],[Monto]],datos_arg[[#This Row],[Monto]]/datos_arg[[#This Row],[TC]]),0)</f>
        <v>458.86075949367091</v>
      </c>
      <c r="Y4943" s="14"/>
    </row>
    <row r="4944" spans="1:25" ht="15" customHeight="1" x14ac:dyDescent="0.25">
      <c r="A4944" s="14">
        <f t="shared" si="77"/>
        <v>4941</v>
      </c>
      <c r="B4944" s="1">
        <v>44316</v>
      </c>
      <c r="C4944" s="18">
        <f>+YEAR(datos_arg[[#This Row],[Fecha]])</f>
        <v>2021</v>
      </c>
      <c r="D4944" s="18">
        <f>+MONTH(datos_arg[[#This Row],[Fecha]])</f>
        <v>4</v>
      </c>
      <c r="E4944" s="14" t="s">
        <v>5358</v>
      </c>
      <c r="F4944" s="14" t="s">
        <v>4108</v>
      </c>
      <c r="G4944" s="14"/>
      <c r="H4944" s="14" t="s">
        <v>8103</v>
      </c>
      <c r="I4944" s="14" t="s">
        <v>8105</v>
      </c>
      <c r="J4944" s="14" t="s">
        <v>482</v>
      </c>
      <c r="K4944" s="14"/>
      <c r="L4944" s="14" t="s">
        <v>425</v>
      </c>
      <c r="M4944" s="14" t="s">
        <v>5381</v>
      </c>
      <c r="N4944" s="14" t="s">
        <v>1019</v>
      </c>
      <c r="O4944" s="14" t="s">
        <v>4740</v>
      </c>
      <c r="P4944" s="14"/>
      <c r="Q4944" s="14"/>
      <c r="R4944" s="14" t="s">
        <v>4108</v>
      </c>
      <c r="S4944" s="14" t="s">
        <v>439</v>
      </c>
      <c r="T4944" s="35">
        <v>40000</v>
      </c>
      <c r="U4944" s="14" t="s">
        <v>4</v>
      </c>
      <c r="V4944" s="14">
        <v>158</v>
      </c>
      <c r="W4944" s="16">
        <f>+IF(datos_arg[[#This Row],[Moneda]]="ARS",datos_arg[[#This Row],[Monto]],datos_arg[[#This Row],[Monto]]*datos_arg[[#This Row],[TC]])</f>
        <v>40000</v>
      </c>
      <c r="X4944" s="16">
        <f>IFERROR(IF(datos_arg[[#This Row],[Moneda]]="USD",datos_arg[[#This Row],[Monto]],datos_arg[[#This Row],[Monto]]/datos_arg[[#This Row],[TC]]),0)</f>
        <v>253.16455696202533</v>
      </c>
      <c r="Y4944" s="14"/>
    </row>
    <row r="4945" spans="1:25" ht="15" customHeight="1" x14ac:dyDescent="0.25">
      <c r="A4945" s="14">
        <f t="shared" si="77"/>
        <v>4942</v>
      </c>
      <c r="B4945" s="1">
        <v>44316</v>
      </c>
      <c r="C4945" s="18">
        <f>+YEAR(datos_arg[[#This Row],[Fecha]])</f>
        <v>2021</v>
      </c>
      <c r="D4945" s="18">
        <f>+MONTH(datos_arg[[#This Row],[Fecha]])</f>
        <v>4</v>
      </c>
      <c r="E4945" s="14" t="s">
        <v>449</v>
      </c>
      <c r="F4945" s="14" t="s">
        <v>523</v>
      </c>
      <c r="G4945" s="14"/>
      <c r="H4945" s="14" t="s">
        <v>7132</v>
      </c>
      <c r="I4945" s="14" t="s">
        <v>7132</v>
      </c>
      <c r="J4945" s="14" t="s">
        <v>425</v>
      </c>
      <c r="K4945" s="14"/>
      <c r="L4945" s="14" t="s">
        <v>425</v>
      </c>
      <c r="M4945" s="14" t="s">
        <v>524</v>
      </c>
      <c r="N4945" s="14" t="s">
        <v>524</v>
      </c>
      <c r="O4945" s="14" t="s">
        <v>3259</v>
      </c>
      <c r="P4945" s="14"/>
      <c r="Q4945" s="14"/>
      <c r="R4945" s="14" t="s">
        <v>523</v>
      </c>
      <c r="S4945" s="14" t="s">
        <v>613</v>
      </c>
      <c r="T4945" s="35">
        <v>4820</v>
      </c>
      <c r="U4945" s="14" t="s">
        <v>4</v>
      </c>
      <c r="V4945" s="14">
        <v>158</v>
      </c>
      <c r="W4945" s="16">
        <f>+IF(datos_arg[[#This Row],[Moneda]]="ARS",datos_arg[[#This Row],[Monto]],datos_arg[[#This Row],[Monto]]*datos_arg[[#This Row],[TC]])</f>
        <v>4820</v>
      </c>
      <c r="X4945" s="16">
        <f>IFERROR(IF(datos_arg[[#This Row],[Moneda]]="USD",datos_arg[[#This Row],[Monto]],datos_arg[[#This Row],[Monto]]/datos_arg[[#This Row],[TC]]),0)</f>
        <v>30.50632911392405</v>
      </c>
      <c r="Y4945" s="14"/>
    </row>
    <row r="4946" spans="1:25" ht="15" customHeight="1" x14ac:dyDescent="0.25">
      <c r="A4946" s="14">
        <f t="shared" si="77"/>
        <v>4943</v>
      </c>
      <c r="B4946" s="1">
        <v>44316</v>
      </c>
      <c r="C4946" s="18">
        <f>+YEAR(datos_arg[[#This Row],[Fecha]])</f>
        <v>2021</v>
      </c>
      <c r="D4946" s="18">
        <f>+MONTH(datos_arg[[#This Row],[Fecha]])</f>
        <v>4</v>
      </c>
      <c r="E4946" s="14" t="s">
        <v>449</v>
      </c>
      <c r="F4946" s="14" t="s">
        <v>505</v>
      </c>
      <c r="G4946" s="14"/>
      <c r="H4946" s="14" t="s">
        <v>7132</v>
      </c>
      <c r="I4946" s="14" t="s">
        <v>7132</v>
      </c>
      <c r="J4946" s="14" t="s">
        <v>425</v>
      </c>
      <c r="K4946" s="14"/>
      <c r="L4946" s="14" t="s">
        <v>425</v>
      </c>
      <c r="M4946" s="14" t="s">
        <v>613</v>
      </c>
      <c r="N4946" s="14" t="s">
        <v>2273</v>
      </c>
      <c r="O4946" s="14" t="s">
        <v>4578</v>
      </c>
      <c r="P4946" s="14"/>
      <c r="Q4946" s="14"/>
      <c r="R4946" s="14" t="s">
        <v>505</v>
      </c>
      <c r="S4946" s="14" t="s">
        <v>613</v>
      </c>
      <c r="T4946" s="35">
        <v>1446</v>
      </c>
      <c r="U4946" s="14" t="s">
        <v>4</v>
      </c>
      <c r="V4946" s="14">
        <v>158</v>
      </c>
      <c r="W4946" s="16">
        <f>+IF(datos_arg[[#This Row],[Moneda]]="ARS",datos_arg[[#This Row],[Monto]],datos_arg[[#This Row],[Monto]]*datos_arg[[#This Row],[TC]])</f>
        <v>1446</v>
      </c>
      <c r="X4946" s="16">
        <f>IFERROR(IF(datos_arg[[#This Row],[Moneda]]="USD",datos_arg[[#This Row],[Monto]],datos_arg[[#This Row],[Monto]]/datos_arg[[#This Row],[TC]]),0)</f>
        <v>9.151898734177216</v>
      </c>
      <c r="Y4946" s="14"/>
    </row>
    <row r="4947" spans="1:25" ht="15" customHeight="1" x14ac:dyDescent="0.25">
      <c r="A4947" s="14">
        <f t="shared" si="77"/>
        <v>4944</v>
      </c>
      <c r="B4947" s="1">
        <v>44316</v>
      </c>
      <c r="C4947" s="18">
        <f>+YEAR(datos_arg[[#This Row],[Fecha]])</f>
        <v>2021</v>
      </c>
      <c r="D4947" s="18">
        <f>+MONTH(datos_arg[[#This Row],[Fecha]])</f>
        <v>4</v>
      </c>
      <c r="E4947" s="14" t="s">
        <v>407</v>
      </c>
      <c r="F4947" s="14" t="s">
        <v>5360</v>
      </c>
      <c r="G4947" s="14"/>
      <c r="H4947" s="14" t="s">
        <v>7132</v>
      </c>
      <c r="I4947" s="14" t="s">
        <v>7132</v>
      </c>
      <c r="J4947" s="14" t="s">
        <v>425</v>
      </c>
      <c r="K4947" s="14"/>
      <c r="L4947" s="14" t="s">
        <v>425</v>
      </c>
      <c r="M4947" s="14" t="s">
        <v>434</v>
      </c>
      <c r="N4947" s="14" t="s">
        <v>434</v>
      </c>
      <c r="O4947" s="14"/>
      <c r="P4947" s="14"/>
      <c r="Q4947" s="14"/>
      <c r="R4947" s="14" t="s">
        <v>440</v>
      </c>
      <c r="S4947" s="14" t="s">
        <v>443</v>
      </c>
      <c r="T4947" s="35">
        <v>12991579</v>
      </c>
      <c r="U4947" s="14" t="s">
        <v>4</v>
      </c>
      <c r="V4947" s="14">
        <v>0</v>
      </c>
      <c r="W4947" s="16">
        <f>+IF(datos_arg[[#This Row],[Moneda]]="ARS",datos_arg[[#This Row],[Monto]],datos_arg[[#This Row],[Monto]]*datos_arg[[#This Row],[TC]])</f>
        <v>12991579</v>
      </c>
      <c r="X4947" s="16">
        <f>IFERROR(IF(datos_arg[[#This Row],[Moneda]]="USD",datos_arg[[#This Row],[Monto]],datos_arg[[#This Row],[Monto]]/datos_arg[[#This Row],[TC]]),0)</f>
        <v>0</v>
      </c>
      <c r="Y4947" s="14"/>
    </row>
    <row r="4948" spans="1:25" ht="15" customHeight="1" x14ac:dyDescent="0.25">
      <c r="A4948" s="14">
        <f t="shared" si="77"/>
        <v>4945</v>
      </c>
      <c r="B4948" s="1">
        <v>44316</v>
      </c>
      <c r="C4948" s="18">
        <f>+YEAR(datos_arg[[#This Row],[Fecha]])</f>
        <v>2021</v>
      </c>
      <c r="D4948" s="18">
        <f>+MONTH(datos_arg[[#This Row],[Fecha]])</f>
        <v>4</v>
      </c>
      <c r="E4948" s="14" t="s">
        <v>407</v>
      </c>
      <c r="F4948" s="14" t="s">
        <v>5360</v>
      </c>
      <c r="G4948" s="14"/>
      <c r="H4948" s="14" t="s">
        <v>7132</v>
      </c>
      <c r="I4948" s="14" t="s">
        <v>7132</v>
      </c>
      <c r="J4948" s="14" t="s">
        <v>425</v>
      </c>
      <c r="K4948" s="14"/>
      <c r="L4948" s="14" t="s">
        <v>425</v>
      </c>
      <c r="M4948" s="14" t="s">
        <v>434</v>
      </c>
      <c r="N4948" s="14" t="s">
        <v>434</v>
      </c>
      <c r="O4948" s="14"/>
      <c r="P4948" s="14"/>
      <c r="Q4948" s="14"/>
      <c r="R4948" s="14" t="s">
        <v>439</v>
      </c>
      <c r="S4948" s="14" t="s">
        <v>443</v>
      </c>
      <c r="T4948" s="35">
        <v>11.758631420336314</v>
      </c>
      <c r="U4948" s="14" t="s">
        <v>2</v>
      </c>
      <c r="V4948" s="14">
        <v>0</v>
      </c>
      <c r="W4948" s="16">
        <f>+IF(datos_arg[[#This Row],[Moneda]]="ARS",datos_arg[[#This Row],[Monto]],datos_arg[[#This Row],[Monto]]*datos_arg[[#This Row],[TC]])</f>
        <v>0</v>
      </c>
      <c r="X4948" s="16">
        <f>IFERROR(IF(datos_arg[[#This Row],[Moneda]]="USD",datos_arg[[#This Row],[Monto]],datos_arg[[#This Row],[Monto]]/datos_arg[[#This Row],[TC]]),0)</f>
        <v>11.758631420336314</v>
      </c>
      <c r="Y4948" s="14"/>
    </row>
    <row r="4949" spans="1:25" ht="15" customHeight="1" x14ac:dyDescent="0.25">
      <c r="A4949" s="14">
        <f t="shared" si="77"/>
        <v>4946</v>
      </c>
      <c r="B4949" s="1">
        <v>44316</v>
      </c>
      <c r="C4949" s="18">
        <f>+YEAR(datos_arg[[#This Row],[Fecha]])</f>
        <v>2021</v>
      </c>
      <c r="D4949" s="18">
        <f>+MONTH(datos_arg[[#This Row],[Fecha]])</f>
        <v>4</v>
      </c>
      <c r="E4949" s="14" t="s">
        <v>407</v>
      </c>
      <c r="F4949" s="14" t="s">
        <v>5360</v>
      </c>
      <c r="G4949" s="14"/>
      <c r="H4949" s="14" t="s">
        <v>7132</v>
      </c>
      <c r="I4949" s="14" t="s">
        <v>7132</v>
      </c>
      <c r="J4949" s="14" t="s">
        <v>425</v>
      </c>
      <c r="K4949" s="14"/>
      <c r="L4949" s="14" t="s">
        <v>425</v>
      </c>
      <c r="M4949" s="14" t="s">
        <v>434</v>
      </c>
      <c r="N4949" s="14" t="s">
        <v>434</v>
      </c>
      <c r="O4949" s="14"/>
      <c r="P4949" s="14"/>
      <c r="Q4949" s="14"/>
      <c r="R4949" s="14" t="s">
        <v>441</v>
      </c>
      <c r="S4949" s="14" t="s">
        <v>422</v>
      </c>
      <c r="T4949" s="35">
        <v>1.1164440190374501</v>
      </c>
      <c r="U4949" s="14" t="s">
        <v>2</v>
      </c>
      <c r="V4949" s="14">
        <v>0</v>
      </c>
      <c r="W4949" s="16">
        <f>+IF(datos_arg[[#This Row],[Moneda]]="ARS",datos_arg[[#This Row],[Monto]],datos_arg[[#This Row],[Monto]]*datos_arg[[#This Row],[TC]])</f>
        <v>0</v>
      </c>
      <c r="X4949" s="16">
        <f>IFERROR(IF(datos_arg[[#This Row],[Moneda]]="USD",datos_arg[[#This Row],[Monto]],datos_arg[[#This Row],[Monto]]/datos_arg[[#This Row],[TC]]),0)</f>
        <v>1.1164440190374501</v>
      </c>
      <c r="Y4949" s="14"/>
    </row>
    <row r="4950" spans="1:25" ht="15" customHeight="1" x14ac:dyDescent="0.25">
      <c r="A4950" s="14">
        <f t="shared" si="77"/>
        <v>4947</v>
      </c>
      <c r="B4950" s="1">
        <v>44316</v>
      </c>
      <c r="C4950" s="18">
        <f>+YEAR(datos_arg[[#This Row],[Fecha]])</f>
        <v>2021</v>
      </c>
      <c r="D4950" s="18">
        <f>+MONTH(datos_arg[[#This Row],[Fecha]])</f>
        <v>4</v>
      </c>
      <c r="E4950" s="14" t="s">
        <v>407</v>
      </c>
      <c r="F4950" s="14" t="s">
        <v>5360</v>
      </c>
      <c r="G4950" s="14"/>
      <c r="H4950" s="14" t="s">
        <v>7132</v>
      </c>
      <c r="I4950" s="14" t="s">
        <v>7132</v>
      </c>
      <c r="J4950" s="14" t="s">
        <v>425</v>
      </c>
      <c r="K4950" s="14"/>
      <c r="L4950" s="14" t="s">
        <v>425</v>
      </c>
      <c r="M4950" s="14" t="s">
        <v>434</v>
      </c>
      <c r="N4950" s="14" t="s">
        <v>434</v>
      </c>
      <c r="O4950" s="14"/>
      <c r="P4950" s="14"/>
      <c r="Q4950" s="14"/>
      <c r="R4950" s="14" t="s">
        <v>441</v>
      </c>
      <c r="S4950" s="14" t="s">
        <v>420</v>
      </c>
      <c r="T4950" s="35">
        <v>19.315668882615501</v>
      </c>
      <c r="U4950" s="14" t="s">
        <v>2</v>
      </c>
      <c r="V4950" s="14">
        <v>0</v>
      </c>
      <c r="W4950" s="16">
        <f>+IF(datos_arg[[#This Row],[Moneda]]="ARS",datos_arg[[#This Row],[Monto]],datos_arg[[#This Row],[Monto]]*datos_arg[[#This Row],[TC]])</f>
        <v>0</v>
      </c>
      <c r="X4950" s="16">
        <f>IFERROR(IF(datos_arg[[#This Row],[Moneda]]="USD",datos_arg[[#This Row],[Monto]],datos_arg[[#This Row],[Monto]]/datos_arg[[#This Row],[TC]]),0)</f>
        <v>19.315668882615501</v>
      </c>
      <c r="Y4950" s="14"/>
    </row>
    <row r="4951" spans="1:25" ht="15" customHeight="1" x14ac:dyDescent="0.25">
      <c r="A4951" s="14">
        <f t="shared" si="77"/>
        <v>4948</v>
      </c>
      <c r="B4951" s="1">
        <v>44316</v>
      </c>
      <c r="C4951" s="18">
        <f>+YEAR(datos_arg[[#This Row],[Fecha]])</f>
        <v>2021</v>
      </c>
      <c r="D4951" s="18">
        <f>+MONTH(datos_arg[[#This Row],[Fecha]])</f>
        <v>4</v>
      </c>
      <c r="E4951" s="14" t="s">
        <v>407</v>
      </c>
      <c r="F4951" s="14" t="s">
        <v>5360</v>
      </c>
      <c r="G4951" s="14"/>
      <c r="H4951" s="14" t="s">
        <v>7132</v>
      </c>
      <c r="I4951" s="14" t="s">
        <v>7132</v>
      </c>
      <c r="J4951" s="14" t="s">
        <v>425</v>
      </c>
      <c r="K4951" s="14"/>
      <c r="L4951" s="14" t="s">
        <v>425</v>
      </c>
      <c r="M4951" s="14" t="s">
        <v>434</v>
      </c>
      <c r="N4951" s="14" t="s">
        <v>434</v>
      </c>
      <c r="O4951" s="14"/>
      <c r="P4951" s="14"/>
      <c r="Q4951" s="14"/>
      <c r="R4951" s="14" t="s">
        <v>441</v>
      </c>
      <c r="S4951" s="14" t="s">
        <v>421</v>
      </c>
      <c r="T4951" s="35">
        <v>51.465759038339101</v>
      </c>
      <c r="U4951" s="14" t="s">
        <v>2</v>
      </c>
      <c r="V4951" s="14">
        <v>0</v>
      </c>
      <c r="W4951" s="16">
        <f>+IF(datos_arg[[#This Row],[Moneda]]="ARS",datos_arg[[#This Row],[Monto]],datos_arg[[#This Row],[Monto]]*datos_arg[[#This Row],[TC]])</f>
        <v>0</v>
      </c>
      <c r="X4951" s="16">
        <f>IFERROR(IF(datos_arg[[#This Row],[Moneda]]="USD",datos_arg[[#This Row],[Monto]],datos_arg[[#This Row],[Monto]]/datos_arg[[#This Row],[TC]]),0)</f>
        <v>51.465759038339101</v>
      </c>
      <c r="Y4951" s="14"/>
    </row>
    <row r="4952" spans="1:25" ht="15" customHeight="1" x14ac:dyDescent="0.25">
      <c r="A4952" s="14">
        <f t="shared" si="77"/>
        <v>4949</v>
      </c>
      <c r="B4952" s="1">
        <v>44316</v>
      </c>
      <c r="C4952" s="18">
        <f>+YEAR(datos_arg[[#This Row],[Fecha]])</f>
        <v>2021</v>
      </c>
      <c r="D4952" s="18">
        <f>+MONTH(datos_arg[[#This Row],[Fecha]])</f>
        <v>4</v>
      </c>
      <c r="E4952" s="14" t="s">
        <v>407</v>
      </c>
      <c r="F4952" s="14" t="s">
        <v>5360</v>
      </c>
      <c r="G4952" s="14"/>
      <c r="H4952" s="14" t="s">
        <v>7132</v>
      </c>
      <c r="I4952" s="14" t="s">
        <v>7132</v>
      </c>
      <c r="J4952" s="14" t="s">
        <v>425</v>
      </c>
      <c r="K4952" s="14"/>
      <c r="L4952" s="14" t="s">
        <v>425</v>
      </c>
      <c r="M4952" s="14" t="s">
        <v>434</v>
      </c>
      <c r="N4952" s="14" t="s">
        <v>434</v>
      </c>
      <c r="O4952" s="14"/>
      <c r="P4952" s="14"/>
      <c r="Q4952" s="14"/>
      <c r="R4952" s="14" t="s">
        <v>441</v>
      </c>
      <c r="S4952" s="14" t="s">
        <v>613</v>
      </c>
      <c r="T4952" s="35">
        <v>3.5639989648797701</v>
      </c>
      <c r="U4952" s="14" t="s">
        <v>2</v>
      </c>
      <c r="V4952" s="14">
        <v>0</v>
      </c>
      <c r="W4952" s="16">
        <f>+IF(datos_arg[[#This Row],[Moneda]]="ARS",datos_arg[[#This Row],[Monto]],datos_arg[[#This Row],[Monto]]*datos_arg[[#This Row],[TC]])</f>
        <v>0</v>
      </c>
      <c r="X4952" s="16">
        <f>IFERROR(IF(datos_arg[[#This Row],[Moneda]]="USD",datos_arg[[#This Row],[Monto]],datos_arg[[#This Row],[Monto]]/datos_arg[[#This Row],[TC]]),0)</f>
        <v>3.5639989648797701</v>
      </c>
      <c r="Y4952" s="14"/>
    </row>
    <row r="4953" spans="1:25" ht="15" customHeight="1" x14ac:dyDescent="0.25">
      <c r="A4953" s="14">
        <f t="shared" si="77"/>
        <v>4950</v>
      </c>
      <c r="B4953" s="1">
        <v>44319</v>
      </c>
      <c r="C4953" s="18">
        <f>+YEAR(datos_arg[[#This Row],[Fecha]])</f>
        <v>2021</v>
      </c>
      <c r="D4953" s="18">
        <f>+MONTH(datos_arg[[#This Row],[Fecha]])</f>
        <v>5</v>
      </c>
      <c r="E4953" s="14" t="s">
        <v>5358</v>
      </c>
      <c r="F4953" s="14" t="s">
        <v>85</v>
      </c>
      <c r="G4953" s="14"/>
      <c r="H4953" s="14" t="s">
        <v>532</v>
      </c>
      <c r="I4953" s="14" t="s">
        <v>7132</v>
      </c>
      <c r="J4953" s="14" t="s">
        <v>425</v>
      </c>
      <c r="K4953" s="14" t="s">
        <v>421</v>
      </c>
      <c r="L4953" s="14" t="s">
        <v>425</v>
      </c>
      <c r="M4953" s="14" t="s">
        <v>874</v>
      </c>
      <c r="N4953" s="14" t="s">
        <v>2663</v>
      </c>
      <c r="O4953" s="14" t="s">
        <v>4904</v>
      </c>
      <c r="P4953" s="14" t="s">
        <v>6385</v>
      </c>
      <c r="Q4953" s="14">
        <v>24</v>
      </c>
      <c r="R4953" s="14" t="s">
        <v>85</v>
      </c>
      <c r="S4953" s="14" t="s">
        <v>439</v>
      </c>
      <c r="T4953" s="35">
        <v>10350</v>
      </c>
      <c r="U4953" s="14" t="s">
        <v>4</v>
      </c>
      <c r="V4953" s="14">
        <v>158</v>
      </c>
      <c r="W4953" s="16">
        <f>+IF(datos_arg[[#This Row],[Moneda]]="ARS",datos_arg[[#This Row],[Monto]],datos_arg[[#This Row],[Monto]]*datos_arg[[#This Row],[TC]])</f>
        <v>10350</v>
      </c>
      <c r="X4953" s="16">
        <f>IFERROR(IF(datos_arg[[#This Row],[Moneda]]="USD",datos_arg[[#This Row],[Monto]],datos_arg[[#This Row],[Monto]]/datos_arg[[#This Row],[TC]]),0)</f>
        <v>65.506329113924053</v>
      </c>
      <c r="Y4953" s="14"/>
    </row>
    <row r="4954" spans="1:25" ht="15" customHeight="1" x14ac:dyDescent="0.25">
      <c r="A4954" s="14">
        <f t="shared" si="77"/>
        <v>4951</v>
      </c>
      <c r="B4954" s="1">
        <v>44319</v>
      </c>
      <c r="C4954" s="18">
        <f>+YEAR(datos_arg[[#This Row],[Fecha]])</f>
        <v>2021</v>
      </c>
      <c r="D4954" s="18">
        <f>+MONTH(datos_arg[[#This Row],[Fecha]])</f>
        <v>5</v>
      </c>
      <c r="E4954" s="14" t="s">
        <v>1015</v>
      </c>
      <c r="F4954" s="14" t="s">
        <v>403</v>
      </c>
      <c r="G4954" s="14" t="s">
        <v>5383</v>
      </c>
      <c r="H4954" s="14" t="s">
        <v>6646</v>
      </c>
      <c r="I4954" s="14" t="s">
        <v>7132</v>
      </c>
      <c r="J4954" s="14" t="s">
        <v>425</v>
      </c>
      <c r="K4954" s="14" t="s">
        <v>420</v>
      </c>
      <c r="L4954" s="14" t="s">
        <v>422</v>
      </c>
      <c r="M4954" s="14" t="s">
        <v>780</v>
      </c>
      <c r="N4954" s="14" t="s">
        <v>4906</v>
      </c>
      <c r="O4954" s="14" t="s">
        <v>4905</v>
      </c>
      <c r="P4954" s="14" t="s">
        <v>6386</v>
      </c>
      <c r="Q4954" s="14">
        <v>1</v>
      </c>
      <c r="R4954" s="14" t="s">
        <v>5383</v>
      </c>
      <c r="S4954" s="14" t="s">
        <v>439</v>
      </c>
      <c r="T4954" s="35">
        <v>1900</v>
      </c>
      <c r="U4954" s="14" t="s">
        <v>4</v>
      </c>
      <c r="V4954" s="14">
        <v>158</v>
      </c>
      <c r="W4954" s="16">
        <f>+IF(datos_arg[[#This Row],[Moneda]]="ARS",datos_arg[[#This Row],[Monto]],datos_arg[[#This Row],[Monto]]*datos_arg[[#This Row],[TC]])</f>
        <v>1900</v>
      </c>
      <c r="X4954" s="16">
        <f>IFERROR(IF(datos_arg[[#This Row],[Moneda]]="USD",datos_arg[[#This Row],[Monto]],datos_arg[[#This Row],[Monto]]/datos_arg[[#This Row],[TC]]),0)</f>
        <v>12.025316455696203</v>
      </c>
      <c r="Y4954" s="14"/>
    </row>
    <row r="4955" spans="1:25" ht="15" customHeight="1" x14ac:dyDescent="0.25">
      <c r="A4955" s="14">
        <f t="shared" si="77"/>
        <v>4952</v>
      </c>
      <c r="B4955" s="1">
        <v>44319</v>
      </c>
      <c r="C4955" s="18">
        <f>+YEAR(datos_arg[[#This Row],[Fecha]])</f>
        <v>2021</v>
      </c>
      <c r="D4955" s="18">
        <f>+MONTH(datos_arg[[#This Row],[Fecha]])</f>
        <v>5</v>
      </c>
      <c r="E4955" s="14" t="s">
        <v>617</v>
      </c>
      <c r="F4955" s="14" t="s">
        <v>8101</v>
      </c>
      <c r="G4955" s="14"/>
      <c r="H4955" s="14" t="s">
        <v>8103</v>
      </c>
      <c r="I4955" s="14" t="s">
        <v>8105</v>
      </c>
      <c r="J4955" s="14" t="s">
        <v>6724</v>
      </c>
      <c r="K4955" s="14" t="s">
        <v>420</v>
      </c>
      <c r="L4955" s="14" t="s">
        <v>426</v>
      </c>
      <c r="M4955" s="14" t="s">
        <v>4890</v>
      </c>
      <c r="N4955" s="14" t="s">
        <v>4907</v>
      </c>
      <c r="O4955" s="14" t="s">
        <v>4908</v>
      </c>
      <c r="P4955" s="14" t="s">
        <v>6387</v>
      </c>
      <c r="Q4955" s="14">
        <v>55</v>
      </c>
      <c r="R4955" s="14" t="s">
        <v>8101</v>
      </c>
      <c r="S4955" s="14" t="s">
        <v>439</v>
      </c>
      <c r="T4955" s="35">
        <v>12000</v>
      </c>
      <c r="U4955" s="14" t="s">
        <v>4</v>
      </c>
      <c r="V4955" s="14">
        <v>158</v>
      </c>
      <c r="W4955" s="16">
        <f>+IF(datos_arg[[#This Row],[Moneda]]="ARS",datos_arg[[#This Row],[Monto]],datos_arg[[#This Row],[Monto]]*datos_arg[[#This Row],[TC]])</f>
        <v>12000</v>
      </c>
      <c r="X4955" s="16">
        <f>IFERROR(IF(datos_arg[[#This Row],[Moneda]]="USD",datos_arg[[#This Row],[Monto]],datos_arg[[#This Row],[Monto]]/datos_arg[[#This Row],[TC]]),0)</f>
        <v>75.949367088607602</v>
      </c>
      <c r="Y4955" s="14"/>
    </row>
    <row r="4956" spans="1:25" ht="15" customHeight="1" x14ac:dyDescent="0.25">
      <c r="A4956" s="14">
        <f t="shared" si="77"/>
        <v>4953</v>
      </c>
      <c r="B4956" s="1">
        <v>44319</v>
      </c>
      <c r="C4956" s="18">
        <f>+YEAR(datos_arg[[#This Row],[Fecha]])</f>
        <v>2021</v>
      </c>
      <c r="D4956" s="18">
        <f>+MONTH(datos_arg[[#This Row],[Fecha]])</f>
        <v>5</v>
      </c>
      <c r="E4956" s="14" t="s">
        <v>5358</v>
      </c>
      <c r="F4956" s="14" t="s">
        <v>85</v>
      </c>
      <c r="G4956" s="14"/>
      <c r="H4956" s="14" t="s">
        <v>6646</v>
      </c>
      <c r="I4956" s="14" t="s">
        <v>7132</v>
      </c>
      <c r="J4956" s="14" t="s">
        <v>425</v>
      </c>
      <c r="K4956" s="14" t="s">
        <v>421</v>
      </c>
      <c r="L4956" s="14" t="s">
        <v>425</v>
      </c>
      <c r="M4956" s="14" t="s">
        <v>3358</v>
      </c>
      <c r="N4956" s="14" t="s">
        <v>4910</v>
      </c>
      <c r="O4956" s="14" t="s">
        <v>4909</v>
      </c>
      <c r="P4956" s="14" t="s">
        <v>6388</v>
      </c>
      <c r="Q4956" s="14">
        <v>1</v>
      </c>
      <c r="R4956" s="14" t="s">
        <v>85</v>
      </c>
      <c r="S4956" s="14" t="s">
        <v>439</v>
      </c>
      <c r="T4956" s="35">
        <v>24044.73</v>
      </c>
      <c r="U4956" s="14" t="s">
        <v>4</v>
      </c>
      <c r="V4956" s="14">
        <v>158</v>
      </c>
      <c r="W4956" s="16">
        <f>+IF(datos_arg[[#This Row],[Moneda]]="ARS",datos_arg[[#This Row],[Monto]],datos_arg[[#This Row],[Monto]]*datos_arg[[#This Row],[TC]])</f>
        <v>24044.73</v>
      </c>
      <c r="X4956" s="16">
        <f>IFERROR(IF(datos_arg[[#This Row],[Moneda]]="USD",datos_arg[[#This Row],[Monto]],datos_arg[[#This Row],[Monto]]/datos_arg[[#This Row],[TC]]),0)</f>
        <v>152.18183544303798</v>
      </c>
      <c r="Y4956" s="14"/>
    </row>
    <row r="4957" spans="1:25" ht="15" customHeight="1" x14ac:dyDescent="0.25">
      <c r="A4957" s="14">
        <f t="shared" si="77"/>
        <v>4954</v>
      </c>
      <c r="B4957" s="1">
        <v>44319</v>
      </c>
      <c r="C4957" s="18">
        <f>+YEAR(datos_arg[[#This Row],[Fecha]])</f>
        <v>2021</v>
      </c>
      <c r="D4957" s="18">
        <f>+MONTH(datos_arg[[#This Row],[Fecha]])</f>
        <v>5</v>
      </c>
      <c r="E4957" s="14" t="s">
        <v>5358</v>
      </c>
      <c r="F4957" s="14" t="s">
        <v>969</v>
      </c>
      <c r="G4957" s="14"/>
      <c r="H4957" s="14" t="s">
        <v>6646</v>
      </c>
      <c r="I4957" s="14" t="s">
        <v>7132</v>
      </c>
      <c r="J4957" s="14" t="s">
        <v>425</v>
      </c>
      <c r="K4957" s="14"/>
      <c r="L4957" s="14" t="s">
        <v>425</v>
      </c>
      <c r="M4957" s="14" t="s">
        <v>4123</v>
      </c>
      <c r="N4957" s="14" t="s">
        <v>100</v>
      </c>
      <c r="O4957" s="14" t="s">
        <v>4911</v>
      </c>
      <c r="P4957" s="6" t="s">
        <v>6389</v>
      </c>
      <c r="Q4957" s="14">
        <v>1</v>
      </c>
      <c r="R4957" s="14" t="s">
        <v>969</v>
      </c>
      <c r="S4957" s="14" t="s">
        <v>439</v>
      </c>
      <c r="T4957" s="35">
        <v>49000</v>
      </c>
      <c r="U4957" s="14" t="s">
        <v>4</v>
      </c>
      <c r="V4957" s="14">
        <v>158</v>
      </c>
      <c r="W4957" s="16">
        <f>+IF(datos_arg[[#This Row],[Moneda]]="ARS",datos_arg[[#This Row],[Monto]],datos_arg[[#This Row],[Monto]]*datos_arg[[#This Row],[TC]])</f>
        <v>49000</v>
      </c>
      <c r="X4957" s="16">
        <f>IFERROR(IF(datos_arg[[#This Row],[Moneda]]="USD",datos_arg[[#This Row],[Monto]],datos_arg[[#This Row],[Monto]]/datos_arg[[#This Row],[TC]]),0)</f>
        <v>310.12658227848101</v>
      </c>
      <c r="Y4957" s="14"/>
    </row>
    <row r="4958" spans="1:25" ht="15" customHeight="1" x14ac:dyDescent="0.25">
      <c r="A4958" s="14">
        <f t="shared" si="77"/>
        <v>4955</v>
      </c>
      <c r="B4958" s="1">
        <v>44319</v>
      </c>
      <c r="C4958" s="18">
        <f>+YEAR(datos_arg[[#This Row],[Fecha]])</f>
        <v>2021</v>
      </c>
      <c r="D4958" s="18">
        <f>+MONTH(datos_arg[[#This Row],[Fecha]])</f>
        <v>5</v>
      </c>
      <c r="E4958" s="14" t="s">
        <v>5358</v>
      </c>
      <c r="F4958" s="14" t="s">
        <v>969</v>
      </c>
      <c r="G4958" s="14"/>
      <c r="H4958" s="14" t="s">
        <v>8103</v>
      </c>
      <c r="I4958" s="14" t="s">
        <v>8105</v>
      </c>
      <c r="J4958" s="14" t="s">
        <v>425</v>
      </c>
      <c r="K4958" s="14"/>
      <c r="L4958" s="14" t="s">
        <v>425</v>
      </c>
      <c r="M4958" s="14" t="s">
        <v>616</v>
      </c>
      <c r="N4958" s="14" t="s">
        <v>4913</v>
      </c>
      <c r="O4958" s="14" t="s">
        <v>4912</v>
      </c>
      <c r="P4958" s="14" t="s">
        <v>6390</v>
      </c>
      <c r="Q4958" s="14">
        <v>1</v>
      </c>
      <c r="R4958" s="14" t="s">
        <v>969</v>
      </c>
      <c r="S4958" s="14" t="s">
        <v>439</v>
      </c>
      <c r="T4958" s="35">
        <v>93350</v>
      </c>
      <c r="U4958" s="14" t="s">
        <v>4</v>
      </c>
      <c r="V4958" s="14">
        <v>158</v>
      </c>
      <c r="W4958" s="16">
        <f>+IF(datos_arg[[#This Row],[Moneda]]="ARS",datos_arg[[#This Row],[Monto]],datos_arg[[#This Row],[Monto]]*datos_arg[[#This Row],[TC]])</f>
        <v>93350</v>
      </c>
      <c r="X4958" s="16">
        <f>IFERROR(IF(datos_arg[[#This Row],[Moneda]]="USD",datos_arg[[#This Row],[Monto]],datos_arg[[#This Row],[Monto]]/datos_arg[[#This Row],[TC]]),0)</f>
        <v>590.82278481012656</v>
      </c>
      <c r="Y4958" s="14"/>
    </row>
    <row r="4959" spans="1:25" ht="15" customHeight="1" x14ac:dyDescent="0.25">
      <c r="A4959" s="14">
        <f t="shared" si="77"/>
        <v>4956</v>
      </c>
      <c r="B4959" s="1">
        <v>44319</v>
      </c>
      <c r="C4959" s="18">
        <f>+YEAR(datos_arg[[#This Row],[Fecha]])</f>
        <v>2021</v>
      </c>
      <c r="D4959" s="18">
        <f>+MONTH(datos_arg[[#This Row],[Fecha]])</f>
        <v>5</v>
      </c>
      <c r="E4959" s="14" t="s">
        <v>5358</v>
      </c>
      <c r="F4959" s="14" t="s">
        <v>85</v>
      </c>
      <c r="G4959" s="14"/>
      <c r="H4959" s="14" t="s">
        <v>6646</v>
      </c>
      <c r="I4959" s="14" t="s">
        <v>7132</v>
      </c>
      <c r="J4959" s="14" t="s">
        <v>425</v>
      </c>
      <c r="K4959" s="14" t="s">
        <v>420</v>
      </c>
      <c r="L4959" s="14" t="s">
        <v>425</v>
      </c>
      <c r="M4959" s="14" t="s">
        <v>4891</v>
      </c>
      <c r="N4959" s="14" t="s">
        <v>4915</v>
      </c>
      <c r="O4959" s="14" t="s">
        <v>4914</v>
      </c>
      <c r="P4959" s="14" t="s">
        <v>6380</v>
      </c>
      <c r="Q4959" s="14">
        <v>1</v>
      </c>
      <c r="R4959" s="14" t="s">
        <v>85</v>
      </c>
      <c r="S4959" s="14" t="s">
        <v>439</v>
      </c>
      <c r="T4959" s="35">
        <v>10509</v>
      </c>
      <c r="U4959" s="14" t="s">
        <v>4</v>
      </c>
      <c r="V4959" s="14">
        <v>158</v>
      </c>
      <c r="W4959" s="16">
        <f>+IF(datos_arg[[#This Row],[Moneda]]="ARS",datos_arg[[#This Row],[Monto]],datos_arg[[#This Row],[Monto]]*datos_arg[[#This Row],[TC]])</f>
        <v>10509</v>
      </c>
      <c r="X4959" s="16">
        <f>IFERROR(IF(datos_arg[[#This Row],[Moneda]]="USD",datos_arg[[#This Row],[Monto]],datos_arg[[#This Row],[Monto]]/datos_arg[[#This Row],[TC]]),0)</f>
        <v>66.512658227848107</v>
      </c>
      <c r="Y4959" s="14"/>
    </row>
    <row r="4960" spans="1:25" ht="15" customHeight="1" x14ac:dyDescent="0.25">
      <c r="A4960" s="14">
        <f t="shared" si="77"/>
        <v>4957</v>
      </c>
      <c r="B4960" s="1">
        <v>44319</v>
      </c>
      <c r="C4960" s="18">
        <f>+YEAR(datos_arg[[#This Row],[Fecha]])</f>
        <v>2021</v>
      </c>
      <c r="D4960" s="18">
        <f>+MONTH(datos_arg[[#This Row],[Fecha]])</f>
        <v>5</v>
      </c>
      <c r="E4960" s="14" t="s">
        <v>1015</v>
      </c>
      <c r="F4960" s="14" t="s">
        <v>403</v>
      </c>
      <c r="G4960" s="14" t="s">
        <v>5383</v>
      </c>
      <c r="H4960" s="14" t="s">
        <v>8103</v>
      </c>
      <c r="I4960" s="14" t="s">
        <v>8105</v>
      </c>
      <c r="J4960" s="14" t="s">
        <v>425</v>
      </c>
      <c r="K4960" s="14"/>
      <c r="L4960" s="14" t="s">
        <v>425</v>
      </c>
      <c r="M4960" s="14" t="s">
        <v>4919</v>
      </c>
      <c r="N4960" s="14" t="s">
        <v>4920</v>
      </c>
      <c r="O4960" s="14" t="s">
        <v>4921</v>
      </c>
      <c r="P4960" s="14" t="s">
        <v>6391</v>
      </c>
      <c r="Q4960" s="14">
        <v>1</v>
      </c>
      <c r="R4960" s="14" t="s">
        <v>5383</v>
      </c>
      <c r="S4960" s="14" t="s">
        <v>439</v>
      </c>
      <c r="T4960" s="35">
        <v>3633.63</v>
      </c>
      <c r="U4960" s="14" t="s">
        <v>4</v>
      </c>
      <c r="V4960" s="14">
        <v>158</v>
      </c>
      <c r="W4960" s="16">
        <f>+IF(datos_arg[[#This Row],[Moneda]]="ARS",datos_arg[[#This Row],[Monto]],datos_arg[[#This Row],[Monto]]*datos_arg[[#This Row],[TC]])</f>
        <v>3633.63</v>
      </c>
      <c r="X4960" s="16">
        <f>IFERROR(IF(datos_arg[[#This Row],[Moneda]]="USD",datos_arg[[#This Row],[Monto]],datos_arg[[#This Row],[Monto]]/datos_arg[[#This Row],[TC]]),0)</f>
        <v>22.997658227848103</v>
      </c>
      <c r="Y4960" s="14"/>
    </row>
    <row r="4961" spans="1:25" ht="15" customHeight="1" x14ac:dyDescent="0.25">
      <c r="A4961" s="14">
        <f t="shared" si="77"/>
        <v>4958</v>
      </c>
      <c r="B4961" s="1">
        <v>44319</v>
      </c>
      <c r="C4961" s="18">
        <f>+YEAR(datos_arg[[#This Row],[Fecha]])</f>
        <v>2021</v>
      </c>
      <c r="D4961" s="18">
        <f>+MONTH(datos_arg[[#This Row],[Fecha]])</f>
        <v>5</v>
      </c>
      <c r="E4961" s="14" t="s">
        <v>1015</v>
      </c>
      <c r="F4961" s="14" t="s">
        <v>403</v>
      </c>
      <c r="G4961" s="14" t="s">
        <v>970</v>
      </c>
      <c r="H4961" s="14" t="s">
        <v>7132</v>
      </c>
      <c r="I4961" s="14" t="s">
        <v>7132</v>
      </c>
      <c r="J4961" s="14" t="s">
        <v>425</v>
      </c>
      <c r="K4961" s="14"/>
      <c r="L4961" s="14" t="s">
        <v>425</v>
      </c>
      <c r="M4961" s="14" t="s">
        <v>493</v>
      </c>
      <c r="N4961" s="14" t="s">
        <v>26</v>
      </c>
      <c r="O4961" s="14" t="s">
        <v>3764</v>
      </c>
      <c r="P4961" s="14" t="s">
        <v>6392</v>
      </c>
      <c r="Q4961" s="14"/>
      <c r="R4961" s="14" t="s">
        <v>970</v>
      </c>
      <c r="S4961" s="14" t="s">
        <v>439</v>
      </c>
      <c r="T4961" s="35">
        <v>2111</v>
      </c>
      <c r="U4961" s="14" t="s">
        <v>4</v>
      </c>
      <c r="V4961" s="14">
        <v>158</v>
      </c>
      <c r="W4961" s="16">
        <f>+IF(datos_arg[[#This Row],[Moneda]]="ARS",datos_arg[[#This Row],[Monto]],datos_arg[[#This Row],[Monto]]*datos_arg[[#This Row],[TC]])</f>
        <v>2111</v>
      </c>
      <c r="X4961" s="16">
        <f>IFERROR(IF(datos_arg[[#This Row],[Moneda]]="USD",datos_arg[[#This Row],[Monto]],datos_arg[[#This Row],[Monto]]/datos_arg[[#This Row],[TC]]),0)</f>
        <v>13.360759493670885</v>
      </c>
      <c r="Y4961" s="14"/>
    </row>
    <row r="4962" spans="1:25" ht="15" customHeight="1" x14ac:dyDescent="0.25">
      <c r="A4962" s="14">
        <f t="shared" si="77"/>
        <v>4959</v>
      </c>
      <c r="B4962" s="1">
        <v>44319</v>
      </c>
      <c r="C4962" s="18">
        <f>+YEAR(datos_arg[[#This Row],[Fecha]])</f>
        <v>2021</v>
      </c>
      <c r="D4962" s="18">
        <f>+MONTH(datos_arg[[#This Row],[Fecha]])</f>
        <v>5</v>
      </c>
      <c r="E4962" s="14" t="s">
        <v>1015</v>
      </c>
      <c r="F4962" s="14" t="s">
        <v>430</v>
      </c>
      <c r="G4962" s="14"/>
      <c r="H4962" s="14" t="s">
        <v>7132</v>
      </c>
      <c r="I4962" s="14" t="s">
        <v>7132</v>
      </c>
      <c r="J4962" s="14" t="s">
        <v>425</v>
      </c>
      <c r="K4962" s="14"/>
      <c r="L4962" s="14" t="s">
        <v>425</v>
      </c>
      <c r="M4962" s="14" t="s">
        <v>60</v>
      </c>
      <c r="N4962" s="14" t="s">
        <v>26</v>
      </c>
      <c r="O4962" s="14" t="s">
        <v>2370</v>
      </c>
      <c r="P4962" s="14" t="s">
        <v>6392</v>
      </c>
      <c r="Q4962" s="14"/>
      <c r="R4962" s="14" t="s">
        <v>430</v>
      </c>
      <c r="S4962" s="14" t="s">
        <v>439</v>
      </c>
      <c r="T4962" s="35">
        <v>6061.85</v>
      </c>
      <c r="U4962" s="14" t="s">
        <v>4</v>
      </c>
      <c r="V4962" s="14">
        <v>158</v>
      </c>
      <c r="W4962" s="16">
        <f>+IF(datos_arg[[#This Row],[Moneda]]="ARS",datos_arg[[#This Row],[Monto]],datos_arg[[#This Row],[Monto]]*datos_arg[[#This Row],[TC]])</f>
        <v>6061.85</v>
      </c>
      <c r="X4962" s="16">
        <f>IFERROR(IF(datos_arg[[#This Row],[Moneda]]="USD",datos_arg[[#This Row],[Monto]],datos_arg[[#This Row],[Monto]]/datos_arg[[#This Row],[TC]]),0)</f>
        <v>38.366139240506328</v>
      </c>
      <c r="Y4962" s="14"/>
    </row>
    <row r="4963" spans="1:25" ht="15" customHeight="1" x14ac:dyDescent="0.25">
      <c r="A4963" s="14">
        <f t="shared" si="77"/>
        <v>4960</v>
      </c>
      <c r="B4963" s="1">
        <v>44319</v>
      </c>
      <c r="C4963" s="18">
        <f>+YEAR(datos_arg[[#This Row],[Fecha]])</f>
        <v>2021</v>
      </c>
      <c r="D4963" s="18">
        <f>+MONTH(datos_arg[[#This Row],[Fecha]])</f>
        <v>5</v>
      </c>
      <c r="E4963" s="14" t="s">
        <v>1015</v>
      </c>
      <c r="F4963" s="14" t="s">
        <v>430</v>
      </c>
      <c r="G4963" s="14"/>
      <c r="H4963" s="14" t="s">
        <v>7132</v>
      </c>
      <c r="I4963" s="14" t="s">
        <v>7132</v>
      </c>
      <c r="J4963" s="14" t="s">
        <v>425</v>
      </c>
      <c r="K4963" s="14"/>
      <c r="L4963" s="14" t="s">
        <v>425</v>
      </c>
      <c r="M4963" s="14" t="s">
        <v>361</v>
      </c>
      <c r="N4963" s="14" t="s">
        <v>361</v>
      </c>
      <c r="O4963" s="14" t="s">
        <v>2325</v>
      </c>
      <c r="P4963" s="14" t="s">
        <v>6392</v>
      </c>
      <c r="Q4963" s="14"/>
      <c r="R4963" s="14" t="s">
        <v>430</v>
      </c>
      <c r="S4963" s="14" t="s">
        <v>439</v>
      </c>
      <c r="T4963" s="35">
        <v>370</v>
      </c>
      <c r="U4963" s="14" t="s">
        <v>4</v>
      </c>
      <c r="V4963" s="14">
        <v>158</v>
      </c>
      <c r="W4963" s="16">
        <f>+IF(datos_arg[[#This Row],[Moneda]]="ARS",datos_arg[[#This Row],[Monto]],datos_arg[[#This Row],[Monto]]*datos_arg[[#This Row],[TC]])</f>
        <v>370</v>
      </c>
      <c r="X4963" s="16">
        <f>IFERROR(IF(datos_arg[[#This Row],[Moneda]]="USD",datos_arg[[#This Row],[Monto]],datos_arg[[#This Row],[Monto]]/datos_arg[[#This Row],[TC]]),0)</f>
        <v>2.3417721518987342</v>
      </c>
      <c r="Y4963" s="14"/>
    </row>
    <row r="4964" spans="1:25" ht="15" customHeight="1" x14ac:dyDescent="0.25">
      <c r="A4964" s="14">
        <f t="shared" si="77"/>
        <v>4961</v>
      </c>
      <c r="B4964" s="1">
        <v>44319</v>
      </c>
      <c r="C4964" s="18">
        <f>+YEAR(datos_arg[[#This Row],[Fecha]])</f>
        <v>2021</v>
      </c>
      <c r="D4964" s="18">
        <f>+MONTH(datos_arg[[#This Row],[Fecha]])</f>
        <v>5</v>
      </c>
      <c r="E4964" s="14" t="s">
        <v>617</v>
      </c>
      <c r="F4964" s="14" t="s">
        <v>8101</v>
      </c>
      <c r="G4964" s="14"/>
      <c r="H4964" s="14" t="s">
        <v>8103</v>
      </c>
      <c r="I4964" s="14" t="s">
        <v>8105</v>
      </c>
      <c r="J4964" s="14" t="s">
        <v>472</v>
      </c>
      <c r="K4964" s="14" t="s">
        <v>421</v>
      </c>
      <c r="L4964" s="14" t="s">
        <v>426</v>
      </c>
      <c r="M4964" s="14" t="s">
        <v>1716</v>
      </c>
      <c r="N4964" s="14" t="s">
        <v>126</v>
      </c>
      <c r="O4964" s="14" t="s">
        <v>4922</v>
      </c>
      <c r="P4964" s="14" t="s">
        <v>6393</v>
      </c>
      <c r="Q4964" s="14">
        <v>10</v>
      </c>
      <c r="R4964" s="14" t="s">
        <v>8101</v>
      </c>
      <c r="S4964" s="14" t="s">
        <v>439</v>
      </c>
      <c r="T4964" s="35">
        <v>23686.01</v>
      </c>
      <c r="U4964" s="14" t="s">
        <v>4</v>
      </c>
      <c r="V4964" s="14">
        <v>158</v>
      </c>
      <c r="W4964" s="16">
        <f>+IF(datos_arg[[#This Row],[Moneda]]="ARS",datos_arg[[#This Row],[Monto]],datos_arg[[#This Row],[Monto]]*datos_arg[[#This Row],[TC]])</f>
        <v>23686.01</v>
      </c>
      <c r="X4964" s="16">
        <f>IFERROR(IF(datos_arg[[#This Row],[Moneda]]="USD",datos_arg[[#This Row],[Monto]],datos_arg[[#This Row],[Monto]]/datos_arg[[#This Row],[TC]]),0)</f>
        <v>149.91145569620252</v>
      </c>
      <c r="Y4964" s="14"/>
    </row>
    <row r="4965" spans="1:25" ht="15" customHeight="1" x14ac:dyDescent="0.25">
      <c r="A4965" s="14">
        <f t="shared" si="77"/>
        <v>4962</v>
      </c>
      <c r="B4965" s="1">
        <v>44319</v>
      </c>
      <c r="C4965" s="18">
        <f>+YEAR(datos_arg[[#This Row],[Fecha]])</f>
        <v>2021</v>
      </c>
      <c r="D4965" s="18">
        <f>+MONTH(datos_arg[[#This Row],[Fecha]])</f>
        <v>5</v>
      </c>
      <c r="E4965" s="14" t="s">
        <v>617</v>
      </c>
      <c r="F4965" s="14" t="s">
        <v>8101</v>
      </c>
      <c r="G4965" s="14"/>
      <c r="H4965" s="14" t="s">
        <v>8103</v>
      </c>
      <c r="I4965" s="14" t="s">
        <v>8105</v>
      </c>
      <c r="J4965" s="14" t="s">
        <v>472</v>
      </c>
      <c r="K4965" s="14" t="s">
        <v>421</v>
      </c>
      <c r="L4965" s="14" t="s">
        <v>426</v>
      </c>
      <c r="M4965" s="14" t="s">
        <v>1716</v>
      </c>
      <c r="N4965" s="14" t="s">
        <v>126</v>
      </c>
      <c r="O4965" s="14" t="s">
        <v>4923</v>
      </c>
      <c r="P4965" s="14" t="s">
        <v>6393</v>
      </c>
      <c r="Q4965" s="14">
        <v>10</v>
      </c>
      <c r="R4965" s="14" t="s">
        <v>8101</v>
      </c>
      <c r="S4965" s="14" t="s">
        <v>439</v>
      </c>
      <c r="T4965" s="35">
        <v>12033.99</v>
      </c>
      <c r="U4965" s="14" t="s">
        <v>4</v>
      </c>
      <c r="V4965" s="14">
        <v>158</v>
      </c>
      <c r="W4965" s="16">
        <f>+IF(datos_arg[[#This Row],[Moneda]]="ARS",datos_arg[[#This Row],[Monto]],datos_arg[[#This Row],[Monto]]*datos_arg[[#This Row],[TC]])</f>
        <v>12033.99</v>
      </c>
      <c r="X4965" s="16">
        <f>IFERROR(IF(datos_arg[[#This Row],[Moneda]]="USD",datos_arg[[#This Row],[Monto]],datos_arg[[#This Row],[Monto]]/datos_arg[[#This Row],[TC]]),0)</f>
        <v>76.164493670886074</v>
      </c>
      <c r="Y4965" s="14"/>
    </row>
    <row r="4966" spans="1:25" ht="15" customHeight="1" x14ac:dyDescent="0.25">
      <c r="A4966" s="14">
        <f t="shared" si="77"/>
        <v>4963</v>
      </c>
      <c r="B4966" s="1">
        <v>44319</v>
      </c>
      <c r="C4966" s="18">
        <f>+YEAR(datos_arg[[#This Row],[Fecha]])</f>
        <v>2021</v>
      </c>
      <c r="D4966" s="18">
        <f>+MONTH(datos_arg[[#This Row],[Fecha]])</f>
        <v>5</v>
      </c>
      <c r="E4966" s="14" t="s">
        <v>1015</v>
      </c>
      <c r="F4966" s="14" t="s">
        <v>403</v>
      </c>
      <c r="G4966" s="14" t="s">
        <v>5383</v>
      </c>
      <c r="H4966" s="14" t="s">
        <v>8103</v>
      </c>
      <c r="I4966" s="14" t="s">
        <v>8105</v>
      </c>
      <c r="J4966" s="14" t="s">
        <v>425</v>
      </c>
      <c r="K4966" s="14"/>
      <c r="L4966" s="14" t="s">
        <v>425</v>
      </c>
      <c r="M4966" s="14" t="s">
        <v>1419</v>
      </c>
      <c r="N4966" s="14" t="s">
        <v>623</v>
      </c>
      <c r="O4966" s="14" t="s">
        <v>4924</v>
      </c>
      <c r="P4966" s="14" t="s">
        <v>6079</v>
      </c>
      <c r="Q4966" s="14">
        <v>15</v>
      </c>
      <c r="R4966" s="14" t="s">
        <v>5383</v>
      </c>
      <c r="S4966" s="14" t="s">
        <v>439</v>
      </c>
      <c r="T4966" s="35">
        <v>520</v>
      </c>
      <c r="U4966" s="14" t="s">
        <v>4</v>
      </c>
      <c r="V4966" s="14">
        <v>158</v>
      </c>
      <c r="W4966" s="16">
        <f>+IF(datos_arg[[#This Row],[Moneda]]="ARS",datos_arg[[#This Row],[Monto]],datos_arg[[#This Row],[Monto]]*datos_arg[[#This Row],[TC]])</f>
        <v>520</v>
      </c>
      <c r="X4966" s="16">
        <f>IFERROR(IF(datos_arg[[#This Row],[Moneda]]="USD",datos_arg[[#This Row],[Monto]],datos_arg[[#This Row],[Monto]]/datos_arg[[#This Row],[TC]]),0)</f>
        <v>3.2911392405063293</v>
      </c>
      <c r="Y4966" s="14"/>
    </row>
    <row r="4967" spans="1:25" ht="15" customHeight="1" x14ac:dyDescent="0.25">
      <c r="A4967" s="14">
        <f t="shared" si="77"/>
        <v>4964</v>
      </c>
      <c r="B4967" s="1">
        <v>44319</v>
      </c>
      <c r="C4967" s="18">
        <f>+YEAR(datos_arg[[#This Row],[Fecha]])</f>
        <v>2021</v>
      </c>
      <c r="D4967" s="18">
        <f>+MONTH(datos_arg[[#This Row],[Fecha]])</f>
        <v>5</v>
      </c>
      <c r="E4967" s="14" t="s">
        <v>1015</v>
      </c>
      <c r="F4967" s="14" t="s">
        <v>403</v>
      </c>
      <c r="G4967" s="14" t="s">
        <v>5383</v>
      </c>
      <c r="H4967" s="14" t="s">
        <v>8103</v>
      </c>
      <c r="I4967" s="14" t="s">
        <v>8105</v>
      </c>
      <c r="J4967" s="14" t="s">
        <v>425</v>
      </c>
      <c r="K4967" s="14"/>
      <c r="L4967" s="14" t="s">
        <v>425</v>
      </c>
      <c r="M4967" s="14" t="s">
        <v>2208</v>
      </c>
      <c r="N4967" s="14" t="s">
        <v>623</v>
      </c>
      <c r="O4967" s="14" t="s">
        <v>4925</v>
      </c>
      <c r="P4967" s="14" t="s">
        <v>6079</v>
      </c>
      <c r="Q4967" s="14">
        <v>15</v>
      </c>
      <c r="R4967" s="14" t="s">
        <v>5383</v>
      </c>
      <c r="S4967" s="14" t="s">
        <v>439</v>
      </c>
      <c r="T4967" s="35">
        <v>120</v>
      </c>
      <c r="U4967" s="14" t="s">
        <v>4</v>
      </c>
      <c r="V4967" s="14">
        <v>158</v>
      </c>
      <c r="W4967" s="16">
        <f>+IF(datos_arg[[#This Row],[Moneda]]="ARS",datos_arg[[#This Row],[Monto]],datos_arg[[#This Row],[Monto]]*datos_arg[[#This Row],[TC]])</f>
        <v>120</v>
      </c>
      <c r="X4967" s="16">
        <f>IFERROR(IF(datos_arg[[#This Row],[Moneda]]="USD",datos_arg[[#This Row],[Monto]],datos_arg[[#This Row],[Monto]]/datos_arg[[#This Row],[TC]]),0)</f>
        <v>0.759493670886076</v>
      </c>
      <c r="Y4967" s="14"/>
    </row>
    <row r="4968" spans="1:25" ht="15" customHeight="1" x14ac:dyDescent="0.25">
      <c r="A4968" s="14">
        <f t="shared" si="77"/>
        <v>4965</v>
      </c>
      <c r="B4968" s="1">
        <v>44319</v>
      </c>
      <c r="C4968" s="18">
        <f>+YEAR(datos_arg[[#This Row],[Fecha]])</f>
        <v>2021</v>
      </c>
      <c r="D4968" s="18">
        <f>+MONTH(datos_arg[[#This Row],[Fecha]])</f>
        <v>5</v>
      </c>
      <c r="E4968" s="14" t="s">
        <v>1015</v>
      </c>
      <c r="F4968" s="14" t="s">
        <v>403</v>
      </c>
      <c r="G4968" s="14" t="s">
        <v>5383</v>
      </c>
      <c r="H4968" s="14" t="s">
        <v>8103</v>
      </c>
      <c r="I4968" s="14" t="s">
        <v>8105</v>
      </c>
      <c r="J4968" s="14" t="s">
        <v>425</v>
      </c>
      <c r="K4968" s="14"/>
      <c r="L4968" s="14" t="s">
        <v>425</v>
      </c>
      <c r="M4968" s="14" t="s">
        <v>1691</v>
      </c>
      <c r="N4968" s="14" t="s">
        <v>623</v>
      </c>
      <c r="O4968" s="14" t="s">
        <v>4926</v>
      </c>
      <c r="P4968" s="14" t="s">
        <v>6079</v>
      </c>
      <c r="Q4968" s="14">
        <v>10</v>
      </c>
      <c r="R4968" s="14" t="s">
        <v>5383</v>
      </c>
      <c r="S4968" s="14" t="s">
        <v>439</v>
      </c>
      <c r="T4968" s="35">
        <v>2300</v>
      </c>
      <c r="U4968" s="14" t="s">
        <v>4</v>
      </c>
      <c r="V4968" s="14">
        <v>158</v>
      </c>
      <c r="W4968" s="16">
        <f>+IF(datos_arg[[#This Row],[Moneda]]="ARS",datos_arg[[#This Row],[Monto]],datos_arg[[#This Row],[Monto]]*datos_arg[[#This Row],[TC]])</f>
        <v>2300</v>
      </c>
      <c r="X4968" s="16">
        <f>IFERROR(IF(datos_arg[[#This Row],[Moneda]]="USD",datos_arg[[#This Row],[Monto]],datos_arg[[#This Row],[Monto]]/datos_arg[[#This Row],[TC]]),0)</f>
        <v>14.556962025316455</v>
      </c>
      <c r="Y4968" s="14"/>
    </row>
    <row r="4969" spans="1:25" ht="15" customHeight="1" x14ac:dyDescent="0.25">
      <c r="A4969" s="14">
        <f t="shared" si="77"/>
        <v>4966</v>
      </c>
      <c r="B4969" s="1">
        <v>44319</v>
      </c>
      <c r="C4969" s="18">
        <f>+YEAR(datos_arg[[#This Row],[Fecha]])</f>
        <v>2021</v>
      </c>
      <c r="D4969" s="18">
        <f>+MONTH(datos_arg[[#This Row],[Fecha]])</f>
        <v>5</v>
      </c>
      <c r="E4969" s="14" t="s">
        <v>1015</v>
      </c>
      <c r="F4969" s="14" t="s">
        <v>403</v>
      </c>
      <c r="G4969" s="14" t="s">
        <v>5383</v>
      </c>
      <c r="H4969" s="14" t="s">
        <v>8103</v>
      </c>
      <c r="I4969" s="14" t="s">
        <v>8105</v>
      </c>
      <c r="J4969" s="14" t="s">
        <v>425</v>
      </c>
      <c r="K4969" s="14"/>
      <c r="L4969" s="14" t="s">
        <v>425</v>
      </c>
      <c r="M4969" s="14" t="s">
        <v>2208</v>
      </c>
      <c r="N4969" s="14" t="s">
        <v>623</v>
      </c>
      <c r="O4969" s="14" t="s">
        <v>4927</v>
      </c>
      <c r="P4969" s="14" t="s">
        <v>6079</v>
      </c>
      <c r="Q4969" s="14">
        <v>10</v>
      </c>
      <c r="R4969" s="14" t="s">
        <v>5383</v>
      </c>
      <c r="S4969" s="14" t="s">
        <v>439</v>
      </c>
      <c r="T4969" s="35">
        <v>480</v>
      </c>
      <c r="U4969" s="14" t="s">
        <v>4</v>
      </c>
      <c r="V4969" s="14">
        <v>158</v>
      </c>
      <c r="W4969" s="16">
        <f>+IF(datos_arg[[#This Row],[Moneda]]="ARS",datos_arg[[#This Row],[Monto]],datos_arg[[#This Row],[Monto]]*datos_arg[[#This Row],[TC]])</f>
        <v>480</v>
      </c>
      <c r="X4969" s="16">
        <f>IFERROR(IF(datos_arg[[#This Row],[Moneda]]="USD",datos_arg[[#This Row],[Monto]],datos_arg[[#This Row],[Monto]]/datos_arg[[#This Row],[TC]]),0)</f>
        <v>3.037974683544304</v>
      </c>
      <c r="Y4969" s="14"/>
    </row>
    <row r="4970" spans="1:25" ht="15" customHeight="1" x14ac:dyDescent="0.25">
      <c r="A4970" s="14">
        <f t="shared" si="77"/>
        <v>4967</v>
      </c>
      <c r="B4970" s="1">
        <v>44319</v>
      </c>
      <c r="C4970" s="18">
        <f>+YEAR(datos_arg[[#This Row],[Fecha]])</f>
        <v>2021</v>
      </c>
      <c r="D4970" s="18">
        <f>+MONTH(datos_arg[[#This Row],[Fecha]])</f>
        <v>5</v>
      </c>
      <c r="E4970" s="14" t="s">
        <v>617</v>
      </c>
      <c r="F4970" s="14" t="s">
        <v>8101</v>
      </c>
      <c r="G4970" s="14"/>
      <c r="H4970" s="14" t="s">
        <v>8103</v>
      </c>
      <c r="I4970" s="14" t="s">
        <v>8105</v>
      </c>
      <c r="J4970" s="14" t="s">
        <v>6683</v>
      </c>
      <c r="K4970" s="14" t="s">
        <v>420</v>
      </c>
      <c r="L4970" s="14" t="s">
        <v>422</v>
      </c>
      <c r="M4970" s="14" t="s">
        <v>736</v>
      </c>
      <c r="N4970" s="14" t="s">
        <v>4398</v>
      </c>
      <c r="O4970" s="14" t="s">
        <v>4928</v>
      </c>
      <c r="P4970" s="14" t="s">
        <v>6247</v>
      </c>
      <c r="Q4970" s="14">
        <v>0</v>
      </c>
      <c r="R4970" s="14" t="s">
        <v>8101</v>
      </c>
      <c r="S4970" s="14" t="s">
        <v>439</v>
      </c>
      <c r="T4970" s="35">
        <v>1280</v>
      </c>
      <c r="U4970" s="14" t="s">
        <v>4</v>
      </c>
      <c r="V4970" s="14">
        <v>158</v>
      </c>
      <c r="W4970" s="16">
        <f>+IF(datos_arg[[#This Row],[Moneda]]="ARS",datos_arg[[#This Row],[Monto]],datos_arg[[#This Row],[Monto]]*datos_arg[[#This Row],[TC]])</f>
        <v>1280</v>
      </c>
      <c r="X4970" s="16">
        <f>IFERROR(IF(datos_arg[[#This Row],[Moneda]]="USD",datos_arg[[#This Row],[Monto]],datos_arg[[#This Row],[Monto]]/datos_arg[[#This Row],[TC]]),0)</f>
        <v>8.1012658227848107</v>
      </c>
      <c r="Y4970" s="14"/>
    </row>
    <row r="4971" spans="1:25" ht="15" customHeight="1" x14ac:dyDescent="0.25">
      <c r="A4971" s="14">
        <f t="shared" si="77"/>
        <v>4968</v>
      </c>
      <c r="B4971" s="1">
        <v>44319</v>
      </c>
      <c r="C4971" s="18">
        <f>+YEAR(datos_arg[[#This Row],[Fecha]])</f>
        <v>2021</v>
      </c>
      <c r="D4971" s="18">
        <f>+MONTH(datos_arg[[#This Row],[Fecha]])</f>
        <v>5</v>
      </c>
      <c r="E4971" s="14" t="s">
        <v>1015</v>
      </c>
      <c r="F4971" s="14" t="s">
        <v>403</v>
      </c>
      <c r="G4971" s="14" t="s">
        <v>5383</v>
      </c>
      <c r="H4971" s="14" t="s">
        <v>532</v>
      </c>
      <c r="I4971" s="14" t="s">
        <v>7132</v>
      </c>
      <c r="J4971" s="14" t="s">
        <v>425</v>
      </c>
      <c r="K4971" s="14" t="s">
        <v>421</v>
      </c>
      <c r="L4971" s="14" t="s">
        <v>425</v>
      </c>
      <c r="M4971" s="14" t="s">
        <v>1384</v>
      </c>
      <c r="N4971" s="14" t="s">
        <v>100</v>
      </c>
      <c r="O4971" s="14" t="s">
        <v>4929</v>
      </c>
      <c r="P4971" s="14" t="s">
        <v>6394</v>
      </c>
      <c r="Q4971" s="14">
        <v>1</v>
      </c>
      <c r="R4971" s="14" t="s">
        <v>5383</v>
      </c>
      <c r="S4971" s="14" t="s">
        <v>439</v>
      </c>
      <c r="T4971" s="35">
        <v>2295.42</v>
      </c>
      <c r="U4971" s="14" t="s">
        <v>4</v>
      </c>
      <c r="V4971" s="14">
        <v>158</v>
      </c>
      <c r="W4971" s="16">
        <f>+IF(datos_arg[[#This Row],[Moneda]]="ARS",datos_arg[[#This Row],[Monto]],datos_arg[[#This Row],[Monto]]*datos_arg[[#This Row],[TC]])</f>
        <v>2295.42</v>
      </c>
      <c r="X4971" s="16">
        <f>IFERROR(IF(datos_arg[[#This Row],[Moneda]]="USD",datos_arg[[#This Row],[Monto]],datos_arg[[#This Row],[Monto]]/datos_arg[[#This Row],[TC]]),0)</f>
        <v>14.527974683544304</v>
      </c>
      <c r="Y4971" s="14"/>
    </row>
    <row r="4972" spans="1:25" ht="15" customHeight="1" x14ac:dyDescent="0.25">
      <c r="A4972" s="14">
        <f t="shared" si="77"/>
        <v>4969</v>
      </c>
      <c r="B4972" s="1">
        <v>44319</v>
      </c>
      <c r="C4972" s="18">
        <f>+YEAR(datos_arg[[#This Row],[Fecha]])</f>
        <v>2021</v>
      </c>
      <c r="D4972" s="18">
        <f>+MONTH(datos_arg[[#This Row],[Fecha]])</f>
        <v>5</v>
      </c>
      <c r="E4972" s="14" t="s">
        <v>1015</v>
      </c>
      <c r="F4972" s="14" t="s">
        <v>403</v>
      </c>
      <c r="G4972" s="14" t="s">
        <v>5383</v>
      </c>
      <c r="H4972" s="14" t="s">
        <v>532</v>
      </c>
      <c r="I4972" s="14" t="s">
        <v>7132</v>
      </c>
      <c r="J4972" s="14" t="s">
        <v>425</v>
      </c>
      <c r="K4972" s="14" t="s">
        <v>421</v>
      </c>
      <c r="L4972" s="14" t="s">
        <v>425</v>
      </c>
      <c r="M4972" s="14" t="s">
        <v>943</v>
      </c>
      <c r="N4972" s="14" t="s">
        <v>100</v>
      </c>
      <c r="O4972" s="14" t="s">
        <v>4930</v>
      </c>
      <c r="P4972" s="14" t="s">
        <v>6394</v>
      </c>
      <c r="Q4972" s="14">
        <v>3</v>
      </c>
      <c r="R4972" s="14" t="s">
        <v>5383</v>
      </c>
      <c r="S4972" s="14" t="s">
        <v>439</v>
      </c>
      <c r="T4972" s="35">
        <v>3477.56</v>
      </c>
      <c r="U4972" s="14" t="s">
        <v>4</v>
      </c>
      <c r="V4972" s="14">
        <v>158</v>
      </c>
      <c r="W4972" s="16">
        <f>+IF(datos_arg[[#This Row],[Moneda]]="ARS",datos_arg[[#This Row],[Monto]],datos_arg[[#This Row],[Monto]]*datos_arg[[#This Row],[TC]])</f>
        <v>3477.56</v>
      </c>
      <c r="X4972" s="16">
        <f>IFERROR(IF(datos_arg[[#This Row],[Moneda]]="USD",datos_arg[[#This Row],[Monto]],datos_arg[[#This Row],[Monto]]/datos_arg[[#This Row],[TC]]),0)</f>
        <v>22.009873417721519</v>
      </c>
      <c r="Y4972" s="14"/>
    </row>
    <row r="4973" spans="1:25" x14ac:dyDescent="0.25">
      <c r="A4973" s="14">
        <f t="shared" si="77"/>
        <v>4970</v>
      </c>
      <c r="B4973" s="1">
        <v>44319</v>
      </c>
      <c r="C4973" s="18">
        <f>+YEAR(datos_arg[[#This Row],[Fecha]])</f>
        <v>2021</v>
      </c>
      <c r="D4973" s="18">
        <f>+MONTH(datos_arg[[#This Row],[Fecha]])</f>
        <v>5</v>
      </c>
      <c r="E4973" s="14" t="s">
        <v>1016</v>
      </c>
      <c r="F4973" s="14" t="s">
        <v>5364</v>
      </c>
      <c r="G4973" s="14" t="s">
        <v>6699</v>
      </c>
      <c r="H4973" s="14" t="s">
        <v>7132</v>
      </c>
      <c r="I4973" s="14" t="s">
        <v>7132</v>
      </c>
      <c r="J4973" s="14" t="s">
        <v>425</v>
      </c>
      <c r="K4973" s="14"/>
      <c r="L4973" s="14" t="s">
        <v>425</v>
      </c>
      <c r="M4973" s="14" t="s">
        <v>215</v>
      </c>
      <c r="N4973" s="14" t="s">
        <v>215</v>
      </c>
      <c r="O4973" s="14" t="s">
        <v>2179</v>
      </c>
      <c r="P4973" s="14"/>
      <c r="Q4973" s="14"/>
      <c r="R4973" s="14" t="s">
        <v>5364</v>
      </c>
      <c r="S4973" s="14" t="s">
        <v>440</v>
      </c>
      <c r="T4973" s="35">
        <v>2200</v>
      </c>
      <c r="U4973" s="14" t="s">
        <v>2</v>
      </c>
      <c r="V4973" s="14">
        <v>158</v>
      </c>
      <c r="W4973" s="16">
        <f>+IF(datos_arg[[#This Row],[Moneda]]="ARS",datos_arg[[#This Row],[Monto]],datos_arg[[#This Row],[Monto]]*datos_arg[[#This Row],[TC]])</f>
        <v>347600</v>
      </c>
      <c r="X4973" s="16">
        <f>IFERROR(IF(datos_arg[[#This Row],[Moneda]]="USD",datos_arg[[#This Row],[Monto]],datos_arg[[#This Row],[Monto]]/datos_arg[[#This Row],[TC]]),0)</f>
        <v>2200</v>
      </c>
      <c r="Y4973" s="14"/>
    </row>
    <row r="4974" spans="1:25" x14ac:dyDescent="0.25">
      <c r="A4974" s="14">
        <f t="shared" si="77"/>
        <v>4971</v>
      </c>
      <c r="B4974" s="1">
        <v>44319</v>
      </c>
      <c r="C4974" s="18">
        <f>+YEAR(datos_arg[[#This Row],[Fecha]])</f>
        <v>2021</v>
      </c>
      <c r="D4974" s="18">
        <f>+MONTH(datos_arg[[#This Row],[Fecha]])</f>
        <v>5</v>
      </c>
      <c r="E4974" s="14" t="s">
        <v>1016</v>
      </c>
      <c r="F4974" s="14" t="s">
        <v>5365</v>
      </c>
      <c r="G4974" s="14" t="s">
        <v>6696</v>
      </c>
      <c r="H4974" s="14" t="s">
        <v>7132</v>
      </c>
      <c r="I4974" s="14" t="s">
        <v>7132</v>
      </c>
      <c r="J4974" s="14" t="s">
        <v>425</v>
      </c>
      <c r="K4974" s="14"/>
      <c r="L4974" s="14" t="s">
        <v>425</v>
      </c>
      <c r="M4974" s="14" t="s">
        <v>481</v>
      </c>
      <c r="N4974" s="14" t="s">
        <v>481</v>
      </c>
      <c r="O4974" s="14" t="s">
        <v>2179</v>
      </c>
      <c r="P4974" s="14"/>
      <c r="Q4974" s="14"/>
      <c r="R4974" s="14" t="s">
        <v>5365</v>
      </c>
      <c r="S4974" s="14" t="s">
        <v>440</v>
      </c>
      <c r="T4974" s="35">
        <v>2500</v>
      </c>
      <c r="U4974" s="14" t="s">
        <v>2</v>
      </c>
      <c r="V4974" s="14">
        <v>158</v>
      </c>
      <c r="W4974" s="16">
        <f>+IF(datos_arg[[#This Row],[Moneda]]="ARS",datos_arg[[#This Row],[Monto]],datos_arg[[#This Row],[Monto]]*datos_arg[[#This Row],[TC]])</f>
        <v>395000</v>
      </c>
      <c r="X4974" s="16">
        <f>IFERROR(IF(datos_arg[[#This Row],[Moneda]]="USD",datos_arg[[#This Row],[Monto]],datos_arg[[#This Row],[Monto]]/datos_arg[[#This Row],[TC]]),0)</f>
        <v>2500</v>
      </c>
      <c r="Y4974" s="14"/>
    </row>
    <row r="4975" spans="1:25" x14ac:dyDescent="0.25">
      <c r="A4975" s="14">
        <f t="shared" si="77"/>
        <v>4972</v>
      </c>
      <c r="B4975" s="1">
        <v>44319</v>
      </c>
      <c r="C4975" s="18">
        <f>+YEAR(datos_arg[[#This Row],[Fecha]])</f>
        <v>2021</v>
      </c>
      <c r="D4975" s="18">
        <f>+MONTH(datos_arg[[#This Row],[Fecha]])</f>
        <v>5</v>
      </c>
      <c r="E4975" s="14" t="s">
        <v>1016</v>
      </c>
      <c r="F4975" s="14" t="s">
        <v>5365</v>
      </c>
      <c r="G4975" s="14" t="s">
        <v>6698</v>
      </c>
      <c r="H4975" s="14" t="s">
        <v>7132</v>
      </c>
      <c r="I4975" s="14" t="s">
        <v>7132</v>
      </c>
      <c r="J4975" s="14" t="s">
        <v>425</v>
      </c>
      <c r="K4975" s="14"/>
      <c r="L4975" s="14" t="s">
        <v>425</v>
      </c>
      <c r="M4975" s="14" t="s">
        <v>150</v>
      </c>
      <c r="N4975" s="14" t="s">
        <v>150</v>
      </c>
      <c r="O4975" s="14" t="s">
        <v>2179</v>
      </c>
      <c r="P4975" s="14"/>
      <c r="Q4975" s="14"/>
      <c r="R4975" s="14" t="s">
        <v>5365</v>
      </c>
      <c r="S4975" s="14" t="s">
        <v>440</v>
      </c>
      <c r="T4975" s="35">
        <v>800</v>
      </c>
      <c r="U4975" s="14" t="s">
        <v>2</v>
      </c>
      <c r="V4975" s="14">
        <v>158</v>
      </c>
      <c r="W4975" s="16">
        <f>+IF(datos_arg[[#This Row],[Moneda]]="ARS",datos_arg[[#This Row],[Monto]],datos_arg[[#This Row],[Monto]]*datos_arg[[#This Row],[TC]])</f>
        <v>126400</v>
      </c>
      <c r="X4975" s="16">
        <f>IFERROR(IF(datos_arg[[#This Row],[Moneda]]="USD",datos_arg[[#This Row],[Monto]],datos_arg[[#This Row],[Monto]]/datos_arg[[#This Row],[TC]]),0)</f>
        <v>800</v>
      </c>
      <c r="Y4975" s="14"/>
    </row>
    <row r="4976" spans="1:25" x14ac:dyDescent="0.25">
      <c r="A4976" s="14">
        <f t="shared" si="77"/>
        <v>4973</v>
      </c>
      <c r="B4976" s="1">
        <v>44319</v>
      </c>
      <c r="C4976" s="18">
        <f>+YEAR(datos_arg[[#This Row],[Fecha]])</f>
        <v>2021</v>
      </c>
      <c r="D4976" s="18">
        <f>+MONTH(datos_arg[[#This Row],[Fecha]])</f>
        <v>5</v>
      </c>
      <c r="E4976" s="14" t="s">
        <v>1016</v>
      </c>
      <c r="F4976" s="14" t="s">
        <v>5365</v>
      </c>
      <c r="G4976" s="14" t="s">
        <v>6697</v>
      </c>
      <c r="H4976" s="14" t="s">
        <v>7132</v>
      </c>
      <c r="I4976" s="14" t="s">
        <v>7132</v>
      </c>
      <c r="J4976" s="14" t="s">
        <v>425</v>
      </c>
      <c r="K4976" s="14"/>
      <c r="L4976" s="14" t="s">
        <v>425</v>
      </c>
      <c r="M4976" s="14" t="s">
        <v>1170</v>
      </c>
      <c r="N4976" s="14" t="s">
        <v>1170</v>
      </c>
      <c r="O4976" s="14" t="s">
        <v>2179</v>
      </c>
      <c r="P4976" s="14"/>
      <c r="Q4976" s="14"/>
      <c r="R4976" s="14" t="s">
        <v>5365</v>
      </c>
      <c r="S4976" s="14" t="s">
        <v>440</v>
      </c>
      <c r="T4976" s="35">
        <v>1500</v>
      </c>
      <c r="U4976" s="14" t="s">
        <v>2</v>
      </c>
      <c r="V4976" s="14">
        <v>158</v>
      </c>
      <c r="W4976" s="16">
        <f>+IF(datos_arg[[#This Row],[Moneda]]="ARS",datos_arg[[#This Row],[Monto]],datos_arg[[#This Row],[Monto]]*datos_arg[[#This Row],[TC]])</f>
        <v>237000</v>
      </c>
      <c r="X4976" s="16">
        <f>IFERROR(IF(datos_arg[[#This Row],[Moneda]]="USD",datos_arg[[#This Row],[Monto]],datos_arg[[#This Row],[Monto]]/datos_arg[[#This Row],[TC]]),0)</f>
        <v>1500</v>
      </c>
      <c r="Y4976" s="14"/>
    </row>
    <row r="4977" spans="1:25" x14ac:dyDescent="0.25">
      <c r="A4977" s="14">
        <f t="shared" si="77"/>
        <v>4974</v>
      </c>
      <c r="B4977" s="1">
        <v>44319</v>
      </c>
      <c r="C4977" s="18">
        <f>+YEAR(datos_arg[[#This Row],[Fecha]])</f>
        <v>2021</v>
      </c>
      <c r="D4977" s="18">
        <f>+MONTH(datos_arg[[#This Row],[Fecha]])</f>
        <v>5</v>
      </c>
      <c r="E4977" s="14" t="s">
        <v>1016</v>
      </c>
      <c r="F4977" s="14" t="s">
        <v>5364</v>
      </c>
      <c r="G4977" s="14" t="s">
        <v>6705</v>
      </c>
      <c r="H4977" s="14" t="s">
        <v>7132</v>
      </c>
      <c r="I4977" s="14" t="s">
        <v>7132</v>
      </c>
      <c r="J4977" s="14" t="s">
        <v>425</v>
      </c>
      <c r="K4977" s="14"/>
      <c r="L4977" s="14" t="s">
        <v>425</v>
      </c>
      <c r="M4977" s="14" t="s">
        <v>400</v>
      </c>
      <c r="N4977" s="14" t="s">
        <v>400</v>
      </c>
      <c r="O4977" s="14" t="s">
        <v>2179</v>
      </c>
      <c r="P4977" s="14"/>
      <c r="Q4977" s="14"/>
      <c r="R4977" s="14" t="s">
        <v>5364</v>
      </c>
      <c r="S4977" s="14" t="s">
        <v>440</v>
      </c>
      <c r="T4977" s="35">
        <v>2800</v>
      </c>
      <c r="U4977" s="14" t="s">
        <v>2</v>
      </c>
      <c r="V4977" s="14">
        <v>158</v>
      </c>
      <c r="W4977" s="16">
        <f>+IF(datos_arg[[#This Row],[Moneda]]="ARS",datos_arg[[#This Row],[Monto]],datos_arg[[#This Row],[Monto]]*datos_arg[[#This Row],[TC]])</f>
        <v>442400</v>
      </c>
      <c r="X4977" s="16">
        <f>IFERROR(IF(datos_arg[[#This Row],[Moneda]]="USD",datos_arg[[#This Row],[Monto]],datos_arg[[#This Row],[Monto]]/datos_arg[[#This Row],[TC]]),0)</f>
        <v>2800</v>
      </c>
      <c r="Y4977" s="14"/>
    </row>
    <row r="4978" spans="1:25" x14ac:dyDescent="0.25">
      <c r="A4978" s="14">
        <f t="shared" si="77"/>
        <v>4975</v>
      </c>
      <c r="B4978" s="1">
        <v>44319</v>
      </c>
      <c r="C4978" s="18">
        <f>+YEAR(datos_arg[[#This Row],[Fecha]])</f>
        <v>2021</v>
      </c>
      <c r="D4978" s="18">
        <f>+MONTH(datos_arg[[#This Row],[Fecha]])</f>
        <v>5</v>
      </c>
      <c r="E4978" s="14" t="s">
        <v>1016</v>
      </c>
      <c r="F4978" s="14" t="s">
        <v>5364</v>
      </c>
      <c r="G4978" s="14" t="s">
        <v>6706</v>
      </c>
      <c r="H4978" s="14" t="s">
        <v>7132</v>
      </c>
      <c r="I4978" s="14" t="s">
        <v>7132</v>
      </c>
      <c r="J4978" s="14" t="s">
        <v>425</v>
      </c>
      <c r="K4978" s="14"/>
      <c r="L4978" s="14" t="s">
        <v>425</v>
      </c>
      <c r="M4978" s="14" t="s">
        <v>3429</v>
      </c>
      <c r="N4978" s="14" t="s">
        <v>3429</v>
      </c>
      <c r="O4978" s="14" t="s">
        <v>2179</v>
      </c>
      <c r="P4978" s="14"/>
      <c r="Q4978" s="14"/>
      <c r="R4978" s="14" t="s">
        <v>5364</v>
      </c>
      <c r="S4978" s="14" t="s">
        <v>440</v>
      </c>
      <c r="T4978" s="35">
        <v>2000</v>
      </c>
      <c r="U4978" s="14" t="s">
        <v>2</v>
      </c>
      <c r="V4978" s="14">
        <v>158</v>
      </c>
      <c r="W4978" s="16">
        <f>+IF(datos_arg[[#This Row],[Moneda]]="ARS",datos_arg[[#This Row],[Monto]],datos_arg[[#This Row],[Monto]]*datos_arg[[#This Row],[TC]])</f>
        <v>316000</v>
      </c>
      <c r="X4978" s="16">
        <f>IFERROR(IF(datos_arg[[#This Row],[Moneda]]="USD",datos_arg[[#This Row],[Monto]],datos_arg[[#This Row],[Monto]]/datos_arg[[#This Row],[TC]]),0)</f>
        <v>2000</v>
      </c>
      <c r="Y4978" s="14"/>
    </row>
    <row r="4979" spans="1:25" ht="15" customHeight="1" x14ac:dyDescent="0.25">
      <c r="A4979" s="14">
        <f t="shared" si="77"/>
        <v>4976</v>
      </c>
      <c r="B4979" s="1">
        <v>44319</v>
      </c>
      <c r="C4979" s="18">
        <f>+YEAR(datos_arg[[#This Row],[Fecha]])</f>
        <v>2021</v>
      </c>
      <c r="D4979" s="18">
        <f>+MONTH(datos_arg[[#This Row],[Fecha]])</f>
        <v>5</v>
      </c>
      <c r="E4979" s="14" t="s">
        <v>1016</v>
      </c>
      <c r="F4979" s="14" t="s">
        <v>5364</v>
      </c>
      <c r="G4979" s="14" t="s">
        <v>6706</v>
      </c>
      <c r="H4979" s="14" t="s">
        <v>7132</v>
      </c>
      <c r="I4979" s="14" t="s">
        <v>7132</v>
      </c>
      <c r="J4979" s="14" t="s">
        <v>425</v>
      </c>
      <c r="K4979" s="14"/>
      <c r="L4979" s="14" t="s">
        <v>425</v>
      </c>
      <c r="M4979" s="14" t="s">
        <v>3429</v>
      </c>
      <c r="N4979" s="14" t="s">
        <v>3429</v>
      </c>
      <c r="O4979" s="14" t="s">
        <v>3434</v>
      </c>
      <c r="P4979" s="14"/>
      <c r="Q4979" s="14"/>
      <c r="R4979" s="14" t="s">
        <v>5364</v>
      </c>
      <c r="S4979" s="14" t="s">
        <v>439</v>
      </c>
      <c r="T4979" s="35">
        <v>12000</v>
      </c>
      <c r="U4979" s="14" t="s">
        <v>4</v>
      </c>
      <c r="V4979" s="14">
        <v>158</v>
      </c>
      <c r="W4979" s="16">
        <f>+IF(datos_arg[[#This Row],[Moneda]]="ARS",datos_arg[[#This Row],[Monto]],datos_arg[[#This Row],[Monto]]*datos_arg[[#This Row],[TC]])</f>
        <v>12000</v>
      </c>
      <c r="X4979" s="16">
        <f>IFERROR(IF(datos_arg[[#This Row],[Moneda]]="USD",datos_arg[[#This Row],[Monto]],datos_arg[[#This Row],[Monto]]/datos_arg[[#This Row],[TC]]),0)</f>
        <v>75.949367088607602</v>
      </c>
      <c r="Y4979" s="14"/>
    </row>
    <row r="4980" spans="1:25" x14ac:dyDescent="0.25">
      <c r="A4980" s="14">
        <f t="shared" si="77"/>
        <v>4977</v>
      </c>
      <c r="B4980" s="1">
        <v>44319</v>
      </c>
      <c r="C4980" s="18">
        <f>+YEAR(datos_arg[[#This Row],[Fecha]])</f>
        <v>2021</v>
      </c>
      <c r="D4980" s="18">
        <f>+MONTH(datos_arg[[#This Row],[Fecha]])</f>
        <v>5</v>
      </c>
      <c r="E4980" s="14" t="s">
        <v>1016</v>
      </c>
      <c r="F4980" s="14" t="s">
        <v>5364</v>
      </c>
      <c r="G4980" s="14" t="s">
        <v>6704</v>
      </c>
      <c r="H4980" s="14" t="s">
        <v>7132</v>
      </c>
      <c r="I4980" s="14" t="s">
        <v>7132</v>
      </c>
      <c r="J4980" s="14" t="s">
        <v>425</v>
      </c>
      <c r="K4980" s="14"/>
      <c r="L4980" s="14" t="s">
        <v>425</v>
      </c>
      <c r="M4980" s="14" t="s">
        <v>2930</v>
      </c>
      <c r="N4980" s="14" t="s">
        <v>2930</v>
      </c>
      <c r="O4980" s="14" t="s">
        <v>2179</v>
      </c>
      <c r="P4980" s="14"/>
      <c r="Q4980" s="14"/>
      <c r="R4980" s="14" t="s">
        <v>5364</v>
      </c>
      <c r="S4980" s="14" t="s">
        <v>440</v>
      </c>
      <c r="T4980" s="35">
        <v>800</v>
      </c>
      <c r="U4980" s="14" t="s">
        <v>2</v>
      </c>
      <c r="V4980" s="14">
        <v>158</v>
      </c>
      <c r="W4980" s="16">
        <f>+IF(datos_arg[[#This Row],[Moneda]]="ARS",datos_arg[[#This Row],[Monto]],datos_arg[[#This Row],[Monto]]*datos_arg[[#This Row],[TC]])</f>
        <v>126400</v>
      </c>
      <c r="X4980" s="16">
        <f>IFERROR(IF(datos_arg[[#This Row],[Moneda]]="USD",datos_arg[[#This Row],[Monto]],datos_arg[[#This Row],[Monto]]/datos_arg[[#This Row],[TC]]),0)</f>
        <v>800</v>
      </c>
      <c r="Y4980" s="14"/>
    </row>
    <row r="4981" spans="1:25" x14ac:dyDescent="0.25">
      <c r="A4981" s="14">
        <f t="shared" si="77"/>
        <v>4978</v>
      </c>
      <c r="B4981" s="1">
        <v>44319</v>
      </c>
      <c r="C4981" s="18">
        <f>+YEAR(datos_arg[[#This Row],[Fecha]])</f>
        <v>2021</v>
      </c>
      <c r="D4981" s="18">
        <f>+MONTH(datos_arg[[#This Row],[Fecha]])</f>
        <v>5</v>
      </c>
      <c r="E4981" s="14" t="s">
        <v>1016</v>
      </c>
      <c r="F4981" s="14" t="s">
        <v>5364</v>
      </c>
      <c r="G4981" s="14" t="s">
        <v>6701</v>
      </c>
      <c r="H4981" s="14" t="s">
        <v>7132</v>
      </c>
      <c r="I4981" s="14" t="s">
        <v>7132</v>
      </c>
      <c r="J4981" s="14" t="s">
        <v>425</v>
      </c>
      <c r="K4981" s="14"/>
      <c r="L4981" s="14" t="s">
        <v>425</v>
      </c>
      <c r="M4981" s="14" t="s">
        <v>169</v>
      </c>
      <c r="N4981" s="14" t="s">
        <v>169</v>
      </c>
      <c r="O4981" s="14" t="s">
        <v>2179</v>
      </c>
      <c r="P4981" s="14"/>
      <c r="Q4981" s="14"/>
      <c r="R4981" s="14" t="s">
        <v>5364</v>
      </c>
      <c r="S4981" s="14" t="s">
        <v>440</v>
      </c>
      <c r="T4981" s="35">
        <v>1500</v>
      </c>
      <c r="U4981" s="14" t="s">
        <v>2</v>
      </c>
      <c r="V4981" s="14">
        <v>158</v>
      </c>
      <c r="W4981" s="16">
        <f>+IF(datos_arg[[#This Row],[Moneda]]="ARS",datos_arg[[#This Row],[Monto]],datos_arg[[#This Row],[Monto]]*datos_arg[[#This Row],[TC]])</f>
        <v>237000</v>
      </c>
      <c r="X4981" s="16">
        <f>IFERROR(IF(datos_arg[[#This Row],[Moneda]]="USD",datos_arg[[#This Row],[Monto]],datos_arg[[#This Row],[Monto]]/datos_arg[[#This Row],[TC]]),0)</f>
        <v>1500</v>
      </c>
      <c r="Y4981" s="14"/>
    </row>
    <row r="4982" spans="1:25" x14ac:dyDescent="0.25">
      <c r="A4982" s="14">
        <f t="shared" si="77"/>
        <v>4979</v>
      </c>
      <c r="B4982" s="1">
        <v>44319</v>
      </c>
      <c r="C4982" s="18">
        <f>+YEAR(datos_arg[[#This Row],[Fecha]])</f>
        <v>2021</v>
      </c>
      <c r="D4982" s="18">
        <f>+MONTH(datos_arg[[#This Row],[Fecha]])</f>
        <v>5</v>
      </c>
      <c r="E4982" s="14" t="s">
        <v>1016</v>
      </c>
      <c r="F4982" s="14" t="s">
        <v>5364</v>
      </c>
      <c r="G4982" s="14" t="s">
        <v>6702</v>
      </c>
      <c r="H4982" s="14" t="s">
        <v>7132</v>
      </c>
      <c r="I4982" s="14" t="s">
        <v>7132</v>
      </c>
      <c r="J4982" s="14" t="s">
        <v>425</v>
      </c>
      <c r="K4982" s="14"/>
      <c r="L4982" s="14" t="s">
        <v>425</v>
      </c>
      <c r="M4982" s="14" t="s">
        <v>978</v>
      </c>
      <c r="N4982" s="14" t="s">
        <v>978</v>
      </c>
      <c r="O4982" s="14" t="s">
        <v>2179</v>
      </c>
      <c r="P4982" s="14"/>
      <c r="Q4982" s="14"/>
      <c r="R4982" s="14" t="s">
        <v>5364</v>
      </c>
      <c r="S4982" s="14" t="s">
        <v>440</v>
      </c>
      <c r="T4982" s="35">
        <v>1500</v>
      </c>
      <c r="U4982" s="14" t="s">
        <v>2</v>
      </c>
      <c r="V4982" s="14">
        <v>158</v>
      </c>
      <c r="W4982" s="16">
        <f>+IF(datos_arg[[#This Row],[Moneda]]="ARS",datos_arg[[#This Row],[Monto]],datos_arg[[#This Row],[Monto]]*datos_arg[[#This Row],[TC]])</f>
        <v>237000</v>
      </c>
      <c r="X4982" s="16">
        <f>IFERROR(IF(datos_arg[[#This Row],[Moneda]]="USD",datos_arg[[#This Row],[Monto]],datos_arg[[#This Row],[Monto]]/datos_arg[[#This Row],[TC]]),0)</f>
        <v>1500</v>
      </c>
      <c r="Y4982" s="14"/>
    </row>
    <row r="4983" spans="1:25" x14ac:dyDescent="0.25">
      <c r="A4983" s="14">
        <f t="shared" si="77"/>
        <v>4980</v>
      </c>
      <c r="B4983" s="1">
        <v>44319</v>
      </c>
      <c r="C4983" s="18">
        <f>+YEAR(datos_arg[[#This Row],[Fecha]])</f>
        <v>2021</v>
      </c>
      <c r="D4983" s="18">
        <f>+MONTH(datos_arg[[#This Row],[Fecha]])</f>
        <v>5</v>
      </c>
      <c r="E4983" s="14" t="s">
        <v>1016</v>
      </c>
      <c r="F4983" s="14" t="s">
        <v>5364</v>
      </c>
      <c r="G4983" s="14" t="s">
        <v>6703</v>
      </c>
      <c r="H4983" s="14" t="s">
        <v>7132</v>
      </c>
      <c r="I4983" s="14" t="s">
        <v>7132</v>
      </c>
      <c r="J4983" s="14" t="s">
        <v>425</v>
      </c>
      <c r="K4983" s="14"/>
      <c r="L4983" s="14" t="s">
        <v>425</v>
      </c>
      <c r="M4983" s="14" t="s">
        <v>198</v>
      </c>
      <c r="N4983" s="14" t="s">
        <v>198</v>
      </c>
      <c r="O4983" s="14" t="s">
        <v>2179</v>
      </c>
      <c r="P4983" s="14"/>
      <c r="Q4983" s="14"/>
      <c r="R4983" s="14" t="s">
        <v>5364</v>
      </c>
      <c r="S4983" s="14" t="s">
        <v>440</v>
      </c>
      <c r="T4983" s="35">
        <v>2000</v>
      </c>
      <c r="U4983" s="14" t="s">
        <v>2</v>
      </c>
      <c r="V4983" s="14">
        <v>158</v>
      </c>
      <c r="W4983" s="16">
        <f>+IF(datos_arg[[#This Row],[Moneda]]="ARS",datos_arg[[#This Row],[Monto]],datos_arg[[#This Row],[Monto]]*datos_arg[[#This Row],[TC]])</f>
        <v>316000</v>
      </c>
      <c r="X4983" s="16">
        <f>IFERROR(IF(datos_arg[[#This Row],[Moneda]]="USD",datos_arg[[#This Row],[Monto]],datos_arg[[#This Row],[Monto]]/datos_arg[[#This Row],[TC]]),0)</f>
        <v>2000</v>
      </c>
      <c r="Y4983" s="14"/>
    </row>
    <row r="4984" spans="1:25" x14ac:dyDescent="0.25">
      <c r="A4984" s="14">
        <f t="shared" si="77"/>
        <v>4981</v>
      </c>
      <c r="B4984" s="1">
        <v>44319</v>
      </c>
      <c r="C4984" s="18">
        <f>+YEAR(datos_arg[[#This Row],[Fecha]])</f>
        <v>2021</v>
      </c>
      <c r="D4984" s="18">
        <f>+MONTH(datos_arg[[#This Row],[Fecha]])</f>
        <v>5</v>
      </c>
      <c r="E4984" s="14" t="s">
        <v>1016</v>
      </c>
      <c r="F4984" s="14" t="s">
        <v>5364</v>
      </c>
      <c r="G4984" s="14" t="s">
        <v>6699</v>
      </c>
      <c r="H4984" s="14" t="s">
        <v>7132</v>
      </c>
      <c r="I4984" s="14" t="s">
        <v>7132</v>
      </c>
      <c r="J4984" s="14" t="s">
        <v>425</v>
      </c>
      <c r="K4984" s="14"/>
      <c r="L4984" s="14" t="s">
        <v>425</v>
      </c>
      <c r="M4984" s="14" t="s">
        <v>137</v>
      </c>
      <c r="N4984" s="14" t="s">
        <v>137</v>
      </c>
      <c r="O4984" s="14" t="s">
        <v>2179</v>
      </c>
      <c r="P4984" s="14"/>
      <c r="Q4984" s="14"/>
      <c r="R4984" s="14" t="s">
        <v>5364</v>
      </c>
      <c r="S4984" s="14" t="s">
        <v>440</v>
      </c>
      <c r="T4984" s="35">
        <v>3300</v>
      </c>
      <c r="U4984" s="14" t="s">
        <v>2</v>
      </c>
      <c r="V4984" s="14">
        <v>158</v>
      </c>
      <c r="W4984" s="16">
        <f>+IF(datos_arg[[#This Row],[Moneda]]="ARS",datos_arg[[#This Row],[Monto]],datos_arg[[#This Row],[Monto]]*datos_arg[[#This Row],[TC]])</f>
        <v>521400</v>
      </c>
      <c r="X4984" s="16">
        <f>IFERROR(IF(datos_arg[[#This Row],[Moneda]]="USD",datos_arg[[#This Row],[Monto]],datos_arg[[#This Row],[Monto]]/datos_arg[[#This Row],[TC]]),0)</f>
        <v>3300</v>
      </c>
      <c r="Y4984" s="14"/>
    </row>
    <row r="4985" spans="1:25" x14ac:dyDescent="0.25">
      <c r="A4985" s="14">
        <f t="shared" si="77"/>
        <v>4982</v>
      </c>
      <c r="B4985" s="1">
        <v>44319</v>
      </c>
      <c r="C4985" s="18">
        <f>+YEAR(datos_arg[[#This Row],[Fecha]])</f>
        <v>2021</v>
      </c>
      <c r="D4985" s="18">
        <f>+MONTH(datos_arg[[#This Row],[Fecha]])</f>
        <v>5</v>
      </c>
      <c r="E4985" s="14" t="s">
        <v>1016</v>
      </c>
      <c r="F4985" s="14" t="s">
        <v>5364</v>
      </c>
      <c r="G4985" s="14" t="s">
        <v>6700</v>
      </c>
      <c r="H4985" s="14" t="s">
        <v>7132</v>
      </c>
      <c r="I4985" s="14" t="s">
        <v>7132</v>
      </c>
      <c r="J4985" s="14" t="s">
        <v>425</v>
      </c>
      <c r="K4985" s="14"/>
      <c r="L4985" s="14" t="s">
        <v>425</v>
      </c>
      <c r="M4985" s="14" t="s">
        <v>119</v>
      </c>
      <c r="N4985" s="14" t="s">
        <v>119</v>
      </c>
      <c r="O4985" s="14" t="s">
        <v>2179</v>
      </c>
      <c r="P4985" s="14"/>
      <c r="Q4985" s="14"/>
      <c r="R4985" s="14" t="s">
        <v>5364</v>
      </c>
      <c r="S4985" s="14" t="s">
        <v>440</v>
      </c>
      <c r="T4985" s="35">
        <v>2500</v>
      </c>
      <c r="U4985" s="14" t="s">
        <v>2</v>
      </c>
      <c r="V4985" s="14">
        <v>158</v>
      </c>
      <c r="W4985" s="16">
        <f>+IF(datos_arg[[#This Row],[Moneda]]="ARS",datos_arg[[#This Row],[Monto]],datos_arg[[#This Row],[Monto]]*datos_arg[[#This Row],[TC]])</f>
        <v>395000</v>
      </c>
      <c r="X4985" s="16">
        <f>IFERROR(IF(datos_arg[[#This Row],[Moneda]]="USD",datos_arg[[#This Row],[Monto]],datos_arg[[#This Row],[Monto]]/datos_arg[[#This Row],[TC]]),0)</f>
        <v>2500</v>
      </c>
      <c r="Y4985" s="14"/>
    </row>
    <row r="4986" spans="1:25" x14ac:dyDescent="0.25">
      <c r="A4986" s="14">
        <f t="shared" si="77"/>
        <v>4983</v>
      </c>
      <c r="B4986" s="1">
        <v>44319</v>
      </c>
      <c r="C4986" s="18">
        <f>+YEAR(datos_arg[[#This Row],[Fecha]])</f>
        <v>2021</v>
      </c>
      <c r="D4986" s="18">
        <f>+MONTH(datos_arg[[#This Row],[Fecha]])</f>
        <v>5</v>
      </c>
      <c r="E4986" s="14" t="s">
        <v>1016</v>
      </c>
      <c r="F4986" s="14" t="s">
        <v>5365</v>
      </c>
      <c r="G4986" s="14" t="s">
        <v>6726</v>
      </c>
      <c r="H4986" s="14" t="s">
        <v>7132</v>
      </c>
      <c r="I4986" s="14" t="s">
        <v>7132</v>
      </c>
      <c r="J4986" s="14" t="s">
        <v>425</v>
      </c>
      <c r="K4986" s="14"/>
      <c r="L4986" s="14" t="s">
        <v>425</v>
      </c>
      <c r="M4986" s="14" t="s">
        <v>3767</v>
      </c>
      <c r="N4986" s="14" t="s">
        <v>3767</v>
      </c>
      <c r="O4986" s="14" t="s">
        <v>2179</v>
      </c>
      <c r="P4986" s="14"/>
      <c r="Q4986" s="14"/>
      <c r="R4986" s="14" t="s">
        <v>5365</v>
      </c>
      <c r="S4986" s="14" t="s">
        <v>440</v>
      </c>
      <c r="T4986" s="35">
        <v>700</v>
      </c>
      <c r="U4986" s="14" t="s">
        <v>2</v>
      </c>
      <c r="V4986" s="14">
        <v>158</v>
      </c>
      <c r="W4986" s="16">
        <f>+IF(datos_arg[[#This Row],[Moneda]]="ARS",datos_arg[[#This Row],[Monto]],datos_arg[[#This Row],[Monto]]*datos_arg[[#This Row],[TC]])</f>
        <v>110600</v>
      </c>
      <c r="X4986" s="16">
        <f>IFERROR(IF(datos_arg[[#This Row],[Moneda]]="USD",datos_arg[[#This Row],[Monto]],datos_arg[[#This Row],[Monto]]/datos_arg[[#This Row],[TC]]),0)</f>
        <v>700</v>
      </c>
      <c r="Y4986" s="14"/>
    </row>
    <row r="4987" spans="1:25" x14ac:dyDescent="0.25">
      <c r="A4987" s="14">
        <f t="shared" si="77"/>
        <v>4984</v>
      </c>
      <c r="B4987" s="1">
        <v>44319</v>
      </c>
      <c r="C4987" s="18">
        <f>+YEAR(datos_arg[[#This Row],[Fecha]])</f>
        <v>2021</v>
      </c>
      <c r="D4987" s="18">
        <f>+MONTH(datos_arg[[#This Row],[Fecha]])</f>
        <v>5</v>
      </c>
      <c r="E4987" s="14" t="s">
        <v>1016</v>
      </c>
      <c r="F4987" s="14" t="s">
        <v>5364</v>
      </c>
      <c r="G4987" s="14" t="s">
        <v>6702</v>
      </c>
      <c r="H4987" s="14" t="s">
        <v>7132</v>
      </c>
      <c r="I4987" s="14" t="s">
        <v>7132</v>
      </c>
      <c r="J4987" s="14" t="s">
        <v>425</v>
      </c>
      <c r="K4987" s="14"/>
      <c r="L4987" s="14" t="s">
        <v>425</v>
      </c>
      <c r="M4987" s="14" t="s">
        <v>978</v>
      </c>
      <c r="N4987" s="14" t="s">
        <v>978</v>
      </c>
      <c r="O4987" s="14" t="s">
        <v>4469</v>
      </c>
      <c r="P4987" s="14"/>
      <c r="Q4987" s="14"/>
      <c r="R4987" s="14" t="s">
        <v>5364</v>
      </c>
      <c r="S4987" s="14" t="s">
        <v>440</v>
      </c>
      <c r="T4987" s="35">
        <v>100</v>
      </c>
      <c r="U4987" s="14" t="s">
        <v>2</v>
      </c>
      <c r="V4987" s="14">
        <v>158</v>
      </c>
      <c r="W4987" s="16">
        <f>+IF(datos_arg[[#This Row],[Moneda]]="ARS",datos_arg[[#This Row],[Monto]],datos_arg[[#This Row],[Monto]]*datos_arg[[#This Row],[TC]])</f>
        <v>15800</v>
      </c>
      <c r="X4987" s="16">
        <f>IFERROR(IF(datos_arg[[#This Row],[Moneda]]="USD",datos_arg[[#This Row],[Monto]],datos_arg[[#This Row],[Monto]]/datos_arg[[#This Row],[TC]]),0)</f>
        <v>100</v>
      </c>
      <c r="Y4987" s="14"/>
    </row>
    <row r="4988" spans="1:25" x14ac:dyDescent="0.25">
      <c r="A4988" s="14">
        <f t="shared" si="77"/>
        <v>4985</v>
      </c>
      <c r="B4988" s="1">
        <v>44319</v>
      </c>
      <c r="C4988" s="18">
        <f>+YEAR(datos_arg[[#This Row],[Fecha]])</f>
        <v>2021</v>
      </c>
      <c r="D4988" s="18">
        <f>+MONTH(datos_arg[[#This Row],[Fecha]])</f>
        <v>5</v>
      </c>
      <c r="E4988" s="14" t="s">
        <v>1016</v>
      </c>
      <c r="F4988" s="14" t="s">
        <v>5364</v>
      </c>
      <c r="G4988" s="14" t="s">
        <v>6700</v>
      </c>
      <c r="H4988" s="14" t="s">
        <v>7132</v>
      </c>
      <c r="I4988" s="14" t="s">
        <v>7132</v>
      </c>
      <c r="J4988" s="14" t="s">
        <v>425</v>
      </c>
      <c r="K4988" s="14"/>
      <c r="L4988" s="14" t="s">
        <v>425</v>
      </c>
      <c r="M4988" s="14" t="s">
        <v>4625</v>
      </c>
      <c r="N4988" s="14" t="s">
        <v>4625</v>
      </c>
      <c r="O4988" s="14" t="s">
        <v>4469</v>
      </c>
      <c r="P4988" s="14"/>
      <c r="Q4988" s="14"/>
      <c r="R4988" s="14" t="s">
        <v>5364</v>
      </c>
      <c r="S4988" s="14" t="s">
        <v>440</v>
      </c>
      <c r="T4988" s="35">
        <v>100</v>
      </c>
      <c r="U4988" s="14" t="s">
        <v>2</v>
      </c>
      <c r="V4988" s="14">
        <v>158</v>
      </c>
      <c r="W4988" s="16">
        <f>+IF(datos_arg[[#This Row],[Moneda]]="ARS",datos_arg[[#This Row],[Monto]],datos_arg[[#This Row],[Monto]]*datos_arg[[#This Row],[TC]])</f>
        <v>15800</v>
      </c>
      <c r="X4988" s="16">
        <f>IFERROR(IF(datos_arg[[#This Row],[Moneda]]="USD",datos_arg[[#This Row],[Monto]],datos_arg[[#This Row],[Monto]]/datos_arg[[#This Row],[TC]]),0)</f>
        <v>100</v>
      </c>
      <c r="Y4988" s="14"/>
    </row>
    <row r="4989" spans="1:25" x14ac:dyDescent="0.25">
      <c r="A4989" s="14">
        <f t="shared" si="77"/>
        <v>4986</v>
      </c>
      <c r="B4989" s="1">
        <v>44319</v>
      </c>
      <c r="C4989" s="18">
        <f>+YEAR(datos_arg[[#This Row],[Fecha]])</f>
        <v>2021</v>
      </c>
      <c r="D4989" s="18">
        <f>+MONTH(datos_arg[[#This Row],[Fecha]])</f>
        <v>5</v>
      </c>
      <c r="E4989" s="14" t="s">
        <v>1016</v>
      </c>
      <c r="F4989" s="14" t="s">
        <v>5364</v>
      </c>
      <c r="G4989" s="14" t="s">
        <v>6705</v>
      </c>
      <c r="H4989" s="14" t="s">
        <v>7132</v>
      </c>
      <c r="I4989" s="14" t="s">
        <v>7132</v>
      </c>
      <c r="J4989" s="14" t="s">
        <v>425</v>
      </c>
      <c r="K4989" s="14"/>
      <c r="L4989" s="14" t="s">
        <v>425</v>
      </c>
      <c r="M4989" s="14" t="s">
        <v>400</v>
      </c>
      <c r="N4989" s="14" t="s">
        <v>400</v>
      </c>
      <c r="O4989" s="14" t="s">
        <v>4469</v>
      </c>
      <c r="P4989" s="14"/>
      <c r="Q4989" s="14"/>
      <c r="R4989" s="14" t="s">
        <v>5364</v>
      </c>
      <c r="S4989" s="14" t="s">
        <v>440</v>
      </c>
      <c r="T4989" s="35">
        <v>100</v>
      </c>
      <c r="U4989" s="14" t="s">
        <v>2</v>
      </c>
      <c r="V4989" s="14">
        <v>158</v>
      </c>
      <c r="W4989" s="16">
        <f>+IF(datos_arg[[#This Row],[Moneda]]="ARS",datos_arg[[#This Row],[Monto]],datos_arg[[#This Row],[Monto]]*datos_arg[[#This Row],[TC]])</f>
        <v>15800</v>
      </c>
      <c r="X4989" s="16">
        <f>IFERROR(IF(datos_arg[[#This Row],[Moneda]]="USD",datos_arg[[#This Row],[Monto]],datos_arg[[#This Row],[Monto]]/datos_arg[[#This Row],[TC]]),0)</f>
        <v>100</v>
      </c>
      <c r="Y4989" s="14"/>
    </row>
    <row r="4990" spans="1:25" ht="15" customHeight="1" x14ac:dyDescent="0.25">
      <c r="A4990" s="14">
        <f t="shared" si="77"/>
        <v>4987</v>
      </c>
      <c r="B4990" s="1">
        <v>44319</v>
      </c>
      <c r="C4990" s="18">
        <f>+YEAR(datos_arg[[#This Row],[Fecha]])</f>
        <v>2021</v>
      </c>
      <c r="D4990" s="18">
        <f>+MONTH(datos_arg[[#This Row],[Fecha]])</f>
        <v>5</v>
      </c>
      <c r="E4990" s="14" t="s">
        <v>1016</v>
      </c>
      <c r="F4990" s="14" t="s">
        <v>5365</v>
      </c>
      <c r="G4990" s="14" t="s">
        <v>6698</v>
      </c>
      <c r="H4990" s="14" t="s">
        <v>7132</v>
      </c>
      <c r="I4990" s="14" t="s">
        <v>7132</v>
      </c>
      <c r="J4990" s="14" t="s">
        <v>425</v>
      </c>
      <c r="K4990" s="14"/>
      <c r="L4990" s="14" t="s">
        <v>425</v>
      </c>
      <c r="M4990" s="14" t="s">
        <v>150</v>
      </c>
      <c r="N4990" s="14" t="s">
        <v>150</v>
      </c>
      <c r="O4990" s="14" t="s">
        <v>4469</v>
      </c>
      <c r="P4990" s="14"/>
      <c r="Q4990" s="14"/>
      <c r="R4990" s="14" t="s">
        <v>5365</v>
      </c>
      <c r="S4990" s="14" t="s">
        <v>439</v>
      </c>
      <c r="T4990" s="35">
        <v>10000</v>
      </c>
      <c r="U4990" s="14" t="s">
        <v>4</v>
      </c>
      <c r="V4990" s="14">
        <v>158</v>
      </c>
      <c r="W4990" s="16">
        <f>+IF(datos_arg[[#This Row],[Moneda]]="ARS",datos_arg[[#This Row],[Monto]],datos_arg[[#This Row],[Monto]]*datos_arg[[#This Row],[TC]])</f>
        <v>10000</v>
      </c>
      <c r="X4990" s="16">
        <f>IFERROR(IF(datos_arg[[#This Row],[Moneda]]="USD",datos_arg[[#This Row],[Monto]],datos_arg[[#This Row],[Monto]]/datos_arg[[#This Row],[TC]]),0)</f>
        <v>63.291139240506332</v>
      </c>
      <c r="Y4990" s="14"/>
    </row>
    <row r="4991" spans="1:25" x14ac:dyDescent="0.25">
      <c r="A4991" s="14">
        <f t="shared" si="77"/>
        <v>4988</v>
      </c>
      <c r="B4991" s="1">
        <v>44319</v>
      </c>
      <c r="C4991" s="18">
        <f>+YEAR(datos_arg[[#This Row],[Fecha]])</f>
        <v>2021</v>
      </c>
      <c r="D4991" s="18">
        <f>+MONTH(datos_arg[[#This Row],[Fecha]])</f>
        <v>5</v>
      </c>
      <c r="E4991" s="14" t="s">
        <v>1016</v>
      </c>
      <c r="F4991" s="14" t="s">
        <v>5365</v>
      </c>
      <c r="G4991" s="14" t="s">
        <v>6726</v>
      </c>
      <c r="H4991" s="14" t="s">
        <v>7132</v>
      </c>
      <c r="I4991" s="14" t="s">
        <v>7132</v>
      </c>
      <c r="J4991" s="14" t="s">
        <v>425</v>
      </c>
      <c r="K4991" s="14"/>
      <c r="L4991" s="14" t="s">
        <v>425</v>
      </c>
      <c r="M4991" s="14" t="s">
        <v>3767</v>
      </c>
      <c r="N4991" s="14" t="s">
        <v>3767</v>
      </c>
      <c r="O4991" s="14" t="s">
        <v>4469</v>
      </c>
      <c r="P4991" s="14"/>
      <c r="Q4991" s="14"/>
      <c r="R4991" s="14" t="s">
        <v>5365</v>
      </c>
      <c r="S4991" s="14" t="s">
        <v>440</v>
      </c>
      <c r="T4991" s="35">
        <v>100</v>
      </c>
      <c r="U4991" s="14" t="s">
        <v>2</v>
      </c>
      <c r="V4991" s="14">
        <v>158</v>
      </c>
      <c r="W4991" s="16">
        <f>+IF(datos_arg[[#This Row],[Moneda]]="ARS",datos_arg[[#This Row],[Monto]],datos_arg[[#This Row],[Monto]]*datos_arg[[#This Row],[TC]])</f>
        <v>15800</v>
      </c>
      <c r="X4991" s="16">
        <f>IFERROR(IF(datos_arg[[#This Row],[Moneda]]="USD",datos_arg[[#This Row],[Monto]],datos_arg[[#This Row],[Monto]]/datos_arg[[#This Row],[TC]]),0)</f>
        <v>100</v>
      </c>
      <c r="Y4991" s="14"/>
    </row>
    <row r="4992" spans="1:25" x14ac:dyDescent="0.25">
      <c r="A4992" s="14">
        <f t="shared" si="77"/>
        <v>4989</v>
      </c>
      <c r="B4992" s="1">
        <v>44319</v>
      </c>
      <c r="C4992" s="18">
        <f>+YEAR(datos_arg[[#This Row],[Fecha]])</f>
        <v>2021</v>
      </c>
      <c r="D4992" s="18">
        <f>+MONTH(datos_arg[[#This Row],[Fecha]])</f>
        <v>5</v>
      </c>
      <c r="E4992" s="14" t="s">
        <v>1016</v>
      </c>
      <c r="F4992" s="14" t="s">
        <v>5364</v>
      </c>
      <c r="G4992" s="14" t="s">
        <v>6699</v>
      </c>
      <c r="H4992" s="14" t="s">
        <v>7132</v>
      </c>
      <c r="I4992" s="14" t="s">
        <v>7132</v>
      </c>
      <c r="J4992" s="14" t="s">
        <v>425</v>
      </c>
      <c r="K4992" s="14"/>
      <c r="L4992" s="14" t="s">
        <v>425</v>
      </c>
      <c r="M4992" s="14" t="s">
        <v>137</v>
      </c>
      <c r="N4992" s="14" t="s">
        <v>137</v>
      </c>
      <c r="O4992" s="14" t="s">
        <v>4469</v>
      </c>
      <c r="P4992" s="14"/>
      <c r="Q4992" s="14"/>
      <c r="R4992" s="14" t="s">
        <v>5364</v>
      </c>
      <c r="S4992" s="14" t="s">
        <v>440</v>
      </c>
      <c r="T4992" s="35">
        <v>100</v>
      </c>
      <c r="U4992" s="14" t="s">
        <v>2</v>
      </c>
      <c r="V4992" s="14">
        <v>158</v>
      </c>
      <c r="W4992" s="16">
        <f>+IF(datos_arg[[#This Row],[Moneda]]="ARS",datos_arg[[#This Row],[Monto]],datos_arg[[#This Row],[Monto]]*datos_arg[[#This Row],[TC]])</f>
        <v>15800</v>
      </c>
      <c r="X4992" s="16">
        <f>IFERROR(IF(datos_arg[[#This Row],[Moneda]]="USD",datos_arg[[#This Row],[Monto]],datos_arg[[#This Row],[Monto]]/datos_arg[[#This Row],[TC]]),0)</f>
        <v>100</v>
      </c>
      <c r="Y4992" s="14"/>
    </row>
    <row r="4993" spans="1:25" ht="15" customHeight="1" x14ac:dyDescent="0.25">
      <c r="A4993" s="14">
        <f t="shared" si="77"/>
        <v>4990</v>
      </c>
      <c r="B4993" s="1">
        <v>44319</v>
      </c>
      <c r="C4993" s="18">
        <f>+YEAR(datos_arg[[#This Row],[Fecha]])</f>
        <v>2021</v>
      </c>
      <c r="D4993" s="18">
        <f>+MONTH(datos_arg[[#This Row],[Fecha]])</f>
        <v>5</v>
      </c>
      <c r="E4993" s="14" t="s">
        <v>617</v>
      </c>
      <c r="F4993" s="14" t="s">
        <v>8101</v>
      </c>
      <c r="G4993" s="14"/>
      <c r="H4993" s="14" t="s">
        <v>8103</v>
      </c>
      <c r="I4993" s="14" t="s">
        <v>8105</v>
      </c>
      <c r="J4993" s="14" t="s">
        <v>472</v>
      </c>
      <c r="K4993" s="14" t="s">
        <v>421</v>
      </c>
      <c r="L4993" s="14" t="s">
        <v>425</v>
      </c>
      <c r="M4993" s="14" t="s">
        <v>540</v>
      </c>
      <c r="N4993" s="14" t="s">
        <v>100</v>
      </c>
      <c r="O4993" s="14" t="s">
        <v>4931</v>
      </c>
      <c r="P4993" s="14" t="s">
        <v>6395</v>
      </c>
      <c r="Q4993" s="14">
        <v>2</v>
      </c>
      <c r="R4993" s="14" t="s">
        <v>8101</v>
      </c>
      <c r="S4993" s="14" t="s">
        <v>439</v>
      </c>
      <c r="T4993" s="35">
        <v>2600</v>
      </c>
      <c r="U4993" s="14" t="s">
        <v>4</v>
      </c>
      <c r="V4993" s="14">
        <v>158</v>
      </c>
      <c r="W4993" s="16">
        <f>+IF(datos_arg[[#This Row],[Moneda]]="ARS",datos_arg[[#This Row],[Monto]],datos_arg[[#This Row],[Monto]]*datos_arg[[#This Row],[TC]])</f>
        <v>2600</v>
      </c>
      <c r="X4993" s="16">
        <f>IFERROR(IF(datos_arg[[#This Row],[Moneda]]="USD",datos_arg[[#This Row],[Monto]],datos_arg[[#This Row],[Monto]]/datos_arg[[#This Row],[TC]]),0)</f>
        <v>16.455696202531644</v>
      </c>
      <c r="Y4993" s="14"/>
    </row>
    <row r="4994" spans="1:25" ht="15" customHeight="1" x14ac:dyDescent="0.25">
      <c r="A4994" s="14">
        <f t="shared" si="77"/>
        <v>4991</v>
      </c>
      <c r="B4994" s="1">
        <v>44319</v>
      </c>
      <c r="C4994" s="18">
        <f>+YEAR(datos_arg[[#This Row],[Fecha]])</f>
        <v>2021</v>
      </c>
      <c r="D4994" s="18">
        <f>+MONTH(datos_arg[[#This Row],[Fecha]])</f>
        <v>5</v>
      </c>
      <c r="E4994" s="14" t="s">
        <v>449</v>
      </c>
      <c r="F4994" s="14" t="s">
        <v>505</v>
      </c>
      <c r="G4994" s="14"/>
      <c r="H4994" s="14" t="s">
        <v>7132</v>
      </c>
      <c r="I4994" s="14" t="s">
        <v>7132</v>
      </c>
      <c r="J4994" s="14" t="s">
        <v>425</v>
      </c>
      <c r="K4994" s="14"/>
      <c r="L4994" s="14" t="s">
        <v>425</v>
      </c>
      <c r="M4994" s="14" t="s">
        <v>613</v>
      </c>
      <c r="N4994" s="14" t="s">
        <v>2273</v>
      </c>
      <c r="O4994" s="14" t="s">
        <v>2592</v>
      </c>
      <c r="P4994" s="14"/>
      <c r="Q4994" s="14"/>
      <c r="R4994" s="14" t="s">
        <v>505</v>
      </c>
      <c r="S4994" s="14" t="s">
        <v>613</v>
      </c>
      <c r="T4994" s="35">
        <v>2624.8</v>
      </c>
      <c r="U4994" s="14" t="s">
        <v>4</v>
      </c>
      <c r="V4994" s="14">
        <v>158</v>
      </c>
      <c r="W4994" s="16">
        <f>+IF(datos_arg[[#This Row],[Moneda]]="ARS",datos_arg[[#This Row],[Monto]],datos_arg[[#This Row],[Monto]]*datos_arg[[#This Row],[TC]])</f>
        <v>2624.8</v>
      </c>
      <c r="X4994" s="16">
        <f>IFERROR(IF(datos_arg[[#This Row],[Moneda]]="USD",datos_arg[[#This Row],[Monto]],datos_arg[[#This Row],[Monto]]/datos_arg[[#This Row],[TC]]),0)</f>
        <v>16.612658227848101</v>
      </c>
      <c r="Y4994" s="14"/>
    </row>
    <row r="4995" spans="1:25" ht="15" customHeight="1" x14ac:dyDescent="0.25">
      <c r="A4995" s="14">
        <f t="shared" si="77"/>
        <v>4992</v>
      </c>
      <c r="B4995" s="1">
        <v>44319</v>
      </c>
      <c r="C4995" s="18">
        <f>+YEAR(datos_arg[[#This Row],[Fecha]])</f>
        <v>2021</v>
      </c>
      <c r="D4995" s="18">
        <f>+MONTH(datos_arg[[#This Row],[Fecha]])</f>
        <v>5</v>
      </c>
      <c r="E4995" s="14" t="s">
        <v>1015</v>
      </c>
      <c r="F4995" s="14" t="s">
        <v>430</v>
      </c>
      <c r="G4995" s="14"/>
      <c r="H4995" s="14" t="s">
        <v>7132</v>
      </c>
      <c r="I4995" s="14" t="s">
        <v>7132</v>
      </c>
      <c r="J4995" s="14" t="s">
        <v>425</v>
      </c>
      <c r="K4995" s="14"/>
      <c r="L4995" s="14" t="s">
        <v>425</v>
      </c>
      <c r="M4995" s="14" t="s">
        <v>102</v>
      </c>
      <c r="N4995" s="14" t="s">
        <v>480</v>
      </c>
      <c r="O4995" s="14" t="s">
        <v>4932</v>
      </c>
      <c r="P4995" s="14" t="s">
        <v>6396</v>
      </c>
      <c r="Q4995" s="14"/>
      <c r="R4995" s="14" t="s">
        <v>430</v>
      </c>
      <c r="S4995" s="14" t="s">
        <v>439</v>
      </c>
      <c r="T4995" s="35">
        <v>7655.4</v>
      </c>
      <c r="U4995" s="14" t="s">
        <v>4</v>
      </c>
      <c r="V4995" s="14">
        <v>158</v>
      </c>
      <c r="W4995" s="16">
        <f>+IF(datos_arg[[#This Row],[Moneda]]="ARS",datos_arg[[#This Row],[Monto]],datos_arg[[#This Row],[Monto]]*datos_arg[[#This Row],[TC]])</f>
        <v>7655.4</v>
      </c>
      <c r="X4995" s="16">
        <f>IFERROR(IF(datos_arg[[#This Row],[Moneda]]="USD",datos_arg[[#This Row],[Monto]],datos_arg[[#This Row],[Monto]]/datos_arg[[#This Row],[TC]]),0)</f>
        <v>48.451898734177213</v>
      </c>
      <c r="Y4995" s="14"/>
    </row>
    <row r="4996" spans="1:25" ht="15" customHeight="1" x14ac:dyDescent="0.25">
      <c r="A4996" s="14">
        <f t="shared" si="77"/>
        <v>4993</v>
      </c>
      <c r="B4996" s="1">
        <v>44319</v>
      </c>
      <c r="C4996" s="18">
        <f>+YEAR(datos_arg[[#This Row],[Fecha]])</f>
        <v>2021</v>
      </c>
      <c r="D4996" s="18">
        <f>+MONTH(datos_arg[[#This Row],[Fecha]])</f>
        <v>5</v>
      </c>
      <c r="E4996" s="14" t="s">
        <v>1015</v>
      </c>
      <c r="F4996" s="14" t="s">
        <v>430</v>
      </c>
      <c r="G4996" s="14"/>
      <c r="H4996" s="14" t="s">
        <v>7132</v>
      </c>
      <c r="I4996" s="14" t="s">
        <v>7132</v>
      </c>
      <c r="J4996" s="14" t="s">
        <v>425</v>
      </c>
      <c r="K4996" s="14"/>
      <c r="L4996" s="14" t="s">
        <v>425</v>
      </c>
      <c r="M4996" s="14" t="s">
        <v>102</v>
      </c>
      <c r="N4996" s="14" t="s">
        <v>480</v>
      </c>
      <c r="O4996" s="14" t="s">
        <v>4933</v>
      </c>
      <c r="P4996" s="14"/>
      <c r="Q4996" s="14"/>
      <c r="R4996" s="14" t="s">
        <v>430</v>
      </c>
      <c r="S4996" s="14" t="s">
        <v>439</v>
      </c>
      <c r="T4996" s="35">
        <v>1600</v>
      </c>
      <c r="U4996" s="14" t="s">
        <v>4</v>
      </c>
      <c r="V4996" s="14">
        <v>158</v>
      </c>
      <c r="W4996" s="16">
        <f>+IF(datos_arg[[#This Row],[Moneda]]="ARS",datos_arg[[#This Row],[Monto]],datos_arg[[#This Row],[Monto]]*datos_arg[[#This Row],[TC]])</f>
        <v>1600</v>
      </c>
      <c r="X4996" s="16">
        <f>IFERROR(IF(datos_arg[[#This Row],[Moneda]]="USD",datos_arg[[#This Row],[Monto]],datos_arg[[#This Row],[Monto]]/datos_arg[[#This Row],[TC]]),0)</f>
        <v>10.126582278481013</v>
      </c>
      <c r="Y4996" s="14"/>
    </row>
    <row r="4997" spans="1:25" ht="15" customHeight="1" x14ac:dyDescent="0.25">
      <c r="A4997" s="14">
        <f t="shared" si="77"/>
        <v>4994</v>
      </c>
      <c r="B4997" s="1">
        <v>44319</v>
      </c>
      <c r="C4997" s="18">
        <f>+YEAR(datos_arg[[#This Row],[Fecha]])</f>
        <v>2021</v>
      </c>
      <c r="D4997" s="18">
        <f>+MONTH(datos_arg[[#This Row],[Fecha]])</f>
        <v>5</v>
      </c>
      <c r="E4997" s="14" t="s">
        <v>617</v>
      </c>
      <c r="F4997" s="14" t="s">
        <v>8101</v>
      </c>
      <c r="G4997" s="14"/>
      <c r="H4997" s="14" t="s">
        <v>8103</v>
      </c>
      <c r="I4997" s="14" t="s">
        <v>8105</v>
      </c>
      <c r="J4997" s="14" t="s">
        <v>422</v>
      </c>
      <c r="K4997" s="14" t="s">
        <v>420</v>
      </c>
      <c r="L4997" s="14" t="s">
        <v>422</v>
      </c>
      <c r="M4997" s="14" t="s">
        <v>533</v>
      </c>
      <c r="N4997" s="14" t="s">
        <v>6614</v>
      </c>
      <c r="O4997" s="14" t="s">
        <v>7248</v>
      </c>
      <c r="P4997" s="14" t="s">
        <v>7249</v>
      </c>
      <c r="Q4997" s="14">
        <v>1</v>
      </c>
      <c r="R4997" s="14" t="s">
        <v>8101</v>
      </c>
      <c r="S4997" s="14" t="s">
        <v>439</v>
      </c>
      <c r="T4997" s="35">
        <v>920</v>
      </c>
      <c r="U4997" s="14" t="s">
        <v>4</v>
      </c>
      <c r="V4997" s="14">
        <v>158</v>
      </c>
      <c r="W4997" s="16">
        <f>+IF(datos_arg[[#This Row],[Moneda]]="ARS",datos_arg[[#This Row],[Monto]],datos_arg[[#This Row],[Monto]]*datos_arg[[#This Row],[TC]])</f>
        <v>920</v>
      </c>
      <c r="X4997" s="16">
        <f>IFERROR(IF(datos_arg[[#This Row],[Moneda]]="USD",datos_arg[[#This Row],[Monto]],datos_arg[[#This Row],[Monto]]/datos_arg[[#This Row],[TC]]),0)</f>
        <v>5.8227848101265822</v>
      </c>
      <c r="Y4997" s="14"/>
    </row>
    <row r="4998" spans="1:25" ht="15" customHeight="1" x14ac:dyDescent="0.25">
      <c r="A4998" s="14">
        <f t="shared" ref="A4998:A5061" si="78">+A4997+1</f>
        <v>4995</v>
      </c>
      <c r="B4998" s="1">
        <v>44320</v>
      </c>
      <c r="C4998" s="18">
        <f>+YEAR(datos_arg[[#This Row],[Fecha]])</f>
        <v>2021</v>
      </c>
      <c r="D4998" s="18">
        <f>+MONTH(datos_arg[[#This Row],[Fecha]])</f>
        <v>5</v>
      </c>
      <c r="E4998" s="14" t="s">
        <v>408</v>
      </c>
      <c r="F4998" s="14" t="s">
        <v>506</v>
      </c>
      <c r="G4998" s="14"/>
      <c r="H4998" s="14" t="s">
        <v>7132</v>
      </c>
      <c r="I4998" s="14" t="s">
        <v>7132</v>
      </c>
      <c r="J4998" s="14" t="s">
        <v>425</v>
      </c>
      <c r="K4998" s="14"/>
      <c r="L4998" s="14" t="s">
        <v>425</v>
      </c>
      <c r="M4998" s="14" t="s">
        <v>1762</v>
      </c>
      <c r="N4998" s="14" t="s">
        <v>1762</v>
      </c>
      <c r="O4998" s="14" t="s">
        <v>4937</v>
      </c>
      <c r="P4998" s="14"/>
      <c r="Q4998" s="14"/>
      <c r="R4998" s="14" t="s">
        <v>1762</v>
      </c>
      <c r="S4998" s="14" t="s">
        <v>439</v>
      </c>
      <c r="T4998" s="35">
        <v>11980.19</v>
      </c>
      <c r="U4998" s="14" t="s">
        <v>4</v>
      </c>
      <c r="V4998" s="14">
        <v>158</v>
      </c>
      <c r="W4998" s="16">
        <f>+IF(datos_arg[[#This Row],[Moneda]]="ARS",datos_arg[[#This Row],[Monto]],datos_arg[[#This Row],[Monto]]*datos_arg[[#This Row],[TC]])</f>
        <v>11980.19</v>
      </c>
      <c r="X4998" s="16">
        <f>IFERROR(IF(datos_arg[[#This Row],[Moneda]]="USD",datos_arg[[#This Row],[Monto]],datos_arg[[#This Row],[Monto]]/datos_arg[[#This Row],[TC]]),0)</f>
        <v>75.823987341772153</v>
      </c>
      <c r="Y4998" s="14"/>
    </row>
    <row r="4999" spans="1:25" ht="15" customHeight="1" x14ac:dyDescent="0.25">
      <c r="A4999" s="14">
        <f t="shared" si="78"/>
        <v>4996</v>
      </c>
      <c r="B4999" s="1">
        <v>44320</v>
      </c>
      <c r="C4999" s="18">
        <f>+YEAR(datos_arg[[#This Row],[Fecha]])</f>
        <v>2021</v>
      </c>
      <c r="D4999" s="18">
        <f>+MONTH(datos_arg[[#This Row],[Fecha]])</f>
        <v>5</v>
      </c>
      <c r="E4999" s="14" t="s">
        <v>449</v>
      </c>
      <c r="F4999" s="14" t="s">
        <v>505</v>
      </c>
      <c r="G4999" s="14"/>
      <c r="H4999" s="14" t="s">
        <v>7132</v>
      </c>
      <c r="I4999" s="14" t="s">
        <v>7132</v>
      </c>
      <c r="J4999" s="14" t="s">
        <v>425</v>
      </c>
      <c r="K4999" s="14"/>
      <c r="L4999" s="14" t="s">
        <v>425</v>
      </c>
      <c r="M4999" s="14" t="s">
        <v>613</v>
      </c>
      <c r="N4999" s="14" t="s">
        <v>2273</v>
      </c>
      <c r="O4999" s="14" t="s">
        <v>2592</v>
      </c>
      <c r="P4999" s="14"/>
      <c r="Q4999" s="14"/>
      <c r="R4999" s="14" t="s">
        <v>505</v>
      </c>
      <c r="S4999" s="14" t="s">
        <v>613</v>
      </c>
      <c r="T4999" s="35">
        <v>13.5</v>
      </c>
      <c r="U4999" s="14" t="s">
        <v>4</v>
      </c>
      <c r="V4999" s="14">
        <v>158</v>
      </c>
      <c r="W4999" s="16">
        <f>+IF(datos_arg[[#This Row],[Moneda]]="ARS",datos_arg[[#This Row],[Monto]],datos_arg[[#This Row],[Monto]]*datos_arg[[#This Row],[TC]])</f>
        <v>13.5</v>
      </c>
      <c r="X4999" s="16">
        <f>IFERROR(IF(datos_arg[[#This Row],[Moneda]]="USD",datos_arg[[#This Row],[Monto]],datos_arg[[#This Row],[Monto]]/datos_arg[[#This Row],[TC]]),0)</f>
        <v>8.5443037974683542E-2</v>
      </c>
      <c r="Y4999" s="14"/>
    </row>
    <row r="5000" spans="1:25" x14ac:dyDescent="0.25">
      <c r="A5000" s="14">
        <f t="shared" si="78"/>
        <v>4997</v>
      </c>
      <c r="B5000" s="1">
        <v>44320</v>
      </c>
      <c r="C5000" s="18">
        <f>+YEAR(datos_arg[[#This Row],[Fecha]])</f>
        <v>2021</v>
      </c>
      <c r="D5000" s="18">
        <f>+MONTH(datos_arg[[#This Row],[Fecha]])</f>
        <v>5</v>
      </c>
      <c r="E5000" s="14" t="s">
        <v>408</v>
      </c>
      <c r="F5000" s="14" t="s">
        <v>69</v>
      </c>
      <c r="G5000" s="14"/>
      <c r="H5000" s="14" t="s">
        <v>7132</v>
      </c>
      <c r="I5000" s="14" t="s">
        <v>7132</v>
      </c>
      <c r="J5000" s="14" t="s">
        <v>425</v>
      </c>
      <c r="K5000" s="14"/>
      <c r="L5000" s="14" t="s">
        <v>425</v>
      </c>
      <c r="M5000" s="14" t="s">
        <v>2530</v>
      </c>
      <c r="N5000" s="14" t="s">
        <v>2530</v>
      </c>
      <c r="O5000" s="14"/>
      <c r="P5000" s="14"/>
      <c r="Q5000" s="14"/>
      <c r="R5000" s="14" t="s">
        <v>439</v>
      </c>
      <c r="S5000" s="14" t="s">
        <v>440</v>
      </c>
      <c r="T5000" s="35">
        <v>1300</v>
      </c>
      <c r="U5000" s="14" t="s">
        <v>2</v>
      </c>
      <c r="V5000" s="14">
        <v>153</v>
      </c>
      <c r="W5000" s="16">
        <f>+IF(datos_arg[[#This Row],[Moneda]]="ARS",datos_arg[[#This Row],[Monto]],datos_arg[[#This Row],[Monto]]*datos_arg[[#This Row],[TC]])</f>
        <v>198900</v>
      </c>
      <c r="X5000" s="16">
        <f>IFERROR(IF(datos_arg[[#This Row],[Moneda]]="USD",datos_arg[[#This Row],[Monto]],datos_arg[[#This Row],[Monto]]/datos_arg[[#This Row],[TC]]),0)</f>
        <v>1300</v>
      </c>
      <c r="Y5000" s="14"/>
    </row>
    <row r="5001" spans="1:25" ht="15" customHeight="1" x14ac:dyDescent="0.25">
      <c r="A5001" s="14">
        <f t="shared" si="78"/>
        <v>4998</v>
      </c>
      <c r="B5001" s="1">
        <v>44320</v>
      </c>
      <c r="C5001" s="18">
        <f>+YEAR(datos_arg[[#This Row],[Fecha]])</f>
        <v>2021</v>
      </c>
      <c r="D5001" s="18">
        <f>+MONTH(datos_arg[[#This Row],[Fecha]])</f>
        <v>5</v>
      </c>
      <c r="E5001" s="14" t="s">
        <v>1015</v>
      </c>
      <c r="F5001" s="14" t="s">
        <v>430</v>
      </c>
      <c r="G5001" s="14"/>
      <c r="H5001" s="14" t="s">
        <v>7132</v>
      </c>
      <c r="I5001" s="14" t="s">
        <v>7132</v>
      </c>
      <c r="J5001" s="14" t="s">
        <v>425</v>
      </c>
      <c r="K5001" s="14"/>
      <c r="L5001" s="14" t="s">
        <v>425</v>
      </c>
      <c r="M5001" s="14" t="s">
        <v>3961</v>
      </c>
      <c r="N5001" s="14" t="s">
        <v>4625</v>
      </c>
      <c r="O5001" s="14" t="s">
        <v>4938</v>
      </c>
      <c r="P5001" s="14"/>
      <c r="Q5001" s="14"/>
      <c r="R5001" s="14" t="s">
        <v>430</v>
      </c>
      <c r="S5001" s="14" t="s">
        <v>439</v>
      </c>
      <c r="T5001" s="35">
        <v>20000</v>
      </c>
      <c r="U5001" s="14" t="s">
        <v>4</v>
      </c>
      <c r="V5001" s="14">
        <v>153</v>
      </c>
      <c r="W5001" s="16">
        <f>+IF(datos_arg[[#This Row],[Moneda]]="ARS",datos_arg[[#This Row],[Monto]],datos_arg[[#This Row],[Monto]]*datos_arg[[#This Row],[TC]])</f>
        <v>20000</v>
      </c>
      <c r="X5001" s="16">
        <f>IFERROR(IF(datos_arg[[#This Row],[Moneda]]="USD",datos_arg[[#This Row],[Monto]],datos_arg[[#This Row],[Monto]]/datos_arg[[#This Row],[TC]]),0)</f>
        <v>130.718954248366</v>
      </c>
      <c r="Y5001" s="14"/>
    </row>
    <row r="5002" spans="1:25" ht="15" customHeight="1" x14ac:dyDescent="0.25">
      <c r="A5002" s="14">
        <f t="shared" si="78"/>
        <v>4999</v>
      </c>
      <c r="B5002" s="1">
        <v>44320</v>
      </c>
      <c r="C5002" s="18">
        <f>+YEAR(datos_arg[[#This Row],[Fecha]])</f>
        <v>2021</v>
      </c>
      <c r="D5002" s="18">
        <f>+MONTH(datos_arg[[#This Row],[Fecha]])</f>
        <v>5</v>
      </c>
      <c r="E5002" s="14" t="s">
        <v>449</v>
      </c>
      <c r="F5002" s="14" t="s">
        <v>523</v>
      </c>
      <c r="G5002" s="14"/>
      <c r="H5002" s="14" t="s">
        <v>7132</v>
      </c>
      <c r="I5002" s="14" t="s">
        <v>7132</v>
      </c>
      <c r="J5002" s="14" t="s">
        <v>425</v>
      </c>
      <c r="K5002" s="14"/>
      <c r="L5002" s="14" t="s">
        <v>425</v>
      </c>
      <c r="M5002" s="14" t="s">
        <v>515</v>
      </c>
      <c r="N5002" s="14" t="s">
        <v>515</v>
      </c>
      <c r="O5002" s="14" t="s">
        <v>4617</v>
      </c>
      <c r="P5002" s="14"/>
      <c r="Q5002" s="14"/>
      <c r="R5002" s="14" t="s">
        <v>523</v>
      </c>
      <c r="S5002" s="14" t="s">
        <v>439</v>
      </c>
      <c r="T5002" s="35">
        <v>44400</v>
      </c>
      <c r="U5002" s="14" t="s">
        <v>4</v>
      </c>
      <c r="V5002" s="14">
        <v>153</v>
      </c>
      <c r="W5002" s="16">
        <f>+IF(datos_arg[[#This Row],[Moneda]]="ARS",datos_arg[[#This Row],[Monto]],datos_arg[[#This Row],[Monto]]*datos_arg[[#This Row],[TC]])</f>
        <v>44400</v>
      </c>
      <c r="X5002" s="16">
        <f>IFERROR(IF(datos_arg[[#This Row],[Moneda]]="USD",datos_arg[[#This Row],[Monto]],datos_arg[[#This Row],[Monto]]/datos_arg[[#This Row],[TC]]),0)</f>
        <v>290.19607843137254</v>
      </c>
      <c r="Y5002" s="14"/>
    </row>
    <row r="5003" spans="1:25" ht="15" customHeight="1" x14ac:dyDescent="0.25">
      <c r="A5003" s="14">
        <f t="shared" si="78"/>
        <v>5000</v>
      </c>
      <c r="B5003" s="1">
        <v>44321</v>
      </c>
      <c r="C5003" s="18">
        <f>+YEAR(datos_arg[[#This Row],[Fecha]])</f>
        <v>2021</v>
      </c>
      <c r="D5003" s="18">
        <f>+MONTH(datos_arg[[#This Row],[Fecha]])</f>
        <v>5</v>
      </c>
      <c r="E5003" s="14" t="s">
        <v>1015</v>
      </c>
      <c r="F5003" s="14" t="s">
        <v>403</v>
      </c>
      <c r="G5003" s="14" t="s">
        <v>970</v>
      </c>
      <c r="H5003" s="14" t="s">
        <v>7132</v>
      </c>
      <c r="I5003" s="14" t="s">
        <v>7132</v>
      </c>
      <c r="J5003" s="14" t="s">
        <v>425</v>
      </c>
      <c r="K5003" s="14"/>
      <c r="L5003" s="14" t="s">
        <v>425</v>
      </c>
      <c r="M5003" s="14" t="s">
        <v>493</v>
      </c>
      <c r="N5003" s="14" t="s">
        <v>2560</v>
      </c>
      <c r="O5003" s="14" t="s">
        <v>2678</v>
      </c>
      <c r="P5003" s="14" t="s">
        <v>6397</v>
      </c>
      <c r="Q5003" s="14">
        <v>2</v>
      </c>
      <c r="R5003" s="14" t="s">
        <v>970</v>
      </c>
      <c r="S5003" s="14" t="s">
        <v>613</v>
      </c>
      <c r="T5003" s="35">
        <v>3388</v>
      </c>
      <c r="U5003" s="14" t="s">
        <v>4</v>
      </c>
      <c r="V5003" s="14">
        <v>153</v>
      </c>
      <c r="W5003" s="16">
        <f>+IF(datos_arg[[#This Row],[Moneda]]="ARS",datos_arg[[#This Row],[Monto]],datos_arg[[#This Row],[Monto]]*datos_arg[[#This Row],[TC]])</f>
        <v>3388</v>
      </c>
      <c r="X5003" s="16">
        <f>IFERROR(IF(datos_arg[[#This Row],[Moneda]]="USD",datos_arg[[#This Row],[Monto]],datos_arg[[#This Row],[Monto]]/datos_arg[[#This Row],[TC]]),0)</f>
        <v>22.143790849673202</v>
      </c>
      <c r="Y5003" s="14"/>
    </row>
    <row r="5004" spans="1:25" ht="15" customHeight="1" x14ac:dyDescent="0.25">
      <c r="A5004" s="14">
        <f t="shared" si="78"/>
        <v>5001</v>
      </c>
      <c r="B5004" s="1">
        <v>44321</v>
      </c>
      <c r="C5004" s="18">
        <f>+YEAR(datos_arg[[#This Row],[Fecha]])</f>
        <v>2021</v>
      </c>
      <c r="D5004" s="18">
        <f>+MONTH(datos_arg[[#This Row],[Fecha]])</f>
        <v>5</v>
      </c>
      <c r="E5004" s="14" t="s">
        <v>5358</v>
      </c>
      <c r="F5004" s="14" t="s">
        <v>4109</v>
      </c>
      <c r="G5004" s="14"/>
      <c r="H5004" s="14" t="s">
        <v>8103</v>
      </c>
      <c r="I5004" s="14" t="s">
        <v>8105</v>
      </c>
      <c r="J5004" s="14" t="s">
        <v>482</v>
      </c>
      <c r="K5004" s="14"/>
      <c r="L5004" s="14" t="s">
        <v>426</v>
      </c>
      <c r="M5004" s="14" t="s">
        <v>6659</v>
      </c>
      <c r="N5004" s="14" t="s">
        <v>2953</v>
      </c>
      <c r="O5004" s="14" t="s">
        <v>4939</v>
      </c>
      <c r="P5004" s="14" t="s">
        <v>6398</v>
      </c>
      <c r="Q5004" s="14">
        <v>5</v>
      </c>
      <c r="R5004" s="14" t="s">
        <v>4109</v>
      </c>
      <c r="S5004" s="14" t="s">
        <v>439</v>
      </c>
      <c r="T5004" s="35">
        <v>2401.42</v>
      </c>
      <c r="U5004" s="14" t="s">
        <v>4</v>
      </c>
      <c r="V5004" s="14">
        <v>153</v>
      </c>
      <c r="W5004" s="16">
        <f>+IF(datos_arg[[#This Row],[Moneda]]="ARS",datos_arg[[#This Row],[Monto]],datos_arg[[#This Row],[Monto]]*datos_arg[[#This Row],[TC]])</f>
        <v>2401.42</v>
      </c>
      <c r="X5004" s="16">
        <f>IFERROR(IF(datos_arg[[#This Row],[Moneda]]="USD",datos_arg[[#This Row],[Monto]],datos_arg[[#This Row],[Monto]]/datos_arg[[#This Row],[TC]]),0)</f>
        <v>15.695555555555556</v>
      </c>
      <c r="Y5004" s="14"/>
    </row>
    <row r="5005" spans="1:25" ht="15" customHeight="1" x14ac:dyDescent="0.25">
      <c r="A5005" s="14">
        <f t="shared" si="78"/>
        <v>5002</v>
      </c>
      <c r="B5005" s="1">
        <v>44321</v>
      </c>
      <c r="C5005" s="18">
        <f>+YEAR(datos_arg[[#This Row],[Fecha]])</f>
        <v>2021</v>
      </c>
      <c r="D5005" s="18">
        <f>+MONTH(datos_arg[[#This Row],[Fecha]])</f>
        <v>5</v>
      </c>
      <c r="E5005" s="14" t="s">
        <v>5358</v>
      </c>
      <c r="F5005" s="14" t="s">
        <v>4109</v>
      </c>
      <c r="G5005" s="14"/>
      <c r="H5005" s="14" t="s">
        <v>8103</v>
      </c>
      <c r="I5005" s="14" t="s">
        <v>8105</v>
      </c>
      <c r="J5005" s="14" t="s">
        <v>482</v>
      </c>
      <c r="K5005" s="14"/>
      <c r="L5005" s="14" t="s">
        <v>426</v>
      </c>
      <c r="M5005" s="14" t="s">
        <v>6658</v>
      </c>
      <c r="N5005" s="14" t="s">
        <v>2953</v>
      </c>
      <c r="O5005" s="14" t="s">
        <v>4940</v>
      </c>
      <c r="P5005" s="14" t="s">
        <v>6398</v>
      </c>
      <c r="Q5005" s="14">
        <v>3</v>
      </c>
      <c r="R5005" s="14" t="s">
        <v>4109</v>
      </c>
      <c r="S5005" s="14" t="s">
        <v>439</v>
      </c>
      <c r="T5005" s="35">
        <v>8555.16</v>
      </c>
      <c r="U5005" s="14" t="s">
        <v>4</v>
      </c>
      <c r="V5005" s="14">
        <v>153</v>
      </c>
      <c r="W5005" s="16">
        <f>+IF(datos_arg[[#This Row],[Moneda]]="ARS",datos_arg[[#This Row],[Monto]],datos_arg[[#This Row],[Monto]]*datos_arg[[#This Row],[TC]])</f>
        <v>8555.16</v>
      </c>
      <c r="X5005" s="16">
        <f>IFERROR(IF(datos_arg[[#This Row],[Moneda]]="USD",datos_arg[[#This Row],[Monto]],datos_arg[[#This Row],[Monto]]/datos_arg[[#This Row],[TC]]),0)</f>
        <v>55.916078431372547</v>
      </c>
      <c r="Y5005" s="14"/>
    </row>
    <row r="5006" spans="1:25" ht="15" customHeight="1" x14ac:dyDescent="0.25">
      <c r="A5006" s="14">
        <f t="shared" si="78"/>
        <v>5003</v>
      </c>
      <c r="B5006" s="1">
        <v>44321</v>
      </c>
      <c r="C5006" s="18">
        <f>+YEAR(datos_arg[[#This Row],[Fecha]])</f>
        <v>2021</v>
      </c>
      <c r="D5006" s="18">
        <f>+MONTH(datos_arg[[#This Row],[Fecha]])</f>
        <v>5</v>
      </c>
      <c r="E5006" s="14" t="s">
        <v>5358</v>
      </c>
      <c r="F5006" s="14" t="s">
        <v>4109</v>
      </c>
      <c r="G5006" s="14"/>
      <c r="H5006" s="14" t="s">
        <v>8103</v>
      </c>
      <c r="I5006" s="14" t="s">
        <v>8105</v>
      </c>
      <c r="J5006" s="14" t="s">
        <v>482</v>
      </c>
      <c r="K5006" s="14"/>
      <c r="L5006" s="14" t="s">
        <v>426</v>
      </c>
      <c r="M5006" s="14" t="s">
        <v>6657</v>
      </c>
      <c r="N5006" s="14" t="s">
        <v>2953</v>
      </c>
      <c r="O5006" s="14" t="s">
        <v>4743</v>
      </c>
      <c r="P5006" s="14" t="s">
        <v>6398</v>
      </c>
      <c r="Q5006" s="14">
        <v>1</v>
      </c>
      <c r="R5006" s="14" t="s">
        <v>4109</v>
      </c>
      <c r="S5006" s="14" t="s">
        <v>439</v>
      </c>
      <c r="T5006" s="35">
        <v>3902.36</v>
      </c>
      <c r="U5006" s="14" t="s">
        <v>4</v>
      </c>
      <c r="V5006" s="14">
        <v>153</v>
      </c>
      <c r="W5006" s="16">
        <f>+IF(datos_arg[[#This Row],[Moneda]]="ARS",datos_arg[[#This Row],[Monto]],datos_arg[[#This Row],[Monto]]*datos_arg[[#This Row],[TC]])</f>
        <v>3902.36</v>
      </c>
      <c r="X5006" s="16">
        <f>IFERROR(IF(datos_arg[[#This Row],[Moneda]]="USD",datos_arg[[#This Row],[Monto]],datos_arg[[#This Row],[Monto]]/datos_arg[[#This Row],[TC]]),0)</f>
        <v>25.505620915032679</v>
      </c>
      <c r="Y5006" s="14"/>
    </row>
    <row r="5007" spans="1:25" ht="15" customHeight="1" x14ac:dyDescent="0.25">
      <c r="A5007" s="14">
        <f t="shared" si="78"/>
        <v>5004</v>
      </c>
      <c r="B5007" s="1">
        <v>44321</v>
      </c>
      <c r="C5007" s="18">
        <f>+YEAR(datos_arg[[#This Row],[Fecha]])</f>
        <v>2021</v>
      </c>
      <c r="D5007" s="18">
        <f>+MONTH(datos_arg[[#This Row],[Fecha]])</f>
        <v>5</v>
      </c>
      <c r="E5007" s="14" t="s">
        <v>5358</v>
      </c>
      <c r="F5007" s="14" t="s">
        <v>4109</v>
      </c>
      <c r="G5007" s="14"/>
      <c r="H5007" s="14" t="s">
        <v>8103</v>
      </c>
      <c r="I5007" s="14" t="s">
        <v>8105</v>
      </c>
      <c r="J5007" s="14" t="s">
        <v>482</v>
      </c>
      <c r="K5007" s="14"/>
      <c r="L5007" s="14" t="s">
        <v>426</v>
      </c>
      <c r="M5007" s="14" t="s">
        <v>4818</v>
      </c>
      <c r="N5007" s="14" t="s">
        <v>2953</v>
      </c>
      <c r="O5007" s="14" t="s">
        <v>4747</v>
      </c>
      <c r="P5007" s="14" t="s">
        <v>6398</v>
      </c>
      <c r="Q5007" s="14">
        <v>14</v>
      </c>
      <c r="R5007" s="14" t="s">
        <v>4109</v>
      </c>
      <c r="S5007" s="14" t="s">
        <v>439</v>
      </c>
      <c r="T5007" s="35">
        <v>10086.06</v>
      </c>
      <c r="U5007" s="14" t="s">
        <v>4</v>
      </c>
      <c r="V5007" s="14">
        <v>153</v>
      </c>
      <c r="W5007" s="16">
        <f>+IF(datos_arg[[#This Row],[Moneda]]="ARS",datos_arg[[#This Row],[Monto]],datos_arg[[#This Row],[Monto]]*datos_arg[[#This Row],[TC]])</f>
        <v>10086.06</v>
      </c>
      <c r="X5007" s="16">
        <f>IFERROR(IF(datos_arg[[#This Row],[Moneda]]="USD",datos_arg[[#This Row],[Monto]],datos_arg[[#This Row],[Monto]]/datos_arg[[#This Row],[TC]]),0)</f>
        <v>65.921960784313725</v>
      </c>
      <c r="Y5007" s="14"/>
    </row>
    <row r="5008" spans="1:25" ht="15" customHeight="1" x14ac:dyDescent="0.25">
      <c r="A5008" s="14">
        <f t="shared" si="78"/>
        <v>5005</v>
      </c>
      <c r="B5008" s="1">
        <v>44321</v>
      </c>
      <c r="C5008" s="18">
        <f>+YEAR(datos_arg[[#This Row],[Fecha]])</f>
        <v>2021</v>
      </c>
      <c r="D5008" s="18">
        <f>+MONTH(datos_arg[[#This Row],[Fecha]])</f>
        <v>5</v>
      </c>
      <c r="E5008" s="14" t="s">
        <v>1015</v>
      </c>
      <c r="F5008" s="14" t="s">
        <v>403</v>
      </c>
      <c r="G5008" s="14" t="s">
        <v>5383</v>
      </c>
      <c r="H5008" s="14" t="s">
        <v>6646</v>
      </c>
      <c r="I5008" s="14" t="s">
        <v>7132</v>
      </c>
      <c r="J5008" s="14" t="s">
        <v>425</v>
      </c>
      <c r="K5008" s="14"/>
      <c r="L5008" s="14" t="s">
        <v>425</v>
      </c>
      <c r="M5008" s="14" t="s">
        <v>3043</v>
      </c>
      <c r="N5008" s="14" t="s">
        <v>2953</v>
      </c>
      <c r="O5008" s="14" t="s">
        <v>4941</v>
      </c>
      <c r="P5008" s="14" t="s">
        <v>6398</v>
      </c>
      <c r="Q5008" s="14">
        <v>2</v>
      </c>
      <c r="R5008" s="14" t="s">
        <v>5383</v>
      </c>
      <c r="S5008" s="14" t="s">
        <v>439</v>
      </c>
      <c r="T5008" s="35">
        <v>1655</v>
      </c>
      <c r="U5008" s="14" t="s">
        <v>4</v>
      </c>
      <c r="V5008" s="14">
        <v>153</v>
      </c>
      <c r="W5008" s="16">
        <f>+IF(datos_arg[[#This Row],[Moneda]]="ARS",datos_arg[[#This Row],[Monto]],datos_arg[[#This Row],[Monto]]*datos_arg[[#This Row],[TC]])</f>
        <v>1655</v>
      </c>
      <c r="X5008" s="16">
        <f>IFERROR(IF(datos_arg[[#This Row],[Moneda]]="USD",datos_arg[[#This Row],[Monto]],datos_arg[[#This Row],[Monto]]/datos_arg[[#This Row],[TC]]),0)</f>
        <v>10.816993464052288</v>
      </c>
      <c r="Y5008" s="14"/>
    </row>
    <row r="5009" spans="1:25" ht="15" customHeight="1" x14ac:dyDescent="0.25">
      <c r="A5009" s="14">
        <f t="shared" si="78"/>
        <v>5006</v>
      </c>
      <c r="B5009" s="1">
        <v>44321</v>
      </c>
      <c r="C5009" s="18">
        <f>+YEAR(datos_arg[[#This Row],[Fecha]])</f>
        <v>2021</v>
      </c>
      <c r="D5009" s="18">
        <f>+MONTH(datos_arg[[#This Row],[Fecha]])</f>
        <v>5</v>
      </c>
      <c r="E5009" s="14" t="s">
        <v>1015</v>
      </c>
      <c r="F5009" s="14" t="s">
        <v>403</v>
      </c>
      <c r="G5009" s="14" t="s">
        <v>5382</v>
      </c>
      <c r="H5009" s="14" t="s">
        <v>6646</v>
      </c>
      <c r="I5009" s="14" t="s">
        <v>7132</v>
      </c>
      <c r="J5009" s="14" t="s">
        <v>425</v>
      </c>
      <c r="K5009" s="14" t="s">
        <v>421</v>
      </c>
      <c r="L5009" s="14" t="s">
        <v>421</v>
      </c>
      <c r="M5009" s="14" t="s">
        <v>989</v>
      </c>
      <c r="N5009" s="14" t="s">
        <v>327</v>
      </c>
      <c r="O5009" s="14" t="s">
        <v>2639</v>
      </c>
      <c r="P5009" s="14" t="s">
        <v>6399</v>
      </c>
      <c r="Q5009" s="14">
        <v>30</v>
      </c>
      <c r="R5009" s="14" t="s">
        <v>5382</v>
      </c>
      <c r="S5009" s="14" t="s">
        <v>439</v>
      </c>
      <c r="T5009" s="35">
        <v>9619.5</v>
      </c>
      <c r="U5009" s="14" t="s">
        <v>4</v>
      </c>
      <c r="V5009" s="14">
        <v>153</v>
      </c>
      <c r="W5009" s="16">
        <f>+IF(datos_arg[[#This Row],[Moneda]]="ARS",datos_arg[[#This Row],[Monto]],datos_arg[[#This Row],[Monto]]*datos_arg[[#This Row],[TC]])</f>
        <v>9619.5</v>
      </c>
      <c r="X5009" s="16">
        <f>IFERROR(IF(datos_arg[[#This Row],[Moneda]]="USD",datos_arg[[#This Row],[Monto]],datos_arg[[#This Row],[Monto]]/datos_arg[[#This Row],[TC]]),0)</f>
        <v>62.872549019607845</v>
      </c>
      <c r="Y5009" s="14"/>
    </row>
    <row r="5010" spans="1:25" ht="15" customHeight="1" x14ac:dyDescent="0.25">
      <c r="A5010" s="14">
        <f t="shared" si="78"/>
        <v>5007</v>
      </c>
      <c r="B5010" s="1">
        <v>44321</v>
      </c>
      <c r="C5010" s="18">
        <f>+YEAR(datos_arg[[#This Row],[Fecha]])</f>
        <v>2021</v>
      </c>
      <c r="D5010" s="18">
        <f>+MONTH(datos_arg[[#This Row],[Fecha]])</f>
        <v>5</v>
      </c>
      <c r="E5010" s="14" t="s">
        <v>617</v>
      </c>
      <c r="F5010" s="14" t="s">
        <v>8101</v>
      </c>
      <c r="G5010" s="14"/>
      <c r="H5010" s="14" t="s">
        <v>8103</v>
      </c>
      <c r="I5010" s="14" t="s">
        <v>8105</v>
      </c>
      <c r="J5010" s="14" t="s">
        <v>733</v>
      </c>
      <c r="K5010" s="14"/>
      <c r="L5010" s="14" t="s">
        <v>422</v>
      </c>
      <c r="M5010" s="14" t="s">
        <v>915</v>
      </c>
      <c r="N5010" s="14" t="s">
        <v>1357</v>
      </c>
      <c r="O5010" s="14" t="s">
        <v>4944</v>
      </c>
      <c r="P5010" s="14" t="s">
        <v>6400</v>
      </c>
      <c r="Q5010" s="14">
        <v>4</v>
      </c>
      <c r="R5010" s="14" t="s">
        <v>8101</v>
      </c>
      <c r="S5010" s="14" t="s">
        <v>439</v>
      </c>
      <c r="T5010" s="35">
        <v>14478.91</v>
      </c>
      <c r="U5010" s="14" t="s">
        <v>4</v>
      </c>
      <c r="V5010" s="14">
        <v>153</v>
      </c>
      <c r="W5010" s="16">
        <f>+IF(datos_arg[[#This Row],[Moneda]]="ARS",datos_arg[[#This Row],[Monto]],datos_arg[[#This Row],[Monto]]*datos_arg[[#This Row],[TC]])</f>
        <v>14478.91</v>
      </c>
      <c r="X5010" s="16">
        <f>IFERROR(IF(datos_arg[[#This Row],[Moneda]]="USD",datos_arg[[#This Row],[Monto]],datos_arg[[#This Row],[Monto]]/datos_arg[[#This Row],[TC]]),0)</f>
        <v>94.633398692810459</v>
      </c>
      <c r="Y5010" s="14"/>
    </row>
    <row r="5011" spans="1:25" ht="15" customHeight="1" x14ac:dyDescent="0.25">
      <c r="A5011" s="14">
        <f t="shared" si="78"/>
        <v>5008</v>
      </c>
      <c r="B5011" s="1">
        <v>44321</v>
      </c>
      <c r="C5011" s="18">
        <f>+YEAR(datos_arg[[#This Row],[Fecha]])</f>
        <v>2021</v>
      </c>
      <c r="D5011" s="18">
        <f>+MONTH(datos_arg[[#This Row],[Fecha]])</f>
        <v>5</v>
      </c>
      <c r="E5011" s="14" t="s">
        <v>617</v>
      </c>
      <c r="F5011" s="14" t="s">
        <v>8101</v>
      </c>
      <c r="G5011" s="14"/>
      <c r="H5011" s="14" t="s">
        <v>8103</v>
      </c>
      <c r="I5011" s="14" t="s">
        <v>8105</v>
      </c>
      <c r="J5011" s="14" t="s">
        <v>733</v>
      </c>
      <c r="K5011" s="14"/>
      <c r="L5011" s="14" t="s">
        <v>422</v>
      </c>
      <c r="M5011" s="14" t="s">
        <v>533</v>
      </c>
      <c r="N5011" s="14" t="s">
        <v>1357</v>
      </c>
      <c r="O5011" s="14" t="s">
        <v>4945</v>
      </c>
      <c r="P5011" s="14" t="s">
        <v>6400</v>
      </c>
      <c r="Q5011" s="14">
        <v>4</v>
      </c>
      <c r="R5011" s="14" t="s">
        <v>8101</v>
      </c>
      <c r="S5011" s="14" t="s">
        <v>439</v>
      </c>
      <c r="T5011" s="35">
        <v>9979.2000000000007</v>
      </c>
      <c r="U5011" s="14" t="s">
        <v>4</v>
      </c>
      <c r="V5011" s="14">
        <v>153</v>
      </c>
      <c r="W5011" s="16">
        <f>+IF(datos_arg[[#This Row],[Moneda]]="ARS",datos_arg[[#This Row],[Monto]],datos_arg[[#This Row],[Monto]]*datos_arg[[#This Row],[TC]])</f>
        <v>9979.2000000000007</v>
      </c>
      <c r="X5011" s="16">
        <f>IFERROR(IF(datos_arg[[#This Row],[Moneda]]="USD",datos_arg[[#This Row],[Monto]],datos_arg[[#This Row],[Monto]]/datos_arg[[#This Row],[TC]]),0)</f>
        <v>65.223529411764716</v>
      </c>
      <c r="Y5011" s="14"/>
    </row>
    <row r="5012" spans="1:25" ht="15" customHeight="1" x14ac:dyDescent="0.25">
      <c r="A5012" s="14">
        <f t="shared" si="78"/>
        <v>5009</v>
      </c>
      <c r="B5012" s="1">
        <v>44321</v>
      </c>
      <c r="C5012" s="18">
        <f>+YEAR(datos_arg[[#This Row],[Fecha]])</f>
        <v>2021</v>
      </c>
      <c r="D5012" s="18">
        <f>+MONTH(datos_arg[[#This Row],[Fecha]])</f>
        <v>5</v>
      </c>
      <c r="E5012" s="14" t="s">
        <v>617</v>
      </c>
      <c r="F5012" s="14" t="s">
        <v>8101</v>
      </c>
      <c r="G5012" s="14"/>
      <c r="H5012" s="14" t="s">
        <v>8103</v>
      </c>
      <c r="I5012" s="14" t="s">
        <v>8105</v>
      </c>
      <c r="J5012" s="14" t="s">
        <v>733</v>
      </c>
      <c r="K5012" s="14"/>
      <c r="L5012" s="14" t="s">
        <v>426</v>
      </c>
      <c r="M5012" s="14" t="s">
        <v>881</v>
      </c>
      <c r="N5012" s="14" t="s">
        <v>1357</v>
      </c>
      <c r="O5012" s="14" t="s">
        <v>4946</v>
      </c>
      <c r="P5012" s="14" t="s">
        <v>6400</v>
      </c>
      <c r="Q5012" s="14">
        <v>3</v>
      </c>
      <c r="R5012" s="14" t="s">
        <v>8101</v>
      </c>
      <c r="S5012" s="14" t="s">
        <v>439</v>
      </c>
      <c r="T5012" s="35">
        <v>1377.81</v>
      </c>
      <c r="U5012" s="14" t="s">
        <v>4</v>
      </c>
      <c r="V5012" s="14">
        <v>153</v>
      </c>
      <c r="W5012" s="16">
        <f>+IF(datos_arg[[#This Row],[Moneda]]="ARS",datos_arg[[#This Row],[Monto]],datos_arg[[#This Row],[Monto]]*datos_arg[[#This Row],[TC]])</f>
        <v>1377.81</v>
      </c>
      <c r="X5012" s="16">
        <f>IFERROR(IF(datos_arg[[#This Row],[Moneda]]="USD",datos_arg[[#This Row],[Monto]],datos_arg[[#This Row],[Monto]]/datos_arg[[#This Row],[TC]]),0)</f>
        <v>9.0052941176470593</v>
      </c>
      <c r="Y5012" s="14"/>
    </row>
    <row r="5013" spans="1:25" ht="15" customHeight="1" x14ac:dyDescent="0.25">
      <c r="A5013" s="14">
        <f t="shared" si="78"/>
        <v>5010</v>
      </c>
      <c r="B5013" s="1">
        <v>44321</v>
      </c>
      <c r="C5013" s="18">
        <f>+YEAR(datos_arg[[#This Row],[Fecha]])</f>
        <v>2021</v>
      </c>
      <c r="D5013" s="18">
        <f>+MONTH(datos_arg[[#This Row],[Fecha]])</f>
        <v>5</v>
      </c>
      <c r="E5013" s="14" t="s">
        <v>617</v>
      </c>
      <c r="F5013" s="14" t="s">
        <v>8101</v>
      </c>
      <c r="G5013" s="14"/>
      <c r="H5013" s="14" t="s">
        <v>8103</v>
      </c>
      <c r="I5013" s="14" t="s">
        <v>8105</v>
      </c>
      <c r="J5013" s="14" t="s">
        <v>733</v>
      </c>
      <c r="K5013" s="14"/>
      <c r="L5013" s="14" t="s">
        <v>422</v>
      </c>
      <c r="M5013" s="14" t="s">
        <v>915</v>
      </c>
      <c r="N5013" s="14" t="s">
        <v>1357</v>
      </c>
      <c r="O5013" s="14" t="s">
        <v>4947</v>
      </c>
      <c r="P5013" s="14" t="s">
        <v>6400</v>
      </c>
      <c r="Q5013" s="14">
        <v>4</v>
      </c>
      <c r="R5013" s="14" t="s">
        <v>8101</v>
      </c>
      <c r="S5013" s="14" t="s">
        <v>439</v>
      </c>
      <c r="T5013" s="35">
        <v>8527.68</v>
      </c>
      <c r="U5013" s="14" t="s">
        <v>4</v>
      </c>
      <c r="V5013" s="14">
        <v>153</v>
      </c>
      <c r="W5013" s="16">
        <f>+IF(datos_arg[[#This Row],[Moneda]]="ARS",datos_arg[[#This Row],[Monto]],datos_arg[[#This Row],[Monto]]*datos_arg[[#This Row],[TC]])</f>
        <v>8527.68</v>
      </c>
      <c r="X5013" s="16">
        <f>IFERROR(IF(datos_arg[[#This Row],[Moneda]]="USD",datos_arg[[#This Row],[Monto]],datos_arg[[#This Row],[Monto]]/datos_arg[[#This Row],[TC]]),0)</f>
        <v>55.736470588235299</v>
      </c>
      <c r="Y5013" s="14"/>
    </row>
    <row r="5014" spans="1:25" ht="15" customHeight="1" x14ac:dyDescent="0.25">
      <c r="A5014" s="14">
        <f t="shared" si="78"/>
        <v>5011</v>
      </c>
      <c r="B5014" s="1">
        <v>44321</v>
      </c>
      <c r="C5014" s="18">
        <f>+YEAR(datos_arg[[#This Row],[Fecha]])</f>
        <v>2021</v>
      </c>
      <c r="D5014" s="18">
        <f>+MONTH(datos_arg[[#This Row],[Fecha]])</f>
        <v>5</v>
      </c>
      <c r="E5014" s="14" t="s">
        <v>1015</v>
      </c>
      <c r="F5014" s="14" t="s">
        <v>403</v>
      </c>
      <c r="G5014" s="14" t="s">
        <v>5383</v>
      </c>
      <c r="H5014" s="14" t="s">
        <v>8103</v>
      </c>
      <c r="I5014" s="14" t="s">
        <v>8105</v>
      </c>
      <c r="J5014" s="14" t="s">
        <v>733</v>
      </c>
      <c r="K5014" s="14"/>
      <c r="L5014" s="14" t="s">
        <v>422</v>
      </c>
      <c r="M5014" s="14" t="s">
        <v>2841</v>
      </c>
      <c r="N5014" s="14" t="s">
        <v>1357</v>
      </c>
      <c r="O5014" s="14" t="s">
        <v>4948</v>
      </c>
      <c r="P5014" s="14" t="s">
        <v>6400</v>
      </c>
      <c r="Q5014" s="14">
        <v>50</v>
      </c>
      <c r="R5014" s="14" t="s">
        <v>5383</v>
      </c>
      <c r="S5014" s="14" t="s">
        <v>439</v>
      </c>
      <c r="T5014" s="35">
        <v>2123.4699999999998</v>
      </c>
      <c r="U5014" s="14" t="s">
        <v>4</v>
      </c>
      <c r="V5014" s="14">
        <v>153</v>
      </c>
      <c r="W5014" s="16">
        <f>+IF(datos_arg[[#This Row],[Moneda]]="ARS",datos_arg[[#This Row],[Monto]],datos_arg[[#This Row],[Monto]]*datos_arg[[#This Row],[TC]])</f>
        <v>2123.4699999999998</v>
      </c>
      <c r="X5014" s="16">
        <f>IFERROR(IF(datos_arg[[#This Row],[Moneda]]="USD",datos_arg[[#This Row],[Monto]],datos_arg[[#This Row],[Monto]]/datos_arg[[#This Row],[TC]]),0)</f>
        <v>13.878888888888888</v>
      </c>
      <c r="Y5014" s="14"/>
    </row>
    <row r="5015" spans="1:25" ht="15" customHeight="1" x14ac:dyDescent="0.25">
      <c r="A5015" s="14">
        <f t="shared" si="78"/>
        <v>5012</v>
      </c>
      <c r="B5015" s="1">
        <v>44321</v>
      </c>
      <c r="C5015" s="18">
        <f>+YEAR(datos_arg[[#This Row],[Fecha]])</f>
        <v>2021</v>
      </c>
      <c r="D5015" s="18">
        <f>+MONTH(datos_arg[[#This Row],[Fecha]])</f>
        <v>5</v>
      </c>
      <c r="E5015" s="14" t="s">
        <v>1015</v>
      </c>
      <c r="F5015" s="14" t="s">
        <v>403</v>
      </c>
      <c r="G5015" s="14" t="s">
        <v>5383</v>
      </c>
      <c r="H5015" s="14" t="s">
        <v>8103</v>
      </c>
      <c r="I5015" s="14" t="s">
        <v>8105</v>
      </c>
      <c r="J5015" s="14" t="s">
        <v>733</v>
      </c>
      <c r="K5015" s="14"/>
      <c r="L5015" s="14" t="s">
        <v>422</v>
      </c>
      <c r="M5015" s="14" t="s">
        <v>4942</v>
      </c>
      <c r="N5015" s="14" t="s">
        <v>1357</v>
      </c>
      <c r="O5015" s="14" t="s">
        <v>4949</v>
      </c>
      <c r="P5015" s="14" t="s">
        <v>6400</v>
      </c>
      <c r="Q5015" s="14">
        <v>3</v>
      </c>
      <c r="R5015" s="14" t="s">
        <v>5383</v>
      </c>
      <c r="S5015" s="14" t="s">
        <v>439</v>
      </c>
      <c r="T5015" s="35">
        <v>638.28</v>
      </c>
      <c r="U5015" s="14" t="s">
        <v>4</v>
      </c>
      <c r="V5015" s="14">
        <v>153</v>
      </c>
      <c r="W5015" s="16">
        <f>+IF(datos_arg[[#This Row],[Moneda]]="ARS",datos_arg[[#This Row],[Monto]],datos_arg[[#This Row],[Monto]]*datos_arg[[#This Row],[TC]])</f>
        <v>638.28</v>
      </c>
      <c r="X5015" s="16">
        <f>IFERROR(IF(datos_arg[[#This Row],[Moneda]]="USD",datos_arg[[#This Row],[Monto]],datos_arg[[#This Row],[Monto]]/datos_arg[[#This Row],[TC]]),0)</f>
        <v>4.171764705882353</v>
      </c>
      <c r="Y5015" s="14"/>
    </row>
    <row r="5016" spans="1:25" ht="15" customHeight="1" x14ac:dyDescent="0.25">
      <c r="A5016" s="14">
        <f t="shared" si="78"/>
        <v>5013</v>
      </c>
      <c r="B5016" s="1">
        <v>44321</v>
      </c>
      <c r="C5016" s="18">
        <f>+YEAR(datos_arg[[#This Row],[Fecha]])</f>
        <v>2021</v>
      </c>
      <c r="D5016" s="18">
        <f>+MONTH(datos_arg[[#This Row],[Fecha]])</f>
        <v>5</v>
      </c>
      <c r="E5016" s="14" t="s">
        <v>617</v>
      </c>
      <c r="F5016" s="14" t="s">
        <v>8101</v>
      </c>
      <c r="G5016" s="14"/>
      <c r="H5016" s="14" t="s">
        <v>8103</v>
      </c>
      <c r="I5016" s="14" t="s">
        <v>8105</v>
      </c>
      <c r="J5016" s="14" t="s">
        <v>733</v>
      </c>
      <c r="K5016" s="14"/>
      <c r="L5016" s="14" t="s">
        <v>422</v>
      </c>
      <c r="M5016" s="14" t="s">
        <v>533</v>
      </c>
      <c r="N5016" s="14" t="s">
        <v>4943</v>
      </c>
      <c r="O5016" s="14" t="s">
        <v>4950</v>
      </c>
      <c r="P5016" s="14" t="s">
        <v>6400</v>
      </c>
      <c r="Q5016" s="14">
        <v>2</v>
      </c>
      <c r="R5016" s="14" t="s">
        <v>8101</v>
      </c>
      <c r="S5016" s="14" t="s">
        <v>439</v>
      </c>
      <c r="T5016" s="35">
        <v>2400</v>
      </c>
      <c r="U5016" s="14" t="s">
        <v>4</v>
      </c>
      <c r="V5016" s="14">
        <v>153</v>
      </c>
      <c r="W5016" s="16">
        <f>+IF(datos_arg[[#This Row],[Moneda]]="ARS",datos_arg[[#This Row],[Monto]],datos_arg[[#This Row],[Monto]]*datos_arg[[#This Row],[TC]])</f>
        <v>2400</v>
      </c>
      <c r="X5016" s="16">
        <f>IFERROR(IF(datos_arg[[#This Row],[Moneda]]="USD",datos_arg[[#This Row],[Monto]],datos_arg[[#This Row],[Monto]]/datos_arg[[#This Row],[TC]]),0)</f>
        <v>15.686274509803921</v>
      </c>
      <c r="Y5016" s="14"/>
    </row>
    <row r="5017" spans="1:25" ht="15" customHeight="1" x14ac:dyDescent="0.25">
      <c r="A5017" s="14">
        <f t="shared" si="78"/>
        <v>5014</v>
      </c>
      <c r="B5017" s="1">
        <v>44321</v>
      </c>
      <c r="C5017" s="18">
        <f>+YEAR(datos_arg[[#This Row],[Fecha]])</f>
        <v>2021</v>
      </c>
      <c r="D5017" s="18">
        <f>+MONTH(datos_arg[[#This Row],[Fecha]])</f>
        <v>5</v>
      </c>
      <c r="E5017" s="14" t="s">
        <v>1015</v>
      </c>
      <c r="F5017" s="14" t="s">
        <v>403</v>
      </c>
      <c r="G5017" s="14" t="s">
        <v>970</v>
      </c>
      <c r="H5017" s="14" t="s">
        <v>7132</v>
      </c>
      <c r="I5017" s="14" t="s">
        <v>7132</v>
      </c>
      <c r="J5017" s="14" t="s">
        <v>425</v>
      </c>
      <c r="K5017" s="14"/>
      <c r="L5017" s="14" t="s">
        <v>425</v>
      </c>
      <c r="M5017" s="14" t="s">
        <v>515</v>
      </c>
      <c r="N5017" s="14" t="s">
        <v>524</v>
      </c>
      <c r="O5017" s="14" t="s">
        <v>4951</v>
      </c>
      <c r="P5017" s="14" t="s">
        <v>6079</v>
      </c>
      <c r="Q5017" s="14"/>
      <c r="R5017" s="14" t="s">
        <v>970</v>
      </c>
      <c r="S5017" s="14" t="s">
        <v>439</v>
      </c>
      <c r="T5017" s="35">
        <v>648</v>
      </c>
      <c r="U5017" s="14" t="s">
        <v>4</v>
      </c>
      <c r="V5017" s="14">
        <v>153</v>
      </c>
      <c r="W5017" s="16">
        <f>+IF(datos_arg[[#This Row],[Moneda]]="ARS",datos_arg[[#This Row],[Monto]],datos_arg[[#This Row],[Monto]]*datos_arg[[#This Row],[TC]])</f>
        <v>648</v>
      </c>
      <c r="X5017" s="16">
        <f>IFERROR(IF(datos_arg[[#This Row],[Moneda]]="USD",datos_arg[[#This Row],[Monto]],datos_arg[[#This Row],[Monto]]/datos_arg[[#This Row],[TC]]),0)</f>
        <v>4.2352941176470589</v>
      </c>
      <c r="Y5017" s="14"/>
    </row>
    <row r="5018" spans="1:25" ht="15" customHeight="1" x14ac:dyDescent="0.25">
      <c r="A5018" s="14">
        <f t="shared" si="78"/>
        <v>5015</v>
      </c>
      <c r="B5018" s="1">
        <v>44321</v>
      </c>
      <c r="C5018" s="18">
        <f>+YEAR(datos_arg[[#This Row],[Fecha]])</f>
        <v>2021</v>
      </c>
      <c r="D5018" s="18">
        <f>+MONTH(datos_arg[[#This Row],[Fecha]])</f>
        <v>5</v>
      </c>
      <c r="E5018" s="14" t="s">
        <v>1015</v>
      </c>
      <c r="F5018" s="14" t="s">
        <v>403</v>
      </c>
      <c r="G5018" s="14" t="s">
        <v>970</v>
      </c>
      <c r="H5018" s="14" t="s">
        <v>7132</v>
      </c>
      <c r="I5018" s="14" t="s">
        <v>7132</v>
      </c>
      <c r="J5018" s="14" t="s">
        <v>425</v>
      </c>
      <c r="K5018" s="14"/>
      <c r="L5018" s="14" t="s">
        <v>425</v>
      </c>
      <c r="M5018" s="14" t="s">
        <v>493</v>
      </c>
      <c r="N5018" s="14" t="s">
        <v>948</v>
      </c>
      <c r="O5018" s="14" t="s">
        <v>4952</v>
      </c>
      <c r="P5018" s="14" t="s">
        <v>6079</v>
      </c>
      <c r="Q5018" s="14"/>
      <c r="R5018" s="14" t="s">
        <v>970</v>
      </c>
      <c r="S5018" s="14" t="s">
        <v>439</v>
      </c>
      <c r="T5018" s="35">
        <v>2161</v>
      </c>
      <c r="U5018" s="14" t="s">
        <v>4</v>
      </c>
      <c r="V5018" s="14">
        <v>153</v>
      </c>
      <c r="W5018" s="16">
        <f>+IF(datos_arg[[#This Row],[Moneda]]="ARS",datos_arg[[#This Row],[Monto]],datos_arg[[#This Row],[Monto]]*datos_arg[[#This Row],[TC]])</f>
        <v>2161</v>
      </c>
      <c r="X5018" s="16">
        <f>IFERROR(IF(datos_arg[[#This Row],[Moneda]]="USD",datos_arg[[#This Row],[Monto]],datos_arg[[#This Row],[Monto]]/datos_arg[[#This Row],[TC]]),0)</f>
        <v>14.124183006535947</v>
      </c>
      <c r="Y5018" s="14"/>
    </row>
    <row r="5019" spans="1:25" x14ac:dyDescent="0.25">
      <c r="A5019" s="14">
        <f t="shared" si="78"/>
        <v>5016</v>
      </c>
      <c r="B5019" s="1">
        <v>44321</v>
      </c>
      <c r="C5019" s="18">
        <f>+YEAR(datos_arg[[#This Row],[Fecha]])</f>
        <v>2021</v>
      </c>
      <c r="D5019" s="18">
        <f>+MONTH(datos_arg[[#This Row],[Fecha]])</f>
        <v>5</v>
      </c>
      <c r="E5019" s="14" t="s">
        <v>5358</v>
      </c>
      <c r="F5019" s="14" t="s">
        <v>4110</v>
      </c>
      <c r="G5019" s="14"/>
      <c r="H5019" s="14" t="s">
        <v>433</v>
      </c>
      <c r="I5019" s="14" t="s">
        <v>6718</v>
      </c>
      <c r="J5019" s="14" t="s">
        <v>425</v>
      </c>
      <c r="K5019" s="14"/>
      <c r="L5019" s="14" t="s">
        <v>425</v>
      </c>
      <c r="M5019" s="14" t="s">
        <v>5373</v>
      </c>
      <c r="N5019" s="14" t="s">
        <v>524</v>
      </c>
      <c r="O5019" s="14" t="s">
        <v>4954</v>
      </c>
      <c r="P5019" s="14"/>
      <c r="Q5019" s="14"/>
      <c r="R5019" s="14" t="s">
        <v>4110</v>
      </c>
      <c r="S5019" s="14" t="s">
        <v>440</v>
      </c>
      <c r="T5019" s="35">
        <v>2335</v>
      </c>
      <c r="U5019" s="14" t="s">
        <v>2</v>
      </c>
      <c r="V5019" s="14">
        <v>153</v>
      </c>
      <c r="W5019" s="16">
        <f>+IF(datos_arg[[#This Row],[Moneda]]="ARS",datos_arg[[#This Row],[Monto]],datos_arg[[#This Row],[Monto]]*datos_arg[[#This Row],[TC]])</f>
        <v>357255</v>
      </c>
      <c r="X5019" s="16">
        <f>IFERROR(IF(datos_arg[[#This Row],[Moneda]]="USD",datos_arg[[#This Row],[Monto]],datos_arg[[#This Row],[Monto]]/datos_arg[[#This Row],[TC]]),0)</f>
        <v>2335</v>
      </c>
      <c r="Y5019" s="14"/>
    </row>
    <row r="5020" spans="1:25" x14ac:dyDescent="0.25">
      <c r="A5020" s="14">
        <f t="shared" si="78"/>
        <v>5017</v>
      </c>
      <c r="B5020" s="1">
        <v>44321</v>
      </c>
      <c r="C5020" s="18">
        <f>+YEAR(datos_arg[[#This Row],[Fecha]])</f>
        <v>2021</v>
      </c>
      <c r="D5020" s="18">
        <f>+MONTH(datos_arg[[#This Row],[Fecha]])</f>
        <v>5</v>
      </c>
      <c r="E5020" s="14" t="s">
        <v>408</v>
      </c>
      <c r="F5020" s="14" t="s">
        <v>69</v>
      </c>
      <c r="G5020" s="14"/>
      <c r="H5020" s="14" t="s">
        <v>7132</v>
      </c>
      <c r="I5020" s="14" t="s">
        <v>7132</v>
      </c>
      <c r="J5020" s="14" t="s">
        <v>425</v>
      </c>
      <c r="K5020" s="14"/>
      <c r="L5020" s="14" t="s">
        <v>425</v>
      </c>
      <c r="M5020" s="14" t="s">
        <v>2530</v>
      </c>
      <c r="N5020" s="14" t="s">
        <v>2530</v>
      </c>
      <c r="O5020" s="14"/>
      <c r="P5020" s="14"/>
      <c r="Q5020" s="14"/>
      <c r="R5020" s="14" t="s">
        <v>439</v>
      </c>
      <c r="S5020" s="14" t="s">
        <v>440</v>
      </c>
      <c r="T5020" s="35">
        <v>4800</v>
      </c>
      <c r="U5020" s="14" t="s">
        <v>2</v>
      </c>
      <c r="V5020" s="14">
        <v>150</v>
      </c>
      <c r="W5020" s="16">
        <f>+IF(datos_arg[[#This Row],[Moneda]]="ARS",datos_arg[[#This Row],[Monto]],datos_arg[[#This Row],[Monto]]*datos_arg[[#This Row],[TC]])</f>
        <v>720000</v>
      </c>
      <c r="X5020" s="16">
        <f>IFERROR(IF(datos_arg[[#This Row],[Moneda]]="USD",datos_arg[[#This Row],[Monto]],datos_arg[[#This Row],[Monto]]/datos_arg[[#This Row],[TC]]),0)</f>
        <v>4800</v>
      </c>
      <c r="Y5020" s="14"/>
    </row>
    <row r="5021" spans="1:25" ht="15" customHeight="1" x14ac:dyDescent="0.25">
      <c r="A5021" s="14">
        <f t="shared" si="78"/>
        <v>5018</v>
      </c>
      <c r="B5021" s="1">
        <v>44321</v>
      </c>
      <c r="C5021" s="18">
        <f>+YEAR(datos_arg[[#This Row],[Fecha]])</f>
        <v>2021</v>
      </c>
      <c r="D5021" s="18">
        <f>+MONTH(datos_arg[[#This Row],[Fecha]])</f>
        <v>5</v>
      </c>
      <c r="E5021" s="14" t="s">
        <v>5358</v>
      </c>
      <c r="F5021" s="14" t="s">
        <v>4110</v>
      </c>
      <c r="G5021" s="14"/>
      <c r="H5021" s="14" t="s">
        <v>433</v>
      </c>
      <c r="I5021" s="14" t="s">
        <v>6718</v>
      </c>
      <c r="J5021" s="14" t="s">
        <v>425</v>
      </c>
      <c r="K5021" s="14"/>
      <c r="L5021" s="14" t="s">
        <v>425</v>
      </c>
      <c r="M5021" s="14" t="s">
        <v>5374</v>
      </c>
      <c r="N5021" s="14" t="s">
        <v>524</v>
      </c>
      <c r="O5021" s="14" t="s">
        <v>4955</v>
      </c>
      <c r="P5021" s="14"/>
      <c r="Q5021" s="14"/>
      <c r="R5021" s="14" t="s">
        <v>4110</v>
      </c>
      <c r="S5021" s="14" t="s">
        <v>439</v>
      </c>
      <c r="T5021" s="35">
        <v>600000</v>
      </c>
      <c r="U5021" s="14" t="s">
        <v>4</v>
      </c>
      <c r="V5021" s="14">
        <v>150</v>
      </c>
      <c r="W5021" s="16">
        <f>+IF(datos_arg[[#This Row],[Moneda]]="ARS",datos_arg[[#This Row],[Monto]],datos_arg[[#This Row],[Monto]]*datos_arg[[#This Row],[TC]])</f>
        <v>600000</v>
      </c>
      <c r="X5021" s="16">
        <f>IFERROR(IF(datos_arg[[#This Row],[Moneda]]="USD",datos_arg[[#This Row],[Monto]],datos_arg[[#This Row],[Monto]]/datos_arg[[#This Row],[TC]]),0)</f>
        <v>4000</v>
      </c>
      <c r="Y5021" s="14"/>
    </row>
    <row r="5022" spans="1:25" ht="15" customHeight="1" x14ac:dyDescent="0.25">
      <c r="A5022" s="14">
        <f t="shared" si="78"/>
        <v>5019</v>
      </c>
      <c r="B5022" s="1">
        <v>44321</v>
      </c>
      <c r="C5022" s="18">
        <f>+YEAR(datos_arg[[#This Row],[Fecha]])</f>
        <v>2021</v>
      </c>
      <c r="D5022" s="18">
        <f>+MONTH(datos_arg[[#This Row],[Fecha]])</f>
        <v>5</v>
      </c>
      <c r="E5022" s="14" t="s">
        <v>5358</v>
      </c>
      <c r="F5022" s="14" t="s">
        <v>4108</v>
      </c>
      <c r="G5022" s="14"/>
      <c r="H5022" s="14" t="s">
        <v>433</v>
      </c>
      <c r="I5022" s="14" t="s">
        <v>6718</v>
      </c>
      <c r="J5022" s="14" t="s">
        <v>425</v>
      </c>
      <c r="K5022" s="14"/>
      <c r="L5022" s="14" t="s">
        <v>425</v>
      </c>
      <c r="M5022" s="14" t="s">
        <v>5381</v>
      </c>
      <c r="N5022" s="14" t="s">
        <v>4956</v>
      </c>
      <c r="O5022" s="14" t="s">
        <v>4957</v>
      </c>
      <c r="P5022" s="14"/>
      <c r="Q5022" s="14"/>
      <c r="R5022" s="14" t="s">
        <v>4108</v>
      </c>
      <c r="S5022" s="14" t="s">
        <v>439</v>
      </c>
      <c r="T5022" s="35">
        <v>120000</v>
      </c>
      <c r="U5022" s="14" t="s">
        <v>4</v>
      </c>
      <c r="V5022" s="14">
        <v>150</v>
      </c>
      <c r="W5022" s="16">
        <f>+IF(datos_arg[[#This Row],[Moneda]]="ARS",datos_arg[[#This Row],[Monto]],datos_arg[[#This Row],[Monto]]*datos_arg[[#This Row],[TC]])</f>
        <v>120000</v>
      </c>
      <c r="X5022" s="16">
        <f>IFERROR(IF(datos_arg[[#This Row],[Moneda]]="USD",datos_arg[[#This Row],[Monto]],datos_arg[[#This Row],[Monto]]/datos_arg[[#This Row],[TC]]),0)</f>
        <v>800</v>
      </c>
      <c r="Y5022" s="14"/>
    </row>
    <row r="5023" spans="1:25" x14ac:dyDescent="0.25">
      <c r="A5023" s="14">
        <f t="shared" si="78"/>
        <v>5020</v>
      </c>
      <c r="B5023" s="1">
        <v>44321</v>
      </c>
      <c r="C5023" s="18">
        <f>+YEAR(datos_arg[[#This Row],[Fecha]])</f>
        <v>2021</v>
      </c>
      <c r="D5023" s="18">
        <f>+MONTH(datos_arg[[#This Row],[Fecha]])</f>
        <v>5</v>
      </c>
      <c r="E5023" s="14" t="s">
        <v>1016</v>
      </c>
      <c r="F5023" s="14" t="s">
        <v>5365</v>
      </c>
      <c r="G5023" s="14" t="s">
        <v>6695</v>
      </c>
      <c r="H5023" s="14" t="s">
        <v>7132</v>
      </c>
      <c r="I5023" s="14" t="s">
        <v>7132</v>
      </c>
      <c r="J5023" s="14" t="s">
        <v>425</v>
      </c>
      <c r="K5023" s="14"/>
      <c r="L5023" s="14" t="s">
        <v>425</v>
      </c>
      <c r="M5023" s="14" t="s">
        <v>436</v>
      </c>
      <c r="N5023" s="14" t="s">
        <v>436</v>
      </c>
      <c r="O5023" s="14" t="s">
        <v>4958</v>
      </c>
      <c r="P5023" s="14"/>
      <c r="Q5023" s="14"/>
      <c r="R5023" s="14" t="s">
        <v>5365</v>
      </c>
      <c r="S5023" s="14" t="s">
        <v>440</v>
      </c>
      <c r="T5023" s="35">
        <v>6800</v>
      </c>
      <c r="U5023" s="14" t="s">
        <v>2</v>
      </c>
      <c r="V5023" s="14">
        <v>150</v>
      </c>
      <c r="W5023" s="16">
        <f>+IF(datos_arg[[#This Row],[Moneda]]="ARS",datos_arg[[#This Row],[Monto]],datos_arg[[#This Row],[Monto]]*datos_arg[[#This Row],[TC]])</f>
        <v>1020000</v>
      </c>
      <c r="X5023" s="16">
        <f>IFERROR(IF(datos_arg[[#This Row],[Moneda]]="USD",datos_arg[[#This Row],[Monto]],datos_arg[[#This Row],[Monto]]/datos_arg[[#This Row],[TC]]),0)</f>
        <v>6800</v>
      </c>
      <c r="Y5023" s="14"/>
    </row>
    <row r="5024" spans="1:25" ht="15" customHeight="1" x14ac:dyDescent="0.25">
      <c r="A5024" s="14">
        <f t="shared" si="78"/>
        <v>5021</v>
      </c>
      <c r="B5024" s="1">
        <v>44322</v>
      </c>
      <c r="C5024" s="18">
        <f>+YEAR(datos_arg[[#This Row],[Fecha]])</f>
        <v>2021</v>
      </c>
      <c r="D5024" s="18">
        <f>+MONTH(datos_arg[[#This Row],[Fecha]])</f>
        <v>5</v>
      </c>
      <c r="E5024" s="14" t="s">
        <v>1015</v>
      </c>
      <c r="F5024" s="14" t="s">
        <v>430</v>
      </c>
      <c r="G5024" s="14"/>
      <c r="H5024" s="14" t="s">
        <v>7132</v>
      </c>
      <c r="I5024" s="14" t="s">
        <v>7132</v>
      </c>
      <c r="J5024" s="14" t="s">
        <v>425</v>
      </c>
      <c r="K5024" s="14"/>
      <c r="L5024" s="14" t="s">
        <v>425</v>
      </c>
      <c r="M5024" s="14" t="s">
        <v>60</v>
      </c>
      <c r="N5024" s="14" t="s">
        <v>26</v>
      </c>
      <c r="O5024" s="14" t="s">
        <v>2370</v>
      </c>
      <c r="P5024" s="14" t="s">
        <v>6401</v>
      </c>
      <c r="Q5024" s="14"/>
      <c r="R5024" s="14" t="s">
        <v>430</v>
      </c>
      <c r="S5024" s="14" t="s">
        <v>439</v>
      </c>
      <c r="T5024" s="35">
        <v>7081.38</v>
      </c>
      <c r="U5024" s="14" t="s">
        <v>4</v>
      </c>
      <c r="V5024" s="14">
        <v>150</v>
      </c>
      <c r="W5024" s="16">
        <f>+IF(datos_arg[[#This Row],[Moneda]]="ARS",datos_arg[[#This Row],[Monto]],datos_arg[[#This Row],[Monto]]*datos_arg[[#This Row],[TC]])</f>
        <v>7081.38</v>
      </c>
      <c r="X5024" s="16">
        <f>IFERROR(IF(datos_arg[[#This Row],[Moneda]]="USD",datos_arg[[#This Row],[Monto]],datos_arg[[#This Row],[Monto]]/datos_arg[[#This Row],[TC]]),0)</f>
        <v>47.209200000000003</v>
      </c>
      <c r="Y5024" s="14"/>
    </row>
    <row r="5025" spans="1:25" ht="15" customHeight="1" x14ac:dyDescent="0.25">
      <c r="A5025" s="14">
        <f t="shared" si="78"/>
        <v>5022</v>
      </c>
      <c r="B5025" s="1">
        <v>44322</v>
      </c>
      <c r="C5025" s="18">
        <f>+YEAR(datos_arg[[#This Row],[Fecha]])</f>
        <v>2021</v>
      </c>
      <c r="D5025" s="18">
        <f>+MONTH(datos_arg[[#This Row],[Fecha]])</f>
        <v>5</v>
      </c>
      <c r="E5025" s="14" t="s">
        <v>1015</v>
      </c>
      <c r="F5025" s="14" t="s">
        <v>430</v>
      </c>
      <c r="G5025" s="14"/>
      <c r="H5025" s="14" t="s">
        <v>7132</v>
      </c>
      <c r="I5025" s="14" t="s">
        <v>7132</v>
      </c>
      <c r="J5025" s="14" t="s">
        <v>425</v>
      </c>
      <c r="K5025" s="14"/>
      <c r="L5025" s="14" t="s">
        <v>425</v>
      </c>
      <c r="M5025" s="14" t="s">
        <v>361</v>
      </c>
      <c r="N5025" s="14" t="s">
        <v>361</v>
      </c>
      <c r="O5025" s="14" t="s">
        <v>2325</v>
      </c>
      <c r="P5025" s="14" t="s">
        <v>6401</v>
      </c>
      <c r="Q5025" s="14"/>
      <c r="R5025" s="14" t="s">
        <v>430</v>
      </c>
      <c r="S5025" s="14" t="s">
        <v>439</v>
      </c>
      <c r="T5025" s="35">
        <v>300</v>
      </c>
      <c r="U5025" s="14" t="s">
        <v>4</v>
      </c>
      <c r="V5025" s="14">
        <v>150</v>
      </c>
      <c r="W5025" s="16">
        <f>+IF(datos_arg[[#This Row],[Moneda]]="ARS",datos_arg[[#This Row],[Monto]],datos_arg[[#This Row],[Monto]]*datos_arg[[#This Row],[TC]])</f>
        <v>300</v>
      </c>
      <c r="X5025" s="16">
        <f>IFERROR(IF(datos_arg[[#This Row],[Moneda]]="USD",datos_arg[[#This Row],[Monto]],datos_arg[[#This Row],[Monto]]/datos_arg[[#This Row],[TC]]),0)</f>
        <v>2</v>
      </c>
      <c r="Y5025" s="14"/>
    </row>
    <row r="5026" spans="1:25" ht="15" customHeight="1" x14ac:dyDescent="0.25">
      <c r="A5026" s="14">
        <f t="shared" si="78"/>
        <v>5023</v>
      </c>
      <c r="B5026" s="1">
        <v>44322</v>
      </c>
      <c r="C5026" s="18">
        <f>+YEAR(datos_arg[[#This Row],[Fecha]])</f>
        <v>2021</v>
      </c>
      <c r="D5026" s="18">
        <f>+MONTH(datos_arg[[#This Row],[Fecha]])</f>
        <v>5</v>
      </c>
      <c r="E5026" s="14" t="s">
        <v>1015</v>
      </c>
      <c r="F5026" s="14" t="s">
        <v>403</v>
      </c>
      <c r="G5026" s="14" t="s">
        <v>970</v>
      </c>
      <c r="H5026" s="14" t="s">
        <v>7132</v>
      </c>
      <c r="I5026" s="14" t="s">
        <v>7132</v>
      </c>
      <c r="J5026" s="14" t="s">
        <v>425</v>
      </c>
      <c r="K5026" s="14"/>
      <c r="L5026" s="14" t="s">
        <v>425</v>
      </c>
      <c r="M5026" s="14" t="s">
        <v>493</v>
      </c>
      <c r="N5026" s="14" t="s">
        <v>26</v>
      </c>
      <c r="O5026" s="14" t="s">
        <v>3764</v>
      </c>
      <c r="P5026" s="14" t="s">
        <v>6401</v>
      </c>
      <c r="Q5026" s="14"/>
      <c r="R5026" s="14" t="s">
        <v>970</v>
      </c>
      <c r="S5026" s="14" t="s">
        <v>439</v>
      </c>
      <c r="T5026" s="35">
        <v>815.62</v>
      </c>
      <c r="U5026" s="14" t="s">
        <v>4</v>
      </c>
      <c r="V5026" s="14">
        <v>150</v>
      </c>
      <c r="W5026" s="16">
        <f>+IF(datos_arg[[#This Row],[Moneda]]="ARS",datos_arg[[#This Row],[Monto]],datos_arg[[#This Row],[Monto]]*datos_arg[[#This Row],[TC]])</f>
        <v>815.62</v>
      </c>
      <c r="X5026" s="16">
        <f>IFERROR(IF(datos_arg[[#This Row],[Moneda]]="USD",datos_arg[[#This Row],[Monto]],datos_arg[[#This Row],[Monto]]/datos_arg[[#This Row],[TC]]),0)</f>
        <v>5.4374666666666664</v>
      </c>
      <c r="Y5026" s="14"/>
    </row>
    <row r="5027" spans="1:25" ht="15" customHeight="1" x14ac:dyDescent="0.25">
      <c r="A5027" s="14">
        <f t="shared" si="78"/>
        <v>5024</v>
      </c>
      <c r="B5027" s="1">
        <v>44322</v>
      </c>
      <c r="C5027" s="18">
        <f>+YEAR(datos_arg[[#This Row],[Fecha]])</f>
        <v>2021</v>
      </c>
      <c r="D5027" s="18">
        <f>+MONTH(datos_arg[[#This Row],[Fecha]])</f>
        <v>5</v>
      </c>
      <c r="E5027" s="14" t="s">
        <v>1015</v>
      </c>
      <c r="F5027" s="14" t="s">
        <v>430</v>
      </c>
      <c r="G5027" s="14"/>
      <c r="H5027" s="14" t="s">
        <v>7132</v>
      </c>
      <c r="I5027" s="14" t="s">
        <v>7132</v>
      </c>
      <c r="J5027" s="14" t="s">
        <v>425</v>
      </c>
      <c r="K5027" s="14"/>
      <c r="L5027" s="14" t="s">
        <v>425</v>
      </c>
      <c r="M5027" s="14" t="s">
        <v>102</v>
      </c>
      <c r="N5027" s="14" t="s">
        <v>480</v>
      </c>
      <c r="O5027" s="14" t="s">
        <v>4959</v>
      </c>
      <c r="P5027" s="14" t="s">
        <v>6402</v>
      </c>
      <c r="Q5027" s="14"/>
      <c r="R5027" s="14" t="s">
        <v>430</v>
      </c>
      <c r="S5027" s="14" t="s">
        <v>439</v>
      </c>
      <c r="T5027" s="35">
        <v>260</v>
      </c>
      <c r="U5027" s="14" t="s">
        <v>4</v>
      </c>
      <c r="V5027" s="14">
        <v>150</v>
      </c>
      <c r="W5027" s="16">
        <f>+IF(datos_arg[[#This Row],[Moneda]]="ARS",datos_arg[[#This Row],[Monto]],datos_arg[[#This Row],[Monto]]*datos_arg[[#This Row],[TC]])</f>
        <v>260</v>
      </c>
      <c r="X5027" s="16">
        <f>IFERROR(IF(datos_arg[[#This Row],[Moneda]]="USD",datos_arg[[#This Row],[Monto]],datos_arg[[#This Row],[Monto]]/datos_arg[[#This Row],[TC]]),0)</f>
        <v>1.7333333333333334</v>
      </c>
      <c r="Y5027" s="14"/>
    </row>
    <row r="5028" spans="1:25" ht="15" customHeight="1" x14ac:dyDescent="0.25">
      <c r="A5028" s="14">
        <f t="shared" si="78"/>
        <v>5025</v>
      </c>
      <c r="B5028" s="1">
        <v>44322</v>
      </c>
      <c r="C5028" s="18">
        <f>+YEAR(datos_arg[[#This Row],[Fecha]])</f>
        <v>2021</v>
      </c>
      <c r="D5028" s="18">
        <f>+MONTH(datos_arg[[#This Row],[Fecha]])</f>
        <v>5</v>
      </c>
      <c r="E5028" s="14" t="s">
        <v>449</v>
      </c>
      <c r="F5028" s="14" t="s">
        <v>505</v>
      </c>
      <c r="G5028" s="14"/>
      <c r="H5028" s="14" t="s">
        <v>7132</v>
      </c>
      <c r="I5028" s="14" t="s">
        <v>7132</v>
      </c>
      <c r="J5028" s="14" t="s">
        <v>425</v>
      </c>
      <c r="K5028" s="14"/>
      <c r="L5028" s="14" t="s">
        <v>425</v>
      </c>
      <c r="M5028" s="14" t="s">
        <v>4960</v>
      </c>
      <c r="N5028" s="14" t="s">
        <v>4961</v>
      </c>
      <c r="O5028" s="14" t="s">
        <v>4962</v>
      </c>
      <c r="P5028" s="14" t="s">
        <v>6403</v>
      </c>
      <c r="Q5028" s="14"/>
      <c r="R5028" s="14" t="s">
        <v>505</v>
      </c>
      <c r="S5028" s="14" t="s">
        <v>439</v>
      </c>
      <c r="T5028" s="35">
        <v>66697.539999999994</v>
      </c>
      <c r="U5028" s="14" t="s">
        <v>4</v>
      </c>
      <c r="V5028" s="14">
        <v>150</v>
      </c>
      <c r="W5028" s="16">
        <f>+IF(datos_arg[[#This Row],[Moneda]]="ARS",datos_arg[[#This Row],[Monto]],datos_arg[[#This Row],[Monto]]*datos_arg[[#This Row],[TC]])</f>
        <v>66697.539999999994</v>
      </c>
      <c r="X5028" s="16">
        <f>IFERROR(IF(datos_arg[[#This Row],[Moneda]]="USD",datos_arg[[#This Row],[Monto]],datos_arg[[#This Row],[Monto]]/datos_arg[[#This Row],[TC]]),0)</f>
        <v>444.6502666666666</v>
      </c>
      <c r="Y5028" s="14"/>
    </row>
    <row r="5029" spans="1:25" ht="15" customHeight="1" x14ac:dyDescent="0.25">
      <c r="A5029" s="14">
        <f t="shared" si="78"/>
        <v>5026</v>
      </c>
      <c r="B5029" s="1">
        <v>44322</v>
      </c>
      <c r="C5029" s="18">
        <f>+YEAR(datos_arg[[#This Row],[Fecha]])</f>
        <v>2021</v>
      </c>
      <c r="D5029" s="18">
        <f>+MONTH(datos_arg[[#This Row],[Fecha]])</f>
        <v>5</v>
      </c>
      <c r="E5029" s="14" t="s">
        <v>617</v>
      </c>
      <c r="F5029" s="14" t="s">
        <v>8101</v>
      </c>
      <c r="G5029" s="14"/>
      <c r="H5029" s="14" t="s">
        <v>8103</v>
      </c>
      <c r="I5029" s="14" t="s">
        <v>8105</v>
      </c>
      <c r="J5029" s="14" t="s">
        <v>6717</v>
      </c>
      <c r="K5029" s="14" t="s">
        <v>422</v>
      </c>
      <c r="L5029" s="14" t="s">
        <v>422</v>
      </c>
      <c r="M5029" s="14" t="s">
        <v>578</v>
      </c>
      <c r="N5029" s="14" t="s">
        <v>190</v>
      </c>
      <c r="O5029" s="14" t="s">
        <v>4963</v>
      </c>
      <c r="P5029" s="14" t="s">
        <v>6404</v>
      </c>
      <c r="Q5029" s="14">
        <v>10</v>
      </c>
      <c r="R5029" s="14" t="s">
        <v>8101</v>
      </c>
      <c r="S5029" s="14" t="s">
        <v>613</v>
      </c>
      <c r="T5029" s="35">
        <v>195.83</v>
      </c>
      <c r="U5029" s="14" t="s">
        <v>4</v>
      </c>
      <c r="V5029" s="14">
        <v>150</v>
      </c>
      <c r="W5029" s="16">
        <f>+IF(datos_arg[[#This Row],[Moneda]]="ARS",datos_arg[[#This Row],[Monto]],datos_arg[[#This Row],[Monto]]*datos_arg[[#This Row],[TC]])</f>
        <v>195.83</v>
      </c>
      <c r="X5029" s="16">
        <f>IFERROR(IF(datos_arg[[#This Row],[Moneda]]="USD",datos_arg[[#This Row],[Monto]],datos_arg[[#This Row],[Monto]]/datos_arg[[#This Row],[TC]]),0)</f>
        <v>1.3055333333333334</v>
      </c>
      <c r="Y5029" s="14"/>
    </row>
    <row r="5030" spans="1:25" ht="15" customHeight="1" x14ac:dyDescent="0.25">
      <c r="A5030" s="14">
        <f t="shared" si="78"/>
        <v>5027</v>
      </c>
      <c r="B5030" s="1">
        <v>44322</v>
      </c>
      <c r="C5030" s="18">
        <f>+YEAR(datos_arg[[#This Row],[Fecha]])</f>
        <v>2021</v>
      </c>
      <c r="D5030" s="18">
        <f>+MONTH(datos_arg[[#This Row],[Fecha]])</f>
        <v>5</v>
      </c>
      <c r="E5030" s="14" t="s">
        <v>617</v>
      </c>
      <c r="F5030" s="14" t="s">
        <v>8101</v>
      </c>
      <c r="G5030" s="14"/>
      <c r="H5030" s="14" t="s">
        <v>8103</v>
      </c>
      <c r="I5030" s="14" t="s">
        <v>8105</v>
      </c>
      <c r="J5030" s="14" t="s">
        <v>6717</v>
      </c>
      <c r="K5030" s="14" t="s">
        <v>422</v>
      </c>
      <c r="L5030" s="14" t="s">
        <v>422</v>
      </c>
      <c r="M5030" s="14" t="s">
        <v>578</v>
      </c>
      <c r="N5030" s="14" t="s">
        <v>299</v>
      </c>
      <c r="O5030" s="14" t="s">
        <v>4965</v>
      </c>
      <c r="P5030" s="14" t="s">
        <v>6405</v>
      </c>
      <c r="Q5030" s="14">
        <v>5</v>
      </c>
      <c r="R5030" s="14" t="s">
        <v>8101</v>
      </c>
      <c r="S5030" s="14" t="s">
        <v>613</v>
      </c>
      <c r="T5030" s="35">
        <v>3156.98</v>
      </c>
      <c r="U5030" s="14" t="s">
        <v>4</v>
      </c>
      <c r="V5030" s="14">
        <v>150</v>
      </c>
      <c r="W5030" s="16">
        <f>+IF(datos_arg[[#This Row],[Moneda]]="ARS",datos_arg[[#This Row],[Monto]],datos_arg[[#This Row],[Monto]]*datos_arg[[#This Row],[TC]])</f>
        <v>3156.98</v>
      </c>
      <c r="X5030" s="16">
        <f>IFERROR(IF(datos_arg[[#This Row],[Moneda]]="USD",datos_arg[[#This Row],[Monto]],datos_arg[[#This Row],[Monto]]/datos_arg[[#This Row],[TC]]),0)</f>
        <v>21.046533333333333</v>
      </c>
      <c r="Y5030" s="14"/>
    </row>
    <row r="5031" spans="1:25" ht="15" customHeight="1" x14ac:dyDescent="0.25">
      <c r="A5031" s="14">
        <f t="shared" si="78"/>
        <v>5028</v>
      </c>
      <c r="B5031" s="1">
        <v>44322</v>
      </c>
      <c r="C5031" s="18">
        <f>+YEAR(datos_arg[[#This Row],[Fecha]])</f>
        <v>2021</v>
      </c>
      <c r="D5031" s="18">
        <f>+MONTH(datos_arg[[#This Row],[Fecha]])</f>
        <v>5</v>
      </c>
      <c r="E5031" s="14" t="s">
        <v>617</v>
      </c>
      <c r="F5031" s="14" t="s">
        <v>8101</v>
      </c>
      <c r="G5031" s="14"/>
      <c r="H5031" s="14" t="s">
        <v>8103</v>
      </c>
      <c r="I5031" s="14" t="s">
        <v>8105</v>
      </c>
      <c r="J5031" s="14" t="s">
        <v>6717</v>
      </c>
      <c r="K5031" s="14" t="s">
        <v>422</v>
      </c>
      <c r="L5031" s="14" t="s">
        <v>422</v>
      </c>
      <c r="M5031" s="14" t="s">
        <v>578</v>
      </c>
      <c r="N5031" s="14" t="s">
        <v>299</v>
      </c>
      <c r="O5031" s="14" t="s">
        <v>4966</v>
      </c>
      <c r="P5031" s="14" t="s">
        <v>6405</v>
      </c>
      <c r="Q5031" s="14">
        <v>5</v>
      </c>
      <c r="R5031" s="14" t="s">
        <v>8101</v>
      </c>
      <c r="S5031" s="14" t="s">
        <v>613</v>
      </c>
      <c r="T5031" s="35">
        <v>3607.88</v>
      </c>
      <c r="U5031" s="14" t="s">
        <v>4</v>
      </c>
      <c r="V5031" s="14">
        <v>150</v>
      </c>
      <c r="W5031" s="16">
        <f>+IF(datos_arg[[#This Row],[Moneda]]="ARS",datos_arg[[#This Row],[Monto]],datos_arg[[#This Row],[Monto]]*datos_arg[[#This Row],[TC]])</f>
        <v>3607.88</v>
      </c>
      <c r="X5031" s="16">
        <f>IFERROR(IF(datos_arg[[#This Row],[Moneda]]="USD",datos_arg[[#This Row],[Monto]],datos_arg[[#This Row],[Monto]]/datos_arg[[#This Row],[TC]]),0)</f>
        <v>24.052533333333333</v>
      </c>
      <c r="Y5031" s="14"/>
    </row>
    <row r="5032" spans="1:25" ht="15" customHeight="1" x14ac:dyDescent="0.25">
      <c r="A5032" s="14">
        <f t="shared" si="78"/>
        <v>5029</v>
      </c>
      <c r="B5032" s="1">
        <v>44322</v>
      </c>
      <c r="C5032" s="18">
        <f>+YEAR(datos_arg[[#This Row],[Fecha]])</f>
        <v>2021</v>
      </c>
      <c r="D5032" s="18">
        <f>+MONTH(datos_arg[[#This Row],[Fecha]])</f>
        <v>5</v>
      </c>
      <c r="E5032" s="14" t="s">
        <v>617</v>
      </c>
      <c r="F5032" s="14" t="s">
        <v>8101</v>
      </c>
      <c r="G5032" s="14"/>
      <c r="H5032" s="14" t="s">
        <v>8103</v>
      </c>
      <c r="I5032" s="14" t="s">
        <v>8105</v>
      </c>
      <c r="J5032" s="14" t="s">
        <v>6717</v>
      </c>
      <c r="K5032" s="14" t="s">
        <v>422</v>
      </c>
      <c r="L5032" s="14" t="s">
        <v>422</v>
      </c>
      <c r="M5032" s="14" t="s">
        <v>1123</v>
      </c>
      <c r="N5032" s="14" t="s">
        <v>299</v>
      </c>
      <c r="O5032" s="14" t="s">
        <v>4967</v>
      </c>
      <c r="P5032" s="14" t="s">
        <v>6405</v>
      </c>
      <c r="Q5032" s="14">
        <v>5</v>
      </c>
      <c r="R5032" s="14" t="s">
        <v>8101</v>
      </c>
      <c r="S5032" s="14" t="s">
        <v>613</v>
      </c>
      <c r="T5032" s="35">
        <v>24.6</v>
      </c>
      <c r="U5032" s="14" t="s">
        <v>4</v>
      </c>
      <c r="V5032" s="14">
        <v>150</v>
      </c>
      <c r="W5032" s="16">
        <f>+IF(datos_arg[[#This Row],[Moneda]]="ARS",datos_arg[[#This Row],[Monto]],datos_arg[[#This Row],[Monto]]*datos_arg[[#This Row],[TC]])</f>
        <v>24.6</v>
      </c>
      <c r="X5032" s="16">
        <f>IFERROR(IF(datos_arg[[#This Row],[Moneda]]="USD",datos_arg[[#This Row],[Monto]],datos_arg[[#This Row],[Monto]]/datos_arg[[#This Row],[TC]]),0)</f>
        <v>0.16400000000000001</v>
      </c>
      <c r="Y5032" s="14"/>
    </row>
    <row r="5033" spans="1:25" ht="15" customHeight="1" x14ac:dyDescent="0.25">
      <c r="A5033" s="14">
        <f t="shared" si="78"/>
        <v>5030</v>
      </c>
      <c r="B5033" s="1">
        <v>44322</v>
      </c>
      <c r="C5033" s="18">
        <f>+YEAR(datos_arg[[#This Row],[Fecha]])</f>
        <v>2021</v>
      </c>
      <c r="D5033" s="18">
        <f>+MONTH(datos_arg[[#This Row],[Fecha]])</f>
        <v>5</v>
      </c>
      <c r="E5033" s="14" t="s">
        <v>617</v>
      </c>
      <c r="F5033" s="14" t="s">
        <v>8101</v>
      </c>
      <c r="G5033" s="14"/>
      <c r="H5033" s="14" t="s">
        <v>8103</v>
      </c>
      <c r="I5033" s="14" t="s">
        <v>8105</v>
      </c>
      <c r="J5033" s="14" t="s">
        <v>6717</v>
      </c>
      <c r="K5033" s="14" t="s">
        <v>422</v>
      </c>
      <c r="L5033" s="14" t="s">
        <v>422</v>
      </c>
      <c r="M5033" s="14" t="s">
        <v>578</v>
      </c>
      <c r="N5033" s="14" t="s">
        <v>299</v>
      </c>
      <c r="O5033" s="14" t="s">
        <v>4968</v>
      </c>
      <c r="P5033" s="14" t="s">
        <v>6405</v>
      </c>
      <c r="Q5033" s="14">
        <v>10</v>
      </c>
      <c r="R5033" s="14" t="s">
        <v>8101</v>
      </c>
      <c r="S5033" s="14" t="s">
        <v>613</v>
      </c>
      <c r="T5033" s="35">
        <v>626.79999999999995</v>
      </c>
      <c r="U5033" s="14" t="s">
        <v>4</v>
      </c>
      <c r="V5033" s="14">
        <v>150</v>
      </c>
      <c r="W5033" s="16">
        <f>+IF(datos_arg[[#This Row],[Moneda]]="ARS",datos_arg[[#This Row],[Monto]],datos_arg[[#This Row],[Monto]]*datos_arg[[#This Row],[TC]])</f>
        <v>626.79999999999995</v>
      </c>
      <c r="X5033" s="16">
        <f>IFERROR(IF(datos_arg[[#This Row],[Moneda]]="USD",datos_arg[[#This Row],[Monto]],datos_arg[[#This Row],[Monto]]/datos_arg[[#This Row],[TC]]),0)</f>
        <v>4.1786666666666665</v>
      </c>
      <c r="Y5033" s="14"/>
    </row>
    <row r="5034" spans="1:25" ht="15" customHeight="1" x14ac:dyDescent="0.25">
      <c r="A5034" s="14">
        <f t="shared" si="78"/>
        <v>5031</v>
      </c>
      <c r="B5034" s="1">
        <v>44322</v>
      </c>
      <c r="C5034" s="18">
        <f>+YEAR(datos_arg[[#This Row],[Fecha]])</f>
        <v>2021</v>
      </c>
      <c r="D5034" s="18">
        <f>+MONTH(datos_arg[[#This Row],[Fecha]])</f>
        <v>5</v>
      </c>
      <c r="E5034" s="14" t="s">
        <v>617</v>
      </c>
      <c r="F5034" s="14" t="s">
        <v>8101</v>
      </c>
      <c r="G5034" s="14"/>
      <c r="H5034" s="14" t="s">
        <v>8103</v>
      </c>
      <c r="I5034" s="14" t="s">
        <v>8105</v>
      </c>
      <c r="J5034" s="14" t="s">
        <v>6717</v>
      </c>
      <c r="K5034" s="14" t="s">
        <v>422</v>
      </c>
      <c r="L5034" s="14" t="s">
        <v>422</v>
      </c>
      <c r="M5034" s="14" t="s">
        <v>1437</v>
      </c>
      <c r="N5034" s="14" t="s">
        <v>299</v>
      </c>
      <c r="O5034" s="14" t="s">
        <v>4969</v>
      </c>
      <c r="P5034" s="14" t="s">
        <v>6405</v>
      </c>
      <c r="Q5034" s="14">
        <v>50</v>
      </c>
      <c r="R5034" s="14" t="s">
        <v>8101</v>
      </c>
      <c r="S5034" s="14" t="s">
        <v>613</v>
      </c>
      <c r="T5034" s="35">
        <v>348.2</v>
      </c>
      <c r="U5034" s="14" t="s">
        <v>4</v>
      </c>
      <c r="V5034" s="14">
        <v>150</v>
      </c>
      <c r="W5034" s="16">
        <f>+IF(datos_arg[[#This Row],[Moneda]]="ARS",datos_arg[[#This Row],[Monto]],datos_arg[[#This Row],[Monto]]*datos_arg[[#This Row],[TC]])</f>
        <v>348.2</v>
      </c>
      <c r="X5034" s="16">
        <f>IFERROR(IF(datos_arg[[#This Row],[Moneda]]="USD",datos_arg[[#This Row],[Monto]],datos_arg[[#This Row],[Monto]]/datos_arg[[#This Row],[TC]]),0)</f>
        <v>2.3213333333333335</v>
      </c>
      <c r="Y5034" s="14"/>
    </row>
    <row r="5035" spans="1:25" ht="15" customHeight="1" x14ac:dyDescent="0.25">
      <c r="A5035" s="14">
        <f t="shared" si="78"/>
        <v>5032</v>
      </c>
      <c r="B5035" s="1">
        <v>44322</v>
      </c>
      <c r="C5035" s="18">
        <f>+YEAR(datos_arg[[#This Row],[Fecha]])</f>
        <v>2021</v>
      </c>
      <c r="D5035" s="18">
        <f>+MONTH(datos_arg[[#This Row],[Fecha]])</f>
        <v>5</v>
      </c>
      <c r="E5035" s="14" t="s">
        <v>1015</v>
      </c>
      <c r="F5035" s="14" t="s">
        <v>403</v>
      </c>
      <c r="G5035" s="14" t="s">
        <v>5383</v>
      </c>
      <c r="H5035" s="14" t="s">
        <v>8103</v>
      </c>
      <c r="I5035" s="14" t="s">
        <v>8105</v>
      </c>
      <c r="J5035" s="14" t="s">
        <v>6717</v>
      </c>
      <c r="K5035" s="14" t="s">
        <v>422</v>
      </c>
      <c r="L5035" s="14" t="s">
        <v>422</v>
      </c>
      <c r="M5035" s="14" t="s">
        <v>2841</v>
      </c>
      <c r="N5035" s="14" t="s">
        <v>299</v>
      </c>
      <c r="O5035" s="14" t="s">
        <v>4970</v>
      </c>
      <c r="P5035" s="14" t="s">
        <v>6405</v>
      </c>
      <c r="Q5035" s="14">
        <v>10</v>
      </c>
      <c r="R5035" s="14" t="s">
        <v>5383</v>
      </c>
      <c r="S5035" s="14" t="s">
        <v>613</v>
      </c>
      <c r="T5035" s="35">
        <v>427.8</v>
      </c>
      <c r="U5035" s="14" t="s">
        <v>4</v>
      </c>
      <c r="V5035" s="14">
        <v>150</v>
      </c>
      <c r="W5035" s="16">
        <f>+IF(datos_arg[[#This Row],[Moneda]]="ARS",datos_arg[[#This Row],[Monto]],datos_arg[[#This Row],[Monto]]*datos_arg[[#This Row],[TC]])</f>
        <v>427.8</v>
      </c>
      <c r="X5035" s="16">
        <f>IFERROR(IF(datos_arg[[#This Row],[Moneda]]="USD",datos_arg[[#This Row],[Monto]],datos_arg[[#This Row],[Monto]]/datos_arg[[#This Row],[TC]]),0)</f>
        <v>2.8519999999999999</v>
      </c>
      <c r="Y5035" s="14"/>
    </row>
    <row r="5036" spans="1:25" ht="15" customHeight="1" x14ac:dyDescent="0.25">
      <c r="A5036" s="14">
        <f t="shared" si="78"/>
        <v>5033</v>
      </c>
      <c r="B5036" s="1">
        <v>44322</v>
      </c>
      <c r="C5036" s="18">
        <f>+YEAR(datos_arg[[#This Row],[Fecha]])</f>
        <v>2021</v>
      </c>
      <c r="D5036" s="18">
        <f>+MONTH(datos_arg[[#This Row],[Fecha]])</f>
        <v>5</v>
      </c>
      <c r="E5036" s="14" t="s">
        <v>1015</v>
      </c>
      <c r="F5036" s="14" t="s">
        <v>403</v>
      </c>
      <c r="G5036" s="14" t="s">
        <v>5383</v>
      </c>
      <c r="H5036" s="14" t="s">
        <v>8103</v>
      </c>
      <c r="I5036" s="14" t="s">
        <v>8105</v>
      </c>
      <c r="J5036" s="14" t="s">
        <v>6717</v>
      </c>
      <c r="K5036" s="14" t="s">
        <v>422</v>
      </c>
      <c r="L5036" s="14" t="s">
        <v>422</v>
      </c>
      <c r="M5036" s="14" t="s">
        <v>2841</v>
      </c>
      <c r="N5036" s="14" t="s">
        <v>299</v>
      </c>
      <c r="O5036" s="14" t="s">
        <v>4971</v>
      </c>
      <c r="P5036" s="14" t="s">
        <v>6405</v>
      </c>
      <c r="Q5036" s="14">
        <v>10</v>
      </c>
      <c r="R5036" s="14" t="s">
        <v>5383</v>
      </c>
      <c r="S5036" s="14" t="s">
        <v>613</v>
      </c>
      <c r="T5036" s="35">
        <v>149.19999999999999</v>
      </c>
      <c r="U5036" s="14" t="s">
        <v>4</v>
      </c>
      <c r="V5036" s="14">
        <v>150</v>
      </c>
      <c r="W5036" s="16">
        <f>+IF(datos_arg[[#This Row],[Moneda]]="ARS",datos_arg[[#This Row],[Monto]],datos_arg[[#This Row],[Monto]]*datos_arg[[#This Row],[TC]])</f>
        <v>149.19999999999999</v>
      </c>
      <c r="X5036" s="16">
        <f>IFERROR(IF(datos_arg[[#This Row],[Moneda]]="USD",datos_arg[[#This Row],[Monto]],datos_arg[[#This Row],[Monto]]/datos_arg[[#This Row],[TC]]),0)</f>
        <v>0.99466666666666659</v>
      </c>
      <c r="Y5036" s="14"/>
    </row>
    <row r="5037" spans="1:25" ht="15" customHeight="1" x14ac:dyDescent="0.25">
      <c r="A5037" s="14">
        <f t="shared" si="78"/>
        <v>5034</v>
      </c>
      <c r="B5037" s="1">
        <v>44322</v>
      </c>
      <c r="C5037" s="18">
        <f>+YEAR(datos_arg[[#This Row],[Fecha]])</f>
        <v>2021</v>
      </c>
      <c r="D5037" s="18">
        <f>+MONTH(datos_arg[[#This Row],[Fecha]])</f>
        <v>5</v>
      </c>
      <c r="E5037" s="14" t="s">
        <v>1015</v>
      </c>
      <c r="F5037" s="14" t="s">
        <v>403</v>
      </c>
      <c r="G5037" s="14" t="s">
        <v>5383</v>
      </c>
      <c r="H5037" s="14" t="s">
        <v>8103</v>
      </c>
      <c r="I5037" s="14" t="s">
        <v>8105</v>
      </c>
      <c r="J5037" s="14" t="s">
        <v>6717</v>
      </c>
      <c r="K5037" s="14" t="s">
        <v>422</v>
      </c>
      <c r="L5037" s="14" t="s">
        <v>422</v>
      </c>
      <c r="M5037" s="14" t="s">
        <v>4942</v>
      </c>
      <c r="N5037" s="14" t="s">
        <v>299</v>
      </c>
      <c r="O5037" s="14" t="s">
        <v>4972</v>
      </c>
      <c r="P5037" s="14" t="s">
        <v>6405</v>
      </c>
      <c r="Q5037" s="14">
        <v>26</v>
      </c>
      <c r="R5037" s="14" t="s">
        <v>5383</v>
      </c>
      <c r="S5037" s="14" t="s">
        <v>613</v>
      </c>
      <c r="T5037" s="35">
        <v>2328</v>
      </c>
      <c r="U5037" s="14" t="s">
        <v>4</v>
      </c>
      <c r="V5037" s="14">
        <v>150</v>
      </c>
      <c r="W5037" s="16">
        <f>+IF(datos_arg[[#This Row],[Moneda]]="ARS",datos_arg[[#This Row],[Monto]],datos_arg[[#This Row],[Monto]]*datos_arg[[#This Row],[TC]])</f>
        <v>2328</v>
      </c>
      <c r="X5037" s="16">
        <f>IFERROR(IF(datos_arg[[#This Row],[Moneda]]="USD",datos_arg[[#This Row],[Monto]],datos_arg[[#This Row],[Monto]]/datos_arg[[#This Row],[TC]]),0)</f>
        <v>15.52</v>
      </c>
      <c r="Y5037" s="14"/>
    </row>
    <row r="5038" spans="1:25" ht="15" customHeight="1" x14ac:dyDescent="0.25">
      <c r="A5038" s="14">
        <f t="shared" si="78"/>
        <v>5035</v>
      </c>
      <c r="B5038" s="1">
        <v>44322</v>
      </c>
      <c r="C5038" s="18">
        <f>+YEAR(datos_arg[[#This Row],[Fecha]])</f>
        <v>2021</v>
      </c>
      <c r="D5038" s="18">
        <f>+MONTH(datos_arg[[#This Row],[Fecha]])</f>
        <v>5</v>
      </c>
      <c r="E5038" s="14" t="s">
        <v>617</v>
      </c>
      <c r="F5038" s="14" t="s">
        <v>8101</v>
      </c>
      <c r="G5038" s="14"/>
      <c r="H5038" s="14" t="s">
        <v>8103</v>
      </c>
      <c r="I5038" s="14" t="s">
        <v>8105</v>
      </c>
      <c r="J5038" s="14" t="s">
        <v>6717</v>
      </c>
      <c r="K5038" s="14" t="s">
        <v>422</v>
      </c>
      <c r="L5038" s="14" t="s">
        <v>422</v>
      </c>
      <c r="M5038" s="14" t="s">
        <v>578</v>
      </c>
      <c r="N5038" s="14" t="s">
        <v>299</v>
      </c>
      <c r="O5038" s="14" t="s">
        <v>4973</v>
      </c>
      <c r="P5038" s="14" t="s">
        <v>6405</v>
      </c>
      <c r="Q5038" s="14">
        <v>3</v>
      </c>
      <c r="R5038" s="14" t="s">
        <v>8101</v>
      </c>
      <c r="S5038" s="14" t="s">
        <v>613</v>
      </c>
      <c r="T5038" s="35">
        <v>83.5</v>
      </c>
      <c r="U5038" s="14" t="s">
        <v>4</v>
      </c>
      <c r="V5038" s="14">
        <v>150</v>
      </c>
      <c r="W5038" s="16">
        <f>+IF(datos_arg[[#This Row],[Moneda]]="ARS",datos_arg[[#This Row],[Monto]],datos_arg[[#This Row],[Monto]]*datos_arg[[#This Row],[TC]])</f>
        <v>83.5</v>
      </c>
      <c r="X5038" s="16">
        <f>IFERROR(IF(datos_arg[[#This Row],[Moneda]]="USD",datos_arg[[#This Row],[Monto]],datos_arg[[#This Row],[Monto]]/datos_arg[[#This Row],[TC]]),0)</f>
        <v>0.55666666666666664</v>
      </c>
      <c r="Y5038" s="14"/>
    </row>
    <row r="5039" spans="1:25" ht="15" customHeight="1" x14ac:dyDescent="0.25">
      <c r="A5039" s="14">
        <f t="shared" si="78"/>
        <v>5036</v>
      </c>
      <c r="B5039" s="1">
        <v>44322</v>
      </c>
      <c r="C5039" s="18">
        <f>+YEAR(datos_arg[[#This Row],[Fecha]])</f>
        <v>2021</v>
      </c>
      <c r="D5039" s="18">
        <f>+MONTH(datos_arg[[#This Row],[Fecha]])</f>
        <v>5</v>
      </c>
      <c r="E5039" s="14" t="s">
        <v>617</v>
      </c>
      <c r="F5039" s="14" t="s">
        <v>8101</v>
      </c>
      <c r="G5039" s="14"/>
      <c r="H5039" s="14" t="s">
        <v>8103</v>
      </c>
      <c r="I5039" s="14" t="s">
        <v>8105</v>
      </c>
      <c r="J5039" s="14" t="s">
        <v>6717</v>
      </c>
      <c r="K5039" s="14" t="s">
        <v>422</v>
      </c>
      <c r="L5039" s="14" t="s">
        <v>422</v>
      </c>
      <c r="M5039" s="14" t="s">
        <v>578</v>
      </c>
      <c r="N5039" s="14" t="s">
        <v>299</v>
      </c>
      <c r="O5039" s="14" t="s">
        <v>4974</v>
      </c>
      <c r="P5039" s="14" t="s">
        <v>6405</v>
      </c>
      <c r="Q5039" s="14">
        <v>3</v>
      </c>
      <c r="R5039" s="14" t="s">
        <v>8101</v>
      </c>
      <c r="S5039" s="14" t="s">
        <v>613</v>
      </c>
      <c r="T5039" s="35">
        <v>74.5</v>
      </c>
      <c r="U5039" s="14" t="s">
        <v>4</v>
      </c>
      <c r="V5039" s="14">
        <v>150</v>
      </c>
      <c r="W5039" s="16">
        <f>+IF(datos_arg[[#This Row],[Moneda]]="ARS",datos_arg[[#This Row],[Monto]],datos_arg[[#This Row],[Monto]]*datos_arg[[#This Row],[TC]])</f>
        <v>74.5</v>
      </c>
      <c r="X5039" s="16">
        <f>IFERROR(IF(datos_arg[[#This Row],[Moneda]]="USD",datos_arg[[#This Row],[Monto]],datos_arg[[#This Row],[Monto]]/datos_arg[[#This Row],[TC]]),0)</f>
        <v>0.49666666666666665</v>
      </c>
      <c r="Y5039" s="14"/>
    </row>
    <row r="5040" spans="1:25" ht="15" customHeight="1" x14ac:dyDescent="0.25">
      <c r="A5040" s="14">
        <f t="shared" si="78"/>
        <v>5037</v>
      </c>
      <c r="B5040" s="1">
        <v>44322</v>
      </c>
      <c r="C5040" s="18">
        <f>+YEAR(datos_arg[[#This Row],[Fecha]])</f>
        <v>2021</v>
      </c>
      <c r="D5040" s="18">
        <f>+MONTH(datos_arg[[#This Row],[Fecha]])</f>
        <v>5</v>
      </c>
      <c r="E5040" s="14" t="s">
        <v>617</v>
      </c>
      <c r="F5040" s="14" t="s">
        <v>8101</v>
      </c>
      <c r="G5040" s="14"/>
      <c r="H5040" s="14" t="s">
        <v>8103</v>
      </c>
      <c r="I5040" s="14" t="s">
        <v>8105</v>
      </c>
      <c r="J5040" s="14" t="s">
        <v>6717</v>
      </c>
      <c r="K5040" s="14" t="s">
        <v>422</v>
      </c>
      <c r="L5040" s="14" t="s">
        <v>422</v>
      </c>
      <c r="M5040" s="14" t="s">
        <v>578</v>
      </c>
      <c r="N5040" s="14" t="s">
        <v>299</v>
      </c>
      <c r="O5040" s="14" t="s">
        <v>4975</v>
      </c>
      <c r="P5040" s="14" t="s">
        <v>6405</v>
      </c>
      <c r="Q5040" s="14">
        <v>3</v>
      </c>
      <c r="R5040" s="14" t="s">
        <v>8101</v>
      </c>
      <c r="S5040" s="14" t="s">
        <v>613</v>
      </c>
      <c r="T5040" s="35">
        <v>125.5</v>
      </c>
      <c r="U5040" s="14" t="s">
        <v>4</v>
      </c>
      <c r="V5040" s="14">
        <v>150</v>
      </c>
      <c r="W5040" s="16">
        <f>+IF(datos_arg[[#This Row],[Moneda]]="ARS",datos_arg[[#This Row],[Monto]],datos_arg[[#This Row],[Monto]]*datos_arg[[#This Row],[TC]])</f>
        <v>125.5</v>
      </c>
      <c r="X5040" s="16">
        <f>IFERROR(IF(datos_arg[[#This Row],[Moneda]]="USD",datos_arg[[#This Row],[Monto]],datos_arg[[#This Row],[Monto]]/datos_arg[[#This Row],[TC]]),0)</f>
        <v>0.83666666666666667</v>
      </c>
      <c r="Y5040" s="14"/>
    </row>
    <row r="5041" spans="1:25" ht="15" customHeight="1" x14ac:dyDescent="0.25">
      <c r="A5041" s="14">
        <f t="shared" si="78"/>
        <v>5038</v>
      </c>
      <c r="B5041" s="1">
        <v>44322</v>
      </c>
      <c r="C5041" s="18">
        <f>+YEAR(datos_arg[[#This Row],[Fecha]])</f>
        <v>2021</v>
      </c>
      <c r="D5041" s="18">
        <f>+MONTH(datos_arg[[#This Row],[Fecha]])</f>
        <v>5</v>
      </c>
      <c r="E5041" s="14" t="s">
        <v>617</v>
      </c>
      <c r="F5041" s="14" t="s">
        <v>8101</v>
      </c>
      <c r="G5041" s="14"/>
      <c r="H5041" s="14" t="s">
        <v>8103</v>
      </c>
      <c r="I5041" s="14" t="s">
        <v>8105</v>
      </c>
      <c r="J5041" s="14" t="s">
        <v>6717</v>
      </c>
      <c r="K5041" s="14" t="s">
        <v>422</v>
      </c>
      <c r="L5041" s="14" t="s">
        <v>422</v>
      </c>
      <c r="M5041" s="14" t="s">
        <v>578</v>
      </c>
      <c r="N5041" s="14" t="s">
        <v>299</v>
      </c>
      <c r="O5041" s="14" t="s">
        <v>4976</v>
      </c>
      <c r="P5041" s="14" t="s">
        <v>6405</v>
      </c>
      <c r="Q5041" s="14">
        <v>3</v>
      </c>
      <c r="R5041" s="14" t="s">
        <v>8101</v>
      </c>
      <c r="S5041" s="14" t="s">
        <v>613</v>
      </c>
      <c r="T5041" s="35">
        <v>122.5</v>
      </c>
      <c r="U5041" s="14" t="s">
        <v>4</v>
      </c>
      <c r="V5041" s="14">
        <v>150</v>
      </c>
      <c r="W5041" s="16">
        <f>+IF(datos_arg[[#This Row],[Moneda]]="ARS",datos_arg[[#This Row],[Monto]],datos_arg[[#This Row],[Monto]]*datos_arg[[#This Row],[TC]])</f>
        <v>122.5</v>
      </c>
      <c r="X5041" s="16">
        <f>IFERROR(IF(datos_arg[[#This Row],[Moneda]]="USD",datos_arg[[#This Row],[Monto]],datos_arg[[#This Row],[Monto]]/datos_arg[[#This Row],[TC]]),0)</f>
        <v>0.81666666666666665</v>
      </c>
      <c r="Y5041" s="14"/>
    </row>
    <row r="5042" spans="1:25" ht="15" customHeight="1" x14ac:dyDescent="0.25">
      <c r="A5042" s="14">
        <f t="shared" si="78"/>
        <v>5039</v>
      </c>
      <c r="B5042" s="1">
        <v>44322</v>
      </c>
      <c r="C5042" s="18">
        <f>+YEAR(datos_arg[[#This Row],[Fecha]])</f>
        <v>2021</v>
      </c>
      <c r="D5042" s="18">
        <f>+MONTH(datos_arg[[#This Row],[Fecha]])</f>
        <v>5</v>
      </c>
      <c r="E5042" s="14" t="s">
        <v>1015</v>
      </c>
      <c r="F5042" s="14" t="s">
        <v>430</v>
      </c>
      <c r="G5042" s="14"/>
      <c r="H5042" s="14" t="s">
        <v>7132</v>
      </c>
      <c r="I5042" s="14" t="s">
        <v>7132</v>
      </c>
      <c r="J5042" s="14" t="s">
        <v>425</v>
      </c>
      <c r="K5042" s="14"/>
      <c r="L5042" s="14" t="s">
        <v>425</v>
      </c>
      <c r="M5042" s="14" t="s">
        <v>57</v>
      </c>
      <c r="N5042" s="14" t="s">
        <v>57</v>
      </c>
      <c r="O5042" s="14" t="s">
        <v>3703</v>
      </c>
      <c r="P5042" s="14" t="s">
        <v>6406</v>
      </c>
      <c r="Q5042" s="14"/>
      <c r="R5042" s="14" t="s">
        <v>430</v>
      </c>
      <c r="S5042" s="14" t="s">
        <v>613</v>
      </c>
      <c r="T5042" s="35">
        <v>85</v>
      </c>
      <c r="U5042" s="14" t="s">
        <v>4</v>
      </c>
      <c r="V5042" s="14">
        <v>150</v>
      </c>
      <c r="W5042" s="16">
        <f>+IF(datos_arg[[#This Row],[Moneda]]="ARS",datos_arg[[#This Row],[Monto]],datos_arg[[#This Row],[Monto]]*datos_arg[[#This Row],[TC]])</f>
        <v>85</v>
      </c>
      <c r="X5042" s="16">
        <f>IFERROR(IF(datos_arg[[#This Row],[Moneda]]="USD",datos_arg[[#This Row],[Monto]],datos_arg[[#This Row],[Monto]]/datos_arg[[#This Row],[TC]]),0)</f>
        <v>0.56666666666666665</v>
      </c>
      <c r="Y5042" s="14"/>
    </row>
    <row r="5043" spans="1:25" ht="15" customHeight="1" x14ac:dyDescent="0.25">
      <c r="A5043" s="14">
        <f t="shared" si="78"/>
        <v>5040</v>
      </c>
      <c r="B5043" s="1">
        <v>44322</v>
      </c>
      <c r="C5043" s="18">
        <f>+YEAR(datos_arg[[#This Row],[Fecha]])</f>
        <v>2021</v>
      </c>
      <c r="D5043" s="18">
        <f>+MONTH(datos_arg[[#This Row],[Fecha]])</f>
        <v>5</v>
      </c>
      <c r="E5043" s="14" t="s">
        <v>449</v>
      </c>
      <c r="F5043" s="14" t="s">
        <v>505</v>
      </c>
      <c r="G5043" s="14"/>
      <c r="H5043" s="14" t="s">
        <v>7132</v>
      </c>
      <c r="I5043" s="14" t="s">
        <v>7132</v>
      </c>
      <c r="J5043" s="14" t="s">
        <v>425</v>
      </c>
      <c r="K5043" s="14"/>
      <c r="L5043" s="14" t="s">
        <v>425</v>
      </c>
      <c r="M5043" s="14" t="s">
        <v>613</v>
      </c>
      <c r="N5043" s="14" t="s">
        <v>2273</v>
      </c>
      <c r="O5043" s="14" t="s">
        <v>2592</v>
      </c>
      <c r="P5043" s="14"/>
      <c r="Q5043" s="14"/>
      <c r="R5043" s="14" t="s">
        <v>505</v>
      </c>
      <c r="S5043" s="14" t="s">
        <v>613</v>
      </c>
      <c r="T5043" s="35">
        <v>20.329999999999998</v>
      </c>
      <c r="U5043" s="14" t="s">
        <v>4</v>
      </c>
      <c r="V5043" s="14">
        <v>150</v>
      </c>
      <c r="W5043" s="16">
        <f>+IF(datos_arg[[#This Row],[Moneda]]="ARS",datos_arg[[#This Row],[Monto]],datos_arg[[#This Row],[Monto]]*datos_arg[[#This Row],[TC]])</f>
        <v>20.329999999999998</v>
      </c>
      <c r="X5043" s="16">
        <f>IFERROR(IF(datos_arg[[#This Row],[Moneda]]="USD",datos_arg[[#This Row],[Monto]],datos_arg[[#This Row],[Monto]]/datos_arg[[#This Row],[TC]]),0)</f>
        <v>0.13553333333333331</v>
      </c>
      <c r="Y5043" s="14"/>
    </row>
    <row r="5044" spans="1:25" ht="15" customHeight="1" x14ac:dyDescent="0.25">
      <c r="A5044" s="14">
        <f t="shared" si="78"/>
        <v>5041</v>
      </c>
      <c r="B5044" s="1">
        <v>44322</v>
      </c>
      <c r="C5044" s="18">
        <f>+YEAR(datos_arg[[#This Row],[Fecha]])</f>
        <v>2021</v>
      </c>
      <c r="D5044" s="18">
        <f>+MONTH(datos_arg[[#This Row],[Fecha]])</f>
        <v>5</v>
      </c>
      <c r="E5044" s="14" t="s">
        <v>1016</v>
      </c>
      <c r="F5044" s="14" t="s">
        <v>404</v>
      </c>
      <c r="G5044" s="14"/>
      <c r="H5044" s="14" t="s">
        <v>6646</v>
      </c>
      <c r="I5044" s="14" t="s">
        <v>7132</v>
      </c>
      <c r="J5044" s="14" t="s">
        <v>425</v>
      </c>
      <c r="K5044" s="14"/>
      <c r="L5044" s="14" t="s">
        <v>425</v>
      </c>
      <c r="M5044" s="14" t="s">
        <v>1946</v>
      </c>
      <c r="N5044" s="14" t="s">
        <v>7957</v>
      </c>
      <c r="O5044" s="14" t="s">
        <v>4977</v>
      </c>
      <c r="P5044" s="14" t="s">
        <v>6407</v>
      </c>
      <c r="Q5044" s="14"/>
      <c r="R5044" s="14" t="s">
        <v>404</v>
      </c>
      <c r="S5044" s="14" t="s">
        <v>613</v>
      </c>
      <c r="T5044" s="35">
        <v>3463</v>
      </c>
      <c r="U5044" s="14" t="s">
        <v>4</v>
      </c>
      <c r="V5044" s="14">
        <v>150</v>
      </c>
      <c r="W5044" s="16">
        <f>+IF(datos_arg[[#This Row],[Moneda]]="ARS",datos_arg[[#This Row],[Monto]],datos_arg[[#This Row],[Monto]]*datos_arg[[#This Row],[TC]])</f>
        <v>3463</v>
      </c>
      <c r="X5044" s="16">
        <f>IFERROR(IF(datos_arg[[#This Row],[Moneda]]="USD",datos_arg[[#This Row],[Monto]],datos_arg[[#This Row],[Monto]]/datos_arg[[#This Row],[TC]]),0)</f>
        <v>23.086666666666666</v>
      </c>
      <c r="Y5044" s="14"/>
    </row>
    <row r="5045" spans="1:25" ht="15" customHeight="1" x14ac:dyDescent="0.25">
      <c r="A5045" s="14">
        <f t="shared" si="78"/>
        <v>5042</v>
      </c>
      <c r="B5045" s="1">
        <v>44322</v>
      </c>
      <c r="C5045" s="18">
        <f>+YEAR(datos_arg[[#This Row],[Fecha]])</f>
        <v>2021</v>
      </c>
      <c r="D5045" s="18">
        <f>+MONTH(datos_arg[[#This Row],[Fecha]])</f>
        <v>5</v>
      </c>
      <c r="E5045" s="14" t="s">
        <v>1015</v>
      </c>
      <c r="F5045" s="14" t="s">
        <v>430</v>
      </c>
      <c r="G5045" s="14"/>
      <c r="H5045" s="14" t="s">
        <v>7132</v>
      </c>
      <c r="I5045" s="14" t="s">
        <v>7132</v>
      </c>
      <c r="J5045" s="14" t="s">
        <v>425</v>
      </c>
      <c r="K5045" s="14"/>
      <c r="L5045" s="14" t="s">
        <v>425</v>
      </c>
      <c r="M5045" s="14" t="s">
        <v>3961</v>
      </c>
      <c r="N5045" s="14" t="s">
        <v>978</v>
      </c>
      <c r="O5045" s="14" t="s">
        <v>3724</v>
      </c>
      <c r="P5045" s="14"/>
      <c r="Q5045" s="14"/>
      <c r="R5045" s="14" t="s">
        <v>430</v>
      </c>
      <c r="S5045" s="14" t="s">
        <v>439</v>
      </c>
      <c r="T5045" s="35">
        <v>20000</v>
      </c>
      <c r="U5045" s="14" t="s">
        <v>4</v>
      </c>
      <c r="V5045" s="14">
        <v>150</v>
      </c>
      <c r="W5045" s="16">
        <f>+IF(datos_arg[[#This Row],[Moneda]]="ARS",datos_arg[[#This Row],[Monto]],datos_arg[[#This Row],[Monto]]*datos_arg[[#This Row],[TC]])</f>
        <v>20000</v>
      </c>
      <c r="X5045" s="16">
        <f>IFERROR(IF(datos_arg[[#This Row],[Moneda]]="USD",datos_arg[[#This Row],[Monto]],datos_arg[[#This Row],[Monto]]/datos_arg[[#This Row],[TC]]),0)</f>
        <v>133.33333333333334</v>
      </c>
      <c r="Y5045" s="14"/>
    </row>
    <row r="5046" spans="1:25" ht="15" customHeight="1" x14ac:dyDescent="0.25">
      <c r="A5046" s="14">
        <f t="shared" si="78"/>
        <v>5043</v>
      </c>
      <c r="B5046" s="1">
        <v>44323</v>
      </c>
      <c r="C5046" s="18">
        <f>+YEAR(datos_arg[[#This Row],[Fecha]])</f>
        <v>2021</v>
      </c>
      <c r="D5046" s="18">
        <f>+MONTH(datos_arg[[#This Row],[Fecha]])</f>
        <v>5</v>
      </c>
      <c r="E5046" s="14" t="s">
        <v>1015</v>
      </c>
      <c r="F5046" s="14" t="s">
        <v>403</v>
      </c>
      <c r="G5046" s="14" t="s">
        <v>5383</v>
      </c>
      <c r="H5046" s="14" t="s">
        <v>8103</v>
      </c>
      <c r="I5046" s="14" t="s">
        <v>8105</v>
      </c>
      <c r="J5046" s="14" t="s">
        <v>422</v>
      </c>
      <c r="K5046" s="14"/>
      <c r="L5046" s="14" t="s">
        <v>422</v>
      </c>
      <c r="M5046" s="14" t="s">
        <v>1526</v>
      </c>
      <c r="N5046" s="14" t="s">
        <v>524</v>
      </c>
      <c r="O5046" s="14" t="s">
        <v>5020</v>
      </c>
      <c r="P5046" s="14" t="s">
        <v>6408</v>
      </c>
      <c r="Q5046" s="14">
        <v>4</v>
      </c>
      <c r="R5046" s="14" t="s">
        <v>5383</v>
      </c>
      <c r="S5046" s="14" t="s">
        <v>439</v>
      </c>
      <c r="T5046" s="35">
        <v>1960</v>
      </c>
      <c r="U5046" s="14" t="s">
        <v>4</v>
      </c>
      <c r="V5046" s="14">
        <v>150</v>
      </c>
      <c r="W5046" s="16">
        <f>+IF(datos_arg[[#This Row],[Moneda]]="ARS",datos_arg[[#This Row],[Monto]],datos_arg[[#This Row],[Monto]]*datos_arg[[#This Row],[TC]])</f>
        <v>1960</v>
      </c>
      <c r="X5046" s="16">
        <f>IFERROR(IF(datos_arg[[#This Row],[Moneda]]="USD",datos_arg[[#This Row],[Monto]],datos_arg[[#This Row],[Monto]]/datos_arg[[#This Row],[TC]]),0)</f>
        <v>13.066666666666666</v>
      </c>
      <c r="Y5046" s="14"/>
    </row>
    <row r="5047" spans="1:25" ht="15" customHeight="1" x14ac:dyDescent="0.25">
      <c r="A5047" s="14">
        <f t="shared" si="78"/>
        <v>5044</v>
      </c>
      <c r="B5047" s="1">
        <v>44323</v>
      </c>
      <c r="C5047" s="18">
        <f>+YEAR(datos_arg[[#This Row],[Fecha]])</f>
        <v>2021</v>
      </c>
      <c r="D5047" s="18">
        <f>+MONTH(datos_arg[[#This Row],[Fecha]])</f>
        <v>5</v>
      </c>
      <c r="E5047" s="14" t="s">
        <v>1015</v>
      </c>
      <c r="F5047" s="14" t="s">
        <v>403</v>
      </c>
      <c r="G5047" s="14" t="s">
        <v>5383</v>
      </c>
      <c r="H5047" s="14" t="s">
        <v>8103</v>
      </c>
      <c r="I5047" s="14" t="s">
        <v>8105</v>
      </c>
      <c r="J5047" s="14" t="s">
        <v>422</v>
      </c>
      <c r="K5047" s="14"/>
      <c r="L5047" s="14" t="s">
        <v>422</v>
      </c>
      <c r="M5047" s="14" t="s">
        <v>1526</v>
      </c>
      <c r="N5047" s="14" t="s">
        <v>524</v>
      </c>
      <c r="O5047" s="14" t="s">
        <v>5021</v>
      </c>
      <c r="P5047" s="14" t="s">
        <v>6408</v>
      </c>
      <c r="Q5047" s="14">
        <v>4</v>
      </c>
      <c r="R5047" s="14" t="s">
        <v>5383</v>
      </c>
      <c r="S5047" s="14" t="s">
        <v>439</v>
      </c>
      <c r="T5047" s="35">
        <v>3800</v>
      </c>
      <c r="U5047" s="14" t="s">
        <v>4</v>
      </c>
      <c r="V5047" s="14">
        <v>150</v>
      </c>
      <c r="W5047" s="16">
        <f>+IF(datos_arg[[#This Row],[Moneda]]="ARS",datos_arg[[#This Row],[Monto]],datos_arg[[#This Row],[Monto]]*datos_arg[[#This Row],[TC]])</f>
        <v>3800</v>
      </c>
      <c r="X5047" s="16">
        <f>IFERROR(IF(datos_arg[[#This Row],[Moneda]]="USD",datos_arg[[#This Row],[Monto]],datos_arg[[#This Row],[Monto]]/datos_arg[[#This Row],[TC]]),0)</f>
        <v>25.333333333333332</v>
      </c>
      <c r="Y5047" s="14"/>
    </row>
    <row r="5048" spans="1:25" ht="15" customHeight="1" x14ac:dyDescent="0.25">
      <c r="A5048" s="14">
        <f t="shared" si="78"/>
        <v>5045</v>
      </c>
      <c r="B5048" s="1">
        <v>44323</v>
      </c>
      <c r="C5048" s="18">
        <f>+YEAR(datos_arg[[#This Row],[Fecha]])</f>
        <v>2021</v>
      </c>
      <c r="D5048" s="18">
        <f>+MONTH(datos_arg[[#This Row],[Fecha]])</f>
        <v>5</v>
      </c>
      <c r="E5048" s="14" t="s">
        <v>1015</v>
      </c>
      <c r="F5048" s="14" t="s">
        <v>403</v>
      </c>
      <c r="G5048" s="14" t="s">
        <v>5383</v>
      </c>
      <c r="H5048" s="14" t="s">
        <v>8103</v>
      </c>
      <c r="I5048" s="14" t="s">
        <v>8105</v>
      </c>
      <c r="J5048" s="14" t="s">
        <v>422</v>
      </c>
      <c r="K5048" s="14"/>
      <c r="L5048" s="14" t="s">
        <v>422</v>
      </c>
      <c r="M5048" s="14" t="s">
        <v>1526</v>
      </c>
      <c r="N5048" s="14" t="s">
        <v>524</v>
      </c>
      <c r="O5048" s="14" t="s">
        <v>5022</v>
      </c>
      <c r="P5048" s="14" t="s">
        <v>6408</v>
      </c>
      <c r="Q5048" s="14">
        <v>4</v>
      </c>
      <c r="R5048" s="14" t="s">
        <v>5383</v>
      </c>
      <c r="S5048" s="14" t="s">
        <v>439</v>
      </c>
      <c r="T5048" s="35">
        <v>2000</v>
      </c>
      <c r="U5048" s="14" t="s">
        <v>4</v>
      </c>
      <c r="V5048" s="14">
        <v>150</v>
      </c>
      <c r="W5048" s="16">
        <f>+IF(datos_arg[[#This Row],[Moneda]]="ARS",datos_arg[[#This Row],[Monto]],datos_arg[[#This Row],[Monto]]*datos_arg[[#This Row],[TC]])</f>
        <v>2000</v>
      </c>
      <c r="X5048" s="16">
        <f>IFERROR(IF(datos_arg[[#This Row],[Moneda]]="USD",datos_arg[[#This Row],[Monto]],datos_arg[[#This Row],[Monto]]/datos_arg[[#This Row],[TC]]),0)</f>
        <v>13.333333333333334</v>
      </c>
      <c r="Y5048" s="14"/>
    </row>
    <row r="5049" spans="1:25" ht="15" customHeight="1" x14ac:dyDescent="0.25">
      <c r="A5049" s="14">
        <f t="shared" si="78"/>
        <v>5046</v>
      </c>
      <c r="B5049" s="1">
        <v>44323</v>
      </c>
      <c r="C5049" s="18">
        <f>+YEAR(datos_arg[[#This Row],[Fecha]])</f>
        <v>2021</v>
      </c>
      <c r="D5049" s="18">
        <f>+MONTH(datos_arg[[#This Row],[Fecha]])</f>
        <v>5</v>
      </c>
      <c r="E5049" s="14" t="s">
        <v>1015</v>
      </c>
      <c r="F5049" s="14" t="s">
        <v>403</v>
      </c>
      <c r="G5049" s="14" t="s">
        <v>5383</v>
      </c>
      <c r="H5049" s="14" t="s">
        <v>8103</v>
      </c>
      <c r="I5049" s="14" t="s">
        <v>8105</v>
      </c>
      <c r="J5049" s="14" t="s">
        <v>425</v>
      </c>
      <c r="K5049" s="14" t="s">
        <v>420</v>
      </c>
      <c r="L5049" s="14" t="s">
        <v>425</v>
      </c>
      <c r="M5049" s="14" t="s">
        <v>4140</v>
      </c>
      <c r="N5049" s="14" t="s">
        <v>1081</v>
      </c>
      <c r="O5049" s="14" t="s">
        <v>4978</v>
      </c>
      <c r="P5049" s="6" t="s">
        <v>6409</v>
      </c>
      <c r="Q5049" s="14">
        <v>3</v>
      </c>
      <c r="R5049" s="14" t="s">
        <v>5383</v>
      </c>
      <c r="S5049" s="14" t="s">
        <v>439</v>
      </c>
      <c r="T5049" s="35">
        <v>1530</v>
      </c>
      <c r="U5049" s="14" t="s">
        <v>4</v>
      </c>
      <c r="V5049" s="14">
        <v>150</v>
      </c>
      <c r="W5049" s="16">
        <f>+IF(datos_arg[[#This Row],[Moneda]]="ARS",datos_arg[[#This Row],[Monto]],datos_arg[[#This Row],[Monto]]*datos_arg[[#This Row],[TC]])</f>
        <v>1530</v>
      </c>
      <c r="X5049" s="16">
        <f>IFERROR(IF(datos_arg[[#This Row],[Moneda]]="USD",datos_arg[[#This Row],[Monto]],datos_arg[[#This Row],[Monto]]/datos_arg[[#This Row],[TC]]),0)</f>
        <v>10.199999999999999</v>
      </c>
      <c r="Y5049" s="14"/>
    </row>
    <row r="5050" spans="1:25" ht="15" customHeight="1" x14ac:dyDescent="0.25">
      <c r="A5050" s="14">
        <f t="shared" si="78"/>
        <v>5047</v>
      </c>
      <c r="B5050" s="1">
        <v>44323</v>
      </c>
      <c r="C5050" s="18">
        <f>+YEAR(datos_arg[[#This Row],[Fecha]])</f>
        <v>2021</v>
      </c>
      <c r="D5050" s="18">
        <f>+MONTH(datos_arg[[#This Row],[Fecha]])</f>
        <v>5</v>
      </c>
      <c r="E5050" s="14" t="s">
        <v>5358</v>
      </c>
      <c r="F5050" s="14" t="s">
        <v>85</v>
      </c>
      <c r="G5050" s="14"/>
      <c r="H5050" s="14" t="s">
        <v>6646</v>
      </c>
      <c r="I5050" s="14" t="s">
        <v>7132</v>
      </c>
      <c r="J5050" s="14" t="s">
        <v>425</v>
      </c>
      <c r="K5050" s="14" t="s">
        <v>420</v>
      </c>
      <c r="L5050" s="14" t="s">
        <v>425</v>
      </c>
      <c r="M5050" s="14" t="s">
        <v>1412</v>
      </c>
      <c r="N5050" s="14" t="s">
        <v>1081</v>
      </c>
      <c r="O5050" s="14" t="s">
        <v>4979</v>
      </c>
      <c r="P5050" s="14" t="s">
        <v>6409</v>
      </c>
      <c r="Q5050" s="14">
        <v>2</v>
      </c>
      <c r="R5050" s="14" t="s">
        <v>85</v>
      </c>
      <c r="S5050" s="14" t="s">
        <v>439</v>
      </c>
      <c r="T5050" s="35">
        <v>5980</v>
      </c>
      <c r="U5050" s="14" t="s">
        <v>4</v>
      </c>
      <c r="V5050" s="14">
        <v>150</v>
      </c>
      <c r="W5050" s="16">
        <f>+IF(datos_arg[[#This Row],[Moneda]]="ARS",datos_arg[[#This Row],[Monto]],datos_arg[[#This Row],[Monto]]*datos_arg[[#This Row],[TC]])</f>
        <v>5980</v>
      </c>
      <c r="X5050" s="16">
        <f>IFERROR(IF(datos_arg[[#This Row],[Moneda]]="USD",datos_arg[[#This Row],[Monto]],datos_arg[[#This Row],[Monto]]/datos_arg[[#This Row],[TC]]),0)</f>
        <v>39.866666666666667</v>
      </c>
      <c r="Y5050" s="14"/>
    </row>
    <row r="5051" spans="1:25" ht="15" customHeight="1" x14ac:dyDescent="0.25">
      <c r="A5051" s="14">
        <f t="shared" si="78"/>
        <v>5048</v>
      </c>
      <c r="B5051" s="1">
        <v>44323</v>
      </c>
      <c r="C5051" s="18">
        <f>+YEAR(datos_arg[[#This Row],[Fecha]])</f>
        <v>2021</v>
      </c>
      <c r="D5051" s="18">
        <f>+MONTH(datos_arg[[#This Row],[Fecha]])</f>
        <v>5</v>
      </c>
      <c r="E5051" s="14" t="s">
        <v>5358</v>
      </c>
      <c r="F5051" s="14" t="s">
        <v>85</v>
      </c>
      <c r="G5051" s="14"/>
      <c r="H5051" s="14" t="s">
        <v>6646</v>
      </c>
      <c r="I5051" s="14" t="s">
        <v>7132</v>
      </c>
      <c r="J5051" s="14" t="s">
        <v>425</v>
      </c>
      <c r="K5051" s="14" t="s">
        <v>420</v>
      </c>
      <c r="L5051" s="14" t="s">
        <v>425</v>
      </c>
      <c r="M5051" s="14" t="s">
        <v>4472</v>
      </c>
      <c r="N5051" s="14" t="s">
        <v>1081</v>
      </c>
      <c r="O5051" s="14" t="s">
        <v>4980</v>
      </c>
      <c r="P5051" s="14" t="s">
        <v>6409</v>
      </c>
      <c r="Q5051" s="14">
        <v>2</v>
      </c>
      <c r="R5051" s="14" t="s">
        <v>85</v>
      </c>
      <c r="S5051" s="14" t="s">
        <v>439</v>
      </c>
      <c r="T5051" s="35">
        <v>2650</v>
      </c>
      <c r="U5051" s="14" t="s">
        <v>4</v>
      </c>
      <c r="V5051" s="14">
        <v>150</v>
      </c>
      <c r="W5051" s="16">
        <f>+IF(datos_arg[[#This Row],[Moneda]]="ARS",datos_arg[[#This Row],[Monto]],datos_arg[[#This Row],[Monto]]*datos_arg[[#This Row],[TC]])</f>
        <v>2650</v>
      </c>
      <c r="X5051" s="16">
        <f>IFERROR(IF(datos_arg[[#This Row],[Moneda]]="USD",datos_arg[[#This Row],[Monto]],datos_arg[[#This Row],[Monto]]/datos_arg[[#This Row],[TC]]),0)</f>
        <v>17.666666666666668</v>
      </c>
      <c r="Y5051" s="14"/>
    </row>
    <row r="5052" spans="1:25" ht="15" customHeight="1" x14ac:dyDescent="0.25">
      <c r="A5052" s="14">
        <f t="shared" si="78"/>
        <v>5049</v>
      </c>
      <c r="B5052" s="1">
        <v>44323</v>
      </c>
      <c r="C5052" s="18">
        <f>+YEAR(datos_arg[[#This Row],[Fecha]])</f>
        <v>2021</v>
      </c>
      <c r="D5052" s="18">
        <f>+MONTH(datos_arg[[#This Row],[Fecha]])</f>
        <v>5</v>
      </c>
      <c r="E5052" s="14" t="s">
        <v>5358</v>
      </c>
      <c r="F5052" s="14" t="s">
        <v>85</v>
      </c>
      <c r="G5052" s="14"/>
      <c r="H5052" s="14" t="s">
        <v>6646</v>
      </c>
      <c r="I5052" s="14" t="s">
        <v>7132</v>
      </c>
      <c r="J5052" s="14" t="s">
        <v>425</v>
      </c>
      <c r="K5052" s="14" t="s">
        <v>420</v>
      </c>
      <c r="L5052" s="14" t="s">
        <v>425</v>
      </c>
      <c r="M5052" s="14" t="s">
        <v>4472</v>
      </c>
      <c r="N5052" s="14" t="s">
        <v>1081</v>
      </c>
      <c r="O5052" s="14" t="s">
        <v>4981</v>
      </c>
      <c r="P5052" s="14" t="s">
        <v>6409</v>
      </c>
      <c r="Q5052" s="14">
        <v>2</v>
      </c>
      <c r="R5052" s="14" t="s">
        <v>85</v>
      </c>
      <c r="S5052" s="14" t="s">
        <v>439</v>
      </c>
      <c r="T5052" s="35">
        <v>2750</v>
      </c>
      <c r="U5052" s="14" t="s">
        <v>4</v>
      </c>
      <c r="V5052" s="14">
        <v>150</v>
      </c>
      <c r="W5052" s="16">
        <f>+IF(datos_arg[[#This Row],[Moneda]]="ARS",datos_arg[[#This Row],[Monto]],datos_arg[[#This Row],[Monto]]*datos_arg[[#This Row],[TC]])</f>
        <v>2750</v>
      </c>
      <c r="X5052" s="16">
        <f>IFERROR(IF(datos_arg[[#This Row],[Moneda]]="USD",datos_arg[[#This Row],[Monto]],datos_arg[[#This Row],[Monto]]/datos_arg[[#This Row],[TC]]),0)</f>
        <v>18.333333333333332</v>
      </c>
      <c r="Y5052" s="14"/>
    </row>
    <row r="5053" spans="1:25" ht="15" customHeight="1" x14ac:dyDescent="0.25">
      <c r="A5053" s="14">
        <f t="shared" si="78"/>
        <v>5050</v>
      </c>
      <c r="B5053" s="1">
        <v>44323</v>
      </c>
      <c r="C5053" s="18">
        <f>+YEAR(datos_arg[[#This Row],[Fecha]])</f>
        <v>2021</v>
      </c>
      <c r="D5053" s="18">
        <f>+MONTH(datos_arg[[#This Row],[Fecha]])</f>
        <v>5</v>
      </c>
      <c r="E5053" s="14" t="s">
        <v>5358</v>
      </c>
      <c r="F5053" s="14" t="s">
        <v>85</v>
      </c>
      <c r="G5053" s="14"/>
      <c r="H5053" s="14" t="s">
        <v>6646</v>
      </c>
      <c r="I5053" s="14" t="s">
        <v>7132</v>
      </c>
      <c r="J5053" s="14" t="s">
        <v>425</v>
      </c>
      <c r="K5053" s="14" t="s">
        <v>420</v>
      </c>
      <c r="L5053" s="14" t="s">
        <v>425</v>
      </c>
      <c r="M5053" s="14" t="s">
        <v>4472</v>
      </c>
      <c r="N5053" s="14" t="s">
        <v>1081</v>
      </c>
      <c r="O5053" s="14" t="s">
        <v>4982</v>
      </c>
      <c r="P5053" s="14" t="s">
        <v>6409</v>
      </c>
      <c r="Q5053" s="14">
        <v>2</v>
      </c>
      <c r="R5053" s="14" t="s">
        <v>85</v>
      </c>
      <c r="S5053" s="14" t="s">
        <v>439</v>
      </c>
      <c r="T5053" s="35">
        <v>3600</v>
      </c>
      <c r="U5053" s="14" t="s">
        <v>4</v>
      </c>
      <c r="V5053" s="14">
        <v>150</v>
      </c>
      <c r="W5053" s="16">
        <f>+IF(datos_arg[[#This Row],[Moneda]]="ARS",datos_arg[[#This Row],[Monto]],datos_arg[[#This Row],[Monto]]*datos_arg[[#This Row],[TC]])</f>
        <v>3600</v>
      </c>
      <c r="X5053" s="16">
        <f>IFERROR(IF(datos_arg[[#This Row],[Moneda]]="USD",datos_arg[[#This Row],[Monto]],datos_arg[[#This Row],[Monto]]/datos_arg[[#This Row],[TC]]),0)</f>
        <v>24</v>
      </c>
      <c r="Y5053" s="14"/>
    </row>
    <row r="5054" spans="1:25" ht="15" customHeight="1" x14ac:dyDescent="0.25">
      <c r="A5054" s="14">
        <f t="shared" si="78"/>
        <v>5051</v>
      </c>
      <c r="B5054" s="1">
        <v>44323</v>
      </c>
      <c r="C5054" s="18">
        <f>+YEAR(datos_arg[[#This Row],[Fecha]])</f>
        <v>2021</v>
      </c>
      <c r="D5054" s="18">
        <f>+MONTH(datos_arg[[#This Row],[Fecha]])</f>
        <v>5</v>
      </c>
      <c r="E5054" s="14" t="s">
        <v>5358</v>
      </c>
      <c r="F5054" s="14" t="s">
        <v>85</v>
      </c>
      <c r="G5054" s="14"/>
      <c r="H5054" s="14" t="s">
        <v>6646</v>
      </c>
      <c r="I5054" s="14" t="s">
        <v>7132</v>
      </c>
      <c r="J5054" s="14" t="s">
        <v>425</v>
      </c>
      <c r="K5054" s="14" t="s">
        <v>420</v>
      </c>
      <c r="L5054" s="14" t="s">
        <v>425</v>
      </c>
      <c r="M5054" s="14" t="s">
        <v>4472</v>
      </c>
      <c r="N5054" s="14" t="s">
        <v>1081</v>
      </c>
      <c r="O5054" s="14" t="s">
        <v>4983</v>
      </c>
      <c r="P5054" s="14" t="s">
        <v>6409</v>
      </c>
      <c r="Q5054" s="14">
        <v>2</v>
      </c>
      <c r="R5054" s="14" t="s">
        <v>85</v>
      </c>
      <c r="S5054" s="14" t="s">
        <v>439</v>
      </c>
      <c r="T5054" s="35">
        <v>4000</v>
      </c>
      <c r="U5054" s="14" t="s">
        <v>4</v>
      </c>
      <c r="V5054" s="14">
        <v>150</v>
      </c>
      <c r="W5054" s="16">
        <f>+IF(datos_arg[[#This Row],[Moneda]]="ARS",datos_arg[[#This Row],[Monto]],datos_arg[[#This Row],[Monto]]*datos_arg[[#This Row],[TC]])</f>
        <v>4000</v>
      </c>
      <c r="X5054" s="16">
        <f>IFERROR(IF(datos_arg[[#This Row],[Moneda]]="USD",datos_arg[[#This Row],[Monto]],datos_arg[[#This Row],[Monto]]/datos_arg[[#This Row],[TC]]),0)</f>
        <v>26.666666666666668</v>
      </c>
      <c r="Y5054" s="14"/>
    </row>
    <row r="5055" spans="1:25" ht="15" customHeight="1" x14ac:dyDescent="0.25">
      <c r="A5055" s="14">
        <f t="shared" si="78"/>
        <v>5052</v>
      </c>
      <c r="B5055" s="1">
        <v>44323</v>
      </c>
      <c r="C5055" s="18">
        <f>+YEAR(datos_arg[[#This Row],[Fecha]])</f>
        <v>2021</v>
      </c>
      <c r="D5055" s="18">
        <f>+MONTH(datos_arg[[#This Row],[Fecha]])</f>
        <v>5</v>
      </c>
      <c r="E5055" s="14" t="s">
        <v>5358</v>
      </c>
      <c r="F5055" s="14" t="s">
        <v>85</v>
      </c>
      <c r="G5055" s="14"/>
      <c r="H5055" s="14" t="s">
        <v>6646</v>
      </c>
      <c r="I5055" s="14" t="s">
        <v>7132</v>
      </c>
      <c r="J5055" s="14" t="s">
        <v>425</v>
      </c>
      <c r="K5055" s="14" t="s">
        <v>420</v>
      </c>
      <c r="L5055" s="14" t="s">
        <v>425</v>
      </c>
      <c r="M5055" s="14" t="s">
        <v>7309</v>
      </c>
      <c r="N5055" s="14" t="s">
        <v>1081</v>
      </c>
      <c r="O5055" s="14" t="s">
        <v>4988</v>
      </c>
      <c r="P5055" s="14" t="s">
        <v>6409</v>
      </c>
      <c r="Q5055" s="14">
        <v>1</v>
      </c>
      <c r="R5055" s="14" t="s">
        <v>85</v>
      </c>
      <c r="S5055" s="14" t="s">
        <v>439</v>
      </c>
      <c r="T5055" s="35">
        <v>525</v>
      </c>
      <c r="U5055" s="14" t="s">
        <v>4</v>
      </c>
      <c r="V5055" s="14">
        <v>150</v>
      </c>
      <c r="W5055" s="16">
        <f>+IF(datos_arg[[#This Row],[Moneda]]="ARS",datos_arg[[#This Row],[Monto]],datos_arg[[#This Row],[Monto]]*datos_arg[[#This Row],[TC]])</f>
        <v>525</v>
      </c>
      <c r="X5055" s="16">
        <f>IFERROR(IF(datos_arg[[#This Row],[Moneda]]="USD",datos_arg[[#This Row],[Monto]],datos_arg[[#This Row],[Monto]]/datos_arg[[#This Row],[TC]]),0)</f>
        <v>3.5</v>
      </c>
      <c r="Y5055" s="14"/>
    </row>
    <row r="5056" spans="1:25" ht="15" customHeight="1" x14ac:dyDescent="0.25">
      <c r="A5056" s="14">
        <f t="shared" si="78"/>
        <v>5053</v>
      </c>
      <c r="B5056" s="1">
        <v>44323</v>
      </c>
      <c r="C5056" s="18">
        <f>+YEAR(datos_arg[[#This Row],[Fecha]])</f>
        <v>2021</v>
      </c>
      <c r="D5056" s="18">
        <f>+MONTH(datos_arg[[#This Row],[Fecha]])</f>
        <v>5</v>
      </c>
      <c r="E5056" s="14" t="s">
        <v>5358</v>
      </c>
      <c r="F5056" s="14" t="s">
        <v>85</v>
      </c>
      <c r="G5056" s="14"/>
      <c r="H5056" s="14" t="s">
        <v>6646</v>
      </c>
      <c r="I5056" s="14" t="s">
        <v>7132</v>
      </c>
      <c r="J5056" s="14" t="s">
        <v>425</v>
      </c>
      <c r="K5056" s="14" t="s">
        <v>420</v>
      </c>
      <c r="L5056" s="14" t="s">
        <v>425</v>
      </c>
      <c r="M5056" s="14" t="s">
        <v>7309</v>
      </c>
      <c r="N5056" s="14" t="s">
        <v>1081</v>
      </c>
      <c r="O5056" s="14" t="s">
        <v>4989</v>
      </c>
      <c r="P5056" s="14" t="s">
        <v>6409</v>
      </c>
      <c r="Q5056" s="14">
        <v>1</v>
      </c>
      <c r="R5056" s="14" t="s">
        <v>85</v>
      </c>
      <c r="S5056" s="14" t="s">
        <v>439</v>
      </c>
      <c r="T5056" s="35">
        <v>590</v>
      </c>
      <c r="U5056" s="14" t="s">
        <v>4</v>
      </c>
      <c r="V5056" s="14">
        <v>150</v>
      </c>
      <c r="W5056" s="16">
        <f>+IF(datos_arg[[#This Row],[Moneda]]="ARS",datos_arg[[#This Row],[Monto]],datos_arg[[#This Row],[Monto]]*datos_arg[[#This Row],[TC]])</f>
        <v>590</v>
      </c>
      <c r="X5056" s="16">
        <f>IFERROR(IF(datos_arg[[#This Row],[Moneda]]="USD",datos_arg[[#This Row],[Monto]],datos_arg[[#This Row],[Monto]]/datos_arg[[#This Row],[TC]]),0)</f>
        <v>3.9333333333333331</v>
      </c>
      <c r="Y5056" s="14"/>
    </row>
    <row r="5057" spans="1:25" ht="15" customHeight="1" x14ac:dyDescent="0.25">
      <c r="A5057" s="14">
        <f t="shared" si="78"/>
        <v>5054</v>
      </c>
      <c r="B5057" s="1">
        <v>44323</v>
      </c>
      <c r="C5057" s="18">
        <f>+YEAR(datos_arg[[#This Row],[Fecha]])</f>
        <v>2021</v>
      </c>
      <c r="D5057" s="18">
        <f>+MONTH(datos_arg[[#This Row],[Fecha]])</f>
        <v>5</v>
      </c>
      <c r="E5057" s="14" t="s">
        <v>5358</v>
      </c>
      <c r="F5057" s="14" t="s">
        <v>85</v>
      </c>
      <c r="G5057" s="14"/>
      <c r="H5057" s="14" t="s">
        <v>6646</v>
      </c>
      <c r="I5057" s="14" t="s">
        <v>7132</v>
      </c>
      <c r="J5057" s="14" t="s">
        <v>425</v>
      </c>
      <c r="K5057" s="14" t="s">
        <v>420</v>
      </c>
      <c r="L5057" s="14" t="s">
        <v>425</v>
      </c>
      <c r="M5057" s="14" t="s">
        <v>1219</v>
      </c>
      <c r="N5057" s="14" t="s">
        <v>1081</v>
      </c>
      <c r="O5057" s="14" t="s">
        <v>4984</v>
      </c>
      <c r="P5057" s="14" t="s">
        <v>6409</v>
      </c>
      <c r="Q5057" s="14">
        <v>1</v>
      </c>
      <c r="R5057" s="14" t="s">
        <v>85</v>
      </c>
      <c r="S5057" s="14" t="s">
        <v>439</v>
      </c>
      <c r="T5057" s="35">
        <v>330</v>
      </c>
      <c r="U5057" s="14" t="s">
        <v>4</v>
      </c>
      <c r="V5057" s="14">
        <v>150</v>
      </c>
      <c r="W5057" s="16">
        <f>+IF(datos_arg[[#This Row],[Moneda]]="ARS",datos_arg[[#This Row],[Monto]],datos_arg[[#This Row],[Monto]]*datos_arg[[#This Row],[TC]])</f>
        <v>330</v>
      </c>
      <c r="X5057" s="16">
        <f>IFERROR(IF(datos_arg[[#This Row],[Moneda]]="USD",datos_arg[[#This Row],[Monto]],datos_arg[[#This Row],[Monto]]/datos_arg[[#This Row],[TC]]),0)</f>
        <v>2.2000000000000002</v>
      </c>
      <c r="Y5057" s="14"/>
    </row>
    <row r="5058" spans="1:25" ht="15" customHeight="1" x14ac:dyDescent="0.25">
      <c r="A5058" s="14">
        <f t="shared" si="78"/>
        <v>5055</v>
      </c>
      <c r="B5058" s="1">
        <v>44323</v>
      </c>
      <c r="C5058" s="18">
        <f>+YEAR(datos_arg[[#This Row],[Fecha]])</f>
        <v>2021</v>
      </c>
      <c r="D5058" s="18">
        <f>+MONTH(datos_arg[[#This Row],[Fecha]])</f>
        <v>5</v>
      </c>
      <c r="E5058" s="14" t="s">
        <v>1015</v>
      </c>
      <c r="F5058" s="14" t="s">
        <v>403</v>
      </c>
      <c r="G5058" s="14" t="s">
        <v>5383</v>
      </c>
      <c r="H5058" s="14" t="s">
        <v>8103</v>
      </c>
      <c r="I5058" s="14" t="s">
        <v>8105</v>
      </c>
      <c r="J5058" s="14" t="s">
        <v>425</v>
      </c>
      <c r="K5058" s="14" t="s">
        <v>420</v>
      </c>
      <c r="L5058" s="14" t="s">
        <v>425</v>
      </c>
      <c r="M5058" s="14" t="s">
        <v>943</v>
      </c>
      <c r="N5058" s="14" t="s">
        <v>1081</v>
      </c>
      <c r="O5058" s="14" t="s">
        <v>4985</v>
      </c>
      <c r="P5058" s="14" t="s">
        <v>6409</v>
      </c>
      <c r="Q5058" s="14">
        <v>1</v>
      </c>
      <c r="R5058" s="14" t="s">
        <v>5383</v>
      </c>
      <c r="S5058" s="14" t="s">
        <v>439</v>
      </c>
      <c r="T5058" s="35">
        <v>380</v>
      </c>
      <c r="U5058" s="14" t="s">
        <v>4</v>
      </c>
      <c r="V5058" s="14">
        <v>150</v>
      </c>
      <c r="W5058" s="16">
        <f>+IF(datos_arg[[#This Row],[Moneda]]="ARS",datos_arg[[#This Row],[Monto]],datos_arg[[#This Row],[Monto]]*datos_arg[[#This Row],[TC]])</f>
        <v>380</v>
      </c>
      <c r="X5058" s="16">
        <f>IFERROR(IF(datos_arg[[#This Row],[Moneda]]="USD",datos_arg[[#This Row],[Monto]],datos_arg[[#This Row],[Monto]]/datos_arg[[#This Row],[TC]]),0)</f>
        <v>2.5333333333333332</v>
      </c>
      <c r="Y5058" s="14"/>
    </row>
    <row r="5059" spans="1:25" ht="15" customHeight="1" x14ac:dyDescent="0.25">
      <c r="A5059" s="14">
        <f t="shared" si="78"/>
        <v>5056</v>
      </c>
      <c r="B5059" s="1">
        <v>44323</v>
      </c>
      <c r="C5059" s="18">
        <f>+YEAR(datos_arg[[#This Row],[Fecha]])</f>
        <v>2021</v>
      </c>
      <c r="D5059" s="18">
        <f>+MONTH(datos_arg[[#This Row],[Fecha]])</f>
        <v>5</v>
      </c>
      <c r="E5059" s="14" t="s">
        <v>5358</v>
      </c>
      <c r="F5059" s="14" t="s">
        <v>85</v>
      </c>
      <c r="G5059" s="14"/>
      <c r="H5059" s="14" t="s">
        <v>6646</v>
      </c>
      <c r="I5059" s="14" t="s">
        <v>7132</v>
      </c>
      <c r="J5059" s="14" t="s">
        <v>425</v>
      </c>
      <c r="K5059" s="14" t="s">
        <v>420</v>
      </c>
      <c r="L5059" s="14" t="s">
        <v>425</v>
      </c>
      <c r="M5059" s="14" t="s">
        <v>1117</v>
      </c>
      <c r="N5059" s="14" t="s">
        <v>1081</v>
      </c>
      <c r="O5059" s="14" t="s">
        <v>4986</v>
      </c>
      <c r="P5059" s="14" t="s">
        <v>6409</v>
      </c>
      <c r="Q5059" s="14">
        <v>2</v>
      </c>
      <c r="R5059" s="14" t="s">
        <v>85</v>
      </c>
      <c r="S5059" s="14" t="s">
        <v>439</v>
      </c>
      <c r="T5059" s="35">
        <v>1960</v>
      </c>
      <c r="U5059" s="14" t="s">
        <v>4</v>
      </c>
      <c r="V5059" s="14">
        <v>150</v>
      </c>
      <c r="W5059" s="16">
        <f>+IF(datos_arg[[#This Row],[Moneda]]="ARS",datos_arg[[#This Row],[Monto]],datos_arg[[#This Row],[Monto]]*datos_arg[[#This Row],[TC]])</f>
        <v>1960</v>
      </c>
      <c r="X5059" s="16">
        <f>IFERROR(IF(datos_arg[[#This Row],[Moneda]]="USD",datos_arg[[#This Row],[Monto]],datos_arg[[#This Row],[Monto]]/datos_arg[[#This Row],[TC]]),0)</f>
        <v>13.066666666666666</v>
      </c>
      <c r="Y5059" s="14"/>
    </row>
    <row r="5060" spans="1:25" ht="15" customHeight="1" x14ac:dyDescent="0.25">
      <c r="A5060" s="14">
        <f t="shared" si="78"/>
        <v>5057</v>
      </c>
      <c r="B5060" s="1">
        <v>44323</v>
      </c>
      <c r="C5060" s="18">
        <f>+YEAR(datos_arg[[#This Row],[Fecha]])</f>
        <v>2021</v>
      </c>
      <c r="D5060" s="18">
        <f>+MONTH(datos_arg[[#This Row],[Fecha]])</f>
        <v>5</v>
      </c>
      <c r="E5060" s="14" t="s">
        <v>1015</v>
      </c>
      <c r="F5060" s="14" t="s">
        <v>403</v>
      </c>
      <c r="G5060" s="14" t="s">
        <v>5383</v>
      </c>
      <c r="H5060" s="14" t="s">
        <v>8103</v>
      </c>
      <c r="I5060" s="14" t="s">
        <v>8105</v>
      </c>
      <c r="J5060" s="14" t="s">
        <v>422</v>
      </c>
      <c r="K5060" s="14" t="s">
        <v>420</v>
      </c>
      <c r="L5060" s="14" t="s">
        <v>422</v>
      </c>
      <c r="M5060" s="14" t="s">
        <v>1724</v>
      </c>
      <c r="N5060" s="14" t="s">
        <v>1081</v>
      </c>
      <c r="O5060" s="14" t="s">
        <v>4987</v>
      </c>
      <c r="P5060" s="14" t="s">
        <v>6409</v>
      </c>
      <c r="Q5060" s="14">
        <v>2</v>
      </c>
      <c r="R5060" s="14" t="s">
        <v>5383</v>
      </c>
      <c r="S5060" s="14" t="s">
        <v>439</v>
      </c>
      <c r="T5060" s="35">
        <v>290</v>
      </c>
      <c r="U5060" s="14" t="s">
        <v>4</v>
      </c>
      <c r="V5060" s="14">
        <v>150</v>
      </c>
      <c r="W5060" s="16">
        <f>+IF(datos_arg[[#This Row],[Moneda]]="ARS",datos_arg[[#This Row],[Monto]],datos_arg[[#This Row],[Monto]]*datos_arg[[#This Row],[TC]])</f>
        <v>290</v>
      </c>
      <c r="X5060" s="16">
        <f>IFERROR(IF(datos_arg[[#This Row],[Moneda]]="USD",datos_arg[[#This Row],[Monto]],datos_arg[[#This Row],[Monto]]/datos_arg[[#This Row],[TC]]),0)</f>
        <v>1.9333333333333333</v>
      </c>
      <c r="Y5060" s="14"/>
    </row>
    <row r="5061" spans="1:25" ht="15" customHeight="1" x14ac:dyDescent="0.25">
      <c r="A5061" s="14">
        <f t="shared" si="78"/>
        <v>5058</v>
      </c>
      <c r="B5061" s="1">
        <v>44323</v>
      </c>
      <c r="C5061" s="18">
        <f>+YEAR(datos_arg[[#This Row],[Fecha]])</f>
        <v>2021</v>
      </c>
      <c r="D5061" s="18">
        <f>+MONTH(datos_arg[[#This Row],[Fecha]])</f>
        <v>5</v>
      </c>
      <c r="E5061" s="14" t="s">
        <v>5358</v>
      </c>
      <c r="F5061" s="14" t="s">
        <v>85</v>
      </c>
      <c r="G5061" s="14"/>
      <c r="H5061" s="14" t="s">
        <v>8103</v>
      </c>
      <c r="I5061" s="14" t="s">
        <v>8105</v>
      </c>
      <c r="J5061" s="14" t="s">
        <v>425</v>
      </c>
      <c r="K5061" s="14" t="s">
        <v>420</v>
      </c>
      <c r="L5061" s="14" t="s">
        <v>422</v>
      </c>
      <c r="M5061" s="14" t="s">
        <v>1101</v>
      </c>
      <c r="N5061" s="14" t="s">
        <v>1081</v>
      </c>
      <c r="O5061" s="14" t="s">
        <v>4990</v>
      </c>
      <c r="P5061" s="14" t="s">
        <v>6409</v>
      </c>
      <c r="Q5061" s="14">
        <v>2</v>
      </c>
      <c r="R5061" s="14" t="s">
        <v>85</v>
      </c>
      <c r="S5061" s="14" t="s">
        <v>439</v>
      </c>
      <c r="T5061" s="35">
        <v>6140</v>
      </c>
      <c r="U5061" s="14" t="s">
        <v>4</v>
      </c>
      <c r="V5061" s="14">
        <v>150</v>
      </c>
      <c r="W5061" s="16">
        <f>+IF(datos_arg[[#This Row],[Moneda]]="ARS",datos_arg[[#This Row],[Monto]],datos_arg[[#This Row],[Monto]]*datos_arg[[#This Row],[TC]])</f>
        <v>6140</v>
      </c>
      <c r="X5061" s="16">
        <f>IFERROR(IF(datos_arg[[#This Row],[Moneda]]="USD",datos_arg[[#This Row],[Monto]],datos_arg[[#This Row],[Monto]]/datos_arg[[#This Row],[TC]]),0)</f>
        <v>40.93333333333333</v>
      </c>
      <c r="Y5061" s="14"/>
    </row>
    <row r="5062" spans="1:25" ht="15" customHeight="1" x14ac:dyDescent="0.25">
      <c r="A5062" s="14">
        <f t="shared" ref="A5062:A5125" si="79">+A5061+1</f>
        <v>5059</v>
      </c>
      <c r="B5062" s="1">
        <v>44323</v>
      </c>
      <c r="C5062" s="18">
        <f>+YEAR(datos_arg[[#This Row],[Fecha]])</f>
        <v>2021</v>
      </c>
      <c r="D5062" s="18">
        <f>+MONTH(datos_arg[[#This Row],[Fecha]])</f>
        <v>5</v>
      </c>
      <c r="E5062" s="14" t="s">
        <v>5358</v>
      </c>
      <c r="F5062" s="14" t="s">
        <v>85</v>
      </c>
      <c r="G5062" s="14"/>
      <c r="H5062" s="14" t="s">
        <v>6646</v>
      </c>
      <c r="I5062" s="14" t="s">
        <v>7132</v>
      </c>
      <c r="J5062" s="14" t="s">
        <v>425</v>
      </c>
      <c r="K5062" s="14" t="s">
        <v>420</v>
      </c>
      <c r="L5062" s="14" t="s">
        <v>425</v>
      </c>
      <c r="M5062" s="14" t="s">
        <v>1547</v>
      </c>
      <c r="N5062" s="14" t="s">
        <v>1081</v>
      </c>
      <c r="O5062" s="14" t="s">
        <v>4991</v>
      </c>
      <c r="P5062" s="14" t="s">
        <v>6409</v>
      </c>
      <c r="Q5062" s="14">
        <v>1</v>
      </c>
      <c r="R5062" s="14" t="s">
        <v>85</v>
      </c>
      <c r="S5062" s="14" t="s">
        <v>439</v>
      </c>
      <c r="T5062" s="35">
        <v>650</v>
      </c>
      <c r="U5062" s="14" t="s">
        <v>4</v>
      </c>
      <c r="V5062" s="14">
        <v>150</v>
      </c>
      <c r="W5062" s="16">
        <f>+IF(datos_arg[[#This Row],[Moneda]]="ARS",datos_arg[[#This Row],[Monto]],datos_arg[[#This Row],[Monto]]*datos_arg[[#This Row],[TC]])</f>
        <v>650</v>
      </c>
      <c r="X5062" s="16">
        <f>IFERROR(IF(datos_arg[[#This Row],[Moneda]]="USD",datos_arg[[#This Row],[Monto]],datos_arg[[#This Row],[Monto]]/datos_arg[[#This Row],[TC]]),0)</f>
        <v>4.333333333333333</v>
      </c>
      <c r="Y5062" s="14"/>
    </row>
    <row r="5063" spans="1:25" ht="15" customHeight="1" x14ac:dyDescent="0.25">
      <c r="A5063" s="14">
        <f t="shared" si="79"/>
        <v>5060</v>
      </c>
      <c r="B5063" s="1">
        <v>44323</v>
      </c>
      <c r="C5063" s="18">
        <f>+YEAR(datos_arg[[#This Row],[Fecha]])</f>
        <v>2021</v>
      </c>
      <c r="D5063" s="18">
        <f>+MONTH(datos_arg[[#This Row],[Fecha]])</f>
        <v>5</v>
      </c>
      <c r="E5063" s="14" t="s">
        <v>5358</v>
      </c>
      <c r="F5063" s="14" t="s">
        <v>85</v>
      </c>
      <c r="G5063" s="14"/>
      <c r="H5063" s="14" t="s">
        <v>6646</v>
      </c>
      <c r="I5063" s="14" t="s">
        <v>7132</v>
      </c>
      <c r="J5063" s="14" t="s">
        <v>425</v>
      </c>
      <c r="K5063" s="14" t="s">
        <v>420</v>
      </c>
      <c r="L5063" s="14" t="s">
        <v>425</v>
      </c>
      <c r="M5063" s="14" t="s">
        <v>5215</v>
      </c>
      <c r="N5063" s="14" t="s">
        <v>1081</v>
      </c>
      <c r="O5063" s="14" t="s">
        <v>4992</v>
      </c>
      <c r="P5063" s="14" t="s">
        <v>6409</v>
      </c>
      <c r="Q5063" s="14">
        <v>1</v>
      </c>
      <c r="R5063" s="14" t="s">
        <v>85</v>
      </c>
      <c r="S5063" s="14" t="s">
        <v>439</v>
      </c>
      <c r="T5063" s="35">
        <v>1000</v>
      </c>
      <c r="U5063" s="14" t="s">
        <v>4</v>
      </c>
      <c r="V5063" s="14">
        <v>150</v>
      </c>
      <c r="W5063" s="16">
        <f>+IF(datos_arg[[#This Row],[Moneda]]="ARS",datos_arg[[#This Row],[Monto]],datos_arg[[#This Row],[Monto]]*datos_arg[[#This Row],[TC]])</f>
        <v>1000</v>
      </c>
      <c r="X5063" s="16">
        <f>IFERROR(IF(datos_arg[[#This Row],[Moneda]]="USD",datos_arg[[#This Row],[Monto]],datos_arg[[#This Row],[Monto]]/datos_arg[[#This Row],[TC]]),0)</f>
        <v>6.666666666666667</v>
      </c>
      <c r="Y5063" s="14"/>
    </row>
    <row r="5064" spans="1:25" ht="15" customHeight="1" x14ac:dyDescent="0.25">
      <c r="A5064" s="14">
        <f t="shared" si="79"/>
        <v>5061</v>
      </c>
      <c r="B5064" s="1">
        <v>44323</v>
      </c>
      <c r="C5064" s="18">
        <f>+YEAR(datos_arg[[#This Row],[Fecha]])</f>
        <v>2021</v>
      </c>
      <c r="D5064" s="18">
        <f>+MONTH(datos_arg[[#This Row],[Fecha]])</f>
        <v>5</v>
      </c>
      <c r="E5064" s="14" t="s">
        <v>5358</v>
      </c>
      <c r="F5064" s="14" t="s">
        <v>85</v>
      </c>
      <c r="G5064" s="14"/>
      <c r="H5064" s="14" t="s">
        <v>8103</v>
      </c>
      <c r="I5064" s="14" t="s">
        <v>8105</v>
      </c>
      <c r="J5064" s="14" t="s">
        <v>425</v>
      </c>
      <c r="K5064" s="14" t="s">
        <v>420</v>
      </c>
      <c r="L5064" s="14" t="s">
        <v>422</v>
      </c>
      <c r="M5064" s="14" t="s">
        <v>1101</v>
      </c>
      <c r="N5064" s="14" t="s">
        <v>1081</v>
      </c>
      <c r="O5064" s="14" t="s">
        <v>4993</v>
      </c>
      <c r="P5064" s="14" t="s">
        <v>6409</v>
      </c>
      <c r="Q5064" s="14">
        <v>1</v>
      </c>
      <c r="R5064" s="14" t="s">
        <v>85</v>
      </c>
      <c r="S5064" s="14" t="s">
        <v>439</v>
      </c>
      <c r="T5064" s="35">
        <v>980</v>
      </c>
      <c r="U5064" s="14" t="s">
        <v>4</v>
      </c>
      <c r="V5064" s="14">
        <v>150</v>
      </c>
      <c r="W5064" s="16">
        <f>+IF(datos_arg[[#This Row],[Moneda]]="ARS",datos_arg[[#This Row],[Monto]],datos_arg[[#This Row],[Monto]]*datos_arg[[#This Row],[TC]])</f>
        <v>980</v>
      </c>
      <c r="X5064" s="16">
        <f>IFERROR(IF(datos_arg[[#This Row],[Moneda]]="USD",datos_arg[[#This Row],[Monto]],datos_arg[[#This Row],[Monto]]/datos_arg[[#This Row],[TC]]),0)</f>
        <v>6.5333333333333332</v>
      </c>
      <c r="Y5064" s="14"/>
    </row>
    <row r="5065" spans="1:25" ht="15" customHeight="1" x14ac:dyDescent="0.25">
      <c r="A5065" s="14">
        <f t="shared" si="79"/>
        <v>5062</v>
      </c>
      <c r="B5065" s="1">
        <v>44323</v>
      </c>
      <c r="C5065" s="18">
        <f>+YEAR(datos_arg[[#This Row],[Fecha]])</f>
        <v>2021</v>
      </c>
      <c r="D5065" s="18">
        <f>+MONTH(datos_arg[[#This Row],[Fecha]])</f>
        <v>5</v>
      </c>
      <c r="E5065" s="14" t="s">
        <v>5358</v>
      </c>
      <c r="F5065" s="14" t="s">
        <v>85</v>
      </c>
      <c r="G5065" s="14"/>
      <c r="H5065" s="14" t="s">
        <v>6646</v>
      </c>
      <c r="I5065" s="14" t="s">
        <v>7132</v>
      </c>
      <c r="J5065" s="14" t="s">
        <v>425</v>
      </c>
      <c r="K5065" s="14" t="s">
        <v>420</v>
      </c>
      <c r="L5065" s="14" t="s">
        <v>425</v>
      </c>
      <c r="M5065" s="14" t="s">
        <v>1270</v>
      </c>
      <c r="N5065" s="14" t="s">
        <v>1081</v>
      </c>
      <c r="O5065" s="14" t="s">
        <v>4994</v>
      </c>
      <c r="P5065" s="14" t="s">
        <v>6409</v>
      </c>
      <c r="Q5065" s="14">
        <v>1</v>
      </c>
      <c r="R5065" s="14" t="s">
        <v>85</v>
      </c>
      <c r="S5065" s="14" t="s">
        <v>439</v>
      </c>
      <c r="T5065" s="35">
        <v>2240</v>
      </c>
      <c r="U5065" s="14" t="s">
        <v>4</v>
      </c>
      <c r="V5065" s="14">
        <v>150</v>
      </c>
      <c r="W5065" s="16">
        <f>+IF(datos_arg[[#This Row],[Moneda]]="ARS",datos_arg[[#This Row],[Monto]],datos_arg[[#This Row],[Monto]]*datos_arg[[#This Row],[TC]])</f>
        <v>2240</v>
      </c>
      <c r="X5065" s="16">
        <f>IFERROR(IF(datos_arg[[#This Row],[Moneda]]="USD",datos_arg[[#This Row],[Monto]],datos_arg[[#This Row],[Monto]]/datos_arg[[#This Row],[TC]]),0)</f>
        <v>14.933333333333334</v>
      </c>
      <c r="Y5065" s="14"/>
    </row>
    <row r="5066" spans="1:25" ht="15" customHeight="1" x14ac:dyDescent="0.25">
      <c r="A5066" s="14">
        <f t="shared" si="79"/>
        <v>5063</v>
      </c>
      <c r="B5066" s="1">
        <v>44323</v>
      </c>
      <c r="C5066" s="18">
        <f>+YEAR(datos_arg[[#This Row],[Fecha]])</f>
        <v>2021</v>
      </c>
      <c r="D5066" s="18">
        <f>+MONTH(datos_arg[[#This Row],[Fecha]])</f>
        <v>5</v>
      </c>
      <c r="E5066" s="14" t="s">
        <v>5358</v>
      </c>
      <c r="F5066" s="14" t="s">
        <v>85</v>
      </c>
      <c r="G5066" s="14"/>
      <c r="H5066" s="14" t="s">
        <v>6646</v>
      </c>
      <c r="I5066" s="14" t="s">
        <v>7132</v>
      </c>
      <c r="J5066" s="14" t="s">
        <v>425</v>
      </c>
      <c r="K5066" s="14" t="s">
        <v>420</v>
      </c>
      <c r="L5066" s="14" t="s">
        <v>425</v>
      </c>
      <c r="M5066" s="14" t="s">
        <v>941</v>
      </c>
      <c r="N5066" s="14" t="s">
        <v>1081</v>
      </c>
      <c r="O5066" s="14" t="s">
        <v>4995</v>
      </c>
      <c r="P5066" s="14" t="s">
        <v>6409</v>
      </c>
      <c r="Q5066" s="14">
        <v>1</v>
      </c>
      <c r="R5066" s="14" t="s">
        <v>85</v>
      </c>
      <c r="S5066" s="14" t="s">
        <v>439</v>
      </c>
      <c r="T5066" s="35">
        <v>840</v>
      </c>
      <c r="U5066" s="14" t="s">
        <v>4</v>
      </c>
      <c r="V5066" s="14">
        <v>150</v>
      </c>
      <c r="W5066" s="16">
        <f>+IF(datos_arg[[#This Row],[Moneda]]="ARS",datos_arg[[#This Row],[Monto]],datos_arg[[#This Row],[Monto]]*datos_arg[[#This Row],[TC]])</f>
        <v>840</v>
      </c>
      <c r="X5066" s="16">
        <f>IFERROR(IF(datos_arg[[#This Row],[Moneda]]="USD",datos_arg[[#This Row],[Monto]],datos_arg[[#This Row],[Monto]]/datos_arg[[#This Row],[TC]]),0)</f>
        <v>5.6</v>
      </c>
      <c r="Y5066" s="14"/>
    </row>
    <row r="5067" spans="1:25" ht="15" customHeight="1" x14ac:dyDescent="0.25">
      <c r="A5067" s="14">
        <f t="shared" si="79"/>
        <v>5064</v>
      </c>
      <c r="B5067" s="1">
        <v>44323</v>
      </c>
      <c r="C5067" s="18">
        <f>+YEAR(datos_arg[[#This Row],[Fecha]])</f>
        <v>2021</v>
      </c>
      <c r="D5067" s="18">
        <f>+MONTH(datos_arg[[#This Row],[Fecha]])</f>
        <v>5</v>
      </c>
      <c r="E5067" s="14" t="s">
        <v>5358</v>
      </c>
      <c r="F5067" s="14" t="s">
        <v>85</v>
      </c>
      <c r="G5067" s="14"/>
      <c r="H5067" s="14" t="s">
        <v>6646</v>
      </c>
      <c r="I5067" s="14" t="s">
        <v>7132</v>
      </c>
      <c r="J5067" s="14" t="s">
        <v>425</v>
      </c>
      <c r="K5067" s="14" t="s">
        <v>420</v>
      </c>
      <c r="L5067" s="14" t="s">
        <v>425</v>
      </c>
      <c r="M5067" s="14" t="s">
        <v>941</v>
      </c>
      <c r="N5067" s="14" t="s">
        <v>1081</v>
      </c>
      <c r="O5067" s="14" t="s">
        <v>4996</v>
      </c>
      <c r="P5067" s="14" t="s">
        <v>6409</v>
      </c>
      <c r="Q5067" s="14">
        <v>1</v>
      </c>
      <c r="R5067" s="14" t="s">
        <v>85</v>
      </c>
      <c r="S5067" s="14" t="s">
        <v>439</v>
      </c>
      <c r="T5067" s="35">
        <v>1350</v>
      </c>
      <c r="U5067" s="14" t="s">
        <v>4</v>
      </c>
      <c r="V5067" s="14">
        <v>150</v>
      </c>
      <c r="W5067" s="16">
        <f>+IF(datos_arg[[#This Row],[Moneda]]="ARS",datos_arg[[#This Row],[Monto]],datos_arg[[#This Row],[Monto]]*datos_arg[[#This Row],[TC]])</f>
        <v>1350</v>
      </c>
      <c r="X5067" s="16">
        <f>IFERROR(IF(datos_arg[[#This Row],[Moneda]]="USD",datos_arg[[#This Row],[Monto]],datos_arg[[#This Row],[Monto]]/datos_arg[[#This Row],[TC]]),0)</f>
        <v>9</v>
      </c>
      <c r="Y5067" s="14"/>
    </row>
    <row r="5068" spans="1:25" ht="15" customHeight="1" x14ac:dyDescent="0.25">
      <c r="A5068" s="14">
        <f t="shared" si="79"/>
        <v>5065</v>
      </c>
      <c r="B5068" s="1">
        <v>44323</v>
      </c>
      <c r="C5068" s="18">
        <f>+YEAR(datos_arg[[#This Row],[Fecha]])</f>
        <v>2021</v>
      </c>
      <c r="D5068" s="18">
        <f>+MONTH(datos_arg[[#This Row],[Fecha]])</f>
        <v>5</v>
      </c>
      <c r="E5068" s="14" t="s">
        <v>1015</v>
      </c>
      <c r="F5068" s="14" t="s">
        <v>403</v>
      </c>
      <c r="G5068" s="14" t="s">
        <v>5383</v>
      </c>
      <c r="H5068" s="14" t="s">
        <v>8103</v>
      </c>
      <c r="I5068" s="14" t="s">
        <v>8105</v>
      </c>
      <c r="J5068" s="14" t="s">
        <v>425</v>
      </c>
      <c r="K5068" s="14" t="s">
        <v>420</v>
      </c>
      <c r="L5068" s="14" t="s">
        <v>425</v>
      </c>
      <c r="M5068" s="14" t="s">
        <v>4997</v>
      </c>
      <c r="N5068" s="14" t="s">
        <v>1081</v>
      </c>
      <c r="O5068" s="14" t="s">
        <v>4998</v>
      </c>
      <c r="P5068" s="14" t="s">
        <v>6409</v>
      </c>
      <c r="Q5068" s="14">
        <v>50</v>
      </c>
      <c r="R5068" s="14" t="s">
        <v>5383</v>
      </c>
      <c r="S5068" s="14" t="s">
        <v>439</v>
      </c>
      <c r="T5068" s="35">
        <v>1250</v>
      </c>
      <c r="U5068" s="14" t="s">
        <v>4</v>
      </c>
      <c r="V5068" s="14">
        <v>150</v>
      </c>
      <c r="W5068" s="16">
        <f>+IF(datos_arg[[#This Row],[Moneda]]="ARS",datos_arg[[#This Row],[Monto]],datos_arg[[#This Row],[Monto]]*datos_arg[[#This Row],[TC]])</f>
        <v>1250</v>
      </c>
      <c r="X5068" s="16">
        <f>IFERROR(IF(datos_arg[[#This Row],[Moneda]]="USD",datos_arg[[#This Row],[Monto]],datos_arg[[#This Row],[Monto]]/datos_arg[[#This Row],[TC]]),0)</f>
        <v>8.3333333333333339</v>
      </c>
      <c r="Y5068" s="14"/>
    </row>
    <row r="5069" spans="1:25" ht="15" customHeight="1" x14ac:dyDescent="0.25">
      <c r="A5069" s="14">
        <f t="shared" si="79"/>
        <v>5066</v>
      </c>
      <c r="B5069" s="1">
        <v>44323</v>
      </c>
      <c r="C5069" s="18">
        <f>+YEAR(datos_arg[[#This Row],[Fecha]])</f>
        <v>2021</v>
      </c>
      <c r="D5069" s="18">
        <f>+MONTH(datos_arg[[#This Row],[Fecha]])</f>
        <v>5</v>
      </c>
      <c r="E5069" s="14" t="s">
        <v>5358</v>
      </c>
      <c r="F5069" s="14" t="s">
        <v>85</v>
      </c>
      <c r="G5069" s="14"/>
      <c r="H5069" s="14" t="s">
        <v>6646</v>
      </c>
      <c r="I5069" s="14" t="s">
        <v>7132</v>
      </c>
      <c r="J5069" s="14" t="s">
        <v>425</v>
      </c>
      <c r="K5069" s="14" t="s">
        <v>420</v>
      </c>
      <c r="L5069" s="14" t="s">
        <v>425</v>
      </c>
      <c r="M5069" s="14" t="s">
        <v>1625</v>
      </c>
      <c r="N5069" s="14" t="s">
        <v>1081</v>
      </c>
      <c r="O5069" s="14" t="s">
        <v>4999</v>
      </c>
      <c r="P5069" s="14" t="s">
        <v>6409</v>
      </c>
      <c r="Q5069" s="14">
        <v>1</v>
      </c>
      <c r="R5069" s="14" t="s">
        <v>85</v>
      </c>
      <c r="S5069" s="14" t="s">
        <v>439</v>
      </c>
      <c r="T5069" s="35">
        <v>880</v>
      </c>
      <c r="U5069" s="14" t="s">
        <v>4</v>
      </c>
      <c r="V5069" s="14">
        <v>150</v>
      </c>
      <c r="W5069" s="16">
        <f>+IF(datos_arg[[#This Row],[Moneda]]="ARS",datos_arg[[#This Row],[Monto]],datos_arg[[#This Row],[Monto]]*datos_arg[[#This Row],[TC]])</f>
        <v>880</v>
      </c>
      <c r="X5069" s="16">
        <f>IFERROR(IF(datos_arg[[#This Row],[Moneda]]="USD",datos_arg[[#This Row],[Monto]],datos_arg[[#This Row],[Monto]]/datos_arg[[#This Row],[TC]]),0)</f>
        <v>5.8666666666666663</v>
      </c>
      <c r="Y5069" s="14"/>
    </row>
    <row r="5070" spans="1:25" ht="15" customHeight="1" x14ac:dyDescent="0.25">
      <c r="A5070" s="14">
        <f t="shared" si="79"/>
        <v>5067</v>
      </c>
      <c r="B5070" s="1">
        <v>44323</v>
      </c>
      <c r="C5070" s="18">
        <f>+YEAR(datos_arg[[#This Row],[Fecha]])</f>
        <v>2021</v>
      </c>
      <c r="D5070" s="18">
        <f>+MONTH(datos_arg[[#This Row],[Fecha]])</f>
        <v>5</v>
      </c>
      <c r="E5070" s="14" t="s">
        <v>5358</v>
      </c>
      <c r="F5070" s="14" t="s">
        <v>85</v>
      </c>
      <c r="G5070" s="14"/>
      <c r="H5070" s="14" t="s">
        <v>6646</v>
      </c>
      <c r="I5070" s="14" t="s">
        <v>7132</v>
      </c>
      <c r="J5070" s="14" t="s">
        <v>425</v>
      </c>
      <c r="K5070" s="14" t="s">
        <v>420</v>
      </c>
      <c r="L5070" s="14" t="s">
        <v>425</v>
      </c>
      <c r="M5070" s="14" t="s">
        <v>1625</v>
      </c>
      <c r="N5070" s="14" t="s">
        <v>1081</v>
      </c>
      <c r="O5070" s="14" t="s">
        <v>5000</v>
      </c>
      <c r="P5070" s="14" t="s">
        <v>6409</v>
      </c>
      <c r="Q5070" s="14">
        <v>1</v>
      </c>
      <c r="R5070" s="14" t="s">
        <v>85</v>
      </c>
      <c r="S5070" s="14" t="s">
        <v>439</v>
      </c>
      <c r="T5070" s="35">
        <v>1570</v>
      </c>
      <c r="U5070" s="14" t="s">
        <v>4</v>
      </c>
      <c r="V5070" s="14">
        <v>150</v>
      </c>
      <c r="W5070" s="16">
        <f>+IF(datos_arg[[#This Row],[Moneda]]="ARS",datos_arg[[#This Row],[Monto]],datos_arg[[#This Row],[Monto]]*datos_arg[[#This Row],[TC]])</f>
        <v>1570</v>
      </c>
      <c r="X5070" s="16">
        <f>IFERROR(IF(datos_arg[[#This Row],[Moneda]]="USD",datos_arg[[#This Row],[Monto]],datos_arg[[#This Row],[Monto]]/datos_arg[[#This Row],[TC]]),0)</f>
        <v>10.466666666666667</v>
      </c>
      <c r="Y5070" s="14"/>
    </row>
    <row r="5071" spans="1:25" ht="15" customHeight="1" x14ac:dyDescent="0.25">
      <c r="A5071" s="14">
        <f t="shared" si="79"/>
        <v>5068</v>
      </c>
      <c r="B5071" s="1">
        <v>44323</v>
      </c>
      <c r="C5071" s="18">
        <f>+YEAR(datos_arg[[#This Row],[Fecha]])</f>
        <v>2021</v>
      </c>
      <c r="D5071" s="18">
        <f>+MONTH(datos_arg[[#This Row],[Fecha]])</f>
        <v>5</v>
      </c>
      <c r="E5071" s="14" t="s">
        <v>5358</v>
      </c>
      <c r="F5071" s="14" t="s">
        <v>85</v>
      </c>
      <c r="G5071" s="14"/>
      <c r="H5071" s="14" t="s">
        <v>6646</v>
      </c>
      <c r="I5071" s="14" t="s">
        <v>7132</v>
      </c>
      <c r="J5071" s="14" t="s">
        <v>425</v>
      </c>
      <c r="K5071" s="14" t="s">
        <v>420</v>
      </c>
      <c r="L5071" s="14" t="s">
        <v>425</v>
      </c>
      <c r="M5071" s="14" t="s">
        <v>2595</v>
      </c>
      <c r="N5071" s="14" t="s">
        <v>1081</v>
      </c>
      <c r="O5071" s="14" t="s">
        <v>5001</v>
      </c>
      <c r="P5071" s="14" t="s">
        <v>6409</v>
      </c>
      <c r="Q5071" s="14">
        <v>1</v>
      </c>
      <c r="R5071" s="14" t="s">
        <v>85</v>
      </c>
      <c r="S5071" s="14" t="s">
        <v>439</v>
      </c>
      <c r="T5071" s="35">
        <v>420</v>
      </c>
      <c r="U5071" s="14" t="s">
        <v>4</v>
      </c>
      <c r="V5071" s="14">
        <v>150</v>
      </c>
      <c r="W5071" s="16">
        <f>+IF(datos_arg[[#This Row],[Moneda]]="ARS",datos_arg[[#This Row],[Monto]],datos_arg[[#This Row],[Monto]]*datos_arg[[#This Row],[TC]])</f>
        <v>420</v>
      </c>
      <c r="X5071" s="16">
        <f>IFERROR(IF(datos_arg[[#This Row],[Moneda]]="USD",datos_arg[[#This Row],[Monto]],datos_arg[[#This Row],[Monto]]/datos_arg[[#This Row],[TC]]),0)</f>
        <v>2.8</v>
      </c>
      <c r="Y5071" s="14"/>
    </row>
    <row r="5072" spans="1:25" ht="15" customHeight="1" x14ac:dyDescent="0.25">
      <c r="A5072" s="14">
        <f t="shared" si="79"/>
        <v>5069</v>
      </c>
      <c r="B5072" s="1">
        <v>44323</v>
      </c>
      <c r="C5072" s="18">
        <f>+YEAR(datos_arg[[#This Row],[Fecha]])</f>
        <v>2021</v>
      </c>
      <c r="D5072" s="18">
        <f>+MONTH(datos_arg[[#This Row],[Fecha]])</f>
        <v>5</v>
      </c>
      <c r="E5072" s="14" t="s">
        <v>5358</v>
      </c>
      <c r="F5072" s="14" t="s">
        <v>85</v>
      </c>
      <c r="G5072" s="14"/>
      <c r="H5072" s="14" t="s">
        <v>6646</v>
      </c>
      <c r="I5072" s="14" t="s">
        <v>7132</v>
      </c>
      <c r="J5072" s="14" t="s">
        <v>425</v>
      </c>
      <c r="K5072" s="14" t="s">
        <v>420</v>
      </c>
      <c r="L5072" s="14" t="s">
        <v>425</v>
      </c>
      <c r="M5072" s="14" t="s">
        <v>2595</v>
      </c>
      <c r="N5072" s="14" t="s">
        <v>1081</v>
      </c>
      <c r="O5072" s="14" t="s">
        <v>5002</v>
      </c>
      <c r="P5072" s="14" t="s">
        <v>6409</v>
      </c>
      <c r="Q5072" s="14">
        <v>1</v>
      </c>
      <c r="R5072" s="14" t="s">
        <v>85</v>
      </c>
      <c r="S5072" s="14" t="s">
        <v>439</v>
      </c>
      <c r="T5072" s="35">
        <v>690</v>
      </c>
      <c r="U5072" s="14" t="s">
        <v>4</v>
      </c>
      <c r="V5072" s="14">
        <v>150</v>
      </c>
      <c r="W5072" s="16">
        <f>+IF(datos_arg[[#This Row],[Moneda]]="ARS",datos_arg[[#This Row],[Monto]],datos_arg[[#This Row],[Monto]]*datos_arg[[#This Row],[TC]])</f>
        <v>690</v>
      </c>
      <c r="X5072" s="16">
        <f>IFERROR(IF(datos_arg[[#This Row],[Moneda]]="USD",datos_arg[[#This Row],[Monto]],datos_arg[[#This Row],[Monto]]/datos_arg[[#This Row],[TC]]),0)</f>
        <v>4.5999999999999996</v>
      </c>
      <c r="Y5072" s="14"/>
    </row>
    <row r="5073" spans="1:25" ht="15" customHeight="1" x14ac:dyDescent="0.25">
      <c r="A5073" s="14">
        <f t="shared" si="79"/>
        <v>5070</v>
      </c>
      <c r="B5073" s="1">
        <v>44323</v>
      </c>
      <c r="C5073" s="18">
        <f>+YEAR(datos_arg[[#This Row],[Fecha]])</f>
        <v>2021</v>
      </c>
      <c r="D5073" s="18">
        <f>+MONTH(datos_arg[[#This Row],[Fecha]])</f>
        <v>5</v>
      </c>
      <c r="E5073" s="14" t="s">
        <v>1015</v>
      </c>
      <c r="F5073" s="14" t="s">
        <v>403</v>
      </c>
      <c r="G5073" s="14" t="s">
        <v>5383</v>
      </c>
      <c r="H5073" s="14" t="s">
        <v>8103</v>
      </c>
      <c r="I5073" s="14" t="s">
        <v>8105</v>
      </c>
      <c r="J5073" s="14" t="s">
        <v>425</v>
      </c>
      <c r="K5073" s="14" t="s">
        <v>420</v>
      </c>
      <c r="L5073" s="14" t="s">
        <v>425</v>
      </c>
      <c r="M5073" s="14" t="s">
        <v>498</v>
      </c>
      <c r="N5073" s="14" t="s">
        <v>1081</v>
      </c>
      <c r="O5073" s="14" t="s">
        <v>5003</v>
      </c>
      <c r="P5073" s="14" t="s">
        <v>6409</v>
      </c>
      <c r="Q5073" s="14">
        <v>1</v>
      </c>
      <c r="R5073" s="14" t="s">
        <v>5383</v>
      </c>
      <c r="S5073" s="14" t="s">
        <v>439</v>
      </c>
      <c r="T5073" s="35">
        <v>820</v>
      </c>
      <c r="U5073" s="14" t="s">
        <v>4</v>
      </c>
      <c r="V5073" s="14">
        <v>150</v>
      </c>
      <c r="W5073" s="16">
        <f>+IF(datos_arg[[#This Row],[Moneda]]="ARS",datos_arg[[#This Row],[Monto]],datos_arg[[#This Row],[Monto]]*datos_arg[[#This Row],[TC]])</f>
        <v>820</v>
      </c>
      <c r="X5073" s="16">
        <f>IFERROR(IF(datos_arg[[#This Row],[Moneda]]="USD",datos_arg[[#This Row],[Monto]],datos_arg[[#This Row],[Monto]]/datos_arg[[#This Row],[TC]]),0)</f>
        <v>5.4666666666666668</v>
      </c>
      <c r="Y5073" s="14"/>
    </row>
    <row r="5074" spans="1:25" ht="15" customHeight="1" x14ac:dyDescent="0.25">
      <c r="A5074" s="14">
        <f t="shared" si="79"/>
        <v>5071</v>
      </c>
      <c r="B5074" s="1">
        <v>44323</v>
      </c>
      <c r="C5074" s="18">
        <f>+YEAR(datos_arg[[#This Row],[Fecha]])</f>
        <v>2021</v>
      </c>
      <c r="D5074" s="18">
        <f>+MONTH(datos_arg[[#This Row],[Fecha]])</f>
        <v>5</v>
      </c>
      <c r="E5074" s="14" t="s">
        <v>5358</v>
      </c>
      <c r="F5074" s="14" t="s">
        <v>85</v>
      </c>
      <c r="G5074" s="14"/>
      <c r="H5074" s="14" t="s">
        <v>6646</v>
      </c>
      <c r="I5074" s="14" t="s">
        <v>7132</v>
      </c>
      <c r="J5074" s="14" t="s">
        <v>425</v>
      </c>
      <c r="K5074" s="14" t="s">
        <v>420</v>
      </c>
      <c r="L5074" s="14" t="s">
        <v>425</v>
      </c>
      <c r="M5074" s="14" t="s">
        <v>1109</v>
      </c>
      <c r="N5074" s="14" t="s">
        <v>1081</v>
      </c>
      <c r="O5074" s="14" t="s">
        <v>5004</v>
      </c>
      <c r="P5074" s="14" t="s">
        <v>6409</v>
      </c>
      <c r="Q5074" s="14">
        <v>4</v>
      </c>
      <c r="R5074" s="14" t="s">
        <v>85</v>
      </c>
      <c r="S5074" s="14" t="s">
        <v>439</v>
      </c>
      <c r="T5074" s="35">
        <v>1360</v>
      </c>
      <c r="U5074" s="14" t="s">
        <v>4</v>
      </c>
      <c r="V5074" s="14">
        <v>150</v>
      </c>
      <c r="W5074" s="16">
        <f>+IF(datos_arg[[#This Row],[Moneda]]="ARS",datos_arg[[#This Row],[Monto]],datos_arg[[#This Row],[Monto]]*datos_arg[[#This Row],[TC]])</f>
        <v>1360</v>
      </c>
      <c r="X5074" s="16">
        <f>IFERROR(IF(datos_arg[[#This Row],[Moneda]]="USD",datos_arg[[#This Row],[Monto]],datos_arg[[#This Row],[Monto]]/datos_arg[[#This Row],[TC]]),0)</f>
        <v>9.0666666666666664</v>
      </c>
      <c r="Y5074" s="14"/>
    </row>
    <row r="5075" spans="1:25" ht="15" customHeight="1" x14ac:dyDescent="0.25">
      <c r="A5075" s="14">
        <f t="shared" si="79"/>
        <v>5072</v>
      </c>
      <c r="B5075" s="1">
        <v>44323</v>
      </c>
      <c r="C5075" s="18">
        <f>+YEAR(datos_arg[[#This Row],[Fecha]])</f>
        <v>2021</v>
      </c>
      <c r="D5075" s="18">
        <f>+MONTH(datos_arg[[#This Row],[Fecha]])</f>
        <v>5</v>
      </c>
      <c r="E5075" s="14" t="s">
        <v>5358</v>
      </c>
      <c r="F5075" s="14" t="s">
        <v>85</v>
      </c>
      <c r="G5075" s="14"/>
      <c r="H5075" s="14" t="s">
        <v>6646</v>
      </c>
      <c r="I5075" s="14" t="s">
        <v>7132</v>
      </c>
      <c r="J5075" s="14" t="s">
        <v>425</v>
      </c>
      <c r="K5075" s="14" t="s">
        <v>420</v>
      </c>
      <c r="L5075" s="14" t="s">
        <v>425</v>
      </c>
      <c r="M5075" s="14" t="s">
        <v>1109</v>
      </c>
      <c r="N5075" s="14" t="s">
        <v>1081</v>
      </c>
      <c r="O5075" s="14" t="s">
        <v>5005</v>
      </c>
      <c r="P5075" s="14" t="s">
        <v>6409</v>
      </c>
      <c r="Q5075" s="14">
        <v>2</v>
      </c>
      <c r="R5075" s="14" t="s">
        <v>85</v>
      </c>
      <c r="S5075" s="14" t="s">
        <v>439</v>
      </c>
      <c r="T5075" s="35">
        <v>680</v>
      </c>
      <c r="U5075" s="14" t="s">
        <v>4</v>
      </c>
      <c r="V5075" s="14">
        <v>150</v>
      </c>
      <c r="W5075" s="16">
        <f>+IF(datos_arg[[#This Row],[Moneda]]="ARS",datos_arg[[#This Row],[Monto]],datos_arg[[#This Row],[Monto]]*datos_arg[[#This Row],[TC]])</f>
        <v>680</v>
      </c>
      <c r="X5075" s="16">
        <f>IFERROR(IF(datos_arg[[#This Row],[Moneda]]="USD",datos_arg[[#This Row],[Monto]],datos_arg[[#This Row],[Monto]]/datos_arg[[#This Row],[TC]]),0)</f>
        <v>4.5333333333333332</v>
      </c>
      <c r="Y5075" s="14"/>
    </row>
    <row r="5076" spans="1:25" ht="15" customHeight="1" x14ac:dyDescent="0.25">
      <c r="A5076" s="14">
        <f t="shared" si="79"/>
        <v>5073</v>
      </c>
      <c r="B5076" s="1">
        <v>44323</v>
      </c>
      <c r="C5076" s="18">
        <f>+YEAR(datos_arg[[#This Row],[Fecha]])</f>
        <v>2021</v>
      </c>
      <c r="D5076" s="18">
        <f>+MONTH(datos_arg[[#This Row],[Fecha]])</f>
        <v>5</v>
      </c>
      <c r="E5076" s="14" t="s">
        <v>5358</v>
      </c>
      <c r="F5076" s="14" t="s">
        <v>85</v>
      </c>
      <c r="G5076" s="14"/>
      <c r="H5076" s="14" t="s">
        <v>6646</v>
      </c>
      <c r="I5076" s="14" t="s">
        <v>7132</v>
      </c>
      <c r="J5076" s="14" t="s">
        <v>425</v>
      </c>
      <c r="K5076" s="14" t="s">
        <v>420</v>
      </c>
      <c r="L5076" s="14" t="s">
        <v>425</v>
      </c>
      <c r="M5076" s="14" t="s">
        <v>1109</v>
      </c>
      <c r="N5076" s="14" t="s">
        <v>1081</v>
      </c>
      <c r="O5076" s="14" t="s">
        <v>5006</v>
      </c>
      <c r="P5076" s="14" t="s">
        <v>6409</v>
      </c>
      <c r="Q5076" s="14">
        <v>2</v>
      </c>
      <c r="R5076" s="14" t="s">
        <v>85</v>
      </c>
      <c r="S5076" s="14" t="s">
        <v>439</v>
      </c>
      <c r="T5076" s="35">
        <v>800</v>
      </c>
      <c r="U5076" s="14" t="s">
        <v>4</v>
      </c>
      <c r="V5076" s="14">
        <v>150</v>
      </c>
      <c r="W5076" s="16">
        <f>+IF(datos_arg[[#This Row],[Moneda]]="ARS",datos_arg[[#This Row],[Monto]],datos_arg[[#This Row],[Monto]]*datos_arg[[#This Row],[TC]])</f>
        <v>800</v>
      </c>
      <c r="X5076" s="16">
        <f>IFERROR(IF(datos_arg[[#This Row],[Moneda]]="USD",datos_arg[[#This Row],[Monto]],datos_arg[[#This Row],[Monto]]/datos_arg[[#This Row],[TC]]),0)</f>
        <v>5.333333333333333</v>
      </c>
      <c r="Y5076" s="14"/>
    </row>
    <row r="5077" spans="1:25" ht="15" customHeight="1" x14ac:dyDescent="0.25">
      <c r="A5077" s="14">
        <f t="shared" si="79"/>
        <v>5074</v>
      </c>
      <c r="B5077" s="1">
        <v>44323</v>
      </c>
      <c r="C5077" s="18">
        <f>+YEAR(datos_arg[[#This Row],[Fecha]])</f>
        <v>2021</v>
      </c>
      <c r="D5077" s="18">
        <f>+MONTH(datos_arg[[#This Row],[Fecha]])</f>
        <v>5</v>
      </c>
      <c r="E5077" s="14" t="s">
        <v>5358</v>
      </c>
      <c r="F5077" s="14" t="s">
        <v>85</v>
      </c>
      <c r="G5077" s="14"/>
      <c r="H5077" s="14" t="s">
        <v>6646</v>
      </c>
      <c r="I5077" s="14" t="s">
        <v>7132</v>
      </c>
      <c r="J5077" s="14" t="s">
        <v>425</v>
      </c>
      <c r="K5077" s="14" t="s">
        <v>420</v>
      </c>
      <c r="L5077" s="14" t="s">
        <v>425</v>
      </c>
      <c r="M5077" s="14" t="s">
        <v>1109</v>
      </c>
      <c r="N5077" s="14" t="s">
        <v>1081</v>
      </c>
      <c r="O5077" s="14" t="s">
        <v>5007</v>
      </c>
      <c r="P5077" s="14" t="s">
        <v>6409</v>
      </c>
      <c r="Q5077" s="14">
        <v>2</v>
      </c>
      <c r="R5077" s="14" t="s">
        <v>85</v>
      </c>
      <c r="S5077" s="14" t="s">
        <v>439</v>
      </c>
      <c r="T5077" s="35">
        <v>800</v>
      </c>
      <c r="U5077" s="14" t="s">
        <v>4</v>
      </c>
      <c r="V5077" s="14">
        <v>150</v>
      </c>
      <c r="W5077" s="16">
        <f>+IF(datos_arg[[#This Row],[Moneda]]="ARS",datos_arg[[#This Row],[Monto]],datos_arg[[#This Row],[Monto]]*datos_arg[[#This Row],[TC]])</f>
        <v>800</v>
      </c>
      <c r="X5077" s="16">
        <f>IFERROR(IF(datos_arg[[#This Row],[Moneda]]="USD",datos_arg[[#This Row],[Monto]],datos_arg[[#This Row],[Monto]]/datos_arg[[#This Row],[TC]]),0)</f>
        <v>5.333333333333333</v>
      </c>
      <c r="Y5077" s="14"/>
    </row>
    <row r="5078" spans="1:25" ht="15" customHeight="1" x14ac:dyDescent="0.25">
      <c r="A5078" s="14">
        <f t="shared" si="79"/>
        <v>5075</v>
      </c>
      <c r="B5078" s="1">
        <v>44323</v>
      </c>
      <c r="C5078" s="18">
        <f>+YEAR(datos_arg[[#This Row],[Fecha]])</f>
        <v>2021</v>
      </c>
      <c r="D5078" s="18">
        <f>+MONTH(datos_arg[[#This Row],[Fecha]])</f>
        <v>5</v>
      </c>
      <c r="E5078" s="14" t="s">
        <v>5358</v>
      </c>
      <c r="F5078" s="14" t="s">
        <v>85</v>
      </c>
      <c r="G5078" s="14"/>
      <c r="H5078" s="14" t="s">
        <v>6646</v>
      </c>
      <c r="I5078" s="14" t="s">
        <v>7132</v>
      </c>
      <c r="J5078" s="14" t="s">
        <v>425</v>
      </c>
      <c r="K5078" s="14" t="s">
        <v>420</v>
      </c>
      <c r="L5078" s="14" t="s">
        <v>425</v>
      </c>
      <c r="M5078" s="14" t="s">
        <v>5008</v>
      </c>
      <c r="N5078" s="14" t="s">
        <v>1081</v>
      </c>
      <c r="O5078" s="14" t="s">
        <v>5009</v>
      </c>
      <c r="P5078" s="14" t="s">
        <v>6409</v>
      </c>
      <c r="Q5078" s="14">
        <v>1</v>
      </c>
      <c r="R5078" s="14" t="s">
        <v>85</v>
      </c>
      <c r="S5078" s="14" t="s">
        <v>439</v>
      </c>
      <c r="T5078" s="35">
        <v>800</v>
      </c>
      <c r="U5078" s="14" t="s">
        <v>4</v>
      </c>
      <c r="V5078" s="14">
        <v>150</v>
      </c>
      <c r="W5078" s="16">
        <f>+IF(datos_arg[[#This Row],[Moneda]]="ARS",datos_arg[[#This Row],[Monto]],datos_arg[[#This Row],[Monto]]*datos_arg[[#This Row],[TC]])</f>
        <v>800</v>
      </c>
      <c r="X5078" s="16">
        <f>IFERROR(IF(datos_arg[[#This Row],[Moneda]]="USD",datos_arg[[#This Row],[Monto]],datos_arg[[#This Row],[Monto]]/datos_arg[[#This Row],[TC]]),0)</f>
        <v>5.333333333333333</v>
      </c>
      <c r="Y5078" s="14"/>
    </row>
    <row r="5079" spans="1:25" ht="15" customHeight="1" x14ac:dyDescent="0.25">
      <c r="A5079" s="14">
        <f t="shared" si="79"/>
        <v>5076</v>
      </c>
      <c r="B5079" s="1">
        <v>44323</v>
      </c>
      <c r="C5079" s="18">
        <f>+YEAR(datos_arg[[#This Row],[Fecha]])</f>
        <v>2021</v>
      </c>
      <c r="D5079" s="18">
        <f>+MONTH(datos_arg[[#This Row],[Fecha]])</f>
        <v>5</v>
      </c>
      <c r="E5079" s="14" t="s">
        <v>5358</v>
      </c>
      <c r="F5079" s="14" t="s">
        <v>85</v>
      </c>
      <c r="G5079" s="14"/>
      <c r="H5079" s="14" t="s">
        <v>6646</v>
      </c>
      <c r="I5079" s="14" t="s">
        <v>7132</v>
      </c>
      <c r="J5079" s="14" t="s">
        <v>425</v>
      </c>
      <c r="K5079" s="14" t="s">
        <v>420</v>
      </c>
      <c r="L5079" s="14" t="s">
        <v>425</v>
      </c>
      <c r="M5079" s="14" t="s">
        <v>5010</v>
      </c>
      <c r="N5079" s="14" t="s">
        <v>1081</v>
      </c>
      <c r="O5079" s="14" t="s">
        <v>5011</v>
      </c>
      <c r="P5079" s="14" t="s">
        <v>6409</v>
      </c>
      <c r="Q5079" s="14">
        <v>1</v>
      </c>
      <c r="R5079" s="14" t="s">
        <v>85</v>
      </c>
      <c r="S5079" s="14" t="s">
        <v>439</v>
      </c>
      <c r="T5079" s="35">
        <v>1150</v>
      </c>
      <c r="U5079" s="14" t="s">
        <v>4</v>
      </c>
      <c r="V5079" s="14">
        <v>150</v>
      </c>
      <c r="W5079" s="16">
        <f>+IF(datos_arg[[#This Row],[Moneda]]="ARS",datos_arg[[#This Row],[Monto]],datos_arg[[#This Row],[Monto]]*datos_arg[[#This Row],[TC]])</f>
        <v>1150</v>
      </c>
      <c r="X5079" s="16">
        <f>IFERROR(IF(datos_arg[[#This Row],[Moneda]]="USD",datos_arg[[#This Row],[Monto]],datos_arg[[#This Row],[Monto]]/datos_arg[[#This Row],[TC]]),0)</f>
        <v>7.666666666666667</v>
      </c>
      <c r="Y5079" s="14"/>
    </row>
    <row r="5080" spans="1:25" ht="15" customHeight="1" x14ac:dyDescent="0.25">
      <c r="A5080" s="14">
        <f t="shared" si="79"/>
        <v>5077</v>
      </c>
      <c r="B5080" s="1">
        <v>44323</v>
      </c>
      <c r="C5080" s="18">
        <f>+YEAR(datos_arg[[#This Row],[Fecha]])</f>
        <v>2021</v>
      </c>
      <c r="D5080" s="18">
        <f>+MONTH(datos_arg[[#This Row],[Fecha]])</f>
        <v>5</v>
      </c>
      <c r="E5080" s="14" t="s">
        <v>5358</v>
      </c>
      <c r="F5080" s="14" t="s">
        <v>85</v>
      </c>
      <c r="G5080" s="14"/>
      <c r="H5080" s="14" t="s">
        <v>6646</v>
      </c>
      <c r="I5080" s="14" t="s">
        <v>7132</v>
      </c>
      <c r="J5080" s="14" t="s">
        <v>425</v>
      </c>
      <c r="K5080" s="14" t="s">
        <v>420</v>
      </c>
      <c r="L5080" s="14" t="s">
        <v>425</v>
      </c>
      <c r="M5080" s="14" t="s">
        <v>1109</v>
      </c>
      <c r="N5080" s="14" t="s">
        <v>1081</v>
      </c>
      <c r="O5080" s="14" t="s">
        <v>5012</v>
      </c>
      <c r="P5080" s="14" t="s">
        <v>6409</v>
      </c>
      <c r="Q5080" s="14">
        <v>1</v>
      </c>
      <c r="R5080" s="14" t="s">
        <v>85</v>
      </c>
      <c r="S5080" s="14" t="s">
        <v>439</v>
      </c>
      <c r="T5080" s="35">
        <v>880</v>
      </c>
      <c r="U5080" s="14" t="s">
        <v>4</v>
      </c>
      <c r="V5080" s="14">
        <v>150</v>
      </c>
      <c r="W5080" s="16">
        <f>+IF(datos_arg[[#This Row],[Moneda]]="ARS",datos_arg[[#This Row],[Monto]],datos_arg[[#This Row],[Monto]]*datos_arg[[#This Row],[TC]])</f>
        <v>880</v>
      </c>
      <c r="X5080" s="16">
        <f>IFERROR(IF(datos_arg[[#This Row],[Moneda]]="USD",datos_arg[[#This Row],[Monto]],datos_arg[[#This Row],[Monto]]/datos_arg[[#This Row],[TC]]),0)</f>
        <v>5.8666666666666663</v>
      </c>
      <c r="Y5080" s="14"/>
    </row>
    <row r="5081" spans="1:25" ht="15" customHeight="1" x14ac:dyDescent="0.25">
      <c r="A5081" s="14">
        <f t="shared" si="79"/>
        <v>5078</v>
      </c>
      <c r="B5081" s="1">
        <v>44323</v>
      </c>
      <c r="C5081" s="18">
        <f>+YEAR(datos_arg[[#This Row],[Fecha]])</f>
        <v>2021</v>
      </c>
      <c r="D5081" s="18">
        <f>+MONTH(datos_arg[[#This Row],[Fecha]])</f>
        <v>5</v>
      </c>
      <c r="E5081" s="14" t="s">
        <v>5358</v>
      </c>
      <c r="F5081" s="14" t="s">
        <v>85</v>
      </c>
      <c r="G5081" s="14"/>
      <c r="H5081" s="14" t="s">
        <v>6646</v>
      </c>
      <c r="I5081" s="14" t="s">
        <v>7132</v>
      </c>
      <c r="J5081" s="14" t="s">
        <v>425</v>
      </c>
      <c r="K5081" s="14" t="s">
        <v>420</v>
      </c>
      <c r="L5081" s="14" t="s">
        <v>425</v>
      </c>
      <c r="M5081" s="14" t="s">
        <v>921</v>
      </c>
      <c r="N5081" s="14" t="s">
        <v>1081</v>
      </c>
      <c r="O5081" s="14" t="s">
        <v>5013</v>
      </c>
      <c r="P5081" s="14" t="s">
        <v>6409</v>
      </c>
      <c r="Q5081" s="14">
        <v>1</v>
      </c>
      <c r="R5081" s="14" t="s">
        <v>85</v>
      </c>
      <c r="S5081" s="14" t="s">
        <v>439</v>
      </c>
      <c r="T5081" s="35">
        <v>1340</v>
      </c>
      <c r="U5081" s="14" t="s">
        <v>4</v>
      </c>
      <c r="V5081" s="14">
        <v>150</v>
      </c>
      <c r="W5081" s="16">
        <f>+IF(datos_arg[[#This Row],[Moneda]]="ARS",datos_arg[[#This Row],[Monto]],datos_arg[[#This Row],[Monto]]*datos_arg[[#This Row],[TC]])</f>
        <v>1340</v>
      </c>
      <c r="X5081" s="16">
        <f>IFERROR(IF(datos_arg[[#This Row],[Moneda]]="USD",datos_arg[[#This Row],[Monto]],datos_arg[[#This Row],[Monto]]/datos_arg[[#This Row],[TC]]),0)</f>
        <v>8.9333333333333336</v>
      </c>
      <c r="Y5081" s="14"/>
    </row>
    <row r="5082" spans="1:25" ht="15" customHeight="1" x14ac:dyDescent="0.25">
      <c r="A5082" s="14">
        <f t="shared" si="79"/>
        <v>5079</v>
      </c>
      <c r="B5082" s="1">
        <v>44323</v>
      </c>
      <c r="C5082" s="18">
        <f>+YEAR(datos_arg[[#This Row],[Fecha]])</f>
        <v>2021</v>
      </c>
      <c r="D5082" s="18">
        <f>+MONTH(datos_arg[[#This Row],[Fecha]])</f>
        <v>5</v>
      </c>
      <c r="E5082" s="14" t="s">
        <v>617</v>
      </c>
      <c r="F5082" s="14" t="s">
        <v>8101</v>
      </c>
      <c r="G5082" s="14"/>
      <c r="H5082" s="14" t="s">
        <v>8103</v>
      </c>
      <c r="I5082" s="14" t="s">
        <v>8105</v>
      </c>
      <c r="J5082" s="14" t="s">
        <v>425</v>
      </c>
      <c r="K5082" s="14" t="s">
        <v>420</v>
      </c>
      <c r="L5082" s="14" t="s">
        <v>426</v>
      </c>
      <c r="M5082" s="14" t="s">
        <v>607</v>
      </c>
      <c r="N5082" s="14" t="s">
        <v>1081</v>
      </c>
      <c r="O5082" s="14" t="s">
        <v>5014</v>
      </c>
      <c r="P5082" s="14" t="s">
        <v>6409</v>
      </c>
      <c r="Q5082" s="14">
        <v>1</v>
      </c>
      <c r="R5082" s="14" t="s">
        <v>8101</v>
      </c>
      <c r="S5082" s="14" t="s">
        <v>439</v>
      </c>
      <c r="T5082" s="35">
        <v>2450</v>
      </c>
      <c r="U5082" s="14" t="s">
        <v>4</v>
      </c>
      <c r="V5082" s="14">
        <v>150</v>
      </c>
      <c r="W5082" s="16">
        <f>+IF(datos_arg[[#This Row],[Moneda]]="ARS",datos_arg[[#This Row],[Monto]],datos_arg[[#This Row],[Monto]]*datos_arg[[#This Row],[TC]])</f>
        <v>2450</v>
      </c>
      <c r="X5082" s="16">
        <f>IFERROR(IF(datos_arg[[#This Row],[Moneda]]="USD",datos_arg[[#This Row],[Monto]],datos_arg[[#This Row],[Monto]]/datos_arg[[#This Row],[TC]]),0)</f>
        <v>16.333333333333332</v>
      </c>
      <c r="Y5082" s="14"/>
    </row>
    <row r="5083" spans="1:25" ht="15" customHeight="1" x14ac:dyDescent="0.25">
      <c r="A5083" s="14">
        <f t="shared" si="79"/>
        <v>5080</v>
      </c>
      <c r="B5083" s="1">
        <v>44323</v>
      </c>
      <c r="C5083" s="18">
        <f>+YEAR(datos_arg[[#This Row],[Fecha]])</f>
        <v>2021</v>
      </c>
      <c r="D5083" s="18">
        <f>+MONTH(datos_arg[[#This Row],[Fecha]])</f>
        <v>5</v>
      </c>
      <c r="E5083" s="14" t="s">
        <v>617</v>
      </c>
      <c r="F5083" s="14" t="s">
        <v>8101</v>
      </c>
      <c r="G5083" s="14"/>
      <c r="H5083" s="14" t="s">
        <v>8103</v>
      </c>
      <c r="I5083" s="14" t="s">
        <v>8105</v>
      </c>
      <c r="J5083" s="14" t="s">
        <v>425</v>
      </c>
      <c r="K5083" s="14" t="s">
        <v>420</v>
      </c>
      <c r="L5083" s="14" t="s">
        <v>426</v>
      </c>
      <c r="M5083" s="14" t="s">
        <v>607</v>
      </c>
      <c r="N5083" s="14" t="s">
        <v>1081</v>
      </c>
      <c r="O5083" s="14" t="s">
        <v>5015</v>
      </c>
      <c r="P5083" s="14" t="s">
        <v>6409</v>
      </c>
      <c r="Q5083" s="14">
        <v>1</v>
      </c>
      <c r="R5083" s="14" t="s">
        <v>8101</v>
      </c>
      <c r="S5083" s="14" t="s">
        <v>439</v>
      </c>
      <c r="T5083" s="35">
        <v>5250</v>
      </c>
      <c r="U5083" s="14" t="s">
        <v>4</v>
      </c>
      <c r="V5083" s="14">
        <v>150</v>
      </c>
      <c r="W5083" s="16">
        <f>+IF(datos_arg[[#This Row],[Moneda]]="ARS",datos_arg[[#This Row],[Monto]],datos_arg[[#This Row],[Monto]]*datos_arg[[#This Row],[TC]])</f>
        <v>5250</v>
      </c>
      <c r="X5083" s="16">
        <f>IFERROR(IF(datos_arg[[#This Row],[Moneda]]="USD",datos_arg[[#This Row],[Monto]],datos_arg[[#This Row],[Monto]]/datos_arg[[#This Row],[TC]]),0)</f>
        <v>35</v>
      </c>
      <c r="Y5083" s="14"/>
    </row>
    <row r="5084" spans="1:25" ht="15" customHeight="1" x14ac:dyDescent="0.25">
      <c r="A5084" s="14">
        <f t="shared" si="79"/>
        <v>5081</v>
      </c>
      <c r="B5084" s="1">
        <v>44323</v>
      </c>
      <c r="C5084" s="18">
        <f>+YEAR(datos_arg[[#This Row],[Fecha]])</f>
        <v>2021</v>
      </c>
      <c r="D5084" s="18">
        <f>+MONTH(datos_arg[[#This Row],[Fecha]])</f>
        <v>5</v>
      </c>
      <c r="E5084" s="14" t="s">
        <v>1015</v>
      </c>
      <c r="F5084" s="14" t="s">
        <v>430</v>
      </c>
      <c r="G5084" s="14"/>
      <c r="H5084" s="14" t="s">
        <v>7132</v>
      </c>
      <c r="I5084" s="14" t="s">
        <v>7132</v>
      </c>
      <c r="J5084" s="14" t="s">
        <v>425</v>
      </c>
      <c r="K5084" s="14"/>
      <c r="L5084" s="14" t="s">
        <v>425</v>
      </c>
      <c r="M5084" s="14" t="s">
        <v>102</v>
      </c>
      <c r="N5084" s="14" t="s">
        <v>480</v>
      </c>
      <c r="O5084" s="14" t="s">
        <v>5016</v>
      </c>
      <c r="P5084" s="14" t="s">
        <v>6410</v>
      </c>
      <c r="Q5084" s="14"/>
      <c r="R5084" s="14" t="s">
        <v>430</v>
      </c>
      <c r="S5084" s="14" t="s">
        <v>439</v>
      </c>
      <c r="T5084" s="35">
        <v>1619</v>
      </c>
      <c r="U5084" s="14" t="s">
        <v>4</v>
      </c>
      <c r="V5084" s="14">
        <v>150</v>
      </c>
      <c r="W5084" s="16">
        <f>+IF(datos_arg[[#This Row],[Moneda]]="ARS",datos_arg[[#This Row],[Monto]],datos_arg[[#This Row],[Monto]]*datos_arg[[#This Row],[TC]])</f>
        <v>1619</v>
      </c>
      <c r="X5084" s="16">
        <f>IFERROR(IF(datos_arg[[#This Row],[Moneda]]="USD",datos_arg[[#This Row],[Monto]],datos_arg[[#This Row],[Monto]]/datos_arg[[#This Row],[TC]]),0)</f>
        <v>10.793333333333333</v>
      </c>
      <c r="Y5084" s="14"/>
    </row>
    <row r="5085" spans="1:25" x14ac:dyDescent="0.25">
      <c r="A5085" s="14">
        <f t="shared" si="79"/>
        <v>5082</v>
      </c>
      <c r="B5085" s="1">
        <v>44323</v>
      </c>
      <c r="C5085" s="18">
        <f>+YEAR(datos_arg[[#This Row],[Fecha]])</f>
        <v>2021</v>
      </c>
      <c r="D5085" s="18">
        <f>+MONTH(datos_arg[[#This Row],[Fecha]])</f>
        <v>5</v>
      </c>
      <c r="E5085" s="14" t="s">
        <v>408</v>
      </c>
      <c r="F5085" s="14" t="s">
        <v>69</v>
      </c>
      <c r="G5085" s="14"/>
      <c r="H5085" s="14" t="s">
        <v>7132</v>
      </c>
      <c r="I5085" s="14" t="s">
        <v>7132</v>
      </c>
      <c r="J5085" s="14" t="s">
        <v>425</v>
      </c>
      <c r="K5085" s="14"/>
      <c r="L5085" s="14" t="s">
        <v>425</v>
      </c>
      <c r="M5085" s="14" t="s">
        <v>2530</v>
      </c>
      <c r="N5085" s="14" t="s">
        <v>2530</v>
      </c>
      <c r="O5085" s="14"/>
      <c r="P5085" s="14"/>
      <c r="Q5085" s="14"/>
      <c r="R5085" s="14" t="s">
        <v>439</v>
      </c>
      <c r="S5085" s="14" t="s">
        <v>440</v>
      </c>
      <c r="T5085" s="35">
        <v>2000</v>
      </c>
      <c r="U5085" s="14" t="s">
        <v>2</v>
      </c>
      <c r="V5085" s="14">
        <v>150</v>
      </c>
      <c r="W5085" s="16">
        <f>+IF(datos_arg[[#This Row],[Moneda]]="ARS",datos_arg[[#This Row],[Monto]],datos_arg[[#This Row],[Monto]]*datos_arg[[#This Row],[TC]])</f>
        <v>300000</v>
      </c>
      <c r="X5085" s="16">
        <f>IFERROR(IF(datos_arg[[#This Row],[Moneda]]="USD",datos_arg[[#This Row],[Monto]],datos_arg[[#This Row],[Monto]]/datos_arg[[#This Row],[TC]]),0)</f>
        <v>2000</v>
      </c>
      <c r="Y5085" s="14"/>
    </row>
    <row r="5086" spans="1:25" ht="15" customHeight="1" x14ac:dyDescent="0.25">
      <c r="A5086" s="14">
        <f t="shared" si="79"/>
        <v>5083</v>
      </c>
      <c r="B5086" s="1">
        <v>44323</v>
      </c>
      <c r="C5086" s="18">
        <f>+YEAR(datos_arg[[#This Row],[Fecha]])</f>
        <v>2021</v>
      </c>
      <c r="D5086" s="18">
        <f>+MONTH(datos_arg[[#This Row],[Fecha]])</f>
        <v>5</v>
      </c>
      <c r="E5086" s="14" t="s">
        <v>1016</v>
      </c>
      <c r="F5086" s="14" t="s">
        <v>404</v>
      </c>
      <c r="G5086" s="14"/>
      <c r="H5086" s="14" t="s">
        <v>7132</v>
      </c>
      <c r="I5086" s="14" t="s">
        <v>7132</v>
      </c>
      <c r="J5086" s="14" t="s">
        <v>425</v>
      </c>
      <c r="K5086" s="14"/>
      <c r="L5086" s="14" t="s">
        <v>425</v>
      </c>
      <c r="M5086" s="14" t="s">
        <v>863</v>
      </c>
      <c r="N5086" s="14" t="s">
        <v>863</v>
      </c>
      <c r="O5086" s="14" t="s">
        <v>863</v>
      </c>
      <c r="P5086" s="14"/>
      <c r="Q5086" s="14"/>
      <c r="R5086" s="14" t="s">
        <v>404</v>
      </c>
      <c r="S5086" s="14" t="s">
        <v>439</v>
      </c>
      <c r="T5086" s="35">
        <v>14000</v>
      </c>
      <c r="U5086" s="14" t="s">
        <v>4</v>
      </c>
      <c r="V5086" s="14">
        <v>150</v>
      </c>
      <c r="W5086" s="16">
        <f>+IF(datos_arg[[#This Row],[Moneda]]="ARS",datos_arg[[#This Row],[Monto]],datos_arg[[#This Row],[Monto]]*datos_arg[[#This Row],[TC]])</f>
        <v>14000</v>
      </c>
      <c r="X5086" s="16">
        <f>IFERROR(IF(datos_arg[[#This Row],[Moneda]]="USD",datos_arg[[#This Row],[Monto]],datos_arg[[#This Row],[Monto]]/datos_arg[[#This Row],[TC]]),0)</f>
        <v>93.333333333333329</v>
      </c>
      <c r="Y5086" s="14"/>
    </row>
    <row r="5087" spans="1:25" ht="15" customHeight="1" x14ac:dyDescent="0.25">
      <c r="A5087" s="14">
        <f t="shared" si="79"/>
        <v>5084</v>
      </c>
      <c r="B5087" s="1">
        <v>44323</v>
      </c>
      <c r="C5087" s="18">
        <f>+YEAR(datos_arg[[#This Row],[Fecha]])</f>
        <v>2021</v>
      </c>
      <c r="D5087" s="18">
        <f>+MONTH(datos_arg[[#This Row],[Fecha]])</f>
        <v>5</v>
      </c>
      <c r="E5087" s="14" t="s">
        <v>1015</v>
      </c>
      <c r="F5087" s="14" t="s">
        <v>430</v>
      </c>
      <c r="G5087" s="14"/>
      <c r="H5087" s="14" t="s">
        <v>7132</v>
      </c>
      <c r="I5087" s="14" t="s">
        <v>7132</v>
      </c>
      <c r="J5087" s="14" t="s">
        <v>425</v>
      </c>
      <c r="K5087" s="14"/>
      <c r="L5087" s="14" t="s">
        <v>425</v>
      </c>
      <c r="M5087" s="14" t="s">
        <v>60</v>
      </c>
      <c r="N5087" s="14" t="s">
        <v>26</v>
      </c>
      <c r="O5087" s="14" t="s">
        <v>5017</v>
      </c>
      <c r="P5087" s="14"/>
      <c r="Q5087" s="14"/>
      <c r="R5087" s="14" t="s">
        <v>430</v>
      </c>
      <c r="S5087" s="14" t="s">
        <v>439</v>
      </c>
      <c r="T5087" s="35">
        <v>10000</v>
      </c>
      <c r="U5087" s="14" t="s">
        <v>4</v>
      </c>
      <c r="V5087" s="14">
        <v>150</v>
      </c>
      <c r="W5087" s="16">
        <f>+IF(datos_arg[[#This Row],[Moneda]]="ARS",datos_arg[[#This Row],[Monto]],datos_arg[[#This Row],[Monto]]*datos_arg[[#This Row],[TC]])</f>
        <v>10000</v>
      </c>
      <c r="X5087" s="16">
        <f>IFERROR(IF(datos_arg[[#This Row],[Moneda]]="USD",datos_arg[[#This Row],[Monto]],datos_arg[[#This Row],[Monto]]/datos_arg[[#This Row],[TC]]),0)</f>
        <v>66.666666666666671</v>
      </c>
      <c r="Y5087" s="14"/>
    </row>
    <row r="5088" spans="1:25" x14ac:dyDescent="0.25">
      <c r="A5088" s="14">
        <f t="shared" si="79"/>
        <v>5085</v>
      </c>
      <c r="B5088" s="1">
        <v>44323</v>
      </c>
      <c r="C5088" s="18">
        <f>+YEAR(datos_arg[[#This Row],[Fecha]])</f>
        <v>2021</v>
      </c>
      <c r="D5088" s="18">
        <f>+MONTH(datos_arg[[#This Row],[Fecha]])</f>
        <v>5</v>
      </c>
      <c r="E5088" s="14" t="s">
        <v>1015</v>
      </c>
      <c r="F5088" s="14" t="s">
        <v>430</v>
      </c>
      <c r="G5088" s="14"/>
      <c r="H5088" s="14" t="s">
        <v>7132</v>
      </c>
      <c r="I5088" s="14" t="s">
        <v>7132</v>
      </c>
      <c r="J5088" s="14" t="s">
        <v>425</v>
      </c>
      <c r="K5088" s="14"/>
      <c r="L5088" s="14" t="s">
        <v>425</v>
      </c>
      <c r="M5088" s="14" t="s">
        <v>3961</v>
      </c>
      <c r="N5088" s="14" t="s">
        <v>28</v>
      </c>
      <c r="O5088" s="14" t="s">
        <v>5018</v>
      </c>
      <c r="P5088" s="14"/>
      <c r="Q5088" s="14"/>
      <c r="R5088" s="14" t="s">
        <v>430</v>
      </c>
      <c r="S5088" s="14" t="s">
        <v>440</v>
      </c>
      <c r="T5088" s="35">
        <v>800</v>
      </c>
      <c r="U5088" s="14" t="s">
        <v>2</v>
      </c>
      <c r="V5088" s="14">
        <v>150</v>
      </c>
      <c r="W5088" s="16">
        <f>+IF(datos_arg[[#This Row],[Moneda]]="ARS",datos_arg[[#This Row],[Monto]],datos_arg[[#This Row],[Monto]]*datos_arg[[#This Row],[TC]])</f>
        <v>120000</v>
      </c>
      <c r="X5088" s="16">
        <f>IFERROR(IF(datos_arg[[#This Row],[Moneda]]="USD",datos_arg[[#This Row],[Monto]],datos_arg[[#This Row],[Monto]]/datos_arg[[#This Row],[TC]]),0)</f>
        <v>800</v>
      </c>
      <c r="Y5088" s="14"/>
    </row>
    <row r="5089" spans="1:25" ht="15" customHeight="1" x14ac:dyDescent="0.25">
      <c r="A5089" s="14">
        <f t="shared" si="79"/>
        <v>5086</v>
      </c>
      <c r="B5089" s="1">
        <v>44323</v>
      </c>
      <c r="C5089" s="18">
        <f>+YEAR(datos_arg[[#This Row],[Fecha]])</f>
        <v>2021</v>
      </c>
      <c r="D5089" s="18">
        <f>+MONTH(datos_arg[[#This Row],[Fecha]])</f>
        <v>5</v>
      </c>
      <c r="E5089" s="14" t="s">
        <v>1016</v>
      </c>
      <c r="F5089" s="14" t="s">
        <v>405</v>
      </c>
      <c r="G5089" s="14"/>
      <c r="H5089" s="14" t="s">
        <v>433</v>
      </c>
      <c r="I5089" s="14" t="s">
        <v>955</v>
      </c>
      <c r="J5089" s="14" t="s">
        <v>425</v>
      </c>
      <c r="K5089" s="14"/>
      <c r="L5089" s="14" t="s">
        <v>425</v>
      </c>
      <c r="M5089" s="14" t="s">
        <v>433</v>
      </c>
      <c r="N5089" s="14" t="s">
        <v>297</v>
      </c>
      <c r="O5089" s="14" t="s">
        <v>5019</v>
      </c>
      <c r="P5089" s="14" t="s">
        <v>6411</v>
      </c>
      <c r="Q5089" s="14"/>
      <c r="R5089" s="14" t="s">
        <v>405</v>
      </c>
      <c r="S5089" s="14" t="s">
        <v>439</v>
      </c>
      <c r="T5089" s="35">
        <v>27141</v>
      </c>
      <c r="U5089" s="14" t="s">
        <v>4</v>
      </c>
      <c r="V5089" s="14">
        <v>150</v>
      </c>
      <c r="W5089" s="16">
        <f>+IF(datos_arg[[#This Row],[Moneda]]="ARS",datos_arg[[#This Row],[Monto]],datos_arg[[#This Row],[Monto]]*datos_arg[[#This Row],[TC]])</f>
        <v>27141</v>
      </c>
      <c r="X5089" s="16">
        <f>IFERROR(IF(datos_arg[[#This Row],[Moneda]]="USD",datos_arg[[#This Row],[Monto]],datos_arg[[#This Row],[Monto]]/datos_arg[[#This Row],[TC]]),0)</f>
        <v>180.94</v>
      </c>
      <c r="Y5089" s="14"/>
    </row>
    <row r="5090" spans="1:25" x14ac:dyDescent="0.25">
      <c r="A5090" s="14">
        <f t="shared" si="79"/>
        <v>5087</v>
      </c>
      <c r="B5090" s="1">
        <v>44323</v>
      </c>
      <c r="C5090" s="18">
        <f>+YEAR(datos_arg[[#This Row],[Fecha]])</f>
        <v>2021</v>
      </c>
      <c r="D5090" s="18">
        <f>+MONTH(datos_arg[[#This Row],[Fecha]])</f>
        <v>5</v>
      </c>
      <c r="E5090" s="14" t="s">
        <v>1016</v>
      </c>
      <c r="F5090" s="14" t="s">
        <v>405</v>
      </c>
      <c r="G5090" s="14"/>
      <c r="H5090" s="14" t="s">
        <v>433</v>
      </c>
      <c r="I5090" s="14" t="s">
        <v>955</v>
      </c>
      <c r="J5090" s="14" t="s">
        <v>425</v>
      </c>
      <c r="K5090" s="14"/>
      <c r="L5090" s="14" t="s">
        <v>425</v>
      </c>
      <c r="M5090" s="14" t="s">
        <v>433</v>
      </c>
      <c r="N5090" s="14" t="s">
        <v>174</v>
      </c>
      <c r="O5090" s="14" t="s">
        <v>2217</v>
      </c>
      <c r="P5090" s="14"/>
      <c r="Q5090" s="14"/>
      <c r="R5090" s="14" t="s">
        <v>405</v>
      </c>
      <c r="S5090" s="14" t="s">
        <v>440</v>
      </c>
      <c r="T5090" s="35">
        <v>1600</v>
      </c>
      <c r="U5090" s="14" t="s">
        <v>2</v>
      </c>
      <c r="V5090" s="14">
        <v>150</v>
      </c>
      <c r="W5090" s="16">
        <f>+IF(datos_arg[[#This Row],[Moneda]]="ARS",datos_arg[[#This Row],[Monto]],datos_arg[[#This Row],[Monto]]*datos_arg[[#This Row],[TC]])</f>
        <v>240000</v>
      </c>
      <c r="X5090" s="16">
        <f>IFERROR(IF(datos_arg[[#This Row],[Moneda]]="USD",datos_arg[[#This Row],[Monto]],datos_arg[[#This Row],[Monto]]/datos_arg[[#This Row],[TC]]),0)</f>
        <v>1600</v>
      </c>
      <c r="Y5090" s="14"/>
    </row>
    <row r="5091" spans="1:25" ht="15" customHeight="1" x14ac:dyDescent="0.25">
      <c r="A5091" s="14">
        <f t="shared" si="79"/>
        <v>5088</v>
      </c>
      <c r="B5091" s="1">
        <v>44326</v>
      </c>
      <c r="C5091" s="18">
        <f>+YEAR(datos_arg[[#This Row],[Fecha]])</f>
        <v>2021</v>
      </c>
      <c r="D5091" s="18">
        <f>+MONTH(datos_arg[[#This Row],[Fecha]])</f>
        <v>5</v>
      </c>
      <c r="E5091" s="14" t="s">
        <v>617</v>
      </c>
      <c r="F5091" s="14" t="s">
        <v>8101</v>
      </c>
      <c r="G5091" s="14"/>
      <c r="H5091" s="14" t="s">
        <v>8103</v>
      </c>
      <c r="I5091" s="14" t="s">
        <v>8105</v>
      </c>
      <c r="J5091" s="14" t="s">
        <v>422</v>
      </c>
      <c r="K5091" s="14"/>
      <c r="L5091" s="14" t="s">
        <v>426</v>
      </c>
      <c r="M5091" s="14" t="s">
        <v>489</v>
      </c>
      <c r="N5091" s="14" t="s">
        <v>35</v>
      </c>
      <c r="O5091" s="14" t="s">
        <v>5023</v>
      </c>
      <c r="P5091" s="14" t="s">
        <v>6412</v>
      </c>
      <c r="Q5091" s="14">
        <v>1</v>
      </c>
      <c r="R5091" s="14" t="s">
        <v>8101</v>
      </c>
      <c r="S5091" s="14" t="s">
        <v>439</v>
      </c>
      <c r="T5091" s="35">
        <v>3200</v>
      </c>
      <c r="U5091" s="14" t="s">
        <v>4</v>
      </c>
      <c r="V5091" s="14">
        <v>150</v>
      </c>
      <c r="W5091" s="16">
        <f>+IF(datos_arg[[#This Row],[Moneda]]="ARS",datos_arg[[#This Row],[Monto]],datos_arg[[#This Row],[Monto]]*datos_arg[[#This Row],[TC]])</f>
        <v>3200</v>
      </c>
      <c r="X5091" s="16">
        <f>IFERROR(IF(datos_arg[[#This Row],[Moneda]]="USD",datos_arg[[#This Row],[Monto]],datos_arg[[#This Row],[Monto]]/datos_arg[[#This Row],[TC]]),0)</f>
        <v>21.333333333333332</v>
      </c>
      <c r="Y5091" s="14"/>
    </row>
    <row r="5092" spans="1:25" ht="15" customHeight="1" x14ac:dyDescent="0.25">
      <c r="A5092" s="14">
        <f t="shared" si="79"/>
        <v>5089</v>
      </c>
      <c r="B5092" s="1">
        <v>44326</v>
      </c>
      <c r="C5092" s="18">
        <f>+YEAR(datos_arg[[#This Row],[Fecha]])</f>
        <v>2021</v>
      </c>
      <c r="D5092" s="18">
        <f>+MONTH(datos_arg[[#This Row],[Fecha]])</f>
        <v>5</v>
      </c>
      <c r="E5092" s="14" t="s">
        <v>449</v>
      </c>
      <c r="F5092" s="14" t="s">
        <v>505</v>
      </c>
      <c r="G5092" s="14"/>
      <c r="H5092" s="14" t="s">
        <v>7132</v>
      </c>
      <c r="I5092" s="14" t="s">
        <v>7132</v>
      </c>
      <c r="J5092" s="14" t="s">
        <v>425</v>
      </c>
      <c r="K5092" s="14"/>
      <c r="L5092" s="14" t="s">
        <v>425</v>
      </c>
      <c r="M5092" s="14" t="s">
        <v>613</v>
      </c>
      <c r="N5092" s="14" t="s">
        <v>2273</v>
      </c>
      <c r="O5092" s="14" t="s">
        <v>2592</v>
      </c>
      <c r="P5092" s="14"/>
      <c r="Q5092" s="14"/>
      <c r="R5092" s="14" t="s">
        <v>505</v>
      </c>
      <c r="S5092" s="14" t="s">
        <v>613</v>
      </c>
      <c r="T5092" s="35">
        <v>88.92</v>
      </c>
      <c r="U5092" s="14" t="s">
        <v>4</v>
      </c>
      <c r="V5092" s="14">
        <v>150</v>
      </c>
      <c r="W5092" s="16">
        <f>+IF(datos_arg[[#This Row],[Moneda]]="ARS",datos_arg[[#This Row],[Monto]],datos_arg[[#This Row],[Monto]]*datos_arg[[#This Row],[TC]])</f>
        <v>88.92</v>
      </c>
      <c r="X5092" s="16">
        <f>IFERROR(IF(datos_arg[[#This Row],[Moneda]]="USD",datos_arg[[#This Row],[Monto]],datos_arg[[#This Row],[Monto]]/datos_arg[[#This Row],[TC]]),0)</f>
        <v>0.59279999999999999</v>
      </c>
      <c r="Y5092" s="14"/>
    </row>
    <row r="5093" spans="1:25" ht="15" customHeight="1" x14ac:dyDescent="0.25">
      <c r="A5093" s="14">
        <f t="shared" si="79"/>
        <v>5090</v>
      </c>
      <c r="B5093" s="1">
        <v>44326</v>
      </c>
      <c r="C5093" s="18">
        <f>+YEAR(datos_arg[[#This Row],[Fecha]])</f>
        <v>2021</v>
      </c>
      <c r="D5093" s="18">
        <f>+MONTH(datos_arg[[#This Row],[Fecha]])</f>
        <v>5</v>
      </c>
      <c r="E5093" s="14" t="s">
        <v>1015</v>
      </c>
      <c r="F5093" s="14" t="s">
        <v>430</v>
      </c>
      <c r="G5093" s="14"/>
      <c r="H5093" s="14" t="s">
        <v>7132</v>
      </c>
      <c r="I5093" s="14" t="s">
        <v>7132</v>
      </c>
      <c r="J5093" s="14" t="s">
        <v>425</v>
      </c>
      <c r="K5093" s="14"/>
      <c r="L5093" s="14" t="s">
        <v>425</v>
      </c>
      <c r="M5093" s="14" t="s">
        <v>3961</v>
      </c>
      <c r="N5093" s="14" t="s">
        <v>169</v>
      </c>
      <c r="O5093" s="14" t="s">
        <v>5024</v>
      </c>
      <c r="P5093" s="14" t="s">
        <v>6413</v>
      </c>
      <c r="Q5093" s="14"/>
      <c r="R5093" s="14" t="s">
        <v>430</v>
      </c>
      <c r="S5093" s="14" t="s">
        <v>613</v>
      </c>
      <c r="T5093" s="35">
        <v>2000</v>
      </c>
      <c r="U5093" s="14" t="s">
        <v>4</v>
      </c>
      <c r="V5093" s="14">
        <v>150</v>
      </c>
      <c r="W5093" s="16">
        <f>+IF(datos_arg[[#This Row],[Moneda]]="ARS",datos_arg[[#This Row],[Monto]],datos_arg[[#This Row],[Monto]]*datos_arg[[#This Row],[TC]])</f>
        <v>2000</v>
      </c>
      <c r="X5093" s="16">
        <f>IFERROR(IF(datos_arg[[#This Row],[Moneda]]="USD",datos_arg[[#This Row],[Monto]],datos_arg[[#This Row],[Monto]]/datos_arg[[#This Row],[TC]]),0)</f>
        <v>13.333333333333334</v>
      </c>
      <c r="Y5093" s="14"/>
    </row>
    <row r="5094" spans="1:25" ht="15" customHeight="1" x14ac:dyDescent="0.25">
      <c r="A5094" s="14">
        <f t="shared" si="79"/>
        <v>5091</v>
      </c>
      <c r="B5094" s="1">
        <v>44326</v>
      </c>
      <c r="C5094" s="18">
        <f>+YEAR(datos_arg[[#This Row],[Fecha]])</f>
        <v>2021</v>
      </c>
      <c r="D5094" s="18">
        <f>+MONTH(datos_arg[[#This Row],[Fecha]])</f>
        <v>5</v>
      </c>
      <c r="E5094" s="14" t="s">
        <v>617</v>
      </c>
      <c r="F5094" s="14" t="s">
        <v>8101</v>
      </c>
      <c r="G5094" s="14"/>
      <c r="H5094" s="14" t="s">
        <v>8103</v>
      </c>
      <c r="I5094" s="14" t="s">
        <v>8105</v>
      </c>
      <c r="J5094" s="14" t="s">
        <v>6717</v>
      </c>
      <c r="K5094" s="14" t="s">
        <v>422</v>
      </c>
      <c r="L5094" s="14" t="s">
        <v>422</v>
      </c>
      <c r="M5094" s="14" t="s">
        <v>5025</v>
      </c>
      <c r="N5094" s="14" t="s">
        <v>5026</v>
      </c>
      <c r="O5094" s="14" t="s">
        <v>5027</v>
      </c>
      <c r="P5094" s="14" t="s">
        <v>6414</v>
      </c>
      <c r="Q5094" s="14">
        <v>3</v>
      </c>
      <c r="R5094" s="14" t="s">
        <v>8101</v>
      </c>
      <c r="S5094" s="14" t="s">
        <v>613</v>
      </c>
      <c r="T5094" s="35">
        <v>390</v>
      </c>
      <c r="U5094" s="14" t="s">
        <v>4</v>
      </c>
      <c r="V5094" s="14">
        <v>150</v>
      </c>
      <c r="W5094" s="16">
        <f>+IF(datos_arg[[#This Row],[Moneda]]="ARS",datos_arg[[#This Row],[Monto]],datos_arg[[#This Row],[Monto]]*datos_arg[[#This Row],[TC]])</f>
        <v>390</v>
      </c>
      <c r="X5094" s="16">
        <f>IFERROR(IF(datos_arg[[#This Row],[Moneda]]="USD",datos_arg[[#This Row],[Monto]],datos_arg[[#This Row],[Monto]]/datos_arg[[#This Row],[TC]]),0)</f>
        <v>2.6</v>
      </c>
      <c r="Y5094" s="14"/>
    </row>
    <row r="5095" spans="1:25" ht="15" customHeight="1" x14ac:dyDescent="0.25">
      <c r="A5095" s="14">
        <f t="shared" si="79"/>
        <v>5092</v>
      </c>
      <c r="B5095" s="1">
        <v>44326</v>
      </c>
      <c r="C5095" s="18">
        <f>+YEAR(datos_arg[[#This Row],[Fecha]])</f>
        <v>2021</v>
      </c>
      <c r="D5095" s="18">
        <f>+MONTH(datos_arg[[#This Row],[Fecha]])</f>
        <v>5</v>
      </c>
      <c r="E5095" s="14" t="s">
        <v>5358</v>
      </c>
      <c r="F5095" s="14" t="s">
        <v>4108</v>
      </c>
      <c r="G5095" s="14"/>
      <c r="H5095" s="14" t="s">
        <v>8103</v>
      </c>
      <c r="I5095" s="14" t="s">
        <v>8105</v>
      </c>
      <c r="J5095" s="14" t="s">
        <v>482</v>
      </c>
      <c r="K5095" s="14"/>
      <c r="L5095" s="14" t="s">
        <v>425</v>
      </c>
      <c r="M5095" s="14" t="s">
        <v>5381</v>
      </c>
      <c r="N5095" s="14" t="s">
        <v>1019</v>
      </c>
      <c r="O5095" s="14" t="s">
        <v>5028</v>
      </c>
      <c r="P5095" s="14"/>
      <c r="Q5095" s="14"/>
      <c r="R5095" s="14" t="s">
        <v>4108</v>
      </c>
      <c r="S5095" s="14" t="s">
        <v>439</v>
      </c>
      <c r="T5095" s="35">
        <v>40000</v>
      </c>
      <c r="U5095" s="14" t="s">
        <v>4</v>
      </c>
      <c r="V5095" s="14">
        <v>150</v>
      </c>
      <c r="W5095" s="16">
        <f>+IF(datos_arg[[#This Row],[Moneda]]="ARS",datos_arg[[#This Row],[Monto]],datos_arg[[#This Row],[Monto]]*datos_arg[[#This Row],[TC]])</f>
        <v>40000</v>
      </c>
      <c r="X5095" s="16">
        <f>IFERROR(IF(datos_arg[[#This Row],[Moneda]]="USD",datos_arg[[#This Row],[Monto]],datos_arg[[#This Row],[Monto]]/datos_arg[[#This Row],[TC]]),0)</f>
        <v>266.66666666666669</v>
      </c>
      <c r="Y5095" s="14"/>
    </row>
    <row r="5096" spans="1:25" ht="15" customHeight="1" x14ac:dyDescent="0.25">
      <c r="A5096" s="14">
        <f t="shared" si="79"/>
        <v>5093</v>
      </c>
      <c r="B5096" s="1">
        <v>44326</v>
      </c>
      <c r="C5096" s="18">
        <f>+YEAR(datos_arg[[#This Row],[Fecha]])</f>
        <v>2021</v>
      </c>
      <c r="D5096" s="18">
        <f>+MONTH(datos_arg[[#This Row],[Fecha]])</f>
        <v>5</v>
      </c>
      <c r="E5096" s="14" t="s">
        <v>5358</v>
      </c>
      <c r="F5096" s="14" t="s">
        <v>4110</v>
      </c>
      <c r="G5096" s="14"/>
      <c r="H5096" s="14" t="s">
        <v>6646</v>
      </c>
      <c r="I5096" s="14" t="s">
        <v>7132</v>
      </c>
      <c r="J5096" s="14" t="s">
        <v>425</v>
      </c>
      <c r="K5096" s="14" t="s">
        <v>420</v>
      </c>
      <c r="L5096" s="14" t="s">
        <v>425</v>
      </c>
      <c r="M5096" s="14" t="s">
        <v>2266</v>
      </c>
      <c r="N5096" s="14" t="s">
        <v>100</v>
      </c>
      <c r="O5096" s="14" t="s">
        <v>5029</v>
      </c>
      <c r="P5096" s="14" t="s">
        <v>6415</v>
      </c>
      <c r="Q5096" s="14">
        <v>10</v>
      </c>
      <c r="R5096" s="14" t="s">
        <v>4110</v>
      </c>
      <c r="S5096" s="14" t="s">
        <v>1762</v>
      </c>
      <c r="T5096" s="35">
        <v>3674.75</v>
      </c>
      <c r="U5096" s="14" t="s">
        <v>4</v>
      </c>
      <c r="V5096" s="14">
        <v>158</v>
      </c>
      <c r="W5096" s="16">
        <f>+IF(datos_arg[[#This Row],[Moneda]]="ARS",datos_arg[[#This Row],[Monto]],datos_arg[[#This Row],[Monto]]*datos_arg[[#This Row],[TC]])</f>
        <v>3674.75</v>
      </c>
      <c r="X5096" s="16">
        <f>IFERROR(IF(datos_arg[[#This Row],[Moneda]]="USD",datos_arg[[#This Row],[Monto]],datos_arg[[#This Row],[Monto]]/datos_arg[[#This Row],[TC]]),0)</f>
        <v>23.257911392405063</v>
      </c>
      <c r="Y5096" s="14"/>
    </row>
    <row r="5097" spans="1:25" ht="15" customHeight="1" x14ac:dyDescent="0.25">
      <c r="A5097" s="14">
        <f t="shared" si="79"/>
        <v>5094</v>
      </c>
      <c r="B5097" s="1">
        <v>44326</v>
      </c>
      <c r="C5097" s="18">
        <f>+YEAR(datos_arg[[#This Row],[Fecha]])</f>
        <v>2021</v>
      </c>
      <c r="D5097" s="18">
        <f>+MONTH(datos_arg[[#This Row],[Fecha]])</f>
        <v>5</v>
      </c>
      <c r="E5097" s="14" t="s">
        <v>1015</v>
      </c>
      <c r="F5097" s="14" t="s">
        <v>403</v>
      </c>
      <c r="G5097" s="14" t="s">
        <v>5383</v>
      </c>
      <c r="H5097" s="14" t="s">
        <v>6646</v>
      </c>
      <c r="I5097" s="14" t="s">
        <v>7132</v>
      </c>
      <c r="J5097" s="14" t="s">
        <v>425</v>
      </c>
      <c r="K5097" s="14" t="s">
        <v>420</v>
      </c>
      <c r="L5097" s="14" t="s">
        <v>425</v>
      </c>
      <c r="M5097" s="14" t="s">
        <v>815</v>
      </c>
      <c r="N5097" s="14" t="s">
        <v>100</v>
      </c>
      <c r="O5097" s="14" t="s">
        <v>5030</v>
      </c>
      <c r="P5097" s="14" t="s">
        <v>6415</v>
      </c>
      <c r="Q5097" s="14">
        <v>1</v>
      </c>
      <c r="R5097" s="14" t="s">
        <v>5383</v>
      </c>
      <c r="S5097" s="14" t="s">
        <v>1762</v>
      </c>
      <c r="T5097" s="35">
        <v>986.58</v>
      </c>
      <c r="U5097" s="14" t="s">
        <v>4</v>
      </c>
      <c r="V5097" s="14">
        <v>158</v>
      </c>
      <c r="W5097" s="16">
        <f>+IF(datos_arg[[#This Row],[Moneda]]="ARS",datos_arg[[#This Row],[Monto]],datos_arg[[#This Row],[Monto]]*datos_arg[[#This Row],[TC]])</f>
        <v>986.58</v>
      </c>
      <c r="X5097" s="16">
        <f>IFERROR(IF(datos_arg[[#This Row],[Moneda]]="USD",datos_arg[[#This Row],[Monto]],datos_arg[[#This Row],[Monto]]/datos_arg[[#This Row],[TC]]),0)</f>
        <v>6.2441772151898736</v>
      </c>
      <c r="Y5097" s="14"/>
    </row>
    <row r="5098" spans="1:25" ht="15" customHeight="1" x14ac:dyDescent="0.25">
      <c r="A5098" s="14">
        <f t="shared" si="79"/>
        <v>5095</v>
      </c>
      <c r="B5098" s="1">
        <v>44326</v>
      </c>
      <c r="C5098" s="18">
        <f>+YEAR(datos_arg[[#This Row],[Fecha]])</f>
        <v>2021</v>
      </c>
      <c r="D5098" s="18">
        <f>+MONTH(datos_arg[[#This Row],[Fecha]])</f>
        <v>5</v>
      </c>
      <c r="E5098" s="14" t="s">
        <v>1015</v>
      </c>
      <c r="F5098" s="14" t="s">
        <v>403</v>
      </c>
      <c r="G5098" s="14" t="s">
        <v>5383</v>
      </c>
      <c r="H5098" s="14" t="s">
        <v>6646</v>
      </c>
      <c r="I5098" s="14" t="s">
        <v>7132</v>
      </c>
      <c r="J5098" s="14" t="s">
        <v>425</v>
      </c>
      <c r="K5098" s="14" t="s">
        <v>420</v>
      </c>
      <c r="L5098" s="14" t="s">
        <v>425</v>
      </c>
      <c r="M5098" s="14" t="s">
        <v>815</v>
      </c>
      <c r="N5098" s="14" t="s">
        <v>100</v>
      </c>
      <c r="O5098" s="14" t="s">
        <v>5031</v>
      </c>
      <c r="P5098" s="14" t="s">
        <v>6415</v>
      </c>
      <c r="Q5098" s="14">
        <v>1</v>
      </c>
      <c r="R5098" s="14" t="s">
        <v>5383</v>
      </c>
      <c r="S5098" s="14" t="s">
        <v>1762</v>
      </c>
      <c r="T5098" s="35">
        <v>4210.6400000000003</v>
      </c>
      <c r="U5098" s="14" t="s">
        <v>4</v>
      </c>
      <c r="V5098" s="14">
        <v>158</v>
      </c>
      <c r="W5098" s="16">
        <f>+IF(datos_arg[[#This Row],[Moneda]]="ARS",datos_arg[[#This Row],[Monto]],datos_arg[[#This Row],[Monto]]*datos_arg[[#This Row],[TC]])</f>
        <v>4210.6400000000003</v>
      </c>
      <c r="X5098" s="16">
        <f>IFERROR(IF(datos_arg[[#This Row],[Moneda]]="USD",datos_arg[[#This Row],[Monto]],datos_arg[[#This Row],[Monto]]/datos_arg[[#This Row],[TC]]),0)</f>
        <v>26.64962025316456</v>
      </c>
      <c r="Y5098" s="14"/>
    </row>
    <row r="5099" spans="1:25" ht="15" customHeight="1" x14ac:dyDescent="0.25">
      <c r="A5099" s="14">
        <f t="shared" si="79"/>
        <v>5096</v>
      </c>
      <c r="B5099" s="1">
        <v>44326</v>
      </c>
      <c r="C5099" s="18">
        <f>+YEAR(datos_arg[[#This Row],[Fecha]])</f>
        <v>2021</v>
      </c>
      <c r="D5099" s="18">
        <f>+MONTH(datos_arg[[#This Row],[Fecha]])</f>
        <v>5</v>
      </c>
      <c r="E5099" s="14" t="s">
        <v>1015</v>
      </c>
      <c r="F5099" s="14" t="s">
        <v>403</v>
      </c>
      <c r="G5099" s="14" t="s">
        <v>5383</v>
      </c>
      <c r="H5099" s="14" t="s">
        <v>6646</v>
      </c>
      <c r="I5099" s="14" t="s">
        <v>7132</v>
      </c>
      <c r="J5099" s="14" t="s">
        <v>425</v>
      </c>
      <c r="K5099" s="14" t="s">
        <v>420</v>
      </c>
      <c r="L5099" s="14" t="s">
        <v>425</v>
      </c>
      <c r="M5099" s="14" t="s">
        <v>815</v>
      </c>
      <c r="N5099" s="14" t="s">
        <v>100</v>
      </c>
      <c r="O5099" s="14" t="s">
        <v>5032</v>
      </c>
      <c r="P5099" s="14" t="s">
        <v>6415</v>
      </c>
      <c r="Q5099" s="14">
        <v>1</v>
      </c>
      <c r="R5099" s="14" t="s">
        <v>5383</v>
      </c>
      <c r="S5099" s="14" t="s">
        <v>1762</v>
      </c>
      <c r="T5099" s="35">
        <v>1996.48</v>
      </c>
      <c r="U5099" s="14" t="s">
        <v>4</v>
      </c>
      <c r="V5099" s="14">
        <v>158</v>
      </c>
      <c r="W5099" s="16">
        <f>+IF(datos_arg[[#This Row],[Moneda]]="ARS",datos_arg[[#This Row],[Monto]],datos_arg[[#This Row],[Monto]]*datos_arg[[#This Row],[TC]])</f>
        <v>1996.48</v>
      </c>
      <c r="X5099" s="16">
        <f>IFERROR(IF(datos_arg[[#This Row],[Moneda]]="USD",datos_arg[[#This Row],[Monto]],datos_arg[[#This Row],[Monto]]/datos_arg[[#This Row],[TC]]),0)</f>
        <v>12.635949367088608</v>
      </c>
      <c r="Y5099" s="14"/>
    </row>
    <row r="5100" spans="1:25" ht="15" customHeight="1" x14ac:dyDescent="0.25">
      <c r="A5100" s="14">
        <f t="shared" si="79"/>
        <v>5097</v>
      </c>
      <c r="B5100" s="1">
        <v>44326</v>
      </c>
      <c r="C5100" s="18">
        <f>+YEAR(datos_arg[[#This Row],[Fecha]])</f>
        <v>2021</v>
      </c>
      <c r="D5100" s="18">
        <f>+MONTH(datos_arg[[#This Row],[Fecha]])</f>
        <v>5</v>
      </c>
      <c r="E5100" s="14" t="s">
        <v>1015</v>
      </c>
      <c r="F5100" s="14" t="s">
        <v>403</v>
      </c>
      <c r="G5100" s="14" t="s">
        <v>5383</v>
      </c>
      <c r="H5100" s="14" t="s">
        <v>6646</v>
      </c>
      <c r="I5100" s="14" t="s">
        <v>7132</v>
      </c>
      <c r="J5100" s="14" t="s">
        <v>425</v>
      </c>
      <c r="K5100" s="14" t="s">
        <v>420</v>
      </c>
      <c r="L5100" s="14" t="s">
        <v>425</v>
      </c>
      <c r="M5100" s="14" t="s">
        <v>815</v>
      </c>
      <c r="N5100" s="14" t="s">
        <v>100</v>
      </c>
      <c r="O5100" s="14" t="s">
        <v>5033</v>
      </c>
      <c r="P5100" s="14" t="s">
        <v>6415</v>
      </c>
      <c r="Q5100" s="14">
        <v>1</v>
      </c>
      <c r="R5100" s="14" t="s">
        <v>5383</v>
      </c>
      <c r="S5100" s="14" t="s">
        <v>1762</v>
      </c>
      <c r="T5100" s="35">
        <v>1111.74</v>
      </c>
      <c r="U5100" s="14" t="s">
        <v>4</v>
      </c>
      <c r="V5100" s="14">
        <v>158</v>
      </c>
      <c r="W5100" s="16">
        <f>+IF(datos_arg[[#This Row],[Moneda]]="ARS",datos_arg[[#This Row],[Monto]],datos_arg[[#This Row],[Monto]]*datos_arg[[#This Row],[TC]])</f>
        <v>1111.74</v>
      </c>
      <c r="X5100" s="16">
        <f>IFERROR(IF(datos_arg[[#This Row],[Moneda]]="USD",datos_arg[[#This Row],[Monto]],datos_arg[[#This Row],[Monto]]/datos_arg[[#This Row],[TC]]),0)</f>
        <v>7.0363291139240509</v>
      </c>
      <c r="Y5100" s="14"/>
    </row>
    <row r="5101" spans="1:25" ht="15" customHeight="1" x14ac:dyDescent="0.25">
      <c r="A5101" s="14">
        <f t="shared" si="79"/>
        <v>5098</v>
      </c>
      <c r="B5101" s="1">
        <v>44326</v>
      </c>
      <c r="C5101" s="18">
        <f>+YEAR(datos_arg[[#This Row],[Fecha]])</f>
        <v>2021</v>
      </c>
      <c r="D5101" s="18">
        <f>+MONTH(datos_arg[[#This Row],[Fecha]])</f>
        <v>5</v>
      </c>
      <c r="E5101" s="14" t="s">
        <v>5358</v>
      </c>
      <c r="F5101" s="14" t="s">
        <v>4110</v>
      </c>
      <c r="G5101" s="14"/>
      <c r="H5101" s="14" t="s">
        <v>6646</v>
      </c>
      <c r="I5101" s="14" t="s">
        <v>7132</v>
      </c>
      <c r="J5101" s="14" t="s">
        <v>425</v>
      </c>
      <c r="K5101" s="14" t="s">
        <v>420</v>
      </c>
      <c r="L5101" s="14" t="s">
        <v>425</v>
      </c>
      <c r="M5101" s="14" t="s">
        <v>2266</v>
      </c>
      <c r="N5101" s="14" t="s">
        <v>100</v>
      </c>
      <c r="O5101" s="14" t="s">
        <v>5034</v>
      </c>
      <c r="P5101" s="14" t="s">
        <v>6415</v>
      </c>
      <c r="Q5101" s="14">
        <v>0</v>
      </c>
      <c r="R5101" s="14" t="s">
        <v>4110</v>
      </c>
      <c r="S5101" s="14" t="s">
        <v>439</v>
      </c>
      <c r="T5101" s="35">
        <v>2078.8999999999996</v>
      </c>
      <c r="U5101" s="14" t="s">
        <v>4</v>
      </c>
      <c r="V5101" s="14">
        <v>150</v>
      </c>
      <c r="W5101" s="16">
        <f>+IF(datos_arg[[#This Row],[Moneda]]="ARS",datos_arg[[#This Row],[Monto]],datos_arg[[#This Row],[Monto]]*datos_arg[[#This Row],[TC]])</f>
        <v>2078.8999999999996</v>
      </c>
      <c r="X5101" s="16">
        <f>IFERROR(IF(datos_arg[[#This Row],[Moneda]]="USD",datos_arg[[#This Row],[Monto]],datos_arg[[#This Row],[Monto]]/datos_arg[[#This Row],[TC]]),0)</f>
        <v>13.85933333333333</v>
      </c>
      <c r="Y5101" s="14"/>
    </row>
    <row r="5102" spans="1:25" ht="15" customHeight="1" x14ac:dyDescent="0.25">
      <c r="A5102" s="14">
        <f t="shared" si="79"/>
        <v>5099</v>
      </c>
      <c r="B5102" s="1">
        <v>44326</v>
      </c>
      <c r="C5102" s="18">
        <f>+YEAR(datos_arg[[#This Row],[Fecha]])</f>
        <v>2021</v>
      </c>
      <c r="D5102" s="18">
        <f>+MONTH(datos_arg[[#This Row],[Fecha]])</f>
        <v>5</v>
      </c>
      <c r="E5102" s="14" t="s">
        <v>1015</v>
      </c>
      <c r="F5102" s="14" t="s">
        <v>403</v>
      </c>
      <c r="G5102" s="14" t="s">
        <v>5383</v>
      </c>
      <c r="H5102" s="14" t="s">
        <v>6646</v>
      </c>
      <c r="I5102" s="14" t="s">
        <v>7132</v>
      </c>
      <c r="J5102" s="14" t="s">
        <v>425</v>
      </c>
      <c r="K5102" s="14" t="s">
        <v>420</v>
      </c>
      <c r="L5102" s="14" t="s">
        <v>425</v>
      </c>
      <c r="M5102" s="14" t="s">
        <v>815</v>
      </c>
      <c r="N5102" s="14" t="s">
        <v>100</v>
      </c>
      <c r="O5102" s="14" t="s">
        <v>5035</v>
      </c>
      <c r="P5102" s="14" t="s">
        <v>6415</v>
      </c>
      <c r="Q5102" s="14">
        <v>0</v>
      </c>
      <c r="R5102" s="14" t="s">
        <v>5383</v>
      </c>
      <c r="S5102" s="14" t="s">
        <v>439</v>
      </c>
      <c r="T5102" s="35">
        <v>558.14</v>
      </c>
      <c r="U5102" s="14" t="s">
        <v>4</v>
      </c>
      <c r="V5102" s="14">
        <v>150</v>
      </c>
      <c r="W5102" s="16">
        <f>+IF(datos_arg[[#This Row],[Moneda]]="ARS",datos_arg[[#This Row],[Monto]],datos_arg[[#This Row],[Monto]]*datos_arg[[#This Row],[TC]])</f>
        <v>558.14</v>
      </c>
      <c r="X5102" s="16">
        <f>IFERROR(IF(datos_arg[[#This Row],[Moneda]]="USD",datos_arg[[#This Row],[Monto]],datos_arg[[#This Row],[Monto]]/datos_arg[[#This Row],[TC]]),0)</f>
        <v>3.7209333333333334</v>
      </c>
      <c r="Y5102" s="14"/>
    </row>
    <row r="5103" spans="1:25" ht="15" customHeight="1" x14ac:dyDescent="0.25">
      <c r="A5103" s="14">
        <f t="shared" si="79"/>
        <v>5100</v>
      </c>
      <c r="B5103" s="1">
        <v>44326</v>
      </c>
      <c r="C5103" s="18">
        <f>+YEAR(datos_arg[[#This Row],[Fecha]])</f>
        <v>2021</v>
      </c>
      <c r="D5103" s="18">
        <f>+MONTH(datos_arg[[#This Row],[Fecha]])</f>
        <v>5</v>
      </c>
      <c r="E5103" s="14" t="s">
        <v>1015</v>
      </c>
      <c r="F5103" s="14" t="s">
        <v>403</v>
      </c>
      <c r="G5103" s="14" t="s">
        <v>5383</v>
      </c>
      <c r="H5103" s="14" t="s">
        <v>6646</v>
      </c>
      <c r="I5103" s="14" t="s">
        <v>7132</v>
      </c>
      <c r="J5103" s="14" t="s">
        <v>425</v>
      </c>
      <c r="K5103" s="14" t="s">
        <v>420</v>
      </c>
      <c r="L5103" s="14" t="s">
        <v>425</v>
      </c>
      <c r="M5103" s="14" t="s">
        <v>815</v>
      </c>
      <c r="N5103" s="14" t="s">
        <v>100</v>
      </c>
      <c r="O5103" s="14" t="s">
        <v>5036</v>
      </c>
      <c r="P5103" s="14" t="s">
        <v>6415</v>
      </c>
      <c r="Q5103" s="14">
        <v>0</v>
      </c>
      <c r="R5103" s="14" t="s">
        <v>5383</v>
      </c>
      <c r="S5103" s="14" t="s">
        <v>439</v>
      </c>
      <c r="T5103" s="35">
        <v>2382.08</v>
      </c>
      <c r="U5103" s="14" t="s">
        <v>4</v>
      </c>
      <c r="V5103" s="14">
        <v>150</v>
      </c>
      <c r="W5103" s="16">
        <f>+IF(datos_arg[[#This Row],[Moneda]]="ARS",datos_arg[[#This Row],[Monto]],datos_arg[[#This Row],[Monto]]*datos_arg[[#This Row],[TC]])</f>
        <v>2382.08</v>
      </c>
      <c r="X5103" s="16">
        <f>IFERROR(IF(datos_arg[[#This Row],[Moneda]]="USD",datos_arg[[#This Row],[Monto]],datos_arg[[#This Row],[Monto]]/datos_arg[[#This Row],[TC]]),0)</f>
        <v>15.880533333333332</v>
      </c>
      <c r="Y5103" s="14"/>
    </row>
    <row r="5104" spans="1:25" ht="15" customHeight="1" x14ac:dyDescent="0.25">
      <c r="A5104" s="14">
        <f t="shared" si="79"/>
        <v>5101</v>
      </c>
      <c r="B5104" s="1">
        <v>44326</v>
      </c>
      <c r="C5104" s="18">
        <f>+YEAR(datos_arg[[#This Row],[Fecha]])</f>
        <v>2021</v>
      </c>
      <c r="D5104" s="18">
        <f>+MONTH(datos_arg[[#This Row],[Fecha]])</f>
        <v>5</v>
      </c>
      <c r="E5104" s="14" t="s">
        <v>1015</v>
      </c>
      <c r="F5104" s="14" t="s">
        <v>403</v>
      </c>
      <c r="G5104" s="14" t="s">
        <v>5383</v>
      </c>
      <c r="H5104" s="14" t="s">
        <v>6646</v>
      </c>
      <c r="I5104" s="14" t="s">
        <v>7132</v>
      </c>
      <c r="J5104" s="14" t="s">
        <v>425</v>
      </c>
      <c r="K5104" s="14" t="s">
        <v>420</v>
      </c>
      <c r="L5104" s="14" t="s">
        <v>425</v>
      </c>
      <c r="M5104" s="14" t="s">
        <v>815</v>
      </c>
      <c r="N5104" s="14" t="s">
        <v>100</v>
      </c>
      <c r="O5104" s="14" t="s">
        <v>5037</v>
      </c>
      <c r="P5104" s="14" t="s">
        <v>6415</v>
      </c>
      <c r="Q5104" s="14">
        <v>0</v>
      </c>
      <c r="R5104" s="14" t="s">
        <v>5383</v>
      </c>
      <c r="S5104" s="14" t="s">
        <v>439</v>
      </c>
      <c r="T5104" s="35">
        <v>1129.46</v>
      </c>
      <c r="U5104" s="14" t="s">
        <v>4</v>
      </c>
      <c r="V5104" s="14">
        <v>150</v>
      </c>
      <c r="W5104" s="16">
        <f>+IF(datos_arg[[#This Row],[Moneda]]="ARS",datos_arg[[#This Row],[Monto]],datos_arg[[#This Row],[Monto]]*datos_arg[[#This Row],[TC]])</f>
        <v>1129.46</v>
      </c>
      <c r="X5104" s="16">
        <f>IFERROR(IF(datos_arg[[#This Row],[Moneda]]="USD",datos_arg[[#This Row],[Monto]],datos_arg[[#This Row],[Monto]]/datos_arg[[#This Row],[TC]]),0)</f>
        <v>7.5297333333333336</v>
      </c>
      <c r="Y5104" s="14"/>
    </row>
    <row r="5105" spans="1:25" ht="15" customHeight="1" x14ac:dyDescent="0.25">
      <c r="A5105" s="14">
        <f t="shared" si="79"/>
        <v>5102</v>
      </c>
      <c r="B5105" s="1">
        <v>44326</v>
      </c>
      <c r="C5105" s="18">
        <f>+YEAR(datos_arg[[#This Row],[Fecha]])</f>
        <v>2021</v>
      </c>
      <c r="D5105" s="18">
        <f>+MONTH(datos_arg[[#This Row],[Fecha]])</f>
        <v>5</v>
      </c>
      <c r="E5105" s="14" t="s">
        <v>1015</v>
      </c>
      <c r="F5105" s="14" t="s">
        <v>403</v>
      </c>
      <c r="G5105" s="14" t="s">
        <v>5383</v>
      </c>
      <c r="H5105" s="14" t="s">
        <v>6646</v>
      </c>
      <c r="I5105" s="14" t="s">
        <v>7132</v>
      </c>
      <c r="J5105" s="14" t="s">
        <v>425</v>
      </c>
      <c r="K5105" s="14" t="s">
        <v>420</v>
      </c>
      <c r="L5105" s="14" t="s">
        <v>425</v>
      </c>
      <c r="M5105" s="14" t="s">
        <v>815</v>
      </c>
      <c r="N5105" s="14" t="s">
        <v>100</v>
      </c>
      <c r="O5105" s="14" t="s">
        <v>5038</v>
      </c>
      <c r="P5105" s="14" t="s">
        <v>6415</v>
      </c>
      <c r="Q5105" s="14">
        <v>0</v>
      </c>
      <c r="R5105" s="14" t="s">
        <v>5383</v>
      </c>
      <c r="S5105" s="14" t="s">
        <v>439</v>
      </c>
      <c r="T5105" s="35">
        <v>628.95000000000005</v>
      </c>
      <c r="U5105" s="14" t="s">
        <v>4</v>
      </c>
      <c r="V5105" s="14">
        <v>150</v>
      </c>
      <c r="W5105" s="16">
        <f>+IF(datos_arg[[#This Row],[Moneda]]="ARS",datos_arg[[#This Row],[Monto]],datos_arg[[#This Row],[Monto]]*datos_arg[[#This Row],[TC]])</f>
        <v>628.95000000000005</v>
      </c>
      <c r="X5105" s="16">
        <f>IFERROR(IF(datos_arg[[#This Row],[Moneda]]="USD",datos_arg[[#This Row],[Monto]],datos_arg[[#This Row],[Monto]]/datos_arg[[#This Row],[TC]]),0)</f>
        <v>4.1930000000000005</v>
      </c>
      <c r="Y5105" s="14"/>
    </row>
    <row r="5106" spans="1:25" ht="15" customHeight="1" x14ac:dyDescent="0.25">
      <c r="A5106" s="14">
        <f t="shared" si="79"/>
        <v>5103</v>
      </c>
      <c r="B5106" s="1">
        <v>44326</v>
      </c>
      <c r="C5106" s="18">
        <f>+YEAR(datos_arg[[#This Row],[Fecha]])</f>
        <v>2021</v>
      </c>
      <c r="D5106" s="18">
        <f>+MONTH(datos_arg[[#This Row],[Fecha]])</f>
        <v>5</v>
      </c>
      <c r="E5106" s="14" t="s">
        <v>1015</v>
      </c>
      <c r="F5106" s="14" t="s">
        <v>430</v>
      </c>
      <c r="G5106" s="14"/>
      <c r="H5106" s="14" t="s">
        <v>7132</v>
      </c>
      <c r="I5106" s="14" t="s">
        <v>7132</v>
      </c>
      <c r="J5106" s="14" t="s">
        <v>425</v>
      </c>
      <c r="K5106" s="14"/>
      <c r="L5106" s="14" t="s">
        <v>425</v>
      </c>
      <c r="M5106" s="14" t="s">
        <v>102</v>
      </c>
      <c r="N5106" s="14" t="s">
        <v>480</v>
      </c>
      <c r="O5106" s="14" t="s">
        <v>5040</v>
      </c>
      <c r="P5106" s="14" t="s">
        <v>6416</v>
      </c>
      <c r="Q5106" s="14"/>
      <c r="R5106" s="14" t="s">
        <v>430</v>
      </c>
      <c r="S5106" s="14" t="s">
        <v>439</v>
      </c>
      <c r="T5106" s="35">
        <v>5536</v>
      </c>
      <c r="U5106" s="14" t="s">
        <v>4</v>
      </c>
      <c r="V5106" s="14">
        <v>150</v>
      </c>
      <c r="W5106" s="16">
        <f>+IF(datos_arg[[#This Row],[Moneda]]="ARS",datos_arg[[#This Row],[Monto]],datos_arg[[#This Row],[Monto]]*datos_arg[[#This Row],[TC]])</f>
        <v>5536</v>
      </c>
      <c r="X5106" s="16">
        <f>IFERROR(IF(datos_arg[[#This Row],[Moneda]]="USD",datos_arg[[#This Row],[Monto]],datos_arg[[#This Row],[Monto]]/datos_arg[[#This Row],[TC]]),0)</f>
        <v>36.906666666666666</v>
      </c>
      <c r="Y5106" s="14"/>
    </row>
    <row r="5107" spans="1:25" ht="15" customHeight="1" x14ac:dyDescent="0.25">
      <c r="A5107" s="14">
        <f t="shared" si="79"/>
        <v>5104</v>
      </c>
      <c r="B5107" s="1">
        <v>44326</v>
      </c>
      <c r="C5107" s="18">
        <f>+YEAR(datos_arg[[#This Row],[Fecha]])</f>
        <v>2021</v>
      </c>
      <c r="D5107" s="18">
        <f>+MONTH(datos_arg[[#This Row],[Fecha]])</f>
        <v>5</v>
      </c>
      <c r="E5107" s="14" t="s">
        <v>1015</v>
      </c>
      <c r="F5107" s="14" t="s">
        <v>430</v>
      </c>
      <c r="G5107" s="14"/>
      <c r="H5107" s="14" t="s">
        <v>7132</v>
      </c>
      <c r="I5107" s="14" t="s">
        <v>7132</v>
      </c>
      <c r="J5107" s="14" t="s">
        <v>425</v>
      </c>
      <c r="K5107" s="14"/>
      <c r="L5107" s="14" t="s">
        <v>425</v>
      </c>
      <c r="M5107" s="14" t="s">
        <v>102</v>
      </c>
      <c r="N5107" s="14" t="s">
        <v>463</v>
      </c>
      <c r="O5107" s="14" t="s">
        <v>5039</v>
      </c>
      <c r="P5107" s="14" t="s">
        <v>6416</v>
      </c>
      <c r="Q5107" s="14"/>
      <c r="R5107" s="14" t="s">
        <v>430</v>
      </c>
      <c r="S5107" s="14" t="s">
        <v>439</v>
      </c>
      <c r="T5107" s="35">
        <v>416.5</v>
      </c>
      <c r="U5107" s="14" t="s">
        <v>4</v>
      </c>
      <c r="V5107" s="14">
        <v>150</v>
      </c>
      <c r="W5107" s="16">
        <f>+IF(datos_arg[[#This Row],[Moneda]]="ARS",datos_arg[[#This Row],[Monto]],datos_arg[[#This Row],[Monto]]*datos_arg[[#This Row],[TC]])</f>
        <v>416.5</v>
      </c>
      <c r="X5107" s="16">
        <f>IFERROR(IF(datos_arg[[#This Row],[Moneda]]="USD",datos_arg[[#This Row],[Monto]],datos_arg[[#This Row],[Monto]]/datos_arg[[#This Row],[TC]]),0)</f>
        <v>2.7766666666666668</v>
      </c>
      <c r="Y5107" s="14"/>
    </row>
    <row r="5108" spans="1:25" ht="15" customHeight="1" x14ac:dyDescent="0.25">
      <c r="A5108" s="14">
        <f t="shared" si="79"/>
        <v>5105</v>
      </c>
      <c r="B5108" s="1">
        <v>44326</v>
      </c>
      <c r="C5108" s="18">
        <f>+YEAR(datos_arg[[#This Row],[Fecha]])</f>
        <v>2021</v>
      </c>
      <c r="D5108" s="18">
        <f>+MONTH(datos_arg[[#This Row],[Fecha]])</f>
        <v>5</v>
      </c>
      <c r="E5108" s="14" t="s">
        <v>408</v>
      </c>
      <c r="F5108" s="14" t="s">
        <v>406</v>
      </c>
      <c r="G5108" s="14"/>
      <c r="H5108" s="14" t="s">
        <v>7132</v>
      </c>
      <c r="I5108" s="14" t="s">
        <v>7132</v>
      </c>
      <c r="J5108" s="14" t="s">
        <v>425</v>
      </c>
      <c r="K5108" s="14"/>
      <c r="L5108" s="14" t="s">
        <v>425</v>
      </c>
      <c r="M5108" s="14" t="s">
        <v>5042</v>
      </c>
      <c r="N5108" s="14" t="s">
        <v>5042</v>
      </c>
      <c r="O5108" s="14" t="s">
        <v>5043</v>
      </c>
      <c r="P5108" s="14"/>
      <c r="Q5108" s="14"/>
      <c r="R5108" s="14" t="s">
        <v>440</v>
      </c>
      <c r="S5108" s="14" t="s">
        <v>446</v>
      </c>
      <c r="T5108" s="35">
        <v>100000</v>
      </c>
      <c r="U5108" s="14" t="s">
        <v>2</v>
      </c>
      <c r="V5108" s="14">
        <v>150</v>
      </c>
      <c r="W5108" s="16">
        <f>+IF(datos_arg[[#This Row],[Moneda]]="ARS",datos_arg[[#This Row],[Monto]],datos_arg[[#This Row],[Monto]]*datos_arg[[#This Row],[TC]])</f>
        <v>15000000</v>
      </c>
      <c r="X5108" s="16">
        <f>IFERROR(IF(datos_arg[[#This Row],[Moneda]]="USD",datos_arg[[#This Row],[Monto]],datos_arg[[#This Row],[Monto]]/datos_arg[[#This Row],[TC]]),0)</f>
        <v>100000</v>
      </c>
      <c r="Y5108" s="14"/>
    </row>
    <row r="5109" spans="1:25" ht="15" customHeight="1" x14ac:dyDescent="0.25">
      <c r="A5109" s="14">
        <f t="shared" si="79"/>
        <v>5106</v>
      </c>
      <c r="B5109" s="1">
        <v>44326</v>
      </c>
      <c r="C5109" s="18">
        <f>+YEAR(datos_arg[[#This Row],[Fecha]])</f>
        <v>2021</v>
      </c>
      <c r="D5109" s="18">
        <f>+MONTH(datos_arg[[#This Row],[Fecha]])</f>
        <v>5</v>
      </c>
      <c r="E5109" s="14" t="s">
        <v>1015</v>
      </c>
      <c r="F5109" s="14" t="s">
        <v>430</v>
      </c>
      <c r="G5109" s="14"/>
      <c r="H5109" s="14" t="s">
        <v>7132</v>
      </c>
      <c r="I5109" s="14" t="s">
        <v>7132</v>
      </c>
      <c r="J5109" s="14" t="s">
        <v>425</v>
      </c>
      <c r="K5109" s="14"/>
      <c r="L5109" s="14" t="s">
        <v>425</v>
      </c>
      <c r="M5109" s="14" t="s">
        <v>60</v>
      </c>
      <c r="N5109" s="14" t="s">
        <v>26</v>
      </c>
      <c r="O5109" s="14" t="s">
        <v>2460</v>
      </c>
      <c r="P5109" s="14"/>
      <c r="Q5109" s="14"/>
      <c r="R5109" s="14" t="s">
        <v>430</v>
      </c>
      <c r="S5109" s="14" t="s">
        <v>439</v>
      </c>
      <c r="T5109" s="35">
        <v>5000</v>
      </c>
      <c r="U5109" s="14" t="s">
        <v>4</v>
      </c>
      <c r="V5109" s="14">
        <v>150</v>
      </c>
      <c r="W5109" s="16">
        <f>+IF(datos_arg[[#This Row],[Moneda]]="ARS",datos_arg[[#This Row],[Monto]],datos_arg[[#This Row],[Monto]]*datos_arg[[#This Row],[TC]])</f>
        <v>5000</v>
      </c>
      <c r="X5109" s="16">
        <f>IFERROR(IF(datos_arg[[#This Row],[Moneda]]="USD",datos_arg[[#This Row],[Monto]],datos_arg[[#This Row],[Monto]]/datos_arg[[#This Row],[TC]]),0)</f>
        <v>33.333333333333336</v>
      </c>
      <c r="Y5109" s="14"/>
    </row>
    <row r="5110" spans="1:25" x14ac:dyDescent="0.25">
      <c r="A5110" s="14">
        <f t="shared" si="79"/>
        <v>5107</v>
      </c>
      <c r="B5110" s="1">
        <v>44327</v>
      </c>
      <c r="C5110" s="18">
        <f>+YEAR(datos_arg[[#This Row],[Fecha]])</f>
        <v>2021</v>
      </c>
      <c r="D5110" s="18">
        <f>+MONTH(datos_arg[[#This Row],[Fecha]])</f>
        <v>5</v>
      </c>
      <c r="E5110" s="14" t="s">
        <v>1016</v>
      </c>
      <c r="F5110" s="14" t="s">
        <v>405</v>
      </c>
      <c r="G5110" s="14"/>
      <c r="H5110" s="14" t="s">
        <v>6646</v>
      </c>
      <c r="I5110" s="14" t="s">
        <v>7132</v>
      </c>
      <c r="J5110" s="14" t="s">
        <v>425</v>
      </c>
      <c r="K5110" s="14"/>
      <c r="L5110" s="14" t="s">
        <v>425</v>
      </c>
      <c r="M5110" s="14" t="s">
        <v>959</v>
      </c>
      <c r="N5110" s="14" t="s">
        <v>304</v>
      </c>
      <c r="O5110" s="14" t="s">
        <v>2217</v>
      </c>
      <c r="P5110" s="14"/>
      <c r="Q5110" s="14"/>
      <c r="R5110" s="14" t="s">
        <v>405</v>
      </c>
      <c r="S5110" s="14" t="s">
        <v>440</v>
      </c>
      <c r="T5110" s="35">
        <v>1500</v>
      </c>
      <c r="U5110" s="14" t="s">
        <v>2</v>
      </c>
      <c r="V5110" s="14">
        <v>150</v>
      </c>
      <c r="W5110" s="16">
        <f>+IF(datos_arg[[#This Row],[Moneda]]="ARS",datos_arg[[#This Row],[Monto]],datos_arg[[#This Row],[Monto]]*datos_arg[[#This Row],[TC]])</f>
        <v>225000</v>
      </c>
      <c r="X5110" s="16">
        <f>IFERROR(IF(datos_arg[[#This Row],[Moneda]]="USD",datos_arg[[#This Row],[Monto]],datos_arg[[#This Row],[Monto]]/datos_arg[[#This Row],[TC]]),0)</f>
        <v>1500</v>
      </c>
      <c r="Y5110" s="14"/>
    </row>
    <row r="5111" spans="1:25" ht="15" customHeight="1" x14ac:dyDescent="0.25">
      <c r="A5111" s="14">
        <f t="shared" si="79"/>
        <v>5108</v>
      </c>
      <c r="B5111" s="1">
        <v>44327</v>
      </c>
      <c r="C5111" s="18">
        <f>+YEAR(datos_arg[[#This Row],[Fecha]])</f>
        <v>2021</v>
      </c>
      <c r="D5111" s="18">
        <f>+MONTH(datos_arg[[#This Row],[Fecha]])</f>
        <v>5</v>
      </c>
      <c r="E5111" s="14" t="s">
        <v>1015</v>
      </c>
      <c r="F5111" s="14" t="s">
        <v>403</v>
      </c>
      <c r="G5111" s="14" t="s">
        <v>970</v>
      </c>
      <c r="H5111" s="14" t="s">
        <v>7132</v>
      </c>
      <c r="I5111" s="14" t="s">
        <v>7132</v>
      </c>
      <c r="J5111" s="14" t="s">
        <v>425</v>
      </c>
      <c r="K5111" s="14"/>
      <c r="L5111" s="14" t="s">
        <v>425</v>
      </c>
      <c r="M5111" s="14" t="s">
        <v>493</v>
      </c>
      <c r="N5111" s="14" t="s">
        <v>43</v>
      </c>
      <c r="O5111" s="14" t="s">
        <v>4687</v>
      </c>
      <c r="P5111" s="14" t="s">
        <v>6079</v>
      </c>
      <c r="Q5111" s="14"/>
      <c r="R5111" s="14" t="s">
        <v>970</v>
      </c>
      <c r="S5111" s="14" t="s">
        <v>439</v>
      </c>
      <c r="T5111" s="35">
        <v>12814.86</v>
      </c>
      <c r="U5111" s="14" t="s">
        <v>4</v>
      </c>
      <c r="V5111" s="14">
        <v>150</v>
      </c>
      <c r="W5111" s="16">
        <f>+IF(datos_arg[[#This Row],[Moneda]]="ARS",datos_arg[[#This Row],[Monto]],datos_arg[[#This Row],[Monto]]*datos_arg[[#This Row],[TC]])</f>
        <v>12814.86</v>
      </c>
      <c r="X5111" s="16">
        <f>IFERROR(IF(datos_arg[[#This Row],[Moneda]]="USD",datos_arg[[#This Row],[Monto]],datos_arg[[#This Row],[Monto]]/datos_arg[[#This Row],[TC]]),0)</f>
        <v>85.432400000000001</v>
      </c>
      <c r="Y5111" s="14"/>
    </row>
    <row r="5112" spans="1:25" ht="15" customHeight="1" x14ac:dyDescent="0.25">
      <c r="A5112" s="14">
        <f t="shared" si="79"/>
        <v>5109</v>
      </c>
      <c r="B5112" s="1">
        <v>44327</v>
      </c>
      <c r="C5112" s="18">
        <f>+YEAR(datos_arg[[#This Row],[Fecha]])</f>
        <v>2021</v>
      </c>
      <c r="D5112" s="18">
        <f>+MONTH(datos_arg[[#This Row],[Fecha]])</f>
        <v>5</v>
      </c>
      <c r="E5112" s="14" t="s">
        <v>1015</v>
      </c>
      <c r="F5112" s="14" t="s">
        <v>403</v>
      </c>
      <c r="G5112" s="14" t="s">
        <v>970</v>
      </c>
      <c r="H5112" s="14" t="s">
        <v>7132</v>
      </c>
      <c r="I5112" s="14" t="s">
        <v>7132</v>
      </c>
      <c r="J5112" s="14" t="s">
        <v>425</v>
      </c>
      <c r="K5112" s="14"/>
      <c r="L5112" s="14" t="s">
        <v>425</v>
      </c>
      <c r="M5112" s="14" t="s">
        <v>433</v>
      </c>
      <c r="N5112" s="14" t="s">
        <v>43</v>
      </c>
      <c r="O5112" s="14" t="s">
        <v>5046</v>
      </c>
      <c r="P5112" s="14" t="s">
        <v>6079</v>
      </c>
      <c r="Q5112" s="14"/>
      <c r="R5112" s="14" t="s">
        <v>970</v>
      </c>
      <c r="S5112" s="14" t="s">
        <v>439</v>
      </c>
      <c r="T5112" s="35">
        <v>649.5</v>
      </c>
      <c r="U5112" s="14" t="s">
        <v>4</v>
      </c>
      <c r="V5112" s="14">
        <v>150</v>
      </c>
      <c r="W5112" s="16">
        <f>+IF(datos_arg[[#This Row],[Moneda]]="ARS",datos_arg[[#This Row],[Monto]],datos_arg[[#This Row],[Monto]]*datos_arg[[#This Row],[TC]])</f>
        <v>649.5</v>
      </c>
      <c r="X5112" s="16">
        <f>IFERROR(IF(datos_arg[[#This Row],[Moneda]]="USD",datos_arg[[#This Row],[Monto]],datos_arg[[#This Row],[Monto]]/datos_arg[[#This Row],[TC]]),0)</f>
        <v>4.33</v>
      </c>
      <c r="Y5112" s="14"/>
    </row>
    <row r="5113" spans="1:25" ht="15" customHeight="1" x14ac:dyDescent="0.25">
      <c r="A5113" s="14">
        <f t="shared" si="79"/>
        <v>5110</v>
      </c>
      <c r="B5113" s="1">
        <v>44327</v>
      </c>
      <c r="C5113" s="18">
        <f>+YEAR(datos_arg[[#This Row],[Fecha]])</f>
        <v>2021</v>
      </c>
      <c r="D5113" s="18">
        <f>+MONTH(datos_arg[[#This Row],[Fecha]])</f>
        <v>5</v>
      </c>
      <c r="E5113" s="14" t="s">
        <v>1015</v>
      </c>
      <c r="F5113" s="14" t="s">
        <v>403</v>
      </c>
      <c r="G5113" s="14" t="s">
        <v>970</v>
      </c>
      <c r="H5113" s="14" t="s">
        <v>7132</v>
      </c>
      <c r="I5113" s="14" t="s">
        <v>7132</v>
      </c>
      <c r="J5113" s="14" t="s">
        <v>425</v>
      </c>
      <c r="K5113" s="14"/>
      <c r="L5113" s="14" t="s">
        <v>425</v>
      </c>
      <c r="M5113" s="14" t="s">
        <v>493</v>
      </c>
      <c r="N5113" s="14" t="s">
        <v>741</v>
      </c>
      <c r="O5113" s="14" t="s">
        <v>4689</v>
      </c>
      <c r="P5113" s="14" t="s">
        <v>6079</v>
      </c>
      <c r="Q5113" s="14"/>
      <c r="R5113" s="14" t="s">
        <v>970</v>
      </c>
      <c r="S5113" s="14" t="s">
        <v>439</v>
      </c>
      <c r="T5113" s="35">
        <v>3970</v>
      </c>
      <c r="U5113" s="14" t="s">
        <v>4</v>
      </c>
      <c r="V5113" s="14">
        <v>150</v>
      </c>
      <c r="W5113" s="16">
        <f>+IF(datos_arg[[#This Row],[Moneda]]="ARS",datos_arg[[#This Row],[Monto]],datos_arg[[#This Row],[Monto]]*datos_arg[[#This Row],[TC]])</f>
        <v>3970</v>
      </c>
      <c r="X5113" s="16">
        <f>IFERROR(IF(datos_arg[[#This Row],[Moneda]]="USD",datos_arg[[#This Row],[Monto]],datos_arg[[#This Row],[Monto]]/datos_arg[[#This Row],[TC]]),0)</f>
        <v>26.466666666666665</v>
      </c>
      <c r="Y5113" s="14"/>
    </row>
    <row r="5114" spans="1:25" ht="15" customHeight="1" x14ac:dyDescent="0.25">
      <c r="A5114" s="14">
        <f t="shared" si="79"/>
        <v>5111</v>
      </c>
      <c r="B5114" s="1">
        <v>44327</v>
      </c>
      <c r="C5114" s="18">
        <f>+YEAR(datos_arg[[#This Row],[Fecha]])</f>
        <v>2021</v>
      </c>
      <c r="D5114" s="18">
        <f>+MONTH(datos_arg[[#This Row],[Fecha]])</f>
        <v>5</v>
      </c>
      <c r="E5114" s="14" t="s">
        <v>1015</v>
      </c>
      <c r="F5114" s="14" t="s">
        <v>430</v>
      </c>
      <c r="G5114" s="14"/>
      <c r="H5114" s="14" t="s">
        <v>7132</v>
      </c>
      <c r="I5114" s="14" t="s">
        <v>7132</v>
      </c>
      <c r="J5114" s="14" t="s">
        <v>425</v>
      </c>
      <c r="K5114" s="14"/>
      <c r="L5114" s="14" t="s">
        <v>425</v>
      </c>
      <c r="M5114" s="14" t="s">
        <v>3963</v>
      </c>
      <c r="N5114" s="14" t="s">
        <v>5047</v>
      </c>
      <c r="O5114" s="14" t="s">
        <v>5050</v>
      </c>
      <c r="P5114" s="14" t="s">
        <v>6417</v>
      </c>
      <c r="Q5114" s="14"/>
      <c r="R5114" s="14" t="s">
        <v>430</v>
      </c>
      <c r="S5114" s="14" t="s">
        <v>439</v>
      </c>
      <c r="T5114" s="35">
        <v>1000</v>
      </c>
      <c r="U5114" s="14" t="s">
        <v>4</v>
      </c>
      <c r="V5114" s="14">
        <v>150</v>
      </c>
      <c r="W5114" s="16">
        <f>+IF(datos_arg[[#This Row],[Moneda]]="ARS",datos_arg[[#This Row],[Monto]],datos_arg[[#This Row],[Monto]]*datos_arg[[#This Row],[TC]])</f>
        <v>1000</v>
      </c>
      <c r="X5114" s="16">
        <f>IFERROR(IF(datos_arg[[#This Row],[Moneda]]="USD",datos_arg[[#This Row],[Monto]],datos_arg[[#This Row],[Monto]]/datos_arg[[#This Row],[TC]]),0)</f>
        <v>6.666666666666667</v>
      </c>
      <c r="Y5114" s="14"/>
    </row>
    <row r="5115" spans="1:25" ht="15" customHeight="1" x14ac:dyDescent="0.25">
      <c r="A5115" s="14">
        <f t="shared" si="79"/>
        <v>5112</v>
      </c>
      <c r="B5115" s="1">
        <v>44327</v>
      </c>
      <c r="C5115" s="18">
        <f>+YEAR(datos_arg[[#This Row],[Fecha]])</f>
        <v>2021</v>
      </c>
      <c r="D5115" s="18">
        <f>+MONTH(datos_arg[[#This Row],[Fecha]])</f>
        <v>5</v>
      </c>
      <c r="E5115" s="14" t="s">
        <v>1015</v>
      </c>
      <c r="F5115" s="14" t="s">
        <v>430</v>
      </c>
      <c r="G5115" s="14"/>
      <c r="H5115" s="14" t="s">
        <v>7132</v>
      </c>
      <c r="I5115" s="14" t="s">
        <v>7132</v>
      </c>
      <c r="J5115" s="14" t="s">
        <v>425</v>
      </c>
      <c r="K5115" s="14"/>
      <c r="L5115" s="14" t="s">
        <v>425</v>
      </c>
      <c r="M5115" s="14" t="s">
        <v>3963</v>
      </c>
      <c r="N5115" s="14" t="s">
        <v>5048</v>
      </c>
      <c r="O5115" s="14" t="s">
        <v>5051</v>
      </c>
      <c r="P5115" s="14" t="s">
        <v>6417</v>
      </c>
      <c r="Q5115" s="14"/>
      <c r="R5115" s="14" t="s">
        <v>430</v>
      </c>
      <c r="S5115" s="14" t="s">
        <v>439</v>
      </c>
      <c r="T5115" s="35">
        <v>4100</v>
      </c>
      <c r="U5115" s="14" t="s">
        <v>4</v>
      </c>
      <c r="V5115" s="14">
        <v>150</v>
      </c>
      <c r="W5115" s="16">
        <f>+IF(datos_arg[[#This Row],[Moneda]]="ARS",datos_arg[[#This Row],[Monto]],datos_arg[[#This Row],[Monto]]*datos_arg[[#This Row],[TC]])</f>
        <v>4100</v>
      </c>
      <c r="X5115" s="16">
        <f>IFERROR(IF(datos_arg[[#This Row],[Moneda]]="USD",datos_arg[[#This Row],[Monto]],datos_arg[[#This Row],[Monto]]/datos_arg[[#This Row],[TC]]),0)</f>
        <v>27.333333333333332</v>
      </c>
      <c r="Y5115" s="14"/>
    </row>
    <row r="5116" spans="1:25" ht="15" customHeight="1" x14ac:dyDescent="0.25">
      <c r="A5116" s="14">
        <f t="shared" si="79"/>
        <v>5113</v>
      </c>
      <c r="B5116" s="1">
        <v>44327</v>
      </c>
      <c r="C5116" s="18">
        <f>+YEAR(datos_arg[[#This Row],[Fecha]])</f>
        <v>2021</v>
      </c>
      <c r="D5116" s="18">
        <f>+MONTH(datos_arg[[#This Row],[Fecha]])</f>
        <v>5</v>
      </c>
      <c r="E5116" s="14" t="s">
        <v>1015</v>
      </c>
      <c r="F5116" s="14" t="s">
        <v>430</v>
      </c>
      <c r="G5116" s="14"/>
      <c r="H5116" s="14" t="s">
        <v>7132</v>
      </c>
      <c r="I5116" s="14" t="s">
        <v>7132</v>
      </c>
      <c r="J5116" s="14" t="s">
        <v>425</v>
      </c>
      <c r="K5116" s="14"/>
      <c r="L5116" s="14" t="s">
        <v>425</v>
      </c>
      <c r="M5116" s="14" t="s">
        <v>3963</v>
      </c>
      <c r="N5116" s="14" t="s">
        <v>5049</v>
      </c>
      <c r="O5116" s="14" t="s">
        <v>5052</v>
      </c>
      <c r="P5116" s="14" t="s">
        <v>6417</v>
      </c>
      <c r="Q5116" s="14"/>
      <c r="R5116" s="14" t="s">
        <v>430</v>
      </c>
      <c r="S5116" s="14" t="s">
        <v>439</v>
      </c>
      <c r="T5116" s="35">
        <v>1160</v>
      </c>
      <c r="U5116" s="14" t="s">
        <v>4</v>
      </c>
      <c r="V5116" s="14">
        <v>150</v>
      </c>
      <c r="W5116" s="16">
        <f>+IF(datos_arg[[#This Row],[Moneda]]="ARS",datos_arg[[#This Row],[Monto]],datos_arg[[#This Row],[Monto]]*datos_arg[[#This Row],[TC]])</f>
        <v>1160</v>
      </c>
      <c r="X5116" s="16">
        <f>IFERROR(IF(datos_arg[[#This Row],[Moneda]]="USD",datos_arg[[#This Row],[Monto]],datos_arg[[#This Row],[Monto]]/datos_arg[[#This Row],[TC]]),0)</f>
        <v>7.7333333333333334</v>
      </c>
      <c r="Y5116" s="14"/>
    </row>
    <row r="5117" spans="1:25" ht="15" customHeight="1" x14ac:dyDescent="0.25">
      <c r="A5117" s="14">
        <f t="shared" si="79"/>
        <v>5114</v>
      </c>
      <c r="B5117" s="1">
        <v>44327</v>
      </c>
      <c r="C5117" s="18">
        <f>+YEAR(datos_arg[[#This Row],[Fecha]])</f>
        <v>2021</v>
      </c>
      <c r="D5117" s="18">
        <f>+MONTH(datos_arg[[#This Row],[Fecha]])</f>
        <v>5</v>
      </c>
      <c r="E5117" s="14" t="s">
        <v>1016</v>
      </c>
      <c r="F5117" s="14" t="s">
        <v>404</v>
      </c>
      <c r="G5117" s="14"/>
      <c r="H5117" s="14" t="s">
        <v>433</v>
      </c>
      <c r="I5117" s="14" t="s">
        <v>955</v>
      </c>
      <c r="J5117" s="14" t="s">
        <v>425</v>
      </c>
      <c r="K5117" s="14"/>
      <c r="L5117" s="14" t="s">
        <v>425</v>
      </c>
      <c r="M5117" s="14" t="s">
        <v>954</v>
      </c>
      <c r="N5117" s="14" t="s">
        <v>954</v>
      </c>
      <c r="O5117" s="14" t="s">
        <v>5053</v>
      </c>
      <c r="P5117" s="14" t="s">
        <v>6418</v>
      </c>
      <c r="Q5117" s="14"/>
      <c r="R5117" s="14" t="s">
        <v>404</v>
      </c>
      <c r="S5117" s="14" t="s">
        <v>439</v>
      </c>
      <c r="T5117" s="35">
        <v>6730</v>
      </c>
      <c r="U5117" s="14" t="s">
        <v>4</v>
      </c>
      <c r="V5117" s="14">
        <v>150</v>
      </c>
      <c r="W5117" s="16">
        <f>+IF(datos_arg[[#This Row],[Moneda]]="ARS",datos_arg[[#This Row],[Monto]],datos_arg[[#This Row],[Monto]]*datos_arg[[#This Row],[TC]])</f>
        <v>6730</v>
      </c>
      <c r="X5117" s="16">
        <f>IFERROR(IF(datos_arg[[#This Row],[Moneda]]="USD",datos_arg[[#This Row],[Monto]],datos_arg[[#This Row],[Monto]]/datos_arg[[#This Row],[TC]]),0)</f>
        <v>44.866666666666667</v>
      </c>
      <c r="Y5117" s="14"/>
    </row>
    <row r="5118" spans="1:25" ht="15" customHeight="1" x14ac:dyDescent="0.25">
      <c r="A5118" s="14">
        <f t="shared" si="79"/>
        <v>5115</v>
      </c>
      <c r="B5118" s="1">
        <v>44327</v>
      </c>
      <c r="C5118" s="18">
        <f>+YEAR(datos_arg[[#This Row],[Fecha]])</f>
        <v>2021</v>
      </c>
      <c r="D5118" s="18">
        <f>+MONTH(datos_arg[[#This Row],[Fecha]])</f>
        <v>5</v>
      </c>
      <c r="E5118" s="14" t="s">
        <v>1016</v>
      </c>
      <c r="F5118" s="14" t="s">
        <v>404</v>
      </c>
      <c r="G5118" s="14"/>
      <c r="H5118" s="14" t="s">
        <v>433</v>
      </c>
      <c r="I5118" s="14" t="s">
        <v>955</v>
      </c>
      <c r="J5118" s="14" t="s">
        <v>425</v>
      </c>
      <c r="K5118" s="14"/>
      <c r="L5118" s="14" t="s">
        <v>425</v>
      </c>
      <c r="M5118" s="14" t="s">
        <v>854</v>
      </c>
      <c r="N5118" s="14" t="s">
        <v>854</v>
      </c>
      <c r="O5118" s="14" t="s">
        <v>5053</v>
      </c>
      <c r="P5118" s="14" t="s">
        <v>6418</v>
      </c>
      <c r="Q5118" s="14"/>
      <c r="R5118" s="14" t="s">
        <v>404</v>
      </c>
      <c r="S5118" s="14" t="s">
        <v>439</v>
      </c>
      <c r="T5118" s="35">
        <v>7952.75</v>
      </c>
      <c r="U5118" s="14" t="s">
        <v>4</v>
      </c>
      <c r="V5118" s="14">
        <v>150</v>
      </c>
      <c r="W5118" s="16">
        <f>+IF(datos_arg[[#This Row],[Moneda]]="ARS",datos_arg[[#This Row],[Monto]],datos_arg[[#This Row],[Monto]]*datos_arg[[#This Row],[TC]])</f>
        <v>7952.75</v>
      </c>
      <c r="X5118" s="16">
        <f>IFERROR(IF(datos_arg[[#This Row],[Moneda]]="USD",datos_arg[[#This Row],[Monto]],datos_arg[[#This Row],[Monto]]/datos_arg[[#This Row],[TC]]),0)</f>
        <v>53.018333333333331</v>
      </c>
      <c r="Y5118" s="14"/>
    </row>
    <row r="5119" spans="1:25" ht="15" customHeight="1" x14ac:dyDescent="0.25">
      <c r="A5119" s="14">
        <f t="shared" si="79"/>
        <v>5116</v>
      </c>
      <c r="B5119" s="1">
        <v>44327</v>
      </c>
      <c r="C5119" s="18">
        <f>+YEAR(datos_arg[[#This Row],[Fecha]])</f>
        <v>2021</v>
      </c>
      <c r="D5119" s="18">
        <f>+MONTH(datos_arg[[#This Row],[Fecha]])</f>
        <v>5</v>
      </c>
      <c r="E5119" s="14" t="s">
        <v>1016</v>
      </c>
      <c r="F5119" s="14" t="s">
        <v>404</v>
      </c>
      <c r="G5119" s="14"/>
      <c r="H5119" s="14" t="s">
        <v>433</v>
      </c>
      <c r="I5119" s="14" t="s">
        <v>955</v>
      </c>
      <c r="J5119" s="14" t="s">
        <v>425</v>
      </c>
      <c r="K5119" s="14"/>
      <c r="L5119" s="14" t="s">
        <v>425</v>
      </c>
      <c r="M5119" s="14" t="s">
        <v>831</v>
      </c>
      <c r="N5119" s="14" t="s">
        <v>831</v>
      </c>
      <c r="O5119" s="14" t="s">
        <v>5053</v>
      </c>
      <c r="P5119" s="14" t="s">
        <v>6418</v>
      </c>
      <c r="Q5119" s="14"/>
      <c r="R5119" s="14" t="s">
        <v>404</v>
      </c>
      <c r="S5119" s="14" t="s">
        <v>439</v>
      </c>
      <c r="T5119" s="35">
        <v>6677.62</v>
      </c>
      <c r="U5119" s="14" t="s">
        <v>4</v>
      </c>
      <c r="V5119" s="14">
        <v>150</v>
      </c>
      <c r="W5119" s="16">
        <f>+IF(datos_arg[[#This Row],[Moneda]]="ARS",datos_arg[[#This Row],[Monto]],datos_arg[[#This Row],[Monto]]*datos_arg[[#This Row],[TC]])</f>
        <v>6677.62</v>
      </c>
      <c r="X5119" s="16">
        <f>IFERROR(IF(datos_arg[[#This Row],[Moneda]]="USD",datos_arg[[#This Row],[Monto]],datos_arg[[#This Row],[Monto]]/datos_arg[[#This Row],[TC]]),0)</f>
        <v>44.517466666666664</v>
      </c>
      <c r="Y5119" s="14"/>
    </row>
    <row r="5120" spans="1:25" ht="15" customHeight="1" x14ac:dyDescent="0.25">
      <c r="A5120" s="14">
        <f t="shared" si="79"/>
        <v>5117</v>
      </c>
      <c r="B5120" s="1">
        <v>44327</v>
      </c>
      <c r="C5120" s="18">
        <f>+YEAR(datos_arg[[#This Row],[Fecha]])</f>
        <v>2021</v>
      </c>
      <c r="D5120" s="18">
        <f>+MONTH(datos_arg[[#This Row],[Fecha]])</f>
        <v>5</v>
      </c>
      <c r="E5120" s="14" t="s">
        <v>1015</v>
      </c>
      <c r="F5120" s="14" t="s">
        <v>430</v>
      </c>
      <c r="G5120" s="14"/>
      <c r="H5120" s="14" t="s">
        <v>7132</v>
      </c>
      <c r="I5120" s="14" t="s">
        <v>7132</v>
      </c>
      <c r="J5120" s="14" t="s">
        <v>425</v>
      </c>
      <c r="K5120" s="14"/>
      <c r="L5120" s="14" t="s">
        <v>425</v>
      </c>
      <c r="M5120" s="14" t="s">
        <v>57</v>
      </c>
      <c r="N5120" s="14" t="s">
        <v>7794</v>
      </c>
      <c r="O5120" s="14" t="s">
        <v>5054</v>
      </c>
      <c r="P5120" s="14" t="s">
        <v>6418</v>
      </c>
      <c r="Q5120" s="14"/>
      <c r="R5120" s="14" t="s">
        <v>430</v>
      </c>
      <c r="S5120" s="14" t="s">
        <v>439</v>
      </c>
      <c r="T5120" s="35">
        <v>258.31</v>
      </c>
      <c r="U5120" s="14" t="s">
        <v>4</v>
      </c>
      <c r="V5120" s="14">
        <v>150</v>
      </c>
      <c r="W5120" s="16">
        <f>+IF(datos_arg[[#This Row],[Moneda]]="ARS",datos_arg[[#This Row],[Monto]],datos_arg[[#This Row],[Monto]]*datos_arg[[#This Row],[TC]])</f>
        <v>258.31</v>
      </c>
      <c r="X5120" s="16">
        <f>IFERROR(IF(datos_arg[[#This Row],[Moneda]]="USD",datos_arg[[#This Row],[Monto]],datos_arg[[#This Row],[Monto]]/datos_arg[[#This Row],[TC]]),0)</f>
        <v>1.7220666666666666</v>
      </c>
      <c r="Y5120" s="14"/>
    </row>
    <row r="5121" spans="1:25" ht="15" customHeight="1" x14ac:dyDescent="0.25">
      <c r="A5121" s="14">
        <f t="shared" si="79"/>
        <v>5118</v>
      </c>
      <c r="B5121" s="1">
        <v>44327</v>
      </c>
      <c r="C5121" s="18">
        <f>+YEAR(datos_arg[[#This Row],[Fecha]])</f>
        <v>2021</v>
      </c>
      <c r="D5121" s="18">
        <f>+MONTH(datos_arg[[#This Row],[Fecha]])</f>
        <v>5</v>
      </c>
      <c r="E5121" s="14" t="s">
        <v>1016</v>
      </c>
      <c r="F5121" s="14" t="s">
        <v>404</v>
      </c>
      <c r="G5121" s="14"/>
      <c r="H5121" s="14" t="s">
        <v>433</v>
      </c>
      <c r="I5121" s="14" t="s">
        <v>955</v>
      </c>
      <c r="J5121" s="14" t="s">
        <v>425</v>
      </c>
      <c r="K5121" s="14"/>
      <c r="L5121" s="14" t="s">
        <v>425</v>
      </c>
      <c r="M5121" s="14" t="s">
        <v>832</v>
      </c>
      <c r="N5121" s="14" t="s">
        <v>832</v>
      </c>
      <c r="O5121" s="14" t="s">
        <v>5053</v>
      </c>
      <c r="P5121" s="14" t="s">
        <v>6418</v>
      </c>
      <c r="Q5121" s="14"/>
      <c r="R5121" s="14" t="s">
        <v>404</v>
      </c>
      <c r="S5121" s="14" t="s">
        <v>439</v>
      </c>
      <c r="T5121" s="35">
        <v>351.64</v>
      </c>
      <c r="U5121" s="14" t="s">
        <v>4</v>
      </c>
      <c r="V5121" s="14">
        <v>150</v>
      </c>
      <c r="W5121" s="16">
        <f>+IF(datos_arg[[#This Row],[Moneda]]="ARS",datos_arg[[#This Row],[Monto]],datos_arg[[#This Row],[Monto]]*datos_arg[[#This Row],[TC]])</f>
        <v>351.64</v>
      </c>
      <c r="X5121" s="16">
        <f>IFERROR(IF(datos_arg[[#This Row],[Moneda]]="USD",datos_arg[[#This Row],[Monto]],datos_arg[[#This Row],[Monto]]/datos_arg[[#This Row],[TC]]),0)</f>
        <v>2.3442666666666665</v>
      </c>
      <c r="Y5121" s="14"/>
    </row>
    <row r="5122" spans="1:25" ht="15" customHeight="1" x14ac:dyDescent="0.25">
      <c r="A5122" s="14">
        <f t="shared" si="79"/>
        <v>5119</v>
      </c>
      <c r="B5122" s="1">
        <v>44327</v>
      </c>
      <c r="C5122" s="18">
        <f>+YEAR(datos_arg[[#This Row],[Fecha]])</f>
        <v>2021</v>
      </c>
      <c r="D5122" s="18">
        <f>+MONTH(datos_arg[[#This Row],[Fecha]])</f>
        <v>5</v>
      </c>
      <c r="E5122" s="14" t="s">
        <v>1016</v>
      </c>
      <c r="F5122" s="14" t="s">
        <v>404</v>
      </c>
      <c r="G5122" s="14"/>
      <c r="H5122" s="14" t="s">
        <v>6646</v>
      </c>
      <c r="I5122" s="14" t="s">
        <v>7132</v>
      </c>
      <c r="J5122" s="14" t="s">
        <v>425</v>
      </c>
      <c r="K5122" s="14"/>
      <c r="L5122" s="14" t="s">
        <v>425</v>
      </c>
      <c r="M5122" s="14" t="s">
        <v>3475</v>
      </c>
      <c r="N5122" s="14" t="s">
        <v>3475</v>
      </c>
      <c r="O5122" s="14" t="s">
        <v>5055</v>
      </c>
      <c r="P5122" s="14" t="s">
        <v>6418</v>
      </c>
      <c r="Q5122" s="14"/>
      <c r="R5122" s="14" t="s">
        <v>404</v>
      </c>
      <c r="S5122" s="14" t="s">
        <v>439</v>
      </c>
      <c r="T5122" s="35">
        <v>1751.99</v>
      </c>
      <c r="U5122" s="14" t="s">
        <v>4</v>
      </c>
      <c r="V5122" s="14">
        <v>150</v>
      </c>
      <c r="W5122" s="16">
        <f>+IF(datos_arg[[#This Row],[Moneda]]="ARS",datos_arg[[#This Row],[Monto]],datos_arg[[#This Row],[Monto]]*datos_arg[[#This Row],[TC]])</f>
        <v>1751.99</v>
      </c>
      <c r="X5122" s="16">
        <f>IFERROR(IF(datos_arg[[#This Row],[Moneda]]="USD",datos_arg[[#This Row],[Monto]],datos_arg[[#This Row],[Monto]]/datos_arg[[#This Row],[TC]]),0)</f>
        <v>11.679933333333333</v>
      </c>
      <c r="Y5122" s="14"/>
    </row>
    <row r="5123" spans="1:25" ht="15" customHeight="1" x14ac:dyDescent="0.25">
      <c r="A5123" s="14">
        <f t="shared" si="79"/>
        <v>5120</v>
      </c>
      <c r="B5123" s="1">
        <v>44327</v>
      </c>
      <c r="C5123" s="18">
        <f>+YEAR(datos_arg[[#This Row],[Fecha]])</f>
        <v>2021</v>
      </c>
      <c r="D5123" s="18">
        <f>+MONTH(datos_arg[[#This Row],[Fecha]])</f>
        <v>5</v>
      </c>
      <c r="E5123" s="14" t="s">
        <v>1015</v>
      </c>
      <c r="F5123" s="14" t="s">
        <v>430</v>
      </c>
      <c r="G5123" s="14"/>
      <c r="H5123" s="14" t="s">
        <v>7132</v>
      </c>
      <c r="I5123" s="14" t="s">
        <v>7132</v>
      </c>
      <c r="J5123" s="14" t="s">
        <v>425</v>
      </c>
      <c r="K5123" s="14"/>
      <c r="L5123" s="14" t="s">
        <v>425</v>
      </c>
      <c r="M5123" s="14" t="s">
        <v>57</v>
      </c>
      <c r="N5123" s="14" t="s">
        <v>7792</v>
      </c>
      <c r="O5123" s="14" t="s">
        <v>5056</v>
      </c>
      <c r="P5123" s="14" t="s">
        <v>6418</v>
      </c>
      <c r="Q5123" s="14"/>
      <c r="R5123" s="14" t="s">
        <v>430</v>
      </c>
      <c r="S5123" s="14" t="s">
        <v>439</v>
      </c>
      <c r="T5123" s="35">
        <v>2530.25</v>
      </c>
      <c r="U5123" s="14" t="s">
        <v>4</v>
      </c>
      <c r="V5123" s="14">
        <v>150</v>
      </c>
      <c r="W5123" s="16">
        <f>+IF(datos_arg[[#This Row],[Moneda]]="ARS",datos_arg[[#This Row],[Monto]],datos_arg[[#This Row],[Monto]]*datos_arg[[#This Row],[TC]])</f>
        <v>2530.25</v>
      </c>
      <c r="X5123" s="16">
        <f>IFERROR(IF(datos_arg[[#This Row],[Moneda]]="USD",datos_arg[[#This Row],[Monto]],datos_arg[[#This Row],[Monto]]/datos_arg[[#This Row],[TC]]),0)</f>
        <v>16.868333333333332</v>
      </c>
      <c r="Y5123" s="14"/>
    </row>
    <row r="5124" spans="1:25" ht="15" customHeight="1" x14ac:dyDescent="0.25">
      <c r="A5124" s="14">
        <f t="shared" si="79"/>
        <v>5121</v>
      </c>
      <c r="B5124" s="1">
        <v>44327</v>
      </c>
      <c r="C5124" s="18">
        <f>+YEAR(datos_arg[[#This Row],[Fecha]])</f>
        <v>2021</v>
      </c>
      <c r="D5124" s="18">
        <f>+MONTH(datos_arg[[#This Row],[Fecha]])</f>
        <v>5</v>
      </c>
      <c r="E5124" s="14" t="s">
        <v>1015</v>
      </c>
      <c r="F5124" s="14" t="s">
        <v>430</v>
      </c>
      <c r="G5124" s="14"/>
      <c r="H5124" s="14" t="s">
        <v>7132</v>
      </c>
      <c r="I5124" s="14" t="s">
        <v>7132</v>
      </c>
      <c r="J5124" s="14" t="s">
        <v>425</v>
      </c>
      <c r="K5124" s="14"/>
      <c r="L5124" s="14" t="s">
        <v>425</v>
      </c>
      <c r="M5124" s="14" t="s">
        <v>57</v>
      </c>
      <c r="N5124" s="14" t="s">
        <v>7796</v>
      </c>
      <c r="O5124" s="14" t="s">
        <v>5057</v>
      </c>
      <c r="P5124" s="14" t="s">
        <v>6418</v>
      </c>
      <c r="Q5124" s="14"/>
      <c r="R5124" s="14" t="s">
        <v>430</v>
      </c>
      <c r="S5124" s="14" t="s">
        <v>439</v>
      </c>
      <c r="T5124" s="35">
        <v>4695.6000000000004</v>
      </c>
      <c r="U5124" s="14" t="s">
        <v>4</v>
      </c>
      <c r="V5124" s="14">
        <v>150</v>
      </c>
      <c r="W5124" s="16">
        <f>+IF(datos_arg[[#This Row],[Moneda]]="ARS",datos_arg[[#This Row],[Monto]],datos_arg[[#This Row],[Monto]]*datos_arg[[#This Row],[TC]])</f>
        <v>4695.6000000000004</v>
      </c>
      <c r="X5124" s="16">
        <f>IFERROR(IF(datos_arg[[#This Row],[Moneda]]="USD",datos_arg[[#This Row],[Monto]],datos_arg[[#This Row],[Monto]]/datos_arg[[#This Row],[TC]]),0)</f>
        <v>31.304000000000002</v>
      </c>
      <c r="Y5124" s="14"/>
    </row>
    <row r="5125" spans="1:25" ht="15" customHeight="1" x14ac:dyDescent="0.25">
      <c r="A5125" s="14">
        <f t="shared" si="79"/>
        <v>5122</v>
      </c>
      <c r="B5125" s="1">
        <v>44327</v>
      </c>
      <c r="C5125" s="18">
        <f>+YEAR(datos_arg[[#This Row],[Fecha]])</f>
        <v>2021</v>
      </c>
      <c r="D5125" s="18">
        <f>+MONTH(datos_arg[[#This Row],[Fecha]])</f>
        <v>5</v>
      </c>
      <c r="E5125" s="14" t="s">
        <v>1016</v>
      </c>
      <c r="F5125" s="14" t="s">
        <v>404</v>
      </c>
      <c r="G5125" s="14"/>
      <c r="H5125" s="14" t="s">
        <v>7132</v>
      </c>
      <c r="I5125" s="14" t="s">
        <v>7132</v>
      </c>
      <c r="J5125" s="14" t="s">
        <v>425</v>
      </c>
      <c r="K5125" s="14"/>
      <c r="L5125" s="14" t="s">
        <v>425</v>
      </c>
      <c r="M5125" s="14" t="s">
        <v>284</v>
      </c>
      <c r="N5125" s="14" t="s">
        <v>284</v>
      </c>
      <c r="O5125" s="14" t="s">
        <v>5058</v>
      </c>
      <c r="P5125" s="14" t="s">
        <v>6418</v>
      </c>
      <c r="Q5125" s="14"/>
      <c r="R5125" s="14" t="s">
        <v>404</v>
      </c>
      <c r="S5125" s="14" t="s">
        <v>439</v>
      </c>
      <c r="T5125" s="35">
        <v>2650</v>
      </c>
      <c r="U5125" s="14" t="s">
        <v>4</v>
      </c>
      <c r="V5125" s="14">
        <v>150</v>
      </c>
      <c r="W5125" s="16">
        <f>+IF(datos_arg[[#This Row],[Moneda]]="ARS",datos_arg[[#This Row],[Monto]],datos_arg[[#This Row],[Monto]]*datos_arg[[#This Row],[TC]])</f>
        <v>2650</v>
      </c>
      <c r="X5125" s="16">
        <f>IFERROR(IF(datos_arg[[#This Row],[Moneda]]="USD",datos_arg[[#This Row],[Monto]],datos_arg[[#This Row],[Monto]]/datos_arg[[#This Row],[TC]]),0)</f>
        <v>17.666666666666668</v>
      </c>
      <c r="Y5125" s="14"/>
    </row>
    <row r="5126" spans="1:25" ht="15" customHeight="1" x14ac:dyDescent="0.25">
      <c r="A5126" s="14">
        <f t="shared" ref="A5126:A5189" si="80">+A5125+1</f>
        <v>5123</v>
      </c>
      <c r="B5126" s="1">
        <v>44327</v>
      </c>
      <c r="C5126" s="18">
        <f>+YEAR(datos_arg[[#This Row],[Fecha]])</f>
        <v>2021</v>
      </c>
      <c r="D5126" s="18">
        <f>+MONTH(datos_arg[[#This Row],[Fecha]])</f>
        <v>5</v>
      </c>
      <c r="E5126" s="14" t="s">
        <v>1015</v>
      </c>
      <c r="F5126" s="14" t="s">
        <v>430</v>
      </c>
      <c r="G5126" s="14"/>
      <c r="H5126" s="14" t="s">
        <v>7132</v>
      </c>
      <c r="I5126" s="14" t="s">
        <v>7132</v>
      </c>
      <c r="J5126" s="14" t="s">
        <v>425</v>
      </c>
      <c r="K5126" s="14"/>
      <c r="L5126" s="14" t="s">
        <v>425</v>
      </c>
      <c r="M5126" s="14" t="s">
        <v>361</v>
      </c>
      <c r="N5126" s="14" t="s">
        <v>361</v>
      </c>
      <c r="O5126" s="14" t="s">
        <v>4897</v>
      </c>
      <c r="P5126" s="14"/>
      <c r="Q5126" s="14"/>
      <c r="R5126" s="14" t="s">
        <v>430</v>
      </c>
      <c r="S5126" s="14" t="s">
        <v>439</v>
      </c>
      <c r="T5126" s="35">
        <v>840</v>
      </c>
      <c r="U5126" s="14" t="s">
        <v>4</v>
      </c>
      <c r="V5126" s="14">
        <v>150</v>
      </c>
      <c r="W5126" s="16">
        <f>+IF(datos_arg[[#This Row],[Moneda]]="ARS",datos_arg[[#This Row],[Monto]],datos_arg[[#This Row],[Monto]]*datos_arg[[#This Row],[TC]])</f>
        <v>840</v>
      </c>
      <c r="X5126" s="16">
        <f>IFERROR(IF(datos_arg[[#This Row],[Moneda]]="USD",datos_arg[[#This Row],[Monto]],datos_arg[[#This Row],[Monto]]/datos_arg[[#This Row],[TC]]),0)</f>
        <v>5.6</v>
      </c>
      <c r="Y5126" s="14"/>
    </row>
    <row r="5127" spans="1:25" ht="15" customHeight="1" x14ac:dyDescent="0.25">
      <c r="A5127" s="14">
        <f t="shared" si="80"/>
        <v>5124</v>
      </c>
      <c r="B5127" s="1">
        <v>44327</v>
      </c>
      <c r="C5127" s="18">
        <f>+YEAR(datos_arg[[#This Row],[Fecha]])</f>
        <v>2021</v>
      </c>
      <c r="D5127" s="18">
        <f>+MONTH(datos_arg[[#This Row],[Fecha]])</f>
        <v>5</v>
      </c>
      <c r="E5127" s="14" t="s">
        <v>449</v>
      </c>
      <c r="F5127" s="14" t="s">
        <v>505</v>
      </c>
      <c r="G5127" s="14"/>
      <c r="H5127" s="14" t="s">
        <v>7132</v>
      </c>
      <c r="I5127" s="14" t="s">
        <v>7132</v>
      </c>
      <c r="J5127" s="14" t="s">
        <v>425</v>
      </c>
      <c r="K5127" s="14"/>
      <c r="L5127" s="14" t="s">
        <v>425</v>
      </c>
      <c r="M5127" s="14" t="s">
        <v>613</v>
      </c>
      <c r="N5127" s="14" t="s">
        <v>2273</v>
      </c>
      <c r="O5127" s="14" t="s">
        <v>2592</v>
      </c>
      <c r="P5127" s="14"/>
      <c r="Q5127" s="14"/>
      <c r="R5127" s="14" t="s">
        <v>505</v>
      </c>
      <c r="S5127" s="14" t="s">
        <v>613</v>
      </c>
      <c r="T5127" s="35">
        <v>14.34</v>
      </c>
      <c r="U5127" s="14" t="s">
        <v>4</v>
      </c>
      <c r="V5127" s="14">
        <v>150</v>
      </c>
      <c r="W5127" s="16">
        <f>+IF(datos_arg[[#This Row],[Moneda]]="ARS",datos_arg[[#This Row],[Monto]],datos_arg[[#This Row],[Monto]]*datos_arg[[#This Row],[TC]])</f>
        <v>14.34</v>
      </c>
      <c r="X5127" s="16">
        <f>IFERROR(IF(datos_arg[[#This Row],[Moneda]]="USD",datos_arg[[#This Row],[Monto]],datos_arg[[#This Row],[Monto]]/datos_arg[[#This Row],[TC]]),0)</f>
        <v>9.5600000000000004E-2</v>
      </c>
      <c r="Y5127" s="14"/>
    </row>
    <row r="5128" spans="1:25" ht="15" customHeight="1" x14ac:dyDescent="0.25">
      <c r="A5128" s="14">
        <f t="shared" si="80"/>
        <v>5125</v>
      </c>
      <c r="B5128" s="1">
        <v>44328</v>
      </c>
      <c r="C5128" s="18">
        <f>+YEAR(datos_arg[[#This Row],[Fecha]])</f>
        <v>2021</v>
      </c>
      <c r="D5128" s="18">
        <f>+MONTH(datos_arg[[#This Row],[Fecha]])</f>
        <v>5</v>
      </c>
      <c r="E5128" s="14" t="s">
        <v>1015</v>
      </c>
      <c r="F5128" s="14" t="s">
        <v>430</v>
      </c>
      <c r="G5128" s="14"/>
      <c r="H5128" s="14" t="s">
        <v>7132</v>
      </c>
      <c r="I5128" s="14" t="s">
        <v>7132</v>
      </c>
      <c r="J5128" s="14" t="s">
        <v>425</v>
      </c>
      <c r="K5128" s="14"/>
      <c r="L5128" s="14" t="s">
        <v>425</v>
      </c>
      <c r="M5128" s="14" t="s">
        <v>3961</v>
      </c>
      <c r="N5128" s="14" t="s">
        <v>137</v>
      </c>
      <c r="O5128" s="14" t="s">
        <v>5059</v>
      </c>
      <c r="P5128" s="14"/>
      <c r="Q5128" s="14"/>
      <c r="R5128" s="14" t="s">
        <v>430</v>
      </c>
      <c r="S5128" s="14" t="s">
        <v>439</v>
      </c>
      <c r="T5128" s="35">
        <v>14000</v>
      </c>
      <c r="U5128" s="14" t="s">
        <v>4</v>
      </c>
      <c r="V5128" s="14">
        <v>150</v>
      </c>
      <c r="W5128" s="16">
        <f>+IF(datos_arg[[#This Row],[Moneda]]="ARS",datos_arg[[#This Row],[Monto]],datos_arg[[#This Row],[Monto]]*datos_arg[[#This Row],[TC]])</f>
        <v>14000</v>
      </c>
      <c r="X5128" s="16">
        <f>IFERROR(IF(datos_arg[[#This Row],[Moneda]]="USD",datos_arg[[#This Row],[Monto]],datos_arg[[#This Row],[Monto]]/datos_arg[[#This Row],[TC]]),0)</f>
        <v>93.333333333333329</v>
      </c>
      <c r="Y5128" s="14"/>
    </row>
    <row r="5129" spans="1:25" ht="15" customHeight="1" x14ac:dyDescent="0.25">
      <c r="A5129" s="14">
        <f t="shared" si="80"/>
        <v>5126</v>
      </c>
      <c r="B5129" s="1">
        <v>44328</v>
      </c>
      <c r="C5129" s="18">
        <f>+YEAR(datos_arg[[#This Row],[Fecha]])</f>
        <v>2021</v>
      </c>
      <c r="D5129" s="18">
        <f>+MONTH(datos_arg[[#This Row],[Fecha]])</f>
        <v>5</v>
      </c>
      <c r="E5129" s="14" t="s">
        <v>617</v>
      </c>
      <c r="F5129" s="14" t="s">
        <v>8101</v>
      </c>
      <c r="G5129" s="14"/>
      <c r="H5129" s="14" t="s">
        <v>8103</v>
      </c>
      <c r="I5129" s="14" t="s">
        <v>8105</v>
      </c>
      <c r="J5129" s="14" t="s">
        <v>425</v>
      </c>
      <c r="K5129" s="14"/>
      <c r="L5129" s="14" t="s">
        <v>426</v>
      </c>
      <c r="M5129" s="14" t="s">
        <v>607</v>
      </c>
      <c r="N5129" s="14" t="s">
        <v>2953</v>
      </c>
      <c r="O5129" s="14" t="s">
        <v>5060</v>
      </c>
      <c r="P5129" s="14" t="s">
        <v>6419</v>
      </c>
      <c r="Q5129" s="14">
        <v>4</v>
      </c>
      <c r="R5129" s="14" t="s">
        <v>8101</v>
      </c>
      <c r="S5129" s="14" t="s">
        <v>439</v>
      </c>
      <c r="T5129" s="35">
        <v>16280</v>
      </c>
      <c r="U5129" s="14" t="s">
        <v>4</v>
      </c>
      <c r="V5129" s="14">
        <v>150</v>
      </c>
      <c r="W5129" s="16">
        <f>+IF(datos_arg[[#This Row],[Moneda]]="ARS",datos_arg[[#This Row],[Monto]],datos_arg[[#This Row],[Monto]]*datos_arg[[#This Row],[TC]])</f>
        <v>16280</v>
      </c>
      <c r="X5129" s="16">
        <f>IFERROR(IF(datos_arg[[#This Row],[Moneda]]="USD",datos_arg[[#This Row],[Monto]],datos_arg[[#This Row],[Monto]]/datos_arg[[#This Row],[TC]]),0)</f>
        <v>108.53333333333333</v>
      </c>
      <c r="Y5129" s="14"/>
    </row>
    <row r="5130" spans="1:25" ht="15" customHeight="1" x14ac:dyDescent="0.25">
      <c r="A5130" s="14">
        <f t="shared" si="80"/>
        <v>5127</v>
      </c>
      <c r="B5130" s="1">
        <v>44328</v>
      </c>
      <c r="C5130" s="18">
        <f>+YEAR(datos_arg[[#This Row],[Fecha]])</f>
        <v>2021</v>
      </c>
      <c r="D5130" s="18">
        <f>+MONTH(datos_arg[[#This Row],[Fecha]])</f>
        <v>5</v>
      </c>
      <c r="E5130" s="14" t="s">
        <v>1015</v>
      </c>
      <c r="F5130" s="14" t="s">
        <v>403</v>
      </c>
      <c r="G5130" s="14" t="s">
        <v>5383</v>
      </c>
      <c r="H5130" s="14" t="s">
        <v>7132</v>
      </c>
      <c r="I5130" s="14" t="s">
        <v>7132</v>
      </c>
      <c r="J5130" s="14" t="s">
        <v>425</v>
      </c>
      <c r="K5130" s="14"/>
      <c r="L5130" s="14" t="s">
        <v>425</v>
      </c>
      <c r="M5130" s="14" t="s">
        <v>308</v>
      </c>
      <c r="N5130" s="14" t="s">
        <v>379</v>
      </c>
      <c r="O5130" s="14" t="s">
        <v>5061</v>
      </c>
      <c r="P5130" s="14" t="s">
        <v>6079</v>
      </c>
      <c r="Q5130" s="14"/>
      <c r="R5130" s="14" t="s">
        <v>5383</v>
      </c>
      <c r="S5130" s="14" t="s">
        <v>439</v>
      </c>
      <c r="T5130" s="35">
        <v>660</v>
      </c>
      <c r="U5130" s="14" t="s">
        <v>4</v>
      </c>
      <c r="V5130" s="14">
        <v>150</v>
      </c>
      <c r="W5130" s="16">
        <f>+IF(datos_arg[[#This Row],[Moneda]]="ARS",datos_arg[[#This Row],[Monto]],datos_arg[[#This Row],[Monto]]*datos_arg[[#This Row],[TC]])</f>
        <v>660</v>
      </c>
      <c r="X5130" s="16">
        <f>IFERROR(IF(datos_arg[[#This Row],[Moneda]]="USD",datos_arg[[#This Row],[Monto]],datos_arg[[#This Row],[Monto]]/datos_arg[[#This Row],[TC]]),0)</f>
        <v>4.4000000000000004</v>
      </c>
      <c r="Y5130" s="14"/>
    </row>
    <row r="5131" spans="1:25" ht="15" customHeight="1" x14ac:dyDescent="0.25">
      <c r="A5131" s="14">
        <f t="shared" si="80"/>
        <v>5128</v>
      </c>
      <c r="B5131" s="1">
        <v>44328</v>
      </c>
      <c r="C5131" s="18">
        <f>+YEAR(datos_arg[[#This Row],[Fecha]])</f>
        <v>2021</v>
      </c>
      <c r="D5131" s="18">
        <f>+MONTH(datos_arg[[#This Row],[Fecha]])</f>
        <v>5</v>
      </c>
      <c r="E5131" s="14" t="s">
        <v>1015</v>
      </c>
      <c r="F5131" s="14" t="s">
        <v>403</v>
      </c>
      <c r="G5131" s="14" t="s">
        <v>5383</v>
      </c>
      <c r="H5131" s="14" t="s">
        <v>532</v>
      </c>
      <c r="I5131" s="14" t="s">
        <v>7132</v>
      </c>
      <c r="J5131" s="14" t="s">
        <v>425</v>
      </c>
      <c r="K5131" s="14" t="s">
        <v>421</v>
      </c>
      <c r="L5131" s="14" t="s">
        <v>425</v>
      </c>
      <c r="M5131" s="14" t="s">
        <v>5062</v>
      </c>
      <c r="N5131" s="14" t="s">
        <v>100</v>
      </c>
      <c r="O5131" s="14" t="s">
        <v>5064</v>
      </c>
      <c r="P5131" s="14" t="s">
        <v>6420</v>
      </c>
      <c r="Q5131" s="14">
        <v>1</v>
      </c>
      <c r="R5131" s="14" t="s">
        <v>5383</v>
      </c>
      <c r="S5131" s="14" t="s">
        <v>439</v>
      </c>
      <c r="T5131" s="35">
        <v>2027.74</v>
      </c>
      <c r="U5131" s="14" t="s">
        <v>4</v>
      </c>
      <c r="V5131" s="14">
        <v>150</v>
      </c>
      <c r="W5131" s="16">
        <f>+IF(datos_arg[[#This Row],[Moneda]]="ARS",datos_arg[[#This Row],[Monto]],datos_arg[[#This Row],[Monto]]*datos_arg[[#This Row],[TC]])</f>
        <v>2027.74</v>
      </c>
      <c r="X5131" s="16">
        <f>IFERROR(IF(datos_arg[[#This Row],[Moneda]]="USD",datos_arg[[#This Row],[Monto]],datos_arg[[#This Row],[Monto]]/datos_arg[[#This Row],[TC]]),0)</f>
        <v>13.518266666666667</v>
      </c>
      <c r="Y5131" s="14"/>
    </row>
    <row r="5132" spans="1:25" ht="15" customHeight="1" x14ac:dyDescent="0.25">
      <c r="A5132" s="14">
        <f t="shared" si="80"/>
        <v>5129</v>
      </c>
      <c r="B5132" s="1">
        <v>44328</v>
      </c>
      <c r="C5132" s="18">
        <f>+YEAR(datos_arg[[#This Row],[Fecha]])</f>
        <v>2021</v>
      </c>
      <c r="D5132" s="18">
        <f>+MONTH(datos_arg[[#This Row],[Fecha]])</f>
        <v>5</v>
      </c>
      <c r="E5132" s="14" t="s">
        <v>1015</v>
      </c>
      <c r="F5132" s="14" t="s">
        <v>403</v>
      </c>
      <c r="G5132" s="14" t="s">
        <v>5383</v>
      </c>
      <c r="H5132" s="14" t="s">
        <v>532</v>
      </c>
      <c r="I5132" s="14" t="s">
        <v>7132</v>
      </c>
      <c r="J5132" s="14" t="s">
        <v>425</v>
      </c>
      <c r="K5132" s="14" t="s">
        <v>421</v>
      </c>
      <c r="L5132" s="14" t="s">
        <v>425</v>
      </c>
      <c r="M5132" s="14" t="s">
        <v>5063</v>
      </c>
      <c r="N5132" s="14" t="s">
        <v>100</v>
      </c>
      <c r="O5132" s="14" t="s">
        <v>5126</v>
      </c>
      <c r="P5132" s="14" t="s">
        <v>6420</v>
      </c>
      <c r="Q5132" s="14">
        <v>0</v>
      </c>
      <c r="R5132" s="14" t="s">
        <v>5383</v>
      </c>
      <c r="S5132" s="14" t="s">
        <v>439</v>
      </c>
      <c r="T5132" s="35">
        <v>0</v>
      </c>
      <c r="U5132" s="14" t="s">
        <v>4</v>
      </c>
      <c r="V5132" s="14">
        <v>150</v>
      </c>
      <c r="W5132" s="16">
        <f>+IF(datos_arg[[#This Row],[Moneda]]="ARS",datos_arg[[#This Row],[Monto]],datos_arg[[#This Row],[Monto]]*datos_arg[[#This Row],[TC]])</f>
        <v>0</v>
      </c>
      <c r="X5132" s="16">
        <f>IFERROR(IF(datos_arg[[#This Row],[Moneda]]="USD",datos_arg[[#This Row],[Monto]],datos_arg[[#This Row],[Monto]]/datos_arg[[#This Row],[TC]]),0)</f>
        <v>0</v>
      </c>
      <c r="Y5132" s="14"/>
    </row>
    <row r="5133" spans="1:25" ht="15" customHeight="1" x14ac:dyDescent="0.25">
      <c r="A5133" s="14">
        <f t="shared" si="80"/>
        <v>5130</v>
      </c>
      <c r="B5133" s="1">
        <v>44328</v>
      </c>
      <c r="C5133" s="18">
        <f>+YEAR(datos_arg[[#This Row],[Fecha]])</f>
        <v>2021</v>
      </c>
      <c r="D5133" s="18">
        <f>+MONTH(datos_arg[[#This Row],[Fecha]])</f>
        <v>5</v>
      </c>
      <c r="E5133" s="14" t="s">
        <v>408</v>
      </c>
      <c r="F5133" s="14" t="s">
        <v>506</v>
      </c>
      <c r="G5133" s="14"/>
      <c r="H5133" s="14" t="s">
        <v>7132</v>
      </c>
      <c r="I5133" s="14" t="s">
        <v>7132</v>
      </c>
      <c r="J5133" s="14" t="s">
        <v>425</v>
      </c>
      <c r="K5133" s="14"/>
      <c r="L5133" s="14" t="s">
        <v>425</v>
      </c>
      <c r="M5133" s="14" t="s">
        <v>1762</v>
      </c>
      <c r="N5133" s="14" t="s">
        <v>1762</v>
      </c>
      <c r="O5133" s="14" t="s">
        <v>5125</v>
      </c>
      <c r="P5133" s="14"/>
      <c r="Q5133" s="14"/>
      <c r="R5133" s="14" t="s">
        <v>1762</v>
      </c>
      <c r="S5133" s="14" t="s">
        <v>439</v>
      </c>
      <c r="T5133" s="35">
        <v>1289.99</v>
      </c>
      <c r="U5133" s="14" t="s">
        <v>4</v>
      </c>
      <c r="V5133" s="14">
        <v>150</v>
      </c>
      <c r="W5133" s="16">
        <f>+IF(datos_arg[[#This Row],[Moneda]]="ARS",datos_arg[[#This Row],[Monto]],datos_arg[[#This Row],[Monto]]*datos_arg[[#This Row],[TC]])</f>
        <v>1289.99</v>
      </c>
      <c r="X5133" s="16">
        <f>IFERROR(IF(datos_arg[[#This Row],[Moneda]]="USD",datos_arg[[#This Row],[Monto]],datos_arg[[#This Row],[Monto]]/datos_arg[[#This Row],[TC]]),0)</f>
        <v>8.5999333333333325</v>
      </c>
      <c r="Y5133" s="14"/>
    </row>
    <row r="5134" spans="1:25" ht="15" customHeight="1" x14ac:dyDescent="0.25">
      <c r="A5134" s="14">
        <f t="shared" si="80"/>
        <v>5131</v>
      </c>
      <c r="B5134" s="1">
        <v>44328</v>
      </c>
      <c r="C5134" s="18">
        <f>+YEAR(datos_arg[[#This Row],[Fecha]])</f>
        <v>2021</v>
      </c>
      <c r="D5134" s="18">
        <f>+MONTH(datos_arg[[#This Row],[Fecha]])</f>
        <v>5</v>
      </c>
      <c r="E5134" s="14" t="s">
        <v>5358</v>
      </c>
      <c r="F5134" s="14" t="s">
        <v>85</v>
      </c>
      <c r="G5134" s="14"/>
      <c r="H5134" s="14" t="s">
        <v>6646</v>
      </c>
      <c r="I5134" s="14" t="s">
        <v>7132</v>
      </c>
      <c r="J5134" s="14" t="s">
        <v>425</v>
      </c>
      <c r="K5134" s="14" t="s">
        <v>420</v>
      </c>
      <c r="L5134" s="14" t="s">
        <v>425</v>
      </c>
      <c r="M5134" s="14" t="s">
        <v>1634</v>
      </c>
      <c r="N5134" s="14" t="s">
        <v>100</v>
      </c>
      <c r="O5134" s="14" t="s">
        <v>5065</v>
      </c>
      <c r="P5134" s="14" t="s">
        <v>6415</v>
      </c>
      <c r="Q5134" s="14">
        <v>1</v>
      </c>
      <c r="R5134" s="14" t="s">
        <v>85</v>
      </c>
      <c r="S5134" s="14" t="s">
        <v>439</v>
      </c>
      <c r="T5134" s="35">
        <v>2870.49</v>
      </c>
      <c r="U5134" s="14" t="s">
        <v>4</v>
      </c>
      <c r="V5134" s="14">
        <v>150</v>
      </c>
      <c r="W5134" s="16">
        <f>+IF(datos_arg[[#This Row],[Moneda]]="ARS",datos_arg[[#This Row],[Monto]],datos_arg[[#This Row],[Monto]]*datos_arg[[#This Row],[TC]])</f>
        <v>2870.49</v>
      </c>
      <c r="X5134" s="16">
        <f>IFERROR(IF(datos_arg[[#This Row],[Moneda]]="USD",datos_arg[[#This Row],[Monto]],datos_arg[[#This Row],[Monto]]/datos_arg[[#This Row],[TC]]),0)</f>
        <v>19.136599999999998</v>
      </c>
      <c r="Y5134" s="14"/>
    </row>
    <row r="5135" spans="1:25" ht="15" customHeight="1" x14ac:dyDescent="0.25">
      <c r="A5135" s="14">
        <f t="shared" si="80"/>
        <v>5132</v>
      </c>
      <c r="B5135" s="1">
        <v>44328</v>
      </c>
      <c r="C5135" s="18">
        <f>+YEAR(datos_arg[[#This Row],[Fecha]])</f>
        <v>2021</v>
      </c>
      <c r="D5135" s="18">
        <f>+MONTH(datos_arg[[#This Row],[Fecha]])</f>
        <v>5</v>
      </c>
      <c r="E5135" s="14" t="s">
        <v>1015</v>
      </c>
      <c r="F5135" s="14" t="s">
        <v>430</v>
      </c>
      <c r="G5135" s="14"/>
      <c r="H5135" s="14" t="s">
        <v>7132</v>
      </c>
      <c r="I5135" s="14" t="s">
        <v>7132</v>
      </c>
      <c r="J5135" s="14" t="s">
        <v>425</v>
      </c>
      <c r="K5135" s="14"/>
      <c r="L5135" s="14" t="s">
        <v>425</v>
      </c>
      <c r="M5135" s="14" t="s">
        <v>3963</v>
      </c>
      <c r="N5135" s="14" t="s">
        <v>158</v>
      </c>
      <c r="O5135" s="14" t="s">
        <v>6421</v>
      </c>
      <c r="P5135" s="14" t="s">
        <v>6417</v>
      </c>
      <c r="Q5135" s="14"/>
      <c r="R5135" s="14" t="s">
        <v>430</v>
      </c>
      <c r="S5135" s="14" t="s">
        <v>439</v>
      </c>
      <c r="T5135" s="35">
        <v>5000</v>
      </c>
      <c r="U5135" s="14" t="s">
        <v>4</v>
      </c>
      <c r="V5135" s="14">
        <v>150</v>
      </c>
      <c r="W5135" s="16">
        <f>+IF(datos_arg[[#This Row],[Moneda]]="ARS",datos_arg[[#This Row],[Monto]],datos_arg[[#This Row],[Monto]]*datos_arg[[#This Row],[TC]])</f>
        <v>5000</v>
      </c>
      <c r="X5135" s="16">
        <f>IFERROR(IF(datos_arg[[#This Row],[Moneda]]="USD",datos_arg[[#This Row],[Monto]],datos_arg[[#This Row],[Monto]]/datos_arg[[#This Row],[TC]]),0)</f>
        <v>33.333333333333336</v>
      </c>
      <c r="Y5135" s="14"/>
    </row>
    <row r="5136" spans="1:25" ht="15" customHeight="1" x14ac:dyDescent="0.25">
      <c r="A5136" s="14">
        <f t="shared" si="80"/>
        <v>5133</v>
      </c>
      <c r="B5136" s="1">
        <v>44328</v>
      </c>
      <c r="C5136" s="18">
        <f>+YEAR(datos_arg[[#This Row],[Fecha]])</f>
        <v>2021</v>
      </c>
      <c r="D5136" s="18">
        <f>+MONTH(datos_arg[[#This Row],[Fecha]])</f>
        <v>5</v>
      </c>
      <c r="E5136" s="14" t="s">
        <v>1015</v>
      </c>
      <c r="F5136" s="14" t="s">
        <v>403</v>
      </c>
      <c r="G5136" s="14" t="s">
        <v>5383</v>
      </c>
      <c r="H5136" s="14" t="s">
        <v>6646</v>
      </c>
      <c r="I5136" s="14" t="s">
        <v>7132</v>
      </c>
      <c r="J5136" s="14" t="s">
        <v>425</v>
      </c>
      <c r="K5136" s="14"/>
      <c r="L5136" s="14" t="s">
        <v>425</v>
      </c>
      <c r="M5136" s="14" t="s">
        <v>1370</v>
      </c>
      <c r="N5136" s="14" t="s">
        <v>4142</v>
      </c>
      <c r="O5136" s="14" t="s">
        <v>5067</v>
      </c>
      <c r="P5136" s="14" t="s">
        <v>6422</v>
      </c>
      <c r="Q5136" s="14">
        <v>1</v>
      </c>
      <c r="R5136" s="14" t="s">
        <v>5383</v>
      </c>
      <c r="S5136" s="14" t="s">
        <v>439</v>
      </c>
      <c r="T5136" s="35">
        <v>480</v>
      </c>
      <c r="U5136" s="14" t="s">
        <v>4</v>
      </c>
      <c r="V5136" s="14">
        <v>150</v>
      </c>
      <c r="W5136" s="16">
        <f>+IF(datos_arg[[#This Row],[Moneda]]="ARS",datos_arg[[#This Row],[Monto]],datos_arg[[#This Row],[Monto]]*datos_arg[[#This Row],[TC]])</f>
        <v>480</v>
      </c>
      <c r="X5136" s="16">
        <f>IFERROR(IF(datos_arg[[#This Row],[Moneda]]="USD",datos_arg[[#This Row],[Monto]],datos_arg[[#This Row],[Monto]]/datos_arg[[#This Row],[TC]]),0)</f>
        <v>3.2</v>
      </c>
      <c r="Y5136" s="14"/>
    </row>
    <row r="5137" spans="1:25" ht="15" customHeight="1" x14ac:dyDescent="0.25">
      <c r="A5137" s="14">
        <f t="shared" si="80"/>
        <v>5134</v>
      </c>
      <c r="B5137" s="1">
        <v>44328</v>
      </c>
      <c r="C5137" s="18">
        <f>+YEAR(datos_arg[[#This Row],[Fecha]])</f>
        <v>2021</v>
      </c>
      <c r="D5137" s="18">
        <f>+MONTH(datos_arg[[#This Row],[Fecha]])</f>
        <v>5</v>
      </c>
      <c r="E5137" s="14" t="s">
        <v>1015</v>
      </c>
      <c r="F5137" s="14" t="s">
        <v>403</v>
      </c>
      <c r="G5137" s="14" t="s">
        <v>5383</v>
      </c>
      <c r="H5137" s="14" t="s">
        <v>8103</v>
      </c>
      <c r="I5137" s="14" t="s">
        <v>8105</v>
      </c>
      <c r="J5137" s="14" t="s">
        <v>425</v>
      </c>
      <c r="K5137" s="14"/>
      <c r="L5137" s="14" t="s">
        <v>425</v>
      </c>
      <c r="M5137" s="14" t="s">
        <v>310</v>
      </c>
      <c r="N5137" s="14" t="s">
        <v>5068</v>
      </c>
      <c r="O5137" s="14" t="s">
        <v>5069</v>
      </c>
      <c r="P5137" s="14" t="s">
        <v>6423</v>
      </c>
      <c r="Q5137" s="14"/>
      <c r="R5137" s="14" t="s">
        <v>5383</v>
      </c>
      <c r="S5137" s="14" t="s">
        <v>439</v>
      </c>
      <c r="T5137" s="35">
        <v>5615</v>
      </c>
      <c r="U5137" s="14" t="s">
        <v>4</v>
      </c>
      <c r="V5137" s="14">
        <v>150</v>
      </c>
      <c r="W5137" s="16">
        <f>+IF(datos_arg[[#This Row],[Moneda]]="ARS",datos_arg[[#This Row],[Monto]],datos_arg[[#This Row],[Monto]]*datos_arg[[#This Row],[TC]])</f>
        <v>5615</v>
      </c>
      <c r="X5137" s="16">
        <f>IFERROR(IF(datos_arg[[#This Row],[Moneda]]="USD",datos_arg[[#This Row],[Monto]],datos_arg[[#This Row],[Monto]]/datos_arg[[#This Row],[TC]]),0)</f>
        <v>37.43333333333333</v>
      </c>
      <c r="Y5137" s="14"/>
    </row>
    <row r="5138" spans="1:25" ht="15" customHeight="1" x14ac:dyDescent="0.25">
      <c r="A5138" s="14">
        <f t="shared" si="80"/>
        <v>5135</v>
      </c>
      <c r="B5138" s="1">
        <v>44328</v>
      </c>
      <c r="C5138" s="18">
        <f>+YEAR(datos_arg[[#This Row],[Fecha]])</f>
        <v>2021</v>
      </c>
      <c r="D5138" s="18">
        <f>+MONTH(datos_arg[[#This Row],[Fecha]])</f>
        <v>5</v>
      </c>
      <c r="E5138" s="14" t="s">
        <v>5358</v>
      </c>
      <c r="F5138" s="14" t="s">
        <v>85</v>
      </c>
      <c r="G5138" s="14"/>
      <c r="H5138" s="14" t="s">
        <v>6646</v>
      </c>
      <c r="I5138" s="14" t="s">
        <v>7132</v>
      </c>
      <c r="J5138" s="14" t="s">
        <v>425</v>
      </c>
      <c r="K5138" s="14"/>
      <c r="L5138" s="14" t="s">
        <v>425</v>
      </c>
      <c r="M5138" s="14" t="s">
        <v>5070</v>
      </c>
      <c r="N5138" s="14" t="s">
        <v>4142</v>
      </c>
      <c r="O5138" s="14" t="s">
        <v>5071</v>
      </c>
      <c r="P5138" s="14" t="s">
        <v>6424</v>
      </c>
      <c r="Q5138" s="14">
        <v>1</v>
      </c>
      <c r="R5138" s="14" t="s">
        <v>85</v>
      </c>
      <c r="S5138" s="14" t="s">
        <v>439</v>
      </c>
      <c r="T5138" s="35">
        <v>1150</v>
      </c>
      <c r="U5138" s="14" t="s">
        <v>4</v>
      </c>
      <c r="V5138" s="14">
        <v>150</v>
      </c>
      <c r="W5138" s="16">
        <f>+IF(datos_arg[[#This Row],[Moneda]]="ARS",datos_arg[[#This Row],[Monto]],datos_arg[[#This Row],[Monto]]*datos_arg[[#This Row],[TC]])</f>
        <v>1150</v>
      </c>
      <c r="X5138" s="16">
        <f>IFERROR(IF(datos_arg[[#This Row],[Moneda]]="USD",datos_arg[[#This Row],[Monto]],datos_arg[[#This Row],[Monto]]/datos_arg[[#This Row],[TC]]),0)</f>
        <v>7.666666666666667</v>
      </c>
      <c r="Y5138" s="14"/>
    </row>
    <row r="5139" spans="1:25" ht="15" customHeight="1" x14ac:dyDescent="0.25">
      <c r="A5139" s="14">
        <f t="shared" si="80"/>
        <v>5136</v>
      </c>
      <c r="B5139" s="1">
        <v>44328</v>
      </c>
      <c r="C5139" s="18">
        <f>+YEAR(datos_arg[[#This Row],[Fecha]])</f>
        <v>2021</v>
      </c>
      <c r="D5139" s="18">
        <f>+MONTH(datos_arg[[#This Row],[Fecha]])</f>
        <v>5</v>
      </c>
      <c r="E5139" s="14" t="s">
        <v>1015</v>
      </c>
      <c r="F5139" s="14" t="s">
        <v>403</v>
      </c>
      <c r="G5139" s="14" t="s">
        <v>5383</v>
      </c>
      <c r="H5139" s="14" t="s">
        <v>8103</v>
      </c>
      <c r="I5139" s="14" t="s">
        <v>8105</v>
      </c>
      <c r="J5139" s="14" t="s">
        <v>425</v>
      </c>
      <c r="K5139" s="14"/>
      <c r="L5139" s="14" t="s">
        <v>426</v>
      </c>
      <c r="M5139" s="14" t="s">
        <v>603</v>
      </c>
      <c r="N5139" s="14" t="s">
        <v>4142</v>
      </c>
      <c r="O5139" s="14" t="s">
        <v>5075</v>
      </c>
      <c r="P5139" s="14" t="s">
        <v>6424</v>
      </c>
      <c r="Q5139" s="14">
        <v>50</v>
      </c>
      <c r="R5139" s="14" t="s">
        <v>5383</v>
      </c>
      <c r="S5139" s="14" t="s">
        <v>439</v>
      </c>
      <c r="T5139" s="35">
        <v>100</v>
      </c>
      <c r="U5139" s="14" t="s">
        <v>4</v>
      </c>
      <c r="V5139" s="14">
        <v>150</v>
      </c>
      <c r="W5139" s="16">
        <f>+IF(datos_arg[[#This Row],[Moneda]]="ARS",datos_arg[[#This Row],[Monto]],datos_arg[[#This Row],[Monto]]*datos_arg[[#This Row],[TC]])</f>
        <v>100</v>
      </c>
      <c r="X5139" s="16">
        <f>IFERROR(IF(datos_arg[[#This Row],[Moneda]]="USD",datos_arg[[#This Row],[Monto]],datos_arg[[#This Row],[Monto]]/datos_arg[[#This Row],[TC]]),0)</f>
        <v>0.66666666666666663</v>
      </c>
      <c r="Y5139" s="14"/>
    </row>
    <row r="5140" spans="1:25" ht="15" customHeight="1" x14ac:dyDescent="0.25">
      <c r="A5140" s="14">
        <f t="shared" si="80"/>
        <v>5137</v>
      </c>
      <c r="B5140" s="1">
        <v>44328</v>
      </c>
      <c r="C5140" s="18">
        <f>+YEAR(datos_arg[[#This Row],[Fecha]])</f>
        <v>2021</v>
      </c>
      <c r="D5140" s="18">
        <f>+MONTH(datos_arg[[#This Row],[Fecha]])</f>
        <v>5</v>
      </c>
      <c r="E5140" s="14" t="s">
        <v>1015</v>
      </c>
      <c r="F5140" s="14" t="s">
        <v>403</v>
      </c>
      <c r="G5140" s="14" t="s">
        <v>5383</v>
      </c>
      <c r="H5140" s="14" t="s">
        <v>8103</v>
      </c>
      <c r="I5140" s="14" t="s">
        <v>8105</v>
      </c>
      <c r="J5140" s="14" t="s">
        <v>425</v>
      </c>
      <c r="K5140" s="14"/>
      <c r="L5140" s="14" t="s">
        <v>426</v>
      </c>
      <c r="M5140" s="14" t="s">
        <v>603</v>
      </c>
      <c r="N5140" s="14" t="s">
        <v>4142</v>
      </c>
      <c r="O5140" s="14" t="s">
        <v>5074</v>
      </c>
      <c r="P5140" s="14" t="s">
        <v>6424</v>
      </c>
      <c r="Q5140" s="14">
        <v>50</v>
      </c>
      <c r="R5140" s="14" t="s">
        <v>5383</v>
      </c>
      <c r="S5140" s="14" t="s">
        <v>439</v>
      </c>
      <c r="T5140" s="35">
        <v>200</v>
      </c>
      <c r="U5140" s="14" t="s">
        <v>4</v>
      </c>
      <c r="V5140" s="14">
        <v>150</v>
      </c>
      <c r="W5140" s="16">
        <f>+IF(datos_arg[[#This Row],[Moneda]]="ARS",datos_arg[[#This Row],[Monto]],datos_arg[[#This Row],[Monto]]*datos_arg[[#This Row],[TC]])</f>
        <v>200</v>
      </c>
      <c r="X5140" s="16">
        <f>IFERROR(IF(datos_arg[[#This Row],[Moneda]]="USD",datos_arg[[#This Row],[Monto]],datos_arg[[#This Row],[Monto]]/datos_arg[[#This Row],[TC]]),0)</f>
        <v>1.3333333333333333</v>
      </c>
      <c r="Y5140" s="14"/>
    </row>
    <row r="5141" spans="1:25" ht="15" customHeight="1" x14ac:dyDescent="0.25">
      <c r="A5141" s="14">
        <f t="shared" si="80"/>
        <v>5138</v>
      </c>
      <c r="B5141" s="1">
        <v>44328</v>
      </c>
      <c r="C5141" s="18">
        <f>+YEAR(datos_arg[[#This Row],[Fecha]])</f>
        <v>2021</v>
      </c>
      <c r="D5141" s="18">
        <f>+MONTH(datos_arg[[#This Row],[Fecha]])</f>
        <v>5</v>
      </c>
      <c r="E5141" s="14" t="s">
        <v>1015</v>
      </c>
      <c r="F5141" s="14" t="s">
        <v>403</v>
      </c>
      <c r="G5141" s="14" t="s">
        <v>5383</v>
      </c>
      <c r="H5141" s="14" t="s">
        <v>8103</v>
      </c>
      <c r="I5141" s="14" t="s">
        <v>8105</v>
      </c>
      <c r="J5141" s="14" t="s">
        <v>425</v>
      </c>
      <c r="K5141" s="14"/>
      <c r="L5141" s="14" t="s">
        <v>425</v>
      </c>
      <c r="M5141" s="14" t="s">
        <v>5072</v>
      </c>
      <c r="N5141" s="14" t="s">
        <v>4142</v>
      </c>
      <c r="O5141" s="14" t="s">
        <v>5073</v>
      </c>
      <c r="P5141" s="14" t="s">
        <v>6424</v>
      </c>
      <c r="Q5141" s="14">
        <v>1</v>
      </c>
      <c r="R5141" s="14" t="s">
        <v>5383</v>
      </c>
      <c r="S5141" s="14" t="s">
        <v>439</v>
      </c>
      <c r="T5141" s="35">
        <v>265</v>
      </c>
      <c r="U5141" s="14" t="s">
        <v>4</v>
      </c>
      <c r="V5141" s="14">
        <v>150</v>
      </c>
      <c r="W5141" s="16">
        <f>+IF(datos_arg[[#This Row],[Moneda]]="ARS",datos_arg[[#This Row],[Monto]],datos_arg[[#This Row],[Monto]]*datos_arg[[#This Row],[TC]])</f>
        <v>265</v>
      </c>
      <c r="X5141" s="16">
        <f>IFERROR(IF(datos_arg[[#This Row],[Moneda]]="USD",datos_arg[[#This Row],[Monto]],datos_arg[[#This Row],[Monto]]/datos_arg[[#This Row],[TC]]),0)</f>
        <v>1.7666666666666666</v>
      </c>
      <c r="Y5141" s="14"/>
    </row>
    <row r="5142" spans="1:25" ht="15" customHeight="1" x14ac:dyDescent="0.25">
      <c r="A5142" s="14">
        <f t="shared" si="80"/>
        <v>5139</v>
      </c>
      <c r="B5142" s="1">
        <v>44329</v>
      </c>
      <c r="C5142" s="18">
        <f>+YEAR(datos_arg[[#This Row],[Fecha]])</f>
        <v>2021</v>
      </c>
      <c r="D5142" s="18">
        <f>+MONTH(datos_arg[[#This Row],[Fecha]])</f>
        <v>5</v>
      </c>
      <c r="E5142" s="14" t="s">
        <v>1016</v>
      </c>
      <c r="F5142" s="14" t="s">
        <v>404</v>
      </c>
      <c r="G5142" s="14"/>
      <c r="H5142" s="14" t="s">
        <v>6646</v>
      </c>
      <c r="I5142" s="14" t="s">
        <v>7132</v>
      </c>
      <c r="J5142" s="14" t="s">
        <v>425</v>
      </c>
      <c r="K5142" s="14"/>
      <c r="L5142" s="14" t="s">
        <v>425</v>
      </c>
      <c r="M5142" s="14" t="s">
        <v>5076</v>
      </c>
      <c r="N5142" s="14" t="s">
        <v>5076</v>
      </c>
      <c r="O5142" s="14" t="s">
        <v>5077</v>
      </c>
      <c r="P5142" s="14" t="s">
        <v>6425</v>
      </c>
      <c r="Q5142" s="14"/>
      <c r="R5142" s="14" t="s">
        <v>404</v>
      </c>
      <c r="S5142" s="14" t="s">
        <v>439</v>
      </c>
      <c r="T5142" s="35">
        <v>13800</v>
      </c>
      <c r="U5142" s="14" t="s">
        <v>4</v>
      </c>
      <c r="V5142" s="14">
        <v>150</v>
      </c>
      <c r="W5142" s="16">
        <f>+IF(datos_arg[[#This Row],[Moneda]]="ARS",datos_arg[[#This Row],[Monto]],datos_arg[[#This Row],[Monto]]*datos_arg[[#This Row],[TC]])</f>
        <v>13800</v>
      </c>
      <c r="X5142" s="16">
        <f>IFERROR(IF(datos_arg[[#This Row],[Moneda]]="USD",datos_arg[[#This Row],[Monto]],datos_arg[[#This Row],[Monto]]/datos_arg[[#This Row],[TC]]),0)</f>
        <v>92</v>
      </c>
      <c r="Y5142" s="14"/>
    </row>
    <row r="5143" spans="1:25" ht="15" customHeight="1" x14ac:dyDescent="0.25">
      <c r="A5143" s="14">
        <f t="shared" si="80"/>
        <v>5140</v>
      </c>
      <c r="B5143" s="1">
        <v>44329</v>
      </c>
      <c r="C5143" s="18">
        <f>+YEAR(datos_arg[[#This Row],[Fecha]])</f>
        <v>2021</v>
      </c>
      <c r="D5143" s="18">
        <f>+MONTH(datos_arg[[#This Row],[Fecha]])</f>
        <v>5</v>
      </c>
      <c r="E5143" s="14" t="s">
        <v>1016</v>
      </c>
      <c r="F5143" s="14" t="s">
        <v>404</v>
      </c>
      <c r="G5143" s="14"/>
      <c r="H5143" s="14" t="s">
        <v>6646</v>
      </c>
      <c r="I5143" s="14" t="s">
        <v>7132</v>
      </c>
      <c r="J5143" s="14" t="s">
        <v>425</v>
      </c>
      <c r="K5143" s="14"/>
      <c r="L5143" s="14" t="s">
        <v>425</v>
      </c>
      <c r="M5143" s="14" t="s">
        <v>5076</v>
      </c>
      <c r="N5143" s="14" t="s">
        <v>5076</v>
      </c>
      <c r="O5143" s="14" t="s">
        <v>5055</v>
      </c>
      <c r="P5143" s="14" t="s">
        <v>6418</v>
      </c>
      <c r="Q5143" s="14"/>
      <c r="R5143" s="14" t="s">
        <v>404</v>
      </c>
      <c r="S5143" s="14" t="s">
        <v>613</v>
      </c>
      <c r="T5143" s="35">
        <v>9318.42</v>
      </c>
      <c r="U5143" s="14" t="s">
        <v>4</v>
      </c>
      <c r="V5143" s="14">
        <v>150</v>
      </c>
      <c r="W5143" s="16">
        <f>+IF(datos_arg[[#This Row],[Moneda]]="ARS",datos_arg[[#This Row],[Monto]],datos_arg[[#This Row],[Monto]]*datos_arg[[#This Row],[TC]])</f>
        <v>9318.42</v>
      </c>
      <c r="X5143" s="16">
        <f>IFERROR(IF(datos_arg[[#This Row],[Moneda]]="USD",datos_arg[[#This Row],[Monto]],datos_arg[[#This Row],[Monto]]/datos_arg[[#This Row],[TC]]),0)</f>
        <v>62.122799999999998</v>
      </c>
      <c r="Y5143" s="14"/>
    </row>
    <row r="5144" spans="1:25" ht="15" customHeight="1" x14ac:dyDescent="0.25">
      <c r="A5144" s="14">
        <f t="shared" si="80"/>
        <v>5141</v>
      </c>
      <c r="B5144" s="1">
        <v>44330</v>
      </c>
      <c r="C5144" s="18">
        <f>+YEAR(datos_arg[[#This Row],[Fecha]])</f>
        <v>2021</v>
      </c>
      <c r="D5144" s="18">
        <f>+MONTH(datos_arg[[#This Row],[Fecha]])</f>
        <v>5</v>
      </c>
      <c r="E5144" s="14" t="s">
        <v>1015</v>
      </c>
      <c r="F5144" s="14" t="s">
        <v>403</v>
      </c>
      <c r="G5144" s="14" t="s">
        <v>5383</v>
      </c>
      <c r="H5144" s="14" t="s">
        <v>8103</v>
      </c>
      <c r="I5144" s="14" t="s">
        <v>8105</v>
      </c>
      <c r="J5144" s="14" t="s">
        <v>472</v>
      </c>
      <c r="K5144" s="14" t="s">
        <v>421</v>
      </c>
      <c r="L5144" s="14" t="s">
        <v>425</v>
      </c>
      <c r="M5144" s="14" t="s">
        <v>3010</v>
      </c>
      <c r="N5144" s="14" t="s">
        <v>4542</v>
      </c>
      <c r="O5144" s="14" t="s">
        <v>5078</v>
      </c>
      <c r="P5144" s="14" t="s">
        <v>6426</v>
      </c>
      <c r="Q5144" s="14">
        <v>30</v>
      </c>
      <c r="R5144" s="14" t="s">
        <v>5383</v>
      </c>
      <c r="S5144" s="14" t="s">
        <v>439</v>
      </c>
      <c r="T5144" s="35">
        <v>13296.6</v>
      </c>
      <c r="U5144" s="14" t="s">
        <v>4</v>
      </c>
      <c r="V5144" s="14">
        <v>150</v>
      </c>
      <c r="W5144" s="16">
        <f>+IF(datos_arg[[#This Row],[Moneda]]="ARS",datos_arg[[#This Row],[Monto]],datos_arg[[#This Row],[Monto]]*datos_arg[[#This Row],[TC]])</f>
        <v>13296.6</v>
      </c>
      <c r="X5144" s="16">
        <f>IFERROR(IF(datos_arg[[#This Row],[Moneda]]="USD",datos_arg[[#This Row],[Monto]],datos_arg[[#This Row],[Monto]]/datos_arg[[#This Row],[TC]]),0)</f>
        <v>88.644000000000005</v>
      </c>
      <c r="Y5144" s="14"/>
    </row>
    <row r="5145" spans="1:25" ht="15" customHeight="1" x14ac:dyDescent="0.25">
      <c r="A5145" s="14">
        <f t="shared" si="80"/>
        <v>5142</v>
      </c>
      <c r="B5145" s="1">
        <v>44330</v>
      </c>
      <c r="C5145" s="18">
        <f>+YEAR(datos_arg[[#This Row],[Fecha]])</f>
        <v>2021</v>
      </c>
      <c r="D5145" s="18">
        <f>+MONTH(datos_arg[[#This Row],[Fecha]])</f>
        <v>5</v>
      </c>
      <c r="E5145" s="14" t="s">
        <v>1015</v>
      </c>
      <c r="F5145" s="14" t="s">
        <v>403</v>
      </c>
      <c r="G5145" s="14" t="s">
        <v>5383</v>
      </c>
      <c r="H5145" s="14" t="s">
        <v>8103</v>
      </c>
      <c r="I5145" s="14" t="s">
        <v>8105</v>
      </c>
      <c r="J5145" s="14" t="s">
        <v>472</v>
      </c>
      <c r="K5145" s="14" t="s">
        <v>421</v>
      </c>
      <c r="L5145" s="14" t="s">
        <v>425</v>
      </c>
      <c r="M5145" s="14" t="s">
        <v>3010</v>
      </c>
      <c r="N5145" s="14" t="s">
        <v>4542</v>
      </c>
      <c r="O5145" s="14" t="s">
        <v>5079</v>
      </c>
      <c r="P5145" s="14" t="s">
        <v>6426</v>
      </c>
      <c r="Q5145" s="14">
        <v>15</v>
      </c>
      <c r="R5145" s="14" t="s">
        <v>5383</v>
      </c>
      <c r="S5145" s="14" t="s">
        <v>439</v>
      </c>
      <c r="T5145" s="35">
        <v>6289.07</v>
      </c>
      <c r="U5145" s="14" t="s">
        <v>4</v>
      </c>
      <c r="V5145" s="14">
        <v>150</v>
      </c>
      <c r="W5145" s="16">
        <f>+IF(datos_arg[[#This Row],[Moneda]]="ARS",datos_arg[[#This Row],[Monto]],datos_arg[[#This Row],[Monto]]*datos_arg[[#This Row],[TC]])</f>
        <v>6289.07</v>
      </c>
      <c r="X5145" s="16">
        <f>IFERROR(IF(datos_arg[[#This Row],[Moneda]]="USD",datos_arg[[#This Row],[Monto]],datos_arg[[#This Row],[Monto]]/datos_arg[[#This Row],[TC]]),0)</f>
        <v>41.92713333333333</v>
      </c>
      <c r="Y5145" s="14"/>
    </row>
    <row r="5146" spans="1:25" x14ac:dyDescent="0.25">
      <c r="A5146" s="14">
        <f t="shared" si="80"/>
        <v>5143</v>
      </c>
      <c r="B5146" s="1">
        <v>44330</v>
      </c>
      <c r="C5146" s="18">
        <f>+YEAR(datos_arg[[#This Row],[Fecha]])</f>
        <v>2021</v>
      </c>
      <c r="D5146" s="18">
        <f>+MONTH(datos_arg[[#This Row],[Fecha]])</f>
        <v>5</v>
      </c>
      <c r="E5146" s="14" t="s">
        <v>617</v>
      </c>
      <c r="F5146" s="14" t="s">
        <v>5384</v>
      </c>
      <c r="G5146" s="14"/>
      <c r="H5146" s="14" t="s">
        <v>6649</v>
      </c>
      <c r="I5146" s="14" t="s">
        <v>7132</v>
      </c>
      <c r="J5146" s="14" t="s">
        <v>482</v>
      </c>
      <c r="K5146" s="14" t="s">
        <v>420</v>
      </c>
      <c r="L5146" s="14" t="s">
        <v>426</v>
      </c>
      <c r="M5146" s="14" t="s">
        <v>482</v>
      </c>
      <c r="N5146" s="14" t="s">
        <v>4291</v>
      </c>
      <c r="O5146" s="14" t="s">
        <v>5080</v>
      </c>
      <c r="P5146" s="14"/>
      <c r="Q5146" s="14">
        <v>0</v>
      </c>
      <c r="R5146" s="14" t="s">
        <v>5384</v>
      </c>
      <c r="S5146" s="14" t="s">
        <v>440</v>
      </c>
      <c r="T5146" s="35">
        <v>1400</v>
      </c>
      <c r="U5146" s="14" t="s">
        <v>2</v>
      </c>
      <c r="V5146" s="14">
        <v>150</v>
      </c>
      <c r="W5146" s="16">
        <f>+IF(datos_arg[[#This Row],[Moneda]]="ARS",datos_arg[[#This Row],[Monto]],datos_arg[[#This Row],[Monto]]*datos_arg[[#This Row],[TC]])</f>
        <v>210000</v>
      </c>
      <c r="X5146" s="16">
        <f>IFERROR(IF(datos_arg[[#This Row],[Moneda]]="USD",datos_arg[[#This Row],[Monto]],datos_arg[[#This Row],[Monto]]/datos_arg[[#This Row],[TC]]),0)</f>
        <v>1400</v>
      </c>
      <c r="Y5146" s="14"/>
    </row>
    <row r="5147" spans="1:25" x14ac:dyDescent="0.25">
      <c r="A5147" s="14">
        <f t="shared" si="80"/>
        <v>5144</v>
      </c>
      <c r="B5147" s="1">
        <v>44330</v>
      </c>
      <c r="C5147" s="18">
        <f>+YEAR(datos_arg[[#This Row],[Fecha]])</f>
        <v>2021</v>
      </c>
      <c r="D5147" s="18">
        <f>+MONTH(datos_arg[[#This Row],[Fecha]])</f>
        <v>5</v>
      </c>
      <c r="E5147" s="14" t="s">
        <v>408</v>
      </c>
      <c r="F5147" s="14" t="s">
        <v>69</v>
      </c>
      <c r="G5147" s="14"/>
      <c r="H5147" s="14" t="s">
        <v>7132</v>
      </c>
      <c r="I5147" s="14" t="s">
        <v>7132</v>
      </c>
      <c r="J5147" s="14" t="s">
        <v>425</v>
      </c>
      <c r="K5147" s="14"/>
      <c r="L5147" s="14" t="s">
        <v>425</v>
      </c>
      <c r="M5147" s="14" t="s">
        <v>2530</v>
      </c>
      <c r="N5147" s="14" t="s">
        <v>2530</v>
      </c>
      <c r="O5147" s="14"/>
      <c r="P5147" s="14"/>
      <c r="Q5147" s="14"/>
      <c r="R5147" s="14" t="s">
        <v>439</v>
      </c>
      <c r="S5147" s="14" t="s">
        <v>440</v>
      </c>
      <c r="T5147" s="35">
        <v>6000</v>
      </c>
      <c r="U5147" s="14" t="s">
        <v>2</v>
      </c>
      <c r="V5147" s="14">
        <v>149</v>
      </c>
      <c r="W5147" s="16">
        <f>+IF(datos_arg[[#This Row],[Moneda]]="ARS",datos_arg[[#This Row],[Monto]],datos_arg[[#This Row],[Monto]]*datos_arg[[#This Row],[TC]])</f>
        <v>894000</v>
      </c>
      <c r="X5147" s="16">
        <f>IFERROR(IF(datos_arg[[#This Row],[Moneda]]="USD",datos_arg[[#This Row],[Monto]],datos_arg[[#This Row],[Monto]]/datos_arg[[#This Row],[TC]]),0)</f>
        <v>6000</v>
      </c>
      <c r="Y5147" s="14"/>
    </row>
    <row r="5148" spans="1:25" ht="15" customHeight="1" x14ac:dyDescent="0.25">
      <c r="A5148" s="14">
        <f t="shared" si="80"/>
        <v>5145</v>
      </c>
      <c r="B5148" s="1">
        <v>44330</v>
      </c>
      <c r="C5148" s="18">
        <f>+YEAR(datos_arg[[#This Row],[Fecha]])</f>
        <v>2021</v>
      </c>
      <c r="D5148" s="18">
        <f>+MONTH(datos_arg[[#This Row],[Fecha]])</f>
        <v>5</v>
      </c>
      <c r="E5148" s="14" t="s">
        <v>5358</v>
      </c>
      <c r="F5148" s="14" t="s">
        <v>969</v>
      </c>
      <c r="G5148" s="14"/>
      <c r="H5148" s="14" t="s">
        <v>7132</v>
      </c>
      <c r="I5148" s="14" t="s">
        <v>7132</v>
      </c>
      <c r="J5148" s="14" t="s">
        <v>425</v>
      </c>
      <c r="K5148" s="14"/>
      <c r="L5148" s="14" t="s">
        <v>425</v>
      </c>
      <c r="M5148" s="14" t="s">
        <v>693</v>
      </c>
      <c r="N5148" s="14" t="s">
        <v>100</v>
      </c>
      <c r="O5148" s="14" t="s">
        <v>5081</v>
      </c>
      <c r="P5148" s="14" t="s">
        <v>6427</v>
      </c>
      <c r="Q5148" s="14">
        <v>3</v>
      </c>
      <c r="R5148" s="14" t="s">
        <v>969</v>
      </c>
      <c r="S5148" s="14" t="s">
        <v>439</v>
      </c>
      <c r="T5148" s="35">
        <v>81000</v>
      </c>
      <c r="U5148" s="14" t="s">
        <v>4</v>
      </c>
      <c r="V5148" s="14">
        <v>149</v>
      </c>
      <c r="W5148" s="16">
        <f>+IF(datos_arg[[#This Row],[Moneda]]="ARS",datos_arg[[#This Row],[Monto]],datos_arg[[#This Row],[Monto]]*datos_arg[[#This Row],[TC]])</f>
        <v>81000</v>
      </c>
      <c r="X5148" s="16">
        <f>IFERROR(IF(datos_arg[[#This Row],[Moneda]]="USD",datos_arg[[#This Row],[Monto]],datos_arg[[#This Row],[Monto]]/datos_arg[[#This Row],[TC]]),0)</f>
        <v>543.62416107382546</v>
      </c>
      <c r="Y5148" s="14"/>
    </row>
    <row r="5149" spans="1:25" ht="15" customHeight="1" x14ac:dyDescent="0.25">
      <c r="A5149" s="14">
        <f t="shared" si="80"/>
        <v>5146</v>
      </c>
      <c r="B5149" s="1">
        <v>44330</v>
      </c>
      <c r="C5149" s="18">
        <f>+YEAR(datos_arg[[#This Row],[Fecha]])</f>
        <v>2021</v>
      </c>
      <c r="D5149" s="18">
        <f>+MONTH(datos_arg[[#This Row],[Fecha]])</f>
        <v>5</v>
      </c>
      <c r="E5149" s="14" t="s">
        <v>5358</v>
      </c>
      <c r="F5149" s="14" t="s">
        <v>969</v>
      </c>
      <c r="G5149" s="14"/>
      <c r="H5149" s="14" t="s">
        <v>6646</v>
      </c>
      <c r="I5149" s="14" t="s">
        <v>7132</v>
      </c>
      <c r="J5149" s="14" t="s">
        <v>425</v>
      </c>
      <c r="K5149" s="14"/>
      <c r="L5149" s="14" t="s">
        <v>425</v>
      </c>
      <c r="M5149" s="14" t="s">
        <v>616</v>
      </c>
      <c r="N5149" s="14" t="s">
        <v>100</v>
      </c>
      <c r="O5149" s="14" t="s">
        <v>5082</v>
      </c>
      <c r="P5149" s="14" t="s">
        <v>6427</v>
      </c>
      <c r="Q5149" s="14">
        <v>1</v>
      </c>
      <c r="R5149" s="14" t="s">
        <v>969</v>
      </c>
      <c r="S5149" s="14" t="s">
        <v>439</v>
      </c>
      <c r="T5149" s="35">
        <v>127899.98</v>
      </c>
      <c r="U5149" s="14" t="s">
        <v>4</v>
      </c>
      <c r="V5149" s="14">
        <v>149</v>
      </c>
      <c r="W5149" s="16">
        <f>+IF(datos_arg[[#This Row],[Moneda]]="ARS",datos_arg[[#This Row],[Monto]],datos_arg[[#This Row],[Monto]]*datos_arg[[#This Row],[TC]])</f>
        <v>127899.98</v>
      </c>
      <c r="X5149" s="16">
        <f>IFERROR(IF(datos_arg[[#This Row],[Moneda]]="USD",datos_arg[[#This Row],[Monto]],datos_arg[[#This Row],[Monto]]/datos_arg[[#This Row],[TC]]),0)</f>
        <v>858.38912751677844</v>
      </c>
      <c r="Y5149" s="14"/>
    </row>
    <row r="5150" spans="1:25" ht="15" customHeight="1" x14ac:dyDescent="0.25">
      <c r="A5150" s="14">
        <f t="shared" si="80"/>
        <v>5147</v>
      </c>
      <c r="B5150" s="1">
        <v>44330</v>
      </c>
      <c r="C5150" s="18">
        <f>+YEAR(datos_arg[[#This Row],[Fecha]])</f>
        <v>2021</v>
      </c>
      <c r="D5150" s="18">
        <f>+MONTH(datos_arg[[#This Row],[Fecha]])</f>
        <v>5</v>
      </c>
      <c r="E5150" s="14" t="s">
        <v>5358</v>
      </c>
      <c r="F5150" s="14" t="s">
        <v>969</v>
      </c>
      <c r="G5150" s="14"/>
      <c r="H5150" s="14" t="s">
        <v>6646</v>
      </c>
      <c r="I5150" s="14" t="s">
        <v>7132</v>
      </c>
      <c r="J5150" s="14" t="s">
        <v>425</v>
      </c>
      <c r="K5150" s="14"/>
      <c r="L5150" s="14" t="s">
        <v>425</v>
      </c>
      <c r="M5150" s="14" t="s">
        <v>616</v>
      </c>
      <c r="N5150" s="14" t="s">
        <v>100</v>
      </c>
      <c r="O5150" s="14" t="s">
        <v>5085</v>
      </c>
      <c r="P5150" s="14" t="s">
        <v>6427</v>
      </c>
      <c r="Q5150" s="14">
        <v>1</v>
      </c>
      <c r="R5150" s="14" t="s">
        <v>969</v>
      </c>
      <c r="S5150" s="14" t="s">
        <v>439</v>
      </c>
      <c r="T5150" s="35">
        <v>123999</v>
      </c>
      <c r="U5150" s="14" t="s">
        <v>4</v>
      </c>
      <c r="V5150" s="14">
        <v>149</v>
      </c>
      <c r="W5150" s="16">
        <f>+IF(datos_arg[[#This Row],[Moneda]]="ARS",datos_arg[[#This Row],[Monto]],datos_arg[[#This Row],[Monto]]*datos_arg[[#This Row],[TC]])</f>
        <v>123999</v>
      </c>
      <c r="X5150" s="16">
        <f>IFERROR(IF(datos_arg[[#This Row],[Moneda]]="USD",datos_arg[[#This Row],[Monto]],datos_arg[[#This Row],[Monto]]/datos_arg[[#This Row],[TC]]),0)</f>
        <v>832.20805369127515</v>
      </c>
      <c r="Y5150" s="14"/>
    </row>
    <row r="5151" spans="1:25" ht="15" customHeight="1" x14ac:dyDescent="0.25">
      <c r="A5151" s="14">
        <f t="shared" si="80"/>
        <v>5148</v>
      </c>
      <c r="B5151" s="1">
        <v>44330</v>
      </c>
      <c r="C5151" s="18">
        <f>+YEAR(datos_arg[[#This Row],[Fecha]])</f>
        <v>2021</v>
      </c>
      <c r="D5151" s="18">
        <f>+MONTH(datos_arg[[#This Row],[Fecha]])</f>
        <v>5</v>
      </c>
      <c r="E5151" s="14" t="s">
        <v>5358</v>
      </c>
      <c r="F5151" s="14" t="s">
        <v>969</v>
      </c>
      <c r="G5151" s="14"/>
      <c r="H5151" s="14" t="s">
        <v>433</v>
      </c>
      <c r="I5151" s="14" t="s">
        <v>955</v>
      </c>
      <c r="J5151" s="14" t="s">
        <v>425</v>
      </c>
      <c r="K5151" s="14"/>
      <c r="L5151" s="14" t="s">
        <v>425</v>
      </c>
      <c r="M5151" s="14" t="s">
        <v>5083</v>
      </c>
      <c r="N5151" s="14" t="s">
        <v>100</v>
      </c>
      <c r="O5151" s="14" t="s">
        <v>5084</v>
      </c>
      <c r="P5151" s="14" t="s">
        <v>6427</v>
      </c>
      <c r="Q5151" s="14">
        <v>1</v>
      </c>
      <c r="R5151" s="14" t="s">
        <v>969</v>
      </c>
      <c r="S5151" s="14" t="s">
        <v>439</v>
      </c>
      <c r="T5151" s="35">
        <v>36499</v>
      </c>
      <c r="U5151" s="14" t="s">
        <v>4</v>
      </c>
      <c r="V5151" s="14">
        <v>149</v>
      </c>
      <c r="W5151" s="16">
        <f>+IF(datos_arg[[#This Row],[Moneda]]="ARS",datos_arg[[#This Row],[Monto]],datos_arg[[#This Row],[Monto]]*datos_arg[[#This Row],[TC]])</f>
        <v>36499</v>
      </c>
      <c r="X5151" s="16">
        <f>IFERROR(IF(datos_arg[[#This Row],[Moneda]]="USD",datos_arg[[#This Row],[Monto]],datos_arg[[#This Row],[Monto]]/datos_arg[[#This Row],[TC]]),0)</f>
        <v>244.95973154362417</v>
      </c>
      <c r="Y5151" s="14"/>
    </row>
    <row r="5152" spans="1:25" ht="15" customHeight="1" x14ac:dyDescent="0.25">
      <c r="A5152" s="14">
        <f t="shared" si="80"/>
        <v>5149</v>
      </c>
      <c r="B5152" s="1">
        <v>44330</v>
      </c>
      <c r="C5152" s="18">
        <f>+YEAR(datos_arg[[#This Row],[Fecha]])</f>
        <v>2021</v>
      </c>
      <c r="D5152" s="18">
        <f>+MONTH(datos_arg[[#This Row],[Fecha]])</f>
        <v>5</v>
      </c>
      <c r="E5152" s="14" t="s">
        <v>5358</v>
      </c>
      <c r="F5152" s="14" t="s">
        <v>969</v>
      </c>
      <c r="G5152" s="14"/>
      <c r="H5152" s="14" t="s">
        <v>433</v>
      </c>
      <c r="I5152" s="14" t="s">
        <v>955</v>
      </c>
      <c r="J5152" s="14" t="s">
        <v>425</v>
      </c>
      <c r="K5152" s="14"/>
      <c r="L5152" s="14" t="s">
        <v>425</v>
      </c>
      <c r="M5152" s="14" t="s">
        <v>5083</v>
      </c>
      <c r="N5152" s="14" t="s">
        <v>100</v>
      </c>
      <c r="O5152" s="14" t="s">
        <v>5086</v>
      </c>
      <c r="P5152" s="14" t="s">
        <v>6427</v>
      </c>
      <c r="Q5152" s="14">
        <v>1</v>
      </c>
      <c r="R5152" s="14" t="s">
        <v>969</v>
      </c>
      <c r="S5152" s="14" t="s">
        <v>439</v>
      </c>
      <c r="T5152" s="35">
        <v>40490</v>
      </c>
      <c r="U5152" s="14" t="s">
        <v>4</v>
      </c>
      <c r="V5152" s="14">
        <v>149</v>
      </c>
      <c r="W5152" s="16">
        <f>+IF(datos_arg[[#This Row],[Moneda]]="ARS",datos_arg[[#This Row],[Monto]],datos_arg[[#This Row],[Monto]]*datos_arg[[#This Row],[TC]])</f>
        <v>40490</v>
      </c>
      <c r="X5152" s="16">
        <f>IFERROR(IF(datos_arg[[#This Row],[Moneda]]="USD",datos_arg[[#This Row],[Monto]],datos_arg[[#This Row],[Monto]]/datos_arg[[#This Row],[TC]]),0)</f>
        <v>271.744966442953</v>
      </c>
      <c r="Y5152" s="14"/>
    </row>
    <row r="5153" spans="1:25" ht="15" customHeight="1" x14ac:dyDescent="0.25">
      <c r="A5153" s="14">
        <f t="shared" si="80"/>
        <v>5150</v>
      </c>
      <c r="B5153" s="1">
        <v>44330</v>
      </c>
      <c r="C5153" s="18">
        <f>+YEAR(datos_arg[[#This Row],[Fecha]])</f>
        <v>2021</v>
      </c>
      <c r="D5153" s="18">
        <f>+MONTH(datos_arg[[#This Row],[Fecha]])</f>
        <v>5</v>
      </c>
      <c r="E5153" s="14" t="s">
        <v>5358</v>
      </c>
      <c r="F5153" s="14" t="s">
        <v>4109</v>
      </c>
      <c r="G5153" s="14"/>
      <c r="H5153" s="14" t="s">
        <v>6646</v>
      </c>
      <c r="I5153" s="14" t="s">
        <v>7132</v>
      </c>
      <c r="J5153" s="14" t="s">
        <v>422</v>
      </c>
      <c r="K5153" s="14" t="s">
        <v>420</v>
      </c>
      <c r="L5153" s="14" t="s">
        <v>422</v>
      </c>
      <c r="M5153" s="14" t="s">
        <v>1335</v>
      </c>
      <c r="N5153" s="14" t="s">
        <v>5087</v>
      </c>
      <c r="O5153" s="14" t="s">
        <v>5088</v>
      </c>
      <c r="P5153" s="14" t="s">
        <v>6428</v>
      </c>
      <c r="Q5153" s="14">
        <v>1</v>
      </c>
      <c r="R5153" s="14" t="s">
        <v>4109</v>
      </c>
      <c r="S5153" s="14" t="s">
        <v>439</v>
      </c>
      <c r="T5153" s="35">
        <v>61000</v>
      </c>
      <c r="U5153" s="14" t="s">
        <v>4</v>
      </c>
      <c r="V5153" s="14">
        <v>149</v>
      </c>
      <c r="W5153" s="16">
        <f>+IF(datos_arg[[#This Row],[Moneda]]="ARS",datos_arg[[#This Row],[Monto]],datos_arg[[#This Row],[Monto]]*datos_arg[[#This Row],[TC]])</f>
        <v>61000</v>
      </c>
      <c r="X5153" s="16">
        <f>IFERROR(IF(datos_arg[[#This Row],[Moneda]]="USD",datos_arg[[#This Row],[Monto]],datos_arg[[#This Row],[Monto]]/datos_arg[[#This Row],[TC]]),0)</f>
        <v>409.39597315436242</v>
      </c>
      <c r="Y5153" s="14"/>
    </row>
    <row r="5154" spans="1:25" ht="15" customHeight="1" x14ac:dyDescent="0.25">
      <c r="A5154" s="14">
        <f t="shared" si="80"/>
        <v>5151</v>
      </c>
      <c r="B5154" s="1">
        <v>44330</v>
      </c>
      <c r="C5154" s="18">
        <f>+YEAR(datos_arg[[#This Row],[Fecha]])</f>
        <v>2021</v>
      </c>
      <c r="D5154" s="18">
        <f>+MONTH(datos_arg[[#This Row],[Fecha]])</f>
        <v>5</v>
      </c>
      <c r="E5154" s="14" t="s">
        <v>5358</v>
      </c>
      <c r="F5154" s="14" t="s">
        <v>85</v>
      </c>
      <c r="G5154" s="14"/>
      <c r="H5154" s="14" t="s">
        <v>6646</v>
      </c>
      <c r="I5154" s="14" t="s">
        <v>7132</v>
      </c>
      <c r="J5154" s="14" t="s">
        <v>425</v>
      </c>
      <c r="K5154" s="14" t="s">
        <v>421</v>
      </c>
      <c r="L5154" s="14" t="s">
        <v>425</v>
      </c>
      <c r="M5154" s="14" t="s">
        <v>1629</v>
      </c>
      <c r="N5154" s="14" t="s">
        <v>5089</v>
      </c>
      <c r="O5154" s="14" t="s">
        <v>5090</v>
      </c>
      <c r="P5154" s="14" t="s">
        <v>6429</v>
      </c>
      <c r="Q5154" s="14">
        <v>1</v>
      </c>
      <c r="R5154" s="14" t="s">
        <v>85</v>
      </c>
      <c r="S5154" s="14" t="s">
        <v>439</v>
      </c>
      <c r="T5154" s="35">
        <v>50000</v>
      </c>
      <c r="U5154" s="14" t="s">
        <v>4</v>
      </c>
      <c r="V5154" s="14">
        <v>149</v>
      </c>
      <c r="W5154" s="16">
        <f>+IF(datos_arg[[#This Row],[Moneda]]="ARS",datos_arg[[#This Row],[Monto]],datos_arg[[#This Row],[Monto]]*datos_arg[[#This Row],[TC]])</f>
        <v>50000</v>
      </c>
      <c r="X5154" s="16">
        <f>IFERROR(IF(datos_arg[[#This Row],[Moneda]]="USD",datos_arg[[#This Row],[Monto]],datos_arg[[#This Row],[Monto]]/datos_arg[[#This Row],[TC]]),0)</f>
        <v>335.57046979865771</v>
      </c>
      <c r="Y5154" s="14"/>
    </row>
    <row r="5155" spans="1:25" ht="15" customHeight="1" x14ac:dyDescent="0.25">
      <c r="A5155" s="14">
        <f t="shared" si="80"/>
        <v>5152</v>
      </c>
      <c r="B5155" s="1">
        <v>44330</v>
      </c>
      <c r="C5155" s="18">
        <f>+YEAR(datos_arg[[#This Row],[Fecha]])</f>
        <v>2021</v>
      </c>
      <c r="D5155" s="18">
        <f>+MONTH(datos_arg[[#This Row],[Fecha]])</f>
        <v>5</v>
      </c>
      <c r="E5155" s="14" t="s">
        <v>617</v>
      </c>
      <c r="F5155" s="14" t="s">
        <v>6652</v>
      </c>
      <c r="G5155" s="14" t="s">
        <v>6653</v>
      </c>
      <c r="H5155" s="14" t="s">
        <v>532</v>
      </c>
      <c r="I5155" s="14" t="s">
        <v>7132</v>
      </c>
      <c r="J5155" s="14" t="s">
        <v>425</v>
      </c>
      <c r="K5155" s="14" t="s">
        <v>421</v>
      </c>
      <c r="L5155" s="14" t="s">
        <v>425</v>
      </c>
      <c r="M5155" s="14" t="s">
        <v>5091</v>
      </c>
      <c r="N5155" s="14" t="s">
        <v>5092</v>
      </c>
      <c r="O5155" s="14" t="s">
        <v>5093</v>
      </c>
      <c r="P5155" s="14" t="s">
        <v>6420</v>
      </c>
      <c r="Q5155" s="14">
        <v>4</v>
      </c>
      <c r="R5155" s="14" t="s">
        <v>6653</v>
      </c>
      <c r="S5155" s="14" t="s">
        <v>439</v>
      </c>
      <c r="T5155" s="35">
        <v>1400</v>
      </c>
      <c r="U5155" s="14" t="s">
        <v>4</v>
      </c>
      <c r="V5155" s="14">
        <v>149</v>
      </c>
      <c r="W5155" s="16">
        <f>+IF(datos_arg[[#This Row],[Moneda]]="ARS",datos_arg[[#This Row],[Monto]],datos_arg[[#This Row],[Monto]]*datos_arg[[#This Row],[TC]])</f>
        <v>1400</v>
      </c>
      <c r="X5155" s="16">
        <f>IFERROR(IF(datos_arg[[#This Row],[Moneda]]="USD",datos_arg[[#This Row],[Monto]],datos_arg[[#This Row],[Monto]]/datos_arg[[#This Row],[TC]]),0)</f>
        <v>9.3959731543624159</v>
      </c>
      <c r="Y5155" s="14"/>
    </row>
    <row r="5156" spans="1:25" ht="15" customHeight="1" x14ac:dyDescent="0.25">
      <c r="A5156" s="14">
        <f t="shared" si="80"/>
        <v>5153</v>
      </c>
      <c r="B5156" s="1">
        <v>44330</v>
      </c>
      <c r="C5156" s="18">
        <f>+YEAR(datos_arg[[#This Row],[Fecha]])</f>
        <v>2021</v>
      </c>
      <c r="D5156" s="18">
        <f>+MONTH(datos_arg[[#This Row],[Fecha]])</f>
        <v>5</v>
      </c>
      <c r="E5156" s="14" t="s">
        <v>449</v>
      </c>
      <c r="F5156" s="14" t="s">
        <v>523</v>
      </c>
      <c r="G5156" s="14"/>
      <c r="H5156" s="14" t="s">
        <v>6646</v>
      </c>
      <c r="I5156" s="14" t="s">
        <v>7132</v>
      </c>
      <c r="J5156" s="14" t="s">
        <v>425</v>
      </c>
      <c r="K5156" s="14"/>
      <c r="L5156" s="14" t="s">
        <v>425</v>
      </c>
      <c r="M5156" s="14" t="s">
        <v>524</v>
      </c>
      <c r="N5156" s="14" t="s">
        <v>524</v>
      </c>
      <c r="O5156" s="14" t="s">
        <v>4690</v>
      </c>
      <c r="P5156" s="14"/>
      <c r="Q5156" s="14"/>
      <c r="R5156" s="14" t="s">
        <v>523</v>
      </c>
      <c r="S5156" s="14" t="s">
        <v>439</v>
      </c>
      <c r="T5156" s="35">
        <v>12000</v>
      </c>
      <c r="U5156" s="14" t="s">
        <v>4</v>
      </c>
      <c r="V5156" s="14">
        <v>149</v>
      </c>
      <c r="W5156" s="16">
        <f>+IF(datos_arg[[#This Row],[Moneda]]="ARS",datos_arg[[#This Row],[Monto]],datos_arg[[#This Row],[Monto]]*datos_arg[[#This Row],[TC]])</f>
        <v>12000</v>
      </c>
      <c r="X5156" s="16">
        <f>IFERROR(IF(datos_arg[[#This Row],[Moneda]]="USD",datos_arg[[#This Row],[Monto]],datos_arg[[#This Row],[Monto]]/datos_arg[[#This Row],[TC]]),0)</f>
        <v>80.536912751677846</v>
      </c>
      <c r="Y5156" s="14"/>
    </row>
    <row r="5157" spans="1:25" ht="15" customHeight="1" x14ac:dyDescent="0.25">
      <c r="A5157" s="14">
        <f t="shared" si="80"/>
        <v>5154</v>
      </c>
      <c r="B5157" s="1">
        <v>44333</v>
      </c>
      <c r="C5157" s="18">
        <f>+YEAR(datos_arg[[#This Row],[Fecha]])</f>
        <v>2021</v>
      </c>
      <c r="D5157" s="18">
        <f>+MONTH(datos_arg[[#This Row],[Fecha]])</f>
        <v>5</v>
      </c>
      <c r="E5157" s="14" t="s">
        <v>449</v>
      </c>
      <c r="F5157" s="14" t="s">
        <v>505</v>
      </c>
      <c r="G5157" s="14"/>
      <c r="H5157" s="14" t="s">
        <v>7132</v>
      </c>
      <c r="I5157" s="14" t="s">
        <v>7132</v>
      </c>
      <c r="J5157" s="14" t="s">
        <v>425</v>
      </c>
      <c r="K5157" s="14"/>
      <c r="L5157" s="14" t="s">
        <v>425</v>
      </c>
      <c r="M5157" s="14" t="s">
        <v>613</v>
      </c>
      <c r="N5157" s="14" t="s">
        <v>2273</v>
      </c>
      <c r="O5157" s="14" t="s">
        <v>2592</v>
      </c>
      <c r="P5157" s="14"/>
      <c r="Q5157" s="14"/>
      <c r="R5157" s="14" t="s">
        <v>505</v>
      </c>
      <c r="S5157" s="14" t="s">
        <v>613</v>
      </c>
      <c r="T5157" s="35">
        <v>55.91</v>
      </c>
      <c r="U5157" s="14" t="s">
        <v>4</v>
      </c>
      <c r="V5157" s="14">
        <v>149</v>
      </c>
      <c r="W5157" s="16">
        <f>+IF(datos_arg[[#This Row],[Moneda]]="ARS",datos_arg[[#This Row],[Monto]],datos_arg[[#This Row],[Monto]]*datos_arg[[#This Row],[TC]])</f>
        <v>55.91</v>
      </c>
      <c r="X5157" s="16">
        <f>IFERROR(IF(datos_arg[[#This Row],[Moneda]]="USD",datos_arg[[#This Row],[Monto]],datos_arg[[#This Row],[Monto]]/datos_arg[[#This Row],[TC]]),0)</f>
        <v>0.37523489932885906</v>
      </c>
      <c r="Y5157" s="14"/>
    </row>
    <row r="5158" spans="1:25" ht="15" customHeight="1" x14ac:dyDescent="0.25">
      <c r="A5158" s="14">
        <f t="shared" si="80"/>
        <v>5155</v>
      </c>
      <c r="B5158" s="1">
        <v>44333</v>
      </c>
      <c r="C5158" s="18">
        <f>+YEAR(datos_arg[[#This Row],[Fecha]])</f>
        <v>2021</v>
      </c>
      <c r="D5158" s="18">
        <f>+MONTH(datos_arg[[#This Row],[Fecha]])</f>
        <v>5</v>
      </c>
      <c r="E5158" s="14" t="s">
        <v>617</v>
      </c>
      <c r="F5158" s="14" t="s">
        <v>8101</v>
      </c>
      <c r="G5158" s="14"/>
      <c r="H5158" s="14" t="s">
        <v>8103</v>
      </c>
      <c r="I5158" s="14" t="s">
        <v>8105</v>
      </c>
      <c r="J5158" s="14" t="s">
        <v>425</v>
      </c>
      <c r="K5158" s="14" t="s">
        <v>420</v>
      </c>
      <c r="L5158" s="14" t="s">
        <v>426</v>
      </c>
      <c r="M5158" s="14" t="s">
        <v>607</v>
      </c>
      <c r="N5158" s="14" t="s">
        <v>2953</v>
      </c>
      <c r="O5158" s="14" t="s">
        <v>5095</v>
      </c>
      <c r="P5158" s="14" t="s">
        <v>6430</v>
      </c>
      <c r="Q5158" s="14">
        <v>8</v>
      </c>
      <c r="R5158" s="14" t="s">
        <v>8101</v>
      </c>
      <c r="S5158" s="14" t="s">
        <v>439</v>
      </c>
      <c r="T5158" s="35">
        <v>26823.96</v>
      </c>
      <c r="U5158" s="14" t="s">
        <v>4</v>
      </c>
      <c r="V5158" s="14">
        <v>149</v>
      </c>
      <c r="W5158" s="16">
        <f>+IF(datos_arg[[#This Row],[Moneda]]="ARS",datos_arg[[#This Row],[Monto]],datos_arg[[#This Row],[Monto]]*datos_arg[[#This Row],[TC]])</f>
        <v>26823.96</v>
      </c>
      <c r="X5158" s="16">
        <f>IFERROR(IF(datos_arg[[#This Row],[Moneda]]="USD",datos_arg[[#This Row],[Monto]],datos_arg[[#This Row],[Monto]]/datos_arg[[#This Row],[TC]]),0)</f>
        <v>180.02657718120804</v>
      </c>
      <c r="Y5158" s="14"/>
    </row>
    <row r="5159" spans="1:25" ht="15" customHeight="1" x14ac:dyDescent="0.25">
      <c r="A5159" s="14">
        <f t="shared" si="80"/>
        <v>5156</v>
      </c>
      <c r="B5159" s="1">
        <v>44333</v>
      </c>
      <c r="C5159" s="18">
        <f>+YEAR(datos_arg[[#This Row],[Fecha]])</f>
        <v>2021</v>
      </c>
      <c r="D5159" s="18">
        <f>+MONTH(datos_arg[[#This Row],[Fecha]])</f>
        <v>5</v>
      </c>
      <c r="E5159" s="14" t="s">
        <v>5358</v>
      </c>
      <c r="F5159" s="14" t="s">
        <v>4109</v>
      </c>
      <c r="G5159" s="14"/>
      <c r="H5159" s="14" t="s">
        <v>6646</v>
      </c>
      <c r="I5159" s="14" t="s">
        <v>7132</v>
      </c>
      <c r="J5159" s="14" t="s">
        <v>425</v>
      </c>
      <c r="K5159" s="14" t="s">
        <v>420</v>
      </c>
      <c r="L5159" s="14" t="s">
        <v>426</v>
      </c>
      <c r="M5159" s="14" t="s">
        <v>1659</v>
      </c>
      <c r="N5159" s="14" t="s">
        <v>2953</v>
      </c>
      <c r="O5159" s="14" t="s">
        <v>5096</v>
      </c>
      <c r="P5159" s="14" t="s">
        <v>6430</v>
      </c>
      <c r="Q5159" s="14">
        <v>1</v>
      </c>
      <c r="R5159" s="14" t="s">
        <v>4109</v>
      </c>
      <c r="S5159" s="14" t="s">
        <v>439</v>
      </c>
      <c r="T5159" s="35">
        <v>26400</v>
      </c>
      <c r="U5159" s="14" t="s">
        <v>4</v>
      </c>
      <c r="V5159" s="14">
        <v>149</v>
      </c>
      <c r="W5159" s="16">
        <f>+IF(datos_arg[[#This Row],[Moneda]]="ARS",datos_arg[[#This Row],[Monto]],datos_arg[[#This Row],[Monto]]*datos_arg[[#This Row],[TC]])</f>
        <v>26400</v>
      </c>
      <c r="X5159" s="16">
        <f>IFERROR(IF(datos_arg[[#This Row],[Moneda]]="USD",datos_arg[[#This Row],[Monto]],datos_arg[[#This Row],[Monto]]/datos_arg[[#This Row],[TC]]),0)</f>
        <v>177.18120805369128</v>
      </c>
      <c r="Y5159" s="14"/>
    </row>
    <row r="5160" spans="1:25" ht="15" customHeight="1" x14ac:dyDescent="0.25">
      <c r="A5160" s="14">
        <f t="shared" si="80"/>
        <v>5157</v>
      </c>
      <c r="B5160" s="1">
        <v>44333</v>
      </c>
      <c r="C5160" s="18">
        <f>+YEAR(datos_arg[[#This Row],[Fecha]])</f>
        <v>2021</v>
      </c>
      <c r="D5160" s="18">
        <f>+MONTH(datos_arg[[#This Row],[Fecha]])</f>
        <v>5</v>
      </c>
      <c r="E5160" s="14" t="s">
        <v>5358</v>
      </c>
      <c r="F5160" s="14" t="s">
        <v>4109</v>
      </c>
      <c r="G5160" s="14"/>
      <c r="H5160" s="14" t="s">
        <v>6646</v>
      </c>
      <c r="I5160" s="14" t="s">
        <v>7132</v>
      </c>
      <c r="J5160" s="14" t="s">
        <v>425</v>
      </c>
      <c r="K5160" s="14" t="s">
        <v>420</v>
      </c>
      <c r="L5160" s="14" t="s">
        <v>426</v>
      </c>
      <c r="M5160" s="14" t="s">
        <v>6657</v>
      </c>
      <c r="N5160" s="14" t="s">
        <v>2953</v>
      </c>
      <c r="O5160" s="14" t="s">
        <v>4743</v>
      </c>
      <c r="P5160" s="14" t="s">
        <v>6431</v>
      </c>
      <c r="Q5160" s="14">
        <v>3</v>
      </c>
      <c r="R5160" s="14" t="s">
        <v>4109</v>
      </c>
      <c r="S5160" s="14" t="s">
        <v>439</v>
      </c>
      <c r="T5160" s="35">
        <v>11700</v>
      </c>
      <c r="U5160" s="14" t="s">
        <v>4</v>
      </c>
      <c r="V5160" s="14">
        <v>149</v>
      </c>
      <c r="W5160" s="16">
        <f>+IF(datos_arg[[#This Row],[Moneda]]="ARS",datos_arg[[#This Row],[Monto]],datos_arg[[#This Row],[Monto]]*datos_arg[[#This Row],[TC]])</f>
        <v>11700</v>
      </c>
      <c r="X5160" s="16">
        <f>IFERROR(IF(datos_arg[[#This Row],[Moneda]]="USD",datos_arg[[#This Row],[Monto]],datos_arg[[#This Row],[Monto]]/datos_arg[[#This Row],[TC]]),0)</f>
        <v>78.523489932885909</v>
      </c>
      <c r="Y5160" s="14"/>
    </row>
    <row r="5161" spans="1:25" ht="15" customHeight="1" x14ac:dyDescent="0.25">
      <c r="A5161" s="14">
        <f t="shared" si="80"/>
        <v>5158</v>
      </c>
      <c r="B5161" s="1">
        <v>44333</v>
      </c>
      <c r="C5161" s="18">
        <f>+YEAR(datos_arg[[#This Row],[Fecha]])</f>
        <v>2021</v>
      </c>
      <c r="D5161" s="18">
        <f>+MONTH(datos_arg[[#This Row],[Fecha]])</f>
        <v>5</v>
      </c>
      <c r="E5161" s="14" t="s">
        <v>5358</v>
      </c>
      <c r="F5161" s="14" t="s">
        <v>4109</v>
      </c>
      <c r="G5161" s="14"/>
      <c r="H5161" s="14" t="s">
        <v>6646</v>
      </c>
      <c r="I5161" s="14" t="s">
        <v>7132</v>
      </c>
      <c r="J5161" s="14" t="s">
        <v>425</v>
      </c>
      <c r="K5161" s="14" t="s">
        <v>420</v>
      </c>
      <c r="L5161" s="14" t="s">
        <v>426</v>
      </c>
      <c r="M5161" s="14" t="s">
        <v>3597</v>
      </c>
      <c r="N5161" s="14" t="s">
        <v>2953</v>
      </c>
      <c r="O5161" s="14" t="s">
        <v>4741</v>
      </c>
      <c r="P5161" s="14" t="s">
        <v>6431</v>
      </c>
      <c r="Q5161" s="14">
        <v>10</v>
      </c>
      <c r="R5161" s="14" t="s">
        <v>4109</v>
      </c>
      <c r="S5161" s="14" t="s">
        <v>439</v>
      </c>
      <c r="T5161" s="35">
        <v>17200.03</v>
      </c>
      <c r="U5161" s="14" t="s">
        <v>4</v>
      </c>
      <c r="V5161" s="14">
        <v>149</v>
      </c>
      <c r="W5161" s="16">
        <f>+IF(datos_arg[[#This Row],[Moneda]]="ARS",datos_arg[[#This Row],[Monto]],datos_arg[[#This Row],[Monto]]*datos_arg[[#This Row],[TC]])</f>
        <v>17200.03</v>
      </c>
      <c r="X5161" s="16">
        <f>IFERROR(IF(datos_arg[[#This Row],[Moneda]]="USD",datos_arg[[#This Row],[Monto]],datos_arg[[#This Row],[Monto]]/datos_arg[[#This Row],[TC]]),0)</f>
        <v>115.43644295302013</v>
      </c>
      <c r="Y5161" s="14"/>
    </row>
    <row r="5162" spans="1:25" ht="15" customHeight="1" x14ac:dyDescent="0.25">
      <c r="A5162" s="14">
        <f t="shared" si="80"/>
        <v>5159</v>
      </c>
      <c r="B5162" s="1">
        <v>44333</v>
      </c>
      <c r="C5162" s="18">
        <f>+YEAR(datos_arg[[#This Row],[Fecha]])</f>
        <v>2021</v>
      </c>
      <c r="D5162" s="18">
        <f>+MONTH(datos_arg[[#This Row],[Fecha]])</f>
        <v>5</v>
      </c>
      <c r="E5162" s="14" t="s">
        <v>5358</v>
      </c>
      <c r="F5162" s="14" t="s">
        <v>4109</v>
      </c>
      <c r="G5162" s="14"/>
      <c r="H5162" s="14" t="s">
        <v>6646</v>
      </c>
      <c r="I5162" s="14" t="s">
        <v>7132</v>
      </c>
      <c r="J5162" s="14" t="s">
        <v>425</v>
      </c>
      <c r="K5162" s="14" t="s">
        <v>420</v>
      </c>
      <c r="L5162" s="14" t="s">
        <v>426</v>
      </c>
      <c r="M5162" s="14" t="s">
        <v>3597</v>
      </c>
      <c r="N5162" s="14" t="s">
        <v>2953</v>
      </c>
      <c r="O5162" s="14" t="s">
        <v>5097</v>
      </c>
      <c r="P5162" s="14" t="s">
        <v>6431</v>
      </c>
      <c r="Q5162" s="14">
        <v>8</v>
      </c>
      <c r="R5162" s="14" t="s">
        <v>4109</v>
      </c>
      <c r="S5162" s="14" t="s">
        <v>439</v>
      </c>
      <c r="T5162" s="35">
        <v>8799.99</v>
      </c>
      <c r="U5162" s="14" t="s">
        <v>4</v>
      </c>
      <c r="V5162" s="14">
        <v>149</v>
      </c>
      <c r="W5162" s="16">
        <f>+IF(datos_arg[[#This Row],[Moneda]]="ARS",datos_arg[[#This Row],[Monto]],datos_arg[[#This Row],[Monto]]*datos_arg[[#This Row],[TC]])</f>
        <v>8799.99</v>
      </c>
      <c r="X5162" s="16">
        <f>IFERROR(IF(datos_arg[[#This Row],[Moneda]]="USD",datos_arg[[#This Row],[Monto]],datos_arg[[#This Row],[Monto]]/datos_arg[[#This Row],[TC]]),0)</f>
        <v>59.060335570469796</v>
      </c>
      <c r="Y5162" s="14"/>
    </row>
    <row r="5163" spans="1:25" ht="15" customHeight="1" x14ac:dyDescent="0.25">
      <c r="A5163" s="14">
        <f t="shared" si="80"/>
        <v>5160</v>
      </c>
      <c r="B5163" s="1">
        <v>44333</v>
      </c>
      <c r="C5163" s="18">
        <f>+YEAR(datos_arg[[#This Row],[Fecha]])</f>
        <v>2021</v>
      </c>
      <c r="D5163" s="18">
        <f>+MONTH(datos_arg[[#This Row],[Fecha]])</f>
        <v>5</v>
      </c>
      <c r="E5163" s="14" t="s">
        <v>5358</v>
      </c>
      <c r="F5163" s="14" t="s">
        <v>4109</v>
      </c>
      <c r="G5163" s="14"/>
      <c r="H5163" s="14" t="s">
        <v>6646</v>
      </c>
      <c r="I5163" s="14" t="s">
        <v>7132</v>
      </c>
      <c r="J5163" s="14" t="s">
        <v>425</v>
      </c>
      <c r="K5163" s="14" t="s">
        <v>420</v>
      </c>
      <c r="L5163" s="14" t="s">
        <v>426</v>
      </c>
      <c r="M5163" s="14" t="s">
        <v>6658</v>
      </c>
      <c r="N5163" s="14" t="s">
        <v>2953</v>
      </c>
      <c r="O5163" s="14" t="s">
        <v>4940</v>
      </c>
      <c r="P5163" s="14" t="s">
        <v>6431</v>
      </c>
      <c r="Q5163" s="14">
        <v>2</v>
      </c>
      <c r="R5163" s="14" t="s">
        <v>4109</v>
      </c>
      <c r="S5163" s="14" t="s">
        <v>439</v>
      </c>
      <c r="T5163" s="35">
        <v>5799.99</v>
      </c>
      <c r="U5163" s="14" t="s">
        <v>4</v>
      </c>
      <c r="V5163" s="14">
        <v>149</v>
      </c>
      <c r="W5163" s="16">
        <f>+IF(datos_arg[[#This Row],[Moneda]]="ARS",datos_arg[[#This Row],[Monto]],datos_arg[[#This Row],[Monto]]*datos_arg[[#This Row],[TC]])</f>
        <v>5799.99</v>
      </c>
      <c r="X5163" s="16">
        <f>IFERROR(IF(datos_arg[[#This Row],[Moneda]]="USD",datos_arg[[#This Row],[Monto]],datos_arg[[#This Row],[Monto]]/datos_arg[[#This Row],[TC]]),0)</f>
        <v>38.926107382550335</v>
      </c>
      <c r="Y5163" s="14"/>
    </row>
    <row r="5164" spans="1:25" ht="15" customHeight="1" x14ac:dyDescent="0.25">
      <c r="A5164" s="14">
        <f t="shared" si="80"/>
        <v>5161</v>
      </c>
      <c r="B5164" s="1">
        <v>44333</v>
      </c>
      <c r="C5164" s="18">
        <f>+YEAR(datos_arg[[#This Row],[Fecha]])</f>
        <v>2021</v>
      </c>
      <c r="D5164" s="18">
        <f>+MONTH(datos_arg[[#This Row],[Fecha]])</f>
        <v>5</v>
      </c>
      <c r="E5164" s="14" t="s">
        <v>5358</v>
      </c>
      <c r="F5164" s="14" t="s">
        <v>4109</v>
      </c>
      <c r="G5164" s="14"/>
      <c r="H5164" s="14" t="s">
        <v>6646</v>
      </c>
      <c r="I5164" s="14" t="s">
        <v>7132</v>
      </c>
      <c r="J5164" s="14" t="s">
        <v>425</v>
      </c>
      <c r="K5164" s="14" t="s">
        <v>420</v>
      </c>
      <c r="L5164" s="14" t="s">
        <v>426</v>
      </c>
      <c r="M5164" s="14" t="s">
        <v>4818</v>
      </c>
      <c r="N5164" s="14" t="s">
        <v>2953</v>
      </c>
      <c r="O5164" s="14" t="s">
        <v>4747</v>
      </c>
      <c r="P5164" s="14" t="s">
        <v>6431</v>
      </c>
      <c r="Q5164" s="14">
        <v>10</v>
      </c>
      <c r="R5164" s="14" t="s">
        <v>4109</v>
      </c>
      <c r="S5164" s="14" t="s">
        <v>439</v>
      </c>
      <c r="T5164" s="35">
        <v>7199.98</v>
      </c>
      <c r="U5164" s="14" t="s">
        <v>4</v>
      </c>
      <c r="V5164" s="14">
        <v>149</v>
      </c>
      <c r="W5164" s="16">
        <f>+IF(datos_arg[[#This Row],[Moneda]]="ARS",datos_arg[[#This Row],[Monto]],datos_arg[[#This Row],[Monto]]*datos_arg[[#This Row],[TC]])</f>
        <v>7199.98</v>
      </c>
      <c r="X5164" s="16">
        <f>IFERROR(IF(datos_arg[[#This Row],[Moneda]]="USD",datos_arg[[#This Row],[Monto]],datos_arg[[#This Row],[Monto]]/datos_arg[[#This Row],[TC]]),0)</f>
        <v>48.322013422818792</v>
      </c>
      <c r="Y5164" s="14"/>
    </row>
    <row r="5165" spans="1:25" ht="15" customHeight="1" x14ac:dyDescent="0.25">
      <c r="A5165" s="14">
        <f t="shared" si="80"/>
        <v>5162</v>
      </c>
      <c r="B5165" s="1">
        <v>44333</v>
      </c>
      <c r="C5165" s="18">
        <f>+YEAR(datos_arg[[#This Row],[Fecha]])</f>
        <v>2021</v>
      </c>
      <c r="D5165" s="18">
        <f>+MONTH(datos_arg[[#This Row],[Fecha]])</f>
        <v>5</v>
      </c>
      <c r="E5165" s="14" t="s">
        <v>5358</v>
      </c>
      <c r="F5165" s="14" t="s">
        <v>4109</v>
      </c>
      <c r="G5165" s="14"/>
      <c r="H5165" s="14" t="s">
        <v>8103</v>
      </c>
      <c r="I5165" s="14" t="s">
        <v>8105</v>
      </c>
      <c r="J5165" s="14" t="s">
        <v>482</v>
      </c>
      <c r="K5165" s="14" t="s">
        <v>420</v>
      </c>
      <c r="L5165" s="14" t="s">
        <v>425</v>
      </c>
      <c r="M5165" s="14" t="s">
        <v>6713</v>
      </c>
      <c r="N5165" s="14" t="s">
        <v>2953</v>
      </c>
      <c r="O5165" s="14" t="s">
        <v>4744</v>
      </c>
      <c r="P5165" s="14" t="s">
        <v>6431</v>
      </c>
      <c r="Q5165" s="14">
        <v>3</v>
      </c>
      <c r="R5165" s="14" t="s">
        <v>4109</v>
      </c>
      <c r="S5165" s="14" t="s">
        <v>439</v>
      </c>
      <c r="T5165" s="35">
        <v>1950</v>
      </c>
      <c r="U5165" s="14" t="s">
        <v>4</v>
      </c>
      <c r="V5165" s="14">
        <v>149</v>
      </c>
      <c r="W5165" s="16">
        <f>+IF(datos_arg[[#This Row],[Moneda]]="ARS",datos_arg[[#This Row],[Monto]],datos_arg[[#This Row],[Monto]]*datos_arg[[#This Row],[TC]])</f>
        <v>1950</v>
      </c>
      <c r="X5165" s="16">
        <f>IFERROR(IF(datos_arg[[#This Row],[Moneda]]="USD",datos_arg[[#This Row],[Monto]],datos_arg[[#This Row],[Monto]]/datos_arg[[#This Row],[TC]]),0)</f>
        <v>13.087248322147651</v>
      </c>
      <c r="Y5165" s="14"/>
    </row>
    <row r="5166" spans="1:25" ht="15" customHeight="1" x14ac:dyDescent="0.25">
      <c r="A5166" s="14">
        <f t="shared" si="80"/>
        <v>5163</v>
      </c>
      <c r="B5166" s="1">
        <v>44333</v>
      </c>
      <c r="C5166" s="18">
        <f>+YEAR(datos_arg[[#This Row],[Fecha]])</f>
        <v>2021</v>
      </c>
      <c r="D5166" s="18">
        <f>+MONTH(datos_arg[[#This Row],[Fecha]])</f>
        <v>5</v>
      </c>
      <c r="E5166" s="14" t="s">
        <v>1015</v>
      </c>
      <c r="F5166" s="14" t="s">
        <v>403</v>
      </c>
      <c r="G5166" s="14" t="s">
        <v>5382</v>
      </c>
      <c r="H5166" s="14" t="s">
        <v>6646</v>
      </c>
      <c r="I5166" s="14" t="s">
        <v>7132</v>
      </c>
      <c r="J5166" s="14" t="s">
        <v>425</v>
      </c>
      <c r="K5166" s="14" t="s">
        <v>421</v>
      </c>
      <c r="L5166" s="14" t="s">
        <v>421</v>
      </c>
      <c r="M5166" s="14" t="s">
        <v>989</v>
      </c>
      <c r="N5166" s="14" t="s">
        <v>327</v>
      </c>
      <c r="O5166" s="14" t="s">
        <v>2639</v>
      </c>
      <c r="P5166" s="14" t="s">
        <v>6432</v>
      </c>
      <c r="Q5166" s="14">
        <v>30</v>
      </c>
      <c r="R5166" s="14" t="s">
        <v>5382</v>
      </c>
      <c r="S5166" s="14" t="s">
        <v>439</v>
      </c>
      <c r="T5166" s="35">
        <v>7986</v>
      </c>
      <c r="U5166" s="14" t="s">
        <v>4</v>
      </c>
      <c r="V5166" s="14">
        <v>149</v>
      </c>
      <c r="W5166" s="16">
        <f>+IF(datos_arg[[#This Row],[Moneda]]="ARS",datos_arg[[#This Row],[Monto]],datos_arg[[#This Row],[Monto]]*datos_arg[[#This Row],[TC]])</f>
        <v>7986</v>
      </c>
      <c r="X5166" s="16">
        <f>IFERROR(IF(datos_arg[[#This Row],[Moneda]]="USD",datos_arg[[#This Row],[Monto]],datos_arg[[#This Row],[Monto]]/datos_arg[[#This Row],[TC]]),0)</f>
        <v>53.597315436241608</v>
      </c>
      <c r="Y5166" s="14"/>
    </row>
    <row r="5167" spans="1:25" ht="15" customHeight="1" x14ac:dyDescent="0.25">
      <c r="A5167" s="14">
        <f t="shared" si="80"/>
        <v>5164</v>
      </c>
      <c r="B5167" s="1">
        <v>44333</v>
      </c>
      <c r="C5167" s="18">
        <f>+YEAR(datos_arg[[#This Row],[Fecha]])</f>
        <v>2021</v>
      </c>
      <c r="D5167" s="18">
        <f>+MONTH(datos_arg[[#This Row],[Fecha]])</f>
        <v>5</v>
      </c>
      <c r="E5167" s="14" t="s">
        <v>1015</v>
      </c>
      <c r="F5167" s="14" t="s">
        <v>403</v>
      </c>
      <c r="G5167" s="14" t="s">
        <v>5383</v>
      </c>
      <c r="H5167" s="14" t="s">
        <v>8103</v>
      </c>
      <c r="I5167" s="14" t="s">
        <v>8105</v>
      </c>
      <c r="J5167" s="14" t="s">
        <v>425</v>
      </c>
      <c r="K5167" s="14" t="s">
        <v>421</v>
      </c>
      <c r="L5167" s="14" t="s">
        <v>425</v>
      </c>
      <c r="M5167" s="14" t="s">
        <v>1421</v>
      </c>
      <c r="N5167" s="14" t="s">
        <v>524</v>
      </c>
      <c r="O5167" s="14" t="s">
        <v>5098</v>
      </c>
      <c r="P5167" s="14" t="s">
        <v>6432</v>
      </c>
      <c r="Q5167" s="14">
        <v>10</v>
      </c>
      <c r="R5167" s="14" t="s">
        <v>5383</v>
      </c>
      <c r="S5167" s="14" t="s">
        <v>439</v>
      </c>
      <c r="T5167" s="35">
        <v>8200</v>
      </c>
      <c r="U5167" s="14" t="s">
        <v>4</v>
      </c>
      <c r="V5167" s="14">
        <v>149</v>
      </c>
      <c r="W5167" s="16">
        <f>+IF(datos_arg[[#This Row],[Moneda]]="ARS",datos_arg[[#This Row],[Monto]],datos_arg[[#This Row],[Monto]]*datos_arg[[#This Row],[TC]])</f>
        <v>8200</v>
      </c>
      <c r="X5167" s="16">
        <f>IFERROR(IF(datos_arg[[#This Row],[Moneda]]="USD",datos_arg[[#This Row],[Monto]],datos_arg[[#This Row],[Monto]]/datos_arg[[#This Row],[TC]]),0)</f>
        <v>55.033557046979865</v>
      </c>
      <c r="Y5167" s="14"/>
    </row>
    <row r="5168" spans="1:25" ht="15" customHeight="1" x14ac:dyDescent="0.25">
      <c r="A5168" s="14">
        <f t="shared" si="80"/>
        <v>5165</v>
      </c>
      <c r="B5168" s="1">
        <v>44333</v>
      </c>
      <c r="C5168" s="18">
        <f>+YEAR(datos_arg[[#This Row],[Fecha]])</f>
        <v>2021</v>
      </c>
      <c r="D5168" s="18">
        <f>+MONTH(datos_arg[[#This Row],[Fecha]])</f>
        <v>5</v>
      </c>
      <c r="E5168" s="14" t="s">
        <v>1015</v>
      </c>
      <c r="F5168" s="14" t="s">
        <v>403</v>
      </c>
      <c r="G5168" s="14" t="s">
        <v>5383</v>
      </c>
      <c r="H5168" s="14" t="s">
        <v>7132</v>
      </c>
      <c r="I5168" s="14" t="s">
        <v>7132</v>
      </c>
      <c r="J5168" s="14" t="s">
        <v>425</v>
      </c>
      <c r="K5168" s="14"/>
      <c r="L5168" s="14" t="s">
        <v>425</v>
      </c>
      <c r="M5168" s="14" t="s">
        <v>310</v>
      </c>
      <c r="N5168" s="14" t="s">
        <v>310</v>
      </c>
      <c r="O5168" s="14" t="s">
        <v>5099</v>
      </c>
      <c r="P5168" s="14" t="s">
        <v>6079</v>
      </c>
      <c r="Q5168" s="14"/>
      <c r="R5168" s="14" t="s">
        <v>5383</v>
      </c>
      <c r="S5168" s="14" t="s">
        <v>439</v>
      </c>
      <c r="T5168" s="35">
        <v>800</v>
      </c>
      <c r="U5168" s="14" t="s">
        <v>4</v>
      </c>
      <c r="V5168" s="14">
        <v>149</v>
      </c>
      <c r="W5168" s="16">
        <f>+IF(datos_arg[[#This Row],[Moneda]]="ARS",datos_arg[[#This Row],[Monto]],datos_arg[[#This Row],[Monto]]*datos_arg[[#This Row],[TC]])</f>
        <v>800</v>
      </c>
      <c r="X5168" s="16">
        <f>IFERROR(IF(datos_arg[[#This Row],[Moneda]]="USD",datos_arg[[#This Row],[Monto]],datos_arg[[#This Row],[Monto]]/datos_arg[[#This Row],[TC]]),0)</f>
        <v>5.3691275167785237</v>
      </c>
      <c r="Y5168" s="14"/>
    </row>
    <row r="5169" spans="1:25" ht="15" customHeight="1" x14ac:dyDescent="0.25">
      <c r="A5169" s="14">
        <f t="shared" si="80"/>
        <v>5166</v>
      </c>
      <c r="B5169" s="1">
        <v>44333</v>
      </c>
      <c r="C5169" s="18">
        <f>+YEAR(datos_arg[[#This Row],[Fecha]])</f>
        <v>2021</v>
      </c>
      <c r="D5169" s="18">
        <f>+MONTH(datos_arg[[#This Row],[Fecha]])</f>
        <v>5</v>
      </c>
      <c r="E5169" s="14" t="s">
        <v>1015</v>
      </c>
      <c r="F5169" s="14" t="s">
        <v>403</v>
      </c>
      <c r="G5169" s="14" t="s">
        <v>5383</v>
      </c>
      <c r="H5169" s="14" t="s">
        <v>7132</v>
      </c>
      <c r="I5169" s="14" t="s">
        <v>7132</v>
      </c>
      <c r="J5169" s="14" t="s">
        <v>425</v>
      </c>
      <c r="K5169" s="14"/>
      <c r="L5169" s="14" t="s">
        <v>425</v>
      </c>
      <c r="M5169" s="14" t="s">
        <v>310</v>
      </c>
      <c r="N5169" s="14" t="s">
        <v>1594</v>
      </c>
      <c r="O5169" s="14" t="s">
        <v>5099</v>
      </c>
      <c r="P5169" s="14" t="s">
        <v>6079</v>
      </c>
      <c r="Q5169" s="14"/>
      <c r="R5169" s="14" t="s">
        <v>5383</v>
      </c>
      <c r="S5169" s="14" t="s">
        <v>439</v>
      </c>
      <c r="T5169" s="35">
        <v>340</v>
      </c>
      <c r="U5169" s="14" t="s">
        <v>4</v>
      </c>
      <c r="V5169" s="14">
        <v>149</v>
      </c>
      <c r="W5169" s="16">
        <f>+IF(datos_arg[[#This Row],[Moneda]]="ARS",datos_arg[[#This Row],[Monto]],datos_arg[[#This Row],[Monto]]*datos_arg[[#This Row],[TC]])</f>
        <v>340</v>
      </c>
      <c r="X5169" s="16">
        <f>IFERROR(IF(datos_arg[[#This Row],[Moneda]]="USD",datos_arg[[#This Row],[Monto]],datos_arg[[#This Row],[Monto]]/datos_arg[[#This Row],[TC]]),0)</f>
        <v>2.2818791946308723</v>
      </c>
      <c r="Y5169" s="14"/>
    </row>
    <row r="5170" spans="1:25" ht="15" customHeight="1" x14ac:dyDescent="0.25">
      <c r="A5170" s="14">
        <f t="shared" si="80"/>
        <v>5167</v>
      </c>
      <c r="B5170" s="1">
        <v>44333</v>
      </c>
      <c r="C5170" s="18">
        <f>+YEAR(datos_arg[[#This Row],[Fecha]])</f>
        <v>2021</v>
      </c>
      <c r="D5170" s="18">
        <f>+MONTH(datos_arg[[#This Row],[Fecha]])</f>
        <v>5</v>
      </c>
      <c r="E5170" s="14" t="s">
        <v>1015</v>
      </c>
      <c r="F5170" s="14" t="s">
        <v>403</v>
      </c>
      <c r="G5170" s="14" t="s">
        <v>970</v>
      </c>
      <c r="H5170" s="14" t="s">
        <v>7132</v>
      </c>
      <c r="I5170" s="14" t="s">
        <v>7132</v>
      </c>
      <c r="J5170" s="14" t="s">
        <v>425</v>
      </c>
      <c r="K5170" s="14"/>
      <c r="L5170" s="14" t="s">
        <v>425</v>
      </c>
      <c r="M5170" s="14" t="s">
        <v>489</v>
      </c>
      <c r="N5170" s="14" t="s">
        <v>185</v>
      </c>
      <c r="O5170" s="14" t="s">
        <v>5100</v>
      </c>
      <c r="P5170" s="14" t="s">
        <v>6079</v>
      </c>
      <c r="Q5170" s="14"/>
      <c r="R5170" s="14" t="s">
        <v>970</v>
      </c>
      <c r="S5170" s="14" t="s">
        <v>439</v>
      </c>
      <c r="T5170" s="35">
        <v>40</v>
      </c>
      <c r="U5170" s="14" t="s">
        <v>4</v>
      </c>
      <c r="V5170" s="14">
        <v>149</v>
      </c>
      <c r="W5170" s="16">
        <f>+IF(datos_arg[[#This Row],[Moneda]]="ARS",datos_arg[[#This Row],[Monto]],datos_arg[[#This Row],[Monto]]*datos_arg[[#This Row],[TC]])</f>
        <v>40</v>
      </c>
      <c r="X5170" s="16">
        <f>IFERROR(IF(datos_arg[[#This Row],[Moneda]]="USD",datos_arg[[#This Row],[Monto]],datos_arg[[#This Row],[Monto]]/datos_arg[[#This Row],[TC]]),0)</f>
        <v>0.26845637583892618</v>
      </c>
      <c r="Y5170" s="14"/>
    </row>
    <row r="5171" spans="1:25" ht="15" customHeight="1" x14ac:dyDescent="0.25">
      <c r="A5171" s="14">
        <f t="shared" si="80"/>
        <v>5168</v>
      </c>
      <c r="B5171" s="1">
        <v>44333</v>
      </c>
      <c r="C5171" s="18">
        <f>+YEAR(datos_arg[[#This Row],[Fecha]])</f>
        <v>2021</v>
      </c>
      <c r="D5171" s="18">
        <f>+MONTH(datos_arg[[#This Row],[Fecha]])</f>
        <v>5</v>
      </c>
      <c r="E5171" s="14" t="s">
        <v>1015</v>
      </c>
      <c r="F5171" s="14" t="s">
        <v>403</v>
      </c>
      <c r="G5171" s="14" t="s">
        <v>5383</v>
      </c>
      <c r="H5171" s="14" t="s">
        <v>6646</v>
      </c>
      <c r="I5171" s="14" t="s">
        <v>7132</v>
      </c>
      <c r="J5171" s="14" t="s">
        <v>425</v>
      </c>
      <c r="K5171" s="14" t="s">
        <v>420</v>
      </c>
      <c r="L5171" s="14" t="s">
        <v>425</v>
      </c>
      <c r="M5171" s="14" t="s">
        <v>815</v>
      </c>
      <c r="N5171" s="14" t="s">
        <v>524</v>
      </c>
      <c r="O5171" s="14" t="s">
        <v>5101</v>
      </c>
      <c r="P5171" s="14" t="s">
        <v>6433</v>
      </c>
      <c r="Q5171" s="14">
        <v>2</v>
      </c>
      <c r="R5171" s="14" t="s">
        <v>5383</v>
      </c>
      <c r="S5171" s="14" t="s">
        <v>439</v>
      </c>
      <c r="T5171" s="35">
        <v>4800</v>
      </c>
      <c r="U5171" s="14" t="s">
        <v>4</v>
      </c>
      <c r="V5171" s="14">
        <v>149</v>
      </c>
      <c r="W5171" s="16">
        <f>+IF(datos_arg[[#This Row],[Moneda]]="ARS",datos_arg[[#This Row],[Monto]],datos_arg[[#This Row],[Monto]]*datos_arg[[#This Row],[TC]])</f>
        <v>4800</v>
      </c>
      <c r="X5171" s="16">
        <f>IFERROR(IF(datos_arg[[#This Row],[Moneda]]="USD",datos_arg[[#This Row],[Monto]],datos_arg[[#This Row],[Monto]]/datos_arg[[#This Row],[TC]]),0)</f>
        <v>32.214765100671144</v>
      </c>
      <c r="Y5171" s="14"/>
    </row>
    <row r="5172" spans="1:25" ht="15" customHeight="1" x14ac:dyDescent="0.25">
      <c r="A5172" s="14">
        <f t="shared" si="80"/>
        <v>5169</v>
      </c>
      <c r="B5172" s="1">
        <v>44333</v>
      </c>
      <c r="C5172" s="18">
        <f>+YEAR(datos_arg[[#This Row],[Fecha]])</f>
        <v>2021</v>
      </c>
      <c r="D5172" s="18">
        <f>+MONTH(datos_arg[[#This Row],[Fecha]])</f>
        <v>5</v>
      </c>
      <c r="E5172" s="14" t="s">
        <v>1015</v>
      </c>
      <c r="F5172" s="14" t="s">
        <v>403</v>
      </c>
      <c r="G5172" s="14" t="s">
        <v>970</v>
      </c>
      <c r="H5172" s="14" t="s">
        <v>7132</v>
      </c>
      <c r="I5172" s="14" t="s">
        <v>7132</v>
      </c>
      <c r="J5172" s="14" t="s">
        <v>425</v>
      </c>
      <c r="K5172" s="14"/>
      <c r="L5172" s="14" t="s">
        <v>425</v>
      </c>
      <c r="M5172" s="14" t="s">
        <v>493</v>
      </c>
      <c r="N5172" s="14" t="s">
        <v>645</v>
      </c>
      <c r="O5172" s="14" t="s">
        <v>5102</v>
      </c>
      <c r="P5172" s="14" t="s">
        <v>6434</v>
      </c>
      <c r="Q5172" s="14"/>
      <c r="R5172" s="14" t="s">
        <v>970</v>
      </c>
      <c r="S5172" s="14" t="s">
        <v>439</v>
      </c>
      <c r="T5172" s="35">
        <v>367.85</v>
      </c>
      <c r="U5172" s="14" t="s">
        <v>4</v>
      </c>
      <c r="V5172" s="14">
        <v>149</v>
      </c>
      <c r="W5172" s="16">
        <f>+IF(datos_arg[[#This Row],[Moneda]]="ARS",datos_arg[[#This Row],[Monto]],datos_arg[[#This Row],[Monto]]*datos_arg[[#This Row],[TC]])</f>
        <v>367.85</v>
      </c>
      <c r="X5172" s="16">
        <f>IFERROR(IF(datos_arg[[#This Row],[Moneda]]="USD",datos_arg[[#This Row],[Monto]],datos_arg[[#This Row],[Monto]]/datos_arg[[#This Row],[TC]]),0)</f>
        <v>2.4687919463087251</v>
      </c>
      <c r="Y5172" s="14"/>
    </row>
    <row r="5173" spans="1:25" ht="15" customHeight="1" x14ac:dyDescent="0.25">
      <c r="A5173" s="14">
        <f t="shared" si="80"/>
        <v>5170</v>
      </c>
      <c r="B5173" s="1">
        <v>44333</v>
      </c>
      <c r="C5173" s="18">
        <f>+YEAR(datos_arg[[#This Row],[Fecha]])</f>
        <v>2021</v>
      </c>
      <c r="D5173" s="18">
        <f>+MONTH(datos_arg[[#This Row],[Fecha]])</f>
        <v>5</v>
      </c>
      <c r="E5173" s="14" t="s">
        <v>1016</v>
      </c>
      <c r="F5173" s="14" t="s">
        <v>404</v>
      </c>
      <c r="G5173" s="14"/>
      <c r="H5173" s="14" t="s">
        <v>7132</v>
      </c>
      <c r="I5173" s="14" t="s">
        <v>7132</v>
      </c>
      <c r="J5173" s="14" t="s">
        <v>425</v>
      </c>
      <c r="K5173" s="14"/>
      <c r="L5173" s="14" t="s">
        <v>425</v>
      </c>
      <c r="M5173" s="14" t="s">
        <v>156</v>
      </c>
      <c r="N5173" s="14" t="s">
        <v>156</v>
      </c>
      <c r="O5173" s="14" t="s">
        <v>5058</v>
      </c>
      <c r="P5173" s="14" t="s">
        <v>6418</v>
      </c>
      <c r="Q5173" s="14"/>
      <c r="R5173" s="14" t="s">
        <v>404</v>
      </c>
      <c r="S5173" s="14" t="s">
        <v>439</v>
      </c>
      <c r="T5173" s="35">
        <v>4542</v>
      </c>
      <c r="U5173" s="14" t="s">
        <v>4</v>
      </c>
      <c r="V5173" s="14">
        <v>149</v>
      </c>
      <c r="W5173" s="16">
        <f>+IF(datos_arg[[#This Row],[Moneda]]="ARS",datos_arg[[#This Row],[Monto]],datos_arg[[#This Row],[Monto]]*datos_arg[[#This Row],[TC]])</f>
        <v>4542</v>
      </c>
      <c r="X5173" s="16">
        <f>IFERROR(IF(datos_arg[[#This Row],[Moneda]]="USD",datos_arg[[#This Row],[Monto]],datos_arg[[#This Row],[Monto]]/datos_arg[[#This Row],[TC]]),0)</f>
        <v>30.483221476510067</v>
      </c>
      <c r="Y5173" s="14"/>
    </row>
    <row r="5174" spans="1:25" ht="15" customHeight="1" x14ac:dyDescent="0.25">
      <c r="A5174" s="14">
        <f t="shared" si="80"/>
        <v>5171</v>
      </c>
      <c r="B5174" s="1">
        <v>44333</v>
      </c>
      <c r="C5174" s="18">
        <f>+YEAR(datos_arg[[#This Row],[Fecha]])</f>
        <v>2021</v>
      </c>
      <c r="D5174" s="18">
        <f>+MONTH(datos_arg[[#This Row],[Fecha]])</f>
        <v>5</v>
      </c>
      <c r="E5174" s="14" t="s">
        <v>1016</v>
      </c>
      <c r="F5174" s="14" t="s">
        <v>404</v>
      </c>
      <c r="G5174" s="14"/>
      <c r="H5174" s="14" t="s">
        <v>4114</v>
      </c>
      <c r="I5174" s="14" t="s">
        <v>7132</v>
      </c>
      <c r="J5174" s="14" t="s">
        <v>425</v>
      </c>
      <c r="K5174" s="14"/>
      <c r="L5174" s="14" t="s">
        <v>425</v>
      </c>
      <c r="M5174" s="14" t="s">
        <v>129</v>
      </c>
      <c r="N5174" s="14" t="s">
        <v>129</v>
      </c>
      <c r="O5174" s="14" t="s">
        <v>5103</v>
      </c>
      <c r="P5174" s="14" t="s">
        <v>6418</v>
      </c>
      <c r="Q5174" s="14"/>
      <c r="R5174" s="14" t="s">
        <v>404</v>
      </c>
      <c r="S5174" s="14" t="s">
        <v>439</v>
      </c>
      <c r="T5174" s="35">
        <v>9839.32</v>
      </c>
      <c r="U5174" s="14" t="s">
        <v>4</v>
      </c>
      <c r="V5174" s="14">
        <v>149</v>
      </c>
      <c r="W5174" s="16">
        <f>+IF(datos_arg[[#This Row],[Moneda]]="ARS",datos_arg[[#This Row],[Monto]],datos_arg[[#This Row],[Monto]]*datos_arg[[#This Row],[TC]])</f>
        <v>9839.32</v>
      </c>
      <c r="X5174" s="16">
        <f>IFERROR(IF(datos_arg[[#This Row],[Moneda]]="USD",datos_arg[[#This Row],[Monto]],datos_arg[[#This Row],[Monto]]/datos_arg[[#This Row],[TC]]),0)</f>
        <v>66.035704697986574</v>
      </c>
      <c r="Y5174" s="14"/>
    </row>
    <row r="5175" spans="1:25" ht="15" customHeight="1" x14ac:dyDescent="0.25">
      <c r="A5175" s="14">
        <f t="shared" si="80"/>
        <v>5172</v>
      </c>
      <c r="B5175" s="1">
        <v>44333</v>
      </c>
      <c r="C5175" s="18">
        <f>+YEAR(datos_arg[[#This Row],[Fecha]])</f>
        <v>2021</v>
      </c>
      <c r="D5175" s="18">
        <f>+MONTH(datos_arg[[#This Row],[Fecha]])</f>
        <v>5</v>
      </c>
      <c r="E5175" s="14" t="s">
        <v>5358</v>
      </c>
      <c r="F5175" s="14" t="s">
        <v>85</v>
      </c>
      <c r="G5175" s="14"/>
      <c r="H5175" s="14" t="s">
        <v>6646</v>
      </c>
      <c r="I5175" s="14" t="s">
        <v>7132</v>
      </c>
      <c r="J5175" s="14" t="s">
        <v>425</v>
      </c>
      <c r="K5175" s="14"/>
      <c r="L5175" s="14" t="s">
        <v>425</v>
      </c>
      <c r="M5175" s="14" t="s">
        <v>1116</v>
      </c>
      <c r="N5175" s="14" t="s">
        <v>100</v>
      </c>
      <c r="O5175" s="14" t="s">
        <v>5104</v>
      </c>
      <c r="P5175" s="14" t="s">
        <v>6435</v>
      </c>
      <c r="Q5175" s="14">
        <v>1</v>
      </c>
      <c r="R5175" s="14" t="s">
        <v>85</v>
      </c>
      <c r="S5175" s="14" t="s">
        <v>439</v>
      </c>
      <c r="T5175" s="35">
        <v>2388.23</v>
      </c>
      <c r="U5175" s="14" t="s">
        <v>4</v>
      </c>
      <c r="V5175" s="14">
        <v>149</v>
      </c>
      <c r="W5175" s="16">
        <f>+IF(datos_arg[[#This Row],[Moneda]]="ARS",datos_arg[[#This Row],[Monto]],datos_arg[[#This Row],[Monto]]*datos_arg[[#This Row],[TC]])</f>
        <v>2388.23</v>
      </c>
      <c r="X5175" s="16">
        <f>IFERROR(IF(datos_arg[[#This Row],[Moneda]]="USD",datos_arg[[#This Row],[Monto]],datos_arg[[#This Row],[Monto]]/datos_arg[[#This Row],[TC]]),0)</f>
        <v>16.028389261744966</v>
      </c>
      <c r="Y5175" s="14"/>
    </row>
    <row r="5176" spans="1:25" ht="15" customHeight="1" x14ac:dyDescent="0.25">
      <c r="A5176" s="14">
        <f t="shared" si="80"/>
        <v>5173</v>
      </c>
      <c r="B5176" s="1">
        <v>44333</v>
      </c>
      <c r="C5176" s="18">
        <f>+YEAR(datos_arg[[#This Row],[Fecha]])</f>
        <v>2021</v>
      </c>
      <c r="D5176" s="18">
        <f>+MONTH(datos_arg[[#This Row],[Fecha]])</f>
        <v>5</v>
      </c>
      <c r="E5176" s="14" t="s">
        <v>5358</v>
      </c>
      <c r="F5176" s="14" t="s">
        <v>85</v>
      </c>
      <c r="G5176" s="14"/>
      <c r="H5176" s="14" t="s">
        <v>6646</v>
      </c>
      <c r="I5176" s="14" t="s">
        <v>7132</v>
      </c>
      <c r="J5176" s="14" t="s">
        <v>425</v>
      </c>
      <c r="K5176" s="14"/>
      <c r="L5176" s="14" t="s">
        <v>425</v>
      </c>
      <c r="M5176" s="14" t="s">
        <v>1973</v>
      </c>
      <c r="N5176" s="14" t="s">
        <v>100</v>
      </c>
      <c r="O5176" s="14" t="s">
        <v>5105</v>
      </c>
      <c r="P5176" s="14" t="s">
        <v>6435</v>
      </c>
      <c r="Q5176" s="14">
        <v>2</v>
      </c>
      <c r="R5176" s="14" t="s">
        <v>85</v>
      </c>
      <c r="S5176" s="14" t="s">
        <v>439</v>
      </c>
      <c r="T5176" s="35">
        <v>3618</v>
      </c>
      <c r="U5176" s="14" t="s">
        <v>4</v>
      </c>
      <c r="V5176" s="14">
        <v>149</v>
      </c>
      <c r="W5176" s="16">
        <f>+IF(datos_arg[[#This Row],[Moneda]]="ARS",datos_arg[[#This Row],[Monto]],datos_arg[[#This Row],[Monto]]*datos_arg[[#This Row],[TC]])</f>
        <v>3618</v>
      </c>
      <c r="X5176" s="16">
        <f>IFERROR(IF(datos_arg[[#This Row],[Moneda]]="USD",datos_arg[[#This Row],[Monto]],datos_arg[[#This Row],[Monto]]/datos_arg[[#This Row],[TC]]),0)</f>
        <v>24.281879194630871</v>
      </c>
      <c r="Y5176" s="14"/>
    </row>
    <row r="5177" spans="1:25" ht="15" customHeight="1" x14ac:dyDescent="0.25">
      <c r="A5177" s="14">
        <f t="shared" si="80"/>
        <v>5174</v>
      </c>
      <c r="B5177" s="1">
        <v>44333</v>
      </c>
      <c r="C5177" s="18">
        <f>+YEAR(datos_arg[[#This Row],[Fecha]])</f>
        <v>2021</v>
      </c>
      <c r="D5177" s="18">
        <f>+MONTH(datos_arg[[#This Row],[Fecha]])</f>
        <v>5</v>
      </c>
      <c r="E5177" s="14" t="s">
        <v>1015</v>
      </c>
      <c r="F5177" s="14" t="s">
        <v>403</v>
      </c>
      <c r="G5177" s="14" t="s">
        <v>970</v>
      </c>
      <c r="H5177" s="14" t="s">
        <v>6646</v>
      </c>
      <c r="I5177" s="14" t="s">
        <v>6668</v>
      </c>
      <c r="J5177" s="14" t="s">
        <v>425</v>
      </c>
      <c r="K5177" s="14"/>
      <c r="L5177" s="14" t="s">
        <v>425</v>
      </c>
      <c r="M5177" s="14" t="s">
        <v>433</v>
      </c>
      <c r="N5177" s="14" t="s">
        <v>100</v>
      </c>
      <c r="O5177" s="14" t="s">
        <v>5106</v>
      </c>
      <c r="P5177" s="14" t="s">
        <v>6436</v>
      </c>
      <c r="Q5177" s="14">
        <v>1</v>
      </c>
      <c r="R5177" s="14" t="s">
        <v>970</v>
      </c>
      <c r="S5177" s="14" t="s">
        <v>439</v>
      </c>
      <c r="T5177" s="35">
        <v>955.245</v>
      </c>
      <c r="U5177" s="14" t="s">
        <v>4</v>
      </c>
      <c r="V5177" s="14">
        <v>149</v>
      </c>
      <c r="W5177" s="16">
        <f>+IF(datos_arg[[#This Row],[Moneda]]="ARS",datos_arg[[#This Row],[Monto]],datos_arg[[#This Row],[Monto]]*datos_arg[[#This Row],[TC]])</f>
        <v>955.245</v>
      </c>
      <c r="X5177" s="16">
        <f>IFERROR(IF(datos_arg[[#This Row],[Moneda]]="USD",datos_arg[[#This Row],[Monto]],datos_arg[[#This Row],[Monto]]/datos_arg[[#This Row],[TC]]),0)</f>
        <v>6.4110402684563761</v>
      </c>
      <c r="Y5177" s="14"/>
    </row>
    <row r="5178" spans="1:25" ht="15" customHeight="1" x14ac:dyDescent="0.25">
      <c r="A5178" s="14">
        <f t="shared" si="80"/>
        <v>5175</v>
      </c>
      <c r="B5178" s="1">
        <v>44333</v>
      </c>
      <c r="C5178" s="18">
        <f>+YEAR(datos_arg[[#This Row],[Fecha]])</f>
        <v>2021</v>
      </c>
      <c r="D5178" s="18">
        <f>+MONTH(datos_arg[[#This Row],[Fecha]])</f>
        <v>5</v>
      </c>
      <c r="E5178" s="14" t="s">
        <v>1015</v>
      </c>
      <c r="F5178" s="14" t="s">
        <v>403</v>
      </c>
      <c r="G5178" s="14" t="s">
        <v>970</v>
      </c>
      <c r="H5178" s="14" t="s">
        <v>7132</v>
      </c>
      <c r="I5178" s="14" t="s">
        <v>7132</v>
      </c>
      <c r="J5178" s="14" t="s">
        <v>425</v>
      </c>
      <c r="K5178" s="14"/>
      <c r="L5178" s="14" t="s">
        <v>425</v>
      </c>
      <c r="M5178" s="14" t="s">
        <v>433</v>
      </c>
      <c r="N5178" s="14" t="s">
        <v>100</v>
      </c>
      <c r="O5178" s="14" t="s">
        <v>5107</v>
      </c>
      <c r="P5178" s="14" t="s">
        <v>6436</v>
      </c>
      <c r="Q5178" s="14">
        <v>1</v>
      </c>
      <c r="R5178" s="14" t="s">
        <v>970</v>
      </c>
      <c r="S5178" s="14" t="s">
        <v>439</v>
      </c>
      <c r="T5178" s="35">
        <v>955.245</v>
      </c>
      <c r="U5178" s="14" t="s">
        <v>4</v>
      </c>
      <c r="V5178" s="14">
        <v>149</v>
      </c>
      <c r="W5178" s="16">
        <f>+IF(datos_arg[[#This Row],[Moneda]]="ARS",datos_arg[[#This Row],[Monto]],datos_arg[[#This Row],[Monto]]*datos_arg[[#This Row],[TC]])</f>
        <v>955.245</v>
      </c>
      <c r="X5178" s="16">
        <f>IFERROR(IF(datos_arg[[#This Row],[Moneda]]="USD",datos_arg[[#This Row],[Monto]],datos_arg[[#This Row],[Monto]]/datos_arg[[#This Row],[TC]]),0)</f>
        <v>6.4110402684563761</v>
      </c>
      <c r="Y5178" s="14"/>
    </row>
    <row r="5179" spans="1:25" ht="15" customHeight="1" x14ac:dyDescent="0.25">
      <c r="A5179" s="14">
        <f t="shared" si="80"/>
        <v>5176</v>
      </c>
      <c r="B5179" s="1">
        <v>44333</v>
      </c>
      <c r="C5179" s="18">
        <f>+YEAR(datos_arg[[#This Row],[Fecha]])</f>
        <v>2021</v>
      </c>
      <c r="D5179" s="18">
        <f>+MONTH(datos_arg[[#This Row],[Fecha]])</f>
        <v>5</v>
      </c>
      <c r="E5179" s="14" t="s">
        <v>1015</v>
      </c>
      <c r="F5179" s="14" t="s">
        <v>403</v>
      </c>
      <c r="G5179" s="14" t="s">
        <v>5383</v>
      </c>
      <c r="H5179" s="14" t="s">
        <v>7132</v>
      </c>
      <c r="I5179" s="14" t="s">
        <v>7132</v>
      </c>
      <c r="J5179" s="14" t="s">
        <v>425</v>
      </c>
      <c r="K5179" s="14" t="s">
        <v>420</v>
      </c>
      <c r="L5179" s="14" t="s">
        <v>425</v>
      </c>
      <c r="M5179" s="14" t="s">
        <v>815</v>
      </c>
      <c r="N5179" s="14" t="s">
        <v>100</v>
      </c>
      <c r="O5179" s="14" t="s">
        <v>5108</v>
      </c>
      <c r="P5179" s="14" t="s">
        <v>6437</v>
      </c>
      <c r="Q5179" s="14">
        <v>30</v>
      </c>
      <c r="R5179" s="14" t="s">
        <v>5383</v>
      </c>
      <c r="S5179" s="14" t="s">
        <v>439</v>
      </c>
      <c r="T5179" s="35">
        <v>14040</v>
      </c>
      <c r="U5179" s="14" t="s">
        <v>4</v>
      </c>
      <c r="V5179" s="14">
        <v>149</v>
      </c>
      <c r="W5179" s="16">
        <f>+IF(datos_arg[[#This Row],[Moneda]]="ARS",datos_arg[[#This Row],[Monto]],datos_arg[[#This Row],[Monto]]*datos_arg[[#This Row],[TC]])</f>
        <v>14040</v>
      </c>
      <c r="X5179" s="16">
        <f>IFERROR(IF(datos_arg[[#This Row],[Moneda]]="USD",datos_arg[[#This Row],[Monto]],datos_arg[[#This Row],[Monto]]/datos_arg[[#This Row],[TC]]),0)</f>
        <v>94.228187919463082</v>
      </c>
      <c r="Y5179" s="14"/>
    </row>
    <row r="5180" spans="1:25" ht="15" customHeight="1" x14ac:dyDescent="0.25">
      <c r="A5180" s="14">
        <f t="shared" si="80"/>
        <v>5177</v>
      </c>
      <c r="B5180" s="1">
        <v>44333</v>
      </c>
      <c r="C5180" s="18">
        <f>+YEAR(datos_arg[[#This Row],[Fecha]])</f>
        <v>2021</v>
      </c>
      <c r="D5180" s="18">
        <f>+MONTH(datos_arg[[#This Row],[Fecha]])</f>
        <v>5</v>
      </c>
      <c r="E5180" s="14" t="s">
        <v>617</v>
      </c>
      <c r="F5180" s="14" t="s">
        <v>8101</v>
      </c>
      <c r="G5180" s="14"/>
      <c r="H5180" s="14" t="s">
        <v>8103</v>
      </c>
      <c r="I5180" s="14" t="s">
        <v>8105</v>
      </c>
      <c r="J5180" s="14" t="s">
        <v>6683</v>
      </c>
      <c r="K5180" s="14" t="s">
        <v>420</v>
      </c>
      <c r="L5180" s="14" t="s">
        <v>422</v>
      </c>
      <c r="M5180" s="14" t="s">
        <v>805</v>
      </c>
      <c r="N5180" s="14" t="s">
        <v>100</v>
      </c>
      <c r="O5180" s="14" t="s">
        <v>5109</v>
      </c>
      <c r="P5180" s="14" t="s">
        <v>6438</v>
      </c>
      <c r="Q5180" s="14">
        <v>1</v>
      </c>
      <c r="R5180" s="14" t="s">
        <v>8101</v>
      </c>
      <c r="S5180" s="14" t="s">
        <v>439</v>
      </c>
      <c r="T5180" s="35">
        <v>4450</v>
      </c>
      <c r="U5180" s="14" t="s">
        <v>4</v>
      </c>
      <c r="V5180" s="14">
        <v>149</v>
      </c>
      <c r="W5180" s="16">
        <f>+IF(datos_arg[[#This Row],[Moneda]]="ARS",datos_arg[[#This Row],[Monto]],datos_arg[[#This Row],[Monto]]*datos_arg[[#This Row],[TC]])</f>
        <v>4450</v>
      </c>
      <c r="X5180" s="16">
        <f>IFERROR(IF(datos_arg[[#This Row],[Moneda]]="USD",datos_arg[[#This Row],[Monto]],datos_arg[[#This Row],[Monto]]/datos_arg[[#This Row],[TC]]),0)</f>
        <v>29.865771812080538</v>
      </c>
      <c r="Y5180" s="14"/>
    </row>
    <row r="5181" spans="1:25" ht="15" customHeight="1" x14ac:dyDescent="0.25">
      <c r="A5181" s="14">
        <f t="shared" si="80"/>
        <v>5178</v>
      </c>
      <c r="B5181" s="1">
        <v>44333</v>
      </c>
      <c r="C5181" s="18">
        <f>+YEAR(datos_arg[[#This Row],[Fecha]])</f>
        <v>2021</v>
      </c>
      <c r="D5181" s="18">
        <f>+MONTH(datos_arg[[#This Row],[Fecha]])</f>
        <v>5</v>
      </c>
      <c r="E5181" s="14" t="s">
        <v>1015</v>
      </c>
      <c r="F5181" s="14" t="s">
        <v>430</v>
      </c>
      <c r="G5181" s="14"/>
      <c r="H5181" s="14" t="s">
        <v>7132</v>
      </c>
      <c r="I5181" s="14" t="s">
        <v>7132</v>
      </c>
      <c r="J5181" s="14" t="s">
        <v>425</v>
      </c>
      <c r="K5181" s="14"/>
      <c r="L5181" s="14" t="s">
        <v>425</v>
      </c>
      <c r="M5181" s="14" t="s">
        <v>361</v>
      </c>
      <c r="N5181" s="14" t="s">
        <v>361</v>
      </c>
      <c r="O5181" s="14" t="s">
        <v>2325</v>
      </c>
      <c r="P5181" s="14" t="s">
        <v>6439</v>
      </c>
      <c r="Q5181" s="14"/>
      <c r="R5181" s="14" t="s">
        <v>430</v>
      </c>
      <c r="S5181" s="14" t="s">
        <v>439</v>
      </c>
      <c r="T5181" s="35">
        <v>400</v>
      </c>
      <c r="U5181" s="14" t="s">
        <v>4</v>
      </c>
      <c r="V5181" s="14">
        <v>149</v>
      </c>
      <c r="W5181" s="16">
        <f>+IF(datos_arg[[#This Row],[Moneda]]="ARS",datos_arg[[#This Row],[Monto]],datos_arg[[#This Row],[Monto]]*datos_arg[[#This Row],[TC]])</f>
        <v>400</v>
      </c>
      <c r="X5181" s="16">
        <f>IFERROR(IF(datos_arg[[#This Row],[Moneda]]="USD",datos_arg[[#This Row],[Monto]],datos_arg[[#This Row],[Monto]]/datos_arg[[#This Row],[TC]]),0)</f>
        <v>2.6845637583892619</v>
      </c>
      <c r="Y5181" s="14"/>
    </row>
    <row r="5182" spans="1:25" ht="15" customHeight="1" x14ac:dyDescent="0.25">
      <c r="A5182" s="14">
        <f t="shared" si="80"/>
        <v>5179</v>
      </c>
      <c r="B5182" s="1">
        <v>44333</v>
      </c>
      <c r="C5182" s="18">
        <f>+YEAR(datos_arg[[#This Row],[Fecha]])</f>
        <v>2021</v>
      </c>
      <c r="D5182" s="18">
        <f>+MONTH(datos_arg[[#This Row],[Fecha]])</f>
        <v>5</v>
      </c>
      <c r="E5182" s="14" t="s">
        <v>1015</v>
      </c>
      <c r="F5182" s="14" t="s">
        <v>430</v>
      </c>
      <c r="G5182" s="14"/>
      <c r="H5182" s="14" t="s">
        <v>7132</v>
      </c>
      <c r="I5182" s="14" t="s">
        <v>7132</v>
      </c>
      <c r="J5182" s="14" t="s">
        <v>425</v>
      </c>
      <c r="K5182" s="14"/>
      <c r="L5182" s="14" t="s">
        <v>425</v>
      </c>
      <c r="M5182" s="14" t="s">
        <v>60</v>
      </c>
      <c r="N5182" s="14" t="s">
        <v>26</v>
      </c>
      <c r="O5182" s="14" t="s">
        <v>2370</v>
      </c>
      <c r="P5182" s="14" t="s">
        <v>6439</v>
      </c>
      <c r="Q5182" s="14"/>
      <c r="R5182" s="14" t="s">
        <v>430</v>
      </c>
      <c r="S5182" s="14" t="s">
        <v>439</v>
      </c>
      <c r="T5182" s="35">
        <v>9834.5</v>
      </c>
      <c r="U5182" s="14" t="s">
        <v>4</v>
      </c>
      <c r="V5182" s="14">
        <v>149</v>
      </c>
      <c r="W5182" s="16">
        <f>+IF(datos_arg[[#This Row],[Moneda]]="ARS",datos_arg[[#This Row],[Monto]],datos_arg[[#This Row],[Monto]]*datos_arg[[#This Row],[TC]])</f>
        <v>9834.5</v>
      </c>
      <c r="X5182" s="16">
        <f>IFERROR(IF(datos_arg[[#This Row],[Moneda]]="USD",datos_arg[[#This Row],[Monto]],datos_arg[[#This Row],[Monto]]/datos_arg[[#This Row],[TC]]),0)</f>
        <v>66.003355704697981</v>
      </c>
      <c r="Y5182" s="14"/>
    </row>
    <row r="5183" spans="1:25" ht="15" customHeight="1" x14ac:dyDescent="0.25">
      <c r="A5183" s="14">
        <f t="shared" si="80"/>
        <v>5180</v>
      </c>
      <c r="B5183" s="1">
        <v>44333</v>
      </c>
      <c r="C5183" s="18">
        <f>+YEAR(datos_arg[[#This Row],[Fecha]])</f>
        <v>2021</v>
      </c>
      <c r="D5183" s="18">
        <f>+MONTH(datos_arg[[#This Row],[Fecha]])</f>
        <v>5</v>
      </c>
      <c r="E5183" s="14" t="s">
        <v>1015</v>
      </c>
      <c r="F5183" s="14" t="s">
        <v>403</v>
      </c>
      <c r="G5183" s="14" t="s">
        <v>970</v>
      </c>
      <c r="H5183" s="14" t="s">
        <v>7132</v>
      </c>
      <c r="I5183" s="14" t="s">
        <v>7132</v>
      </c>
      <c r="J5183" s="14" t="s">
        <v>425</v>
      </c>
      <c r="K5183" s="14"/>
      <c r="L5183" s="14" t="s">
        <v>425</v>
      </c>
      <c r="M5183" s="14" t="s">
        <v>493</v>
      </c>
      <c r="N5183" s="14" t="s">
        <v>26</v>
      </c>
      <c r="O5183" s="14" t="s">
        <v>3764</v>
      </c>
      <c r="P5183" s="14" t="s">
        <v>6439</v>
      </c>
      <c r="Q5183" s="14"/>
      <c r="R5183" s="14" t="s">
        <v>970</v>
      </c>
      <c r="S5183" s="14" t="s">
        <v>439</v>
      </c>
      <c r="T5183" s="35">
        <v>574.5</v>
      </c>
      <c r="U5183" s="14" t="s">
        <v>4</v>
      </c>
      <c r="V5183" s="14">
        <v>149</v>
      </c>
      <c r="W5183" s="16">
        <f>+IF(datos_arg[[#This Row],[Moneda]]="ARS",datos_arg[[#This Row],[Monto]],datos_arg[[#This Row],[Monto]]*datos_arg[[#This Row],[TC]])</f>
        <v>574.5</v>
      </c>
      <c r="X5183" s="16">
        <f>IFERROR(IF(datos_arg[[#This Row],[Moneda]]="USD",datos_arg[[#This Row],[Monto]],datos_arg[[#This Row],[Monto]]/datos_arg[[#This Row],[TC]]),0)</f>
        <v>3.8557046979865772</v>
      </c>
      <c r="Y5183" s="14"/>
    </row>
    <row r="5184" spans="1:25" x14ac:dyDescent="0.25">
      <c r="A5184" s="14">
        <f t="shared" si="80"/>
        <v>5181</v>
      </c>
      <c r="B5184" s="1">
        <v>44333</v>
      </c>
      <c r="C5184" s="18">
        <f>+YEAR(datos_arg[[#This Row],[Fecha]])</f>
        <v>2021</v>
      </c>
      <c r="D5184" s="18">
        <f>+MONTH(datos_arg[[#This Row],[Fecha]])</f>
        <v>5</v>
      </c>
      <c r="E5184" s="14" t="s">
        <v>408</v>
      </c>
      <c r="F5184" s="14" t="s">
        <v>69</v>
      </c>
      <c r="G5184" s="14"/>
      <c r="H5184" s="14" t="s">
        <v>7132</v>
      </c>
      <c r="I5184" s="14" t="s">
        <v>7132</v>
      </c>
      <c r="J5184" s="14" t="s">
        <v>425</v>
      </c>
      <c r="K5184" s="14"/>
      <c r="L5184" s="14" t="s">
        <v>425</v>
      </c>
      <c r="M5184" s="14" t="s">
        <v>2530</v>
      </c>
      <c r="N5184" s="14" t="s">
        <v>2530</v>
      </c>
      <c r="O5184" s="14"/>
      <c r="P5184" s="14"/>
      <c r="Q5184" s="14"/>
      <c r="R5184" s="14" t="s">
        <v>439</v>
      </c>
      <c r="S5184" s="14" t="s">
        <v>440</v>
      </c>
      <c r="T5184" s="35">
        <v>2000</v>
      </c>
      <c r="U5184" s="14" t="s">
        <v>2</v>
      </c>
      <c r="V5184" s="14">
        <v>150</v>
      </c>
      <c r="W5184" s="16">
        <f>+IF(datos_arg[[#This Row],[Moneda]]="ARS",datos_arg[[#This Row],[Monto]],datos_arg[[#This Row],[Monto]]*datos_arg[[#This Row],[TC]])</f>
        <v>300000</v>
      </c>
      <c r="X5184" s="16">
        <f>IFERROR(IF(datos_arg[[#This Row],[Moneda]]="USD",datos_arg[[#This Row],[Monto]],datos_arg[[#This Row],[Monto]]/datos_arg[[#This Row],[TC]]),0)</f>
        <v>2000</v>
      </c>
      <c r="Y5184" s="14"/>
    </row>
    <row r="5185" spans="1:25" ht="15" customHeight="1" x14ac:dyDescent="0.25">
      <c r="A5185" s="14">
        <f t="shared" si="80"/>
        <v>5182</v>
      </c>
      <c r="B5185" s="1">
        <v>44334</v>
      </c>
      <c r="C5185" s="18">
        <f>+YEAR(datos_arg[[#This Row],[Fecha]])</f>
        <v>2021</v>
      </c>
      <c r="D5185" s="18">
        <f>+MONTH(datos_arg[[#This Row],[Fecha]])</f>
        <v>5</v>
      </c>
      <c r="E5185" s="14" t="s">
        <v>1016</v>
      </c>
      <c r="F5185" s="14" t="s">
        <v>405</v>
      </c>
      <c r="G5185" s="14"/>
      <c r="H5185" s="14" t="s">
        <v>6646</v>
      </c>
      <c r="I5185" s="14" t="s">
        <v>1129</v>
      </c>
      <c r="J5185" s="14" t="s">
        <v>1129</v>
      </c>
      <c r="K5185" s="14" t="s">
        <v>420</v>
      </c>
      <c r="L5185" s="14" t="s">
        <v>426</v>
      </c>
      <c r="M5185" s="14" t="s">
        <v>901</v>
      </c>
      <c r="N5185" s="14" t="s">
        <v>247</v>
      </c>
      <c r="O5185" s="14" t="s">
        <v>2225</v>
      </c>
      <c r="P5185" s="14" t="s">
        <v>6418</v>
      </c>
      <c r="Q5185" s="14">
        <v>2</v>
      </c>
      <c r="R5185" s="14" t="s">
        <v>405</v>
      </c>
      <c r="S5185" s="14" t="s">
        <v>439</v>
      </c>
      <c r="T5185" s="35">
        <v>15730</v>
      </c>
      <c r="U5185" s="14" t="s">
        <v>4</v>
      </c>
      <c r="V5185" s="14">
        <v>150</v>
      </c>
      <c r="W5185" s="16">
        <f>+IF(datos_arg[[#This Row],[Moneda]]="ARS",datos_arg[[#This Row],[Monto]],datos_arg[[#This Row],[Monto]]*datos_arg[[#This Row],[TC]])</f>
        <v>15730</v>
      </c>
      <c r="X5185" s="16">
        <f>IFERROR(IF(datos_arg[[#This Row],[Moneda]]="USD",datos_arg[[#This Row],[Monto]],datos_arg[[#This Row],[Monto]]/datos_arg[[#This Row],[TC]]),0)</f>
        <v>104.86666666666666</v>
      </c>
      <c r="Y5185" s="14"/>
    </row>
    <row r="5186" spans="1:25" ht="15" customHeight="1" x14ac:dyDescent="0.25">
      <c r="A5186" s="14">
        <f t="shared" si="80"/>
        <v>5183</v>
      </c>
      <c r="B5186" s="1">
        <v>44334</v>
      </c>
      <c r="C5186" s="18">
        <f>+YEAR(datos_arg[[#This Row],[Fecha]])</f>
        <v>2021</v>
      </c>
      <c r="D5186" s="18">
        <f>+MONTH(datos_arg[[#This Row],[Fecha]])</f>
        <v>5</v>
      </c>
      <c r="E5186" s="14" t="s">
        <v>1016</v>
      </c>
      <c r="F5186" s="14" t="s">
        <v>405</v>
      </c>
      <c r="G5186" s="14"/>
      <c r="H5186" s="14" t="s">
        <v>532</v>
      </c>
      <c r="I5186" s="14" t="s">
        <v>1129</v>
      </c>
      <c r="J5186" s="14" t="s">
        <v>425</v>
      </c>
      <c r="K5186" s="14" t="s">
        <v>420</v>
      </c>
      <c r="L5186" s="14" t="s">
        <v>426</v>
      </c>
      <c r="M5186" s="14" t="s">
        <v>901</v>
      </c>
      <c r="N5186" s="14" t="s">
        <v>247</v>
      </c>
      <c r="O5186" s="14" t="s">
        <v>2225</v>
      </c>
      <c r="P5186" s="14" t="s">
        <v>6418</v>
      </c>
      <c r="Q5186" s="14">
        <v>1</v>
      </c>
      <c r="R5186" s="14" t="s">
        <v>405</v>
      </c>
      <c r="S5186" s="14" t="s">
        <v>439</v>
      </c>
      <c r="T5186" s="35">
        <v>7865</v>
      </c>
      <c r="U5186" s="14" t="s">
        <v>4</v>
      </c>
      <c r="V5186" s="14">
        <v>150</v>
      </c>
      <c r="W5186" s="16">
        <f>+IF(datos_arg[[#This Row],[Moneda]]="ARS",datos_arg[[#This Row],[Monto]],datos_arg[[#This Row],[Monto]]*datos_arg[[#This Row],[TC]])</f>
        <v>7865</v>
      </c>
      <c r="X5186" s="16">
        <f>IFERROR(IF(datos_arg[[#This Row],[Moneda]]="USD",datos_arg[[#This Row],[Monto]],datos_arg[[#This Row],[Monto]]/datos_arg[[#This Row],[TC]]),0)</f>
        <v>52.43333333333333</v>
      </c>
      <c r="Y5186" s="14"/>
    </row>
    <row r="5187" spans="1:25" ht="15" customHeight="1" x14ac:dyDescent="0.25">
      <c r="A5187" s="14">
        <f t="shared" si="80"/>
        <v>5184</v>
      </c>
      <c r="B5187" s="1">
        <v>44334</v>
      </c>
      <c r="C5187" s="18">
        <f>+YEAR(datos_arg[[#This Row],[Fecha]])</f>
        <v>2021</v>
      </c>
      <c r="D5187" s="18">
        <f>+MONTH(datos_arg[[#This Row],[Fecha]])</f>
        <v>5</v>
      </c>
      <c r="E5187" s="14" t="s">
        <v>1015</v>
      </c>
      <c r="F5187" s="14" t="s">
        <v>430</v>
      </c>
      <c r="G5187" s="14"/>
      <c r="H5187" s="14" t="s">
        <v>7132</v>
      </c>
      <c r="I5187" s="14" t="s">
        <v>7132</v>
      </c>
      <c r="J5187" s="14" t="s">
        <v>425</v>
      </c>
      <c r="K5187" s="14"/>
      <c r="L5187" s="14" t="s">
        <v>425</v>
      </c>
      <c r="M5187" s="14" t="s">
        <v>57</v>
      </c>
      <c r="N5187" s="14" t="s">
        <v>7793</v>
      </c>
      <c r="O5187" s="14" t="s">
        <v>5112</v>
      </c>
      <c r="P5187" s="14" t="s">
        <v>6418</v>
      </c>
      <c r="Q5187" s="14"/>
      <c r="R5187" s="14" t="s">
        <v>430</v>
      </c>
      <c r="S5187" s="14" t="s">
        <v>613</v>
      </c>
      <c r="T5187" s="35">
        <v>2927.42</v>
      </c>
      <c r="U5187" s="14" t="s">
        <v>4</v>
      </c>
      <c r="V5187" s="14">
        <v>150</v>
      </c>
      <c r="W5187" s="16">
        <f>+IF(datos_arg[[#This Row],[Moneda]]="ARS",datos_arg[[#This Row],[Monto]],datos_arg[[#This Row],[Monto]]*datos_arg[[#This Row],[TC]])</f>
        <v>2927.42</v>
      </c>
      <c r="X5187" s="16">
        <f>IFERROR(IF(datos_arg[[#This Row],[Moneda]]="USD",datos_arg[[#This Row],[Monto]],datos_arg[[#This Row],[Monto]]/datos_arg[[#This Row],[TC]]),0)</f>
        <v>19.516133333333332</v>
      </c>
      <c r="Y5187" s="14"/>
    </row>
    <row r="5188" spans="1:25" ht="15" customHeight="1" x14ac:dyDescent="0.25">
      <c r="A5188" s="14">
        <f t="shared" si="80"/>
        <v>5185</v>
      </c>
      <c r="B5188" s="1">
        <v>44334</v>
      </c>
      <c r="C5188" s="18">
        <f>+YEAR(datos_arg[[#This Row],[Fecha]])</f>
        <v>2021</v>
      </c>
      <c r="D5188" s="18">
        <f>+MONTH(datos_arg[[#This Row],[Fecha]])</f>
        <v>5</v>
      </c>
      <c r="E5188" s="14" t="s">
        <v>449</v>
      </c>
      <c r="F5188" s="14" t="s">
        <v>44</v>
      </c>
      <c r="G5188" s="14"/>
      <c r="H5188" s="14" t="s">
        <v>7132</v>
      </c>
      <c r="I5188" s="14" t="s">
        <v>7132</v>
      </c>
      <c r="J5188" s="14" t="s">
        <v>425</v>
      </c>
      <c r="K5188" s="14"/>
      <c r="L5188" s="14" t="s">
        <v>425</v>
      </c>
      <c r="M5188" s="14" t="s">
        <v>205</v>
      </c>
      <c r="N5188" s="14" t="s">
        <v>205</v>
      </c>
      <c r="O5188" s="14" t="s">
        <v>5113</v>
      </c>
      <c r="P5188" s="14"/>
      <c r="Q5188" s="14"/>
      <c r="R5188" s="14" t="s">
        <v>44</v>
      </c>
      <c r="S5188" s="14" t="s">
        <v>439</v>
      </c>
      <c r="T5188" s="35">
        <v>11500</v>
      </c>
      <c r="U5188" s="14" t="s">
        <v>4</v>
      </c>
      <c r="V5188" s="14">
        <v>150</v>
      </c>
      <c r="W5188" s="16">
        <f>+IF(datos_arg[[#This Row],[Moneda]]="ARS",datos_arg[[#This Row],[Monto]],datos_arg[[#This Row],[Monto]]*datos_arg[[#This Row],[TC]])</f>
        <v>11500</v>
      </c>
      <c r="X5188" s="16">
        <f>IFERROR(IF(datos_arg[[#This Row],[Moneda]]="USD",datos_arg[[#This Row],[Monto]],datos_arg[[#This Row],[Monto]]/datos_arg[[#This Row],[TC]]),0)</f>
        <v>76.666666666666671</v>
      </c>
      <c r="Y5188" s="14"/>
    </row>
    <row r="5189" spans="1:25" x14ac:dyDescent="0.25">
      <c r="A5189" s="14">
        <f t="shared" si="80"/>
        <v>5186</v>
      </c>
      <c r="B5189" s="1">
        <v>44334</v>
      </c>
      <c r="C5189" s="18">
        <f>+YEAR(datos_arg[[#This Row],[Fecha]])</f>
        <v>2021</v>
      </c>
      <c r="D5189" s="18">
        <f>+MONTH(datos_arg[[#This Row],[Fecha]])</f>
        <v>5</v>
      </c>
      <c r="E5189" s="14" t="s">
        <v>408</v>
      </c>
      <c r="F5189" s="14" t="s">
        <v>69</v>
      </c>
      <c r="G5189" s="14"/>
      <c r="H5189" s="14" t="s">
        <v>7132</v>
      </c>
      <c r="I5189" s="14" t="s">
        <v>7132</v>
      </c>
      <c r="J5189" s="14" t="s">
        <v>425</v>
      </c>
      <c r="K5189" s="14"/>
      <c r="L5189" s="14" t="s">
        <v>425</v>
      </c>
      <c r="M5189" s="14" t="s">
        <v>2530</v>
      </c>
      <c r="N5189" s="14" t="s">
        <v>2530</v>
      </c>
      <c r="O5189" s="14"/>
      <c r="P5189" s="14"/>
      <c r="Q5189" s="14"/>
      <c r="R5189" s="14" t="s">
        <v>439</v>
      </c>
      <c r="S5189" s="14" t="s">
        <v>440</v>
      </c>
      <c r="T5189" s="35">
        <v>3000</v>
      </c>
      <c r="U5189" s="14" t="s">
        <v>2</v>
      </c>
      <c r="V5189" s="14">
        <v>151</v>
      </c>
      <c r="W5189" s="16">
        <f>+IF(datos_arg[[#This Row],[Moneda]]="ARS",datos_arg[[#This Row],[Monto]],datos_arg[[#This Row],[Monto]]*datos_arg[[#This Row],[TC]])</f>
        <v>453000</v>
      </c>
      <c r="X5189" s="16">
        <f>IFERROR(IF(datos_arg[[#This Row],[Moneda]]="USD",datos_arg[[#This Row],[Monto]],datos_arg[[#This Row],[Monto]]/datos_arg[[#This Row],[TC]]),0)</f>
        <v>3000</v>
      </c>
      <c r="Y5189" s="14"/>
    </row>
    <row r="5190" spans="1:25" ht="15" customHeight="1" x14ac:dyDescent="0.25">
      <c r="A5190" s="14">
        <f t="shared" ref="A5190:A5253" si="81">+A5189+1</f>
        <v>5187</v>
      </c>
      <c r="B5190" s="1">
        <v>44334</v>
      </c>
      <c r="C5190" s="18">
        <f>+YEAR(datos_arg[[#This Row],[Fecha]])</f>
        <v>2021</v>
      </c>
      <c r="D5190" s="18">
        <f>+MONTH(datos_arg[[#This Row],[Fecha]])</f>
        <v>5</v>
      </c>
      <c r="E5190" s="14" t="s">
        <v>5358</v>
      </c>
      <c r="F5190" s="14" t="s">
        <v>4110</v>
      </c>
      <c r="G5190" s="14"/>
      <c r="H5190" s="14" t="s">
        <v>433</v>
      </c>
      <c r="I5190" s="14" t="s">
        <v>6718</v>
      </c>
      <c r="J5190" s="14" t="s">
        <v>425</v>
      </c>
      <c r="K5190" s="14"/>
      <c r="L5190" s="14" t="s">
        <v>425</v>
      </c>
      <c r="M5190" s="14" t="s">
        <v>6711</v>
      </c>
      <c r="N5190" s="14" t="s">
        <v>4754</v>
      </c>
      <c r="O5190" s="14" t="s">
        <v>5114</v>
      </c>
      <c r="P5190" s="14" t="s">
        <v>6336</v>
      </c>
      <c r="Q5190" s="14"/>
      <c r="R5190" s="14" t="s">
        <v>4110</v>
      </c>
      <c r="S5190" s="14" t="s">
        <v>439</v>
      </c>
      <c r="T5190" s="35">
        <v>376467.20000000001</v>
      </c>
      <c r="U5190" s="14" t="s">
        <v>4</v>
      </c>
      <c r="V5190" s="14">
        <v>151</v>
      </c>
      <c r="W5190" s="16">
        <f>+IF(datos_arg[[#This Row],[Moneda]]="ARS",datos_arg[[#This Row],[Monto]],datos_arg[[#This Row],[Monto]]*datos_arg[[#This Row],[TC]])</f>
        <v>376467.20000000001</v>
      </c>
      <c r="X5190" s="16">
        <f>IFERROR(IF(datos_arg[[#This Row],[Moneda]]="USD",datos_arg[[#This Row],[Monto]],datos_arg[[#This Row],[Monto]]/datos_arg[[#This Row],[TC]]),0)</f>
        <v>2493.1602649006622</v>
      </c>
      <c r="Y5190" s="14"/>
    </row>
    <row r="5191" spans="1:25" ht="15" customHeight="1" x14ac:dyDescent="0.25">
      <c r="A5191" s="14">
        <f t="shared" si="81"/>
        <v>5188</v>
      </c>
      <c r="B5191" s="1">
        <v>44334</v>
      </c>
      <c r="C5191" s="18">
        <f>+YEAR(datos_arg[[#This Row],[Fecha]])</f>
        <v>2021</v>
      </c>
      <c r="D5191" s="18">
        <f>+MONTH(datos_arg[[#This Row],[Fecha]])</f>
        <v>5</v>
      </c>
      <c r="E5191" s="14" t="s">
        <v>1015</v>
      </c>
      <c r="F5191" s="14" t="s">
        <v>430</v>
      </c>
      <c r="G5191" s="14"/>
      <c r="H5191" s="14" t="s">
        <v>7132</v>
      </c>
      <c r="I5191" s="14" t="s">
        <v>7132</v>
      </c>
      <c r="J5191" s="14" t="s">
        <v>425</v>
      </c>
      <c r="K5191" s="14"/>
      <c r="L5191" s="14" t="s">
        <v>425</v>
      </c>
      <c r="M5191" s="14" t="s">
        <v>60</v>
      </c>
      <c r="N5191" s="14" t="s">
        <v>26</v>
      </c>
      <c r="O5191" s="14" t="s">
        <v>5115</v>
      </c>
      <c r="P5191" s="14"/>
      <c r="Q5191" s="14"/>
      <c r="R5191" s="14" t="s">
        <v>430</v>
      </c>
      <c r="S5191" s="14" t="s">
        <v>439</v>
      </c>
      <c r="T5191" s="35">
        <v>5000</v>
      </c>
      <c r="U5191" s="14" t="s">
        <v>4</v>
      </c>
      <c r="V5191" s="14">
        <v>151</v>
      </c>
      <c r="W5191" s="16">
        <f>+IF(datos_arg[[#This Row],[Moneda]]="ARS",datos_arg[[#This Row],[Monto]],datos_arg[[#This Row],[Monto]]*datos_arg[[#This Row],[TC]])</f>
        <v>5000</v>
      </c>
      <c r="X5191" s="16">
        <f>IFERROR(IF(datos_arg[[#This Row],[Moneda]]="USD",datos_arg[[#This Row],[Monto]],datos_arg[[#This Row],[Monto]]/datos_arg[[#This Row],[TC]]),0)</f>
        <v>33.11258278145695</v>
      </c>
      <c r="Y5191" s="14"/>
    </row>
    <row r="5192" spans="1:25" ht="15" customHeight="1" x14ac:dyDescent="0.25">
      <c r="A5192" s="14">
        <f t="shared" si="81"/>
        <v>5189</v>
      </c>
      <c r="B5192" s="1">
        <v>44334</v>
      </c>
      <c r="C5192" s="18">
        <f>+YEAR(datos_arg[[#This Row],[Fecha]])</f>
        <v>2021</v>
      </c>
      <c r="D5192" s="18">
        <f>+MONTH(datos_arg[[#This Row],[Fecha]])</f>
        <v>5</v>
      </c>
      <c r="E5192" s="14" t="s">
        <v>617</v>
      </c>
      <c r="F5192" s="14" t="s">
        <v>6652</v>
      </c>
      <c r="G5192" s="14" t="s">
        <v>6653</v>
      </c>
      <c r="H5192" s="14" t="s">
        <v>6648</v>
      </c>
      <c r="I5192" s="14" t="s">
        <v>3955</v>
      </c>
      <c r="J5192" s="14" t="s">
        <v>425</v>
      </c>
      <c r="K5192" s="14" t="s">
        <v>421</v>
      </c>
      <c r="L5192" s="14" t="s">
        <v>421</v>
      </c>
      <c r="M5192" s="14" t="s">
        <v>868</v>
      </c>
      <c r="N5192" s="14" t="s">
        <v>39</v>
      </c>
      <c r="O5192" s="14" t="s">
        <v>5116</v>
      </c>
      <c r="P5192" s="14" t="s">
        <v>6440</v>
      </c>
      <c r="Q5192" s="14">
        <v>0</v>
      </c>
      <c r="R5192" s="14" t="s">
        <v>6653</v>
      </c>
      <c r="S5192" s="14" t="s">
        <v>439</v>
      </c>
      <c r="T5192" s="35">
        <v>73600</v>
      </c>
      <c r="U5192" s="14" t="s">
        <v>4</v>
      </c>
      <c r="V5192" s="14">
        <v>151</v>
      </c>
      <c r="W5192" s="16">
        <f>+IF(datos_arg[[#This Row],[Moneda]]="ARS",datos_arg[[#This Row],[Monto]],datos_arg[[#This Row],[Monto]]*datos_arg[[#This Row],[TC]])</f>
        <v>73600</v>
      </c>
      <c r="X5192" s="16">
        <f>IFERROR(IF(datos_arg[[#This Row],[Moneda]]="USD",datos_arg[[#This Row],[Monto]],datos_arg[[#This Row],[Monto]]/datos_arg[[#This Row],[TC]]),0)</f>
        <v>487.41721854304637</v>
      </c>
      <c r="Y5192" s="14"/>
    </row>
    <row r="5193" spans="1:25" ht="15" customHeight="1" x14ac:dyDescent="0.25">
      <c r="A5193" s="14">
        <f t="shared" si="81"/>
        <v>5190</v>
      </c>
      <c r="B5193" s="1">
        <v>44335</v>
      </c>
      <c r="C5193" s="18">
        <f>+YEAR(datos_arg[[#This Row],[Fecha]])</f>
        <v>2021</v>
      </c>
      <c r="D5193" s="18">
        <f>+MONTH(datos_arg[[#This Row],[Fecha]])</f>
        <v>5</v>
      </c>
      <c r="E5193" s="14" t="s">
        <v>5358</v>
      </c>
      <c r="F5193" s="14" t="s">
        <v>4110</v>
      </c>
      <c r="G5193" s="14"/>
      <c r="H5193" s="14" t="s">
        <v>6646</v>
      </c>
      <c r="I5193" s="14" t="s">
        <v>7132</v>
      </c>
      <c r="J5193" s="14" t="s">
        <v>425</v>
      </c>
      <c r="K5193" s="14" t="s">
        <v>420</v>
      </c>
      <c r="L5193" s="14" t="s">
        <v>425</v>
      </c>
      <c r="M5193" s="14" t="s">
        <v>5371</v>
      </c>
      <c r="N5193" s="14" t="s">
        <v>58</v>
      </c>
      <c r="O5193" s="14" t="s">
        <v>5117</v>
      </c>
      <c r="P5193" s="14" t="s">
        <v>6441</v>
      </c>
      <c r="Q5193" s="14"/>
      <c r="R5193" s="14" t="s">
        <v>4110</v>
      </c>
      <c r="S5193" s="14" t="s">
        <v>439</v>
      </c>
      <c r="T5193" s="35">
        <v>2130</v>
      </c>
      <c r="U5193" s="14" t="s">
        <v>4</v>
      </c>
      <c r="V5193" s="14">
        <v>151</v>
      </c>
      <c r="W5193" s="16">
        <f>+IF(datos_arg[[#This Row],[Moneda]]="ARS",datos_arg[[#This Row],[Monto]],datos_arg[[#This Row],[Monto]]*datos_arg[[#This Row],[TC]])</f>
        <v>2130</v>
      </c>
      <c r="X5193" s="16">
        <f>IFERROR(IF(datos_arg[[#This Row],[Moneda]]="USD",datos_arg[[#This Row],[Monto]],datos_arg[[#This Row],[Monto]]/datos_arg[[#This Row],[TC]]),0)</f>
        <v>14.105960264900663</v>
      </c>
      <c r="Y5193" s="14"/>
    </row>
    <row r="5194" spans="1:25" ht="15" customHeight="1" x14ac:dyDescent="0.25">
      <c r="A5194" s="14">
        <f t="shared" si="81"/>
        <v>5191</v>
      </c>
      <c r="B5194" s="1">
        <v>44335</v>
      </c>
      <c r="C5194" s="18">
        <f>+YEAR(datos_arg[[#This Row],[Fecha]])</f>
        <v>2021</v>
      </c>
      <c r="D5194" s="18">
        <f>+MONTH(datos_arg[[#This Row],[Fecha]])</f>
        <v>5</v>
      </c>
      <c r="E5194" s="14" t="s">
        <v>617</v>
      </c>
      <c r="F5194" s="14" t="s">
        <v>8101</v>
      </c>
      <c r="G5194" s="14"/>
      <c r="H5194" s="14" t="s">
        <v>8103</v>
      </c>
      <c r="I5194" s="14" t="s">
        <v>8105</v>
      </c>
      <c r="J5194" s="14" t="s">
        <v>472</v>
      </c>
      <c r="K5194" s="14" t="s">
        <v>421</v>
      </c>
      <c r="L5194" s="14" t="s">
        <v>421</v>
      </c>
      <c r="M5194" s="14" t="s">
        <v>578</v>
      </c>
      <c r="N5194" s="14" t="s">
        <v>740</v>
      </c>
      <c r="O5194" s="14" t="s">
        <v>5118</v>
      </c>
      <c r="P5194" s="14" t="s">
        <v>6442</v>
      </c>
      <c r="Q5194" s="14">
        <v>14</v>
      </c>
      <c r="R5194" s="14" t="s">
        <v>8101</v>
      </c>
      <c r="S5194" s="14" t="s">
        <v>439</v>
      </c>
      <c r="T5194" s="35">
        <v>40650</v>
      </c>
      <c r="U5194" s="14" t="s">
        <v>4</v>
      </c>
      <c r="V5194" s="14">
        <v>151</v>
      </c>
      <c r="W5194" s="16">
        <f>+IF(datos_arg[[#This Row],[Moneda]]="ARS",datos_arg[[#This Row],[Monto]],datos_arg[[#This Row],[Monto]]*datos_arg[[#This Row],[TC]])</f>
        <v>40650</v>
      </c>
      <c r="X5194" s="16">
        <f>IFERROR(IF(datos_arg[[#This Row],[Moneda]]="USD",datos_arg[[#This Row],[Monto]],datos_arg[[#This Row],[Monto]]/datos_arg[[#This Row],[TC]]),0)</f>
        <v>269.20529801324506</v>
      </c>
      <c r="Y5194" s="14"/>
    </row>
    <row r="5195" spans="1:25" ht="15" customHeight="1" x14ac:dyDescent="0.25">
      <c r="A5195" s="14">
        <f t="shared" si="81"/>
        <v>5192</v>
      </c>
      <c r="B5195" s="1">
        <v>44335</v>
      </c>
      <c r="C5195" s="18">
        <f>+YEAR(datos_arg[[#This Row],[Fecha]])</f>
        <v>2021</v>
      </c>
      <c r="D5195" s="18">
        <f>+MONTH(datos_arg[[#This Row],[Fecha]])</f>
        <v>5</v>
      </c>
      <c r="E5195" s="14" t="s">
        <v>5358</v>
      </c>
      <c r="F5195" s="14" t="s">
        <v>4110</v>
      </c>
      <c r="G5195" s="14"/>
      <c r="H5195" s="14" t="s">
        <v>6646</v>
      </c>
      <c r="I5195" s="14" t="s">
        <v>7132</v>
      </c>
      <c r="J5195" s="14" t="s">
        <v>425</v>
      </c>
      <c r="K5195" s="14" t="s">
        <v>420</v>
      </c>
      <c r="L5195" s="14" t="s">
        <v>425</v>
      </c>
      <c r="M5195" s="14" t="s">
        <v>2266</v>
      </c>
      <c r="N5195" s="14" t="s">
        <v>1466</v>
      </c>
      <c r="O5195" s="14" t="s">
        <v>5119</v>
      </c>
      <c r="P5195" s="14" t="s">
        <v>6443</v>
      </c>
      <c r="Q5195" s="14"/>
      <c r="R5195" s="14" t="s">
        <v>4110</v>
      </c>
      <c r="S5195" s="14" t="s">
        <v>439</v>
      </c>
      <c r="T5195" s="35">
        <v>40150</v>
      </c>
      <c r="U5195" s="14" t="s">
        <v>4</v>
      </c>
      <c r="V5195" s="14">
        <v>151</v>
      </c>
      <c r="W5195" s="16">
        <f>+IF(datos_arg[[#This Row],[Moneda]]="ARS",datos_arg[[#This Row],[Monto]],datos_arg[[#This Row],[Monto]]*datos_arg[[#This Row],[TC]])</f>
        <v>40150</v>
      </c>
      <c r="X5195" s="16">
        <f>IFERROR(IF(datos_arg[[#This Row],[Moneda]]="USD",datos_arg[[#This Row],[Monto]],datos_arg[[#This Row],[Monto]]/datos_arg[[#This Row],[TC]]),0)</f>
        <v>265.89403973509934</v>
      </c>
      <c r="Y5195" s="14"/>
    </row>
    <row r="5196" spans="1:25" ht="15" customHeight="1" x14ac:dyDescent="0.25">
      <c r="A5196" s="14">
        <f t="shared" si="81"/>
        <v>5193</v>
      </c>
      <c r="B5196" s="1">
        <v>44335</v>
      </c>
      <c r="C5196" s="18">
        <f>+YEAR(datos_arg[[#This Row],[Fecha]])</f>
        <v>2021</v>
      </c>
      <c r="D5196" s="18">
        <f>+MONTH(datos_arg[[#This Row],[Fecha]])</f>
        <v>5</v>
      </c>
      <c r="E5196" s="14" t="s">
        <v>1015</v>
      </c>
      <c r="F5196" s="14" t="s">
        <v>430</v>
      </c>
      <c r="G5196" s="14"/>
      <c r="H5196" s="14" t="s">
        <v>7132</v>
      </c>
      <c r="I5196" s="14" t="s">
        <v>7132</v>
      </c>
      <c r="J5196" s="14" t="s">
        <v>425</v>
      </c>
      <c r="K5196" s="14"/>
      <c r="L5196" s="14" t="s">
        <v>425</v>
      </c>
      <c r="M5196" s="14" t="s">
        <v>102</v>
      </c>
      <c r="N5196" s="14" t="s">
        <v>480</v>
      </c>
      <c r="O5196" s="14" t="s">
        <v>5120</v>
      </c>
      <c r="P5196" s="14" t="s">
        <v>6416</v>
      </c>
      <c r="Q5196" s="14"/>
      <c r="R5196" s="14" t="s">
        <v>430</v>
      </c>
      <c r="S5196" s="14" t="s">
        <v>439</v>
      </c>
      <c r="T5196" s="35">
        <v>3732</v>
      </c>
      <c r="U5196" s="14" t="s">
        <v>4</v>
      </c>
      <c r="V5196" s="14">
        <v>151</v>
      </c>
      <c r="W5196" s="16">
        <f>+IF(datos_arg[[#This Row],[Moneda]]="ARS",datos_arg[[#This Row],[Monto]],datos_arg[[#This Row],[Monto]]*datos_arg[[#This Row],[TC]])</f>
        <v>3732</v>
      </c>
      <c r="X5196" s="16">
        <f>IFERROR(IF(datos_arg[[#This Row],[Moneda]]="USD",datos_arg[[#This Row],[Monto]],datos_arg[[#This Row],[Monto]]/datos_arg[[#This Row],[TC]]),0)</f>
        <v>24.715231788079471</v>
      </c>
      <c r="Y5196" s="14"/>
    </row>
    <row r="5197" spans="1:25" ht="15" customHeight="1" x14ac:dyDescent="0.25">
      <c r="A5197" s="14">
        <f t="shared" si="81"/>
        <v>5194</v>
      </c>
      <c r="B5197" s="1">
        <v>44335</v>
      </c>
      <c r="C5197" s="18">
        <f>+YEAR(datos_arg[[#This Row],[Fecha]])</f>
        <v>2021</v>
      </c>
      <c r="D5197" s="18">
        <f>+MONTH(datos_arg[[#This Row],[Fecha]])</f>
        <v>5</v>
      </c>
      <c r="E5197" s="14" t="s">
        <v>449</v>
      </c>
      <c r="F5197" s="14" t="s">
        <v>505</v>
      </c>
      <c r="G5197" s="14"/>
      <c r="H5197" s="14" t="s">
        <v>7132</v>
      </c>
      <c r="I5197" s="14" t="s">
        <v>7132</v>
      </c>
      <c r="J5197" s="14" t="s">
        <v>425</v>
      </c>
      <c r="K5197" s="14"/>
      <c r="L5197" s="14" t="s">
        <v>425</v>
      </c>
      <c r="M5197" s="14" t="s">
        <v>613</v>
      </c>
      <c r="N5197" s="14" t="s">
        <v>2273</v>
      </c>
      <c r="O5197" s="14" t="s">
        <v>2592</v>
      </c>
      <c r="P5197" s="14"/>
      <c r="Q5197" s="14"/>
      <c r="R5197" s="14" t="s">
        <v>505</v>
      </c>
      <c r="S5197" s="14" t="s">
        <v>613</v>
      </c>
      <c r="T5197" s="35">
        <v>17.559999999999999</v>
      </c>
      <c r="U5197" s="14" t="s">
        <v>4</v>
      </c>
      <c r="V5197" s="14">
        <v>151</v>
      </c>
      <c r="W5197" s="16">
        <f>+IF(datos_arg[[#This Row],[Moneda]]="ARS",datos_arg[[#This Row],[Monto]],datos_arg[[#This Row],[Monto]]*datos_arg[[#This Row],[TC]])</f>
        <v>17.559999999999999</v>
      </c>
      <c r="X5197" s="16">
        <f>IFERROR(IF(datos_arg[[#This Row],[Moneda]]="USD",datos_arg[[#This Row],[Monto]],datos_arg[[#This Row],[Monto]]/datos_arg[[#This Row],[TC]]),0)</f>
        <v>0.11629139072847682</v>
      </c>
      <c r="Y5197" s="14"/>
    </row>
    <row r="5198" spans="1:25" ht="15" customHeight="1" x14ac:dyDescent="0.25">
      <c r="A5198" s="14">
        <f t="shared" si="81"/>
        <v>5195</v>
      </c>
      <c r="B5198" s="1">
        <v>44336</v>
      </c>
      <c r="C5198" s="18">
        <f>+YEAR(datos_arg[[#This Row],[Fecha]])</f>
        <v>2021</v>
      </c>
      <c r="D5198" s="18">
        <f>+MONTH(datos_arg[[#This Row],[Fecha]])</f>
        <v>5</v>
      </c>
      <c r="E5198" s="14" t="s">
        <v>1015</v>
      </c>
      <c r="F5198" s="14" t="s">
        <v>403</v>
      </c>
      <c r="G5198" s="14" t="s">
        <v>5383</v>
      </c>
      <c r="H5198" s="14" t="s">
        <v>7132</v>
      </c>
      <c r="I5198" s="14" t="s">
        <v>7132</v>
      </c>
      <c r="J5198" s="14" t="s">
        <v>425</v>
      </c>
      <c r="K5198" s="14" t="s">
        <v>420</v>
      </c>
      <c r="L5198" s="14" t="s">
        <v>425</v>
      </c>
      <c r="M5198" s="14" t="s">
        <v>815</v>
      </c>
      <c r="N5198" s="14" t="s">
        <v>295</v>
      </c>
      <c r="O5198" s="14" t="s">
        <v>5121</v>
      </c>
      <c r="P5198" s="14" t="s">
        <v>6444</v>
      </c>
      <c r="Q5198" s="14">
        <v>22</v>
      </c>
      <c r="R5198" s="14" t="s">
        <v>5383</v>
      </c>
      <c r="S5198" s="14" t="s">
        <v>439</v>
      </c>
      <c r="T5198" s="35">
        <v>85800</v>
      </c>
      <c r="U5198" s="14" t="s">
        <v>4</v>
      </c>
      <c r="V5198" s="14">
        <v>151</v>
      </c>
      <c r="W5198" s="16">
        <f>+IF(datos_arg[[#This Row],[Moneda]]="ARS",datos_arg[[#This Row],[Monto]],datos_arg[[#This Row],[Monto]]*datos_arg[[#This Row],[TC]])</f>
        <v>85800</v>
      </c>
      <c r="X5198" s="16">
        <f>IFERROR(IF(datos_arg[[#This Row],[Moneda]]="USD",datos_arg[[#This Row],[Monto]],datos_arg[[#This Row],[Monto]]/datos_arg[[#This Row],[TC]]),0)</f>
        <v>568.21192052980132</v>
      </c>
      <c r="Y5198" s="14"/>
    </row>
    <row r="5199" spans="1:25" ht="15" customHeight="1" x14ac:dyDescent="0.25">
      <c r="A5199" s="14">
        <f t="shared" si="81"/>
        <v>5196</v>
      </c>
      <c r="B5199" s="1">
        <v>44336</v>
      </c>
      <c r="C5199" s="18">
        <f>+YEAR(datos_arg[[#This Row],[Fecha]])</f>
        <v>2021</v>
      </c>
      <c r="D5199" s="18">
        <f>+MONTH(datos_arg[[#This Row],[Fecha]])</f>
        <v>5</v>
      </c>
      <c r="E5199" s="14" t="s">
        <v>617</v>
      </c>
      <c r="F5199" s="14" t="s">
        <v>5384</v>
      </c>
      <c r="G5199" s="14"/>
      <c r="H5199" s="14" t="s">
        <v>6649</v>
      </c>
      <c r="I5199" s="14" t="s">
        <v>7132</v>
      </c>
      <c r="J5199" s="14" t="s">
        <v>787</v>
      </c>
      <c r="K5199" s="14" t="s">
        <v>420</v>
      </c>
      <c r="L5199" s="14" t="s">
        <v>426</v>
      </c>
      <c r="M5199" s="14" t="s">
        <v>5124</v>
      </c>
      <c r="N5199" s="14" t="s">
        <v>21</v>
      </c>
      <c r="O5199" s="14" t="s">
        <v>5213</v>
      </c>
      <c r="P5199" s="14" t="s">
        <v>6445</v>
      </c>
      <c r="Q5199" s="14">
        <v>38</v>
      </c>
      <c r="R5199" s="14" t="s">
        <v>5384</v>
      </c>
      <c r="S5199" s="14" t="s">
        <v>439</v>
      </c>
      <c r="T5199" s="35">
        <v>35320</v>
      </c>
      <c r="U5199" s="14" t="s">
        <v>4</v>
      </c>
      <c r="V5199" s="14">
        <v>151</v>
      </c>
      <c r="W5199" s="16">
        <f>+IF(datos_arg[[#This Row],[Moneda]]="ARS",datos_arg[[#This Row],[Monto]],datos_arg[[#This Row],[Monto]]*datos_arg[[#This Row],[TC]])</f>
        <v>35320</v>
      </c>
      <c r="X5199" s="16">
        <f>IFERROR(IF(datos_arg[[#This Row],[Moneda]]="USD",datos_arg[[#This Row],[Monto]],datos_arg[[#This Row],[Monto]]/datos_arg[[#This Row],[TC]]),0)</f>
        <v>233.90728476821192</v>
      </c>
      <c r="Y5199" s="14"/>
    </row>
    <row r="5200" spans="1:25" ht="15" customHeight="1" x14ac:dyDescent="0.25">
      <c r="A5200" s="14">
        <f t="shared" si="81"/>
        <v>5197</v>
      </c>
      <c r="B5200" s="1">
        <v>44336</v>
      </c>
      <c r="C5200" s="18">
        <f>+YEAR(datos_arg[[#This Row],[Fecha]])</f>
        <v>2021</v>
      </c>
      <c r="D5200" s="18">
        <f>+MONTH(datos_arg[[#This Row],[Fecha]])</f>
        <v>5</v>
      </c>
      <c r="E5200" s="14" t="s">
        <v>408</v>
      </c>
      <c r="F5200" s="14" t="s">
        <v>506</v>
      </c>
      <c r="G5200" s="14"/>
      <c r="H5200" s="14" t="s">
        <v>7132</v>
      </c>
      <c r="I5200" s="14" t="s">
        <v>7132</v>
      </c>
      <c r="J5200" s="14" t="s">
        <v>425</v>
      </c>
      <c r="K5200" s="14"/>
      <c r="L5200" s="14" t="s">
        <v>425</v>
      </c>
      <c r="M5200" s="14" t="s">
        <v>613</v>
      </c>
      <c r="N5200" s="14" t="s">
        <v>613</v>
      </c>
      <c r="O5200" s="14" t="s">
        <v>3759</v>
      </c>
      <c r="P5200" s="14"/>
      <c r="Q5200" s="14"/>
      <c r="R5200" s="14" t="s">
        <v>613</v>
      </c>
      <c r="S5200" s="14" t="s">
        <v>439</v>
      </c>
      <c r="T5200" s="35">
        <v>13400</v>
      </c>
      <c r="U5200" s="14" t="s">
        <v>4</v>
      </c>
      <c r="V5200" s="14">
        <v>151</v>
      </c>
      <c r="W5200" s="16">
        <f>+IF(datos_arg[[#This Row],[Moneda]]="ARS",datos_arg[[#This Row],[Monto]],datos_arg[[#This Row],[Monto]]*datos_arg[[#This Row],[TC]])</f>
        <v>13400</v>
      </c>
      <c r="X5200" s="16">
        <f>IFERROR(IF(datos_arg[[#This Row],[Moneda]]="USD",datos_arg[[#This Row],[Monto]],datos_arg[[#This Row],[Monto]]/datos_arg[[#This Row],[TC]]),0)</f>
        <v>88.741721854304629</v>
      </c>
      <c r="Y5200" s="14"/>
    </row>
    <row r="5201" spans="1:25" ht="15" customHeight="1" x14ac:dyDescent="0.25">
      <c r="A5201" s="14">
        <f t="shared" si="81"/>
        <v>5198</v>
      </c>
      <c r="B5201" s="1">
        <v>44336</v>
      </c>
      <c r="C5201" s="18">
        <f>+YEAR(datos_arg[[#This Row],[Fecha]])</f>
        <v>2021</v>
      </c>
      <c r="D5201" s="18">
        <f>+MONTH(datos_arg[[#This Row],[Fecha]])</f>
        <v>5</v>
      </c>
      <c r="E5201" s="14" t="s">
        <v>1015</v>
      </c>
      <c r="F5201" s="14" t="s">
        <v>430</v>
      </c>
      <c r="G5201" s="14"/>
      <c r="H5201" s="14" t="s">
        <v>7132</v>
      </c>
      <c r="I5201" s="14" t="s">
        <v>7132</v>
      </c>
      <c r="J5201" s="14" t="s">
        <v>425</v>
      </c>
      <c r="K5201" s="14"/>
      <c r="L5201" s="14" t="s">
        <v>425</v>
      </c>
      <c r="M5201" s="14" t="s">
        <v>695</v>
      </c>
      <c r="N5201" s="14" t="s">
        <v>5127</v>
      </c>
      <c r="O5201" s="14" t="s">
        <v>5128</v>
      </c>
      <c r="P5201" s="14" t="s">
        <v>6446</v>
      </c>
      <c r="Q5201" s="14"/>
      <c r="R5201" s="14" t="s">
        <v>430</v>
      </c>
      <c r="S5201" s="14" t="s">
        <v>613</v>
      </c>
      <c r="T5201" s="35">
        <v>6228.42</v>
      </c>
      <c r="U5201" s="14" t="s">
        <v>4</v>
      </c>
      <c r="V5201" s="14">
        <v>151</v>
      </c>
      <c r="W5201" s="16">
        <f>+IF(datos_arg[[#This Row],[Moneda]]="ARS",datos_arg[[#This Row],[Monto]],datos_arg[[#This Row],[Monto]]*datos_arg[[#This Row],[TC]])</f>
        <v>6228.42</v>
      </c>
      <c r="X5201" s="16">
        <f>IFERROR(IF(datos_arg[[#This Row],[Moneda]]="USD",datos_arg[[#This Row],[Monto]],datos_arg[[#This Row],[Monto]]/datos_arg[[#This Row],[TC]]),0)</f>
        <v>41.247814569536423</v>
      </c>
      <c r="Y5201" s="14"/>
    </row>
    <row r="5202" spans="1:25" ht="15" customHeight="1" x14ac:dyDescent="0.25">
      <c r="A5202" s="14">
        <f t="shared" si="81"/>
        <v>5199</v>
      </c>
      <c r="B5202" s="1">
        <v>44336</v>
      </c>
      <c r="C5202" s="18">
        <f>+YEAR(datos_arg[[#This Row],[Fecha]])</f>
        <v>2021</v>
      </c>
      <c r="D5202" s="18">
        <f>+MONTH(datos_arg[[#This Row],[Fecha]])</f>
        <v>5</v>
      </c>
      <c r="E5202" s="14" t="s">
        <v>1016</v>
      </c>
      <c r="F5202" s="14" t="s">
        <v>405</v>
      </c>
      <c r="G5202" s="14"/>
      <c r="H5202" s="14" t="s">
        <v>433</v>
      </c>
      <c r="I5202" s="14" t="s">
        <v>6718</v>
      </c>
      <c r="J5202" s="14" t="s">
        <v>425</v>
      </c>
      <c r="K5202" s="14"/>
      <c r="L5202" s="14" t="s">
        <v>425</v>
      </c>
      <c r="M5202" s="14" t="s">
        <v>433</v>
      </c>
      <c r="N5202" s="14" t="s">
        <v>4432</v>
      </c>
      <c r="O5202" s="14" t="s">
        <v>5129</v>
      </c>
      <c r="P5202" s="14"/>
      <c r="Q5202" s="14"/>
      <c r="R5202" s="14" t="s">
        <v>405</v>
      </c>
      <c r="S5202" s="14" t="s">
        <v>439</v>
      </c>
      <c r="T5202" s="35">
        <v>94000</v>
      </c>
      <c r="U5202" s="14" t="s">
        <v>4</v>
      </c>
      <c r="V5202" s="14">
        <v>151</v>
      </c>
      <c r="W5202" s="16">
        <f>+IF(datos_arg[[#This Row],[Moneda]]="ARS",datos_arg[[#This Row],[Monto]],datos_arg[[#This Row],[Monto]]*datos_arg[[#This Row],[TC]])</f>
        <v>94000</v>
      </c>
      <c r="X5202" s="16">
        <f>IFERROR(IF(datos_arg[[#This Row],[Moneda]]="USD",datos_arg[[#This Row],[Monto]],datos_arg[[#This Row],[Monto]]/datos_arg[[#This Row],[TC]]),0)</f>
        <v>622.51655629139077</v>
      </c>
      <c r="Y5202" s="14"/>
    </row>
    <row r="5203" spans="1:25" x14ac:dyDescent="0.25">
      <c r="A5203" s="14">
        <f t="shared" si="81"/>
        <v>5200</v>
      </c>
      <c r="B5203" s="1">
        <v>44336</v>
      </c>
      <c r="C5203" s="18">
        <f>+YEAR(datos_arg[[#This Row],[Fecha]])</f>
        <v>2021</v>
      </c>
      <c r="D5203" s="18">
        <f>+MONTH(datos_arg[[#This Row],[Fecha]])</f>
        <v>5</v>
      </c>
      <c r="E5203" s="14" t="s">
        <v>408</v>
      </c>
      <c r="F5203" s="14" t="s">
        <v>69</v>
      </c>
      <c r="G5203" s="14"/>
      <c r="H5203" s="14" t="s">
        <v>7132</v>
      </c>
      <c r="I5203" s="14" t="s">
        <v>7132</v>
      </c>
      <c r="J5203" s="14" t="s">
        <v>425</v>
      </c>
      <c r="K5203" s="14"/>
      <c r="L5203" s="14" t="s">
        <v>425</v>
      </c>
      <c r="M5203" s="14" t="s">
        <v>2530</v>
      </c>
      <c r="N5203" s="14" t="s">
        <v>2530</v>
      </c>
      <c r="O5203" s="14"/>
      <c r="P5203" s="14"/>
      <c r="Q5203" s="14"/>
      <c r="R5203" s="14" t="s">
        <v>439</v>
      </c>
      <c r="S5203" s="14" t="s">
        <v>440</v>
      </c>
      <c r="T5203" s="35">
        <v>4000</v>
      </c>
      <c r="U5203" s="14" t="s">
        <v>2</v>
      </c>
      <c r="V5203" s="14">
        <v>153</v>
      </c>
      <c r="W5203" s="16">
        <f>+IF(datos_arg[[#This Row],[Moneda]]="ARS",datos_arg[[#This Row],[Monto]],datos_arg[[#This Row],[Monto]]*datos_arg[[#This Row],[TC]])</f>
        <v>612000</v>
      </c>
      <c r="X5203" s="16">
        <f>IFERROR(IF(datos_arg[[#This Row],[Moneda]]="USD",datos_arg[[#This Row],[Monto]],datos_arg[[#This Row],[Monto]]/datos_arg[[#This Row],[TC]]),0)</f>
        <v>4000</v>
      </c>
      <c r="Y5203" s="14"/>
    </row>
    <row r="5204" spans="1:25" ht="15" customHeight="1" x14ac:dyDescent="0.25">
      <c r="A5204" s="14">
        <f t="shared" si="81"/>
        <v>5201</v>
      </c>
      <c r="B5204" s="1">
        <v>44336</v>
      </c>
      <c r="C5204" s="18">
        <f>+YEAR(datos_arg[[#This Row],[Fecha]])</f>
        <v>2021</v>
      </c>
      <c r="D5204" s="18">
        <f>+MONTH(datos_arg[[#This Row],[Fecha]])</f>
        <v>5</v>
      </c>
      <c r="E5204" s="14" t="s">
        <v>408</v>
      </c>
      <c r="F5204" s="14" t="s">
        <v>506</v>
      </c>
      <c r="G5204" s="14"/>
      <c r="H5204" s="14" t="s">
        <v>7132</v>
      </c>
      <c r="I5204" s="14" t="s">
        <v>7132</v>
      </c>
      <c r="J5204" s="14" t="s">
        <v>425</v>
      </c>
      <c r="K5204" s="14"/>
      <c r="L5204" s="14" t="s">
        <v>425</v>
      </c>
      <c r="M5204" s="14" t="s">
        <v>1763</v>
      </c>
      <c r="N5204" s="14" t="s">
        <v>1763</v>
      </c>
      <c r="O5204" s="14" t="s">
        <v>5130</v>
      </c>
      <c r="P5204" s="14"/>
      <c r="Q5204" s="14"/>
      <c r="R5204" s="14" t="s">
        <v>421</v>
      </c>
      <c r="S5204" s="14" t="s">
        <v>439</v>
      </c>
      <c r="T5204" s="35">
        <v>100000</v>
      </c>
      <c r="U5204" s="14" t="s">
        <v>4</v>
      </c>
      <c r="V5204" s="14">
        <v>153</v>
      </c>
      <c r="W5204" s="16">
        <f>+IF(datos_arg[[#This Row],[Moneda]]="ARS",datos_arg[[#This Row],[Monto]],datos_arg[[#This Row],[Monto]]*datos_arg[[#This Row],[TC]])</f>
        <v>100000</v>
      </c>
      <c r="X5204" s="16">
        <f>IFERROR(IF(datos_arg[[#This Row],[Moneda]]="USD",datos_arg[[#This Row],[Monto]],datos_arg[[#This Row],[Monto]]/datos_arg[[#This Row],[TC]]),0)</f>
        <v>653.59477124183002</v>
      </c>
      <c r="Y5204" s="14"/>
    </row>
    <row r="5205" spans="1:25" x14ac:dyDescent="0.25">
      <c r="A5205" s="14">
        <f t="shared" si="81"/>
        <v>5202</v>
      </c>
      <c r="B5205" s="1">
        <v>44337</v>
      </c>
      <c r="C5205" s="18">
        <f>+YEAR(datos_arg[[#This Row],[Fecha]])</f>
        <v>2021</v>
      </c>
      <c r="D5205" s="18">
        <f>+MONTH(datos_arg[[#This Row],[Fecha]])</f>
        <v>5</v>
      </c>
      <c r="E5205" s="14" t="s">
        <v>408</v>
      </c>
      <c r="F5205" s="14" t="s">
        <v>69</v>
      </c>
      <c r="G5205" s="14"/>
      <c r="H5205" s="14" t="s">
        <v>7132</v>
      </c>
      <c r="I5205" s="14" t="s">
        <v>7132</v>
      </c>
      <c r="J5205" s="14" t="s">
        <v>425</v>
      </c>
      <c r="K5205" s="14"/>
      <c r="L5205" s="14" t="s">
        <v>425</v>
      </c>
      <c r="M5205" s="14" t="s">
        <v>2530</v>
      </c>
      <c r="N5205" s="14" t="s">
        <v>2530</v>
      </c>
      <c r="O5205" s="14"/>
      <c r="P5205" s="14"/>
      <c r="Q5205" s="14"/>
      <c r="R5205" s="14" t="s">
        <v>439</v>
      </c>
      <c r="S5205" s="14" t="s">
        <v>440</v>
      </c>
      <c r="T5205" s="35">
        <v>3000</v>
      </c>
      <c r="U5205" s="14" t="s">
        <v>2</v>
      </c>
      <c r="V5205" s="14">
        <v>152</v>
      </c>
      <c r="W5205" s="16">
        <f>+IF(datos_arg[[#This Row],[Moneda]]="ARS",datos_arg[[#This Row],[Monto]],datos_arg[[#This Row],[Monto]]*datos_arg[[#This Row],[TC]])</f>
        <v>456000</v>
      </c>
      <c r="X5205" s="16">
        <f>IFERROR(IF(datos_arg[[#This Row],[Moneda]]="USD",datos_arg[[#This Row],[Monto]],datos_arg[[#This Row],[Monto]]/datos_arg[[#This Row],[TC]]),0)</f>
        <v>3000</v>
      </c>
      <c r="Y5205" s="14"/>
    </row>
    <row r="5206" spans="1:25" ht="15" customHeight="1" x14ac:dyDescent="0.25">
      <c r="A5206" s="14">
        <f t="shared" si="81"/>
        <v>5203</v>
      </c>
      <c r="B5206" s="1">
        <v>44337</v>
      </c>
      <c r="C5206" s="18">
        <f>+YEAR(datos_arg[[#This Row],[Fecha]])</f>
        <v>2021</v>
      </c>
      <c r="D5206" s="18">
        <f>+MONTH(datos_arg[[#This Row],[Fecha]])</f>
        <v>5</v>
      </c>
      <c r="E5206" s="14" t="s">
        <v>449</v>
      </c>
      <c r="F5206" s="14" t="s">
        <v>505</v>
      </c>
      <c r="G5206" s="14"/>
      <c r="H5206" s="14" t="s">
        <v>7132</v>
      </c>
      <c r="I5206" s="14" t="s">
        <v>7132</v>
      </c>
      <c r="J5206" s="14" t="s">
        <v>425</v>
      </c>
      <c r="K5206" s="14"/>
      <c r="L5206" s="14" t="s">
        <v>425</v>
      </c>
      <c r="M5206" s="14" t="s">
        <v>613</v>
      </c>
      <c r="N5206" s="14" t="s">
        <v>2273</v>
      </c>
      <c r="O5206" s="14" t="s">
        <v>2592</v>
      </c>
      <c r="P5206" s="14"/>
      <c r="Q5206" s="14"/>
      <c r="R5206" s="14" t="s">
        <v>505</v>
      </c>
      <c r="S5206" s="14" t="s">
        <v>613</v>
      </c>
      <c r="T5206" s="35">
        <v>720.77</v>
      </c>
      <c r="U5206" s="14" t="s">
        <v>4</v>
      </c>
      <c r="V5206" s="14">
        <v>152</v>
      </c>
      <c r="W5206" s="16">
        <f>+IF(datos_arg[[#This Row],[Moneda]]="ARS",datos_arg[[#This Row],[Monto]],datos_arg[[#This Row],[Monto]]*datos_arg[[#This Row],[TC]])</f>
        <v>720.77</v>
      </c>
      <c r="X5206" s="16">
        <f>IFERROR(IF(datos_arg[[#This Row],[Moneda]]="USD",datos_arg[[#This Row],[Monto]],datos_arg[[#This Row],[Monto]]/datos_arg[[#This Row],[TC]]),0)</f>
        <v>4.7419078947368423</v>
      </c>
      <c r="Y5206" s="14"/>
    </row>
    <row r="5207" spans="1:25" ht="15" customHeight="1" x14ac:dyDescent="0.25">
      <c r="A5207" s="14">
        <f t="shared" si="81"/>
        <v>5204</v>
      </c>
      <c r="B5207" s="1">
        <v>44342</v>
      </c>
      <c r="C5207" s="18">
        <f>+YEAR(datos_arg[[#This Row],[Fecha]])</f>
        <v>2021</v>
      </c>
      <c r="D5207" s="18">
        <f>+MONTH(datos_arg[[#This Row],[Fecha]])</f>
        <v>5</v>
      </c>
      <c r="E5207" s="14" t="s">
        <v>617</v>
      </c>
      <c r="F5207" s="14" t="s">
        <v>8101</v>
      </c>
      <c r="G5207" s="14"/>
      <c r="H5207" s="14" t="s">
        <v>8103</v>
      </c>
      <c r="I5207" s="14" t="s">
        <v>8105</v>
      </c>
      <c r="J5207" s="14" t="s">
        <v>472</v>
      </c>
      <c r="K5207" s="14" t="s">
        <v>421</v>
      </c>
      <c r="L5207" s="14" t="s">
        <v>425</v>
      </c>
      <c r="M5207" s="14" t="s">
        <v>473</v>
      </c>
      <c r="N5207" s="14" t="s">
        <v>226</v>
      </c>
      <c r="O5207" s="14" t="s">
        <v>5132</v>
      </c>
      <c r="P5207" s="14" t="s">
        <v>6447</v>
      </c>
      <c r="Q5207" s="14">
        <v>10</v>
      </c>
      <c r="R5207" s="14" t="s">
        <v>8101</v>
      </c>
      <c r="S5207" s="14" t="s">
        <v>439</v>
      </c>
      <c r="T5207" s="35">
        <v>29110.57</v>
      </c>
      <c r="U5207" s="14" t="s">
        <v>4</v>
      </c>
      <c r="V5207" s="14">
        <v>152</v>
      </c>
      <c r="W5207" s="16">
        <f>+IF(datos_arg[[#This Row],[Moneda]]="ARS",datos_arg[[#This Row],[Monto]],datos_arg[[#This Row],[Monto]]*datos_arg[[#This Row],[TC]])</f>
        <v>29110.57</v>
      </c>
      <c r="X5207" s="16">
        <f>IFERROR(IF(datos_arg[[#This Row],[Moneda]]="USD",datos_arg[[#This Row],[Monto]],datos_arg[[#This Row],[Monto]]/datos_arg[[#This Row],[TC]]),0)</f>
        <v>191.51690789473685</v>
      </c>
      <c r="Y5207" s="14"/>
    </row>
    <row r="5208" spans="1:25" ht="15" customHeight="1" x14ac:dyDescent="0.25">
      <c r="A5208" s="14">
        <f t="shared" si="81"/>
        <v>5205</v>
      </c>
      <c r="B5208" s="1">
        <v>44342</v>
      </c>
      <c r="C5208" s="18">
        <f>+YEAR(datos_arg[[#This Row],[Fecha]])</f>
        <v>2021</v>
      </c>
      <c r="D5208" s="18">
        <f>+MONTH(datos_arg[[#This Row],[Fecha]])</f>
        <v>5</v>
      </c>
      <c r="E5208" s="14" t="s">
        <v>617</v>
      </c>
      <c r="F5208" s="14" t="s">
        <v>8101</v>
      </c>
      <c r="G5208" s="14"/>
      <c r="H5208" s="14" t="s">
        <v>8103</v>
      </c>
      <c r="I5208" s="14" t="s">
        <v>8105</v>
      </c>
      <c r="J5208" s="14" t="s">
        <v>472</v>
      </c>
      <c r="K5208" s="14" t="s">
        <v>421</v>
      </c>
      <c r="L5208" s="14" t="s">
        <v>425</v>
      </c>
      <c r="M5208" s="14" t="s">
        <v>473</v>
      </c>
      <c r="N5208" s="14" t="s">
        <v>226</v>
      </c>
      <c r="O5208" s="14" t="s">
        <v>5133</v>
      </c>
      <c r="P5208" s="14" t="s">
        <v>6447</v>
      </c>
      <c r="Q5208" s="14">
        <v>4</v>
      </c>
      <c r="R5208" s="14" t="s">
        <v>8101</v>
      </c>
      <c r="S5208" s="14" t="s">
        <v>439</v>
      </c>
      <c r="T5208" s="35">
        <v>7530.16</v>
      </c>
      <c r="U5208" s="14" t="s">
        <v>4</v>
      </c>
      <c r="V5208" s="14">
        <v>152</v>
      </c>
      <c r="W5208" s="16">
        <f>+IF(datos_arg[[#This Row],[Moneda]]="ARS",datos_arg[[#This Row],[Monto]],datos_arg[[#This Row],[Monto]]*datos_arg[[#This Row],[TC]])</f>
        <v>7530.16</v>
      </c>
      <c r="X5208" s="16">
        <f>IFERROR(IF(datos_arg[[#This Row],[Moneda]]="USD",datos_arg[[#This Row],[Monto]],datos_arg[[#This Row],[Monto]]/datos_arg[[#This Row],[TC]]),0)</f>
        <v>49.540526315789471</v>
      </c>
      <c r="Y5208" s="14"/>
    </row>
    <row r="5209" spans="1:25" ht="15" customHeight="1" x14ac:dyDescent="0.25">
      <c r="A5209" s="14">
        <f t="shared" si="81"/>
        <v>5206</v>
      </c>
      <c r="B5209" s="1">
        <v>44342</v>
      </c>
      <c r="C5209" s="18">
        <f>+YEAR(datos_arg[[#This Row],[Fecha]])</f>
        <v>2021</v>
      </c>
      <c r="D5209" s="18">
        <f>+MONTH(datos_arg[[#This Row],[Fecha]])</f>
        <v>5</v>
      </c>
      <c r="E5209" s="14" t="s">
        <v>617</v>
      </c>
      <c r="F5209" s="14" t="s">
        <v>8101</v>
      </c>
      <c r="G5209" s="14"/>
      <c r="H5209" s="14" t="s">
        <v>8103</v>
      </c>
      <c r="I5209" s="14" t="s">
        <v>8105</v>
      </c>
      <c r="J5209" s="14" t="s">
        <v>472</v>
      </c>
      <c r="K5209" s="14" t="s">
        <v>421</v>
      </c>
      <c r="L5209" s="14" t="s">
        <v>421</v>
      </c>
      <c r="M5209" s="14" t="s">
        <v>578</v>
      </c>
      <c r="N5209" s="14" t="s">
        <v>226</v>
      </c>
      <c r="O5209" s="14" t="s">
        <v>5134</v>
      </c>
      <c r="P5209" s="14" t="s">
        <v>6447</v>
      </c>
      <c r="Q5209" s="14">
        <v>15</v>
      </c>
      <c r="R5209" s="14" t="s">
        <v>8101</v>
      </c>
      <c r="S5209" s="14" t="s">
        <v>439</v>
      </c>
      <c r="T5209" s="35">
        <v>5509.37</v>
      </c>
      <c r="U5209" s="14" t="s">
        <v>4</v>
      </c>
      <c r="V5209" s="14">
        <v>152</v>
      </c>
      <c r="W5209" s="16">
        <f>+IF(datos_arg[[#This Row],[Moneda]]="ARS",datos_arg[[#This Row],[Monto]],datos_arg[[#This Row],[Monto]]*datos_arg[[#This Row],[TC]])</f>
        <v>5509.37</v>
      </c>
      <c r="X5209" s="16">
        <f>IFERROR(IF(datos_arg[[#This Row],[Moneda]]="USD",datos_arg[[#This Row],[Monto]],datos_arg[[#This Row],[Monto]]/datos_arg[[#This Row],[TC]]),0)</f>
        <v>36.245855263157893</v>
      </c>
      <c r="Y5209" s="14"/>
    </row>
    <row r="5210" spans="1:25" ht="15" customHeight="1" x14ac:dyDescent="0.25">
      <c r="A5210" s="14">
        <f t="shared" si="81"/>
        <v>5207</v>
      </c>
      <c r="B5210" s="1">
        <v>44342</v>
      </c>
      <c r="C5210" s="18">
        <f>+YEAR(datos_arg[[#This Row],[Fecha]])</f>
        <v>2021</v>
      </c>
      <c r="D5210" s="18">
        <f>+MONTH(datos_arg[[#This Row],[Fecha]])</f>
        <v>5</v>
      </c>
      <c r="E5210" s="14" t="s">
        <v>617</v>
      </c>
      <c r="F5210" s="14" t="s">
        <v>8101</v>
      </c>
      <c r="G5210" s="14"/>
      <c r="H5210" s="14" t="s">
        <v>8103</v>
      </c>
      <c r="I5210" s="14" t="s">
        <v>8105</v>
      </c>
      <c r="J5210" s="14" t="s">
        <v>472</v>
      </c>
      <c r="K5210" s="14" t="s">
        <v>421</v>
      </c>
      <c r="L5210" s="14" t="s">
        <v>425</v>
      </c>
      <c r="M5210" s="14" t="s">
        <v>966</v>
      </c>
      <c r="N5210" s="14" t="s">
        <v>226</v>
      </c>
      <c r="O5210" s="14" t="s">
        <v>5135</v>
      </c>
      <c r="P5210" s="14" t="s">
        <v>6447</v>
      </c>
      <c r="Q5210" s="14">
        <v>15</v>
      </c>
      <c r="R5210" s="14" t="s">
        <v>8101</v>
      </c>
      <c r="S5210" s="14" t="s">
        <v>439</v>
      </c>
      <c r="T5210" s="35">
        <v>2721.51</v>
      </c>
      <c r="U5210" s="14" t="s">
        <v>4</v>
      </c>
      <c r="V5210" s="14">
        <v>152</v>
      </c>
      <c r="W5210" s="16">
        <f>+IF(datos_arg[[#This Row],[Moneda]]="ARS",datos_arg[[#This Row],[Monto]],datos_arg[[#This Row],[Monto]]*datos_arg[[#This Row],[TC]])</f>
        <v>2721.51</v>
      </c>
      <c r="X5210" s="16">
        <f>IFERROR(IF(datos_arg[[#This Row],[Moneda]]="USD",datos_arg[[#This Row],[Monto]],datos_arg[[#This Row],[Monto]]/datos_arg[[#This Row],[TC]]),0)</f>
        <v>17.904671052631581</v>
      </c>
      <c r="Y5210" s="14"/>
    </row>
    <row r="5211" spans="1:25" ht="15" customHeight="1" x14ac:dyDescent="0.25">
      <c r="A5211" s="14">
        <f t="shared" si="81"/>
        <v>5208</v>
      </c>
      <c r="B5211" s="1">
        <v>44342</v>
      </c>
      <c r="C5211" s="18">
        <f>+YEAR(datos_arg[[#This Row],[Fecha]])</f>
        <v>2021</v>
      </c>
      <c r="D5211" s="18">
        <f>+MONTH(datos_arg[[#This Row],[Fecha]])</f>
        <v>5</v>
      </c>
      <c r="E5211" s="14" t="s">
        <v>617</v>
      </c>
      <c r="F5211" s="14" t="s">
        <v>8101</v>
      </c>
      <c r="G5211" s="14"/>
      <c r="H5211" s="14" t="s">
        <v>8103</v>
      </c>
      <c r="I5211" s="14" t="s">
        <v>8105</v>
      </c>
      <c r="J5211" s="14" t="s">
        <v>472</v>
      </c>
      <c r="K5211" s="14" t="s">
        <v>421</v>
      </c>
      <c r="L5211" s="14" t="s">
        <v>421</v>
      </c>
      <c r="M5211" s="14" t="s">
        <v>578</v>
      </c>
      <c r="N5211" s="14" t="s">
        <v>226</v>
      </c>
      <c r="O5211" s="14" t="s">
        <v>5136</v>
      </c>
      <c r="P5211" s="14" t="s">
        <v>6447</v>
      </c>
      <c r="Q5211" s="14">
        <v>9</v>
      </c>
      <c r="R5211" s="14" t="s">
        <v>8101</v>
      </c>
      <c r="S5211" s="14" t="s">
        <v>439</v>
      </c>
      <c r="T5211" s="35">
        <v>4338.8100000000004</v>
      </c>
      <c r="U5211" s="14" t="s">
        <v>4</v>
      </c>
      <c r="V5211" s="14">
        <v>152</v>
      </c>
      <c r="W5211" s="16">
        <f>+IF(datos_arg[[#This Row],[Moneda]]="ARS",datos_arg[[#This Row],[Monto]],datos_arg[[#This Row],[Monto]]*datos_arg[[#This Row],[TC]])</f>
        <v>4338.8100000000004</v>
      </c>
      <c r="X5211" s="16">
        <f>IFERROR(IF(datos_arg[[#This Row],[Moneda]]="USD",datos_arg[[#This Row],[Monto]],datos_arg[[#This Row],[Monto]]/datos_arg[[#This Row],[TC]]),0)</f>
        <v>28.54480263157895</v>
      </c>
      <c r="Y5211" s="14"/>
    </row>
    <row r="5212" spans="1:25" ht="15" customHeight="1" x14ac:dyDescent="0.25">
      <c r="A5212" s="14">
        <f t="shared" si="81"/>
        <v>5209</v>
      </c>
      <c r="B5212" s="1">
        <v>44342</v>
      </c>
      <c r="C5212" s="18">
        <f>+YEAR(datos_arg[[#This Row],[Fecha]])</f>
        <v>2021</v>
      </c>
      <c r="D5212" s="18">
        <f>+MONTH(datos_arg[[#This Row],[Fecha]])</f>
        <v>5</v>
      </c>
      <c r="E5212" s="14" t="s">
        <v>617</v>
      </c>
      <c r="F5212" s="14" t="s">
        <v>8101</v>
      </c>
      <c r="G5212" s="14"/>
      <c r="H5212" s="14" t="s">
        <v>8103</v>
      </c>
      <c r="I5212" s="14" t="s">
        <v>8105</v>
      </c>
      <c r="J5212" s="14" t="s">
        <v>472</v>
      </c>
      <c r="K5212" s="14" t="s">
        <v>421</v>
      </c>
      <c r="L5212" s="14" t="s">
        <v>426</v>
      </c>
      <c r="M5212" s="14" t="s">
        <v>1693</v>
      </c>
      <c r="N5212" s="14" t="s">
        <v>226</v>
      </c>
      <c r="O5212" s="14" t="s">
        <v>5137</v>
      </c>
      <c r="P5212" s="14" t="s">
        <v>6447</v>
      </c>
      <c r="Q5212" s="14">
        <v>15</v>
      </c>
      <c r="R5212" s="14" t="s">
        <v>8101</v>
      </c>
      <c r="S5212" s="14" t="s">
        <v>439</v>
      </c>
      <c r="T5212" s="35">
        <v>2928</v>
      </c>
      <c r="U5212" s="14" t="s">
        <v>4</v>
      </c>
      <c r="V5212" s="14">
        <v>152</v>
      </c>
      <c r="W5212" s="16">
        <f>+IF(datos_arg[[#This Row],[Moneda]]="ARS",datos_arg[[#This Row],[Monto]],datos_arg[[#This Row],[Monto]]*datos_arg[[#This Row],[TC]])</f>
        <v>2928</v>
      </c>
      <c r="X5212" s="16">
        <f>IFERROR(IF(datos_arg[[#This Row],[Moneda]]="USD",datos_arg[[#This Row],[Monto]],datos_arg[[#This Row],[Monto]]/datos_arg[[#This Row],[TC]]),0)</f>
        <v>19.263157894736842</v>
      </c>
      <c r="Y5212" s="14"/>
    </row>
    <row r="5213" spans="1:25" ht="15" customHeight="1" x14ac:dyDescent="0.25">
      <c r="A5213" s="14">
        <f t="shared" si="81"/>
        <v>5210</v>
      </c>
      <c r="B5213" s="1">
        <v>44342</v>
      </c>
      <c r="C5213" s="18">
        <f>+YEAR(datos_arg[[#This Row],[Fecha]])</f>
        <v>2021</v>
      </c>
      <c r="D5213" s="18">
        <f>+MONTH(datos_arg[[#This Row],[Fecha]])</f>
        <v>5</v>
      </c>
      <c r="E5213" s="14" t="s">
        <v>617</v>
      </c>
      <c r="F5213" s="14" t="s">
        <v>8101</v>
      </c>
      <c r="G5213" s="14"/>
      <c r="H5213" s="14" t="s">
        <v>8103</v>
      </c>
      <c r="I5213" s="14" t="s">
        <v>8105</v>
      </c>
      <c r="J5213" s="14" t="s">
        <v>472</v>
      </c>
      <c r="K5213" s="14" t="s">
        <v>421</v>
      </c>
      <c r="L5213" s="14" t="s">
        <v>421</v>
      </c>
      <c r="M5213" s="14" t="s">
        <v>578</v>
      </c>
      <c r="N5213" s="14" t="s">
        <v>226</v>
      </c>
      <c r="O5213" s="14" t="s">
        <v>5138</v>
      </c>
      <c r="P5213" s="14" t="s">
        <v>6447</v>
      </c>
      <c r="Q5213" s="14">
        <v>20</v>
      </c>
      <c r="R5213" s="14" t="s">
        <v>8101</v>
      </c>
      <c r="S5213" s="14" t="s">
        <v>439</v>
      </c>
      <c r="T5213" s="35">
        <v>3624.71</v>
      </c>
      <c r="U5213" s="14" t="s">
        <v>4</v>
      </c>
      <c r="V5213" s="14">
        <v>152</v>
      </c>
      <c r="W5213" s="16">
        <f>+IF(datos_arg[[#This Row],[Moneda]]="ARS",datos_arg[[#This Row],[Monto]],datos_arg[[#This Row],[Monto]]*datos_arg[[#This Row],[TC]])</f>
        <v>3624.71</v>
      </c>
      <c r="X5213" s="16">
        <f>IFERROR(IF(datos_arg[[#This Row],[Moneda]]="USD",datos_arg[[#This Row],[Monto]],datos_arg[[#This Row],[Monto]]/datos_arg[[#This Row],[TC]]),0)</f>
        <v>23.846776315789473</v>
      </c>
      <c r="Y5213" s="14"/>
    </row>
    <row r="5214" spans="1:25" ht="15" customHeight="1" x14ac:dyDescent="0.25">
      <c r="A5214" s="14">
        <f t="shared" si="81"/>
        <v>5211</v>
      </c>
      <c r="B5214" s="1">
        <v>44342</v>
      </c>
      <c r="C5214" s="18">
        <f>+YEAR(datos_arg[[#This Row],[Fecha]])</f>
        <v>2021</v>
      </c>
      <c r="D5214" s="18">
        <f>+MONTH(datos_arg[[#This Row],[Fecha]])</f>
        <v>5</v>
      </c>
      <c r="E5214" s="14" t="s">
        <v>617</v>
      </c>
      <c r="F5214" s="14" t="s">
        <v>8101</v>
      </c>
      <c r="G5214" s="14"/>
      <c r="H5214" s="14" t="s">
        <v>8103</v>
      </c>
      <c r="I5214" s="14" t="s">
        <v>8105</v>
      </c>
      <c r="J5214" s="14" t="s">
        <v>472</v>
      </c>
      <c r="K5214" s="14" t="s">
        <v>421</v>
      </c>
      <c r="L5214" s="14" t="s">
        <v>426</v>
      </c>
      <c r="M5214" s="14" t="s">
        <v>1677</v>
      </c>
      <c r="N5214" s="14" t="s">
        <v>226</v>
      </c>
      <c r="O5214" s="14" t="s">
        <v>5139</v>
      </c>
      <c r="P5214" s="14" t="s">
        <v>6447</v>
      </c>
      <c r="Q5214" s="14">
        <v>4</v>
      </c>
      <c r="R5214" s="14" t="s">
        <v>8101</v>
      </c>
      <c r="S5214" s="14" t="s">
        <v>439</v>
      </c>
      <c r="T5214" s="35">
        <v>1011.91</v>
      </c>
      <c r="U5214" s="14" t="s">
        <v>4</v>
      </c>
      <c r="V5214" s="14">
        <v>152</v>
      </c>
      <c r="W5214" s="16">
        <f>+IF(datos_arg[[#This Row],[Moneda]]="ARS",datos_arg[[#This Row],[Monto]],datos_arg[[#This Row],[Monto]]*datos_arg[[#This Row],[TC]])</f>
        <v>1011.91</v>
      </c>
      <c r="X5214" s="16">
        <f>IFERROR(IF(datos_arg[[#This Row],[Moneda]]="USD",datos_arg[[#This Row],[Monto]],datos_arg[[#This Row],[Monto]]/datos_arg[[#This Row],[TC]]),0)</f>
        <v>6.657302631578947</v>
      </c>
      <c r="Y5214" s="14"/>
    </row>
    <row r="5215" spans="1:25" ht="15" customHeight="1" x14ac:dyDescent="0.25">
      <c r="A5215" s="14">
        <f t="shared" si="81"/>
        <v>5212</v>
      </c>
      <c r="B5215" s="1">
        <v>44342</v>
      </c>
      <c r="C5215" s="18">
        <f>+YEAR(datos_arg[[#This Row],[Fecha]])</f>
        <v>2021</v>
      </c>
      <c r="D5215" s="18">
        <f>+MONTH(datos_arg[[#This Row],[Fecha]])</f>
        <v>5</v>
      </c>
      <c r="E5215" s="14" t="s">
        <v>1015</v>
      </c>
      <c r="F5215" s="14" t="s">
        <v>403</v>
      </c>
      <c r="G5215" s="14" t="s">
        <v>5383</v>
      </c>
      <c r="H5215" s="14" t="s">
        <v>8103</v>
      </c>
      <c r="I5215" s="14" t="s">
        <v>8105</v>
      </c>
      <c r="J5215" s="14" t="s">
        <v>472</v>
      </c>
      <c r="K5215" s="14" t="s">
        <v>421</v>
      </c>
      <c r="L5215" s="14" t="s">
        <v>425</v>
      </c>
      <c r="M5215" s="14" t="s">
        <v>1683</v>
      </c>
      <c r="N5215" s="14" t="s">
        <v>226</v>
      </c>
      <c r="O5215" s="14" t="s">
        <v>5140</v>
      </c>
      <c r="P5215" s="14" t="s">
        <v>6447</v>
      </c>
      <c r="Q5215" s="14">
        <v>5</v>
      </c>
      <c r="R5215" s="14" t="s">
        <v>5383</v>
      </c>
      <c r="S5215" s="14" t="s">
        <v>439</v>
      </c>
      <c r="T5215" s="35">
        <v>1560.72</v>
      </c>
      <c r="U5215" s="14" t="s">
        <v>4</v>
      </c>
      <c r="V5215" s="14">
        <v>152</v>
      </c>
      <c r="W5215" s="16">
        <f>+IF(datos_arg[[#This Row],[Moneda]]="ARS",datos_arg[[#This Row],[Monto]],datos_arg[[#This Row],[Monto]]*datos_arg[[#This Row],[TC]])</f>
        <v>1560.72</v>
      </c>
      <c r="X5215" s="16">
        <f>IFERROR(IF(datos_arg[[#This Row],[Moneda]]="USD",datos_arg[[#This Row],[Monto]],datos_arg[[#This Row],[Monto]]/datos_arg[[#This Row],[TC]]),0)</f>
        <v>10.267894736842106</v>
      </c>
      <c r="Y5215" s="14"/>
    </row>
    <row r="5216" spans="1:25" ht="15" customHeight="1" x14ac:dyDescent="0.25">
      <c r="A5216" s="14">
        <f t="shared" si="81"/>
        <v>5213</v>
      </c>
      <c r="B5216" s="1">
        <v>44342</v>
      </c>
      <c r="C5216" s="18">
        <f>+YEAR(datos_arg[[#This Row],[Fecha]])</f>
        <v>2021</v>
      </c>
      <c r="D5216" s="18">
        <f>+MONTH(datos_arg[[#This Row],[Fecha]])</f>
        <v>5</v>
      </c>
      <c r="E5216" s="14" t="s">
        <v>617</v>
      </c>
      <c r="F5216" s="14" t="s">
        <v>8101</v>
      </c>
      <c r="G5216" s="14"/>
      <c r="H5216" s="14" t="s">
        <v>8103</v>
      </c>
      <c r="I5216" s="14" t="s">
        <v>8105</v>
      </c>
      <c r="J5216" s="14" t="s">
        <v>472</v>
      </c>
      <c r="K5216" s="14" t="s">
        <v>421</v>
      </c>
      <c r="L5216" s="14" t="s">
        <v>426</v>
      </c>
      <c r="M5216" s="14" t="s">
        <v>1677</v>
      </c>
      <c r="N5216" s="14" t="s">
        <v>226</v>
      </c>
      <c r="O5216" s="14" t="s">
        <v>5141</v>
      </c>
      <c r="P5216" s="14" t="s">
        <v>6447</v>
      </c>
      <c r="Q5216" s="14">
        <v>5</v>
      </c>
      <c r="R5216" s="14" t="s">
        <v>8101</v>
      </c>
      <c r="S5216" s="14" t="s">
        <v>439</v>
      </c>
      <c r="T5216" s="35">
        <v>1985.25</v>
      </c>
      <c r="U5216" s="14" t="s">
        <v>4</v>
      </c>
      <c r="V5216" s="14">
        <v>152</v>
      </c>
      <c r="W5216" s="16">
        <f>+IF(datos_arg[[#This Row],[Moneda]]="ARS",datos_arg[[#This Row],[Monto]],datos_arg[[#This Row],[Monto]]*datos_arg[[#This Row],[TC]])</f>
        <v>1985.25</v>
      </c>
      <c r="X5216" s="16">
        <f>IFERROR(IF(datos_arg[[#This Row],[Moneda]]="USD",datos_arg[[#This Row],[Monto]],datos_arg[[#This Row],[Monto]]/datos_arg[[#This Row],[TC]]),0)</f>
        <v>13.060855263157896</v>
      </c>
      <c r="Y5216" s="14"/>
    </row>
    <row r="5217" spans="1:25" ht="15" customHeight="1" x14ac:dyDescent="0.25">
      <c r="A5217" s="14">
        <f t="shared" si="81"/>
        <v>5214</v>
      </c>
      <c r="B5217" s="1">
        <v>44342</v>
      </c>
      <c r="C5217" s="18">
        <f>+YEAR(datos_arg[[#This Row],[Fecha]])</f>
        <v>2021</v>
      </c>
      <c r="D5217" s="18">
        <f>+MONTH(datos_arg[[#This Row],[Fecha]])</f>
        <v>5</v>
      </c>
      <c r="E5217" s="14" t="s">
        <v>617</v>
      </c>
      <c r="F5217" s="14" t="s">
        <v>8101</v>
      </c>
      <c r="G5217" s="14"/>
      <c r="H5217" s="14" t="s">
        <v>8103</v>
      </c>
      <c r="I5217" s="14" t="s">
        <v>8105</v>
      </c>
      <c r="J5217" s="14" t="s">
        <v>472</v>
      </c>
      <c r="K5217" s="14" t="s">
        <v>421</v>
      </c>
      <c r="L5217" s="14" t="s">
        <v>425</v>
      </c>
      <c r="M5217" s="14" t="s">
        <v>966</v>
      </c>
      <c r="N5217" s="14" t="s">
        <v>226</v>
      </c>
      <c r="O5217" s="14" t="s">
        <v>5142</v>
      </c>
      <c r="P5217" s="14" t="s">
        <v>6447</v>
      </c>
      <c r="Q5217" s="14">
        <v>20</v>
      </c>
      <c r="R5217" s="14" t="s">
        <v>8101</v>
      </c>
      <c r="S5217" s="14" t="s">
        <v>439</v>
      </c>
      <c r="T5217" s="35">
        <v>6089.17</v>
      </c>
      <c r="U5217" s="14" t="s">
        <v>4</v>
      </c>
      <c r="V5217" s="14">
        <v>152</v>
      </c>
      <c r="W5217" s="16">
        <f>+IF(datos_arg[[#This Row],[Moneda]]="ARS",datos_arg[[#This Row],[Monto]],datos_arg[[#This Row],[Monto]]*datos_arg[[#This Row],[TC]])</f>
        <v>6089.17</v>
      </c>
      <c r="X5217" s="16">
        <f>IFERROR(IF(datos_arg[[#This Row],[Moneda]]="USD",datos_arg[[#This Row],[Monto]],datos_arg[[#This Row],[Monto]]/datos_arg[[#This Row],[TC]]),0)</f>
        <v>40.060328947368419</v>
      </c>
      <c r="Y5217" s="14"/>
    </row>
    <row r="5218" spans="1:25" ht="15" customHeight="1" x14ac:dyDescent="0.25">
      <c r="A5218" s="14">
        <f t="shared" si="81"/>
        <v>5215</v>
      </c>
      <c r="B5218" s="1">
        <v>44342</v>
      </c>
      <c r="C5218" s="18">
        <f>+YEAR(datos_arg[[#This Row],[Fecha]])</f>
        <v>2021</v>
      </c>
      <c r="D5218" s="18">
        <f>+MONTH(datos_arg[[#This Row],[Fecha]])</f>
        <v>5</v>
      </c>
      <c r="E5218" s="14" t="s">
        <v>617</v>
      </c>
      <c r="F5218" s="14" t="s">
        <v>8101</v>
      </c>
      <c r="G5218" s="14"/>
      <c r="H5218" s="14" t="s">
        <v>8103</v>
      </c>
      <c r="I5218" s="14" t="s">
        <v>8105</v>
      </c>
      <c r="J5218" s="14" t="s">
        <v>472</v>
      </c>
      <c r="K5218" s="14" t="s">
        <v>421</v>
      </c>
      <c r="L5218" s="14" t="s">
        <v>425</v>
      </c>
      <c r="M5218" s="14" t="s">
        <v>966</v>
      </c>
      <c r="N5218" s="14" t="s">
        <v>226</v>
      </c>
      <c r="O5218" s="14" t="s">
        <v>5143</v>
      </c>
      <c r="P5218" s="14" t="s">
        <v>6447</v>
      </c>
      <c r="Q5218" s="14">
        <v>20</v>
      </c>
      <c r="R5218" s="14" t="s">
        <v>8101</v>
      </c>
      <c r="S5218" s="14" t="s">
        <v>439</v>
      </c>
      <c r="T5218" s="35">
        <v>5168.04</v>
      </c>
      <c r="U5218" s="14" t="s">
        <v>4</v>
      </c>
      <c r="V5218" s="14">
        <v>152</v>
      </c>
      <c r="W5218" s="16">
        <f>+IF(datos_arg[[#This Row],[Moneda]]="ARS",datos_arg[[#This Row],[Monto]],datos_arg[[#This Row],[Monto]]*datos_arg[[#This Row],[TC]])</f>
        <v>5168.04</v>
      </c>
      <c r="X5218" s="16">
        <f>IFERROR(IF(datos_arg[[#This Row],[Moneda]]="USD",datos_arg[[#This Row],[Monto]],datos_arg[[#This Row],[Monto]]/datos_arg[[#This Row],[TC]]),0)</f>
        <v>34.000263157894736</v>
      </c>
      <c r="Y5218" s="14"/>
    </row>
    <row r="5219" spans="1:25" ht="15" customHeight="1" x14ac:dyDescent="0.25">
      <c r="A5219" s="14">
        <f t="shared" si="81"/>
        <v>5216</v>
      </c>
      <c r="B5219" s="1">
        <v>44342</v>
      </c>
      <c r="C5219" s="18">
        <f>+YEAR(datos_arg[[#This Row],[Fecha]])</f>
        <v>2021</v>
      </c>
      <c r="D5219" s="18">
        <f>+MONTH(datos_arg[[#This Row],[Fecha]])</f>
        <v>5</v>
      </c>
      <c r="E5219" s="14" t="s">
        <v>617</v>
      </c>
      <c r="F5219" s="14" t="s">
        <v>8101</v>
      </c>
      <c r="G5219" s="14"/>
      <c r="H5219" s="14" t="s">
        <v>8103</v>
      </c>
      <c r="I5219" s="14" t="s">
        <v>8105</v>
      </c>
      <c r="J5219" s="14" t="s">
        <v>472</v>
      </c>
      <c r="K5219" s="14" t="s">
        <v>421</v>
      </c>
      <c r="L5219" s="14" t="s">
        <v>425</v>
      </c>
      <c r="M5219" s="14" t="s">
        <v>473</v>
      </c>
      <c r="N5219" s="14" t="s">
        <v>226</v>
      </c>
      <c r="O5219" s="14" t="s">
        <v>5144</v>
      </c>
      <c r="P5219" s="14" t="s">
        <v>6447</v>
      </c>
      <c r="Q5219" s="14">
        <v>14</v>
      </c>
      <c r="R5219" s="14" t="s">
        <v>8101</v>
      </c>
      <c r="S5219" s="14" t="s">
        <v>439</v>
      </c>
      <c r="T5219" s="35">
        <v>6761.5</v>
      </c>
      <c r="U5219" s="14" t="s">
        <v>4</v>
      </c>
      <c r="V5219" s="14">
        <v>152</v>
      </c>
      <c r="W5219" s="16">
        <f>+IF(datos_arg[[#This Row],[Moneda]]="ARS",datos_arg[[#This Row],[Monto]],datos_arg[[#This Row],[Monto]]*datos_arg[[#This Row],[TC]])</f>
        <v>6761.5</v>
      </c>
      <c r="X5219" s="16">
        <f>IFERROR(IF(datos_arg[[#This Row],[Moneda]]="USD",datos_arg[[#This Row],[Monto]],datos_arg[[#This Row],[Monto]]/datos_arg[[#This Row],[TC]]),0)</f>
        <v>44.483552631578945</v>
      </c>
      <c r="Y5219" s="14"/>
    </row>
    <row r="5220" spans="1:25" ht="15" customHeight="1" x14ac:dyDescent="0.25">
      <c r="A5220" s="14">
        <f t="shared" si="81"/>
        <v>5217</v>
      </c>
      <c r="B5220" s="1">
        <v>44342</v>
      </c>
      <c r="C5220" s="18">
        <f>+YEAR(datos_arg[[#This Row],[Fecha]])</f>
        <v>2021</v>
      </c>
      <c r="D5220" s="18">
        <f>+MONTH(datos_arg[[#This Row],[Fecha]])</f>
        <v>5</v>
      </c>
      <c r="E5220" s="14" t="s">
        <v>617</v>
      </c>
      <c r="F5220" s="14" t="s">
        <v>8101</v>
      </c>
      <c r="G5220" s="14"/>
      <c r="H5220" s="14" t="s">
        <v>8103</v>
      </c>
      <c r="I5220" s="14" t="s">
        <v>8105</v>
      </c>
      <c r="J5220" s="14" t="s">
        <v>472</v>
      </c>
      <c r="K5220" s="14" t="s">
        <v>421</v>
      </c>
      <c r="L5220" s="14" t="s">
        <v>421</v>
      </c>
      <c r="M5220" s="14" t="s">
        <v>720</v>
      </c>
      <c r="N5220" s="14" t="s">
        <v>226</v>
      </c>
      <c r="O5220" s="14" t="s">
        <v>5145</v>
      </c>
      <c r="P5220" s="14" t="s">
        <v>6447</v>
      </c>
      <c r="Q5220" s="14">
        <v>10</v>
      </c>
      <c r="R5220" s="14" t="s">
        <v>8101</v>
      </c>
      <c r="S5220" s="14" t="s">
        <v>439</v>
      </c>
      <c r="T5220" s="35">
        <v>3138.2</v>
      </c>
      <c r="U5220" s="14" t="s">
        <v>4</v>
      </c>
      <c r="V5220" s="14">
        <v>152</v>
      </c>
      <c r="W5220" s="16">
        <f>+IF(datos_arg[[#This Row],[Moneda]]="ARS",datos_arg[[#This Row],[Monto]],datos_arg[[#This Row],[Monto]]*datos_arg[[#This Row],[TC]])</f>
        <v>3138.2</v>
      </c>
      <c r="X5220" s="16">
        <f>IFERROR(IF(datos_arg[[#This Row],[Moneda]]="USD",datos_arg[[#This Row],[Monto]],datos_arg[[#This Row],[Monto]]/datos_arg[[#This Row],[TC]]),0)</f>
        <v>20.646052631578947</v>
      </c>
      <c r="Y5220" s="14"/>
    </row>
    <row r="5221" spans="1:25" ht="15" customHeight="1" x14ac:dyDescent="0.25">
      <c r="A5221" s="14">
        <f t="shared" si="81"/>
        <v>5218</v>
      </c>
      <c r="B5221" s="1">
        <v>44342</v>
      </c>
      <c r="C5221" s="18">
        <f>+YEAR(datos_arg[[#This Row],[Fecha]])</f>
        <v>2021</v>
      </c>
      <c r="D5221" s="18">
        <f>+MONTH(datos_arg[[#This Row],[Fecha]])</f>
        <v>5</v>
      </c>
      <c r="E5221" s="14" t="s">
        <v>617</v>
      </c>
      <c r="F5221" s="14" t="s">
        <v>8101</v>
      </c>
      <c r="G5221" s="14"/>
      <c r="H5221" s="14" t="s">
        <v>8103</v>
      </c>
      <c r="I5221" s="14" t="s">
        <v>8105</v>
      </c>
      <c r="J5221" s="14" t="s">
        <v>472</v>
      </c>
      <c r="K5221" s="14" t="s">
        <v>421</v>
      </c>
      <c r="L5221" s="14" t="s">
        <v>421</v>
      </c>
      <c r="M5221" s="14" t="s">
        <v>720</v>
      </c>
      <c r="N5221" s="14" t="s">
        <v>226</v>
      </c>
      <c r="O5221" s="14" t="s">
        <v>5146</v>
      </c>
      <c r="P5221" s="14" t="s">
        <v>6447</v>
      </c>
      <c r="Q5221" s="14">
        <v>10</v>
      </c>
      <c r="R5221" s="14" t="s">
        <v>8101</v>
      </c>
      <c r="S5221" s="14" t="s">
        <v>439</v>
      </c>
      <c r="T5221" s="35">
        <v>6316.57</v>
      </c>
      <c r="U5221" s="14" t="s">
        <v>4</v>
      </c>
      <c r="V5221" s="14">
        <v>152</v>
      </c>
      <c r="W5221" s="16">
        <f>+IF(datos_arg[[#This Row],[Moneda]]="ARS",datos_arg[[#This Row],[Monto]],datos_arg[[#This Row],[Monto]]*datos_arg[[#This Row],[TC]])</f>
        <v>6316.57</v>
      </c>
      <c r="X5221" s="16">
        <f>IFERROR(IF(datos_arg[[#This Row],[Moneda]]="USD",datos_arg[[#This Row],[Monto]],datos_arg[[#This Row],[Monto]]/datos_arg[[#This Row],[TC]]),0)</f>
        <v>41.556381578947367</v>
      </c>
      <c r="Y5221" s="14"/>
    </row>
    <row r="5222" spans="1:25" ht="15" customHeight="1" x14ac:dyDescent="0.25">
      <c r="A5222" s="14">
        <f t="shared" si="81"/>
        <v>5219</v>
      </c>
      <c r="B5222" s="1">
        <v>44342</v>
      </c>
      <c r="C5222" s="18">
        <f>+YEAR(datos_arg[[#This Row],[Fecha]])</f>
        <v>2021</v>
      </c>
      <c r="D5222" s="18">
        <f>+MONTH(datos_arg[[#This Row],[Fecha]])</f>
        <v>5</v>
      </c>
      <c r="E5222" s="14" t="s">
        <v>617</v>
      </c>
      <c r="F5222" s="14" t="s">
        <v>8101</v>
      </c>
      <c r="G5222" s="14"/>
      <c r="H5222" s="14" t="s">
        <v>8103</v>
      </c>
      <c r="I5222" s="14" t="s">
        <v>8105</v>
      </c>
      <c r="J5222" s="14" t="s">
        <v>472</v>
      </c>
      <c r="K5222" s="14" t="s">
        <v>421</v>
      </c>
      <c r="L5222" s="14" t="s">
        <v>421</v>
      </c>
      <c r="M5222" s="14" t="s">
        <v>578</v>
      </c>
      <c r="N5222" s="14" t="s">
        <v>226</v>
      </c>
      <c r="O5222" s="14" t="s">
        <v>5147</v>
      </c>
      <c r="P5222" s="14" t="s">
        <v>6447</v>
      </c>
      <c r="Q5222" s="14">
        <v>20</v>
      </c>
      <c r="R5222" s="14" t="s">
        <v>8101</v>
      </c>
      <c r="S5222" s="14" t="s">
        <v>439</v>
      </c>
      <c r="T5222" s="35">
        <v>22469.919999999998</v>
      </c>
      <c r="U5222" s="14" t="s">
        <v>4</v>
      </c>
      <c r="V5222" s="14">
        <v>152</v>
      </c>
      <c r="W5222" s="16">
        <f>+IF(datos_arg[[#This Row],[Moneda]]="ARS",datos_arg[[#This Row],[Monto]],datos_arg[[#This Row],[Monto]]*datos_arg[[#This Row],[TC]])</f>
        <v>22469.919999999998</v>
      </c>
      <c r="X5222" s="16">
        <f>IFERROR(IF(datos_arg[[#This Row],[Moneda]]="USD",datos_arg[[#This Row],[Monto]],datos_arg[[#This Row],[Monto]]/datos_arg[[#This Row],[TC]]),0)</f>
        <v>147.82842105263157</v>
      </c>
      <c r="Y5222" s="14"/>
    </row>
    <row r="5223" spans="1:25" ht="15" customHeight="1" x14ac:dyDescent="0.25">
      <c r="A5223" s="14">
        <f t="shared" si="81"/>
        <v>5220</v>
      </c>
      <c r="B5223" s="1">
        <v>44342</v>
      </c>
      <c r="C5223" s="18">
        <f>+YEAR(datos_arg[[#This Row],[Fecha]])</f>
        <v>2021</v>
      </c>
      <c r="D5223" s="18">
        <f>+MONTH(datos_arg[[#This Row],[Fecha]])</f>
        <v>5</v>
      </c>
      <c r="E5223" s="14" t="s">
        <v>617</v>
      </c>
      <c r="F5223" s="14" t="s">
        <v>8101</v>
      </c>
      <c r="G5223" s="14"/>
      <c r="H5223" s="14" t="s">
        <v>8103</v>
      </c>
      <c r="I5223" s="14" t="s">
        <v>8105</v>
      </c>
      <c r="J5223" s="14" t="s">
        <v>472</v>
      </c>
      <c r="K5223" s="14" t="s">
        <v>421</v>
      </c>
      <c r="L5223" s="14" t="s">
        <v>426</v>
      </c>
      <c r="M5223" s="14" t="s">
        <v>1693</v>
      </c>
      <c r="N5223" s="14" t="s">
        <v>226</v>
      </c>
      <c r="O5223" s="14" t="s">
        <v>5148</v>
      </c>
      <c r="P5223" s="14" t="s">
        <v>6447</v>
      </c>
      <c r="Q5223" s="14">
        <v>6</v>
      </c>
      <c r="R5223" s="14" t="s">
        <v>8101</v>
      </c>
      <c r="S5223" s="14" t="s">
        <v>439</v>
      </c>
      <c r="T5223" s="35">
        <v>33337.300000000003</v>
      </c>
      <c r="U5223" s="14" t="s">
        <v>4</v>
      </c>
      <c r="V5223" s="14">
        <v>152</v>
      </c>
      <c r="W5223" s="16">
        <f>+IF(datos_arg[[#This Row],[Moneda]]="ARS",datos_arg[[#This Row],[Monto]],datos_arg[[#This Row],[Monto]]*datos_arg[[#This Row],[TC]])</f>
        <v>33337.300000000003</v>
      </c>
      <c r="X5223" s="16">
        <f>IFERROR(IF(datos_arg[[#This Row],[Moneda]]="USD",datos_arg[[#This Row],[Monto]],datos_arg[[#This Row],[Monto]]/datos_arg[[#This Row],[TC]]),0)</f>
        <v>219.32434210526318</v>
      </c>
      <c r="Y5223" s="14"/>
    </row>
    <row r="5224" spans="1:25" ht="15" customHeight="1" x14ac:dyDescent="0.25">
      <c r="A5224" s="14">
        <f t="shared" si="81"/>
        <v>5221</v>
      </c>
      <c r="B5224" s="1">
        <v>44342</v>
      </c>
      <c r="C5224" s="18">
        <f>+YEAR(datos_arg[[#This Row],[Fecha]])</f>
        <v>2021</v>
      </c>
      <c r="D5224" s="18">
        <f>+MONTH(datos_arg[[#This Row],[Fecha]])</f>
        <v>5</v>
      </c>
      <c r="E5224" s="14" t="s">
        <v>617</v>
      </c>
      <c r="F5224" s="14" t="s">
        <v>8101</v>
      </c>
      <c r="G5224" s="14"/>
      <c r="H5224" s="14" t="s">
        <v>8103</v>
      </c>
      <c r="I5224" s="14" t="s">
        <v>8105</v>
      </c>
      <c r="J5224" s="14" t="s">
        <v>472</v>
      </c>
      <c r="K5224" s="14" t="s">
        <v>421</v>
      </c>
      <c r="L5224" s="14" t="s">
        <v>426</v>
      </c>
      <c r="M5224" s="14" t="s">
        <v>1693</v>
      </c>
      <c r="N5224" s="14" t="s">
        <v>226</v>
      </c>
      <c r="O5224" s="14" t="s">
        <v>5149</v>
      </c>
      <c r="P5224" s="14" t="s">
        <v>6447</v>
      </c>
      <c r="Q5224" s="14">
        <v>4</v>
      </c>
      <c r="R5224" s="14" t="s">
        <v>8101</v>
      </c>
      <c r="S5224" s="14" t="s">
        <v>439</v>
      </c>
      <c r="T5224" s="35">
        <v>13757.4</v>
      </c>
      <c r="U5224" s="14" t="s">
        <v>4</v>
      </c>
      <c r="V5224" s="14">
        <v>152</v>
      </c>
      <c r="W5224" s="16">
        <f>+IF(datos_arg[[#This Row],[Moneda]]="ARS",datos_arg[[#This Row],[Monto]],datos_arg[[#This Row],[Monto]]*datos_arg[[#This Row],[TC]])</f>
        <v>13757.4</v>
      </c>
      <c r="X5224" s="16">
        <f>IFERROR(IF(datos_arg[[#This Row],[Moneda]]="USD",datos_arg[[#This Row],[Monto]],datos_arg[[#This Row],[Monto]]/datos_arg[[#This Row],[TC]]),0)</f>
        <v>90.509210526315783</v>
      </c>
      <c r="Y5224" s="14"/>
    </row>
    <row r="5225" spans="1:25" ht="15" customHeight="1" x14ac:dyDescent="0.25">
      <c r="A5225" s="14">
        <f t="shared" si="81"/>
        <v>5222</v>
      </c>
      <c r="B5225" s="1">
        <v>44342</v>
      </c>
      <c r="C5225" s="18">
        <f>+YEAR(datos_arg[[#This Row],[Fecha]])</f>
        <v>2021</v>
      </c>
      <c r="D5225" s="18">
        <f>+MONTH(datos_arg[[#This Row],[Fecha]])</f>
        <v>5</v>
      </c>
      <c r="E5225" s="14" t="s">
        <v>1015</v>
      </c>
      <c r="F5225" s="14" t="s">
        <v>403</v>
      </c>
      <c r="G5225" s="14" t="s">
        <v>5383</v>
      </c>
      <c r="H5225" s="14" t="s">
        <v>8103</v>
      </c>
      <c r="I5225" s="14" t="s">
        <v>8105</v>
      </c>
      <c r="J5225" s="14" t="s">
        <v>472</v>
      </c>
      <c r="K5225" s="14" t="s">
        <v>421</v>
      </c>
      <c r="L5225" s="14" t="s">
        <v>425</v>
      </c>
      <c r="M5225" s="14" t="s">
        <v>4888</v>
      </c>
      <c r="N5225" s="14" t="s">
        <v>226</v>
      </c>
      <c r="O5225" s="14" t="s">
        <v>5150</v>
      </c>
      <c r="P5225" s="14" t="s">
        <v>6447</v>
      </c>
      <c r="Q5225" s="14">
        <v>10</v>
      </c>
      <c r="R5225" s="14" t="s">
        <v>5383</v>
      </c>
      <c r="S5225" s="14" t="s">
        <v>439</v>
      </c>
      <c r="T5225" s="35">
        <v>4502.24</v>
      </c>
      <c r="U5225" s="14" t="s">
        <v>4</v>
      </c>
      <c r="V5225" s="14">
        <v>152</v>
      </c>
      <c r="W5225" s="16">
        <f>+IF(datos_arg[[#This Row],[Moneda]]="ARS",datos_arg[[#This Row],[Monto]],datos_arg[[#This Row],[Monto]]*datos_arg[[#This Row],[TC]])</f>
        <v>4502.24</v>
      </c>
      <c r="X5225" s="16">
        <f>IFERROR(IF(datos_arg[[#This Row],[Moneda]]="USD",datos_arg[[#This Row],[Monto]],datos_arg[[#This Row],[Monto]]/datos_arg[[#This Row],[TC]]),0)</f>
        <v>29.619999999999997</v>
      </c>
      <c r="Y5225" s="14"/>
    </row>
    <row r="5226" spans="1:25" ht="15" customHeight="1" x14ac:dyDescent="0.25">
      <c r="A5226" s="14">
        <f t="shared" si="81"/>
        <v>5223</v>
      </c>
      <c r="B5226" s="1">
        <v>44342</v>
      </c>
      <c r="C5226" s="18">
        <f>+YEAR(datos_arg[[#This Row],[Fecha]])</f>
        <v>2021</v>
      </c>
      <c r="D5226" s="18">
        <f>+MONTH(datos_arg[[#This Row],[Fecha]])</f>
        <v>5</v>
      </c>
      <c r="E5226" s="14" t="s">
        <v>617</v>
      </c>
      <c r="F5226" s="14" t="s">
        <v>8101</v>
      </c>
      <c r="G5226" s="14"/>
      <c r="H5226" s="14" t="s">
        <v>8103</v>
      </c>
      <c r="I5226" s="14" t="s">
        <v>8105</v>
      </c>
      <c r="J5226" s="14" t="s">
        <v>472</v>
      </c>
      <c r="K5226" s="14" t="s">
        <v>421</v>
      </c>
      <c r="L5226" s="14" t="s">
        <v>426</v>
      </c>
      <c r="M5226" s="14" t="s">
        <v>1693</v>
      </c>
      <c r="N5226" s="14" t="s">
        <v>226</v>
      </c>
      <c r="O5226" s="14" t="s">
        <v>5151</v>
      </c>
      <c r="P5226" s="14" t="s">
        <v>6447</v>
      </c>
      <c r="Q5226" s="14">
        <v>5</v>
      </c>
      <c r="R5226" s="14" t="s">
        <v>8101</v>
      </c>
      <c r="S5226" s="14" t="s">
        <v>439</v>
      </c>
      <c r="T5226" s="35">
        <v>10957.56</v>
      </c>
      <c r="U5226" s="14" t="s">
        <v>4</v>
      </c>
      <c r="V5226" s="14">
        <v>152</v>
      </c>
      <c r="W5226" s="16">
        <f>+IF(datos_arg[[#This Row],[Moneda]]="ARS",datos_arg[[#This Row],[Monto]],datos_arg[[#This Row],[Monto]]*datos_arg[[#This Row],[TC]])</f>
        <v>10957.56</v>
      </c>
      <c r="X5226" s="16">
        <f>IFERROR(IF(datos_arg[[#This Row],[Moneda]]="USD",datos_arg[[#This Row],[Monto]],datos_arg[[#This Row],[Monto]]/datos_arg[[#This Row],[TC]]),0)</f>
        <v>72.089210526315782</v>
      </c>
      <c r="Y5226" s="14"/>
    </row>
    <row r="5227" spans="1:25" ht="15" customHeight="1" x14ac:dyDescent="0.25">
      <c r="A5227" s="14">
        <f t="shared" si="81"/>
        <v>5224</v>
      </c>
      <c r="B5227" s="1">
        <v>44342</v>
      </c>
      <c r="C5227" s="18">
        <f>+YEAR(datos_arg[[#This Row],[Fecha]])</f>
        <v>2021</v>
      </c>
      <c r="D5227" s="18">
        <f>+MONTH(datos_arg[[#This Row],[Fecha]])</f>
        <v>5</v>
      </c>
      <c r="E5227" s="14" t="s">
        <v>617</v>
      </c>
      <c r="F5227" s="14" t="s">
        <v>8101</v>
      </c>
      <c r="G5227" s="14"/>
      <c r="H5227" s="14" t="s">
        <v>8103</v>
      </c>
      <c r="I5227" s="14" t="s">
        <v>8105</v>
      </c>
      <c r="J5227" s="14" t="s">
        <v>472</v>
      </c>
      <c r="K5227" s="14" t="s">
        <v>421</v>
      </c>
      <c r="L5227" s="14" t="s">
        <v>426</v>
      </c>
      <c r="M5227" s="14" t="s">
        <v>1693</v>
      </c>
      <c r="N5227" s="14" t="s">
        <v>226</v>
      </c>
      <c r="O5227" s="14" t="s">
        <v>5152</v>
      </c>
      <c r="P5227" s="14" t="s">
        <v>6447</v>
      </c>
      <c r="Q5227" s="14">
        <v>9</v>
      </c>
      <c r="R5227" s="14" t="s">
        <v>8101</v>
      </c>
      <c r="S5227" s="14" t="s">
        <v>439</v>
      </c>
      <c r="T5227" s="35">
        <v>37681.089999999997</v>
      </c>
      <c r="U5227" s="14" t="s">
        <v>4</v>
      </c>
      <c r="V5227" s="14">
        <v>152</v>
      </c>
      <c r="W5227" s="16">
        <f>+IF(datos_arg[[#This Row],[Moneda]]="ARS",datos_arg[[#This Row],[Monto]],datos_arg[[#This Row],[Monto]]*datos_arg[[#This Row],[TC]])</f>
        <v>37681.089999999997</v>
      </c>
      <c r="X5227" s="16">
        <f>IFERROR(IF(datos_arg[[#This Row],[Moneda]]="USD",datos_arg[[#This Row],[Monto]],datos_arg[[#This Row],[Monto]]/datos_arg[[#This Row],[TC]]),0)</f>
        <v>247.90190789473681</v>
      </c>
      <c r="Y5227" s="14"/>
    </row>
    <row r="5228" spans="1:25" ht="15" customHeight="1" x14ac:dyDescent="0.25">
      <c r="A5228" s="14">
        <f t="shared" si="81"/>
        <v>5225</v>
      </c>
      <c r="B5228" s="1">
        <v>44342</v>
      </c>
      <c r="C5228" s="18">
        <f>+YEAR(datos_arg[[#This Row],[Fecha]])</f>
        <v>2021</v>
      </c>
      <c r="D5228" s="18">
        <f>+MONTH(datos_arg[[#This Row],[Fecha]])</f>
        <v>5</v>
      </c>
      <c r="E5228" s="14" t="s">
        <v>5358</v>
      </c>
      <c r="F5228" s="14" t="s">
        <v>969</v>
      </c>
      <c r="G5228" s="14"/>
      <c r="H5228" s="14" t="s">
        <v>433</v>
      </c>
      <c r="I5228" s="14" t="s">
        <v>6718</v>
      </c>
      <c r="J5228" s="14" t="s">
        <v>425</v>
      </c>
      <c r="K5228" s="14"/>
      <c r="L5228" s="14" t="s">
        <v>425</v>
      </c>
      <c r="M5228" s="14" t="s">
        <v>4120</v>
      </c>
      <c r="N5228" s="14" t="s">
        <v>100</v>
      </c>
      <c r="O5228" s="14" t="s">
        <v>5194</v>
      </c>
      <c r="P5228" s="14" t="s">
        <v>6448</v>
      </c>
      <c r="Q5228" s="14">
        <v>1</v>
      </c>
      <c r="R5228" s="14" t="s">
        <v>969</v>
      </c>
      <c r="S5228" s="14" t="s">
        <v>439</v>
      </c>
      <c r="T5228" s="35">
        <v>82400</v>
      </c>
      <c r="U5228" s="14" t="s">
        <v>4</v>
      </c>
      <c r="V5228" s="14">
        <v>152</v>
      </c>
      <c r="W5228" s="16">
        <f>+IF(datos_arg[[#This Row],[Moneda]]="ARS",datos_arg[[#This Row],[Monto]],datos_arg[[#This Row],[Monto]]*datos_arg[[#This Row],[TC]])</f>
        <v>82400</v>
      </c>
      <c r="X5228" s="16">
        <f>IFERROR(IF(datos_arg[[#This Row],[Moneda]]="USD",datos_arg[[#This Row],[Monto]],datos_arg[[#This Row],[Monto]]/datos_arg[[#This Row],[TC]]),0)</f>
        <v>542.10526315789468</v>
      </c>
      <c r="Y5228" s="14"/>
    </row>
    <row r="5229" spans="1:25" ht="15" customHeight="1" x14ac:dyDescent="0.25">
      <c r="A5229" s="14">
        <f t="shared" si="81"/>
        <v>5226</v>
      </c>
      <c r="B5229" s="1">
        <v>44342</v>
      </c>
      <c r="C5229" s="18">
        <f>+YEAR(datos_arg[[#This Row],[Fecha]])</f>
        <v>2021</v>
      </c>
      <c r="D5229" s="18">
        <f>+MONTH(datos_arg[[#This Row],[Fecha]])</f>
        <v>5</v>
      </c>
      <c r="E5229" s="14" t="s">
        <v>1015</v>
      </c>
      <c r="F5229" s="14" t="s">
        <v>430</v>
      </c>
      <c r="G5229" s="14"/>
      <c r="H5229" s="14" t="s">
        <v>7132</v>
      </c>
      <c r="I5229" s="14" t="s">
        <v>7132</v>
      </c>
      <c r="J5229" s="14" t="s">
        <v>425</v>
      </c>
      <c r="K5229" s="14"/>
      <c r="L5229" s="14" t="s">
        <v>425</v>
      </c>
      <c r="M5229" s="14" t="s">
        <v>60</v>
      </c>
      <c r="N5229" s="14" t="s">
        <v>26</v>
      </c>
      <c r="O5229" s="14" t="s">
        <v>2370</v>
      </c>
      <c r="P5229" s="14" t="s">
        <v>6449</v>
      </c>
      <c r="Q5229" s="14"/>
      <c r="R5229" s="14" t="s">
        <v>430</v>
      </c>
      <c r="S5229" s="14" t="s">
        <v>439</v>
      </c>
      <c r="T5229" s="35">
        <v>13460</v>
      </c>
      <c r="U5229" s="14" t="s">
        <v>4</v>
      </c>
      <c r="V5229" s="14">
        <v>152</v>
      </c>
      <c r="W5229" s="16">
        <f>+IF(datos_arg[[#This Row],[Moneda]]="ARS",datos_arg[[#This Row],[Monto]],datos_arg[[#This Row],[Monto]]*datos_arg[[#This Row],[TC]])</f>
        <v>13460</v>
      </c>
      <c r="X5229" s="16">
        <f>IFERROR(IF(datos_arg[[#This Row],[Moneda]]="USD",datos_arg[[#This Row],[Monto]],datos_arg[[#This Row],[Monto]]/datos_arg[[#This Row],[TC]]),0)</f>
        <v>88.55263157894737</v>
      </c>
      <c r="Y5229" s="14"/>
    </row>
    <row r="5230" spans="1:25" ht="15" customHeight="1" x14ac:dyDescent="0.25">
      <c r="A5230" s="14">
        <f t="shared" si="81"/>
        <v>5227</v>
      </c>
      <c r="B5230" s="1">
        <v>44342</v>
      </c>
      <c r="C5230" s="18">
        <f>+YEAR(datos_arg[[#This Row],[Fecha]])</f>
        <v>2021</v>
      </c>
      <c r="D5230" s="18">
        <f>+MONTH(datos_arg[[#This Row],[Fecha]])</f>
        <v>5</v>
      </c>
      <c r="E5230" s="14" t="s">
        <v>1015</v>
      </c>
      <c r="F5230" s="14" t="s">
        <v>430</v>
      </c>
      <c r="G5230" s="14"/>
      <c r="H5230" s="14" t="s">
        <v>7132</v>
      </c>
      <c r="I5230" s="14" t="s">
        <v>7132</v>
      </c>
      <c r="J5230" s="14" t="s">
        <v>425</v>
      </c>
      <c r="K5230" s="14"/>
      <c r="L5230" s="14" t="s">
        <v>425</v>
      </c>
      <c r="M5230" s="14" t="s">
        <v>361</v>
      </c>
      <c r="N5230" s="14" t="s">
        <v>361</v>
      </c>
      <c r="O5230" s="14" t="s">
        <v>2325</v>
      </c>
      <c r="P5230" s="14" t="s">
        <v>6449</v>
      </c>
      <c r="Q5230" s="14"/>
      <c r="R5230" s="14" t="s">
        <v>430</v>
      </c>
      <c r="S5230" s="14" t="s">
        <v>439</v>
      </c>
      <c r="T5230" s="35">
        <v>500</v>
      </c>
      <c r="U5230" s="14" t="s">
        <v>4</v>
      </c>
      <c r="V5230" s="14">
        <v>152</v>
      </c>
      <c r="W5230" s="16">
        <f>+IF(datos_arg[[#This Row],[Moneda]]="ARS",datos_arg[[#This Row],[Monto]],datos_arg[[#This Row],[Monto]]*datos_arg[[#This Row],[TC]])</f>
        <v>500</v>
      </c>
      <c r="X5230" s="16">
        <f>IFERROR(IF(datos_arg[[#This Row],[Moneda]]="USD",datos_arg[[#This Row],[Monto]],datos_arg[[#This Row],[Monto]]/datos_arg[[#This Row],[TC]]),0)</f>
        <v>3.2894736842105261</v>
      </c>
      <c r="Y5230" s="14"/>
    </row>
    <row r="5231" spans="1:25" ht="15" customHeight="1" x14ac:dyDescent="0.25">
      <c r="A5231" s="14">
        <f t="shared" si="81"/>
        <v>5228</v>
      </c>
      <c r="B5231" s="1">
        <v>44342</v>
      </c>
      <c r="C5231" s="18">
        <f>+YEAR(datos_arg[[#This Row],[Fecha]])</f>
        <v>2021</v>
      </c>
      <c r="D5231" s="18">
        <f>+MONTH(datos_arg[[#This Row],[Fecha]])</f>
        <v>5</v>
      </c>
      <c r="E5231" s="14" t="s">
        <v>1015</v>
      </c>
      <c r="F5231" s="14" t="s">
        <v>403</v>
      </c>
      <c r="G5231" s="14" t="s">
        <v>970</v>
      </c>
      <c r="H5231" s="14" t="s">
        <v>7132</v>
      </c>
      <c r="I5231" s="14" t="s">
        <v>7132</v>
      </c>
      <c r="J5231" s="14" t="s">
        <v>425</v>
      </c>
      <c r="K5231" s="14"/>
      <c r="L5231" s="14" t="s">
        <v>425</v>
      </c>
      <c r="M5231" s="14" t="s">
        <v>493</v>
      </c>
      <c r="N5231" s="14" t="s">
        <v>26</v>
      </c>
      <c r="O5231" s="14" t="s">
        <v>3764</v>
      </c>
      <c r="P5231" s="14" t="s">
        <v>6449</v>
      </c>
      <c r="Q5231" s="14"/>
      <c r="R5231" s="14" t="s">
        <v>970</v>
      </c>
      <c r="S5231" s="14" t="s">
        <v>439</v>
      </c>
      <c r="T5231" s="35">
        <v>1806</v>
      </c>
      <c r="U5231" s="14" t="s">
        <v>4</v>
      </c>
      <c r="V5231" s="14">
        <v>152</v>
      </c>
      <c r="W5231" s="16">
        <f>+IF(datos_arg[[#This Row],[Moneda]]="ARS",datos_arg[[#This Row],[Monto]],datos_arg[[#This Row],[Monto]]*datos_arg[[#This Row],[TC]])</f>
        <v>1806</v>
      </c>
      <c r="X5231" s="16">
        <f>IFERROR(IF(datos_arg[[#This Row],[Moneda]]="USD",datos_arg[[#This Row],[Monto]],datos_arg[[#This Row],[Monto]]/datos_arg[[#This Row],[TC]]),0)</f>
        <v>11.881578947368421</v>
      </c>
      <c r="Y5231" s="14"/>
    </row>
    <row r="5232" spans="1:25" ht="15" customHeight="1" x14ac:dyDescent="0.25">
      <c r="A5232" s="14">
        <f t="shared" si="81"/>
        <v>5229</v>
      </c>
      <c r="B5232" s="1">
        <v>44342</v>
      </c>
      <c r="C5232" s="18">
        <f>+YEAR(datos_arg[[#This Row],[Fecha]])</f>
        <v>2021</v>
      </c>
      <c r="D5232" s="18">
        <f>+MONTH(datos_arg[[#This Row],[Fecha]])</f>
        <v>5</v>
      </c>
      <c r="E5232" s="14" t="s">
        <v>1015</v>
      </c>
      <c r="F5232" s="14" t="s">
        <v>403</v>
      </c>
      <c r="G5232" s="14" t="s">
        <v>5382</v>
      </c>
      <c r="H5232" s="14" t="s">
        <v>6646</v>
      </c>
      <c r="I5232" s="14" t="s">
        <v>7132</v>
      </c>
      <c r="J5232" s="14" t="s">
        <v>425</v>
      </c>
      <c r="K5232" s="14" t="s">
        <v>421</v>
      </c>
      <c r="L5232" s="14" t="s">
        <v>421</v>
      </c>
      <c r="M5232" s="14" t="s">
        <v>989</v>
      </c>
      <c r="N5232" s="14" t="s">
        <v>327</v>
      </c>
      <c r="O5232" s="14" t="s">
        <v>2639</v>
      </c>
      <c r="P5232" s="14" t="s">
        <v>6450</v>
      </c>
      <c r="Q5232" s="14">
        <v>30</v>
      </c>
      <c r="R5232" s="14" t="s">
        <v>5382</v>
      </c>
      <c r="S5232" s="14" t="s">
        <v>439</v>
      </c>
      <c r="T5232" s="35">
        <v>8240</v>
      </c>
      <c r="U5232" s="14" t="s">
        <v>4</v>
      </c>
      <c r="V5232" s="14">
        <v>152</v>
      </c>
      <c r="W5232" s="16">
        <f>+IF(datos_arg[[#This Row],[Moneda]]="ARS",datos_arg[[#This Row],[Monto]],datos_arg[[#This Row],[Monto]]*datos_arg[[#This Row],[TC]])</f>
        <v>8240</v>
      </c>
      <c r="X5232" s="16">
        <f>IFERROR(IF(datos_arg[[#This Row],[Moneda]]="USD",datos_arg[[#This Row],[Monto]],datos_arg[[#This Row],[Monto]]/datos_arg[[#This Row],[TC]]),0)</f>
        <v>54.210526315789473</v>
      </c>
      <c r="Y5232" s="14"/>
    </row>
    <row r="5233" spans="1:25" ht="15" customHeight="1" x14ac:dyDescent="0.25">
      <c r="A5233" s="14">
        <f t="shared" si="81"/>
        <v>5230</v>
      </c>
      <c r="B5233" s="1">
        <v>44342</v>
      </c>
      <c r="C5233" s="18">
        <f>+YEAR(datos_arg[[#This Row],[Fecha]])</f>
        <v>2021</v>
      </c>
      <c r="D5233" s="18">
        <f>+MONTH(datos_arg[[#This Row],[Fecha]])</f>
        <v>5</v>
      </c>
      <c r="E5233" s="14" t="s">
        <v>1015</v>
      </c>
      <c r="F5233" s="14" t="s">
        <v>403</v>
      </c>
      <c r="G5233" s="14" t="s">
        <v>5382</v>
      </c>
      <c r="H5233" s="14" t="s">
        <v>532</v>
      </c>
      <c r="I5233" s="14" t="s">
        <v>7132</v>
      </c>
      <c r="J5233" s="14" t="s">
        <v>425</v>
      </c>
      <c r="K5233" s="14" t="s">
        <v>421</v>
      </c>
      <c r="L5233" s="14" t="s">
        <v>421</v>
      </c>
      <c r="M5233" s="14" t="s">
        <v>838</v>
      </c>
      <c r="N5233" s="14" t="s">
        <v>2006</v>
      </c>
      <c r="O5233" s="14" t="s">
        <v>4156</v>
      </c>
      <c r="P5233" s="14" t="s">
        <v>6451</v>
      </c>
      <c r="Q5233" s="14">
        <v>32</v>
      </c>
      <c r="R5233" s="14" t="s">
        <v>5382</v>
      </c>
      <c r="S5233" s="14" t="s">
        <v>439</v>
      </c>
      <c r="T5233" s="35">
        <v>157000</v>
      </c>
      <c r="U5233" s="14" t="s">
        <v>4</v>
      </c>
      <c r="V5233" s="14">
        <v>152</v>
      </c>
      <c r="W5233" s="16">
        <f>+IF(datos_arg[[#This Row],[Moneda]]="ARS",datos_arg[[#This Row],[Monto]],datos_arg[[#This Row],[Monto]]*datos_arg[[#This Row],[TC]])</f>
        <v>157000</v>
      </c>
      <c r="X5233" s="16">
        <f>IFERROR(IF(datos_arg[[#This Row],[Moneda]]="USD",datos_arg[[#This Row],[Monto]],datos_arg[[#This Row],[Monto]]/datos_arg[[#This Row],[TC]]),0)</f>
        <v>1032.8947368421052</v>
      </c>
      <c r="Y5233" s="14"/>
    </row>
    <row r="5234" spans="1:25" ht="15" customHeight="1" x14ac:dyDescent="0.25">
      <c r="A5234" s="14">
        <f t="shared" si="81"/>
        <v>5231</v>
      </c>
      <c r="B5234" s="1">
        <v>44342</v>
      </c>
      <c r="C5234" s="18">
        <f>+YEAR(datos_arg[[#This Row],[Fecha]])</f>
        <v>2021</v>
      </c>
      <c r="D5234" s="18">
        <f>+MONTH(datos_arg[[#This Row],[Fecha]])</f>
        <v>5</v>
      </c>
      <c r="E5234" s="14" t="s">
        <v>1015</v>
      </c>
      <c r="F5234" s="14" t="s">
        <v>403</v>
      </c>
      <c r="G5234" s="14" t="s">
        <v>5383</v>
      </c>
      <c r="H5234" s="14" t="s">
        <v>6646</v>
      </c>
      <c r="I5234" s="14" t="s">
        <v>7132</v>
      </c>
      <c r="J5234" s="14" t="s">
        <v>425</v>
      </c>
      <c r="K5234" s="14" t="s">
        <v>420</v>
      </c>
      <c r="L5234" s="14" t="s">
        <v>422</v>
      </c>
      <c r="M5234" s="14" t="s">
        <v>1526</v>
      </c>
      <c r="N5234" s="14" t="s">
        <v>5153</v>
      </c>
      <c r="O5234" s="14" t="s">
        <v>5154</v>
      </c>
      <c r="P5234" s="14" t="s">
        <v>6452</v>
      </c>
      <c r="Q5234" s="14">
        <v>15</v>
      </c>
      <c r="R5234" s="14" t="s">
        <v>5383</v>
      </c>
      <c r="S5234" s="14" t="s">
        <v>439</v>
      </c>
      <c r="T5234" s="35">
        <v>3518</v>
      </c>
      <c r="U5234" s="14" t="s">
        <v>4</v>
      </c>
      <c r="V5234" s="14">
        <v>152</v>
      </c>
      <c r="W5234" s="16">
        <f>+IF(datos_arg[[#This Row],[Moneda]]="ARS",datos_arg[[#This Row],[Monto]],datos_arg[[#This Row],[Monto]]*datos_arg[[#This Row],[TC]])</f>
        <v>3518</v>
      </c>
      <c r="X5234" s="16">
        <f>IFERROR(IF(datos_arg[[#This Row],[Moneda]]="USD",datos_arg[[#This Row],[Monto]],datos_arg[[#This Row],[Monto]]/datos_arg[[#This Row],[TC]]),0)</f>
        <v>23.144736842105264</v>
      </c>
      <c r="Y5234" s="14"/>
    </row>
    <row r="5235" spans="1:25" ht="15" customHeight="1" x14ac:dyDescent="0.25">
      <c r="A5235" s="14">
        <f t="shared" si="81"/>
        <v>5232</v>
      </c>
      <c r="B5235" s="1">
        <v>44342</v>
      </c>
      <c r="C5235" s="18">
        <f>+YEAR(datos_arg[[#This Row],[Fecha]])</f>
        <v>2021</v>
      </c>
      <c r="D5235" s="18">
        <f>+MONTH(datos_arg[[#This Row],[Fecha]])</f>
        <v>5</v>
      </c>
      <c r="E5235" s="14" t="s">
        <v>1015</v>
      </c>
      <c r="F5235" s="14" t="s">
        <v>403</v>
      </c>
      <c r="G5235" s="14" t="s">
        <v>5382</v>
      </c>
      <c r="H5235" s="14" t="s">
        <v>6646</v>
      </c>
      <c r="I5235" s="14" t="s">
        <v>7132</v>
      </c>
      <c r="J5235" s="14" t="s">
        <v>425</v>
      </c>
      <c r="K5235" s="14" t="s">
        <v>421</v>
      </c>
      <c r="L5235" s="14" t="s">
        <v>421</v>
      </c>
      <c r="M5235" s="14" t="s">
        <v>989</v>
      </c>
      <c r="N5235" s="14" t="s">
        <v>327</v>
      </c>
      <c r="O5235" s="14" t="s">
        <v>2639</v>
      </c>
      <c r="P5235" s="14" t="s">
        <v>6453</v>
      </c>
      <c r="Q5235" s="14">
        <v>20</v>
      </c>
      <c r="R5235" s="14" t="s">
        <v>5382</v>
      </c>
      <c r="S5235" s="14" t="s">
        <v>439</v>
      </c>
      <c r="T5235" s="35">
        <v>7683.5</v>
      </c>
      <c r="U5235" s="14" t="s">
        <v>4</v>
      </c>
      <c r="V5235" s="14">
        <v>152</v>
      </c>
      <c r="W5235" s="16">
        <f>+IF(datos_arg[[#This Row],[Moneda]]="ARS",datos_arg[[#This Row],[Monto]],datos_arg[[#This Row],[Monto]]*datos_arg[[#This Row],[TC]])</f>
        <v>7683.5</v>
      </c>
      <c r="X5235" s="16">
        <f>IFERROR(IF(datos_arg[[#This Row],[Moneda]]="USD",datos_arg[[#This Row],[Monto]],datos_arg[[#This Row],[Monto]]/datos_arg[[#This Row],[TC]]),0)</f>
        <v>50.549342105263158</v>
      </c>
      <c r="Y5235" s="14"/>
    </row>
    <row r="5236" spans="1:25" ht="15" customHeight="1" x14ac:dyDescent="0.25">
      <c r="A5236" s="14">
        <f t="shared" si="81"/>
        <v>5233</v>
      </c>
      <c r="B5236" s="1">
        <v>44342</v>
      </c>
      <c r="C5236" s="18">
        <f>+YEAR(datos_arg[[#This Row],[Fecha]])</f>
        <v>2021</v>
      </c>
      <c r="D5236" s="18">
        <f>+MONTH(datos_arg[[#This Row],[Fecha]])</f>
        <v>5</v>
      </c>
      <c r="E5236" s="14" t="s">
        <v>1015</v>
      </c>
      <c r="F5236" s="14" t="s">
        <v>403</v>
      </c>
      <c r="G5236" s="14" t="s">
        <v>5383</v>
      </c>
      <c r="H5236" s="14" t="s">
        <v>8103</v>
      </c>
      <c r="I5236" s="14" t="s">
        <v>8105</v>
      </c>
      <c r="J5236" s="14" t="s">
        <v>472</v>
      </c>
      <c r="K5236" s="14" t="s">
        <v>421</v>
      </c>
      <c r="L5236" s="14" t="s">
        <v>425</v>
      </c>
      <c r="M5236" s="14" t="s">
        <v>811</v>
      </c>
      <c r="N5236" s="14" t="s">
        <v>25</v>
      </c>
      <c r="O5236" s="14" t="s">
        <v>5156</v>
      </c>
      <c r="P5236" s="14" t="s">
        <v>6454</v>
      </c>
      <c r="Q5236" s="14">
        <v>2</v>
      </c>
      <c r="R5236" s="14" t="s">
        <v>5383</v>
      </c>
      <c r="S5236" s="14" t="s">
        <v>439</v>
      </c>
      <c r="T5236" s="35">
        <v>33185.230000000003</v>
      </c>
      <c r="U5236" s="14" t="s">
        <v>4</v>
      </c>
      <c r="V5236" s="14">
        <v>152</v>
      </c>
      <c r="W5236" s="16">
        <f>+IF(datos_arg[[#This Row],[Moneda]]="ARS",datos_arg[[#This Row],[Monto]],datos_arg[[#This Row],[Monto]]*datos_arg[[#This Row],[TC]])</f>
        <v>33185.230000000003</v>
      </c>
      <c r="X5236" s="16">
        <f>IFERROR(IF(datos_arg[[#This Row],[Moneda]]="USD",datos_arg[[#This Row],[Monto]],datos_arg[[#This Row],[Monto]]/datos_arg[[#This Row],[TC]]),0)</f>
        <v>218.32388157894738</v>
      </c>
      <c r="Y5236" s="14"/>
    </row>
    <row r="5237" spans="1:25" ht="15" customHeight="1" x14ac:dyDescent="0.25">
      <c r="A5237" s="14">
        <f t="shared" si="81"/>
        <v>5234</v>
      </c>
      <c r="B5237" s="1">
        <v>44342</v>
      </c>
      <c r="C5237" s="18">
        <f>+YEAR(datos_arg[[#This Row],[Fecha]])</f>
        <v>2021</v>
      </c>
      <c r="D5237" s="18">
        <f>+MONTH(datos_arg[[#This Row],[Fecha]])</f>
        <v>5</v>
      </c>
      <c r="E5237" s="14" t="s">
        <v>1015</v>
      </c>
      <c r="F5237" s="14" t="s">
        <v>403</v>
      </c>
      <c r="G5237" s="14" t="s">
        <v>5383</v>
      </c>
      <c r="H5237" s="14" t="s">
        <v>8103</v>
      </c>
      <c r="I5237" s="14" t="s">
        <v>8105</v>
      </c>
      <c r="J5237" s="14" t="s">
        <v>472</v>
      </c>
      <c r="K5237" s="14" t="s">
        <v>421</v>
      </c>
      <c r="L5237" s="14" t="s">
        <v>425</v>
      </c>
      <c r="M5237" s="14" t="s">
        <v>811</v>
      </c>
      <c r="N5237" s="14" t="s">
        <v>25</v>
      </c>
      <c r="O5237" s="14" t="s">
        <v>5155</v>
      </c>
      <c r="P5237" s="14" t="s">
        <v>6454</v>
      </c>
      <c r="Q5237" s="14">
        <v>2</v>
      </c>
      <c r="R5237" s="14" t="s">
        <v>5383</v>
      </c>
      <c r="S5237" s="14" t="s">
        <v>439</v>
      </c>
      <c r="T5237" s="35">
        <v>29757.13</v>
      </c>
      <c r="U5237" s="14" t="s">
        <v>4</v>
      </c>
      <c r="V5237" s="14">
        <v>152</v>
      </c>
      <c r="W5237" s="16">
        <f>+IF(datos_arg[[#This Row],[Moneda]]="ARS",datos_arg[[#This Row],[Monto]],datos_arg[[#This Row],[Monto]]*datos_arg[[#This Row],[TC]])</f>
        <v>29757.13</v>
      </c>
      <c r="X5237" s="16">
        <f>IFERROR(IF(datos_arg[[#This Row],[Moneda]]="USD",datos_arg[[#This Row],[Monto]],datos_arg[[#This Row],[Monto]]/datos_arg[[#This Row],[TC]]),0)</f>
        <v>195.77059210526318</v>
      </c>
      <c r="Y5237" s="14"/>
    </row>
    <row r="5238" spans="1:25" ht="15" customHeight="1" x14ac:dyDescent="0.25">
      <c r="A5238" s="14">
        <f t="shared" si="81"/>
        <v>5235</v>
      </c>
      <c r="B5238" s="1">
        <v>44342</v>
      </c>
      <c r="C5238" s="18">
        <f>+YEAR(datos_arg[[#This Row],[Fecha]])</f>
        <v>2021</v>
      </c>
      <c r="D5238" s="18">
        <f>+MONTH(datos_arg[[#This Row],[Fecha]])</f>
        <v>5</v>
      </c>
      <c r="E5238" s="14" t="s">
        <v>1015</v>
      </c>
      <c r="F5238" s="14" t="s">
        <v>403</v>
      </c>
      <c r="G5238" s="14" t="s">
        <v>5383</v>
      </c>
      <c r="H5238" s="14" t="s">
        <v>8103</v>
      </c>
      <c r="I5238" s="14" t="s">
        <v>8105</v>
      </c>
      <c r="J5238" s="14" t="s">
        <v>472</v>
      </c>
      <c r="K5238" s="14" t="s">
        <v>421</v>
      </c>
      <c r="L5238" s="14" t="s">
        <v>425</v>
      </c>
      <c r="M5238" s="14" t="s">
        <v>811</v>
      </c>
      <c r="N5238" s="14" t="s">
        <v>25</v>
      </c>
      <c r="O5238" s="14" t="s">
        <v>5158</v>
      </c>
      <c r="P5238" s="14" t="s">
        <v>6454</v>
      </c>
      <c r="Q5238" s="14">
        <v>3</v>
      </c>
      <c r="R5238" s="14" t="s">
        <v>5383</v>
      </c>
      <c r="S5238" s="14" t="s">
        <v>439</v>
      </c>
      <c r="T5238" s="35">
        <v>31156.560000000001</v>
      </c>
      <c r="U5238" s="14" t="s">
        <v>4</v>
      </c>
      <c r="V5238" s="14">
        <v>152</v>
      </c>
      <c r="W5238" s="16">
        <f>+IF(datos_arg[[#This Row],[Moneda]]="ARS",datos_arg[[#This Row],[Monto]],datos_arg[[#This Row],[Monto]]*datos_arg[[#This Row],[TC]])</f>
        <v>31156.560000000001</v>
      </c>
      <c r="X5238" s="16">
        <f>IFERROR(IF(datos_arg[[#This Row],[Moneda]]="USD",datos_arg[[#This Row],[Monto]],datos_arg[[#This Row],[Monto]]/datos_arg[[#This Row],[TC]]),0)</f>
        <v>204.97736842105263</v>
      </c>
      <c r="Y5238" s="14"/>
    </row>
    <row r="5239" spans="1:25" ht="15" customHeight="1" x14ac:dyDescent="0.25">
      <c r="A5239" s="14">
        <f t="shared" si="81"/>
        <v>5236</v>
      </c>
      <c r="B5239" s="1">
        <v>44342</v>
      </c>
      <c r="C5239" s="18">
        <f>+YEAR(datos_arg[[#This Row],[Fecha]])</f>
        <v>2021</v>
      </c>
      <c r="D5239" s="18">
        <f>+MONTH(datos_arg[[#This Row],[Fecha]])</f>
        <v>5</v>
      </c>
      <c r="E5239" s="14" t="s">
        <v>1015</v>
      </c>
      <c r="F5239" s="14" t="s">
        <v>403</v>
      </c>
      <c r="G5239" s="14" t="s">
        <v>5383</v>
      </c>
      <c r="H5239" s="14" t="s">
        <v>8103</v>
      </c>
      <c r="I5239" s="14" t="s">
        <v>8105</v>
      </c>
      <c r="J5239" s="14" t="s">
        <v>472</v>
      </c>
      <c r="K5239" s="14" t="s">
        <v>421</v>
      </c>
      <c r="L5239" s="14" t="s">
        <v>425</v>
      </c>
      <c r="M5239" s="14" t="s">
        <v>811</v>
      </c>
      <c r="N5239" s="14" t="s">
        <v>25</v>
      </c>
      <c r="O5239" s="14" t="s">
        <v>5157</v>
      </c>
      <c r="P5239" s="14" t="s">
        <v>6454</v>
      </c>
      <c r="Q5239" s="14">
        <v>8</v>
      </c>
      <c r="R5239" s="14" t="s">
        <v>5383</v>
      </c>
      <c r="S5239" s="14" t="s">
        <v>439</v>
      </c>
      <c r="T5239" s="35">
        <v>78677.460000000006</v>
      </c>
      <c r="U5239" s="14" t="s">
        <v>4</v>
      </c>
      <c r="V5239" s="14">
        <v>152</v>
      </c>
      <c r="W5239" s="16">
        <f>+IF(datos_arg[[#This Row],[Moneda]]="ARS",datos_arg[[#This Row],[Monto]],datos_arg[[#This Row],[Monto]]*datos_arg[[#This Row],[TC]])</f>
        <v>78677.460000000006</v>
      </c>
      <c r="X5239" s="16">
        <f>IFERROR(IF(datos_arg[[#This Row],[Moneda]]="USD",datos_arg[[#This Row],[Monto]],datos_arg[[#This Row],[Monto]]/datos_arg[[#This Row],[TC]]),0)</f>
        <v>517.61486842105262</v>
      </c>
      <c r="Y5239" s="14"/>
    </row>
    <row r="5240" spans="1:25" ht="15" customHeight="1" x14ac:dyDescent="0.25">
      <c r="A5240" s="14">
        <f t="shared" si="81"/>
        <v>5237</v>
      </c>
      <c r="B5240" s="1">
        <v>44342</v>
      </c>
      <c r="C5240" s="18">
        <f>+YEAR(datos_arg[[#This Row],[Fecha]])</f>
        <v>2021</v>
      </c>
      <c r="D5240" s="18">
        <f>+MONTH(datos_arg[[#This Row],[Fecha]])</f>
        <v>5</v>
      </c>
      <c r="E5240" s="14" t="s">
        <v>1015</v>
      </c>
      <c r="F5240" s="14" t="s">
        <v>403</v>
      </c>
      <c r="G5240" s="14" t="s">
        <v>5383</v>
      </c>
      <c r="H5240" s="14" t="s">
        <v>7132</v>
      </c>
      <c r="I5240" s="14" t="s">
        <v>7132</v>
      </c>
      <c r="J5240" s="14" t="s">
        <v>425</v>
      </c>
      <c r="K5240" s="14"/>
      <c r="L5240" s="14" t="s">
        <v>425</v>
      </c>
      <c r="M5240" s="14" t="s">
        <v>310</v>
      </c>
      <c r="N5240" s="14" t="s">
        <v>1594</v>
      </c>
      <c r="O5240" s="14" t="s">
        <v>310</v>
      </c>
      <c r="P5240" s="14" t="s">
        <v>6434</v>
      </c>
      <c r="Q5240" s="14"/>
      <c r="R5240" s="14" t="s">
        <v>5383</v>
      </c>
      <c r="S5240" s="14" t="s">
        <v>439</v>
      </c>
      <c r="T5240" s="35">
        <v>330</v>
      </c>
      <c r="U5240" s="14" t="s">
        <v>4</v>
      </c>
      <c r="V5240" s="14">
        <v>152</v>
      </c>
      <c r="W5240" s="16">
        <f>+IF(datos_arg[[#This Row],[Moneda]]="ARS",datos_arg[[#This Row],[Monto]],datos_arg[[#This Row],[Monto]]*datos_arg[[#This Row],[TC]])</f>
        <v>330</v>
      </c>
      <c r="X5240" s="16">
        <f>IFERROR(IF(datos_arg[[#This Row],[Moneda]]="USD",datos_arg[[#This Row],[Monto]],datos_arg[[#This Row],[Monto]]/datos_arg[[#This Row],[TC]]),0)</f>
        <v>2.1710526315789473</v>
      </c>
      <c r="Y5240" s="14"/>
    </row>
    <row r="5241" spans="1:25" ht="15" customHeight="1" x14ac:dyDescent="0.25">
      <c r="A5241" s="14">
        <f t="shared" si="81"/>
        <v>5238</v>
      </c>
      <c r="B5241" s="1">
        <v>44342</v>
      </c>
      <c r="C5241" s="18">
        <f>+YEAR(datos_arg[[#This Row],[Fecha]])</f>
        <v>2021</v>
      </c>
      <c r="D5241" s="18">
        <f>+MONTH(datos_arg[[#This Row],[Fecha]])</f>
        <v>5</v>
      </c>
      <c r="E5241" s="14" t="s">
        <v>1015</v>
      </c>
      <c r="F5241" s="14" t="s">
        <v>403</v>
      </c>
      <c r="G5241" s="14" t="s">
        <v>970</v>
      </c>
      <c r="H5241" s="14" t="s">
        <v>7132</v>
      </c>
      <c r="I5241" s="14" t="s">
        <v>7132</v>
      </c>
      <c r="J5241" s="14" t="s">
        <v>425</v>
      </c>
      <c r="K5241" s="14"/>
      <c r="L5241" s="14" t="s">
        <v>425</v>
      </c>
      <c r="M5241" s="14" t="s">
        <v>493</v>
      </c>
      <c r="N5241" s="14" t="s">
        <v>741</v>
      </c>
      <c r="O5241" s="14" t="s">
        <v>4689</v>
      </c>
      <c r="P5241" s="14" t="s">
        <v>6449</v>
      </c>
      <c r="Q5241" s="14"/>
      <c r="R5241" s="14" t="s">
        <v>970</v>
      </c>
      <c r="S5241" s="14" t="s">
        <v>439</v>
      </c>
      <c r="T5241" s="35">
        <v>2160</v>
      </c>
      <c r="U5241" s="14" t="s">
        <v>4</v>
      </c>
      <c r="V5241" s="14">
        <v>152</v>
      </c>
      <c r="W5241" s="16">
        <f>+IF(datos_arg[[#This Row],[Moneda]]="ARS",datos_arg[[#This Row],[Monto]],datos_arg[[#This Row],[Monto]]*datos_arg[[#This Row],[TC]])</f>
        <v>2160</v>
      </c>
      <c r="X5241" s="16">
        <f>IFERROR(IF(datos_arg[[#This Row],[Moneda]]="USD",datos_arg[[#This Row],[Monto]],datos_arg[[#This Row],[Monto]]/datos_arg[[#This Row],[TC]]),0)</f>
        <v>14.210526315789474</v>
      </c>
      <c r="Y5241" s="14"/>
    </row>
    <row r="5242" spans="1:25" ht="15" customHeight="1" x14ac:dyDescent="0.25">
      <c r="A5242" s="14">
        <f t="shared" si="81"/>
        <v>5239</v>
      </c>
      <c r="B5242" s="1">
        <v>44342</v>
      </c>
      <c r="C5242" s="18">
        <f>+YEAR(datos_arg[[#This Row],[Fecha]])</f>
        <v>2021</v>
      </c>
      <c r="D5242" s="18">
        <f>+MONTH(datos_arg[[#This Row],[Fecha]])</f>
        <v>5</v>
      </c>
      <c r="E5242" s="14" t="s">
        <v>1015</v>
      </c>
      <c r="F5242" s="14" t="s">
        <v>403</v>
      </c>
      <c r="G5242" s="14" t="s">
        <v>970</v>
      </c>
      <c r="H5242" s="14" t="s">
        <v>7132</v>
      </c>
      <c r="I5242" s="14" t="s">
        <v>7132</v>
      </c>
      <c r="J5242" s="14" t="s">
        <v>425</v>
      </c>
      <c r="K5242" s="14"/>
      <c r="L5242" s="14" t="s">
        <v>425</v>
      </c>
      <c r="M5242" s="14" t="s">
        <v>433</v>
      </c>
      <c r="N5242" s="14" t="s">
        <v>58</v>
      </c>
      <c r="O5242" s="14" t="s">
        <v>5159</v>
      </c>
      <c r="P5242" s="14" t="s">
        <v>6434</v>
      </c>
      <c r="Q5242" s="14"/>
      <c r="R5242" s="14" t="s">
        <v>970</v>
      </c>
      <c r="S5242" s="14" t="s">
        <v>439</v>
      </c>
      <c r="T5242" s="35">
        <v>2743</v>
      </c>
      <c r="U5242" s="14" t="s">
        <v>4</v>
      </c>
      <c r="V5242" s="14">
        <v>152</v>
      </c>
      <c r="W5242" s="16">
        <f>+IF(datos_arg[[#This Row],[Moneda]]="ARS",datos_arg[[#This Row],[Monto]],datos_arg[[#This Row],[Monto]]*datos_arg[[#This Row],[TC]])</f>
        <v>2743</v>
      </c>
      <c r="X5242" s="16">
        <f>IFERROR(IF(datos_arg[[#This Row],[Moneda]]="USD",datos_arg[[#This Row],[Monto]],datos_arg[[#This Row],[Monto]]/datos_arg[[#This Row],[TC]]),0)</f>
        <v>18.046052631578949</v>
      </c>
      <c r="Y5242" s="14"/>
    </row>
    <row r="5243" spans="1:25" ht="15" customHeight="1" x14ac:dyDescent="0.25">
      <c r="A5243" s="14">
        <f t="shared" si="81"/>
        <v>5240</v>
      </c>
      <c r="B5243" s="1">
        <v>44342</v>
      </c>
      <c r="C5243" s="18">
        <f>+YEAR(datos_arg[[#This Row],[Fecha]])</f>
        <v>2021</v>
      </c>
      <c r="D5243" s="18">
        <f>+MONTH(datos_arg[[#This Row],[Fecha]])</f>
        <v>5</v>
      </c>
      <c r="E5243" s="14" t="s">
        <v>1015</v>
      </c>
      <c r="F5243" s="14" t="s">
        <v>403</v>
      </c>
      <c r="G5243" s="14" t="s">
        <v>5383</v>
      </c>
      <c r="H5243" s="14" t="s">
        <v>8103</v>
      </c>
      <c r="I5243" s="14" t="s">
        <v>8105</v>
      </c>
      <c r="J5243" s="14" t="s">
        <v>472</v>
      </c>
      <c r="K5243" s="14" t="s">
        <v>421</v>
      </c>
      <c r="L5243" s="14" t="s">
        <v>425</v>
      </c>
      <c r="M5243" s="14" t="s">
        <v>811</v>
      </c>
      <c r="N5243" s="14" t="s">
        <v>5161</v>
      </c>
      <c r="O5243" s="14" t="s">
        <v>5162</v>
      </c>
      <c r="P5243" s="14" t="s">
        <v>6455</v>
      </c>
      <c r="Q5243" s="14">
        <v>8</v>
      </c>
      <c r="R5243" s="14" t="s">
        <v>5383</v>
      </c>
      <c r="S5243" s="14" t="s">
        <v>439</v>
      </c>
      <c r="T5243" s="35">
        <v>48854.75</v>
      </c>
      <c r="U5243" s="14" t="s">
        <v>4</v>
      </c>
      <c r="V5243" s="14">
        <v>152</v>
      </c>
      <c r="W5243" s="16">
        <f>+IF(datos_arg[[#This Row],[Moneda]]="ARS",datos_arg[[#This Row],[Monto]],datos_arg[[#This Row],[Monto]]*datos_arg[[#This Row],[TC]])</f>
        <v>48854.75</v>
      </c>
      <c r="X5243" s="16">
        <f>IFERROR(IF(datos_arg[[#This Row],[Moneda]]="USD",datos_arg[[#This Row],[Monto]],datos_arg[[#This Row],[Monto]]/datos_arg[[#This Row],[TC]]),0)</f>
        <v>321.41282894736844</v>
      </c>
      <c r="Y5243" s="14"/>
    </row>
    <row r="5244" spans="1:25" ht="15" customHeight="1" x14ac:dyDescent="0.25">
      <c r="A5244" s="14">
        <f t="shared" si="81"/>
        <v>5241</v>
      </c>
      <c r="B5244" s="1">
        <v>44342</v>
      </c>
      <c r="C5244" s="18">
        <f>+YEAR(datos_arg[[#This Row],[Fecha]])</f>
        <v>2021</v>
      </c>
      <c r="D5244" s="18">
        <f>+MONTH(datos_arg[[#This Row],[Fecha]])</f>
        <v>5</v>
      </c>
      <c r="E5244" s="14" t="s">
        <v>1015</v>
      </c>
      <c r="F5244" s="14" t="s">
        <v>403</v>
      </c>
      <c r="G5244" s="14" t="s">
        <v>5383</v>
      </c>
      <c r="H5244" s="14" t="s">
        <v>532</v>
      </c>
      <c r="I5244" s="14" t="s">
        <v>7132</v>
      </c>
      <c r="J5244" s="14" t="s">
        <v>425</v>
      </c>
      <c r="K5244" s="14" t="s">
        <v>421</v>
      </c>
      <c r="L5244" s="14" t="s">
        <v>425</v>
      </c>
      <c r="M5244" s="14" t="s">
        <v>5063</v>
      </c>
      <c r="N5244" s="14" t="s">
        <v>100</v>
      </c>
      <c r="O5244" s="14" t="s">
        <v>5163</v>
      </c>
      <c r="P5244" s="14" t="s">
        <v>6420</v>
      </c>
      <c r="Q5244" s="14">
        <v>1</v>
      </c>
      <c r="R5244" s="14" t="s">
        <v>5383</v>
      </c>
      <c r="S5244" s="14" t="s">
        <v>1762</v>
      </c>
      <c r="T5244" s="35">
        <v>1269.99</v>
      </c>
      <c r="U5244" s="14" t="s">
        <v>4</v>
      </c>
      <c r="V5244" s="14">
        <v>150</v>
      </c>
      <c r="W5244" s="16">
        <f>+IF(datos_arg[[#This Row],[Moneda]]="ARS",datos_arg[[#This Row],[Monto]],datos_arg[[#This Row],[Monto]]*datos_arg[[#This Row],[TC]])</f>
        <v>1269.99</v>
      </c>
      <c r="X5244" s="16">
        <f>IFERROR(IF(datos_arg[[#This Row],[Moneda]]="USD",datos_arg[[#This Row],[Monto]],datos_arg[[#This Row],[Monto]]/datos_arg[[#This Row],[TC]]),0)</f>
        <v>8.4665999999999997</v>
      </c>
      <c r="Y5244" s="14"/>
    </row>
    <row r="5245" spans="1:25" ht="15" customHeight="1" x14ac:dyDescent="0.25">
      <c r="A5245" s="14">
        <f t="shared" si="81"/>
        <v>5242</v>
      </c>
      <c r="B5245" s="1">
        <v>44342</v>
      </c>
      <c r="C5245" s="18">
        <f>+YEAR(datos_arg[[#This Row],[Fecha]])</f>
        <v>2021</v>
      </c>
      <c r="D5245" s="18">
        <f>+MONTH(datos_arg[[#This Row],[Fecha]])</f>
        <v>5</v>
      </c>
      <c r="E5245" s="14" t="s">
        <v>1015</v>
      </c>
      <c r="F5245" s="14" t="s">
        <v>403</v>
      </c>
      <c r="G5245" s="14" t="s">
        <v>5383</v>
      </c>
      <c r="H5245" s="14" t="s">
        <v>6646</v>
      </c>
      <c r="I5245" s="14" t="s">
        <v>7132</v>
      </c>
      <c r="J5245" s="14" t="s">
        <v>425</v>
      </c>
      <c r="K5245" s="14"/>
      <c r="L5245" s="14" t="s">
        <v>425</v>
      </c>
      <c r="M5245" s="14" t="s">
        <v>5160</v>
      </c>
      <c r="N5245" s="14" t="s">
        <v>100</v>
      </c>
      <c r="O5245" s="14" t="s">
        <v>5164</v>
      </c>
      <c r="P5245" s="14" t="s">
        <v>6456</v>
      </c>
      <c r="Q5245" s="14">
        <v>1</v>
      </c>
      <c r="R5245" s="14" t="s">
        <v>5383</v>
      </c>
      <c r="S5245" s="14" t="s">
        <v>1762</v>
      </c>
      <c r="T5245" s="35">
        <v>6.86</v>
      </c>
      <c r="U5245" s="14" t="s">
        <v>4</v>
      </c>
      <c r="V5245" s="14">
        <v>150</v>
      </c>
      <c r="W5245" s="16">
        <f>+IF(datos_arg[[#This Row],[Moneda]]="ARS",datos_arg[[#This Row],[Monto]],datos_arg[[#This Row],[Monto]]*datos_arg[[#This Row],[TC]])</f>
        <v>6.86</v>
      </c>
      <c r="X5245" s="16">
        <f>IFERROR(IF(datos_arg[[#This Row],[Moneda]]="USD",datos_arg[[#This Row],[Monto]],datos_arg[[#This Row],[Monto]]/datos_arg[[#This Row],[TC]]),0)</f>
        <v>4.5733333333333334E-2</v>
      </c>
      <c r="Y5245" s="14"/>
    </row>
    <row r="5246" spans="1:25" ht="15" customHeight="1" x14ac:dyDescent="0.25">
      <c r="A5246" s="14">
        <f t="shared" si="81"/>
        <v>5243</v>
      </c>
      <c r="B5246" s="1">
        <v>44342</v>
      </c>
      <c r="C5246" s="18">
        <f>+YEAR(datos_arg[[#This Row],[Fecha]])</f>
        <v>2021</v>
      </c>
      <c r="D5246" s="18">
        <f>+MONTH(datos_arg[[#This Row],[Fecha]])</f>
        <v>5</v>
      </c>
      <c r="E5246" s="14" t="s">
        <v>5358</v>
      </c>
      <c r="F5246" s="14" t="s">
        <v>85</v>
      </c>
      <c r="G5246" s="14"/>
      <c r="H5246" s="14" t="s">
        <v>6646</v>
      </c>
      <c r="I5246" s="14" t="s">
        <v>7132</v>
      </c>
      <c r="J5246" s="14" t="s">
        <v>425</v>
      </c>
      <c r="K5246" s="14"/>
      <c r="L5246" s="14" t="s">
        <v>425</v>
      </c>
      <c r="M5246" s="14" t="s">
        <v>1973</v>
      </c>
      <c r="N5246" s="14" t="s">
        <v>100</v>
      </c>
      <c r="O5246" s="14" t="s">
        <v>5165</v>
      </c>
      <c r="P5246" s="14" t="s">
        <v>6456</v>
      </c>
      <c r="Q5246" s="14">
        <v>1</v>
      </c>
      <c r="R5246" s="14" t="s">
        <v>85</v>
      </c>
      <c r="S5246" s="14" t="s">
        <v>1762</v>
      </c>
      <c r="T5246" s="35">
        <v>11.36</v>
      </c>
      <c r="U5246" s="14" t="s">
        <v>4</v>
      </c>
      <c r="V5246" s="14">
        <v>150</v>
      </c>
      <c r="W5246" s="16">
        <f>+IF(datos_arg[[#This Row],[Moneda]]="ARS",datos_arg[[#This Row],[Monto]],datos_arg[[#This Row],[Monto]]*datos_arg[[#This Row],[TC]])</f>
        <v>11.36</v>
      </c>
      <c r="X5246" s="16">
        <f>IFERROR(IF(datos_arg[[#This Row],[Moneda]]="USD",datos_arg[[#This Row],[Monto]],datos_arg[[#This Row],[Monto]]/datos_arg[[#This Row],[TC]]),0)</f>
        <v>7.5733333333333333E-2</v>
      </c>
      <c r="Y5246" s="14"/>
    </row>
    <row r="5247" spans="1:25" ht="15" customHeight="1" x14ac:dyDescent="0.25">
      <c r="A5247" s="14">
        <f t="shared" si="81"/>
        <v>5244</v>
      </c>
      <c r="B5247" s="1">
        <v>44342</v>
      </c>
      <c r="C5247" s="18">
        <f>+YEAR(datos_arg[[#This Row],[Fecha]])</f>
        <v>2021</v>
      </c>
      <c r="D5247" s="18">
        <f>+MONTH(datos_arg[[#This Row],[Fecha]])</f>
        <v>5</v>
      </c>
      <c r="E5247" s="14" t="s">
        <v>1015</v>
      </c>
      <c r="F5247" s="14" t="s">
        <v>403</v>
      </c>
      <c r="G5247" s="14" t="s">
        <v>5383</v>
      </c>
      <c r="H5247" s="14" t="s">
        <v>6646</v>
      </c>
      <c r="I5247" s="14" t="s">
        <v>7132</v>
      </c>
      <c r="J5247" s="14" t="s">
        <v>425</v>
      </c>
      <c r="K5247" s="14"/>
      <c r="L5247" s="14" t="s">
        <v>425</v>
      </c>
      <c r="M5247" s="14" t="s">
        <v>5160</v>
      </c>
      <c r="N5247" s="14" t="s">
        <v>100</v>
      </c>
      <c r="O5247" s="14" t="s">
        <v>5166</v>
      </c>
      <c r="P5247" s="14" t="s">
        <v>6456</v>
      </c>
      <c r="Q5247" s="14">
        <v>1</v>
      </c>
      <c r="R5247" s="14" t="s">
        <v>5383</v>
      </c>
      <c r="S5247" s="14" t="s">
        <v>1762</v>
      </c>
      <c r="T5247" s="35">
        <v>1.78</v>
      </c>
      <c r="U5247" s="14" t="s">
        <v>4</v>
      </c>
      <c r="V5247" s="14">
        <v>150</v>
      </c>
      <c r="W5247" s="16">
        <f>+IF(datos_arg[[#This Row],[Moneda]]="ARS",datos_arg[[#This Row],[Monto]],datos_arg[[#This Row],[Monto]]*datos_arg[[#This Row],[TC]])</f>
        <v>1.78</v>
      </c>
      <c r="X5247" s="16">
        <f>IFERROR(IF(datos_arg[[#This Row],[Moneda]]="USD",datos_arg[[#This Row],[Monto]],datos_arg[[#This Row],[Monto]]/datos_arg[[#This Row],[TC]]),0)</f>
        <v>1.1866666666666666E-2</v>
      </c>
      <c r="Y5247" s="14"/>
    </row>
    <row r="5248" spans="1:25" ht="15" customHeight="1" x14ac:dyDescent="0.25">
      <c r="A5248" s="14">
        <f t="shared" si="81"/>
        <v>5245</v>
      </c>
      <c r="B5248" s="1">
        <v>44342</v>
      </c>
      <c r="C5248" s="18">
        <f>+YEAR(datos_arg[[#This Row],[Fecha]])</f>
        <v>2021</v>
      </c>
      <c r="D5248" s="18">
        <f>+MONTH(datos_arg[[#This Row],[Fecha]])</f>
        <v>5</v>
      </c>
      <c r="E5248" s="14" t="s">
        <v>1015</v>
      </c>
      <c r="F5248" s="14" t="s">
        <v>430</v>
      </c>
      <c r="G5248" s="14"/>
      <c r="H5248" s="14" t="s">
        <v>7132</v>
      </c>
      <c r="I5248" s="14" t="s">
        <v>7132</v>
      </c>
      <c r="J5248" s="14" t="s">
        <v>425</v>
      </c>
      <c r="K5248" s="14"/>
      <c r="L5248" s="14" t="s">
        <v>425</v>
      </c>
      <c r="M5248" s="14" t="s">
        <v>102</v>
      </c>
      <c r="N5248" s="14" t="s">
        <v>480</v>
      </c>
      <c r="O5248" s="14" t="s">
        <v>5167</v>
      </c>
      <c r="P5248" s="14" t="s">
        <v>6416</v>
      </c>
      <c r="Q5248" s="14"/>
      <c r="R5248" s="14" t="s">
        <v>430</v>
      </c>
      <c r="S5248" s="14" t="s">
        <v>439</v>
      </c>
      <c r="T5248" s="35">
        <v>794</v>
      </c>
      <c r="U5248" s="14" t="s">
        <v>4</v>
      </c>
      <c r="V5248" s="14">
        <v>152</v>
      </c>
      <c r="W5248" s="16">
        <f>+IF(datos_arg[[#This Row],[Moneda]]="ARS",datos_arg[[#This Row],[Monto]],datos_arg[[#This Row],[Monto]]*datos_arg[[#This Row],[TC]])</f>
        <v>794</v>
      </c>
      <c r="X5248" s="16">
        <f>IFERROR(IF(datos_arg[[#This Row],[Moneda]]="USD",datos_arg[[#This Row],[Monto]],datos_arg[[#This Row],[Monto]]/datos_arg[[#This Row],[TC]]),0)</f>
        <v>5.2236842105263159</v>
      </c>
      <c r="Y5248" s="14"/>
    </row>
    <row r="5249" spans="1:25" ht="15" customHeight="1" x14ac:dyDescent="0.25">
      <c r="A5249" s="14">
        <f t="shared" si="81"/>
        <v>5246</v>
      </c>
      <c r="B5249" s="1">
        <v>44342</v>
      </c>
      <c r="C5249" s="18">
        <f>+YEAR(datos_arg[[#This Row],[Fecha]])</f>
        <v>2021</v>
      </c>
      <c r="D5249" s="18">
        <f>+MONTH(datos_arg[[#This Row],[Fecha]])</f>
        <v>5</v>
      </c>
      <c r="E5249" s="14" t="s">
        <v>1015</v>
      </c>
      <c r="F5249" s="14" t="s">
        <v>403</v>
      </c>
      <c r="G5249" s="14" t="s">
        <v>5383</v>
      </c>
      <c r="H5249" s="14" t="s">
        <v>7132</v>
      </c>
      <c r="I5249" s="14" t="s">
        <v>7132</v>
      </c>
      <c r="J5249" s="14" t="s">
        <v>425</v>
      </c>
      <c r="K5249" s="14" t="s">
        <v>420</v>
      </c>
      <c r="L5249" s="14" t="s">
        <v>425</v>
      </c>
      <c r="M5249" s="14" t="s">
        <v>815</v>
      </c>
      <c r="N5249" s="14" t="s">
        <v>524</v>
      </c>
      <c r="O5249" s="14" t="s">
        <v>5168</v>
      </c>
      <c r="P5249" s="14" t="s">
        <v>6457</v>
      </c>
      <c r="Q5249" s="14">
        <v>2</v>
      </c>
      <c r="R5249" s="14" t="s">
        <v>5383</v>
      </c>
      <c r="S5249" s="14" t="s">
        <v>439</v>
      </c>
      <c r="T5249" s="35">
        <v>9500</v>
      </c>
      <c r="U5249" s="14" t="s">
        <v>4</v>
      </c>
      <c r="V5249" s="14">
        <v>152</v>
      </c>
      <c r="W5249" s="16">
        <f>+IF(datos_arg[[#This Row],[Moneda]]="ARS",datos_arg[[#This Row],[Monto]],datos_arg[[#This Row],[Monto]]*datos_arg[[#This Row],[TC]])</f>
        <v>9500</v>
      </c>
      <c r="X5249" s="16">
        <f>IFERROR(IF(datos_arg[[#This Row],[Moneda]]="USD",datos_arg[[#This Row],[Monto]],datos_arg[[#This Row],[Monto]]/datos_arg[[#This Row],[TC]]),0)</f>
        <v>62.5</v>
      </c>
      <c r="Y5249" s="14"/>
    </row>
    <row r="5250" spans="1:25" ht="15" customHeight="1" x14ac:dyDescent="0.25">
      <c r="A5250" s="14">
        <f t="shared" si="81"/>
        <v>5247</v>
      </c>
      <c r="B5250" s="1">
        <v>44342</v>
      </c>
      <c r="C5250" s="18">
        <f>+YEAR(datos_arg[[#This Row],[Fecha]])</f>
        <v>2021</v>
      </c>
      <c r="D5250" s="18">
        <f>+MONTH(datos_arg[[#This Row],[Fecha]])</f>
        <v>5</v>
      </c>
      <c r="E5250" s="14" t="s">
        <v>1015</v>
      </c>
      <c r="F5250" s="14" t="s">
        <v>403</v>
      </c>
      <c r="G5250" s="14" t="s">
        <v>5383</v>
      </c>
      <c r="H5250" s="14" t="s">
        <v>6646</v>
      </c>
      <c r="I5250" s="14" t="s">
        <v>7132</v>
      </c>
      <c r="J5250" s="14" t="s">
        <v>425</v>
      </c>
      <c r="K5250" s="14"/>
      <c r="L5250" s="14" t="s">
        <v>422</v>
      </c>
      <c r="M5250" s="14" t="s">
        <v>780</v>
      </c>
      <c r="N5250" s="14" t="s">
        <v>5902</v>
      </c>
      <c r="O5250" s="14" t="s">
        <v>5169</v>
      </c>
      <c r="P5250" s="14" t="s">
        <v>6434</v>
      </c>
      <c r="Q5250" s="14"/>
      <c r="R5250" s="14" t="s">
        <v>5383</v>
      </c>
      <c r="S5250" s="14" t="s">
        <v>439</v>
      </c>
      <c r="T5250" s="35">
        <v>2723</v>
      </c>
      <c r="U5250" s="14" t="s">
        <v>4</v>
      </c>
      <c r="V5250" s="14">
        <v>152</v>
      </c>
      <c r="W5250" s="16">
        <f>+IF(datos_arg[[#This Row],[Moneda]]="ARS",datos_arg[[#This Row],[Monto]],datos_arg[[#This Row],[Monto]]*datos_arg[[#This Row],[TC]])</f>
        <v>2723</v>
      </c>
      <c r="X5250" s="16">
        <f>IFERROR(IF(datos_arg[[#This Row],[Moneda]]="USD",datos_arg[[#This Row],[Monto]],datos_arg[[#This Row],[Monto]]/datos_arg[[#This Row],[TC]]),0)</f>
        <v>17.914473684210527</v>
      </c>
      <c r="Y5250" s="14"/>
    </row>
    <row r="5251" spans="1:25" ht="15" customHeight="1" x14ac:dyDescent="0.25">
      <c r="A5251" s="14">
        <f t="shared" si="81"/>
        <v>5248</v>
      </c>
      <c r="B5251" s="1">
        <v>44342</v>
      </c>
      <c r="C5251" s="18">
        <f>+YEAR(datos_arg[[#This Row],[Fecha]])</f>
        <v>2021</v>
      </c>
      <c r="D5251" s="18">
        <f>+MONTH(datos_arg[[#This Row],[Fecha]])</f>
        <v>5</v>
      </c>
      <c r="E5251" s="14" t="s">
        <v>1015</v>
      </c>
      <c r="F5251" s="14" t="s">
        <v>403</v>
      </c>
      <c r="G5251" s="14" t="s">
        <v>5383</v>
      </c>
      <c r="H5251" s="14" t="s">
        <v>6646</v>
      </c>
      <c r="I5251" s="14" t="s">
        <v>7132</v>
      </c>
      <c r="J5251" s="14" t="s">
        <v>425</v>
      </c>
      <c r="K5251" s="14"/>
      <c r="L5251" s="14" t="s">
        <v>425</v>
      </c>
      <c r="M5251" s="14" t="s">
        <v>5160</v>
      </c>
      <c r="N5251" s="14" t="s">
        <v>100</v>
      </c>
      <c r="O5251" s="14" t="s">
        <v>5170</v>
      </c>
      <c r="P5251" s="14" t="s">
        <v>6456</v>
      </c>
      <c r="Q5251" s="14">
        <v>0</v>
      </c>
      <c r="R5251" s="14" t="s">
        <v>5383</v>
      </c>
      <c r="S5251" s="14" t="s">
        <v>439</v>
      </c>
      <c r="T5251" s="35">
        <v>2828.35</v>
      </c>
      <c r="U5251" s="14" t="s">
        <v>4</v>
      </c>
      <c r="V5251" s="14">
        <v>152</v>
      </c>
      <c r="W5251" s="16">
        <f>+IF(datos_arg[[#This Row],[Moneda]]="ARS",datos_arg[[#This Row],[Monto]],datos_arg[[#This Row],[Monto]]*datos_arg[[#This Row],[TC]])</f>
        <v>2828.35</v>
      </c>
      <c r="X5251" s="16">
        <f>IFERROR(IF(datos_arg[[#This Row],[Moneda]]="USD",datos_arg[[#This Row],[Monto]],datos_arg[[#This Row],[Monto]]/datos_arg[[#This Row],[TC]]),0)</f>
        <v>18.607565789473682</v>
      </c>
      <c r="Y5251" s="14"/>
    </row>
    <row r="5252" spans="1:25" ht="15" customHeight="1" x14ac:dyDescent="0.25">
      <c r="A5252" s="14">
        <f t="shared" si="81"/>
        <v>5249</v>
      </c>
      <c r="B5252" s="1">
        <v>44342</v>
      </c>
      <c r="C5252" s="18">
        <f>+YEAR(datos_arg[[#This Row],[Fecha]])</f>
        <v>2021</v>
      </c>
      <c r="D5252" s="18">
        <f>+MONTH(datos_arg[[#This Row],[Fecha]])</f>
        <v>5</v>
      </c>
      <c r="E5252" s="14" t="s">
        <v>5358</v>
      </c>
      <c r="F5252" s="14" t="s">
        <v>85</v>
      </c>
      <c r="G5252" s="14"/>
      <c r="H5252" s="14" t="s">
        <v>6646</v>
      </c>
      <c r="I5252" s="14" t="s">
        <v>7132</v>
      </c>
      <c r="J5252" s="14" t="s">
        <v>425</v>
      </c>
      <c r="K5252" s="14"/>
      <c r="L5252" s="14" t="s">
        <v>425</v>
      </c>
      <c r="M5252" s="14" t="s">
        <v>1973</v>
      </c>
      <c r="N5252" s="14" t="s">
        <v>100</v>
      </c>
      <c r="O5252" s="14" t="s">
        <v>5171</v>
      </c>
      <c r="P5252" s="14" t="s">
        <v>6456</v>
      </c>
      <c r="Q5252" s="14">
        <v>0</v>
      </c>
      <c r="R5252" s="14" t="s">
        <v>85</v>
      </c>
      <c r="S5252" s="14" t="s">
        <v>439</v>
      </c>
      <c r="T5252" s="35">
        <v>4683.2300000000005</v>
      </c>
      <c r="U5252" s="14" t="s">
        <v>4</v>
      </c>
      <c r="V5252" s="14">
        <v>152</v>
      </c>
      <c r="W5252" s="16">
        <f>+IF(datos_arg[[#This Row],[Moneda]]="ARS",datos_arg[[#This Row],[Monto]],datos_arg[[#This Row],[Monto]]*datos_arg[[#This Row],[TC]])</f>
        <v>4683.2300000000005</v>
      </c>
      <c r="X5252" s="16">
        <f>IFERROR(IF(datos_arg[[#This Row],[Moneda]]="USD",datos_arg[[#This Row],[Monto]],datos_arg[[#This Row],[Monto]]/datos_arg[[#This Row],[TC]]),0)</f>
        <v>30.810723684210529</v>
      </c>
      <c r="Y5252" s="14"/>
    </row>
    <row r="5253" spans="1:25" ht="15" customHeight="1" x14ac:dyDescent="0.25">
      <c r="A5253" s="14">
        <f t="shared" si="81"/>
        <v>5250</v>
      </c>
      <c r="B5253" s="1">
        <v>44342</v>
      </c>
      <c r="C5253" s="18">
        <f>+YEAR(datos_arg[[#This Row],[Fecha]])</f>
        <v>2021</v>
      </c>
      <c r="D5253" s="18">
        <f>+MONTH(datos_arg[[#This Row],[Fecha]])</f>
        <v>5</v>
      </c>
      <c r="E5253" s="14" t="s">
        <v>1015</v>
      </c>
      <c r="F5253" s="14" t="s">
        <v>403</v>
      </c>
      <c r="G5253" s="14" t="s">
        <v>5383</v>
      </c>
      <c r="H5253" s="14" t="s">
        <v>6646</v>
      </c>
      <c r="I5253" s="14" t="s">
        <v>7132</v>
      </c>
      <c r="J5253" s="14" t="s">
        <v>425</v>
      </c>
      <c r="K5253" s="14"/>
      <c r="L5253" s="14" t="s">
        <v>425</v>
      </c>
      <c r="M5253" s="14" t="s">
        <v>5160</v>
      </c>
      <c r="N5253" s="14" t="s">
        <v>100</v>
      </c>
      <c r="O5253" s="14" t="s">
        <v>5172</v>
      </c>
      <c r="P5253" s="14" t="s">
        <v>6456</v>
      </c>
      <c r="Q5253" s="14">
        <v>0</v>
      </c>
      <c r="R5253" s="14" t="s">
        <v>5383</v>
      </c>
      <c r="S5253" s="14" t="s">
        <v>439</v>
      </c>
      <c r="T5253" s="35">
        <v>733.40000000000009</v>
      </c>
      <c r="U5253" s="14" t="s">
        <v>4</v>
      </c>
      <c r="V5253" s="14">
        <v>152</v>
      </c>
      <c r="W5253" s="16">
        <f>+IF(datos_arg[[#This Row],[Moneda]]="ARS",datos_arg[[#This Row],[Monto]],datos_arg[[#This Row],[Monto]]*datos_arg[[#This Row],[TC]])</f>
        <v>733.40000000000009</v>
      </c>
      <c r="X5253" s="16">
        <f>IFERROR(IF(datos_arg[[#This Row],[Moneda]]="USD",datos_arg[[#This Row],[Monto]],datos_arg[[#This Row],[Monto]]/datos_arg[[#This Row],[TC]]),0)</f>
        <v>4.8250000000000002</v>
      </c>
      <c r="Y5253" s="14"/>
    </row>
    <row r="5254" spans="1:25" ht="15" customHeight="1" x14ac:dyDescent="0.25">
      <c r="A5254" s="14">
        <f t="shared" ref="A5254:A5317" si="82">+A5253+1</f>
        <v>5251</v>
      </c>
      <c r="B5254" s="1">
        <v>44342</v>
      </c>
      <c r="C5254" s="18">
        <f>+YEAR(datos_arg[[#This Row],[Fecha]])</f>
        <v>2021</v>
      </c>
      <c r="D5254" s="18">
        <f>+MONTH(datos_arg[[#This Row],[Fecha]])</f>
        <v>5</v>
      </c>
      <c r="E5254" s="14" t="s">
        <v>1015</v>
      </c>
      <c r="F5254" s="14" t="s">
        <v>403</v>
      </c>
      <c r="G5254" s="14" t="s">
        <v>5383</v>
      </c>
      <c r="H5254" s="14" t="s">
        <v>7132</v>
      </c>
      <c r="I5254" s="14" t="s">
        <v>7132</v>
      </c>
      <c r="J5254" s="14" t="s">
        <v>425</v>
      </c>
      <c r="K5254" s="14" t="s">
        <v>420</v>
      </c>
      <c r="L5254" s="14" t="s">
        <v>425</v>
      </c>
      <c r="M5254" s="14" t="s">
        <v>815</v>
      </c>
      <c r="N5254" s="14" t="s">
        <v>5173</v>
      </c>
      <c r="O5254" s="14" t="s">
        <v>5174</v>
      </c>
      <c r="P5254" s="14" t="s">
        <v>6458</v>
      </c>
      <c r="Q5254" s="14">
        <v>18</v>
      </c>
      <c r="R5254" s="14" t="s">
        <v>5383</v>
      </c>
      <c r="S5254" s="14" t="s">
        <v>439</v>
      </c>
      <c r="T5254" s="35">
        <v>24633</v>
      </c>
      <c r="U5254" s="14" t="s">
        <v>4</v>
      </c>
      <c r="V5254" s="14">
        <v>152</v>
      </c>
      <c r="W5254" s="16">
        <f>+IF(datos_arg[[#This Row],[Moneda]]="ARS",datos_arg[[#This Row],[Monto]],datos_arg[[#This Row],[Monto]]*datos_arg[[#This Row],[TC]])</f>
        <v>24633</v>
      </c>
      <c r="X5254" s="16">
        <f>IFERROR(IF(datos_arg[[#This Row],[Moneda]]="USD",datos_arg[[#This Row],[Monto]],datos_arg[[#This Row],[Monto]]/datos_arg[[#This Row],[TC]]),0)</f>
        <v>162.05921052631578</v>
      </c>
      <c r="Y5254" s="14"/>
    </row>
    <row r="5255" spans="1:25" ht="15" customHeight="1" x14ac:dyDescent="0.25">
      <c r="A5255" s="14">
        <f t="shared" si="82"/>
        <v>5252</v>
      </c>
      <c r="B5255" s="1">
        <v>44342</v>
      </c>
      <c r="C5255" s="18">
        <f>+YEAR(datos_arg[[#This Row],[Fecha]])</f>
        <v>2021</v>
      </c>
      <c r="D5255" s="18">
        <f>+MONTH(datos_arg[[#This Row],[Fecha]])</f>
        <v>5</v>
      </c>
      <c r="E5255" s="14" t="s">
        <v>1015</v>
      </c>
      <c r="F5255" s="14" t="s">
        <v>403</v>
      </c>
      <c r="G5255" s="14" t="s">
        <v>5383</v>
      </c>
      <c r="H5255" s="14" t="s">
        <v>7132</v>
      </c>
      <c r="I5255" s="14" t="s">
        <v>7132</v>
      </c>
      <c r="J5255" s="14" t="s">
        <v>425</v>
      </c>
      <c r="K5255" s="14" t="s">
        <v>420</v>
      </c>
      <c r="L5255" s="14" t="s">
        <v>425</v>
      </c>
      <c r="M5255" s="14" t="s">
        <v>815</v>
      </c>
      <c r="N5255" s="14" t="s">
        <v>100</v>
      </c>
      <c r="O5255" s="14" t="s">
        <v>6459</v>
      </c>
      <c r="P5255" s="14" t="s">
        <v>6460</v>
      </c>
      <c r="Q5255" s="14">
        <v>2</v>
      </c>
      <c r="R5255" s="14" t="s">
        <v>5383</v>
      </c>
      <c r="S5255" s="14" t="s">
        <v>439</v>
      </c>
      <c r="T5255" s="35">
        <v>2342.9899999999998</v>
      </c>
      <c r="U5255" s="14" t="s">
        <v>4</v>
      </c>
      <c r="V5255" s="14">
        <v>152</v>
      </c>
      <c r="W5255" s="16">
        <f>+IF(datos_arg[[#This Row],[Moneda]]="ARS",datos_arg[[#This Row],[Monto]],datos_arg[[#This Row],[Monto]]*datos_arg[[#This Row],[TC]])</f>
        <v>2342.9899999999998</v>
      </c>
      <c r="X5255" s="16">
        <f>IFERROR(IF(datos_arg[[#This Row],[Moneda]]="USD",datos_arg[[#This Row],[Monto]],datos_arg[[#This Row],[Monto]]/datos_arg[[#This Row],[TC]]),0)</f>
        <v>15.41440789473684</v>
      </c>
      <c r="Y5255" s="14"/>
    </row>
    <row r="5256" spans="1:25" ht="15" customHeight="1" x14ac:dyDescent="0.25">
      <c r="A5256" s="14">
        <f t="shared" si="82"/>
        <v>5253</v>
      </c>
      <c r="B5256" s="1">
        <v>44342</v>
      </c>
      <c r="C5256" s="18">
        <f>+YEAR(datos_arg[[#This Row],[Fecha]])</f>
        <v>2021</v>
      </c>
      <c r="D5256" s="18">
        <f>+MONTH(datos_arg[[#This Row],[Fecha]])</f>
        <v>5</v>
      </c>
      <c r="E5256" s="14" t="s">
        <v>1015</v>
      </c>
      <c r="F5256" s="14" t="s">
        <v>403</v>
      </c>
      <c r="G5256" s="14" t="s">
        <v>5383</v>
      </c>
      <c r="H5256" s="14" t="s">
        <v>6646</v>
      </c>
      <c r="I5256" s="14" t="s">
        <v>7132</v>
      </c>
      <c r="J5256" s="14" t="s">
        <v>425</v>
      </c>
      <c r="K5256" s="14" t="s">
        <v>420</v>
      </c>
      <c r="L5256" s="14" t="s">
        <v>422</v>
      </c>
      <c r="M5256" s="14" t="s">
        <v>4391</v>
      </c>
      <c r="N5256" s="14" t="s">
        <v>100</v>
      </c>
      <c r="O5256" s="14" t="s">
        <v>5175</v>
      </c>
      <c r="P5256" s="14" t="s">
        <v>6461</v>
      </c>
      <c r="Q5256" s="14">
        <v>5</v>
      </c>
      <c r="R5256" s="14" t="s">
        <v>5383</v>
      </c>
      <c r="S5256" s="14" t="s">
        <v>439</v>
      </c>
      <c r="T5256" s="35">
        <v>4456.03</v>
      </c>
      <c r="U5256" s="14" t="s">
        <v>4</v>
      </c>
      <c r="V5256" s="14">
        <v>152</v>
      </c>
      <c r="W5256" s="16">
        <f>+IF(datos_arg[[#This Row],[Moneda]]="ARS",datos_arg[[#This Row],[Monto]],datos_arg[[#This Row],[Monto]]*datos_arg[[#This Row],[TC]])</f>
        <v>4456.03</v>
      </c>
      <c r="X5256" s="16">
        <f>IFERROR(IF(datos_arg[[#This Row],[Moneda]]="USD",datos_arg[[#This Row],[Monto]],datos_arg[[#This Row],[Monto]]/datos_arg[[#This Row],[TC]]),0)</f>
        <v>29.315986842105261</v>
      </c>
      <c r="Y5256" s="14"/>
    </row>
    <row r="5257" spans="1:25" ht="15" customHeight="1" x14ac:dyDescent="0.25">
      <c r="A5257" s="14">
        <f t="shared" si="82"/>
        <v>5254</v>
      </c>
      <c r="B5257" s="1">
        <v>44342</v>
      </c>
      <c r="C5257" s="18">
        <f>+YEAR(datos_arg[[#This Row],[Fecha]])</f>
        <v>2021</v>
      </c>
      <c r="D5257" s="18">
        <f>+MONTH(datos_arg[[#This Row],[Fecha]])</f>
        <v>5</v>
      </c>
      <c r="E5257" s="14" t="s">
        <v>1015</v>
      </c>
      <c r="F5257" s="14" t="s">
        <v>403</v>
      </c>
      <c r="G5257" s="14" t="s">
        <v>5383</v>
      </c>
      <c r="H5257" s="14" t="s">
        <v>6646</v>
      </c>
      <c r="I5257" s="14" t="s">
        <v>7132</v>
      </c>
      <c r="J5257" s="14" t="s">
        <v>425</v>
      </c>
      <c r="K5257" s="14" t="s">
        <v>420</v>
      </c>
      <c r="L5257" s="14" t="s">
        <v>422</v>
      </c>
      <c r="M5257" s="14" t="s">
        <v>1526</v>
      </c>
      <c r="N5257" s="14" t="s">
        <v>100</v>
      </c>
      <c r="O5257" s="14" t="s">
        <v>5176</v>
      </c>
      <c r="P5257" s="14" t="s">
        <v>6461</v>
      </c>
      <c r="Q5257" s="14">
        <v>4</v>
      </c>
      <c r="R5257" s="14" t="s">
        <v>5383</v>
      </c>
      <c r="S5257" s="14" t="s">
        <v>439</v>
      </c>
      <c r="T5257" s="35">
        <v>2390.7800000000002</v>
      </c>
      <c r="U5257" s="14" t="s">
        <v>4</v>
      </c>
      <c r="V5257" s="14">
        <v>152</v>
      </c>
      <c r="W5257" s="16">
        <f>+IF(datos_arg[[#This Row],[Moneda]]="ARS",datos_arg[[#This Row],[Monto]],datos_arg[[#This Row],[Monto]]*datos_arg[[#This Row],[TC]])</f>
        <v>2390.7800000000002</v>
      </c>
      <c r="X5257" s="16">
        <f>IFERROR(IF(datos_arg[[#This Row],[Moneda]]="USD",datos_arg[[#This Row],[Monto]],datos_arg[[#This Row],[Monto]]/datos_arg[[#This Row],[TC]]),0)</f>
        <v>15.728815789473686</v>
      </c>
      <c r="Y5257" s="14"/>
    </row>
    <row r="5258" spans="1:25" ht="15" customHeight="1" x14ac:dyDescent="0.25">
      <c r="A5258" s="14">
        <f t="shared" si="82"/>
        <v>5255</v>
      </c>
      <c r="B5258" s="1">
        <v>44342</v>
      </c>
      <c r="C5258" s="18">
        <f>+YEAR(datos_arg[[#This Row],[Fecha]])</f>
        <v>2021</v>
      </c>
      <c r="D5258" s="18">
        <f>+MONTH(datos_arg[[#This Row],[Fecha]])</f>
        <v>5</v>
      </c>
      <c r="E5258" s="14" t="s">
        <v>5358</v>
      </c>
      <c r="F5258" s="14" t="s">
        <v>4109</v>
      </c>
      <c r="G5258" s="14"/>
      <c r="H5258" s="14" t="s">
        <v>6646</v>
      </c>
      <c r="I5258" s="14" t="s">
        <v>7132</v>
      </c>
      <c r="J5258" s="14" t="s">
        <v>425</v>
      </c>
      <c r="K5258" s="14" t="s">
        <v>420</v>
      </c>
      <c r="L5258" s="14" t="s">
        <v>426</v>
      </c>
      <c r="M5258" s="14" t="s">
        <v>1582</v>
      </c>
      <c r="N5258" s="14" t="s">
        <v>100</v>
      </c>
      <c r="O5258" s="14" t="s">
        <v>5177</v>
      </c>
      <c r="P5258" s="14" t="s">
        <v>6461</v>
      </c>
      <c r="Q5258" s="14">
        <v>1</v>
      </c>
      <c r="R5258" s="14" t="s">
        <v>4109</v>
      </c>
      <c r="S5258" s="14" t="s">
        <v>439</v>
      </c>
      <c r="T5258" s="35">
        <v>6510.6</v>
      </c>
      <c r="U5258" s="14" t="s">
        <v>4</v>
      </c>
      <c r="V5258" s="14">
        <v>152</v>
      </c>
      <c r="W5258" s="16">
        <f>+IF(datos_arg[[#This Row],[Moneda]]="ARS",datos_arg[[#This Row],[Monto]],datos_arg[[#This Row],[Monto]]*datos_arg[[#This Row],[TC]])</f>
        <v>6510.6</v>
      </c>
      <c r="X5258" s="16">
        <f>IFERROR(IF(datos_arg[[#This Row],[Moneda]]="USD",datos_arg[[#This Row],[Monto]],datos_arg[[#This Row],[Monto]]/datos_arg[[#This Row],[TC]]),0)</f>
        <v>42.832894736842107</v>
      </c>
      <c r="Y5258" s="14"/>
    </row>
    <row r="5259" spans="1:25" ht="15" customHeight="1" x14ac:dyDescent="0.25">
      <c r="A5259" s="14">
        <f t="shared" si="82"/>
        <v>5256</v>
      </c>
      <c r="B5259" s="1">
        <v>44342</v>
      </c>
      <c r="C5259" s="18">
        <f>+YEAR(datos_arg[[#This Row],[Fecha]])</f>
        <v>2021</v>
      </c>
      <c r="D5259" s="18">
        <f>+MONTH(datos_arg[[#This Row],[Fecha]])</f>
        <v>5</v>
      </c>
      <c r="E5259" s="14" t="s">
        <v>1015</v>
      </c>
      <c r="F5259" s="14" t="s">
        <v>403</v>
      </c>
      <c r="G5259" s="14" t="s">
        <v>5383</v>
      </c>
      <c r="H5259" s="14" t="s">
        <v>6646</v>
      </c>
      <c r="I5259" s="14" t="s">
        <v>7132</v>
      </c>
      <c r="J5259" s="14" t="s">
        <v>425</v>
      </c>
      <c r="K5259" s="14" t="s">
        <v>420</v>
      </c>
      <c r="L5259" s="14" t="s">
        <v>422</v>
      </c>
      <c r="M5259" s="14" t="s">
        <v>1526</v>
      </c>
      <c r="N5259" s="14" t="s">
        <v>100</v>
      </c>
      <c r="O5259" s="14" t="s">
        <v>5178</v>
      </c>
      <c r="P5259" s="14" t="s">
        <v>6461</v>
      </c>
      <c r="Q5259" s="14">
        <v>2</v>
      </c>
      <c r="R5259" s="14" t="s">
        <v>5383</v>
      </c>
      <c r="S5259" s="14" t="s">
        <v>439</v>
      </c>
      <c r="T5259" s="35">
        <v>1163.3699999999999</v>
      </c>
      <c r="U5259" s="14" t="s">
        <v>4</v>
      </c>
      <c r="V5259" s="14">
        <v>152</v>
      </c>
      <c r="W5259" s="16">
        <f>+IF(datos_arg[[#This Row],[Moneda]]="ARS",datos_arg[[#This Row],[Monto]],datos_arg[[#This Row],[Monto]]*datos_arg[[#This Row],[TC]])</f>
        <v>1163.3699999999999</v>
      </c>
      <c r="X5259" s="16">
        <f>IFERROR(IF(datos_arg[[#This Row],[Moneda]]="USD",datos_arg[[#This Row],[Monto]],datos_arg[[#This Row],[Monto]]/datos_arg[[#This Row],[TC]]),0)</f>
        <v>7.6537499999999996</v>
      </c>
      <c r="Y5259" s="14"/>
    </row>
    <row r="5260" spans="1:25" ht="15" customHeight="1" x14ac:dyDescent="0.25">
      <c r="A5260" s="14">
        <f t="shared" si="82"/>
        <v>5257</v>
      </c>
      <c r="B5260" s="1">
        <v>44342</v>
      </c>
      <c r="C5260" s="18">
        <f>+YEAR(datos_arg[[#This Row],[Fecha]])</f>
        <v>2021</v>
      </c>
      <c r="D5260" s="18">
        <f>+MONTH(datos_arg[[#This Row],[Fecha]])</f>
        <v>5</v>
      </c>
      <c r="E5260" s="14" t="s">
        <v>5358</v>
      </c>
      <c r="F5260" s="14" t="s">
        <v>4109</v>
      </c>
      <c r="G5260" s="14"/>
      <c r="H5260" s="14" t="s">
        <v>6646</v>
      </c>
      <c r="I5260" s="14" t="s">
        <v>7132</v>
      </c>
      <c r="J5260" s="14" t="s">
        <v>425</v>
      </c>
      <c r="K5260" s="14" t="s">
        <v>420</v>
      </c>
      <c r="L5260" s="14" t="s">
        <v>425</v>
      </c>
      <c r="M5260" s="14" t="s">
        <v>665</v>
      </c>
      <c r="N5260" s="14" t="s">
        <v>100</v>
      </c>
      <c r="O5260" s="14" t="s">
        <v>5179</v>
      </c>
      <c r="P5260" s="14" t="s">
        <v>6461</v>
      </c>
      <c r="Q5260" s="14">
        <v>0</v>
      </c>
      <c r="R5260" s="14" t="s">
        <v>4109</v>
      </c>
      <c r="S5260" s="14" t="s">
        <v>439</v>
      </c>
      <c r="T5260" s="35">
        <v>0</v>
      </c>
      <c r="U5260" s="14" t="s">
        <v>4</v>
      </c>
      <c r="V5260" s="14">
        <v>152</v>
      </c>
      <c r="W5260" s="16">
        <f>+IF(datos_arg[[#This Row],[Moneda]]="ARS",datos_arg[[#This Row],[Monto]],datos_arg[[#This Row],[Monto]]*datos_arg[[#This Row],[TC]])</f>
        <v>0</v>
      </c>
      <c r="X5260" s="16">
        <f>IFERROR(IF(datos_arg[[#This Row],[Moneda]]="USD",datos_arg[[#This Row],[Monto]],datos_arg[[#This Row],[Monto]]/datos_arg[[#This Row],[TC]]),0)</f>
        <v>0</v>
      </c>
      <c r="Y5260" s="14"/>
    </row>
    <row r="5261" spans="1:25" ht="15" customHeight="1" x14ac:dyDescent="0.25">
      <c r="A5261" s="14">
        <f t="shared" si="82"/>
        <v>5258</v>
      </c>
      <c r="B5261" s="1">
        <v>44342</v>
      </c>
      <c r="C5261" s="18">
        <f>+YEAR(datos_arg[[#This Row],[Fecha]])</f>
        <v>2021</v>
      </c>
      <c r="D5261" s="18">
        <f>+MONTH(datos_arg[[#This Row],[Fecha]])</f>
        <v>5</v>
      </c>
      <c r="E5261" s="14" t="s">
        <v>5358</v>
      </c>
      <c r="F5261" s="14" t="s">
        <v>4109</v>
      </c>
      <c r="G5261" s="14"/>
      <c r="H5261" s="14" t="s">
        <v>6646</v>
      </c>
      <c r="I5261" s="14" t="s">
        <v>7132</v>
      </c>
      <c r="J5261" s="14" t="s">
        <v>425</v>
      </c>
      <c r="K5261" s="14" t="s">
        <v>420</v>
      </c>
      <c r="L5261" s="14" t="s">
        <v>426</v>
      </c>
      <c r="M5261" s="14" t="s">
        <v>5122</v>
      </c>
      <c r="N5261" s="14" t="s">
        <v>100</v>
      </c>
      <c r="O5261" s="14" t="s">
        <v>5180</v>
      </c>
      <c r="P5261" s="14" t="s">
        <v>6461</v>
      </c>
      <c r="Q5261" s="14">
        <v>1</v>
      </c>
      <c r="R5261" s="14" t="s">
        <v>4109</v>
      </c>
      <c r="S5261" s="14" t="s">
        <v>439</v>
      </c>
      <c r="T5261" s="35">
        <v>320.19</v>
      </c>
      <c r="U5261" s="14" t="s">
        <v>4</v>
      </c>
      <c r="V5261" s="14">
        <v>152</v>
      </c>
      <c r="W5261" s="16">
        <f>+IF(datos_arg[[#This Row],[Moneda]]="ARS",datos_arg[[#This Row],[Monto]],datos_arg[[#This Row],[Monto]]*datos_arg[[#This Row],[TC]])</f>
        <v>320.19</v>
      </c>
      <c r="X5261" s="16">
        <f>IFERROR(IF(datos_arg[[#This Row],[Moneda]]="USD",datos_arg[[#This Row],[Monto]],datos_arg[[#This Row],[Monto]]/datos_arg[[#This Row],[TC]]),0)</f>
        <v>2.1065131578947369</v>
      </c>
      <c r="Y5261" s="14"/>
    </row>
    <row r="5262" spans="1:25" ht="15" customHeight="1" x14ac:dyDescent="0.25">
      <c r="A5262" s="14">
        <f t="shared" si="82"/>
        <v>5259</v>
      </c>
      <c r="B5262" s="1">
        <v>44342</v>
      </c>
      <c r="C5262" s="18">
        <f>+YEAR(datos_arg[[#This Row],[Fecha]])</f>
        <v>2021</v>
      </c>
      <c r="D5262" s="18">
        <f>+MONTH(datos_arg[[#This Row],[Fecha]])</f>
        <v>5</v>
      </c>
      <c r="E5262" s="14" t="s">
        <v>408</v>
      </c>
      <c r="F5262" s="14" t="s">
        <v>506</v>
      </c>
      <c r="G5262" s="14"/>
      <c r="H5262" s="14" t="s">
        <v>7132</v>
      </c>
      <c r="I5262" s="14" t="s">
        <v>7132</v>
      </c>
      <c r="J5262" s="14" t="s">
        <v>425</v>
      </c>
      <c r="K5262" s="14"/>
      <c r="L5262" s="14" t="s">
        <v>425</v>
      </c>
      <c r="M5262" s="14" t="s">
        <v>1762</v>
      </c>
      <c r="N5262" s="14" t="s">
        <v>1762</v>
      </c>
      <c r="O5262" s="14" t="s">
        <v>5181</v>
      </c>
      <c r="P5262" s="14" t="s">
        <v>6461</v>
      </c>
      <c r="Q5262" s="14"/>
      <c r="R5262" s="14" t="s">
        <v>1762</v>
      </c>
      <c r="S5262" s="14" t="s">
        <v>439</v>
      </c>
      <c r="T5262" s="35">
        <v>1432.99</v>
      </c>
      <c r="U5262" s="14" t="s">
        <v>4</v>
      </c>
      <c r="V5262" s="14">
        <v>152</v>
      </c>
      <c r="W5262" s="16">
        <f>+IF(datos_arg[[#This Row],[Moneda]]="ARS",datos_arg[[#This Row],[Monto]],datos_arg[[#This Row],[Monto]]*datos_arg[[#This Row],[TC]])</f>
        <v>1432.99</v>
      </c>
      <c r="X5262" s="16">
        <f>IFERROR(IF(datos_arg[[#This Row],[Moneda]]="USD",datos_arg[[#This Row],[Monto]],datos_arg[[#This Row],[Monto]]/datos_arg[[#This Row],[TC]]),0)</f>
        <v>9.4275657894736842</v>
      </c>
      <c r="Y5262" s="14"/>
    </row>
    <row r="5263" spans="1:25" ht="15" customHeight="1" x14ac:dyDescent="0.25">
      <c r="A5263" s="14">
        <f t="shared" si="82"/>
        <v>5260</v>
      </c>
      <c r="B5263" s="1">
        <v>44342</v>
      </c>
      <c r="C5263" s="18">
        <f>+YEAR(datos_arg[[#This Row],[Fecha]])</f>
        <v>2021</v>
      </c>
      <c r="D5263" s="18">
        <f>+MONTH(datos_arg[[#This Row],[Fecha]])</f>
        <v>5</v>
      </c>
      <c r="E5263" s="14" t="s">
        <v>1015</v>
      </c>
      <c r="F5263" s="14" t="s">
        <v>403</v>
      </c>
      <c r="G5263" s="14" t="s">
        <v>5383</v>
      </c>
      <c r="H5263" s="14" t="s">
        <v>6646</v>
      </c>
      <c r="I5263" s="14" t="s">
        <v>7132</v>
      </c>
      <c r="J5263" s="14" t="s">
        <v>425</v>
      </c>
      <c r="K5263" s="14"/>
      <c r="L5263" s="14" t="s">
        <v>425</v>
      </c>
      <c r="M5263" s="14" t="s">
        <v>815</v>
      </c>
      <c r="N5263" s="14" t="s">
        <v>100</v>
      </c>
      <c r="O5263" s="14" t="s">
        <v>5182</v>
      </c>
      <c r="P5263" s="14" t="s">
        <v>6462</v>
      </c>
      <c r="Q5263" s="14">
        <v>4</v>
      </c>
      <c r="R5263" s="14" t="s">
        <v>5383</v>
      </c>
      <c r="S5263" s="14" t="s">
        <v>439</v>
      </c>
      <c r="T5263" s="35">
        <v>1774.58</v>
      </c>
      <c r="U5263" s="14" t="s">
        <v>4</v>
      </c>
      <c r="V5263" s="14">
        <v>152</v>
      </c>
      <c r="W5263" s="16">
        <f>+IF(datos_arg[[#This Row],[Moneda]]="ARS",datos_arg[[#This Row],[Monto]],datos_arg[[#This Row],[Monto]]*datos_arg[[#This Row],[TC]])</f>
        <v>1774.58</v>
      </c>
      <c r="X5263" s="16">
        <f>IFERROR(IF(datos_arg[[#This Row],[Moneda]]="USD",datos_arg[[#This Row],[Monto]],datos_arg[[#This Row],[Monto]]/datos_arg[[#This Row],[TC]]),0)</f>
        <v>11.674868421052631</v>
      </c>
      <c r="Y5263" s="14"/>
    </row>
    <row r="5264" spans="1:25" ht="15" customHeight="1" x14ac:dyDescent="0.25">
      <c r="A5264" s="14">
        <f t="shared" si="82"/>
        <v>5261</v>
      </c>
      <c r="B5264" s="1">
        <v>44342</v>
      </c>
      <c r="C5264" s="18">
        <f>+YEAR(datos_arg[[#This Row],[Fecha]])</f>
        <v>2021</v>
      </c>
      <c r="D5264" s="18">
        <f>+MONTH(datos_arg[[#This Row],[Fecha]])</f>
        <v>5</v>
      </c>
      <c r="E5264" s="14" t="s">
        <v>1015</v>
      </c>
      <c r="F5264" s="14" t="s">
        <v>403</v>
      </c>
      <c r="G5264" s="14" t="s">
        <v>5383</v>
      </c>
      <c r="H5264" s="14" t="s">
        <v>6646</v>
      </c>
      <c r="I5264" s="14" t="s">
        <v>7132</v>
      </c>
      <c r="J5264" s="14" t="s">
        <v>425</v>
      </c>
      <c r="K5264" s="14"/>
      <c r="L5264" s="14" t="s">
        <v>425</v>
      </c>
      <c r="M5264" s="14" t="s">
        <v>815</v>
      </c>
      <c r="N5264" s="14" t="s">
        <v>100</v>
      </c>
      <c r="O5264" s="14" t="s">
        <v>5183</v>
      </c>
      <c r="P5264" s="14" t="s">
        <v>6462</v>
      </c>
      <c r="Q5264" s="14">
        <v>1</v>
      </c>
      <c r="R5264" s="14" t="s">
        <v>5383</v>
      </c>
      <c r="S5264" s="14" t="s">
        <v>439</v>
      </c>
      <c r="T5264" s="35">
        <v>716.90000000000009</v>
      </c>
      <c r="U5264" s="14" t="s">
        <v>4</v>
      </c>
      <c r="V5264" s="14">
        <v>152</v>
      </c>
      <c r="W5264" s="16">
        <f>+IF(datos_arg[[#This Row],[Moneda]]="ARS",datos_arg[[#This Row],[Monto]],datos_arg[[#This Row],[Monto]]*datos_arg[[#This Row],[TC]])</f>
        <v>716.90000000000009</v>
      </c>
      <c r="X5264" s="16">
        <f>IFERROR(IF(datos_arg[[#This Row],[Moneda]]="USD",datos_arg[[#This Row],[Monto]],datos_arg[[#This Row],[Monto]]/datos_arg[[#This Row],[TC]]),0)</f>
        <v>4.7164473684210533</v>
      </c>
      <c r="Y5264" s="14"/>
    </row>
    <row r="5265" spans="1:25" ht="15" customHeight="1" x14ac:dyDescent="0.25">
      <c r="A5265" s="14">
        <f t="shared" si="82"/>
        <v>5262</v>
      </c>
      <c r="B5265" s="1">
        <v>44342</v>
      </c>
      <c r="C5265" s="18">
        <f>+YEAR(datos_arg[[#This Row],[Fecha]])</f>
        <v>2021</v>
      </c>
      <c r="D5265" s="18">
        <f>+MONTH(datos_arg[[#This Row],[Fecha]])</f>
        <v>5</v>
      </c>
      <c r="E5265" s="14" t="s">
        <v>1015</v>
      </c>
      <c r="F5265" s="14" t="s">
        <v>403</v>
      </c>
      <c r="G5265" s="14" t="s">
        <v>5383</v>
      </c>
      <c r="H5265" s="14" t="s">
        <v>6646</v>
      </c>
      <c r="I5265" s="14" t="s">
        <v>7132</v>
      </c>
      <c r="J5265" s="14" t="s">
        <v>425</v>
      </c>
      <c r="K5265" s="14"/>
      <c r="L5265" s="14" t="s">
        <v>425</v>
      </c>
      <c r="M5265" s="14" t="s">
        <v>815</v>
      </c>
      <c r="N5265" s="14" t="s">
        <v>100</v>
      </c>
      <c r="O5265" s="14" t="s">
        <v>5184</v>
      </c>
      <c r="P5265" s="14" t="s">
        <v>6462</v>
      </c>
      <c r="Q5265" s="14">
        <v>4</v>
      </c>
      <c r="R5265" s="14" t="s">
        <v>5383</v>
      </c>
      <c r="S5265" s="14" t="s">
        <v>439</v>
      </c>
      <c r="T5265" s="35">
        <v>9713.7000000000007</v>
      </c>
      <c r="U5265" s="14" t="s">
        <v>4</v>
      </c>
      <c r="V5265" s="14">
        <v>152</v>
      </c>
      <c r="W5265" s="16">
        <f>+IF(datos_arg[[#This Row],[Moneda]]="ARS",datos_arg[[#This Row],[Monto]],datos_arg[[#This Row],[Monto]]*datos_arg[[#This Row],[TC]])</f>
        <v>9713.7000000000007</v>
      </c>
      <c r="X5265" s="16">
        <f>IFERROR(IF(datos_arg[[#This Row],[Moneda]]="USD",datos_arg[[#This Row],[Monto]],datos_arg[[#This Row],[Monto]]/datos_arg[[#This Row],[TC]]),0)</f>
        <v>63.905921052631584</v>
      </c>
      <c r="Y5265" s="14"/>
    </row>
    <row r="5266" spans="1:25" ht="15" customHeight="1" x14ac:dyDescent="0.25">
      <c r="A5266" s="14">
        <f t="shared" si="82"/>
        <v>5263</v>
      </c>
      <c r="B5266" s="1">
        <v>44342</v>
      </c>
      <c r="C5266" s="18">
        <f>+YEAR(datos_arg[[#This Row],[Fecha]])</f>
        <v>2021</v>
      </c>
      <c r="D5266" s="18">
        <f>+MONTH(datos_arg[[#This Row],[Fecha]])</f>
        <v>5</v>
      </c>
      <c r="E5266" s="14" t="s">
        <v>1015</v>
      </c>
      <c r="F5266" s="14" t="s">
        <v>403</v>
      </c>
      <c r="G5266" s="14" t="s">
        <v>5383</v>
      </c>
      <c r="H5266" s="14" t="s">
        <v>6646</v>
      </c>
      <c r="I5266" s="14" t="s">
        <v>7132</v>
      </c>
      <c r="J5266" s="14" t="s">
        <v>425</v>
      </c>
      <c r="K5266" s="14"/>
      <c r="L5266" s="14" t="s">
        <v>425</v>
      </c>
      <c r="M5266" s="14" t="s">
        <v>815</v>
      </c>
      <c r="N5266" s="14" t="s">
        <v>100</v>
      </c>
      <c r="O5266" s="14" t="s">
        <v>5185</v>
      </c>
      <c r="P5266" s="14" t="s">
        <v>6462</v>
      </c>
      <c r="Q5266" s="14">
        <v>1</v>
      </c>
      <c r="R5266" s="14" t="s">
        <v>5383</v>
      </c>
      <c r="S5266" s="14" t="s">
        <v>439</v>
      </c>
      <c r="T5266" s="35">
        <v>6495</v>
      </c>
      <c r="U5266" s="14" t="s">
        <v>4</v>
      </c>
      <c r="V5266" s="14">
        <v>152</v>
      </c>
      <c r="W5266" s="16">
        <f>+IF(datos_arg[[#This Row],[Moneda]]="ARS",datos_arg[[#This Row],[Monto]],datos_arg[[#This Row],[Monto]]*datos_arg[[#This Row],[TC]])</f>
        <v>6495</v>
      </c>
      <c r="X5266" s="16">
        <f>IFERROR(IF(datos_arg[[#This Row],[Moneda]]="USD",datos_arg[[#This Row],[Monto]],datos_arg[[#This Row],[Monto]]/datos_arg[[#This Row],[TC]]),0)</f>
        <v>42.73026315789474</v>
      </c>
      <c r="Y5266" s="14"/>
    </row>
    <row r="5267" spans="1:25" ht="15" customHeight="1" x14ac:dyDescent="0.25">
      <c r="A5267" s="14">
        <f t="shared" si="82"/>
        <v>5264</v>
      </c>
      <c r="B5267" s="1">
        <v>44342</v>
      </c>
      <c r="C5267" s="18">
        <f>+YEAR(datos_arg[[#This Row],[Fecha]])</f>
        <v>2021</v>
      </c>
      <c r="D5267" s="18">
        <f>+MONTH(datos_arg[[#This Row],[Fecha]])</f>
        <v>5</v>
      </c>
      <c r="E5267" s="14" t="s">
        <v>1015</v>
      </c>
      <c r="F5267" s="14" t="s">
        <v>403</v>
      </c>
      <c r="G5267" s="14" t="s">
        <v>5383</v>
      </c>
      <c r="H5267" s="14" t="s">
        <v>6646</v>
      </c>
      <c r="I5267" s="14" t="s">
        <v>7132</v>
      </c>
      <c r="J5267" s="14" t="s">
        <v>425</v>
      </c>
      <c r="K5267" s="14"/>
      <c r="L5267" s="14" t="s">
        <v>425</v>
      </c>
      <c r="M5267" s="14" t="s">
        <v>815</v>
      </c>
      <c r="N5267" s="14" t="s">
        <v>100</v>
      </c>
      <c r="O5267" s="14" t="s">
        <v>5186</v>
      </c>
      <c r="P5267" s="14" t="s">
        <v>6462</v>
      </c>
      <c r="Q5267" s="14">
        <v>1</v>
      </c>
      <c r="R5267" s="14" t="s">
        <v>5383</v>
      </c>
      <c r="S5267" s="14" t="s">
        <v>439</v>
      </c>
      <c r="T5267" s="35">
        <v>3993</v>
      </c>
      <c r="U5267" s="14" t="s">
        <v>4</v>
      </c>
      <c r="V5267" s="14">
        <v>152</v>
      </c>
      <c r="W5267" s="16">
        <f>+IF(datos_arg[[#This Row],[Moneda]]="ARS",datos_arg[[#This Row],[Monto]],datos_arg[[#This Row],[Monto]]*datos_arg[[#This Row],[TC]])</f>
        <v>3993</v>
      </c>
      <c r="X5267" s="16">
        <f>IFERROR(IF(datos_arg[[#This Row],[Moneda]]="USD",datos_arg[[#This Row],[Monto]],datos_arg[[#This Row],[Monto]]/datos_arg[[#This Row],[TC]]),0)</f>
        <v>26.269736842105264</v>
      </c>
      <c r="Y5267" s="14"/>
    </row>
    <row r="5268" spans="1:25" ht="15" customHeight="1" x14ac:dyDescent="0.25">
      <c r="A5268" s="14">
        <f t="shared" si="82"/>
        <v>5265</v>
      </c>
      <c r="B5268" s="1">
        <v>44342</v>
      </c>
      <c r="C5268" s="18">
        <f>+YEAR(datos_arg[[#This Row],[Fecha]])</f>
        <v>2021</v>
      </c>
      <c r="D5268" s="18">
        <f>+MONTH(datos_arg[[#This Row],[Fecha]])</f>
        <v>5</v>
      </c>
      <c r="E5268" s="14" t="s">
        <v>1016</v>
      </c>
      <c r="F5268" s="14" t="s">
        <v>404</v>
      </c>
      <c r="G5268" s="14"/>
      <c r="H5268" s="14" t="s">
        <v>433</v>
      </c>
      <c r="I5268" s="14" t="s">
        <v>955</v>
      </c>
      <c r="J5268" s="14" t="s">
        <v>425</v>
      </c>
      <c r="K5268" s="14"/>
      <c r="L5268" s="14" t="s">
        <v>425</v>
      </c>
      <c r="M5268" s="14" t="s">
        <v>854</v>
      </c>
      <c r="N5268" s="14" t="s">
        <v>854</v>
      </c>
      <c r="O5268" s="14" t="s">
        <v>5187</v>
      </c>
      <c r="P5268" s="14" t="s">
        <v>6463</v>
      </c>
      <c r="Q5268" s="14"/>
      <c r="R5268" s="14" t="s">
        <v>404</v>
      </c>
      <c r="S5268" s="14" t="s">
        <v>439</v>
      </c>
      <c r="T5268" s="35">
        <v>9087.5300000000007</v>
      </c>
      <c r="U5268" s="14" t="s">
        <v>4</v>
      </c>
      <c r="V5268" s="14">
        <v>152</v>
      </c>
      <c r="W5268" s="16">
        <f>+IF(datos_arg[[#This Row],[Moneda]]="ARS",datos_arg[[#This Row],[Monto]],datos_arg[[#This Row],[Monto]]*datos_arg[[#This Row],[TC]])</f>
        <v>9087.5300000000007</v>
      </c>
      <c r="X5268" s="16">
        <f>IFERROR(IF(datos_arg[[#This Row],[Moneda]]="USD",datos_arg[[#This Row],[Monto]],datos_arg[[#This Row],[Monto]]/datos_arg[[#This Row],[TC]]),0)</f>
        <v>59.78638157894737</v>
      </c>
      <c r="Y5268" s="14"/>
    </row>
    <row r="5269" spans="1:25" ht="15" customHeight="1" x14ac:dyDescent="0.25">
      <c r="A5269" s="14">
        <f t="shared" si="82"/>
        <v>5266</v>
      </c>
      <c r="B5269" s="1">
        <v>44342</v>
      </c>
      <c r="C5269" s="18">
        <f>+YEAR(datos_arg[[#This Row],[Fecha]])</f>
        <v>2021</v>
      </c>
      <c r="D5269" s="18">
        <f>+MONTH(datos_arg[[#This Row],[Fecha]])</f>
        <v>5</v>
      </c>
      <c r="E5269" s="14" t="s">
        <v>1015</v>
      </c>
      <c r="F5269" s="14" t="s">
        <v>403</v>
      </c>
      <c r="G5269" s="14" t="s">
        <v>5383</v>
      </c>
      <c r="H5269" s="14" t="s">
        <v>6646</v>
      </c>
      <c r="I5269" s="14" t="s">
        <v>7132</v>
      </c>
      <c r="J5269" s="14" t="s">
        <v>425</v>
      </c>
      <c r="K5269" s="14" t="s">
        <v>420</v>
      </c>
      <c r="L5269" s="14" t="s">
        <v>425</v>
      </c>
      <c r="M5269" s="14" t="s">
        <v>5123</v>
      </c>
      <c r="N5269" s="14" t="s">
        <v>100</v>
      </c>
      <c r="O5269" s="14" t="s">
        <v>5202</v>
      </c>
      <c r="P5269" s="14" t="s">
        <v>6461</v>
      </c>
      <c r="Q5269" s="14">
        <v>1</v>
      </c>
      <c r="R5269" s="14" t="s">
        <v>5383</v>
      </c>
      <c r="S5269" s="14" t="s">
        <v>439</v>
      </c>
      <c r="T5269" s="35">
        <v>1102.94</v>
      </c>
      <c r="U5269" s="14" t="s">
        <v>4</v>
      </c>
      <c r="V5269" s="14">
        <v>152</v>
      </c>
      <c r="W5269" s="16">
        <f>+IF(datos_arg[[#This Row],[Moneda]]="ARS",datos_arg[[#This Row],[Monto]],datos_arg[[#This Row],[Monto]]*datos_arg[[#This Row],[TC]])</f>
        <v>1102.94</v>
      </c>
      <c r="X5269" s="16">
        <f>IFERROR(IF(datos_arg[[#This Row],[Moneda]]="USD",datos_arg[[#This Row],[Monto]],datos_arg[[#This Row],[Monto]]/datos_arg[[#This Row],[TC]]),0)</f>
        <v>7.2561842105263166</v>
      </c>
      <c r="Y5269" s="14"/>
    </row>
    <row r="5270" spans="1:25" ht="15" customHeight="1" x14ac:dyDescent="0.25">
      <c r="A5270" s="14">
        <f t="shared" si="82"/>
        <v>5267</v>
      </c>
      <c r="B5270" s="1">
        <v>44342</v>
      </c>
      <c r="C5270" s="18">
        <f>+YEAR(datos_arg[[#This Row],[Fecha]])</f>
        <v>2021</v>
      </c>
      <c r="D5270" s="18">
        <f>+MONTH(datos_arg[[#This Row],[Fecha]])</f>
        <v>5</v>
      </c>
      <c r="E5270" s="14" t="s">
        <v>1015</v>
      </c>
      <c r="F5270" s="14" t="s">
        <v>403</v>
      </c>
      <c r="G5270" s="14" t="s">
        <v>5383</v>
      </c>
      <c r="H5270" s="14" t="s">
        <v>6646</v>
      </c>
      <c r="I5270" s="14" t="s">
        <v>7132</v>
      </c>
      <c r="J5270" s="14" t="s">
        <v>425</v>
      </c>
      <c r="K5270" s="14" t="s">
        <v>420</v>
      </c>
      <c r="L5270" s="14" t="s">
        <v>422</v>
      </c>
      <c r="M5270" s="14" t="s">
        <v>1105</v>
      </c>
      <c r="N5270" s="14" t="s">
        <v>100</v>
      </c>
      <c r="O5270" s="14" t="s">
        <v>5188</v>
      </c>
      <c r="P5270" s="6" t="s">
        <v>6461</v>
      </c>
      <c r="Q5270" s="14">
        <v>5</v>
      </c>
      <c r="R5270" s="14" t="s">
        <v>5383</v>
      </c>
      <c r="S5270" s="14" t="s">
        <v>439</v>
      </c>
      <c r="T5270" s="35">
        <v>3495</v>
      </c>
      <c r="U5270" s="14" t="s">
        <v>4</v>
      </c>
      <c r="V5270" s="14">
        <v>152</v>
      </c>
      <c r="W5270" s="16">
        <f>+IF(datos_arg[[#This Row],[Moneda]]="ARS",datos_arg[[#This Row],[Monto]],datos_arg[[#This Row],[Monto]]*datos_arg[[#This Row],[TC]])</f>
        <v>3495</v>
      </c>
      <c r="X5270" s="16">
        <f>IFERROR(IF(datos_arg[[#This Row],[Moneda]]="USD",datos_arg[[#This Row],[Monto]],datos_arg[[#This Row],[Monto]]/datos_arg[[#This Row],[TC]]),0)</f>
        <v>22.993421052631579</v>
      </c>
      <c r="Y5270" s="14"/>
    </row>
    <row r="5271" spans="1:25" ht="15" customHeight="1" x14ac:dyDescent="0.25">
      <c r="A5271" s="14">
        <f t="shared" si="82"/>
        <v>5268</v>
      </c>
      <c r="B5271" s="1">
        <v>44343</v>
      </c>
      <c r="C5271" s="18">
        <f>+YEAR(datos_arg[[#This Row],[Fecha]])</f>
        <v>2021</v>
      </c>
      <c r="D5271" s="18">
        <f>+MONTH(datos_arg[[#This Row],[Fecha]])</f>
        <v>5</v>
      </c>
      <c r="E5271" s="14" t="s">
        <v>1015</v>
      </c>
      <c r="F5271" s="14" t="s">
        <v>403</v>
      </c>
      <c r="G5271" s="14" t="s">
        <v>970</v>
      </c>
      <c r="H5271" s="14" t="s">
        <v>433</v>
      </c>
      <c r="I5271" s="14" t="s">
        <v>6718</v>
      </c>
      <c r="J5271" s="14" t="s">
        <v>425</v>
      </c>
      <c r="K5271" s="14"/>
      <c r="L5271" s="14" t="s">
        <v>425</v>
      </c>
      <c r="M5271" s="14" t="s">
        <v>653</v>
      </c>
      <c r="N5271" s="14" t="s">
        <v>2345</v>
      </c>
      <c r="O5271" s="14" t="s">
        <v>5189</v>
      </c>
      <c r="P5271" s="14" t="s">
        <v>6434</v>
      </c>
      <c r="Q5271" s="14">
        <v>5</v>
      </c>
      <c r="R5271" s="14" t="s">
        <v>970</v>
      </c>
      <c r="S5271" s="14" t="s">
        <v>439</v>
      </c>
      <c r="T5271" s="35">
        <v>1000</v>
      </c>
      <c r="U5271" s="14" t="s">
        <v>4</v>
      </c>
      <c r="V5271" s="14">
        <v>152</v>
      </c>
      <c r="W5271" s="16">
        <f>+IF(datos_arg[[#This Row],[Moneda]]="ARS",datos_arg[[#This Row],[Monto]],datos_arg[[#This Row],[Monto]]*datos_arg[[#This Row],[TC]])</f>
        <v>1000</v>
      </c>
      <c r="X5271" s="16">
        <f>IFERROR(IF(datos_arg[[#This Row],[Moneda]]="USD",datos_arg[[#This Row],[Monto]],datos_arg[[#This Row],[Monto]]/datos_arg[[#This Row],[TC]]),0)</f>
        <v>6.5789473684210522</v>
      </c>
      <c r="Y5271" s="14"/>
    </row>
    <row r="5272" spans="1:25" ht="15" customHeight="1" x14ac:dyDescent="0.25">
      <c r="A5272" s="14">
        <f t="shared" si="82"/>
        <v>5269</v>
      </c>
      <c r="B5272" s="1">
        <v>44343</v>
      </c>
      <c r="C5272" s="18">
        <f>+YEAR(datos_arg[[#This Row],[Fecha]])</f>
        <v>2021</v>
      </c>
      <c r="D5272" s="18">
        <f>+MONTH(datos_arg[[#This Row],[Fecha]])</f>
        <v>5</v>
      </c>
      <c r="E5272" s="14" t="s">
        <v>1015</v>
      </c>
      <c r="F5272" s="14" t="s">
        <v>403</v>
      </c>
      <c r="G5272" s="14" t="s">
        <v>5383</v>
      </c>
      <c r="H5272" s="14" t="s">
        <v>6646</v>
      </c>
      <c r="I5272" s="14" t="s">
        <v>7132</v>
      </c>
      <c r="J5272" s="14" t="s">
        <v>425</v>
      </c>
      <c r="K5272" s="14"/>
      <c r="L5272" s="14" t="s">
        <v>425</v>
      </c>
      <c r="M5272" s="14" t="s">
        <v>815</v>
      </c>
      <c r="N5272" s="14" t="s">
        <v>524</v>
      </c>
      <c r="O5272" s="14" t="s">
        <v>5190</v>
      </c>
      <c r="P5272" s="14" t="s">
        <v>6464</v>
      </c>
      <c r="Q5272" s="14">
        <v>22</v>
      </c>
      <c r="R5272" s="14" t="s">
        <v>5383</v>
      </c>
      <c r="S5272" s="14" t="s">
        <v>439</v>
      </c>
      <c r="T5272" s="35">
        <v>5500</v>
      </c>
      <c r="U5272" s="14" t="s">
        <v>4</v>
      </c>
      <c r="V5272" s="14">
        <v>152</v>
      </c>
      <c r="W5272" s="16">
        <f>+IF(datos_arg[[#This Row],[Moneda]]="ARS",datos_arg[[#This Row],[Monto]],datos_arg[[#This Row],[Monto]]*datos_arg[[#This Row],[TC]])</f>
        <v>5500</v>
      </c>
      <c r="X5272" s="16">
        <f>IFERROR(IF(datos_arg[[#This Row],[Moneda]]="USD",datos_arg[[#This Row],[Monto]],datos_arg[[#This Row],[Monto]]/datos_arg[[#This Row],[TC]]),0)</f>
        <v>36.184210526315788</v>
      </c>
      <c r="Y5272" s="14"/>
    </row>
    <row r="5273" spans="1:25" ht="15" customHeight="1" x14ac:dyDescent="0.25">
      <c r="A5273" s="14">
        <f t="shared" si="82"/>
        <v>5270</v>
      </c>
      <c r="B5273" s="1">
        <v>44343</v>
      </c>
      <c r="C5273" s="18">
        <f>+YEAR(datos_arg[[#This Row],[Fecha]])</f>
        <v>2021</v>
      </c>
      <c r="D5273" s="18">
        <f>+MONTH(datos_arg[[#This Row],[Fecha]])</f>
        <v>5</v>
      </c>
      <c r="E5273" s="14" t="s">
        <v>5358</v>
      </c>
      <c r="F5273" s="14" t="s">
        <v>969</v>
      </c>
      <c r="G5273" s="14"/>
      <c r="H5273" s="14" t="s">
        <v>433</v>
      </c>
      <c r="I5273" s="14" t="s">
        <v>6718</v>
      </c>
      <c r="J5273" s="14" t="s">
        <v>425</v>
      </c>
      <c r="K5273" s="14"/>
      <c r="L5273" s="14" t="s">
        <v>425</v>
      </c>
      <c r="M5273" s="14" t="s">
        <v>616</v>
      </c>
      <c r="N5273" s="14" t="s">
        <v>524</v>
      </c>
      <c r="O5273" s="14" t="s">
        <v>5191</v>
      </c>
      <c r="P5273" s="14"/>
      <c r="Q5273" s="14">
        <v>1</v>
      </c>
      <c r="R5273" s="14" t="s">
        <v>969</v>
      </c>
      <c r="S5273" s="14" t="s">
        <v>439</v>
      </c>
      <c r="T5273" s="35">
        <v>110000</v>
      </c>
      <c r="U5273" s="14" t="s">
        <v>4</v>
      </c>
      <c r="V5273" s="14">
        <v>152</v>
      </c>
      <c r="W5273" s="16">
        <f>+IF(datos_arg[[#This Row],[Moneda]]="ARS",datos_arg[[#This Row],[Monto]],datos_arg[[#This Row],[Monto]]*datos_arg[[#This Row],[TC]])</f>
        <v>110000</v>
      </c>
      <c r="X5273" s="16">
        <f>IFERROR(IF(datos_arg[[#This Row],[Moneda]]="USD",datos_arg[[#This Row],[Monto]],datos_arg[[#This Row],[Monto]]/datos_arg[[#This Row],[TC]]),0)</f>
        <v>723.68421052631584</v>
      </c>
      <c r="Y5273" s="14"/>
    </row>
    <row r="5274" spans="1:25" ht="15" customHeight="1" x14ac:dyDescent="0.25">
      <c r="A5274" s="14">
        <f t="shared" si="82"/>
        <v>5271</v>
      </c>
      <c r="B5274" s="1">
        <v>44343</v>
      </c>
      <c r="C5274" s="18">
        <f>+YEAR(datos_arg[[#This Row],[Fecha]])</f>
        <v>2021</v>
      </c>
      <c r="D5274" s="18">
        <f>+MONTH(datos_arg[[#This Row],[Fecha]])</f>
        <v>5</v>
      </c>
      <c r="E5274" s="14" t="s">
        <v>1015</v>
      </c>
      <c r="F5274" s="14" t="s">
        <v>403</v>
      </c>
      <c r="G5274" s="14" t="s">
        <v>970</v>
      </c>
      <c r="H5274" s="14" t="s">
        <v>7132</v>
      </c>
      <c r="I5274" s="14" t="s">
        <v>7132</v>
      </c>
      <c r="J5274" s="14" t="s">
        <v>425</v>
      </c>
      <c r="K5274" s="14"/>
      <c r="L5274" s="14" t="s">
        <v>425</v>
      </c>
      <c r="M5274" s="14" t="s">
        <v>493</v>
      </c>
      <c r="N5274" s="14" t="s">
        <v>741</v>
      </c>
      <c r="O5274" s="14" t="s">
        <v>5192</v>
      </c>
      <c r="P5274" s="14"/>
      <c r="Q5274" s="14"/>
      <c r="R5274" s="14" t="s">
        <v>970</v>
      </c>
      <c r="S5274" s="14" t="s">
        <v>439</v>
      </c>
      <c r="T5274" s="35">
        <v>4000</v>
      </c>
      <c r="U5274" s="14" t="s">
        <v>4</v>
      </c>
      <c r="V5274" s="14">
        <v>152</v>
      </c>
      <c r="W5274" s="16">
        <f>+IF(datos_arg[[#This Row],[Moneda]]="ARS",datos_arg[[#This Row],[Monto]],datos_arg[[#This Row],[Monto]]*datos_arg[[#This Row],[TC]])</f>
        <v>4000</v>
      </c>
      <c r="X5274" s="16">
        <f>IFERROR(IF(datos_arg[[#This Row],[Moneda]]="USD",datos_arg[[#This Row],[Monto]],datos_arg[[#This Row],[Monto]]/datos_arg[[#This Row],[TC]]),0)</f>
        <v>26.315789473684209</v>
      </c>
      <c r="Y5274" s="14"/>
    </row>
    <row r="5275" spans="1:25" ht="15" customHeight="1" x14ac:dyDescent="0.25">
      <c r="A5275" s="14">
        <f t="shared" si="82"/>
        <v>5272</v>
      </c>
      <c r="B5275" s="1">
        <v>44343</v>
      </c>
      <c r="C5275" s="18">
        <f>+YEAR(datos_arg[[#This Row],[Fecha]])</f>
        <v>2021</v>
      </c>
      <c r="D5275" s="18">
        <f>+MONTH(datos_arg[[#This Row],[Fecha]])</f>
        <v>5</v>
      </c>
      <c r="E5275" s="14" t="s">
        <v>1015</v>
      </c>
      <c r="F5275" s="14" t="s">
        <v>430</v>
      </c>
      <c r="G5275" s="14"/>
      <c r="H5275" s="14" t="s">
        <v>7132</v>
      </c>
      <c r="I5275" s="14" t="s">
        <v>7132</v>
      </c>
      <c r="J5275" s="14" t="s">
        <v>425</v>
      </c>
      <c r="K5275" s="14"/>
      <c r="L5275" s="14" t="s">
        <v>425</v>
      </c>
      <c r="M5275" s="14" t="s">
        <v>60</v>
      </c>
      <c r="N5275" s="14" t="s">
        <v>26</v>
      </c>
      <c r="O5275" s="14" t="s">
        <v>4307</v>
      </c>
      <c r="P5275" s="14"/>
      <c r="Q5275" s="14"/>
      <c r="R5275" s="14" t="s">
        <v>430</v>
      </c>
      <c r="S5275" s="14" t="s">
        <v>439</v>
      </c>
      <c r="T5275" s="35">
        <v>4000</v>
      </c>
      <c r="U5275" s="14" t="s">
        <v>4</v>
      </c>
      <c r="V5275" s="14">
        <v>152</v>
      </c>
      <c r="W5275" s="16">
        <f>+IF(datos_arg[[#This Row],[Moneda]]="ARS",datos_arg[[#This Row],[Monto]],datos_arg[[#This Row],[Monto]]*datos_arg[[#This Row],[TC]])</f>
        <v>4000</v>
      </c>
      <c r="X5275" s="16">
        <f>IFERROR(IF(datos_arg[[#This Row],[Moneda]]="USD",datos_arg[[#This Row],[Monto]],datos_arg[[#This Row],[Monto]]/datos_arg[[#This Row],[TC]]),0)</f>
        <v>26.315789473684209</v>
      </c>
      <c r="Y5275" s="14"/>
    </row>
    <row r="5276" spans="1:25" ht="15" customHeight="1" x14ac:dyDescent="0.25">
      <c r="A5276" s="14">
        <f t="shared" si="82"/>
        <v>5273</v>
      </c>
      <c r="B5276" s="1">
        <v>44343</v>
      </c>
      <c r="C5276" s="18">
        <f>+YEAR(datos_arg[[#This Row],[Fecha]])</f>
        <v>2021</v>
      </c>
      <c r="D5276" s="18">
        <f>+MONTH(datos_arg[[#This Row],[Fecha]])</f>
        <v>5</v>
      </c>
      <c r="E5276" s="14" t="s">
        <v>5358</v>
      </c>
      <c r="F5276" s="14" t="s">
        <v>4110</v>
      </c>
      <c r="G5276" s="14"/>
      <c r="H5276" s="14" t="s">
        <v>433</v>
      </c>
      <c r="I5276" s="14" t="s">
        <v>6718</v>
      </c>
      <c r="J5276" s="14" t="s">
        <v>425</v>
      </c>
      <c r="K5276" s="14"/>
      <c r="L5276" s="14" t="s">
        <v>425</v>
      </c>
      <c r="M5276" s="14" t="s">
        <v>6711</v>
      </c>
      <c r="N5276" s="14" t="s">
        <v>4754</v>
      </c>
      <c r="O5276" s="14" t="s">
        <v>5193</v>
      </c>
      <c r="P5276" s="14" t="s">
        <v>6336</v>
      </c>
      <c r="Q5276" s="14"/>
      <c r="R5276" s="14" t="s">
        <v>4110</v>
      </c>
      <c r="S5276" s="14" t="s">
        <v>439</v>
      </c>
      <c r="T5276" s="35">
        <v>27600</v>
      </c>
      <c r="U5276" s="14" t="s">
        <v>4</v>
      </c>
      <c r="V5276" s="14">
        <v>152</v>
      </c>
      <c r="W5276" s="16">
        <f>+IF(datos_arg[[#This Row],[Moneda]]="ARS",datos_arg[[#This Row],[Monto]],datos_arg[[#This Row],[Monto]]*datos_arg[[#This Row],[TC]])</f>
        <v>27600</v>
      </c>
      <c r="X5276" s="16">
        <f>IFERROR(IF(datos_arg[[#This Row],[Moneda]]="USD",datos_arg[[#This Row],[Monto]],datos_arg[[#This Row],[Monto]]/datos_arg[[#This Row],[TC]]),0)</f>
        <v>181.57894736842104</v>
      </c>
      <c r="Y5276" s="14"/>
    </row>
    <row r="5277" spans="1:25" x14ac:dyDescent="0.25">
      <c r="A5277" s="14">
        <f t="shared" si="82"/>
        <v>5274</v>
      </c>
      <c r="B5277" s="1">
        <v>44343</v>
      </c>
      <c r="C5277" s="18">
        <f>+YEAR(datos_arg[[#This Row],[Fecha]])</f>
        <v>2021</v>
      </c>
      <c r="D5277" s="18">
        <f>+MONTH(datos_arg[[#This Row],[Fecha]])</f>
        <v>5</v>
      </c>
      <c r="E5277" s="14" t="s">
        <v>408</v>
      </c>
      <c r="F5277" s="14" t="s">
        <v>69</v>
      </c>
      <c r="G5277" s="14"/>
      <c r="H5277" s="14" t="s">
        <v>7132</v>
      </c>
      <c r="I5277" s="14" t="s">
        <v>7132</v>
      </c>
      <c r="J5277" s="14" t="s">
        <v>425</v>
      </c>
      <c r="K5277" s="14"/>
      <c r="L5277" s="14" t="s">
        <v>425</v>
      </c>
      <c r="M5277" s="14" t="s">
        <v>2530</v>
      </c>
      <c r="N5277" s="14" t="s">
        <v>2530</v>
      </c>
      <c r="O5277" s="14"/>
      <c r="P5277" s="14"/>
      <c r="Q5277" s="14"/>
      <c r="R5277" s="14" t="s">
        <v>439</v>
      </c>
      <c r="S5277" s="14" t="s">
        <v>440</v>
      </c>
      <c r="T5277" s="35">
        <v>800</v>
      </c>
      <c r="U5277" s="14" t="s">
        <v>2</v>
      </c>
      <c r="V5277" s="14">
        <v>153.5</v>
      </c>
      <c r="W5277" s="16">
        <f>+IF(datos_arg[[#This Row],[Moneda]]="ARS",datos_arg[[#This Row],[Monto]],datos_arg[[#This Row],[Monto]]*datos_arg[[#This Row],[TC]])</f>
        <v>122800</v>
      </c>
      <c r="X5277" s="16">
        <f>IFERROR(IF(datos_arg[[#This Row],[Moneda]]="USD",datos_arg[[#This Row],[Monto]],datos_arg[[#This Row],[Monto]]/datos_arg[[#This Row],[TC]]),0)</f>
        <v>800</v>
      </c>
      <c r="Y5277" s="14"/>
    </row>
    <row r="5278" spans="1:25" ht="15" customHeight="1" x14ac:dyDescent="0.25">
      <c r="A5278" s="14">
        <f t="shared" si="82"/>
        <v>5275</v>
      </c>
      <c r="B5278" s="1">
        <v>44343</v>
      </c>
      <c r="C5278" s="18">
        <f>+YEAR(datos_arg[[#This Row],[Fecha]])</f>
        <v>2021</v>
      </c>
      <c r="D5278" s="18">
        <f>+MONTH(datos_arg[[#This Row],[Fecha]])</f>
        <v>5</v>
      </c>
      <c r="E5278" s="14" t="s">
        <v>5358</v>
      </c>
      <c r="F5278" s="14" t="s">
        <v>969</v>
      </c>
      <c r="G5278" s="14"/>
      <c r="H5278" s="14" t="s">
        <v>433</v>
      </c>
      <c r="I5278" s="14" t="s">
        <v>6718</v>
      </c>
      <c r="J5278" s="14" t="s">
        <v>425</v>
      </c>
      <c r="K5278" s="14"/>
      <c r="L5278" s="14" t="s">
        <v>425</v>
      </c>
      <c r="M5278" s="14" t="s">
        <v>1359</v>
      </c>
      <c r="N5278" s="14" t="s">
        <v>524</v>
      </c>
      <c r="O5278" s="14" t="s">
        <v>5195</v>
      </c>
      <c r="P5278" s="14"/>
      <c r="Q5278" s="14">
        <v>1</v>
      </c>
      <c r="R5278" s="14" t="s">
        <v>969</v>
      </c>
      <c r="S5278" s="14" t="s">
        <v>439</v>
      </c>
      <c r="T5278" s="35">
        <v>4000</v>
      </c>
      <c r="U5278" s="14" t="s">
        <v>4</v>
      </c>
      <c r="V5278" s="14">
        <v>153.5</v>
      </c>
      <c r="W5278" s="16">
        <f>+IF(datos_arg[[#This Row],[Moneda]]="ARS",datos_arg[[#This Row],[Monto]],datos_arg[[#This Row],[Monto]]*datos_arg[[#This Row],[TC]])</f>
        <v>4000</v>
      </c>
      <c r="X5278" s="16">
        <f>IFERROR(IF(datos_arg[[#This Row],[Moneda]]="USD",datos_arg[[#This Row],[Monto]],datos_arg[[#This Row],[Monto]]/datos_arg[[#This Row],[TC]]),0)</f>
        <v>26.058631921824105</v>
      </c>
      <c r="Y5278" s="14"/>
    </row>
    <row r="5279" spans="1:25" ht="15" customHeight="1" x14ac:dyDescent="0.25">
      <c r="A5279" s="14">
        <f t="shared" si="82"/>
        <v>5276</v>
      </c>
      <c r="B5279" s="1">
        <v>44343</v>
      </c>
      <c r="C5279" s="18">
        <f>+YEAR(datos_arg[[#This Row],[Fecha]])</f>
        <v>2021</v>
      </c>
      <c r="D5279" s="18">
        <f>+MONTH(datos_arg[[#This Row],[Fecha]])</f>
        <v>5</v>
      </c>
      <c r="E5279" s="14" t="s">
        <v>449</v>
      </c>
      <c r="F5279" s="14" t="s">
        <v>523</v>
      </c>
      <c r="G5279" s="14"/>
      <c r="H5279" s="14" t="s">
        <v>7132</v>
      </c>
      <c r="I5279" s="14" t="s">
        <v>7132</v>
      </c>
      <c r="J5279" s="14" t="s">
        <v>425</v>
      </c>
      <c r="K5279" s="14"/>
      <c r="L5279" s="14" t="s">
        <v>425</v>
      </c>
      <c r="M5279" s="14" t="s">
        <v>515</v>
      </c>
      <c r="N5279" s="14" t="s">
        <v>515</v>
      </c>
      <c r="O5279" s="14" t="s">
        <v>5196</v>
      </c>
      <c r="P5279" s="14"/>
      <c r="Q5279" s="14"/>
      <c r="R5279" s="14" t="s">
        <v>523</v>
      </c>
      <c r="S5279" s="14" t="s">
        <v>439</v>
      </c>
      <c r="T5279" s="35">
        <v>1400</v>
      </c>
      <c r="U5279" s="14" t="s">
        <v>4</v>
      </c>
      <c r="V5279" s="14">
        <v>153.5</v>
      </c>
      <c r="W5279" s="16">
        <f>+IF(datos_arg[[#This Row],[Moneda]]="ARS",datos_arg[[#This Row],[Monto]],datos_arg[[#This Row],[Monto]]*datos_arg[[#This Row],[TC]])</f>
        <v>1400</v>
      </c>
      <c r="X5279" s="16">
        <f>IFERROR(IF(datos_arg[[#This Row],[Moneda]]="USD",datos_arg[[#This Row],[Monto]],datos_arg[[#This Row],[Monto]]/datos_arg[[#This Row],[TC]]),0)</f>
        <v>9.120521172638437</v>
      </c>
      <c r="Y5279" s="14"/>
    </row>
    <row r="5280" spans="1:25" ht="15" customHeight="1" x14ac:dyDescent="0.25">
      <c r="A5280" s="14">
        <f t="shared" si="82"/>
        <v>5277</v>
      </c>
      <c r="B5280" s="1">
        <v>44343</v>
      </c>
      <c r="C5280" s="18">
        <f>+YEAR(datos_arg[[#This Row],[Fecha]])</f>
        <v>2021</v>
      </c>
      <c r="D5280" s="18">
        <f>+MONTH(datos_arg[[#This Row],[Fecha]])</f>
        <v>5</v>
      </c>
      <c r="E5280" s="14" t="s">
        <v>449</v>
      </c>
      <c r="F5280" s="14" t="s">
        <v>505</v>
      </c>
      <c r="G5280" s="14"/>
      <c r="H5280" s="14" t="s">
        <v>7132</v>
      </c>
      <c r="I5280" s="14" t="s">
        <v>7132</v>
      </c>
      <c r="J5280" s="14" t="s">
        <v>425</v>
      </c>
      <c r="K5280" s="14"/>
      <c r="L5280" s="14" t="s">
        <v>425</v>
      </c>
      <c r="M5280" s="14" t="s">
        <v>613</v>
      </c>
      <c r="N5280" s="14" t="s">
        <v>2273</v>
      </c>
      <c r="O5280" s="14" t="s">
        <v>2592</v>
      </c>
      <c r="P5280" s="14"/>
      <c r="Q5280" s="14"/>
      <c r="R5280" s="14" t="s">
        <v>505</v>
      </c>
      <c r="S5280" s="14" t="s">
        <v>613</v>
      </c>
      <c r="T5280" s="35">
        <v>3.62</v>
      </c>
      <c r="U5280" s="14" t="s">
        <v>4</v>
      </c>
      <c r="V5280" s="14">
        <v>153.5</v>
      </c>
      <c r="W5280" s="16">
        <f>+IF(datos_arg[[#This Row],[Moneda]]="ARS",datos_arg[[#This Row],[Monto]],datos_arg[[#This Row],[Monto]]*datos_arg[[#This Row],[TC]])</f>
        <v>3.62</v>
      </c>
      <c r="X5280" s="16">
        <f>IFERROR(IF(datos_arg[[#This Row],[Moneda]]="USD",datos_arg[[#This Row],[Monto]],datos_arg[[#This Row],[Monto]]/datos_arg[[#This Row],[TC]]),0)</f>
        <v>2.3583061889250814E-2</v>
      </c>
      <c r="Y5280" s="14"/>
    </row>
    <row r="5281" spans="1:25" ht="15" customHeight="1" x14ac:dyDescent="0.25">
      <c r="A5281" s="14">
        <f t="shared" si="82"/>
        <v>5278</v>
      </c>
      <c r="B5281" s="1">
        <v>44343</v>
      </c>
      <c r="C5281" s="18">
        <f>+YEAR(datos_arg[[#This Row],[Fecha]])</f>
        <v>2021</v>
      </c>
      <c r="D5281" s="18">
        <f>+MONTH(datos_arg[[#This Row],[Fecha]])</f>
        <v>5</v>
      </c>
      <c r="E5281" s="14" t="s">
        <v>1015</v>
      </c>
      <c r="F5281" s="14" t="s">
        <v>403</v>
      </c>
      <c r="G5281" s="14" t="s">
        <v>5383</v>
      </c>
      <c r="H5281" s="14" t="s">
        <v>7132</v>
      </c>
      <c r="I5281" s="14" t="s">
        <v>7132</v>
      </c>
      <c r="J5281" s="14" t="s">
        <v>425</v>
      </c>
      <c r="K5281" s="14" t="s">
        <v>420</v>
      </c>
      <c r="L5281" s="14" t="s">
        <v>425</v>
      </c>
      <c r="M5281" s="14" t="s">
        <v>815</v>
      </c>
      <c r="N5281" s="14" t="s">
        <v>100</v>
      </c>
      <c r="O5281" s="14" t="s">
        <v>5199</v>
      </c>
      <c r="P5281" s="14" t="s">
        <v>6458</v>
      </c>
      <c r="Q5281" s="14">
        <v>0</v>
      </c>
      <c r="R5281" s="14" t="s">
        <v>5383</v>
      </c>
      <c r="S5281" s="14" t="s">
        <v>1762</v>
      </c>
      <c r="T5281" s="35">
        <v>0</v>
      </c>
      <c r="U5281" s="14" t="s">
        <v>4</v>
      </c>
      <c r="V5281" s="14">
        <v>152</v>
      </c>
      <c r="W5281" s="16">
        <f>+IF(datos_arg[[#This Row],[Moneda]]="ARS",datos_arg[[#This Row],[Monto]],datos_arg[[#This Row],[Monto]]*datos_arg[[#This Row],[TC]])</f>
        <v>0</v>
      </c>
      <c r="X5281" s="16">
        <f>IFERROR(IF(datos_arg[[#This Row],[Moneda]]="USD",datos_arg[[#This Row],[Monto]],datos_arg[[#This Row],[Monto]]/datos_arg[[#This Row],[TC]]),0)</f>
        <v>0</v>
      </c>
      <c r="Y5281" s="14"/>
    </row>
    <row r="5282" spans="1:25" ht="15" customHeight="1" x14ac:dyDescent="0.25">
      <c r="A5282" s="14">
        <f t="shared" si="82"/>
        <v>5279</v>
      </c>
      <c r="B5282" s="1">
        <v>44343</v>
      </c>
      <c r="C5282" s="18">
        <f>+YEAR(datos_arg[[#This Row],[Fecha]])</f>
        <v>2021</v>
      </c>
      <c r="D5282" s="18">
        <f>+MONTH(datos_arg[[#This Row],[Fecha]])</f>
        <v>5</v>
      </c>
      <c r="E5282" s="14" t="s">
        <v>1015</v>
      </c>
      <c r="F5282" s="14" t="s">
        <v>403</v>
      </c>
      <c r="G5282" s="14" t="s">
        <v>5383</v>
      </c>
      <c r="H5282" s="14" t="s">
        <v>7132</v>
      </c>
      <c r="I5282" s="14" t="s">
        <v>7132</v>
      </c>
      <c r="J5282" s="14" t="s">
        <v>425</v>
      </c>
      <c r="K5282" s="14" t="s">
        <v>420</v>
      </c>
      <c r="L5282" s="14" t="s">
        <v>425</v>
      </c>
      <c r="M5282" s="14" t="s">
        <v>815</v>
      </c>
      <c r="N5282" s="14" t="s">
        <v>100</v>
      </c>
      <c r="O5282" s="14" t="s">
        <v>5200</v>
      </c>
      <c r="P5282" s="14" t="s">
        <v>6458</v>
      </c>
      <c r="Q5282" s="14">
        <v>0</v>
      </c>
      <c r="R5282" s="14" t="s">
        <v>5383</v>
      </c>
      <c r="S5282" s="14" t="s">
        <v>439</v>
      </c>
      <c r="T5282" s="35">
        <v>0</v>
      </c>
      <c r="U5282" s="14" t="s">
        <v>4</v>
      </c>
      <c r="V5282" s="14">
        <v>153.5</v>
      </c>
      <c r="W5282" s="16">
        <f>+IF(datos_arg[[#This Row],[Moneda]]="ARS",datos_arg[[#This Row],[Monto]],datos_arg[[#This Row],[Monto]]*datos_arg[[#This Row],[TC]])</f>
        <v>0</v>
      </c>
      <c r="X5282" s="16">
        <f>IFERROR(IF(datos_arg[[#This Row],[Moneda]]="USD",datos_arg[[#This Row],[Monto]],datos_arg[[#This Row],[Monto]]/datos_arg[[#This Row],[TC]]),0)</f>
        <v>0</v>
      </c>
      <c r="Y5282" s="14"/>
    </row>
    <row r="5283" spans="1:25" ht="15" customHeight="1" x14ac:dyDescent="0.25">
      <c r="A5283" s="14">
        <f t="shared" si="82"/>
        <v>5280</v>
      </c>
      <c r="B5283" s="1">
        <v>44343</v>
      </c>
      <c r="C5283" s="18">
        <f>+YEAR(datos_arg[[#This Row],[Fecha]])</f>
        <v>2021</v>
      </c>
      <c r="D5283" s="18">
        <f>+MONTH(datos_arg[[#This Row],[Fecha]])</f>
        <v>5</v>
      </c>
      <c r="E5283" s="14" t="s">
        <v>1016</v>
      </c>
      <c r="F5283" s="14" t="s">
        <v>404</v>
      </c>
      <c r="G5283" s="14"/>
      <c r="H5283" s="14" t="s">
        <v>6646</v>
      </c>
      <c r="I5283" s="14" t="s">
        <v>7132</v>
      </c>
      <c r="J5283" s="14" t="s">
        <v>425</v>
      </c>
      <c r="K5283" s="14"/>
      <c r="L5283" s="14" t="s">
        <v>425</v>
      </c>
      <c r="M5283" s="14" t="s">
        <v>1946</v>
      </c>
      <c r="N5283" s="14" t="s">
        <v>7957</v>
      </c>
      <c r="O5283" s="14" t="s">
        <v>5197</v>
      </c>
      <c r="P5283" s="14" t="s">
        <v>6465</v>
      </c>
      <c r="Q5283" s="14"/>
      <c r="R5283" s="14" t="s">
        <v>404</v>
      </c>
      <c r="S5283" s="14" t="s">
        <v>613</v>
      </c>
      <c r="T5283" s="35">
        <v>176.44</v>
      </c>
      <c r="U5283" s="14" t="s">
        <v>4</v>
      </c>
      <c r="V5283" s="14">
        <v>153.5</v>
      </c>
      <c r="W5283" s="16">
        <f>+IF(datos_arg[[#This Row],[Moneda]]="ARS",datos_arg[[#This Row],[Monto]],datos_arg[[#This Row],[Monto]]*datos_arg[[#This Row],[TC]])</f>
        <v>176.44</v>
      </c>
      <c r="X5283" s="16">
        <f>IFERROR(IF(datos_arg[[#This Row],[Moneda]]="USD",datos_arg[[#This Row],[Monto]],datos_arg[[#This Row],[Monto]]/datos_arg[[#This Row],[TC]]),0)</f>
        <v>1.1494462540716612</v>
      </c>
      <c r="Y5283" s="14"/>
    </row>
    <row r="5284" spans="1:25" x14ac:dyDescent="0.25">
      <c r="A5284" s="14">
        <f t="shared" si="82"/>
        <v>5281</v>
      </c>
      <c r="B5284" s="1">
        <v>44343</v>
      </c>
      <c r="C5284" s="18">
        <f>+YEAR(datos_arg[[#This Row],[Fecha]])</f>
        <v>2021</v>
      </c>
      <c r="D5284" s="18">
        <f>+MONTH(datos_arg[[#This Row],[Fecha]])</f>
        <v>5</v>
      </c>
      <c r="E5284" s="14" t="s">
        <v>408</v>
      </c>
      <c r="F5284" s="14" t="s">
        <v>69</v>
      </c>
      <c r="G5284" s="14"/>
      <c r="H5284" s="14" t="s">
        <v>7132</v>
      </c>
      <c r="I5284" s="14" t="s">
        <v>7132</v>
      </c>
      <c r="J5284" s="14" t="s">
        <v>425</v>
      </c>
      <c r="K5284" s="14"/>
      <c r="L5284" s="14" t="s">
        <v>425</v>
      </c>
      <c r="M5284" s="14" t="s">
        <v>2530</v>
      </c>
      <c r="N5284" s="14" t="s">
        <v>2530</v>
      </c>
      <c r="O5284" s="14"/>
      <c r="P5284" s="14"/>
      <c r="Q5284" s="14"/>
      <c r="R5284" s="14" t="s">
        <v>439</v>
      </c>
      <c r="S5284" s="14" t="s">
        <v>440</v>
      </c>
      <c r="T5284" s="35">
        <v>3000</v>
      </c>
      <c r="U5284" s="14" t="s">
        <v>2</v>
      </c>
      <c r="V5284" s="14">
        <v>154</v>
      </c>
      <c r="W5284" s="16">
        <f>+IF(datos_arg[[#This Row],[Moneda]]="ARS",datos_arg[[#This Row],[Monto]],datos_arg[[#This Row],[Monto]]*datos_arg[[#This Row],[TC]])</f>
        <v>462000</v>
      </c>
      <c r="X5284" s="16">
        <f>IFERROR(IF(datos_arg[[#This Row],[Moneda]]="USD",datos_arg[[#This Row],[Monto]],datos_arg[[#This Row],[Monto]]/datos_arg[[#This Row],[TC]]),0)</f>
        <v>3000</v>
      </c>
      <c r="Y5284" s="14"/>
    </row>
    <row r="5285" spans="1:25" ht="15" customHeight="1" x14ac:dyDescent="0.25">
      <c r="A5285" s="14">
        <f t="shared" si="82"/>
        <v>5282</v>
      </c>
      <c r="B5285" s="1">
        <v>44343</v>
      </c>
      <c r="C5285" s="18">
        <f>+YEAR(datos_arg[[#This Row],[Fecha]])</f>
        <v>2021</v>
      </c>
      <c r="D5285" s="18">
        <f>+MONTH(datos_arg[[#This Row],[Fecha]])</f>
        <v>5</v>
      </c>
      <c r="E5285" s="14" t="s">
        <v>5358</v>
      </c>
      <c r="F5285" s="14" t="s">
        <v>4108</v>
      </c>
      <c r="G5285" s="14"/>
      <c r="H5285" s="14" t="s">
        <v>433</v>
      </c>
      <c r="I5285" s="14" t="s">
        <v>6718</v>
      </c>
      <c r="J5285" s="14" t="s">
        <v>425</v>
      </c>
      <c r="K5285" s="14"/>
      <c r="L5285" s="14" t="s">
        <v>425</v>
      </c>
      <c r="M5285" s="14" t="s">
        <v>5379</v>
      </c>
      <c r="N5285" s="14" t="s">
        <v>502</v>
      </c>
      <c r="O5285" s="14" t="s">
        <v>5198</v>
      </c>
      <c r="P5285" s="14"/>
      <c r="Q5285" s="14"/>
      <c r="R5285" s="14" t="s">
        <v>4108</v>
      </c>
      <c r="S5285" s="14" t="s">
        <v>439</v>
      </c>
      <c r="T5285" s="35">
        <v>115000</v>
      </c>
      <c r="U5285" s="14" t="s">
        <v>4</v>
      </c>
      <c r="V5285" s="14">
        <v>154</v>
      </c>
      <c r="W5285" s="16">
        <f>+IF(datos_arg[[#This Row],[Moneda]]="ARS",datos_arg[[#This Row],[Monto]],datos_arg[[#This Row],[Monto]]*datos_arg[[#This Row],[TC]])</f>
        <v>115000</v>
      </c>
      <c r="X5285" s="16">
        <f>IFERROR(IF(datos_arg[[#This Row],[Moneda]]="USD",datos_arg[[#This Row],[Monto]],datos_arg[[#This Row],[Monto]]/datos_arg[[#This Row],[TC]]),0)</f>
        <v>746.7532467532468</v>
      </c>
      <c r="Y5285" s="14"/>
    </row>
    <row r="5286" spans="1:25" ht="15" customHeight="1" x14ac:dyDescent="0.25">
      <c r="A5286" s="14">
        <f t="shared" si="82"/>
        <v>5283</v>
      </c>
      <c r="B5286" s="1">
        <v>44343</v>
      </c>
      <c r="C5286" s="18">
        <f>+YEAR(datos_arg[[#This Row],[Fecha]])</f>
        <v>2021</v>
      </c>
      <c r="D5286" s="18">
        <f>+MONTH(datos_arg[[#This Row],[Fecha]])</f>
        <v>5</v>
      </c>
      <c r="E5286" s="14" t="s">
        <v>1015</v>
      </c>
      <c r="F5286" s="14" t="s">
        <v>430</v>
      </c>
      <c r="G5286" s="14"/>
      <c r="H5286" s="14" t="s">
        <v>7132</v>
      </c>
      <c r="I5286" s="14" t="s">
        <v>7132</v>
      </c>
      <c r="J5286" s="14" t="s">
        <v>425</v>
      </c>
      <c r="K5286" s="14"/>
      <c r="L5286" s="14" t="s">
        <v>425</v>
      </c>
      <c r="M5286" s="14" t="s">
        <v>102</v>
      </c>
      <c r="N5286" s="14" t="s">
        <v>480</v>
      </c>
      <c r="O5286" s="14" t="s">
        <v>6466</v>
      </c>
      <c r="P5286" s="14" t="s">
        <v>6416</v>
      </c>
      <c r="Q5286" s="14"/>
      <c r="R5286" s="14" t="s">
        <v>430</v>
      </c>
      <c r="S5286" s="14" t="s">
        <v>439</v>
      </c>
      <c r="T5286" s="35">
        <v>2462</v>
      </c>
      <c r="U5286" s="14" t="s">
        <v>4</v>
      </c>
      <c r="V5286" s="14">
        <v>154</v>
      </c>
      <c r="W5286" s="16">
        <f>+IF(datos_arg[[#This Row],[Moneda]]="ARS",datos_arg[[#This Row],[Monto]],datos_arg[[#This Row],[Monto]]*datos_arg[[#This Row],[TC]])</f>
        <v>2462</v>
      </c>
      <c r="X5286" s="16">
        <f>IFERROR(IF(datos_arg[[#This Row],[Moneda]]="USD",datos_arg[[#This Row],[Monto]],datos_arg[[#This Row],[Monto]]/datos_arg[[#This Row],[TC]]),0)</f>
        <v>15.987012987012987</v>
      </c>
      <c r="Y5286" s="14"/>
    </row>
    <row r="5287" spans="1:25" ht="15" customHeight="1" x14ac:dyDescent="0.25">
      <c r="A5287" s="14">
        <f t="shared" si="82"/>
        <v>5284</v>
      </c>
      <c r="B5287" s="1">
        <v>44344</v>
      </c>
      <c r="C5287" s="18">
        <f>+YEAR(datos_arg[[#This Row],[Fecha]])</f>
        <v>2021</v>
      </c>
      <c r="D5287" s="18">
        <f>+MONTH(datos_arg[[#This Row],[Fecha]])</f>
        <v>5</v>
      </c>
      <c r="E5287" s="14" t="s">
        <v>408</v>
      </c>
      <c r="F5287" s="14" t="s">
        <v>506</v>
      </c>
      <c r="G5287" s="14"/>
      <c r="H5287" s="14" t="s">
        <v>7132</v>
      </c>
      <c r="I5287" s="14" t="s">
        <v>7132</v>
      </c>
      <c r="J5287" s="14" t="s">
        <v>425</v>
      </c>
      <c r="K5287" s="14"/>
      <c r="L5287" s="14" t="s">
        <v>425</v>
      </c>
      <c r="M5287" s="14" t="s">
        <v>1762</v>
      </c>
      <c r="N5287" s="14" t="s">
        <v>1762</v>
      </c>
      <c r="O5287" s="14" t="s">
        <v>5201</v>
      </c>
      <c r="P5287" s="14" t="s">
        <v>6458</v>
      </c>
      <c r="Q5287" s="14"/>
      <c r="R5287" s="14" t="s">
        <v>1762</v>
      </c>
      <c r="S5287" s="14" t="s">
        <v>439</v>
      </c>
      <c r="T5287" s="35">
        <v>289.5</v>
      </c>
      <c r="U5287" s="14" t="s">
        <v>4</v>
      </c>
      <c r="V5287" s="14">
        <v>152</v>
      </c>
      <c r="W5287" s="16">
        <f>+IF(datos_arg[[#This Row],[Moneda]]="ARS",datos_arg[[#This Row],[Monto]],datos_arg[[#This Row],[Monto]]*datos_arg[[#This Row],[TC]])</f>
        <v>289.5</v>
      </c>
      <c r="X5287" s="16">
        <f>IFERROR(IF(datos_arg[[#This Row],[Moneda]]="USD",datos_arg[[#This Row],[Monto]],datos_arg[[#This Row],[Monto]]/datos_arg[[#This Row],[TC]]),0)</f>
        <v>1.9046052631578947</v>
      </c>
      <c r="Y5287" s="14"/>
    </row>
    <row r="5288" spans="1:25" ht="15" customHeight="1" x14ac:dyDescent="0.25">
      <c r="A5288" s="14">
        <f t="shared" si="82"/>
        <v>5285</v>
      </c>
      <c r="B5288" s="1">
        <v>44344</v>
      </c>
      <c r="C5288" s="18">
        <f>+YEAR(datos_arg[[#This Row],[Fecha]])</f>
        <v>2021</v>
      </c>
      <c r="D5288" s="18">
        <f>+MONTH(datos_arg[[#This Row],[Fecha]])</f>
        <v>5</v>
      </c>
      <c r="E5288" s="14" t="s">
        <v>5358</v>
      </c>
      <c r="F5288" s="14" t="s">
        <v>4108</v>
      </c>
      <c r="G5288" s="14"/>
      <c r="H5288" s="14" t="s">
        <v>8103</v>
      </c>
      <c r="I5288" s="14" t="s">
        <v>8105</v>
      </c>
      <c r="J5288" s="14" t="s">
        <v>482</v>
      </c>
      <c r="K5288" s="14"/>
      <c r="L5288" s="14" t="s">
        <v>425</v>
      </c>
      <c r="M5288" s="14" t="s">
        <v>5381</v>
      </c>
      <c r="N5288" s="14" t="s">
        <v>1019</v>
      </c>
      <c r="O5288" s="14" t="s">
        <v>5203</v>
      </c>
      <c r="P5288" s="14"/>
      <c r="Q5288" s="14"/>
      <c r="R5288" s="14" t="s">
        <v>4108</v>
      </c>
      <c r="S5288" s="14" t="s">
        <v>439</v>
      </c>
      <c r="T5288" s="35">
        <v>140000</v>
      </c>
      <c r="U5288" s="14" t="s">
        <v>4</v>
      </c>
      <c r="V5288" s="14">
        <v>154</v>
      </c>
      <c r="W5288" s="16">
        <f>+IF(datos_arg[[#This Row],[Moneda]]="ARS",datos_arg[[#This Row],[Monto]],datos_arg[[#This Row],[Monto]]*datos_arg[[#This Row],[TC]])</f>
        <v>140000</v>
      </c>
      <c r="X5288" s="16">
        <f>IFERROR(IF(datos_arg[[#This Row],[Moneda]]="USD",datos_arg[[#This Row],[Monto]],datos_arg[[#This Row],[Monto]]/datos_arg[[#This Row],[TC]]),0)</f>
        <v>909.09090909090912</v>
      </c>
      <c r="Y5288" s="14"/>
    </row>
    <row r="5289" spans="1:25" ht="15" customHeight="1" x14ac:dyDescent="0.25">
      <c r="A5289" s="14">
        <f t="shared" si="82"/>
        <v>5286</v>
      </c>
      <c r="B5289" s="1">
        <v>44344</v>
      </c>
      <c r="C5289" s="18">
        <f>+YEAR(datos_arg[[#This Row],[Fecha]])</f>
        <v>2021</v>
      </c>
      <c r="D5289" s="18">
        <f>+MONTH(datos_arg[[#This Row],[Fecha]])</f>
        <v>5</v>
      </c>
      <c r="E5289" s="14" t="s">
        <v>1016</v>
      </c>
      <c r="F5289" s="14" t="s">
        <v>5365</v>
      </c>
      <c r="G5289" s="14" t="s">
        <v>6695</v>
      </c>
      <c r="H5289" s="14" t="s">
        <v>7132</v>
      </c>
      <c r="I5289" s="14" t="s">
        <v>7132</v>
      </c>
      <c r="J5289" s="14" t="s">
        <v>425</v>
      </c>
      <c r="K5289" s="14"/>
      <c r="L5289" s="14" t="s">
        <v>425</v>
      </c>
      <c r="M5289" s="14" t="s">
        <v>436</v>
      </c>
      <c r="N5289" s="14" t="s">
        <v>436</v>
      </c>
      <c r="O5289" s="14" t="s">
        <v>5204</v>
      </c>
      <c r="P5289" s="14"/>
      <c r="Q5289" s="14"/>
      <c r="R5289" s="14" t="s">
        <v>5365</v>
      </c>
      <c r="S5289" s="14" t="s">
        <v>439</v>
      </c>
      <c r="T5289" s="35">
        <v>30000</v>
      </c>
      <c r="U5289" s="14" t="s">
        <v>4</v>
      </c>
      <c r="V5289" s="14">
        <v>154</v>
      </c>
      <c r="W5289" s="16">
        <f>+IF(datos_arg[[#This Row],[Moneda]]="ARS",datos_arg[[#This Row],[Monto]],datos_arg[[#This Row],[Monto]]*datos_arg[[#This Row],[TC]])</f>
        <v>30000</v>
      </c>
      <c r="X5289" s="16">
        <f>IFERROR(IF(datos_arg[[#This Row],[Moneda]]="USD",datos_arg[[#This Row],[Monto]],datos_arg[[#This Row],[Monto]]/datos_arg[[#This Row],[TC]]),0)</f>
        <v>194.80519480519482</v>
      </c>
      <c r="Y5289" s="14"/>
    </row>
    <row r="5290" spans="1:25" ht="15" customHeight="1" x14ac:dyDescent="0.25">
      <c r="A5290" s="14">
        <f t="shared" si="82"/>
        <v>5287</v>
      </c>
      <c r="B5290" s="1">
        <v>44347</v>
      </c>
      <c r="C5290" s="18">
        <f>+YEAR(datos_arg[[#This Row],[Fecha]])</f>
        <v>2021</v>
      </c>
      <c r="D5290" s="18">
        <f>+MONTH(datos_arg[[#This Row],[Fecha]])</f>
        <v>5</v>
      </c>
      <c r="E5290" s="14" t="s">
        <v>449</v>
      </c>
      <c r="F5290" s="14" t="s">
        <v>505</v>
      </c>
      <c r="G5290" s="14"/>
      <c r="H5290" s="14" t="s">
        <v>7132</v>
      </c>
      <c r="I5290" s="14" t="s">
        <v>7132</v>
      </c>
      <c r="J5290" s="14" t="s">
        <v>425</v>
      </c>
      <c r="K5290" s="14"/>
      <c r="L5290" s="14" t="s">
        <v>425</v>
      </c>
      <c r="M5290" s="14" t="s">
        <v>613</v>
      </c>
      <c r="N5290" s="14" t="s">
        <v>2273</v>
      </c>
      <c r="O5290" s="14" t="s">
        <v>2592</v>
      </c>
      <c r="P5290" s="14"/>
      <c r="Q5290" s="14"/>
      <c r="R5290" s="14" t="s">
        <v>505</v>
      </c>
      <c r="S5290" s="14" t="s">
        <v>613</v>
      </c>
      <c r="T5290" s="35">
        <v>1.06</v>
      </c>
      <c r="U5290" s="14" t="s">
        <v>4</v>
      </c>
      <c r="V5290" s="14">
        <v>154</v>
      </c>
      <c r="W5290" s="16">
        <f>+IF(datos_arg[[#This Row],[Moneda]]="ARS",datos_arg[[#This Row],[Monto]],datos_arg[[#This Row],[Monto]]*datos_arg[[#This Row],[TC]])</f>
        <v>1.06</v>
      </c>
      <c r="X5290" s="16">
        <f>IFERROR(IF(datos_arg[[#This Row],[Moneda]]="USD",datos_arg[[#This Row],[Monto]],datos_arg[[#This Row],[Monto]]/datos_arg[[#This Row],[TC]]),0)</f>
        <v>6.8831168831168833E-3</v>
      </c>
      <c r="Y5290" s="14"/>
    </row>
    <row r="5291" spans="1:25" ht="15" customHeight="1" x14ac:dyDescent="0.25">
      <c r="A5291" s="14">
        <f t="shared" si="82"/>
        <v>5288</v>
      </c>
      <c r="B5291" s="1">
        <v>44347</v>
      </c>
      <c r="C5291" s="18">
        <f>+YEAR(datos_arg[[#This Row],[Fecha]])</f>
        <v>2021</v>
      </c>
      <c r="D5291" s="18">
        <f>+MONTH(datos_arg[[#This Row],[Fecha]])</f>
        <v>5</v>
      </c>
      <c r="E5291" s="14" t="s">
        <v>617</v>
      </c>
      <c r="F5291" s="14" t="s">
        <v>8101</v>
      </c>
      <c r="G5291" s="14"/>
      <c r="H5291" s="14" t="s">
        <v>8103</v>
      </c>
      <c r="I5291" s="14" t="s">
        <v>8105</v>
      </c>
      <c r="J5291" s="14" t="s">
        <v>472</v>
      </c>
      <c r="K5291" s="14" t="s">
        <v>421</v>
      </c>
      <c r="L5291" s="14" t="s">
        <v>425</v>
      </c>
      <c r="M5291" s="14" t="s">
        <v>473</v>
      </c>
      <c r="N5291" s="14" t="s">
        <v>740</v>
      </c>
      <c r="O5291" s="14" t="s">
        <v>5205</v>
      </c>
      <c r="P5291" s="14" t="s">
        <v>6467</v>
      </c>
      <c r="Q5291" s="14">
        <v>6</v>
      </c>
      <c r="R5291" s="14" t="s">
        <v>8101</v>
      </c>
      <c r="S5291" s="14" t="s">
        <v>439</v>
      </c>
      <c r="T5291" s="35">
        <v>132376.5</v>
      </c>
      <c r="U5291" s="14" t="s">
        <v>4</v>
      </c>
      <c r="V5291" s="14">
        <v>154</v>
      </c>
      <c r="W5291" s="16">
        <f>+IF(datos_arg[[#This Row],[Moneda]]="ARS",datos_arg[[#This Row],[Monto]],datos_arg[[#This Row],[Monto]]*datos_arg[[#This Row],[TC]])</f>
        <v>132376.5</v>
      </c>
      <c r="X5291" s="16">
        <f>IFERROR(IF(datos_arg[[#This Row],[Moneda]]="USD",datos_arg[[#This Row],[Monto]],datos_arg[[#This Row],[Monto]]/datos_arg[[#This Row],[TC]]),0)</f>
        <v>859.58766233766232</v>
      </c>
      <c r="Y5291" s="14"/>
    </row>
    <row r="5292" spans="1:25" ht="15" customHeight="1" x14ac:dyDescent="0.25">
      <c r="A5292" s="14">
        <f t="shared" si="82"/>
        <v>5289</v>
      </c>
      <c r="B5292" s="1">
        <v>44347</v>
      </c>
      <c r="C5292" s="18">
        <f>+YEAR(datos_arg[[#This Row],[Fecha]])</f>
        <v>2021</v>
      </c>
      <c r="D5292" s="18">
        <f>+MONTH(datos_arg[[#This Row],[Fecha]])</f>
        <v>5</v>
      </c>
      <c r="E5292" s="14" t="s">
        <v>617</v>
      </c>
      <c r="F5292" s="14" t="s">
        <v>8101</v>
      </c>
      <c r="G5292" s="14"/>
      <c r="H5292" s="14" t="s">
        <v>8103</v>
      </c>
      <c r="I5292" s="14" t="s">
        <v>8105</v>
      </c>
      <c r="J5292" s="14" t="s">
        <v>472</v>
      </c>
      <c r="K5292" s="14" t="s">
        <v>421</v>
      </c>
      <c r="L5292" s="14" t="s">
        <v>421</v>
      </c>
      <c r="M5292" s="14" t="s">
        <v>578</v>
      </c>
      <c r="N5292" s="14" t="s">
        <v>740</v>
      </c>
      <c r="O5292" s="14" t="s">
        <v>5206</v>
      </c>
      <c r="P5292" s="14" t="s">
        <v>6467</v>
      </c>
      <c r="Q5292" s="14">
        <v>3</v>
      </c>
      <c r="R5292" s="14" t="s">
        <v>8101</v>
      </c>
      <c r="S5292" s="14" t="s">
        <v>439</v>
      </c>
      <c r="T5292" s="35">
        <v>11682.599999999999</v>
      </c>
      <c r="U5292" s="14" t="s">
        <v>4</v>
      </c>
      <c r="V5292" s="14">
        <v>154</v>
      </c>
      <c r="W5292" s="16">
        <f>+IF(datos_arg[[#This Row],[Moneda]]="ARS",datos_arg[[#This Row],[Monto]],datos_arg[[#This Row],[Monto]]*datos_arg[[#This Row],[TC]])</f>
        <v>11682.599999999999</v>
      </c>
      <c r="X5292" s="16">
        <f>IFERROR(IF(datos_arg[[#This Row],[Moneda]]="USD",datos_arg[[#This Row],[Monto]],datos_arg[[#This Row],[Monto]]/datos_arg[[#This Row],[TC]]),0)</f>
        <v>75.861038961038957</v>
      </c>
      <c r="Y5292" s="14"/>
    </row>
    <row r="5293" spans="1:25" ht="15" customHeight="1" x14ac:dyDescent="0.25">
      <c r="A5293" s="14">
        <f t="shared" si="82"/>
        <v>5290</v>
      </c>
      <c r="B5293" s="1">
        <v>44347</v>
      </c>
      <c r="C5293" s="18">
        <f>+YEAR(datos_arg[[#This Row],[Fecha]])</f>
        <v>2021</v>
      </c>
      <c r="D5293" s="18">
        <f>+MONTH(datos_arg[[#This Row],[Fecha]])</f>
        <v>5</v>
      </c>
      <c r="E5293" s="14" t="s">
        <v>617</v>
      </c>
      <c r="F5293" s="14" t="s">
        <v>8101</v>
      </c>
      <c r="G5293" s="14"/>
      <c r="H5293" s="14" t="s">
        <v>8103</v>
      </c>
      <c r="I5293" s="14" t="s">
        <v>8105</v>
      </c>
      <c r="J5293" s="14" t="s">
        <v>472</v>
      </c>
      <c r="K5293" s="14" t="s">
        <v>421</v>
      </c>
      <c r="L5293" s="14" t="s">
        <v>426</v>
      </c>
      <c r="M5293" s="14" t="s">
        <v>423</v>
      </c>
      <c r="N5293" s="14" t="s">
        <v>740</v>
      </c>
      <c r="O5293" s="14" t="s">
        <v>5207</v>
      </c>
      <c r="P5293" s="14" t="s">
        <v>6467</v>
      </c>
      <c r="Q5293" s="14">
        <v>20</v>
      </c>
      <c r="R5293" s="14" t="s">
        <v>8101</v>
      </c>
      <c r="S5293" s="14" t="s">
        <v>439</v>
      </c>
      <c r="T5293" s="35">
        <v>8501.2999999999993</v>
      </c>
      <c r="U5293" s="14" t="s">
        <v>4</v>
      </c>
      <c r="V5293" s="14">
        <v>154</v>
      </c>
      <c r="W5293" s="16">
        <f>+IF(datos_arg[[#This Row],[Moneda]]="ARS",datos_arg[[#This Row],[Monto]],datos_arg[[#This Row],[Monto]]*datos_arg[[#This Row],[TC]])</f>
        <v>8501.2999999999993</v>
      </c>
      <c r="X5293" s="16">
        <f>IFERROR(IF(datos_arg[[#This Row],[Moneda]]="USD",datos_arg[[#This Row],[Monto]],datos_arg[[#This Row],[Monto]]/datos_arg[[#This Row],[TC]]),0)</f>
        <v>55.203246753246745</v>
      </c>
      <c r="Y5293" s="14"/>
    </row>
    <row r="5294" spans="1:25" ht="15" customHeight="1" x14ac:dyDescent="0.25">
      <c r="A5294" s="14">
        <f t="shared" si="82"/>
        <v>5291</v>
      </c>
      <c r="B5294" s="1">
        <v>44347</v>
      </c>
      <c r="C5294" s="18">
        <f>+YEAR(datos_arg[[#This Row],[Fecha]])</f>
        <v>2021</v>
      </c>
      <c r="D5294" s="18">
        <f>+MONTH(datos_arg[[#This Row],[Fecha]])</f>
        <v>5</v>
      </c>
      <c r="E5294" s="14" t="s">
        <v>617</v>
      </c>
      <c r="F5294" s="14" t="s">
        <v>8101</v>
      </c>
      <c r="G5294" s="14"/>
      <c r="H5294" s="14" t="s">
        <v>8103</v>
      </c>
      <c r="I5294" s="14" t="s">
        <v>8105</v>
      </c>
      <c r="J5294" s="14" t="s">
        <v>472</v>
      </c>
      <c r="K5294" s="14" t="s">
        <v>421</v>
      </c>
      <c r="L5294" s="14" t="s">
        <v>421</v>
      </c>
      <c r="M5294" s="14" t="s">
        <v>578</v>
      </c>
      <c r="N5294" s="14" t="s">
        <v>740</v>
      </c>
      <c r="O5294" s="14" t="s">
        <v>5208</v>
      </c>
      <c r="P5294" s="14" t="s">
        <v>6467</v>
      </c>
      <c r="Q5294" s="14">
        <v>30</v>
      </c>
      <c r="R5294" s="14" t="s">
        <v>8101</v>
      </c>
      <c r="S5294" s="14" t="s">
        <v>439</v>
      </c>
      <c r="T5294" s="35">
        <v>56649.599999999999</v>
      </c>
      <c r="U5294" s="14" t="s">
        <v>4</v>
      </c>
      <c r="V5294" s="14">
        <v>154</v>
      </c>
      <c r="W5294" s="16">
        <f>+IF(datos_arg[[#This Row],[Moneda]]="ARS",datos_arg[[#This Row],[Monto]],datos_arg[[#This Row],[Monto]]*datos_arg[[#This Row],[TC]])</f>
        <v>56649.599999999999</v>
      </c>
      <c r="X5294" s="16">
        <f>IFERROR(IF(datos_arg[[#This Row],[Moneda]]="USD",datos_arg[[#This Row],[Monto]],datos_arg[[#This Row],[Monto]]/datos_arg[[#This Row],[TC]]),0)</f>
        <v>367.85454545454547</v>
      </c>
      <c r="Y5294" s="14"/>
    </row>
    <row r="5295" spans="1:25" ht="15" customHeight="1" x14ac:dyDescent="0.25">
      <c r="A5295" s="14">
        <f t="shared" si="82"/>
        <v>5292</v>
      </c>
      <c r="B5295" s="1">
        <v>44347</v>
      </c>
      <c r="C5295" s="18">
        <f>+YEAR(datos_arg[[#This Row],[Fecha]])</f>
        <v>2021</v>
      </c>
      <c r="D5295" s="18">
        <f>+MONTH(datos_arg[[#This Row],[Fecha]])</f>
        <v>5</v>
      </c>
      <c r="E5295" s="14" t="s">
        <v>5358</v>
      </c>
      <c r="F5295" s="14" t="s">
        <v>4110</v>
      </c>
      <c r="G5295" s="14"/>
      <c r="H5295" s="14" t="s">
        <v>6646</v>
      </c>
      <c r="I5295" s="14" t="s">
        <v>7132</v>
      </c>
      <c r="J5295" s="14" t="s">
        <v>425</v>
      </c>
      <c r="K5295" s="14" t="s">
        <v>420</v>
      </c>
      <c r="L5295" s="14" t="s">
        <v>425</v>
      </c>
      <c r="M5295" s="14" t="s">
        <v>2266</v>
      </c>
      <c r="N5295" s="14" t="s">
        <v>1466</v>
      </c>
      <c r="O5295" s="14" t="s">
        <v>5209</v>
      </c>
      <c r="P5295" s="14" t="s">
        <v>6468</v>
      </c>
      <c r="Q5295" s="14">
        <v>1</v>
      </c>
      <c r="R5295" s="14" t="s">
        <v>4110</v>
      </c>
      <c r="S5295" s="14" t="s">
        <v>439</v>
      </c>
      <c r="T5295" s="35">
        <v>36350</v>
      </c>
      <c r="U5295" s="14" t="s">
        <v>4</v>
      </c>
      <c r="V5295" s="14">
        <v>154</v>
      </c>
      <c r="W5295" s="16">
        <f>+IF(datos_arg[[#This Row],[Moneda]]="ARS",datos_arg[[#This Row],[Monto]],datos_arg[[#This Row],[Monto]]*datos_arg[[#This Row],[TC]])</f>
        <v>36350</v>
      </c>
      <c r="X5295" s="16">
        <f>IFERROR(IF(datos_arg[[#This Row],[Moneda]]="USD",datos_arg[[#This Row],[Monto]],datos_arg[[#This Row],[Monto]]/datos_arg[[#This Row],[TC]]),0)</f>
        <v>236.03896103896105</v>
      </c>
      <c r="Y5295" s="14"/>
    </row>
    <row r="5296" spans="1:25" ht="15" customHeight="1" x14ac:dyDescent="0.25">
      <c r="A5296" s="14">
        <f t="shared" si="82"/>
        <v>5293</v>
      </c>
      <c r="B5296" s="1">
        <v>44347</v>
      </c>
      <c r="C5296" s="18">
        <f>+YEAR(datos_arg[[#This Row],[Fecha]])</f>
        <v>2021</v>
      </c>
      <c r="D5296" s="18">
        <f>+MONTH(datos_arg[[#This Row],[Fecha]])</f>
        <v>5</v>
      </c>
      <c r="E5296" s="14" t="s">
        <v>449</v>
      </c>
      <c r="F5296" s="14" t="s">
        <v>523</v>
      </c>
      <c r="G5296" s="14"/>
      <c r="H5296" s="14" t="s">
        <v>7132</v>
      </c>
      <c r="I5296" s="14" t="s">
        <v>7132</v>
      </c>
      <c r="J5296" s="14" t="s">
        <v>425</v>
      </c>
      <c r="K5296" s="14"/>
      <c r="L5296" s="14" t="s">
        <v>425</v>
      </c>
      <c r="M5296" s="14" t="s">
        <v>524</v>
      </c>
      <c r="N5296" s="14" t="s">
        <v>524</v>
      </c>
      <c r="O5296" s="14" t="s">
        <v>3259</v>
      </c>
      <c r="P5296" s="14"/>
      <c r="Q5296" s="14"/>
      <c r="R5296" s="14" t="s">
        <v>523</v>
      </c>
      <c r="S5296" s="14" t="s">
        <v>613</v>
      </c>
      <c r="T5296" s="35">
        <v>4820</v>
      </c>
      <c r="U5296" s="14" t="s">
        <v>4</v>
      </c>
      <c r="V5296" s="14">
        <v>154</v>
      </c>
      <c r="W5296" s="16">
        <f>+IF(datos_arg[[#This Row],[Moneda]]="ARS",datos_arg[[#This Row],[Monto]],datos_arg[[#This Row],[Monto]]*datos_arg[[#This Row],[TC]])</f>
        <v>4820</v>
      </c>
      <c r="X5296" s="16">
        <f>IFERROR(IF(datos_arg[[#This Row],[Moneda]]="USD",datos_arg[[#This Row],[Monto]],datos_arg[[#This Row],[Monto]]/datos_arg[[#This Row],[TC]]),0)</f>
        <v>31.2987012987013</v>
      </c>
      <c r="Y5296" s="14"/>
    </row>
    <row r="5297" spans="1:25" ht="15" customHeight="1" x14ac:dyDescent="0.25">
      <c r="A5297" s="14">
        <f t="shared" si="82"/>
        <v>5294</v>
      </c>
      <c r="B5297" s="1">
        <v>44347</v>
      </c>
      <c r="C5297" s="18">
        <f>+YEAR(datos_arg[[#This Row],[Fecha]])</f>
        <v>2021</v>
      </c>
      <c r="D5297" s="18">
        <f>+MONTH(datos_arg[[#This Row],[Fecha]])</f>
        <v>5</v>
      </c>
      <c r="E5297" s="14" t="s">
        <v>449</v>
      </c>
      <c r="F5297" s="14" t="s">
        <v>505</v>
      </c>
      <c r="G5297" s="14"/>
      <c r="H5297" s="14" t="s">
        <v>7132</v>
      </c>
      <c r="I5297" s="14" t="s">
        <v>7132</v>
      </c>
      <c r="J5297" s="14" t="s">
        <v>425</v>
      </c>
      <c r="K5297" s="14"/>
      <c r="L5297" s="14" t="s">
        <v>425</v>
      </c>
      <c r="M5297" s="14" t="s">
        <v>613</v>
      </c>
      <c r="N5297" s="14" t="s">
        <v>2273</v>
      </c>
      <c r="O5297" s="14" t="s">
        <v>4578</v>
      </c>
      <c r="P5297" s="14"/>
      <c r="Q5297" s="14"/>
      <c r="R5297" s="14" t="s">
        <v>505</v>
      </c>
      <c r="S5297" s="14" t="s">
        <v>613</v>
      </c>
      <c r="T5297" s="35">
        <v>1446</v>
      </c>
      <c r="U5297" s="14" t="s">
        <v>4</v>
      </c>
      <c r="V5297" s="14">
        <v>154</v>
      </c>
      <c r="W5297" s="16">
        <f>+IF(datos_arg[[#This Row],[Moneda]]="ARS",datos_arg[[#This Row],[Monto]],datos_arg[[#This Row],[Monto]]*datos_arg[[#This Row],[TC]])</f>
        <v>1446</v>
      </c>
      <c r="X5297" s="16">
        <f>IFERROR(IF(datos_arg[[#This Row],[Moneda]]="USD",datos_arg[[#This Row],[Monto]],datos_arg[[#This Row],[Monto]]/datos_arg[[#This Row],[TC]]),0)</f>
        <v>9.3896103896103895</v>
      </c>
      <c r="Y5297" s="14"/>
    </row>
    <row r="5298" spans="1:25" x14ac:dyDescent="0.25">
      <c r="A5298" s="14">
        <f t="shared" si="82"/>
        <v>5295</v>
      </c>
      <c r="B5298" s="1">
        <v>44347</v>
      </c>
      <c r="C5298" s="18">
        <f>+YEAR(datos_arg[[#This Row],[Fecha]])</f>
        <v>2021</v>
      </c>
      <c r="D5298" s="18">
        <f>+MONTH(datos_arg[[#This Row],[Fecha]])</f>
        <v>5</v>
      </c>
      <c r="E5298" s="14" t="s">
        <v>5358</v>
      </c>
      <c r="F5298" s="14" t="s">
        <v>969</v>
      </c>
      <c r="G5298" s="14"/>
      <c r="H5298" s="14" t="s">
        <v>433</v>
      </c>
      <c r="I5298" s="14" t="s">
        <v>6718</v>
      </c>
      <c r="J5298" s="14" t="s">
        <v>425</v>
      </c>
      <c r="K5298" s="14"/>
      <c r="L5298" s="14" t="s">
        <v>425</v>
      </c>
      <c r="M5298" s="14" t="s">
        <v>4123</v>
      </c>
      <c r="N5298" s="14" t="s">
        <v>524</v>
      </c>
      <c r="O5298" s="14" t="s">
        <v>5210</v>
      </c>
      <c r="P5298" s="14"/>
      <c r="Q5298" s="14">
        <v>2</v>
      </c>
      <c r="R5298" s="14" t="s">
        <v>969</v>
      </c>
      <c r="S5298" s="14" t="s">
        <v>440</v>
      </c>
      <c r="T5298" s="35">
        <v>1375</v>
      </c>
      <c r="U5298" s="14" t="s">
        <v>2</v>
      </c>
      <c r="V5298" s="14">
        <v>154</v>
      </c>
      <c r="W5298" s="16">
        <f>+IF(datos_arg[[#This Row],[Moneda]]="ARS",datos_arg[[#This Row],[Monto]],datos_arg[[#This Row],[Monto]]*datos_arg[[#This Row],[TC]])</f>
        <v>211750</v>
      </c>
      <c r="X5298" s="16">
        <f>IFERROR(IF(datos_arg[[#This Row],[Moneda]]="USD",datos_arg[[#This Row],[Monto]],datos_arg[[#This Row],[Monto]]/datos_arg[[#This Row],[TC]]),0)</f>
        <v>1375</v>
      </c>
      <c r="Y5298" s="14"/>
    </row>
    <row r="5299" spans="1:25" ht="15" customHeight="1" x14ac:dyDescent="0.25">
      <c r="A5299" s="14">
        <f t="shared" si="82"/>
        <v>5296</v>
      </c>
      <c r="B5299" s="1">
        <v>44347</v>
      </c>
      <c r="C5299" s="18">
        <f>+YEAR(datos_arg[[#This Row],[Fecha]])</f>
        <v>2021</v>
      </c>
      <c r="D5299" s="18">
        <f>+MONTH(datos_arg[[#This Row],[Fecha]])</f>
        <v>5</v>
      </c>
      <c r="E5299" s="14" t="s">
        <v>5358</v>
      </c>
      <c r="F5299" s="14" t="s">
        <v>969</v>
      </c>
      <c r="G5299" s="14"/>
      <c r="H5299" s="14" t="s">
        <v>433</v>
      </c>
      <c r="I5299" s="14" t="s">
        <v>6718</v>
      </c>
      <c r="J5299" s="14" t="s">
        <v>425</v>
      </c>
      <c r="K5299" s="14"/>
      <c r="L5299" s="14" t="s">
        <v>425</v>
      </c>
      <c r="M5299" s="14" t="s">
        <v>1359</v>
      </c>
      <c r="N5299" s="14" t="s">
        <v>524</v>
      </c>
      <c r="O5299" s="14" t="s">
        <v>5211</v>
      </c>
      <c r="P5299" s="14"/>
      <c r="Q5299" s="14">
        <v>1</v>
      </c>
      <c r="R5299" s="14" t="s">
        <v>969</v>
      </c>
      <c r="S5299" s="14" t="s">
        <v>439</v>
      </c>
      <c r="T5299" s="35">
        <v>1500</v>
      </c>
      <c r="U5299" s="14" t="s">
        <v>4</v>
      </c>
      <c r="V5299" s="14">
        <v>154</v>
      </c>
      <c r="W5299" s="16">
        <f>+IF(datos_arg[[#This Row],[Moneda]]="ARS",datos_arg[[#This Row],[Monto]],datos_arg[[#This Row],[Monto]]*datos_arg[[#This Row],[TC]])</f>
        <v>1500</v>
      </c>
      <c r="X5299" s="16">
        <f>IFERROR(IF(datos_arg[[#This Row],[Moneda]]="USD",datos_arg[[#This Row],[Monto]],datos_arg[[#This Row],[Monto]]/datos_arg[[#This Row],[TC]]),0)</f>
        <v>9.7402597402597397</v>
      </c>
      <c r="Y5299" s="14"/>
    </row>
    <row r="5300" spans="1:25" ht="15" customHeight="1" x14ac:dyDescent="0.25">
      <c r="A5300" s="14">
        <f t="shared" si="82"/>
        <v>5297</v>
      </c>
      <c r="B5300" s="1">
        <v>44347</v>
      </c>
      <c r="C5300" s="18">
        <f>+YEAR(datos_arg[[#This Row],[Fecha]])</f>
        <v>2021</v>
      </c>
      <c r="D5300" s="18">
        <f>+MONTH(datos_arg[[#This Row],[Fecha]])</f>
        <v>5</v>
      </c>
      <c r="E5300" s="14" t="s">
        <v>5358</v>
      </c>
      <c r="F5300" s="14" t="s">
        <v>969</v>
      </c>
      <c r="G5300" s="14"/>
      <c r="H5300" s="14" t="s">
        <v>433</v>
      </c>
      <c r="I5300" s="14" t="s">
        <v>6718</v>
      </c>
      <c r="J5300" s="14" t="s">
        <v>425</v>
      </c>
      <c r="K5300" s="14"/>
      <c r="L5300" s="14" t="s">
        <v>425</v>
      </c>
      <c r="M5300" s="14" t="s">
        <v>4123</v>
      </c>
      <c r="N5300" s="14" t="s">
        <v>524</v>
      </c>
      <c r="O5300" s="14" t="s">
        <v>5212</v>
      </c>
      <c r="P5300" s="14"/>
      <c r="Q5300" s="14">
        <v>0</v>
      </c>
      <c r="R5300" s="14" t="s">
        <v>969</v>
      </c>
      <c r="S5300" s="14" t="s">
        <v>439</v>
      </c>
      <c r="T5300" s="35">
        <v>1000</v>
      </c>
      <c r="U5300" s="14" t="s">
        <v>4</v>
      </c>
      <c r="V5300" s="14">
        <v>154</v>
      </c>
      <c r="W5300" s="16">
        <f>+IF(datos_arg[[#This Row],[Moneda]]="ARS",datos_arg[[#This Row],[Monto]],datos_arg[[#This Row],[Monto]]*datos_arg[[#This Row],[TC]])</f>
        <v>1000</v>
      </c>
      <c r="X5300" s="16">
        <f>IFERROR(IF(datos_arg[[#This Row],[Moneda]]="USD",datos_arg[[#This Row],[Monto]],datos_arg[[#This Row],[Monto]]/datos_arg[[#This Row],[TC]]),0)</f>
        <v>6.4935064935064934</v>
      </c>
      <c r="Y5300" s="14"/>
    </row>
    <row r="5301" spans="1:25" x14ac:dyDescent="0.25">
      <c r="A5301" s="14">
        <f t="shared" si="82"/>
        <v>5298</v>
      </c>
      <c r="B5301" s="1">
        <v>44347</v>
      </c>
      <c r="C5301" s="18">
        <f>+YEAR(datos_arg[[#This Row],[Fecha]])</f>
        <v>2021</v>
      </c>
      <c r="D5301" s="18">
        <f>+MONTH(datos_arg[[#This Row],[Fecha]])</f>
        <v>5</v>
      </c>
      <c r="E5301" s="14" t="s">
        <v>408</v>
      </c>
      <c r="F5301" s="14" t="s">
        <v>69</v>
      </c>
      <c r="G5301" s="14"/>
      <c r="H5301" s="14" t="s">
        <v>7132</v>
      </c>
      <c r="I5301" s="14" t="s">
        <v>7132</v>
      </c>
      <c r="J5301" s="14" t="s">
        <v>425</v>
      </c>
      <c r="K5301" s="14"/>
      <c r="L5301" s="14" t="s">
        <v>425</v>
      </c>
      <c r="M5301" s="14" t="s">
        <v>2530</v>
      </c>
      <c r="N5301" s="14" t="s">
        <v>2530</v>
      </c>
      <c r="O5301" s="14"/>
      <c r="P5301" s="14"/>
      <c r="Q5301" s="14"/>
      <c r="R5301" s="14" t="s">
        <v>439</v>
      </c>
      <c r="S5301" s="14" t="s">
        <v>440</v>
      </c>
      <c r="T5301" s="35">
        <v>2000</v>
      </c>
      <c r="U5301" s="14" t="s">
        <v>2</v>
      </c>
      <c r="V5301" s="14">
        <v>155.5</v>
      </c>
      <c r="W5301" s="16">
        <f>+IF(datos_arg[[#This Row],[Moneda]]="ARS",datos_arg[[#This Row],[Monto]],datos_arg[[#This Row],[Monto]]*datos_arg[[#This Row],[TC]])</f>
        <v>311000</v>
      </c>
      <c r="X5301" s="16">
        <f>IFERROR(IF(datos_arg[[#This Row],[Moneda]]="USD",datos_arg[[#This Row],[Monto]],datos_arg[[#This Row],[Monto]]/datos_arg[[#This Row],[TC]]),0)</f>
        <v>2000</v>
      </c>
      <c r="Y5301" s="14"/>
    </row>
    <row r="5302" spans="1:25" x14ac:dyDescent="0.25">
      <c r="A5302" s="14">
        <f t="shared" si="82"/>
        <v>5299</v>
      </c>
      <c r="B5302" s="1">
        <v>44347</v>
      </c>
      <c r="C5302" s="18">
        <f>+YEAR(datos_arg[[#This Row],[Fecha]])</f>
        <v>2021</v>
      </c>
      <c r="D5302" s="18">
        <f>+MONTH(datos_arg[[#This Row],[Fecha]])</f>
        <v>5</v>
      </c>
      <c r="E5302" s="14" t="s">
        <v>407</v>
      </c>
      <c r="F5302" s="14" t="s">
        <v>5360</v>
      </c>
      <c r="G5302" s="14"/>
      <c r="H5302" s="14" t="s">
        <v>7132</v>
      </c>
      <c r="I5302" s="14" t="s">
        <v>7132</v>
      </c>
      <c r="J5302" s="14" t="s">
        <v>425</v>
      </c>
      <c r="K5302" s="14"/>
      <c r="L5302" s="14" t="s">
        <v>425</v>
      </c>
      <c r="M5302" s="14" t="s">
        <v>434</v>
      </c>
      <c r="N5302" s="14" t="s">
        <v>434</v>
      </c>
      <c r="O5302" s="14"/>
      <c r="P5302" s="14"/>
      <c r="Q5302" s="14"/>
      <c r="R5302" s="14" t="s">
        <v>441</v>
      </c>
      <c r="S5302" s="14" t="s">
        <v>440</v>
      </c>
      <c r="T5302" s="35">
        <v>1281552.5</v>
      </c>
      <c r="U5302" s="14" t="s">
        <v>4</v>
      </c>
      <c r="V5302" s="14">
        <v>0</v>
      </c>
      <c r="W5302" s="16">
        <f>+IF(datos_arg[[#This Row],[Moneda]]="ARS",datos_arg[[#This Row],[Monto]],datos_arg[[#This Row],[Monto]]*datos_arg[[#This Row],[TC]])</f>
        <v>1281552.5</v>
      </c>
      <c r="X5302" s="16">
        <f>IFERROR(IF(datos_arg[[#This Row],[Moneda]]="USD",datos_arg[[#This Row],[Monto]],datos_arg[[#This Row],[Monto]]/datos_arg[[#This Row],[TC]]),0)</f>
        <v>0</v>
      </c>
      <c r="Y5302" s="14"/>
    </row>
    <row r="5303" spans="1:25" ht="15" customHeight="1" x14ac:dyDescent="0.25">
      <c r="A5303" s="14">
        <f t="shared" si="82"/>
        <v>5300</v>
      </c>
      <c r="B5303" s="1">
        <v>44347</v>
      </c>
      <c r="C5303" s="18">
        <f>+YEAR(datos_arg[[#This Row],[Fecha]])</f>
        <v>2021</v>
      </c>
      <c r="D5303" s="18">
        <f>+MONTH(datos_arg[[#This Row],[Fecha]])</f>
        <v>5</v>
      </c>
      <c r="E5303" s="14" t="s">
        <v>407</v>
      </c>
      <c r="F5303" s="14" t="s">
        <v>5360</v>
      </c>
      <c r="G5303" s="14"/>
      <c r="H5303" s="14" t="s">
        <v>7132</v>
      </c>
      <c r="I5303" s="14" t="s">
        <v>7132</v>
      </c>
      <c r="J5303" s="14" t="s">
        <v>425</v>
      </c>
      <c r="K5303" s="14"/>
      <c r="L5303" s="14" t="s">
        <v>425</v>
      </c>
      <c r="M5303" s="14" t="s">
        <v>434</v>
      </c>
      <c r="N5303" s="14" t="s">
        <v>434</v>
      </c>
      <c r="O5303" s="14"/>
      <c r="P5303" s="14"/>
      <c r="Q5303" s="14"/>
      <c r="R5303" s="14" t="s">
        <v>441</v>
      </c>
      <c r="S5303" s="14" t="s">
        <v>439</v>
      </c>
      <c r="T5303" s="35">
        <v>32.715680035132699</v>
      </c>
      <c r="U5303" s="14" t="s">
        <v>2</v>
      </c>
      <c r="V5303" s="14">
        <v>0</v>
      </c>
      <c r="W5303" s="16">
        <f>+IF(datos_arg[[#This Row],[Moneda]]="ARS",datos_arg[[#This Row],[Monto]],datos_arg[[#This Row],[Monto]]*datos_arg[[#This Row],[TC]])</f>
        <v>0</v>
      </c>
      <c r="X5303" s="16">
        <f>IFERROR(IF(datos_arg[[#This Row],[Moneda]]="USD",datos_arg[[#This Row],[Monto]],datos_arg[[#This Row],[Monto]]/datos_arg[[#This Row],[TC]]),0)</f>
        <v>32.715680035132699</v>
      </c>
      <c r="Y5303" s="14"/>
    </row>
    <row r="5304" spans="1:25" ht="15" customHeight="1" x14ac:dyDescent="0.25">
      <c r="A5304" s="14">
        <f t="shared" si="82"/>
        <v>5301</v>
      </c>
      <c r="B5304" s="1">
        <v>44347</v>
      </c>
      <c r="C5304" s="18">
        <f>+YEAR(datos_arg[[#This Row],[Fecha]])</f>
        <v>2021</v>
      </c>
      <c r="D5304" s="18">
        <f>+MONTH(datos_arg[[#This Row],[Fecha]])</f>
        <v>5</v>
      </c>
      <c r="E5304" s="14" t="s">
        <v>407</v>
      </c>
      <c r="F5304" s="14" t="s">
        <v>5360</v>
      </c>
      <c r="G5304" s="14"/>
      <c r="H5304" s="14" t="s">
        <v>7132</v>
      </c>
      <c r="I5304" s="14" t="s">
        <v>7132</v>
      </c>
      <c r="J5304" s="14" t="s">
        <v>425</v>
      </c>
      <c r="K5304" s="14"/>
      <c r="L5304" s="14" t="s">
        <v>425</v>
      </c>
      <c r="M5304" s="14" t="s">
        <v>434</v>
      </c>
      <c r="N5304" s="14" t="s">
        <v>434</v>
      </c>
      <c r="O5304" s="14"/>
      <c r="P5304" s="14"/>
      <c r="Q5304" s="14"/>
      <c r="R5304" s="14" t="s">
        <v>422</v>
      </c>
      <c r="S5304" s="14" t="s">
        <v>443</v>
      </c>
      <c r="T5304" s="35">
        <v>0.12387154544344448</v>
      </c>
      <c r="U5304" s="14" t="s">
        <v>2</v>
      </c>
      <c r="V5304" s="14">
        <v>0</v>
      </c>
      <c r="W5304" s="16">
        <f>+IF(datos_arg[[#This Row],[Moneda]]="ARS",datos_arg[[#This Row],[Monto]],datos_arg[[#This Row],[Monto]]*datos_arg[[#This Row],[TC]])</f>
        <v>0</v>
      </c>
      <c r="X5304" s="16">
        <f>IFERROR(IF(datos_arg[[#This Row],[Moneda]]="USD",datos_arg[[#This Row],[Monto]],datos_arg[[#This Row],[Monto]]/datos_arg[[#This Row],[TC]]),0)</f>
        <v>0.12387154544344448</v>
      </c>
      <c r="Y5304" s="14"/>
    </row>
    <row r="5305" spans="1:25" ht="15" customHeight="1" x14ac:dyDescent="0.25">
      <c r="A5305" s="14">
        <f t="shared" si="82"/>
        <v>5302</v>
      </c>
      <c r="B5305" s="1">
        <v>44347</v>
      </c>
      <c r="C5305" s="18">
        <f>+YEAR(datos_arg[[#This Row],[Fecha]])</f>
        <v>2021</v>
      </c>
      <c r="D5305" s="18">
        <f>+MONTH(datos_arg[[#This Row],[Fecha]])</f>
        <v>5</v>
      </c>
      <c r="E5305" s="14" t="s">
        <v>407</v>
      </c>
      <c r="F5305" s="14" t="s">
        <v>5360</v>
      </c>
      <c r="G5305" s="14"/>
      <c r="H5305" s="14" t="s">
        <v>7132</v>
      </c>
      <c r="I5305" s="14" t="s">
        <v>7132</v>
      </c>
      <c r="J5305" s="14" t="s">
        <v>425</v>
      </c>
      <c r="K5305" s="14"/>
      <c r="L5305" s="14" t="s">
        <v>425</v>
      </c>
      <c r="M5305" s="14" t="s">
        <v>434</v>
      </c>
      <c r="N5305" s="14" t="s">
        <v>434</v>
      </c>
      <c r="O5305" s="14"/>
      <c r="P5305" s="14"/>
      <c r="Q5305" s="14"/>
      <c r="R5305" s="14" t="s">
        <v>420</v>
      </c>
      <c r="S5305" s="14" t="s">
        <v>443</v>
      </c>
      <c r="T5305" s="35">
        <v>2.2718547763442132</v>
      </c>
      <c r="U5305" s="14" t="s">
        <v>2</v>
      </c>
      <c r="V5305" s="14">
        <v>0</v>
      </c>
      <c r="W5305" s="16">
        <f>+IF(datos_arg[[#This Row],[Moneda]]="ARS",datos_arg[[#This Row],[Monto]],datos_arg[[#This Row],[Monto]]*datos_arg[[#This Row],[TC]])</f>
        <v>0</v>
      </c>
      <c r="X5305" s="16">
        <f>IFERROR(IF(datos_arg[[#This Row],[Moneda]]="USD",datos_arg[[#This Row],[Monto]],datos_arg[[#This Row],[Monto]]/datos_arg[[#This Row],[TC]]),0)</f>
        <v>2.2718547763442132</v>
      </c>
      <c r="Y5305" s="14"/>
    </row>
    <row r="5306" spans="1:25" ht="15" customHeight="1" x14ac:dyDescent="0.25">
      <c r="A5306" s="14">
        <f t="shared" si="82"/>
        <v>5303</v>
      </c>
      <c r="B5306" s="1">
        <v>44347</v>
      </c>
      <c r="C5306" s="18">
        <f>+YEAR(datos_arg[[#This Row],[Fecha]])</f>
        <v>2021</v>
      </c>
      <c r="D5306" s="18">
        <f>+MONTH(datos_arg[[#This Row],[Fecha]])</f>
        <v>5</v>
      </c>
      <c r="E5306" s="14" t="s">
        <v>407</v>
      </c>
      <c r="F5306" s="14" t="s">
        <v>5360</v>
      </c>
      <c r="G5306" s="14"/>
      <c r="H5306" s="14" t="s">
        <v>7132</v>
      </c>
      <c r="I5306" s="14" t="s">
        <v>7132</v>
      </c>
      <c r="J5306" s="14" t="s">
        <v>425</v>
      </c>
      <c r="K5306" s="14"/>
      <c r="L5306" s="14" t="s">
        <v>425</v>
      </c>
      <c r="M5306" s="14" t="s">
        <v>434</v>
      </c>
      <c r="N5306" s="14" t="s">
        <v>434</v>
      </c>
      <c r="O5306" s="14"/>
      <c r="P5306" s="14"/>
      <c r="Q5306" s="14"/>
      <c r="R5306" s="14" t="s">
        <v>421</v>
      </c>
      <c r="S5306" s="14" t="s">
        <v>443</v>
      </c>
      <c r="T5306" s="35">
        <v>5.7207279644869686</v>
      </c>
      <c r="U5306" s="14" t="s">
        <v>2</v>
      </c>
      <c r="V5306" s="14">
        <v>0</v>
      </c>
      <c r="W5306" s="16">
        <f>+IF(datos_arg[[#This Row],[Moneda]]="ARS",datos_arg[[#This Row],[Monto]],datos_arg[[#This Row],[Monto]]*datos_arg[[#This Row],[TC]])</f>
        <v>0</v>
      </c>
      <c r="X5306" s="16">
        <f>IFERROR(IF(datos_arg[[#This Row],[Moneda]]="USD",datos_arg[[#This Row],[Monto]],datos_arg[[#This Row],[Monto]]/datos_arg[[#This Row],[TC]]),0)</f>
        <v>5.7207279644869686</v>
      </c>
      <c r="Y5306" s="14"/>
    </row>
    <row r="5307" spans="1:25" ht="15" customHeight="1" x14ac:dyDescent="0.25">
      <c r="A5307" s="14">
        <f t="shared" si="82"/>
        <v>5304</v>
      </c>
      <c r="B5307" s="1">
        <v>44347</v>
      </c>
      <c r="C5307" s="18">
        <f>+YEAR(datos_arg[[#This Row],[Fecha]])</f>
        <v>2021</v>
      </c>
      <c r="D5307" s="18">
        <f>+MONTH(datos_arg[[#This Row],[Fecha]])</f>
        <v>5</v>
      </c>
      <c r="E5307" s="14" t="s">
        <v>407</v>
      </c>
      <c r="F5307" s="14" t="s">
        <v>5360</v>
      </c>
      <c r="G5307" s="14"/>
      <c r="H5307" s="14" t="s">
        <v>7132</v>
      </c>
      <c r="I5307" s="14" t="s">
        <v>7132</v>
      </c>
      <c r="J5307" s="14" t="s">
        <v>425</v>
      </c>
      <c r="K5307" s="14"/>
      <c r="L5307" s="14" t="s">
        <v>425</v>
      </c>
      <c r="M5307" s="14" t="s">
        <v>434</v>
      </c>
      <c r="N5307" s="14" t="s">
        <v>434</v>
      </c>
      <c r="O5307" s="14"/>
      <c r="P5307" s="14"/>
      <c r="Q5307" s="14"/>
      <c r="R5307" s="14" t="s">
        <v>613</v>
      </c>
      <c r="S5307" s="14" t="s">
        <v>443</v>
      </c>
      <c r="T5307" s="35">
        <v>10.278770066277303</v>
      </c>
      <c r="U5307" s="14" t="s">
        <v>2</v>
      </c>
      <c r="V5307" s="14">
        <v>0</v>
      </c>
      <c r="W5307" s="16">
        <f>+IF(datos_arg[[#This Row],[Moneda]]="ARS",datos_arg[[#This Row],[Monto]],datos_arg[[#This Row],[Monto]]*datos_arg[[#This Row],[TC]])</f>
        <v>0</v>
      </c>
      <c r="X5307" s="16">
        <f>IFERROR(IF(datos_arg[[#This Row],[Moneda]]="USD",datos_arg[[#This Row],[Monto]],datos_arg[[#This Row],[Monto]]/datos_arg[[#This Row],[TC]]),0)</f>
        <v>10.278770066277303</v>
      </c>
      <c r="Y5307" s="14"/>
    </row>
    <row r="5308" spans="1:25" ht="15" customHeight="1" x14ac:dyDescent="0.25">
      <c r="A5308" s="14">
        <f t="shared" si="82"/>
        <v>5305</v>
      </c>
      <c r="B5308" s="1">
        <v>44347</v>
      </c>
      <c r="C5308" s="18">
        <f>+YEAR(datos_arg[[#This Row],[Fecha]])</f>
        <v>2021</v>
      </c>
      <c r="D5308" s="18">
        <f>+MONTH(datos_arg[[#This Row],[Fecha]])</f>
        <v>5</v>
      </c>
      <c r="E5308" s="14" t="s">
        <v>407</v>
      </c>
      <c r="F5308" s="14" t="s">
        <v>5360</v>
      </c>
      <c r="G5308" s="14"/>
      <c r="H5308" s="14" t="s">
        <v>7132</v>
      </c>
      <c r="I5308" s="14" t="s">
        <v>7132</v>
      </c>
      <c r="J5308" s="14" t="s">
        <v>425</v>
      </c>
      <c r="K5308" s="14"/>
      <c r="L5308" s="14" t="s">
        <v>425</v>
      </c>
      <c r="M5308" s="14" t="s">
        <v>434</v>
      </c>
      <c r="N5308" s="14" t="s">
        <v>434</v>
      </c>
      <c r="O5308" s="14"/>
      <c r="P5308" s="14"/>
      <c r="Q5308" s="14"/>
      <c r="R5308" s="14" t="s">
        <v>441</v>
      </c>
      <c r="S5308" s="14" t="s">
        <v>1762</v>
      </c>
      <c r="T5308" s="35">
        <v>0.25506494330682</v>
      </c>
      <c r="U5308" s="14" t="s">
        <v>2</v>
      </c>
      <c r="V5308" s="14">
        <v>0</v>
      </c>
      <c r="W5308" s="16">
        <f>+IF(datos_arg[[#This Row],[Moneda]]="ARS",datos_arg[[#This Row],[Monto]],datos_arg[[#This Row],[Monto]]*datos_arg[[#This Row],[TC]])</f>
        <v>0</v>
      </c>
      <c r="X5308" s="16">
        <f>IFERROR(IF(datos_arg[[#This Row],[Moneda]]="USD",datos_arg[[#This Row],[Monto]],datos_arg[[#This Row],[Monto]]/datos_arg[[#This Row],[TC]]),0)</f>
        <v>0.25506494330682</v>
      </c>
      <c r="Y5308" s="14"/>
    </row>
    <row r="5309" spans="1:25" ht="15" customHeight="1" x14ac:dyDescent="0.25">
      <c r="A5309" s="14">
        <f t="shared" si="82"/>
        <v>5306</v>
      </c>
      <c r="B5309" s="1">
        <v>44348</v>
      </c>
      <c r="C5309" s="18">
        <f>+YEAR(datos_arg[[#This Row],[Fecha]])</f>
        <v>2021</v>
      </c>
      <c r="D5309" s="18">
        <f>+MONTH(datos_arg[[#This Row],[Fecha]])</f>
        <v>6</v>
      </c>
      <c r="E5309" s="14" t="s">
        <v>1015</v>
      </c>
      <c r="F5309" s="14" t="s">
        <v>403</v>
      </c>
      <c r="G5309" s="14" t="s">
        <v>5382</v>
      </c>
      <c r="H5309" s="14" t="s">
        <v>6646</v>
      </c>
      <c r="I5309" s="14" t="s">
        <v>7132</v>
      </c>
      <c r="J5309" s="14" t="s">
        <v>425</v>
      </c>
      <c r="K5309" s="14" t="s">
        <v>421</v>
      </c>
      <c r="L5309" s="14" t="s">
        <v>421</v>
      </c>
      <c r="M5309" s="14" t="s">
        <v>989</v>
      </c>
      <c r="N5309" s="14" t="s">
        <v>327</v>
      </c>
      <c r="O5309" s="14" t="s">
        <v>2639</v>
      </c>
      <c r="P5309" s="14" t="s">
        <v>6469</v>
      </c>
      <c r="Q5309" s="14">
        <v>40</v>
      </c>
      <c r="R5309" s="14" t="s">
        <v>5382</v>
      </c>
      <c r="S5309" s="14" t="s">
        <v>439</v>
      </c>
      <c r="T5309" s="35">
        <v>14278</v>
      </c>
      <c r="U5309" s="14" t="s">
        <v>4</v>
      </c>
      <c r="V5309" s="14">
        <v>155.5</v>
      </c>
      <c r="W5309" s="16">
        <f>+IF(datos_arg[[#This Row],[Moneda]]="ARS",datos_arg[[#This Row],[Monto]],datos_arg[[#This Row],[Monto]]*datos_arg[[#This Row],[TC]])</f>
        <v>14278</v>
      </c>
      <c r="X5309" s="16">
        <f>IFERROR(IF(datos_arg[[#This Row],[Moneda]]="USD",datos_arg[[#This Row],[Monto]],datos_arg[[#This Row],[Monto]]/datos_arg[[#This Row],[TC]]),0)</f>
        <v>91.819935691318321</v>
      </c>
      <c r="Y5309" s="14"/>
    </row>
    <row r="5310" spans="1:25" ht="15" customHeight="1" x14ac:dyDescent="0.25">
      <c r="A5310" s="14">
        <f t="shared" si="82"/>
        <v>5307</v>
      </c>
      <c r="B5310" s="1">
        <v>44348</v>
      </c>
      <c r="C5310" s="18">
        <f>+YEAR(datos_arg[[#This Row],[Fecha]])</f>
        <v>2021</v>
      </c>
      <c r="D5310" s="18">
        <f>+MONTH(datos_arg[[#This Row],[Fecha]])</f>
        <v>6</v>
      </c>
      <c r="E5310" s="14" t="s">
        <v>5358</v>
      </c>
      <c r="F5310" s="14" t="s">
        <v>969</v>
      </c>
      <c r="G5310" s="14"/>
      <c r="H5310" s="14" t="s">
        <v>6646</v>
      </c>
      <c r="I5310" s="14" t="s">
        <v>6668</v>
      </c>
      <c r="J5310" s="14" t="s">
        <v>425</v>
      </c>
      <c r="K5310" s="14" t="s">
        <v>420</v>
      </c>
      <c r="L5310" s="14" t="s">
        <v>425</v>
      </c>
      <c r="M5310" s="14" t="s">
        <v>690</v>
      </c>
      <c r="N5310" s="14" t="s">
        <v>524</v>
      </c>
      <c r="O5310" s="14" t="s">
        <v>5214</v>
      </c>
      <c r="P5310" s="14" t="s">
        <v>6470</v>
      </c>
      <c r="Q5310" s="14">
        <v>5</v>
      </c>
      <c r="R5310" s="14" t="s">
        <v>969</v>
      </c>
      <c r="S5310" s="14" t="s">
        <v>439</v>
      </c>
      <c r="T5310" s="35">
        <v>67950</v>
      </c>
      <c r="U5310" s="14" t="s">
        <v>4</v>
      </c>
      <c r="V5310" s="14">
        <v>155.5</v>
      </c>
      <c r="W5310" s="16">
        <f>+IF(datos_arg[[#This Row],[Moneda]]="ARS",datos_arg[[#This Row],[Monto]],datos_arg[[#This Row],[Monto]]*datos_arg[[#This Row],[TC]])</f>
        <v>67950</v>
      </c>
      <c r="X5310" s="16">
        <f>IFERROR(IF(datos_arg[[#This Row],[Moneda]]="USD",datos_arg[[#This Row],[Monto]],datos_arg[[#This Row],[Monto]]/datos_arg[[#This Row],[TC]]),0)</f>
        <v>436.97749196141478</v>
      </c>
      <c r="Y5310" s="14"/>
    </row>
    <row r="5311" spans="1:25" ht="15" customHeight="1" x14ac:dyDescent="0.25">
      <c r="A5311" s="14">
        <f t="shared" si="82"/>
        <v>5308</v>
      </c>
      <c r="B5311" s="1">
        <v>44348</v>
      </c>
      <c r="C5311" s="18">
        <f>+YEAR(datos_arg[[#This Row],[Fecha]])</f>
        <v>2021</v>
      </c>
      <c r="D5311" s="18">
        <f>+MONTH(datos_arg[[#This Row],[Fecha]])</f>
        <v>6</v>
      </c>
      <c r="E5311" s="14" t="s">
        <v>5358</v>
      </c>
      <c r="F5311" s="14" t="s">
        <v>85</v>
      </c>
      <c r="G5311" s="14"/>
      <c r="H5311" s="14" t="s">
        <v>8103</v>
      </c>
      <c r="I5311" s="14" t="s">
        <v>8105</v>
      </c>
      <c r="J5311" s="14" t="s">
        <v>733</v>
      </c>
      <c r="K5311" s="14" t="s">
        <v>422</v>
      </c>
      <c r="L5311" s="14" t="s">
        <v>425</v>
      </c>
      <c r="M5311" s="14" t="s">
        <v>5215</v>
      </c>
      <c r="N5311" s="14" t="s">
        <v>5216</v>
      </c>
      <c r="O5311" s="14" t="s">
        <v>5217</v>
      </c>
      <c r="P5311" s="14" t="s">
        <v>6471</v>
      </c>
      <c r="Q5311" s="14">
        <v>1</v>
      </c>
      <c r="R5311" s="14" t="s">
        <v>85</v>
      </c>
      <c r="S5311" s="14" t="s">
        <v>439</v>
      </c>
      <c r="T5311" s="35">
        <v>22500</v>
      </c>
      <c r="U5311" s="14" t="s">
        <v>4</v>
      </c>
      <c r="V5311" s="14">
        <v>155.5</v>
      </c>
      <c r="W5311" s="16">
        <f>+IF(datos_arg[[#This Row],[Moneda]]="ARS",datos_arg[[#This Row],[Monto]],datos_arg[[#This Row],[Monto]]*datos_arg[[#This Row],[TC]])</f>
        <v>22500</v>
      </c>
      <c r="X5311" s="16">
        <f>IFERROR(IF(datos_arg[[#This Row],[Moneda]]="USD",datos_arg[[#This Row],[Monto]],datos_arg[[#This Row],[Monto]]/datos_arg[[#This Row],[TC]]),0)</f>
        <v>144.69453376205789</v>
      </c>
      <c r="Y5311" s="14"/>
    </row>
    <row r="5312" spans="1:25" ht="15" customHeight="1" x14ac:dyDescent="0.25">
      <c r="A5312" s="14">
        <f t="shared" si="82"/>
        <v>5309</v>
      </c>
      <c r="B5312" s="1">
        <v>44348</v>
      </c>
      <c r="C5312" s="18">
        <f>+YEAR(datos_arg[[#This Row],[Fecha]])</f>
        <v>2021</v>
      </c>
      <c r="D5312" s="18">
        <f>+MONTH(datos_arg[[#This Row],[Fecha]])</f>
        <v>6</v>
      </c>
      <c r="E5312" s="14" t="s">
        <v>1015</v>
      </c>
      <c r="F5312" s="14" t="s">
        <v>403</v>
      </c>
      <c r="G5312" s="14" t="s">
        <v>5383</v>
      </c>
      <c r="H5312" s="14" t="s">
        <v>6646</v>
      </c>
      <c r="I5312" s="14" t="s">
        <v>7132</v>
      </c>
      <c r="J5312" s="14" t="s">
        <v>425</v>
      </c>
      <c r="K5312" s="14"/>
      <c r="L5312" s="14" t="s">
        <v>425</v>
      </c>
      <c r="M5312" s="14" t="s">
        <v>540</v>
      </c>
      <c r="N5312" s="14" t="s">
        <v>5218</v>
      </c>
      <c r="O5312" s="14" t="s">
        <v>5219</v>
      </c>
      <c r="P5312" s="6" t="s">
        <v>6434</v>
      </c>
      <c r="Q5312" s="14">
        <v>10</v>
      </c>
      <c r="R5312" s="14" t="s">
        <v>5383</v>
      </c>
      <c r="S5312" s="14" t="s">
        <v>439</v>
      </c>
      <c r="T5312" s="35">
        <v>1250</v>
      </c>
      <c r="U5312" s="14" t="s">
        <v>4</v>
      </c>
      <c r="V5312" s="14">
        <v>155.5</v>
      </c>
      <c r="W5312" s="16">
        <f>+IF(datos_arg[[#This Row],[Moneda]]="ARS",datos_arg[[#This Row],[Monto]],datos_arg[[#This Row],[Monto]]*datos_arg[[#This Row],[TC]])</f>
        <v>1250</v>
      </c>
      <c r="X5312" s="16">
        <f>IFERROR(IF(datos_arg[[#This Row],[Moneda]]="USD",datos_arg[[#This Row],[Monto]],datos_arg[[#This Row],[Monto]]/datos_arg[[#This Row],[TC]]),0)</f>
        <v>8.0385852090032159</v>
      </c>
      <c r="Y5312" s="14"/>
    </row>
    <row r="5313" spans="1:25" ht="15" customHeight="1" x14ac:dyDescent="0.25">
      <c r="A5313" s="14">
        <f t="shared" si="82"/>
        <v>5310</v>
      </c>
      <c r="B5313" s="1">
        <v>44348</v>
      </c>
      <c r="C5313" s="18">
        <f>+YEAR(datos_arg[[#This Row],[Fecha]])</f>
        <v>2021</v>
      </c>
      <c r="D5313" s="18">
        <f>+MONTH(datos_arg[[#This Row],[Fecha]])</f>
        <v>6</v>
      </c>
      <c r="E5313" s="14" t="s">
        <v>1015</v>
      </c>
      <c r="F5313" s="14" t="s">
        <v>403</v>
      </c>
      <c r="G5313" s="14" t="s">
        <v>970</v>
      </c>
      <c r="H5313" s="14" t="s">
        <v>7132</v>
      </c>
      <c r="I5313" s="14" t="s">
        <v>7132</v>
      </c>
      <c r="J5313" s="14" t="s">
        <v>425</v>
      </c>
      <c r="K5313" s="14"/>
      <c r="L5313" s="14" t="s">
        <v>425</v>
      </c>
      <c r="M5313" s="14" t="s">
        <v>515</v>
      </c>
      <c r="N5313" s="14" t="s">
        <v>645</v>
      </c>
      <c r="O5313" s="14" t="s">
        <v>5220</v>
      </c>
      <c r="P5313" s="14" t="s">
        <v>6434</v>
      </c>
      <c r="Q5313" s="14"/>
      <c r="R5313" s="14" t="s">
        <v>970</v>
      </c>
      <c r="S5313" s="14" t="s">
        <v>439</v>
      </c>
      <c r="T5313" s="35">
        <v>294</v>
      </c>
      <c r="U5313" s="14" t="s">
        <v>4</v>
      </c>
      <c r="V5313" s="14">
        <v>155.5</v>
      </c>
      <c r="W5313" s="16">
        <f>+IF(datos_arg[[#This Row],[Moneda]]="ARS",datos_arg[[#This Row],[Monto]],datos_arg[[#This Row],[Monto]]*datos_arg[[#This Row],[TC]])</f>
        <v>294</v>
      </c>
      <c r="X5313" s="16">
        <f>IFERROR(IF(datos_arg[[#This Row],[Moneda]]="USD",datos_arg[[#This Row],[Monto]],datos_arg[[#This Row],[Monto]]/datos_arg[[#This Row],[TC]]),0)</f>
        <v>1.8906752411575563</v>
      </c>
      <c r="Y5313" s="14"/>
    </row>
    <row r="5314" spans="1:25" ht="15" customHeight="1" x14ac:dyDescent="0.25">
      <c r="A5314" s="14">
        <f t="shared" si="82"/>
        <v>5311</v>
      </c>
      <c r="B5314" s="1">
        <v>44348</v>
      </c>
      <c r="C5314" s="18">
        <f>+YEAR(datos_arg[[#This Row],[Fecha]])</f>
        <v>2021</v>
      </c>
      <c r="D5314" s="18">
        <f>+MONTH(datos_arg[[#This Row],[Fecha]])</f>
        <v>6</v>
      </c>
      <c r="E5314" s="14" t="s">
        <v>1015</v>
      </c>
      <c r="F5314" s="14" t="s">
        <v>403</v>
      </c>
      <c r="G5314" s="14" t="s">
        <v>5383</v>
      </c>
      <c r="H5314" s="14" t="s">
        <v>7132</v>
      </c>
      <c r="I5314" s="14" t="s">
        <v>7132</v>
      </c>
      <c r="J5314" s="14" t="s">
        <v>425</v>
      </c>
      <c r="K5314" s="14" t="s">
        <v>420</v>
      </c>
      <c r="L5314" s="14" t="s">
        <v>425</v>
      </c>
      <c r="M5314" s="14" t="s">
        <v>815</v>
      </c>
      <c r="N5314" s="14" t="s">
        <v>524</v>
      </c>
      <c r="O5314" s="14" t="s">
        <v>5221</v>
      </c>
      <c r="P5314" s="14" t="s">
        <v>6458</v>
      </c>
      <c r="Q5314" s="14">
        <v>20</v>
      </c>
      <c r="R5314" s="14" t="s">
        <v>5383</v>
      </c>
      <c r="S5314" s="14" t="s">
        <v>439</v>
      </c>
      <c r="T5314" s="35">
        <v>5800</v>
      </c>
      <c r="U5314" s="14" t="s">
        <v>4</v>
      </c>
      <c r="V5314" s="14">
        <v>155.5</v>
      </c>
      <c r="W5314" s="16">
        <f>+IF(datos_arg[[#This Row],[Moneda]]="ARS",datos_arg[[#This Row],[Monto]],datos_arg[[#This Row],[Monto]]*datos_arg[[#This Row],[TC]])</f>
        <v>5800</v>
      </c>
      <c r="X5314" s="16">
        <f>IFERROR(IF(datos_arg[[#This Row],[Moneda]]="USD",datos_arg[[#This Row],[Monto]],datos_arg[[#This Row],[Monto]]/datos_arg[[#This Row],[TC]]),0)</f>
        <v>37.29903536977492</v>
      </c>
      <c r="Y5314" s="14"/>
    </row>
    <row r="5315" spans="1:25" ht="15" customHeight="1" x14ac:dyDescent="0.25">
      <c r="A5315" s="14">
        <f t="shared" si="82"/>
        <v>5312</v>
      </c>
      <c r="B5315" s="1">
        <v>44348</v>
      </c>
      <c r="C5315" s="18">
        <f>+YEAR(datos_arg[[#This Row],[Fecha]])</f>
        <v>2021</v>
      </c>
      <c r="D5315" s="18">
        <f>+MONTH(datos_arg[[#This Row],[Fecha]])</f>
        <v>6</v>
      </c>
      <c r="E5315" s="14" t="s">
        <v>5358</v>
      </c>
      <c r="F5315" s="14" t="s">
        <v>4109</v>
      </c>
      <c r="G5315" s="14"/>
      <c r="H5315" s="14" t="s">
        <v>6646</v>
      </c>
      <c r="I5315" s="14" t="s">
        <v>7132</v>
      </c>
      <c r="J5315" s="14" t="s">
        <v>425</v>
      </c>
      <c r="K5315" s="14" t="s">
        <v>420</v>
      </c>
      <c r="L5315" s="14" t="s">
        <v>425</v>
      </c>
      <c r="M5315" s="14" t="s">
        <v>665</v>
      </c>
      <c r="N5315" s="14" t="s">
        <v>100</v>
      </c>
      <c r="O5315" s="14" t="s">
        <v>5222</v>
      </c>
      <c r="P5315" s="14" t="s">
        <v>6461</v>
      </c>
      <c r="Q5315" s="14">
        <v>2</v>
      </c>
      <c r="R5315" s="14" t="s">
        <v>4109</v>
      </c>
      <c r="S5315" s="14" t="s">
        <v>439</v>
      </c>
      <c r="T5315" s="35">
        <v>1432.99</v>
      </c>
      <c r="U5315" s="14" t="s">
        <v>4</v>
      </c>
      <c r="V5315" s="14">
        <v>155.5</v>
      </c>
      <c r="W5315" s="16">
        <f>+IF(datos_arg[[#This Row],[Moneda]]="ARS",datos_arg[[#This Row],[Monto]],datos_arg[[#This Row],[Monto]]*datos_arg[[#This Row],[TC]])</f>
        <v>1432.99</v>
      </c>
      <c r="X5315" s="16">
        <f>IFERROR(IF(datos_arg[[#This Row],[Moneda]]="USD",datos_arg[[#This Row],[Monto]],datos_arg[[#This Row],[Monto]]/datos_arg[[#This Row],[TC]]),0)</f>
        <v>9.2153697749196137</v>
      </c>
      <c r="Y5315" s="14"/>
    </row>
    <row r="5316" spans="1:25" ht="15" customHeight="1" x14ac:dyDescent="0.25">
      <c r="A5316" s="14">
        <f t="shared" si="82"/>
        <v>5313</v>
      </c>
      <c r="B5316" s="1">
        <v>44348</v>
      </c>
      <c r="C5316" s="18">
        <f>+YEAR(datos_arg[[#This Row],[Fecha]])</f>
        <v>2021</v>
      </c>
      <c r="D5316" s="18">
        <f>+MONTH(datos_arg[[#This Row],[Fecha]])</f>
        <v>6</v>
      </c>
      <c r="E5316" s="14" t="s">
        <v>408</v>
      </c>
      <c r="F5316" s="14" t="s">
        <v>506</v>
      </c>
      <c r="G5316" s="14"/>
      <c r="H5316" s="14" t="s">
        <v>7132</v>
      </c>
      <c r="I5316" s="14" t="s">
        <v>7132</v>
      </c>
      <c r="J5316" s="14" t="s">
        <v>425</v>
      </c>
      <c r="K5316" s="14"/>
      <c r="L5316" s="14" t="s">
        <v>425</v>
      </c>
      <c r="M5316" s="14" t="s">
        <v>613</v>
      </c>
      <c r="N5316" s="14" t="s">
        <v>613</v>
      </c>
      <c r="O5316" s="14" t="s">
        <v>3759</v>
      </c>
      <c r="P5316" s="14"/>
      <c r="Q5316" s="14"/>
      <c r="R5316" s="14" t="s">
        <v>613</v>
      </c>
      <c r="S5316" s="14" t="s">
        <v>439</v>
      </c>
      <c r="T5316" s="35">
        <v>50000</v>
      </c>
      <c r="U5316" s="14" t="s">
        <v>4</v>
      </c>
      <c r="V5316" s="14">
        <v>155.5</v>
      </c>
      <c r="W5316" s="16">
        <f>+IF(datos_arg[[#This Row],[Moneda]]="ARS",datos_arg[[#This Row],[Monto]],datos_arg[[#This Row],[Monto]]*datos_arg[[#This Row],[TC]])</f>
        <v>50000</v>
      </c>
      <c r="X5316" s="16">
        <f>IFERROR(IF(datos_arg[[#This Row],[Moneda]]="USD",datos_arg[[#This Row],[Monto]],datos_arg[[#This Row],[Monto]]/datos_arg[[#This Row],[TC]]),0)</f>
        <v>321.54340836012864</v>
      </c>
      <c r="Y5316" s="14"/>
    </row>
    <row r="5317" spans="1:25" ht="15" customHeight="1" x14ac:dyDescent="0.25">
      <c r="A5317" s="14">
        <f t="shared" si="82"/>
        <v>5314</v>
      </c>
      <c r="B5317" s="1">
        <v>44348</v>
      </c>
      <c r="C5317" s="18">
        <f>+YEAR(datos_arg[[#This Row],[Fecha]])</f>
        <v>2021</v>
      </c>
      <c r="D5317" s="18">
        <f>+MONTH(datos_arg[[#This Row],[Fecha]])</f>
        <v>6</v>
      </c>
      <c r="E5317" s="14" t="s">
        <v>449</v>
      </c>
      <c r="F5317" s="14" t="s">
        <v>505</v>
      </c>
      <c r="G5317" s="14"/>
      <c r="H5317" s="14" t="s">
        <v>7132</v>
      </c>
      <c r="I5317" s="14" t="s">
        <v>7132</v>
      </c>
      <c r="J5317" s="14" t="s">
        <v>425</v>
      </c>
      <c r="K5317" s="14"/>
      <c r="L5317" s="14" t="s">
        <v>425</v>
      </c>
      <c r="M5317" s="14" t="s">
        <v>613</v>
      </c>
      <c r="N5317" s="14" t="s">
        <v>2273</v>
      </c>
      <c r="O5317" s="14" t="s">
        <v>3781</v>
      </c>
      <c r="P5317" s="14"/>
      <c r="Q5317" s="14"/>
      <c r="R5317" s="14" t="s">
        <v>505</v>
      </c>
      <c r="S5317" s="14" t="s">
        <v>613</v>
      </c>
      <c r="T5317" s="35">
        <v>37.6</v>
      </c>
      <c r="U5317" s="14" t="s">
        <v>4</v>
      </c>
      <c r="V5317" s="14">
        <v>155.5</v>
      </c>
      <c r="W5317" s="16">
        <f>+IF(datos_arg[[#This Row],[Moneda]]="ARS",datos_arg[[#This Row],[Monto]],datos_arg[[#This Row],[Monto]]*datos_arg[[#This Row],[TC]])</f>
        <v>37.6</v>
      </c>
      <c r="X5317" s="16">
        <f>IFERROR(IF(datos_arg[[#This Row],[Moneda]]="USD",datos_arg[[#This Row],[Monto]],datos_arg[[#This Row],[Monto]]/datos_arg[[#This Row],[TC]]),0)</f>
        <v>0.24180064308681673</v>
      </c>
      <c r="Y5317" s="14"/>
    </row>
    <row r="5318" spans="1:25" ht="15" customHeight="1" x14ac:dyDescent="0.25">
      <c r="A5318" s="14">
        <f t="shared" ref="A5318:A5381" si="83">+A5317+1</f>
        <v>5315</v>
      </c>
      <c r="B5318" s="1">
        <v>44349</v>
      </c>
      <c r="C5318" s="18">
        <f>+YEAR(datos_arg[[#This Row],[Fecha]])</f>
        <v>2021</v>
      </c>
      <c r="D5318" s="18">
        <f>+MONTH(datos_arg[[#This Row],[Fecha]])</f>
        <v>6</v>
      </c>
      <c r="E5318" s="14" t="s">
        <v>449</v>
      </c>
      <c r="F5318" s="14" t="s">
        <v>523</v>
      </c>
      <c r="G5318" s="14"/>
      <c r="H5318" s="14" t="s">
        <v>7132</v>
      </c>
      <c r="I5318" s="14" t="s">
        <v>7132</v>
      </c>
      <c r="J5318" s="14" t="s">
        <v>425</v>
      </c>
      <c r="K5318" s="14"/>
      <c r="L5318" s="14" t="s">
        <v>425</v>
      </c>
      <c r="M5318" s="14" t="s">
        <v>515</v>
      </c>
      <c r="N5318" s="14" t="s">
        <v>515</v>
      </c>
      <c r="O5318" s="14" t="s">
        <v>6472</v>
      </c>
      <c r="P5318" s="14"/>
      <c r="Q5318" s="14"/>
      <c r="R5318" s="14" t="s">
        <v>523</v>
      </c>
      <c r="S5318" s="14" t="s">
        <v>439</v>
      </c>
      <c r="T5318" s="35">
        <v>44400</v>
      </c>
      <c r="U5318" s="14" t="s">
        <v>4</v>
      </c>
      <c r="V5318" s="14">
        <v>155.5</v>
      </c>
      <c r="W5318" s="16">
        <f>+IF(datos_arg[[#This Row],[Moneda]]="ARS",datos_arg[[#This Row],[Monto]],datos_arg[[#This Row],[Monto]]*datos_arg[[#This Row],[TC]])</f>
        <v>44400</v>
      </c>
      <c r="X5318" s="16">
        <f>IFERROR(IF(datos_arg[[#This Row],[Moneda]]="USD",datos_arg[[#This Row],[Monto]],datos_arg[[#This Row],[Monto]]/datos_arg[[#This Row],[TC]]),0)</f>
        <v>285.53054662379424</v>
      </c>
      <c r="Y5318" s="14"/>
    </row>
    <row r="5319" spans="1:25" ht="15" customHeight="1" x14ac:dyDescent="0.25">
      <c r="A5319" s="14">
        <f t="shared" si="83"/>
        <v>5316</v>
      </c>
      <c r="B5319" s="1">
        <v>44349</v>
      </c>
      <c r="C5319" s="18">
        <f>+YEAR(datos_arg[[#This Row],[Fecha]])</f>
        <v>2021</v>
      </c>
      <c r="D5319" s="18">
        <f>+MONTH(datos_arg[[#This Row],[Fecha]])</f>
        <v>6</v>
      </c>
      <c r="E5319" s="14" t="s">
        <v>1015</v>
      </c>
      <c r="F5319" s="14" t="s">
        <v>430</v>
      </c>
      <c r="G5319" s="14"/>
      <c r="H5319" s="14" t="s">
        <v>7132</v>
      </c>
      <c r="I5319" s="14" t="s">
        <v>7132</v>
      </c>
      <c r="J5319" s="14" t="s">
        <v>425</v>
      </c>
      <c r="K5319" s="14"/>
      <c r="L5319" s="14" t="s">
        <v>425</v>
      </c>
      <c r="M5319" s="14" t="s">
        <v>361</v>
      </c>
      <c r="N5319" s="14" t="s">
        <v>361</v>
      </c>
      <c r="O5319" s="14" t="s">
        <v>4897</v>
      </c>
      <c r="P5319" s="14"/>
      <c r="Q5319" s="14"/>
      <c r="R5319" s="14" t="s">
        <v>430</v>
      </c>
      <c r="S5319" s="14" t="s">
        <v>439</v>
      </c>
      <c r="T5319" s="35">
        <v>840</v>
      </c>
      <c r="U5319" s="14" t="s">
        <v>4</v>
      </c>
      <c r="V5319" s="14">
        <v>155.5</v>
      </c>
      <c r="W5319" s="16">
        <f>+IF(datos_arg[[#This Row],[Moneda]]="ARS",datos_arg[[#This Row],[Monto]],datos_arg[[#This Row],[Monto]]*datos_arg[[#This Row],[TC]])</f>
        <v>840</v>
      </c>
      <c r="X5319" s="16">
        <f>IFERROR(IF(datos_arg[[#This Row],[Moneda]]="USD",datos_arg[[#This Row],[Monto]],datos_arg[[#This Row],[Monto]]/datos_arg[[#This Row],[TC]]),0)</f>
        <v>5.401929260450161</v>
      </c>
      <c r="Y5319" s="14"/>
    </row>
    <row r="5320" spans="1:25" ht="15" customHeight="1" x14ac:dyDescent="0.25">
      <c r="A5320" s="14">
        <f t="shared" si="83"/>
        <v>5317</v>
      </c>
      <c r="B5320" s="1">
        <v>44349</v>
      </c>
      <c r="C5320" s="18">
        <f>+YEAR(datos_arg[[#This Row],[Fecha]])</f>
        <v>2021</v>
      </c>
      <c r="D5320" s="18">
        <f>+MONTH(datos_arg[[#This Row],[Fecha]])</f>
        <v>6</v>
      </c>
      <c r="E5320" s="14" t="s">
        <v>5358</v>
      </c>
      <c r="F5320" s="14" t="s">
        <v>4109</v>
      </c>
      <c r="G5320" s="14"/>
      <c r="H5320" s="14" t="s">
        <v>433</v>
      </c>
      <c r="I5320" s="14" t="s">
        <v>6718</v>
      </c>
      <c r="J5320" s="14" t="s">
        <v>425</v>
      </c>
      <c r="K5320" s="14"/>
      <c r="L5320" s="14" t="s">
        <v>425</v>
      </c>
      <c r="M5320" s="14" t="s">
        <v>5379</v>
      </c>
      <c r="N5320" s="14" t="s">
        <v>524</v>
      </c>
      <c r="O5320" s="14" t="s">
        <v>5224</v>
      </c>
      <c r="P5320" s="14"/>
      <c r="Q5320" s="14"/>
      <c r="R5320" s="14" t="s">
        <v>4109</v>
      </c>
      <c r="S5320" s="14" t="s">
        <v>439</v>
      </c>
      <c r="T5320" s="35">
        <v>20000</v>
      </c>
      <c r="U5320" s="14" t="s">
        <v>4</v>
      </c>
      <c r="V5320" s="14">
        <v>155.5</v>
      </c>
      <c r="W5320" s="16">
        <f>+IF(datos_arg[[#This Row],[Moneda]]="ARS",datos_arg[[#This Row],[Monto]],datos_arg[[#This Row],[Monto]]*datos_arg[[#This Row],[TC]])</f>
        <v>20000</v>
      </c>
      <c r="X5320" s="16">
        <f>IFERROR(IF(datos_arg[[#This Row],[Moneda]]="USD",datos_arg[[#This Row],[Monto]],datos_arg[[#This Row],[Monto]]/datos_arg[[#This Row],[TC]]),0)</f>
        <v>128.61736334405145</v>
      </c>
      <c r="Y5320" s="14"/>
    </row>
    <row r="5321" spans="1:25" ht="15" customHeight="1" x14ac:dyDescent="0.25">
      <c r="A5321" s="14">
        <f t="shared" si="83"/>
        <v>5318</v>
      </c>
      <c r="B5321" s="1">
        <v>44349</v>
      </c>
      <c r="C5321" s="18">
        <f>+YEAR(datos_arg[[#This Row],[Fecha]])</f>
        <v>2021</v>
      </c>
      <c r="D5321" s="18">
        <f>+MONTH(datos_arg[[#This Row],[Fecha]])</f>
        <v>6</v>
      </c>
      <c r="E5321" s="14" t="s">
        <v>5358</v>
      </c>
      <c r="F5321" s="14" t="s">
        <v>4108</v>
      </c>
      <c r="G5321" s="14"/>
      <c r="H5321" s="14" t="s">
        <v>433</v>
      </c>
      <c r="I5321" s="14" t="s">
        <v>6718</v>
      </c>
      <c r="J5321" s="14" t="s">
        <v>425</v>
      </c>
      <c r="K5321" s="14"/>
      <c r="L5321" s="14" t="s">
        <v>425</v>
      </c>
      <c r="M5321" s="14" t="s">
        <v>5380</v>
      </c>
      <c r="N5321" s="14" t="s">
        <v>524</v>
      </c>
      <c r="O5321" s="14" t="s">
        <v>5225</v>
      </c>
      <c r="P5321" s="14"/>
      <c r="Q5321" s="14"/>
      <c r="R5321" s="14" t="s">
        <v>4108</v>
      </c>
      <c r="S5321" s="14" t="s">
        <v>439</v>
      </c>
      <c r="T5321" s="35">
        <v>8000</v>
      </c>
      <c r="U5321" s="14" t="s">
        <v>4</v>
      </c>
      <c r="V5321" s="14">
        <v>155.5</v>
      </c>
      <c r="W5321" s="16">
        <f>+IF(datos_arg[[#This Row],[Moneda]]="ARS",datos_arg[[#This Row],[Monto]],datos_arg[[#This Row],[Monto]]*datos_arg[[#This Row],[TC]])</f>
        <v>8000</v>
      </c>
      <c r="X5321" s="16">
        <f>IFERROR(IF(datos_arg[[#This Row],[Moneda]]="USD",datos_arg[[#This Row],[Monto]],datos_arg[[#This Row],[Monto]]/datos_arg[[#This Row],[TC]]),0)</f>
        <v>51.446945337620576</v>
      </c>
      <c r="Y5321" s="14"/>
    </row>
    <row r="5322" spans="1:25" ht="15" customHeight="1" x14ac:dyDescent="0.25">
      <c r="A5322" s="14">
        <f t="shared" si="83"/>
        <v>5319</v>
      </c>
      <c r="B5322" s="1">
        <v>44349</v>
      </c>
      <c r="C5322" s="18">
        <f>+YEAR(datos_arg[[#This Row],[Fecha]])</f>
        <v>2021</v>
      </c>
      <c r="D5322" s="18">
        <f>+MONTH(datos_arg[[#This Row],[Fecha]])</f>
        <v>6</v>
      </c>
      <c r="E5322" s="14" t="s">
        <v>5358</v>
      </c>
      <c r="F5322" s="14" t="s">
        <v>969</v>
      </c>
      <c r="G5322" s="14"/>
      <c r="H5322" s="14" t="s">
        <v>433</v>
      </c>
      <c r="I5322" s="14" t="s">
        <v>6718</v>
      </c>
      <c r="J5322" s="14" t="s">
        <v>425</v>
      </c>
      <c r="K5322" s="14"/>
      <c r="L5322" s="14" t="s">
        <v>425</v>
      </c>
      <c r="M5322" s="14" t="s">
        <v>4124</v>
      </c>
      <c r="N5322" s="14" t="s">
        <v>524</v>
      </c>
      <c r="O5322" s="14" t="s">
        <v>5226</v>
      </c>
      <c r="P5322" s="14"/>
      <c r="Q5322" s="14">
        <v>1</v>
      </c>
      <c r="R5322" s="14" t="s">
        <v>969</v>
      </c>
      <c r="S5322" s="14" t="s">
        <v>439</v>
      </c>
      <c r="T5322" s="35">
        <v>15100</v>
      </c>
      <c r="U5322" s="14" t="s">
        <v>4</v>
      </c>
      <c r="V5322" s="14">
        <v>155.5</v>
      </c>
      <c r="W5322" s="16">
        <f>+IF(datos_arg[[#This Row],[Moneda]]="ARS",datos_arg[[#This Row],[Monto]],datos_arg[[#This Row],[Monto]]*datos_arg[[#This Row],[TC]])</f>
        <v>15100</v>
      </c>
      <c r="X5322" s="16">
        <f>IFERROR(IF(datos_arg[[#This Row],[Moneda]]="USD",datos_arg[[#This Row],[Monto]],datos_arg[[#This Row],[Monto]]/datos_arg[[#This Row],[TC]]),0)</f>
        <v>97.106109324758847</v>
      </c>
      <c r="Y5322" s="14"/>
    </row>
    <row r="5323" spans="1:25" x14ac:dyDescent="0.25">
      <c r="A5323" s="14">
        <f t="shared" si="83"/>
        <v>5320</v>
      </c>
      <c r="B5323" s="1">
        <v>44349</v>
      </c>
      <c r="C5323" s="18">
        <f>+YEAR(datos_arg[[#This Row],[Fecha]])</f>
        <v>2021</v>
      </c>
      <c r="D5323" s="18">
        <f>+MONTH(datos_arg[[#This Row],[Fecha]])</f>
        <v>6</v>
      </c>
      <c r="E5323" s="14" t="s">
        <v>408</v>
      </c>
      <c r="F5323" s="14" t="s">
        <v>69</v>
      </c>
      <c r="G5323" s="14"/>
      <c r="H5323" s="14" t="s">
        <v>7132</v>
      </c>
      <c r="I5323" s="14" t="s">
        <v>7132</v>
      </c>
      <c r="J5323" s="14" t="s">
        <v>425</v>
      </c>
      <c r="K5323" s="14"/>
      <c r="L5323" s="14" t="s">
        <v>425</v>
      </c>
      <c r="M5323" s="14" t="s">
        <v>2530</v>
      </c>
      <c r="N5323" s="14" t="s">
        <v>2530</v>
      </c>
      <c r="O5323" s="14"/>
      <c r="P5323" s="14"/>
      <c r="Q5323" s="14"/>
      <c r="R5323" s="14" t="s">
        <v>439</v>
      </c>
      <c r="S5323" s="14" t="s">
        <v>440</v>
      </c>
      <c r="T5323" s="35">
        <v>3500</v>
      </c>
      <c r="U5323" s="14" t="s">
        <v>2</v>
      </c>
      <c r="V5323" s="14">
        <v>153</v>
      </c>
      <c r="W5323" s="16">
        <f>+IF(datos_arg[[#This Row],[Moneda]]="ARS",datos_arg[[#This Row],[Monto]],datos_arg[[#This Row],[Monto]]*datos_arg[[#This Row],[TC]])</f>
        <v>535500</v>
      </c>
      <c r="X5323" s="16">
        <f>IFERROR(IF(datos_arg[[#This Row],[Moneda]]="USD",datos_arg[[#This Row],[Monto]],datos_arg[[#This Row],[Monto]]/datos_arg[[#This Row],[TC]]),0)</f>
        <v>3500</v>
      </c>
      <c r="Y5323" s="14"/>
    </row>
    <row r="5324" spans="1:25" ht="15" customHeight="1" x14ac:dyDescent="0.25">
      <c r="A5324" s="14">
        <f t="shared" si="83"/>
        <v>5321</v>
      </c>
      <c r="B5324" s="1">
        <v>44349</v>
      </c>
      <c r="C5324" s="18">
        <f>+YEAR(datos_arg[[#This Row],[Fecha]])</f>
        <v>2021</v>
      </c>
      <c r="D5324" s="18">
        <f>+MONTH(datos_arg[[#This Row],[Fecha]])</f>
        <v>6</v>
      </c>
      <c r="E5324" s="14" t="s">
        <v>449</v>
      </c>
      <c r="F5324" s="14" t="s">
        <v>505</v>
      </c>
      <c r="G5324" s="14"/>
      <c r="H5324" s="14" t="s">
        <v>7132</v>
      </c>
      <c r="I5324" s="14" t="s">
        <v>7132</v>
      </c>
      <c r="J5324" s="14" t="s">
        <v>425</v>
      </c>
      <c r="K5324" s="14"/>
      <c r="L5324" s="14" t="s">
        <v>425</v>
      </c>
      <c r="M5324" s="14" t="s">
        <v>613</v>
      </c>
      <c r="N5324" s="14" t="s">
        <v>2273</v>
      </c>
      <c r="O5324" s="14" t="s">
        <v>2592</v>
      </c>
      <c r="P5324" s="14"/>
      <c r="Q5324" s="14"/>
      <c r="R5324" s="14" t="s">
        <v>505</v>
      </c>
      <c r="S5324" s="14" t="s">
        <v>613</v>
      </c>
      <c r="T5324" s="35">
        <v>2550</v>
      </c>
      <c r="U5324" s="14" t="s">
        <v>4</v>
      </c>
      <c r="V5324" s="14">
        <v>153</v>
      </c>
      <c r="W5324" s="16">
        <f>+IF(datos_arg[[#This Row],[Moneda]]="ARS",datos_arg[[#This Row],[Monto]],datos_arg[[#This Row],[Monto]]*datos_arg[[#This Row],[TC]])</f>
        <v>2550</v>
      </c>
      <c r="X5324" s="16">
        <f>IFERROR(IF(datos_arg[[#This Row],[Moneda]]="USD",datos_arg[[#This Row],[Monto]],datos_arg[[#This Row],[Monto]]/datos_arg[[#This Row],[TC]]),0)</f>
        <v>16.666666666666668</v>
      </c>
      <c r="Y5324" s="14"/>
    </row>
    <row r="5325" spans="1:25" ht="15" customHeight="1" x14ac:dyDescent="0.25">
      <c r="A5325" s="14">
        <f t="shared" si="83"/>
        <v>5322</v>
      </c>
      <c r="B5325" s="1">
        <v>44349</v>
      </c>
      <c r="C5325" s="18">
        <f>+YEAR(datos_arg[[#This Row],[Fecha]])</f>
        <v>2021</v>
      </c>
      <c r="D5325" s="18">
        <f>+MONTH(datos_arg[[#This Row],[Fecha]])</f>
        <v>6</v>
      </c>
      <c r="E5325" s="14" t="s">
        <v>1015</v>
      </c>
      <c r="F5325" s="14" t="s">
        <v>430</v>
      </c>
      <c r="G5325" s="14"/>
      <c r="H5325" s="14" t="s">
        <v>7132</v>
      </c>
      <c r="I5325" s="14" t="s">
        <v>7132</v>
      </c>
      <c r="J5325" s="14" t="s">
        <v>425</v>
      </c>
      <c r="K5325" s="14"/>
      <c r="L5325" s="14" t="s">
        <v>425</v>
      </c>
      <c r="M5325" s="14" t="s">
        <v>3961</v>
      </c>
      <c r="N5325" s="14" t="s">
        <v>4625</v>
      </c>
      <c r="O5325" s="14" t="s">
        <v>4938</v>
      </c>
      <c r="P5325" s="14"/>
      <c r="Q5325" s="14"/>
      <c r="R5325" s="14" t="s">
        <v>430</v>
      </c>
      <c r="S5325" s="14" t="s">
        <v>439</v>
      </c>
      <c r="T5325" s="35">
        <v>24000</v>
      </c>
      <c r="U5325" s="14" t="s">
        <v>4</v>
      </c>
      <c r="V5325" s="14">
        <v>153</v>
      </c>
      <c r="W5325" s="16">
        <f>+IF(datos_arg[[#This Row],[Moneda]]="ARS",datos_arg[[#This Row],[Monto]],datos_arg[[#This Row],[Monto]]*datos_arg[[#This Row],[TC]])</f>
        <v>24000</v>
      </c>
      <c r="X5325" s="16">
        <f>IFERROR(IF(datos_arg[[#This Row],[Moneda]]="USD",datos_arg[[#This Row],[Monto]],datos_arg[[#This Row],[Monto]]/datos_arg[[#This Row],[TC]]),0)</f>
        <v>156.86274509803923</v>
      </c>
      <c r="Y5325" s="14"/>
    </row>
    <row r="5326" spans="1:25" ht="15" customHeight="1" x14ac:dyDescent="0.25">
      <c r="A5326" s="14">
        <f t="shared" si="83"/>
        <v>5323</v>
      </c>
      <c r="B5326" s="1">
        <v>44349</v>
      </c>
      <c r="C5326" s="18">
        <f>+YEAR(datos_arg[[#This Row],[Fecha]])</f>
        <v>2021</v>
      </c>
      <c r="D5326" s="18">
        <f>+MONTH(datos_arg[[#This Row],[Fecha]])</f>
        <v>6</v>
      </c>
      <c r="E5326" s="14" t="s">
        <v>449</v>
      </c>
      <c r="F5326" s="14" t="s">
        <v>505</v>
      </c>
      <c r="G5326" s="14"/>
      <c r="H5326" s="14" t="s">
        <v>7132</v>
      </c>
      <c r="I5326" s="14" t="s">
        <v>7132</v>
      </c>
      <c r="J5326" s="14" t="s">
        <v>425</v>
      </c>
      <c r="K5326" s="14"/>
      <c r="L5326" s="14" t="s">
        <v>425</v>
      </c>
      <c r="M5326" s="14" t="s">
        <v>4960</v>
      </c>
      <c r="N5326" s="14" t="s">
        <v>4961</v>
      </c>
      <c r="O5326" s="14" t="s">
        <v>5227</v>
      </c>
      <c r="P5326" s="14" t="s">
        <v>6473</v>
      </c>
      <c r="Q5326" s="14"/>
      <c r="R5326" s="14" t="s">
        <v>505</v>
      </c>
      <c r="S5326" s="14" t="s">
        <v>439</v>
      </c>
      <c r="T5326" s="35">
        <v>8600</v>
      </c>
      <c r="U5326" s="14" t="s">
        <v>4</v>
      </c>
      <c r="V5326" s="14">
        <v>153</v>
      </c>
      <c r="W5326" s="16">
        <f>+IF(datos_arg[[#This Row],[Moneda]]="ARS",datos_arg[[#This Row],[Monto]],datos_arg[[#This Row],[Monto]]*datos_arg[[#This Row],[TC]])</f>
        <v>8600</v>
      </c>
      <c r="X5326" s="16">
        <f>IFERROR(IF(datos_arg[[#This Row],[Moneda]]="USD",datos_arg[[#This Row],[Monto]],datos_arg[[#This Row],[Monto]]/datos_arg[[#This Row],[TC]]),0)</f>
        <v>56.209150326797385</v>
      </c>
      <c r="Y5326" s="14"/>
    </row>
    <row r="5327" spans="1:25" x14ac:dyDescent="0.25">
      <c r="A5327" s="14">
        <f t="shared" si="83"/>
        <v>5324</v>
      </c>
      <c r="B5327" s="1">
        <v>44349</v>
      </c>
      <c r="C5327" s="18">
        <f>+YEAR(datos_arg[[#This Row],[Fecha]])</f>
        <v>2021</v>
      </c>
      <c r="D5327" s="18">
        <f>+MONTH(datos_arg[[#This Row],[Fecha]])</f>
        <v>6</v>
      </c>
      <c r="E5327" s="14" t="s">
        <v>1016</v>
      </c>
      <c r="F5327" s="14" t="s">
        <v>5364</v>
      </c>
      <c r="G5327" s="14" t="s">
        <v>6699</v>
      </c>
      <c r="H5327" s="14" t="s">
        <v>7132</v>
      </c>
      <c r="I5327" s="14" t="s">
        <v>7132</v>
      </c>
      <c r="J5327" s="14" t="s">
        <v>425</v>
      </c>
      <c r="K5327" s="14"/>
      <c r="L5327" s="14" t="s">
        <v>425</v>
      </c>
      <c r="M5327" s="14" t="s">
        <v>215</v>
      </c>
      <c r="N5327" s="14" t="s">
        <v>215</v>
      </c>
      <c r="O5327" s="14" t="s">
        <v>2217</v>
      </c>
      <c r="P5327" s="14"/>
      <c r="Q5327" s="14"/>
      <c r="R5327" s="14" t="s">
        <v>5364</v>
      </c>
      <c r="S5327" s="14" t="s">
        <v>440</v>
      </c>
      <c r="T5327" s="35">
        <v>2200</v>
      </c>
      <c r="U5327" s="14" t="s">
        <v>2</v>
      </c>
      <c r="V5327" s="14">
        <v>153</v>
      </c>
      <c r="W5327" s="16">
        <f>+IF(datos_arg[[#This Row],[Moneda]]="ARS",datos_arg[[#This Row],[Monto]],datos_arg[[#This Row],[Monto]]*datos_arg[[#This Row],[TC]])</f>
        <v>336600</v>
      </c>
      <c r="X5327" s="16">
        <f>IFERROR(IF(datos_arg[[#This Row],[Moneda]]="USD",datos_arg[[#This Row],[Monto]],datos_arg[[#This Row],[Monto]]/datos_arg[[#This Row],[TC]]),0)</f>
        <v>2200</v>
      </c>
      <c r="Y5327" s="14"/>
    </row>
    <row r="5328" spans="1:25" x14ac:dyDescent="0.25">
      <c r="A5328" s="14">
        <f t="shared" si="83"/>
        <v>5325</v>
      </c>
      <c r="B5328" s="1">
        <v>44349</v>
      </c>
      <c r="C5328" s="18">
        <f>+YEAR(datos_arg[[#This Row],[Fecha]])</f>
        <v>2021</v>
      </c>
      <c r="D5328" s="18">
        <f>+MONTH(datos_arg[[#This Row],[Fecha]])</f>
        <v>6</v>
      </c>
      <c r="E5328" s="14" t="s">
        <v>1016</v>
      </c>
      <c r="F5328" s="14" t="s">
        <v>5365</v>
      </c>
      <c r="G5328" s="14" t="s">
        <v>6696</v>
      </c>
      <c r="H5328" s="14" t="s">
        <v>7132</v>
      </c>
      <c r="I5328" s="14" t="s">
        <v>7132</v>
      </c>
      <c r="J5328" s="14" t="s">
        <v>425</v>
      </c>
      <c r="K5328" s="14"/>
      <c r="L5328" s="14" t="s">
        <v>425</v>
      </c>
      <c r="M5328" s="14" t="s">
        <v>481</v>
      </c>
      <c r="N5328" s="14" t="s">
        <v>481</v>
      </c>
      <c r="O5328" s="14" t="s">
        <v>2217</v>
      </c>
      <c r="P5328" s="14"/>
      <c r="Q5328" s="14"/>
      <c r="R5328" s="14" t="s">
        <v>5365</v>
      </c>
      <c r="S5328" s="14" t="s">
        <v>440</v>
      </c>
      <c r="T5328" s="35">
        <v>2500</v>
      </c>
      <c r="U5328" s="14" t="s">
        <v>2</v>
      </c>
      <c r="V5328" s="14">
        <v>153</v>
      </c>
      <c r="W5328" s="16">
        <f>+IF(datos_arg[[#This Row],[Moneda]]="ARS",datos_arg[[#This Row],[Monto]],datos_arg[[#This Row],[Monto]]*datos_arg[[#This Row],[TC]])</f>
        <v>382500</v>
      </c>
      <c r="X5328" s="16">
        <f>IFERROR(IF(datos_arg[[#This Row],[Moneda]]="USD",datos_arg[[#This Row],[Monto]],datos_arg[[#This Row],[Monto]]/datos_arg[[#This Row],[TC]]),0)</f>
        <v>2500</v>
      </c>
      <c r="Y5328" s="14"/>
    </row>
    <row r="5329" spans="1:25" x14ac:dyDescent="0.25">
      <c r="A5329" s="14">
        <f t="shared" si="83"/>
        <v>5326</v>
      </c>
      <c r="B5329" s="1">
        <v>44349</v>
      </c>
      <c r="C5329" s="18">
        <f>+YEAR(datos_arg[[#This Row],[Fecha]])</f>
        <v>2021</v>
      </c>
      <c r="D5329" s="18">
        <f>+MONTH(datos_arg[[#This Row],[Fecha]])</f>
        <v>6</v>
      </c>
      <c r="E5329" s="14" t="s">
        <v>1016</v>
      </c>
      <c r="F5329" s="14" t="s">
        <v>5365</v>
      </c>
      <c r="G5329" s="14" t="s">
        <v>6698</v>
      </c>
      <c r="H5329" s="14" t="s">
        <v>7132</v>
      </c>
      <c r="I5329" s="14" t="s">
        <v>7132</v>
      </c>
      <c r="J5329" s="14" t="s">
        <v>425</v>
      </c>
      <c r="K5329" s="14"/>
      <c r="L5329" s="14" t="s">
        <v>425</v>
      </c>
      <c r="M5329" s="14" t="s">
        <v>150</v>
      </c>
      <c r="N5329" s="14" t="s">
        <v>150</v>
      </c>
      <c r="O5329" s="14" t="s">
        <v>2217</v>
      </c>
      <c r="P5329" s="14"/>
      <c r="Q5329" s="14"/>
      <c r="R5329" s="14" t="s">
        <v>5365</v>
      </c>
      <c r="S5329" s="14" t="s">
        <v>440</v>
      </c>
      <c r="T5329" s="35">
        <v>800</v>
      </c>
      <c r="U5329" s="14" t="s">
        <v>2</v>
      </c>
      <c r="V5329" s="14">
        <v>153</v>
      </c>
      <c r="W5329" s="16">
        <f>+IF(datos_arg[[#This Row],[Moneda]]="ARS",datos_arg[[#This Row],[Monto]],datos_arg[[#This Row],[Monto]]*datos_arg[[#This Row],[TC]])</f>
        <v>122400</v>
      </c>
      <c r="X5329" s="16">
        <f>IFERROR(IF(datos_arg[[#This Row],[Moneda]]="USD",datos_arg[[#This Row],[Monto]],datos_arg[[#This Row],[Monto]]/datos_arg[[#This Row],[TC]]),0)</f>
        <v>800</v>
      </c>
      <c r="Y5329" s="14"/>
    </row>
    <row r="5330" spans="1:25" x14ac:dyDescent="0.25">
      <c r="A5330" s="14">
        <f t="shared" si="83"/>
        <v>5327</v>
      </c>
      <c r="B5330" s="1">
        <v>44349</v>
      </c>
      <c r="C5330" s="18">
        <f>+YEAR(datos_arg[[#This Row],[Fecha]])</f>
        <v>2021</v>
      </c>
      <c r="D5330" s="18">
        <f>+MONTH(datos_arg[[#This Row],[Fecha]])</f>
        <v>6</v>
      </c>
      <c r="E5330" s="14" t="s">
        <v>1016</v>
      </c>
      <c r="F5330" s="14" t="s">
        <v>5365</v>
      </c>
      <c r="G5330" s="14" t="s">
        <v>6697</v>
      </c>
      <c r="H5330" s="14" t="s">
        <v>7132</v>
      </c>
      <c r="I5330" s="14" t="s">
        <v>7132</v>
      </c>
      <c r="J5330" s="14" t="s">
        <v>425</v>
      </c>
      <c r="K5330" s="14"/>
      <c r="L5330" s="14" t="s">
        <v>425</v>
      </c>
      <c r="M5330" s="14" t="s">
        <v>1170</v>
      </c>
      <c r="N5330" s="14" t="s">
        <v>1170</v>
      </c>
      <c r="O5330" s="14" t="s">
        <v>2217</v>
      </c>
      <c r="P5330" s="14"/>
      <c r="Q5330" s="14"/>
      <c r="R5330" s="14" t="s">
        <v>5365</v>
      </c>
      <c r="S5330" s="14" t="s">
        <v>440</v>
      </c>
      <c r="T5330" s="35">
        <v>1500</v>
      </c>
      <c r="U5330" s="14" t="s">
        <v>2</v>
      </c>
      <c r="V5330" s="14">
        <v>153</v>
      </c>
      <c r="W5330" s="16">
        <f>+IF(datos_arg[[#This Row],[Moneda]]="ARS",datos_arg[[#This Row],[Monto]],datos_arg[[#This Row],[Monto]]*datos_arg[[#This Row],[TC]])</f>
        <v>229500</v>
      </c>
      <c r="X5330" s="16">
        <f>IFERROR(IF(datos_arg[[#This Row],[Moneda]]="USD",datos_arg[[#This Row],[Monto]],datos_arg[[#This Row],[Monto]]/datos_arg[[#This Row],[TC]]),0)</f>
        <v>1500</v>
      </c>
      <c r="Y5330" s="14"/>
    </row>
    <row r="5331" spans="1:25" x14ac:dyDescent="0.25">
      <c r="A5331" s="14">
        <f t="shared" si="83"/>
        <v>5328</v>
      </c>
      <c r="B5331" s="1">
        <v>44349</v>
      </c>
      <c r="C5331" s="18">
        <f>+YEAR(datos_arg[[#This Row],[Fecha]])</f>
        <v>2021</v>
      </c>
      <c r="D5331" s="18">
        <f>+MONTH(datos_arg[[#This Row],[Fecha]])</f>
        <v>6</v>
      </c>
      <c r="E5331" s="14" t="s">
        <v>1016</v>
      </c>
      <c r="F5331" s="14" t="s">
        <v>5364</v>
      </c>
      <c r="G5331" s="14" t="s">
        <v>6705</v>
      </c>
      <c r="H5331" s="14" t="s">
        <v>7132</v>
      </c>
      <c r="I5331" s="14" t="s">
        <v>7132</v>
      </c>
      <c r="J5331" s="14" t="s">
        <v>425</v>
      </c>
      <c r="K5331" s="14"/>
      <c r="L5331" s="14" t="s">
        <v>425</v>
      </c>
      <c r="M5331" s="14" t="s">
        <v>400</v>
      </c>
      <c r="N5331" s="14" t="s">
        <v>400</v>
      </c>
      <c r="O5331" s="14" t="s">
        <v>2217</v>
      </c>
      <c r="P5331" s="14"/>
      <c r="Q5331" s="14"/>
      <c r="R5331" s="14" t="s">
        <v>5364</v>
      </c>
      <c r="S5331" s="14" t="s">
        <v>440</v>
      </c>
      <c r="T5331" s="35">
        <v>2800</v>
      </c>
      <c r="U5331" s="14" t="s">
        <v>2</v>
      </c>
      <c r="V5331" s="14">
        <v>153</v>
      </c>
      <c r="W5331" s="16">
        <f>+IF(datos_arg[[#This Row],[Moneda]]="ARS",datos_arg[[#This Row],[Monto]],datos_arg[[#This Row],[Monto]]*datos_arg[[#This Row],[TC]])</f>
        <v>428400</v>
      </c>
      <c r="X5331" s="16">
        <f>IFERROR(IF(datos_arg[[#This Row],[Moneda]]="USD",datos_arg[[#This Row],[Monto]],datos_arg[[#This Row],[Monto]]/datos_arg[[#This Row],[TC]]),0)</f>
        <v>2800</v>
      </c>
      <c r="Y5331" s="14"/>
    </row>
    <row r="5332" spans="1:25" x14ac:dyDescent="0.25">
      <c r="A5332" s="14">
        <f t="shared" si="83"/>
        <v>5329</v>
      </c>
      <c r="B5332" s="1">
        <v>44349</v>
      </c>
      <c r="C5332" s="18">
        <f>+YEAR(datos_arg[[#This Row],[Fecha]])</f>
        <v>2021</v>
      </c>
      <c r="D5332" s="18">
        <f>+MONTH(datos_arg[[#This Row],[Fecha]])</f>
        <v>6</v>
      </c>
      <c r="E5332" s="14" t="s">
        <v>1016</v>
      </c>
      <c r="F5332" s="14" t="s">
        <v>5364</v>
      </c>
      <c r="G5332" s="14" t="s">
        <v>6706</v>
      </c>
      <c r="H5332" s="14" t="s">
        <v>7132</v>
      </c>
      <c r="I5332" s="14" t="s">
        <v>7132</v>
      </c>
      <c r="J5332" s="14" t="s">
        <v>425</v>
      </c>
      <c r="K5332" s="14"/>
      <c r="L5332" s="14" t="s">
        <v>425</v>
      </c>
      <c r="M5332" s="14" t="s">
        <v>3429</v>
      </c>
      <c r="N5332" s="14" t="s">
        <v>3429</v>
      </c>
      <c r="O5332" s="14" t="s">
        <v>2217</v>
      </c>
      <c r="P5332" s="14"/>
      <c r="Q5332" s="14"/>
      <c r="R5332" s="14" t="s">
        <v>5364</v>
      </c>
      <c r="S5332" s="14" t="s">
        <v>440</v>
      </c>
      <c r="T5332" s="35">
        <v>2000</v>
      </c>
      <c r="U5332" s="14" t="s">
        <v>2</v>
      </c>
      <c r="V5332" s="14">
        <v>153</v>
      </c>
      <c r="W5332" s="16">
        <f>+IF(datos_arg[[#This Row],[Moneda]]="ARS",datos_arg[[#This Row],[Monto]],datos_arg[[#This Row],[Monto]]*datos_arg[[#This Row],[TC]])</f>
        <v>306000</v>
      </c>
      <c r="X5332" s="16">
        <f>IFERROR(IF(datos_arg[[#This Row],[Moneda]]="USD",datos_arg[[#This Row],[Monto]],datos_arg[[#This Row],[Monto]]/datos_arg[[#This Row],[TC]]),0)</f>
        <v>2000</v>
      </c>
      <c r="Y5332" s="14"/>
    </row>
    <row r="5333" spans="1:25" x14ac:dyDescent="0.25">
      <c r="A5333" s="14">
        <f t="shared" si="83"/>
        <v>5330</v>
      </c>
      <c r="B5333" s="1">
        <v>44349</v>
      </c>
      <c r="C5333" s="18">
        <f>+YEAR(datos_arg[[#This Row],[Fecha]])</f>
        <v>2021</v>
      </c>
      <c r="D5333" s="18">
        <f>+MONTH(datos_arg[[#This Row],[Fecha]])</f>
        <v>6</v>
      </c>
      <c r="E5333" s="14" t="s">
        <v>1016</v>
      </c>
      <c r="F5333" s="14" t="s">
        <v>5364</v>
      </c>
      <c r="G5333" s="14" t="s">
        <v>6704</v>
      </c>
      <c r="H5333" s="14" t="s">
        <v>7132</v>
      </c>
      <c r="I5333" s="14" t="s">
        <v>7132</v>
      </c>
      <c r="J5333" s="14" t="s">
        <v>425</v>
      </c>
      <c r="K5333" s="14"/>
      <c r="L5333" s="14" t="s">
        <v>425</v>
      </c>
      <c r="M5333" s="14" t="s">
        <v>2930</v>
      </c>
      <c r="N5333" s="14" t="s">
        <v>2930</v>
      </c>
      <c r="O5333" s="14" t="s">
        <v>2217</v>
      </c>
      <c r="P5333" s="14"/>
      <c r="Q5333" s="14"/>
      <c r="R5333" s="14" t="s">
        <v>5364</v>
      </c>
      <c r="S5333" s="14" t="s">
        <v>440</v>
      </c>
      <c r="T5333" s="35">
        <v>800</v>
      </c>
      <c r="U5333" s="14" t="s">
        <v>2</v>
      </c>
      <c r="V5333" s="14">
        <v>153</v>
      </c>
      <c r="W5333" s="16">
        <f>+IF(datos_arg[[#This Row],[Moneda]]="ARS",datos_arg[[#This Row],[Monto]],datos_arg[[#This Row],[Monto]]*datos_arg[[#This Row],[TC]])</f>
        <v>122400</v>
      </c>
      <c r="X5333" s="16">
        <f>IFERROR(IF(datos_arg[[#This Row],[Moneda]]="USD",datos_arg[[#This Row],[Monto]],datos_arg[[#This Row],[Monto]]/datos_arg[[#This Row],[TC]]),0)</f>
        <v>800</v>
      </c>
      <c r="Y5333" s="14"/>
    </row>
    <row r="5334" spans="1:25" x14ac:dyDescent="0.25">
      <c r="A5334" s="14">
        <f t="shared" si="83"/>
        <v>5331</v>
      </c>
      <c r="B5334" s="1">
        <v>44349</v>
      </c>
      <c r="C5334" s="18">
        <f>+YEAR(datos_arg[[#This Row],[Fecha]])</f>
        <v>2021</v>
      </c>
      <c r="D5334" s="18">
        <f>+MONTH(datos_arg[[#This Row],[Fecha]])</f>
        <v>6</v>
      </c>
      <c r="E5334" s="14" t="s">
        <v>1016</v>
      </c>
      <c r="F5334" s="14" t="s">
        <v>5364</v>
      </c>
      <c r="G5334" s="14" t="s">
        <v>6701</v>
      </c>
      <c r="H5334" s="14" t="s">
        <v>7132</v>
      </c>
      <c r="I5334" s="14" t="s">
        <v>7132</v>
      </c>
      <c r="J5334" s="14" t="s">
        <v>425</v>
      </c>
      <c r="K5334" s="14"/>
      <c r="L5334" s="14" t="s">
        <v>425</v>
      </c>
      <c r="M5334" s="14" t="s">
        <v>169</v>
      </c>
      <c r="N5334" s="14" t="s">
        <v>169</v>
      </c>
      <c r="O5334" s="14" t="s">
        <v>2217</v>
      </c>
      <c r="P5334" s="14"/>
      <c r="Q5334" s="14"/>
      <c r="R5334" s="14" t="s">
        <v>5364</v>
      </c>
      <c r="S5334" s="14" t="s">
        <v>440</v>
      </c>
      <c r="T5334" s="35">
        <v>1500</v>
      </c>
      <c r="U5334" s="14" t="s">
        <v>2</v>
      </c>
      <c r="V5334" s="14">
        <v>153</v>
      </c>
      <c r="W5334" s="16">
        <f>+IF(datos_arg[[#This Row],[Moneda]]="ARS",datos_arg[[#This Row],[Monto]],datos_arg[[#This Row],[Monto]]*datos_arg[[#This Row],[TC]])</f>
        <v>229500</v>
      </c>
      <c r="X5334" s="16">
        <f>IFERROR(IF(datos_arg[[#This Row],[Moneda]]="USD",datos_arg[[#This Row],[Monto]],datos_arg[[#This Row],[Monto]]/datos_arg[[#This Row],[TC]]),0)</f>
        <v>1500</v>
      </c>
      <c r="Y5334" s="14"/>
    </row>
    <row r="5335" spans="1:25" x14ac:dyDescent="0.25">
      <c r="A5335" s="14">
        <f t="shared" si="83"/>
        <v>5332</v>
      </c>
      <c r="B5335" s="1">
        <v>44349</v>
      </c>
      <c r="C5335" s="18">
        <f>+YEAR(datos_arg[[#This Row],[Fecha]])</f>
        <v>2021</v>
      </c>
      <c r="D5335" s="18">
        <f>+MONTH(datos_arg[[#This Row],[Fecha]])</f>
        <v>6</v>
      </c>
      <c r="E5335" s="14" t="s">
        <v>1016</v>
      </c>
      <c r="F5335" s="14" t="s">
        <v>5364</v>
      </c>
      <c r="G5335" s="14" t="s">
        <v>6702</v>
      </c>
      <c r="H5335" s="14" t="s">
        <v>7132</v>
      </c>
      <c r="I5335" s="14" t="s">
        <v>7132</v>
      </c>
      <c r="J5335" s="14" t="s">
        <v>425</v>
      </c>
      <c r="K5335" s="14"/>
      <c r="L5335" s="14" t="s">
        <v>425</v>
      </c>
      <c r="M5335" s="14" t="s">
        <v>978</v>
      </c>
      <c r="N5335" s="14" t="s">
        <v>978</v>
      </c>
      <c r="O5335" s="14" t="s">
        <v>2217</v>
      </c>
      <c r="P5335" s="14"/>
      <c r="Q5335" s="14"/>
      <c r="R5335" s="14" t="s">
        <v>5364</v>
      </c>
      <c r="S5335" s="14" t="s">
        <v>440</v>
      </c>
      <c r="T5335" s="35">
        <v>1500</v>
      </c>
      <c r="U5335" s="14" t="s">
        <v>2</v>
      </c>
      <c r="V5335" s="14">
        <v>153</v>
      </c>
      <c r="W5335" s="16">
        <f>+IF(datos_arg[[#This Row],[Moneda]]="ARS",datos_arg[[#This Row],[Monto]],datos_arg[[#This Row],[Monto]]*datos_arg[[#This Row],[TC]])</f>
        <v>229500</v>
      </c>
      <c r="X5335" s="16">
        <f>IFERROR(IF(datos_arg[[#This Row],[Moneda]]="USD",datos_arg[[#This Row],[Monto]],datos_arg[[#This Row],[Monto]]/datos_arg[[#This Row],[TC]]),0)</f>
        <v>1500</v>
      </c>
      <c r="Y5335" s="14"/>
    </row>
    <row r="5336" spans="1:25" x14ac:dyDescent="0.25">
      <c r="A5336" s="14">
        <f t="shared" si="83"/>
        <v>5333</v>
      </c>
      <c r="B5336" s="1">
        <v>44349</v>
      </c>
      <c r="C5336" s="18">
        <f>+YEAR(datos_arg[[#This Row],[Fecha]])</f>
        <v>2021</v>
      </c>
      <c r="D5336" s="18">
        <f>+MONTH(datos_arg[[#This Row],[Fecha]])</f>
        <v>6</v>
      </c>
      <c r="E5336" s="14" t="s">
        <v>1016</v>
      </c>
      <c r="F5336" s="14" t="s">
        <v>5364</v>
      </c>
      <c r="G5336" s="14" t="s">
        <v>6703</v>
      </c>
      <c r="H5336" s="14" t="s">
        <v>7132</v>
      </c>
      <c r="I5336" s="14" t="s">
        <v>7132</v>
      </c>
      <c r="J5336" s="14" t="s">
        <v>425</v>
      </c>
      <c r="K5336" s="14"/>
      <c r="L5336" s="14" t="s">
        <v>425</v>
      </c>
      <c r="M5336" s="14" t="s">
        <v>198</v>
      </c>
      <c r="N5336" s="14" t="s">
        <v>198</v>
      </c>
      <c r="O5336" s="14" t="s">
        <v>2217</v>
      </c>
      <c r="P5336" s="14"/>
      <c r="Q5336" s="14"/>
      <c r="R5336" s="14" t="s">
        <v>5364</v>
      </c>
      <c r="S5336" s="14" t="s">
        <v>440</v>
      </c>
      <c r="T5336" s="35">
        <v>2000</v>
      </c>
      <c r="U5336" s="14" t="s">
        <v>2</v>
      </c>
      <c r="V5336" s="14">
        <v>153</v>
      </c>
      <c r="W5336" s="16">
        <f>+IF(datos_arg[[#This Row],[Moneda]]="ARS",datos_arg[[#This Row],[Monto]],datos_arg[[#This Row],[Monto]]*datos_arg[[#This Row],[TC]])</f>
        <v>306000</v>
      </c>
      <c r="X5336" s="16">
        <f>IFERROR(IF(datos_arg[[#This Row],[Moneda]]="USD",datos_arg[[#This Row],[Monto]],datos_arg[[#This Row],[Monto]]/datos_arg[[#This Row],[TC]]),0)</f>
        <v>2000</v>
      </c>
      <c r="Y5336" s="14"/>
    </row>
    <row r="5337" spans="1:25" x14ac:dyDescent="0.25">
      <c r="A5337" s="14">
        <f t="shared" si="83"/>
        <v>5334</v>
      </c>
      <c r="B5337" s="1">
        <v>44349</v>
      </c>
      <c r="C5337" s="18">
        <f>+YEAR(datos_arg[[#This Row],[Fecha]])</f>
        <v>2021</v>
      </c>
      <c r="D5337" s="18">
        <f>+MONTH(datos_arg[[#This Row],[Fecha]])</f>
        <v>6</v>
      </c>
      <c r="E5337" s="14" t="s">
        <v>1016</v>
      </c>
      <c r="F5337" s="14" t="s">
        <v>5364</v>
      </c>
      <c r="G5337" s="14" t="s">
        <v>6699</v>
      </c>
      <c r="H5337" s="14" t="s">
        <v>7132</v>
      </c>
      <c r="I5337" s="14" t="s">
        <v>7132</v>
      </c>
      <c r="J5337" s="14" t="s">
        <v>425</v>
      </c>
      <c r="K5337" s="14"/>
      <c r="L5337" s="14" t="s">
        <v>425</v>
      </c>
      <c r="M5337" s="14" t="s">
        <v>137</v>
      </c>
      <c r="N5337" s="14" t="s">
        <v>137</v>
      </c>
      <c r="O5337" s="14" t="s">
        <v>2217</v>
      </c>
      <c r="P5337" s="14"/>
      <c r="Q5337" s="14"/>
      <c r="R5337" s="14" t="s">
        <v>5364</v>
      </c>
      <c r="S5337" s="14" t="s">
        <v>440</v>
      </c>
      <c r="T5337" s="35">
        <v>3300</v>
      </c>
      <c r="U5337" s="14" t="s">
        <v>2</v>
      </c>
      <c r="V5337" s="14">
        <v>153</v>
      </c>
      <c r="W5337" s="16">
        <f>+IF(datos_arg[[#This Row],[Moneda]]="ARS",datos_arg[[#This Row],[Monto]],datos_arg[[#This Row],[Monto]]*datos_arg[[#This Row],[TC]])</f>
        <v>504900</v>
      </c>
      <c r="X5337" s="16">
        <f>IFERROR(IF(datos_arg[[#This Row],[Moneda]]="USD",datos_arg[[#This Row],[Monto]],datos_arg[[#This Row],[Monto]]/datos_arg[[#This Row],[TC]]),0)</f>
        <v>3300</v>
      </c>
      <c r="Y5337" s="14"/>
    </row>
    <row r="5338" spans="1:25" x14ac:dyDescent="0.25">
      <c r="A5338" s="14">
        <f t="shared" si="83"/>
        <v>5335</v>
      </c>
      <c r="B5338" s="1">
        <v>44349</v>
      </c>
      <c r="C5338" s="18">
        <f>+YEAR(datos_arg[[#This Row],[Fecha]])</f>
        <v>2021</v>
      </c>
      <c r="D5338" s="18">
        <f>+MONTH(datos_arg[[#This Row],[Fecha]])</f>
        <v>6</v>
      </c>
      <c r="E5338" s="14" t="s">
        <v>1016</v>
      </c>
      <c r="F5338" s="14" t="s">
        <v>5364</v>
      </c>
      <c r="G5338" s="14" t="s">
        <v>6700</v>
      </c>
      <c r="H5338" s="14" t="s">
        <v>7132</v>
      </c>
      <c r="I5338" s="14" t="s">
        <v>7132</v>
      </c>
      <c r="J5338" s="14" t="s">
        <v>425</v>
      </c>
      <c r="K5338" s="14"/>
      <c r="L5338" s="14" t="s">
        <v>425</v>
      </c>
      <c r="M5338" s="14" t="s">
        <v>119</v>
      </c>
      <c r="N5338" s="14" t="s">
        <v>119</v>
      </c>
      <c r="O5338" s="14" t="s">
        <v>2217</v>
      </c>
      <c r="P5338" s="14"/>
      <c r="Q5338" s="14"/>
      <c r="R5338" s="14" t="s">
        <v>5364</v>
      </c>
      <c r="S5338" s="14" t="s">
        <v>440</v>
      </c>
      <c r="T5338" s="35">
        <v>2500</v>
      </c>
      <c r="U5338" s="14" t="s">
        <v>2</v>
      </c>
      <c r="V5338" s="14">
        <v>153</v>
      </c>
      <c r="W5338" s="16">
        <f>+IF(datos_arg[[#This Row],[Moneda]]="ARS",datos_arg[[#This Row],[Monto]],datos_arg[[#This Row],[Monto]]*datos_arg[[#This Row],[TC]])</f>
        <v>382500</v>
      </c>
      <c r="X5338" s="16">
        <f>IFERROR(IF(datos_arg[[#This Row],[Moneda]]="USD",datos_arg[[#This Row],[Monto]],datos_arg[[#This Row],[Monto]]/datos_arg[[#This Row],[TC]]),0)</f>
        <v>2500</v>
      </c>
      <c r="Y5338" s="14"/>
    </row>
    <row r="5339" spans="1:25" x14ac:dyDescent="0.25">
      <c r="A5339" s="14">
        <f t="shared" si="83"/>
        <v>5336</v>
      </c>
      <c r="B5339" s="1">
        <v>44349</v>
      </c>
      <c r="C5339" s="18">
        <f>+YEAR(datos_arg[[#This Row],[Fecha]])</f>
        <v>2021</v>
      </c>
      <c r="D5339" s="18">
        <f>+MONTH(datos_arg[[#This Row],[Fecha]])</f>
        <v>6</v>
      </c>
      <c r="E5339" s="14" t="s">
        <v>1016</v>
      </c>
      <c r="F5339" s="14" t="s">
        <v>5365</v>
      </c>
      <c r="G5339" s="14" t="s">
        <v>6726</v>
      </c>
      <c r="H5339" s="14" t="s">
        <v>7132</v>
      </c>
      <c r="I5339" s="14" t="s">
        <v>7132</v>
      </c>
      <c r="J5339" s="14" t="s">
        <v>425</v>
      </c>
      <c r="K5339" s="14"/>
      <c r="L5339" s="14" t="s">
        <v>425</v>
      </c>
      <c r="M5339" s="14" t="s">
        <v>3767</v>
      </c>
      <c r="N5339" s="14" t="s">
        <v>3767</v>
      </c>
      <c r="O5339" s="14" t="s">
        <v>2217</v>
      </c>
      <c r="P5339" s="14"/>
      <c r="Q5339" s="14"/>
      <c r="R5339" s="14" t="s">
        <v>5365</v>
      </c>
      <c r="S5339" s="14" t="s">
        <v>440</v>
      </c>
      <c r="T5339" s="35">
        <v>700</v>
      </c>
      <c r="U5339" s="14" t="s">
        <v>2</v>
      </c>
      <c r="V5339" s="14">
        <v>153</v>
      </c>
      <c r="W5339" s="16">
        <f>+IF(datos_arg[[#This Row],[Moneda]]="ARS",datos_arg[[#This Row],[Monto]],datos_arg[[#This Row],[Monto]]*datos_arg[[#This Row],[TC]])</f>
        <v>107100</v>
      </c>
      <c r="X5339" s="16">
        <f>IFERROR(IF(datos_arg[[#This Row],[Moneda]]="USD",datos_arg[[#This Row],[Monto]],datos_arg[[#This Row],[Monto]]/datos_arg[[#This Row],[TC]]),0)</f>
        <v>700</v>
      </c>
      <c r="Y5339" s="14"/>
    </row>
    <row r="5340" spans="1:25" x14ac:dyDescent="0.25">
      <c r="A5340" s="14">
        <f t="shared" si="83"/>
        <v>5337</v>
      </c>
      <c r="B5340" s="1">
        <v>44349</v>
      </c>
      <c r="C5340" s="18">
        <f>+YEAR(datos_arg[[#This Row],[Fecha]])</f>
        <v>2021</v>
      </c>
      <c r="D5340" s="18">
        <f>+MONTH(datos_arg[[#This Row],[Fecha]])</f>
        <v>6</v>
      </c>
      <c r="E5340" s="14" t="s">
        <v>1016</v>
      </c>
      <c r="F5340" s="14" t="s">
        <v>5364</v>
      </c>
      <c r="G5340" s="14" t="s">
        <v>6704</v>
      </c>
      <c r="H5340" s="14" t="s">
        <v>7132</v>
      </c>
      <c r="I5340" s="14" t="s">
        <v>7132</v>
      </c>
      <c r="J5340" s="14" t="s">
        <v>425</v>
      </c>
      <c r="K5340" s="14"/>
      <c r="L5340" s="14" t="s">
        <v>425</v>
      </c>
      <c r="M5340" s="14" t="s">
        <v>5228</v>
      </c>
      <c r="N5340" s="14" t="s">
        <v>5228</v>
      </c>
      <c r="O5340" s="14" t="s">
        <v>5230</v>
      </c>
      <c r="P5340" s="14"/>
      <c r="Q5340" s="14"/>
      <c r="R5340" s="14" t="s">
        <v>5364</v>
      </c>
      <c r="S5340" s="14" t="s">
        <v>440</v>
      </c>
      <c r="T5340" s="35">
        <v>1000</v>
      </c>
      <c r="U5340" s="14" t="s">
        <v>2</v>
      </c>
      <c r="V5340" s="14">
        <v>153</v>
      </c>
      <c r="W5340" s="16">
        <f>+IF(datos_arg[[#This Row],[Moneda]]="ARS",datos_arg[[#This Row],[Monto]],datos_arg[[#This Row],[Monto]]*datos_arg[[#This Row],[TC]])</f>
        <v>153000</v>
      </c>
      <c r="X5340" s="16">
        <f>IFERROR(IF(datos_arg[[#This Row],[Moneda]]="USD",datos_arg[[#This Row],[Monto]],datos_arg[[#This Row],[Monto]]/datos_arg[[#This Row],[TC]]),0)</f>
        <v>1000</v>
      </c>
      <c r="Y5340" s="14"/>
    </row>
    <row r="5341" spans="1:25" x14ac:dyDescent="0.25">
      <c r="A5341" s="14">
        <f t="shared" si="83"/>
        <v>5338</v>
      </c>
      <c r="B5341" s="1">
        <v>44349</v>
      </c>
      <c r="C5341" s="18">
        <f>+YEAR(datos_arg[[#This Row],[Fecha]])</f>
        <v>2021</v>
      </c>
      <c r="D5341" s="18">
        <f>+MONTH(datos_arg[[#This Row],[Fecha]])</f>
        <v>6</v>
      </c>
      <c r="E5341" s="14" t="s">
        <v>1016</v>
      </c>
      <c r="F5341" s="14" t="s">
        <v>5364</v>
      </c>
      <c r="G5341" s="14" t="s">
        <v>6703</v>
      </c>
      <c r="H5341" s="14" t="s">
        <v>7132</v>
      </c>
      <c r="I5341" s="14" t="s">
        <v>7132</v>
      </c>
      <c r="J5341" s="14" t="s">
        <v>425</v>
      </c>
      <c r="K5341" s="14"/>
      <c r="L5341" s="14" t="s">
        <v>425</v>
      </c>
      <c r="M5341" s="14" t="s">
        <v>5229</v>
      </c>
      <c r="N5341" s="14" t="s">
        <v>5229</v>
      </c>
      <c r="O5341" s="14" t="s">
        <v>5231</v>
      </c>
      <c r="P5341" s="14"/>
      <c r="Q5341" s="14"/>
      <c r="R5341" s="14" t="s">
        <v>5364</v>
      </c>
      <c r="S5341" s="14" t="s">
        <v>440</v>
      </c>
      <c r="T5341" s="35">
        <v>150</v>
      </c>
      <c r="U5341" s="14" t="s">
        <v>2</v>
      </c>
      <c r="V5341" s="14">
        <v>153</v>
      </c>
      <c r="W5341" s="16">
        <f>+IF(datos_arg[[#This Row],[Moneda]]="ARS",datos_arg[[#This Row],[Monto]],datos_arg[[#This Row],[Monto]]*datos_arg[[#This Row],[TC]])</f>
        <v>22950</v>
      </c>
      <c r="X5341" s="16">
        <f>IFERROR(IF(datos_arg[[#This Row],[Moneda]]="USD",datos_arg[[#This Row],[Monto]],datos_arg[[#This Row],[Monto]]/datos_arg[[#This Row],[TC]]),0)</f>
        <v>150</v>
      </c>
      <c r="Y5341" s="14"/>
    </row>
    <row r="5342" spans="1:25" ht="15" customHeight="1" x14ac:dyDescent="0.25">
      <c r="A5342" s="14">
        <f t="shared" si="83"/>
        <v>5339</v>
      </c>
      <c r="B5342" s="1">
        <v>44349</v>
      </c>
      <c r="C5342" s="18">
        <f>+YEAR(datos_arg[[#This Row],[Fecha]])</f>
        <v>2021</v>
      </c>
      <c r="D5342" s="18">
        <f>+MONTH(datos_arg[[#This Row],[Fecha]])</f>
        <v>6</v>
      </c>
      <c r="E5342" s="14" t="s">
        <v>1015</v>
      </c>
      <c r="F5342" s="14" t="s">
        <v>403</v>
      </c>
      <c r="G5342" s="14" t="s">
        <v>970</v>
      </c>
      <c r="H5342" s="14" t="s">
        <v>7132</v>
      </c>
      <c r="I5342" s="14" t="s">
        <v>7132</v>
      </c>
      <c r="J5342" s="14" t="s">
        <v>425</v>
      </c>
      <c r="K5342" s="14"/>
      <c r="L5342" s="14" t="s">
        <v>425</v>
      </c>
      <c r="M5342" s="14" t="s">
        <v>493</v>
      </c>
      <c r="N5342" s="14" t="s">
        <v>741</v>
      </c>
      <c r="O5342" s="14" t="s">
        <v>5192</v>
      </c>
      <c r="P5342" s="14"/>
      <c r="Q5342" s="14"/>
      <c r="R5342" s="14" t="s">
        <v>970</v>
      </c>
      <c r="S5342" s="14" t="s">
        <v>439</v>
      </c>
      <c r="T5342" s="35">
        <v>4000</v>
      </c>
      <c r="U5342" s="14" t="s">
        <v>4</v>
      </c>
      <c r="V5342" s="14">
        <v>153</v>
      </c>
      <c r="W5342" s="16">
        <f>+IF(datos_arg[[#This Row],[Moneda]]="ARS",datos_arg[[#This Row],[Monto]],datos_arg[[#This Row],[Monto]]*datos_arg[[#This Row],[TC]])</f>
        <v>4000</v>
      </c>
      <c r="X5342" s="16">
        <f>IFERROR(IF(datos_arg[[#This Row],[Moneda]]="USD",datos_arg[[#This Row],[Monto]],datos_arg[[#This Row],[Monto]]/datos_arg[[#This Row],[TC]]),0)</f>
        <v>26.143790849673202</v>
      </c>
      <c r="Y5342" s="14"/>
    </row>
    <row r="5343" spans="1:25" ht="15" customHeight="1" x14ac:dyDescent="0.25">
      <c r="A5343" s="14">
        <f t="shared" si="83"/>
        <v>5340</v>
      </c>
      <c r="B5343" s="1">
        <v>44349</v>
      </c>
      <c r="C5343" s="18">
        <f>+YEAR(datos_arg[[#This Row],[Fecha]])</f>
        <v>2021</v>
      </c>
      <c r="D5343" s="18">
        <f>+MONTH(datos_arg[[#This Row],[Fecha]])</f>
        <v>6</v>
      </c>
      <c r="E5343" s="14" t="s">
        <v>1016</v>
      </c>
      <c r="F5343" s="14" t="s">
        <v>5364</v>
      </c>
      <c r="G5343" s="14" t="s">
        <v>6706</v>
      </c>
      <c r="H5343" s="14" t="s">
        <v>7132</v>
      </c>
      <c r="I5343" s="14" t="s">
        <v>7132</v>
      </c>
      <c r="J5343" s="14" t="s">
        <v>425</v>
      </c>
      <c r="K5343" s="14"/>
      <c r="L5343" s="14" t="s">
        <v>425</v>
      </c>
      <c r="M5343" s="14" t="s">
        <v>3429</v>
      </c>
      <c r="N5343" s="14" t="s">
        <v>3429</v>
      </c>
      <c r="O5343" s="14" t="s">
        <v>3434</v>
      </c>
      <c r="P5343" s="14"/>
      <c r="Q5343" s="14"/>
      <c r="R5343" s="14" t="s">
        <v>5364</v>
      </c>
      <c r="S5343" s="14" t="s">
        <v>439</v>
      </c>
      <c r="T5343" s="35">
        <v>12000</v>
      </c>
      <c r="U5343" s="14" t="s">
        <v>4</v>
      </c>
      <c r="V5343" s="14">
        <v>153</v>
      </c>
      <c r="W5343" s="16">
        <f>+IF(datos_arg[[#This Row],[Moneda]]="ARS",datos_arg[[#This Row],[Monto]],datos_arg[[#This Row],[Monto]]*datos_arg[[#This Row],[TC]])</f>
        <v>12000</v>
      </c>
      <c r="X5343" s="16">
        <f>IFERROR(IF(datos_arg[[#This Row],[Moneda]]="USD",datos_arg[[#This Row],[Monto]],datos_arg[[#This Row],[Monto]]/datos_arg[[#This Row],[TC]]),0)</f>
        <v>78.431372549019613</v>
      </c>
      <c r="Y5343" s="14"/>
    </row>
    <row r="5344" spans="1:25" x14ac:dyDescent="0.25">
      <c r="A5344" s="14">
        <f t="shared" si="83"/>
        <v>5341</v>
      </c>
      <c r="B5344" s="1">
        <v>44349</v>
      </c>
      <c r="C5344" s="18">
        <f>+YEAR(datos_arg[[#This Row],[Fecha]])</f>
        <v>2021</v>
      </c>
      <c r="D5344" s="18">
        <f>+MONTH(datos_arg[[#This Row],[Fecha]])</f>
        <v>6</v>
      </c>
      <c r="E5344" s="14" t="s">
        <v>1016</v>
      </c>
      <c r="F5344" s="14" t="s">
        <v>5364</v>
      </c>
      <c r="G5344" s="14" t="s">
        <v>6700</v>
      </c>
      <c r="H5344" s="14" t="s">
        <v>7132</v>
      </c>
      <c r="I5344" s="14" t="s">
        <v>7132</v>
      </c>
      <c r="J5344" s="14" t="s">
        <v>425</v>
      </c>
      <c r="K5344" s="14"/>
      <c r="L5344" s="14" t="s">
        <v>425</v>
      </c>
      <c r="M5344" s="14" t="s">
        <v>4625</v>
      </c>
      <c r="N5344" s="14" t="s">
        <v>4625</v>
      </c>
      <c r="O5344" s="14" t="s">
        <v>4469</v>
      </c>
      <c r="P5344" s="14"/>
      <c r="Q5344" s="14"/>
      <c r="R5344" s="14" t="s">
        <v>5364</v>
      </c>
      <c r="S5344" s="14" t="s">
        <v>440</v>
      </c>
      <c r="T5344" s="35">
        <v>100</v>
      </c>
      <c r="U5344" s="14" t="s">
        <v>2</v>
      </c>
      <c r="V5344" s="14">
        <v>153</v>
      </c>
      <c r="W5344" s="16">
        <f>+IF(datos_arg[[#This Row],[Moneda]]="ARS",datos_arg[[#This Row],[Monto]],datos_arg[[#This Row],[Monto]]*datos_arg[[#This Row],[TC]])</f>
        <v>15300</v>
      </c>
      <c r="X5344" s="16">
        <f>IFERROR(IF(datos_arg[[#This Row],[Moneda]]="USD",datos_arg[[#This Row],[Monto]],datos_arg[[#This Row],[Monto]]/datos_arg[[#This Row],[TC]]),0)</f>
        <v>100</v>
      </c>
      <c r="Y5344" s="14"/>
    </row>
    <row r="5345" spans="1:25" ht="15" customHeight="1" x14ac:dyDescent="0.25">
      <c r="A5345" s="14">
        <f t="shared" si="83"/>
        <v>5342</v>
      </c>
      <c r="B5345" s="1">
        <v>44349</v>
      </c>
      <c r="C5345" s="18">
        <f>+YEAR(datos_arg[[#This Row],[Fecha]])</f>
        <v>2021</v>
      </c>
      <c r="D5345" s="18">
        <f>+MONTH(datos_arg[[#This Row],[Fecha]])</f>
        <v>6</v>
      </c>
      <c r="E5345" s="14" t="s">
        <v>1016</v>
      </c>
      <c r="F5345" s="14" t="s">
        <v>405</v>
      </c>
      <c r="G5345" s="14"/>
      <c r="H5345" s="14" t="s">
        <v>433</v>
      </c>
      <c r="I5345" s="14" t="s">
        <v>6718</v>
      </c>
      <c r="J5345" s="14" t="s">
        <v>425</v>
      </c>
      <c r="K5345" s="14"/>
      <c r="L5345" s="14" t="s">
        <v>425</v>
      </c>
      <c r="M5345" s="14" t="s">
        <v>433</v>
      </c>
      <c r="N5345" s="14" t="s">
        <v>4432</v>
      </c>
      <c r="O5345" s="14" t="s">
        <v>7548</v>
      </c>
      <c r="P5345" s="6" t="s">
        <v>6474</v>
      </c>
      <c r="Q5345" s="14"/>
      <c r="R5345" s="14" t="s">
        <v>405</v>
      </c>
      <c r="S5345" s="14" t="s">
        <v>439</v>
      </c>
      <c r="T5345" s="35">
        <v>86836</v>
      </c>
      <c r="U5345" s="14" t="s">
        <v>4</v>
      </c>
      <c r="V5345" s="14">
        <v>153</v>
      </c>
      <c r="W5345" s="16">
        <f>+IF(datos_arg[[#This Row],[Moneda]]="ARS",datos_arg[[#This Row],[Monto]],datos_arg[[#This Row],[Monto]]*datos_arg[[#This Row],[TC]])</f>
        <v>86836</v>
      </c>
      <c r="X5345" s="16">
        <f>IFERROR(IF(datos_arg[[#This Row],[Moneda]]="USD",datos_arg[[#This Row],[Monto]],datos_arg[[#This Row],[Monto]]/datos_arg[[#This Row],[TC]]),0)</f>
        <v>567.55555555555554</v>
      </c>
      <c r="Y5345" s="14"/>
    </row>
    <row r="5346" spans="1:25" ht="15" customHeight="1" x14ac:dyDescent="0.25">
      <c r="A5346" s="14">
        <f t="shared" si="83"/>
        <v>5343</v>
      </c>
      <c r="B5346" s="1">
        <v>44350</v>
      </c>
      <c r="C5346" s="18">
        <f>+YEAR(datos_arg[[#This Row],[Fecha]])</f>
        <v>2021</v>
      </c>
      <c r="D5346" s="18">
        <f>+MONTH(datos_arg[[#This Row],[Fecha]])</f>
        <v>6</v>
      </c>
      <c r="E5346" s="14" t="s">
        <v>1016</v>
      </c>
      <c r="F5346" s="14" t="s">
        <v>404</v>
      </c>
      <c r="G5346" s="14"/>
      <c r="H5346" s="14" t="s">
        <v>6646</v>
      </c>
      <c r="I5346" s="14" t="s">
        <v>7132</v>
      </c>
      <c r="J5346" s="14" t="s">
        <v>425</v>
      </c>
      <c r="K5346" s="14"/>
      <c r="L5346" s="14" t="s">
        <v>425</v>
      </c>
      <c r="M5346" s="14" t="s">
        <v>5076</v>
      </c>
      <c r="N5346" s="14" t="s">
        <v>5076</v>
      </c>
      <c r="O5346" s="14" t="s">
        <v>5232</v>
      </c>
      <c r="P5346" s="14" t="s">
        <v>6475</v>
      </c>
      <c r="Q5346" s="14"/>
      <c r="R5346" s="14" t="s">
        <v>404</v>
      </c>
      <c r="S5346" s="14" t="s">
        <v>613</v>
      </c>
      <c r="T5346" s="35">
        <v>3000</v>
      </c>
      <c r="U5346" s="14" t="s">
        <v>4</v>
      </c>
      <c r="V5346" s="14">
        <v>153</v>
      </c>
      <c r="W5346" s="16">
        <f>+IF(datos_arg[[#This Row],[Moneda]]="ARS",datos_arg[[#This Row],[Monto]],datos_arg[[#This Row],[Monto]]*datos_arg[[#This Row],[TC]])</f>
        <v>3000</v>
      </c>
      <c r="X5346" s="16">
        <f>IFERROR(IF(datos_arg[[#This Row],[Moneda]]="USD",datos_arg[[#This Row],[Monto]],datos_arg[[#This Row],[Monto]]/datos_arg[[#This Row],[TC]]),0)</f>
        <v>19.607843137254903</v>
      </c>
      <c r="Y5346" s="14"/>
    </row>
    <row r="5347" spans="1:25" ht="15" customHeight="1" x14ac:dyDescent="0.25">
      <c r="A5347" s="14">
        <f t="shared" si="83"/>
        <v>5344</v>
      </c>
      <c r="B5347" s="1">
        <v>44350</v>
      </c>
      <c r="C5347" s="18">
        <f>+YEAR(datos_arg[[#This Row],[Fecha]])</f>
        <v>2021</v>
      </c>
      <c r="D5347" s="18">
        <f>+MONTH(datos_arg[[#This Row],[Fecha]])</f>
        <v>6</v>
      </c>
      <c r="E5347" s="14" t="s">
        <v>1015</v>
      </c>
      <c r="F5347" s="14" t="s">
        <v>430</v>
      </c>
      <c r="G5347" s="14"/>
      <c r="H5347" s="14" t="s">
        <v>7132</v>
      </c>
      <c r="I5347" s="14" t="s">
        <v>7132</v>
      </c>
      <c r="J5347" s="14" t="s">
        <v>425</v>
      </c>
      <c r="K5347" s="14"/>
      <c r="L5347" s="14" t="s">
        <v>425</v>
      </c>
      <c r="M5347" s="14" t="s">
        <v>3961</v>
      </c>
      <c r="N5347" s="14" t="s">
        <v>6476</v>
      </c>
      <c r="O5347" s="14" t="s">
        <v>7085</v>
      </c>
      <c r="P5347" s="14"/>
      <c r="Q5347" s="14"/>
      <c r="R5347" s="14" t="s">
        <v>430</v>
      </c>
      <c r="S5347" s="14" t="s">
        <v>439</v>
      </c>
      <c r="T5347" s="35">
        <v>0</v>
      </c>
      <c r="U5347" s="14" t="s">
        <v>4</v>
      </c>
      <c r="V5347" s="14">
        <v>153</v>
      </c>
      <c r="W5347" s="16">
        <f>+IF(datos_arg[[#This Row],[Moneda]]="ARS",datos_arg[[#This Row],[Monto]],datos_arg[[#This Row],[Monto]]*datos_arg[[#This Row],[TC]])</f>
        <v>0</v>
      </c>
      <c r="X5347" s="16">
        <f>IFERROR(IF(datos_arg[[#This Row],[Moneda]]="USD",datos_arg[[#This Row],[Monto]],datos_arg[[#This Row],[Monto]]/datos_arg[[#This Row],[TC]]),0)</f>
        <v>0</v>
      </c>
      <c r="Y5347" s="14"/>
    </row>
    <row r="5348" spans="1:25" ht="15" customHeight="1" x14ac:dyDescent="0.25">
      <c r="A5348" s="14">
        <f t="shared" si="83"/>
        <v>5345</v>
      </c>
      <c r="B5348" s="1">
        <v>44350</v>
      </c>
      <c r="C5348" s="18">
        <f>+YEAR(datos_arg[[#This Row],[Fecha]])</f>
        <v>2021</v>
      </c>
      <c r="D5348" s="18">
        <f>+MONTH(datos_arg[[#This Row],[Fecha]])</f>
        <v>6</v>
      </c>
      <c r="E5348" s="14" t="s">
        <v>5358</v>
      </c>
      <c r="F5348" s="14" t="s">
        <v>4108</v>
      </c>
      <c r="G5348" s="14"/>
      <c r="H5348" s="14" t="s">
        <v>6646</v>
      </c>
      <c r="I5348" s="14" t="s">
        <v>6775</v>
      </c>
      <c r="J5348" s="14" t="s">
        <v>482</v>
      </c>
      <c r="K5348" s="14"/>
      <c r="L5348" s="14" t="s">
        <v>425</v>
      </c>
      <c r="M5348" s="14" t="s">
        <v>6682</v>
      </c>
      <c r="N5348" s="14" t="s">
        <v>2526</v>
      </c>
      <c r="O5348" s="14" t="s">
        <v>5234</v>
      </c>
      <c r="P5348" s="14"/>
      <c r="Q5348" s="14"/>
      <c r="R5348" s="14" t="s">
        <v>4108</v>
      </c>
      <c r="S5348" s="14" t="s">
        <v>439</v>
      </c>
      <c r="T5348" s="35">
        <v>40000</v>
      </c>
      <c r="U5348" s="14" t="s">
        <v>4</v>
      </c>
      <c r="V5348" s="14">
        <v>153</v>
      </c>
      <c r="W5348" s="16">
        <f>+IF(datos_arg[[#This Row],[Moneda]]="ARS",datos_arg[[#This Row],[Monto]],datos_arg[[#This Row],[Monto]]*datos_arg[[#This Row],[TC]])</f>
        <v>40000</v>
      </c>
      <c r="X5348" s="16">
        <f>IFERROR(IF(datos_arg[[#This Row],[Moneda]]="USD",datos_arg[[#This Row],[Monto]],datos_arg[[#This Row],[Monto]]/datos_arg[[#This Row],[TC]]),0)</f>
        <v>261.43790849673201</v>
      </c>
      <c r="Y5348" s="14"/>
    </row>
    <row r="5349" spans="1:25" ht="15" customHeight="1" x14ac:dyDescent="0.25">
      <c r="A5349" s="14">
        <f t="shared" si="83"/>
        <v>5346</v>
      </c>
      <c r="B5349" s="1">
        <v>44350</v>
      </c>
      <c r="C5349" s="18">
        <f>+YEAR(datos_arg[[#This Row],[Fecha]])</f>
        <v>2021</v>
      </c>
      <c r="D5349" s="18">
        <f>+MONTH(datos_arg[[#This Row],[Fecha]])</f>
        <v>6</v>
      </c>
      <c r="E5349" s="14" t="s">
        <v>1015</v>
      </c>
      <c r="F5349" s="14" t="s">
        <v>403</v>
      </c>
      <c r="G5349" s="14" t="s">
        <v>5383</v>
      </c>
      <c r="H5349" s="14" t="s">
        <v>433</v>
      </c>
      <c r="I5349" s="14" t="s">
        <v>6718</v>
      </c>
      <c r="J5349" s="14" t="s">
        <v>425</v>
      </c>
      <c r="K5349" s="14"/>
      <c r="L5349" s="14" t="s">
        <v>422</v>
      </c>
      <c r="M5349" s="14" t="s">
        <v>1526</v>
      </c>
      <c r="N5349" s="14" t="s">
        <v>524</v>
      </c>
      <c r="O5349" s="14" t="s">
        <v>5235</v>
      </c>
      <c r="P5349" s="14"/>
      <c r="Q5349" s="14"/>
      <c r="R5349" s="14" t="s">
        <v>5383</v>
      </c>
      <c r="S5349" s="14" t="s">
        <v>439</v>
      </c>
      <c r="T5349" s="35">
        <v>15500</v>
      </c>
      <c r="U5349" s="14" t="s">
        <v>4</v>
      </c>
      <c r="V5349" s="14">
        <v>153</v>
      </c>
      <c r="W5349" s="16">
        <f>+IF(datos_arg[[#This Row],[Moneda]]="ARS",datos_arg[[#This Row],[Monto]],datos_arg[[#This Row],[Monto]]*datos_arg[[#This Row],[TC]])</f>
        <v>15500</v>
      </c>
      <c r="X5349" s="16">
        <f>IFERROR(IF(datos_arg[[#This Row],[Moneda]]="USD",datos_arg[[#This Row],[Monto]],datos_arg[[#This Row],[Monto]]/datos_arg[[#This Row],[TC]]),0)</f>
        <v>101.30718954248366</v>
      </c>
      <c r="Y5349" s="14"/>
    </row>
    <row r="5350" spans="1:25" ht="15" customHeight="1" x14ac:dyDescent="0.25">
      <c r="A5350" s="14">
        <f t="shared" si="83"/>
        <v>5347</v>
      </c>
      <c r="B5350" s="1">
        <v>44350</v>
      </c>
      <c r="C5350" s="18">
        <f>+YEAR(datos_arg[[#This Row],[Fecha]])</f>
        <v>2021</v>
      </c>
      <c r="D5350" s="18">
        <f>+MONTH(datos_arg[[#This Row],[Fecha]])</f>
        <v>6</v>
      </c>
      <c r="E5350" s="14" t="s">
        <v>1016</v>
      </c>
      <c r="F5350" s="14" t="s">
        <v>404</v>
      </c>
      <c r="G5350" s="14"/>
      <c r="H5350" s="14" t="s">
        <v>6646</v>
      </c>
      <c r="I5350" s="14" t="s">
        <v>7132</v>
      </c>
      <c r="J5350" s="14" t="s">
        <v>425</v>
      </c>
      <c r="K5350" s="14"/>
      <c r="L5350" s="14" t="s">
        <v>425</v>
      </c>
      <c r="M5350" s="14" t="s">
        <v>1946</v>
      </c>
      <c r="N5350" s="14" t="s">
        <v>7957</v>
      </c>
      <c r="O5350" s="14" t="s">
        <v>5236</v>
      </c>
      <c r="P5350" s="6" t="s">
        <v>6477</v>
      </c>
      <c r="Q5350" s="14"/>
      <c r="R5350" s="14" t="s">
        <v>404</v>
      </c>
      <c r="S5350" s="14" t="s">
        <v>613</v>
      </c>
      <c r="T5350" s="35">
        <v>4180</v>
      </c>
      <c r="U5350" s="14" t="s">
        <v>4</v>
      </c>
      <c r="V5350" s="14">
        <v>153</v>
      </c>
      <c r="W5350" s="16">
        <f>+IF(datos_arg[[#This Row],[Moneda]]="ARS",datos_arg[[#This Row],[Monto]],datos_arg[[#This Row],[Monto]]*datos_arg[[#This Row],[TC]])</f>
        <v>4180</v>
      </c>
      <c r="X5350" s="16">
        <f>IFERROR(IF(datos_arg[[#This Row],[Moneda]]="USD",datos_arg[[#This Row],[Monto]],datos_arg[[#This Row],[Monto]]/datos_arg[[#This Row],[TC]]),0)</f>
        <v>27.320261437908496</v>
      </c>
      <c r="Y5350" s="14"/>
    </row>
    <row r="5351" spans="1:25" ht="15" customHeight="1" x14ac:dyDescent="0.25">
      <c r="A5351" s="14">
        <f t="shared" si="83"/>
        <v>5348</v>
      </c>
      <c r="B5351" s="1">
        <v>44350</v>
      </c>
      <c r="C5351" s="18">
        <f>+YEAR(datos_arg[[#This Row],[Fecha]])</f>
        <v>2021</v>
      </c>
      <c r="D5351" s="18">
        <f>+MONTH(datos_arg[[#This Row],[Fecha]])</f>
        <v>6</v>
      </c>
      <c r="E5351" s="14" t="s">
        <v>449</v>
      </c>
      <c r="F5351" s="14" t="s">
        <v>505</v>
      </c>
      <c r="G5351" s="14"/>
      <c r="H5351" s="14" t="s">
        <v>7132</v>
      </c>
      <c r="I5351" s="14" t="s">
        <v>7132</v>
      </c>
      <c r="J5351" s="14" t="s">
        <v>425</v>
      </c>
      <c r="K5351" s="14"/>
      <c r="L5351" s="14" t="s">
        <v>425</v>
      </c>
      <c r="M5351" s="14" t="s">
        <v>613</v>
      </c>
      <c r="N5351" s="14" t="s">
        <v>2273</v>
      </c>
      <c r="O5351" s="14" t="s">
        <v>2592</v>
      </c>
      <c r="P5351" s="14"/>
      <c r="Q5351" s="14"/>
      <c r="R5351" s="14" t="s">
        <v>505</v>
      </c>
      <c r="S5351" s="14" t="s">
        <v>613</v>
      </c>
      <c r="T5351" s="35">
        <v>13.5</v>
      </c>
      <c r="U5351" s="14" t="s">
        <v>4</v>
      </c>
      <c r="V5351" s="14">
        <v>153</v>
      </c>
      <c r="W5351" s="16">
        <f>+IF(datos_arg[[#This Row],[Moneda]]="ARS",datos_arg[[#This Row],[Monto]],datos_arg[[#This Row],[Monto]]*datos_arg[[#This Row],[TC]])</f>
        <v>13.5</v>
      </c>
      <c r="X5351" s="16">
        <f>IFERROR(IF(datos_arg[[#This Row],[Moneda]]="USD",datos_arg[[#This Row],[Monto]],datos_arg[[#This Row],[Monto]]/datos_arg[[#This Row],[TC]]),0)</f>
        <v>8.8235294117647065E-2</v>
      </c>
      <c r="Y5351" s="14"/>
    </row>
    <row r="5352" spans="1:25" ht="15" customHeight="1" x14ac:dyDescent="0.25">
      <c r="A5352" s="14">
        <f t="shared" si="83"/>
        <v>5349</v>
      </c>
      <c r="B5352" s="1">
        <v>44351</v>
      </c>
      <c r="C5352" s="18">
        <f>+YEAR(datos_arg[[#This Row],[Fecha]])</f>
        <v>2021</v>
      </c>
      <c r="D5352" s="18">
        <f>+MONTH(datos_arg[[#This Row],[Fecha]])</f>
        <v>6</v>
      </c>
      <c r="E5352" s="14" t="s">
        <v>5358</v>
      </c>
      <c r="F5352" s="14" t="s">
        <v>4108</v>
      </c>
      <c r="G5352" s="14"/>
      <c r="H5352" s="14" t="s">
        <v>433</v>
      </c>
      <c r="I5352" s="14" t="s">
        <v>6718</v>
      </c>
      <c r="J5352" s="14" t="s">
        <v>425</v>
      </c>
      <c r="K5352" s="14"/>
      <c r="L5352" s="14" t="s">
        <v>425</v>
      </c>
      <c r="M5352" s="14" t="s">
        <v>530</v>
      </c>
      <c r="N5352" s="14" t="s">
        <v>530</v>
      </c>
      <c r="O5352" s="14" t="s">
        <v>5245</v>
      </c>
      <c r="P5352" s="14"/>
      <c r="Q5352" s="14"/>
      <c r="R5352" s="14" t="s">
        <v>4108</v>
      </c>
      <c r="S5352" s="14" t="s">
        <v>439</v>
      </c>
      <c r="T5352" s="35">
        <v>120000</v>
      </c>
      <c r="U5352" s="14" t="s">
        <v>4</v>
      </c>
      <c r="V5352" s="14">
        <v>153</v>
      </c>
      <c r="W5352" s="16">
        <f>+IF(datos_arg[[#This Row],[Moneda]]="ARS",datos_arg[[#This Row],[Monto]],datos_arg[[#This Row],[Monto]]*datos_arg[[#This Row],[TC]])</f>
        <v>120000</v>
      </c>
      <c r="X5352" s="16">
        <f>IFERROR(IF(datos_arg[[#This Row],[Moneda]]="USD",datos_arg[[#This Row],[Monto]],datos_arg[[#This Row],[Monto]]/datos_arg[[#This Row],[TC]]),0)</f>
        <v>784.31372549019613</v>
      </c>
      <c r="Y5352" s="14"/>
    </row>
    <row r="5353" spans="1:25" ht="15" customHeight="1" x14ac:dyDescent="0.25">
      <c r="A5353" s="14">
        <f t="shared" si="83"/>
        <v>5350</v>
      </c>
      <c r="B5353" s="1">
        <v>44351</v>
      </c>
      <c r="C5353" s="18">
        <f>+YEAR(datos_arg[[#This Row],[Fecha]])</f>
        <v>2021</v>
      </c>
      <c r="D5353" s="18">
        <f>+MONTH(datos_arg[[#This Row],[Fecha]])</f>
        <v>6</v>
      </c>
      <c r="E5353" s="14" t="s">
        <v>617</v>
      </c>
      <c r="F5353" s="14" t="s">
        <v>8101</v>
      </c>
      <c r="G5353" s="14"/>
      <c r="H5353" s="14" t="s">
        <v>8103</v>
      </c>
      <c r="I5353" s="14" t="s">
        <v>8105</v>
      </c>
      <c r="J5353" s="14" t="s">
        <v>6723</v>
      </c>
      <c r="K5353" s="14" t="s">
        <v>420</v>
      </c>
      <c r="L5353" s="14" t="s">
        <v>425</v>
      </c>
      <c r="M5353" s="14" t="s">
        <v>769</v>
      </c>
      <c r="N5353" s="14" t="s">
        <v>2423</v>
      </c>
      <c r="O5353" s="14" t="s">
        <v>5237</v>
      </c>
      <c r="P5353" s="14" t="s">
        <v>6478</v>
      </c>
      <c r="Q5353" s="14">
        <v>2</v>
      </c>
      <c r="R5353" s="14" t="s">
        <v>8101</v>
      </c>
      <c r="S5353" s="14" t="s">
        <v>439</v>
      </c>
      <c r="T5353" s="35">
        <v>59146</v>
      </c>
      <c r="U5353" s="14" t="s">
        <v>4</v>
      </c>
      <c r="V5353" s="14">
        <v>153</v>
      </c>
      <c r="W5353" s="16">
        <f>+IF(datos_arg[[#This Row],[Moneda]]="ARS",datos_arg[[#This Row],[Monto]],datos_arg[[#This Row],[Monto]]*datos_arg[[#This Row],[TC]])</f>
        <v>59146</v>
      </c>
      <c r="X5353" s="16">
        <f>IFERROR(IF(datos_arg[[#This Row],[Moneda]]="USD",datos_arg[[#This Row],[Monto]],datos_arg[[#This Row],[Monto]]/datos_arg[[#This Row],[TC]]),0)</f>
        <v>386.57516339869284</v>
      </c>
      <c r="Y5353" s="14"/>
    </row>
    <row r="5354" spans="1:25" ht="15" customHeight="1" x14ac:dyDescent="0.25">
      <c r="A5354" s="14">
        <f t="shared" si="83"/>
        <v>5351</v>
      </c>
      <c r="B5354" s="1">
        <v>44351</v>
      </c>
      <c r="C5354" s="18">
        <f>+YEAR(datos_arg[[#This Row],[Fecha]])</f>
        <v>2021</v>
      </c>
      <c r="D5354" s="18">
        <f>+MONTH(datos_arg[[#This Row],[Fecha]])</f>
        <v>6</v>
      </c>
      <c r="E5354" s="14" t="s">
        <v>1015</v>
      </c>
      <c r="F5354" s="14" t="s">
        <v>403</v>
      </c>
      <c r="G5354" s="14" t="s">
        <v>5382</v>
      </c>
      <c r="H5354" s="14" t="s">
        <v>6646</v>
      </c>
      <c r="I5354" s="14" t="s">
        <v>7132</v>
      </c>
      <c r="J5354" s="14" t="s">
        <v>425</v>
      </c>
      <c r="K5354" s="14" t="s">
        <v>421</v>
      </c>
      <c r="L5354" s="14" t="s">
        <v>421</v>
      </c>
      <c r="M5354" s="14" t="s">
        <v>989</v>
      </c>
      <c r="N5354" s="14" t="s">
        <v>327</v>
      </c>
      <c r="O5354" s="14" t="s">
        <v>2639</v>
      </c>
      <c r="P5354" s="14" t="s">
        <v>6479</v>
      </c>
      <c r="Q5354" s="14">
        <v>40</v>
      </c>
      <c r="R5354" s="14" t="s">
        <v>5382</v>
      </c>
      <c r="S5354" s="14" t="s">
        <v>439</v>
      </c>
      <c r="T5354" s="35">
        <v>10648</v>
      </c>
      <c r="U5354" s="14" t="s">
        <v>4</v>
      </c>
      <c r="V5354" s="14">
        <v>153</v>
      </c>
      <c r="W5354" s="16">
        <f>+IF(datos_arg[[#This Row],[Moneda]]="ARS",datos_arg[[#This Row],[Monto]],datos_arg[[#This Row],[Monto]]*datos_arg[[#This Row],[TC]])</f>
        <v>10648</v>
      </c>
      <c r="X5354" s="16">
        <f>IFERROR(IF(datos_arg[[#This Row],[Moneda]]="USD",datos_arg[[#This Row],[Monto]],datos_arg[[#This Row],[Monto]]/datos_arg[[#This Row],[TC]]),0)</f>
        <v>69.59477124183006</v>
      </c>
      <c r="Y5354" s="14"/>
    </row>
    <row r="5355" spans="1:25" ht="15" customHeight="1" x14ac:dyDescent="0.25">
      <c r="A5355" s="14">
        <f t="shared" si="83"/>
        <v>5352</v>
      </c>
      <c r="B5355" s="1">
        <v>44351</v>
      </c>
      <c r="C5355" s="18">
        <f>+YEAR(datos_arg[[#This Row],[Fecha]])</f>
        <v>2021</v>
      </c>
      <c r="D5355" s="18">
        <f>+MONTH(datos_arg[[#This Row],[Fecha]])</f>
        <v>6</v>
      </c>
      <c r="E5355" s="14" t="s">
        <v>5358</v>
      </c>
      <c r="F5355" s="14" t="s">
        <v>969</v>
      </c>
      <c r="G5355" s="14"/>
      <c r="H5355" s="14" t="s">
        <v>6646</v>
      </c>
      <c r="I5355" s="14" t="s">
        <v>7132</v>
      </c>
      <c r="J5355" s="14" t="s">
        <v>425</v>
      </c>
      <c r="K5355" s="14" t="s">
        <v>420</v>
      </c>
      <c r="L5355" s="14" t="s">
        <v>425</v>
      </c>
      <c r="M5355" s="14" t="s">
        <v>2657</v>
      </c>
      <c r="N5355" s="14" t="s">
        <v>3047</v>
      </c>
      <c r="O5355" s="14" t="s">
        <v>5238</v>
      </c>
      <c r="P5355" s="14" t="s">
        <v>6480</v>
      </c>
      <c r="Q5355" s="14">
        <v>3</v>
      </c>
      <c r="R5355" s="14" t="s">
        <v>969</v>
      </c>
      <c r="S5355" s="14" t="s">
        <v>439</v>
      </c>
      <c r="T5355" s="35">
        <v>32142</v>
      </c>
      <c r="U5355" s="14" t="s">
        <v>4</v>
      </c>
      <c r="V5355" s="14">
        <v>153</v>
      </c>
      <c r="W5355" s="16">
        <f>+IF(datos_arg[[#This Row],[Moneda]]="ARS",datos_arg[[#This Row],[Monto]],datos_arg[[#This Row],[Monto]]*datos_arg[[#This Row],[TC]])</f>
        <v>32142</v>
      </c>
      <c r="X5355" s="16">
        <f>IFERROR(IF(datos_arg[[#This Row],[Moneda]]="USD",datos_arg[[#This Row],[Monto]],datos_arg[[#This Row],[Monto]]/datos_arg[[#This Row],[TC]]),0)</f>
        <v>210.07843137254903</v>
      </c>
      <c r="Y5355" s="14"/>
    </row>
    <row r="5356" spans="1:25" ht="15" customHeight="1" x14ac:dyDescent="0.25">
      <c r="A5356" s="14">
        <f t="shared" si="83"/>
        <v>5353</v>
      </c>
      <c r="B5356" s="1">
        <v>44351</v>
      </c>
      <c r="C5356" s="18">
        <f>+YEAR(datos_arg[[#This Row],[Fecha]])</f>
        <v>2021</v>
      </c>
      <c r="D5356" s="18">
        <f>+MONTH(datos_arg[[#This Row],[Fecha]])</f>
        <v>6</v>
      </c>
      <c r="E5356" s="14" t="s">
        <v>1015</v>
      </c>
      <c r="F5356" s="14" t="s">
        <v>430</v>
      </c>
      <c r="G5356" s="14"/>
      <c r="H5356" s="14" t="s">
        <v>7132</v>
      </c>
      <c r="I5356" s="14" t="s">
        <v>7132</v>
      </c>
      <c r="J5356" s="14" t="s">
        <v>425</v>
      </c>
      <c r="K5356" s="14"/>
      <c r="L5356" s="14" t="s">
        <v>425</v>
      </c>
      <c r="M5356" s="14" t="s">
        <v>102</v>
      </c>
      <c r="N5356" s="14" t="s">
        <v>480</v>
      </c>
      <c r="O5356" s="14" t="s">
        <v>5239</v>
      </c>
      <c r="P5356" s="14" t="s">
        <v>6416</v>
      </c>
      <c r="Q5356" s="14"/>
      <c r="R5356" s="14" t="s">
        <v>430</v>
      </c>
      <c r="S5356" s="14" t="s">
        <v>439</v>
      </c>
      <c r="T5356" s="35">
        <v>3870</v>
      </c>
      <c r="U5356" s="14" t="s">
        <v>4</v>
      </c>
      <c r="V5356" s="14">
        <v>153</v>
      </c>
      <c r="W5356" s="16">
        <f>+IF(datos_arg[[#This Row],[Moneda]]="ARS",datos_arg[[#This Row],[Monto]],datos_arg[[#This Row],[Monto]]*datos_arg[[#This Row],[TC]])</f>
        <v>3870</v>
      </c>
      <c r="X5356" s="16">
        <f>IFERROR(IF(datos_arg[[#This Row],[Moneda]]="USD",datos_arg[[#This Row],[Monto]],datos_arg[[#This Row],[Monto]]/datos_arg[[#This Row],[TC]]),0)</f>
        <v>25.294117647058822</v>
      </c>
      <c r="Y5356" s="14"/>
    </row>
    <row r="5357" spans="1:25" ht="15" customHeight="1" x14ac:dyDescent="0.25">
      <c r="A5357" s="14">
        <f t="shared" si="83"/>
        <v>5354</v>
      </c>
      <c r="B5357" s="1">
        <v>44351</v>
      </c>
      <c r="C5357" s="18">
        <f>+YEAR(datos_arg[[#This Row],[Fecha]])</f>
        <v>2021</v>
      </c>
      <c r="D5357" s="18">
        <f>+MONTH(datos_arg[[#This Row],[Fecha]])</f>
        <v>6</v>
      </c>
      <c r="E5357" s="14" t="s">
        <v>617</v>
      </c>
      <c r="F5357" s="14" t="s">
        <v>8101</v>
      </c>
      <c r="G5357" s="14"/>
      <c r="H5357" s="14" t="s">
        <v>8103</v>
      </c>
      <c r="I5357" s="14" t="s">
        <v>8105</v>
      </c>
      <c r="J5357" s="14" t="s">
        <v>472</v>
      </c>
      <c r="K5357" s="14" t="s">
        <v>421</v>
      </c>
      <c r="L5357" s="14" t="s">
        <v>425</v>
      </c>
      <c r="M5357" s="14" t="s">
        <v>473</v>
      </c>
      <c r="N5357" s="14" t="s">
        <v>226</v>
      </c>
      <c r="O5357" s="14" t="s">
        <v>5240</v>
      </c>
      <c r="P5357" s="14" t="s">
        <v>6481</v>
      </c>
      <c r="Q5357" s="14">
        <v>10</v>
      </c>
      <c r="R5357" s="14" t="s">
        <v>8101</v>
      </c>
      <c r="S5357" s="14" t="s">
        <v>439</v>
      </c>
      <c r="T5357" s="35">
        <v>67227.199999999997</v>
      </c>
      <c r="U5357" s="14" t="s">
        <v>4</v>
      </c>
      <c r="V5357" s="14">
        <v>153</v>
      </c>
      <c r="W5357" s="16">
        <f>+IF(datos_arg[[#This Row],[Moneda]]="ARS",datos_arg[[#This Row],[Monto]],datos_arg[[#This Row],[Monto]]*datos_arg[[#This Row],[TC]])</f>
        <v>67227.199999999997</v>
      </c>
      <c r="X5357" s="16">
        <f>IFERROR(IF(datos_arg[[#This Row],[Moneda]]="USD",datos_arg[[#This Row],[Monto]],datos_arg[[#This Row],[Monto]]/datos_arg[[#This Row],[TC]]),0)</f>
        <v>439.39346405228758</v>
      </c>
      <c r="Y5357" s="14"/>
    </row>
    <row r="5358" spans="1:25" ht="15" customHeight="1" x14ac:dyDescent="0.25">
      <c r="A5358" s="14">
        <f t="shared" si="83"/>
        <v>5355</v>
      </c>
      <c r="B5358" s="1">
        <v>44351</v>
      </c>
      <c r="C5358" s="18">
        <f>+YEAR(datos_arg[[#This Row],[Fecha]])</f>
        <v>2021</v>
      </c>
      <c r="D5358" s="18">
        <f>+MONTH(datos_arg[[#This Row],[Fecha]])</f>
        <v>6</v>
      </c>
      <c r="E5358" s="14" t="s">
        <v>617</v>
      </c>
      <c r="F5358" s="14" t="s">
        <v>8101</v>
      </c>
      <c r="G5358" s="14"/>
      <c r="H5358" s="14" t="s">
        <v>8103</v>
      </c>
      <c r="I5358" s="14" t="s">
        <v>8105</v>
      </c>
      <c r="J5358" s="14" t="s">
        <v>472</v>
      </c>
      <c r="K5358" s="14" t="s">
        <v>421</v>
      </c>
      <c r="L5358" s="14" t="s">
        <v>425</v>
      </c>
      <c r="M5358" s="14" t="s">
        <v>795</v>
      </c>
      <c r="N5358" s="14" t="s">
        <v>226</v>
      </c>
      <c r="O5358" s="14" t="s">
        <v>5241</v>
      </c>
      <c r="P5358" s="14" t="s">
        <v>6481</v>
      </c>
      <c r="Q5358" s="14">
        <v>10</v>
      </c>
      <c r="R5358" s="14" t="s">
        <v>8101</v>
      </c>
      <c r="S5358" s="14" t="s">
        <v>439</v>
      </c>
      <c r="T5358" s="35">
        <v>194045.80000000002</v>
      </c>
      <c r="U5358" s="14" t="s">
        <v>4</v>
      </c>
      <c r="V5358" s="14">
        <v>153</v>
      </c>
      <c r="W5358" s="16">
        <f>+IF(datos_arg[[#This Row],[Moneda]]="ARS",datos_arg[[#This Row],[Monto]],datos_arg[[#This Row],[Monto]]*datos_arg[[#This Row],[TC]])</f>
        <v>194045.80000000002</v>
      </c>
      <c r="X5358" s="16">
        <f>IFERROR(IF(datos_arg[[#This Row],[Moneda]]="USD",datos_arg[[#This Row],[Monto]],datos_arg[[#This Row],[Monto]]/datos_arg[[#This Row],[TC]]),0)</f>
        <v>1268.2732026143792</v>
      </c>
      <c r="Y5358" s="14"/>
    </row>
    <row r="5359" spans="1:25" ht="15" customHeight="1" x14ac:dyDescent="0.25">
      <c r="A5359" s="14">
        <f t="shared" si="83"/>
        <v>5356</v>
      </c>
      <c r="B5359" s="1">
        <v>44351</v>
      </c>
      <c r="C5359" s="18">
        <f>+YEAR(datos_arg[[#This Row],[Fecha]])</f>
        <v>2021</v>
      </c>
      <c r="D5359" s="18">
        <f>+MONTH(datos_arg[[#This Row],[Fecha]])</f>
        <v>6</v>
      </c>
      <c r="E5359" s="14" t="s">
        <v>617</v>
      </c>
      <c r="F5359" s="14" t="s">
        <v>8101</v>
      </c>
      <c r="G5359" s="14"/>
      <c r="H5359" s="14" t="s">
        <v>8103</v>
      </c>
      <c r="I5359" s="14" t="s">
        <v>8105</v>
      </c>
      <c r="J5359" s="14" t="s">
        <v>472</v>
      </c>
      <c r="K5359" s="14" t="s">
        <v>421</v>
      </c>
      <c r="L5359" s="14" t="s">
        <v>425</v>
      </c>
      <c r="M5359" s="14" t="s">
        <v>4203</v>
      </c>
      <c r="N5359" s="14" t="s">
        <v>226</v>
      </c>
      <c r="O5359" s="14" t="s">
        <v>5242</v>
      </c>
      <c r="P5359" s="14" t="s">
        <v>6481</v>
      </c>
      <c r="Q5359" s="14">
        <v>10</v>
      </c>
      <c r="R5359" s="14" t="s">
        <v>8101</v>
      </c>
      <c r="S5359" s="14" t="s">
        <v>439</v>
      </c>
      <c r="T5359" s="35">
        <v>9675</v>
      </c>
      <c r="U5359" s="14" t="s">
        <v>4</v>
      </c>
      <c r="V5359" s="14">
        <v>153</v>
      </c>
      <c r="W5359" s="16">
        <f>+IF(datos_arg[[#This Row],[Moneda]]="ARS",datos_arg[[#This Row],[Monto]],datos_arg[[#This Row],[Monto]]*datos_arg[[#This Row],[TC]])</f>
        <v>9675</v>
      </c>
      <c r="X5359" s="16">
        <f>IFERROR(IF(datos_arg[[#This Row],[Moneda]]="USD",datos_arg[[#This Row],[Monto]],datos_arg[[#This Row],[Monto]]/datos_arg[[#This Row],[TC]]),0)</f>
        <v>63.235294117647058</v>
      </c>
      <c r="Y5359" s="14"/>
    </row>
    <row r="5360" spans="1:25" ht="15" customHeight="1" x14ac:dyDescent="0.25">
      <c r="A5360" s="14">
        <f t="shared" si="83"/>
        <v>5357</v>
      </c>
      <c r="B5360" s="1">
        <v>44351</v>
      </c>
      <c r="C5360" s="18">
        <f>+YEAR(datos_arg[[#This Row],[Fecha]])</f>
        <v>2021</v>
      </c>
      <c r="D5360" s="18">
        <f>+MONTH(datos_arg[[#This Row],[Fecha]])</f>
        <v>6</v>
      </c>
      <c r="E5360" s="14" t="s">
        <v>1016</v>
      </c>
      <c r="F5360" s="14" t="s">
        <v>405</v>
      </c>
      <c r="G5360" s="14"/>
      <c r="H5360" s="14" t="s">
        <v>5380</v>
      </c>
      <c r="I5360" s="14" t="s">
        <v>8102</v>
      </c>
      <c r="J5360" s="14" t="s">
        <v>6723</v>
      </c>
      <c r="K5360" s="14"/>
      <c r="L5360" s="14" t="s">
        <v>426</v>
      </c>
      <c r="M5360" s="14" t="s">
        <v>901</v>
      </c>
      <c r="N5360" s="14" t="s">
        <v>5243</v>
      </c>
      <c r="O5360" s="14" t="s">
        <v>5244</v>
      </c>
      <c r="P5360" s="6" t="s">
        <v>6482</v>
      </c>
      <c r="Q5360" s="14">
        <v>1</v>
      </c>
      <c r="R5360" s="14" t="s">
        <v>405</v>
      </c>
      <c r="S5360" s="14" t="s">
        <v>439</v>
      </c>
      <c r="T5360" s="35">
        <v>42350</v>
      </c>
      <c r="U5360" s="14" t="s">
        <v>4</v>
      </c>
      <c r="V5360" s="14">
        <v>153</v>
      </c>
      <c r="W5360" s="16">
        <f>+IF(datos_arg[[#This Row],[Moneda]]="ARS",datos_arg[[#This Row],[Monto]],datos_arg[[#This Row],[Monto]]*datos_arg[[#This Row],[TC]])</f>
        <v>42350</v>
      </c>
      <c r="X5360" s="16">
        <f>IFERROR(IF(datos_arg[[#This Row],[Moneda]]="USD",datos_arg[[#This Row],[Monto]],datos_arg[[#This Row],[Monto]]/datos_arg[[#This Row],[TC]]),0)</f>
        <v>276.79738562091501</v>
      </c>
      <c r="Y5360" s="14"/>
    </row>
    <row r="5361" spans="1:25" x14ac:dyDescent="0.25">
      <c r="A5361" s="14">
        <f t="shared" si="83"/>
        <v>5358</v>
      </c>
      <c r="B5361" s="1">
        <v>44351</v>
      </c>
      <c r="C5361" s="18">
        <f>+YEAR(datos_arg[[#This Row],[Fecha]])</f>
        <v>2021</v>
      </c>
      <c r="D5361" s="18">
        <f>+MONTH(datos_arg[[#This Row],[Fecha]])</f>
        <v>6</v>
      </c>
      <c r="E5361" s="14" t="s">
        <v>408</v>
      </c>
      <c r="F5361" s="14" t="s">
        <v>69</v>
      </c>
      <c r="G5361" s="14"/>
      <c r="H5361" s="14" t="s">
        <v>7132</v>
      </c>
      <c r="I5361" s="14" t="s">
        <v>7132</v>
      </c>
      <c r="J5361" s="14" t="s">
        <v>425</v>
      </c>
      <c r="K5361" s="14"/>
      <c r="L5361" s="14" t="s">
        <v>425</v>
      </c>
      <c r="M5361" s="14" t="s">
        <v>2530</v>
      </c>
      <c r="N5361" s="14" t="s">
        <v>2530</v>
      </c>
      <c r="O5361" s="14"/>
      <c r="P5361" s="14"/>
      <c r="Q5361" s="14"/>
      <c r="R5361" s="14" t="s">
        <v>439</v>
      </c>
      <c r="S5361" s="14" t="s">
        <v>440</v>
      </c>
      <c r="T5361" s="35">
        <v>2700</v>
      </c>
      <c r="U5361" s="14" t="s">
        <v>2</v>
      </c>
      <c r="V5361" s="14">
        <v>153</v>
      </c>
      <c r="W5361" s="16">
        <f>+IF(datos_arg[[#This Row],[Moneda]]="ARS",datos_arg[[#This Row],[Monto]],datos_arg[[#This Row],[Monto]]*datos_arg[[#This Row],[TC]])</f>
        <v>413100</v>
      </c>
      <c r="X5361" s="16">
        <f>IFERROR(IF(datos_arg[[#This Row],[Moneda]]="USD",datos_arg[[#This Row],[Monto]],datos_arg[[#This Row],[Monto]]/datos_arg[[#This Row],[TC]]),0)</f>
        <v>2700</v>
      </c>
      <c r="Y5361" s="14"/>
    </row>
    <row r="5362" spans="1:25" ht="15" customHeight="1" x14ac:dyDescent="0.25">
      <c r="A5362" s="14">
        <f t="shared" si="83"/>
        <v>5359</v>
      </c>
      <c r="B5362" s="1">
        <v>44351</v>
      </c>
      <c r="C5362" s="18">
        <f>+YEAR(datos_arg[[#This Row],[Fecha]])</f>
        <v>2021</v>
      </c>
      <c r="D5362" s="18">
        <f>+MONTH(datos_arg[[#This Row],[Fecha]])</f>
        <v>6</v>
      </c>
      <c r="E5362" s="14" t="s">
        <v>1015</v>
      </c>
      <c r="F5362" s="14" t="s">
        <v>403</v>
      </c>
      <c r="G5362" s="14" t="s">
        <v>5383</v>
      </c>
      <c r="H5362" s="14" t="s">
        <v>433</v>
      </c>
      <c r="I5362" s="14" t="s">
        <v>6718</v>
      </c>
      <c r="J5362" s="14" t="s">
        <v>425</v>
      </c>
      <c r="K5362" s="14"/>
      <c r="L5362" s="14" t="s">
        <v>422</v>
      </c>
      <c r="M5362" s="14" t="s">
        <v>1526</v>
      </c>
      <c r="N5362" s="14" t="s">
        <v>524</v>
      </c>
      <c r="O5362" s="14" t="s">
        <v>5246</v>
      </c>
      <c r="P5362" s="14"/>
      <c r="Q5362" s="14"/>
      <c r="R5362" s="14" t="s">
        <v>5383</v>
      </c>
      <c r="S5362" s="14" t="s">
        <v>439</v>
      </c>
      <c r="T5362" s="35">
        <v>8000</v>
      </c>
      <c r="U5362" s="14" t="s">
        <v>4</v>
      </c>
      <c r="V5362" s="14">
        <v>153</v>
      </c>
      <c r="W5362" s="16">
        <f>+IF(datos_arg[[#This Row],[Moneda]]="ARS",datos_arg[[#This Row],[Monto]],datos_arg[[#This Row],[Monto]]*datos_arg[[#This Row],[TC]])</f>
        <v>8000</v>
      </c>
      <c r="X5362" s="16">
        <f>IFERROR(IF(datos_arg[[#This Row],[Moneda]]="USD",datos_arg[[#This Row],[Monto]],datos_arg[[#This Row],[Monto]]/datos_arg[[#This Row],[TC]]),0)</f>
        <v>52.287581699346404</v>
      </c>
      <c r="Y5362" s="14"/>
    </row>
    <row r="5363" spans="1:25" ht="15" customHeight="1" x14ac:dyDescent="0.25">
      <c r="A5363" s="14">
        <f t="shared" si="83"/>
        <v>5360</v>
      </c>
      <c r="B5363" s="1">
        <v>44354</v>
      </c>
      <c r="C5363" s="18">
        <f>+YEAR(datos_arg[[#This Row],[Fecha]])</f>
        <v>2021</v>
      </c>
      <c r="D5363" s="18">
        <f>+MONTH(datos_arg[[#This Row],[Fecha]])</f>
        <v>6</v>
      </c>
      <c r="E5363" s="14" t="s">
        <v>1015</v>
      </c>
      <c r="F5363" s="14" t="s">
        <v>403</v>
      </c>
      <c r="G5363" s="14" t="s">
        <v>5382</v>
      </c>
      <c r="H5363" s="14" t="s">
        <v>6646</v>
      </c>
      <c r="I5363" s="14" t="s">
        <v>7132</v>
      </c>
      <c r="J5363" s="14" t="s">
        <v>425</v>
      </c>
      <c r="K5363" s="14" t="s">
        <v>421</v>
      </c>
      <c r="L5363" s="14" t="s">
        <v>421</v>
      </c>
      <c r="M5363" s="14" t="s">
        <v>801</v>
      </c>
      <c r="N5363" s="14" t="s">
        <v>248</v>
      </c>
      <c r="O5363" s="14" t="s">
        <v>3292</v>
      </c>
      <c r="P5363" s="14" t="s">
        <v>6483</v>
      </c>
      <c r="Q5363" s="14">
        <v>25</v>
      </c>
      <c r="R5363" s="14" t="s">
        <v>5382</v>
      </c>
      <c r="S5363" s="14" t="s">
        <v>439</v>
      </c>
      <c r="T5363" s="35">
        <v>21200</v>
      </c>
      <c r="U5363" s="14" t="s">
        <v>4</v>
      </c>
      <c r="V5363" s="14">
        <v>153</v>
      </c>
      <c r="W5363" s="16">
        <f>+IF(datos_arg[[#This Row],[Moneda]]="ARS",datos_arg[[#This Row],[Monto]],datos_arg[[#This Row],[Monto]]*datos_arg[[#This Row],[TC]])</f>
        <v>21200</v>
      </c>
      <c r="X5363" s="16">
        <f>IFERROR(IF(datos_arg[[#This Row],[Moneda]]="USD",datos_arg[[#This Row],[Monto]],datos_arg[[#This Row],[Monto]]/datos_arg[[#This Row],[TC]]),0)</f>
        <v>138.56209150326796</v>
      </c>
      <c r="Y5363" s="14"/>
    </row>
    <row r="5364" spans="1:25" ht="15" customHeight="1" x14ac:dyDescent="0.25">
      <c r="A5364" s="14">
        <f t="shared" si="83"/>
        <v>5361</v>
      </c>
      <c r="B5364" s="1">
        <v>44354</v>
      </c>
      <c r="C5364" s="18">
        <f>+YEAR(datos_arg[[#This Row],[Fecha]])</f>
        <v>2021</v>
      </c>
      <c r="D5364" s="18">
        <f>+MONTH(datos_arg[[#This Row],[Fecha]])</f>
        <v>6</v>
      </c>
      <c r="E5364" s="14" t="s">
        <v>1015</v>
      </c>
      <c r="F5364" s="14" t="s">
        <v>430</v>
      </c>
      <c r="G5364" s="14"/>
      <c r="H5364" s="14" t="s">
        <v>7132</v>
      </c>
      <c r="I5364" s="14" t="s">
        <v>7132</v>
      </c>
      <c r="J5364" s="14" t="s">
        <v>425</v>
      </c>
      <c r="K5364" s="14"/>
      <c r="L5364" s="14" t="s">
        <v>425</v>
      </c>
      <c r="M5364" s="14" t="s">
        <v>3963</v>
      </c>
      <c r="N5364" s="14" t="s">
        <v>158</v>
      </c>
      <c r="O5364" s="14" t="s">
        <v>5247</v>
      </c>
      <c r="P5364" s="14" t="s">
        <v>6417</v>
      </c>
      <c r="Q5364" s="14"/>
      <c r="R5364" s="14" t="s">
        <v>430</v>
      </c>
      <c r="S5364" s="14" t="s">
        <v>439</v>
      </c>
      <c r="T5364" s="35">
        <v>800</v>
      </c>
      <c r="U5364" s="14" t="s">
        <v>4</v>
      </c>
      <c r="V5364" s="14">
        <v>153</v>
      </c>
      <c r="W5364" s="16">
        <f>+IF(datos_arg[[#This Row],[Moneda]]="ARS",datos_arg[[#This Row],[Monto]],datos_arg[[#This Row],[Monto]]*datos_arg[[#This Row],[TC]])</f>
        <v>800</v>
      </c>
      <c r="X5364" s="16">
        <f>IFERROR(IF(datos_arg[[#This Row],[Moneda]]="USD",datos_arg[[#This Row],[Monto]],datos_arg[[#This Row],[Monto]]/datos_arg[[#This Row],[TC]]),0)</f>
        <v>5.2287581699346406</v>
      </c>
      <c r="Y5364" s="14"/>
    </row>
    <row r="5365" spans="1:25" ht="15" customHeight="1" x14ac:dyDescent="0.25">
      <c r="A5365" s="14">
        <f t="shared" si="83"/>
        <v>5362</v>
      </c>
      <c r="B5365" s="1">
        <v>44354</v>
      </c>
      <c r="C5365" s="18">
        <f>+YEAR(datos_arg[[#This Row],[Fecha]])</f>
        <v>2021</v>
      </c>
      <c r="D5365" s="18">
        <f>+MONTH(datos_arg[[#This Row],[Fecha]])</f>
        <v>6</v>
      </c>
      <c r="E5365" s="14" t="s">
        <v>1015</v>
      </c>
      <c r="F5365" s="14" t="s">
        <v>403</v>
      </c>
      <c r="G5365" s="14" t="s">
        <v>5382</v>
      </c>
      <c r="H5365" s="14" t="s">
        <v>6649</v>
      </c>
      <c r="I5365" s="14" t="s">
        <v>7132</v>
      </c>
      <c r="J5365" s="14" t="s">
        <v>488</v>
      </c>
      <c r="K5365" s="14" t="s">
        <v>420</v>
      </c>
      <c r="L5365" s="14" t="s">
        <v>425</v>
      </c>
      <c r="M5365" s="14" t="s">
        <v>799</v>
      </c>
      <c r="N5365" s="14" t="s">
        <v>5248</v>
      </c>
      <c r="O5365" s="14" t="s">
        <v>5249</v>
      </c>
      <c r="P5365" s="14" t="s">
        <v>6484</v>
      </c>
      <c r="Q5365" s="14">
        <v>10</v>
      </c>
      <c r="R5365" s="14" t="s">
        <v>5382</v>
      </c>
      <c r="S5365" s="14" t="s">
        <v>439</v>
      </c>
      <c r="T5365" s="35">
        <v>25410</v>
      </c>
      <c r="U5365" s="14" t="s">
        <v>4</v>
      </c>
      <c r="V5365" s="14">
        <v>153</v>
      </c>
      <c r="W5365" s="16">
        <f>+IF(datos_arg[[#This Row],[Moneda]]="ARS",datos_arg[[#This Row],[Monto]],datos_arg[[#This Row],[Monto]]*datos_arg[[#This Row],[TC]])</f>
        <v>25410</v>
      </c>
      <c r="X5365" s="16">
        <f>IFERROR(IF(datos_arg[[#This Row],[Moneda]]="USD",datos_arg[[#This Row],[Monto]],datos_arg[[#This Row],[Monto]]/datos_arg[[#This Row],[TC]]),0)</f>
        <v>166.07843137254903</v>
      </c>
      <c r="Y5365" s="14"/>
    </row>
    <row r="5366" spans="1:25" ht="15" customHeight="1" x14ac:dyDescent="0.25">
      <c r="A5366" s="14">
        <f t="shared" si="83"/>
        <v>5363</v>
      </c>
      <c r="B5366" s="1">
        <v>44354</v>
      </c>
      <c r="C5366" s="18">
        <f>+YEAR(datos_arg[[#This Row],[Fecha]])</f>
        <v>2021</v>
      </c>
      <c r="D5366" s="18">
        <f>+MONTH(datos_arg[[#This Row],[Fecha]])</f>
        <v>6</v>
      </c>
      <c r="E5366" s="14" t="s">
        <v>1015</v>
      </c>
      <c r="F5366" s="14" t="s">
        <v>403</v>
      </c>
      <c r="G5366" s="14" t="s">
        <v>5383</v>
      </c>
      <c r="H5366" s="14" t="s">
        <v>6646</v>
      </c>
      <c r="I5366" s="14" t="s">
        <v>7132</v>
      </c>
      <c r="J5366" s="14" t="s">
        <v>425</v>
      </c>
      <c r="K5366" s="14"/>
      <c r="L5366" s="14" t="s">
        <v>425</v>
      </c>
      <c r="M5366" s="14" t="s">
        <v>815</v>
      </c>
      <c r="N5366" s="14" t="s">
        <v>100</v>
      </c>
      <c r="O5366" s="14" t="s">
        <v>5250</v>
      </c>
      <c r="P5366" s="14" t="s">
        <v>6485</v>
      </c>
      <c r="Q5366" s="14">
        <v>20</v>
      </c>
      <c r="R5366" s="14" t="s">
        <v>5383</v>
      </c>
      <c r="S5366" s="14" t="s">
        <v>439</v>
      </c>
      <c r="T5366" s="35">
        <v>7481</v>
      </c>
      <c r="U5366" s="14" t="s">
        <v>4</v>
      </c>
      <c r="V5366" s="14">
        <v>153</v>
      </c>
      <c r="W5366" s="16">
        <f>+IF(datos_arg[[#This Row],[Moneda]]="ARS",datos_arg[[#This Row],[Monto]],datos_arg[[#This Row],[Monto]]*datos_arg[[#This Row],[TC]])</f>
        <v>7481</v>
      </c>
      <c r="X5366" s="16">
        <f>IFERROR(IF(datos_arg[[#This Row],[Moneda]]="USD",datos_arg[[#This Row],[Monto]],datos_arg[[#This Row],[Monto]]/datos_arg[[#This Row],[TC]]),0)</f>
        <v>48.895424836601308</v>
      </c>
      <c r="Y5366" s="14"/>
    </row>
    <row r="5367" spans="1:25" ht="15" customHeight="1" x14ac:dyDescent="0.25">
      <c r="A5367" s="14">
        <f t="shared" si="83"/>
        <v>5364</v>
      </c>
      <c r="B5367" s="1">
        <v>44354</v>
      </c>
      <c r="C5367" s="18">
        <f>+YEAR(datos_arg[[#This Row],[Fecha]])</f>
        <v>2021</v>
      </c>
      <c r="D5367" s="18">
        <f>+MONTH(datos_arg[[#This Row],[Fecha]])</f>
        <v>6</v>
      </c>
      <c r="E5367" s="14" t="s">
        <v>1015</v>
      </c>
      <c r="F5367" s="14" t="s">
        <v>403</v>
      </c>
      <c r="G5367" s="14" t="s">
        <v>5383</v>
      </c>
      <c r="H5367" s="14" t="s">
        <v>6646</v>
      </c>
      <c r="I5367" s="14" t="s">
        <v>7132</v>
      </c>
      <c r="J5367" s="14" t="s">
        <v>425</v>
      </c>
      <c r="K5367" s="14"/>
      <c r="L5367" s="14" t="s">
        <v>425</v>
      </c>
      <c r="M5367" s="14" t="s">
        <v>815</v>
      </c>
      <c r="N5367" s="14" t="s">
        <v>100</v>
      </c>
      <c r="O5367" s="14" t="s">
        <v>5251</v>
      </c>
      <c r="P5367" s="14" t="s">
        <v>6485</v>
      </c>
      <c r="Q5367" s="14">
        <v>1</v>
      </c>
      <c r="R5367" s="14" t="s">
        <v>5383</v>
      </c>
      <c r="S5367" s="14" t="s">
        <v>439</v>
      </c>
      <c r="T5367" s="35">
        <v>1462.72</v>
      </c>
      <c r="U5367" s="14" t="s">
        <v>4</v>
      </c>
      <c r="V5367" s="14">
        <v>153</v>
      </c>
      <c r="W5367" s="16">
        <f>+IF(datos_arg[[#This Row],[Moneda]]="ARS",datos_arg[[#This Row],[Monto]],datos_arg[[#This Row],[Monto]]*datos_arg[[#This Row],[TC]])</f>
        <v>1462.72</v>
      </c>
      <c r="X5367" s="16">
        <f>IFERROR(IF(datos_arg[[#This Row],[Moneda]]="USD",datos_arg[[#This Row],[Monto]],datos_arg[[#This Row],[Monto]]/datos_arg[[#This Row],[TC]]),0)</f>
        <v>9.5602614379084976</v>
      </c>
      <c r="Y5367" s="14"/>
    </row>
    <row r="5368" spans="1:25" ht="15" customHeight="1" x14ac:dyDescent="0.25">
      <c r="A5368" s="14">
        <f t="shared" si="83"/>
        <v>5365</v>
      </c>
      <c r="B5368" s="1">
        <v>44354</v>
      </c>
      <c r="C5368" s="18">
        <f>+YEAR(datos_arg[[#This Row],[Fecha]])</f>
        <v>2021</v>
      </c>
      <c r="D5368" s="18">
        <f>+MONTH(datos_arg[[#This Row],[Fecha]])</f>
        <v>6</v>
      </c>
      <c r="E5368" s="14" t="s">
        <v>1015</v>
      </c>
      <c r="F5368" s="14" t="s">
        <v>403</v>
      </c>
      <c r="G5368" s="14" t="s">
        <v>970</v>
      </c>
      <c r="H5368" s="14" t="s">
        <v>6646</v>
      </c>
      <c r="I5368" s="14" t="s">
        <v>7132</v>
      </c>
      <c r="J5368" s="14" t="s">
        <v>425</v>
      </c>
      <c r="K5368" s="14"/>
      <c r="L5368" s="14" t="s">
        <v>425</v>
      </c>
      <c r="M5368" s="14" t="s">
        <v>433</v>
      </c>
      <c r="N5368" s="14" t="s">
        <v>100</v>
      </c>
      <c r="O5368" s="14" t="s">
        <v>5252</v>
      </c>
      <c r="P5368" s="14" t="s">
        <v>6485</v>
      </c>
      <c r="Q5368" s="14">
        <v>6</v>
      </c>
      <c r="R5368" s="14" t="s">
        <v>970</v>
      </c>
      <c r="S5368" s="14" t="s">
        <v>439</v>
      </c>
      <c r="T5368" s="35">
        <v>1408.62</v>
      </c>
      <c r="U5368" s="14" t="s">
        <v>4</v>
      </c>
      <c r="V5368" s="14">
        <v>153</v>
      </c>
      <c r="W5368" s="16">
        <f>+IF(datos_arg[[#This Row],[Moneda]]="ARS",datos_arg[[#This Row],[Monto]],datos_arg[[#This Row],[Monto]]*datos_arg[[#This Row],[TC]])</f>
        <v>1408.62</v>
      </c>
      <c r="X5368" s="16">
        <f>IFERROR(IF(datos_arg[[#This Row],[Moneda]]="USD",datos_arg[[#This Row],[Monto]],datos_arg[[#This Row],[Monto]]/datos_arg[[#This Row],[TC]]),0)</f>
        <v>9.2066666666666652</v>
      </c>
      <c r="Y5368" s="14"/>
    </row>
    <row r="5369" spans="1:25" ht="15" customHeight="1" x14ac:dyDescent="0.25">
      <c r="A5369" s="14">
        <f t="shared" si="83"/>
        <v>5366</v>
      </c>
      <c r="B5369" s="1">
        <v>44354</v>
      </c>
      <c r="C5369" s="18">
        <f>+YEAR(datos_arg[[#This Row],[Fecha]])</f>
        <v>2021</v>
      </c>
      <c r="D5369" s="18">
        <f>+MONTH(datos_arg[[#This Row],[Fecha]])</f>
        <v>6</v>
      </c>
      <c r="E5369" s="14" t="s">
        <v>1015</v>
      </c>
      <c r="F5369" s="14" t="s">
        <v>403</v>
      </c>
      <c r="G5369" s="14" t="s">
        <v>970</v>
      </c>
      <c r="H5369" s="14" t="s">
        <v>6646</v>
      </c>
      <c r="I5369" s="14" t="s">
        <v>7132</v>
      </c>
      <c r="J5369" s="14" t="s">
        <v>425</v>
      </c>
      <c r="K5369" s="14"/>
      <c r="L5369" s="14" t="s">
        <v>425</v>
      </c>
      <c r="M5369" s="14" t="s">
        <v>433</v>
      </c>
      <c r="N5369" s="14" t="s">
        <v>100</v>
      </c>
      <c r="O5369" s="14" t="s">
        <v>5253</v>
      </c>
      <c r="P5369" s="14" t="s">
        <v>6485</v>
      </c>
      <c r="Q5369" s="14">
        <v>2</v>
      </c>
      <c r="R5369" s="14" t="s">
        <v>970</v>
      </c>
      <c r="S5369" s="14" t="s">
        <v>439</v>
      </c>
      <c r="T5369" s="35">
        <v>834.96</v>
      </c>
      <c r="U5369" s="14" t="s">
        <v>4</v>
      </c>
      <c r="V5369" s="14">
        <v>153</v>
      </c>
      <c r="W5369" s="16">
        <f>+IF(datos_arg[[#This Row],[Moneda]]="ARS",datos_arg[[#This Row],[Monto]],datos_arg[[#This Row],[Monto]]*datos_arg[[#This Row],[TC]])</f>
        <v>834.96</v>
      </c>
      <c r="X5369" s="16">
        <f>IFERROR(IF(datos_arg[[#This Row],[Moneda]]="USD",datos_arg[[#This Row],[Monto]],datos_arg[[#This Row],[Monto]]/datos_arg[[#This Row],[TC]]),0)</f>
        <v>5.4572549019607841</v>
      </c>
      <c r="Y5369" s="14"/>
    </row>
    <row r="5370" spans="1:25" ht="15" customHeight="1" x14ac:dyDescent="0.25">
      <c r="A5370" s="14">
        <f t="shared" si="83"/>
        <v>5367</v>
      </c>
      <c r="B5370" s="1">
        <v>44354</v>
      </c>
      <c r="C5370" s="18">
        <f>+YEAR(datos_arg[[#This Row],[Fecha]])</f>
        <v>2021</v>
      </c>
      <c r="D5370" s="18">
        <f>+MONTH(datos_arg[[#This Row],[Fecha]])</f>
        <v>6</v>
      </c>
      <c r="E5370" s="14" t="s">
        <v>1015</v>
      </c>
      <c r="F5370" s="14" t="s">
        <v>403</v>
      </c>
      <c r="G5370" s="14" t="s">
        <v>5383</v>
      </c>
      <c r="H5370" s="14" t="s">
        <v>6646</v>
      </c>
      <c r="I5370" s="14" t="s">
        <v>7132</v>
      </c>
      <c r="J5370" s="14" t="s">
        <v>425</v>
      </c>
      <c r="K5370" s="14"/>
      <c r="L5370" s="14" t="s">
        <v>425</v>
      </c>
      <c r="M5370" s="14" t="s">
        <v>815</v>
      </c>
      <c r="N5370" s="14" t="s">
        <v>100</v>
      </c>
      <c r="O5370" s="14" t="s">
        <v>5254</v>
      </c>
      <c r="P5370" s="14" t="s">
        <v>6485</v>
      </c>
      <c r="Q5370" s="14">
        <v>2</v>
      </c>
      <c r="R5370" s="14" t="s">
        <v>5383</v>
      </c>
      <c r="S5370" s="14" t="s">
        <v>439</v>
      </c>
      <c r="T5370" s="35">
        <v>2449.77</v>
      </c>
      <c r="U5370" s="14" t="s">
        <v>4</v>
      </c>
      <c r="V5370" s="14">
        <v>153</v>
      </c>
      <c r="W5370" s="16">
        <f>+IF(datos_arg[[#This Row],[Moneda]]="ARS",datos_arg[[#This Row],[Monto]],datos_arg[[#This Row],[Monto]]*datos_arg[[#This Row],[TC]])</f>
        <v>2449.77</v>
      </c>
      <c r="X5370" s="16">
        <f>IFERROR(IF(datos_arg[[#This Row],[Moneda]]="USD",datos_arg[[#This Row],[Monto]],datos_arg[[#This Row],[Monto]]/datos_arg[[#This Row],[TC]]),0)</f>
        <v>16.011568627450981</v>
      </c>
      <c r="Y5370" s="14"/>
    </row>
    <row r="5371" spans="1:25" ht="15" customHeight="1" x14ac:dyDescent="0.25">
      <c r="A5371" s="14">
        <f t="shared" si="83"/>
        <v>5368</v>
      </c>
      <c r="B5371" s="1">
        <v>44354</v>
      </c>
      <c r="C5371" s="18">
        <f>+YEAR(datos_arg[[#This Row],[Fecha]])</f>
        <v>2021</v>
      </c>
      <c r="D5371" s="18">
        <f>+MONTH(datos_arg[[#This Row],[Fecha]])</f>
        <v>6</v>
      </c>
      <c r="E5371" s="14" t="s">
        <v>1015</v>
      </c>
      <c r="F5371" s="14" t="s">
        <v>403</v>
      </c>
      <c r="G5371" s="14" t="s">
        <v>5383</v>
      </c>
      <c r="H5371" s="14" t="s">
        <v>6646</v>
      </c>
      <c r="I5371" s="14" t="s">
        <v>7132</v>
      </c>
      <c r="J5371" s="14" t="s">
        <v>425</v>
      </c>
      <c r="K5371" s="14"/>
      <c r="L5371" s="14" t="s">
        <v>425</v>
      </c>
      <c r="M5371" s="14" t="s">
        <v>815</v>
      </c>
      <c r="N5371" s="14" t="s">
        <v>100</v>
      </c>
      <c r="O5371" s="14" t="s">
        <v>5255</v>
      </c>
      <c r="P5371" s="14" t="s">
        <v>6485</v>
      </c>
      <c r="Q5371" s="14">
        <v>6</v>
      </c>
      <c r="R5371" s="14" t="s">
        <v>5383</v>
      </c>
      <c r="S5371" s="14" t="s">
        <v>439</v>
      </c>
      <c r="T5371" s="35">
        <v>8178.56</v>
      </c>
      <c r="U5371" s="14" t="s">
        <v>4</v>
      </c>
      <c r="V5371" s="14">
        <v>153</v>
      </c>
      <c r="W5371" s="16">
        <f>+IF(datos_arg[[#This Row],[Moneda]]="ARS",datos_arg[[#This Row],[Monto]],datos_arg[[#This Row],[Monto]]*datos_arg[[#This Row],[TC]])</f>
        <v>8178.56</v>
      </c>
      <c r="X5371" s="16">
        <f>IFERROR(IF(datos_arg[[#This Row],[Moneda]]="USD",datos_arg[[#This Row],[Monto]],datos_arg[[#This Row],[Monto]]/datos_arg[[#This Row],[TC]]),0)</f>
        <v>53.45464052287582</v>
      </c>
      <c r="Y5371" s="14"/>
    </row>
    <row r="5372" spans="1:25" ht="15" customHeight="1" x14ac:dyDescent="0.25">
      <c r="A5372" s="14">
        <f t="shared" si="83"/>
        <v>5369</v>
      </c>
      <c r="B5372" s="1">
        <v>44354</v>
      </c>
      <c r="C5372" s="18">
        <f>+YEAR(datos_arg[[#This Row],[Fecha]])</f>
        <v>2021</v>
      </c>
      <c r="D5372" s="18">
        <f>+MONTH(datos_arg[[#This Row],[Fecha]])</f>
        <v>6</v>
      </c>
      <c r="E5372" s="14" t="s">
        <v>1015</v>
      </c>
      <c r="F5372" s="14" t="s">
        <v>403</v>
      </c>
      <c r="G5372" s="14" t="s">
        <v>5383</v>
      </c>
      <c r="H5372" s="14" t="s">
        <v>6646</v>
      </c>
      <c r="I5372" s="14" t="s">
        <v>7132</v>
      </c>
      <c r="J5372" s="14" t="s">
        <v>425</v>
      </c>
      <c r="K5372" s="14"/>
      <c r="L5372" s="14" t="s">
        <v>425</v>
      </c>
      <c r="M5372" s="14" t="s">
        <v>815</v>
      </c>
      <c r="N5372" s="14" t="s">
        <v>100</v>
      </c>
      <c r="O5372" s="14" t="s">
        <v>5256</v>
      </c>
      <c r="P5372" s="14" t="s">
        <v>6485</v>
      </c>
      <c r="Q5372" s="14">
        <v>4</v>
      </c>
      <c r="R5372" s="14" t="s">
        <v>5383</v>
      </c>
      <c r="S5372" s="14" t="s">
        <v>439</v>
      </c>
      <c r="T5372" s="35">
        <v>6322.33</v>
      </c>
      <c r="U5372" s="14" t="s">
        <v>4</v>
      </c>
      <c r="V5372" s="14">
        <v>153</v>
      </c>
      <c r="W5372" s="16">
        <f>+IF(datos_arg[[#This Row],[Moneda]]="ARS",datos_arg[[#This Row],[Monto]],datos_arg[[#This Row],[Monto]]*datos_arg[[#This Row],[TC]])</f>
        <v>6322.33</v>
      </c>
      <c r="X5372" s="16">
        <f>IFERROR(IF(datos_arg[[#This Row],[Moneda]]="USD",datos_arg[[#This Row],[Monto]],datos_arg[[#This Row],[Monto]]/datos_arg[[#This Row],[TC]]),0)</f>
        <v>41.322418300653595</v>
      </c>
      <c r="Y5372" s="14"/>
    </row>
    <row r="5373" spans="1:25" ht="15" customHeight="1" x14ac:dyDescent="0.25">
      <c r="A5373" s="14">
        <f t="shared" si="83"/>
        <v>5370</v>
      </c>
      <c r="B5373" s="1">
        <v>44354</v>
      </c>
      <c r="C5373" s="18">
        <f>+YEAR(datos_arg[[#This Row],[Fecha]])</f>
        <v>2021</v>
      </c>
      <c r="D5373" s="18">
        <f>+MONTH(datos_arg[[#This Row],[Fecha]])</f>
        <v>6</v>
      </c>
      <c r="E5373" s="14" t="s">
        <v>1015</v>
      </c>
      <c r="F5373" s="14" t="s">
        <v>403</v>
      </c>
      <c r="G5373" s="14" t="s">
        <v>5383</v>
      </c>
      <c r="H5373" s="14" t="s">
        <v>6646</v>
      </c>
      <c r="I5373" s="14" t="s">
        <v>7132</v>
      </c>
      <c r="J5373" s="14" t="s">
        <v>425</v>
      </c>
      <c r="K5373" s="14"/>
      <c r="L5373" s="14" t="s">
        <v>425</v>
      </c>
      <c r="M5373" s="14" t="s">
        <v>815</v>
      </c>
      <c r="N5373" s="14" t="s">
        <v>100</v>
      </c>
      <c r="O5373" s="14" t="s">
        <v>5257</v>
      </c>
      <c r="P5373" s="14" t="s">
        <v>6485</v>
      </c>
      <c r="Q5373" s="14">
        <v>3</v>
      </c>
      <c r="R5373" s="14" t="s">
        <v>5383</v>
      </c>
      <c r="S5373" s="14" t="s">
        <v>439</v>
      </c>
      <c r="T5373" s="35">
        <v>3889.02</v>
      </c>
      <c r="U5373" s="14" t="s">
        <v>4</v>
      </c>
      <c r="V5373" s="14">
        <v>153</v>
      </c>
      <c r="W5373" s="16">
        <f>+IF(datos_arg[[#This Row],[Moneda]]="ARS",datos_arg[[#This Row],[Monto]],datos_arg[[#This Row],[Monto]]*datos_arg[[#This Row],[TC]])</f>
        <v>3889.02</v>
      </c>
      <c r="X5373" s="16">
        <f>IFERROR(IF(datos_arg[[#This Row],[Moneda]]="USD",datos_arg[[#This Row],[Monto]],datos_arg[[#This Row],[Monto]]/datos_arg[[#This Row],[TC]]),0)</f>
        <v>25.418431372549019</v>
      </c>
      <c r="Y5373" s="14"/>
    </row>
    <row r="5374" spans="1:25" ht="15" customHeight="1" x14ac:dyDescent="0.25">
      <c r="A5374" s="14">
        <f t="shared" si="83"/>
        <v>5371</v>
      </c>
      <c r="B5374" s="1">
        <v>44354</v>
      </c>
      <c r="C5374" s="18">
        <f>+YEAR(datos_arg[[#This Row],[Fecha]])</f>
        <v>2021</v>
      </c>
      <c r="D5374" s="18">
        <f>+MONTH(datos_arg[[#This Row],[Fecha]])</f>
        <v>6</v>
      </c>
      <c r="E5374" s="14" t="s">
        <v>1015</v>
      </c>
      <c r="F5374" s="14" t="s">
        <v>403</v>
      </c>
      <c r="G5374" s="14" t="s">
        <v>5383</v>
      </c>
      <c r="H5374" s="14" t="s">
        <v>6646</v>
      </c>
      <c r="I5374" s="14" t="s">
        <v>7132</v>
      </c>
      <c r="J5374" s="14" t="s">
        <v>425</v>
      </c>
      <c r="K5374" s="14"/>
      <c r="L5374" s="14" t="s">
        <v>425</v>
      </c>
      <c r="M5374" s="14" t="s">
        <v>815</v>
      </c>
      <c r="N5374" s="14" t="s">
        <v>100</v>
      </c>
      <c r="O5374" s="14" t="s">
        <v>5258</v>
      </c>
      <c r="P5374" s="14" t="s">
        <v>6485</v>
      </c>
      <c r="Q5374" s="14">
        <v>10</v>
      </c>
      <c r="R5374" s="14" t="s">
        <v>5383</v>
      </c>
      <c r="S5374" s="14" t="s">
        <v>439</v>
      </c>
      <c r="T5374" s="35">
        <v>5716.13</v>
      </c>
      <c r="U5374" s="14" t="s">
        <v>4</v>
      </c>
      <c r="V5374" s="14">
        <v>153</v>
      </c>
      <c r="W5374" s="16">
        <f>+IF(datos_arg[[#This Row],[Moneda]]="ARS",datos_arg[[#This Row],[Monto]],datos_arg[[#This Row],[Monto]]*datos_arg[[#This Row],[TC]])</f>
        <v>5716.13</v>
      </c>
      <c r="X5374" s="16">
        <f>IFERROR(IF(datos_arg[[#This Row],[Moneda]]="USD",datos_arg[[#This Row],[Monto]],datos_arg[[#This Row],[Monto]]/datos_arg[[#This Row],[TC]]),0)</f>
        <v>37.360326797385625</v>
      </c>
      <c r="Y5374" s="14"/>
    </row>
    <row r="5375" spans="1:25" ht="15" customHeight="1" x14ac:dyDescent="0.25">
      <c r="A5375" s="14">
        <f t="shared" si="83"/>
        <v>5372</v>
      </c>
      <c r="B5375" s="1">
        <v>44354</v>
      </c>
      <c r="C5375" s="18">
        <f>+YEAR(datos_arg[[#This Row],[Fecha]])</f>
        <v>2021</v>
      </c>
      <c r="D5375" s="18">
        <f>+MONTH(datos_arg[[#This Row],[Fecha]])</f>
        <v>6</v>
      </c>
      <c r="E5375" s="14" t="s">
        <v>1015</v>
      </c>
      <c r="F5375" s="14" t="s">
        <v>403</v>
      </c>
      <c r="G5375" s="14" t="s">
        <v>5383</v>
      </c>
      <c r="H5375" s="14" t="s">
        <v>6646</v>
      </c>
      <c r="I5375" s="14" t="s">
        <v>7132</v>
      </c>
      <c r="J5375" s="14" t="s">
        <v>425</v>
      </c>
      <c r="K5375" s="14"/>
      <c r="L5375" s="14" t="s">
        <v>425</v>
      </c>
      <c r="M5375" s="14" t="s">
        <v>815</v>
      </c>
      <c r="N5375" s="14" t="s">
        <v>100</v>
      </c>
      <c r="O5375" s="14" t="s">
        <v>5259</v>
      </c>
      <c r="P5375" s="14" t="s">
        <v>6485</v>
      </c>
      <c r="Q5375" s="14">
        <v>9</v>
      </c>
      <c r="R5375" s="14" t="s">
        <v>5383</v>
      </c>
      <c r="S5375" s="14" t="s">
        <v>439</v>
      </c>
      <c r="T5375" s="35">
        <v>4777.05</v>
      </c>
      <c r="U5375" s="14" t="s">
        <v>4</v>
      </c>
      <c r="V5375" s="14">
        <v>153</v>
      </c>
      <c r="W5375" s="16">
        <f>+IF(datos_arg[[#This Row],[Moneda]]="ARS",datos_arg[[#This Row],[Monto]],datos_arg[[#This Row],[Monto]]*datos_arg[[#This Row],[TC]])</f>
        <v>4777.05</v>
      </c>
      <c r="X5375" s="16">
        <f>IFERROR(IF(datos_arg[[#This Row],[Moneda]]="USD",datos_arg[[#This Row],[Monto]],datos_arg[[#This Row],[Monto]]/datos_arg[[#This Row],[TC]]),0)</f>
        <v>31.222549019607843</v>
      </c>
      <c r="Y5375" s="14"/>
    </row>
    <row r="5376" spans="1:25" ht="15" customHeight="1" x14ac:dyDescent="0.25">
      <c r="A5376" s="14">
        <f t="shared" si="83"/>
        <v>5373</v>
      </c>
      <c r="B5376" s="1">
        <v>44354</v>
      </c>
      <c r="C5376" s="18">
        <f>+YEAR(datos_arg[[#This Row],[Fecha]])</f>
        <v>2021</v>
      </c>
      <c r="D5376" s="18">
        <f>+MONTH(datos_arg[[#This Row],[Fecha]])</f>
        <v>6</v>
      </c>
      <c r="E5376" s="14" t="s">
        <v>1015</v>
      </c>
      <c r="F5376" s="14" t="s">
        <v>403</v>
      </c>
      <c r="G5376" s="14" t="s">
        <v>5383</v>
      </c>
      <c r="H5376" s="14" t="s">
        <v>6646</v>
      </c>
      <c r="I5376" s="14" t="s">
        <v>7132</v>
      </c>
      <c r="J5376" s="14" t="s">
        <v>425</v>
      </c>
      <c r="K5376" s="14"/>
      <c r="L5376" s="14" t="s">
        <v>425</v>
      </c>
      <c r="M5376" s="14" t="s">
        <v>815</v>
      </c>
      <c r="N5376" s="14" t="s">
        <v>100</v>
      </c>
      <c r="O5376" s="14" t="s">
        <v>5260</v>
      </c>
      <c r="P5376" s="14" t="s">
        <v>6485</v>
      </c>
      <c r="Q5376" s="14">
        <v>3</v>
      </c>
      <c r="R5376" s="14" t="s">
        <v>5383</v>
      </c>
      <c r="S5376" s="14" t="s">
        <v>439</v>
      </c>
      <c r="T5376" s="35">
        <v>18645.82</v>
      </c>
      <c r="U5376" s="14" t="s">
        <v>4</v>
      </c>
      <c r="V5376" s="14">
        <v>153</v>
      </c>
      <c r="W5376" s="16">
        <f>+IF(datos_arg[[#This Row],[Moneda]]="ARS",datos_arg[[#This Row],[Monto]],datos_arg[[#This Row],[Monto]]*datos_arg[[#This Row],[TC]])</f>
        <v>18645.82</v>
      </c>
      <c r="X5376" s="16">
        <f>IFERROR(IF(datos_arg[[#This Row],[Moneda]]="USD",datos_arg[[#This Row],[Monto]],datos_arg[[#This Row],[Monto]]/datos_arg[[#This Row],[TC]]),0)</f>
        <v>121.8681045751634</v>
      </c>
      <c r="Y5376" s="14"/>
    </row>
    <row r="5377" spans="1:25" ht="15" customHeight="1" x14ac:dyDescent="0.25">
      <c r="A5377" s="14">
        <f t="shared" si="83"/>
        <v>5374</v>
      </c>
      <c r="B5377" s="1">
        <v>44354</v>
      </c>
      <c r="C5377" s="18">
        <f>+YEAR(datos_arg[[#This Row],[Fecha]])</f>
        <v>2021</v>
      </c>
      <c r="D5377" s="18">
        <f>+MONTH(datos_arg[[#This Row],[Fecha]])</f>
        <v>6</v>
      </c>
      <c r="E5377" s="14" t="s">
        <v>1015</v>
      </c>
      <c r="F5377" s="14" t="s">
        <v>403</v>
      </c>
      <c r="G5377" s="14" t="s">
        <v>5383</v>
      </c>
      <c r="H5377" s="14" t="s">
        <v>6646</v>
      </c>
      <c r="I5377" s="14" t="s">
        <v>7132</v>
      </c>
      <c r="J5377" s="14" t="s">
        <v>425</v>
      </c>
      <c r="K5377" s="14"/>
      <c r="L5377" s="14" t="s">
        <v>425</v>
      </c>
      <c r="M5377" s="14" t="s">
        <v>815</v>
      </c>
      <c r="N5377" s="14" t="s">
        <v>100</v>
      </c>
      <c r="O5377" s="14" t="s">
        <v>5261</v>
      </c>
      <c r="P5377" s="14" t="s">
        <v>6485</v>
      </c>
      <c r="Q5377" s="14">
        <v>6</v>
      </c>
      <c r="R5377" s="14" t="s">
        <v>5383</v>
      </c>
      <c r="S5377" s="14" t="s">
        <v>439</v>
      </c>
      <c r="T5377" s="35">
        <v>2939.73</v>
      </c>
      <c r="U5377" s="14" t="s">
        <v>4</v>
      </c>
      <c r="V5377" s="14">
        <v>153</v>
      </c>
      <c r="W5377" s="16">
        <f>+IF(datos_arg[[#This Row],[Moneda]]="ARS",datos_arg[[#This Row],[Monto]],datos_arg[[#This Row],[Monto]]*datos_arg[[#This Row],[TC]])</f>
        <v>2939.73</v>
      </c>
      <c r="X5377" s="16">
        <f>IFERROR(IF(datos_arg[[#This Row],[Moneda]]="USD",datos_arg[[#This Row],[Monto]],datos_arg[[#This Row],[Monto]]/datos_arg[[#This Row],[TC]]),0)</f>
        <v>19.213921568627452</v>
      </c>
      <c r="Y5377" s="14"/>
    </row>
    <row r="5378" spans="1:25" ht="15" customHeight="1" x14ac:dyDescent="0.25">
      <c r="A5378" s="14">
        <f t="shared" si="83"/>
        <v>5375</v>
      </c>
      <c r="B5378" s="1">
        <v>44354</v>
      </c>
      <c r="C5378" s="18">
        <f>+YEAR(datos_arg[[#This Row],[Fecha]])</f>
        <v>2021</v>
      </c>
      <c r="D5378" s="18">
        <f>+MONTH(datos_arg[[#This Row],[Fecha]])</f>
        <v>6</v>
      </c>
      <c r="E5378" s="14" t="s">
        <v>1015</v>
      </c>
      <c r="F5378" s="14" t="s">
        <v>403</v>
      </c>
      <c r="G5378" s="14" t="s">
        <v>5383</v>
      </c>
      <c r="H5378" s="14" t="s">
        <v>6646</v>
      </c>
      <c r="I5378" s="14" t="s">
        <v>7132</v>
      </c>
      <c r="J5378" s="14" t="s">
        <v>425</v>
      </c>
      <c r="K5378" s="14"/>
      <c r="L5378" s="14" t="s">
        <v>425</v>
      </c>
      <c r="M5378" s="14" t="s">
        <v>815</v>
      </c>
      <c r="N5378" s="14" t="s">
        <v>100</v>
      </c>
      <c r="O5378" s="14" t="s">
        <v>5262</v>
      </c>
      <c r="P5378" s="14" t="s">
        <v>6485</v>
      </c>
      <c r="Q5378" s="14">
        <v>6</v>
      </c>
      <c r="R5378" s="14" t="s">
        <v>5383</v>
      </c>
      <c r="S5378" s="14" t="s">
        <v>439</v>
      </c>
      <c r="T5378" s="35">
        <v>10472.77</v>
      </c>
      <c r="U5378" s="14" t="s">
        <v>4</v>
      </c>
      <c r="V5378" s="14">
        <v>153</v>
      </c>
      <c r="W5378" s="16">
        <f>+IF(datos_arg[[#This Row],[Moneda]]="ARS",datos_arg[[#This Row],[Monto]],datos_arg[[#This Row],[Monto]]*datos_arg[[#This Row],[TC]])</f>
        <v>10472.77</v>
      </c>
      <c r="X5378" s="16">
        <f>IFERROR(IF(datos_arg[[#This Row],[Moneda]]="USD",datos_arg[[#This Row],[Monto]],datos_arg[[#This Row],[Monto]]/datos_arg[[#This Row],[TC]]),0)</f>
        <v>68.449477124183005</v>
      </c>
      <c r="Y5378" s="14"/>
    </row>
    <row r="5379" spans="1:25" ht="15" customHeight="1" x14ac:dyDescent="0.25">
      <c r="A5379" s="14">
        <f t="shared" si="83"/>
        <v>5376</v>
      </c>
      <c r="B5379" s="1">
        <v>44354</v>
      </c>
      <c r="C5379" s="18">
        <f>+YEAR(datos_arg[[#This Row],[Fecha]])</f>
        <v>2021</v>
      </c>
      <c r="D5379" s="18">
        <f>+MONTH(datos_arg[[#This Row],[Fecha]])</f>
        <v>6</v>
      </c>
      <c r="E5379" s="14" t="s">
        <v>449</v>
      </c>
      <c r="F5379" s="14" t="s">
        <v>505</v>
      </c>
      <c r="G5379" s="14"/>
      <c r="H5379" s="14" t="s">
        <v>7132</v>
      </c>
      <c r="I5379" s="14" t="s">
        <v>7132</v>
      </c>
      <c r="J5379" s="14" t="s">
        <v>425</v>
      </c>
      <c r="K5379" s="14"/>
      <c r="L5379" s="14" t="s">
        <v>425</v>
      </c>
      <c r="M5379" s="14" t="s">
        <v>613</v>
      </c>
      <c r="N5379" s="14" t="s">
        <v>2273</v>
      </c>
      <c r="O5379" s="14" t="s">
        <v>5263</v>
      </c>
      <c r="P5379" s="14"/>
      <c r="Q5379" s="14"/>
      <c r="R5379" s="14" t="s">
        <v>505</v>
      </c>
      <c r="S5379" s="14" t="s">
        <v>613</v>
      </c>
      <c r="T5379" s="35">
        <v>43.08</v>
      </c>
      <c r="U5379" s="14" t="s">
        <v>4</v>
      </c>
      <c r="V5379" s="14">
        <v>153</v>
      </c>
      <c r="W5379" s="16">
        <f>+IF(datos_arg[[#This Row],[Moneda]]="ARS",datos_arg[[#This Row],[Monto]],datos_arg[[#This Row],[Monto]]*datos_arg[[#This Row],[TC]])</f>
        <v>43.08</v>
      </c>
      <c r="X5379" s="16">
        <f>IFERROR(IF(datos_arg[[#This Row],[Moneda]]="USD",datos_arg[[#This Row],[Monto]],datos_arg[[#This Row],[Monto]]/datos_arg[[#This Row],[TC]]),0)</f>
        <v>0.28156862745098038</v>
      </c>
      <c r="Y5379" s="14"/>
    </row>
    <row r="5380" spans="1:25" ht="15" customHeight="1" x14ac:dyDescent="0.25">
      <c r="A5380" s="14">
        <f t="shared" si="83"/>
        <v>5377</v>
      </c>
      <c r="B5380" s="1">
        <v>44354</v>
      </c>
      <c r="C5380" s="18">
        <f>+YEAR(datos_arg[[#This Row],[Fecha]])</f>
        <v>2021</v>
      </c>
      <c r="D5380" s="18">
        <f>+MONTH(datos_arg[[#This Row],[Fecha]])</f>
        <v>6</v>
      </c>
      <c r="E5380" s="14" t="s">
        <v>1015</v>
      </c>
      <c r="F5380" s="14" t="s">
        <v>403</v>
      </c>
      <c r="G5380" s="14" t="s">
        <v>5383</v>
      </c>
      <c r="H5380" s="14" t="s">
        <v>7132</v>
      </c>
      <c r="I5380" s="14" t="s">
        <v>7132</v>
      </c>
      <c r="J5380" s="14" t="s">
        <v>425</v>
      </c>
      <c r="K5380" s="14"/>
      <c r="L5380" s="14" t="s">
        <v>425</v>
      </c>
      <c r="M5380" s="14" t="s">
        <v>815</v>
      </c>
      <c r="N5380" s="14" t="s">
        <v>7731</v>
      </c>
      <c r="O5380" s="14" t="s">
        <v>7730</v>
      </c>
      <c r="P5380" s="14" t="s">
        <v>7732</v>
      </c>
      <c r="Q5380" s="14"/>
      <c r="R5380" s="14" t="s">
        <v>5383</v>
      </c>
      <c r="S5380" s="14" t="s">
        <v>439</v>
      </c>
      <c r="T5380" s="35">
        <v>160000</v>
      </c>
      <c r="U5380" s="14" t="s">
        <v>4</v>
      </c>
      <c r="V5380" s="14">
        <v>153</v>
      </c>
      <c r="W5380" s="16">
        <f>+IF(datos_arg[[#This Row],[Moneda]]="ARS",datos_arg[[#This Row],[Monto]],datos_arg[[#This Row],[Monto]]*datos_arg[[#This Row],[TC]])</f>
        <v>160000</v>
      </c>
      <c r="X5380" s="16">
        <f>IFERROR(IF(datos_arg[[#This Row],[Moneda]]="USD",datos_arg[[#This Row],[Monto]],datos_arg[[#This Row],[Monto]]/datos_arg[[#This Row],[TC]]),0)</f>
        <v>1045.751633986928</v>
      </c>
      <c r="Y5380" s="14"/>
    </row>
    <row r="5381" spans="1:25" ht="15" customHeight="1" x14ac:dyDescent="0.25">
      <c r="A5381" s="14">
        <f t="shared" si="83"/>
        <v>5378</v>
      </c>
      <c r="B5381" s="1">
        <v>44354</v>
      </c>
      <c r="C5381" s="18">
        <f>+YEAR(datos_arg[[#This Row],[Fecha]])</f>
        <v>2021</v>
      </c>
      <c r="D5381" s="18">
        <f>+MONTH(datos_arg[[#This Row],[Fecha]])</f>
        <v>6</v>
      </c>
      <c r="E5381" s="14" t="s">
        <v>1015</v>
      </c>
      <c r="F5381" s="14" t="s">
        <v>403</v>
      </c>
      <c r="G5381" s="14" t="s">
        <v>970</v>
      </c>
      <c r="H5381" s="14" t="s">
        <v>7132</v>
      </c>
      <c r="I5381" s="14" t="s">
        <v>7132</v>
      </c>
      <c r="J5381" s="14" t="s">
        <v>425</v>
      </c>
      <c r="K5381" s="14"/>
      <c r="L5381" s="14" t="s">
        <v>425</v>
      </c>
      <c r="M5381" s="14" t="s">
        <v>493</v>
      </c>
      <c r="N5381" s="14" t="s">
        <v>26</v>
      </c>
      <c r="O5381" s="14" t="s">
        <v>3764</v>
      </c>
      <c r="P5381" s="14" t="s">
        <v>6486</v>
      </c>
      <c r="Q5381" s="14"/>
      <c r="R5381" s="14" t="s">
        <v>970</v>
      </c>
      <c r="S5381" s="14" t="s">
        <v>439</v>
      </c>
      <c r="T5381" s="35">
        <v>1059</v>
      </c>
      <c r="U5381" s="14" t="s">
        <v>4</v>
      </c>
      <c r="V5381" s="14">
        <v>153</v>
      </c>
      <c r="W5381" s="16">
        <f>+IF(datos_arg[[#This Row],[Moneda]]="ARS",datos_arg[[#This Row],[Monto]],datos_arg[[#This Row],[Monto]]*datos_arg[[#This Row],[TC]])</f>
        <v>1059</v>
      </c>
      <c r="X5381" s="16">
        <f>IFERROR(IF(datos_arg[[#This Row],[Moneda]]="USD",datos_arg[[#This Row],[Monto]],datos_arg[[#This Row],[Monto]]/datos_arg[[#This Row],[TC]]),0)</f>
        <v>6.9215686274509807</v>
      </c>
      <c r="Y5381" s="14"/>
    </row>
    <row r="5382" spans="1:25" ht="15" customHeight="1" x14ac:dyDescent="0.25">
      <c r="A5382" s="14">
        <f t="shared" ref="A5382:A5445" si="84">+A5381+1</f>
        <v>5379</v>
      </c>
      <c r="B5382" s="1">
        <v>44354</v>
      </c>
      <c r="C5382" s="18">
        <f>+YEAR(datos_arg[[#This Row],[Fecha]])</f>
        <v>2021</v>
      </c>
      <c r="D5382" s="18">
        <f>+MONTH(datos_arg[[#This Row],[Fecha]])</f>
        <v>6</v>
      </c>
      <c r="E5382" s="14" t="s">
        <v>1015</v>
      </c>
      <c r="F5382" s="14" t="s">
        <v>430</v>
      </c>
      <c r="G5382" s="14"/>
      <c r="H5382" s="14" t="s">
        <v>7132</v>
      </c>
      <c r="I5382" s="14" t="s">
        <v>7132</v>
      </c>
      <c r="J5382" s="14" t="s">
        <v>425</v>
      </c>
      <c r="K5382" s="14"/>
      <c r="L5382" s="14" t="s">
        <v>425</v>
      </c>
      <c r="M5382" s="14" t="s">
        <v>60</v>
      </c>
      <c r="N5382" s="14" t="s">
        <v>26</v>
      </c>
      <c r="O5382" s="14" t="s">
        <v>2370</v>
      </c>
      <c r="P5382" s="14" t="s">
        <v>6486</v>
      </c>
      <c r="Q5382" s="14"/>
      <c r="R5382" s="14" t="s">
        <v>430</v>
      </c>
      <c r="S5382" s="14" t="s">
        <v>439</v>
      </c>
      <c r="T5382" s="35">
        <v>8230.68</v>
      </c>
      <c r="U5382" s="14" t="s">
        <v>4</v>
      </c>
      <c r="V5382" s="14">
        <v>153</v>
      </c>
      <c r="W5382" s="16">
        <f>+IF(datos_arg[[#This Row],[Moneda]]="ARS",datos_arg[[#This Row],[Monto]],datos_arg[[#This Row],[Monto]]*datos_arg[[#This Row],[TC]])</f>
        <v>8230.68</v>
      </c>
      <c r="X5382" s="16">
        <f>IFERROR(IF(datos_arg[[#This Row],[Moneda]]="USD",datos_arg[[#This Row],[Monto]],datos_arg[[#This Row],[Monto]]/datos_arg[[#This Row],[TC]]),0)</f>
        <v>53.79529411764706</v>
      </c>
      <c r="Y5382" s="14"/>
    </row>
    <row r="5383" spans="1:25" ht="15" customHeight="1" x14ac:dyDescent="0.25">
      <c r="A5383" s="14">
        <f t="shared" si="84"/>
        <v>5380</v>
      </c>
      <c r="B5383" s="1">
        <v>44354</v>
      </c>
      <c r="C5383" s="18">
        <f>+YEAR(datos_arg[[#This Row],[Fecha]])</f>
        <v>2021</v>
      </c>
      <c r="D5383" s="18">
        <f>+MONTH(datos_arg[[#This Row],[Fecha]])</f>
        <v>6</v>
      </c>
      <c r="E5383" s="14" t="s">
        <v>1015</v>
      </c>
      <c r="F5383" s="14" t="s">
        <v>430</v>
      </c>
      <c r="G5383" s="14"/>
      <c r="H5383" s="14" t="s">
        <v>7132</v>
      </c>
      <c r="I5383" s="14" t="s">
        <v>7132</v>
      </c>
      <c r="J5383" s="14" t="s">
        <v>425</v>
      </c>
      <c r="K5383" s="14"/>
      <c r="L5383" s="14" t="s">
        <v>425</v>
      </c>
      <c r="M5383" s="14" t="s">
        <v>361</v>
      </c>
      <c r="N5383" s="14" t="s">
        <v>361</v>
      </c>
      <c r="O5383" s="14" t="s">
        <v>2325</v>
      </c>
      <c r="P5383" s="14" t="s">
        <v>6486</v>
      </c>
      <c r="Q5383" s="14"/>
      <c r="R5383" s="14" t="s">
        <v>430</v>
      </c>
      <c r="S5383" s="14" t="s">
        <v>439</v>
      </c>
      <c r="T5383" s="35">
        <v>790</v>
      </c>
      <c r="U5383" s="14" t="s">
        <v>4</v>
      </c>
      <c r="V5383" s="14">
        <v>153</v>
      </c>
      <c r="W5383" s="16">
        <f>+IF(datos_arg[[#This Row],[Moneda]]="ARS",datos_arg[[#This Row],[Monto]],datos_arg[[#This Row],[Monto]]*datos_arg[[#This Row],[TC]])</f>
        <v>790</v>
      </c>
      <c r="X5383" s="16">
        <f>IFERROR(IF(datos_arg[[#This Row],[Moneda]]="USD",datos_arg[[#This Row],[Monto]],datos_arg[[#This Row],[Monto]]/datos_arg[[#This Row],[TC]]),0)</f>
        <v>5.1633986928104578</v>
      </c>
      <c r="Y5383" s="14"/>
    </row>
    <row r="5384" spans="1:25" ht="15" customHeight="1" x14ac:dyDescent="0.25">
      <c r="A5384" s="14">
        <f t="shared" si="84"/>
        <v>5381</v>
      </c>
      <c r="B5384" s="1">
        <v>44354</v>
      </c>
      <c r="C5384" s="18">
        <f>+YEAR(datos_arg[[#This Row],[Fecha]])</f>
        <v>2021</v>
      </c>
      <c r="D5384" s="18">
        <f>+MONTH(datos_arg[[#This Row],[Fecha]])</f>
        <v>6</v>
      </c>
      <c r="E5384" s="14" t="s">
        <v>449</v>
      </c>
      <c r="F5384" s="14" t="s">
        <v>523</v>
      </c>
      <c r="G5384" s="14"/>
      <c r="H5384" s="14" t="s">
        <v>7132</v>
      </c>
      <c r="I5384" s="14" t="s">
        <v>7132</v>
      </c>
      <c r="J5384" s="14" t="s">
        <v>425</v>
      </c>
      <c r="K5384" s="14"/>
      <c r="L5384" s="14" t="s">
        <v>425</v>
      </c>
      <c r="M5384" s="14" t="s">
        <v>515</v>
      </c>
      <c r="N5384" s="14" t="s">
        <v>515</v>
      </c>
      <c r="O5384" s="14" t="s">
        <v>148</v>
      </c>
      <c r="P5384" s="14"/>
      <c r="Q5384" s="14"/>
      <c r="R5384" s="14" t="s">
        <v>523</v>
      </c>
      <c r="S5384" s="14" t="s">
        <v>439</v>
      </c>
      <c r="T5384" s="35">
        <v>700</v>
      </c>
      <c r="U5384" s="14" t="s">
        <v>4</v>
      </c>
      <c r="V5384" s="14">
        <v>153</v>
      </c>
      <c r="W5384" s="16">
        <f>+IF(datos_arg[[#This Row],[Moneda]]="ARS",datos_arg[[#This Row],[Monto]],datos_arg[[#This Row],[Monto]]*datos_arg[[#This Row],[TC]])</f>
        <v>700</v>
      </c>
      <c r="X5384" s="16">
        <f>IFERROR(IF(datos_arg[[#This Row],[Moneda]]="USD",datos_arg[[#This Row],[Monto]],datos_arg[[#This Row],[Monto]]/datos_arg[[#This Row],[TC]]),0)</f>
        <v>4.5751633986928102</v>
      </c>
      <c r="Y5384" s="14"/>
    </row>
    <row r="5385" spans="1:25" x14ac:dyDescent="0.25">
      <c r="A5385" s="14">
        <f t="shared" si="84"/>
        <v>5382</v>
      </c>
      <c r="B5385" s="1">
        <v>44354</v>
      </c>
      <c r="C5385" s="18">
        <f>+YEAR(datos_arg[[#This Row],[Fecha]])</f>
        <v>2021</v>
      </c>
      <c r="D5385" s="18">
        <f>+MONTH(datos_arg[[#This Row],[Fecha]])</f>
        <v>6</v>
      </c>
      <c r="E5385" s="14" t="s">
        <v>617</v>
      </c>
      <c r="F5385" s="14" t="s">
        <v>8101</v>
      </c>
      <c r="G5385" s="14"/>
      <c r="H5385" s="14" t="s">
        <v>8103</v>
      </c>
      <c r="I5385" s="14" t="s">
        <v>8105</v>
      </c>
      <c r="J5385" s="14" t="s">
        <v>472</v>
      </c>
      <c r="K5385" s="14"/>
      <c r="L5385" s="14" t="s">
        <v>425</v>
      </c>
      <c r="M5385" s="14" t="s">
        <v>723</v>
      </c>
      <c r="N5385" s="14" t="s">
        <v>724</v>
      </c>
      <c r="O5385" s="14" t="s">
        <v>5266</v>
      </c>
      <c r="P5385" s="14" t="s">
        <v>6487</v>
      </c>
      <c r="Q5385" s="14">
        <v>1</v>
      </c>
      <c r="R5385" s="14" t="s">
        <v>8101</v>
      </c>
      <c r="S5385" s="14" t="s">
        <v>440</v>
      </c>
      <c r="T5385" s="35">
        <v>400</v>
      </c>
      <c r="U5385" s="14" t="s">
        <v>2</v>
      </c>
      <c r="V5385" s="14">
        <v>153</v>
      </c>
      <c r="W5385" s="16">
        <f>+IF(datos_arg[[#This Row],[Moneda]]="ARS",datos_arg[[#This Row],[Monto]],datos_arg[[#This Row],[Monto]]*datos_arg[[#This Row],[TC]])</f>
        <v>61200</v>
      </c>
      <c r="X5385" s="16">
        <f>IFERROR(IF(datos_arg[[#This Row],[Moneda]]="USD",datos_arg[[#This Row],[Monto]],datos_arg[[#This Row],[Monto]]/datos_arg[[#This Row],[TC]]),0)</f>
        <v>400</v>
      </c>
      <c r="Y5385" s="14"/>
    </row>
    <row r="5386" spans="1:25" ht="15" customHeight="1" x14ac:dyDescent="0.25">
      <c r="A5386" s="14">
        <f t="shared" si="84"/>
        <v>5383</v>
      </c>
      <c r="B5386" s="1">
        <v>44354</v>
      </c>
      <c r="C5386" s="18">
        <f>+YEAR(datos_arg[[#This Row],[Fecha]])</f>
        <v>2021</v>
      </c>
      <c r="D5386" s="18">
        <f>+MONTH(datos_arg[[#This Row],[Fecha]])</f>
        <v>6</v>
      </c>
      <c r="E5386" s="14" t="s">
        <v>617</v>
      </c>
      <c r="F5386" s="14" t="s">
        <v>8101</v>
      </c>
      <c r="G5386" s="14"/>
      <c r="H5386" s="14" t="s">
        <v>8103</v>
      </c>
      <c r="I5386" s="14" t="s">
        <v>8105</v>
      </c>
      <c r="J5386" s="14" t="s">
        <v>472</v>
      </c>
      <c r="K5386" s="14"/>
      <c r="L5386" s="14" t="s">
        <v>425</v>
      </c>
      <c r="M5386" s="14" t="s">
        <v>723</v>
      </c>
      <c r="N5386" s="14" t="s">
        <v>724</v>
      </c>
      <c r="O5386" s="14" t="s">
        <v>5265</v>
      </c>
      <c r="P5386" s="14" t="s">
        <v>6487</v>
      </c>
      <c r="Q5386" s="14">
        <v>0</v>
      </c>
      <c r="R5386" s="14" t="s">
        <v>8101</v>
      </c>
      <c r="S5386" s="14" t="s">
        <v>439</v>
      </c>
      <c r="T5386" s="35">
        <v>16500</v>
      </c>
      <c r="U5386" s="14" t="s">
        <v>4</v>
      </c>
      <c r="V5386" s="14">
        <v>153</v>
      </c>
      <c r="W5386" s="16">
        <f>+IF(datos_arg[[#This Row],[Moneda]]="ARS",datos_arg[[#This Row],[Monto]],datos_arg[[#This Row],[Monto]]*datos_arg[[#This Row],[TC]])</f>
        <v>16500</v>
      </c>
      <c r="X5386" s="16">
        <f>IFERROR(IF(datos_arg[[#This Row],[Moneda]]="USD",datos_arg[[#This Row],[Monto]],datos_arg[[#This Row],[Monto]]/datos_arg[[#This Row],[TC]]),0)</f>
        <v>107.84313725490196</v>
      </c>
      <c r="Y5386" s="14"/>
    </row>
    <row r="5387" spans="1:25" x14ac:dyDescent="0.25">
      <c r="A5387" s="14">
        <f t="shared" si="84"/>
        <v>5384</v>
      </c>
      <c r="B5387" s="1">
        <v>44354</v>
      </c>
      <c r="C5387" s="18">
        <f>+YEAR(datos_arg[[#This Row],[Fecha]])</f>
        <v>2021</v>
      </c>
      <c r="D5387" s="18">
        <f>+MONTH(datos_arg[[#This Row],[Fecha]])</f>
        <v>6</v>
      </c>
      <c r="E5387" s="14" t="s">
        <v>408</v>
      </c>
      <c r="F5387" s="14" t="s">
        <v>69</v>
      </c>
      <c r="G5387" s="14"/>
      <c r="H5387" s="14" t="s">
        <v>7132</v>
      </c>
      <c r="I5387" s="14" t="s">
        <v>7132</v>
      </c>
      <c r="J5387" s="14" t="s">
        <v>425</v>
      </c>
      <c r="K5387" s="14"/>
      <c r="L5387" s="14" t="s">
        <v>425</v>
      </c>
      <c r="M5387" s="14" t="s">
        <v>2530</v>
      </c>
      <c r="N5387" s="14" t="s">
        <v>2530</v>
      </c>
      <c r="O5387" s="14"/>
      <c r="P5387" s="14"/>
      <c r="Q5387" s="14"/>
      <c r="R5387" s="14" t="s">
        <v>439</v>
      </c>
      <c r="S5387" s="14" t="s">
        <v>440</v>
      </c>
      <c r="T5387" s="35">
        <v>2600</v>
      </c>
      <c r="U5387" s="14" t="s">
        <v>2</v>
      </c>
      <c r="V5387" s="14">
        <v>153</v>
      </c>
      <c r="W5387" s="16">
        <f>+IF(datos_arg[[#This Row],[Moneda]]="ARS",datos_arg[[#This Row],[Monto]],datos_arg[[#This Row],[Monto]]*datos_arg[[#This Row],[TC]])</f>
        <v>397800</v>
      </c>
      <c r="X5387" s="16">
        <f>IFERROR(IF(datos_arg[[#This Row],[Moneda]]="USD",datos_arg[[#This Row],[Monto]],datos_arg[[#This Row],[Monto]]/datos_arg[[#This Row],[TC]]),0)</f>
        <v>2600</v>
      </c>
      <c r="Y5387" s="14"/>
    </row>
    <row r="5388" spans="1:25" x14ac:dyDescent="0.25">
      <c r="A5388" s="14">
        <f t="shared" si="84"/>
        <v>5385</v>
      </c>
      <c r="B5388" s="1">
        <v>44354</v>
      </c>
      <c r="C5388" s="18">
        <f>+YEAR(datos_arg[[#This Row],[Fecha]])</f>
        <v>2021</v>
      </c>
      <c r="D5388" s="18">
        <f>+MONTH(datos_arg[[#This Row],[Fecha]])</f>
        <v>6</v>
      </c>
      <c r="E5388" s="14" t="s">
        <v>1016</v>
      </c>
      <c r="F5388" s="14" t="s">
        <v>5365</v>
      </c>
      <c r="G5388" s="14" t="s">
        <v>6695</v>
      </c>
      <c r="H5388" s="14" t="s">
        <v>7132</v>
      </c>
      <c r="I5388" s="14" t="s">
        <v>7132</v>
      </c>
      <c r="J5388" s="14" t="s">
        <v>425</v>
      </c>
      <c r="K5388" s="14"/>
      <c r="L5388" s="14" t="s">
        <v>425</v>
      </c>
      <c r="M5388" s="14" t="s">
        <v>436</v>
      </c>
      <c r="N5388" s="14" t="s">
        <v>436</v>
      </c>
      <c r="O5388" s="14" t="s">
        <v>2217</v>
      </c>
      <c r="P5388" s="14"/>
      <c r="Q5388" s="14"/>
      <c r="R5388" s="14" t="s">
        <v>5365</v>
      </c>
      <c r="S5388" s="14" t="s">
        <v>440</v>
      </c>
      <c r="T5388" s="35">
        <v>400</v>
      </c>
      <c r="U5388" s="14" t="s">
        <v>2</v>
      </c>
      <c r="V5388" s="14">
        <v>153</v>
      </c>
      <c r="W5388" s="16">
        <f>+IF(datos_arg[[#This Row],[Moneda]]="ARS",datos_arg[[#This Row],[Monto]],datos_arg[[#This Row],[Monto]]*datos_arg[[#This Row],[TC]])</f>
        <v>61200</v>
      </c>
      <c r="X5388" s="16">
        <f>IFERROR(IF(datos_arg[[#This Row],[Moneda]]="USD",datos_arg[[#This Row],[Monto]],datos_arg[[#This Row],[Monto]]/datos_arg[[#This Row],[TC]]),0)</f>
        <v>400</v>
      </c>
      <c r="Y5388" s="14"/>
    </row>
    <row r="5389" spans="1:25" x14ac:dyDescent="0.25">
      <c r="A5389" s="14">
        <f t="shared" si="84"/>
        <v>5386</v>
      </c>
      <c r="B5389" s="1">
        <v>44354</v>
      </c>
      <c r="C5389" s="18">
        <f>+YEAR(datos_arg[[#This Row],[Fecha]])</f>
        <v>2021</v>
      </c>
      <c r="D5389" s="18">
        <f>+MONTH(datos_arg[[#This Row],[Fecha]])</f>
        <v>6</v>
      </c>
      <c r="E5389" s="14" t="s">
        <v>1016</v>
      </c>
      <c r="F5389" s="14" t="s">
        <v>5365</v>
      </c>
      <c r="G5389" s="14" t="s">
        <v>6726</v>
      </c>
      <c r="H5389" s="14" t="s">
        <v>7132</v>
      </c>
      <c r="I5389" s="14" t="s">
        <v>7132</v>
      </c>
      <c r="J5389" s="14" t="s">
        <v>425</v>
      </c>
      <c r="K5389" s="14"/>
      <c r="L5389" s="14" t="s">
        <v>425</v>
      </c>
      <c r="M5389" s="14" t="s">
        <v>3767</v>
      </c>
      <c r="N5389" s="14" t="s">
        <v>3767</v>
      </c>
      <c r="O5389" s="14" t="s">
        <v>4469</v>
      </c>
      <c r="P5389" s="14"/>
      <c r="Q5389" s="14"/>
      <c r="R5389" s="14" t="s">
        <v>5365</v>
      </c>
      <c r="S5389" s="14" t="s">
        <v>440</v>
      </c>
      <c r="T5389" s="35">
        <v>100</v>
      </c>
      <c r="U5389" s="14" t="s">
        <v>2</v>
      </c>
      <c r="V5389" s="14">
        <v>153</v>
      </c>
      <c r="W5389" s="16">
        <f>+IF(datos_arg[[#This Row],[Moneda]]="ARS",datos_arg[[#This Row],[Monto]],datos_arg[[#This Row],[Monto]]*datos_arg[[#This Row],[TC]])</f>
        <v>15300</v>
      </c>
      <c r="X5389" s="16">
        <f>IFERROR(IF(datos_arg[[#This Row],[Moneda]]="USD",datos_arg[[#This Row],[Monto]],datos_arg[[#This Row],[Monto]]/datos_arg[[#This Row],[TC]]),0)</f>
        <v>100</v>
      </c>
      <c r="Y5389" s="14"/>
    </row>
    <row r="5390" spans="1:25" ht="15" customHeight="1" x14ac:dyDescent="0.25">
      <c r="A5390" s="14">
        <f t="shared" si="84"/>
        <v>5387</v>
      </c>
      <c r="B5390" s="1">
        <v>44354</v>
      </c>
      <c r="C5390" s="18">
        <f>+YEAR(datos_arg[[#This Row],[Fecha]])</f>
        <v>2021</v>
      </c>
      <c r="D5390" s="18">
        <f>+MONTH(datos_arg[[#This Row],[Fecha]])</f>
        <v>6</v>
      </c>
      <c r="E5390" s="14" t="s">
        <v>1015</v>
      </c>
      <c r="F5390" s="14" t="s">
        <v>430</v>
      </c>
      <c r="G5390" s="14"/>
      <c r="H5390" s="14" t="s">
        <v>7132</v>
      </c>
      <c r="I5390" s="14" t="s">
        <v>7132</v>
      </c>
      <c r="J5390" s="14" t="s">
        <v>425</v>
      </c>
      <c r="K5390" s="14"/>
      <c r="L5390" s="14" t="s">
        <v>425</v>
      </c>
      <c r="M5390" s="14" t="s">
        <v>60</v>
      </c>
      <c r="N5390" s="14" t="s">
        <v>26</v>
      </c>
      <c r="O5390" s="14" t="s">
        <v>5267</v>
      </c>
      <c r="P5390" s="14"/>
      <c r="Q5390" s="14"/>
      <c r="R5390" s="14" t="s">
        <v>430</v>
      </c>
      <c r="S5390" s="14" t="s">
        <v>439</v>
      </c>
      <c r="T5390" s="35">
        <v>2000</v>
      </c>
      <c r="U5390" s="14" t="s">
        <v>4</v>
      </c>
      <c r="V5390" s="14">
        <v>153</v>
      </c>
      <c r="W5390" s="16">
        <f>+IF(datos_arg[[#This Row],[Moneda]]="ARS",datos_arg[[#This Row],[Monto]],datos_arg[[#This Row],[Monto]]*datos_arg[[#This Row],[TC]])</f>
        <v>2000</v>
      </c>
      <c r="X5390" s="16">
        <f>IFERROR(IF(datos_arg[[#This Row],[Moneda]]="USD",datos_arg[[#This Row],[Monto]],datos_arg[[#This Row],[Monto]]/datos_arg[[#This Row],[TC]]),0)</f>
        <v>13.071895424836601</v>
      </c>
      <c r="Y5390" s="14"/>
    </row>
    <row r="5391" spans="1:25" ht="15" customHeight="1" x14ac:dyDescent="0.25">
      <c r="A5391" s="14">
        <f t="shared" si="84"/>
        <v>5388</v>
      </c>
      <c r="B5391" s="1">
        <v>44354</v>
      </c>
      <c r="C5391" s="18">
        <f>+YEAR(datos_arg[[#This Row],[Fecha]])</f>
        <v>2021</v>
      </c>
      <c r="D5391" s="18">
        <f>+MONTH(datos_arg[[#This Row],[Fecha]])</f>
        <v>6</v>
      </c>
      <c r="E5391" s="14" t="s">
        <v>5358</v>
      </c>
      <c r="F5391" s="14" t="s">
        <v>85</v>
      </c>
      <c r="G5391" s="14"/>
      <c r="H5391" s="14" t="s">
        <v>6646</v>
      </c>
      <c r="I5391" s="14" t="s">
        <v>7132</v>
      </c>
      <c r="J5391" s="14" t="s">
        <v>425</v>
      </c>
      <c r="K5391" s="14" t="s">
        <v>420</v>
      </c>
      <c r="L5391" s="14" t="s">
        <v>425</v>
      </c>
      <c r="M5391" s="14" t="s">
        <v>1701</v>
      </c>
      <c r="N5391" s="14" t="s">
        <v>16</v>
      </c>
      <c r="O5391" s="14" t="s">
        <v>5268</v>
      </c>
      <c r="P5391" s="14" t="s">
        <v>6488</v>
      </c>
      <c r="Q5391" s="14">
        <v>1</v>
      </c>
      <c r="R5391" s="14" t="s">
        <v>85</v>
      </c>
      <c r="S5391" s="14" t="s">
        <v>439</v>
      </c>
      <c r="T5391" s="35">
        <v>14770</v>
      </c>
      <c r="U5391" s="14" t="s">
        <v>4</v>
      </c>
      <c r="V5391" s="14">
        <v>153</v>
      </c>
      <c r="W5391" s="16">
        <f>+IF(datos_arg[[#This Row],[Moneda]]="ARS",datos_arg[[#This Row],[Monto]],datos_arg[[#This Row],[Monto]]*datos_arg[[#This Row],[TC]])</f>
        <v>14770</v>
      </c>
      <c r="X5391" s="16">
        <f>IFERROR(IF(datos_arg[[#This Row],[Moneda]]="USD",datos_arg[[#This Row],[Monto]],datos_arg[[#This Row],[Monto]]/datos_arg[[#This Row],[TC]]),0)</f>
        <v>96.535947712418306</v>
      </c>
      <c r="Y5391" s="14"/>
    </row>
    <row r="5392" spans="1:25" ht="15" customHeight="1" x14ac:dyDescent="0.25">
      <c r="A5392" s="14">
        <f t="shared" si="84"/>
        <v>5389</v>
      </c>
      <c r="B5392" s="1">
        <v>44354</v>
      </c>
      <c r="C5392" s="18">
        <f>+YEAR(datos_arg[[#This Row],[Fecha]])</f>
        <v>2021</v>
      </c>
      <c r="D5392" s="18">
        <f>+MONTH(datos_arg[[#This Row],[Fecha]])</f>
        <v>6</v>
      </c>
      <c r="E5392" s="14" t="s">
        <v>1015</v>
      </c>
      <c r="F5392" s="14" t="s">
        <v>403</v>
      </c>
      <c r="G5392" s="14" t="s">
        <v>5382</v>
      </c>
      <c r="H5392" s="14" t="s">
        <v>6646</v>
      </c>
      <c r="I5392" s="14" t="s">
        <v>7132</v>
      </c>
      <c r="J5392" s="14" t="s">
        <v>425</v>
      </c>
      <c r="K5392" s="14" t="s">
        <v>421</v>
      </c>
      <c r="L5392" s="14" t="s">
        <v>421</v>
      </c>
      <c r="M5392" s="14" t="s">
        <v>989</v>
      </c>
      <c r="N5392" s="14" t="s">
        <v>327</v>
      </c>
      <c r="O5392" s="14" t="s">
        <v>2639</v>
      </c>
      <c r="P5392" s="14" t="s">
        <v>6489</v>
      </c>
      <c r="Q5392" s="14">
        <v>40</v>
      </c>
      <c r="R5392" s="14" t="s">
        <v>5382</v>
      </c>
      <c r="S5392" s="14" t="s">
        <v>439</v>
      </c>
      <c r="T5392" s="35">
        <v>23400</v>
      </c>
      <c r="U5392" s="14" t="s">
        <v>4</v>
      </c>
      <c r="V5392" s="14">
        <v>153</v>
      </c>
      <c r="W5392" s="16">
        <f>+IF(datos_arg[[#This Row],[Moneda]]="ARS",datos_arg[[#This Row],[Monto]],datos_arg[[#This Row],[Monto]]*datos_arg[[#This Row],[TC]])</f>
        <v>23400</v>
      </c>
      <c r="X5392" s="16">
        <f>IFERROR(IF(datos_arg[[#This Row],[Moneda]]="USD",datos_arg[[#This Row],[Monto]],datos_arg[[#This Row],[Monto]]/datos_arg[[#This Row],[TC]]),0)</f>
        <v>152.94117647058823</v>
      </c>
      <c r="Y5392" s="14"/>
    </row>
    <row r="5393" spans="1:25" ht="15" customHeight="1" x14ac:dyDescent="0.25">
      <c r="A5393" s="14">
        <f t="shared" si="84"/>
        <v>5390</v>
      </c>
      <c r="B5393" s="1">
        <v>44354</v>
      </c>
      <c r="C5393" s="18">
        <f>+YEAR(datos_arg[[#This Row],[Fecha]])</f>
        <v>2021</v>
      </c>
      <c r="D5393" s="18">
        <f>+MONTH(datos_arg[[#This Row],[Fecha]])</f>
        <v>6</v>
      </c>
      <c r="E5393" s="14" t="s">
        <v>1015</v>
      </c>
      <c r="F5393" s="14" t="s">
        <v>430</v>
      </c>
      <c r="G5393" s="14"/>
      <c r="H5393" s="14" t="s">
        <v>7132</v>
      </c>
      <c r="I5393" s="14" t="s">
        <v>7132</v>
      </c>
      <c r="J5393" s="14" t="s">
        <v>425</v>
      </c>
      <c r="K5393" s="14"/>
      <c r="L5393" s="14" t="s">
        <v>425</v>
      </c>
      <c r="M5393" s="14" t="s">
        <v>102</v>
      </c>
      <c r="N5393" s="14" t="s">
        <v>480</v>
      </c>
      <c r="O5393" s="14" t="s">
        <v>4789</v>
      </c>
      <c r="P5393" s="14" t="s">
        <v>6416</v>
      </c>
      <c r="Q5393" s="14"/>
      <c r="R5393" s="14" t="s">
        <v>430</v>
      </c>
      <c r="S5393" s="14" t="s">
        <v>439</v>
      </c>
      <c r="T5393" s="35">
        <v>2000</v>
      </c>
      <c r="U5393" s="14" t="s">
        <v>4</v>
      </c>
      <c r="V5393" s="14">
        <v>153</v>
      </c>
      <c r="W5393" s="16">
        <f>+IF(datos_arg[[#This Row],[Moneda]]="ARS",datos_arg[[#This Row],[Monto]],datos_arg[[#This Row],[Monto]]*datos_arg[[#This Row],[TC]])</f>
        <v>2000</v>
      </c>
      <c r="X5393" s="16">
        <f>IFERROR(IF(datos_arg[[#This Row],[Moneda]]="USD",datos_arg[[#This Row],[Monto]],datos_arg[[#This Row],[Monto]]/datos_arg[[#This Row],[TC]]),0)</f>
        <v>13.071895424836601</v>
      </c>
      <c r="Y5393" s="14"/>
    </row>
    <row r="5394" spans="1:25" x14ac:dyDescent="0.25">
      <c r="A5394" s="14">
        <f t="shared" si="84"/>
        <v>5391</v>
      </c>
      <c r="B5394" s="1">
        <v>44355</v>
      </c>
      <c r="C5394" s="18">
        <f>+YEAR(datos_arg[[#This Row],[Fecha]])</f>
        <v>2021</v>
      </c>
      <c r="D5394" s="18">
        <f>+MONTH(datos_arg[[#This Row],[Fecha]])</f>
        <v>6</v>
      </c>
      <c r="E5394" s="14" t="s">
        <v>617</v>
      </c>
      <c r="F5394" s="14" t="s">
        <v>8101</v>
      </c>
      <c r="G5394" s="14"/>
      <c r="H5394" s="14" t="s">
        <v>8103</v>
      </c>
      <c r="I5394" s="14" t="s">
        <v>8105</v>
      </c>
      <c r="J5394" s="14" t="s">
        <v>6650</v>
      </c>
      <c r="K5394" s="14" t="s">
        <v>422</v>
      </c>
      <c r="L5394" s="14" t="s">
        <v>422</v>
      </c>
      <c r="M5394" s="14" t="s">
        <v>902</v>
      </c>
      <c r="N5394" s="14" t="s">
        <v>4221</v>
      </c>
      <c r="O5394" s="14" t="s">
        <v>5269</v>
      </c>
      <c r="P5394" s="14" t="s">
        <v>6490</v>
      </c>
      <c r="Q5394" s="14">
        <v>0</v>
      </c>
      <c r="R5394" s="14" t="s">
        <v>8101</v>
      </c>
      <c r="S5394" s="14" t="s">
        <v>440</v>
      </c>
      <c r="T5394" s="35">
        <v>14.494999999999999</v>
      </c>
      <c r="U5394" s="14" t="s">
        <v>2</v>
      </c>
      <c r="V5394" s="14">
        <v>153</v>
      </c>
      <c r="W5394" s="16">
        <f>+IF(datos_arg[[#This Row],[Moneda]]="ARS",datos_arg[[#This Row],[Monto]],datos_arg[[#This Row],[Monto]]*datos_arg[[#This Row],[TC]])</f>
        <v>2217.7349999999997</v>
      </c>
      <c r="X5394" s="16">
        <f>IFERROR(IF(datos_arg[[#This Row],[Moneda]]="USD",datos_arg[[#This Row],[Monto]],datos_arg[[#This Row],[Monto]]/datos_arg[[#This Row],[TC]]),0)</f>
        <v>14.494999999999999</v>
      </c>
      <c r="Y5394" s="14"/>
    </row>
    <row r="5395" spans="1:25" x14ac:dyDescent="0.25">
      <c r="A5395" s="14">
        <f t="shared" si="84"/>
        <v>5392</v>
      </c>
      <c r="B5395" s="1">
        <v>44355</v>
      </c>
      <c r="C5395" s="18">
        <f>+YEAR(datos_arg[[#This Row],[Fecha]])</f>
        <v>2021</v>
      </c>
      <c r="D5395" s="18">
        <f>+MONTH(datos_arg[[#This Row],[Fecha]])</f>
        <v>6</v>
      </c>
      <c r="E5395" s="14" t="s">
        <v>617</v>
      </c>
      <c r="F5395" s="14" t="s">
        <v>8101</v>
      </c>
      <c r="G5395" s="14"/>
      <c r="H5395" s="14" t="s">
        <v>8103</v>
      </c>
      <c r="I5395" s="14" t="s">
        <v>8105</v>
      </c>
      <c r="J5395" s="14" t="s">
        <v>6650</v>
      </c>
      <c r="K5395" s="14" t="s">
        <v>422</v>
      </c>
      <c r="L5395" s="14" t="s">
        <v>422</v>
      </c>
      <c r="M5395" s="14" t="s">
        <v>902</v>
      </c>
      <c r="N5395" s="14" t="s">
        <v>4221</v>
      </c>
      <c r="O5395" s="14" t="s">
        <v>5270</v>
      </c>
      <c r="P5395" s="14" t="s">
        <v>6490</v>
      </c>
      <c r="Q5395" s="14">
        <v>0</v>
      </c>
      <c r="R5395" s="14" t="s">
        <v>8101</v>
      </c>
      <c r="S5395" s="14" t="s">
        <v>440</v>
      </c>
      <c r="T5395" s="35">
        <v>14.494999999999999</v>
      </c>
      <c r="U5395" s="14" t="s">
        <v>2</v>
      </c>
      <c r="V5395" s="14">
        <v>153</v>
      </c>
      <c r="W5395" s="16">
        <f>+IF(datos_arg[[#This Row],[Moneda]]="ARS",datos_arg[[#This Row],[Monto]],datos_arg[[#This Row],[Monto]]*datos_arg[[#This Row],[TC]])</f>
        <v>2217.7349999999997</v>
      </c>
      <c r="X5395" s="16">
        <f>IFERROR(IF(datos_arg[[#This Row],[Moneda]]="USD",datos_arg[[#This Row],[Monto]],datos_arg[[#This Row],[Monto]]/datos_arg[[#This Row],[TC]]),0)</f>
        <v>14.494999999999999</v>
      </c>
      <c r="Y5395" s="14"/>
    </row>
    <row r="5396" spans="1:25" x14ac:dyDescent="0.25">
      <c r="A5396" s="14">
        <f t="shared" si="84"/>
        <v>5393</v>
      </c>
      <c r="B5396" s="1">
        <v>44355</v>
      </c>
      <c r="C5396" s="18">
        <f>+YEAR(datos_arg[[#This Row],[Fecha]])</f>
        <v>2021</v>
      </c>
      <c r="D5396" s="18">
        <f>+MONTH(datos_arg[[#This Row],[Fecha]])</f>
        <v>6</v>
      </c>
      <c r="E5396" s="14" t="s">
        <v>617</v>
      </c>
      <c r="F5396" s="14" t="s">
        <v>8101</v>
      </c>
      <c r="G5396" s="14"/>
      <c r="H5396" s="14" t="s">
        <v>8103</v>
      </c>
      <c r="I5396" s="14" t="s">
        <v>8105</v>
      </c>
      <c r="J5396" s="14" t="s">
        <v>6650</v>
      </c>
      <c r="K5396" s="14" t="s">
        <v>422</v>
      </c>
      <c r="L5396" s="14" t="s">
        <v>422</v>
      </c>
      <c r="M5396" s="14" t="s">
        <v>902</v>
      </c>
      <c r="N5396" s="14" t="s">
        <v>4221</v>
      </c>
      <c r="O5396" s="14" t="s">
        <v>5271</v>
      </c>
      <c r="P5396" s="14" t="s">
        <v>6490</v>
      </c>
      <c r="Q5396" s="14">
        <v>0</v>
      </c>
      <c r="R5396" s="14" t="s">
        <v>8101</v>
      </c>
      <c r="S5396" s="14" t="s">
        <v>440</v>
      </c>
      <c r="T5396" s="35">
        <v>14.494999999999999</v>
      </c>
      <c r="U5396" s="14" t="s">
        <v>2</v>
      </c>
      <c r="V5396" s="14">
        <v>153</v>
      </c>
      <c r="W5396" s="16">
        <f>+IF(datos_arg[[#This Row],[Moneda]]="ARS",datos_arg[[#This Row],[Monto]],datos_arg[[#This Row],[Monto]]*datos_arg[[#This Row],[TC]])</f>
        <v>2217.7349999999997</v>
      </c>
      <c r="X5396" s="16">
        <f>IFERROR(IF(datos_arg[[#This Row],[Moneda]]="USD",datos_arg[[#This Row],[Monto]],datos_arg[[#This Row],[Monto]]/datos_arg[[#This Row],[TC]]),0)</f>
        <v>14.494999999999999</v>
      </c>
      <c r="Y5396" s="14"/>
    </row>
    <row r="5397" spans="1:25" x14ac:dyDescent="0.25">
      <c r="A5397" s="14">
        <f t="shared" si="84"/>
        <v>5394</v>
      </c>
      <c r="B5397" s="1">
        <v>44355</v>
      </c>
      <c r="C5397" s="18">
        <f>+YEAR(datos_arg[[#This Row],[Fecha]])</f>
        <v>2021</v>
      </c>
      <c r="D5397" s="18">
        <f>+MONTH(datos_arg[[#This Row],[Fecha]])</f>
        <v>6</v>
      </c>
      <c r="E5397" s="14" t="s">
        <v>617</v>
      </c>
      <c r="F5397" s="14" t="s">
        <v>8101</v>
      </c>
      <c r="G5397" s="14"/>
      <c r="H5397" s="14" t="s">
        <v>8103</v>
      </c>
      <c r="I5397" s="14" t="s">
        <v>8105</v>
      </c>
      <c r="J5397" s="14" t="s">
        <v>6650</v>
      </c>
      <c r="K5397" s="14" t="s">
        <v>422</v>
      </c>
      <c r="L5397" s="14" t="s">
        <v>422</v>
      </c>
      <c r="M5397" s="14" t="s">
        <v>902</v>
      </c>
      <c r="N5397" s="14" t="s">
        <v>4221</v>
      </c>
      <c r="O5397" s="14" t="s">
        <v>5272</v>
      </c>
      <c r="P5397" s="14" t="s">
        <v>6490</v>
      </c>
      <c r="Q5397" s="14">
        <v>0</v>
      </c>
      <c r="R5397" s="14" t="s">
        <v>8101</v>
      </c>
      <c r="S5397" s="14" t="s">
        <v>440</v>
      </c>
      <c r="T5397" s="35">
        <v>14.494999999999999</v>
      </c>
      <c r="U5397" s="14" t="s">
        <v>2</v>
      </c>
      <c r="V5397" s="14">
        <v>153</v>
      </c>
      <c r="W5397" s="16">
        <f>+IF(datos_arg[[#This Row],[Moneda]]="ARS",datos_arg[[#This Row],[Monto]],datos_arg[[#This Row],[Monto]]*datos_arg[[#This Row],[TC]])</f>
        <v>2217.7349999999997</v>
      </c>
      <c r="X5397" s="16">
        <f>IFERROR(IF(datos_arg[[#This Row],[Moneda]]="USD",datos_arg[[#This Row],[Monto]],datos_arg[[#This Row],[Monto]]/datos_arg[[#This Row],[TC]]),0)</f>
        <v>14.494999999999999</v>
      </c>
      <c r="Y5397" s="14"/>
    </row>
    <row r="5398" spans="1:25" x14ac:dyDescent="0.25">
      <c r="A5398" s="14">
        <f t="shared" si="84"/>
        <v>5395</v>
      </c>
      <c r="B5398" s="1">
        <v>44355</v>
      </c>
      <c r="C5398" s="18">
        <f>+YEAR(datos_arg[[#This Row],[Fecha]])</f>
        <v>2021</v>
      </c>
      <c r="D5398" s="18">
        <f>+MONTH(datos_arg[[#This Row],[Fecha]])</f>
        <v>6</v>
      </c>
      <c r="E5398" s="14" t="s">
        <v>617</v>
      </c>
      <c r="F5398" s="14" t="s">
        <v>8101</v>
      </c>
      <c r="G5398" s="14"/>
      <c r="H5398" s="14" t="s">
        <v>8103</v>
      </c>
      <c r="I5398" s="14" t="s">
        <v>8105</v>
      </c>
      <c r="J5398" s="14" t="s">
        <v>422</v>
      </c>
      <c r="K5398" s="14" t="s">
        <v>422</v>
      </c>
      <c r="L5398" s="14" t="s">
        <v>422</v>
      </c>
      <c r="M5398" s="14" t="s">
        <v>2080</v>
      </c>
      <c r="N5398" s="14" t="s">
        <v>12</v>
      </c>
      <c r="O5398" s="14" t="s">
        <v>5273</v>
      </c>
      <c r="P5398" s="14" t="s">
        <v>6491</v>
      </c>
      <c r="Q5398" s="14">
        <v>0</v>
      </c>
      <c r="R5398" s="14" t="s">
        <v>8101</v>
      </c>
      <c r="S5398" s="14" t="s">
        <v>440</v>
      </c>
      <c r="T5398" s="35">
        <v>59.915999999999997</v>
      </c>
      <c r="U5398" s="14" t="s">
        <v>2</v>
      </c>
      <c r="V5398" s="14">
        <v>153</v>
      </c>
      <c r="W5398" s="16">
        <f>+IF(datos_arg[[#This Row],[Moneda]]="ARS",datos_arg[[#This Row],[Monto]],datos_arg[[#This Row],[Monto]]*datos_arg[[#This Row],[TC]])</f>
        <v>9167.1479999999992</v>
      </c>
      <c r="X5398" s="16">
        <f>IFERROR(IF(datos_arg[[#This Row],[Moneda]]="USD",datos_arg[[#This Row],[Monto]],datos_arg[[#This Row],[Monto]]/datos_arg[[#This Row],[TC]]),0)</f>
        <v>59.915999999999997</v>
      </c>
      <c r="Y5398" s="14"/>
    </row>
    <row r="5399" spans="1:25" x14ac:dyDescent="0.25">
      <c r="A5399" s="14">
        <f t="shared" si="84"/>
        <v>5396</v>
      </c>
      <c r="B5399" s="1">
        <v>44355</v>
      </c>
      <c r="C5399" s="18">
        <f>+YEAR(datos_arg[[#This Row],[Fecha]])</f>
        <v>2021</v>
      </c>
      <c r="D5399" s="18">
        <f>+MONTH(datos_arg[[#This Row],[Fecha]])</f>
        <v>6</v>
      </c>
      <c r="E5399" s="14" t="s">
        <v>617</v>
      </c>
      <c r="F5399" s="14" t="s">
        <v>8101</v>
      </c>
      <c r="G5399" s="14"/>
      <c r="H5399" s="14" t="s">
        <v>8103</v>
      </c>
      <c r="I5399" s="14" t="s">
        <v>8105</v>
      </c>
      <c r="J5399" s="14" t="s">
        <v>472</v>
      </c>
      <c r="K5399" s="14" t="s">
        <v>421</v>
      </c>
      <c r="L5399" s="14" t="s">
        <v>421</v>
      </c>
      <c r="M5399" s="14" t="s">
        <v>496</v>
      </c>
      <c r="N5399" s="14" t="s">
        <v>48</v>
      </c>
      <c r="O5399" s="14" t="s">
        <v>5274</v>
      </c>
      <c r="P5399" s="14" t="s">
        <v>6492</v>
      </c>
      <c r="Q5399" s="14">
        <v>0</v>
      </c>
      <c r="R5399" s="14" t="s">
        <v>8101</v>
      </c>
      <c r="S5399" s="14" t="s">
        <v>440</v>
      </c>
      <c r="T5399" s="35">
        <v>275.86099999999999</v>
      </c>
      <c r="U5399" s="14" t="s">
        <v>2</v>
      </c>
      <c r="V5399" s="14">
        <v>153</v>
      </c>
      <c r="W5399" s="16">
        <f>+IF(datos_arg[[#This Row],[Moneda]]="ARS",datos_arg[[#This Row],[Monto]],datos_arg[[#This Row],[Monto]]*datos_arg[[#This Row],[TC]])</f>
        <v>42206.733</v>
      </c>
      <c r="X5399" s="16">
        <f>IFERROR(IF(datos_arg[[#This Row],[Moneda]]="USD",datos_arg[[#This Row],[Monto]],datos_arg[[#This Row],[Monto]]/datos_arg[[#This Row],[TC]]),0)</f>
        <v>275.86099999999999</v>
      </c>
      <c r="Y5399" s="14"/>
    </row>
    <row r="5400" spans="1:25" x14ac:dyDescent="0.25">
      <c r="A5400" s="14">
        <f t="shared" si="84"/>
        <v>5397</v>
      </c>
      <c r="B5400" s="1">
        <v>44355</v>
      </c>
      <c r="C5400" s="18">
        <f>+YEAR(datos_arg[[#This Row],[Fecha]])</f>
        <v>2021</v>
      </c>
      <c r="D5400" s="18">
        <f>+MONTH(datos_arg[[#This Row],[Fecha]])</f>
        <v>6</v>
      </c>
      <c r="E5400" s="14" t="s">
        <v>617</v>
      </c>
      <c r="F5400" s="14" t="s">
        <v>8101</v>
      </c>
      <c r="G5400" s="14"/>
      <c r="H5400" s="14" t="s">
        <v>8103</v>
      </c>
      <c r="I5400" s="14" t="s">
        <v>8105</v>
      </c>
      <c r="J5400" s="14" t="s">
        <v>472</v>
      </c>
      <c r="K5400" s="14" t="s">
        <v>421</v>
      </c>
      <c r="L5400" s="14" t="s">
        <v>421</v>
      </c>
      <c r="M5400" s="14" t="s">
        <v>496</v>
      </c>
      <c r="N5400" s="14" t="s">
        <v>48</v>
      </c>
      <c r="O5400" s="14" t="s">
        <v>5275</v>
      </c>
      <c r="P5400" s="14" t="s">
        <v>6492</v>
      </c>
      <c r="Q5400" s="14">
        <v>0</v>
      </c>
      <c r="R5400" s="14" t="s">
        <v>8101</v>
      </c>
      <c r="S5400" s="14" t="s">
        <v>440</v>
      </c>
      <c r="T5400" s="35">
        <v>65.847999999999999</v>
      </c>
      <c r="U5400" s="14" t="s">
        <v>2</v>
      </c>
      <c r="V5400" s="14">
        <v>153</v>
      </c>
      <c r="W5400" s="16">
        <f>+IF(datos_arg[[#This Row],[Moneda]]="ARS",datos_arg[[#This Row],[Monto]],datos_arg[[#This Row],[Monto]]*datos_arg[[#This Row],[TC]])</f>
        <v>10074.744000000001</v>
      </c>
      <c r="X5400" s="16">
        <f>IFERROR(IF(datos_arg[[#This Row],[Moneda]]="USD",datos_arg[[#This Row],[Monto]],datos_arg[[#This Row],[Monto]]/datos_arg[[#This Row],[TC]]),0)</f>
        <v>65.847999999999999</v>
      </c>
      <c r="Y5400" s="14"/>
    </row>
    <row r="5401" spans="1:25" x14ac:dyDescent="0.25">
      <c r="A5401" s="14">
        <f t="shared" si="84"/>
        <v>5398</v>
      </c>
      <c r="B5401" s="1">
        <v>44355</v>
      </c>
      <c r="C5401" s="18">
        <f>+YEAR(datos_arg[[#This Row],[Fecha]])</f>
        <v>2021</v>
      </c>
      <c r="D5401" s="18">
        <f>+MONTH(datos_arg[[#This Row],[Fecha]])</f>
        <v>6</v>
      </c>
      <c r="E5401" s="14" t="s">
        <v>617</v>
      </c>
      <c r="F5401" s="14" t="s">
        <v>8101</v>
      </c>
      <c r="G5401" s="14"/>
      <c r="H5401" s="14" t="s">
        <v>8103</v>
      </c>
      <c r="I5401" s="14" t="s">
        <v>8105</v>
      </c>
      <c r="J5401" s="14" t="s">
        <v>472</v>
      </c>
      <c r="K5401" s="14" t="s">
        <v>421</v>
      </c>
      <c r="L5401" s="14" t="s">
        <v>421</v>
      </c>
      <c r="M5401" s="14" t="s">
        <v>496</v>
      </c>
      <c r="N5401" s="14" t="s">
        <v>48</v>
      </c>
      <c r="O5401" s="14" t="s">
        <v>5276</v>
      </c>
      <c r="P5401" s="14" t="s">
        <v>6492</v>
      </c>
      <c r="Q5401" s="14">
        <v>0</v>
      </c>
      <c r="R5401" s="14" t="s">
        <v>8101</v>
      </c>
      <c r="S5401" s="14" t="s">
        <v>440</v>
      </c>
      <c r="T5401" s="35">
        <v>147.90799999999999</v>
      </c>
      <c r="U5401" s="14" t="s">
        <v>2</v>
      </c>
      <c r="V5401" s="14">
        <v>153</v>
      </c>
      <c r="W5401" s="16">
        <f>+IF(datos_arg[[#This Row],[Moneda]]="ARS",datos_arg[[#This Row],[Monto]],datos_arg[[#This Row],[Monto]]*datos_arg[[#This Row],[TC]])</f>
        <v>22629.923999999999</v>
      </c>
      <c r="X5401" s="16">
        <f>IFERROR(IF(datos_arg[[#This Row],[Moneda]]="USD",datos_arg[[#This Row],[Monto]],datos_arg[[#This Row],[Monto]]/datos_arg[[#This Row],[TC]]),0)</f>
        <v>147.90799999999999</v>
      </c>
      <c r="Y5401" s="14"/>
    </row>
    <row r="5402" spans="1:25" x14ac:dyDescent="0.25">
      <c r="A5402" s="14">
        <f t="shared" si="84"/>
        <v>5399</v>
      </c>
      <c r="B5402" s="1">
        <v>44355</v>
      </c>
      <c r="C5402" s="18">
        <f>+YEAR(datos_arg[[#This Row],[Fecha]])</f>
        <v>2021</v>
      </c>
      <c r="D5402" s="18">
        <f>+MONTH(datos_arg[[#This Row],[Fecha]])</f>
        <v>6</v>
      </c>
      <c r="E5402" s="14" t="s">
        <v>617</v>
      </c>
      <c r="F5402" s="14" t="s">
        <v>8101</v>
      </c>
      <c r="G5402" s="14"/>
      <c r="H5402" s="14" t="s">
        <v>8103</v>
      </c>
      <c r="I5402" s="14" t="s">
        <v>8105</v>
      </c>
      <c r="J5402" s="14" t="s">
        <v>422</v>
      </c>
      <c r="K5402" s="14" t="s">
        <v>422</v>
      </c>
      <c r="L5402" s="14" t="s">
        <v>422</v>
      </c>
      <c r="M5402" s="14" t="s">
        <v>1123</v>
      </c>
      <c r="N5402" s="14" t="s">
        <v>1133</v>
      </c>
      <c r="O5402" s="14" t="s">
        <v>5277</v>
      </c>
      <c r="P5402" s="14" t="s">
        <v>6493</v>
      </c>
      <c r="Q5402" s="14">
        <v>0</v>
      </c>
      <c r="R5402" s="14" t="s">
        <v>8101</v>
      </c>
      <c r="S5402" s="14" t="s">
        <v>440</v>
      </c>
      <c r="T5402" s="35">
        <v>0.27800000000000002</v>
      </c>
      <c r="U5402" s="14" t="s">
        <v>2</v>
      </c>
      <c r="V5402" s="14">
        <v>153</v>
      </c>
      <c r="W5402" s="16">
        <f>+IF(datos_arg[[#This Row],[Moneda]]="ARS",datos_arg[[#This Row],[Monto]],datos_arg[[#This Row],[Monto]]*datos_arg[[#This Row],[TC]])</f>
        <v>42.534000000000006</v>
      </c>
      <c r="X5402" s="16">
        <f>IFERROR(IF(datos_arg[[#This Row],[Moneda]]="USD",datos_arg[[#This Row],[Monto]],datos_arg[[#This Row],[Monto]]/datos_arg[[#This Row],[TC]]),0)</f>
        <v>0.27800000000000002</v>
      </c>
      <c r="Y5402" s="14"/>
    </row>
    <row r="5403" spans="1:25" x14ac:dyDescent="0.25">
      <c r="A5403" s="14">
        <f t="shared" si="84"/>
        <v>5400</v>
      </c>
      <c r="B5403" s="1">
        <v>44355</v>
      </c>
      <c r="C5403" s="18">
        <f>+YEAR(datos_arg[[#This Row],[Fecha]])</f>
        <v>2021</v>
      </c>
      <c r="D5403" s="18">
        <f>+MONTH(datos_arg[[#This Row],[Fecha]])</f>
        <v>6</v>
      </c>
      <c r="E5403" s="14" t="s">
        <v>617</v>
      </c>
      <c r="F5403" s="14" t="s">
        <v>8101</v>
      </c>
      <c r="G5403" s="14"/>
      <c r="H5403" s="14" t="s">
        <v>8103</v>
      </c>
      <c r="I5403" s="14" t="s">
        <v>8105</v>
      </c>
      <c r="J5403" s="14" t="s">
        <v>422</v>
      </c>
      <c r="K5403" s="14" t="s">
        <v>422</v>
      </c>
      <c r="L5403" s="14" t="s">
        <v>422</v>
      </c>
      <c r="M5403" s="14" t="s">
        <v>2121</v>
      </c>
      <c r="N5403" s="14" t="s">
        <v>1133</v>
      </c>
      <c r="O5403" s="14" t="s">
        <v>5278</v>
      </c>
      <c r="P5403" s="14" t="s">
        <v>6493</v>
      </c>
      <c r="Q5403" s="14">
        <v>0</v>
      </c>
      <c r="R5403" s="14" t="s">
        <v>8101</v>
      </c>
      <c r="S5403" s="14" t="s">
        <v>440</v>
      </c>
      <c r="T5403" s="35">
        <v>0.89700000000000002</v>
      </c>
      <c r="U5403" s="14" t="s">
        <v>2</v>
      </c>
      <c r="V5403" s="14">
        <v>153</v>
      </c>
      <c r="W5403" s="16">
        <f>+IF(datos_arg[[#This Row],[Moneda]]="ARS",datos_arg[[#This Row],[Monto]],datos_arg[[#This Row],[Monto]]*datos_arg[[#This Row],[TC]])</f>
        <v>137.24100000000001</v>
      </c>
      <c r="X5403" s="16">
        <f>IFERROR(IF(datos_arg[[#This Row],[Moneda]]="USD",datos_arg[[#This Row],[Monto]],datos_arg[[#This Row],[Monto]]/datos_arg[[#This Row],[TC]]),0)</f>
        <v>0.89700000000000002</v>
      </c>
      <c r="Y5403" s="14"/>
    </row>
    <row r="5404" spans="1:25" x14ac:dyDescent="0.25">
      <c r="A5404" s="14">
        <f t="shared" si="84"/>
        <v>5401</v>
      </c>
      <c r="B5404" s="1">
        <v>44355</v>
      </c>
      <c r="C5404" s="18">
        <f>+YEAR(datos_arg[[#This Row],[Fecha]])</f>
        <v>2021</v>
      </c>
      <c r="D5404" s="18">
        <f>+MONTH(datos_arg[[#This Row],[Fecha]])</f>
        <v>6</v>
      </c>
      <c r="E5404" s="14" t="s">
        <v>617</v>
      </c>
      <c r="F5404" s="14" t="s">
        <v>8101</v>
      </c>
      <c r="G5404" s="14"/>
      <c r="H5404" s="14" t="s">
        <v>8103</v>
      </c>
      <c r="I5404" s="14" t="s">
        <v>8105</v>
      </c>
      <c r="J5404" s="14" t="s">
        <v>422</v>
      </c>
      <c r="K5404" s="14" t="s">
        <v>422</v>
      </c>
      <c r="L5404" s="14" t="s">
        <v>422</v>
      </c>
      <c r="M5404" s="14" t="s">
        <v>578</v>
      </c>
      <c r="N5404" s="14" t="s">
        <v>1133</v>
      </c>
      <c r="O5404" s="14" t="s">
        <v>5279</v>
      </c>
      <c r="P5404" s="14" t="s">
        <v>6493</v>
      </c>
      <c r="Q5404" s="14">
        <v>0</v>
      </c>
      <c r="R5404" s="14" t="s">
        <v>8101</v>
      </c>
      <c r="S5404" s="14" t="s">
        <v>440</v>
      </c>
      <c r="T5404" s="35">
        <v>1.032</v>
      </c>
      <c r="U5404" s="14" t="s">
        <v>2</v>
      </c>
      <c r="V5404" s="14">
        <v>153</v>
      </c>
      <c r="W5404" s="16">
        <f>+IF(datos_arg[[#This Row],[Moneda]]="ARS",datos_arg[[#This Row],[Monto]],datos_arg[[#This Row],[Monto]]*datos_arg[[#This Row],[TC]])</f>
        <v>157.89600000000002</v>
      </c>
      <c r="X5404" s="16">
        <f>IFERROR(IF(datos_arg[[#This Row],[Moneda]]="USD",datos_arg[[#This Row],[Monto]],datos_arg[[#This Row],[Monto]]/datos_arg[[#This Row],[TC]]),0)</f>
        <v>1.032</v>
      </c>
      <c r="Y5404" s="14"/>
    </row>
    <row r="5405" spans="1:25" x14ac:dyDescent="0.25">
      <c r="A5405" s="14">
        <f t="shared" si="84"/>
        <v>5402</v>
      </c>
      <c r="B5405" s="1">
        <v>44355</v>
      </c>
      <c r="C5405" s="18">
        <f>+YEAR(datos_arg[[#This Row],[Fecha]])</f>
        <v>2021</v>
      </c>
      <c r="D5405" s="18">
        <f>+MONTH(datos_arg[[#This Row],[Fecha]])</f>
        <v>6</v>
      </c>
      <c r="E5405" s="14" t="s">
        <v>617</v>
      </c>
      <c r="F5405" s="14" t="s">
        <v>8101</v>
      </c>
      <c r="G5405" s="14"/>
      <c r="H5405" s="14" t="s">
        <v>8103</v>
      </c>
      <c r="I5405" s="14" t="s">
        <v>8105</v>
      </c>
      <c r="J5405" s="14" t="s">
        <v>422</v>
      </c>
      <c r="K5405" s="14" t="s">
        <v>422</v>
      </c>
      <c r="L5405" s="14" t="s">
        <v>422</v>
      </c>
      <c r="M5405" s="14" t="s">
        <v>578</v>
      </c>
      <c r="N5405" s="14" t="s">
        <v>1133</v>
      </c>
      <c r="O5405" s="14" t="s">
        <v>5280</v>
      </c>
      <c r="P5405" s="14" t="s">
        <v>6493</v>
      </c>
      <c r="Q5405" s="14">
        <v>0</v>
      </c>
      <c r="R5405" s="14" t="s">
        <v>8101</v>
      </c>
      <c r="S5405" s="14" t="s">
        <v>440</v>
      </c>
      <c r="T5405" s="35">
        <v>32.253</v>
      </c>
      <c r="U5405" s="14" t="s">
        <v>2</v>
      </c>
      <c r="V5405" s="14">
        <v>153</v>
      </c>
      <c r="W5405" s="16">
        <f>+IF(datos_arg[[#This Row],[Moneda]]="ARS",datos_arg[[#This Row],[Monto]],datos_arg[[#This Row],[Monto]]*datos_arg[[#This Row],[TC]])</f>
        <v>4934.7089999999998</v>
      </c>
      <c r="X5405" s="16">
        <f>IFERROR(IF(datos_arg[[#This Row],[Moneda]]="USD",datos_arg[[#This Row],[Monto]],datos_arg[[#This Row],[Monto]]/datos_arg[[#This Row],[TC]]),0)</f>
        <v>32.253</v>
      </c>
      <c r="Y5405" s="14"/>
    </row>
    <row r="5406" spans="1:25" x14ac:dyDescent="0.25">
      <c r="A5406" s="14">
        <f t="shared" si="84"/>
        <v>5403</v>
      </c>
      <c r="B5406" s="1">
        <v>44355</v>
      </c>
      <c r="C5406" s="18">
        <f>+YEAR(datos_arg[[#This Row],[Fecha]])</f>
        <v>2021</v>
      </c>
      <c r="D5406" s="18">
        <f>+MONTH(datos_arg[[#This Row],[Fecha]])</f>
        <v>6</v>
      </c>
      <c r="E5406" s="14" t="s">
        <v>1015</v>
      </c>
      <c r="F5406" s="14" t="s">
        <v>403</v>
      </c>
      <c r="G5406" s="14" t="s">
        <v>5383</v>
      </c>
      <c r="H5406" s="14" t="s">
        <v>8103</v>
      </c>
      <c r="I5406" s="14" t="s">
        <v>8105</v>
      </c>
      <c r="J5406" s="14" t="s">
        <v>422</v>
      </c>
      <c r="K5406" s="14" t="s">
        <v>422</v>
      </c>
      <c r="L5406" s="14" t="s">
        <v>422</v>
      </c>
      <c r="M5406" s="14" t="s">
        <v>2821</v>
      </c>
      <c r="N5406" s="14" t="s">
        <v>1133</v>
      </c>
      <c r="O5406" s="14" t="s">
        <v>5281</v>
      </c>
      <c r="P5406" s="14" t="s">
        <v>6493</v>
      </c>
      <c r="Q5406" s="14">
        <v>0</v>
      </c>
      <c r="R5406" s="14" t="s">
        <v>5383</v>
      </c>
      <c r="S5406" s="14" t="s">
        <v>440</v>
      </c>
      <c r="T5406" s="35">
        <v>0.47899999999999998</v>
      </c>
      <c r="U5406" s="14" t="s">
        <v>2</v>
      </c>
      <c r="V5406" s="14">
        <v>153</v>
      </c>
      <c r="W5406" s="16">
        <f>+IF(datos_arg[[#This Row],[Moneda]]="ARS",datos_arg[[#This Row],[Monto]],datos_arg[[#This Row],[Monto]]*datos_arg[[#This Row],[TC]])</f>
        <v>73.286999999999992</v>
      </c>
      <c r="X5406" s="16">
        <f>IFERROR(IF(datos_arg[[#This Row],[Moneda]]="USD",datos_arg[[#This Row],[Monto]],datos_arg[[#This Row],[Monto]]/datos_arg[[#This Row],[TC]]),0)</f>
        <v>0.47899999999999998</v>
      </c>
      <c r="Y5406" s="14"/>
    </row>
    <row r="5407" spans="1:25" x14ac:dyDescent="0.25">
      <c r="A5407" s="14">
        <f t="shared" si="84"/>
        <v>5404</v>
      </c>
      <c r="B5407" s="1">
        <v>44355</v>
      </c>
      <c r="C5407" s="18">
        <f>+YEAR(datos_arg[[#This Row],[Fecha]])</f>
        <v>2021</v>
      </c>
      <c r="D5407" s="18">
        <f>+MONTH(datos_arg[[#This Row],[Fecha]])</f>
        <v>6</v>
      </c>
      <c r="E5407" s="14" t="s">
        <v>1015</v>
      </c>
      <c r="F5407" s="14" t="s">
        <v>403</v>
      </c>
      <c r="G5407" s="14" t="s">
        <v>5383</v>
      </c>
      <c r="H5407" s="14" t="s">
        <v>8103</v>
      </c>
      <c r="I5407" s="14" t="s">
        <v>8105</v>
      </c>
      <c r="J5407" s="14" t="s">
        <v>422</v>
      </c>
      <c r="K5407" s="14" t="s">
        <v>422</v>
      </c>
      <c r="L5407" s="14" t="s">
        <v>422</v>
      </c>
      <c r="M5407" s="14" t="s">
        <v>2821</v>
      </c>
      <c r="N5407" s="14" t="s">
        <v>1133</v>
      </c>
      <c r="O5407" s="14" t="s">
        <v>5282</v>
      </c>
      <c r="P5407" s="14" t="s">
        <v>6493</v>
      </c>
      <c r="Q5407" s="14">
        <v>0</v>
      </c>
      <c r="R5407" s="14" t="s">
        <v>5383</v>
      </c>
      <c r="S5407" s="14" t="s">
        <v>440</v>
      </c>
      <c r="T5407" s="35">
        <v>0.22800000000000001</v>
      </c>
      <c r="U5407" s="14" t="s">
        <v>2</v>
      </c>
      <c r="V5407" s="14">
        <v>153</v>
      </c>
      <c r="W5407" s="16">
        <f>+IF(datos_arg[[#This Row],[Moneda]]="ARS",datos_arg[[#This Row],[Monto]],datos_arg[[#This Row],[Monto]]*datos_arg[[#This Row],[TC]])</f>
        <v>34.884</v>
      </c>
      <c r="X5407" s="16">
        <f>IFERROR(IF(datos_arg[[#This Row],[Moneda]]="USD",datos_arg[[#This Row],[Monto]],datos_arg[[#This Row],[Monto]]/datos_arg[[#This Row],[TC]]),0)</f>
        <v>0.22800000000000001</v>
      </c>
      <c r="Y5407" s="14"/>
    </row>
    <row r="5408" spans="1:25" x14ac:dyDescent="0.25">
      <c r="A5408" s="14">
        <f t="shared" si="84"/>
        <v>5405</v>
      </c>
      <c r="B5408" s="1">
        <v>44355</v>
      </c>
      <c r="C5408" s="18">
        <f>+YEAR(datos_arg[[#This Row],[Fecha]])</f>
        <v>2021</v>
      </c>
      <c r="D5408" s="18">
        <f>+MONTH(datos_arg[[#This Row],[Fecha]])</f>
        <v>6</v>
      </c>
      <c r="E5408" s="14" t="s">
        <v>617</v>
      </c>
      <c r="F5408" s="14" t="s">
        <v>8101</v>
      </c>
      <c r="G5408" s="14"/>
      <c r="H5408" s="14" t="s">
        <v>8103</v>
      </c>
      <c r="I5408" s="14" t="s">
        <v>8105</v>
      </c>
      <c r="J5408" s="14" t="s">
        <v>422</v>
      </c>
      <c r="K5408" s="14" t="s">
        <v>422</v>
      </c>
      <c r="L5408" s="14" t="s">
        <v>422</v>
      </c>
      <c r="M5408" s="14" t="s">
        <v>578</v>
      </c>
      <c r="N5408" s="14" t="s">
        <v>1133</v>
      </c>
      <c r="O5408" s="14" t="s">
        <v>5283</v>
      </c>
      <c r="P5408" s="14" t="s">
        <v>6493</v>
      </c>
      <c r="Q5408" s="14">
        <v>0</v>
      </c>
      <c r="R5408" s="14" t="s">
        <v>8101</v>
      </c>
      <c r="S5408" s="14" t="s">
        <v>440</v>
      </c>
      <c r="T5408" s="35">
        <v>45.688000000000002</v>
      </c>
      <c r="U5408" s="14" t="s">
        <v>2</v>
      </c>
      <c r="V5408" s="14">
        <v>153</v>
      </c>
      <c r="W5408" s="16">
        <f>+IF(datos_arg[[#This Row],[Moneda]]="ARS",datos_arg[[#This Row],[Monto]],datos_arg[[#This Row],[Monto]]*datos_arg[[#This Row],[TC]])</f>
        <v>6990.2640000000001</v>
      </c>
      <c r="X5408" s="16">
        <f>IFERROR(IF(datos_arg[[#This Row],[Moneda]]="USD",datos_arg[[#This Row],[Monto]],datos_arg[[#This Row],[Monto]]/datos_arg[[#This Row],[TC]]),0)</f>
        <v>45.688000000000002</v>
      </c>
      <c r="Y5408" s="14"/>
    </row>
    <row r="5409" spans="1:25" x14ac:dyDescent="0.25">
      <c r="A5409" s="14">
        <f t="shared" si="84"/>
        <v>5406</v>
      </c>
      <c r="B5409" s="1">
        <v>44355</v>
      </c>
      <c r="C5409" s="18">
        <f>+YEAR(datos_arg[[#This Row],[Fecha]])</f>
        <v>2021</v>
      </c>
      <c r="D5409" s="18">
        <f>+MONTH(datos_arg[[#This Row],[Fecha]])</f>
        <v>6</v>
      </c>
      <c r="E5409" s="14" t="s">
        <v>617</v>
      </c>
      <c r="F5409" s="14" t="s">
        <v>8101</v>
      </c>
      <c r="G5409" s="14"/>
      <c r="H5409" s="14" t="s">
        <v>8103</v>
      </c>
      <c r="I5409" s="14" t="s">
        <v>8105</v>
      </c>
      <c r="J5409" s="14" t="s">
        <v>422</v>
      </c>
      <c r="K5409" s="14" t="s">
        <v>422</v>
      </c>
      <c r="L5409" s="14" t="s">
        <v>422</v>
      </c>
      <c r="M5409" s="14" t="s">
        <v>578</v>
      </c>
      <c r="N5409" s="14" t="s">
        <v>1133</v>
      </c>
      <c r="O5409" s="14" t="s">
        <v>5284</v>
      </c>
      <c r="P5409" s="14" t="s">
        <v>6493</v>
      </c>
      <c r="Q5409" s="14">
        <v>0</v>
      </c>
      <c r="R5409" s="14" t="s">
        <v>8101</v>
      </c>
      <c r="S5409" s="14" t="s">
        <v>440</v>
      </c>
      <c r="T5409" s="35">
        <v>220.268</v>
      </c>
      <c r="U5409" s="14" t="s">
        <v>2</v>
      </c>
      <c r="V5409" s="14">
        <v>153</v>
      </c>
      <c r="W5409" s="16">
        <f>+IF(datos_arg[[#This Row],[Moneda]]="ARS",datos_arg[[#This Row],[Monto]],datos_arg[[#This Row],[Monto]]*datos_arg[[#This Row],[TC]])</f>
        <v>33701.004000000001</v>
      </c>
      <c r="X5409" s="16">
        <f>IFERROR(IF(datos_arg[[#This Row],[Moneda]]="USD",datos_arg[[#This Row],[Monto]],datos_arg[[#This Row],[Monto]]/datos_arg[[#This Row],[TC]]),0)</f>
        <v>220.268</v>
      </c>
      <c r="Y5409" s="14"/>
    </row>
    <row r="5410" spans="1:25" x14ac:dyDescent="0.25">
      <c r="A5410" s="14">
        <f t="shared" si="84"/>
        <v>5407</v>
      </c>
      <c r="B5410" s="1">
        <v>44355</v>
      </c>
      <c r="C5410" s="18">
        <f>+YEAR(datos_arg[[#This Row],[Fecha]])</f>
        <v>2021</v>
      </c>
      <c r="D5410" s="18">
        <f>+MONTH(datos_arg[[#This Row],[Fecha]])</f>
        <v>6</v>
      </c>
      <c r="E5410" s="14" t="s">
        <v>1015</v>
      </c>
      <c r="F5410" s="14" t="s">
        <v>403</v>
      </c>
      <c r="G5410" s="14" t="s">
        <v>5383</v>
      </c>
      <c r="H5410" s="14" t="s">
        <v>8103</v>
      </c>
      <c r="I5410" s="14" t="s">
        <v>8105</v>
      </c>
      <c r="J5410" s="14" t="s">
        <v>422</v>
      </c>
      <c r="K5410" s="14" t="s">
        <v>422</v>
      </c>
      <c r="L5410" s="14" t="s">
        <v>422</v>
      </c>
      <c r="M5410" s="14" t="s">
        <v>2841</v>
      </c>
      <c r="N5410" s="14" t="s">
        <v>1133</v>
      </c>
      <c r="O5410" s="14" t="s">
        <v>5285</v>
      </c>
      <c r="P5410" s="14" t="s">
        <v>6493</v>
      </c>
      <c r="Q5410" s="14">
        <v>0</v>
      </c>
      <c r="R5410" s="14" t="s">
        <v>5383</v>
      </c>
      <c r="S5410" s="14" t="s">
        <v>440</v>
      </c>
      <c r="T5410" s="35">
        <v>0.114</v>
      </c>
      <c r="U5410" s="14" t="s">
        <v>2</v>
      </c>
      <c r="V5410" s="14">
        <v>153</v>
      </c>
      <c r="W5410" s="16">
        <f>+IF(datos_arg[[#This Row],[Moneda]]="ARS",datos_arg[[#This Row],[Monto]],datos_arg[[#This Row],[Monto]]*datos_arg[[#This Row],[TC]])</f>
        <v>17.442</v>
      </c>
      <c r="X5410" s="16">
        <f>IFERROR(IF(datos_arg[[#This Row],[Moneda]]="USD",datos_arg[[#This Row],[Monto]],datos_arg[[#This Row],[Monto]]/datos_arg[[#This Row],[TC]]),0)</f>
        <v>0.114</v>
      </c>
      <c r="Y5410" s="14"/>
    </row>
    <row r="5411" spans="1:25" x14ac:dyDescent="0.25">
      <c r="A5411" s="14">
        <f t="shared" si="84"/>
        <v>5408</v>
      </c>
      <c r="B5411" s="1">
        <v>44355</v>
      </c>
      <c r="C5411" s="18">
        <f>+YEAR(datos_arg[[#This Row],[Fecha]])</f>
        <v>2021</v>
      </c>
      <c r="D5411" s="18">
        <f>+MONTH(datos_arg[[#This Row],[Fecha]])</f>
        <v>6</v>
      </c>
      <c r="E5411" s="14" t="s">
        <v>1015</v>
      </c>
      <c r="F5411" s="14" t="s">
        <v>403</v>
      </c>
      <c r="G5411" s="14" t="s">
        <v>5383</v>
      </c>
      <c r="H5411" s="14" t="s">
        <v>8103</v>
      </c>
      <c r="I5411" s="14" t="s">
        <v>8105</v>
      </c>
      <c r="J5411" s="14" t="s">
        <v>422</v>
      </c>
      <c r="K5411" s="14" t="s">
        <v>422</v>
      </c>
      <c r="L5411" s="14" t="s">
        <v>422</v>
      </c>
      <c r="M5411" s="14" t="s">
        <v>2841</v>
      </c>
      <c r="N5411" s="14" t="s">
        <v>1133</v>
      </c>
      <c r="O5411" s="14" t="s">
        <v>5286</v>
      </c>
      <c r="P5411" s="14" t="s">
        <v>6493</v>
      </c>
      <c r="Q5411" s="14">
        <v>0</v>
      </c>
      <c r="R5411" s="14" t="s">
        <v>5383</v>
      </c>
      <c r="S5411" s="14" t="s">
        <v>440</v>
      </c>
      <c r="T5411" s="35">
        <v>7.8E-2</v>
      </c>
      <c r="U5411" s="14" t="s">
        <v>2</v>
      </c>
      <c r="V5411" s="14">
        <v>153</v>
      </c>
      <c r="W5411" s="16">
        <f>+IF(datos_arg[[#This Row],[Moneda]]="ARS",datos_arg[[#This Row],[Monto]],datos_arg[[#This Row],[Monto]]*datos_arg[[#This Row],[TC]])</f>
        <v>11.933999999999999</v>
      </c>
      <c r="X5411" s="16">
        <f>IFERROR(IF(datos_arg[[#This Row],[Moneda]]="USD",datos_arg[[#This Row],[Monto]],datos_arg[[#This Row],[Monto]]/datos_arg[[#This Row],[TC]]),0)</f>
        <v>7.8E-2</v>
      </c>
      <c r="Y5411" s="14"/>
    </row>
    <row r="5412" spans="1:25" x14ac:dyDescent="0.25">
      <c r="A5412" s="14">
        <f t="shared" si="84"/>
        <v>5409</v>
      </c>
      <c r="B5412" s="1">
        <v>44355</v>
      </c>
      <c r="C5412" s="18">
        <f>+YEAR(datos_arg[[#This Row],[Fecha]])</f>
        <v>2021</v>
      </c>
      <c r="D5412" s="18">
        <f>+MONTH(datos_arg[[#This Row],[Fecha]])</f>
        <v>6</v>
      </c>
      <c r="E5412" s="14" t="s">
        <v>617</v>
      </c>
      <c r="F5412" s="14" t="s">
        <v>8101</v>
      </c>
      <c r="G5412" s="14"/>
      <c r="H5412" s="14" t="s">
        <v>8103</v>
      </c>
      <c r="I5412" s="14" t="s">
        <v>8105</v>
      </c>
      <c r="J5412" s="14" t="s">
        <v>422</v>
      </c>
      <c r="K5412" s="14" t="s">
        <v>422</v>
      </c>
      <c r="L5412" s="14" t="s">
        <v>422</v>
      </c>
      <c r="M5412" s="14" t="s">
        <v>2845</v>
      </c>
      <c r="N5412" s="14" t="s">
        <v>1133</v>
      </c>
      <c r="O5412" s="14" t="s">
        <v>5287</v>
      </c>
      <c r="P5412" s="14" t="s">
        <v>6493</v>
      </c>
      <c r="Q5412" s="14">
        <v>0</v>
      </c>
      <c r="R5412" s="14" t="s">
        <v>8101</v>
      </c>
      <c r="S5412" s="14" t="s">
        <v>440</v>
      </c>
      <c r="T5412" s="35">
        <v>1.2190000000000001</v>
      </c>
      <c r="U5412" s="14" t="s">
        <v>2</v>
      </c>
      <c r="V5412" s="14">
        <v>153</v>
      </c>
      <c r="W5412" s="16">
        <f>+IF(datos_arg[[#This Row],[Moneda]]="ARS",datos_arg[[#This Row],[Monto]],datos_arg[[#This Row],[Monto]]*datos_arg[[#This Row],[TC]])</f>
        <v>186.50700000000001</v>
      </c>
      <c r="X5412" s="16">
        <f>IFERROR(IF(datos_arg[[#This Row],[Moneda]]="USD",datos_arg[[#This Row],[Monto]],datos_arg[[#This Row],[Monto]]/datos_arg[[#This Row],[TC]]),0)</f>
        <v>1.2190000000000001</v>
      </c>
      <c r="Y5412" s="14"/>
    </row>
    <row r="5413" spans="1:25" x14ac:dyDescent="0.25">
      <c r="A5413" s="14">
        <f t="shared" si="84"/>
        <v>5410</v>
      </c>
      <c r="B5413" s="1">
        <v>44355</v>
      </c>
      <c r="C5413" s="18">
        <f>+YEAR(datos_arg[[#This Row],[Fecha]])</f>
        <v>2021</v>
      </c>
      <c r="D5413" s="18">
        <f>+MONTH(datos_arg[[#This Row],[Fecha]])</f>
        <v>6</v>
      </c>
      <c r="E5413" s="14" t="s">
        <v>617</v>
      </c>
      <c r="F5413" s="14" t="s">
        <v>8101</v>
      </c>
      <c r="G5413" s="14"/>
      <c r="H5413" s="14" t="s">
        <v>8103</v>
      </c>
      <c r="I5413" s="14" t="s">
        <v>8105</v>
      </c>
      <c r="J5413" s="14" t="s">
        <v>422</v>
      </c>
      <c r="K5413" s="14" t="s">
        <v>422</v>
      </c>
      <c r="L5413" s="14" t="s">
        <v>422</v>
      </c>
      <c r="M5413" s="14" t="s">
        <v>2080</v>
      </c>
      <c r="N5413" s="14" t="s">
        <v>1133</v>
      </c>
      <c r="O5413" s="14" t="s">
        <v>5288</v>
      </c>
      <c r="P5413" s="14" t="s">
        <v>6493</v>
      </c>
      <c r="Q5413" s="14">
        <v>0</v>
      </c>
      <c r="R5413" s="14" t="s">
        <v>8101</v>
      </c>
      <c r="S5413" s="14" t="s">
        <v>440</v>
      </c>
      <c r="T5413" s="35">
        <v>23.937999999999999</v>
      </c>
      <c r="U5413" s="14" t="s">
        <v>2</v>
      </c>
      <c r="V5413" s="14">
        <v>153</v>
      </c>
      <c r="W5413" s="16">
        <f>+IF(datos_arg[[#This Row],[Moneda]]="ARS",datos_arg[[#This Row],[Monto]],datos_arg[[#This Row],[Monto]]*datos_arg[[#This Row],[TC]])</f>
        <v>3662.5139999999997</v>
      </c>
      <c r="X5413" s="16">
        <f>IFERROR(IF(datos_arg[[#This Row],[Moneda]]="USD",datos_arg[[#This Row],[Monto]],datos_arg[[#This Row],[Monto]]/datos_arg[[#This Row],[TC]]),0)</f>
        <v>23.937999999999999</v>
      </c>
      <c r="Y5413" s="14"/>
    </row>
    <row r="5414" spans="1:25" x14ac:dyDescent="0.25">
      <c r="A5414" s="14">
        <f t="shared" si="84"/>
        <v>5411</v>
      </c>
      <c r="B5414" s="1">
        <v>44355</v>
      </c>
      <c r="C5414" s="18">
        <f>+YEAR(datos_arg[[#This Row],[Fecha]])</f>
        <v>2021</v>
      </c>
      <c r="D5414" s="18">
        <f>+MONTH(datos_arg[[#This Row],[Fecha]])</f>
        <v>6</v>
      </c>
      <c r="E5414" s="14" t="s">
        <v>617</v>
      </c>
      <c r="F5414" s="14" t="s">
        <v>8101</v>
      </c>
      <c r="G5414" s="14"/>
      <c r="H5414" s="14" t="s">
        <v>8103</v>
      </c>
      <c r="I5414" s="14" t="s">
        <v>8105</v>
      </c>
      <c r="J5414" s="14" t="s">
        <v>422</v>
      </c>
      <c r="K5414" s="14" t="s">
        <v>422</v>
      </c>
      <c r="L5414" s="14" t="s">
        <v>422</v>
      </c>
      <c r="M5414" s="14" t="s">
        <v>2832</v>
      </c>
      <c r="N5414" s="14" t="s">
        <v>1133</v>
      </c>
      <c r="O5414" s="14" t="s">
        <v>5289</v>
      </c>
      <c r="P5414" s="14" t="s">
        <v>6493</v>
      </c>
      <c r="Q5414" s="14">
        <v>0</v>
      </c>
      <c r="R5414" s="14" t="s">
        <v>8101</v>
      </c>
      <c r="S5414" s="14" t="s">
        <v>440</v>
      </c>
      <c r="T5414" s="35">
        <v>1.1160000000000001</v>
      </c>
      <c r="U5414" s="14" t="s">
        <v>2</v>
      </c>
      <c r="V5414" s="14">
        <v>153</v>
      </c>
      <c r="W5414" s="16">
        <f>+IF(datos_arg[[#This Row],[Moneda]]="ARS",datos_arg[[#This Row],[Monto]],datos_arg[[#This Row],[Monto]]*datos_arg[[#This Row],[TC]])</f>
        <v>170.74800000000002</v>
      </c>
      <c r="X5414" s="16">
        <f>IFERROR(IF(datos_arg[[#This Row],[Moneda]]="USD",datos_arg[[#This Row],[Monto]],datos_arg[[#This Row],[Monto]]/datos_arg[[#This Row],[TC]]),0)</f>
        <v>1.1160000000000001</v>
      </c>
      <c r="Y5414" s="14"/>
    </row>
    <row r="5415" spans="1:25" x14ac:dyDescent="0.25">
      <c r="A5415" s="14">
        <f t="shared" si="84"/>
        <v>5412</v>
      </c>
      <c r="B5415" s="1">
        <v>44355</v>
      </c>
      <c r="C5415" s="18">
        <f>+YEAR(datos_arg[[#This Row],[Fecha]])</f>
        <v>2021</v>
      </c>
      <c r="D5415" s="18">
        <f>+MONTH(datos_arg[[#This Row],[Fecha]])</f>
        <v>6</v>
      </c>
      <c r="E5415" s="14" t="s">
        <v>617</v>
      </c>
      <c r="F5415" s="14" t="s">
        <v>8101</v>
      </c>
      <c r="G5415" s="14"/>
      <c r="H5415" s="14" t="s">
        <v>8103</v>
      </c>
      <c r="I5415" s="14" t="s">
        <v>8105</v>
      </c>
      <c r="J5415" s="14" t="s">
        <v>422</v>
      </c>
      <c r="K5415" s="14" t="s">
        <v>422</v>
      </c>
      <c r="L5415" s="14" t="s">
        <v>422</v>
      </c>
      <c r="M5415" s="14" t="s">
        <v>2845</v>
      </c>
      <c r="N5415" s="14" t="s">
        <v>1133</v>
      </c>
      <c r="O5415" s="14" t="s">
        <v>5290</v>
      </c>
      <c r="P5415" s="14" t="s">
        <v>6493</v>
      </c>
      <c r="Q5415" s="14">
        <v>0</v>
      </c>
      <c r="R5415" s="14" t="s">
        <v>8101</v>
      </c>
      <c r="S5415" s="14" t="s">
        <v>440</v>
      </c>
      <c r="T5415" s="35">
        <v>0.192</v>
      </c>
      <c r="U5415" s="14" t="s">
        <v>2</v>
      </c>
      <c r="V5415" s="14">
        <v>153</v>
      </c>
      <c r="W5415" s="16">
        <f>+IF(datos_arg[[#This Row],[Moneda]]="ARS",datos_arg[[#This Row],[Monto]],datos_arg[[#This Row],[Monto]]*datos_arg[[#This Row],[TC]])</f>
        <v>29.376000000000001</v>
      </c>
      <c r="X5415" s="16">
        <f>IFERROR(IF(datos_arg[[#This Row],[Moneda]]="USD",datos_arg[[#This Row],[Monto]],datos_arg[[#This Row],[Monto]]/datos_arg[[#This Row],[TC]]),0)</f>
        <v>0.192</v>
      </c>
      <c r="Y5415" s="14"/>
    </row>
    <row r="5416" spans="1:25" x14ac:dyDescent="0.25">
      <c r="A5416" s="14">
        <f t="shared" si="84"/>
        <v>5413</v>
      </c>
      <c r="B5416" s="1">
        <v>44355</v>
      </c>
      <c r="C5416" s="18">
        <f>+YEAR(datos_arg[[#This Row],[Fecha]])</f>
        <v>2021</v>
      </c>
      <c r="D5416" s="18">
        <f>+MONTH(datos_arg[[#This Row],[Fecha]])</f>
        <v>6</v>
      </c>
      <c r="E5416" s="14" t="s">
        <v>1015</v>
      </c>
      <c r="F5416" s="14" t="s">
        <v>403</v>
      </c>
      <c r="G5416" s="14" t="s">
        <v>5383</v>
      </c>
      <c r="H5416" s="14" t="s">
        <v>8103</v>
      </c>
      <c r="I5416" s="14" t="s">
        <v>8105</v>
      </c>
      <c r="J5416" s="14" t="s">
        <v>422</v>
      </c>
      <c r="K5416" s="14" t="s">
        <v>422</v>
      </c>
      <c r="L5416" s="14" t="s">
        <v>422</v>
      </c>
      <c r="M5416" s="14" t="s">
        <v>2847</v>
      </c>
      <c r="N5416" s="14" t="s">
        <v>1133</v>
      </c>
      <c r="O5416" s="14" t="s">
        <v>5291</v>
      </c>
      <c r="P5416" s="14" t="s">
        <v>6493</v>
      </c>
      <c r="Q5416" s="14">
        <v>0</v>
      </c>
      <c r="R5416" s="14" t="s">
        <v>5383</v>
      </c>
      <c r="S5416" s="14" t="s">
        <v>440</v>
      </c>
      <c r="T5416" s="35">
        <v>3.1680000000000001</v>
      </c>
      <c r="U5416" s="14" t="s">
        <v>2</v>
      </c>
      <c r="V5416" s="14">
        <v>153</v>
      </c>
      <c r="W5416" s="16">
        <f>+IF(datos_arg[[#This Row],[Moneda]]="ARS",datos_arg[[#This Row],[Monto]],datos_arg[[#This Row],[Monto]]*datos_arg[[#This Row],[TC]])</f>
        <v>484.70400000000001</v>
      </c>
      <c r="X5416" s="16">
        <f>IFERROR(IF(datos_arg[[#This Row],[Moneda]]="USD",datos_arg[[#This Row],[Monto]],datos_arg[[#This Row],[Monto]]/datos_arg[[#This Row],[TC]]),0)</f>
        <v>3.1680000000000001</v>
      </c>
      <c r="Y5416" s="14"/>
    </row>
    <row r="5417" spans="1:25" x14ac:dyDescent="0.25">
      <c r="A5417" s="14">
        <f t="shared" si="84"/>
        <v>5414</v>
      </c>
      <c r="B5417" s="1">
        <v>44355</v>
      </c>
      <c r="C5417" s="18">
        <f>+YEAR(datos_arg[[#This Row],[Fecha]])</f>
        <v>2021</v>
      </c>
      <c r="D5417" s="18">
        <f>+MONTH(datos_arg[[#This Row],[Fecha]])</f>
        <v>6</v>
      </c>
      <c r="E5417" s="14" t="s">
        <v>1015</v>
      </c>
      <c r="F5417" s="14" t="s">
        <v>403</v>
      </c>
      <c r="G5417" s="14" t="s">
        <v>5383</v>
      </c>
      <c r="H5417" s="14" t="s">
        <v>8103</v>
      </c>
      <c r="I5417" s="14" t="s">
        <v>8105</v>
      </c>
      <c r="J5417" s="14" t="s">
        <v>422</v>
      </c>
      <c r="K5417" s="14" t="s">
        <v>422</v>
      </c>
      <c r="L5417" s="14" t="s">
        <v>425</v>
      </c>
      <c r="M5417" s="14" t="s">
        <v>1419</v>
      </c>
      <c r="N5417" s="14" t="s">
        <v>1133</v>
      </c>
      <c r="O5417" s="14" t="s">
        <v>5292</v>
      </c>
      <c r="P5417" s="14" t="s">
        <v>6493</v>
      </c>
      <c r="Q5417" s="14">
        <v>0</v>
      </c>
      <c r="R5417" s="14" t="s">
        <v>5383</v>
      </c>
      <c r="S5417" s="14" t="s">
        <v>440</v>
      </c>
      <c r="T5417" s="35">
        <v>0.44700000000000001</v>
      </c>
      <c r="U5417" s="14" t="s">
        <v>2</v>
      </c>
      <c r="V5417" s="14">
        <v>153</v>
      </c>
      <c r="W5417" s="16">
        <f>+IF(datos_arg[[#This Row],[Moneda]]="ARS",datos_arg[[#This Row],[Monto]],datos_arg[[#This Row],[Monto]]*datos_arg[[#This Row],[TC]])</f>
        <v>68.391000000000005</v>
      </c>
      <c r="X5417" s="16">
        <f>IFERROR(IF(datos_arg[[#This Row],[Moneda]]="USD",datos_arg[[#This Row],[Monto]],datos_arg[[#This Row],[Monto]]/datos_arg[[#This Row],[TC]]),0)</f>
        <v>0.44700000000000001</v>
      </c>
      <c r="Y5417" s="14"/>
    </row>
    <row r="5418" spans="1:25" x14ac:dyDescent="0.25">
      <c r="A5418" s="14">
        <f t="shared" si="84"/>
        <v>5415</v>
      </c>
      <c r="B5418" s="1">
        <v>44355</v>
      </c>
      <c r="C5418" s="18">
        <f>+YEAR(datos_arg[[#This Row],[Fecha]])</f>
        <v>2021</v>
      </c>
      <c r="D5418" s="18">
        <f>+MONTH(datos_arg[[#This Row],[Fecha]])</f>
        <v>6</v>
      </c>
      <c r="E5418" s="14" t="s">
        <v>617</v>
      </c>
      <c r="F5418" s="14" t="s">
        <v>8101</v>
      </c>
      <c r="G5418" s="14"/>
      <c r="H5418" s="14" t="s">
        <v>8103</v>
      </c>
      <c r="I5418" s="14" t="s">
        <v>8105</v>
      </c>
      <c r="J5418" s="14" t="s">
        <v>422</v>
      </c>
      <c r="K5418" s="14" t="s">
        <v>422</v>
      </c>
      <c r="L5418" s="14" t="s">
        <v>422</v>
      </c>
      <c r="M5418" s="14" t="s">
        <v>1125</v>
      </c>
      <c r="N5418" s="14" t="s">
        <v>1133</v>
      </c>
      <c r="O5418" s="14" t="s">
        <v>5293</v>
      </c>
      <c r="P5418" s="14" t="s">
        <v>6494</v>
      </c>
      <c r="Q5418" s="14">
        <v>0</v>
      </c>
      <c r="R5418" s="14" t="s">
        <v>8101</v>
      </c>
      <c r="S5418" s="14" t="s">
        <v>440</v>
      </c>
      <c r="T5418" s="35">
        <v>21.376999999999999</v>
      </c>
      <c r="U5418" s="14" t="s">
        <v>2</v>
      </c>
      <c r="V5418" s="14">
        <v>153</v>
      </c>
      <c r="W5418" s="16">
        <f>+IF(datos_arg[[#This Row],[Moneda]]="ARS",datos_arg[[#This Row],[Monto]],datos_arg[[#This Row],[Monto]]*datos_arg[[#This Row],[TC]])</f>
        <v>3270.681</v>
      </c>
      <c r="X5418" s="16">
        <f>IFERROR(IF(datos_arg[[#This Row],[Moneda]]="USD",datos_arg[[#This Row],[Monto]],datos_arg[[#This Row],[Monto]]/datos_arg[[#This Row],[TC]]),0)</f>
        <v>21.376999999999999</v>
      </c>
      <c r="Y5418" s="14"/>
    </row>
    <row r="5419" spans="1:25" x14ac:dyDescent="0.25">
      <c r="A5419" s="14">
        <f t="shared" si="84"/>
        <v>5416</v>
      </c>
      <c r="B5419" s="1">
        <v>44355</v>
      </c>
      <c r="C5419" s="18">
        <f>+YEAR(datos_arg[[#This Row],[Fecha]])</f>
        <v>2021</v>
      </c>
      <c r="D5419" s="18">
        <f>+MONTH(datos_arg[[#This Row],[Fecha]])</f>
        <v>6</v>
      </c>
      <c r="E5419" s="14" t="s">
        <v>617</v>
      </c>
      <c r="F5419" s="14" t="s">
        <v>8101</v>
      </c>
      <c r="G5419" s="14"/>
      <c r="H5419" s="14" t="s">
        <v>8103</v>
      </c>
      <c r="I5419" s="14" t="s">
        <v>8105</v>
      </c>
      <c r="J5419" s="14" t="s">
        <v>6650</v>
      </c>
      <c r="K5419" s="14" t="s">
        <v>422</v>
      </c>
      <c r="L5419" s="14" t="s">
        <v>422</v>
      </c>
      <c r="M5419" s="14" t="s">
        <v>902</v>
      </c>
      <c r="N5419" s="14" t="s">
        <v>4221</v>
      </c>
      <c r="O5419" s="14" t="s">
        <v>5294</v>
      </c>
      <c r="P5419" s="14" t="s">
        <v>6495</v>
      </c>
      <c r="Q5419" s="14">
        <v>0</v>
      </c>
      <c r="R5419" s="14" t="s">
        <v>8101</v>
      </c>
      <c r="S5419" s="14" t="s">
        <v>440</v>
      </c>
      <c r="T5419" s="35">
        <v>40.057000000000002</v>
      </c>
      <c r="U5419" s="14" t="s">
        <v>2</v>
      </c>
      <c r="V5419" s="14">
        <v>153</v>
      </c>
      <c r="W5419" s="16">
        <f>+IF(datos_arg[[#This Row],[Moneda]]="ARS",datos_arg[[#This Row],[Monto]],datos_arg[[#This Row],[Monto]]*datos_arg[[#This Row],[TC]])</f>
        <v>6128.7210000000005</v>
      </c>
      <c r="X5419" s="16">
        <f>IFERROR(IF(datos_arg[[#This Row],[Moneda]]="USD",datos_arg[[#This Row],[Monto]],datos_arg[[#This Row],[Monto]]/datos_arg[[#This Row],[TC]]),0)</f>
        <v>40.057000000000002</v>
      </c>
      <c r="Y5419" s="14"/>
    </row>
    <row r="5420" spans="1:25" x14ac:dyDescent="0.25">
      <c r="A5420" s="14">
        <f t="shared" si="84"/>
        <v>5417</v>
      </c>
      <c r="B5420" s="1">
        <v>44355</v>
      </c>
      <c r="C5420" s="18">
        <f>+YEAR(datos_arg[[#This Row],[Fecha]])</f>
        <v>2021</v>
      </c>
      <c r="D5420" s="18">
        <f>+MONTH(datos_arg[[#This Row],[Fecha]])</f>
        <v>6</v>
      </c>
      <c r="E5420" s="14" t="s">
        <v>617</v>
      </c>
      <c r="F5420" s="14" t="s">
        <v>8101</v>
      </c>
      <c r="G5420" s="14"/>
      <c r="H5420" s="14" t="s">
        <v>8103</v>
      </c>
      <c r="I5420" s="14" t="s">
        <v>8105</v>
      </c>
      <c r="J5420" s="14" t="s">
        <v>472</v>
      </c>
      <c r="K5420" s="14" t="s">
        <v>421</v>
      </c>
      <c r="L5420" s="14" t="s">
        <v>421</v>
      </c>
      <c r="M5420" s="14" t="s">
        <v>3339</v>
      </c>
      <c r="N5420" s="14" t="s">
        <v>12</v>
      </c>
      <c r="O5420" s="14" t="s">
        <v>5295</v>
      </c>
      <c r="P5420" s="14" t="s">
        <v>6496</v>
      </c>
      <c r="Q5420" s="14">
        <v>0</v>
      </c>
      <c r="R5420" s="14" t="s">
        <v>8101</v>
      </c>
      <c r="S5420" s="14" t="s">
        <v>440</v>
      </c>
      <c r="T5420" s="35">
        <v>132.327</v>
      </c>
      <c r="U5420" s="14" t="s">
        <v>2</v>
      </c>
      <c r="V5420" s="14">
        <v>153</v>
      </c>
      <c r="W5420" s="16">
        <f>+IF(datos_arg[[#This Row],[Moneda]]="ARS",datos_arg[[#This Row],[Monto]],datos_arg[[#This Row],[Monto]]*datos_arg[[#This Row],[TC]])</f>
        <v>20246.030999999999</v>
      </c>
      <c r="X5420" s="16">
        <f>IFERROR(IF(datos_arg[[#This Row],[Moneda]]="USD",datos_arg[[#This Row],[Monto]],datos_arg[[#This Row],[Monto]]/datos_arg[[#This Row],[TC]]),0)</f>
        <v>132.327</v>
      </c>
      <c r="Y5420" s="14"/>
    </row>
    <row r="5421" spans="1:25" x14ac:dyDescent="0.25">
      <c r="A5421" s="14">
        <f t="shared" si="84"/>
        <v>5418</v>
      </c>
      <c r="B5421" s="1">
        <v>44355</v>
      </c>
      <c r="C5421" s="18">
        <f>+YEAR(datos_arg[[#This Row],[Fecha]])</f>
        <v>2021</v>
      </c>
      <c r="D5421" s="18">
        <f>+MONTH(datos_arg[[#This Row],[Fecha]])</f>
        <v>6</v>
      </c>
      <c r="E5421" s="14" t="s">
        <v>617</v>
      </c>
      <c r="F5421" s="14" t="s">
        <v>8101</v>
      </c>
      <c r="G5421" s="14"/>
      <c r="H5421" s="14" t="s">
        <v>8103</v>
      </c>
      <c r="I5421" s="14" t="s">
        <v>8105</v>
      </c>
      <c r="J5421" s="14" t="s">
        <v>472</v>
      </c>
      <c r="K5421" s="14" t="s">
        <v>421</v>
      </c>
      <c r="L5421" s="14" t="s">
        <v>425</v>
      </c>
      <c r="M5421" s="14" t="s">
        <v>2104</v>
      </c>
      <c r="N5421" s="14" t="s">
        <v>12</v>
      </c>
      <c r="O5421" s="14" t="s">
        <v>5296</v>
      </c>
      <c r="P5421" s="14" t="s">
        <v>6496</v>
      </c>
      <c r="Q5421" s="14">
        <v>0</v>
      </c>
      <c r="R5421" s="14" t="s">
        <v>8101</v>
      </c>
      <c r="S5421" s="14" t="s">
        <v>440</v>
      </c>
      <c r="T5421" s="35">
        <v>161.70599999999999</v>
      </c>
      <c r="U5421" s="14" t="s">
        <v>2</v>
      </c>
      <c r="V5421" s="14">
        <v>153</v>
      </c>
      <c r="W5421" s="16">
        <f>+IF(datos_arg[[#This Row],[Moneda]]="ARS",datos_arg[[#This Row],[Monto]],datos_arg[[#This Row],[Monto]]*datos_arg[[#This Row],[TC]])</f>
        <v>24741.018</v>
      </c>
      <c r="X5421" s="16">
        <f>IFERROR(IF(datos_arg[[#This Row],[Moneda]]="USD",datos_arg[[#This Row],[Monto]],datos_arg[[#This Row],[Monto]]/datos_arg[[#This Row],[TC]]),0)</f>
        <v>161.70599999999999</v>
      </c>
      <c r="Y5421" s="14"/>
    </row>
    <row r="5422" spans="1:25" x14ac:dyDescent="0.25">
      <c r="A5422" s="14">
        <f t="shared" si="84"/>
        <v>5419</v>
      </c>
      <c r="B5422" s="1">
        <v>44355</v>
      </c>
      <c r="C5422" s="18">
        <f>+YEAR(datos_arg[[#This Row],[Fecha]])</f>
        <v>2021</v>
      </c>
      <c r="D5422" s="18">
        <f>+MONTH(datos_arg[[#This Row],[Fecha]])</f>
        <v>6</v>
      </c>
      <c r="E5422" s="14" t="s">
        <v>617</v>
      </c>
      <c r="F5422" s="14" t="s">
        <v>8101</v>
      </c>
      <c r="G5422" s="14"/>
      <c r="H5422" s="14" t="s">
        <v>8103</v>
      </c>
      <c r="I5422" s="14" t="s">
        <v>8105</v>
      </c>
      <c r="J5422" s="14" t="s">
        <v>422</v>
      </c>
      <c r="K5422" s="14" t="s">
        <v>422</v>
      </c>
      <c r="L5422" s="14" t="s">
        <v>422</v>
      </c>
      <c r="M5422" s="14" t="s">
        <v>578</v>
      </c>
      <c r="N5422" s="14" t="s">
        <v>1133</v>
      </c>
      <c r="O5422" s="14" t="s">
        <v>5297</v>
      </c>
      <c r="P5422" s="14" t="s">
        <v>6497</v>
      </c>
      <c r="Q5422" s="14">
        <v>0</v>
      </c>
      <c r="R5422" s="14" t="s">
        <v>8101</v>
      </c>
      <c r="S5422" s="14" t="s">
        <v>440</v>
      </c>
      <c r="T5422" s="35">
        <v>23.292000000000002</v>
      </c>
      <c r="U5422" s="14" t="s">
        <v>2</v>
      </c>
      <c r="V5422" s="14">
        <v>153</v>
      </c>
      <c r="W5422" s="16">
        <f>+IF(datos_arg[[#This Row],[Moneda]]="ARS",datos_arg[[#This Row],[Monto]],datos_arg[[#This Row],[Monto]]*datos_arg[[#This Row],[TC]])</f>
        <v>3563.6760000000004</v>
      </c>
      <c r="X5422" s="16">
        <f>IFERROR(IF(datos_arg[[#This Row],[Moneda]]="USD",datos_arg[[#This Row],[Monto]],datos_arg[[#This Row],[Monto]]/datos_arg[[#This Row],[TC]]),0)</f>
        <v>23.292000000000002</v>
      </c>
      <c r="Y5422" s="14"/>
    </row>
    <row r="5423" spans="1:25" x14ac:dyDescent="0.25">
      <c r="A5423" s="14">
        <f t="shared" si="84"/>
        <v>5420</v>
      </c>
      <c r="B5423" s="1">
        <v>44355</v>
      </c>
      <c r="C5423" s="18">
        <f>+YEAR(datos_arg[[#This Row],[Fecha]])</f>
        <v>2021</v>
      </c>
      <c r="D5423" s="18">
        <f>+MONTH(datos_arg[[#This Row],[Fecha]])</f>
        <v>6</v>
      </c>
      <c r="E5423" s="14" t="s">
        <v>617</v>
      </c>
      <c r="F5423" s="14" t="s">
        <v>8101</v>
      </c>
      <c r="G5423" s="14"/>
      <c r="H5423" s="14" t="s">
        <v>8103</v>
      </c>
      <c r="I5423" s="14" t="s">
        <v>8105</v>
      </c>
      <c r="J5423" s="14" t="s">
        <v>422</v>
      </c>
      <c r="K5423" s="14" t="s">
        <v>422</v>
      </c>
      <c r="L5423" s="14" t="s">
        <v>422</v>
      </c>
      <c r="M5423" s="14" t="s">
        <v>578</v>
      </c>
      <c r="N5423" s="14" t="s">
        <v>1133</v>
      </c>
      <c r="O5423" s="14" t="s">
        <v>5298</v>
      </c>
      <c r="P5423" s="14" t="s">
        <v>6497</v>
      </c>
      <c r="Q5423" s="14">
        <v>0</v>
      </c>
      <c r="R5423" s="14" t="s">
        <v>8101</v>
      </c>
      <c r="S5423" s="14" t="s">
        <v>440</v>
      </c>
      <c r="T5423" s="35">
        <v>7.7080000000000002</v>
      </c>
      <c r="U5423" s="14" t="s">
        <v>2</v>
      </c>
      <c r="V5423" s="14">
        <v>153</v>
      </c>
      <c r="W5423" s="16">
        <f>+IF(datos_arg[[#This Row],[Moneda]]="ARS",datos_arg[[#This Row],[Monto]],datos_arg[[#This Row],[Monto]]*datos_arg[[#This Row],[TC]])</f>
        <v>1179.3240000000001</v>
      </c>
      <c r="X5423" s="16">
        <f>IFERROR(IF(datos_arg[[#This Row],[Moneda]]="USD",datos_arg[[#This Row],[Monto]],datos_arg[[#This Row],[Monto]]/datos_arg[[#This Row],[TC]]),0)</f>
        <v>7.7080000000000002</v>
      </c>
      <c r="Y5423" s="14"/>
    </row>
    <row r="5424" spans="1:25" x14ac:dyDescent="0.25">
      <c r="A5424" s="14">
        <f t="shared" si="84"/>
        <v>5421</v>
      </c>
      <c r="B5424" s="1">
        <v>44355</v>
      </c>
      <c r="C5424" s="18">
        <f>+YEAR(datos_arg[[#This Row],[Fecha]])</f>
        <v>2021</v>
      </c>
      <c r="D5424" s="18">
        <f>+MONTH(datos_arg[[#This Row],[Fecha]])</f>
        <v>6</v>
      </c>
      <c r="E5424" s="14" t="s">
        <v>617</v>
      </c>
      <c r="F5424" s="14" t="s">
        <v>8101</v>
      </c>
      <c r="G5424" s="14"/>
      <c r="H5424" s="14" t="s">
        <v>8103</v>
      </c>
      <c r="I5424" s="14" t="s">
        <v>8105</v>
      </c>
      <c r="J5424" s="14" t="s">
        <v>422</v>
      </c>
      <c r="K5424" s="14" t="s">
        <v>422</v>
      </c>
      <c r="L5424" s="14" t="s">
        <v>422</v>
      </c>
      <c r="M5424" s="14" t="s">
        <v>578</v>
      </c>
      <c r="N5424" s="14" t="s">
        <v>1133</v>
      </c>
      <c r="O5424" s="14" t="s">
        <v>5299</v>
      </c>
      <c r="P5424" s="14" t="s">
        <v>6497</v>
      </c>
      <c r="Q5424" s="14">
        <v>0</v>
      </c>
      <c r="R5424" s="14" t="s">
        <v>8101</v>
      </c>
      <c r="S5424" s="14" t="s">
        <v>440</v>
      </c>
      <c r="T5424" s="35">
        <v>22.408000000000001</v>
      </c>
      <c r="U5424" s="14" t="s">
        <v>2</v>
      </c>
      <c r="V5424" s="14">
        <v>153</v>
      </c>
      <c r="W5424" s="16">
        <f>+IF(datos_arg[[#This Row],[Moneda]]="ARS",datos_arg[[#This Row],[Monto]],datos_arg[[#This Row],[Monto]]*datos_arg[[#This Row],[TC]])</f>
        <v>3428.424</v>
      </c>
      <c r="X5424" s="16">
        <f>IFERROR(IF(datos_arg[[#This Row],[Moneda]]="USD",datos_arg[[#This Row],[Monto]],datos_arg[[#This Row],[Monto]]/datos_arg[[#This Row],[TC]]),0)</f>
        <v>22.408000000000001</v>
      </c>
      <c r="Y5424" s="14"/>
    </row>
    <row r="5425" spans="1:25" x14ac:dyDescent="0.25">
      <c r="A5425" s="14">
        <f t="shared" si="84"/>
        <v>5422</v>
      </c>
      <c r="B5425" s="1">
        <v>44355</v>
      </c>
      <c r="C5425" s="18">
        <f>+YEAR(datos_arg[[#This Row],[Fecha]])</f>
        <v>2021</v>
      </c>
      <c r="D5425" s="18">
        <f>+MONTH(datos_arg[[#This Row],[Fecha]])</f>
        <v>6</v>
      </c>
      <c r="E5425" s="14" t="s">
        <v>617</v>
      </c>
      <c r="F5425" s="14" t="s">
        <v>8101</v>
      </c>
      <c r="G5425" s="14"/>
      <c r="H5425" s="14" t="s">
        <v>8103</v>
      </c>
      <c r="I5425" s="14" t="s">
        <v>8105</v>
      </c>
      <c r="J5425" s="14" t="s">
        <v>422</v>
      </c>
      <c r="K5425" s="14" t="s">
        <v>422</v>
      </c>
      <c r="L5425" s="14" t="s">
        <v>422</v>
      </c>
      <c r="M5425" s="14" t="s">
        <v>578</v>
      </c>
      <c r="N5425" s="14" t="s">
        <v>1133</v>
      </c>
      <c r="O5425" s="14" t="s">
        <v>5300</v>
      </c>
      <c r="P5425" s="14" t="s">
        <v>6497</v>
      </c>
      <c r="Q5425" s="14">
        <v>0</v>
      </c>
      <c r="R5425" s="14" t="s">
        <v>8101</v>
      </c>
      <c r="S5425" s="14" t="s">
        <v>440</v>
      </c>
      <c r="T5425" s="35">
        <v>18.227</v>
      </c>
      <c r="U5425" s="14" t="s">
        <v>2</v>
      </c>
      <c r="V5425" s="14">
        <v>153</v>
      </c>
      <c r="W5425" s="16">
        <f>+IF(datos_arg[[#This Row],[Moneda]]="ARS",datos_arg[[#This Row],[Monto]],datos_arg[[#This Row],[Monto]]*datos_arg[[#This Row],[TC]])</f>
        <v>2788.7310000000002</v>
      </c>
      <c r="X5425" s="16">
        <f>IFERROR(IF(datos_arg[[#This Row],[Moneda]]="USD",datos_arg[[#This Row],[Monto]],datos_arg[[#This Row],[Monto]]/datos_arg[[#This Row],[TC]]),0)</f>
        <v>18.227</v>
      </c>
      <c r="Y5425" s="14"/>
    </row>
    <row r="5426" spans="1:25" x14ac:dyDescent="0.25">
      <c r="A5426" s="14">
        <f t="shared" si="84"/>
        <v>5423</v>
      </c>
      <c r="B5426" s="1">
        <v>44355</v>
      </c>
      <c r="C5426" s="18">
        <f>+YEAR(datos_arg[[#This Row],[Fecha]])</f>
        <v>2021</v>
      </c>
      <c r="D5426" s="18">
        <f>+MONTH(datos_arg[[#This Row],[Fecha]])</f>
        <v>6</v>
      </c>
      <c r="E5426" s="14" t="s">
        <v>1015</v>
      </c>
      <c r="F5426" s="14" t="s">
        <v>403</v>
      </c>
      <c r="G5426" s="14" t="s">
        <v>5383</v>
      </c>
      <c r="H5426" s="14" t="s">
        <v>8103</v>
      </c>
      <c r="I5426" s="14" t="s">
        <v>8105</v>
      </c>
      <c r="J5426" s="14" t="s">
        <v>422</v>
      </c>
      <c r="K5426" s="14" t="s">
        <v>422</v>
      </c>
      <c r="L5426" s="14" t="s">
        <v>422</v>
      </c>
      <c r="M5426" s="14" t="s">
        <v>2084</v>
      </c>
      <c r="N5426" s="14" t="s">
        <v>1133</v>
      </c>
      <c r="O5426" s="14" t="s">
        <v>5301</v>
      </c>
      <c r="P5426" s="14" t="s">
        <v>6497</v>
      </c>
      <c r="Q5426" s="14">
        <v>0</v>
      </c>
      <c r="R5426" s="14" t="s">
        <v>5383</v>
      </c>
      <c r="S5426" s="14" t="s">
        <v>440</v>
      </c>
      <c r="T5426" s="35">
        <v>123.386</v>
      </c>
      <c r="U5426" s="14" t="s">
        <v>2</v>
      </c>
      <c r="V5426" s="14">
        <v>153</v>
      </c>
      <c r="W5426" s="16">
        <f>+IF(datos_arg[[#This Row],[Moneda]]="ARS",datos_arg[[#This Row],[Monto]],datos_arg[[#This Row],[Monto]]*datos_arg[[#This Row],[TC]])</f>
        <v>18878.058000000001</v>
      </c>
      <c r="X5426" s="16">
        <f>IFERROR(IF(datos_arg[[#This Row],[Moneda]]="USD",datos_arg[[#This Row],[Monto]],datos_arg[[#This Row],[Monto]]/datos_arg[[#This Row],[TC]]),0)</f>
        <v>123.386</v>
      </c>
      <c r="Y5426" s="14"/>
    </row>
    <row r="5427" spans="1:25" x14ac:dyDescent="0.25">
      <c r="A5427" s="14">
        <f t="shared" si="84"/>
        <v>5424</v>
      </c>
      <c r="B5427" s="1">
        <v>44355</v>
      </c>
      <c r="C5427" s="18">
        <f>+YEAR(datos_arg[[#This Row],[Fecha]])</f>
        <v>2021</v>
      </c>
      <c r="D5427" s="18">
        <f>+MONTH(datos_arg[[#This Row],[Fecha]])</f>
        <v>6</v>
      </c>
      <c r="E5427" s="14" t="s">
        <v>1015</v>
      </c>
      <c r="F5427" s="14" t="s">
        <v>403</v>
      </c>
      <c r="G5427" s="14" t="s">
        <v>5383</v>
      </c>
      <c r="H5427" s="14" t="s">
        <v>8103</v>
      </c>
      <c r="I5427" s="14" t="s">
        <v>8105</v>
      </c>
      <c r="J5427" s="14" t="s">
        <v>422</v>
      </c>
      <c r="K5427" s="14" t="s">
        <v>422</v>
      </c>
      <c r="L5427" s="14" t="s">
        <v>422</v>
      </c>
      <c r="M5427" s="14" t="s">
        <v>2084</v>
      </c>
      <c r="N5427" s="14" t="s">
        <v>1133</v>
      </c>
      <c r="O5427" s="14" t="s">
        <v>5302</v>
      </c>
      <c r="P5427" s="14" t="s">
        <v>6497</v>
      </c>
      <c r="Q5427" s="14">
        <v>0</v>
      </c>
      <c r="R5427" s="14" t="s">
        <v>5383</v>
      </c>
      <c r="S5427" s="14" t="s">
        <v>440</v>
      </c>
      <c r="T5427" s="35">
        <v>58.561999999999998</v>
      </c>
      <c r="U5427" s="14" t="s">
        <v>2</v>
      </c>
      <c r="V5427" s="14">
        <v>153</v>
      </c>
      <c r="W5427" s="16">
        <f>+IF(datos_arg[[#This Row],[Moneda]]="ARS",datos_arg[[#This Row],[Monto]],datos_arg[[#This Row],[Monto]]*datos_arg[[#This Row],[TC]])</f>
        <v>8959.985999999999</v>
      </c>
      <c r="X5427" s="16">
        <f>IFERROR(IF(datos_arg[[#This Row],[Moneda]]="USD",datos_arg[[#This Row],[Monto]],datos_arg[[#This Row],[Monto]]/datos_arg[[#This Row],[TC]]),0)</f>
        <v>58.561999999999998</v>
      </c>
      <c r="Y5427" s="14"/>
    </row>
    <row r="5428" spans="1:25" x14ac:dyDescent="0.25">
      <c r="A5428" s="14">
        <f t="shared" si="84"/>
        <v>5425</v>
      </c>
      <c r="B5428" s="1">
        <v>44355</v>
      </c>
      <c r="C5428" s="18">
        <f>+YEAR(datos_arg[[#This Row],[Fecha]])</f>
        <v>2021</v>
      </c>
      <c r="D5428" s="18">
        <f>+MONTH(datos_arg[[#This Row],[Fecha]])</f>
        <v>6</v>
      </c>
      <c r="E5428" s="14" t="s">
        <v>617</v>
      </c>
      <c r="F5428" s="14" t="s">
        <v>8101</v>
      </c>
      <c r="G5428" s="14"/>
      <c r="H5428" s="14" t="s">
        <v>8103</v>
      </c>
      <c r="I5428" s="14" t="s">
        <v>8105</v>
      </c>
      <c r="J5428" s="14" t="s">
        <v>422</v>
      </c>
      <c r="K5428" s="14" t="s">
        <v>422</v>
      </c>
      <c r="L5428" s="14" t="s">
        <v>422</v>
      </c>
      <c r="M5428" s="14" t="s">
        <v>1244</v>
      </c>
      <c r="N5428" s="14" t="s">
        <v>1133</v>
      </c>
      <c r="O5428" s="14" t="s">
        <v>5303</v>
      </c>
      <c r="P5428" s="14" t="s">
        <v>6498</v>
      </c>
      <c r="Q5428" s="14">
        <v>0</v>
      </c>
      <c r="R5428" s="14" t="s">
        <v>8101</v>
      </c>
      <c r="S5428" s="14" t="s">
        <v>440</v>
      </c>
      <c r="T5428" s="35">
        <v>3.54</v>
      </c>
      <c r="U5428" s="14" t="s">
        <v>2</v>
      </c>
      <c r="V5428" s="14">
        <v>153</v>
      </c>
      <c r="W5428" s="16">
        <f>+IF(datos_arg[[#This Row],[Moneda]]="ARS",datos_arg[[#This Row],[Monto]],datos_arg[[#This Row],[Monto]]*datos_arg[[#This Row],[TC]])</f>
        <v>541.62</v>
      </c>
      <c r="X5428" s="16">
        <f>IFERROR(IF(datos_arg[[#This Row],[Moneda]]="USD",datos_arg[[#This Row],[Monto]],datos_arg[[#This Row],[Monto]]/datos_arg[[#This Row],[TC]]),0)</f>
        <v>3.54</v>
      </c>
      <c r="Y5428" s="14"/>
    </row>
    <row r="5429" spans="1:25" x14ac:dyDescent="0.25">
      <c r="A5429" s="14">
        <f t="shared" si="84"/>
        <v>5426</v>
      </c>
      <c r="B5429" s="1">
        <v>44355</v>
      </c>
      <c r="C5429" s="18">
        <f>+YEAR(datos_arg[[#This Row],[Fecha]])</f>
        <v>2021</v>
      </c>
      <c r="D5429" s="18">
        <f>+MONTH(datos_arg[[#This Row],[Fecha]])</f>
        <v>6</v>
      </c>
      <c r="E5429" s="14" t="s">
        <v>617</v>
      </c>
      <c r="F5429" s="14" t="s">
        <v>8101</v>
      </c>
      <c r="G5429" s="14"/>
      <c r="H5429" s="14" t="s">
        <v>8103</v>
      </c>
      <c r="I5429" s="14" t="s">
        <v>8105</v>
      </c>
      <c r="J5429" s="14" t="s">
        <v>721</v>
      </c>
      <c r="K5429" s="14"/>
      <c r="L5429" s="14" t="s">
        <v>425</v>
      </c>
      <c r="M5429" s="14" t="s">
        <v>721</v>
      </c>
      <c r="N5429" s="14" t="s">
        <v>5094</v>
      </c>
      <c r="O5429" s="14" t="s">
        <v>5304</v>
      </c>
      <c r="P5429" s="14" t="s">
        <v>6499</v>
      </c>
      <c r="Q5429" s="14">
        <v>0</v>
      </c>
      <c r="R5429" s="14" t="s">
        <v>8101</v>
      </c>
      <c r="S5429" s="14" t="s">
        <v>440</v>
      </c>
      <c r="T5429" s="35">
        <v>138.09700000000001</v>
      </c>
      <c r="U5429" s="14" t="s">
        <v>2</v>
      </c>
      <c r="V5429" s="14">
        <v>153</v>
      </c>
      <c r="W5429" s="16">
        <f>+IF(datos_arg[[#This Row],[Moneda]]="ARS",datos_arg[[#This Row],[Monto]],datos_arg[[#This Row],[Monto]]*datos_arg[[#This Row],[TC]])</f>
        <v>21128.841</v>
      </c>
      <c r="X5429" s="16">
        <f>IFERROR(IF(datos_arg[[#This Row],[Moneda]]="USD",datos_arg[[#This Row],[Monto]],datos_arg[[#This Row],[Monto]]/datos_arg[[#This Row],[TC]]),0)</f>
        <v>138.09700000000001</v>
      </c>
      <c r="Y5429" s="14"/>
    </row>
    <row r="5430" spans="1:25" x14ac:dyDescent="0.25">
      <c r="A5430" s="14">
        <f t="shared" si="84"/>
        <v>5427</v>
      </c>
      <c r="B5430" s="1">
        <v>44355</v>
      </c>
      <c r="C5430" s="18">
        <f>+YEAR(datos_arg[[#This Row],[Fecha]])</f>
        <v>2021</v>
      </c>
      <c r="D5430" s="18">
        <f>+MONTH(datos_arg[[#This Row],[Fecha]])</f>
        <v>6</v>
      </c>
      <c r="E5430" s="14" t="s">
        <v>617</v>
      </c>
      <c r="F5430" s="14" t="s">
        <v>8101</v>
      </c>
      <c r="G5430" s="14"/>
      <c r="H5430" s="14" t="s">
        <v>8103</v>
      </c>
      <c r="I5430" s="14" t="s">
        <v>8105</v>
      </c>
      <c r="J5430" s="14" t="s">
        <v>472</v>
      </c>
      <c r="K5430" s="14" t="s">
        <v>421</v>
      </c>
      <c r="L5430" s="14" t="s">
        <v>425</v>
      </c>
      <c r="M5430" s="14" t="s">
        <v>570</v>
      </c>
      <c r="N5430" s="14" t="s">
        <v>12</v>
      </c>
      <c r="O5430" s="14" t="s">
        <v>5305</v>
      </c>
      <c r="P5430" s="14" t="s">
        <v>6500</v>
      </c>
      <c r="Q5430" s="14">
        <v>0</v>
      </c>
      <c r="R5430" s="14" t="s">
        <v>8101</v>
      </c>
      <c r="S5430" s="14" t="s">
        <v>440</v>
      </c>
      <c r="T5430" s="35">
        <v>11.68</v>
      </c>
      <c r="U5430" s="14" t="s">
        <v>2</v>
      </c>
      <c r="V5430" s="14">
        <v>153</v>
      </c>
      <c r="W5430" s="16">
        <f>+IF(datos_arg[[#This Row],[Moneda]]="ARS",datos_arg[[#This Row],[Monto]],datos_arg[[#This Row],[Monto]]*datos_arg[[#This Row],[TC]])</f>
        <v>1787.04</v>
      </c>
      <c r="X5430" s="16">
        <f>IFERROR(IF(datos_arg[[#This Row],[Moneda]]="USD",datos_arg[[#This Row],[Monto]],datos_arg[[#This Row],[Monto]]/datos_arg[[#This Row],[TC]]),0)</f>
        <v>11.68</v>
      </c>
      <c r="Y5430" s="14"/>
    </row>
    <row r="5431" spans="1:25" x14ac:dyDescent="0.25">
      <c r="A5431" s="14">
        <f t="shared" si="84"/>
        <v>5428</v>
      </c>
      <c r="B5431" s="1">
        <v>44355</v>
      </c>
      <c r="C5431" s="18">
        <f>+YEAR(datos_arg[[#This Row],[Fecha]])</f>
        <v>2021</v>
      </c>
      <c r="D5431" s="18">
        <f>+MONTH(datos_arg[[#This Row],[Fecha]])</f>
        <v>6</v>
      </c>
      <c r="E5431" s="14" t="s">
        <v>617</v>
      </c>
      <c r="F5431" s="14" t="s">
        <v>8101</v>
      </c>
      <c r="G5431" s="14"/>
      <c r="H5431" s="14" t="s">
        <v>8103</v>
      </c>
      <c r="I5431" s="14" t="s">
        <v>8105</v>
      </c>
      <c r="J5431" s="14" t="s">
        <v>422</v>
      </c>
      <c r="K5431" s="14" t="s">
        <v>422</v>
      </c>
      <c r="L5431" s="14" t="s">
        <v>422</v>
      </c>
      <c r="M5431" s="14" t="s">
        <v>578</v>
      </c>
      <c r="N5431" s="14" t="s">
        <v>1133</v>
      </c>
      <c r="O5431" s="14" t="s">
        <v>5306</v>
      </c>
      <c r="P5431" s="14" t="s">
        <v>6501</v>
      </c>
      <c r="Q5431" s="14">
        <v>0</v>
      </c>
      <c r="R5431" s="14" t="s">
        <v>8101</v>
      </c>
      <c r="S5431" s="14" t="s">
        <v>440</v>
      </c>
      <c r="T5431" s="35">
        <v>29.37</v>
      </c>
      <c r="U5431" s="14" t="s">
        <v>2</v>
      </c>
      <c r="V5431" s="14">
        <v>153</v>
      </c>
      <c r="W5431" s="16">
        <f>+IF(datos_arg[[#This Row],[Moneda]]="ARS",datos_arg[[#This Row],[Monto]],datos_arg[[#This Row],[Monto]]*datos_arg[[#This Row],[TC]])</f>
        <v>4493.6100000000006</v>
      </c>
      <c r="X5431" s="16">
        <f>IFERROR(IF(datos_arg[[#This Row],[Moneda]]="USD",datos_arg[[#This Row],[Monto]],datos_arg[[#This Row],[Monto]]/datos_arg[[#This Row],[TC]]),0)</f>
        <v>29.37</v>
      </c>
      <c r="Y5431" s="14"/>
    </row>
    <row r="5432" spans="1:25" x14ac:dyDescent="0.25">
      <c r="A5432" s="14">
        <f t="shared" si="84"/>
        <v>5429</v>
      </c>
      <c r="B5432" s="1">
        <v>44355</v>
      </c>
      <c r="C5432" s="18">
        <f>+YEAR(datos_arg[[#This Row],[Fecha]])</f>
        <v>2021</v>
      </c>
      <c r="D5432" s="18">
        <f>+MONTH(datos_arg[[#This Row],[Fecha]])</f>
        <v>6</v>
      </c>
      <c r="E5432" s="14" t="s">
        <v>617</v>
      </c>
      <c r="F5432" s="14" t="s">
        <v>8101</v>
      </c>
      <c r="G5432" s="14"/>
      <c r="H5432" s="14" t="s">
        <v>8103</v>
      </c>
      <c r="I5432" s="14" t="s">
        <v>8105</v>
      </c>
      <c r="J5432" s="14" t="s">
        <v>422</v>
      </c>
      <c r="K5432" s="14" t="s">
        <v>422</v>
      </c>
      <c r="L5432" s="14" t="s">
        <v>422</v>
      </c>
      <c r="M5432" s="14" t="s">
        <v>578</v>
      </c>
      <c r="N5432" s="14" t="s">
        <v>1133</v>
      </c>
      <c r="O5432" s="14" t="s">
        <v>5307</v>
      </c>
      <c r="P5432" s="14" t="s">
        <v>6501</v>
      </c>
      <c r="Q5432" s="14">
        <v>0</v>
      </c>
      <c r="R5432" s="14" t="s">
        <v>8101</v>
      </c>
      <c r="S5432" s="14" t="s">
        <v>440</v>
      </c>
      <c r="T5432" s="35">
        <v>36.773000000000003</v>
      </c>
      <c r="U5432" s="14" t="s">
        <v>2</v>
      </c>
      <c r="V5432" s="14">
        <v>153</v>
      </c>
      <c r="W5432" s="16">
        <f>+IF(datos_arg[[#This Row],[Moneda]]="ARS",datos_arg[[#This Row],[Monto]],datos_arg[[#This Row],[Monto]]*datos_arg[[#This Row],[TC]])</f>
        <v>5626.2690000000002</v>
      </c>
      <c r="X5432" s="16">
        <f>IFERROR(IF(datos_arg[[#This Row],[Moneda]]="USD",datos_arg[[#This Row],[Monto]],datos_arg[[#This Row],[Monto]]/datos_arg[[#This Row],[TC]]),0)</f>
        <v>36.773000000000003</v>
      </c>
      <c r="Y5432" s="14"/>
    </row>
    <row r="5433" spans="1:25" x14ac:dyDescent="0.25">
      <c r="A5433" s="14">
        <f t="shared" si="84"/>
        <v>5430</v>
      </c>
      <c r="B5433" s="1">
        <v>44355</v>
      </c>
      <c r="C5433" s="18">
        <f>+YEAR(datos_arg[[#This Row],[Fecha]])</f>
        <v>2021</v>
      </c>
      <c r="D5433" s="18">
        <f>+MONTH(datos_arg[[#This Row],[Fecha]])</f>
        <v>6</v>
      </c>
      <c r="E5433" s="14" t="s">
        <v>1015</v>
      </c>
      <c r="F5433" s="14" t="s">
        <v>403</v>
      </c>
      <c r="G5433" s="14" t="s">
        <v>5383</v>
      </c>
      <c r="H5433" s="14" t="s">
        <v>8103</v>
      </c>
      <c r="I5433" s="14" t="s">
        <v>8105</v>
      </c>
      <c r="J5433" s="14" t="s">
        <v>422</v>
      </c>
      <c r="K5433" s="14" t="s">
        <v>422</v>
      </c>
      <c r="L5433" s="14" t="s">
        <v>422</v>
      </c>
      <c r="M5433" s="14" t="s">
        <v>1526</v>
      </c>
      <c r="N5433" s="14" t="s">
        <v>1133</v>
      </c>
      <c r="O5433" s="14" t="s">
        <v>5308</v>
      </c>
      <c r="P5433" s="14" t="s">
        <v>6501</v>
      </c>
      <c r="Q5433" s="14">
        <v>0</v>
      </c>
      <c r="R5433" s="14" t="s">
        <v>5383</v>
      </c>
      <c r="S5433" s="14" t="s">
        <v>440</v>
      </c>
      <c r="T5433" s="35">
        <v>48.098999999999997</v>
      </c>
      <c r="U5433" s="14" t="s">
        <v>2</v>
      </c>
      <c r="V5433" s="14">
        <v>153</v>
      </c>
      <c r="W5433" s="16">
        <f>+IF(datos_arg[[#This Row],[Moneda]]="ARS",datos_arg[[#This Row],[Monto]],datos_arg[[#This Row],[Monto]]*datos_arg[[#This Row],[TC]])</f>
        <v>7359.1469999999999</v>
      </c>
      <c r="X5433" s="16">
        <f>IFERROR(IF(datos_arg[[#This Row],[Moneda]]="USD",datos_arg[[#This Row],[Monto]],datos_arg[[#This Row],[Monto]]/datos_arg[[#This Row],[TC]]),0)</f>
        <v>48.098999999999997</v>
      </c>
      <c r="Y5433" s="14"/>
    </row>
    <row r="5434" spans="1:25" x14ac:dyDescent="0.25">
      <c r="A5434" s="14">
        <f t="shared" si="84"/>
        <v>5431</v>
      </c>
      <c r="B5434" s="1">
        <v>44355</v>
      </c>
      <c r="C5434" s="18">
        <f>+YEAR(datos_arg[[#This Row],[Fecha]])</f>
        <v>2021</v>
      </c>
      <c r="D5434" s="18">
        <f>+MONTH(datos_arg[[#This Row],[Fecha]])</f>
        <v>6</v>
      </c>
      <c r="E5434" s="14" t="s">
        <v>617</v>
      </c>
      <c r="F5434" s="14" t="s">
        <v>8101</v>
      </c>
      <c r="G5434" s="14"/>
      <c r="H5434" s="14" t="s">
        <v>8103</v>
      </c>
      <c r="I5434" s="14" t="s">
        <v>8105</v>
      </c>
      <c r="J5434" s="14" t="s">
        <v>422</v>
      </c>
      <c r="K5434" s="14" t="s">
        <v>422</v>
      </c>
      <c r="L5434" s="14" t="s">
        <v>422</v>
      </c>
      <c r="M5434" s="14" t="s">
        <v>578</v>
      </c>
      <c r="N5434" s="14" t="s">
        <v>1133</v>
      </c>
      <c r="O5434" s="14" t="s">
        <v>5309</v>
      </c>
      <c r="P5434" s="14" t="s">
        <v>6501</v>
      </c>
      <c r="Q5434" s="14">
        <v>0</v>
      </c>
      <c r="R5434" s="14" t="s">
        <v>8101</v>
      </c>
      <c r="S5434" s="14" t="s">
        <v>440</v>
      </c>
      <c r="T5434" s="35">
        <v>14.695</v>
      </c>
      <c r="U5434" s="14" t="s">
        <v>2</v>
      </c>
      <c r="V5434" s="14">
        <v>153</v>
      </c>
      <c r="W5434" s="16">
        <f>+IF(datos_arg[[#This Row],[Moneda]]="ARS",datos_arg[[#This Row],[Monto]],datos_arg[[#This Row],[Monto]]*datos_arg[[#This Row],[TC]])</f>
        <v>2248.335</v>
      </c>
      <c r="X5434" s="16">
        <f>IFERROR(IF(datos_arg[[#This Row],[Moneda]]="USD",datos_arg[[#This Row],[Monto]],datos_arg[[#This Row],[Monto]]/datos_arg[[#This Row],[TC]]),0)</f>
        <v>14.695</v>
      </c>
      <c r="Y5434" s="14"/>
    </row>
    <row r="5435" spans="1:25" x14ac:dyDescent="0.25">
      <c r="A5435" s="14">
        <f t="shared" si="84"/>
        <v>5432</v>
      </c>
      <c r="B5435" s="1">
        <v>44355</v>
      </c>
      <c r="C5435" s="18">
        <f>+YEAR(datos_arg[[#This Row],[Fecha]])</f>
        <v>2021</v>
      </c>
      <c r="D5435" s="18">
        <f>+MONTH(datos_arg[[#This Row],[Fecha]])</f>
        <v>6</v>
      </c>
      <c r="E5435" s="14" t="s">
        <v>1015</v>
      </c>
      <c r="F5435" s="14" t="s">
        <v>403</v>
      </c>
      <c r="G5435" s="14" t="s">
        <v>5383</v>
      </c>
      <c r="H5435" s="14" t="s">
        <v>8103</v>
      </c>
      <c r="I5435" s="14" t="s">
        <v>8105</v>
      </c>
      <c r="J5435" s="14" t="s">
        <v>422</v>
      </c>
      <c r="K5435" s="14" t="s">
        <v>422</v>
      </c>
      <c r="L5435" s="14" t="s">
        <v>422</v>
      </c>
      <c r="M5435" s="14" t="s">
        <v>1526</v>
      </c>
      <c r="N5435" s="14" t="s">
        <v>1133</v>
      </c>
      <c r="O5435" s="14" t="s">
        <v>5310</v>
      </c>
      <c r="P5435" s="14" t="s">
        <v>6501</v>
      </c>
      <c r="Q5435" s="14">
        <v>0</v>
      </c>
      <c r="R5435" s="14" t="s">
        <v>5383</v>
      </c>
      <c r="S5435" s="14" t="s">
        <v>440</v>
      </c>
      <c r="T5435" s="35">
        <v>54.125</v>
      </c>
      <c r="U5435" s="14" t="s">
        <v>2</v>
      </c>
      <c r="V5435" s="14">
        <v>153</v>
      </c>
      <c r="W5435" s="16">
        <f>+IF(datos_arg[[#This Row],[Moneda]]="ARS",datos_arg[[#This Row],[Monto]],datos_arg[[#This Row],[Monto]]*datos_arg[[#This Row],[TC]])</f>
        <v>8281.125</v>
      </c>
      <c r="X5435" s="16">
        <f>IFERROR(IF(datos_arg[[#This Row],[Moneda]]="USD",datos_arg[[#This Row],[Monto]],datos_arg[[#This Row],[Monto]]/datos_arg[[#This Row],[TC]]),0)</f>
        <v>54.125</v>
      </c>
      <c r="Y5435" s="14"/>
    </row>
    <row r="5436" spans="1:25" x14ac:dyDescent="0.25">
      <c r="A5436" s="14">
        <f t="shared" si="84"/>
        <v>5433</v>
      </c>
      <c r="B5436" s="1">
        <v>44355</v>
      </c>
      <c r="C5436" s="18">
        <f>+YEAR(datos_arg[[#This Row],[Fecha]])</f>
        <v>2021</v>
      </c>
      <c r="D5436" s="18">
        <f>+MONTH(datos_arg[[#This Row],[Fecha]])</f>
        <v>6</v>
      </c>
      <c r="E5436" s="14" t="s">
        <v>1015</v>
      </c>
      <c r="F5436" s="14" t="s">
        <v>403</v>
      </c>
      <c r="G5436" s="14" t="s">
        <v>5383</v>
      </c>
      <c r="H5436" s="14" t="s">
        <v>8103</v>
      </c>
      <c r="I5436" s="14" t="s">
        <v>8105</v>
      </c>
      <c r="J5436" s="14" t="s">
        <v>422</v>
      </c>
      <c r="K5436" s="14" t="s">
        <v>422</v>
      </c>
      <c r="L5436" s="14" t="s">
        <v>422</v>
      </c>
      <c r="M5436" s="14" t="s">
        <v>1526</v>
      </c>
      <c r="N5436" s="14" t="s">
        <v>1133</v>
      </c>
      <c r="O5436" s="14" t="s">
        <v>5311</v>
      </c>
      <c r="P5436" s="14" t="s">
        <v>6501</v>
      </c>
      <c r="Q5436" s="14">
        <v>0</v>
      </c>
      <c r="R5436" s="14" t="s">
        <v>5383</v>
      </c>
      <c r="S5436" s="14" t="s">
        <v>440</v>
      </c>
      <c r="T5436" s="35">
        <v>48.097000000000001</v>
      </c>
      <c r="U5436" s="14" t="s">
        <v>2</v>
      </c>
      <c r="V5436" s="14">
        <v>153</v>
      </c>
      <c r="W5436" s="16">
        <f>+IF(datos_arg[[#This Row],[Moneda]]="ARS",datos_arg[[#This Row],[Monto]],datos_arg[[#This Row],[Monto]]*datos_arg[[#This Row],[TC]])</f>
        <v>7358.8410000000003</v>
      </c>
      <c r="X5436" s="16">
        <f>IFERROR(IF(datos_arg[[#This Row],[Moneda]]="USD",datos_arg[[#This Row],[Monto]],datos_arg[[#This Row],[Monto]]/datos_arg[[#This Row],[TC]]),0)</f>
        <v>48.097000000000001</v>
      </c>
      <c r="Y5436" s="14"/>
    </row>
    <row r="5437" spans="1:25" x14ac:dyDescent="0.25">
      <c r="A5437" s="14">
        <f t="shared" si="84"/>
        <v>5434</v>
      </c>
      <c r="B5437" s="1">
        <v>44355</v>
      </c>
      <c r="C5437" s="18">
        <f>+YEAR(datos_arg[[#This Row],[Fecha]])</f>
        <v>2021</v>
      </c>
      <c r="D5437" s="18">
        <f>+MONTH(datos_arg[[#This Row],[Fecha]])</f>
        <v>6</v>
      </c>
      <c r="E5437" s="14" t="s">
        <v>617</v>
      </c>
      <c r="F5437" s="14" t="s">
        <v>8101</v>
      </c>
      <c r="G5437" s="14"/>
      <c r="H5437" s="14" t="s">
        <v>8103</v>
      </c>
      <c r="I5437" s="14" t="s">
        <v>8105</v>
      </c>
      <c r="J5437" s="14" t="s">
        <v>422</v>
      </c>
      <c r="K5437" s="14" t="s">
        <v>422</v>
      </c>
      <c r="L5437" s="14" t="s">
        <v>422</v>
      </c>
      <c r="M5437" s="14" t="s">
        <v>1125</v>
      </c>
      <c r="N5437" s="14" t="s">
        <v>1133</v>
      </c>
      <c r="O5437" s="14" t="s">
        <v>5312</v>
      </c>
      <c r="P5437" s="14" t="s">
        <v>6501</v>
      </c>
      <c r="Q5437" s="14">
        <v>0</v>
      </c>
      <c r="R5437" s="14" t="s">
        <v>8101</v>
      </c>
      <c r="S5437" s="14" t="s">
        <v>440</v>
      </c>
      <c r="T5437" s="35">
        <v>3.141</v>
      </c>
      <c r="U5437" s="14" t="s">
        <v>2</v>
      </c>
      <c r="V5437" s="14">
        <v>153</v>
      </c>
      <c r="W5437" s="16">
        <f>+IF(datos_arg[[#This Row],[Moneda]]="ARS",datos_arg[[#This Row],[Monto]],datos_arg[[#This Row],[Monto]]*datos_arg[[#This Row],[TC]])</f>
        <v>480.57299999999998</v>
      </c>
      <c r="X5437" s="16">
        <f>IFERROR(IF(datos_arg[[#This Row],[Moneda]]="USD",datos_arg[[#This Row],[Monto]],datos_arg[[#This Row],[Monto]]/datos_arg[[#This Row],[TC]]),0)</f>
        <v>3.141</v>
      </c>
      <c r="Y5437" s="14"/>
    </row>
    <row r="5438" spans="1:25" x14ac:dyDescent="0.25">
      <c r="A5438" s="14">
        <f t="shared" si="84"/>
        <v>5435</v>
      </c>
      <c r="B5438" s="1">
        <v>44355</v>
      </c>
      <c r="C5438" s="18">
        <f>+YEAR(datos_arg[[#This Row],[Fecha]])</f>
        <v>2021</v>
      </c>
      <c r="D5438" s="18">
        <f>+MONTH(datos_arg[[#This Row],[Fecha]])</f>
        <v>6</v>
      </c>
      <c r="E5438" s="14" t="s">
        <v>1015</v>
      </c>
      <c r="F5438" s="14" t="s">
        <v>403</v>
      </c>
      <c r="G5438" s="14" t="s">
        <v>5383</v>
      </c>
      <c r="H5438" s="14" t="s">
        <v>8103</v>
      </c>
      <c r="I5438" s="14" t="s">
        <v>8105</v>
      </c>
      <c r="J5438" s="14" t="s">
        <v>422</v>
      </c>
      <c r="K5438" s="14" t="s">
        <v>422</v>
      </c>
      <c r="L5438" s="14" t="s">
        <v>422</v>
      </c>
      <c r="M5438" s="14" t="s">
        <v>2084</v>
      </c>
      <c r="N5438" s="14" t="s">
        <v>1133</v>
      </c>
      <c r="O5438" s="14" t="s">
        <v>5313</v>
      </c>
      <c r="P5438" s="14" t="s">
        <v>6502</v>
      </c>
      <c r="Q5438" s="14">
        <v>0</v>
      </c>
      <c r="R5438" s="14" t="s">
        <v>5383</v>
      </c>
      <c r="S5438" s="14" t="s">
        <v>440</v>
      </c>
      <c r="T5438" s="35">
        <v>64.834999999999994</v>
      </c>
      <c r="U5438" s="14" t="s">
        <v>2</v>
      </c>
      <c r="V5438" s="14">
        <v>153</v>
      </c>
      <c r="W5438" s="16">
        <f>+IF(datos_arg[[#This Row],[Moneda]]="ARS",datos_arg[[#This Row],[Monto]],datos_arg[[#This Row],[Monto]]*datos_arg[[#This Row],[TC]])</f>
        <v>9919.7549999999992</v>
      </c>
      <c r="X5438" s="16">
        <f>IFERROR(IF(datos_arg[[#This Row],[Moneda]]="USD",datos_arg[[#This Row],[Monto]],datos_arg[[#This Row],[Monto]]/datos_arg[[#This Row],[TC]]),0)</f>
        <v>64.834999999999994</v>
      </c>
      <c r="Y5438" s="14"/>
    </row>
    <row r="5439" spans="1:25" x14ac:dyDescent="0.25">
      <c r="A5439" s="14">
        <f t="shared" si="84"/>
        <v>5436</v>
      </c>
      <c r="B5439" s="1">
        <v>44355</v>
      </c>
      <c r="C5439" s="18">
        <f>+YEAR(datos_arg[[#This Row],[Fecha]])</f>
        <v>2021</v>
      </c>
      <c r="D5439" s="18">
        <f>+MONTH(datos_arg[[#This Row],[Fecha]])</f>
        <v>6</v>
      </c>
      <c r="E5439" s="14" t="s">
        <v>5358</v>
      </c>
      <c r="F5439" s="14" t="s">
        <v>85</v>
      </c>
      <c r="G5439" s="14"/>
      <c r="H5439" s="14" t="s">
        <v>8103</v>
      </c>
      <c r="I5439" s="14" t="s">
        <v>8105</v>
      </c>
      <c r="J5439" s="14" t="s">
        <v>472</v>
      </c>
      <c r="K5439" s="14" t="s">
        <v>421</v>
      </c>
      <c r="L5439" s="14" t="s">
        <v>425</v>
      </c>
      <c r="M5439" s="14" t="s">
        <v>4636</v>
      </c>
      <c r="N5439" s="14" t="s">
        <v>12</v>
      </c>
      <c r="O5439" s="14" t="s">
        <v>5314</v>
      </c>
      <c r="P5439" s="14" t="s">
        <v>6503</v>
      </c>
      <c r="Q5439" s="14">
        <v>0</v>
      </c>
      <c r="R5439" s="14" t="s">
        <v>85</v>
      </c>
      <c r="S5439" s="14" t="s">
        <v>440</v>
      </c>
      <c r="T5439" s="35">
        <v>9.9130000000000003</v>
      </c>
      <c r="U5439" s="14" t="s">
        <v>2</v>
      </c>
      <c r="V5439" s="14">
        <v>153</v>
      </c>
      <c r="W5439" s="16">
        <f>+IF(datos_arg[[#This Row],[Moneda]]="ARS",datos_arg[[#This Row],[Monto]],datos_arg[[#This Row],[Monto]]*datos_arg[[#This Row],[TC]])</f>
        <v>1516.6890000000001</v>
      </c>
      <c r="X5439" s="16">
        <f>IFERROR(IF(datos_arg[[#This Row],[Moneda]]="USD",datos_arg[[#This Row],[Monto]],datos_arg[[#This Row],[Monto]]/datos_arg[[#This Row],[TC]]),0)</f>
        <v>9.9130000000000003</v>
      </c>
      <c r="Y5439" s="14"/>
    </row>
    <row r="5440" spans="1:25" x14ac:dyDescent="0.25">
      <c r="A5440" s="14">
        <f t="shared" si="84"/>
        <v>5437</v>
      </c>
      <c r="B5440" s="1">
        <v>44355</v>
      </c>
      <c r="C5440" s="18">
        <f>+YEAR(datos_arg[[#This Row],[Fecha]])</f>
        <v>2021</v>
      </c>
      <c r="D5440" s="18">
        <f>+MONTH(datos_arg[[#This Row],[Fecha]])</f>
        <v>6</v>
      </c>
      <c r="E5440" s="14" t="s">
        <v>5358</v>
      </c>
      <c r="F5440" s="14" t="s">
        <v>85</v>
      </c>
      <c r="G5440" s="14"/>
      <c r="H5440" s="14" t="s">
        <v>8103</v>
      </c>
      <c r="I5440" s="14" t="s">
        <v>8105</v>
      </c>
      <c r="J5440" s="14" t="s">
        <v>472</v>
      </c>
      <c r="K5440" s="14" t="s">
        <v>421</v>
      </c>
      <c r="L5440" s="14" t="s">
        <v>425</v>
      </c>
      <c r="M5440" s="14" t="s">
        <v>4640</v>
      </c>
      <c r="N5440" s="14" t="s">
        <v>12</v>
      </c>
      <c r="O5440" s="14" t="s">
        <v>5315</v>
      </c>
      <c r="P5440" s="14" t="s">
        <v>6503</v>
      </c>
      <c r="Q5440" s="14">
        <v>0</v>
      </c>
      <c r="R5440" s="14" t="s">
        <v>85</v>
      </c>
      <c r="S5440" s="14" t="s">
        <v>440</v>
      </c>
      <c r="T5440" s="35">
        <v>11.646000000000001</v>
      </c>
      <c r="U5440" s="14" t="s">
        <v>2</v>
      </c>
      <c r="V5440" s="14">
        <v>153</v>
      </c>
      <c r="W5440" s="16">
        <f>+IF(datos_arg[[#This Row],[Moneda]]="ARS",datos_arg[[#This Row],[Monto]],datos_arg[[#This Row],[Monto]]*datos_arg[[#This Row],[TC]])</f>
        <v>1781.8380000000002</v>
      </c>
      <c r="X5440" s="16">
        <f>IFERROR(IF(datos_arg[[#This Row],[Moneda]]="USD",datos_arg[[#This Row],[Monto]],datos_arg[[#This Row],[Monto]]/datos_arg[[#This Row],[TC]]),0)</f>
        <v>11.646000000000001</v>
      </c>
      <c r="Y5440" s="14"/>
    </row>
    <row r="5441" spans="1:25" x14ac:dyDescent="0.25">
      <c r="A5441" s="14">
        <f t="shared" si="84"/>
        <v>5438</v>
      </c>
      <c r="B5441" s="1">
        <v>44355</v>
      </c>
      <c r="C5441" s="18">
        <f>+YEAR(datos_arg[[#This Row],[Fecha]])</f>
        <v>2021</v>
      </c>
      <c r="D5441" s="18">
        <f>+MONTH(datos_arg[[#This Row],[Fecha]])</f>
        <v>6</v>
      </c>
      <c r="E5441" s="14" t="s">
        <v>617</v>
      </c>
      <c r="F5441" s="14" t="s">
        <v>8101</v>
      </c>
      <c r="G5441" s="14"/>
      <c r="H5441" s="14" t="s">
        <v>8103</v>
      </c>
      <c r="I5441" s="14" t="s">
        <v>8105</v>
      </c>
      <c r="J5441" s="14" t="s">
        <v>472</v>
      </c>
      <c r="K5441" s="14" t="s">
        <v>421</v>
      </c>
      <c r="L5441" s="14" t="s">
        <v>425</v>
      </c>
      <c r="M5441" s="14" t="s">
        <v>3592</v>
      </c>
      <c r="N5441" s="14" t="s">
        <v>12</v>
      </c>
      <c r="O5441" s="14" t="s">
        <v>5316</v>
      </c>
      <c r="P5441" s="14" t="s">
        <v>6503</v>
      </c>
      <c r="Q5441" s="14">
        <v>0</v>
      </c>
      <c r="R5441" s="14" t="s">
        <v>8101</v>
      </c>
      <c r="S5441" s="14" t="s">
        <v>440</v>
      </c>
      <c r="T5441" s="35">
        <v>3.6339999999999999</v>
      </c>
      <c r="U5441" s="14" t="s">
        <v>2</v>
      </c>
      <c r="V5441" s="14">
        <v>153</v>
      </c>
      <c r="W5441" s="16">
        <f>+IF(datos_arg[[#This Row],[Moneda]]="ARS",datos_arg[[#This Row],[Monto]],datos_arg[[#This Row],[Monto]]*datos_arg[[#This Row],[TC]])</f>
        <v>556.00199999999995</v>
      </c>
      <c r="X5441" s="16">
        <f>IFERROR(IF(datos_arg[[#This Row],[Moneda]]="USD",datos_arg[[#This Row],[Monto]],datos_arg[[#This Row],[Monto]]/datos_arg[[#This Row],[TC]]),0)</f>
        <v>3.6339999999999999</v>
      </c>
      <c r="Y5441" s="14"/>
    </row>
    <row r="5442" spans="1:25" x14ac:dyDescent="0.25">
      <c r="A5442" s="14">
        <f t="shared" si="84"/>
        <v>5439</v>
      </c>
      <c r="B5442" s="1">
        <v>44355</v>
      </c>
      <c r="C5442" s="18">
        <f>+YEAR(datos_arg[[#This Row],[Fecha]])</f>
        <v>2021</v>
      </c>
      <c r="D5442" s="18">
        <f>+MONTH(datos_arg[[#This Row],[Fecha]])</f>
        <v>6</v>
      </c>
      <c r="E5442" s="14" t="s">
        <v>617</v>
      </c>
      <c r="F5442" s="14" t="s">
        <v>8101</v>
      </c>
      <c r="G5442" s="14"/>
      <c r="H5442" s="14" t="s">
        <v>8103</v>
      </c>
      <c r="I5442" s="14" t="s">
        <v>8105</v>
      </c>
      <c r="J5442" s="14" t="s">
        <v>422</v>
      </c>
      <c r="K5442" s="14" t="s">
        <v>422</v>
      </c>
      <c r="L5442" s="14" t="s">
        <v>422</v>
      </c>
      <c r="M5442" s="14" t="s">
        <v>578</v>
      </c>
      <c r="N5442" s="14" t="s">
        <v>1133</v>
      </c>
      <c r="O5442" s="14" t="s">
        <v>5317</v>
      </c>
      <c r="P5442" s="14" t="s">
        <v>6504</v>
      </c>
      <c r="Q5442" s="14">
        <v>0</v>
      </c>
      <c r="R5442" s="14" t="s">
        <v>8101</v>
      </c>
      <c r="S5442" s="14" t="s">
        <v>440</v>
      </c>
      <c r="T5442" s="35">
        <v>8.5440000000000005</v>
      </c>
      <c r="U5442" s="14" t="s">
        <v>2</v>
      </c>
      <c r="V5442" s="14">
        <v>153</v>
      </c>
      <c r="W5442" s="16">
        <f>+IF(datos_arg[[#This Row],[Moneda]]="ARS",datos_arg[[#This Row],[Monto]],datos_arg[[#This Row],[Monto]]*datos_arg[[#This Row],[TC]])</f>
        <v>1307.232</v>
      </c>
      <c r="X5442" s="16">
        <f>IFERROR(IF(datos_arg[[#This Row],[Moneda]]="USD",datos_arg[[#This Row],[Monto]],datos_arg[[#This Row],[Monto]]/datos_arg[[#This Row],[TC]]),0)</f>
        <v>8.5440000000000005</v>
      </c>
      <c r="Y5442" s="14"/>
    </row>
    <row r="5443" spans="1:25" x14ac:dyDescent="0.25">
      <c r="A5443" s="14">
        <f t="shared" si="84"/>
        <v>5440</v>
      </c>
      <c r="B5443" s="1">
        <v>44355</v>
      </c>
      <c r="C5443" s="18">
        <f>+YEAR(datos_arg[[#This Row],[Fecha]])</f>
        <v>2021</v>
      </c>
      <c r="D5443" s="18">
        <f>+MONTH(datos_arg[[#This Row],[Fecha]])</f>
        <v>6</v>
      </c>
      <c r="E5443" s="14" t="s">
        <v>617</v>
      </c>
      <c r="F5443" s="14" t="s">
        <v>8101</v>
      </c>
      <c r="G5443" s="14"/>
      <c r="H5443" s="14" t="s">
        <v>8103</v>
      </c>
      <c r="I5443" s="14" t="s">
        <v>8105</v>
      </c>
      <c r="J5443" s="14" t="s">
        <v>422</v>
      </c>
      <c r="K5443" s="14" t="s">
        <v>422</v>
      </c>
      <c r="L5443" s="14" t="s">
        <v>422</v>
      </c>
      <c r="M5443" s="14" t="s">
        <v>578</v>
      </c>
      <c r="N5443" s="14" t="s">
        <v>1133</v>
      </c>
      <c r="O5443" s="14" t="s">
        <v>5318</v>
      </c>
      <c r="P5443" s="14" t="s">
        <v>6504</v>
      </c>
      <c r="Q5443" s="14">
        <v>0</v>
      </c>
      <c r="R5443" s="14" t="s">
        <v>8101</v>
      </c>
      <c r="S5443" s="14" t="s">
        <v>440</v>
      </c>
      <c r="T5443" s="35">
        <v>8.6880000000000006</v>
      </c>
      <c r="U5443" s="14" t="s">
        <v>2</v>
      </c>
      <c r="V5443" s="14">
        <v>153</v>
      </c>
      <c r="W5443" s="16">
        <f>+IF(datos_arg[[#This Row],[Moneda]]="ARS",datos_arg[[#This Row],[Monto]],datos_arg[[#This Row],[Monto]]*datos_arg[[#This Row],[TC]])</f>
        <v>1329.2640000000001</v>
      </c>
      <c r="X5443" s="16">
        <f>IFERROR(IF(datos_arg[[#This Row],[Moneda]]="USD",datos_arg[[#This Row],[Monto]],datos_arg[[#This Row],[Monto]]/datos_arg[[#This Row],[TC]]),0)</f>
        <v>8.6880000000000006</v>
      </c>
      <c r="Y5443" s="14"/>
    </row>
    <row r="5444" spans="1:25" x14ac:dyDescent="0.25">
      <c r="A5444" s="14">
        <f t="shared" si="84"/>
        <v>5441</v>
      </c>
      <c r="B5444" s="1">
        <v>44355</v>
      </c>
      <c r="C5444" s="18">
        <f>+YEAR(datos_arg[[#This Row],[Fecha]])</f>
        <v>2021</v>
      </c>
      <c r="D5444" s="18">
        <f>+MONTH(datos_arg[[#This Row],[Fecha]])</f>
        <v>6</v>
      </c>
      <c r="E5444" s="14" t="s">
        <v>1015</v>
      </c>
      <c r="F5444" s="14" t="s">
        <v>403</v>
      </c>
      <c r="G5444" s="14" t="s">
        <v>5383</v>
      </c>
      <c r="H5444" s="14" t="s">
        <v>8103</v>
      </c>
      <c r="I5444" s="14" t="s">
        <v>8105</v>
      </c>
      <c r="J5444" s="14" t="s">
        <v>422</v>
      </c>
      <c r="K5444" s="14" t="s">
        <v>422</v>
      </c>
      <c r="L5444" s="14" t="s">
        <v>422</v>
      </c>
      <c r="M5444" s="14" t="s">
        <v>2841</v>
      </c>
      <c r="N5444" s="14" t="s">
        <v>1133</v>
      </c>
      <c r="O5444" s="14" t="s">
        <v>5319</v>
      </c>
      <c r="P5444" s="14" t="s">
        <v>6505</v>
      </c>
      <c r="Q5444" s="14">
        <v>0</v>
      </c>
      <c r="R5444" s="14" t="s">
        <v>5383</v>
      </c>
      <c r="S5444" s="14" t="s">
        <v>440</v>
      </c>
      <c r="T5444" s="35">
        <v>1.831</v>
      </c>
      <c r="U5444" s="14" t="s">
        <v>2</v>
      </c>
      <c r="V5444" s="14">
        <v>153</v>
      </c>
      <c r="W5444" s="16">
        <f>+IF(datos_arg[[#This Row],[Moneda]]="ARS",datos_arg[[#This Row],[Monto]],datos_arg[[#This Row],[Monto]]*datos_arg[[#This Row],[TC]])</f>
        <v>280.14299999999997</v>
      </c>
      <c r="X5444" s="16">
        <f>IFERROR(IF(datos_arg[[#This Row],[Moneda]]="USD",datos_arg[[#This Row],[Monto]],datos_arg[[#This Row],[Monto]]/datos_arg[[#This Row],[TC]]),0)</f>
        <v>1.831</v>
      </c>
      <c r="Y5444" s="14"/>
    </row>
    <row r="5445" spans="1:25" x14ac:dyDescent="0.25">
      <c r="A5445" s="14">
        <f t="shared" si="84"/>
        <v>5442</v>
      </c>
      <c r="B5445" s="1">
        <v>44355</v>
      </c>
      <c r="C5445" s="18">
        <f>+YEAR(datos_arg[[#This Row],[Fecha]])</f>
        <v>2021</v>
      </c>
      <c r="D5445" s="18">
        <f>+MONTH(datos_arg[[#This Row],[Fecha]])</f>
        <v>6</v>
      </c>
      <c r="E5445" s="14" t="s">
        <v>1015</v>
      </c>
      <c r="F5445" s="14" t="s">
        <v>403</v>
      </c>
      <c r="G5445" s="14" t="s">
        <v>5383</v>
      </c>
      <c r="H5445" s="14" t="s">
        <v>8103</v>
      </c>
      <c r="I5445" s="14" t="s">
        <v>8105</v>
      </c>
      <c r="J5445" s="14" t="s">
        <v>422</v>
      </c>
      <c r="K5445" s="14" t="s">
        <v>422</v>
      </c>
      <c r="L5445" s="14" t="s">
        <v>422</v>
      </c>
      <c r="M5445" s="14" t="s">
        <v>1526</v>
      </c>
      <c r="N5445" s="14" t="s">
        <v>1133</v>
      </c>
      <c r="O5445" s="14" t="s">
        <v>5320</v>
      </c>
      <c r="P5445" s="14" t="s">
        <v>6506</v>
      </c>
      <c r="Q5445" s="14">
        <v>0</v>
      </c>
      <c r="R5445" s="14" t="s">
        <v>5383</v>
      </c>
      <c r="S5445" s="14" t="s">
        <v>440</v>
      </c>
      <c r="T5445" s="35">
        <v>46.728999999999999</v>
      </c>
      <c r="U5445" s="14" t="s">
        <v>2</v>
      </c>
      <c r="V5445" s="14">
        <v>153</v>
      </c>
      <c r="W5445" s="16">
        <f>+IF(datos_arg[[#This Row],[Moneda]]="ARS",datos_arg[[#This Row],[Monto]],datos_arg[[#This Row],[Monto]]*datos_arg[[#This Row],[TC]])</f>
        <v>7149.5370000000003</v>
      </c>
      <c r="X5445" s="16">
        <f>IFERROR(IF(datos_arg[[#This Row],[Moneda]]="USD",datos_arg[[#This Row],[Monto]],datos_arg[[#This Row],[Monto]]/datos_arg[[#This Row],[TC]]),0)</f>
        <v>46.728999999999999</v>
      </c>
      <c r="Y5445" s="14"/>
    </row>
    <row r="5446" spans="1:25" x14ac:dyDescent="0.25">
      <c r="A5446" s="14">
        <f t="shared" ref="A5446:A5509" si="85">+A5445+1</f>
        <v>5443</v>
      </c>
      <c r="B5446" s="1">
        <v>44355</v>
      </c>
      <c r="C5446" s="18">
        <f>+YEAR(datos_arg[[#This Row],[Fecha]])</f>
        <v>2021</v>
      </c>
      <c r="D5446" s="18">
        <f>+MONTH(datos_arg[[#This Row],[Fecha]])</f>
        <v>6</v>
      </c>
      <c r="E5446" s="14" t="s">
        <v>1015</v>
      </c>
      <c r="F5446" s="14" t="s">
        <v>403</v>
      </c>
      <c r="G5446" s="14" t="s">
        <v>5383</v>
      </c>
      <c r="H5446" s="14" t="s">
        <v>8103</v>
      </c>
      <c r="I5446" s="14" t="s">
        <v>8105</v>
      </c>
      <c r="J5446" s="14" t="s">
        <v>422</v>
      </c>
      <c r="K5446" s="14" t="s">
        <v>422</v>
      </c>
      <c r="L5446" s="14" t="s">
        <v>422</v>
      </c>
      <c r="M5446" s="14" t="s">
        <v>1526</v>
      </c>
      <c r="N5446" s="14" t="s">
        <v>1133</v>
      </c>
      <c r="O5446" s="14" t="s">
        <v>5321</v>
      </c>
      <c r="P5446" s="14" t="s">
        <v>6506</v>
      </c>
      <c r="Q5446" s="14">
        <v>0</v>
      </c>
      <c r="R5446" s="14" t="s">
        <v>5383</v>
      </c>
      <c r="S5446" s="14" t="s">
        <v>440</v>
      </c>
      <c r="T5446" s="35">
        <v>51.014000000000003</v>
      </c>
      <c r="U5446" s="14" t="s">
        <v>2</v>
      </c>
      <c r="V5446" s="14">
        <v>153</v>
      </c>
      <c r="W5446" s="16">
        <f>+IF(datos_arg[[#This Row],[Moneda]]="ARS",datos_arg[[#This Row],[Monto]],datos_arg[[#This Row],[Monto]]*datos_arg[[#This Row],[TC]])</f>
        <v>7805.1420000000007</v>
      </c>
      <c r="X5446" s="16">
        <f>IFERROR(IF(datos_arg[[#This Row],[Moneda]]="USD",datos_arg[[#This Row],[Monto]],datos_arg[[#This Row],[Monto]]/datos_arg[[#This Row],[TC]]),0)</f>
        <v>51.014000000000003</v>
      </c>
      <c r="Y5446" s="14"/>
    </row>
    <row r="5447" spans="1:25" x14ac:dyDescent="0.25">
      <c r="A5447" s="14">
        <f t="shared" si="85"/>
        <v>5444</v>
      </c>
      <c r="B5447" s="1">
        <v>44355</v>
      </c>
      <c r="C5447" s="18">
        <f>+YEAR(datos_arg[[#This Row],[Fecha]])</f>
        <v>2021</v>
      </c>
      <c r="D5447" s="18">
        <f>+MONTH(datos_arg[[#This Row],[Fecha]])</f>
        <v>6</v>
      </c>
      <c r="E5447" s="14" t="s">
        <v>617</v>
      </c>
      <c r="F5447" s="14" t="s">
        <v>8101</v>
      </c>
      <c r="G5447" s="14"/>
      <c r="H5447" s="14" t="s">
        <v>8103</v>
      </c>
      <c r="I5447" s="14" t="s">
        <v>8105</v>
      </c>
      <c r="J5447" s="14" t="s">
        <v>422</v>
      </c>
      <c r="K5447" s="14" t="s">
        <v>422</v>
      </c>
      <c r="L5447" s="14" t="s">
        <v>422</v>
      </c>
      <c r="M5447" s="14" t="s">
        <v>578</v>
      </c>
      <c r="N5447" s="14" t="s">
        <v>1133</v>
      </c>
      <c r="O5447" s="14" t="s">
        <v>5322</v>
      </c>
      <c r="P5447" s="14" t="s">
        <v>6506</v>
      </c>
      <c r="Q5447" s="14">
        <v>0</v>
      </c>
      <c r="R5447" s="14" t="s">
        <v>8101</v>
      </c>
      <c r="S5447" s="14" t="s">
        <v>440</v>
      </c>
      <c r="T5447" s="35">
        <v>43.476999999999997</v>
      </c>
      <c r="U5447" s="14" t="s">
        <v>2</v>
      </c>
      <c r="V5447" s="14">
        <v>153</v>
      </c>
      <c r="W5447" s="16">
        <f>+IF(datos_arg[[#This Row],[Moneda]]="ARS",datos_arg[[#This Row],[Monto]],datos_arg[[#This Row],[Monto]]*datos_arg[[#This Row],[TC]])</f>
        <v>6651.9809999999998</v>
      </c>
      <c r="X5447" s="16">
        <f>IFERROR(IF(datos_arg[[#This Row],[Moneda]]="USD",datos_arg[[#This Row],[Monto]],datos_arg[[#This Row],[Monto]]/datos_arg[[#This Row],[TC]]),0)</f>
        <v>43.476999999999997</v>
      </c>
      <c r="Y5447" s="14"/>
    </row>
    <row r="5448" spans="1:25" x14ac:dyDescent="0.25">
      <c r="A5448" s="14">
        <f t="shared" si="85"/>
        <v>5445</v>
      </c>
      <c r="B5448" s="1">
        <v>44355</v>
      </c>
      <c r="C5448" s="18">
        <f>+YEAR(datos_arg[[#This Row],[Fecha]])</f>
        <v>2021</v>
      </c>
      <c r="D5448" s="18">
        <f>+MONTH(datos_arg[[#This Row],[Fecha]])</f>
        <v>6</v>
      </c>
      <c r="E5448" s="14" t="s">
        <v>617</v>
      </c>
      <c r="F5448" s="14" t="s">
        <v>8101</v>
      </c>
      <c r="G5448" s="14"/>
      <c r="H5448" s="14" t="s">
        <v>8103</v>
      </c>
      <c r="I5448" s="14" t="s">
        <v>8105</v>
      </c>
      <c r="J5448" s="14" t="s">
        <v>422</v>
      </c>
      <c r="K5448" s="14" t="s">
        <v>422</v>
      </c>
      <c r="L5448" s="14" t="s">
        <v>422</v>
      </c>
      <c r="M5448" s="14" t="s">
        <v>578</v>
      </c>
      <c r="N5448" s="14" t="s">
        <v>1133</v>
      </c>
      <c r="O5448" s="14" t="s">
        <v>5323</v>
      </c>
      <c r="P5448" s="14" t="s">
        <v>6506</v>
      </c>
      <c r="Q5448" s="14">
        <v>0</v>
      </c>
      <c r="R5448" s="14" t="s">
        <v>8101</v>
      </c>
      <c r="S5448" s="14" t="s">
        <v>440</v>
      </c>
      <c r="T5448" s="35">
        <v>41.29</v>
      </c>
      <c r="U5448" s="14" t="s">
        <v>2</v>
      </c>
      <c r="V5448" s="14">
        <v>153</v>
      </c>
      <c r="W5448" s="16">
        <f>+IF(datos_arg[[#This Row],[Moneda]]="ARS",datos_arg[[#This Row],[Monto]],datos_arg[[#This Row],[Monto]]*datos_arg[[#This Row],[TC]])</f>
        <v>6317.37</v>
      </c>
      <c r="X5448" s="16">
        <f>IFERROR(IF(datos_arg[[#This Row],[Moneda]]="USD",datos_arg[[#This Row],[Monto]],datos_arg[[#This Row],[Monto]]/datos_arg[[#This Row],[TC]]),0)</f>
        <v>41.29</v>
      </c>
      <c r="Y5448" s="14"/>
    </row>
    <row r="5449" spans="1:25" x14ac:dyDescent="0.25">
      <c r="A5449" s="14">
        <f t="shared" si="85"/>
        <v>5446</v>
      </c>
      <c r="B5449" s="1">
        <v>44355</v>
      </c>
      <c r="C5449" s="18">
        <f>+YEAR(datos_arg[[#This Row],[Fecha]])</f>
        <v>2021</v>
      </c>
      <c r="D5449" s="18">
        <f>+MONTH(datos_arg[[#This Row],[Fecha]])</f>
        <v>6</v>
      </c>
      <c r="E5449" s="14" t="s">
        <v>1015</v>
      </c>
      <c r="F5449" s="14" t="s">
        <v>403</v>
      </c>
      <c r="G5449" s="14" t="s">
        <v>5383</v>
      </c>
      <c r="H5449" s="14" t="s">
        <v>8103</v>
      </c>
      <c r="I5449" s="14" t="s">
        <v>8105</v>
      </c>
      <c r="J5449" s="14" t="s">
        <v>472</v>
      </c>
      <c r="K5449" s="14"/>
      <c r="L5449" s="14" t="s">
        <v>422</v>
      </c>
      <c r="M5449" s="14" t="s">
        <v>1526</v>
      </c>
      <c r="N5449" s="14" t="s">
        <v>12</v>
      </c>
      <c r="O5449" s="14" t="s">
        <v>5324</v>
      </c>
      <c r="P5449" s="14" t="s">
        <v>6507</v>
      </c>
      <c r="Q5449" s="14">
        <v>0</v>
      </c>
      <c r="R5449" s="14" t="s">
        <v>5383</v>
      </c>
      <c r="S5449" s="14" t="s">
        <v>440</v>
      </c>
      <c r="T5449" s="35">
        <v>22.824000000000002</v>
      </c>
      <c r="U5449" s="14" t="s">
        <v>2</v>
      </c>
      <c r="V5449" s="14">
        <v>153</v>
      </c>
      <c r="W5449" s="16">
        <f>+IF(datos_arg[[#This Row],[Moneda]]="ARS",datos_arg[[#This Row],[Monto]],datos_arg[[#This Row],[Monto]]*datos_arg[[#This Row],[TC]])</f>
        <v>3492.0720000000001</v>
      </c>
      <c r="X5449" s="16">
        <f>IFERROR(IF(datos_arg[[#This Row],[Moneda]]="USD",datos_arg[[#This Row],[Monto]],datos_arg[[#This Row],[Monto]]/datos_arg[[#This Row],[TC]]),0)</f>
        <v>22.824000000000002</v>
      </c>
      <c r="Y5449" s="14"/>
    </row>
    <row r="5450" spans="1:25" ht="15" customHeight="1" x14ac:dyDescent="0.25">
      <c r="A5450" s="14">
        <f t="shared" si="85"/>
        <v>5447</v>
      </c>
      <c r="B5450" s="1">
        <v>44355</v>
      </c>
      <c r="C5450" s="18">
        <f>+YEAR(datos_arg[[#This Row],[Fecha]])</f>
        <v>2021</v>
      </c>
      <c r="D5450" s="18">
        <f>+MONTH(datos_arg[[#This Row],[Fecha]])</f>
        <v>6</v>
      </c>
      <c r="E5450" s="14" t="s">
        <v>1015</v>
      </c>
      <c r="F5450" s="14" t="s">
        <v>430</v>
      </c>
      <c r="G5450" s="14"/>
      <c r="H5450" s="14" t="s">
        <v>7132</v>
      </c>
      <c r="I5450" s="14" t="s">
        <v>7132</v>
      </c>
      <c r="J5450" s="14" t="s">
        <v>425</v>
      </c>
      <c r="K5450" s="14"/>
      <c r="L5450" s="14" t="s">
        <v>425</v>
      </c>
      <c r="M5450" s="14" t="s">
        <v>695</v>
      </c>
      <c r="N5450" s="14" t="s">
        <v>5325</v>
      </c>
      <c r="O5450" s="14" t="s">
        <v>5326</v>
      </c>
      <c r="P5450" s="14"/>
      <c r="Q5450" s="14"/>
      <c r="R5450" s="14" t="s">
        <v>430</v>
      </c>
      <c r="S5450" s="14" t="s">
        <v>439</v>
      </c>
      <c r="T5450" s="35">
        <v>14500</v>
      </c>
      <c r="U5450" s="14" t="s">
        <v>4</v>
      </c>
      <c r="V5450" s="14">
        <v>153</v>
      </c>
      <c r="W5450" s="16">
        <f>+IF(datos_arg[[#This Row],[Moneda]]="ARS",datos_arg[[#This Row],[Monto]],datos_arg[[#This Row],[Monto]]*datos_arg[[#This Row],[TC]])</f>
        <v>14500</v>
      </c>
      <c r="X5450" s="16">
        <f>IFERROR(IF(datos_arg[[#This Row],[Moneda]]="USD",datos_arg[[#This Row],[Monto]],datos_arg[[#This Row],[Monto]]/datos_arg[[#This Row],[TC]]),0)</f>
        <v>94.771241830065364</v>
      </c>
      <c r="Y5450" s="14"/>
    </row>
    <row r="5451" spans="1:25" ht="15" customHeight="1" x14ac:dyDescent="0.25">
      <c r="A5451" s="14">
        <f t="shared" si="85"/>
        <v>5448</v>
      </c>
      <c r="B5451" s="1">
        <v>44355</v>
      </c>
      <c r="C5451" s="18">
        <f>+YEAR(datos_arg[[#This Row],[Fecha]])</f>
        <v>2021</v>
      </c>
      <c r="D5451" s="18">
        <f>+MONTH(datos_arg[[#This Row],[Fecha]])</f>
        <v>6</v>
      </c>
      <c r="E5451" s="14" t="s">
        <v>1015</v>
      </c>
      <c r="F5451" s="14" t="s">
        <v>403</v>
      </c>
      <c r="G5451" s="14" t="s">
        <v>5383</v>
      </c>
      <c r="H5451" s="14" t="s">
        <v>6646</v>
      </c>
      <c r="I5451" s="14" t="s">
        <v>7132</v>
      </c>
      <c r="J5451" s="14" t="s">
        <v>425</v>
      </c>
      <c r="K5451" s="14"/>
      <c r="L5451" s="14" t="s">
        <v>425</v>
      </c>
      <c r="M5451" s="14" t="s">
        <v>2205</v>
      </c>
      <c r="N5451" s="14" t="s">
        <v>4142</v>
      </c>
      <c r="O5451" s="14" t="s">
        <v>5327</v>
      </c>
      <c r="P5451" s="14" t="s">
        <v>6434</v>
      </c>
      <c r="Q5451" s="14"/>
      <c r="R5451" s="14" t="s">
        <v>5383</v>
      </c>
      <c r="S5451" s="14" t="s">
        <v>439</v>
      </c>
      <c r="T5451" s="35">
        <v>990</v>
      </c>
      <c r="U5451" s="14" t="s">
        <v>4</v>
      </c>
      <c r="V5451" s="14">
        <v>153</v>
      </c>
      <c r="W5451" s="16">
        <f>+IF(datos_arg[[#This Row],[Moneda]]="ARS",datos_arg[[#This Row],[Monto]],datos_arg[[#This Row],[Monto]]*datos_arg[[#This Row],[TC]])</f>
        <v>990</v>
      </c>
      <c r="X5451" s="16">
        <f>IFERROR(IF(datos_arg[[#This Row],[Moneda]]="USD",datos_arg[[#This Row],[Monto]],datos_arg[[#This Row],[Monto]]/datos_arg[[#This Row],[TC]]),0)</f>
        <v>6.4705882352941178</v>
      </c>
      <c r="Y5451" s="14"/>
    </row>
    <row r="5452" spans="1:25" ht="15" customHeight="1" x14ac:dyDescent="0.25">
      <c r="A5452" s="14">
        <f t="shared" si="85"/>
        <v>5449</v>
      </c>
      <c r="B5452" s="1">
        <v>44355</v>
      </c>
      <c r="C5452" s="18">
        <f>+YEAR(datos_arg[[#This Row],[Fecha]])</f>
        <v>2021</v>
      </c>
      <c r="D5452" s="18">
        <f>+MONTH(datos_arg[[#This Row],[Fecha]])</f>
        <v>6</v>
      </c>
      <c r="E5452" s="14" t="s">
        <v>1015</v>
      </c>
      <c r="F5452" s="14" t="s">
        <v>403</v>
      </c>
      <c r="G5452" s="14" t="s">
        <v>5383</v>
      </c>
      <c r="H5452" s="14" t="s">
        <v>7132</v>
      </c>
      <c r="I5452" s="14" t="s">
        <v>7132</v>
      </c>
      <c r="J5452" s="14" t="s">
        <v>425</v>
      </c>
      <c r="K5452" s="14" t="s">
        <v>420</v>
      </c>
      <c r="L5452" s="14" t="s">
        <v>425</v>
      </c>
      <c r="M5452" s="14" t="s">
        <v>815</v>
      </c>
      <c r="N5452" s="14" t="s">
        <v>100</v>
      </c>
      <c r="O5452" s="14" t="s">
        <v>5328</v>
      </c>
      <c r="P5452" s="14" t="s">
        <v>6460</v>
      </c>
      <c r="Q5452" s="14">
        <v>40</v>
      </c>
      <c r="R5452" s="14" t="s">
        <v>5383</v>
      </c>
      <c r="S5452" s="14" t="s">
        <v>439</v>
      </c>
      <c r="T5452" s="35">
        <v>35640</v>
      </c>
      <c r="U5452" s="14" t="s">
        <v>4</v>
      </c>
      <c r="V5452" s="14">
        <v>153</v>
      </c>
      <c r="W5452" s="16">
        <f>+IF(datos_arg[[#This Row],[Moneda]]="ARS",datos_arg[[#This Row],[Monto]],datos_arg[[#This Row],[Monto]]*datos_arg[[#This Row],[TC]])</f>
        <v>35640</v>
      </c>
      <c r="X5452" s="16">
        <f>IFERROR(IF(datos_arg[[#This Row],[Moneda]]="USD",datos_arg[[#This Row],[Monto]],datos_arg[[#This Row],[Monto]]/datos_arg[[#This Row],[TC]]),0)</f>
        <v>232.94117647058823</v>
      </c>
      <c r="Y5452" s="14"/>
    </row>
    <row r="5453" spans="1:25" ht="15" customHeight="1" x14ac:dyDescent="0.25">
      <c r="A5453" s="14">
        <f t="shared" si="85"/>
        <v>5450</v>
      </c>
      <c r="B5453" s="1">
        <v>44355</v>
      </c>
      <c r="C5453" s="18">
        <f>+YEAR(datos_arg[[#This Row],[Fecha]])</f>
        <v>2021</v>
      </c>
      <c r="D5453" s="18">
        <f>+MONTH(datos_arg[[#This Row],[Fecha]])</f>
        <v>6</v>
      </c>
      <c r="E5453" s="14" t="s">
        <v>5358</v>
      </c>
      <c r="F5453" s="14" t="s">
        <v>4108</v>
      </c>
      <c r="G5453" s="14"/>
      <c r="H5453" s="14" t="s">
        <v>6646</v>
      </c>
      <c r="I5453" s="14" t="s">
        <v>6775</v>
      </c>
      <c r="J5453" s="14" t="s">
        <v>482</v>
      </c>
      <c r="K5453" s="14"/>
      <c r="L5453" s="14" t="s">
        <v>425</v>
      </c>
      <c r="M5453" s="14" t="s">
        <v>5381</v>
      </c>
      <c r="N5453" s="14" t="s">
        <v>1019</v>
      </c>
      <c r="O5453" s="14" t="s">
        <v>5203</v>
      </c>
      <c r="P5453" s="14"/>
      <c r="Q5453" s="14"/>
      <c r="R5453" s="14" t="s">
        <v>4108</v>
      </c>
      <c r="S5453" s="14" t="s">
        <v>439</v>
      </c>
      <c r="T5453" s="35">
        <v>40000</v>
      </c>
      <c r="U5453" s="14" t="s">
        <v>4</v>
      </c>
      <c r="V5453" s="14">
        <v>153</v>
      </c>
      <c r="W5453" s="16">
        <f>+IF(datos_arg[[#This Row],[Moneda]]="ARS",datos_arg[[#This Row],[Monto]],datos_arg[[#This Row],[Monto]]*datos_arg[[#This Row],[TC]])</f>
        <v>40000</v>
      </c>
      <c r="X5453" s="16">
        <f>IFERROR(IF(datos_arg[[#This Row],[Moneda]]="USD",datos_arg[[#This Row],[Monto]],datos_arg[[#This Row],[Monto]]/datos_arg[[#This Row],[TC]]),0)</f>
        <v>261.43790849673201</v>
      </c>
      <c r="Y5453" s="14"/>
    </row>
    <row r="5454" spans="1:25" ht="15" customHeight="1" x14ac:dyDescent="0.25">
      <c r="A5454" s="14">
        <f t="shared" si="85"/>
        <v>5451</v>
      </c>
      <c r="B5454" s="1">
        <v>44355</v>
      </c>
      <c r="C5454" s="18">
        <f>+YEAR(datos_arg[[#This Row],[Fecha]])</f>
        <v>2021</v>
      </c>
      <c r="D5454" s="18">
        <f>+MONTH(datos_arg[[#This Row],[Fecha]])</f>
        <v>6</v>
      </c>
      <c r="E5454" s="14" t="s">
        <v>1015</v>
      </c>
      <c r="F5454" s="14" t="s">
        <v>403</v>
      </c>
      <c r="G5454" s="14" t="s">
        <v>5383</v>
      </c>
      <c r="H5454" s="14" t="s">
        <v>7132</v>
      </c>
      <c r="I5454" s="14" t="s">
        <v>7132</v>
      </c>
      <c r="J5454" s="14" t="s">
        <v>425</v>
      </c>
      <c r="K5454" s="14"/>
      <c r="L5454" s="14" t="s">
        <v>425</v>
      </c>
      <c r="M5454" s="14" t="s">
        <v>5329</v>
      </c>
      <c r="N5454" s="14" t="s">
        <v>524</v>
      </c>
      <c r="O5454" s="14" t="s">
        <v>5330</v>
      </c>
      <c r="P5454" s="14"/>
      <c r="Q5454" s="14"/>
      <c r="R5454" s="14" t="s">
        <v>5383</v>
      </c>
      <c r="S5454" s="14" t="s">
        <v>439</v>
      </c>
      <c r="T5454" s="35">
        <v>6000</v>
      </c>
      <c r="U5454" s="14" t="s">
        <v>4</v>
      </c>
      <c r="V5454" s="14">
        <v>153</v>
      </c>
      <c r="W5454" s="16">
        <f>+IF(datos_arg[[#This Row],[Moneda]]="ARS",datos_arg[[#This Row],[Monto]],datos_arg[[#This Row],[Monto]]*datos_arg[[#This Row],[TC]])</f>
        <v>6000</v>
      </c>
      <c r="X5454" s="16">
        <f>IFERROR(IF(datos_arg[[#This Row],[Moneda]]="USD",datos_arg[[#This Row],[Monto]],datos_arg[[#This Row],[Monto]]/datos_arg[[#This Row],[TC]]),0)</f>
        <v>39.215686274509807</v>
      </c>
      <c r="Y5454" s="14"/>
    </row>
    <row r="5455" spans="1:25" ht="15" customHeight="1" x14ac:dyDescent="0.25">
      <c r="A5455" s="14">
        <f t="shared" si="85"/>
        <v>5452</v>
      </c>
      <c r="B5455" s="1">
        <v>44355</v>
      </c>
      <c r="C5455" s="18">
        <f>+YEAR(datos_arg[[#This Row],[Fecha]])</f>
        <v>2021</v>
      </c>
      <c r="D5455" s="18">
        <f>+MONTH(datos_arg[[#This Row],[Fecha]])</f>
        <v>6</v>
      </c>
      <c r="E5455" s="14" t="s">
        <v>1015</v>
      </c>
      <c r="F5455" s="14" t="s">
        <v>430</v>
      </c>
      <c r="G5455" s="14"/>
      <c r="H5455" s="14" t="s">
        <v>7132</v>
      </c>
      <c r="I5455" s="14" t="s">
        <v>7132</v>
      </c>
      <c r="J5455" s="14" t="s">
        <v>425</v>
      </c>
      <c r="K5455" s="14"/>
      <c r="L5455" s="14" t="s">
        <v>425</v>
      </c>
      <c r="M5455" s="14" t="s">
        <v>3963</v>
      </c>
      <c r="N5455" s="14" t="s">
        <v>158</v>
      </c>
      <c r="O5455" s="14" t="s">
        <v>5331</v>
      </c>
      <c r="P5455" s="14"/>
      <c r="Q5455" s="14"/>
      <c r="R5455" s="14" t="s">
        <v>430</v>
      </c>
      <c r="S5455" s="14" t="s">
        <v>439</v>
      </c>
      <c r="T5455" s="35">
        <v>4000</v>
      </c>
      <c r="U5455" s="14" t="s">
        <v>4</v>
      </c>
      <c r="V5455" s="14">
        <v>153</v>
      </c>
      <c r="W5455" s="16">
        <f>+IF(datos_arg[[#This Row],[Moneda]]="ARS",datos_arg[[#This Row],[Monto]],datos_arg[[#This Row],[Monto]]*datos_arg[[#This Row],[TC]])</f>
        <v>4000</v>
      </c>
      <c r="X5455" s="16">
        <f>IFERROR(IF(datos_arg[[#This Row],[Moneda]]="USD",datos_arg[[#This Row],[Monto]],datos_arg[[#This Row],[Monto]]/datos_arg[[#This Row],[TC]]),0)</f>
        <v>26.143790849673202</v>
      </c>
      <c r="Y5455" s="14"/>
    </row>
    <row r="5456" spans="1:25" ht="15" customHeight="1" x14ac:dyDescent="0.25">
      <c r="A5456" s="14">
        <f t="shared" si="85"/>
        <v>5453</v>
      </c>
      <c r="B5456" s="1">
        <v>44355</v>
      </c>
      <c r="C5456" s="18">
        <f>+YEAR(datos_arg[[#This Row],[Fecha]])</f>
        <v>2021</v>
      </c>
      <c r="D5456" s="18">
        <f>+MONTH(datos_arg[[#This Row],[Fecha]])</f>
        <v>6</v>
      </c>
      <c r="E5456" s="14" t="s">
        <v>1015</v>
      </c>
      <c r="F5456" s="14" t="s">
        <v>430</v>
      </c>
      <c r="G5456" s="14"/>
      <c r="H5456" s="14" t="s">
        <v>7132</v>
      </c>
      <c r="I5456" s="14" t="s">
        <v>7132</v>
      </c>
      <c r="J5456" s="14" t="s">
        <v>425</v>
      </c>
      <c r="K5456" s="14"/>
      <c r="L5456" s="14" t="s">
        <v>425</v>
      </c>
      <c r="M5456" s="14" t="s">
        <v>3961</v>
      </c>
      <c r="N5456" s="14" t="s">
        <v>137</v>
      </c>
      <c r="O5456" s="14" t="s">
        <v>5332</v>
      </c>
      <c r="P5456" s="14" t="s">
        <v>6508</v>
      </c>
      <c r="Q5456" s="14"/>
      <c r="R5456" s="14" t="s">
        <v>430</v>
      </c>
      <c r="S5456" s="14" t="s">
        <v>439</v>
      </c>
      <c r="T5456" s="35">
        <v>14400</v>
      </c>
      <c r="U5456" s="14" t="s">
        <v>4</v>
      </c>
      <c r="V5456" s="14">
        <v>153</v>
      </c>
      <c r="W5456" s="16">
        <f>+IF(datos_arg[[#This Row],[Moneda]]="ARS",datos_arg[[#This Row],[Monto]],datos_arg[[#This Row],[Monto]]*datos_arg[[#This Row],[TC]])</f>
        <v>14400</v>
      </c>
      <c r="X5456" s="16">
        <f>IFERROR(IF(datos_arg[[#This Row],[Moneda]]="USD",datos_arg[[#This Row],[Monto]],datos_arg[[#This Row],[Monto]]/datos_arg[[#This Row],[TC]]),0)</f>
        <v>94.117647058823536</v>
      </c>
      <c r="Y5456" s="14"/>
    </row>
    <row r="5457" spans="1:25" x14ac:dyDescent="0.25">
      <c r="A5457" s="14">
        <f t="shared" si="85"/>
        <v>5454</v>
      </c>
      <c r="B5457" s="1">
        <v>44355</v>
      </c>
      <c r="C5457" s="18">
        <f>+YEAR(datos_arg[[#This Row],[Fecha]])</f>
        <v>2021</v>
      </c>
      <c r="D5457" s="18">
        <f>+MONTH(datos_arg[[#This Row],[Fecha]])</f>
        <v>6</v>
      </c>
      <c r="E5457" s="14" t="s">
        <v>408</v>
      </c>
      <c r="F5457" s="14" t="s">
        <v>69</v>
      </c>
      <c r="G5457" s="14"/>
      <c r="H5457" s="14" t="s">
        <v>7132</v>
      </c>
      <c r="I5457" s="14" t="s">
        <v>7132</v>
      </c>
      <c r="J5457" s="14" t="s">
        <v>425</v>
      </c>
      <c r="K5457" s="14"/>
      <c r="L5457" s="14" t="s">
        <v>425</v>
      </c>
      <c r="M5457" s="14" t="s">
        <v>2530</v>
      </c>
      <c r="N5457" s="14" t="s">
        <v>2530</v>
      </c>
      <c r="O5457" s="14"/>
      <c r="P5457" s="14"/>
      <c r="Q5457" s="14"/>
      <c r="R5457" s="14" t="s">
        <v>439</v>
      </c>
      <c r="S5457" s="14" t="s">
        <v>440</v>
      </c>
      <c r="T5457" s="35">
        <v>1000</v>
      </c>
      <c r="U5457" s="14" t="s">
        <v>2</v>
      </c>
      <c r="V5457" s="14">
        <v>153</v>
      </c>
      <c r="W5457" s="16">
        <f>+IF(datos_arg[[#This Row],[Moneda]]="ARS",datos_arg[[#This Row],[Monto]],datos_arg[[#This Row],[Monto]]*datos_arg[[#This Row],[TC]])</f>
        <v>153000</v>
      </c>
      <c r="X5457" s="16">
        <f>IFERROR(IF(datos_arg[[#This Row],[Moneda]]="USD",datos_arg[[#This Row],[Monto]],datos_arg[[#This Row],[Monto]]/datos_arg[[#This Row],[TC]]),0)</f>
        <v>1000</v>
      </c>
      <c r="Y5457" s="14"/>
    </row>
    <row r="5458" spans="1:25" ht="15" customHeight="1" x14ac:dyDescent="0.25">
      <c r="A5458" s="14">
        <f t="shared" si="85"/>
        <v>5455</v>
      </c>
      <c r="B5458" s="1">
        <v>44355</v>
      </c>
      <c r="C5458" s="18">
        <f>+YEAR(datos_arg[[#This Row],[Fecha]])</f>
        <v>2021</v>
      </c>
      <c r="D5458" s="18">
        <f>+MONTH(datos_arg[[#This Row],[Fecha]])</f>
        <v>6</v>
      </c>
      <c r="E5458" s="14" t="s">
        <v>1015</v>
      </c>
      <c r="F5458" s="14" t="s">
        <v>430</v>
      </c>
      <c r="G5458" s="14"/>
      <c r="H5458" s="14" t="s">
        <v>7132</v>
      </c>
      <c r="I5458" s="14" t="s">
        <v>7132</v>
      </c>
      <c r="J5458" s="14" t="s">
        <v>425</v>
      </c>
      <c r="K5458" s="14"/>
      <c r="L5458" s="14" t="s">
        <v>425</v>
      </c>
      <c r="M5458" s="14" t="s">
        <v>60</v>
      </c>
      <c r="N5458" s="14" t="s">
        <v>26</v>
      </c>
      <c r="O5458" s="14" t="s">
        <v>5333</v>
      </c>
      <c r="P5458" s="14"/>
      <c r="Q5458" s="14"/>
      <c r="R5458" s="14" t="s">
        <v>430</v>
      </c>
      <c r="S5458" s="14" t="s">
        <v>439</v>
      </c>
      <c r="T5458" s="35">
        <v>12800</v>
      </c>
      <c r="U5458" s="14" t="s">
        <v>4</v>
      </c>
      <c r="V5458" s="14">
        <v>153</v>
      </c>
      <c r="W5458" s="16">
        <f>+IF(datos_arg[[#This Row],[Moneda]]="ARS",datos_arg[[#This Row],[Monto]],datos_arg[[#This Row],[Monto]]*datos_arg[[#This Row],[TC]])</f>
        <v>12800</v>
      </c>
      <c r="X5458" s="16">
        <f>IFERROR(IF(datos_arg[[#This Row],[Moneda]]="USD",datos_arg[[#This Row],[Monto]],datos_arg[[#This Row],[Monto]]/datos_arg[[#This Row],[TC]]),0)</f>
        <v>83.66013071895425</v>
      </c>
      <c r="Y5458" s="14"/>
    </row>
    <row r="5459" spans="1:25" ht="15" customHeight="1" x14ac:dyDescent="0.25">
      <c r="A5459" s="14">
        <f t="shared" si="85"/>
        <v>5456</v>
      </c>
      <c r="B5459" s="1">
        <v>44355</v>
      </c>
      <c r="C5459" s="18">
        <f>+YEAR(datos_arg[[#This Row],[Fecha]])</f>
        <v>2021</v>
      </c>
      <c r="D5459" s="18">
        <f>+MONTH(datos_arg[[#This Row],[Fecha]])</f>
        <v>6</v>
      </c>
      <c r="E5459" s="14" t="s">
        <v>5358</v>
      </c>
      <c r="F5459" s="14" t="s">
        <v>85</v>
      </c>
      <c r="G5459" s="14"/>
      <c r="H5459" s="14" t="s">
        <v>6646</v>
      </c>
      <c r="I5459" s="14" t="s">
        <v>7132</v>
      </c>
      <c r="J5459" s="14" t="s">
        <v>425</v>
      </c>
      <c r="K5459" s="14"/>
      <c r="L5459" s="14" t="s">
        <v>425</v>
      </c>
      <c r="M5459" s="14" t="s">
        <v>920</v>
      </c>
      <c r="N5459" s="14" t="s">
        <v>100</v>
      </c>
      <c r="O5459" s="14" t="s">
        <v>5334</v>
      </c>
      <c r="P5459" s="14" t="s">
        <v>6509</v>
      </c>
      <c r="Q5459" s="14">
        <v>1</v>
      </c>
      <c r="R5459" s="14" t="s">
        <v>85</v>
      </c>
      <c r="S5459" s="14" t="s">
        <v>439</v>
      </c>
      <c r="T5459" s="35">
        <v>7999</v>
      </c>
      <c r="U5459" s="14" t="s">
        <v>4</v>
      </c>
      <c r="V5459" s="14">
        <v>153</v>
      </c>
      <c r="W5459" s="16">
        <f>+IF(datos_arg[[#This Row],[Moneda]]="ARS",datos_arg[[#This Row],[Monto]],datos_arg[[#This Row],[Monto]]*datos_arg[[#This Row],[TC]])</f>
        <v>7999</v>
      </c>
      <c r="X5459" s="16">
        <f>IFERROR(IF(datos_arg[[#This Row],[Moneda]]="USD",datos_arg[[#This Row],[Monto]],datos_arg[[#This Row],[Monto]]/datos_arg[[#This Row],[TC]]),0)</f>
        <v>52.281045751633989</v>
      </c>
      <c r="Y5459" s="14"/>
    </row>
    <row r="5460" spans="1:25" ht="15" customHeight="1" x14ac:dyDescent="0.25">
      <c r="A5460" s="14">
        <f t="shared" si="85"/>
        <v>5457</v>
      </c>
      <c r="B5460" s="1">
        <v>44355</v>
      </c>
      <c r="C5460" s="18">
        <f>+YEAR(datos_arg[[#This Row],[Fecha]])</f>
        <v>2021</v>
      </c>
      <c r="D5460" s="18">
        <f>+MONTH(datos_arg[[#This Row],[Fecha]])</f>
        <v>6</v>
      </c>
      <c r="E5460" s="14" t="s">
        <v>5358</v>
      </c>
      <c r="F5460" s="14" t="s">
        <v>4109</v>
      </c>
      <c r="G5460" s="14"/>
      <c r="H5460" s="14" t="s">
        <v>6646</v>
      </c>
      <c r="I5460" s="14" t="s">
        <v>7132</v>
      </c>
      <c r="J5460" s="14" t="s">
        <v>425</v>
      </c>
      <c r="K5460" s="14"/>
      <c r="L5460" s="14" t="s">
        <v>422</v>
      </c>
      <c r="M5460" s="14" t="s">
        <v>533</v>
      </c>
      <c r="N5460" s="14" t="s">
        <v>100</v>
      </c>
      <c r="O5460" s="14" t="s">
        <v>5335</v>
      </c>
      <c r="P5460" s="14" t="s">
        <v>6509</v>
      </c>
      <c r="Q5460" s="14">
        <v>4</v>
      </c>
      <c r="R5460" s="14" t="s">
        <v>4109</v>
      </c>
      <c r="S5460" s="14" t="s">
        <v>439</v>
      </c>
      <c r="T5460" s="35">
        <v>9376</v>
      </c>
      <c r="U5460" s="14" t="s">
        <v>4</v>
      </c>
      <c r="V5460" s="14">
        <v>153</v>
      </c>
      <c r="W5460" s="16">
        <f>+IF(datos_arg[[#This Row],[Moneda]]="ARS",datos_arg[[#This Row],[Monto]],datos_arg[[#This Row],[Monto]]*datos_arg[[#This Row],[TC]])</f>
        <v>9376</v>
      </c>
      <c r="X5460" s="16">
        <f>IFERROR(IF(datos_arg[[#This Row],[Moneda]]="USD",datos_arg[[#This Row],[Monto]],datos_arg[[#This Row],[Monto]]/datos_arg[[#This Row],[TC]]),0)</f>
        <v>61.281045751633989</v>
      </c>
      <c r="Y5460" s="14"/>
    </row>
    <row r="5461" spans="1:25" ht="15" customHeight="1" x14ac:dyDescent="0.25">
      <c r="A5461" s="14">
        <f t="shared" si="85"/>
        <v>5458</v>
      </c>
      <c r="B5461" s="1">
        <v>44355</v>
      </c>
      <c r="C5461" s="18">
        <f>+YEAR(datos_arg[[#This Row],[Fecha]])</f>
        <v>2021</v>
      </c>
      <c r="D5461" s="18">
        <f>+MONTH(datos_arg[[#This Row],[Fecha]])</f>
        <v>6</v>
      </c>
      <c r="E5461" s="14" t="s">
        <v>5358</v>
      </c>
      <c r="F5461" s="14" t="s">
        <v>85</v>
      </c>
      <c r="G5461" s="14"/>
      <c r="H5461" s="14" t="s">
        <v>6646</v>
      </c>
      <c r="I5461" s="14" t="s">
        <v>7132</v>
      </c>
      <c r="J5461" s="14" t="s">
        <v>425</v>
      </c>
      <c r="K5461" s="14"/>
      <c r="L5461" s="14" t="s">
        <v>425</v>
      </c>
      <c r="M5461" s="14" t="s">
        <v>920</v>
      </c>
      <c r="N5461" s="14" t="s">
        <v>100</v>
      </c>
      <c r="O5461" s="14" t="s">
        <v>5334</v>
      </c>
      <c r="P5461" s="14" t="s">
        <v>6509</v>
      </c>
      <c r="Q5461" s="14">
        <v>1</v>
      </c>
      <c r="R5461" s="14" t="s">
        <v>85</v>
      </c>
      <c r="S5461" s="14" t="s">
        <v>439</v>
      </c>
      <c r="T5461" s="35">
        <v>7999</v>
      </c>
      <c r="U5461" s="14" t="s">
        <v>4</v>
      </c>
      <c r="V5461" s="14">
        <v>153</v>
      </c>
      <c r="W5461" s="16">
        <f>+IF(datos_arg[[#This Row],[Moneda]]="ARS",datos_arg[[#This Row],[Monto]],datos_arg[[#This Row],[Monto]]*datos_arg[[#This Row],[TC]])</f>
        <v>7999</v>
      </c>
      <c r="X5461" s="16">
        <f>IFERROR(IF(datos_arg[[#This Row],[Moneda]]="USD",datos_arg[[#This Row],[Monto]],datos_arg[[#This Row],[Monto]]/datos_arg[[#This Row],[TC]]),0)</f>
        <v>52.281045751633989</v>
      </c>
      <c r="Y5461" s="14"/>
    </row>
    <row r="5462" spans="1:25" ht="15" customHeight="1" x14ac:dyDescent="0.25">
      <c r="A5462" s="14">
        <f t="shared" si="85"/>
        <v>5459</v>
      </c>
      <c r="B5462" s="1">
        <v>44355</v>
      </c>
      <c r="C5462" s="18">
        <f>+YEAR(datos_arg[[#This Row],[Fecha]])</f>
        <v>2021</v>
      </c>
      <c r="D5462" s="18">
        <f>+MONTH(datos_arg[[#This Row],[Fecha]])</f>
        <v>6</v>
      </c>
      <c r="E5462" s="14" t="s">
        <v>617</v>
      </c>
      <c r="F5462" s="14" t="s">
        <v>8101</v>
      </c>
      <c r="G5462" s="14"/>
      <c r="H5462" s="14" t="s">
        <v>8103</v>
      </c>
      <c r="I5462" s="14" t="s">
        <v>8105</v>
      </c>
      <c r="J5462" s="14" t="s">
        <v>422</v>
      </c>
      <c r="K5462" s="14"/>
      <c r="L5462" s="14" t="s">
        <v>422</v>
      </c>
      <c r="M5462" s="14" t="s">
        <v>533</v>
      </c>
      <c r="N5462" s="14" t="s">
        <v>100</v>
      </c>
      <c r="O5462" s="14" t="s">
        <v>5336</v>
      </c>
      <c r="P5462" s="14" t="s">
        <v>6509</v>
      </c>
      <c r="Q5462" s="14">
        <v>1</v>
      </c>
      <c r="R5462" s="14" t="s">
        <v>8101</v>
      </c>
      <c r="S5462" s="14" t="s">
        <v>439</v>
      </c>
      <c r="T5462" s="35">
        <v>907.04</v>
      </c>
      <c r="U5462" s="14" t="s">
        <v>4</v>
      </c>
      <c r="V5462" s="14">
        <v>153</v>
      </c>
      <c r="W5462" s="16">
        <f>+IF(datos_arg[[#This Row],[Moneda]]="ARS",datos_arg[[#This Row],[Monto]],datos_arg[[#This Row],[Monto]]*datos_arg[[#This Row],[TC]])</f>
        <v>907.04</v>
      </c>
      <c r="X5462" s="16">
        <f>IFERROR(IF(datos_arg[[#This Row],[Moneda]]="USD",datos_arg[[#This Row],[Monto]],datos_arg[[#This Row],[Monto]]/datos_arg[[#This Row],[TC]]),0)</f>
        <v>5.9283660130718951</v>
      </c>
      <c r="Y5462" s="14"/>
    </row>
    <row r="5463" spans="1:25" ht="15" customHeight="1" x14ac:dyDescent="0.25">
      <c r="A5463" s="14">
        <f t="shared" si="85"/>
        <v>5460</v>
      </c>
      <c r="B5463" s="1">
        <v>44355</v>
      </c>
      <c r="C5463" s="18">
        <f>+YEAR(datos_arg[[#This Row],[Fecha]])</f>
        <v>2021</v>
      </c>
      <c r="D5463" s="18">
        <f>+MONTH(datos_arg[[#This Row],[Fecha]])</f>
        <v>6</v>
      </c>
      <c r="E5463" s="14" t="s">
        <v>5358</v>
      </c>
      <c r="F5463" s="14" t="s">
        <v>969</v>
      </c>
      <c r="G5463" s="14"/>
      <c r="H5463" s="14" t="s">
        <v>6646</v>
      </c>
      <c r="I5463" s="14" t="s">
        <v>7132</v>
      </c>
      <c r="J5463" s="14" t="s">
        <v>425</v>
      </c>
      <c r="K5463" s="14"/>
      <c r="L5463" s="14" t="s">
        <v>425</v>
      </c>
      <c r="M5463" s="14" t="s">
        <v>3226</v>
      </c>
      <c r="N5463" s="14" t="s">
        <v>100</v>
      </c>
      <c r="O5463" s="14" t="s">
        <v>5337</v>
      </c>
      <c r="P5463" s="14" t="s">
        <v>6509</v>
      </c>
      <c r="Q5463" s="14">
        <v>1</v>
      </c>
      <c r="R5463" s="14" t="s">
        <v>969</v>
      </c>
      <c r="S5463" s="14" t="s">
        <v>439</v>
      </c>
      <c r="T5463" s="35">
        <v>6490</v>
      </c>
      <c r="U5463" s="14" t="s">
        <v>4</v>
      </c>
      <c r="V5463" s="14">
        <v>153</v>
      </c>
      <c r="W5463" s="16">
        <f>+IF(datos_arg[[#This Row],[Moneda]]="ARS",datos_arg[[#This Row],[Monto]],datos_arg[[#This Row],[Monto]]*datos_arg[[#This Row],[TC]])</f>
        <v>6490</v>
      </c>
      <c r="X5463" s="16">
        <f>IFERROR(IF(datos_arg[[#This Row],[Moneda]]="USD",datos_arg[[#This Row],[Monto]],datos_arg[[#This Row],[Monto]]/datos_arg[[#This Row],[TC]]),0)</f>
        <v>42.41830065359477</v>
      </c>
      <c r="Y5463" s="14"/>
    </row>
    <row r="5464" spans="1:25" ht="15" customHeight="1" x14ac:dyDescent="0.25">
      <c r="A5464" s="14">
        <f t="shared" si="85"/>
        <v>5461</v>
      </c>
      <c r="B5464" s="1">
        <v>44355</v>
      </c>
      <c r="C5464" s="18">
        <f>+YEAR(datos_arg[[#This Row],[Fecha]])</f>
        <v>2021</v>
      </c>
      <c r="D5464" s="18">
        <f>+MONTH(datos_arg[[#This Row],[Fecha]])</f>
        <v>6</v>
      </c>
      <c r="E5464" s="14" t="s">
        <v>1015</v>
      </c>
      <c r="F5464" s="14" t="s">
        <v>403</v>
      </c>
      <c r="G5464" s="14" t="s">
        <v>5383</v>
      </c>
      <c r="H5464" s="14" t="s">
        <v>6646</v>
      </c>
      <c r="I5464" s="14" t="s">
        <v>7132</v>
      </c>
      <c r="J5464" s="14" t="s">
        <v>425</v>
      </c>
      <c r="K5464" s="14"/>
      <c r="L5464" s="14" t="s">
        <v>425</v>
      </c>
      <c r="M5464" s="14" t="s">
        <v>815</v>
      </c>
      <c r="N5464" s="14" t="s">
        <v>100</v>
      </c>
      <c r="O5464" s="14" t="s">
        <v>5338</v>
      </c>
      <c r="P5464" s="14" t="s">
        <v>6509</v>
      </c>
      <c r="Q5464" s="14">
        <v>1</v>
      </c>
      <c r="R5464" s="14" t="s">
        <v>5383</v>
      </c>
      <c r="S5464" s="14" t="s">
        <v>439</v>
      </c>
      <c r="T5464" s="35">
        <v>4769</v>
      </c>
      <c r="U5464" s="14" t="s">
        <v>4</v>
      </c>
      <c r="V5464" s="14">
        <v>153</v>
      </c>
      <c r="W5464" s="16">
        <f>+IF(datos_arg[[#This Row],[Moneda]]="ARS",datos_arg[[#This Row],[Monto]],datos_arg[[#This Row],[Monto]]*datos_arg[[#This Row],[TC]])</f>
        <v>4769</v>
      </c>
      <c r="X5464" s="16">
        <f>IFERROR(IF(datos_arg[[#This Row],[Moneda]]="USD",datos_arg[[#This Row],[Monto]],datos_arg[[#This Row],[Monto]]/datos_arg[[#This Row],[TC]]),0)</f>
        <v>31.169934640522875</v>
      </c>
      <c r="Y5464" s="14"/>
    </row>
    <row r="5465" spans="1:25" ht="15" customHeight="1" x14ac:dyDescent="0.25">
      <c r="A5465" s="14">
        <f t="shared" si="85"/>
        <v>5462</v>
      </c>
      <c r="B5465" s="1">
        <v>44355</v>
      </c>
      <c r="C5465" s="18">
        <f>+YEAR(datos_arg[[#This Row],[Fecha]])</f>
        <v>2021</v>
      </c>
      <c r="D5465" s="18">
        <f>+MONTH(datos_arg[[#This Row],[Fecha]])</f>
        <v>6</v>
      </c>
      <c r="E5465" s="14" t="s">
        <v>1015</v>
      </c>
      <c r="F5465" s="14" t="s">
        <v>403</v>
      </c>
      <c r="G5465" s="14" t="s">
        <v>5383</v>
      </c>
      <c r="H5465" s="14" t="s">
        <v>6646</v>
      </c>
      <c r="I5465" s="14" t="s">
        <v>7132</v>
      </c>
      <c r="J5465" s="14" t="s">
        <v>7031</v>
      </c>
      <c r="K5465" s="14"/>
      <c r="L5465" s="14" t="s">
        <v>422</v>
      </c>
      <c r="M5465" s="14" t="s">
        <v>158</v>
      </c>
      <c r="N5465" s="14" t="s">
        <v>524</v>
      </c>
      <c r="O5465" s="14" t="s">
        <v>5339</v>
      </c>
      <c r="P5465" s="14"/>
      <c r="Q5465" s="14"/>
      <c r="R5465" s="14" t="s">
        <v>5383</v>
      </c>
      <c r="S5465" s="14" t="s">
        <v>439</v>
      </c>
      <c r="T5465" s="35">
        <v>11000</v>
      </c>
      <c r="U5465" s="14" t="s">
        <v>4</v>
      </c>
      <c r="V5465" s="14">
        <v>153</v>
      </c>
      <c r="W5465" s="16">
        <f>+IF(datos_arg[[#This Row],[Moneda]]="ARS",datos_arg[[#This Row],[Monto]],datos_arg[[#This Row],[Monto]]*datos_arg[[#This Row],[TC]])</f>
        <v>11000</v>
      </c>
      <c r="X5465" s="16">
        <f>IFERROR(IF(datos_arg[[#This Row],[Moneda]]="USD",datos_arg[[#This Row],[Monto]],datos_arg[[#This Row],[Monto]]/datos_arg[[#This Row],[TC]]),0)</f>
        <v>71.895424836601308</v>
      </c>
      <c r="Y5465" s="14"/>
    </row>
    <row r="5466" spans="1:25" ht="15" customHeight="1" x14ac:dyDescent="0.25">
      <c r="A5466" s="14">
        <f t="shared" si="85"/>
        <v>5463</v>
      </c>
      <c r="B5466" s="1">
        <v>44355</v>
      </c>
      <c r="C5466" s="18">
        <f>+YEAR(datos_arg[[#This Row],[Fecha]])</f>
        <v>2021</v>
      </c>
      <c r="D5466" s="18">
        <f>+MONTH(datos_arg[[#This Row],[Fecha]])</f>
        <v>6</v>
      </c>
      <c r="E5466" s="14" t="s">
        <v>1016</v>
      </c>
      <c r="F5466" s="14" t="s">
        <v>404</v>
      </c>
      <c r="G5466" s="14"/>
      <c r="H5466" s="14" t="s">
        <v>6646</v>
      </c>
      <c r="I5466" s="14" t="s">
        <v>7132</v>
      </c>
      <c r="J5466" s="14" t="s">
        <v>425</v>
      </c>
      <c r="K5466" s="14"/>
      <c r="L5466" s="14" t="s">
        <v>425</v>
      </c>
      <c r="M5466" s="14" t="s">
        <v>1946</v>
      </c>
      <c r="N5466" s="14" t="s">
        <v>1946</v>
      </c>
      <c r="O5466" s="14" t="s">
        <v>5340</v>
      </c>
      <c r="P5466" s="14"/>
      <c r="Q5466" s="14"/>
      <c r="R5466" s="14" t="s">
        <v>404</v>
      </c>
      <c r="S5466" s="14" t="s">
        <v>439</v>
      </c>
      <c r="T5466" s="35">
        <v>1000</v>
      </c>
      <c r="U5466" s="14" t="s">
        <v>4</v>
      </c>
      <c r="V5466" s="14">
        <v>153</v>
      </c>
      <c r="W5466" s="16">
        <f>+IF(datos_arg[[#This Row],[Moneda]]="ARS",datos_arg[[#This Row],[Monto]],datos_arg[[#This Row],[Monto]]*datos_arg[[#This Row],[TC]])</f>
        <v>1000</v>
      </c>
      <c r="X5466" s="16">
        <f>IFERROR(IF(datos_arg[[#This Row],[Moneda]]="USD",datos_arg[[#This Row],[Monto]],datos_arg[[#This Row],[Monto]]/datos_arg[[#This Row],[TC]]),0)</f>
        <v>6.5359477124183005</v>
      </c>
      <c r="Y5466" s="14"/>
    </row>
    <row r="5467" spans="1:25" ht="15" customHeight="1" x14ac:dyDescent="0.25">
      <c r="A5467" s="14">
        <f t="shared" si="85"/>
        <v>5464</v>
      </c>
      <c r="B5467" s="1">
        <v>44355</v>
      </c>
      <c r="C5467" s="18">
        <f>+YEAR(datos_arg[[#This Row],[Fecha]])</f>
        <v>2021</v>
      </c>
      <c r="D5467" s="18">
        <f>+MONTH(datos_arg[[#This Row],[Fecha]])</f>
        <v>6</v>
      </c>
      <c r="E5467" s="14" t="s">
        <v>1016</v>
      </c>
      <c r="F5467" s="14" t="s">
        <v>5365</v>
      </c>
      <c r="G5467" s="14" t="s">
        <v>6695</v>
      </c>
      <c r="H5467" s="14" t="s">
        <v>7132</v>
      </c>
      <c r="I5467" s="14" t="s">
        <v>7132</v>
      </c>
      <c r="J5467" s="14" t="s">
        <v>425</v>
      </c>
      <c r="K5467" s="14"/>
      <c r="L5467" s="14" t="s">
        <v>425</v>
      </c>
      <c r="M5467" s="14" t="s">
        <v>436</v>
      </c>
      <c r="N5467" s="14" t="s">
        <v>436</v>
      </c>
      <c r="O5467" s="14" t="s">
        <v>5341</v>
      </c>
      <c r="P5467" s="14"/>
      <c r="Q5467" s="14"/>
      <c r="R5467" s="14" t="s">
        <v>5365</v>
      </c>
      <c r="S5467" s="14" t="s">
        <v>439</v>
      </c>
      <c r="T5467" s="35">
        <v>86037.48</v>
      </c>
      <c r="U5467" s="14" t="s">
        <v>4</v>
      </c>
      <c r="V5467" s="14">
        <v>153</v>
      </c>
      <c r="W5467" s="16">
        <f>+IF(datos_arg[[#This Row],[Moneda]]="ARS",datos_arg[[#This Row],[Monto]],datos_arg[[#This Row],[Monto]]*datos_arg[[#This Row],[TC]])</f>
        <v>86037.48</v>
      </c>
      <c r="X5467" s="16">
        <f>IFERROR(IF(datos_arg[[#This Row],[Moneda]]="USD",datos_arg[[#This Row],[Monto]],datos_arg[[#This Row],[Monto]]/datos_arg[[#This Row],[TC]]),0)</f>
        <v>562.33647058823522</v>
      </c>
      <c r="Y5467" s="14"/>
    </row>
    <row r="5468" spans="1:25" x14ac:dyDescent="0.25">
      <c r="A5468" s="14">
        <f t="shared" si="85"/>
        <v>5465</v>
      </c>
      <c r="B5468" s="1">
        <v>44355</v>
      </c>
      <c r="C5468" s="18">
        <f>+YEAR(datos_arg[[#This Row],[Fecha]])</f>
        <v>2021</v>
      </c>
      <c r="D5468" s="18">
        <f>+MONTH(datos_arg[[#This Row],[Fecha]])</f>
        <v>6</v>
      </c>
      <c r="E5468" s="14" t="s">
        <v>1016</v>
      </c>
      <c r="F5468" s="14" t="s">
        <v>405</v>
      </c>
      <c r="G5468" s="14"/>
      <c r="H5468" s="14" t="s">
        <v>6646</v>
      </c>
      <c r="I5468" s="14" t="s">
        <v>7132</v>
      </c>
      <c r="J5468" s="14" t="s">
        <v>425</v>
      </c>
      <c r="K5468" s="14"/>
      <c r="L5468" s="14" t="s">
        <v>425</v>
      </c>
      <c r="M5468" s="14" t="s">
        <v>959</v>
      </c>
      <c r="N5468" s="14" t="s">
        <v>304</v>
      </c>
      <c r="O5468" s="14" t="s">
        <v>2300</v>
      </c>
      <c r="P5468" s="14"/>
      <c r="Q5468" s="14"/>
      <c r="R5468" s="14" t="s">
        <v>405</v>
      </c>
      <c r="S5468" s="14" t="s">
        <v>440</v>
      </c>
      <c r="T5468" s="35">
        <v>1500</v>
      </c>
      <c r="U5468" s="14" t="s">
        <v>2</v>
      </c>
      <c r="V5468" s="14">
        <v>153</v>
      </c>
      <c r="W5468" s="16">
        <f>+IF(datos_arg[[#This Row],[Moneda]]="ARS",datos_arg[[#This Row],[Monto]],datos_arg[[#This Row],[Monto]]*datos_arg[[#This Row],[TC]])</f>
        <v>229500</v>
      </c>
      <c r="X5468" s="16">
        <f>IFERROR(IF(datos_arg[[#This Row],[Moneda]]="USD",datos_arg[[#This Row],[Monto]],datos_arg[[#This Row],[Monto]]/datos_arg[[#This Row],[TC]]),0)</f>
        <v>1500</v>
      </c>
      <c r="Y5468" s="14"/>
    </row>
    <row r="5469" spans="1:25" ht="15" customHeight="1" x14ac:dyDescent="0.25">
      <c r="A5469" s="14">
        <f t="shared" si="85"/>
        <v>5466</v>
      </c>
      <c r="B5469" s="1">
        <v>44355</v>
      </c>
      <c r="C5469" s="18">
        <f>+YEAR(datos_arg[[#This Row],[Fecha]])</f>
        <v>2021</v>
      </c>
      <c r="D5469" s="18">
        <f>+MONTH(datos_arg[[#This Row],[Fecha]])</f>
        <v>6</v>
      </c>
      <c r="E5469" s="14" t="s">
        <v>1015</v>
      </c>
      <c r="F5469" s="14" t="s">
        <v>403</v>
      </c>
      <c r="G5469" s="14" t="s">
        <v>5383</v>
      </c>
      <c r="H5469" s="14" t="s">
        <v>6646</v>
      </c>
      <c r="I5469" s="14" t="s">
        <v>7132</v>
      </c>
      <c r="J5469" s="14" t="s">
        <v>425</v>
      </c>
      <c r="K5469" s="14"/>
      <c r="L5469" s="14" t="s">
        <v>425</v>
      </c>
      <c r="M5469" s="14" t="s">
        <v>528</v>
      </c>
      <c r="N5469" s="14" t="s">
        <v>100</v>
      </c>
      <c r="O5469" s="14" t="s">
        <v>5342</v>
      </c>
      <c r="P5469" s="14" t="s">
        <v>6509</v>
      </c>
      <c r="Q5469" s="14"/>
      <c r="R5469" s="14" t="s">
        <v>5383</v>
      </c>
      <c r="S5469" s="14" t="s">
        <v>439</v>
      </c>
      <c r="T5469" s="35">
        <v>2890.49</v>
      </c>
      <c r="U5469" s="14" t="s">
        <v>4</v>
      </c>
      <c r="V5469" s="14">
        <v>153</v>
      </c>
      <c r="W5469" s="16">
        <f>+IF(datos_arg[[#This Row],[Moneda]]="ARS",datos_arg[[#This Row],[Monto]],datos_arg[[#This Row],[Monto]]*datos_arg[[#This Row],[TC]])</f>
        <v>2890.49</v>
      </c>
      <c r="X5469" s="16">
        <f>IFERROR(IF(datos_arg[[#This Row],[Moneda]]="USD",datos_arg[[#This Row],[Monto]],datos_arg[[#This Row],[Monto]]/datos_arg[[#This Row],[TC]]),0)</f>
        <v>18.892091503267974</v>
      </c>
      <c r="Y5469" s="14"/>
    </row>
    <row r="5470" spans="1:25" ht="15" customHeight="1" x14ac:dyDescent="0.25">
      <c r="A5470" s="14">
        <f t="shared" si="85"/>
        <v>5467</v>
      </c>
      <c r="B5470" s="1">
        <v>44355</v>
      </c>
      <c r="C5470" s="18">
        <f>+YEAR(datos_arg[[#This Row],[Fecha]])</f>
        <v>2021</v>
      </c>
      <c r="D5470" s="18">
        <f>+MONTH(datos_arg[[#This Row],[Fecha]])</f>
        <v>6</v>
      </c>
      <c r="E5470" s="14" t="s">
        <v>1015</v>
      </c>
      <c r="F5470" s="14" t="s">
        <v>403</v>
      </c>
      <c r="G5470" s="14" t="s">
        <v>5383</v>
      </c>
      <c r="H5470" s="14" t="s">
        <v>6646</v>
      </c>
      <c r="I5470" s="14" t="s">
        <v>7132</v>
      </c>
      <c r="J5470" s="14" t="s">
        <v>425</v>
      </c>
      <c r="K5470" s="14"/>
      <c r="L5470" s="14" t="s">
        <v>425</v>
      </c>
      <c r="M5470" s="14" t="s">
        <v>815</v>
      </c>
      <c r="N5470" s="14" t="s">
        <v>100</v>
      </c>
      <c r="O5470" s="14" t="s">
        <v>5343</v>
      </c>
      <c r="P5470" s="14" t="s">
        <v>6509</v>
      </c>
      <c r="Q5470" s="14"/>
      <c r="R5470" s="14" t="s">
        <v>5383</v>
      </c>
      <c r="S5470" s="14" t="s">
        <v>439</v>
      </c>
      <c r="T5470" s="35">
        <v>2731.99</v>
      </c>
      <c r="U5470" s="14" t="s">
        <v>4</v>
      </c>
      <c r="V5470" s="14">
        <v>153</v>
      </c>
      <c r="W5470" s="16">
        <f>+IF(datos_arg[[#This Row],[Moneda]]="ARS",datos_arg[[#This Row],[Monto]],datos_arg[[#This Row],[Monto]]*datos_arg[[#This Row],[TC]])</f>
        <v>2731.99</v>
      </c>
      <c r="X5470" s="16">
        <f>IFERROR(IF(datos_arg[[#This Row],[Moneda]]="USD",datos_arg[[#This Row],[Monto]],datos_arg[[#This Row],[Monto]]/datos_arg[[#This Row],[TC]]),0)</f>
        <v>17.856143790849671</v>
      </c>
      <c r="Y5470" s="14"/>
    </row>
    <row r="5471" spans="1:25" ht="15" customHeight="1" x14ac:dyDescent="0.25">
      <c r="A5471" s="14">
        <f t="shared" si="85"/>
        <v>5468</v>
      </c>
      <c r="B5471" s="1">
        <v>44356</v>
      </c>
      <c r="C5471" s="18">
        <f>+YEAR(datos_arg[[#This Row],[Fecha]])</f>
        <v>2021</v>
      </c>
      <c r="D5471" s="18">
        <f>+MONTH(datos_arg[[#This Row],[Fecha]])</f>
        <v>6</v>
      </c>
      <c r="E5471" s="14" t="s">
        <v>1015</v>
      </c>
      <c r="F5471" s="14" t="s">
        <v>430</v>
      </c>
      <c r="G5471" s="14"/>
      <c r="H5471" s="14" t="s">
        <v>7132</v>
      </c>
      <c r="I5471" s="14" t="s">
        <v>7132</v>
      </c>
      <c r="J5471" s="14" t="s">
        <v>425</v>
      </c>
      <c r="K5471" s="14"/>
      <c r="L5471" s="14" t="s">
        <v>425</v>
      </c>
      <c r="M5471" s="14" t="s">
        <v>3963</v>
      </c>
      <c r="N5471" s="14" t="s">
        <v>5344</v>
      </c>
      <c r="O5471" s="14" t="s">
        <v>5345</v>
      </c>
      <c r="P5471" s="14" t="s">
        <v>6510</v>
      </c>
      <c r="Q5471" s="14">
        <v>4</v>
      </c>
      <c r="R5471" s="14" t="s">
        <v>430</v>
      </c>
      <c r="S5471" s="14" t="s">
        <v>439</v>
      </c>
      <c r="T5471" s="35">
        <v>74960</v>
      </c>
      <c r="U5471" s="14" t="s">
        <v>4</v>
      </c>
      <c r="V5471" s="14">
        <v>153</v>
      </c>
      <c r="W5471" s="16">
        <f>+IF(datos_arg[[#This Row],[Moneda]]="ARS",datos_arg[[#This Row],[Monto]],datos_arg[[#This Row],[Monto]]*datos_arg[[#This Row],[TC]])</f>
        <v>74960</v>
      </c>
      <c r="X5471" s="16">
        <f>IFERROR(IF(datos_arg[[#This Row],[Moneda]]="USD",datos_arg[[#This Row],[Monto]],datos_arg[[#This Row],[Monto]]/datos_arg[[#This Row],[TC]]),0)</f>
        <v>489.93464052287584</v>
      </c>
      <c r="Y5471" s="14"/>
    </row>
    <row r="5472" spans="1:25" ht="15" customHeight="1" x14ac:dyDescent="0.25">
      <c r="A5472" s="14">
        <f t="shared" si="85"/>
        <v>5469</v>
      </c>
      <c r="B5472" s="1">
        <v>44357</v>
      </c>
      <c r="C5472" s="18">
        <f>+YEAR(datos_arg[[#This Row],[Fecha]])</f>
        <v>2021</v>
      </c>
      <c r="D5472" s="18">
        <f>+MONTH(datos_arg[[#This Row],[Fecha]])</f>
        <v>6</v>
      </c>
      <c r="E5472" s="14" t="s">
        <v>1015</v>
      </c>
      <c r="F5472" s="14" t="s">
        <v>430</v>
      </c>
      <c r="G5472" s="14"/>
      <c r="H5472" s="14" t="s">
        <v>7132</v>
      </c>
      <c r="I5472" s="14" t="s">
        <v>7132</v>
      </c>
      <c r="J5472" s="14" t="s">
        <v>425</v>
      </c>
      <c r="K5472" s="14"/>
      <c r="L5472" s="14" t="s">
        <v>425</v>
      </c>
      <c r="M5472" s="14" t="s">
        <v>57</v>
      </c>
      <c r="N5472" s="14" t="s">
        <v>7793</v>
      </c>
      <c r="O5472" s="14" t="s">
        <v>5347</v>
      </c>
      <c r="P5472" s="14" t="s">
        <v>6463</v>
      </c>
      <c r="Q5472" s="14"/>
      <c r="R5472" s="14" t="s">
        <v>430</v>
      </c>
      <c r="S5472" s="14" t="s">
        <v>613</v>
      </c>
      <c r="T5472" s="35">
        <v>4558.38</v>
      </c>
      <c r="U5472" s="14" t="s">
        <v>4</v>
      </c>
      <c r="V5472" s="14">
        <v>153</v>
      </c>
      <c r="W5472" s="16">
        <f>+IF(datos_arg[[#This Row],[Moneda]]="ARS",datos_arg[[#This Row],[Monto]],datos_arg[[#This Row],[Monto]]*datos_arg[[#This Row],[TC]])</f>
        <v>4558.38</v>
      </c>
      <c r="X5472" s="16">
        <f>IFERROR(IF(datos_arg[[#This Row],[Moneda]]="USD",datos_arg[[#This Row],[Monto]],datos_arg[[#This Row],[Monto]]/datos_arg[[#This Row],[TC]]),0)</f>
        <v>29.793333333333333</v>
      </c>
      <c r="Y5472" s="14"/>
    </row>
    <row r="5473" spans="1:25" ht="15" customHeight="1" x14ac:dyDescent="0.25">
      <c r="A5473" s="14">
        <f t="shared" si="85"/>
        <v>5470</v>
      </c>
      <c r="B5473" s="1">
        <v>44357</v>
      </c>
      <c r="C5473" s="18">
        <f>+YEAR(datos_arg[[#This Row],[Fecha]])</f>
        <v>2021</v>
      </c>
      <c r="D5473" s="18">
        <f>+MONTH(datos_arg[[#This Row],[Fecha]])</f>
        <v>6</v>
      </c>
      <c r="E5473" s="14" t="s">
        <v>1015</v>
      </c>
      <c r="F5473" s="14" t="s">
        <v>403</v>
      </c>
      <c r="G5473" s="14" t="s">
        <v>970</v>
      </c>
      <c r="H5473" s="14" t="s">
        <v>7132</v>
      </c>
      <c r="I5473" s="14" t="s">
        <v>7132</v>
      </c>
      <c r="J5473" s="14" t="s">
        <v>425</v>
      </c>
      <c r="K5473" s="14"/>
      <c r="L5473" s="14" t="s">
        <v>425</v>
      </c>
      <c r="M5473" s="14" t="s">
        <v>493</v>
      </c>
      <c r="N5473" s="14" t="s">
        <v>2560</v>
      </c>
      <c r="O5473" s="14" t="s">
        <v>2678</v>
      </c>
      <c r="P5473" s="14" t="s">
        <v>6511</v>
      </c>
      <c r="Q5473" s="14">
        <v>2</v>
      </c>
      <c r="R5473" s="14" t="s">
        <v>970</v>
      </c>
      <c r="S5473" s="14" t="s">
        <v>613</v>
      </c>
      <c r="T5473" s="35">
        <v>3775.2</v>
      </c>
      <c r="U5473" s="14" t="s">
        <v>4</v>
      </c>
      <c r="V5473" s="14">
        <v>153</v>
      </c>
      <c r="W5473" s="16">
        <f>+IF(datos_arg[[#This Row],[Moneda]]="ARS",datos_arg[[#This Row],[Monto]],datos_arg[[#This Row],[Monto]]*datos_arg[[#This Row],[TC]])</f>
        <v>3775.2</v>
      </c>
      <c r="X5473" s="16">
        <f>IFERROR(IF(datos_arg[[#This Row],[Moneda]]="USD",datos_arg[[#This Row],[Monto]],datos_arg[[#This Row],[Monto]]/datos_arg[[#This Row],[TC]]),0)</f>
        <v>24.674509803921566</v>
      </c>
      <c r="Y5473" s="14"/>
    </row>
    <row r="5474" spans="1:25" ht="15" customHeight="1" x14ac:dyDescent="0.25">
      <c r="A5474" s="14">
        <f t="shared" si="85"/>
        <v>5471</v>
      </c>
      <c r="B5474" s="1">
        <v>44357</v>
      </c>
      <c r="C5474" s="18">
        <f>+YEAR(datos_arg[[#This Row],[Fecha]])</f>
        <v>2021</v>
      </c>
      <c r="D5474" s="18">
        <f>+MONTH(datos_arg[[#This Row],[Fecha]])</f>
        <v>6</v>
      </c>
      <c r="E5474" s="14" t="s">
        <v>617</v>
      </c>
      <c r="F5474" s="14" t="s">
        <v>6652</v>
      </c>
      <c r="G5474" s="14" t="s">
        <v>6653</v>
      </c>
      <c r="H5474" s="14" t="s">
        <v>6648</v>
      </c>
      <c r="I5474" s="14" t="s">
        <v>3955</v>
      </c>
      <c r="J5474" s="14" t="s">
        <v>425</v>
      </c>
      <c r="K5474" s="14" t="s">
        <v>421</v>
      </c>
      <c r="L5474" s="14" t="s">
        <v>421</v>
      </c>
      <c r="M5474" s="14" t="s">
        <v>868</v>
      </c>
      <c r="N5474" s="14" t="s">
        <v>39</v>
      </c>
      <c r="O5474" s="14" t="s">
        <v>5348</v>
      </c>
      <c r="P5474" s="14" t="s">
        <v>6512</v>
      </c>
      <c r="Q5474" s="14">
        <v>0</v>
      </c>
      <c r="R5474" s="14" t="s">
        <v>6653</v>
      </c>
      <c r="S5474" s="14" t="s">
        <v>439</v>
      </c>
      <c r="T5474" s="35">
        <v>135100</v>
      </c>
      <c r="U5474" s="14" t="s">
        <v>4</v>
      </c>
      <c r="V5474" s="14">
        <v>153</v>
      </c>
      <c r="W5474" s="16">
        <f>+IF(datos_arg[[#This Row],[Moneda]]="ARS",datos_arg[[#This Row],[Monto]],datos_arg[[#This Row],[Monto]]*datos_arg[[#This Row],[TC]])</f>
        <v>135100</v>
      </c>
      <c r="X5474" s="16">
        <f>IFERROR(IF(datos_arg[[#This Row],[Moneda]]="USD",datos_arg[[#This Row],[Monto]],datos_arg[[#This Row],[Monto]]/datos_arg[[#This Row],[TC]]),0)</f>
        <v>883.00653594771245</v>
      </c>
      <c r="Y5474" s="14"/>
    </row>
    <row r="5475" spans="1:25" x14ac:dyDescent="0.25">
      <c r="A5475" s="14">
        <f t="shared" si="85"/>
        <v>5472</v>
      </c>
      <c r="B5475" s="1">
        <v>44357</v>
      </c>
      <c r="C5475" s="18">
        <f>+YEAR(datos_arg[[#This Row],[Fecha]])</f>
        <v>2021</v>
      </c>
      <c r="D5475" s="18">
        <f>+MONTH(datos_arg[[#This Row],[Fecha]])</f>
        <v>6</v>
      </c>
      <c r="E5475" s="14" t="s">
        <v>5358</v>
      </c>
      <c r="F5475" s="14" t="s">
        <v>4110</v>
      </c>
      <c r="G5475" s="14"/>
      <c r="H5475" s="14" t="s">
        <v>6646</v>
      </c>
      <c r="I5475" s="14" t="s">
        <v>6775</v>
      </c>
      <c r="J5475" s="14" t="s">
        <v>1129</v>
      </c>
      <c r="K5475" s="14" t="s">
        <v>420</v>
      </c>
      <c r="L5475" s="14" t="s">
        <v>426</v>
      </c>
      <c r="M5475" s="14" t="s">
        <v>1129</v>
      </c>
      <c r="N5475" s="14" t="s">
        <v>5349</v>
      </c>
      <c r="O5475" s="14" t="s">
        <v>5350</v>
      </c>
      <c r="P5475" s="14" t="s">
        <v>6513</v>
      </c>
      <c r="Q5475" s="14">
        <v>1</v>
      </c>
      <c r="R5475" s="14" t="s">
        <v>4110</v>
      </c>
      <c r="S5475" s="14" t="s">
        <v>440</v>
      </c>
      <c r="T5475" s="35">
        <v>3200</v>
      </c>
      <c r="U5475" s="14" t="s">
        <v>2</v>
      </c>
      <c r="V5475" s="14">
        <v>153</v>
      </c>
      <c r="W5475" s="16">
        <f>+IF(datos_arg[[#This Row],[Moneda]]="ARS",datos_arg[[#This Row],[Monto]],datos_arg[[#This Row],[Monto]]*datos_arg[[#This Row],[TC]])</f>
        <v>489600</v>
      </c>
      <c r="X5475" s="16">
        <f>IFERROR(IF(datos_arg[[#This Row],[Moneda]]="USD",datos_arg[[#This Row],[Monto]],datos_arg[[#This Row],[Monto]]/datos_arg[[#This Row],[TC]]),0)</f>
        <v>3200</v>
      </c>
      <c r="Y5475" s="14"/>
    </row>
    <row r="5476" spans="1:25" ht="15" customHeight="1" x14ac:dyDescent="0.25">
      <c r="A5476" s="14">
        <f t="shared" si="85"/>
        <v>5473</v>
      </c>
      <c r="B5476" s="1">
        <v>44357</v>
      </c>
      <c r="C5476" s="18">
        <f>+YEAR(datos_arg[[#This Row],[Fecha]])</f>
        <v>2021</v>
      </c>
      <c r="D5476" s="18">
        <f>+MONTH(datos_arg[[#This Row],[Fecha]])</f>
        <v>6</v>
      </c>
      <c r="E5476" s="14" t="s">
        <v>1015</v>
      </c>
      <c r="F5476" s="14" t="s">
        <v>430</v>
      </c>
      <c r="G5476" s="14"/>
      <c r="H5476" s="14" t="s">
        <v>7132</v>
      </c>
      <c r="I5476" s="14" t="s">
        <v>7132</v>
      </c>
      <c r="J5476" s="14" t="s">
        <v>425</v>
      </c>
      <c r="K5476" s="14"/>
      <c r="L5476" s="14" t="s">
        <v>425</v>
      </c>
      <c r="M5476" s="14" t="s">
        <v>102</v>
      </c>
      <c r="N5476" s="14" t="s">
        <v>480</v>
      </c>
      <c r="O5476" s="14" t="s">
        <v>5351</v>
      </c>
      <c r="P5476" s="14" t="s">
        <v>7122</v>
      </c>
      <c r="Q5476" s="14"/>
      <c r="R5476" s="14" t="s">
        <v>430</v>
      </c>
      <c r="S5476" s="14" t="s">
        <v>439</v>
      </c>
      <c r="T5476" s="35">
        <v>4644</v>
      </c>
      <c r="U5476" s="14" t="s">
        <v>4</v>
      </c>
      <c r="V5476" s="14">
        <v>153</v>
      </c>
      <c r="W5476" s="16">
        <f>+IF(datos_arg[[#This Row],[Moneda]]="ARS",datos_arg[[#This Row],[Monto]],datos_arg[[#This Row],[Monto]]*datos_arg[[#This Row],[TC]])</f>
        <v>4644</v>
      </c>
      <c r="X5476" s="16">
        <f>IFERROR(IF(datos_arg[[#This Row],[Moneda]]="USD",datos_arg[[#This Row],[Monto]],datos_arg[[#This Row],[Monto]]/datos_arg[[#This Row],[TC]]),0)</f>
        <v>30.352941176470587</v>
      </c>
      <c r="Y5476" s="14"/>
    </row>
    <row r="5477" spans="1:25" ht="15" customHeight="1" x14ac:dyDescent="0.25">
      <c r="A5477" s="14">
        <f t="shared" si="85"/>
        <v>5474</v>
      </c>
      <c r="B5477" s="1">
        <v>44357</v>
      </c>
      <c r="C5477" s="18">
        <f>+YEAR(datos_arg[[#This Row],[Fecha]])</f>
        <v>2021</v>
      </c>
      <c r="D5477" s="18">
        <f>+MONTH(datos_arg[[#This Row],[Fecha]])</f>
        <v>6</v>
      </c>
      <c r="E5477" s="14" t="s">
        <v>1015</v>
      </c>
      <c r="F5477" s="14" t="s">
        <v>403</v>
      </c>
      <c r="G5477" s="14" t="s">
        <v>5383</v>
      </c>
      <c r="H5477" s="14" t="s">
        <v>6646</v>
      </c>
      <c r="I5477" s="14" t="s">
        <v>7132</v>
      </c>
      <c r="J5477" s="14" t="s">
        <v>425</v>
      </c>
      <c r="K5477" s="14"/>
      <c r="L5477" s="14" t="s">
        <v>422</v>
      </c>
      <c r="M5477" s="14" t="s">
        <v>1112</v>
      </c>
      <c r="N5477" s="14" t="s">
        <v>524</v>
      </c>
      <c r="O5477" s="14" t="s">
        <v>5352</v>
      </c>
      <c r="P5477" s="14"/>
      <c r="Q5477" s="14">
        <v>1</v>
      </c>
      <c r="R5477" s="14" t="s">
        <v>5383</v>
      </c>
      <c r="S5477" s="14" t="s">
        <v>439</v>
      </c>
      <c r="T5477" s="35">
        <v>2900</v>
      </c>
      <c r="U5477" s="14" t="s">
        <v>4</v>
      </c>
      <c r="V5477" s="14">
        <v>153</v>
      </c>
      <c r="W5477" s="16">
        <f>+IF(datos_arg[[#This Row],[Moneda]]="ARS",datos_arg[[#This Row],[Monto]],datos_arg[[#This Row],[Monto]]*datos_arg[[#This Row],[TC]])</f>
        <v>2900</v>
      </c>
      <c r="X5477" s="16">
        <f>IFERROR(IF(datos_arg[[#This Row],[Moneda]]="USD",datos_arg[[#This Row],[Monto]],datos_arg[[#This Row],[Monto]]/datos_arg[[#This Row],[TC]]),0)</f>
        <v>18.954248366013072</v>
      </c>
      <c r="Y5477" s="14"/>
    </row>
    <row r="5478" spans="1:25" x14ac:dyDescent="0.25">
      <c r="A5478" s="14">
        <f t="shared" si="85"/>
        <v>5475</v>
      </c>
      <c r="B5478" s="1">
        <v>44357</v>
      </c>
      <c r="C5478" s="18">
        <f>+YEAR(datos_arg[[#This Row],[Fecha]])</f>
        <v>2021</v>
      </c>
      <c r="D5478" s="18">
        <f>+MONTH(datos_arg[[#This Row],[Fecha]])</f>
        <v>6</v>
      </c>
      <c r="E5478" s="14" t="s">
        <v>408</v>
      </c>
      <c r="F5478" s="14" t="s">
        <v>69</v>
      </c>
      <c r="G5478" s="14"/>
      <c r="H5478" s="14" t="s">
        <v>7132</v>
      </c>
      <c r="I5478" s="14" t="s">
        <v>7132</v>
      </c>
      <c r="J5478" s="14" t="s">
        <v>425</v>
      </c>
      <c r="K5478" s="14"/>
      <c r="L5478" s="14" t="s">
        <v>425</v>
      </c>
      <c r="M5478" s="14" t="s">
        <v>2530</v>
      </c>
      <c r="N5478" s="14" t="s">
        <v>2530</v>
      </c>
      <c r="O5478" s="14"/>
      <c r="P5478" s="14"/>
      <c r="Q5478" s="14"/>
      <c r="R5478" s="14" t="s">
        <v>439</v>
      </c>
      <c r="S5478" s="14" t="s">
        <v>440</v>
      </c>
      <c r="T5478" s="35">
        <v>4220</v>
      </c>
      <c r="U5478" s="14" t="s">
        <v>2</v>
      </c>
      <c r="V5478" s="14">
        <v>154.5</v>
      </c>
      <c r="W5478" s="16">
        <f>+IF(datos_arg[[#This Row],[Moneda]]="ARS",datos_arg[[#This Row],[Monto]],datos_arg[[#This Row],[Monto]]*datos_arg[[#This Row],[TC]])</f>
        <v>651990</v>
      </c>
      <c r="X5478" s="16">
        <f>IFERROR(IF(datos_arg[[#This Row],[Moneda]]="USD",datos_arg[[#This Row],[Monto]],datos_arg[[#This Row],[Monto]]/datos_arg[[#This Row],[TC]]),0)</f>
        <v>4220</v>
      </c>
      <c r="Y5478" s="14"/>
    </row>
    <row r="5479" spans="1:25" ht="15" customHeight="1" x14ac:dyDescent="0.25">
      <c r="A5479" s="14">
        <f t="shared" si="85"/>
        <v>5476</v>
      </c>
      <c r="B5479" s="1">
        <v>44357</v>
      </c>
      <c r="C5479" s="18">
        <f>+YEAR(datos_arg[[#This Row],[Fecha]])</f>
        <v>2021</v>
      </c>
      <c r="D5479" s="18">
        <f>+MONTH(datos_arg[[#This Row],[Fecha]])</f>
        <v>6</v>
      </c>
      <c r="E5479" s="14" t="s">
        <v>5358</v>
      </c>
      <c r="F5479" s="14" t="s">
        <v>4108</v>
      </c>
      <c r="G5479" s="14"/>
      <c r="H5479" s="14" t="s">
        <v>433</v>
      </c>
      <c r="I5479" s="14" t="s">
        <v>6718</v>
      </c>
      <c r="J5479" s="14" t="s">
        <v>425</v>
      </c>
      <c r="K5479" s="14"/>
      <c r="L5479" s="14" t="s">
        <v>425</v>
      </c>
      <c r="M5479" s="14" t="s">
        <v>5379</v>
      </c>
      <c r="N5479" s="14" t="s">
        <v>502</v>
      </c>
      <c r="O5479" s="14" t="s">
        <v>6514</v>
      </c>
      <c r="P5479" s="14"/>
      <c r="Q5479" s="14"/>
      <c r="R5479" s="14" t="s">
        <v>4108</v>
      </c>
      <c r="S5479" s="14" t="s">
        <v>439</v>
      </c>
      <c r="T5479" s="35">
        <v>140000</v>
      </c>
      <c r="U5479" s="14" t="s">
        <v>4</v>
      </c>
      <c r="V5479" s="14">
        <v>154.5</v>
      </c>
      <c r="W5479" s="16">
        <f>+IF(datos_arg[[#This Row],[Moneda]]="ARS",datos_arg[[#This Row],[Monto]],datos_arg[[#This Row],[Monto]]*datos_arg[[#This Row],[TC]])</f>
        <v>140000</v>
      </c>
      <c r="X5479" s="16">
        <f>IFERROR(IF(datos_arg[[#This Row],[Moneda]]="USD",datos_arg[[#This Row],[Monto]],datos_arg[[#This Row],[Monto]]/datos_arg[[#This Row],[TC]]),0)</f>
        <v>906.14886731391584</v>
      </c>
      <c r="Y5479" s="14"/>
    </row>
    <row r="5480" spans="1:25" ht="15" customHeight="1" x14ac:dyDescent="0.25">
      <c r="A5480" s="14">
        <f t="shared" si="85"/>
        <v>5477</v>
      </c>
      <c r="B5480" s="1">
        <v>44357</v>
      </c>
      <c r="C5480" s="18">
        <f>+YEAR(datos_arg[[#This Row],[Fecha]])</f>
        <v>2021</v>
      </c>
      <c r="D5480" s="18">
        <f>+MONTH(datos_arg[[#This Row],[Fecha]])</f>
        <v>6</v>
      </c>
      <c r="E5480" s="14" t="s">
        <v>5358</v>
      </c>
      <c r="F5480" s="14" t="s">
        <v>4108</v>
      </c>
      <c r="G5480" s="14"/>
      <c r="H5480" s="14" t="s">
        <v>433</v>
      </c>
      <c r="I5480" s="14" t="s">
        <v>6718</v>
      </c>
      <c r="J5480" s="14" t="s">
        <v>425</v>
      </c>
      <c r="K5480" s="14"/>
      <c r="L5480" s="14" t="s">
        <v>425</v>
      </c>
      <c r="M5480" s="14" t="s">
        <v>530</v>
      </c>
      <c r="N5480" s="14" t="s">
        <v>530</v>
      </c>
      <c r="O5480" s="14" t="s">
        <v>6515</v>
      </c>
      <c r="P5480" s="14"/>
      <c r="Q5480" s="14"/>
      <c r="R5480" s="14" t="s">
        <v>4108</v>
      </c>
      <c r="S5480" s="14" t="s">
        <v>439</v>
      </c>
      <c r="T5480" s="35">
        <v>130000</v>
      </c>
      <c r="U5480" s="14" t="s">
        <v>4</v>
      </c>
      <c r="V5480" s="14">
        <v>154.5</v>
      </c>
      <c r="W5480" s="16">
        <f>+IF(datos_arg[[#This Row],[Moneda]]="ARS",datos_arg[[#This Row],[Monto]],datos_arg[[#This Row],[Monto]]*datos_arg[[#This Row],[TC]])</f>
        <v>130000</v>
      </c>
      <c r="X5480" s="16">
        <f>IFERROR(IF(datos_arg[[#This Row],[Moneda]]="USD",datos_arg[[#This Row],[Monto]],datos_arg[[#This Row],[Monto]]/datos_arg[[#This Row],[TC]]),0)</f>
        <v>841.42394822006474</v>
      </c>
      <c r="Y5480" s="14"/>
    </row>
    <row r="5481" spans="1:25" ht="15" customHeight="1" x14ac:dyDescent="0.25">
      <c r="A5481" s="14">
        <f t="shared" si="85"/>
        <v>5478</v>
      </c>
      <c r="B5481" s="1">
        <v>44357</v>
      </c>
      <c r="C5481" s="18">
        <f>+YEAR(datos_arg[[#This Row],[Fecha]])</f>
        <v>2021</v>
      </c>
      <c r="D5481" s="18">
        <f>+MONTH(datos_arg[[#This Row],[Fecha]])</f>
        <v>6</v>
      </c>
      <c r="E5481" s="14" t="s">
        <v>5358</v>
      </c>
      <c r="F5481" s="14" t="s">
        <v>4110</v>
      </c>
      <c r="G5481" s="14"/>
      <c r="H5481" s="14" t="s">
        <v>433</v>
      </c>
      <c r="I5481" s="14" t="s">
        <v>6718</v>
      </c>
      <c r="J5481" s="14" t="s">
        <v>425</v>
      </c>
      <c r="K5481" s="14"/>
      <c r="L5481" s="14" t="s">
        <v>425</v>
      </c>
      <c r="M5481" s="14" t="s">
        <v>1011</v>
      </c>
      <c r="N5481" s="14" t="s">
        <v>4901</v>
      </c>
      <c r="O5481" s="14" t="s">
        <v>6516</v>
      </c>
      <c r="P5481" s="14"/>
      <c r="Q5481" s="14"/>
      <c r="R5481" s="14" t="s">
        <v>4110</v>
      </c>
      <c r="S5481" s="14" t="s">
        <v>439</v>
      </c>
      <c r="T5481" s="35">
        <v>382000</v>
      </c>
      <c r="U5481" s="14" t="s">
        <v>4</v>
      </c>
      <c r="V5481" s="14">
        <v>154.5</v>
      </c>
      <c r="W5481" s="16">
        <f>+IF(datos_arg[[#This Row],[Moneda]]="ARS",datos_arg[[#This Row],[Monto]],datos_arg[[#This Row],[Monto]]*datos_arg[[#This Row],[TC]])</f>
        <v>382000</v>
      </c>
      <c r="X5481" s="16">
        <f>IFERROR(IF(datos_arg[[#This Row],[Moneda]]="USD",datos_arg[[#This Row],[Monto]],datos_arg[[#This Row],[Monto]]/datos_arg[[#This Row],[TC]]),0)</f>
        <v>2472.4919093851131</v>
      </c>
      <c r="Y5481" s="14"/>
    </row>
    <row r="5482" spans="1:25" ht="15" customHeight="1" x14ac:dyDescent="0.25">
      <c r="A5482" s="14">
        <f t="shared" si="85"/>
        <v>5479</v>
      </c>
      <c r="B5482" s="1">
        <v>44358</v>
      </c>
      <c r="C5482" s="18">
        <f>+YEAR(datos_arg[[#This Row],[Fecha]])</f>
        <v>2021</v>
      </c>
      <c r="D5482" s="18">
        <f>+MONTH(datos_arg[[#This Row],[Fecha]])</f>
        <v>6</v>
      </c>
      <c r="E5482" s="14" t="s">
        <v>1015</v>
      </c>
      <c r="F5482" s="14" t="s">
        <v>403</v>
      </c>
      <c r="G5482" s="14" t="s">
        <v>5383</v>
      </c>
      <c r="H5482" s="14" t="s">
        <v>7132</v>
      </c>
      <c r="I5482" s="14" t="s">
        <v>7132</v>
      </c>
      <c r="J5482" s="14" t="s">
        <v>425</v>
      </c>
      <c r="K5482" s="14"/>
      <c r="L5482" s="14" t="s">
        <v>425</v>
      </c>
      <c r="M5482" s="14" t="s">
        <v>815</v>
      </c>
      <c r="N5482" s="14" t="s">
        <v>6517</v>
      </c>
      <c r="O5482" s="14" t="s">
        <v>6518</v>
      </c>
      <c r="P5482" s="14" t="s">
        <v>6519</v>
      </c>
      <c r="Q5482" s="14">
        <v>17</v>
      </c>
      <c r="R5482" s="14" t="s">
        <v>5383</v>
      </c>
      <c r="S5482" s="14" t="s">
        <v>439</v>
      </c>
      <c r="T5482" s="35">
        <v>54332</v>
      </c>
      <c r="U5482" s="14" t="s">
        <v>4</v>
      </c>
      <c r="V5482" s="14">
        <v>154.5</v>
      </c>
      <c r="W5482" s="16">
        <f>+IF(datos_arg[[#This Row],[Moneda]]="ARS",datos_arg[[#This Row],[Monto]],datos_arg[[#This Row],[Monto]]*datos_arg[[#This Row],[TC]])</f>
        <v>54332</v>
      </c>
      <c r="X5482" s="16">
        <f>IFERROR(IF(datos_arg[[#This Row],[Moneda]]="USD",datos_arg[[#This Row],[Monto]],datos_arg[[#This Row],[Monto]]/datos_arg[[#This Row],[TC]]),0)</f>
        <v>351.66343042071196</v>
      </c>
      <c r="Y5482" s="14"/>
    </row>
    <row r="5483" spans="1:25" ht="15" customHeight="1" x14ac:dyDescent="0.25">
      <c r="A5483" s="14">
        <f t="shared" si="85"/>
        <v>5480</v>
      </c>
      <c r="B5483" s="1">
        <v>44358</v>
      </c>
      <c r="C5483" s="18">
        <f>+YEAR(datos_arg[[#This Row],[Fecha]])</f>
        <v>2021</v>
      </c>
      <c r="D5483" s="18">
        <f>+MONTH(datos_arg[[#This Row],[Fecha]])</f>
        <v>6</v>
      </c>
      <c r="E5483" s="14" t="s">
        <v>617</v>
      </c>
      <c r="F5483" s="14" t="s">
        <v>8101</v>
      </c>
      <c r="G5483" s="14"/>
      <c r="H5483" s="14" t="s">
        <v>8103</v>
      </c>
      <c r="I5483" s="14" t="s">
        <v>8105</v>
      </c>
      <c r="J5483" s="14" t="s">
        <v>733</v>
      </c>
      <c r="K5483" s="14" t="s">
        <v>420</v>
      </c>
      <c r="L5483" s="14" t="s">
        <v>426</v>
      </c>
      <c r="M5483" s="14" t="s">
        <v>881</v>
      </c>
      <c r="N5483" s="14" t="s">
        <v>524</v>
      </c>
      <c r="O5483" s="14" t="s">
        <v>6520</v>
      </c>
      <c r="P5483" s="14" t="s">
        <v>6521</v>
      </c>
      <c r="Q5483" s="14">
        <v>1</v>
      </c>
      <c r="R5483" s="14" t="s">
        <v>8101</v>
      </c>
      <c r="S5483" s="14" t="s">
        <v>439</v>
      </c>
      <c r="T5483" s="35">
        <v>15894.3</v>
      </c>
      <c r="U5483" s="14" t="s">
        <v>4</v>
      </c>
      <c r="V5483" s="14">
        <v>154.5</v>
      </c>
      <c r="W5483" s="16">
        <f>+IF(datos_arg[[#This Row],[Moneda]]="ARS",datos_arg[[#This Row],[Monto]],datos_arg[[#This Row],[Monto]]*datos_arg[[#This Row],[TC]])</f>
        <v>15894.3</v>
      </c>
      <c r="X5483" s="16">
        <f>IFERROR(IF(datos_arg[[#This Row],[Moneda]]="USD",datos_arg[[#This Row],[Monto]],datos_arg[[#This Row],[Monto]]/datos_arg[[#This Row],[TC]]),0)</f>
        <v>102.8757281553398</v>
      </c>
      <c r="Y5483" s="14"/>
    </row>
    <row r="5484" spans="1:25" ht="15" customHeight="1" x14ac:dyDescent="0.25">
      <c r="A5484" s="14">
        <f t="shared" si="85"/>
        <v>5481</v>
      </c>
      <c r="B5484" s="1">
        <v>44358</v>
      </c>
      <c r="C5484" s="18">
        <f>+YEAR(datos_arg[[#This Row],[Fecha]])</f>
        <v>2021</v>
      </c>
      <c r="D5484" s="18">
        <f>+MONTH(datos_arg[[#This Row],[Fecha]])</f>
        <v>6</v>
      </c>
      <c r="E5484" s="14" t="s">
        <v>617</v>
      </c>
      <c r="F5484" s="14" t="s">
        <v>8101</v>
      </c>
      <c r="G5484" s="14"/>
      <c r="H5484" s="14" t="s">
        <v>8103</v>
      </c>
      <c r="I5484" s="14" t="s">
        <v>8105</v>
      </c>
      <c r="J5484" s="14" t="s">
        <v>733</v>
      </c>
      <c r="K5484" s="14" t="s">
        <v>420</v>
      </c>
      <c r="L5484" s="14" t="s">
        <v>422</v>
      </c>
      <c r="M5484" s="14" t="s">
        <v>2397</v>
      </c>
      <c r="N5484" s="14" t="s">
        <v>524</v>
      </c>
      <c r="O5484" s="14" t="s">
        <v>6522</v>
      </c>
      <c r="P5484" s="14" t="s">
        <v>6521</v>
      </c>
      <c r="Q5484" s="14">
        <v>4</v>
      </c>
      <c r="R5484" s="14" t="s">
        <v>8101</v>
      </c>
      <c r="S5484" s="14" t="s">
        <v>439</v>
      </c>
      <c r="T5484" s="35">
        <v>14574.33</v>
      </c>
      <c r="U5484" s="14" t="s">
        <v>4</v>
      </c>
      <c r="V5484" s="14">
        <v>154.5</v>
      </c>
      <c r="W5484" s="16">
        <f>+IF(datos_arg[[#This Row],[Moneda]]="ARS",datos_arg[[#This Row],[Monto]],datos_arg[[#This Row],[Monto]]*datos_arg[[#This Row],[TC]])</f>
        <v>14574.33</v>
      </c>
      <c r="X5484" s="16">
        <f>IFERROR(IF(datos_arg[[#This Row],[Moneda]]="USD",datos_arg[[#This Row],[Monto]],datos_arg[[#This Row],[Monto]]/datos_arg[[#This Row],[TC]]),0)</f>
        <v>94.332233009708744</v>
      </c>
      <c r="Y5484" s="14"/>
    </row>
    <row r="5485" spans="1:25" ht="15" customHeight="1" x14ac:dyDescent="0.25">
      <c r="A5485" s="14">
        <f t="shared" si="85"/>
        <v>5482</v>
      </c>
      <c r="B5485" s="1">
        <v>44358</v>
      </c>
      <c r="C5485" s="18">
        <f>+YEAR(datos_arg[[#This Row],[Fecha]])</f>
        <v>2021</v>
      </c>
      <c r="D5485" s="18">
        <f>+MONTH(datos_arg[[#This Row],[Fecha]])</f>
        <v>6</v>
      </c>
      <c r="E5485" s="14" t="s">
        <v>617</v>
      </c>
      <c r="F5485" s="14" t="s">
        <v>8101</v>
      </c>
      <c r="G5485" s="14"/>
      <c r="H5485" s="14" t="s">
        <v>8103</v>
      </c>
      <c r="I5485" s="14" t="s">
        <v>8105</v>
      </c>
      <c r="J5485" s="14" t="s">
        <v>733</v>
      </c>
      <c r="K5485" s="14" t="s">
        <v>420</v>
      </c>
      <c r="L5485" s="14" t="s">
        <v>422</v>
      </c>
      <c r="M5485" s="14" t="s">
        <v>6523</v>
      </c>
      <c r="N5485" s="14" t="s">
        <v>524</v>
      </c>
      <c r="O5485" s="14" t="s">
        <v>6524</v>
      </c>
      <c r="P5485" s="14" t="s">
        <v>6521</v>
      </c>
      <c r="Q5485" s="14">
        <v>1</v>
      </c>
      <c r="R5485" s="14" t="s">
        <v>8101</v>
      </c>
      <c r="S5485" s="14" t="s">
        <v>439</v>
      </c>
      <c r="T5485" s="35">
        <v>8499.89</v>
      </c>
      <c r="U5485" s="14" t="s">
        <v>4</v>
      </c>
      <c r="V5485" s="14">
        <v>154.5</v>
      </c>
      <c r="W5485" s="16">
        <f>+IF(datos_arg[[#This Row],[Moneda]]="ARS",datos_arg[[#This Row],[Monto]],datos_arg[[#This Row],[Monto]]*datos_arg[[#This Row],[TC]])</f>
        <v>8499.89</v>
      </c>
      <c r="X5485" s="16">
        <f>IFERROR(IF(datos_arg[[#This Row],[Moneda]]="USD",datos_arg[[#This Row],[Monto]],datos_arg[[#This Row],[Monto]]/datos_arg[[#This Row],[TC]]),0)</f>
        <v>55.015469255663426</v>
      </c>
      <c r="Y5485" s="14"/>
    </row>
    <row r="5486" spans="1:25" ht="15" customHeight="1" x14ac:dyDescent="0.25">
      <c r="A5486" s="14">
        <f t="shared" si="85"/>
        <v>5483</v>
      </c>
      <c r="B5486" s="1">
        <v>44358</v>
      </c>
      <c r="C5486" s="18">
        <f>+YEAR(datos_arg[[#This Row],[Fecha]])</f>
        <v>2021</v>
      </c>
      <c r="D5486" s="18">
        <f>+MONTH(datos_arg[[#This Row],[Fecha]])</f>
        <v>6</v>
      </c>
      <c r="E5486" s="14" t="s">
        <v>617</v>
      </c>
      <c r="F5486" s="14" t="s">
        <v>8101</v>
      </c>
      <c r="G5486" s="14"/>
      <c r="H5486" s="14" t="s">
        <v>8103</v>
      </c>
      <c r="I5486" s="14" t="s">
        <v>8105</v>
      </c>
      <c r="J5486" s="14" t="s">
        <v>733</v>
      </c>
      <c r="K5486" s="14" t="s">
        <v>420</v>
      </c>
      <c r="L5486" s="14" t="s">
        <v>422</v>
      </c>
      <c r="M5486" s="14" t="s">
        <v>2397</v>
      </c>
      <c r="N5486" s="14" t="s">
        <v>524</v>
      </c>
      <c r="O5486" s="14" t="s">
        <v>6525</v>
      </c>
      <c r="P5486" s="14" t="s">
        <v>6521</v>
      </c>
      <c r="Q5486" s="14">
        <v>2</v>
      </c>
      <c r="R5486" s="14" t="s">
        <v>8101</v>
      </c>
      <c r="S5486" s="14" t="s">
        <v>439</v>
      </c>
      <c r="T5486" s="35">
        <v>2625.05</v>
      </c>
      <c r="U5486" s="14" t="s">
        <v>4</v>
      </c>
      <c r="V5486" s="14">
        <v>154.5</v>
      </c>
      <c r="W5486" s="16">
        <f>+IF(datos_arg[[#This Row],[Moneda]]="ARS",datos_arg[[#This Row],[Monto]],datos_arg[[#This Row],[Monto]]*datos_arg[[#This Row],[TC]])</f>
        <v>2625.05</v>
      </c>
      <c r="X5486" s="16">
        <f>IFERROR(IF(datos_arg[[#This Row],[Moneda]]="USD",datos_arg[[#This Row],[Monto]],datos_arg[[#This Row],[Monto]]/datos_arg[[#This Row],[TC]]),0)</f>
        <v>16.990614886731393</v>
      </c>
      <c r="Y5486" s="14"/>
    </row>
    <row r="5487" spans="1:25" ht="15" customHeight="1" x14ac:dyDescent="0.25">
      <c r="A5487" s="14">
        <f t="shared" si="85"/>
        <v>5484</v>
      </c>
      <c r="B5487" s="1">
        <v>44358</v>
      </c>
      <c r="C5487" s="18">
        <f>+YEAR(datos_arg[[#This Row],[Fecha]])</f>
        <v>2021</v>
      </c>
      <c r="D5487" s="18">
        <f>+MONTH(datos_arg[[#This Row],[Fecha]])</f>
        <v>6</v>
      </c>
      <c r="E5487" s="14" t="s">
        <v>617</v>
      </c>
      <c r="F5487" s="14" t="s">
        <v>8101</v>
      </c>
      <c r="G5487" s="14"/>
      <c r="H5487" s="14" t="s">
        <v>8103</v>
      </c>
      <c r="I5487" s="14" t="s">
        <v>8105</v>
      </c>
      <c r="J5487" s="14" t="s">
        <v>733</v>
      </c>
      <c r="K5487" s="14" t="s">
        <v>420</v>
      </c>
      <c r="L5487" s="14" t="s">
        <v>422</v>
      </c>
      <c r="M5487" s="14" t="s">
        <v>4510</v>
      </c>
      <c r="N5487" s="14" t="s">
        <v>524</v>
      </c>
      <c r="O5487" s="14" t="s">
        <v>6526</v>
      </c>
      <c r="P5487" s="14" t="s">
        <v>6521</v>
      </c>
      <c r="Q5487" s="14">
        <v>1</v>
      </c>
      <c r="R5487" s="14" t="s">
        <v>8101</v>
      </c>
      <c r="S5487" s="14" t="s">
        <v>439</v>
      </c>
      <c r="T5487" s="35">
        <v>2397.04</v>
      </c>
      <c r="U5487" s="14" t="s">
        <v>4</v>
      </c>
      <c r="V5487" s="14">
        <v>154.5</v>
      </c>
      <c r="W5487" s="16">
        <f>+IF(datos_arg[[#This Row],[Moneda]]="ARS",datos_arg[[#This Row],[Monto]],datos_arg[[#This Row],[Monto]]*datos_arg[[#This Row],[TC]])</f>
        <v>2397.04</v>
      </c>
      <c r="X5487" s="16">
        <f>IFERROR(IF(datos_arg[[#This Row],[Moneda]]="USD",datos_arg[[#This Row],[Monto]],datos_arg[[#This Row],[Monto]]/datos_arg[[#This Row],[TC]]),0)</f>
        <v>15.514822006472492</v>
      </c>
      <c r="Y5487" s="14"/>
    </row>
    <row r="5488" spans="1:25" ht="15" customHeight="1" x14ac:dyDescent="0.25">
      <c r="A5488" s="14">
        <f t="shared" si="85"/>
        <v>5485</v>
      </c>
      <c r="B5488" s="1">
        <v>44358</v>
      </c>
      <c r="C5488" s="18">
        <f>+YEAR(datos_arg[[#This Row],[Fecha]])</f>
        <v>2021</v>
      </c>
      <c r="D5488" s="18">
        <f>+MONTH(datos_arg[[#This Row],[Fecha]])</f>
        <v>6</v>
      </c>
      <c r="E5488" s="14" t="s">
        <v>1015</v>
      </c>
      <c r="F5488" s="14" t="s">
        <v>403</v>
      </c>
      <c r="G5488" s="14" t="s">
        <v>5383</v>
      </c>
      <c r="H5488" s="14" t="s">
        <v>8103</v>
      </c>
      <c r="I5488" s="14" t="s">
        <v>8105</v>
      </c>
      <c r="J5488" s="14" t="s">
        <v>733</v>
      </c>
      <c r="K5488" s="14" t="s">
        <v>420</v>
      </c>
      <c r="L5488" s="14" t="s">
        <v>422</v>
      </c>
      <c r="M5488" s="14" t="s">
        <v>2841</v>
      </c>
      <c r="N5488" s="14" t="s">
        <v>524</v>
      </c>
      <c r="O5488" s="14" t="s">
        <v>6527</v>
      </c>
      <c r="P5488" s="14" t="s">
        <v>6521</v>
      </c>
      <c r="Q5488" s="14">
        <v>3</v>
      </c>
      <c r="R5488" s="14" t="s">
        <v>5383</v>
      </c>
      <c r="S5488" s="14" t="s">
        <v>439</v>
      </c>
      <c r="T5488" s="35">
        <v>1012.51</v>
      </c>
      <c r="U5488" s="14" t="s">
        <v>4</v>
      </c>
      <c r="V5488" s="14">
        <v>154.5</v>
      </c>
      <c r="W5488" s="16">
        <f>+IF(datos_arg[[#This Row],[Moneda]]="ARS",datos_arg[[#This Row],[Monto]],datos_arg[[#This Row],[Monto]]*datos_arg[[#This Row],[TC]])</f>
        <v>1012.51</v>
      </c>
      <c r="X5488" s="16">
        <f>IFERROR(IF(datos_arg[[#This Row],[Moneda]]="USD",datos_arg[[#This Row],[Monto]],datos_arg[[#This Row],[Monto]]/datos_arg[[#This Row],[TC]]),0)</f>
        <v>6.5534627831715211</v>
      </c>
      <c r="Y5488" s="14"/>
    </row>
    <row r="5489" spans="1:25" ht="15" customHeight="1" x14ac:dyDescent="0.25">
      <c r="A5489" s="14">
        <f t="shared" si="85"/>
        <v>5486</v>
      </c>
      <c r="B5489" s="1">
        <v>44358</v>
      </c>
      <c r="C5489" s="18">
        <f>+YEAR(datos_arg[[#This Row],[Fecha]])</f>
        <v>2021</v>
      </c>
      <c r="D5489" s="18">
        <f>+MONTH(datos_arg[[#This Row],[Fecha]])</f>
        <v>6</v>
      </c>
      <c r="E5489" s="14" t="s">
        <v>617</v>
      </c>
      <c r="F5489" s="14" t="s">
        <v>8101</v>
      </c>
      <c r="G5489" s="14"/>
      <c r="H5489" s="14" t="s">
        <v>8103</v>
      </c>
      <c r="I5489" s="14" t="s">
        <v>8105</v>
      </c>
      <c r="J5489" s="14" t="s">
        <v>733</v>
      </c>
      <c r="K5489" s="14" t="s">
        <v>420</v>
      </c>
      <c r="L5489" s="14" t="s">
        <v>425</v>
      </c>
      <c r="M5489" s="14" t="s">
        <v>1937</v>
      </c>
      <c r="N5489" s="14" t="s">
        <v>524</v>
      </c>
      <c r="O5489" s="14" t="s">
        <v>6528</v>
      </c>
      <c r="P5489" s="14" t="s">
        <v>6521</v>
      </c>
      <c r="Q5489" s="14">
        <v>2</v>
      </c>
      <c r="R5489" s="14" t="s">
        <v>8101</v>
      </c>
      <c r="S5489" s="14" t="s">
        <v>439</v>
      </c>
      <c r="T5489" s="35">
        <v>1506.04</v>
      </c>
      <c r="U5489" s="14" t="s">
        <v>4</v>
      </c>
      <c r="V5489" s="14">
        <v>154.5</v>
      </c>
      <c r="W5489" s="16">
        <f>+IF(datos_arg[[#This Row],[Moneda]]="ARS",datos_arg[[#This Row],[Monto]],datos_arg[[#This Row],[Monto]]*datos_arg[[#This Row],[TC]])</f>
        <v>1506.04</v>
      </c>
      <c r="X5489" s="16">
        <f>IFERROR(IF(datos_arg[[#This Row],[Moneda]]="USD",datos_arg[[#This Row],[Monto]],datos_arg[[#This Row],[Monto]]/datos_arg[[#This Row],[TC]]),0)</f>
        <v>9.7478317152103564</v>
      </c>
      <c r="Y5489" s="14"/>
    </row>
    <row r="5490" spans="1:25" ht="15" customHeight="1" x14ac:dyDescent="0.25">
      <c r="A5490" s="14">
        <f t="shared" si="85"/>
        <v>5487</v>
      </c>
      <c r="B5490" s="1">
        <v>44358</v>
      </c>
      <c r="C5490" s="18">
        <f>+YEAR(datos_arg[[#This Row],[Fecha]])</f>
        <v>2021</v>
      </c>
      <c r="D5490" s="18">
        <f>+MONTH(datos_arg[[#This Row],[Fecha]])</f>
        <v>6</v>
      </c>
      <c r="E5490" s="14" t="s">
        <v>617</v>
      </c>
      <c r="F5490" s="14" t="s">
        <v>8101</v>
      </c>
      <c r="G5490" s="14"/>
      <c r="H5490" s="14" t="s">
        <v>8103</v>
      </c>
      <c r="I5490" s="14" t="s">
        <v>8105</v>
      </c>
      <c r="J5490" s="14" t="s">
        <v>733</v>
      </c>
      <c r="K5490" s="14" t="s">
        <v>420</v>
      </c>
      <c r="L5490" s="14" t="s">
        <v>422</v>
      </c>
      <c r="M5490" s="14" t="s">
        <v>355</v>
      </c>
      <c r="N5490" s="14" t="s">
        <v>524</v>
      </c>
      <c r="O5490" s="14" t="s">
        <v>6529</v>
      </c>
      <c r="P5490" s="14" t="s">
        <v>6521</v>
      </c>
      <c r="Q5490" s="14">
        <v>1</v>
      </c>
      <c r="R5490" s="14" t="s">
        <v>8101</v>
      </c>
      <c r="S5490" s="14" t="s">
        <v>439</v>
      </c>
      <c r="T5490" s="35">
        <v>346.51</v>
      </c>
      <c r="U5490" s="14" t="s">
        <v>4</v>
      </c>
      <c r="V5490" s="14">
        <v>154.5</v>
      </c>
      <c r="W5490" s="16">
        <f>+IF(datos_arg[[#This Row],[Moneda]]="ARS",datos_arg[[#This Row],[Monto]],datos_arg[[#This Row],[Monto]]*datos_arg[[#This Row],[TC]])</f>
        <v>346.51</v>
      </c>
      <c r="X5490" s="16">
        <f>IFERROR(IF(datos_arg[[#This Row],[Moneda]]="USD",datos_arg[[#This Row],[Monto]],datos_arg[[#This Row],[Monto]]/datos_arg[[#This Row],[TC]]),0)</f>
        <v>2.2427831715210353</v>
      </c>
      <c r="Y5490" s="14"/>
    </row>
    <row r="5491" spans="1:25" ht="15" customHeight="1" x14ac:dyDescent="0.25">
      <c r="A5491" s="14">
        <f t="shared" si="85"/>
        <v>5488</v>
      </c>
      <c r="B5491" s="1">
        <v>44358</v>
      </c>
      <c r="C5491" s="18">
        <f>+YEAR(datos_arg[[#This Row],[Fecha]])</f>
        <v>2021</v>
      </c>
      <c r="D5491" s="18">
        <f>+MONTH(datos_arg[[#This Row],[Fecha]])</f>
        <v>6</v>
      </c>
      <c r="E5491" s="14" t="s">
        <v>1015</v>
      </c>
      <c r="F5491" s="14" t="s">
        <v>403</v>
      </c>
      <c r="G5491" s="14" t="s">
        <v>5383</v>
      </c>
      <c r="H5491" s="14" t="s">
        <v>8103</v>
      </c>
      <c r="I5491" s="14" t="s">
        <v>8105</v>
      </c>
      <c r="J5491" s="14" t="s">
        <v>733</v>
      </c>
      <c r="K5491" s="14" t="s">
        <v>420</v>
      </c>
      <c r="L5491" s="14" t="s">
        <v>422</v>
      </c>
      <c r="M5491" s="14" t="s">
        <v>780</v>
      </c>
      <c r="N5491" s="14" t="s">
        <v>524</v>
      </c>
      <c r="O5491" s="14" t="s">
        <v>6530</v>
      </c>
      <c r="P5491" s="14" t="s">
        <v>6521</v>
      </c>
      <c r="Q5491" s="14">
        <v>1</v>
      </c>
      <c r="R5491" s="14" t="s">
        <v>5383</v>
      </c>
      <c r="S5491" s="14" t="s">
        <v>439</v>
      </c>
      <c r="T5491" s="35">
        <v>1728.03</v>
      </c>
      <c r="U5491" s="14" t="s">
        <v>4</v>
      </c>
      <c r="V5491" s="14">
        <v>154.5</v>
      </c>
      <c r="W5491" s="16">
        <f>+IF(datos_arg[[#This Row],[Moneda]]="ARS",datos_arg[[#This Row],[Monto]],datos_arg[[#This Row],[Monto]]*datos_arg[[#This Row],[TC]])</f>
        <v>1728.03</v>
      </c>
      <c r="X5491" s="16">
        <f>IFERROR(IF(datos_arg[[#This Row],[Moneda]]="USD",datos_arg[[#This Row],[Monto]],datos_arg[[#This Row],[Monto]]/datos_arg[[#This Row],[TC]]),0)</f>
        <v>11.184660194174757</v>
      </c>
      <c r="Y5491" s="14"/>
    </row>
    <row r="5492" spans="1:25" ht="15" customHeight="1" x14ac:dyDescent="0.25">
      <c r="A5492" s="14">
        <f t="shared" si="85"/>
        <v>5489</v>
      </c>
      <c r="B5492" s="1">
        <v>44358</v>
      </c>
      <c r="C5492" s="18">
        <f>+YEAR(datos_arg[[#This Row],[Fecha]])</f>
        <v>2021</v>
      </c>
      <c r="D5492" s="18">
        <f>+MONTH(datos_arg[[#This Row],[Fecha]])</f>
        <v>6</v>
      </c>
      <c r="E5492" s="14" t="s">
        <v>617</v>
      </c>
      <c r="F5492" s="14" t="s">
        <v>8101</v>
      </c>
      <c r="G5492" s="14"/>
      <c r="H5492" s="14" t="s">
        <v>8103</v>
      </c>
      <c r="I5492" s="14" t="s">
        <v>8105</v>
      </c>
      <c r="J5492" s="14" t="s">
        <v>733</v>
      </c>
      <c r="K5492" s="14" t="s">
        <v>420</v>
      </c>
      <c r="L5492" s="14" t="s">
        <v>425</v>
      </c>
      <c r="M5492" s="14" t="s">
        <v>665</v>
      </c>
      <c r="N5492" s="14" t="s">
        <v>524</v>
      </c>
      <c r="O5492" s="14" t="s">
        <v>6531</v>
      </c>
      <c r="P5492" s="14" t="s">
        <v>6521</v>
      </c>
      <c r="Q5492" s="14">
        <v>4</v>
      </c>
      <c r="R5492" s="14" t="s">
        <v>8101</v>
      </c>
      <c r="S5492" s="14" t="s">
        <v>439</v>
      </c>
      <c r="T5492" s="35">
        <v>509.97</v>
      </c>
      <c r="U5492" s="14" t="s">
        <v>4</v>
      </c>
      <c r="V5492" s="14">
        <v>154.5</v>
      </c>
      <c r="W5492" s="16">
        <f>+IF(datos_arg[[#This Row],[Moneda]]="ARS",datos_arg[[#This Row],[Monto]],datos_arg[[#This Row],[Monto]]*datos_arg[[#This Row],[TC]])</f>
        <v>509.97</v>
      </c>
      <c r="X5492" s="16">
        <f>IFERROR(IF(datos_arg[[#This Row],[Moneda]]="USD",datos_arg[[#This Row],[Monto]],datos_arg[[#This Row],[Monto]]/datos_arg[[#This Row],[TC]]),0)</f>
        <v>3.3007766990291265</v>
      </c>
      <c r="Y5492" s="14"/>
    </row>
    <row r="5493" spans="1:25" ht="15" customHeight="1" x14ac:dyDescent="0.25">
      <c r="A5493" s="14">
        <f t="shared" si="85"/>
        <v>5490</v>
      </c>
      <c r="B5493" s="1">
        <v>44358</v>
      </c>
      <c r="C5493" s="18">
        <f>+YEAR(datos_arg[[#This Row],[Fecha]])</f>
        <v>2021</v>
      </c>
      <c r="D5493" s="18">
        <f>+MONTH(datos_arg[[#This Row],[Fecha]])</f>
        <v>6</v>
      </c>
      <c r="E5493" s="14" t="s">
        <v>1015</v>
      </c>
      <c r="F5493" s="14" t="s">
        <v>403</v>
      </c>
      <c r="G5493" s="14" t="s">
        <v>5383</v>
      </c>
      <c r="H5493" s="14" t="s">
        <v>8103</v>
      </c>
      <c r="I5493" s="14" t="s">
        <v>8105</v>
      </c>
      <c r="J5493" s="14" t="s">
        <v>733</v>
      </c>
      <c r="K5493" s="14" t="s">
        <v>420</v>
      </c>
      <c r="L5493" s="14" t="s">
        <v>425</v>
      </c>
      <c r="M5493" s="14" t="s">
        <v>2382</v>
      </c>
      <c r="N5493" s="14" t="s">
        <v>524</v>
      </c>
      <c r="O5493" s="14" t="s">
        <v>6532</v>
      </c>
      <c r="P5493" s="14" t="s">
        <v>6521</v>
      </c>
      <c r="Q5493" s="14">
        <v>6</v>
      </c>
      <c r="R5493" s="14" t="s">
        <v>5383</v>
      </c>
      <c r="S5493" s="14" t="s">
        <v>439</v>
      </c>
      <c r="T5493" s="35">
        <v>387.02</v>
      </c>
      <c r="U5493" s="14" t="s">
        <v>4</v>
      </c>
      <c r="V5493" s="14">
        <v>154.5</v>
      </c>
      <c r="W5493" s="16">
        <f>+IF(datos_arg[[#This Row],[Moneda]]="ARS",datos_arg[[#This Row],[Monto]],datos_arg[[#This Row],[Monto]]*datos_arg[[#This Row],[TC]])</f>
        <v>387.02</v>
      </c>
      <c r="X5493" s="16">
        <f>IFERROR(IF(datos_arg[[#This Row],[Moneda]]="USD",datos_arg[[#This Row],[Monto]],datos_arg[[#This Row],[Monto]]/datos_arg[[#This Row],[TC]]),0)</f>
        <v>2.5049838187702265</v>
      </c>
      <c r="Y5493" s="14"/>
    </row>
    <row r="5494" spans="1:25" ht="15" customHeight="1" x14ac:dyDescent="0.25">
      <c r="A5494" s="14">
        <f t="shared" si="85"/>
        <v>5491</v>
      </c>
      <c r="B5494" s="1">
        <v>44358</v>
      </c>
      <c r="C5494" s="18">
        <f>+YEAR(datos_arg[[#This Row],[Fecha]])</f>
        <v>2021</v>
      </c>
      <c r="D5494" s="18">
        <f>+MONTH(datos_arg[[#This Row],[Fecha]])</f>
        <v>6</v>
      </c>
      <c r="E5494" s="14" t="s">
        <v>1015</v>
      </c>
      <c r="F5494" s="14" t="s">
        <v>403</v>
      </c>
      <c r="G5494" s="14" t="s">
        <v>5383</v>
      </c>
      <c r="H5494" s="14" t="s">
        <v>8103</v>
      </c>
      <c r="I5494" s="14" t="s">
        <v>8105</v>
      </c>
      <c r="J5494" s="14" t="s">
        <v>733</v>
      </c>
      <c r="K5494" s="14" t="s">
        <v>420</v>
      </c>
      <c r="L5494" s="14" t="s">
        <v>425</v>
      </c>
      <c r="M5494" s="14" t="s">
        <v>2382</v>
      </c>
      <c r="N5494" s="14" t="s">
        <v>524</v>
      </c>
      <c r="O5494" s="14" t="s">
        <v>6533</v>
      </c>
      <c r="P5494" s="14" t="s">
        <v>6521</v>
      </c>
      <c r="Q5494" s="14">
        <v>6</v>
      </c>
      <c r="R5494" s="14" t="s">
        <v>5383</v>
      </c>
      <c r="S5494" s="14" t="s">
        <v>439</v>
      </c>
      <c r="T5494" s="35">
        <v>342.08</v>
      </c>
      <c r="U5494" s="14" t="s">
        <v>4</v>
      </c>
      <c r="V5494" s="14">
        <v>154.5</v>
      </c>
      <c r="W5494" s="16">
        <f>+IF(datos_arg[[#This Row],[Moneda]]="ARS",datos_arg[[#This Row],[Monto]],datos_arg[[#This Row],[Monto]]*datos_arg[[#This Row],[TC]])</f>
        <v>342.08</v>
      </c>
      <c r="X5494" s="16">
        <f>IFERROR(IF(datos_arg[[#This Row],[Moneda]]="USD",datos_arg[[#This Row],[Monto]],datos_arg[[#This Row],[Monto]]/datos_arg[[#This Row],[TC]]),0)</f>
        <v>2.2141100323624596</v>
      </c>
      <c r="Y5494" s="14"/>
    </row>
    <row r="5495" spans="1:25" ht="15" customHeight="1" x14ac:dyDescent="0.25">
      <c r="A5495" s="14">
        <f t="shared" si="85"/>
        <v>5492</v>
      </c>
      <c r="B5495" s="1">
        <v>44358</v>
      </c>
      <c r="C5495" s="18">
        <f>+YEAR(datos_arg[[#This Row],[Fecha]])</f>
        <v>2021</v>
      </c>
      <c r="D5495" s="18">
        <f>+MONTH(datos_arg[[#This Row],[Fecha]])</f>
        <v>6</v>
      </c>
      <c r="E5495" s="14" t="s">
        <v>1015</v>
      </c>
      <c r="F5495" s="14" t="s">
        <v>403</v>
      </c>
      <c r="G5495" s="14" t="s">
        <v>5383</v>
      </c>
      <c r="H5495" s="14" t="s">
        <v>8103</v>
      </c>
      <c r="I5495" s="14" t="s">
        <v>8105</v>
      </c>
      <c r="J5495" s="14" t="s">
        <v>733</v>
      </c>
      <c r="K5495" s="14" t="s">
        <v>420</v>
      </c>
      <c r="L5495" s="14" t="s">
        <v>422</v>
      </c>
      <c r="M5495" s="14" t="s">
        <v>1526</v>
      </c>
      <c r="N5495" s="14" t="s">
        <v>524</v>
      </c>
      <c r="O5495" s="14" t="s">
        <v>6534</v>
      </c>
      <c r="P5495" s="14" t="s">
        <v>6521</v>
      </c>
      <c r="Q5495" s="14">
        <v>12</v>
      </c>
      <c r="R5495" s="14" t="s">
        <v>5383</v>
      </c>
      <c r="S5495" s="14" t="s">
        <v>439</v>
      </c>
      <c r="T5495" s="35">
        <v>3402.1</v>
      </c>
      <c r="U5495" s="14" t="s">
        <v>4</v>
      </c>
      <c r="V5495" s="14">
        <v>154.5</v>
      </c>
      <c r="W5495" s="16">
        <f>+IF(datos_arg[[#This Row],[Moneda]]="ARS",datos_arg[[#This Row],[Monto]],datos_arg[[#This Row],[Monto]]*datos_arg[[#This Row],[TC]])</f>
        <v>3402.1</v>
      </c>
      <c r="X5495" s="16">
        <f>IFERROR(IF(datos_arg[[#This Row],[Moneda]]="USD",datos_arg[[#This Row],[Monto]],datos_arg[[#This Row],[Monto]]/datos_arg[[#This Row],[TC]]),0)</f>
        <v>22.020064724919092</v>
      </c>
      <c r="Y5495" s="14"/>
    </row>
    <row r="5496" spans="1:25" ht="15" customHeight="1" x14ac:dyDescent="0.25">
      <c r="A5496" s="14">
        <f t="shared" si="85"/>
        <v>5493</v>
      </c>
      <c r="B5496" s="1">
        <v>44358</v>
      </c>
      <c r="C5496" s="18">
        <f>+YEAR(datos_arg[[#This Row],[Fecha]])</f>
        <v>2021</v>
      </c>
      <c r="D5496" s="18">
        <f>+MONTH(datos_arg[[#This Row],[Fecha]])</f>
        <v>6</v>
      </c>
      <c r="E5496" s="14" t="s">
        <v>617</v>
      </c>
      <c r="F5496" s="14" t="s">
        <v>8101</v>
      </c>
      <c r="G5496" s="14"/>
      <c r="H5496" s="14" t="s">
        <v>8103</v>
      </c>
      <c r="I5496" s="14" t="s">
        <v>8105</v>
      </c>
      <c r="J5496" s="14" t="s">
        <v>733</v>
      </c>
      <c r="K5496" s="14" t="s">
        <v>420</v>
      </c>
      <c r="L5496" s="14" t="s">
        <v>422</v>
      </c>
      <c r="M5496" s="14" t="s">
        <v>2950</v>
      </c>
      <c r="N5496" s="14" t="s">
        <v>524</v>
      </c>
      <c r="O5496" s="14" t="s">
        <v>6535</v>
      </c>
      <c r="P5496" s="14" t="s">
        <v>6521</v>
      </c>
      <c r="Q5496" s="14">
        <v>3</v>
      </c>
      <c r="R5496" s="14" t="s">
        <v>8101</v>
      </c>
      <c r="S5496" s="14" t="s">
        <v>439</v>
      </c>
      <c r="T5496" s="35">
        <v>2119.5500000000002</v>
      </c>
      <c r="U5496" s="14" t="s">
        <v>4</v>
      </c>
      <c r="V5496" s="14">
        <v>154.5</v>
      </c>
      <c r="W5496" s="16">
        <f>+IF(datos_arg[[#This Row],[Moneda]]="ARS",datos_arg[[#This Row],[Monto]],datos_arg[[#This Row],[Monto]]*datos_arg[[#This Row],[TC]])</f>
        <v>2119.5500000000002</v>
      </c>
      <c r="X5496" s="16">
        <f>IFERROR(IF(datos_arg[[#This Row],[Moneda]]="USD",datos_arg[[#This Row],[Monto]],datos_arg[[#This Row],[Monto]]/datos_arg[[#This Row],[TC]]),0)</f>
        <v>13.718770226537218</v>
      </c>
      <c r="Y5496" s="14"/>
    </row>
    <row r="5497" spans="1:25" ht="15" customHeight="1" x14ac:dyDescent="0.25">
      <c r="A5497" s="14">
        <f t="shared" si="85"/>
        <v>5494</v>
      </c>
      <c r="B5497" s="1">
        <v>44358</v>
      </c>
      <c r="C5497" s="18">
        <f>+YEAR(datos_arg[[#This Row],[Fecha]])</f>
        <v>2021</v>
      </c>
      <c r="D5497" s="18">
        <f>+MONTH(datos_arg[[#This Row],[Fecha]])</f>
        <v>6</v>
      </c>
      <c r="E5497" s="14" t="s">
        <v>1015</v>
      </c>
      <c r="F5497" s="14" t="s">
        <v>403</v>
      </c>
      <c r="G5497" s="14" t="s">
        <v>5383</v>
      </c>
      <c r="H5497" s="14" t="s">
        <v>8103</v>
      </c>
      <c r="I5497" s="14" t="s">
        <v>8105</v>
      </c>
      <c r="J5497" s="14" t="s">
        <v>733</v>
      </c>
      <c r="K5497" s="14" t="s">
        <v>420</v>
      </c>
      <c r="L5497" s="14" t="s">
        <v>422</v>
      </c>
      <c r="M5497" s="14" t="s">
        <v>780</v>
      </c>
      <c r="N5497" s="14" t="s">
        <v>524</v>
      </c>
      <c r="O5497" s="14" t="s">
        <v>6536</v>
      </c>
      <c r="P5497" s="14" t="s">
        <v>6521</v>
      </c>
      <c r="Q5497" s="14">
        <v>2</v>
      </c>
      <c r="R5497" s="14" t="s">
        <v>5383</v>
      </c>
      <c r="S5497" s="14" t="s">
        <v>439</v>
      </c>
      <c r="T5497" s="35">
        <v>711.05</v>
      </c>
      <c r="U5497" s="14" t="s">
        <v>4</v>
      </c>
      <c r="V5497" s="14">
        <v>154.5</v>
      </c>
      <c r="W5497" s="16">
        <f>+IF(datos_arg[[#This Row],[Moneda]]="ARS",datos_arg[[#This Row],[Monto]],datos_arg[[#This Row],[Monto]]*datos_arg[[#This Row],[TC]])</f>
        <v>711.05</v>
      </c>
      <c r="X5497" s="16">
        <f>IFERROR(IF(datos_arg[[#This Row],[Moneda]]="USD",datos_arg[[#This Row],[Monto]],datos_arg[[#This Row],[Monto]]/datos_arg[[#This Row],[TC]]),0)</f>
        <v>4.6022653721682847</v>
      </c>
      <c r="Y5497" s="14"/>
    </row>
    <row r="5498" spans="1:25" ht="15" customHeight="1" x14ac:dyDescent="0.25">
      <c r="A5498" s="14">
        <f t="shared" si="85"/>
        <v>5495</v>
      </c>
      <c r="B5498" s="1">
        <v>44358</v>
      </c>
      <c r="C5498" s="18">
        <f>+YEAR(datos_arg[[#This Row],[Fecha]])</f>
        <v>2021</v>
      </c>
      <c r="D5498" s="18">
        <f>+MONTH(datos_arg[[#This Row],[Fecha]])</f>
        <v>6</v>
      </c>
      <c r="E5498" s="14" t="s">
        <v>1015</v>
      </c>
      <c r="F5498" s="14" t="s">
        <v>403</v>
      </c>
      <c r="G5498" s="14" t="s">
        <v>5383</v>
      </c>
      <c r="H5498" s="14" t="s">
        <v>8103</v>
      </c>
      <c r="I5498" s="14" t="s">
        <v>8105</v>
      </c>
      <c r="J5498" s="14" t="s">
        <v>733</v>
      </c>
      <c r="K5498" s="14" t="s">
        <v>420</v>
      </c>
      <c r="L5498" s="14" t="s">
        <v>422</v>
      </c>
      <c r="M5498" s="14" t="s">
        <v>780</v>
      </c>
      <c r="N5498" s="14" t="s">
        <v>524</v>
      </c>
      <c r="O5498" s="14" t="s">
        <v>6537</v>
      </c>
      <c r="P5498" s="14" t="s">
        <v>6521</v>
      </c>
      <c r="Q5498" s="14">
        <v>2</v>
      </c>
      <c r="R5498" s="14" t="s">
        <v>5383</v>
      </c>
      <c r="S5498" s="14" t="s">
        <v>439</v>
      </c>
      <c r="T5498" s="35">
        <v>389.97</v>
      </c>
      <c r="U5498" s="14" t="s">
        <v>4</v>
      </c>
      <c r="V5498" s="14">
        <v>154.5</v>
      </c>
      <c r="W5498" s="16">
        <f>+IF(datos_arg[[#This Row],[Moneda]]="ARS",datos_arg[[#This Row],[Monto]],datos_arg[[#This Row],[Monto]]*datos_arg[[#This Row],[TC]])</f>
        <v>389.97</v>
      </c>
      <c r="X5498" s="16">
        <f>IFERROR(IF(datos_arg[[#This Row],[Moneda]]="USD",datos_arg[[#This Row],[Monto]],datos_arg[[#This Row],[Monto]]/datos_arg[[#This Row],[TC]]),0)</f>
        <v>2.5240776699029128</v>
      </c>
      <c r="Y5498" s="14"/>
    </row>
    <row r="5499" spans="1:25" ht="15" customHeight="1" x14ac:dyDescent="0.25">
      <c r="A5499" s="14">
        <f t="shared" si="85"/>
        <v>5496</v>
      </c>
      <c r="B5499" s="1">
        <v>44358</v>
      </c>
      <c r="C5499" s="18">
        <f>+YEAR(datos_arg[[#This Row],[Fecha]])</f>
        <v>2021</v>
      </c>
      <c r="D5499" s="18">
        <f>+MONTH(datos_arg[[#This Row],[Fecha]])</f>
        <v>6</v>
      </c>
      <c r="E5499" s="14" t="s">
        <v>1015</v>
      </c>
      <c r="F5499" s="14" t="s">
        <v>403</v>
      </c>
      <c r="G5499" s="14" t="s">
        <v>5383</v>
      </c>
      <c r="H5499" s="14" t="s">
        <v>8103</v>
      </c>
      <c r="I5499" s="14" t="s">
        <v>8105</v>
      </c>
      <c r="J5499" s="14" t="s">
        <v>733</v>
      </c>
      <c r="K5499" s="14" t="s">
        <v>420</v>
      </c>
      <c r="L5499" s="14" t="s">
        <v>422</v>
      </c>
      <c r="M5499" s="14" t="s">
        <v>1526</v>
      </c>
      <c r="N5499" s="14" t="s">
        <v>524</v>
      </c>
      <c r="O5499" s="14" t="s">
        <v>6538</v>
      </c>
      <c r="P5499" s="14" t="s">
        <v>6521</v>
      </c>
      <c r="Q5499" s="14">
        <v>30</v>
      </c>
      <c r="R5499" s="14" t="s">
        <v>5383</v>
      </c>
      <c r="S5499" s="14" t="s">
        <v>439</v>
      </c>
      <c r="T5499" s="35">
        <v>4320.0200000000004</v>
      </c>
      <c r="U5499" s="14" t="s">
        <v>4</v>
      </c>
      <c r="V5499" s="14">
        <v>154.5</v>
      </c>
      <c r="W5499" s="16">
        <f>+IF(datos_arg[[#This Row],[Moneda]]="ARS",datos_arg[[#This Row],[Monto]],datos_arg[[#This Row],[Monto]]*datos_arg[[#This Row],[TC]])</f>
        <v>4320.0200000000004</v>
      </c>
      <c r="X5499" s="16">
        <f>IFERROR(IF(datos_arg[[#This Row],[Moneda]]="USD",datos_arg[[#This Row],[Monto]],datos_arg[[#This Row],[Monto]]/datos_arg[[#This Row],[TC]]),0)</f>
        <v>27.961294498381879</v>
      </c>
      <c r="Y5499" s="14"/>
    </row>
    <row r="5500" spans="1:25" ht="15" customHeight="1" x14ac:dyDescent="0.25">
      <c r="A5500" s="14">
        <f t="shared" si="85"/>
        <v>5497</v>
      </c>
      <c r="B5500" s="1">
        <v>44358</v>
      </c>
      <c r="C5500" s="18">
        <f>+YEAR(datos_arg[[#This Row],[Fecha]])</f>
        <v>2021</v>
      </c>
      <c r="D5500" s="18">
        <f>+MONTH(datos_arg[[#This Row],[Fecha]])</f>
        <v>6</v>
      </c>
      <c r="E5500" s="14" t="s">
        <v>1015</v>
      </c>
      <c r="F5500" s="14" t="s">
        <v>403</v>
      </c>
      <c r="G5500" s="14" t="s">
        <v>5383</v>
      </c>
      <c r="H5500" s="14" t="s">
        <v>8103</v>
      </c>
      <c r="I5500" s="14" t="s">
        <v>8105</v>
      </c>
      <c r="J5500" s="14" t="s">
        <v>733</v>
      </c>
      <c r="K5500" s="14" t="s">
        <v>420</v>
      </c>
      <c r="L5500" s="14" t="s">
        <v>425</v>
      </c>
      <c r="M5500" s="14" t="s">
        <v>1493</v>
      </c>
      <c r="N5500" s="14" t="s">
        <v>524</v>
      </c>
      <c r="O5500" s="14" t="s">
        <v>6539</v>
      </c>
      <c r="P5500" s="14" t="s">
        <v>6521</v>
      </c>
      <c r="Q5500" s="14">
        <v>1</v>
      </c>
      <c r="R5500" s="14" t="s">
        <v>5383</v>
      </c>
      <c r="S5500" s="14" t="s">
        <v>439</v>
      </c>
      <c r="T5500" s="35">
        <v>241.5</v>
      </c>
      <c r="U5500" s="14" t="s">
        <v>4</v>
      </c>
      <c r="V5500" s="14">
        <v>154.5</v>
      </c>
      <c r="W5500" s="16">
        <f>+IF(datos_arg[[#This Row],[Moneda]]="ARS",datos_arg[[#This Row],[Monto]],datos_arg[[#This Row],[Monto]]*datos_arg[[#This Row],[TC]])</f>
        <v>241.5</v>
      </c>
      <c r="X5500" s="16">
        <f>IFERROR(IF(datos_arg[[#This Row],[Moneda]]="USD",datos_arg[[#This Row],[Monto]],datos_arg[[#This Row],[Monto]]/datos_arg[[#This Row],[TC]]),0)</f>
        <v>1.5631067961165048</v>
      </c>
      <c r="Y5500" s="14"/>
    </row>
    <row r="5501" spans="1:25" ht="15" customHeight="1" x14ac:dyDescent="0.25">
      <c r="A5501" s="14">
        <f t="shared" si="85"/>
        <v>5498</v>
      </c>
      <c r="B5501" s="1">
        <v>44358</v>
      </c>
      <c r="C5501" s="18">
        <f>+YEAR(datos_arg[[#This Row],[Fecha]])</f>
        <v>2021</v>
      </c>
      <c r="D5501" s="18">
        <f>+MONTH(datos_arg[[#This Row],[Fecha]])</f>
        <v>6</v>
      </c>
      <c r="E5501" s="14" t="s">
        <v>1015</v>
      </c>
      <c r="F5501" s="14" t="s">
        <v>403</v>
      </c>
      <c r="G5501" s="14" t="s">
        <v>5383</v>
      </c>
      <c r="H5501" s="14" t="s">
        <v>8103</v>
      </c>
      <c r="I5501" s="14" t="s">
        <v>8105</v>
      </c>
      <c r="J5501" s="14" t="s">
        <v>733</v>
      </c>
      <c r="K5501" s="14" t="s">
        <v>420</v>
      </c>
      <c r="L5501" s="14" t="s">
        <v>425</v>
      </c>
      <c r="M5501" s="14" t="s">
        <v>1515</v>
      </c>
      <c r="N5501" s="14" t="s">
        <v>524</v>
      </c>
      <c r="O5501" s="14" t="s">
        <v>6540</v>
      </c>
      <c r="P5501" s="14" t="s">
        <v>6521</v>
      </c>
      <c r="Q5501" s="14">
        <v>1</v>
      </c>
      <c r="R5501" s="14" t="s">
        <v>5383</v>
      </c>
      <c r="S5501" s="14" t="s">
        <v>439</v>
      </c>
      <c r="T5501" s="35">
        <v>139.5</v>
      </c>
      <c r="U5501" s="14" t="s">
        <v>4</v>
      </c>
      <c r="V5501" s="14">
        <v>154.5</v>
      </c>
      <c r="W5501" s="16">
        <f>+IF(datos_arg[[#This Row],[Moneda]]="ARS",datos_arg[[#This Row],[Monto]],datos_arg[[#This Row],[Monto]]*datos_arg[[#This Row],[TC]])</f>
        <v>139.5</v>
      </c>
      <c r="X5501" s="16">
        <f>IFERROR(IF(datos_arg[[#This Row],[Moneda]]="USD",datos_arg[[#This Row],[Monto]],datos_arg[[#This Row],[Monto]]/datos_arg[[#This Row],[TC]]),0)</f>
        <v>0.90291262135922334</v>
      </c>
      <c r="Y5501" s="14"/>
    </row>
    <row r="5502" spans="1:25" ht="15" customHeight="1" x14ac:dyDescent="0.25">
      <c r="A5502" s="14">
        <f t="shared" si="85"/>
        <v>5499</v>
      </c>
      <c r="B5502" s="1">
        <v>44358</v>
      </c>
      <c r="C5502" s="18">
        <f>+YEAR(datos_arg[[#This Row],[Fecha]])</f>
        <v>2021</v>
      </c>
      <c r="D5502" s="18">
        <f>+MONTH(datos_arg[[#This Row],[Fecha]])</f>
        <v>6</v>
      </c>
      <c r="E5502" s="14" t="s">
        <v>1015</v>
      </c>
      <c r="F5502" s="14" t="s">
        <v>403</v>
      </c>
      <c r="G5502" s="14" t="s">
        <v>5383</v>
      </c>
      <c r="H5502" s="14" t="s">
        <v>8103</v>
      </c>
      <c r="I5502" s="14" t="s">
        <v>8105</v>
      </c>
      <c r="J5502" s="14" t="s">
        <v>733</v>
      </c>
      <c r="K5502" s="14" t="s">
        <v>420</v>
      </c>
      <c r="L5502" s="14" t="s">
        <v>422</v>
      </c>
      <c r="M5502" s="14" t="s">
        <v>6541</v>
      </c>
      <c r="N5502" s="14" t="s">
        <v>524</v>
      </c>
      <c r="O5502" s="14" t="s">
        <v>6542</v>
      </c>
      <c r="P5502" s="14" t="s">
        <v>6521</v>
      </c>
      <c r="Q5502" s="14">
        <v>1</v>
      </c>
      <c r="R5502" s="14" t="s">
        <v>5383</v>
      </c>
      <c r="S5502" s="14" t="s">
        <v>439</v>
      </c>
      <c r="T5502" s="35">
        <v>969.01</v>
      </c>
      <c r="U5502" s="14" t="s">
        <v>4</v>
      </c>
      <c r="V5502" s="14">
        <v>154.5</v>
      </c>
      <c r="W5502" s="16">
        <f>+IF(datos_arg[[#This Row],[Moneda]]="ARS",datos_arg[[#This Row],[Monto]],datos_arg[[#This Row],[Monto]]*datos_arg[[#This Row],[TC]])</f>
        <v>969.01</v>
      </c>
      <c r="X5502" s="16">
        <f>IFERROR(IF(datos_arg[[#This Row],[Moneda]]="USD",datos_arg[[#This Row],[Monto]],datos_arg[[#This Row],[Monto]]/datos_arg[[#This Row],[TC]]),0)</f>
        <v>6.2719093851132683</v>
      </c>
      <c r="Y5502" s="14"/>
    </row>
    <row r="5503" spans="1:25" ht="15" customHeight="1" x14ac:dyDescent="0.25">
      <c r="A5503" s="14">
        <f t="shared" si="85"/>
        <v>5500</v>
      </c>
      <c r="B5503" s="1">
        <v>44358</v>
      </c>
      <c r="C5503" s="18">
        <f>+YEAR(datos_arg[[#This Row],[Fecha]])</f>
        <v>2021</v>
      </c>
      <c r="D5503" s="18">
        <f>+MONTH(datos_arg[[#This Row],[Fecha]])</f>
        <v>6</v>
      </c>
      <c r="E5503" s="14" t="s">
        <v>1015</v>
      </c>
      <c r="F5503" s="14" t="s">
        <v>403</v>
      </c>
      <c r="G5503" s="14" t="s">
        <v>5383</v>
      </c>
      <c r="H5503" s="14" t="s">
        <v>8103</v>
      </c>
      <c r="I5503" s="14" t="s">
        <v>8105</v>
      </c>
      <c r="J5503" s="14" t="s">
        <v>733</v>
      </c>
      <c r="K5503" s="14" t="s">
        <v>420</v>
      </c>
      <c r="L5503" s="14" t="s">
        <v>422</v>
      </c>
      <c r="M5503" s="14" t="s">
        <v>6541</v>
      </c>
      <c r="N5503" s="14" t="s">
        <v>524</v>
      </c>
      <c r="O5503" s="14" t="s">
        <v>6543</v>
      </c>
      <c r="P5503" s="14" t="s">
        <v>6521</v>
      </c>
      <c r="Q5503" s="14">
        <v>1</v>
      </c>
      <c r="R5503" s="14" t="s">
        <v>5383</v>
      </c>
      <c r="S5503" s="14" t="s">
        <v>439</v>
      </c>
      <c r="T5503" s="35">
        <v>387.01</v>
      </c>
      <c r="U5503" s="14" t="s">
        <v>4</v>
      </c>
      <c r="V5503" s="14">
        <v>154.5</v>
      </c>
      <c r="W5503" s="16">
        <f>+IF(datos_arg[[#This Row],[Moneda]]="ARS",datos_arg[[#This Row],[Monto]],datos_arg[[#This Row],[Monto]]*datos_arg[[#This Row],[TC]])</f>
        <v>387.01</v>
      </c>
      <c r="X5503" s="16">
        <f>IFERROR(IF(datos_arg[[#This Row],[Moneda]]="USD",datos_arg[[#This Row],[Monto]],datos_arg[[#This Row],[Monto]]/datos_arg[[#This Row],[TC]]),0)</f>
        <v>2.5049190938511328</v>
      </c>
      <c r="Y5503" s="14"/>
    </row>
    <row r="5504" spans="1:25" ht="15" customHeight="1" x14ac:dyDescent="0.25">
      <c r="A5504" s="14">
        <f t="shared" si="85"/>
        <v>5501</v>
      </c>
      <c r="B5504" s="1">
        <v>44358</v>
      </c>
      <c r="C5504" s="18">
        <f>+YEAR(datos_arg[[#This Row],[Fecha]])</f>
        <v>2021</v>
      </c>
      <c r="D5504" s="18">
        <f>+MONTH(datos_arg[[#This Row],[Fecha]])</f>
        <v>6</v>
      </c>
      <c r="E5504" s="14" t="s">
        <v>1015</v>
      </c>
      <c r="F5504" s="14" t="s">
        <v>403</v>
      </c>
      <c r="G5504" s="14" t="s">
        <v>5383</v>
      </c>
      <c r="H5504" s="14" t="s">
        <v>8103</v>
      </c>
      <c r="I5504" s="14" t="s">
        <v>8105</v>
      </c>
      <c r="J5504" s="14" t="s">
        <v>733</v>
      </c>
      <c r="K5504" s="14" t="s">
        <v>420</v>
      </c>
      <c r="L5504" s="14" t="s">
        <v>425</v>
      </c>
      <c r="M5504" s="14" t="s">
        <v>6544</v>
      </c>
      <c r="N5504" s="14" t="s">
        <v>524</v>
      </c>
      <c r="O5504" s="14" t="s">
        <v>6545</v>
      </c>
      <c r="P5504" s="14" t="s">
        <v>6521</v>
      </c>
      <c r="Q5504" s="14">
        <v>1</v>
      </c>
      <c r="R5504" s="14" t="s">
        <v>5383</v>
      </c>
      <c r="S5504" s="14" t="s">
        <v>439</v>
      </c>
      <c r="T5504" s="35">
        <v>688.5</v>
      </c>
      <c r="U5504" s="14" t="s">
        <v>4</v>
      </c>
      <c r="V5504" s="14">
        <v>154.5</v>
      </c>
      <c r="W5504" s="16">
        <f>+IF(datos_arg[[#This Row],[Moneda]]="ARS",datos_arg[[#This Row],[Monto]],datos_arg[[#This Row],[Monto]]*datos_arg[[#This Row],[TC]])</f>
        <v>688.5</v>
      </c>
      <c r="X5504" s="16">
        <f>IFERROR(IF(datos_arg[[#This Row],[Moneda]]="USD",datos_arg[[#This Row],[Monto]],datos_arg[[#This Row],[Monto]]/datos_arg[[#This Row],[TC]]),0)</f>
        <v>4.4563106796116507</v>
      </c>
      <c r="Y5504" s="14"/>
    </row>
    <row r="5505" spans="1:25" ht="15" customHeight="1" x14ac:dyDescent="0.25">
      <c r="A5505" s="14">
        <f t="shared" si="85"/>
        <v>5502</v>
      </c>
      <c r="B5505" s="1">
        <v>44358</v>
      </c>
      <c r="C5505" s="18">
        <f>+YEAR(datos_arg[[#This Row],[Fecha]])</f>
        <v>2021</v>
      </c>
      <c r="D5505" s="18">
        <f>+MONTH(datos_arg[[#This Row],[Fecha]])</f>
        <v>6</v>
      </c>
      <c r="E5505" s="14" t="s">
        <v>1015</v>
      </c>
      <c r="F5505" s="14" t="s">
        <v>403</v>
      </c>
      <c r="G5505" s="14" t="s">
        <v>5383</v>
      </c>
      <c r="H5505" s="14" t="s">
        <v>8103</v>
      </c>
      <c r="I5505" s="14" t="s">
        <v>8105</v>
      </c>
      <c r="J5505" s="14" t="s">
        <v>733</v>
      </c>
      <c r="K5505" s="14" t="s">
        <v>420</v>
      </c>
      <c r="L5505" s="14" t="s">
        <v>422</v>
      </c>
      <c r="M5505" s="14" t="s">
        <v>158</v>
      </c>
      <c r="N5505" s="14" t="s">
        <v>524</v>
      </c>
      <c r="O5505" s="14" t="s">
        <v>6546</v>
      </c>
      <c r="P5505" s="14" t="s">
        <v>6521</v>
      </c>
      <c r="Q5505" s="14">
        <v>1</v>
      </c>
      <c r="R5505" s="14" t="s">
        <v>5383</v>
      </c>
      <c r="S5505" s="14" t="s">
        <v>439</v>
      </c>
      <c r="T5505" s="35">
        <v>918.02</v>
      </c>
      <c r="U5505" s="14" t="s">
        <v>4</v>
      </c>
      <c r="V5505" s="14">
        <v>154.5</v>
      </c>
      <c r="W5505" s="16">
        <f>+IF(datos_arg[[#This Row],[Moneda]]="ARS",datos_arg[[#This Row],[Monto]],datos_arg[[#This Row],[Monto]]*datos_arg[[#This Row],[TC]])</f>
        <v>918.02</v>
      </c>
      <c r="X5505" s="16">
        <f>IFERROR(IF(datos_arg[[#This Row],[Moneda]]="USD",datos_arg[[#This Row],[Monto]],datos_arg[[#This Row],[Monto]]/datos_arg[[#This Row],[TC]]),0)</f>
        <v>5.9418770226537214</v>
      </c>
      <c r="Y5505" s="14"/>
    </row>
    <row r="5506" spans="1:25" ht="15" customHeight="1" x14ac:dyDescent="0.25">
      <c r="A5506" s="14">
        <f t="shared" si="85"/>
        <v>5503</v>
      </c>
      <c r="B5506" s="1">
        <v>44358</v>
      </c>
      <c r="C5506" s="18">
        <f>+YEAR(datos_arg[[#This Row],[Fecha]])</f>
        <v>2021</v>
      </c>
      <c r="D5506" s="18">
        <f>+MONTH(datos_arg[[#This Row],[Fecha]])</f>
        <v>6</v>
      </c>
      <c r="E5506" s="14" t="s">
        <v>1015</v>
      </c>
      <c r="F5506" s="14" t="s">
        <v>403</v>
      </c>
      <c r="G5506" s="14" t="s">
        <v>5383</v>
      </c>
      <c r="H5506" s="14" t="s">
        <v>8103</v>
      </c>
      <c r="I5506" s="14" t="s">
        <v>8105</v>
      </c>
      <c r="J5506" s="14" t="s">
        <v>733</v>
      </c>
      <c r="K5506" s="14" t="s">
        <v>420</v>
      </c>
      <c r="L5506" s="14" t="s">
        <v>425</v>
      </c>
      <c r="M5506" s="14" t="s">
        <v>1419</v>
      </c>
      <c r="N5506" s="14" t="s">
        <v>524</v>
      </c>
      <c r="O5506" s="14" t="s">
        <v>6547</v>
      </c>
      <c r="P5506" s="14" t="s">
        <v>6521</v>
      </c>
      <c r="Q5506" s="14">
        <v>20</v>
      </c>
      <c r="R5506" s="14" t="s">
        <v>5383</v>
      </c>
      <c r="S5506" s="14" t="s">
        <v>439</v>
      </c>
      <c r="T5506" s="35">
        <v>119.94</v>
      </c>
      <c r="U5506" s="14" t="s">
        <v>4</v>
      </c>
      <c r="V5506" s="14">
        <v>154.5</v>
      </c>
      <c r="W5506" s="16">
        <f>+IF(datos_arg[[#This Row],[Moneda]]="ARS",datos_arg[[#This Row],[Monto]],datos_arg[[#This Row],[Monto]]*datos_arg[[#This Row],[TC]])</f>
        <v>119.94</v>
      </c>
      <c r="X5506" s="16">
        <f>IFERROR(IF(datos_arg[[#This Row],[Moneda]]="USD",datos_arg[[#This Row],[Monto]],datos_arg[[#This Row],[Monto]]/datos_arg[[#This Row],[TC]]),0)</f>
        <v>0.77631067961165046</v>
      </c>
      <c r="Y5506" s="14"/>
    </row>
    <row r="5507" spans="1:25" ht="15" customHeight="1" x14ac:dyDescent="0.25">
      <c r="A5507" s="14">
        <f t="shared" si="85"/>
        <v>5504</v>
      </c>
      <c r="B5507" s="1">
        <v>44358</v>
      </c>
      <c r="C5507" s="18">
        <f>+YEAR(datos_arg[[#This Row],[Fecha]])</f>
        <v>2021</v>
      </c>
      <c r="D5507" s="18">
        <f>+MONTH(datos_arg[[#This Row],[Fecha]])</f>
        <v>6</v>
      </c>
      <c r="E5507" s="14" t="s">
        <v>1015</v>
      </c>
      <c r="F5507" s="14" t="s">
        <v>403</v>
      </c>
      <c r="G5507" s="14" t="s">
        <v>5383</v>
      </c>
      <c r="H5507" s="14" t="s">
        <v>6646</v>
      </c>
      <c r="I5507" s="14" t="s">
        <v>7132</v>
      </c>
      <c r="J5507" s="14" t="s">
        <v>425</v>
      </c>
      <c r="K5507" s="14" t="s">
        <v>420</v>
      </c>
      <c r="L5507" s="14" t="s">
        <v>425</v>
      </c>
      <c r="M5507" s="14" t="s">
        <v>528</v>
      </c>
      <c r="N5507" s="14" t="s">
        <v>524</v>
      </c>
      <c r="O5507" s="14" t="s">
        <v>6548</v>
      </c>
      <c r="P5507" s="14" t="s">
        <v>6521</v>
      </c>
      <c r="Q5507" s="14">
        <v>2</v>
      </c>
      <c r="R5507" s="14" t="s">
        <v>5383</v>
      </c>
      <c r="S5507" s="14" t="s">
        <v>439</v>
      </c>
      <c r="T5507" s="35">
        <v>2109.04</v>
      </c>
      <c r="U5507" s="14" t="s">
        <v>4</v>
      </c>
      <c r="V5507" s="14">
        <v>154.5</v>
      </c>
      <c r="W5507" s="16">
        <f>+IF(datos_arg[[#This Row],[Moneda]]="ARS",datos_arg[[#This Row],[Monto]],datos_arg[[#This Row],[Monto]]*datos_arg[[#This Row],[TC]])</f>
        <v>2109.04</v>
      </c>
      <c r="X5507" s="16">
        <f>IFERROR(IF(datos_arg[[#This Row],[Moneda]]="USD",datos_arg[[#This Row],[Monto]],datos_arg[[#This Row],[Monto]]/datos_arg[[#This Row],[TC]]),0)</f>
        <v>13.650744336569579</v>
      </c>
      <c r="Y5507" s="14"/>
    </row>
    <row r="5508" spans="1:25" ht="15" customHeight="1" x14ac:dyDescent="0.25">
      <c r="A5508" s="14">
        <f t="shared" si="85"/>
        <v>5505</v>
      </c>
      <c r="B5508" s="1">
        <v>44358</v>
      </c>
      <c r="C5508" s="18">
        <f>+YEAR(datos_arg[[#This Row],[Fecha]])</f>
        <v>2021</v>
      </c>
      <c r="D5508" s="18">
        <f>+MONTH(datos_arg[[#This Row],[Fecha]])</f>
        <v>6</v>
      </c>
      <c r="E5508" s="14" t="s">
        <v>1015</v>
      </c>
      <c r="F5508" s="14" t="s">
        <v>403</v>
      </c>
      <c r="G5508" s="14" t="s">
        <v>5383</v>
      </c>
      <c r="H5508" s="14" t="s">
        <v>6646</v>
      </c>
      <c r="I5508" s="14" t="s">
        <v>7132</v>
      </c>
      <c r="J5508" s="14" t="s">
        <v>425</v>
      </c>
      <c r="K5508" s="14" t="s">
        <v>420</v>
      </c>
      <c r="L5508" s="14" t="s">
        <v>425</v>
      </c>
      <c r="M5508" s="14" t="s">
        <v>528</v>
      </c>
      <c r="N5508" s="14" t="s">
        <v>524</v>
      </c>
      <c r="O5508" s="14" t="s">
        <v>6549</v>
      </c>
      <c r="P5508" s="14" t="s">
        <v>6521</v>
      </c>
      <c r="Q5508" s="14">
        <v>3</v>
      </c>
      <c r="R5508" s="14" t="s">
        <v>5383</v>
      </c>
      <c r="S5508" s="14" t="s">
        <v>439</v>
      </c>
      <c r="T5508" s="35">
        <v>26343.13</v>
      </c>
      <c r="U5508" s="14" t="s">
        <v>4</v>
      </c>
      <c r="V5508" s="14">
        <v>154.5</v>
      </c>
      <c r="W5508" s="16">
        <f>+IF(datos_arg[[#This Row],[Moneda]]="ARS",datos_arg[[#This Row],[Monto]],datos_arg[[#This Row],[Monto]]*datos_arg[[#This Row],[TC]])</f>
        <v>26343.13</v>
      </c>
      <c r="X5508" s="16">
        <f>IFERROR(IF(datos_arg[[#This Row],[Moneda]]="USD",datos_arg[[#This Row],[Monto]],datos_arg[[#This Row],[Monto]]/datos_arg[[#This Row],[TC]]),0)</f>
        <v>170.50569579288026</v>
      </c>
      <c r="Y5508" s="14"/>
    </row>
    <row r="5509" spans="1:25" ht="15" customHeight="1" x14ac:dyDescent="0.25">
      <c r="A5509" s="14">
        <f t="shared" si="85"/>
        <v>5506</v>
      </c>
      <c r="B5509" s="1">
        <v>44358</v>
      </c>
      <c r="C5509" s="18">
        <f>+YEAR(datos_arg[[#This Row],[Fecha]])</f>
        <v>2021</v>
      </c>
      <c r="D5509" s="18">
        <f>+MONTH(datos_arg[[#This Row],[Fecha]])</f>
        <v>6</v>
      </c>
      <c r="E5509" s="14" t="s">
        <v>617</v>
      </c>
      <c r="F5509" s="14" t="s">
        <v>8101</v>
      </c>
      <c r="G5509" s="14"/>
      <c r="H5509" s="14" t="s">
        <v>8103</v>
      </c>
      <c r="I5509" s="14" t="s">
        <v>8105</v>
      </c>
      <c r="J5509" s="14" t="s">
        <v>733</v>
      </c>
      <c r="K5509" s="14" t="s">
        <v>420</v>
      </c>
      <c r="L5509" s="14" t="s">
        <v>422</v>
      </c>
      <c r="M5509" s="14" t="s">
        <v>4843</v>
      </c>
      <c r="N5509" s="14" t="s">
        <v>524</v>
      </c>
      <c r="O5509" s="14" t="s">
        <v>6550</v>
      </c>
      <c r="P5509" s="14" t="s">
        <v>6521</v>
      </c>
      <c r="Q5509" s="14">
        <v>1</v>
      </c>
      <c r="R5509" s="14" t="s">
        <v>8101</v>
      </c>
      <c r="S5509" s="14" t="s">
        <v>439</v>
      </c>
      <c r="T5509" s="35">
        <v>11821.72</v>
      </c>
      <c r="U5509" s="14" t="s">
        <v>4</v>
      </c>
      <c r="V5509" s="14">
        <v>154.5</v>
      </c>
      <c r="W5509" s="16">
        <f>+IF(datos_arg[[#This Row],[Moneda]]="ARS",datos_arg[[#This Row],[Monto]],datos_arg[[#This Row],[Monto]]*datos_arg[[#This Row],[TC]])</f>
        <v>11821.72</v>
      </c>
      <c r="X5509" s="16">
        <f>IFERROR(IF(datos_arg[[#This Row],[Moneda]]="USD",datos_arg[[#This Row],[Monto]],datos_arg[[#This Row],[Monto]]/datos_arg[[#This Row],[TC]]),0)</f>
        <v>76.515987055016183</v>
      </c>
      <c r="Y5509" s="14"/>
    </row>
    <row r="5510" spans="1:25" ht="15" customHeight="1" x14ac:dyDescent="0.25">
      <c r="A5510" s="14">
        <f t="shared" ref="A5510:A5573" si="86">+A5509+1</f>
        <v>5507</v>
      </c>
      <c r="B5510" s="1">
        <v>44358</v>
      </c>
      <c r="C5510" s="18">
        <f>+YEAR(datos_arg[[#This Row],[Fecha]])</f>
        <v>2021</v>
      </c>
      <c r="D5510" s="18">
        <f>+MONTH(datos_arg[[#This Row],[Fecha]])</f>
        <v>6</v>
      </c>
      <c r="E5510" s="14" t="s">
        <v>617</v>
      </c>
      <c r="F5510" s="14" t="s">
        <v>8101</v>
      </c>
      <c r="G5510" s="14"/>
      <c r="H5510" s="14" t="s">
        <v>8103</v>
      </c>
      <c r="I5510" s="14" t="s">
        <v>8105</v>
      </c>
      <c r="J5510" s="14" t="s">
        <v>733</v>
      </c>
      <c r="K5510" s="14" t="s">
        <v>420</v>
      </c>
      <c r="L5510" s="14" t="s">
        <v>422</v>
      </c>
      <c r="M5510" s="14" t="s">
        <v>3614</v>
      </c>
      <c r="N5510" s="14" t="s">
        <v>524</v>
      </c>
      <c r="O5510" s="14" t="s">
        <v>6551</v>
      </c>
      <c r="P5510" s="14" t="s">
        <v>6521</v>
      </c>
      <c r="Q5510" s="14">
        <v>1</v>
      </c>
      <c r="R5510" s="14" t="s">
        <v>8101</v>
      </c>
      <c r="S5510" s="14" t="s">
        <v>439</v>
      </c>
      <c r="T5510" s="35">
        <v>1197.17</v>
      </c>
      <c r="U5510" s="14" t="s">
        <v>4</v>
      </c>
      <c r="V5510" s="14">
        <v>154.5</v>
      </c>
      <c r="W5510" s="16">
        <f>+IF(datos_arg[[#This Row],[Moneda]]="ARS",datos_arg[[#This Row],[Monto]],datos_arg[[#This Row],[Monto]]*datos_arg[[#This Row],[TC]])</f>
        <v>1197.17</v>
      </c>
      <c r="X5510" s="16">
        <f>IFERROR(IF(datos_arg[[#This Row],[Moneda]]="USD",datos_arg[[#This Row],[Monto]],datos_arg[[#This Row],[Monto]]/datos_arg[[#This Row],[TC]]),0)</f>
        <v>7.7486731391585764</v>
      </c>
      <c r="Y5510" s="14"/>
    </row>
    <row r="5511" spans="1:25" ht="15" customHeight="1" x14ac:dyDescent="0.25">
      <c r="A5511" s="14">
        <f t="shared" si="86"/>
        <v>5508</v>
      </c>
      <c r="B5511" s="1">
        <v>44358</v>
      </c>
      <c r="C5511" s="18">
        <f>+YEAR(datos_arg[[#This Row],[Fecha]])</f>
        <v>2021</v>
      </c>
      <c r="D5511" s="18">
        <f>+MONTH(datos_arg[[#This Row],[Fecha]])</f>
        <v>6</v>
      </c>
      <c r="E5511" s="14" t="s">
        <v>5358</v>
      </c>
      <c r="F5511" s="14" t="s">
        <v>4108</v>
      </c>
      <c r="G5511" s="14"/>
      <c r="H5511" s="14" t="s">
        <v>8103</v>
      </c>
      <c r="I5511" s="14" t="s">
        <v>8105</v>
      </c>
      <c r="J5511" s="14" t="s">
        <v>733</v>
      </c>
      <c r="K5511" s="14" t="s">
        <v>420</v>
      </c>
      <c r="L5511" s="14" t="s">
        <v>425</v>
      </c>
      <c r="M5511" s="14" t="s">
        <v>5380</v>
      </c>
      <c r="N5511" s="14" t="s">
        <v>524</v>
      </c>
      <c r="O5511" s="14" t="s">
        <v>6552</v>
      </c>
      <c r="P5511" s="14" t="s">
        <v>6521</v>
      </c>
      <c r="Q5511" s="14"/>
      <c r="R5511" s="14" t="s">
        <v>4108</v>
      </c>
      <c r="S5511" s="14" t="s">
        <v>439</v>
      </c>
      <c r="T5511" s="35">
        <v>45000</v>
      </c>
      <c r="U5511" s="14" t="s">
        <v>4</v>
      </c>
      <c r="V5511" s="14">
        <v>154.5</v>
      </c>
      <c r="W5511" s="16">
        <f>+IF(datos_arg[[#This Row],[Moneda]]="ARS",datos_arg[[#This Row],[Monto]],datos_arg[[#This Row],[Monto]]*datos_arg[[#This Row],[TC]])</f>
        <v>45000</v>
      </c>
      <c r="X5511" s="16">
        <f>IFERROR(IF(datos_arg[[#This Row],[Moneda]]="USD",datos_arg[[#This Row],[Monto]],datos_arg[[#This Row],[Monto]]/datos_arg[[#This Row],[TC]]),0)</f>
        <v>291.26213592233012</v>
      </c>
      <c r="Y5511" s="14"/>
    </row>
    <row r="5512" spans="1:25" ht="15" customHeight="1" x14ac:dyDescent="0.25">
      <c r="A5512" s="14">
        <f t="shared" si="86"/>
        <v>5509</v>
      </c>
      <c r="B5512" s="1">
        <v>44358</v>
      </c>
      <c r="C5512" s="18">
        <f>+YEAR(datos_arg[[#This Row],[Fecha]])</f>
        <v>2021</v>
      </c>
      <c r="D5512" s="18">
        <f>+MONTH(datos_arg[[#This Row],[Fecha]])</f>
        <v>6</v>
      </c>
      <c r="E5512" s="14" t="s">
        <v>1015</v>
      </c>
      <c r="F5512" s="14" t="s">
        <v>403</v>
      </c>
      <c r="G5512" s="14" t="s">
        <v>5383</v>
      </c>
      <c r="H5512" s="14" t="s">
        <v>6646</v>
      </c>
      <c r="I5512" s="14" t="s">
        <v>7132</v>
      </c>
      <c r="J5512" s="14" t="s">
        <v>425</v>
      </c>
      <c r="K5512" s="14"/>
      <c r="L5512" s="14" t="s">
        <v>425</v>
      </c>
      <c r="M5512" s="14" t="s">
        <v>2382</v>
      </c>
      <c r="N5512" s="14" t="s">
        <v>360</v>
      </c>
      <c r="O5512" s="14" t="s">
        <v>6553</v>
      </c>
      <c r="P5512" s="14" t="s">
        <v>6434</v>
      </c>
      <c r="Q5512" s="14">
        <v>3</v>
      </c>
      <c r="R5512" s="14" t="s">
        <v>5383</v>
      </c>
      <c r="S5512" s="14" t="s">
        <v>439</v>
      </c>
      <c r="T5512" s="35">
        <v>453.59</v>
      </c>
      <c r="U5512" s="14" t="s">
        <v>4</v>
      </c>
      <c r="V5512" s="14">
        <v>154.5</v>
      </c>
      <c r="W5512" s="16">
        <f>+IF(datos_arg[[#This Row],[Moneda]]="ARS",datos_arg[[#This Row],[Monto]],datos_arg[[#This Row],[Monto]]*datos_arg[[#This Row],[TC]])</f>
        <v>453.59</v>
      </c>
      <c r="X5512" s="16">
        <f>IFERROR(IF(datos_arg[[#This Row],[Moneda]]="USD",datos_arg[[#This Row],[Monto]],datos_arg[[#This Row],[Monto]]/datos_arg[[#This Row],[TC]]),0)</f>
        <v>2.9358576051779934</v>
      </c>
      <c r="Y5512" s="14"/>
    </row>
    <row r="5513" spans="1:25" ht="15" customHeight="1" x14ac:dyDescent="0.25">
      <c r="A5513" s="14">
        <f t="shared" si="86"/>
        <v>5510</v>
      </c>
      <c r="B5513" s="1">
        <v>44358</v>
      </c>
      <c r="C5513" s="18">
        <f>+YEAR(datos_arg[[#This Row],[Fecha]])</f>
        <v>2021</v>
      </c>
      <c r="D5513" s="18">
        <f>+MONTH(datos_arg[[#This Row],[Fecha]])</f>
        <v>6</v>
      </c>
      <c r="E5513" s="14" t="s">
        <v>1015</v>
      </c>
      <c r="F5513" s="14" t="s">
        <v>403</v>
      </c>
      <c r="G5513" s="14" t="s">
        <v>5383</v>
      </c>
      <c r="H5513" s="14" t="s">
        <v>6646</v>
      </c>
      <c r="I5513" s="14" t="s">
        <v>7132</v>
      </c>
      <c r="J5513" s="14" t="s">
        <v>425</v>
      </c>
      <c r="K5513" s="14"/>
      <c r="L5513" s="14" t="s">
        <v>422</v>
      </c>
      <c r="M5513" s="14" t="s">
        <v>1526</v>
      </c>
      <c r="N5513" s="14" t="s">
        <v>360</v>
      </c>
      <c r="O5513" s="14" t="s">
        <v>6554</v>
      </c>
      <c r="P5513" s="14" t="s">
        <v>6434</v>
      </c>
      <c r="Q5513" s="14">
        <v>10</v>
      </c>
      <c r="R5513" s="14" t="s">
        <v>5383</v>
      </c>
      <c r="S5513" s="14" t="s">
        <v>439</v>
      </c>
      <c r="T5513" s="35">
        <v>11511.06</v>
      </c>
      <c r="U5513" s="14" t="s">
        <v>4</v>
      </c>
      <c r="V5513" s="14">
        <v>154.5</v>
      </c>
      <c r="W5513" s="16">
        <f>+IF(datos_arg[[#This Row],[Moneda]]="ARS",datos_arg[[#This Row],[Monto]],datos_arg[[#This Row],[Monto]]*datos_arg[[#This Row],[TC]])</f>
        <v>11511.06</v>
      </c>
      <c r="X5513" s="16">
        <f>IFERROR(IF(datos_arg[[#This Row],[Moneda]]="USD",datos_arg[[#This Row],[Monto]],datos_arg[[#This Row],[Monto]]/datos_arg[[#This Row],[TC]]),0)</f>
        <v>74.505242718446596</v>
      </c>
      <c r="Y5513" s="14"/>
    </row>
    <row r="5514" spans="1:25" ht="15" customHeight="1" x14ac:dyDescent="0.25">
      <c r="A5514" s="14">
        <f t="shared" si="86"/>
        <v>5511</v>
      </c>
      <c r="B5514" s="1">
        <v>44358</v>
      </c>
      <c r="C5514" s="18">
        <f>+YEAR(datos_arg[[#This Row],[Fecha]])</f>
        <v>2021</v>
      </c>
      <c r="D5514" s="18">
        <f>+MONTH(datos_arg[[#This Row],[Fecha]])</f>
        <v>6</v>
      </c>
      <c r="E5514" s="14" t="s">
        <v>1015</v>
      </c>
      <c r="F5514" s="14" t="s">
        <v>403</v>
      </c>
      <c r="G5514" s="14" t="s">
        <v>970</v>
      </c>
      <c r="H5514" s="14" t="s">
        <v>7132</v>
      </c>
      <c r="I5514" s="14" t="s">
        <v>7132</v>
      </c>
      <c r="J5514" s="14" t="s">
        <v>425</v>
      </c>
      <c r="K5514" s="14"/>
      <c r="L5514" s="14" t="s">
        <v>425</v>
      </c>
      <c r="M5514" s="14" t="s">
        <v>515</v>
      </c>
      <c r="N5514" s="14" t="s">
        <v>524</v>
      </c>
      <c r="O5514" s="14" t="s">
        <v>6555</v>
      </c>
      <c r="P5514" s="14" t="s">
        <v>6434</v>
      </c>
      <c r="Q5514" s="14">
        <v>2</v>
      </c>
      <c r="R5514" s="14" t="s">
        <v>970</v>
      </c>
      <c r="S5514" s="14" t="s">
        <v>439</v>
      </c>
      <c r="T5514" s="35">
        <v>540</v>
      </c>
      <c r="U5514" s="14" t="s">
        <v>4</v>
      </c>
      <c r="V5514" s="14">
        <v>154.5</v>
      </c>
      <c r="W5514" s="16">
        <f>+IF(datos_arg[[#This Row],[Moneda]]="ARS",datos_arg[[#This Row],[Monto]],datos_arg[[#This Row],[Monto]]*datos_arg[[#This Row],[TC]])</f>
        <v>540</v>
      </c>
      <c r="X5514" s="16">
        <f>IFERROR(IF(datos_arg[[#This Row],[Moneda]]="USD",datos_arg[[#This Row],[Monto]],datos_arg[[#This Row],[Monto]]/datos_arg[[#This Row],[TC]]),0)</f>
        <v>3.4951456310679609</v>
      </c>
      <c r="Y5514" s="14"/>
    </row>
    <row r="5515" spans="1:25" ht="15" customHeight="1" x14ac:dyDescent="0.25">
      <c r="A5515" s="14">
        <f t="shared" si="86"/>
        <v>5512</v>
      </c>
      <c r="B5515" s="1">
        <v>44358</v>
      </c>
      <c r="C5515" s="18">
        <f>+YEAR(datos_arg[[#This Row],[Fecha]])</f>
        <v>2021</v>
      </c>
      <c r="D5515" s="18">
        <f>+MONTH(datos_arg[[#This Row],[Fecha]])</f>
        <v>6</v>
      </c>
      <c r="E5515" s="14" t="s">
        <v>1015</v>
      </c>
      <c r="F5515" s="14" t="s">
        <v>403</v>
      </c>
      <c r="G5515" s="14" t="s">
        <v>970</v>
      </c>
      <c r="H5515" s="14" t="s">
        <v>7132</v>
      </c>
      <c r="I5515" s="14" t="s">
        <v>7132</v>
      </c>
      <c r="J5515" s="14" t="s">
        <v>425</v>
      </c>
      <c r="K5515" s="14"/>
      <c r="L5515" s="14" t="s">
        <v>425</v>
      </c>
      <c r="M5515" s="14" t="s">
        <v>515</v>
      </c>
      <c r="N5515" s="14" t="s">
        <v>524</v>
      </c>
      <c r="O5515" s="14" t="s">
        <v>6556</v>
      </c>
      <c r="P5515" s="14" t="s">
        <v>6434</v>
      </c>
      <c r="Q5515" s="14">
        <v>2</v>
      </c>
      <c r="R5515" s="14" t="s">
        <v>970</v>
      </c>
      <c r="S5515" s="14" t="s">
        <v>439</v>
      </c>
      <c r="T5515" s="35">
        <v>400</v>
      </c>
      <c r="U5515" s="14" t="s">
        <v>4</v>
      </c>
      <c r="V5515" s="14">
        <v>154.5</v>
      </c>
      <c r="W5515" s="16">
        <f>+IF(datos_arg[[#This Row],[Moneda]]="ARS",datos_arg[[#This Row],[Monto]],datos_arg[[#This Row],[Monto]]*datos_arg[[#This Row],[TC]])</f>
        <v>400</v>
      </c>
      <c r="X5515" s="16">
        <f>IFERROR(IF(datos_arg[[#This Row],[Moneda]]="USD",datos_arg[[#This Row],[Monto]],datos_arg[[#This Row],[Monto]]/datos_arg[[#This Row],[TC]]),0)</f>
        <v>2.5889967637540452</v>
      </c>
      <c r="Y5515" s="14"/>
    </row>
    <row r="5516" spans="1:25" ht="15" customHeight="1" x14ac:dyDescent="0.25">
      <c r="A5516" s="14">
        <f t="shared" si="86"/>
        <v>5513</v>
      </c>
      <c r="B5516" s="1">
        <v>44358</v>
      </c>
      <c r="C5516" s="18">
        <f>+YEAR(datos_arg[[#This Row],[Fecha]])</f>
        <v>2021</v>
      </c>
      <c r="D5516" s="18">
        <f>+MONTH(datos_arg[[#This Row],[Fecha]])</f>
        <v>6</v>
      </c>
      <c r="E5516" s="14" t="s">
        <v>1015</v>
      </c>
      <c r="F5516" s="14" t="s">
        <v>403</v>
      </c>
      <c r="G5516" s="14" t="s">
        <v>5383</v>
      </c>
      <c r="H5516" s="14" t="s">
        <v>7132</v>
      </c>
      <c r="I5516" s="14" t="s">
        <v>7132</v>
      </c>
      <c r="J5516" s="14" t="s">
        <v>425</v>
      </c>
      <c r="K5516" s="14"/>
      <c r="L5516" s="14" t="s">
        <v>425</v>
      </c>
      <c r="M5516" s="14" t="s">
        <v>815</v>
      </c>
      <c r="N5516" s="14" t="s">
        <v>6557</v>
      </c>
      <c r="O5516" s="14" t="s">
        <v>6558</v>
      </c>
      <c r="P5516" s="14" t="s">
        <v>6559</v>
      </c>
      <c r="Q5516" s="14">
        <v>65</v>
      </c>
      <c r="R5516" s="14" t="s">
        <v>5383</v>
      </c>
      <c r="S5516" s="14" t="s">
        <v>439</v>
      </c>
      <c r="T5516" s="35">
        <v>14500</v>
      </c>
      <c r="U5516" s="14" t="s">
        <v>4</v>
      </c>
      <c r="V5516" s="14">
        <v>154.5</v>
      </c>
      <c r="W5516" s="16">
        <f>+IF(datos_arg[[#This Row],[Moneda]]="ARS",datos_arg[[#This Row],[Monto]],datos_arg[[#This Row],[Monto]]*datos_arg[[#This Row],[TC]])</f>
        <v>14500</v>
      </c>
      <c r="X5516" s="16">
        <f>IFERROR(IF(datos_arg[[#This Row],[Moneda]]="USD",datos_arg[[#This Row],[Monto]],datos_arg[[#This Row],[Monto]]/datos_arg[[#This Row],[TC]]),0)</f>
        <v>93.851132686084142</v>
      </c>
      <c r="Y5516" s="14"/>
    </row>
    <row r="5517" spans="1:25" ht="15" customHeight="1" x14ac:dyDescent="0.25">
      <c r="A5517" s="14">
        <f t="shared" si="86"/>
        <v>5514</v>
      </c>
      <c r="B5517" s="1">
        <v>44358</v>
      </c>
      <c r="C5517" s="18">
        <f>+YEAR(datos_arg[[#This Row],[Fecha]])</f>
        <v>2021</v>
      </c>
      <c r="D5517" s="18">
        <f>+MONTH(datos_arg[[#This Row],[Fecha]])</f>
        <v>6</v>
      </c>
      <c r="E5517" s="14" t="s">
        <v>1015</v>
      </c>
      <c r="F5517" s="14" t="s">
        <v>403</v>
      </c>
      <c r="G5517" s="14" t="s">
        <v>5383</v>
      </c>
      <c r="H5517" s="14" t="s">
        <v>7132</v>
      </c>
      <c r="I5517" s="14" t="s">
        <v>7132</v>
      </c>
      <c r="J5517" s="14" t="s">
        <v>425</v>
      </c>
      <c r="K5517" s="14"/>
      <c r="L5517" s="14" t="s">
        <v>425</v>
      </c>
      <c r="M5517" s="14" t="s">
        <v>815</v>
      </c>
      <c r="N5517" s="14" t="s">
        <v>100</v>
      </c>
      <c r="O5517" s="14" t="s">
        <v>6560</v>
      </c>
      <c r="P5517" s="6" t="s">
        <v>6561</v>
      </c>
      <c r="Q5517" s="14">
        <v>2</v>
      </c>
      <c r="R5517" s="14" t="s">
        <v>5383</v>
      </c>
      <c r="S5517" s="14" t="s">
        <v>1762</v>
      </c>
      <c r="T5517" s="35">
        <v>671.34</v>
      </c>
      <c r="U5517" s="14" t="s">
        <v>4</v>
      </c>
      <c r="V5517" s="14">
        <v>152</v>
      </c>
      <c r="W5517" s="16">
        <f>+IF(datos_arg[[#This Row],[Moneda]]="ARS",datos_arg[[#This Row],[Monto]],datos_arg[[#This Row],[Monto]]*datos_arg[[#This Row],[TC]])</f>
        <v>671.34</v>
      </c>
      <c r="X5517" s="16">
        <f>IFERROR(IF(datos_arg[[#This Row],[Moneda]]="USD",datos_arg[[#This Row],[Monto]],datos_arg[[#This Row],[Monto]]/datos_arg[[#This Row],[TC]]),0)</f>
        <v>4.4167105263157893</v>
      </c>
      <c r="Y5517" s="14"/>
    </row>
    <row r="5518" spans="1:25" ht="15" customHeight="1" x14ac:dyDescent="0.25">
      <c r="A5518" s="14">
        <f t="shared" si="86"/>
        <v>5515</v>
      </c>
      <c r="B5518" s="1">
        <v>44358</v>
      </c>
      <c r="C5518" s="18">
        <f>+YEAR(datos_arg[[#This Row],[Fecha]])</f>
        <v>2021</v>
      </c>
      <c r="D5518" s="18">
        <f>+MONTH(datos_arg[[#This Row],[Fecha]])</f>
        <v>6</v>
      </c>
      <c r="E5518" s="14" t="s">
        <v>1015</v>
      </c>
      <c r="F5518" s="14" t="s">
        <v>403</v>
      </c>
      <c r="G5518" s="14" t="s">
        <v>5383</v>
      </c>
      <c r="H5518" s="14" t="s">
        <v>7132</v>
      </c>
      <c r="I5518" s="14" t="s">
        <v>7132</v>
      </c>
      <c r="J5518" s="14" t="s">
        <v>425</v>
      </c>
      <c r="K5518" s="14"/>
      <c r="L5518" s="14" t="s">
        <v>425</v>
      </c>
      <c r="M5518" s="14" t="s">
        <v>815</v>
      </c>
      <c r="N5518" s="14" t="s">
        <v>100</v>
      </c>
      <c r="O5518" s="14" t="s">
        <v>6562</v>
      </c>
      <c r="P5518" s="14" t="s">
        <v>6561</v>
      </c>
      <c r="Q5518" s="14">
        <v>1</v>
      </c>
      <c r="R5518" s="14" t="s">
        <v>5383</v>
      </c>
      <c r="S5518" s="14" t="s">
        <v>1762</v>
      </c>
      <c r="T5518" s="35">
        <v>1051.1500000000001</v>
      </c>
      <c r="U5518" s="14" t="s">
        <v>4</v>
      </c>
      <c r="V5518" s="14">
        <v>152</v>
      </c>
      <c r="W5518" s="16">
        <f>+IF(datos_arg[[#This Row],[Moneda]]="ARS",datos_arg[[#This Row],[Monto]],datos_arg[[#This Row],[Monto]]*datos_arg[[#This Row],[TC]])</f>
        <v>1051.1500000000001</v>
      </c>
      <c r="X5518" s="16">
        <f>IFERROR(IF(datos_arg[[#This Row],[Moneda]]="USD",datos_arg[[#This Row],[Monto]],datos_arg[[#This Row],[Monto]]/datos_arg[[#This Row],[TC]]),0)</f>
        <v>6.9154605263157904</v>
      </c>
      <c r="Y5518" s="14"/>
    </row>
    <row r="5519" spans="1:25" ht="15" customHeight="1" x14ac:dyDescent="0.25">
      <c r="A5519" s="14">
        <f t="shared" si="86"/>
        <v>5516</v>
      </c>
      <c r="B5519" s="1">
        <v>44358</v>
      </c>
      <c r="C5519" s="18">
        <f>+YEAR(datos_arg[[#This Row],[Fecha]])</f>
        <v>2021</v>
      </c>
      <c r="D5519" s="18">
        <f>+MONTH(datos_arg[[#This Row],[Fecha]])</f>
        <v>6</v>
      </c>
      <c r="E5519" s="14" t="s">
        <v>1015</v>
      </c>
      <c r="F5519" s="14" t="s">
        <v>403</v>
      </c>
      <c r="G5519" s="14" t="s">
        <v>5383</v>
      </c>
      <c r="H5519" s="14" t="s">
        <v>7132</v>
      </c>
      <c r="I5519" s="14" t="s">
        <v>7132</v>
      </c>
      <c r="J5519" s="14" t="s">
        <v>425</v>
      </c>
      <c r="K5519" s="14"/>
      <c r="L5519" s="14" t="s">
        <v>425</v>
      </c>
      <c r="M5519" s="14" t="s">
        <v>815</v>
      </c>
      <c r="N5519" s="14" t="s">
        <v>100</v>
      </c>
      <c r="O5519" s="14" t="s">
        <v>6563</v>
      </c>
      <c r="P5519" s="14" t="s">
        <v>6561</v>
      </c>
      <c r="Q5519" s="14">
        <v>0</v>
      </c>
      <c r="R5519" s="14" t="s">
        <v>5383</v>
      </c>
      <c r="S5519" s="14" t="s">
        <v>439</v>
      </c>
      <c r="T5519" s="35">
        <v>5702.66</v>
      </c>
      <c r="U5519" s="14" t="s">
        <v>4</v>
      </c>
      <c r="V5519" s="14">
        <v>154.5</v>
      </c>
      <c r="W5519" s="16">
        <f>+IF(datos_arg[[#This Row],[Moneda]]="ARS",datos_arg[[#This Row],[Monto]],datos_arg[[#This Row],[Monto]]*datos_arg[[#This Row],[TC]])</f>
        <v>5702.66</v>
      </c>
      <c r="X5519" s="16">
        <f>IFERROR(IF(datos_arg[[#This Row],[Moneda]]="USD",datos_arg[[#This Row],[Monto]],datos_arg[[#This Row],[Monto]]/datos_arg[[#This Row],[TC]]),0)</f>
        <v>36.910420711974112</v>
      </c>
      <c r="Y5519" s="14"/>
    </row>
    <row r="5520" spans="1:25" ht="15" customHeight="1" x14ac:dyDescent="0.25">
      <c r="A5520" s="14">
        <f t="shared" si="86"/>
        <v>5517</v>
      </c>
      <c r="B5520" s="1">
        <v>44358</v>
      </c>
      <c r="C5520" s="18">
        <f>+YEAR(datos_arg[[#This Row],[Fecha]])</f>
        <v>2021</v>
      </c>
      <c r="D5520" s="18">
        <f>+MONTH(datos_arg[[#This Row],[Fecha]])</f>
        <v>6</v>
      </c>
      <c r="E5520" s="14" t="s">
        <v>1015</v>
      </c>
      <c r="F5520" s="14" t="s">
        <v>403</v>
      </c>
      <c r="G5520" s="14" t="s">
        <v>5383</v>
      </c>
      <c r="H5520" s="14" t="s">
        <v>7132</v>
      </c>
      <c r="I5520" s="14" t="s">
        <v>7132</v>
      </c>
      <c r="J5520" s="14" t="s">
        <v>425</v>
      </c>
      <c r="K5520" s="14"/>
      <c r="L5520" s="14" t="s">
        <v>425</v>
      </c>
      <c r="M5520" s="14" t="s">
        <v>815</v>
      </c>
      <c r="N5520" s="14" t="s">
        <v>100</v>
      </c>
      <c r="O5520" s="14" t="s">
        <v>6564</v>
      </c>
      <c r="P5520" s="14" t="s">
        <v>6561</v>
      </c>
      <c r="Q5520" s="14">
        <v>0</v>
      </c>
      <c r="R5520" s="14" t="s">
        <v>5383</v>
      </c>
      <c r="S5520" s="14" t="s">
        <v>439</v>
      </c>
      <c r="T5520" s="35">
        <v>8928.85</v>
      </c>
      <c r="U5520" s="14" t="s">
        <v>4</v>
      </c>
      <c r="V5520" s="14">
        <v>154.5</v>
      </c>
      <c r="W5520" s="16">
        <f>+IF(datos_arg[[#This Row],[Moneda]]="ARS",datos_arg[[#This Row],[Monto]],datos_arg[[#This Row],[Monto]]*datos_arg[[#This Row],[TC]])</f>
        <v>8928.85</v>
      </c>
      <c r="X5520" s="16">
        <f>IFERROR(IF(datos_arg[[#This Row],[Moneda]]="USD",datos_arg[[#This Row],[Monto]],datos_arg[[#This Row],[Monto]]/datos_arg[[#This Row],[TC]]),0)</f>
        <v>57.791909385113271</v>
      </c>
      <c r="Y5520" s="14"/>
    </row>
    <row r="5521" spans="1:25" ht="15" customHeight="1" x14ac:dyDescent="0.25">
      <c r="A5521" s="14">
        <f t="shared" si="86"/>
        <v>5518</v>
      </c>
      <c r="B5521" s="1">
        <v>44358</v>
      </c>
      <c r="C5521" s="18">
        <f>+YEAR(datos_arg[[#This Row],[Fecha]])</f>
        <v>2021</v>
      </c>
      <c r="D5521" s="18">
        <f>+MONTH(datos_arg[[#This Row],[Fecha]])</f>
        <v>6</v>
      </c>
      <c r="E5521" s="14" t="s">
        <v>5358</v>
      </c>
      <c r="F5521" s="14" t="s">
        <v>85</v>
      </c>
      <c r="G5521" s="14"/>
      <c r="H5521" s="14" t="s">
        <v>6646</v>
      </c>
      <c r="I5521" s="14" t="s">
        <v>6685</v>
      </c>
      <c r="J5521" s="14" t="s">
        <v>425</v>
      </c>
      <c r="K5521" s="14"/>
      <c r="L5521" s="14" t="s">
        <v>421</v>
      </c>
      <c r="M5521" s="14" t="s">
        <v>1007</v>
      </c>
      <c r="N5521" s="14" t="s">
        <v>100</v>
      </c>
      <c r="O5521" s="14" t="s">
        <v>6565</v>
      </c>
      <c r="P5521" s="14" t="s">
        <v>6566</v>
      </c>
      <c r="Q5521" s="14">
        <v>1</v>
      </c>
      <c r="R5521" s="14" t="s">
        <v>85</v>
      </c>
      <c r="S5521" s="14" t="s">
        <v>439</v>
      </c>
      <c r="T5521" s="35">
        <v>4968.8599999999997</v>
      </c>
      <c r="U5521" s="14" t="s">
        <v>4</v>
      </c>
      <c r="V5521" s="14">
        <v>154.5</v>
      </c>
      <c r="W5521" s="16">
        <f>+IF(datos_arg[[#This Row],[Moneda]]="ARS",datos_arg[[#This Row],[Monto]],datos_arg[[#This Row],[Monto]]*datos_arg[[#This Row],[TC]])</f>
        <v>4968.8599999999997</v>
      </c>
      <c r="X5521" s="16">
        <f>IFERROR(IF(datos_arg[[#This Row],[Moneda]]="USD",datos_arg[[#This Row],[Monto]],datos_arg[[#This Row],[Monto]]/datos_arg[[#This Row],[TC]]),0)</f>
        <v>32.160906148867312</v>
      </c>
      <c r="Y5521" s="14"/>
    </row>
    <row r="5522" spans="1:25" ht="15" customHeight="1" x14ac:dyDescent="0.25">
      <c r="A5522" s="14">
        <f t="shared" si="86"/>
        <v>5519</v>
      </c>
      <c r="B5522" s="1">
        <v>44358</v>
      </c>
      <c r="C5522" s="18">
        <f>+YEAR(datos_arg[[#This Row],[Fecha]])</f>
        <v>2021</v>
      </c>
      <c r="D5522" s="18">
        <f>+MONTH(datos_arg[[#This Row],[Fecha]])</f>
        <v>6</v>
      </c>
      <c r="E5522" s="14" t="s">
        <v>5358</v>
      </c>
      <c r="F5522" s="14" t="s">
        <v>85</v>
      </c>
      <c r="G5522" s="14"/>
      <c r="H5522" s="14" t="s">
        <v>6646</v>
      </c>
      <c r="I5522" s="14" t="s">
        <v>6685</v>
      </c>
      <c r="J5522" s="14" t="s">
        <v>425</v>
      </c>
      <c r="K5522" s="14"/>
      <c r="L5522" s="14" t="s">
        <v>421</v>
      </c>
      <c r="M5522" s="14" t="s">
        <v>1007</v>
      </c>
      <c r="N5522" s="14" t="s">
        <v>100</v>
      </c>
      <c r="O5522" s="14" t="s">
        <v>6567</v>
      </c>
      <c r="P5522" s="14" t="s">
        <v>6566</v>
      </c>
      <c r="Q5522" s="14">
        <v>1</v>
      </c>
      <c r="R5522" s="14" t="s">
        <v>85</v>
      </c>
      <c r="S5522" s="14" t="s">
        <v>439</v>
      </c>
      <c r="T5522" s="35">
        <v>11130.59</v>
      </c>
      <c r="U5522" s="14" t="s">
        <v>4</v>
      </c>
      <c r="V5522" s="14">
        <v>154.5</v>
      </c>
      <c r="W5522" s="16">
        <f>+IF(datos_arg[[#This Row],[Moneda]]="ARS",datos_arg[[#This Row],[Monto]],datos_arg[[#This Row],[Monto]]*datos_arg[[#This Row],[TC]])</f>
        <v>11130.59</v>
      </c>
      <c r="X5522" s="16">
        <f>IFERROR(IF(datos_arg[[#This Row],[Moneda]]="USD",datos_arg[[#This Row],[Monto]],datos_arg[[#This Row],[Monto]]/datos_arg[[#This Row],[TC]]),0)</f>
        <v>72.042653721682854</v>
      </c>
      <c r="Y5522" s="14"/>
    </row>
    <row r="5523" spans="1:25" ht="15" customHeight="1" x14ac:dyDescent="0.25">
      <c r="A5523" s="14">
        <f t="shared" si="86"/>
        <v>5520</v>
      </c>
      <c r="B5523" s="1">
        <v>44358</v>
      </c>
      <c r="C5523" s="18">
        <f>+YEAR(datos_arg[[#This Row],[Fecha]])</f>
        <v>2021</v>
      </c>
      <c r="D5523" s="18">
        <f>+MONTH(datos_arg[[#This Row],[Fecha]])</f>
        <v>6</v>
      </c>
      <c r="E5523" s="14" t="s">
        <v>1015</v>
      </c>
      <c r="F5523" s="14" t="s">
        <v>403</v>
      </c>
      <c r="G5523" s="14" t="s">
        <v>5383</v>
      </c>
      <c r="H5523" s="14" t="s">
        <v>6646</v>
      </c>
      <c r="I5523" s="14" t="s">
        <v>6685</v>
      </c>
      <c r="J5523" s="14" t="s">
        <v>425</v>
      </c>
      <c r="K5523" s="14"/>
      <c r="L5523" s="14" t="s">
        <v>421</v>
      </c>
      <c r="M5523" s="14" t="s">
        <v>5346</v>
      </c>
      <c r="N5523" s="14" t="s">
        <v>100</v>
      </c>
      <c r="O5523" s="14" t="s">
        <v>6568</v>
      </c>
      <c r="P5523" s="14" t="s">
        <v>6566</v>
      </c>
      <c r="Q5523" s="14">
        <v>1</v>
      </c>
      <c r="R5523" s="14" t="s">
        <v>5383</v>
      </c>
      <c r="S5523" s="14" t="s">
        <v>439</v>
      </c>
      <c r="T5523" s="35">
        <v>986.08</v>
      </c>
      <c r="U5523" s="14" t="s">
        <v>4</v>
      </c>
      <c r="V5523" s="14">
        <v>154.5</v>
      </c>
      <c r="W5523" s="16">
        <f>+IF(datos_arg[[#This Row],[Moneda]]="ARS",datos_arg[[#This Row],[Monto]],datos_arg[[#This Row],[Monto]]*datos_arg[[#This Row],[TC]])</f>
        <v>986.08</v>
      </c>
      <c r="X5523" s="16">
        <f>IFERROR(IF(datos_arg[[#This Row],[Moneda]]="USD",datos_arg[[#This Row],[Monto]],datos_arg[[#This Row],[Monto]]/datos_arg[[#This Row],[TC]]),0)</f>
        <v>6.3823948220064723</v>
      </c>
      <c r="Y5523" s="14"/>
    </row>
    <row r="5524" spans="1:25" ht="15" customHeight="1" x14ac:dyDescent="0.25">
      <c r="A5524" s="14">
        <f t="shared" si="86"/>
        <v>5521</v>
      </c>
      <c r="B5524" s="1">
        <v>44358</v>
      </c>
      <c r="C5524" s="18">
        <f>+YEAR(datos_arg[[#This Row],[Fecha]])</f>
        <v>2021</v>
      </c>
      <c r="D5524" s="18">
        <f>+MONTH(datos_arg[[#This Row],[Fecha]])</f>
        <v>6</v>
      </c>
      <c r="E5524" s="14" t="s">
        <v>5358</v>
      </c>
      <c r="F5524" s="14" t="s">
        <v>85</v>
      </c>
      <c r="G5524" s="14"/>
      <c r="H5524" s="14" t="s">
        <v>6646</v>
      </c>
      <c r="I5524" s="14" t="s">
        <v>6685</v>
      </c>
      <c r="J5524" s="14" t="s">
        <v>425</v>
      </c>
      <c r="K5524" s="14"/>
      <c r="L5524" s="14" t="s">
        <v>425</v>
      </c>
      <c r="M5524" s="14" t="s">
        <v>3012</v>
      </c>
      <c r="N5524" s="14" t="s">
        <v>100</v>
      </c>
      <c r="O5524" s="14" t="s">
        <v>6569</v>
      </c>
      <c r="P5524" s="14" t="s">
        <v>6566</v>
      </c>
      <c r="Q5524" s="14">
        <v>1</v>
      </c>
      <c r="R5524" s="14" t="s">
        <v>85</v>
      </c>
      <c r="S5524" s="14" t="s">
        <v>439</v>
      </c>
      <c r="T5524" s="35">
        <v>464.26</v>
      </c>
      <c r="U5524" s="14" t="s">
        <v>4</v>
      </c>
      <c r="V5524" s="14">
        <v>154.5</v>
      </c>
      <c r="W5524" s="16">
        <f>+IF(datos_arg[[#This Row],[Moneda]]="ARS",datos_arg[[#This Row],[Monto]],datos_arg[[#This Row],[Monto]]*datos_arg[[#This Row],[TC]])</f>
        <v>464.26</v>
      </c>
      <c r="X5524" s="16">
        <f>IFERROR(IF(datos_arg[[#This Row],[Moneda]]="USD",datos_arg[[#This Row],[Monto]],datos_arg[[#This Row],[Monto]]/datos_arg[[#This Row],[TC]]),0)</f>
        <v>3.0049190938511328</v>
      </c>
      <c r="Y5524" s="14"/>
    </row>
    <row r="5525" spans="1:25" ht="15" customHeight="1" x14ac:dyDescent="0.25">
      <c r="A5525" s="14">
        <f t="shared" si="86"/>
        <v>5522</v>
      </c>
      <c r="B5525" s="1">
        <v>44358</v>
      </c>
      <c r="C5525" s="18">
        <f>+YEAR(datos_arg[[#This Row],[Fecha]])</f>
        <v>2021</v>
      </c>
      <c r="D5525" s="18">
        <f>+MONTH(datos_arg[[#This Row],[Fecha]])</f>
        <v>6</v>
      </c>
      <c r="E5525" s="14" t="s">
        <v>617</v>
      </c>
      <c r="F5525" s="14" t="s">
        <v>8101</v>
      </c>
      <c r="G5525" s="14"/>
      <c r="H5525" s="14" t="s">
        <v>6646</v>
      </c>
      <c r="I5525" s="14" t="s">
        <v>6685</v>
      </c>
      <c r="J5525" s="14" t="s">
        <v>425</v>
      </c>
      <c r="K5525" s="14"/>
      <c r="L5525" s="14" t="s">
        <v>421</v>
      </c>
      <c r="M5525" s="14" t="s">
        <v>1011</v>
      </c>
      <c r="N5525" s="14" t="s">
        <v>100</v>
      </c>
      <c r="O5525" s="14" t="s">
        <v>6570</v>
      </c>
      <c r="P5525" s="14" t="s">
        <v>6566</v>
      </c>
      <c r="Q5525" s="14">
        <v>6</v>
      </c>
      <c r="R5525" s="14" t="s">
        <v>8101</v>
      </c>
      <c r="S5525" s="14" t="s">
        <v>439</v>
      </c>
      <c r="T5525" s="35">
        <v>1554</v>
      </c>
      <c r="U5525" s="14" t="s">
        <v>4</v>
      </c>
      <c r="V5525" s="14">
        <v>154.5</v>
      </c>
      <c r="W5525" s="16">
        <f>+IF(datos_arg[[#This Row],[Moneda]]="ARS",datos_arg[[#This Row],[Monto]],datos_arg[[#This Row],[Monto]]*datos_arg[[#This Row],[TC]])</f>
        <v>1554</v>
      </c>
      <c r="X5525" s="16">
        <f>IFERROR(IF(datos_arg[[#This Row],[Moneda]]="USD",datos_arg[[#This Row],[Monto]],datos_arg[[#This Row],[Monto]]/datos_arg[[#This Row],[TC]]),0)</f>
        <v>10.058252427184467</v>
      </c>
      <c r="Y5525" s="14"/>
    </row>
    <row r="5526" spans="1:25" ht="15" customHeight="1" x14ac:dyDescent="0.25">
      <c r="A5526" s="14">
        <f t="shared" si="86"/>
        <v>5523</v>
      </c>
      <c r="B5526" s="1">
        <v>44358</v>
      </c>
      <c r="C5526" s="18">
        <f>+YEAR(datos_arg[[#This Row],[Fecha]])</f>
        <v>2021</v>
      </c>
      <c r="D5526" s="18">
        <f>+MONTH(datos_arg[[#This Row],[Fecha]])</f>
        <v>6</v>
      </c>
      <c r="E5526" s="14" t="s">
        <v>449</v>
      </c>
      <c r="F5526" s="14" t="s">
        <v>505</v>
      </c>
      <c r="G5526" s="14"/>
      <c r="H5526" s="14" t="s">
        <v>7132</v>
      </c>
      <c r="I5526" s="14" t="s">
        <v>7132</v>
      </c>
      <c r="J5526" s="14" t="s">
        <v>425</v>
      </c>
      <c r="K5526" s="14"/>
      <c r="L5526" s="14" t="s">
        <v>425</v>
      </c>
      <c r="M5526" s="14" t="s">
        <v>613</v>
      </c>
      <c r="N5526" s="14" t="s">
        <v>2273</v>
      </c>
      <c r="O5526" s="14" t="s">
        <v>2592</v>
      </c>
      <c r="P5526" s="14"/>
      <c r="Q5526" s="14"/>
      <c r="R5526" s="14" t="s">
        <v>505</v>
      </c>
      <c r="S5526" s="14" t="s">
        <v>613</v>
      </c>
      <c r="T5526" s="35">
        <v>50</v>
      </c>
      <c r="U5526" s="14" t="s">
        <v>4</v>
      </c>
      <c r="V5526" s="14">
        <v>154.5</v>
      </c>
      <c r="W5526" s="16">
        <f>+IF(datos_arg[[#This Row],[Moneda]]="ARS",datos_arg[[#This Row],[Monto]],datos_arg[[#This Row],[Monto]]*datos_arg[[#This Row],[TC]])</f>
        <v>50</v>
      </c>
      <c r="X5526" s="16">
        <f>IFERROR(IF(datos_arg[[#This Row],[Moneda]]="USD",datos_arg[[#This Row],[Monto]],datos_arg[[#This Row],[Monto]]/datos_arg[[#This Row],[TC]]),0)</f>
        <v>0.32362459546925565</v>
      </c>
      <c r="Y5526" s="14"/>
    </row>
    <row r="5527" spans="1:25" ht="15" customHeight="1" x14ac:dyDescent="0.25">
      <c r="A5527" s="14">
        <f t="shared" si="86"/>
        <v>5524</v>
      </c>
      <c r="B5527" s="1">
        <v>44358</v>
      </c>
      <c r="C5527" s="18">
        <f>+YEAR(datos_arg[[#This Row],[Fecha]])</f>
        <v>2021</v>
      </c>
      <c r="D5527" s="18">
        <f>+MONTH(datos_arg[[#This Row],[Fecha]])</f>
        <v>6</v>
      </c>
      <c r="E5527" s="14" t="s">
        <v>1015</v>
      </c>
      <c r="F5527" s="14" t="s">
        <v>403</v>
      </c>
      <c r="G5527" s="14" t="s">
        <v>5383</v>
      </c>
      <c r="H5527" s="14" t="s">
        <v>8103</v>
      </c>
      <c r="I5527" s="14" t="s">
        <v>8105</v>
      </c>
      <c r="J5527" s="14" t="s">
        <v>422</v>
      </c>
      <c r="K5527" s="14" t="s">
        <v>422</v>
      </c>
      <c r="L5527" s="14" t="s">
        <v>422</v>
      </c>
      <c r="M5527" s="14" t="s">
        <v>2821</v>
      </c>
      <c r="N5527" s="14" t="s">
        <v>4537</v>
      </c>
      <c r="O5527" s="14" t="s">
        <v>6571</v>
      </c>
      <c r="P5527" s="14" t="s">
        <v>6572</v>
      </c>
      <c r="Q5527" s="14">
        <v>5</v>
      </c>
      <c r="R5527" s="14" t="s">
        <v>5383</v>
      </c>
      <c r="S5527" s="14" t="s">
        <v>439</v>
      </c>
      <c r="T5527" s="35">
        <v>102.85</v>
      </c>
      <c r="U5527" s="14" t="s">
        <v>4</v>
      </c>
      <c r="V5527" s="14">
        <v>154.5</v>
      </c>
      <c r="W5527" s="16">
        <f>+IF(datos_arg[[#This Row],[Moneda]]="ARS",datos_arg[[#This Row],[Monto]],datos_arg[[#This Row],[Monto]]*datos_arg[[#This Row],[TC]])</f>
        <v>102.85</v>
      </c>
      <c r="X5527" s="16">
        <f>IFERROR(IF(datos_arg[[#This Row],[Moneda]]="USD",datos_arg[[#This Row],[Monto]],datos_arg[[#This Row],[Monto]]/datos_arg[[#This Row],[TC]]),0)</f>
        <v>0.66569579288025882</v>
      </c>
      <c r="Y5527" s="14"/>
    </row>
    <row r="5528" spans="1:25" ht="15" customHeight="1" x14ac:dyDescent="0.25">
      <c r="A5528" s="14">
        <f t="shared" si="86"/>
        <v>5525</v>
      </c>
      <c r="B5528" s="1">
        <v>44358</v>
      </c>
      <c r="C5528" s="18">
        <f>+YEAR(datos_arg[[#This Row],[Fecha]])</f>
        <v>2021</v>
      </c>
      <c r="D5528" s="18">
        <f>+MONTH(datos_arg[[#This Row],[Fecha]])</f>
        <v>6</v>
      </c>
      <c r="E5528" s="14" t="s">
        <v>617</v>
      </c>
      <c r="F5528" s="14" t="s">
        <v>8101</v>
      </c>
      <c r="G5528" s="14"/>
      <c r="H5528" s="14" t="s">
        <v>8103</v>
      </c>
      <c r="I5528" s="14" t="s">
        <v>8105</v>
      </c>
      <c r="J5528" s="14" t="s">
        <v>422</v>
      </c>
      <c r="K5528" s="14" t="s">
        <v>422</v>
      </c>
      <c r="L5528" s="14" t="s">
        <v>422</v>
      </c>
      <c r="M5528" s="14" t="s">
        <v>1439</v>
      </c>
      <c r="N5528" s="14" t="s">
        <v>1357</v>
      </c>
      <c r="O5528" s="14" t="s">
        <v>6573</v>
      </c>
      <c r="P5528" s="14" t="s">
        <v>6574</v>
      </c>
      <c r="Q5528" s="14">
        <v>5</v>
      </c>
      <c r="R5528" s="14" t="s">
        <v>8101</v>
      </c>
      <c r="S5528" s="14" t="s">
        <v>439</v>
      </c>
      <c r="T5528" s="35">
        <v>2245.3200000000002</v>
      </c>
      <c r="U5528" s="14" t="s">
        <v>4</v>
      </c>
      <c r="V5528" s="14">
        <v>154.5</v>
      </c>
      <c r="W5528" s="16">
        <f>+IF(datos_arg[[#This Row],[Moneda]]="ARS",datos_arg[[#This Row],[Monto]],datos_arg[[#This Row],[Monto]]*datos_arg[[#This Row],[TC]])</f>
        <v>2245.3200000000002</v>
      </c>
      <c r="X5528" s="16">
        <f>IFERROR(IF(datos_arg[[#This Row],[Moneda]]="USD",datos_arg[[#This Row],[Monto]],datos_arg[[#This Row],[Monto]]/datos_arg[[#This Row],[TC]]),0)</f>
        <v>14.532815533980584</v>
      </c>
      <c r="Y5528" s="14"/>
    </row>
    <row r="5529" spans="1:25" ht="15" customHeight="1" x14ac:dyDescent="0.25">
      <c r="A5529" s="14">
        <f t="shared" si="86"/>
        <v>5526</v>
      </c>
      <c r="B5529" s="1">
        <v>44358</v>
      </c>
      <c r="C5529" s="18">
        <f>+YEAR(datos_arg[[#This Row],[Fecha]])</f>
        <v>2021</v>
      </c>
      <c r="D5529" s="18">
        <f>+MONTH(datos_arg[[#This Row],[Fecha]])</f>
        <v>6</v>
      </c>
      <c r="E5529" s="14" t="s">
        <v>1015</v>
      </c>
      <c r="F5529" s="14" t="s">
        <v>403</v>
      </c>
      <c r="G5529" s="14" t="s">
        <v>5383</v>
      </c>
      <c r="H5529" s="14" t="s">
        <v>1024</v>
      </c>
      <c r="I5529" s="14" t="s">
        <v>7132</v>
      </c>
      <c r="J5529" s="14" t="s">
        <v>425</v>
      </c>
      <c r="K5529" s="14" t="s">
        <v>422</v>
      </c>
      <c r="L5529" s="14" t="s">
        <v>422</v>
      </c>
      <c r="M5529" s="14" t="s">
        <v>1112</v>
      </c>
      <c r="N5529" s="14" t="s">
        <v>1576</v>
      </c>
      <c r="O5529" s="14" t="s">
        <v>6575</v>
      </c>
      <c r="P5529" s="14" t="s">
        <v>6576</v>
      </c>
      <c r="Q5529" s="14"/>
      <c r="R5529" s="14" t="s">
        <v>5383</v>
      </c>
      <c r="S5529" s="14" t="s">
        <v>439</v>
      </c>
      <c r="T5529" s="35">
        <v>1460</v>
      </c>
      <c r="U5529" s="14" t="s">
        <v>4</v>
      </c>
      <c r="V5529" s="14">
        <v>154.5</v>
      </c>
      <c r="W5529" s="16">
        <f>+IF(datos_arg[[#This Row],[Moneda]]="ARS",datos_arg[[#This Row],[Monto]],datos_arg[[#This Row],[Monto]]*datos_arg[[#This Row],[TC]])</f>
        <v>1460</v>
      </c>
      <c r="X5529" s="16">
        <f>IFERROR(IF(datos_arg[[#This Row],[Moneda]]="USD",datos_arg[[#This Row],[Monto]],datos_arg[[#This Row],[Monto]]/datos_arg[[#This Row],[TC]]),0)</f>
        <v>9.4498381877022659</v>
      </c>
      <c r="Y5529" s="14"/>
    </row>
    <row r="5530" spans="1:25" x14ac:dyDescent="0.25">
      <c r="A5530" s="14">
        <f t="shared" si="86"/>
        <v>5527</v>
      </c>
      <c r="B5530" s="1">
        <v>44358</v>
      </c>
      <c r="C5530" s="18">
        <f>+YEAR(datos_arg[[#This Row],[Fecha]])</f>
        <v>2021</v>
      </c>
      <c r="D5530" s="18">
        <f>+MONTH(datos_arg[[#This Row],[Fecha]])</f>
        <v>6</v>
      </c>
      <c r="E5530" s="14" t="s">
        <v>408</v>
      </c>
      <c r="F5530" s="14" t="s">
        <v>69</v>
      </c>
      <c r="G5530" s="14"/>
      <c r="H5530" s="14" t="s">
        <v>7132</v>
      </c>
      <c r="I5530" s="14" t="s">
        <v>7132</v>
      </c>
      <c r="J5530" s="14" t="s">
        <v>425</v>
      </c>
      <c r="K5530" s="14"/>
      <c r="L5530" s="14" t="s">
        <v>425</v>
      </c>
      <c r="M5530" s="14" t="s">
        <v>2530</v>
      </c>
      <c r="N5530" s="14" t="s">
        <v>2530</v>
      </c>
      <c r="O5530" s="14"/>
      <c r="P5530" s="14"/>
      <c r="Q5530" s="14"/>
      <c r="R5530" s="14" t="s">
        <v>439</v>
      </c>
      <c r="S5530" s="14" t="s">
        <v>440</v>
      </c>
      <c r="T5530" s="35">
        <v>2500</v>
      </c>
      <c r="U5530" s="14" t="s">
        <v>2</v>
      </c>
      <c r="V5530" s="14">
        <v>155</v>
      </c>
      <c r="W5530" s="16">
        <f>+IF(datos_arg[[#This Row],[Moneda]]="ARS",datos_arg[[#This Row],[Monto]],datos_arg[[#This Row],[Monto]]*datos_arg[[#This Row],[TC]])</f>
        <v>387500</v>
      </c>
      <c r="X5530" s="16">
        <f>IFERROR(IF(datos_arg[[#This Row],[Moneda]]="USD",datos_arg[[#This Row],[Monto]],datos_arg[[#This Row],[Monto]]/datos_arg[[#This Row],[TC]]),0)</f>
        <v>2500</v>
      </c>
      <c r="Y5530" s="14"/>
    </row>
    <row r="5531" spans="1:25" ht="15" customHeight="1" x14ac:dyDescent="0.25">
      <c r="A5531" s="14">
        <f t="shared" si="86"/>
        <v>5528</v>
      </c>
      <c r="B5531" s="1">
        <v>44358</v>
      </c>
      <c r="C5531" s="18">
        <f>+YEAR(datos_arg[[#This Row],[Fecha]])</f>
        <v>2021</v>
      </c>
      <c r="D5531" s="18">
        <f>+MONTH(datos_arg[[#This Row],[Fecha]])</f>
        <v>6</v>
      </c>
      <c r="E5531" s="14" t="s">
        <v>5358</v>
      </c>
      <c r="F5531" s="14" t="s">
        <v>4108</v>
      </c>
      <c r="G5531" s="14"/>
      <c r="H5531" s="14" t="s">
        <v>6646</v>
      </c>
      <c r="I5531" s="14" t="s">
        <v>6775</v>
      </c>
      <c r="J5531" s="14" t="s">
        <v>482</v>
      </c>
      <c r="K5531" s="14"/>
      <c r="L5531" s="14" t="s">
        <v>425</v>
      </c>
      <c r="M5531" s="14" t="s">
        <v>5381</v>
      </c>
      <c r="N5531" s="14" t="s">
        <v>1019</v>
      </c>
      <c r="O5531" s="14" t="s">
        <v>5203</v>
      </c>
      <c r="P5531" s="14"/>
      <c r="Q5531" s="14"/>
      <c r="R5531" s="14" t="s">
        <v>4108</v>
      </c>
      <c r="S5531" s="14" t="s">
        <v>439</v>
      </c>
      <c r="T5531" s="35">
        <v>40000</v>
      </c>
      <c r="U5531" s="14" t="s">
        <v>4</v>
      </c>
      <c r="V5531" s="14">
        <v>155</v>
      </c>
      <c r="W5531" s="16">
        <f>+IF(datos_arg[[#This Row],[Moneda]]="ARS",datos_arg[[#This Row],[Monto]],datos_arg[[#This Row],[Monto]]*datos_arg[[#This Row],[TC]])</f>
        <v>40000</v>
      </c>
      <c r="X5531" s="16">
        <f>IFERROR(IF(datos_arg[[#This Row],[Moneda]]="USD",datos_arg[[#This Row],[Monto]],datos_arg[[#This Row],[Monto]]/datos_arg[[#This Row],[TC]]),0)</f>
        <v>258.06451612903226</v>
      </c>
      <c r="Y5531" s="14"/>
    </row>
    <row r="5532" spans="1:25" ht="15" customHeight="1" x14ac:dyDescent="0.25">
      <c r="A5532" s="14">
        <f t="shared" si="86"/>
        <v>5529</v>
      </c>
      <c r="B5532" s="1">
        <v>44358</v>
      </c>
      <c r="C5532" s="18">
        <f>+YEAR(datos_arg[[#This Row],[Fecha]])</f>
        <v>2021</v>
      </c>
      <c r="D5532" s="18">
        <f>+MONTH(datos_arg[[#This Row],[Fecha]])</f>
        <v>6</v>
      </c>
      <c r="E5532" s="14" t="s">
        <v>1015</v>
      </c>
      <c r="F5532" s="14" t="s">
        <v>403</v>
      </c>
      <c r="G5532" s="14" t="s">
        <v>970</v>
      </c>
      <c r="H5532" s="14" t="s">
        <v>433</v>
      </c>
      <c r="I5532" s="14" t="s">
        <v>6718</v>
      </c>
      <c r="J5532" s="14" t="s">
        <v>425</v>
      </c>
      <c r="K5532" s="14"/>
      <c r="L5532" s="14" t="s">
        <v>425</v>
      </c>
      <c r="M5532" s="14" t="s">
        <v>943</v>
      </c>
      <c r="N5532" s="14" t="s">
        <v>524</v>
      </c>
      <c r="O5532" s="14" t="s">
        <v>6577</v>
      </c>
      <c r="P5532" s="14"/>
      <c r="Q5532" s="14"/>
      <c r="R5532" s="14" t="s">
        <v>970</v>
      </c>
      <c r="S5532" s="14" t="s">
        <v>439</v>
      </c>
      <c r="T5532" s="35">
        <v>2000</v>
      </c>
      <c r="U5532" s="14" t="s">
        <v>4</v>
      </c>
      <c r="V5532" s="14">
        <v>155</v>
      </c>
      <c r="W5532" s="16">
        <f>+IF(datos_arg[[#This Row],[Moneda]]="ARS",datos_arg[[#This Row],[Monto]],datos_arg[[#This Row],[Monto]]*datos_arg[[#This Row],[TC]])</f>
        <v>2000</v>
      </c>
      <c r="X5532" s="16">
        <f>IFERROR(IF(datos_arg[[#This Row],[Moneda]]="USD",datos_arg[[#This Row],[Monto]],datos_arg[[#This Row],[Monto]]/datos_arg[[#This Row],[TC]]),0)</f>
        <v>12.903225806451612</v>
      </c>
      <c r="Y5532" s="14"/>
    </row>
    <row r="5533" spans="1:25" x14ac:dyDescent="0.25">
      <c r="A5533" s="14">
        <f t="shared" si="86"/>
        <v>5530</v>
      </c>
      <c r="B5533" s="1">
        <v>44361</v>
      </c>
      <c r="C5533" s="18">
        <f>+YEAR(datos_arg[[#This Row],[Fecha]])</f>
        <v>2021</v>
      </c>
      <c r="D5533" s="18">
        <f>+MONTH(datos_arg[[#This Row],[Fecha]])</f>
        <v>6</v>
      </c>
      <c r="E5533" s="14" t="s">
        <v>408</v>
      </c>
      <c r="F5533" s="14" t="s">
        <v>69</v>
      </c>
      <c r="G5533" s="14"/>
      <c r="H5533" s="14" t="s">
        <v>7132</v>
      </c>
      <c r="I5533" s="14" t="s">
        <v>7132</v>
      </c>
      <c r="J5533" s="14" t="s">
        <v>425</v>
      </c>
      <c r="K5533" s="14"/>
      <c r="L5533" s="14" t="s">
        <v>425</v>
      </c>
      <c r="M5533" s="14" t="s">
        <v>2530</v>
      </c>
      <c r="N5533" s="14" t="s">
        <v>2530</v>
      </c>
      <c r="O5533" s="14"/>
      <c r="P5533" s="14"/>
      <c r="Q5533" s="14"/>
      <c r="R5533" s="14" t="s">
        <v>439</v>
      </c>
      <c r="S5533" s="14" t="s">
        <v>440</v>
      </c>
      <c r="T5533" s="35">
        <v>1000</v>
      </c>
      <c r="U5533" s="14" t="s">
        <v>2</v>
      </c>
      <c r="V5533" s="14">
        <v>155</v>
      </c>
      <c r="W5533" s="16">
        <f>+IF(datos_arg[[#This Row],[Moneda]]="ARS",datos_arg[[#This Row],[Monto]],datos_arg[[#This Row],[Monto]]*datos_arg[[#This Row],[TC]])</f>
        <v>155000</v>
      </c>
      <c r="X5533" s="16">
        <f>IFERROR(IF(datos_arg[[#This Row],[Moneda]]="USD",datos_arg[[#This Row],[Monto]],datos_arg[[#This Row],[Monto]]/datos_arg[[#This Row],[TC]]),0)</f>
        <v>1000</v>
      </c>
      <c r="Y5533" s="14"/>
    </row>
    <row r="5534" spans="1:25" ht="15" customHeight="1" x14ac:dyDescent="0.25">
      <c r="A5534" s="14">
        <f t="shared" si="86"/>
        <v>5531</v>
      </c>
      <c r="B5534" s="1">
        <v>44361</v>
      </c>
      <c r="C5534" s="18">
        <f>+YEAR(datos_arg[[#This Row],[Fecha]])</f>
        <v>2021</v>
      </c>
      <c r="D5534" s="18">
        <f>+MONTH(datos_arg[[#This Row],[Fecha]])</f>
        <v>6</v>
      </c>
      <c r="E5534" s="14" t="s">
        <v>1015</v>
      </c>
      <c r="F5534" s="14" t="s">
        <v>403</v>
      </c>
      <c r="G5534" s="14" t="s">
        <v>5383</v>
      </c>
      <c r="H5534" s="14" t="s">
        <v>6646</v>
      </c>
      <c r="I5534" s="14" t="s">
        <v>7132</v>
      </c>
      <c r="J5534" s="14" t="s">
        <v>425</v>
      </c>
      <c r="K5534" s="14"/>
      <c r="L5534" s="14" t="s">
        <v>425</v>
      </c>
      <c r="M5534" s="14" t="s">
        <v>310</v>
      </c>
      <c r="N5534" s="14" t="s">
        <v>5068</v>
      </c>
      <c r="O5534" s="14" t="s">
        <v>6578</v>
      </c>
      <c r="P5534" s="14" t="s">
        <v>6579</v>
      </c>
      <c r="Q5534" s="14"/>
      <c r="R5534" s="14" t="s">
        <v>5383</v>
      </c>
      <c r="S5534" s="14" t="s">
        <v>439</v>
      </c>
      <c r="T5534" s="35">
        <v>2450</v>
      </c>
      <c r="U5534" s="14" t="s">
        <v>4</v>
      </c>
      <c r="V5534" s="14">
        <v>155</v>
      </c>
      <c r="W5534" s="16">
        <f>+IF(datos_arg[[#This Row],[Moneda]]="ARS",datos_arg[[#This Row],[Monto]],datos_arg[[#This Row],[Monto]]*datos_arg[[#This Row],[TC]])</f>
        <v>2450</v>
      </c>
      <c r="X5534" s="16">
        <f>IFERROR(IF(datos_arg[[#This Row],[Moneda]]="USD",datos_arg[[#This Row],[Monto]],datos_arg[[#This Row],[Monto]]/datos_arg[[#This Row],[TC]]),0)</f>
        <v>15.806451612903226</v>
      </c>
      <c r="Y5534" s="14"/>
    </row>
    <row r="5535" spans="1:25" ht="15" customHeight="1" x14ac:dyDescent="0.25">
      <c r="A5535" s="14">
        <f t="shared" si="86"/>
        <v>5532</v>
      </c>
      <c r="B5535" s="1">
        <v>44361</v>
      </c>
      <c r="C5535" s="18">
        <f>+YEAR(datos_arg[[#This Row],[Fecha]])</f>
        <v>2021</v>
      </c>
      <c r="D5535" s="18">
        <f>+MONTH(datos_arg[[#This Row],[Fecha]])</f>
        <v>6</v>
      </c>
      <c r="E5535" s="14" t="s">
        <v>1015</v>
      </c>
      <c r="F5535" s="14" t="s">
        <v>403</v>
      </c>
      <c r="G5535" s="14" t="s">
        <v>970</v>
      </c>
      <c r="H5535" s="14" t="s">
        <v>7132</v>
      </c>
      <c r="I5535" s="14" t="s">
        <v>7132</v>
      </c>
      <c r="J5535" s="14" t="s">
        <v>425</v>
      </c>
      <c r="K5535" s="14"/>
      <c r="L5535" s="14" t="s">
        <v>425</v>
      </c>
      <c r="M5535" s="14" t="s">
        <v>493</v>
      </c>
      <c r="N5535" s="14" t="s">
        <v>26</v>
      </c>
      <c r="O5535" s="14" t="s">
        <v>3764</v>
      </c>
      <c r="P5535" s="14" t="s">
        <v>6580</v>
      </c>
      <c r="Q5535" s="14"/>
      <c r="R5535" s="14" t="s">
        <v>970</v>
      </c>
      <c r="S5535" s="14" t="s">
        <v>439</v>
      </c>
      <c r="T5535" s="35">
        <v>1900</v>
      </c>
      <c r="U5535" s="14" t="s">
        <v>4</v>
      </c>
      <c r="V5535" s="14">
        <v>155</v>
      </c>
      <c r="W5535" s="16">
        <f>+IF(datos_arg[[#This Row],[Moneda]]="ARS",datos_arg[[#This Row],[Monto]],datos_arg[[#This Row],[Monto]]*datos_arg[[#This Row],[TC]])</f>
        <v>1900</v>
      </c>
      <c r="X5535" s="16">
        <f>IFERROR(IF(datos_arg[[#This Row],[Moneda]]="USD",datos_arg[[#This Row],[Monto]],datos_arg[[#This Row],[Monto]]/datos_arg[[#This Row],[TC]]),0)</f>
        <v>12.258064516129032</v>
      </c>
      <c r="Y5535" s="14"/>
    </row>
    <row r="5536" spans="1:25" ht="15" customHeight="1" x14ac:dyDescent="0.25">
      <c r="A5536" s="14">
        <f t="shared" si="86"/>
        <v>5533</v>
      </c>
      <c r="B5536" s="1">
        <v>44361</v>
      </c>
      <c r="C5536" s="18">
        <f>+YEAR(datos_arg[[#This Row],[Fecha]])</f>
        <v>2021</v>
      </c>
      <c r="D5536" s="18">
        <f>+MONTH(datos_arg[[#This Row],[Fecha]])</f>
        <v>6</v>
      </c>
      <c r="E5536" s="14" t="s">
        <v>1015</v>
      </c>
      <c r="F5536" s="14" t="s">
        <v>430</v>
      </c>
      <c r="G5536" s="14"/>
      <c r="H5536" s="14" t="s">
        <v>7132</v>
      </c>
      <c r="I5536" s="14" t="s">
        <v>7132</v>
      </c>
      <c r="J5536" s="14" t="s">
        <v>425</v>
      </c>
      <c r="K5536" s="14"/>
      <c r="L5536" s="14" t="s">
        <v>425</v>
      </c>
      <c r="M5536" s="14" t="s">
        <v>361</v>
      </c>
      <c r="N5536" s="14" t="s">
        <v>361</v>
      </c>
      <c r="O5536" s="14" t="s">
        <v>2325</v>
      </c>
      <c r="P5536" s="14" t="s">
        <v>6580</v>
      </c>
      <c r="Q5536" s="14"/>
      <c r="R5536" s="14" t="s">
        <v>430</v>
      </c>
      <c r="S5536" s="14" t="s">
        <v>439</v>
      </c>
      <c r="T5536" s="35">
        <v>1980</v>
      </c>
      <c r="U5536" s="14" t="s">
        <v>4</v>
      </c>
      <c r="V5536" s="14">
        <v>155</v>
      </c>
      <c r="W5536" s="16">
        <f>+IF(datos_arg[[#This Row],[Moneda]]="ARS",datos_arg[[#This Row],[Monto]],datos_arg[[#This Row],[Monto]]*datos_arg[[#This Row],[TC]])</f>
        <v>1980</v>
      </c>
      <c r="X5536" s="16">
        <f>IFERROR(IF(datos_arg[[#This Row],[Moneda]]="USD",datos_arg[[#This Row],[Monto]],datos_arg[[#This Row],[Monto]]/datos_arg[[#This Row],[TC]]),0)</f>
        <v>12.774193548387096</v>
      </c>
      <c r="Y5536" s="14"/>
    </row>
    <row r="5537" spans="1:25" ht="15" customHeight="1" x14ac:dyDescent="0.25">
      <c r="A5537" s="14">
        <f t="shared" si="86"/>
        <v>5534</v>
      </c>
      <c r="B5537" s="1">
        <v>44361</v>
      </c>
      <c r="C5537" s="18">
        <f>+YEAR(datos_arg[[#This Row],[Fecha]])</f>
        <v>2021</v>
      </c>
      <c r="D5537" s="18">
        <f>+MONTH(datos_arg[[#This Row],[Fecha]])</f>
        <v>6</v>
      </c>
      <c r="E5537" s="14" t="s">
        <v>1015</v>
      </c>
      <c r="F5537" s="14" t="s">
        <v>430</v>
      </c>
      <c r="G5537" s="14"/>
      <c r="H5537" s="14" t="s">
        <v>7132</v>
      </c>
      <c r="I5537" s="14" t="s">
        <v>7132</v>
      </c>
      <c r="J5537" s="14" t="s">
        <v>425</v>
      </c>
      <c r="K5537" s="14"/>
      <c r="L5537" s="14" t="s">
        <v>425</v>
      </c>
      <c r="M5537" s="14" t="s">
        <v>60</v>
      </c>
      <c r="N5537" s="14" t="s">
        <v>26</v>
      </c>
      <c r="O5537" s="14" t="s">
        <v>2370</v>
      </c>
      <c r="P5537" s="14" t="s">
        <v>6580</v>
      </c>
      <c r="Q5537" s="14"/>
      <c r="R5537" s="14" t="s">
        <v>430</v>
      </c>
      <c r="S5537" s="14" t="s">
        <v>439</v>
      </c>
      <c r="T5537" s="35">
        <v>16937.18</v>
      </c>
      <c r="U5537" s="14" t="s">
        <v>4</v>
      </c>
      <c r="V5537" s="14">
        <v>155</v>
      </c>
      <c r="W5537" s="16">
        <f>+IF(datos_arg[[#This Row],[Moneda]]="ARS",datos_arg[[#This Row],[Monto]],datos_arg[[#This Row],[Monto]]*datos_arg[[#This Row],[TC]])</f>
        <v>16937.18</v>
      </c>
      <c r="X5537" s="16">
        <f>IFERROR(IF(datos_arg[[#This Row],[Moneda]]="USD",datos_arg[[#This Row],[Monto]],datos_arg[[#This Row],[Monto]]/datos_arg[[#This Row],[TC]]),0)</f>
        <v>109.27212903225806</v>
      </c>
      <c r="Y5537" s="14"/>
    </row>
    <row r="5538" spans="1:25" ht="15" customHeight="1" x14ac:dyDescent="0.25">
      <c r="A5538" s="14">
        <f t="shared" si="86"/>
        <v>5535</v>
      </c>
      <c r="B5538" s="1">
        <v>44361</v>
      </c>
      <c r="C5538" s="18">
        <f>+YEAR(datos_arg[[#This Row],[Fecha]])</f>
        <v>2021</v>
      </c>
      <c r="D5538" s="18">
        <f>+MONTH(datos_arg[[#This Row],[Fecha]])</f>
        <v>6</v>
      </c>
      <c r="E5538" s="14" t="s">
        <v>1015</v>
      </c>
      <c r="F5538" s="14" t="s">
        <v>403</v>
      </c>
      <c r="G5538" s="14" t="s">
        <v>970</v>
      </c>
      <c r="H5538" s="14" t="s">
        <v>7132</v>
      </c>
      <c r="I5538" s="14" t="s">
        <v>7132</v>
      </c>
      <c r="J5538" s="14" t="s">
        <v>425</v>
      </c>
      <c r="K5538" s="14"/>
      <c r="L5538" s="14" t="s">
        <v>425</v>
      </c>
      <c r="M5538" s="14" t="s">
        <v>515</v>
      </c>
      <c r="N5538" s="14" t="s">
        <v>100</v>
      </c>
      <c r="O5538" s="14" t="s">
        <v>6581</v>
      </c>
      <c r="P5538" s="14" t="s">
        <v>6582</v>
      </c>
      <c r="Q5538" s="14"/>
      <c r="R5538" s="14" t="s">
        <v>970</v>
      </c>
      <c r="S5538" s="14" t="s">
        <v>439</v>
      </c>
      <c r="T5538" s="35">
        <v>7900</v>
      </c>
      <c r="U5538" s="14" t="s">
        <v>4</v>
      </c>
      <c r="V5538" s="14">
        <v>155</v>
      </c>
      <c r="W5538" s="16">
        <f>+IF(datos_arg[[#This Row],[Moneda]]="ARS",datos_arg[[#This Row],[Monto]],datos_arg[[#This Row],[Monto]]*datos_arg[[#This Row],[TC]])</f>
        <v>7900</v>
      </c>
      <c r="X5538" s="16">
        <f>IFERROR(IF(datos_arg[[#This Row],[Moneda]]="USD",datos_arg[[#This Row],[Monto]],datos_arg[[#This Row],[Monto]]/datos_arg[[#This Row],[TC]]),0)</f>
        <v>50.967741935483872</v>
      </c>
      <c r="Y5538" s="14"/>
    </row>
    <row r="5539" spans="1:25" ht="15" customHeight="1" x14ac:dyDescent="0.25">
      <c r="A5539" s="14">
        <f t="shared" si="86"/>
        <v>5536</v>
      </c>
      <c r="B5539" s="1">
        <v>44361</v>
      </c>
      <c r="C5539" s="18">
        <f>+YEAR(datos_arg[[#This Row],[Fecha]])</f>
        <v>2021</v>
      </c>
      <c r="D5539" s="18">
        <f>+MONTH(datos_arg[[#This Row],[Fecha]])</f>
        <v>6</v>
      </c>
      <c r="E5539" s="14" t="s">
        <v>1016</v>
      </c>
      <c r="F5539" s="14" t="s">
        <v>404</v>
      </c>
      <c r="G5539" s="14"/>
      <c r="H5539" s="14" t="s">
        <v>7132</v>
      </c>
      <c r="I5539" s="14" t="s">
        <v>7132</v>
      </c>
      <c r="J5539" s="14" t="s">
        <v>425</v>
      </c>
      <c r="K5539" s="14"/>
      <c r="L5539" s="14" t="s">
        <v>425</v>
      </c>
      <c r="M5539" s="14" t="s">
        <v>954</v>
      </c>
      <c r="N5539" s="14" t="s">
        <v>954</v>
      </c>
      <c r="O5539" s="14" t="s">
        <v>6583</v>
      </c>
      <c r="P5539" s="14" t="s">
        <v>6584</v>
      </c>
      <c r="Q5539" s="14"/>
      <c r="R5539" s="14" t="s">
        <v>404</v>
      </c>
      <c r="S5539" s="14" t="s">
        <v>439</v>
      </c>
      <c r="T5539" s="35">
        <v>4865</v>
      </c>
      <c r="U5539" s="14" t="s">
        <v>4</v>
      </c>
      <c r="V5539" s="14">
        <v>155</v>
      </c>
      <c r="W5539" s="16">
        <f>+IF(datos_arg[[#This Row],[Moneda]]="ARS",datos_arg[[#This Row],[Monto]],datos_arg[[#This Row],[Monto]]*datos_arg[[#This Row],[TC]])</f>
        <v>4865</v>
      </c>
      <c r="X5539" s="16">
        <f>IFERROR(IF(datos_arg[[#This Row],[Moneda]]="USD",datos_arg[[#This Row],[Monto]],datos_arg[[#This Row],[Monto]]/datos_arg[[#This Row],[TC]]),0)</f>
        <v>31.387096774193548</v>
      </c>
      <c r="Y5539" s="14"/>
    </row>
    <row r="5540" spans="1:25" ht="15" customHeight="1" x14ac:dyDescent="0.25">
      <c r="A5540" s="14">
        <f t="shared" si="86"/>
        <v>5537</v>
      </c>
      <c r="B5540" s="1">
        <v>44362</v>
      </c>
      <c r="C5540" s="18">
        <f>+YEAR(datos_arg[[#This Row],[Fecha]])</f>
        <v>2021</v>
      </c>
      <c r="D5540" s="18">
        <f>+MONTH(datos_arg[[#This Row],[Fecha]])</f>
        <v>6</v>
      </c>
      <c r="E5540" s="14" t="s">
        <v>5358</v>
      </c>
      <c r="F5540" s="14" t="s">
        <v>85</v>
      </c>
      <c r="G5540" s="14"/>
      <c r="H5540" s="14" t="s">
        <v>6646</v>
      </c>
      <c r="I5540" s="14" t="s">
        <v>7132</v>
      </c>
      <c r="J5540" s="14" t="s">
        <v>425</v>
      </c>
      <c r="K5540" s="14" t="s">
        <v>420</v>
      </c>
      <c r="L5540" s="14" t="s">
        <v>425</v>
      </c>
      <c r="M5540" s="14" t="s">
        <v>6585</v>
      </c>
      <c r="N5540" s="14" t="s">
        <v>5068</v>
      </c>
      <c r="O5540" s="14" t="s">
        <v>6586</v>
      </c>
      <c r="P5540" s="14" t="s">
        <v>6587</v>
      </c>
      <c r="Q5540" s="14">
        <v>1</v>
      </c>
      <c r="R5540" s="14" t="s">
        <v>85</v>
      </c>
      <c r="S5540" s="14" t="s">
        <v>439</v>
      </c>
      <c r="T5540" s="35">
        <v>30520</v>
      </c>
      <c r="U5540" s="14" t="s">
        <v>4</v>
      </c>
      <c r="V5540" s="14">
        <v>155</v>
      </c>
      <c r="W5540" s="16">
        <f>+IF(datos_arg[[#This Row],[Moneda]]="ARS",datos_arg[[#This Row],[Monto]],datos_arg[[#This Row],[Monto]]*datos_arg[[#This Row],[TC]])</f>
        <v>30520</v>
      </c>
      <c r="X5540" s="16">
        <f>IFERROR(IF(datos_arg[[#This Row],[Moneda]]="USD",datos_arg[[#This Row],[Monto]],datos_arg[[#This Row],[Monto]]/datos_arg[[#This Row],[TC]]),0)</f>
        <v>196.90322580645162</v>
      </c>
      <c r="Y5540" s="14"/>
    </row>
    <row r="5541" spans="1:25" ht="15" customHeight="1" x14ac:dyDescent="0.25">
      <c r="A5541" s="14">
        <f t="shared" si="86"/>
        <v>5538</v>
      </c>
      <c r="B5541" s="1">
        <v>44362</v>
      </c>
      <c r="C5541" s="18">
        <f>+YEAR(datos_arg[[#This Row],[Fecha]])</f>
        <v>2021</v>
      </c>
      <c r="D5541" s="18">
        <f>+MONTH(datos_arg[[#This Row],[Fecha]])</f>
        <v>6</v>
      </c>
      <c r="E5541" s="14" t="s">
        <v>1015</v>
      </c>
      <c r="F5541" s="14" t="s">
        <v>403</v>
      </c>
      <c r="G5541" s="14" t="s">
        <v>5382</v>
      </c>
      <c r="H5541" s="14" t="s">
        <v>6646</v>
      </c>
      <c r="I5541" s="14" t="s">
        <v>7132</v>
      </c>
      <c r="J5541" s="14" t="s">
        <v>425</v>
      </c>
      <c r="K5541" s="14" t="s">
        <v>421</v>
      </c>
      <c r="L5541" s="14" t="s">
        <v>421</v>
      </c>
      <c r="M5541" s="14" t="s">
        <v>989</v>
      </c>
      <c r="N5541" s="14" t="s">
        <v>327</v>
      </c>
      <c r="O5541" s="14" t="s">
        <v>2639</v>
      </c>
      <c r="P5541" s="14" t="s">
        <v>6588</v>
      </c>
      <c r="Q5541" s="14">
        <v>60</v>
      </c>
      <c r="R5541" s="14" t="s">
        <v>5382</v>
      </c>
      <c r="S5541" s="14" t="s">
        <v>439</v>
      </c>
      <c r="T5541" s="35">
        <v>25400</v>
      </c>
      <c r="U5541" s="14" t="s">
        <v>4</v>
      </c>
      <c r="V5541" s="14">
        <v>155</v>
      </c>
      <c r="W5541" s="16">
        <f>+IF(datos_arg[[#This Row],[Moneda]]="ARS",datos_arg[[#This Row],[Monto]],datos_arg[[#This Row],[Monto]]*datos_arg[[#This Row],[TC]])</f>
        <v>25400</v>
      </c>
      <c r="X5541" s="16">
        <f>IFERROR(IF(datos_arg[[#This Row],[Moneda]]="USD",datos_arg[[#This Row],[Monto]],datos_arg[[#This Row],[Monto]]/datos_arg[[#This Row],[TC]]),0)</f>
        <v>163.87096774193549</v>
      </c>
      <c r="Y5541" s="14"/>
    </row>
    <row r="5542" spans="1:25" ht="15" customHeight="1" x14ac:dyDescent="0.25">
      <c r="A5542" s="14">
        <f t="shared" si="86"/>
        <v>5539</v>
      </c>
      <c r="B5542" s="1">
        <v>44362</v>
      </c>
      <c r="C5542" s="18">
        <f>+YEAR(datos_arg[[#This Row],[Fecha]])</f>
        <v>2021</v>
      </c>
      <c r="D5542" s="18">
        <f>+MONTH(datos_arg[[#This Row],[Fecha]])</f>
        <v>6</v>
      </c>
      <c r="E5542" s="14" t="s">
        <v>1015</v>
      </c>
      <c r="F5542" s="14" t="s">
        <v>430</v>
      </c>
      <c r="G5542" s="14"/>
      <c r="H5542" s="14" t="s">
        <v>7132</v>
      </c>
      <c r="I5542" s="14" t="s">
        <v>7132</v>
      </c>
      <c r="J5542" s="14" t="s">
        <v>425</v>
      </c>
      <c r="K5542" s="14"/>
      <c r="L5542" s="14" t="s">
        <v>425</v>
      </c>
      <c r="M5542" s="14" t="s">
        <v>57</v>
      </c>
      <c r="N5542" s="14" t="s">
        <v>7795</v>
      </c>
      <c r="O5542" s="14" t="s">
        <v>6589</v>
      </c>
      <c r="P5542" s="14" t="s">
        <v>6463</v>
      </c>
      <c r="Q5542" s="14"/>
      <c r="R5542" s="14" t="s">
        <v>430</v>
      </c>
      <c r="S5542" s="14" t="s">
        <v>439</v>
      </c>
      <c r="T5542" s="35">
        <v>586.02</v>
      </c>
      <c r="U5542" s="14" t="s">
        <v>4</v>
      </c>
      <c r="V5542" s="14">
        <v>155</v>
      </c>
      <c r="W5542" s="16">
        <f>+IF(datos_arg[[#This Row],[Moneda]]="ARS",datos_arg[[#This Row],[Monto]],datos_arg[[#This Row],[Monto]]*datos_arg[[#This Row],[TC]])</f>
        <v>586.02</v>
      </c>
      <c r="X5542" s="16">
        <f>IFERROR(IF(datos_arg[[#This Row],[Moneda]]="USD",datos_arg[[#This Row],[Monto]],datos_arg[[#This Row],[Monto]]/datos_arg[[#This Row],[TC]]),0)</f>
        <v>3.7807741935483872</v>
      </c>
      <c r="Y5542" s="14"/>
    </row>
    <row r="5543" spans="1:25" ht="15" customHeight="1" x14ac:dyDescent="0.25">
      <c r="A5543" s="14">
        <f t="shared" si="86"/>
        <v>5540</v>
      </c>
      <c r="B5543" s="1">
        <v>44362</v>
      </c>
      <c r="C5543" s="18">
        <f>+YEAR(datos_arg[[#This Row],[Fecha]])</f>
        <v>2021</v>
      </c>
      <c r="D5543" s="18">
        <f>+MONTH(datos_arg[[#This Row],[Fecha]])</f>
        <v>6</v>
      </c>
      <c r="E5543" s="14" t="s">
        <v>1015</v>
      </c>
      <c r="F5543" s="14" t="s">
        <v>430</v>
      </c>
      <c r="G5543" s="14"/>
      <c r="H5543" s="14" t="s">
        <v>7132</v>
      </c>
      <c r="I5543" s="14" t="s">
        <v>7132</v>
      </c>
      <c r="J5543" s="14" t="s">
        <v>425</v>
      </c>
      <c r="K5543" s="14"/>
      <c r="L5543" s="14" t="s">
        <v>425</v>
      </c>
      <c r="M5543" s="14" t="s">
        <v>57</v>
      </c>
      <c r="N5543" s="14" t="s">
        <v>7796</v>
      </c>
      <c r="O5543" s="14" t="s">
        <v>6590</v>
      </c>
      <c r="P5543" s="14" t="s">
        <v>6463</v>
      </c>
      <c r="Q5543" s="14"/>
      <c r="R5543" s="14" t="s">
        <v>430</v>
      </c>
      <c r="S5543" s="14" t="s">
        <v>439</v>
      </c>
      <c r="T5543" s="35">
        <v>3535.73</v>
      </c>
      <c r="U5543" s="14" t="s">
        <v>4</v>
      </c>
      <c r="V5543" s="14">
        <v>155</v>
      </c>
      <c r="W5543" s="16">
        <f>+IF(datos_arg[[#This Row],[Moneda]]="ARS",datos_arg[[#This Row],[Monto]],datos_arg[[#This Row],[Monto]]*datos_arg[[#This Row],[TC]])</f>
        <v>3535.73</v>
      </c>
      <c r="X5543" s="16">
        <f>IFERROR(IF(datos_arg[[#This Row],[Moneda]]="USD",datos_arg[[#This Row],[Monto]],datos_arg[[#This Row],[Monto]]/datos_arg[[#This Row],[TC]]),0)</f>
        <v>22.81116129032258</v>
      </c>
      <c r="Y5543" s="14"/>
    </row>
    <row r="5544" spans="1:25" ht="15" customHeight="1" x14ac:dyDescent="0.25">
      <c r="A5544" s="14">
        <f t="shared" si="86"/>
        <v>5541</v>
      </c>
      <c r="B5544" s="1">
        <v>44362</v>
      </c>
      <c r="C5544" s="18">
        <f>+YEAR(datos_arg[[#This Row],[Fecha]])</f>
        <v>2021</v>
      </c>
      <c r="D5544" s="18">
        <f>+MONTH(datos_arg[[#This Row],[Fecha]])</f>
        <v>6</v>
      </c>
      <c r="E5544" s="14" t="s">
        <v>1016</v>
      </c>
      <c r="F5544" s="14" t="s">
        <v>404</v>
      </c>
      <c r="G5544" s="14"/>
      <c r="H5544" s="14" t="s">
        <v>6646</v>
      </c>
      <c r="I5544" s="14" t="s">
        <v>7132</v>
      </c>
      <c r="J5544" s="14" t="s">
        <v>425</v>
      </c>
      <c r="K5544" s="14"/>
      <c r="L5544" s="14" t="s">
        <v>425</v>
      </c>
      <c r="M5544" s="14" t="s">
        <v>3475</v>
      </c>
      <c r="N5544" s="14" t="s">
        <v>3475</v>
      </c>
      <c r="O5544" s="14" t="s">
        <v>5232</v>
      </c>
      <c r="P5544" s="14" t="s">
        <v>6463</v>
      </c>
      <c r="Q5544" s="14"/>
      <c r="R5544" s="14" t="s">
        <v>404</v>
      </c>
      <c r="S5544" s="14" t="s">
        <v>439</v>
      </c>
      <c r="T5544" s="35">
        <v>1089</v>
      </c>
      <c r="U5544" s="14" t="s">
        <v>4</v>
      </c>
      <c r="V5544" s="14">
        <v>155</v>
      </c>
      <c r="W5544" s="16">
        <f>+IF(datos_arg[[#This Row],[Moneda]]="ARS",datos_arg[[#This Row],[Monto]],datos_arg[[#This Row],[Monto]]*datos_arg[[#This Row],[TC]])</f>
        <v>1089</v>
      </c>
      <c r="X5544" s="16">
        <f>IFERROR(IF(datos_arg[[#This Row],[Moneda]]="USD",datos_arg[[#This Row],[Monto]],datos_arg[[#This Row],[Monto]]/datos_arg[[#This Row],[TC]]),0)</f>
        <v>7.0258064516129028</v>
      </c>
      <c r="Y5544" s="14"/>
    </row>
    <row r="5545" spans="1:25" ht="15" customHeight="1" x14ac:dyDescent="0.25">
      <c r="A5545" s="14">
        <f t="shared" si="86"/>
        <v>5542</v>
      </c>
      <c r="B5545" s="1">
        <v>44362</v>
      </c>
      <c r="C5545" s="18">
        <f>+YEAR(datos_arg[[#This Row],[Fecha]])</f>
        <v>2021</v>
      </c>
      <c r="D5545" s="18">
        <f>+MONTH(datos_arg[[#This Row],[Fecha]])</f>
        <v>6</v>
      </c>
      <c r="E5545" s="14" t="s">
        <v>1016</v>
      </c>
      <c r="F5545" s="14" t="s">
        <v>404</v>
      </c>
      <c r="G5545" s="14"/>
      <c r="H5545" s="14" t="s">
        <v>4114</v>
      </c>
      <c r="I5545" s="14" t="s">
        <v>7132</v>
      </c>
      <c r="J5545" s="14" t="s">
        <v>425</v>
      </c>
      <c r="K5545" s="14"/>
      <c r="L5545" s="14" t="s">
        <v>425</v>
      </c>
      <c r="M5545" s="14" t="s">
        <v>129</v>
      </c>
      <c r="N5545" s="14" t="s">
        <v>129</v>
      </c>
      <c r="O5545" s="14" t="s">
        <v>6591</v>
      </c>
      <c r="P5545" s="14" t="s">
        <v>6463</v>
      </c>
      <c r="Q5545" s="14"/>
      <c r="R5545" s="14" t="s">
        <v>404</v>
      </c>
      <c r="S5545" s="14" t="s">
        <v>439</v>
      </c>
      <c r="T5545" s="35">
        <v>9839.32</v>
      </c>
      <c r="U5545" s="14" t="s">
        <v>4</v>
      </c>
      <c r="V5545" s="14">
        <v>155</v>
      </c>
      <c r="W5545" s="16">
        <f>+IF(datos_arg[[#This Row],[Moneda]]="ARS",datos_arg[[#This Row],[Monto]],datos_arg[[#This Row],[Monto]]*datos_arg[[#This Row],[TC]])</f>
        <v>9839.32</v>
      </c>
      <c r="X5545" s="16">
        <f>IFERROR(IF(datos_arg[[#This Row],[Moneda]]="USD",datos_arg[[#This Row],[Monto]],datos_arg[[#This Row],[Monto]]/datos_arg[[#This Row],[TC]]),0)</f>
        <v>63.479483870967741</v>
      </c>
      <c r="Y5545" s="14"/>
    </row>
    <row r="5546" spans="1:25" ht="15" customHeight="1" x14ac:dyDescent="0.25">
      <c r="A5546" s="14">
        <f t="shared" si="86"/>
        <v>5543</v>
      </c>
      <c r="B5546" s="1">
        <v>44362</v>
      </c>
      <c r="C5546" s="18">
        <f>+YEAR(datos_arg[[#This Row],[Fecha]])</f>
        <v>2021</v>
      </c>
      <c r="D5546" s="18">
        <f>+MONTH(datos_arg[[#This Row],[Fecha]])</f>
        <v>6</v>
      </c>
      <c r="E5546" s="14" t="s">
        <v>1016</v>
      </c>
      <c r="F5546" s="14" t="s">
        <v>404</v>
      </c>
      <c r="G5546" s="14"/>
      <c r="H5546" s="14" t="s">
        <v>7132</v>
      </c>
      <c r="I5546" s="14" t="s">
        <v>7132</v>
      </c>
      <c r="J5546" s="14" t="s">
        <v>425</v>
      </c>
      <c r="K5546" s="14"/>
      <c r="L5546" s="14" t="s">
        <v>425</v>
      </c>
      <c r="M5546" s="14" t="s">
        <v>156</v>
      </c>
      <c r="N5546" s="14" t="s">
        <v>156</v>
      </c>
      <c r="O5546" s="14" t="s">
        <v>6592</v>
      </c>
      <c r="P5546" s="14" t="s">
        <v>6463</v>
      </c>
      <c r="Q5546" s="14"/>
      <c r="R5546" s="14" t="s">
        <v>404</v>
      </c>
      <c r="S5546" s="14" t="s">
        <v>439</v>
      </c>
      <c r="T5546" s="35">
        <v>5073.33</v>
      </c>
      <c r="U5546" s="14" t="s">
        <v>4</v>
      </c>
      <c r="V5546" s="14">
        <v>155</v>
      </c>
      <c r="W5546" s="16">
        <f>+IF(datos_arg[[#This Row],[Moneda]]="ARS",datos_arg[[#This Row],[Monto]],datos_arg[[#This Row],[Monto]]*datos_arg[[#This Row],[TC]])</f>
        <v>5073.33</v>
      </c>
      <c r="X5546" s="16">
        <f>IFERROR(IF(datos_arg[[#This Row],[Moneda]]="USD",datos_arg[[#This Row],[Monto]],datos_arg[[#This Row],[Monto]]/datos_arg[[#This Row],[TC]]),0)</f>
        <v>32.731161290322582</v>
      </c>
      <c r="Y5546" s="14"/>
    </row>
    <row r="5547" spans="1:25" ht="15" customHeight="1" x14ac:dyDescent="0.25">
      <c r="A5547" s="14">
        <f t="shared" si="86"/>
        <v>5544</v>
      </c>
      <c r="B5547" s="1">
        <v>44362</v>
      </c>
      <c r="C5547" s="18">
        <f>+YEAR(datos_arg[[#This Row],[Fecha]])</f>
        <v>2021</v>
      </c>
      <c r="D5547" s="18">
        <f>+MONTH(datos_arg[[#This Row],[Fecha]])</f>
        <v>6</v>
      </c>
      <c r="E5547" s="14" t="s">
        <v>1015</v>
      </c>
      <c r="F5547" s="14" t="s">
        <v>403</v>
      </c>
      <c r="G5547" s="14" t="s">
        <v>5383</v>
      </c>
      <c r="H5547" s="14" t="s">
        <v>6646</v>
      </c>
      <c r="I5547" s="14" t="s">
        <v>7132</v>
      </c>
      <c r="J5547" s="14" t="s">
        <v>425</v>
      </c>
      <c r="K5547" s="14"/>
      <c r="L5547" s="14" t="s">
        <v>425</v>
      </c>
      <c r="M5547" s="14" t="s">
        <v>1670</v>
      </c>
      <c r="N5547" s="14" t="s">
        <v>100</v>
      </c>
      <c r="O5547" s="14" t="s">
        <v>6593</v>
      </c>
      <c r="P5547" s="14" t="s">
        <v>6594</v>
      </c>
      <c r="Q5547" s="14">
        <v>1</v>
      </c>
      <c r="R5547" s="14" t="s">
        <v>5383</v>
      </c>
      <c r="S5547" s="14" t="s">
        <v>439</v>
      </c>
      <c r="T5547" s="35">
        <v>513</v>
      </c>
      <c r="U5547" s="14" t="s">
        <v>4</v>
      </c>
      <c r="V5547" s="14">
        <v>155</v>
      </c>
      <c r="W5547" s="16">
        <f>+IF(datos_arg[[#This Row],[Moneda]]="ARS",datos_arg[[#This Row],[Monto]],datos_arg[[#This Row],[Monto]]*datos_arg[[#This Row],[TC]])</f>
        <v>513</v>
      </c>
      <c r="X5547" s="16">
        <f>IFERROR(IF(datos_arg[[#This Row],[Moneda]]="USD",datos_arg[[#This Row],[Monto]],datos_arg[[#This Row],[Monto]]/datos_arg[[#This Row],[TC]]),0)</f>
        <v>3.3096774193548386</v>
      </c>
      <c r="Y5547" s="14"/>
    </row>
    <row r="5548" spans="1:25" ht="15" customHeight="1" x14ac:dyDescent="0.25">
      <c r="A5548" s="14">
        <f t="shared" si="86"/>
        <v>5545</v>
      </c>
      <c r="B5548" s="1">
        <v>44362</v>
      </c>
      <c r="C5548" s="18">
        <f>+YEAR(datos_arg[[#This Row],[Fecha]])</f>
        <v>2021</v>
      </c>
      <c r="D5548" s="18">
        <f>+MONTH(datos_arg[[#This Row],[Fecha]])</f>
        <v>6</v>
      </c>
      <c r="E5548" s="14" t="s">
        <v>5358</v>
      </c>
      <c r="F5548" s="14" t="s">
        <v>85</v>
      </c>
      <c r="G5548" s="14"/>
      <c r="H5548" s="14" t="s">
        <v>8103</v>
      </c>
      <c r="I5548" s="14" t="s">
        <v>8105</v>
      </c>
      <c r="J5548" s="14" t="s">
        <v>425</v>
      </c>
      <c r="K5548" s="14"/>
      <c r="L5548" s="14" t="s">
        <v>422</v>
      </c>
      <c r="M5548" s="14" t="s">
        <v>1101</v>
      </c>
      <c r="N5548" s="14" t="s">
        <v>100</v>
      </c>
      <c r="O5548" s="14" t="s">
        <v>6595</v>
      </c>
      <c r="P5548" s="14" t="s">
        <v>6594</v>
      </c>
      <c r="Q5548" s="14">
        <v>1</v>
      </c>
      <c r="R5548" s="14" t="s">
        <v>85</v>
      </c>
      <c r="S5548" s="14" t="s">
        <v>439</v>
      </c>
      <c r="T5548" s="35">
        <v>791.15</v>
      </c>
      <c r="U5548" s="14" t="s">
        <v>4</v>
      </c>
      <c r="V5548" s="14">
        <v>155</v>
      </c>
      <c r="W5548" s="16">
        <f>+IF(datos_arg[[#This Row],[Moneda]]="ARS",datos_arg[[#This Row],[Monto]],datos_arg[[#This Row],[Monto]]*datos_arg[[#This Row],[TC]])</f>
        <v>791.15</v>
      </c>
      <c r="X5548" s="16">
        <f>IFERROR(IF(datos_arg[[#This Row],[Moneda]]="USD",datos_arg[[#This Row],[Monto]],datos_arg[[#This Row],[Monto]]/datos_arg[[#This Row],[TC]]),0)</f>
        <v>5.104193548387097</v>
      </c>
      <c r="Y5548" s="14"/>
    </row>
    <row r="5549" spans="1:25" ht="15" customHeight="1" x14ac:dyDescent="0.25">
      <c r="A5549" s="14">
        <f t="shared" si="86"/>
        <v>5546</v>
      </c>
      <c r="B5549" s="1">
        <v>44362</v>
      </c>
      <c r="C5549" s="18">
        <f>+YEAR(datos_arg[[#This Row],[Fecha]])</f>
        <v>2021</v>
      </c>
      <c r="D5549" s="18">
        <f>+MONTH(datos_arg[[#This Row],[Fecha]])</f>
        <v>6</v>
      </c>
      <c r="E5549" s="14" t="s">
        <v>1015</v>
      </c>
      <c r="F5549" s="14" t="s">
        <v>403</v>
      </c>
      <c r="G5549" s="14" t="s">
        <v>5383</v>
      </c>
      <c r="H5549" s="14" t="s">
        <v>6646</v>
      </c>
      <c r="I5549" s="14" t="s">
        <v>7132</v>
      </c>
      <c r="J5549" s="14" t="s">
        <v>425</v>
      </c>
      <c r="K5549" s="14"/>
      <c r="L5549" s="14" t="s">
        <v>425</v>
      </c>
      <c r="M5549" s="14" t="s">
        <v>821</v>
      </c>
      <c r="N5549" s="14" t="s">
        <v>100</v>
      </c>
      <c r="O5549" s="14" t="s">
        <v>6596</v>
      </c>
      <c r="P5549" s="14" t="s">
        <v>6594</v>
      </c>
      <c r="Q5549" s="14">
        <v>2</v>
      </c>
      <c r="R5549" s="14" t="s">
        <v>5383</v>
      </c>
      <c r="S5549" s="14" t="s">
        <v>439</v>
      </c>
      <c r="T5549" s="35">
        <v>1835.89</v>
      </c>
      <c r="U5549" s="14" t="s">
        <v>4</v>
      </c>
      <c r="V5549" s="14">
        <v>155</v>
      </c>
      <c r="W5549" s="16">
        <f>+IF(datos_arg[[#This Row],[Moneda]]="ARS",datos_arg[[#This Row],[Monto]],datos_arg[[#This Row],[Monto]]*datos_arg[[#This Row],[TC]])</f>
        <v>1835.89</v>
      </c>
      <c r="X5549" s="16">
        <f>IFERROR(IF(datos_arg[[#This Row],[Moneda]]="USD",datos_arg[[#This Row],[Monto]],datos_arg[[#This Row],[Monto]]/datos_arg[[#This Row],[TC]]),0)</f>
        <v>11.844451612903226</v>
      </c>
      <c r="Y5549" s="14"/>
    </row>
    <row r="5550" spans="1:25" ht="15" customHeight="1" x14ac:dyDescent="0.25">
      <c r="A5550" s="14">
        <f t="shared" si="86"/>
        <v>5547</v>
      </c>
      <c r="B5550" s="1">
        <v>44362</v>
      </c>
      <c r="C5550" s="18">
        <f>+YEAR(datos_arg[[#This Row],[Fecha]])</f>
        <v>2021</v>
      </c>
      <c r="D5550" s="18">
        <f>+MONTH(datos_arg[[#This Row],[Fecha]])</f>
        <v>6</v>
      </c>
      <c r="E5550" s="14" t="s">
        <v>5358</v>
      </c>
      <c r="F5550" s="14" t="s">
        <v>4110</v>
      </c>
      <c r="G5550" s="14"/>
      <c r="H5550" s="14" t="s">
        <v>6646</v>
      </c>
      <c r="I5550" s="14" t="s">
        <v>6775</v>
      </c>
      <c r="J5550" s="14" t="s">
        <v>482</v>
      </c>
      <c r="K5550" s="14"/>
      <c r="L5550" s="14" t="s">
        <v>425</v>
      </c>
      <c r="M5550" s="14" t="s">
        <v>5371</v>
      </c>
      <c r="N5550" s="14" t="s">
        <v>100</v>
      </c>
      <c r="O5550" s="14" t="s">
        <v>6597</v>
      </c>
      <c r="P5550" s="14" t="s">
        <v>6594</v>
      </c>
      <c r="Q5550" s="14">
        <v>1</v>
      </c>
      <c r="R5550" s="14" t="s">
        <v>4110</v>
      </c>
      <c r="S5550" s="14" t="s">
        <v>439</v>
      </c>
      <c r="T5550" s="35">
        <v>446.42</v>
      </c>
      <c r="U5550" s="14" t="s">
        <v>4</v>
      </c>
      <c r="V5550" s="14">
        <v>155</v>
      </c>
      <c r="W5550" s="16">
        <f>+IF(datos_arg[[#This Row],[Moneda]]="ARS",datos_arg[[#This Row],[Monto]],datos_arg[[#This Row],[Monto]]*datos_arg[[#This Row],[TC]])</f>
        <v>446.42</v>
      </c>
      <c r="X5550" s="16">
        <f>IFERROR(IF(datos_arg[[#This Row],[Moneda]]="USD",datos_arg[[#This Row],[Monto]],datos_arg[[#This Row],[Monto]]/datos_arg[[#This Row],[TC]]),0)</f>
        <v>2.8801290322580648</v>
      </c>
      <c r="Y5550" s="14"/>
    </row>
    <row r="5551" spans="1:25" ht="15" customHeight="1" x14ac:dyDescent="0.25">
      <c r="A5551" s="14">
        <f t="shared" si="86"/>
        <v>5548</v>
      </c>
      <c r="B5551" s="1">
        <v>44362</v>
      </c>
      <c r="C5551" s="18">
        <f>+YEAR(datos_arg[[#This Row],[Fecha]])</f>
        <v>2021</v>
      </c>
      <c r="D5551" s="18">
        <f>+MONTH(datos_arg[[#This Row],[Fecha]])</f>
        <v>6</v>
      </c>
      <c r="E5551" s="14" t="s">
        <v>1015</v>
      </c>
      <c r="F5551" s="14" t="s">
        <v>403</v>
      </c>
      <c r="G5551" s="14" t="s">
        <v>5383</v>
      </c>
      <c r="H5551" s="14" t="s">
        <v>6646</v>
      </c>
      <c r="I5551" s="14" t="s">
        <v>7132</v>
      </c>
      <c r="J5551" s="14" t="s">
        <v>425</v>
      </c>
      <c r="K5551" s="14"/>
      <c r="L5551" s="14" t="s">
        <v>425</v>
      </c>
      <c r="M5551" s="14" t="s">
        <v>815</v>
      </c>
      <c r="N5551" s="14" t="s">
        <v>100</v>
      </c>
      <c r="O5551" s="14" t="s">
        <v>6598</v>
      </c>
      <c r="P5551" s="14" t="s">
        <v>6594</v>
      </c>
      <c r="Q5551" s="14">
        <v>1</v>
      </c>
      <c r="R5551" s="14" t="s">
        <v>5383</v>
      </c>
      <c r="S5551" s="14" t="s">
        <v>439</v>
      </c>
      <c r="T5551" s="35">
        <v>4489.3500000000004</v>
      </c>
      <c r="U5551" s="14" t="s">
        <v>4</v>
      </c>
      <c r="V5551" s="14">
        <v>155</v>
      </c>
      <c r="W5551" s="16">
        <f>+IF(datos_arg[[#This Row],[Moneda]]="ARS",datos_arg[[#This Row],[Monto]],datos_arg[[#This Row],[Monto]]*datos_arg[[#This Row],[TC]])</f>
        <v>4489.3500000000004</v>
      </c>
      <c r="X5551" s="16">
        <f>IFERROR(IF(datos_arg[[#This Row],[Moneda]]="USD",datos_arg[[#This Row],[Monto]],datos_arg[[#This Row],[Monto]]/datos_arg[[#This Row],[TC]]),0)</f>
        <v>28.963548387096775</v>
      </c>
      <c r="Y5551" s="14"/>
    </row>
    <row r="5552" spans="1:25" ht="15" customHeight="1" x14ac:dyDescent="0.25">
      <c r="A5552" s="14">
        <f t="shared" si="86"/>
        <v>5549</v>
      </c>
      <c r="B5552" s="1">
        <v>44362</v>
      </c>
      <c r="C5552" s="18">
        <f>+YEAR(datos_arg[[#This Row],[Fecha]])</f>
        <v>2021</v>
      </c>
      <c r="D5552" s="18">
        <f>+MONTH(datos_arg[[#This Row],[Fecha]])</f>
        <v>6</v>
      </c>
      <c r="E5552" s="14" t="s">
        <v>1015</v>
      </c>
      <c r="F5552" s="14" t="s">
        <v>403</v>
      </c>
      <c r="G5552" s="14" t="s">
        <v>5383</v>
      </c>
      <c r="H5552" s="14" t="s">
        <v>6646</v>
      </c>
      <c r="I5552" s="14" t="s">
        <v>7132</v>
      </c>
      <c r="J5552" s="14" t="s">
        <v>425</v>
      </c>
      <c r="K5552" s="14"/>
      <c r="L5552" s="14" t="s">
        <v>425</v>
      </c>
      <c r="M5552" s="14" t="s">
        <v>1670</v>
      </c>
      <c r="N5552" s="14" t="s">
        <v>100</v>
      </c>
      <c r="O5552" s="14" t="s">
        <v>6599</v>
      </c>
      <c r="P5552" s="14" t="s">
        <v>6594</v>
      </c>
      <c r="Q5552" s="14">
        <v>1</v>
      </c>
      <c r="R5552" s="14" t="s">
        <v>5383</v>
      </c>
      <c r="S5552" s="14" t="s">
        <v>439</v>
      </c>
      <c r="T5552" s="35">
        <v>343.4</v>
      </c>
      <c r="U5552" s="14" t="s">
        <v>4</v>
      </c>
      <c r="V5552" s="14">
        <v>155</v>
      </c>
      <c r="W5552" s="16">
        <f>+IF(datos_arg[[#This Row],[Moneda]]="ARS",datos_arg[[#This Row],[Monto]],datos_arg[[#This Row],[Monto]]*datos_arg[[#This Row],[TC]])</f>
        <v>343.4</v>
      </c>
      <c r="X5552" s="16">
        <f>IFERROR(IF(datos_arg[[#This Row],[Moneda]]="USD",datos_arg[[#This Row],[Monto]],datos_arg[[#This Row],[Monto]]/datos_arg[[#This Row],[TC]]),0)</f>
        <v>2.2154838709677418</v>
      </c>
      <c r="Y5552" s="14"/>
    </row>
    <row r="5553" spans="1:28" ht="15" customHeight="1" x14ac:dyDescent="0.25">
      <c r="A5553" s="14">
        <f t="shared" si="86"/>
        <v>5550</v>
      </c>
      <c r="B5553" s="1">
        <v>44362</v>
      </c>
      <c r="C5553" s="18">
        <f>+YEAR(datos_arg[[#This Row],[Fecha]])</f>
        <v>2021</v>
      </c>
      <c r="D5553" s="18">
        <f>+MONTH(datos_arg[[#This Row],[Fecha]])</f>
        <v>6</v>
      </c>
      <c r="E5553" s="14" t="s">
        <v>5358</v>
      </c>
      <c r="F5553" s="14" t="s">
        <v>4109</v>
      </c>
      <c r="G5553" s="14"/>
      <c r="H5553" s="14" t="s">
        <v>6646</v>
      </c>
      <c r="I5553" s="14" t="s">
        <v>6775</v>
      </c>
      <c r="J5553" s="14" t="s">
        <v>425</v>
      </c>
      <c r="K5553" s="14"/>
      <c r="L5553" s="14" t="s">
        <v>426</v>
      </c>
      <c r="M5553" s="14" t="s">
        <v>5122</v>
      </c>
      <c r="N5553" s="14" t="s">
        <v>100</v>
      </c>
      <c r="O5553" s="14" t="s">
        <v>6600</v>
      </c>
      <c r="P5553" s="14" t="s">
        <v>6594</v>
      </c>
      <c r="Q5553" s="14">
        <v>1</v>
      </c>
      <c r="R5553" s="14" t="s">
        <v>4109</v>
      </c>
      <c r="S5553" s="14" t="s">
        <v>439</v>
      </c>
      <c r="T5553" s="35">
        <v>726.43</v>
      </c>
      <c r="U5553" s="14" t="s">
        <v>4</v>
      </c>
      <c r="V5553" s="14">
        <v>155</v>
      </c>
      <c r="W5553" s="16">
        <f>+IF(datos_arg[[#This Row],[Moneda]]="ARS",datos_arg[[#This Row],[Monto]],datos_arg[[#This Row],[Monto]]*datos_arg[[#This Row],[TC]])</f>
        <v>726.43</v>
      </c>
      <c r="X5553" s="16">
        <f>IFERROR(IF(datos_arg[[#This Row],[Moneda]]="USD",datos_arg[[#This Row],[Monto]],datos_arg[[#This Row],[Monto]]/datos_arg[[#This Row],[TC]]),0)</f>
        <v>4.6866451612903219</v>
      </c>
      <c r="Y5553" s="14"/>
    </row>
    <row r="5554" spans="1:28" ht="15" customHeight="1" x14ac:dyDescent="0.25">
      <c r="A5554" s="14">
        <f t="shared" si="86"/>
        <v>5551</v>
      </c>
      <c r="B5554" s="1">
        <v>44362</v>
      </c>
      <c r="C5554" s="18">
        <f>+YEAR(datos_arg[[#This Row],[Fecha]])</f>
        <v>2021</v>
      </c>
      <c r="D5554" s="18">
        <f>+MONTH(datos_arg[[#This Row],[Fecha]])</f>
        <v>6</v>
      </c>
      <c r="E5554" s="14" t="s">
        <v>5358</v>
      </c>
      <c r="F5554" s="14" t="s">
        <v>85</v>
      </c>
      <c r="G5554" s="14"/>
      <c r="H5554" s="14" t="s">
        <v>8103</v>
      </c>
      <c r="I5554" s="14" t="s">
        <v>8105</v>
      </c>
      <c r="J5554" s="14" t="s">
        <v>425</v>
      </c>
      <c r="K5554" s="14"/>
      <c r="L5554" s="14" t="s">
        <v>422</v>
      </c>
      <c r="M5554" s="14" t="s">
        <v>1101</v>
      </c>
      <c r="N5554" s="14" t="s">
        <v>100</v>
      </c>
      <c r="O5554" s="14" t="s">
        <v>6601</v>
      </c>
      <c r="P5554" s="14" t="s">
        <v>6594</v>
      </c>
      <c r="Q5554" s="14">
        <v>1</v>
      </c>
      <c r="R5554" s="14" t="s">
        <v>85</v>
      </c>
      <c r="S5554" s="14" t="s">
        <v>439</v>
      </c>
      <c r="T5554" s="35">
        <v>3955.75</v>
      </c>
      <c r="U5554" s="14" t="s">
        <v>4</v>
      </c>
      <c r="V5554" s="14">
        <v>155</v>
      </c>
      <c r="W5554" s="16">
        <f>+IF(datos_arg[[#This Row],[Moneda]]="ARS",datos_arg[[#This Row],[Monto]],datos_arg[[#This Row],[Monto]]*datos_arg[[#This Row],[TC]])</f>
        <v>3955.75</v>
      </c>
      <c r="X5554" s="16">
        <f>IFERROR(IF(datos_arg[[#This Row],[Moneda]]="USD",datos_arg[[#This Row],[Monto]],datos_arg[[#This Row],[Monto]]/datos_arg[[#This Row],[TC]]),0)</f>
        <v>25.520967741935483</v>
      </c>
      <c r="Y5554" s="14"/>
    </row>
    <row r="5555" spans="1:28" ht="15" customHeight="1" x14ac:dyDescent="0.25">
      <c r="A5555" s="14">
        <f t="shared" si="86"/>
        <v>5552</v>
      </c>
      <c r="B5555" s="1">
        <v>44362</v>
      </c>
      <c r="C5555" s="18">
        <f>+YEAR(datos_arg[[#This Row],[Fecha]])</f>
        <v>2021</v>
      </c>
      <c r="D5555" s="18">
        <f>+MONTH(datos_arg[[#This Row],[Fecha]])</f>
        <v>6</v>
      </c>
      <c r="E5555" s="14" t="s">
        <v>5358</v>
      </c>
      <c r="F5555" s="14" t="s">
        <v>4110</v>
      </c>
      <c r="G5555" s="14"/>
      <c r="H5555" s="14" t="s">
        <v>6646</v>
      </c>
      <c r="I5555" s="14" t="s">
        <v>6775</v>
      </c>
      <c r="J5555" s="14" t="s">
        <v>482</v>
      </c>
      <c r="K5555" s="14"/>
      <c r="L5555" s="14" t="s">
        <v>425</v>
      </c>
      <c r="M5555" s="14" t="s">
        <v>5371</v>
      </c>
      <c r="N5555" s="14" t="s">
        <v>100</v>
      </c>
      <c r="O5555" s="14" t="s">
        <v>6602</v>
      </c>
      <c r="P5555" s="14" t="s">
        <v>6594</v>
      </c>
      <c r="Q5555" s="14">
        <v>1</v>
      </c>
      <c r="R5555" s="14" t="s">
        <v>4110</v>
      </c>
      <c r="S5555" s="14" t="s">
        <v>439</v>
      </c>
      <c r="T5555" s="35">
        <v>376.43</v>
      </c>
      <c r="U5555" s="14" t="s">
        <v>4</v>
      </c>
      <c r="V5555" s="14">
        <v>155</v>
      </c>
      <c r="W5555" s="16">
        <f>+IF(datos_arg[[#This Row],[Moneda]]="ARS",datos_arg[[#This Row],[Monto]],datos_arg[[#This Row],[Monto]]*datos_arg[[#This Row],[TC]])</f>
        <v>376.43</v>
      </c>
      <c r="X5555" s="16">
        <f>IFERROR(IF(datos_arg[[#This Row],[Moneda]]="USD",datos_arg[[#This Row],[Monto]],datos_arg[[#This Row],[Monto]]/datos_arg[[#This Row],[TC]]),0)</f>
        <v>2.4285806451612904</v>
      </c>
      <c r="Y5555" s="14"/>
    </row>
    <row r="5556" spans="1:28" ht="15" customHeight="1" x14ac:dyDescent="0.25">
      <c r="A5556" s="14">
        <f t="shared" si="86"/>
        <v>5553</v>
      </c>
      <c r="B5556" s="1">
        <v>44362</v>
      </c>
      <c r="C5556" s="18">
        <f>+YEAR(datos_arg[[#This Row],[Fecha]])</f>
        <v>2021</v>
      </c>
      <c r="D5556" s="18">
        <f>+MONTH(datos_arg[[#This Row],[Fecha]])</f>
        <v>6</v>
      </c>
      <c r="E5556" s="14" t="s">
        <v>1015</v>
      </c>
      <c r="F5556" s="14" t="s">
        <v>403</v>
      </c>
      <c r="G5556" s="14" t="s">
        <v>5383</v>
      </c>
      <c r="H5556" s="14" t="s">
        <v>6646</v>
      </c>
      <c r="I5556" s="14" t="s">
        <v>7132</v>
      </c>
      <c r="J5556" s="14" t="s">
        <v>425</v>
      </c>
      <c r="K5556" s="14"/>
      <c r="L5556" s="14" t="s">
        <v>425</v>
      </c>
      <c r="M5556" s="14" t="s">
        <v>815</v>
      </c>
      <c r="N5556" s="14" t="s">
        <v>100</v>
      </c>
      <c r="O5556" s="14" t="s">
        <v>6603</v>
      </c>
      <c r="P5556" s="6" t="s">
        <v>6594</v>
      </c>
      <c r="Q5556" s="14">
        <v>0</v>
      </c>
      <c r="R5556" s="14" t="s">
        <v>5383</v>
      </c>
      <c r="S5556" s="14" t="s">
        <v>439</v>
      </c>
      <c r="T5556" s="35">
        <v>0</v>
      </c>
      <c r="U5556" s="14" t="s">
        <v>4</v>
      </c>
      <c r="V5556" s="14">
        <v>155</v>
      </c>
      <c r="W5556" s="16">
        <f>+IF(datos_arg[[#This Row],[Moneda]]="ARS",datos_arg[[#This Row],[Monto]],datos_arg[[#This Row],[Monto]]*datos_arg[[#This Row],[TC]])</f>
        <v>0</v>
      </c>
      <c r="X5556" s="16">
        <f>IFERROR(IF(datos_arg[[#This Row],[Moneda]]="USD",datos_arg[[#This Row],[Monto]],datos_arg[[#This Row],[Monto]]/datos_arg[[#This Row],[TC]]),0)</f>
        <v>0</v>
      </c>
      <c r="Y5556" s="14"/>
    </row>
    <row r="5557" spans="1:28" ht="15" customHeight="1" x14ac:dyDescent="0.25">
      <c r="A5557" s="14">
        <f t="shared" si="86"/>
        <v>5554</v>
      </c>
      <c r="B5557" s="1">
        <v>44362</v>
      </c>
      <c r="C5557" s="18">
        <f>+YEAR(datos_arg[[#This Row],[Fecha]])</f>
        <v>2021</v>
      </c>
      <c r="D5557" s="18">
        <f>+MONTH(datos_arg[[#This Row],[Fecha]])</f>
        <v>6</v>
      </c>
      <c r="E5557" s="14" t="s">
        <v>408</v>
      </c>
      <c r="F5557" s="14" t="s">
        <v>506</v>
      </c>
      <c r="G5557" s="14"/>
      <c r="H5557" s="14" t="s">
        <v>7132</v>
      </c>
      <c r="I5557" s="14" t="s">
        <v>7132</v>
      </c>
      <c r="J5557" s="14" t="s">
        <v>425</v>
      </c>
      <c r="K5557" s="14"/>
      <c r="L5557" s="14" t="s">
        <v>425</v>
      </c>
      <c r="M5557" s="14" t="s">
        <v>1762</v>
      </c>
      <c r="N5557" s="14" t="s">
        <v>1762</v>
      </c>
      <c r="O5557" s="14" t="s">
        <v>7019</v>
      </c>
      <c r="P5557" s="6" t="s">
        <v>6594</v>
      </c>
      <c r="Q5557" s="14"/>
      <c r="R5557" s="14" t="s">
        <v>1762</v>
      </c>
      <c r="S5557" s="14" t="s">
        <v>439</v>
      </c>
      <c r="T5557" s="35">
        <v>1826.49</v>
      </c>
      <c r="U5557" s="14" t="s">
        <v>4</v>
      </c>
      <c r="V5557" s="14">
        <v>155</v>
      </c>
      <c r="W5557" s="16">
        <f>+IF(datos_arg[[#This Row],[Moneda]]="ARS",datos_arg[[#This Row],[Monto]],datos_arg[[#This Row],[Monto]]*datos_arg[[#This Row],[TC]])</f>
        <v>1826.49</v>
      </c>
      <c r="X5557" s="16">
        <f>IFERROR(IF(datos_arg[[#This Row],[Moneda]]="USD",datos_arg[[#This Row],[Monto]],datos_arg[[#This Row],[Monto]]/datos_arg[[#This Row],[TC]]),0)</f>
        <v>11.783806451612904</v>
      </c>
      <c r="Y5557" s="14"/>
    </row>
    <row r="5558" spans="1:28" ht="15" customHeight="1" x14ac:dyDescent="0.25">
      <c r="A5558" s="14">
        <f t="shared" si="86"/>
        <v>5555</v>
      </c>
      <c r="B5558" s="1">
        <v>44362</v>
      </c>
      <c r="C5558" s="18">
        <f>+YEAR(datos_arg[[#This Row],[Fecha]])</f>
        <v>2021</v>
      </c>
      <c r="D5558" s="18">
        <f>+MONTH(datos_arg[[#This Row],[Fecha]])</f>
        <v>6</v>
      </c>
      <c r="E5558" s="14" t="s">
        <v>1015</v>
      </c>
      <c r="F5558" s="14" t="s">
        <v>403</v>
      </c>
      <c r="G5558" s="14" t="s">
        <v>5383</v>
      </c>
      <c r="H5558" s="14" t="s">
        <v>8103</v>
      </c>
      <c r="I5558" s="14" t="s">
        <v>8105</v>
      </c>
      <c r="J5558" s="14" t="s">
        <v>472</v>
      </c>
      <c r="K5558" s="14"/>
      <c r="L5558" s="14" t="s">
        <v>425</v>
      </c>
      <c r="M5558" s="14" t="s">
        <v>1421</v>
      </c>
      <c r="N5558" s="14" t="s">
        <v>100</v>
      </c>
      <c r="O5558" s="14" t="s">
        <v>6604</v>
      </c>
      <c r="P5558" s="14" t="s">
        <v>6605</v>
      </c>
      <c r="Q5558" s="14">
        <v>5</v>
      </c>
      <c r="R5558" s="14" t="s">
        <v>5383</v>
      </c>
      <c r="S5558" s="14" t="s">
        <v>439</v>
      </c>
      <c r="T5558" s="35">
        <v>4181.95</v>
      </c>
      <c r="U5558" s="14" t="s">
        <v>4</v>
      </c>
      <c r="V5558" s="14">
        <v>155</v>
      </c>
      <c r="W5558" s="16">
        <f>+IF(datos_arg[[#This Row],[Moneda]]="ARS",datos_arg[[#This Row],[Monto]],datos_arg[[#This Row],[Monto]]*datos_arg[[#This Row],[TC]])</f>
        <v>4181.95</v>
      </c>
      <c r="X5558" s="16">
        <f>IFERROR(IF(datos_arg[[#This Row],[Moneda]]="USD",datos_arg[[#This Row],[Monto]],datos_arg[[#This Row],[Monto]]/datos_arg[[#This Row],[TC]]),0)</f>
        <v>26.980322580645161</v>
      </c>
      <c r="Y5558" s="14"/>
    </row>
    <row r="5559" spans="1:28" ht="15" customHeight="1" x14ac:dyDescent="0.25">
      <c r="A5559" s="14">
        <f t="shared" si="86"/>
        <v>5556</v>
      </c>
      <c r="B5559" s="1">
        <v>44362</v>
      </c>
      <c r="C5559" s="18">
        <f>+YEAR(datos_arg[[#This Row],[Fecha]])</f>
        <v>2021</v>
      </c>
      <c r="D5559" s="18">
        <f>+MONTH(datos_arg[[#This Row],[Fecha]])</f>
        <v>6</v>
      </c>
      <c r="E5559" s="14" t="s">
        <v>1015</v>
      </c>
      <c r="F5559" s="14" t="s">
        <v>403</v>
      </c>
      <c r="G5559" s="14" t="s">
        <v>5383</v>
      </c>
      <c r="H5559" s="14" t="s">
        <v>8103</v>
      </c>
      <c r="I5559" s="14" t="s">
        <v>8105</v>
      </c>
      <c r="J5559" s="14" t="s">
        <v>472</v>
      </c>
      <c r="K5559" s="14"/>
      <c r="L5559" s="14" t="s">
        <v>425</v>
      </c>
      <c r="M5559" s="14" t="s">
        <v>1683</v>
      </c>
      <c r="N5559" s="14" t="s">
        <v>100</v>
      </c>
      <c r="O5559" s="14" t="s">
        <v>6606</v>
      </c>
      <c r="P5559" s="14" t="s">
        <v>6605</v>
      </c>
      <c r="Q5559" s="14">
        <v>10</v>
      </c>
      <c r="R5559" s="14" t="s">
        <v>5383</v>
      </c>
      <c r="S5559" s="14" t="s">
        <v>439</v>
      </c>
      <c r="T5559" s="35">
        <v>4640</v>
      </c>
      <c r="U5559" s="14" t="s">
        <v>4</v>
      </c>
      <c r="V5559" s="14">
        <v>155</v>
      </c>
      <c r="W5559" s="16">
        <f>+IF(datos_arg[[#This Row],[Moneda]]="ARS",datos_arg[[#This Row],[Monto]],datos_arg[[#This Row],[Monto]]*datos_arg[[#This Row],[TC]])</f>
        <v>4640</v>
      </c>
      <c r="X5559" s="16">
        <f>IFERROR(IF(datos_arg[[#This Row],[Moneda]]="USD",datos_arg[[#This Row],[Monto]],datos_arg[[#This Row],[Monto]]/datos_arg[[#This Row],[TC]]),0)</f>
        <v>29.93548387096774</v>
      </c>
      <c r="Y5559" s="14"/>
    </row>
    <row r="5560" spans="1:28" ht="15" customHeight="1" x14ac:dyDescent="0.25">
      <c r="A5560" s="14">
        <f t="shared" si="86"/>
        <v>5557</v>
      </c>
      <c r="B5560" s="1">
        <v>44362</v>
      </c>
      <c r="C5560" s="18">
        <f>+YEAR(datos_arg[[#This Row],[Fecha]])</f>
        <v>2021</v>
      </c>
      <c r="D5560" s="18">
        <f>+MONTH(datos_arg[[#This Row],[Fecha]])</f>
        <v>6</v>
      </c>
      <c r="E5560" s="14" t="s">
        <v>617</v>
      </c>
      <c r="F5560" s="14" t="s">
        <v>8101</v>
      </c>
      <c r="G5560" s="14"/>
      <c r="H5560" s="14" t="s">
        <v>8103</v>
      </c>
      <c r="I5560" s="14" t="s">
        <v>8105</v>
      </c>
      <c r="J5560" s="14" t="s">
        <v>472</v>
      </c>
      <c r="K5560" s="14"/>
      <c r="L5560" s="14" t="s">
        <v>425</v>
      </c>
      <c r="M5560" s="14" t="s">
        <v>570</v>
      </c>
      <c r="N5560" s="14" t="s">
        <v>100</v>
      </c>
      <c r="O5560" s="14" t="s">
        <v>6607</v>
      </c>
      <c r="P5560" s="14" t="s">
        <v>6605</v>
      </c>
      <c r="Q5560" s="14">
        <v>10</v>
      </c>
      <c r="R5560" s="14" t="s">
        <v>8101</v>
      </c>
      <c r="S5560" s="14" t="s">
        <v>439</v>
      </c>
      <c r="T5560" s="35">
        <v>5920</v>
      </c>
      <c r="U5560" s="14" t="s">
        <v>4</v>
      </c>
      <c r="V5560" s="14">
        <v>155</v>
      </c>
      <c r="W5560" s="16">
        <f>+IF(datos_arg[[#This Row],[Moneda]]="ARS",datos_arg[[#This Row],[Monto]],datos_arg[[#This Row],[Monto]]*datos_arg[[#This Row],[TC]])</f>
        <v>5920</v>
      </c>
      <c r="X5560" s="16">
        <f>IFERROR(IF(datos_arg[[#This Row],[Moneda]]="USD",datos_arg[[#This Row],[Monto]],datos_arg[[#This Row],[Monto]]/datos_arg[[#This Row],[TC]]),0)</f>
        <v>38.193548387096776</v>
      </c>
      <c r="Y5560" s="14"/>
    </row>
    <row r="5561" spans="1:28" ht="15" customHeight="1" x14ac:dyDescent="0.25">
      <c r="A5561" s="14">
        <f t="shared" si="86"/>
        <v>5558</v>
      </c>
      <c r="B5561" s="1">
        <v>44362</v>
      </c>
      <c r="C5561" s="18">
        <f>+YEAR(datos_arg[[#This Row],[Fecha]])</f>
        <v>2021</v>
      </c>
      <c r="D5561" s="18">
        <f>+MONTH(datos_arg[[#This Row],[Fecha]])</f>
        <v>6</v>
      </c>
      <c r="E5561" s="14" t="s">
        <v>617</v>
      </c>
      <c r="F5561" s="14" t="s">
        <v>8101</v>
      </c>
      <c r="G5561" s="14"/>
      <c r="H5561" s="14" t="s">
        <v>8103</v>
      </c>
      <c r="I5561" s="14" t="s">
        <v>8105</v>
      </c>
      <c r="J5561" s="14" t="s">
        <v>472</v>
      </c>
      <c r="K5561" s="14"/>
      <c r="L5561" s="14" t="s">
        <v>421</v>
      </c>
      <c r="M5561" s="14" t="s">
        <v>578</v>
      </c>
      <c r="N5561" s="14" t="s">
        <v>100</v>
      </c>
      <c r="O5561" s="14" t="s">
        <v>6608</v>
      </c>
      <c r="P5561" s="14" t="s">
        <v>6605</v>
      </c>
      <c r="Q5561" s="14">
        <v>5</v>
      </c>
      <c r="R5561" s="14" t="s">
        <v>8101</v>
      </c>
      <c r="S5561" s="14" t="s">
        <v>439</v>
      </c>
      <c r="T5561" s="35">
        <v>3195</v>
      </c>
      <c r="U5561" s="14" t="s">
        <v>4</v>
      </c>
      <c r="V5561" s="14">
        <v>155</v>
      </c>
      <c r="W5561" s="16">
        <f>+IF(datos_arg[[#This Row],[Moneda]]="ARS",datos_arg[[#This Row],[Monto]],datos_arg[[#This Row],[Monto]]*datos_arg[[#This Row],[TC]])</f>
        <v>3195</v>
      </c>
      <c r="X5561" s="16">
        <f>IFERROR(IF(datos_arg[[#This Row],[Moneda]]="USD",datos_arg[[#This Row],[Monto]],datos_arg[[#This Row],[Monto]]/datos_arg[[#This Row],[TC]]),0)</f>
        <v>20.612903225806452</v>
      </c>
      <c r="Y5561" s="14"/>
      <c r="Z5561" s="38"/>
      <c r="AA5561" s="38"/>
      <c r="AB5561" s="38"/>
    </row>
    <row r="5562" spans="1:28" ht="15" customHeight="1" x14ac:dyDescent="0.25">
      <c r="A5562" s="14">
        <f t="shared" si="86"/>
        <v>5559</v>
      </c>
      <c r="B5562" s="1">
        <v>44362</v>
      </c>
      <c r="C5562" s="18">
        <f>+YEAR(datos_arg[[#This Row],[Fecha]])</f>
        <v>2021</v>
      </c>
      <c r="D5562" s="18">
        <f>+MONTH(datos_arg[[#This Row],[Fecha]])</f>
        <v>6</v>
      </c>
      <c r="E5562" s="14" t="s">
        <v>617</v>
      </c>
      <c r="F5562" s="14" t="s">
        <v>8101</v>
      </c>
      <c r="G5562" s="14"/>
      <c r="H5562" s="14" t="s">
        <v>8103</v>
      </c>
      <c r="I5562" s="14" t="s">
        <v>8105</v>
      </c>
      <c r="J5562" s="14" t="s">
        <v>472</v>
      </c>
      <c r="K5562" s="14"/>
      <c r="L5562" s="14" t="s">
        <v>421</v>
      </c>
      <c r="M5562" s="14" t="s">
        <v>578</v>
      </c>
      <c r="N5562" s="14" t="s">
        <v>100</v>
      </c>
      <c r="O5562" s="14" t="s">
        <v>6609</v>
      </c>
      <c r="P5562" s="14" t="s">
        <v>6605</v>
      </c>
      <c r="Q5562" s="14">
        <v>5</v>
      </c>
      <c r="R5562" s="14" t="s">
        <v>8101</v>
      </c>
      <c r="S5562" s="14" t="s">
        <v>439</v>
      </c>
      <c r="T5562" s="35">
        <v>4820</v>
      </c>
      <c r="U5562" s="14" t="s">
        <v>4</v>
      </c>
      <c r="V5562" s="14">
        <v>155</v>
      </c>
      <c r="W5562" s="16">
        <f>+IF(datos_arg[[#This Row],[Moneda]]="ARS",datos_arg[[#This Row],[Monto]],datos_arg[[#This Row],[Monto]]*datos_arg[[#This Row],[TC]])</f>
        <v>4820</v>
      </c>
      <c r="X5562" s="16">
        <f>IFERROR(IF(datos_arg[[#This Row],[Moneda]]="USD",datos_arg[[#This Row],[Monto]],datos_arg[[#This Row],[Monto]]/datos_arg[[#This Row],[TC]]),0)</f>
        <v>31.096774193548388</v>
      </c>
      <c r="Y5562" s="14"/>
      <c r="AB5562" s="38"/>
    </row>
    <row r="5563" spans="1:28" ht="15" customHeight="1" x14ac:dyDescent="0.25">
      <c r="A5563" s="14">
        <f t="shared" si="86"/>
        <v>5560</v>
      </c>
      <c r="B5563" s="1">
        <v>44362</v>
      </c>
      <c r="C5563" s="18">
        <f>+YEAR(datos_arg[[#This Row],[Fecha]])</f>
        <v>2021</v>
      </c>
      <c r="D5563" s="18">
        <f>+MONTH(datos_arg[[#This Row],[Fecha]])</f>
        <v>6</v>
      </c>
      <c r="E5563" s="14" t="s">
        <v>1015</v>
      </c>
      <c r="F5563" s="14" t="s">
        <v>403</v>
      </c>
      <c r="G5563" s="14" t="s">
        <v>5383</v>
      </c>
      <c r="H5563" s="14" t="s">
        <v>8103</v>
      </c>
      <c r="I5563" s="14" t="s">
        <v>8105</v>
      </c>
      <c r="J5563" s="14" t="s">
        <v>472</v>
      </c>
      <c r="K5563" s="14"/>
      <c r="L5563" s="14" t="s">
        <v>425</v>
      </c>
      <c r="M5563" s="14" t="s">
        <v>1683</v>
      </c>
      <c r="N5563" s="14" t="s">
        <v>100</v>
      </c>
      <c r="O5563" s="14" t="s">
        <v>6610</v>
      </c>
      <c r="P5563" s="14" t="s">
        <v>6605</v>
      </c>
      <c r="Q5563" s="14">
        <v>10</v>
      </c>
      <c r="R5563" s="14" t="s">
        <v>5383</v>
      </c>
      <c r="S5563" s="14" t="s">
        <v>439</v>
      </c>
      <c r="T5563" s="35">
        <v>7320</v>
      </c>
      <c r="U5563" s="14" t="s">
        <v>4</v>
      </c>
      <c r="V5563" s="14">
        <v>155</v>
      </c>
      <c r="W5563" s="16">
        <f>+IF(datos_arg[[#This Row],[Moneda]]="ARS",datos_arg[[#This Row],[Monto]],datos_arg[[#This Row],[Monto]]*datos_arg[[#This Row],[TC]])</f>
        <v>7320</v>
      </c>
      <c r="X5563" s="16">
        <f>IFERROR(IF(datos_arg[[#This Row],[Moneda]]="USD",datos_arg[[#This Row],[Monto]],datos_arg[[#This Row],[Monto]]/datos_arg[[#This Row],[TC]]),0)</f>
        <v>47.225806451612904</v>
      </c>
      <c r="Y5563" s="14"/>
      <c r="AB5563" s="38"/>
    </row>
    <row r="5564" spans="1:28" ht="15" customHeight="1" x14ac:dyDescent="0.25">
      <c r="A5564" s="14">
        <f t="shared" si="86"/>
        <v>5561</v>
      </c>
      <c r="B5564" s="1">
        <v>44362</v>
      </c>
      <c r="C5564" s="18">
        <f>+YEAR(datos_arg[[#This Row],[Fecha]])</f>
        <v>2021</v>
      </c>
      <c r="D5564" s="18">
        <f>+MONTH(datos_arg[[#This Row],[Fecha]])</f>
        <v>6</v>
      </c>
      <c r="E5564" s="14" t="s">
        <v>1015</v>
      </c>
      <c r="F5564" s="14" t="s">
        <v>403</v>
      </c>
      <c r="G5564" s="14" t="s">
        <v>5383</v>
      </c>
      <c r="H5564" s="14" t="s">
        <v>6646</v>
      </c>
      <c r="I5564" s="14" t="s">
        <v>7132</v>
      </c>
      <c r="J5564" s="14" t="s">
        <v>425</v>
      </c>
      <c r="K5564" s="14" t="s">
        <v>420</v>
      </c>
      <c r="L5564" s="14" t="s">
        <v>425</v>
      </c>
      <c r="M5564" s="14" t="s">
        <v>2382</v>
      </c>
      <c r="N5564" s="14" t="s">
        <v>5902</v>
      </c>
      <c r="O5564" s="14" t="s">
        <v>6611</v>
      </c>
      <c r="P5564" s="14" t="s">
        <v>6612</v>
      </c>
      <c r="Q5564" s="14">
        <v>10</v>
      </c>
      <c r="R5564" s="14" t="s">
        <v>5383</v>
      </c>
      <c r="S5564" s="14" t="s">
        <v>439</v>
      </c>
      <c r="T5564" s="35">
        <v>485.05</v>
      </c>
      <c r="U5564" s="14" t="s">
        <v>4</v>
      </c>
      <c r="V5564" s="14">
        <v>155</v>
      </c>
      <c r="W5564" s="16">
        <f>+IF(datos_arg[[#This Row],[Moneda]]="ARS",datos_arg[[#This Row],[Monto]],datos_arg[[#This Row],[Monto]]*datos_arg[[#This Row],[TC]])</f>
        <v>485.05</v>
      </c>
      <c r="X5564" s="16">
        <f>IFERROR(IF(datos_arg[[#This Row],[Moneda]]="USD",datos_arg[[#This Row],[Monto]],datos_arg[[#This Row],[Monto]]/datos_arg[[#This Row],[TC]]),0)</f>
        <v>3.1293548387096775</v>
      </c>
      <c r="Y5564" s="14"/>
      <c r="AB5564" s="38"/>
    </row>
    <row r="5565" spans="1:28" ht="15" customHeight="1" x14ac:dyDescent="0.25">
      <c r="A5565" s="14">
        <f t="shared" si="86"/>
        <v>5562</v>
      </c>
      <c r="B5565" s="1">
        <v>44362</v>
      </c>
      <c r="C5565" s="18">
        <f>+YEAR(datos_arg[[#This Row],[Fecha]])</f>
        <v>2021</v>
      </c>
      <c r="D5565" s="18">
        <f>+MONTH(datos_arg[[#This Row],[Fecha]])</f>
        <v>6</v>
      </c>
      <c r="E5565" s="14" t="s">
        <v>5358</v>
      </c>
      <c r="F5565" s="14" t="s">
        <v>4109</v>
      </c>
      <c r="G5565" s="14"/>
      <c r="H5565" s="14" t="s">
        <v>6646</v>
      </c>
      <c r="I5565" s="14" t="s">
        <v>7132</v>
      </c>
      <c r="J5565" s="14" t="s">
        <v>425</v>
      </c>
      <c r="K5565" s="14" t="s">
        <v>420</v>
      </c>
      <c r="L5565" s="14" t="s">
        <v>422</v>
      </c>
      <c r="M5565" s="14" t="s">
        <v>2950</v>
      </c>
      <c r="N5565" s="14" t="s">
        <v>5902</v>
      </c>
      <c r="O5565" s="14" t="s">
        <v>6613</v>
      </c>
      <c r="P5565" s="14" t="s">
        <v>6612</v>
      </c>
      <c r="Q5565" s="14">
        <v>4</v>
      </c>
      <c r="R5565" s="14" t="s">
        <v>4109</v>
      </c>
      <c r="S5565" s="14" t="s">
        <v>439</v>
      </c>
      <c r="T5565" s="35">
        <v>2133.15</v>
      </c>
      <c r="U5565" s="14" t="s">
        <v>4</v>
      </c>
      <c r="V5565" s="14">
        <v>155</v>
      </c>
      <c r="W5565" s="16">
        <f>+IF(datos_arg[[#This Row],[Moneda]]="ARS",datos_arg[[#This Row],[Monto]],datos_arg[[#This Row],[Monto]]*datos_arg[[#This Row],[TC]])</f>
        <v>2133.15</v>
      </c>
      <c r="X5565" s="16">
        <f>IFERROR(IF(datos_arg[[#This Row],[Moneda]]="USD",datos_arg[[#This Row],[Monto]],datos_arg[[#This Row],[Monto]]/datos_arg[[#This Row],[TC]]),0)</f>
        <v>13.76225806451613</v>
      </c>
      <c r="Y5565" s="14"/>
      <c r="AB5565" s="38"/>
    </row>
    <row r="5566" spans="1:28" ht="15" customHeight="1" x14ac:dyDescent="0.25">
      <c r="A5566" s="14">
        <f t="shared" si="86"/>
        <v>5563</v>
      </c>
      <c r="B5566" s="1">
        <v>44362</v>
      </c>
      <c r="C5566" s="18">
        <f>+YEAR(datos_arg[[#This Row],[Fecha]])</f>
        <v>2021</v>
      </c>
      <c r="D5566" s="18">
        <f>+MONTH(datos_arg[[#This Row],[Fecha]])</f>
        <v>6</v>
      </c>
      <c r="E5566" s="14" t="s">
        <v>5358</v>
      </c>
      <c r="F5566" s="14" t="s">
        <v>4109</v>
      </c>
      <c r="G5566" s="14"/>
      <c r="H5566" s="14" t="s">
        <v>6646</v>
      </c>
      <c r="I5566" s="14" t="s">
        <v>6775</v>
      </c>
      <c r="J5566" s="14" t="s">
        <v>425</v>
      </c>
      <c r="K5566" s="14" t="s">
        <v>420</v>
      </c>
      <c r="L5566" s="14" t="s">
        <v>422</v>
      </c>
      <c r="M5566" s="14" t="s">
        <v>533</v>
      </c>
      <c r="N5566" s="14" t="s">
        <v>6614</v>
      </c>
      <c r="O5566" s="14" t="s">
        <v>6615</v>
      </c>
      <c r="P5566" s="6" t="s">
        <v>6612</v>
      </c>
      <c r="Q5566" s="14">
        <v>2</v>
      </c>
      <c r="R5566" s="14" t="s">
        <v>4109</v>
      </c>
      <c r="S5566" s="14" t="s">
        <v>439</v>
      </c>
      <c r="T5566" s="35">
        <v>2600</v>
      </c>
      <c r="U5566" s="14" t="s">
        <v>4</v>
      </c>
      <c r="V5566" s="14">
        <v>155</v>
      </c>
      <c r="W5566" s="16">
        <f>+IF(datos_arg[[#This Row],[Moneda]]="ARS",datos_arg[[#This Row],[Monto]],datos_arg[[#This Row],[Monto]]*datos_arg[[#This Row],[TC]])</f>
        <v>2600</v>
      </c>
      <c r="X5566" s="16">
        <f>IFERROR(IF(datos_arg[[#This Row],[Moneda]]="USD",datos_arg[[#This Row],[Monto]],datos_arg[[#This Row],[Monto]]/datos_arg[[#This Row],[TC]]),0)</f>
        <v>16.774193548387096</v>
      </c>
      <c r="Y5566" s="14"/>
      <c r="AB5566" s="38"/>
    </row>
    <row r="5567" spans="1:28" ht="15" customHeight="1" x14ac:dyDescent="0.25">
      <c r="A5567" s="14">
        <f t="shared" si="86"/>
        <v>5564</v>
      </c>
      <c r="B5567" s="1">
        <v>44362</v>
      </c>
      <c r="C5567" s="18">
        <f>+YEAR(datos_arg[[#This Row],[Fecha]])</f>
        <v>2021</v>
      </c>
      <c r="D5567" s="18">
        <f>+MONTH(datos_arg[[#This Row],[Fecha]])</f>
        <v>6</v>
      </c>
      <c r="E5567" s="14" t="s">
        <v>1015</v>
      </c>
      <c r="F5567" s="14" t="s">
        <v>403</v>
      </c>
      <c r="G5567" s="14" t="s">
        <v>5383</v>
      </c>
      <c r="H5567" s="14" t="s">
        <v>6646</v>
      </c>
      <c r="I5567" s="14" t="s">
        <v>7132</v>
      </c>
      <c r="J5567" s="14" t="s">
        <v>425</v>
      </c>
      <c r="K5567" s="14" t="s">
        <v>420</v>
      </c>
      <c r="L5567" s="14" t="s">
        <v>422</v>
      </c>
      <c r="M5567" s="14" t="s">
        <v>1526</v>
      </c>
      <c r="N5567" s="14" t="s">
        <v>5902</v>
      </c>
      <c r="O5567" s="14" t="s">
        <v>6616</v>
      </c>
      <c r="P5567" s="6" t="s">
        <v>6612</v>
      </c>
      <c r="Q5567" s="14">
        <v>50</v>
      </c>
      <c r="R5567" s="14" t="s">
        <v>5383</v>
      </c>
      <c r="S5567" s="14" t="s">
        <v>439</v>
      </c>
      <c r="T5567" s="35">
        <v>5204.46</v>
      </c>
      <c r="U5567" s="14" t="s">
        <v>4</v>
      </c>
      <c r="V5567" s="14">
        <v>155</v>
      </c>
      <c r="W5567" s="16">
        <f>+IF(datos_arg[[#This Row],[Moneda]]="ARS",datos_arg[[#This Row],[Monto]],datos_arg[[#This Row],[Monto]]*datos_arg[[#This Row],[TC]])</f>
        <v>5204.46</v>
      </c>
      <c r="X5567" s="16">
        <f>IFERROR(IF(datos_arg[[#This Row],[Moneda]]="USD",datos_arg[[#This Row],[Monto]],datos_arg[[#This Row],[Monto]]/datos_arg[[#This Row],[TC]]),0)</f>
        <v>33.577161290322579</v>
      </c>
      <c r="Y5567" s="14"/>
      <c r="AB5567" s="38"/>
    </row>
    <row r="5568" spans="1:28" ht="15" customHeight="1" x14ac:dyDescent="0.25">
      <c r="A5568" s="14">
        <f t="shared" si="86"/>
        <v>5565</v>
      </c>
      <c r="B5568" s="1">
        <v>44362</v>
      </c>
      <c r="C5568" s="18">
        <f>+YEAR(datos_arg[[#This Row],[Fecha]])</f>
        <v>2021</v>
      </c>
      <c r="D5568" s="18">
        <f>+MONTH(datos_arg[[#This Row],[Fecha]])</f>
        <v>6</v>
      </c>
      <c r="E5568" s="14" t="s">
        <v>1015</v>
      </c>
      <c r="F5568" s="14" t="s">
        <v>403</v>
      </c>
      <c r="G5568" s="14" t="s">
        <v>5383</v>
      </c>
      <c r="H5568" s="14" t="s">
        <v>6646</v>
      </c>
      <c r="I5568" s="14" t="s">
        <v>7132</v>
      </c>
      <c r="J5568" s="14" t="s">
        <v>425</v>
      </c>
      <c r="K5568" s="14" t="s">
        <v>420</v>
      </c>
      <c r="L5568" s="14" t="s">
        <v>425</v>
      </c>
      <c r="M5568" s="14" t="s">
        <v>517</v>
      </c>
      <c r="N5568" s="14" t="s">
        <v>5902</v>
      </c>
      <c r="O5568" s="14" t="s">
        <v>6617</v>
      </c>
      <c r="P5568" s="14" t="s">
        <v>6612</v>
      </c>
      <c r="Q5568" s="14">
        <v>1</v>
      </c>
      <c r="R5568" s="14" t="s">
        <v>5383</v>
      </c>
      <c r="S5568" s="14" t="s">
        <v>439</v>
      </c>
      <c r="T5568" s="35">
        <v>652.26</v>
      </c>
      <c r="U5568" s="14" t="s">
        <v>4</v>
      </c>
      <c r="V5568" s="14">
        <v>155</v>
      </c>
      <c r="W5568" s="16">
        <f>+IF(datos_arg[[#This Row],[Moneda]]="ARS",datos_arg[[#This Row],[Monto]],datos_arg[[#This Row],[Monto]]*datos_arg[[#This Row],[TC]])</f>
        <v>652.26</v>
      </c>
      <c r="X5568" s="16">
        <f>IFERROR(IF(datos_arg[[#This Row],[Moneda]]="USD",datos_arg[[#This Row],[Monto]],datos_arg[[#This Row],[Monto]]/datos_arg[[#This Row],[TC]]),0)</f>
        <v>4.2081290322580642</v>
      </c>
      <c r="Y5568" s="14"/>
      <c r="AB5568" s="38"/>
    </row>
    <row r="5569" spans="1:28" ht="15" customHeight="1" x14ac:dyDescent="0.25">
      <c r="A5569" s="14">
        <f t="shared" si="86"/>
        <v>5566</v>
      </c>
      <c r="B5569" s="1">
        <v>44362</v>
      </c>
      <c r="C5569" s="18">
        <f>+YEAR(datos_arg[[#This Row],[Fecha]])</f>
        <v>2021</v>
      </c>
      <c r="D5569" s="18">
        <f>+MONTH(datos_arg[[#This Row],[Fecha]])</f>
        <v>6</v>
      </c>
      <c r="E5569" s="14" t="s">
        <v>5358</v>
      </c>
      <c r="F5569" s="14" t="s">
        <v>4109</v>
      </c>
      <c r="G5569" s="14"/>
      <c r="H5569" s="14" t="s">
        <v>6646</v>
      </c>
      <c r="I5569" s="14" t="s">
        <v>7132</v>
      </c>
      <c r="J5569" s="14" t="s">
        <v>425</v>
      </c>
      <c r="K5569" s="14" t="s">
        <v>420</v>
      </c>
      <c r="L5569" s="14" t="s">
        <v>422</v>
      </c>
      <c r="M5569" s="14" t="s">
        <v>2950</v>
      </c>
      <c r="N5569" s="14" t="s">
        <v>5902</v>
      </c>
      <c r="O5569" s="14" t="s">
        <v>6618</v>
      </c>
      <c r="P5569" s="14" t="s">
        <v>6612</v>
      </c>
      <c r="Q5569" s="14">
        <v>3</v>
      </c>
      <c r="R5569" s="14" t="s">
        <v>4109</v>
      </c>
      <c r="S5569" s="14" t="s">
        <v>439</v>
      </c>
      <c r="T5569" s="35">
        <v>1599.79</v>
      </c>
      <c r="U5569" s="14" t="s">
        <v>4</v>
      </c>
      <c r="V5569" s="14">
        <v>155</v>
      </c>
      <c r="W5569" s="16">
        <f>+IF(datos_arg[[#This Row],[Moneda]]="ARS",datos_arg[[#This Row],[Monto]],datos_arg[[#This Row],[Monto]]*datos_arg[[#This Row],[TC]])</f>
        <v>1599.79</v>
      </c>
      <c r="X5569" s="16">
        <f>IFERROR(IF(datos_arg[[#This Row],[Moneda]]="USD",datos_arg[[#This Row],[Monto]],datos_arg[[#This Row],[Monto]]/datos_arg[[#This Row],[TC]]),0)</f>
        <v>10.321225806451613</v>
      </c>
      <c r="Y5569" s="14"/>
      <c r="AB5569" s="38"/>
    </row>
    <row r="5570" spans="1:28" ht="15" customHeight="1" x14ac:dyDescent="0.25">
      <c r="A5570" s="14">
        <f t="shared" si="86"/>
        <v>5567</v>
      </c>
      <c r="B5570" s="1">
        <v>44362</v>
      </c>
      <c r="C5570" s="18">
        <f>+YEAR(datos_arg[[#This Row],[Fecha]])</f>
        <v>2021</v>
      </c>
      <c r="D5570" s="18">
        <f>+MONTH(datos_arg[[#This Row],[Fecha]])</f>
        <v>6</v>
      </c>
      <c r="E5570" s="14" t="s">
        <v>1015</v>
      </c>
      <c r="F5570" s="14" t="s">
        <v>403</v>
      </c>
      <c r="G5570" s="14" t="s">
        <v>5383</v>
      </c>
      <c r="H5570" s="14" t="s">
        <v>6646</v>
      </c>
      <c r="I5570" s="14" t="s">
        <v>6775</v>
      </c>
      <c r="J5570" s="14" t="s">
        <v>425</v>
      </c>
      <c r="K5570" s="14" t="s">
        <v>420</v>
      </c>
      <c r="L5570" s="14" t="s">
        <v>425</v>
      </c>
      <c r="M5570" s="14" t="s">
        <v>158</v>
      </c>
      <c r="N5570" s="14" t="s">
        <v>6619</v>
      </c>
      <c r="O5570" s="14" t="s">
        <v>6620</v>
      </c>
      <c r="P5570" s="14" t="s">
        <v>6612</v>
      </c>
      <c r="Q5570" s="14"/>
      <c r="R5570" s="14" t="s">
        <v>5383</v>
      </c>
      <c r="S5570" s="14" t="s">
        <v>439</v>
      </c>
      <c r="T5570" s="35">
        <v>2346.0300000000002</v>
      </c>
      <c r="U5570" s="14" t="s">
        <v>4</v>
      </c>
      <c r="V5570" s="14">
        <v>155</v>
      </c>
      <c r="W5570" s="16">
        <f>+IF(datos_arg[[#This Row],[Moneda]]="ARS",datos_arg[[#This Row],[Monto]],datos_arg[[#This Row],[Monto]]*datos_arg[[#This Row],[TC]])</f>
        <v>2346.0300000000002</v>
      </c>
      <c r="X5570" s="16">
        <f>IFERROR(IF(datos_arg[[#This Row],[Moneda]]="USD",datos_arg[[#This Row],[Monto]],datos_arg[[#This Row],[Monto]]/datos_arg[[#This Row],[TC]]),0)</f>
        <v>15.13567741935484</v>
      </c>
      <c r="Y5570" s="14"/>
      <c r="AB5570" s="38"/>
    </row>
    <row r="5571" spans="1:28" ht="15" customHeight="1" x14ac:dyDescent="0.25">
      <c r="A5571" s="14">
        <f t="shared" si="86"/>
        <v>5568</v>
      </c>
      <c r="B5571" s="1">
        <v>44362</v>
      </c>
      <c r="C5571" s="18">
        <f>+YEAR(datos_arg[[#This Row],[Fecha]])</f>
        <v>2021</v>
      </c>
      <c r="D5571" s="18">
        <f>+MONTH(datos_arg[[#This Row],[Fecha]])</f>
        <v>6</v>
      </c>
      <c r="E5571" s="14" t="s">
        <v>1015</v>
      </c>
      <c r="F5571" s="14" t="s">
        <v>430</v>
      </c>
      <c r="G5571" s="14"/>
      <c r="H5571" s="14" t="s">
        <v>7132</v>
      </c>
      <c r="I5571" s="14" t="s">
        <v>7132</v>
      </c>
      <c r="J5571" s="14" t="s">
        <v>425</v>
      </c>
      <c r="K5571" s="14"/>
      <c r="L5571" s="14" t="s">
        <v>425</v>
      </c>
      <c r="M5571" s="14" t="s">
        <v>102</v>
      </c>
      <c r="N5571" s="14" t="s">
        <v>463</v>
      </c>
      <c r="O5571" s="14" t="s">
        <v>7086</v>
      </c>
      <c r="P5571" s="14"/>
      <c r="Q5571" s="14"/>
      <c r="R5571" s="14" t="s">
        <v>430</v>
      </c>
      <c r="S5571" s="14" t="s">
        <v>439</v>
      </c>
      <c r="T5571" s="35">
        <v>0</v>
      </c>
      <c r="U5571" s="14" t="s">
        <v>4</v>
      </c>
      <c r="V5571" s="14">
        <v>155</v>
      </c>
      <c r="W5571" s="16">
        <f>+IF(datos_arg[[#This Row],[Moneda]]="ARS",datos_arg[[#This Row],[Monto]],datos_arg[[#This Row],[Monto]]*datos_arg[[#This Row],[TC]])</f>
        <v>0</v>
      </c>
      <c r="X5571" s="16">
        <f>IFERROR(IF(datos_arg[[#This Row],[Moneda]]="USD",datos_arg[[#This Row],[Monto]],datos_arg[[#This Row],[Monto]]/datos_arg[[#This Row],[TC]]),0)</f>
        <v>0</v>
      </c>
      <c r="Y5571" s="14"/>
    </row>
    <row r="5572" spans="1:28" ht="15" customHeight="1" x14ac:dyDescent="0.25">
      <c r="A5572" s="14">
        <f t="shared" si="86"/>
        <v>5569</v>
      </c>
      <c r="B5572" s="1">
        <v>44362</v>
      </c>
      <c r="C5572" s="18">
        <f>+YEAR(datos_arg[[#This Row],[Fecha]])</f>
        <v>2021</v>
      </c>
      <c r="D5572" s="18">
        <f>+MONTH(datos_arg[[#This Row],[Fecha]])</f>
        <v>6</v>
      </c>
      <c r="E5572" s="14" t="s">
        <v>5358</v>
      </c>
      <c r="F5572" s="14" t="s">
        <v>85</v>
      </c>
      <c r="G5572" s="14"/>
      <c r="H5572" s="14" t="s">
        <v>6646</v>
      </c>
      <c r="I5572" s="14" t="s">
        <v>7132</v>
      </c>
      <c r="J5572" s="14" t="s">
        <v>425</v>
      </c>
      <c r="K5572" s="14"/>
      <c r="L5572" s="14" t="s">
        <v>425</v>
      </c>
      <c r="M5572" s="14" t="s">
        <v>2046</v>
      </c>
      <c r="N5572" s="14" t="s">
        <v>524</v>
      </c>
      <c r="O5572" s="14" t="s">
        <v>6621</v>
      </c>
      <c r="P5572" s="14"/>
      <c r="Q5572" s="14">
        <v>1</v>
      </c>
      <c r="R5572" s="14" t="s">
        <v>85</v>
      </c>
      <c r="S5572" s="14" t="s">
        <v>439</v>
      </c>
      <c r="T5572" s="35">
        <v>6000</v>
      </c>
      <c r="U5572" s="14" t="s">
        <v>4</v>
      </c>
      <c r="V5572" s="14">
        <v>155</v>
      </c>
      <c r="W5572" s="16">
        <f>+IF(datos_arg[[#This Row],[Moneda]]="ARS",datos_arg[[#This Row],[Monto]],datos_arg[[#This Row],[Monto]]*datos_arg[[#This Row],[TC]])</f>
        <v>6000</v>
      </c>
      <c r="X5572" s="16">
        <f>IFERROR(IF(datos_arg[[#This Row],[Moneda]]="USD",datos_arg[[#This Row],[Monto]],datos_arg[[#This Row],[Monto]]/datos_arg[[#This Row],[TC]]),0)</f>
        <v>38.70967741935484</v>
      </c>
      <c r="Y5572" s="14"/>
    </row>
    <row r="5573" spans="1:28" x14ac:dyDescent="0.25">
      <c r="A5573" s="14">
        <f t="shared" si="86"/>
        <v>5570</v>
      </c>
      <c r="B5573" s="1">
        <v>44363</v>
      </c>
      <c r="C5573" s="18">
        <f>+YEAR(datos_arg[[#This Row],[Fecha]])</f>
        <v>2021</v>
      </c>
      <c r="D5573" s="18">
        <f>+MONTH(datos_arg[[#This Row],[Fecha]])</f>
        <v>6</v>
      </c>
      <c r="E5573" s="14" t="s">
        <v>408</v>
      </c>
      <c r="F5573" s="14" t="s">
        <v>69</v>
      </c>
      <c r="G5573" s="14"/>
      <c r="H5573" s="14" t="s">
        <v>7132</v>
      </c>
      <c r="I5573" s="14" t="s">
        <v>7132</v>
      </c>
      <c r="J5573" s="14" t="s">
        <v>425</v>
      </c>
      <c r="K5573" s="14"/>
      <c r="L5573" s="14" t="s">
        <v>425</v>
      </c>
      <c r="M5573" s="14" t="s">
        <v>2530</v>
      </c>
      <c r="N5573" s="14" t="s">
        <v>2530</v>
      </c>
      <c r="O5573" s="14"/>
      <c r="P5573" s="14"/>
      <c r="Q5573" s="14"/>
      <c r="R5573" s="14" t="s">
        <v>439</v>
      </c>
      <c r="S5573" s="14" t="s">
        <v>440</v>
      </c>
      <c r="T5573" s="35">
        <v>5000</v>
      </c>
      <c r="U5573" s="14" t="s">
        <v>2</v>
      </c>
      <c r="V5573" s="14">
        <v>159</v>
      </c>
      <c r="W5573" s="16">
        <f>+IF(datos_arg[[#This Row],[Moneda]]="ARS",datos_arg[[#This Row],[Monto]],datos_arg[[#This Row],[Monto]]*datos_arg[[#This Row],[TC]])</f>
        <v>795000</v>
      </c>
      <c r="X5573" s="16">
        <f>IFERROR(IF(datos_arg[[#This Row],[Moneda]]="USD",datos_arg[[#This Row],[Monto]],datos_arg[[#This Row],[Monto]]/datos_arg[[#This Row],[TC]]),0)</f>
        <v>5000</v>
      </c>
      <c r="Y5573" s="14"/>
    </row>
    <row r="5574" spans="1:28" ht="15" customHeight="1" x14ac:dyDescent="0.25">
      <c r="A5574" s="14">
        <f t="shared" ref="A5574:A5637" si="87">+A5573+1</f>
        <v>5571</v>
      </c>
      <c r="B5574" s="1">
        <v>44363</v>
      </c>
      <c r="C5574" s="18">
        <f>+YEAR(datos_arg[[#This Row],[Fecha]])</f>
        <v>2021</v>
      </c>
      <c r="D5574" s="18">
        <f>+MONTH(datos_arg[[#This Row],[Fecha]])</f>
        <v>6</v>
      </c>
      <c r="E5574" s="14" t="s">
        <v>5358</v>
      </c>
      <c r="F5574" s="14" t="s">
        <v>4109</v>
      </c>
      <c r="G5574" s="14"/>
      <c r="H5574" s="14" t="s">
        <v>6646</v>
      </c>
      <c r="I5574" s="14" t="s">
        <v>6775</v>
      </c>
      <c r="J5574" s="14" t="s">
        <v>482</v>
      </c>
      <c r="K5574" s="14" t="s">
        <v>420</v>
      </c>
      <c r="L5574" s="14" t="s">
        <v>425</v>
      </c>
      <c r="M5574" s="14" t="s">
        <v>6663</v>
      </c>
      <c r="N5574" s="14" t="s">
        <v>6622</v>
      </c>
      <c r="O5574" s="14" t="s">
        <v>6623</v>
      </c>
      <c r="P5574" s="14" t="s">
        <v>6624</v>
      </c>
      <c r="Q5574" s="14">
        <v>150</v>
      </c>
      <c r="R5574" s="14" t="s">
        <v>4109</v>
      </c>
      <c r="S5574" s="14" t="s">
        <v>439</v>
      </c>
      <c r="T5574" s="35">
        <v>93297.71</v>
      </c>
      <c r="U5574" s="14" t="s">
        <v>4</v>
      </c>
      <c r="V5574" s="14">
        <v>159</v>
      </c>
      <c r="W5574" s="16">
        <f>+IF(datos_arg[[#This Row],[Moneda]]="ARS",datos_arg[[#This Row],[Monto]],datos_arg[[#This Row],[Monto]]*datos_arg[[#This Row],[TC]])</f>
        <v>93297.71</v>
      </c>
      <c r="X5574" s="16">
        <f>IFERROR(IF(datos_arg[[#This Row],[Moneda]]="USD",datos_arg[[#This Row],[Monto]],datos_arg[[#This Row],[Monto]]/datos_arg[[#This Row],[TC]]),0)</f>
        <v>586.77805031446542</v>
      </c>
      <c r="Y5574" s="14"/>
    </row>
    <row r="5575" spans="1:28" ht="15" customHeight="1" x14ac:dyDescent="0.25">
      <c r="A5575" s="14">
        <f t="shared" si="87"/>
        <v>5572</v>
      </c>
      <c r="B5575" s="1">
        <v>44363</v>
      </c>
      <c r="C5575" s="18">
        <f>+YEAR(datos_arg[[#This Row],[Fecha]])</f>
        <v>2021</v>
      </c>
      <c r="D5575" s="18">
        <f>+MONTH(datos_arg[[#This Row],[Fecha]])</f>
        <v>6</v>
      </c>
      <c r="E5575" s="14" t="s">
        <v>5358</v>
      </c>
      <c r="F5575" s="14" t="s">
        <v>4109</v>
      </c>
      <c r="G5575" s="14"/>
      <c r="H5575" s="14" t="s">
        <v>6646</v>
      </c>
      <c r="I5575" s="14" t="s">
        <v>6775</v>
      </c>
      <c r="J5575" s="14" t="s">
        <v>482</v>
      </c>
      <c r="K5575" s="14" t="s">
        <v>420</v>
      </c>
      <c r="L5575" s="14" t="s">
        <v>425</v>
      </c>
      <c r="M5575" s="14" t="s">
        <v>6663</v>
      </c>
      <c r="N5575" s="14" t="s">
        <v>6622</v>
      </c>
      <c r="O5575" s="14" t="s">
        <v>6625</v>
      </c>
      <c r="P5575" s="14" t="s">
        <v>6624</v>
      </c>
      <c r="Q5575" s="14">
        <v>60</v>
      </c>
      <c r="R5575" s="14" t="s">
        <v>4109</v>
      </c>
      <c r="S5575" s="14" t="s">
        <v>439</v>
      </c>
      <c r="T5575" s="35">
        <v>31099.24</v>
      </c>
      <c r="U5575" s="14" t="s">
        <v>4</v>
      </c>
      <c r="V5575" s="14">
        <v>159</v>
      </c>
      <c r="W5575" s="16">
        <f>+IF(datos_arg[[#This Row],[Moneda]]="ARS",datos_arg[[#This Row],[Monto]],datos_arg[[#This Row],[Monto]]*datos_arg[[#This Row],[TC]])</f>
        <v>31099.24</v>
      </c>
      <c r="X5575" s="16">
        <f>IFERROR(IF(datos_arg[[#This Row],[Moneda]]="USD",datos_arg[[#This Row],[Monto]],datos_arg[[#This Row],[Monto]]/datos_arg[[#This Row],[TC]]),0)</f>
        <v>195.59270440251572</v>
      </c>
      <c r="Y5575" s="14"/>
    </row>
    <row r="5576" spans="1:28" ht="15" customHeight="1" x14ac:dyDescent="0.25">
      <c r="A5576" s="14">
        <f t="shared" si="87"/>
        <v>5573</v>
      </c>
      <c r="B5576" s="1">
        <v>44363</v>
      </c>
      <c r="C5576" s="18">
        <f>+YEAR(datos_arg[[#This Row],[Fecha]])</f>
        <v>2021</v>
      </c>
      <c r="D5576" s="18">
        <f>+MONTH(datos_arg[[#This Row],[Fecha]])</f>
        <v>6</v>
      </c>
      <c r="E5576" s="14" t="s">
        <v>5358</v>
      </c>
      <c r="F5576" s="14" t="s">
        <v>4109</v>
      </c>
      <c r="G5576" s="14"/>
      <c r="H5576" s="14" t="s">
        <v>6646</v>
      </c>
      <c r="I5576" s="14" t="s">
        <v>6775</v>
      </c>
      <c r="J5576" s="14" t="s">
        <v>482</v>
      </c>
      <c r="K5576" s="14" t="s">
        <v>420</v>
      </c>
      <c r="L5576" s="14" t="s">
        <v>425</v>
      </c>
      <c r="M5576" s="14" t="s">
        <v>6664</v>
      </c>
      <c r="N5576" s="14" t="s">
        <v>6622</v>
      </c>
      <c r="O5576" s="14" t="s">
        <v>6626</v>
      </c>
      <c r="P5576" s="14" t="s">
        <v>6624</v>
      </c>
      <c r="Q5576" s="14">
        <v>17</v>
      </c>
      <c r="R5576" s="14" t="s">
        <v>4109</v>
      </c>
      <c r="S5576" s="14" t="s">
        <v>439</v>
      </c>
      <c r="T5576" s="35">
        <v>11403.05</v>
      </c>
      <c r="U5576" s="14" t="s">
        <v>4</v>
      </c>
      <c r="V5576" s="14">
        <v>159</v>
      </c>
      <c r="W5576" s="16">
        <f>+IF(datos_arg[[#This Row],[Moneda]]="ARS",datos_arg[[#This Row],[Monto]],datos_arg[[#This Row],[Monto]]*datos_arg[[#This Row],[TC]])</f>
        <v>11403.05</v>
      </c>
      <c r="X5576" s="16">
        <f>IFERROR(IF(datos_arg[[#This Row],[Moneda]]="USD",datos_arg[[#This Row],[Monto]],datos_arg[[#This Row],[Monto]]/datos_arg[[#This Row],[TC]]),0)</f>
        <v>71.717295597484267</v>
      </c>
      <c r="Y5576" s="14"/>
    </row>
    <row r="5577" spans="1:28" ht="15" customHeight="1" x14ac:dyDescent="0.25">
      <c r="A5577" s="14">
        <f t="shared" si="87"/>
        <v>5574</v>
      </c>
      <c r="B5577" s="1">
        <v>44363</v>
      </c>
      <c r="C5577" s="18">
        <f>+YEAR(datos_arg[[#This Row],[Fecha]])</f>
        <v>2021</v>
      </c>
      <c r="D5577" s="18">
        <f>+MONTH(datos_arg[[#This Row],[Fecha]])</f>
        <v>6</v>
      </c>
      <c r="E5577" s="14" t="s">
        <v>1015</v>
      </c>
      <c r="F5577" s="14" t="s">
        <v>430</v>
      </c>
      <c r="G5577" s="14"/>
      <c r="H5577" s="14" t="s">
        <v>7132</v>
      </c>
      <c r="I5577" s="14" t="s">
        <v>7132</v>
      </c>
      <c r="J5577" s="14" t="s">
        <v>425</v>
      </c>
      <c r="K5577" s="14"/>
      <c r="L5577" s="14" t="s">
        <v>425</v>
      </c>
      <c r="M5577" s="14" t="s">
        <v>57</v>
      </c>
      <c r="N5577" s="14" t="s">
        <v>7794</v>
      </c>
      <c r="O5577" s="14" t="s">
        <v>6627</v>
      </c>
      <c r="P5577" s="14" t="s">
        <v>6463</v>
      </c>
      <c r="Q5577" s="14"/>
      <c r="R5577" s="14" t="s">
        <v>430</v>
      </c>
      <c r="S5577" s="14" t="s">
        <v>439</v>
      </c>
      <c r="T5577" s="35">
        <v>138.59</v>
      </c>
      <c r="U5577" s="14" t="s">
        <v>4</v>
      </c>
      <c r="V5577" s="14">
        <v>159</v>
      </c>
      <c r="W5577" s="16">
        <f>+IF(datos_arg[[#This Row],[Moneda]]="ARS",datos_arg[[#This Row],[Monto]],datos_arg[[#This Row],[Monto]]*datos_arg[[#This Row],[TC]])</f>
        <v>138.59</v>
      </c>
      <c r="X5577" s="16">
        <f>IFERROR(IF(datos_arg[[#This Row],[Moneda]]="USD",datos_arg[[#This Row],[Monto]],datos_arg[[#This Row],[Monto]]/datos_arg[[#This Row],[TC]]),0)</f>
        <v>0.8716352201257862</v>
      </c>
      <c r="Y5577" s="14"/>
    </row>
    <row r="5578" spans="1:28" ht="15" customHeight="1" x14ac:dyDescent="0.25">
      <c r="A5578" s="14">
        <f t="shared" si="87"/>
        <v>5575</v>
      </c>
      <c r="B5578" s="1">
        <v>44363</v>
      </c>
      <c r="C5578" s="18">
        <f>+YEAR(datos_arg[[#This Row],[Fecha]])</f>
        <v>2021</v>
      </c>
      <c r="D5578" s="18">
        <f>+MONTH(datos_arg[[#This Row],[Fecha]])</f>
        <v>6</v>
      </c>
      <c r="E5578" s="14" t="s">
        <v>1015</v>
      </c>
      <c r="F5578" s="14" t="s">
        <v>430</v>
      </c>
      <c r="G5578" s="14"/>
      <c r="H5578" s="14" t="s">
        <v>7132</v>
      </c>
      <c r="I5578" s="14" t="s">
        <v>7132</v>
      </c>
      <c r="J5578" s="14" t="s">
        <v>425</v>
      </c>
      <c r="K5578" s="14"/>
      <c r="L5578" s="14" t="s">
        <v>425</v>
      </c>
      <c r="M5578" s="14" t="s">
        <v>57</v>
      </c>
      <c r="N5578" s="14" t="s">
        <v>7792</v>
      </c>
      <c r="O5578" s="14" t="s">
        <v>6628</v>
      </c>
      <c r="P5578" s="14" t="s">
        <v>6463</v>
      </c>
      <c r="Q5578" s="14"/>
      <c r="R5578" s="14" t="s">
        <v>430</v>
      </c>
      <c r="S5578" s="14" t="s">
        <v>439</v>
      </c>
      <c r="T5578" s="35">
        <v>2725.44</v>
      </c>
      <c r="U5578" s="14" t="s">
        <v>4</v>
      </c>
      <c r="V5578" s="14">
        <v>159</v>
      </c>
      <c r="W5578" s="16">
        <f>+IF(datos_arg[[#This Row],[Moneda]]="ARS",datos_arg[[#This Row],[Monto]],datos_arg[[#This Row],[Monto]]*datos_arg[[#This Row],[TC]])</f>
        <v>2725.44</v>
      </c>
      <c r="X5578" s="16">
        <f>IFERROR(IF(datos_arg[[#This Row],[Moneda]]="USD",datos_arg[[#This Row],[Monto]],datos_arg[[#This Row],[Monto]]/datos_arg[[#This Row],[TC]]),0)</f>
        <v>17.141132075471699</v>
      </c>
      <c r="Y5578" s="14"/>
    </row>
    <row r="5579" spans="1:28" ht="15" customHeight="1" x14ac:dyDescent="0.25">
      <c r="A5579" s="14">
        <f t="shared" si="87"/>
        <v>5576</v>
      </c>
      <c r="B5579" s="1">
        <v>44363</v>
      </c>
      <c r="C5579" s="18">
        <f>+YEAR(datos_arg[[#This Row],[Fecha]])</f>
        <v>2021</v>
      </c>
      <c r="D5579" s="18">
        <f>+MONTH(datos_arg[[#This Row],[Fecha]])</f>
        <v>6</v>
      </c>
      <c r="E5579" s="14" t="s">
        <v>1016</v>
      </c>
      <c r="F5579" s="14" t="s">
        <v>404</v>
      </c>
      <c r="G5579" s="14"/>
      <c r="H5579" s="14" t="s">
        <v>7132</v>
      </c>
      <c r="I5579" s="14" t="s">
        <v>7132</v>
      </c>
      <c r="J5579" s="14" t="s">
        <v>425</v>
      </c>
      <c r="K5579" s="14"/>
      <c r="L5579" s="14" t="s">
        <v>425</v>
      </c>
      <c r="M5579" s="14" t="s">
        <v>284</v>
      </c>
      <c r="N5579" s="14" t="s">
        <v>284</v>
      </c>
      <c r="O5579" s="14" t="s">
        <v>6592</v>
      </c>
      <c r="P5579" s="14" t="s">
        <v>6463</v>
      </c>
      <c r="Q5579" s="14"/>
      <c r="R5579" s="14" t="s">
        <v>404</v>
      </c>
      <c r="S5579" s="14" t="s">
        <v>439</v>
      </c>
      <c r="T5579" s="35">
        <v>3430</v>
      </c>
      <c r="U5579" s="14" t="s">
        <v>4</v>
      </c>
      <c r="V5579" s="14">
        <v>159</v>
      </c>
      <c r="W5579" s="16">
        <f>+IF(datos_arg[[#This Row],[Moneda]]="ARS",datos_arg[[#This Row],[Monto]],datos_arg[[#This Row],[Monto]]*datos_arg[[#This Row],[TC]])</f>
        <v>3430</v>
      </c>
      <c r="X5579" s="16">
        <f>IFERROR(IF(datos_arg[[#This Row],[Moneda]]="USD",datos_arg[[#This Row],[Monto]],datos_arg[[#This Row],[Monto]]/datos_arg[[#This Row],[TC]]),0)</f>
        <v>21.572327044025158</v>
      </c>
      <c r="Y5579" s="14"/>
    </row>
    <row r="5580" spans="1:28" ht="15" customHeight="1" x14ac:dyDescent="0.25">
      <c r="A5580" s="14">
        <f t="shared" si="87"/>
        <v>5577</v>
      </c>
      <c r="B5580" s="1">
        <v>44363</v>
      </c>
      <c r="C5580" s="18">
        <f>+YEAR(datos_arg[[#This Row],[Fecha]])</f>
        <v>2021</v>
      </c>
      <c r="D5580" s="18">
        <f>+MONTH(datos_arg[[#This Row],[Fecha]])</f>
        <v>6</v>
      </c>
      <c r="E5580" s="14" t="s">
        <v>1016</v>
      </c>
      <c r="F5580" s="14" t="s">
        <v>404</v>
      </c>
      <c r="G5580" s="14"/>
      <c r="H5580" s="14" t="s">
        <v>433</v>
      </c>
      <c r="I5580" s="14" t="s">
        <v>955</v>
      </c>
      <c r="J5580" s="14" t="s">
        <v>425</v>
      </c>
      <c r="K5580" s="14"/>
      <c r="L5580" s="14" t="s">
        <v>425</v>
      </c>
      <c r="M5580" s="14" t="s">
        <v>832</v>
      </c>
      <c r="N5580" s="14" t="s">
        <v>832</v>
      </c>
      <c r="O5580" s="14" t="s">
        <v>5187</v>
      </c>
      <c r="P5580" s="14" t="s">
        <v>6463</v>
      </c>
      <c r="Q5580" s="14"/>
      <c r="R5580" s="14" t="s">
        <v>404</v>
      </c>
      <c r="S5580" s="14" t="s">
        <v>439</v>
      </c>
      <c r="T5580" s="35">
        <v>348.81</v>
      </c>
      <c r="U5580" s="14" t="s">
        <v>4</v>
      </c>
      <c r="V5580" s="14">
        <v>159</v>
      </c>
      <c r="W5580" s="16">
        <f>+IF(datos_arg[[#This Row],[Moneda]]="ARS",datos_arg[[#This Row],[Monto]],datos_arg[[#This Row],[Monto]]*datos_arg[[#This Row],[TC]])</f>
        <v>348.81</v>
      </c>
      <c r="X5580" s="16">
        <f>IFERROR(IF(datos_arg[[#This Row],[Moneda]]="USD",datos_arg[[#This Row],[Monto]],datos_arg[[#This Row],[Monto]]/datos_arg[[#This Row],[TC]]),0)</f>
        <v>2.1937735849056605</v>
      </c>
      <c r="Y5580" s="14"/>
    </row>
    <row r="5581" spans="1:28" ht="15" customHeight="1" x14ac:dyDescent="0.25">
      <c r="A5581" s="14">
        <f t="shared" si="87"/>
        <v>5578</v>
      </c>
      <c r="B5581" s="1">
        <v>44363</v>
      </c>
      <c r="C5581" s="18">
        <f>+YEAR(datos_arg[[#This Row],[Fecha]])</f>
        <v>2021</v>
      </c>
      <c r="D5581" s="18">
        <f>+MONTH(datos_arg[[#This Row],[Fecha]])</f>
        <v>6</v>
      </c>
      <c r="E5581" s="14" t="s">
        <v>1015</v>
      </c>
      <c r="F5581" s="14" t="s">
        <v>403</v>
      </c>
      <c r="G5581" s="14" t="s">
        <v>5382</v>
      </c>
      <c r="H5581" s="14" t="s">
        <v>6646</v>
      </c>
      <c r="I5581" s="14" t="s">
        <v>7132</v>
      </c>
      <c r="J5581" s="14" t="s">
        <v>425</v>
      </c>
      <c r="K5581" s="14" t="s">
        <v>421</v>
      </c>
      <c r="L5581" s="14" t="s">
        <v>421</v>
      </c>
      <c r="M5581" s="14" t="s">
        <v>801</v>
      </c>
      <c r="N5581" s="14" t="s">
        <v>248</v>
      </c>
      <c r="O5581" s="14" t="s">
        <v>3292</v>
      </c>
      <c r="P5581" s="14" t="s">
        <v>6629</v>
      </c>
      <c r="Q5581" s="14">
        <v>25</v>
      </c>
      <c r="R5581" s="14" t="s">
        <v>5382</v>
      </c>
      <c r="S5581" s="14" t="s">
        <v>439</v>
      </c>
      <c r="T5581" s="35">
        <v>21200</v>
      </c>
      <c r="U5581" s="14" t="s">
        <v>4</v>
      </c>
      <c r="V5581" s="14">
        <v>159</v>
      </c>
      <c r="W5581" s="16">
        <f>+IF(datos_arg[[#This Row],[Moneda]]="ARS",datos_arg[[#This Row],[Monto]],datos_arg[[#This Row],[Monto]]*datos_arg[[#This Row],[TC]])</f>
        <v>21200</v>
      </c>
      <c r="X5581" s="16">
        <f>IFERROR(IF(datos_arg[[#This Row],[Moneda]]="USD",datos_arg[[#This Row],[Monto]],datos_arg[[#This Row],[Monto]]/datos_arg[[#This Row],[TC]]),0)</f>
        <v>133.33333333333334</v>
      </c>
      <c r="Y5581" s="14"/>
    </row>
    <row r="5582" spans="1:28" ht="15" customHeight="1" x14ac:dyDescent="0.25">
      <c r="A5582" s="14">
        <f t="shared" si="87"/>
        <v>5579</v>
      </c>
      <c r="B5582" s="1">
        <v>44363</v>
      </c>
      <c r="C5582" s="18">
        <f>+YEAR(datos_arg[[#This Row],[Fecha]])</f>
        <v>2021</v>
      </c>
      <c r="D5582" s="18">
        <f>+MONTH(datos_arg[[#This Row],[Fecha]])</f>
        <v>6</v>
      </c>
      <c r="E5582" s="14" t="s">
        <v>5358</v>
      </c>
      <c r="F5582" s="14" t="s">
        <v>969</v>
      </c>
      <c r="G5582" s="14"/>
      <c r="H5582" s="14" t="s">
        <v>6646</v>
      </c>
      <c r="I5582" s="14" t="s">
        <v>7132</v>
      </c>
      <c r="J5582" s="14" t="s">
        <v>425</v>
      </c>
      <c r="K5582" s="14" t="s">
        <v>420</v>
      </c>
      <c r="L5582" s="14" t="s">
        <v>425</v>
      </c>
      <c r="M5582" s="14" t="s">
        <v>1021</v>
      </c>
      <c r="N5582" s="14" t="s">
        <v>100</v>
      </c>
      <c r="O5582" s="14" t="s">
        <v>6630</v>
      </c>
      <c r="P5582" s="14" t="s">
        <v>6631</v>
      </c>
      <c r="Q5582" s="14">
        <v>5</v>
      </c>
      <c r="R5582" s="14" t="s">
        <v>969</v>
      </c>
      <c r="S5582" s="14" t="s">
        <v>439</v>
      </c>
      <c r="T5582" s="35">
        <v>7044.22</v>
      </c>
      <c r="U5582" s="14" t="s">
        <v>4</v>
      </c>
      <c r="V5582" s="14">
        <v>159</v>
      </c>
      <c r="W5582" s="16">
        <f>+IF(datos_arg[[#This Row],[Moneda]]="ARS",datos_arg[[#This Row],[Monto]],datos_arg[[#This Row],[Monto]]*datos_arg[[#This Row],[TC]])</f>
        <v>7044.22</v>
      </c>
      <c r="X5582" s="16">
        <f>IFERROR(IF(datos_arg[[#This Row],[Moneda]]="USD",datos_arg[[#This Row],[Monto]],datos_arg[[#This Row],[Monto]]/datos_arg[[#This Row],[TC]]),0)</f>
        <v>44.303270440251573</v>
      </c>
      <c r="Y5582" s="14"/>
    </row>
    <row r="5583" spans="1:28" ht="15" customHeight="1" x14ac:dyDescent="0.25">
      <c r="A5583" s="14">
        <f t="shared" si="87"/>
        <v>5580</v>
      </c>
      <c r="B5583" s="1">
        <v>44363</v>
      </c>
      <c r="C5583" s="18">
        <f>+YEAR(datos_arg[[#This Row],[Fecha]])</f>
        <v>2021</v>
      </c>
      <c r="D5583" s="18">
        <f>+MONTH(datos_arg[[#This Row],[Fecha]])</f>
        <v>6</v>
      </c>
      <c r="E5583" s="14" t="s">
        <v>5358</v>
      </c>
      <c r="F5583" s="14" t="s">
        <v>969</v>
      </c>
      <c r="G5583" s="14"/>
      <c r="H5583" s="14" t="s">
        <v>6646</v>
      </c>
      <c r="I5583" s="14" t="s">
        <v>7132</v>
      </c>
      <c r="J5583" s="14" t="s">
        <v>425</v>
      </c>
      <c r="K5583" s="14" t="s">
        <v>420</v>
      </c>
      <c r="L5583" s="14" t="s">
        <v>425</v>
      </c>
      <c r="M5583" s="14" t="s">
        <v>6632</v>
      </c>
      <c r="N5583" s="14" t="s">
        <v>100</v>
      </c>
      <c r="O5583" s="14" t="s">
        <v>6633</v>
      </c>
      <c r="P5583" s="14" t="s">
        <v>6631</v>
      </c>
      <c r="Q5583" s="14">
        <v>1</v>
      </c>
      <c r="R5583" s="14" t="s">
        <v>969</v>
      </c>
      <c r="S5583" s="14" t="s">
        <v>439</v>
      </c>
      <c r="T5583" s="35">
        <v>1762.32</v>
      </c>
      <c r="U5583" s="14" t="s">
        <v>4</v>
      </c>
      <c r="V5583" s="14">
        <v>159</v>
      </c>
      <c r="W5583" s="16">
        <f>+IF(datos_arg[[#This Row],[Moneda]]="ARS",datos_arg[[#This Row],[Monto]],datos_arg[[#This Row],[Monto]]*datos_arg[[#This Row],[TC]])</f>
        <v>1762.32</v>
      </c>
      <c r="X5583" s="16">
        <f>IFERROR(IF(datos_arg[[#This Row],[Moneda]]="USD",datos_arg[[#This Row],[Monto]],datos_arg[[#This Row],[Monto]]/datos_arg[[#This Row],[TC]]),0)</f>
        <v>11.083773584905661</v>
      </c>
      <c r="Y5583" s="14"/>
    </row>
    <row r="5584" spans="1:28" ht="15" customHeight="1" x14ac:dyDescent="0.25">
      <c r="A5584" s="14">
        <f t="shared" si="87"/>
        <v>5581</v>
      </c>
      <c r="B5584" s="1">
        <v>44363</v>
      </c>
      <c r="C5584" s="18">
        <f>+YEAR(datos_arg[[#This Row],[Fecha]])</f>
        <v>2021</v>
      </c>
      <c r="D5584" s="18">
        <f>+MONTH(datos_arg[[#This Row],[Fecha]])</f>
        <v>6</v>
      </c>
      <c r="E5584" s="14" t="s">
        <v>1015</v>
      </c>
      <c r="F5584" s="14" t="s">
        <v>403</v>
      </c>
      <c r="G5584" s="14" t="s">
        <v>5383</v>
      </c>
      <c r="H5584" s="14" t="s">
        <v>6646</v>
      </c>
      <c r="I5584" s="14" t="s">
        <v>6775</v>
      </c>
      <c r="J5584" s="14" t="s">
        <v>425</v>
      </c>
      <c r="K5584" s="14" t="s">
        <v>420</v>
      </c>
      <c r="L5584" s="14" t="s">
        <v>422</v>
      </c>
      <c r="M5584" s="14" t="s">
        <v>1526</v>
      </c>
      <c r="N5584" s="14" t="s">
        <v>100</v>
      </c>
      <c r="O5584" s="14" t="s">
        <v>6634</v>
      </c>
      <c r="P5584" s="14" t="s">
        <v>6631</v>
      </c>
      <c r="Q5584" s="14">
        <v>1</v>
      </c>
      <c r="R5584" s="14" t="s">
        <v>5383</v>
      </c>
      <c r="S5584" s="14" t="s">
        <v>439</v>
      </c>
      <c r="T5584" s="35">
        <v>19131.68</v>
      </c>
      <c r="U5584" s="14" t="s">
        <v>4</v>
      </c>
      <c r="V5584" s="14">
        <v>159</v>
      </c>
      <c r="W5584" s="16">
        <f>+IF(datos_arg[[#This Row],[Moneda]]="ARS",datos_arg[[#This Row],[Monto]],datos_arg[[#This Row],[Monto]]*datos_arg[[#This Row],[TC]])</f>
        <v>19131.68</v>
      </c>
      <c r="X5584" s="16">
        <f>IFERROR(IF(datos_arg[[#This Row],[Moneda]]="USD",datos_arg[[#This Row],[Monto]],datos_arg[[#This Row],[Monto]]/datos_arg[[#This Row],[TC]]),0)</f>
        <v>120.32503144654088</v>
      </c>
      <c r="Y5584" s="14"/>
    </row>
    <row r="5585" spans="1:25" ht="15" customHeight="1" x14ac:dyDescent="0.25">
      <c r="A5585" s="14">
        <f t="shared" si="87"/>
        <v>5582</v>
      </c>
      <c r="B5585" s="1">
        <v>44363</v>
      </c>
      <c r="C5585" s="18">
        <f>+YEAR(datos_arg[[#This Row],[Fecha]])</f>
        <v>2021</v>
      </c>
      <c r="D5585" s="18">
        <f>+MONTH(datos_arg[[#This Row],[Fecha]])</f>
        <v>6</v>
      </c>
      <c r="E5585" s="14" t="s">
        <v>1015</v>
      </c>
      <c r="F5585" s="14" t="s">
        <v>403</v>
      </c>
      <c r="G5585" s="14" t="s">
        <v>5383</v>
      </c>
      <c r="H5585" s="14" t="s">
        <v>6646</v>
      </c>
      <c r="I5585" s="14" t="s">
        <v>7132</v>
      </c>
      <c r="J5585" s="14" t="s">
        <v>425</v>
      </c>
      <c r="K5585" s="14" t="s">
        <v>420</v>
      </c>
      <c r="L5585" s="14" t="s">
        <v>425</v>
      </c>
      <c r="M5585" s="14" t="s">
        <v>815</v>
      </c>
      <c r="N5585" s="14" t="s">
        <v>100</v>
      </c>
      <c r="O5585" s="14" t="s">
        <v>6635</v>
      </c>
      <c r="P5585" s="14" t="s">
        <v>6631</v>
      </c>
      <c r="Q5585" s="14">
        <v>1</v>
      </c>
      <c r="R5585" s="14" t="s">
        <v>5383</v>
      </c>
      <c r="S5585" s="14" t="s">
        <v>439</v>
      </c>
      <c r="T5585" s="35">
        <v>6418.85</v>
      </c>
      <c r="U5585" s="14" t="s">
        <v>4</v>
      </c>
      <c r="V5585" s="14">
        <v>159</v>
      </c>
      <c r="W5585" s="16">
        <f>+IF(datos_arg[[#This Row],[Moneda]]="ARS",datos_arg[[#This Row],[Monto]],datos_arg[[#This Row],[Monto]]*datos_arg[[#This Row],[TC]])</f>
        <v>6418.85</v>
      </c>
      <c r="X5585" s="16">
        <f>IFERROR(IF(datos_arg[[#This Row],[Moneda]]="USD",datos_arg[[#This Row],[Monto]],datos_arg[[#This Row],[Monto]]/datos_arg[[#This Row],[TC]]),0)</f>
        <v>40.370125786163527</v>
      </c>
      <c r="Y5585" s="14"/>
    </row>
    <row r="5586" spans="1:25" ht="15" customHeight="1" x14ac:dyDescent="0.25">
      <c r="A5586" s="14">
        <f t="shared" si="87"/>
        <v>5583</v>
      </c>
      <c r="B5586" s="1">
        <v>44363</v>
      </c>
      <c r="C5586" s="18">
        <f>+YEAR(datos_arg[[#This Row],[Fecha]])</f>
        <v>2021</v>
      </c>
      <c r="D5586" s="18">
        <f>+MONTH(datos_arg[[#This Row],[Fecha]])</f>
        <v>6</v>
      </c>
      <c r="E5586" s="14" t="s">
        <v>1015</v>
      </c>
      <c r="F5586" s="14" t="s">
        <v>403</v>
      </c>
      <c r="G5586" s="14" t="s">
        <v>5383</v>
      </c>
      <c r="H5586" s="14" t="s">
        <v>6646</v>
      </c>
      <c r="I5586" s="14" t="s">
        <v>7132</v>
      </c>
      <c r="J5586" s="14" t="s">
        <v>425</v>
      </c>
      <c r="K5586" s="14" t="s">
        <v>420</v>
      </c>
      <c r="L5586" s="14" t="s">
        <v>425</v>
      </c>
      <c r="M5586" s="14" t="s">
        <v>815</v>
      </c>
      <c r="N5586" s="14" t="s">
        <v>100</v>
      </c>
      <c r="O5586" s="14" t="s">
        <v>6636</v>
      </c>
      <c r="P5586" s="14" t="s">
        <v>6631</v>
      </c>
      <c r="Q5586" s="14">
        <v>1</v>
      </c>
      <c r="R5586" s="14" t="s">
        <v>5383</v>
      </c>
      <c r="S5586" s="14" t="s">
        <v>439</v>
      </c>
      <c r="T5586" s="35">
        <v>3422.92</v>
      </c>
      <c r="U5586" s="14" t="s">
        <v>4</v>
      </c>
      <c r="V5586" s="14">
        <v>159</v>
      </c>
      <c r="W5586" s="16">
        <f>+IF(datos_arg[[#This Row],[Moneda]]="ARS",datos_arg[[#This Row],[Monto]],datos_arg[[#This Row],[Monto]]*datos_arg[[#This Row],[TC]])</f>
        <v>3422.92</v>
      </c>
      <c r="X5586" s="16">
        <f>IFERROR(IF(datos_arg[[#This Row],[Moneda]]="USD",datos_arg[[#This Row],[Monto]],datos_arg[[#This Row],[Monto]]/datos_arg[[#This Row],[TC]]),0)</f>
        <v>21.527798742138366</v>
      </c>
      <c r="Y5586" s="14"/>
    </row>
    <row r="5587" spans="1:25" ht="15" customHeight="1" x14ac:dyDescent="0.25">
      <c r="A5587" s="14">
        <f t="shared" si="87"/>
        <v>5584</v>
      </c>
      <c r="B5587" s="1">
        <v>44363</v>
      </c>
      <c r="C5587" s="18">
        <f>+YEAR(datos_arg[[#This Row],[Fecha]])</f>
        <v>2021</v>
      </c>
      <c r="D5587" s="18">
        <f>+MONTH(datos_arg[[#This Row],[Fecha]])</f>
        <v>6</v>
      </c>
      <c r="E5587" s="14" t="s">
        <v>1015</v>
      </c>
      <c r="F5587" s="14" t="s">
        <v>430</v>
      </c>
      <c r="G5587" s="14"/>
      <c r="H5587" s="14" t="s">
        <v>7132</v>
      </c>
      <c r="I5587" s="14" t="s">
        <v>7132</v>
      </c>
      <c r="J5587" s="14" t="s">
        <v>425</v>
      </c>
      <c r="K5587" s="14"/>
      <c r="L5587" s="14" t="s">
        <v>425</v>
      </c>
      <c r="M5587" s="14" t="s">
        <v>102</v>
      </c>
      <c r="N5587" s="14" t="s">
        <v>480</v>
      </c>
      <c r="O5587" s="14" t="s">
        <v>6637</v>
      </c>
      <c r="P5587" s="14" t="s">
        <v>6416</v>
      </c>
      <c r="Q5587" s="14"/>
      <c r="R5587" s="14" t="s">
        <v>430</v>
      </c>
      <c r="S5587" s="14" t="s">
        <v>439</v>
      </c>
      <c r="T5587" s="35">
        <v>1430</v>
      </c>
      <c r="U5587" s="14" t="s">
        <v>4</v>
      </c>
      <c r="V5587" s="14">
        <v>159</v>
      </c>
      <c r="W5587" s="16">
        <f>+IF(datos_arg[[#This Row],[Moneda]]="ARS",datos_arg[[#This Row],[Monto]],datos_arg[[#This Row],[Monto]]*datos_arg[[#This Row],[TC]])</f>
        <v>1430</v>
      </c>
      <c r="X5587" s="16">
        <f>IFERROR(IF(datos_arg[[#This Row],[Moneda]]="USD",datos_arg[[#This Row],[Monto]],datos_arg[[#This Row],[Monto]]/datos_arg[[#This Row],[TC]]),0)</f>
        <v>8.9937106918238996</v>
      </c>
      <c r="Y5587" s="14"/>
    </row>
    <row r="5588" spans="1:25" ht="15" customHeight="1" x14ac:dyDescent="0.25">
      <c r="A5588" s="14">
        <f t="shared" si="87"/>
        <v>5585</v>
      </c>
      <c r="B5588" s="1">
        <v>44363</v>
      </c>
      <c r="C5588" s="18">
        <f>+YEAR(datos_arg[[#This Row],[Fecha]])</f>
        <v>2021</v>
      </c>
      <c r="D5588" s="18">
        <f>+MONTH(datos_arg[[#This Row],[Fecha]])</f>
        <v>6</v>
      </c>
      <c r="E5588" s="14" t="s">
        <v>1015</v>
      </c>
      <c r="F5588" s="14" t="s">
        <v>430</v>
      </c>
      <c r="G5588" s="14"/>
      <c r="H5588" s="14" t="s">
        <v>7132</v>
      </c>
      <c r="I5588" s="14" t="s">
        <v>7132</v>
      </c>
      <c r="J5588" s="14" t="s">
        <v>425</v>
      </c>
      <c r="K5588" s="14"/>
      <c r="L5588" s="14" t="s">
        <v>425</v>
      </c>
      <c r="M5588" s="14" t="s">
        <v>102</v>
      </c>
      <c r="N5588" s="14" t="s">
        <v>463</v>
      </c>
      <c r="O5588" s="14" t="s">
        <v>6638</v>
      </c>
      <c r="P5588" s="14" t="s">
        <v>6416</v>
      </c>
      <c r="Q5588" s="14"/>
      <c r="R5588" s="14" t="s">
        <v>430</v>
      </c>
      <c r="S5588" s="14" t="s">
        <v>439</v>
      </c>
      <c r="T5588" s="35">
        <v>3195</v>
      </c>
      <c r="U5588" s="14" t="s">
        <v>4</v>
      </c>
      <c r="V5588" s="14">
        <v>159</v>
      </c>
      <c r="W5588" s="16">
        <f>+IF(datos_arg[[#This Row],[Moneda]]="ARS",datos_arg[[#This Row],[Monto]],datos_arg[[#This Row],[Monto]]*datos_arg[[#This Row],[TC]])</f>
        <v>3195</v>
      </c>
      <c r="X5588" s="16">
        <f>IFERROR(IF(datos_arg[[#This Row],[Moneda]]="USD",datos_arg[[#This Row],[Monto]],datos_arg[[#This Row],[Monto]]/datos_arg[[#This Row],[TC]]),0)</f>
        <v>20.09433962264151</v>
      </c>
      <c r="Y5588" s="14"/>
    </row>
    <row r="5589" spans="1:25" ht="15" customHeight="1" x14ac:dyDescent="0.25">
      <c r="A5589" s="14">
        <f t="shared" si="87"/>
        <v>5586</v>
      </c>
      <c r="B5589" s="1">
        <v>44363</v>
      </c>
      <c r="C5589" s="18">
        <f>+YEAR(datos_arg[[#This Row],[Fecha]])</f>
        <v>2021</v>
      </c>
      <c r="D5589" s="18">
        <f>+MONTH(datos_arg[[#This Row],[Fecha]])</f>
        <v>6</v>
      </c>
      <c r="E5589" s="14" t="s">
        <v>1015</v>
      </c>
      <c r="F5589" s="14" t="s">
        <v>403</v>
      </c>
      <c r="G5589" s="14" t="s">
        <v>5383</v>
      </c>
      <c r="H5589" s="14" t="s">
        <v>7132</v>
      </c>
      <c r="I5589" s="14" t="s">
        <v>7132</v>
      </c>
      <c r="J5589" s="14" t="s">
        <v>425</v>
      </c>
      <c r="K5589" s="14"/>
      <c r="L5589" s="14" t="s">
        <v>425</v>
      </c>
      <c r="M5589" s="14" t="s">
        <v>821</v>
      </c>
      <c r="N5589" s="14" t="s">
        <v>6639</v>
      </c>
      <c r="O5589" s="14" t="s">
        <v>6640</v>
      </c>
      <c r="P5589" s="14" t="s">
        <v>6434</v>
      </c>
      <c r="Q5589" s="14"/>
      <c r="R5589" s="14" t="s">
        <v>5383</v>
      </c>
      <c r="S5589" s="14" t="s">
        <v>439</v>
      </c>
      <c r="T5589" s="35">
        <v>3986.1</v>
      </c>
      <c r="U5589" s="14" t="s">
        <v>4</v>
      </c>
      <c r="V5589" s="14">
        <v>159</v>
      </c>
      <c r="W5589" s="16">
        <f>+IF(datos_arg[[#This Row],[Moneda]]="ARS",datos_arg[[#This Row],[Monto]],datos_arg[[#This Row],[Monto]]*datos_arg[[#This Row],[TC]])</f>
        <v>3986.1</v>
      </c>
      <c r="X5589" s="16">
        <f>IFERROR(IF(datos_arg[[#This Row],[Moneda]]="USD",datos_arg[[#This Row],[Monto]],datos_arg[[#This Row],[Monto]]/datos_arg[[#This Row],[TC]]),0)</f>
        <v>25.069811320754717</v>
      </c>
      <c r="Y5589" s="14"/>
    </row>
    <row r="5590" spans="1:25" ht="15" customHeight="1" x14ac:dyDescent="0.25">
      <c r="A5590" s="14">
        <f t="shared" si="87"/>
        <v>5587</v>
      </c>
      <c r="B5590" s="1">
        <v>44363</v>
      </c>
      <c r="C5590" s="18">
        <f>+YEAR(datos_arg[[#This Row],[Fecha]])</f>
        <v>2021</v>
      </c>
      <c r="D5590" s="18">
        <f>+MONTH(datos_arg[[#This Row],[Fecha]])</f>
        <v>6</v>
      </c>
      <c r="E5590" s="14" t="s">
        <v>5358</v>
      </c>
      <c r="F5590" s="14" t="s">
        <v>969</v>
      </c>
      <c r="G5590" s="14"/>
      <c r="H5590" s="14" t="s">
        <v>433</v>
      </c>
      <c r="I5590" s="14" t="s">
        <v>6718</v>
      </c>
      <c r="J5590" s="14" t="s">
        <v>425</v>
      </c>
      <c r="K5590" s="14"/>
      <c r="L5590" s="14" t="s">
        <v>425</v>
      </c>
      <c r="M5590" s="14" t="s">
        <v>6641</v>
      </c>
      <c r="N5590" s="14" t="s">
        <v>524</v>
      </c>
      <c r="O5590" s="14" t="s">
        <v>6642</v>
      </c>
      <c r="P5590" s="14"/>
      <c r="Q5590" s="14">
        <v>1</v>
      </c>
      <c r="R5590" s="14" t="s">
        <v>969</v>
      </c>
      <c r="S5590" s="14" t="s">
        <v>439</v>
      </c>
      <c r="T5590" s="35">
        <v>19000</v>
      </c>
      <c r="U5590" s="14" t="s">
        <v>4</v>
      </c>
      <c r="V5590" s="14">
        <v>159</v>
      </c>
      <c r="W5590" s="16">
        <f>+IF(datos_arg[[#This Row],[Moneda]]="ARS",datos_arg[[#This Row],[Monto]],datos_arg[[#This Row],[Monto]]*datos_arg[[#This Row],[TC]])</f>
        <v>19000</v>
      </c>
      <c r="X5590" s="16">
        <f>IFERROR(IF(datos_arg[[#This Row],[Moneda]]="USD",datos_arg[[#This Row],[Monto]],datos_arg[[#This Row],[Monto]]/datos_arg[[#This Row],[TC]]),0)</f>
        <v>119.49685534591195</v>
      </c>
      <c r="Y5590" s="14"/>
    </row>
    <row r="5591" spans="1:25" ht="15" customHeight="1" x14ac:dyDescent="0.25">
      <c r="A5591" s="14">
        <f t="shared" si="87"/>
        <v>5588</v>
      </c>
      <c r="B5591" s="1">
        <v>44365</v>
      </c>
      <c r="C5591" s="18">
        <f>+YEAR(datos_arg[[#This Row],[Fecha]])</f>
        <v>2021</v>
      </c>
      <c r="D5591" s="18">
        <f>+MONTH(datos_arg[[#This Row],[Fecha]])</f>
        <v>6</v>
      </c>
      <c r="E5591" s="14" t="s">
        <v>1015</v>
      </c>
      <c r="F5591" s="14" t="s">
        <v>403</v>
      </c>
      <c r="G5591" s="14" t="s">
        <v>970</v>
      </c>
      <c r="H5591" s="14" t="s">
        <v>7132</v>
      </c>
      <c r="I5591" s="14" t="s">
        <v>7132</v>
      </c>
      <c r="J5591" s="14" t="s">
        <v>425</v>
      </c>
      <c r="K5591" s="14"/>
      <c r="L5591" s="14" t="s">
        <v>425</v>
      </c>
      <c r="M5591" s="14" t="s">
        <v>515</v>
      </c>
      <c r="N5591" s="14" t="s">
        <v>524</v>
      </c>
      <c r="O5591" s="14" t="s">
        <v>6798</v>
      </c>
      <c r="P5591" s="14"/>
      <c r="Q5591" s="14"/>
      <c r="R5591" s="14" t="s">
        <v>970</v>
      </c>
      <c r="S5591" s="14" t="s">
        <v>439</v>
      </c>
      <c r="T5591" s="35">
        <v>2500</v>
      </c>
      <c r="U5591" s="14" t="s">
        <v>4</v>
      </c>
      <c r="V5591" s="14">
        <v>159</v>
      </c>
      <c r="W5591" s="16">
        <f>+IF(datos_arg[[#This Row],[Moneda]]="ARS",datos_arg[[#This Row],[Monto]],datos_arg[[#This Row],[Monto]]*datos_arg[[#This Row],[TC]])</f>
        <v>2500</v>
      </c>
      <c r="X5591" s="16">
        <f>IFERROR(IF(datos_arg[[#This Row],[Moneda]]="USD",datos_arg[[#This Row],[Monto]],datos_arg[[#This Row],[Monto]]/datos_arg[[#This Row],[TC]]),0)</f>
        <v>15.723270440251572</v>
      </c>
      <c r="Y5591" s="14"/>
    </row>
    <row r="5592" spans="1:25" ht="15" customHeight="1" x14ac:dyDescent="0.25">
      <c r="A5592" s="14">
        <f t="shared" si="87"/>
        <v>5589</v>
      </c>
      <c r="B5592" s="1">
        <v>44365</v>
      </c>
      <c r="C5592" s="18">
        <f>+YEAR(datos_arg[[#This Row],[Fecha]])</f>
        <v>2021</v>
      </c>
      <c r="D5592" s="18">
        <f>+MONTH(datos_arg[[#This Row],[Fecha]])</f>
        <v>6</v>
      </c>
      <c r="E5592" s="14" t="s">
        <v>5358</v>
      </c>
      <c r="F5592" s="14" t="s">
        <v>4108</v>
      </c>
      <c r="G5592" s="14"/>
      <c r="H5592" s="14" t="s">
        <v>433</v>
      </c>
      <c r="I5592" s="14" t="s">
        <v>6718</v>
      </c>
      <c r="J5592" s="14" t="s">
        <v>425</v>
      </c>
      <c r="K5592" s="14"/>
      <c r="L5592" s="14" t="s">
        <v>425</v>
      </c>
      <c r="M5592" s="14" t="s">
        <v>5380</v>
      </c>
      <c r="N5592" s="14" t="s">
        <v>524</v>
      </c>
      <c r="O5592" s="14" t="s">
        <v>6799</v>
      </c>
      <c r="P5592" s="14"/>
      <c r="Q5592" s="14"/>
      <c r="R5592" s="14" t="s">
        <v>4108</v>
      </c>
      <c r="S5592" s="14" t="s">
        <v>439</v>
      </c>
      <c r="T5592" s="35">
        <v>2500</v>
      </c>
      <c r="U5592" s="14" t="s">
        <v>4</v>
      </c>
      <c r="V5592" s="14">
        <v>159</v>
      </c>
      <c r="W5592" s="16">
        <f>+IF(datos_arg[[#This Row],[Moneda]]="ARS",datos_arg[[#This Row],[Monto]],datos_arg[[#This Row],[Monto]]*datos_arg[[#This Row],[TC]])</f>
        <v>2500</v>
      </c>
      <c r="X5592" s="16">
        <f>IFERROR(IF(datos_arg[[#This Row],[Moneda]]="USD",datos_arg[[#This Row],[Monto]],datos_arg[[#This Row],[Monto]]/datos_arg[[#This Row],[TC]]),0)</f>
        <v>15.723270440251572</v>
      </c>
      <c r="Y5592" s="14"/>
    </row>
    <row r="5593" spans="1:25" x14ac:dyDescent="0.25">
      <c r="A5593" s="14">
        <f t="shared" si="87"/>
        <v>5590</v>
      </c>
      <c r="B5593" s="1">
        <v>44365</v>
      </c>
      <c r="C5593" s="18">
        <f>+YEAR(datos_arg[[#This Row],[Fecha]])</f>
        <v>2021</v>
      </c>
      <c r="D5593" s="18">
        <f>+MONTH(datos_arg[[#This Row],[Fecha]])</f>
        <v>6</v>
      </c>
      <c r="E5593" s="14" t="s">
        <v>5358</v>
      </c>
      <c r="F5593" s="14" t="s">
        <v>4110</v>
      </c>
      <c r="G5593" s="14"/>
      <c r="H5593" s="14" t="s">
        <v>6646</v>
      </c>
      <c r="I5593" s="14" t="s">
        <v>7132</v>
      </c>
      <c r="J5593" s="14" t="s">
        <v>425</v>
      </c>
      <c r="K5593" s="14" t="s">
        <v>420</v>
      </c>
      <c r="L5593" s="14" t="s">
        <v>425</v>
      </c>
      <c r="M5593" s="14" t="s">
        <v>7014</v>
      </c>
      <c r="N5593" s="14" t="s">
        <v>6790</v>
      </c>
      <c r="O5593" s="14" t="s">
        <v>6800</v>
      </c>
      <c r="P5593" s="14" t="s">
        <v>6982</v>
      </c>
      <c r="Q5593" s="14"/>
      <c r="R5593" s="14" t="s">
        <v>4110</v>
      </c>
      <c r="S5593" s="14" t="s">
        <v>440</v>
      </c>
      <c r="T5593" s="35">
        <v>6200</v>
      </c>
      <c r="U5593" s="14" t="s">
        <v>2</v>
      </c>
      <c r="V5593" s="14">
        <v>159</v>
      </c>
      <c r="W5593" s="16">
        <f>+IF(datos_arg[[#This Row],[Moneda]]="ARS",datos_arg[[#This Row],[Monto]],datos_arg[[#This Row],[Monto]]*datos_arg[[#This Row],[TC]])</f>
        <v>985800</v>
      </c>
      <c r="X5593" s="16">
        <f>IFERROR(IF(datos_arg[[#This Row],[Moneda]]="USD",datos_arg[[#This Row],[Monto]],datos_arg[[#This Row],[Monto]]/datos_arg[[#This Row],[TC]]),0)</f>
        <v>6200</v>
      </c>
      <c r="Y5593" s="14"/>
    </row>
    <row r="5594" spans="1:25" ht="15" customHeight="1" x14ac:dyDescent="0.25">
      <c r="A5594" s="14">
        <f t="shared" si="87"/>
        <v>5591</v>
      </c>
      <c r="B5594" s="1">
        <v>44365</v>
      </c>
      <c r="C5594" s="18">
        <f>+YEAR(datos_arg[[#This Row],[Fecha]])</f>
        <v>2021</v>
      </c>
      <c r="D5594" s="18">
        <f>+MONTH(datos_arg[[#This Row],[Fecha]])</f>
        <v>6</v>
      </c>
      <c r="E5594" s="14" t="s">
        <v>449</v>
      </c>
      <c r="F5594" s="14" t="s">
        <v>523</v>
      </c>
      <c r="G5594" s="14"/>
      <c r="H5594" s="14" t="s">
        <v>433</v>
      </c>
      <c r="I5594" s="14" t="s">
        <v>6718</v>
      </c>
      <c r="J5594" s="14" t="s">
        <v>425</v>
      </c>
      <c r="K5594" s="14"/>
      <c r="L5594" s="14" t="s">
        <v>425</v>
      </c>
      <c r="M5594" s="14" t="s">
        <v>515</v>
      </c>
      <c r="N5594" s="14" t="s">
        <v>515</v>
      </c>
      <c r="O5594" s="14" t="s">
        <v>6801</v>
      </c>
      <c r="P5594" s="14"/>
      <c r="Q5594" s="14"/>
      <c r="R5594" s="14" t="s">
        <v>523</v>
      </c>
      <c r="S5594" s="14" t="s">
        <v>439</v>
      </c>
      <c r="T5594" s="35">
        <v>10000</v>
      </c>
      <c r="U5594" s="14" t="s">
        <v>4</v>
      </c>
      <c r="V5594" s="14">
        <v>159</v>
      </c>
      <c r="W5594" s="16">
        <f>+IF(datos_arg[[#This Row],[Moneda]]="ARS",datos_arg[[#This Row],[Monto]],datos_arg[[#This Row],[Monto]]*datos_arg[[#This Row],[TC]])</f>
        <v>10000</v>
      </c>
      <c r="X5594" s="16">
        <f>IFERROR(IF(datos_arg[[#This Row],[Moneda]]="USD",datos_arg[[#This Row],[Monto]],datos_arg[[#This Row],[Monto]]/datos_arg[[#This Row],[TC]]),0)</f>
        <v>62.893081761006286</v>
      </c>
      <c r="Y5594" s="14"/>
    </row>
    <row r="5595" spans="1:25" ht="15" customHeight="1" x14ac:dyDescent="0.25">
      <c r="A5595" s="14">
        <f t="shared" si="87"/>
        <v>5592</v>
      </c>
      <c r="B5595" s="1">
        <v>44368</v>
      </c>
      <c r="C5595" s="18">
        <f>+YEAR(datos_arg[[#This Row],[Fecha]])</f>
        <v>2021</v>
      </c>
      <c r="D5595" s="18">
        <f>+MONTH(datos_arg[[#This Row],[Fecha]])</f>
        <v>6</v>
      </c>
      <c r="E5595" s="14" t="s">
        <v>1015</v>
      </c>
      <c r="F5595" s="14" t="s">
        <v>403</v>
      </c>
      <c r="G5595" s="14" t="s">
        <v>5382</v>
      </c>
      <c r="H5595" s="14" t="s">
        <v>8103</v>
      </c>
      <c r="I5595" s="14" t="s">
        <v>8105</v>
      </c>
      <c r="J5595" s="14" t="s">
        <v>472</v>
      </c>
      <c r="K5595" s="14" t="s">
        <v>421</v>
      </c>
      <c r="L5595" s="14" t="s">
        <v>421</v>
      </c>
      <c r="M5595" s="14" t="s">
        <v>558</v>
      </c>
      <c r="N5595" s="14" t="s">
        <v>314</v>
      </c>
      <c r="O5595" s="14" t="s">
        <v>6802</v>
      </c>
      <c r="P5595" s="14" t="s">
        <v>6983</v>
      </c>
      <c r="Q5595" s="14">
        <v>40</v>
      </c>
      <c r="R5595" s="14" t="s">
        <v>5382</v>
      </c>
      <c r="S5595" s="14" t="s">
        <v>439</v>
      </c>
      <c r="T5595" s="35">
        <v>7770.5999999999995</v>
      </c>
      <c r="U5595" s="14" t="s">
        <v>4</v>
      </c>
      <c r="V5595" s="14">
        <v>159</v>
      </c>
      <c r="W5595" s="16">
        <f>+IF(datos_arg[[#This Row],[Moneda]]="ARS",datos_arg[[#This Row],[Monto]],datos_arg[[#This Row],[Monto]]*datos_arg[[#This Row],[TC]])</f>
        <v>7770.5999999999995</v>
      </c>
      <c r="X5595" s="16">
        <f>IFERROR(IF(datos_arg[[#This Row],[Moneda]]="USD",datos_arg[[#This Row],[Monto]],datos_arg[[#This Row],[Monto]]/datos_arg[[#This Row],[TC]]),0)</f>
        <v>48.871698113207543</v>
      </c>
      <c r="Y5595" s="14"/>
    </row>
    <row r="5596" spans="1:25" ht="15" customHeight="1" x14ac:dyDescent="0.25">
      <c r="A5596" s="14">
        <f t="shared" si="87"/>
        <v>5593</v>
      </c>
      <c r="B5596" s="1">
        <v>44368</v>
      </c>
      <c r="C5596" s="18">
        <f>+YEAR(datos_arg[[#This Row],[Fecha]])</f>
        <v>2021</v>
      </c>
      <c r="D5596" s="18">
        <f>+MONTH(datos_arg[[#This Row],[Fecha]])</f>
        <v>6</v>
      </c>
      <c r="E5596" s="14" t="s">
        <v>1015</v>
      </c>
      <c r="F5596" s="14" t="s">
        <v>403</v>
      </c>
      <c r="G5596" s="14" t="s">
        <v>5382</v>
      </c>
      <c r="H5596" s="14" t="s">
        <v>8103</v>
      </c>
      <c r="I5596" s="14" t="s">
        <v>8105</v>
      </c>
      <c r="J5596" s="14" t="s">
        <v>472</v>
      </c>
      <c r="K5596" s="14" t="s">
        <v>421</v>
      </c>
      <c r="L5596" s="14" t="s">
        <v>421</v>
      </c>
      <c r="M5596" s="14" t="s">
        <v>558</v>
      </c>
      <c r="N5596" s="14" t="s">
        <v>314</v>
      </c>
      <c r="O5596" s="14" t="s">
        <v>6803</v>
      </c>
      <c r="P5596" s="14" t="s">
        <v>6983</v>
      </c>
      <c r="Q5596" s="14">
        <v>40</v>
      </c>
      <c r="R5596" s="14" t="s">
        <v>5382</v>
      </c>
      <c r="S5596" s="14" t="s">
        <v>439</v>
      </c>
      <c r="T5596" s="35">
        <v>9885.9599999999991</v>
      </c>
      <c r="U5596" s="14" t="s">
        <v>4</v>
      </c>
      <c r="V5596" s="14">
        <v>159</v>
      </c>
      <c r="W5596" s="16">
        <f>+IF(datos_arg[[#This Row],[Moneda]]="ARS",datos_arg[[#This Row],[Monto]],datos_arg[[#This Row],[Monto]]*datos_arg[[#This Row],[TC]])</f>
        <v>9885.9599999999991</v>
      </c>
      <c r="X5596" s="16">
        <f>IFERROR(IF(datos_arg[[#This Row],[Moneda]]="USD",datos_arg[[#This Row],[Monto]],datos_arg[[#This Row],[Monto]]/datos_arg[[#This Row],[TC]]),0)</f>
        <v>62.175849056603766</v>
      </c>
      <c r="Y5596" s="14"/>
    </row>
    <row r="5597" spans="1:25" ht="15" customHeight="1" x14ac:dyDescent="0.25">
      <c r="A5597" s="14">
        <f t="shared" si="87"/>
        <v>5594</v>
      </c>
      <c r="B5597" s="1">
        <v>44368</v>
      </c>
      <c r="C5597" s="18">
        <f>+YEAR(datos_arg[[#This Row],[Fecha]])</f>
        <v>2021</v>
      </c>
      <c r="D5597" s="18">
        <f>+MONTH(datos_arg[[#This Row],[Fecha]])</f>
        <v>6</v>
      </c>
      <c r="E5597" s="14" t="s">
        <v>1015</v>
      </c>
      <c r="F5597" s="14" t="s">
        <v>403</v>
      </c>
      <c r="G5597" s="14" t="s">
        <v>5382</v>
      </c>
      <c r="H5597" s="14" t="s">
        <v>8103</v>
      </c>
      <c r="I5597" s="14" t="s">
        <v>8105</v>
      </c>
      <c r="J5597" s="14" t="s">
        <v>472</v>
      </c>
      <c r="K5597" s="14" t="s">
        <v>421</v>
      </c>
      <c r="L5597" s="14" t="s">
        <v>421</v>
      </c>
      <c r="M5597" s="14" t="s">
        <v>558</v>
      </c>
      <c r="N5597" s="14" t="s">
        <v>314</v>
      </c>
      <c r="O5597" s="14" t="s">
        <v>6804</v>
      </c>
      <c r="P5597" s="14" t="s">
        <v>6983</v>
      </c>
      <c r="Q5597" s="14">
        <v>40</v>
      </c>
      <c r="R5597" s="14" t="s">
        <v>5382</v>
      </c>
      <c r="S5597" s="14" t="s">
        <v>439</v>
      </c>
      <c r="T5597" s="35">
        <v>12043.44</v>
      </c>
      <c r="U5597" s="14" t="s">
        <v>4</v>
      </c>
      <c r="V5597" s="14">
        <v>159</v>
      </c>
      <c r="W5597" s="16">
        <f>+IF(datos_arg[[#This Row],[Moneda]]="ARS",datos_arg[[#This Row],[Monto]],datos_arg[[#This Row],[Monto]]*datos_arg[[#This Row],[TC]])</f>
        <v>12043.44</v>
      </c>
      <c r="X5597" s="16">
        <f>IFERROR(IF(datos_arg[[#This Row],[Moneda]]="USD",datos_arg[[#This Row],[Monto]],datos_arg[[#This Row],[Monto]]/datos_arg[[#This Row],[TC]]),0)</f>
        <v>75.744905660377356</v>
      </c>
      <c r="Y5597" s="14"/>
    </row>
    <row r="5598" spans="1:25" ht="15" customHeight="1" x14ac:dyDescent="0.25">
      <c r="A5598" s="14">
        <f t="shared" si="87"/>
        <v>5595</v>
      </c>
      <c r="B5598" s="1">
        <v>44368</v>
      </c>
      <c r="C5598" s="18">
        <f>+YEAR(datos_arg[[#This Row],[Fecha]])</f>
        <v>2021</v>
      </c>
      <c r="D5598" s="18">
        <f>+MONTH(datos_arg[[#This Row],[Fecha]])</f>
        <v>6</v>
      </c>
      <c r="E5598" s="14" t="s">
        <v>1015</v>
      </c>
      <c r="F5598" s="14" t="s">
        <v>403</v>
      </c>
      <c r="G5598" s="14" t="s">
        <v>5382</v>
      </c>
      <c r="H5598" s="14" t="s">
        <v>8103</v>
      </c>
      <c r="I5598" s="14" t="s">
        <v>8105</v>
      </c>
      <c r="J5598" s="14" t="s">
        <v>472</v>
      </c>
      <c r="K5598" s="14" t="s">
        <v>421</v>
      </c>
      <c r="L5598" s="14" t="s">
        <v>421</v>
      </c>
      <c r="M5598" s="14" t="s">
        <v>558</v>
      </c>
      <c r="N5598" s="14" t="s">
        <v>314</v>
      </c>
      <c r="O5598" s="14" t="s">
        <v>6805</v>
      </c>
      <c r="P5598" s="14" t="s">
        <v>6983</v>
      </c>
      <c r="Q5598" s="14">
        <v>40</v>
      </c>
      <c r="R5598" s="14" t="s">
        <v>5382</v>
      </c>
      <c r="S5598" s="14" t="s">
        <v>439</v>
      </c>
      <c r="T5598" s="35">
        <v>13379.400000000001</v>
      </c>
      <c r="U5598" s="14" t="s">
        <v>4</v>
      </c>
      <c r="V5598" s="14">
        <v>159</v>
      </c>
      <c r="W5598" s="16">
        <f>+IF(datos_arg[[#This Row],[Moneda]]="ARS",datos_arg[[#This Row],[Monto]],datos_arg[[#This Row],[Monto]]*datos_arg[[#This Row],[TC]])</f>
        <v>13379.400000000001</v>
      </c>
      <c r="X5598" s="16">
        <f>IFERROR(IF(datos_arg[[#This Row],[Moneda]]="USD",datos_arg[[#This Row],[Monto]],datos_arg[[#This Row],[Monto]]/datos_arg[[#This Row],[TC]]),0)</f>
        <v>84.147169811320765</v>
      </c>
      <c r="Y5598" s="14"/>
    </row>
    <row r="5599" spans="1:25" ht="15" customHeight="1" x14ac:dyDescent="0.25">
      <c r="A5599" s="14">
        <f t="shared" si="87"/>
        <v>5596</v>
      </c>
      <c r="B5599" s="1">
        <v>44368</v>
      </c>
      <c r="C5599" s="18">
        <f>+YEAR(datos_arg[[#This Row],[Fecha]])</f>
        <v>2021</v>
      </c>
      <c r="D5599" s="18">
        <f>+MONTH(datos_arg[[#This Row],[Fecha]])</f>
        <v>6</v>
      </c>
      <c r="E5599" s="14" t="s">
        <v>1015</v>
      </c>
      <c r="F5599" s="14" t="s">
        <v>403</v>
      </c>
      <c r="G5599" s="14" t="s">
        <v>5382</v>
      </c>
      <c r="H5599" s="14" t="s">
        <v>8103</v>
      </c>
      <c r="I5599" s="14" t="s">
        <v>8105</v>
      </c>
      <c r="J5599" s="14" t="s">
        <v>472</v>
      </c>
      <c r="K5599" s="14" t="s">
        <v>421</v>
      </c>
      <c r="L5599" s="14" t="s">
        <v>421</v>
      </c>
      <c r="M5599" s="14" t="s">
        <v>558</v>
      </c>
      <c r="N5599" s="14" t="s">
        <v>314</v>
      </c>
      <c r="O5599" s="14" t="s">
        <v>6806</v>
      </c>
      <c r="P5599" s="14" t="s">
        <v>6983</v>
      </c>
      <c r="Q5599" s="14">
        <v>40</v>
      </c>
      <c r="R5599" s="14" t="s">
        <v>5382</v>
      </c>
      <c r="S5599" s="14" t="s">
        <v>439</v>
      </c>
      <c r="T5599" s="35">
        <v>2638.44</v>
      </c>
      <c r="U5599" s="14" t="s">
        <v>4</v>
      </c>
      <c r="V5599" s="14">
        <v>159</v>
      </c>
      <c r="W5599" s="16">
        <f>+IF(datos_arg[[#This Row],[Moneda]]="ARS",datos_arg[[#This Row],[Monto]],datos_arg[[#This Row],[Monto]]*datos_arg[[#This Row],[TC]])</f>
        <v>2638.44</v>
      </c>
      <c r="X5599" s="16">
        <f>IFERROR(IF(datos_arg[[#This Row],[Moneda]]="USD",datos_arg[[#This Row],[Monto]],datos_arg[[#This Row],[Monto]]/datos_arg[[#This Row],[TC]]),0)</f>
        <v>16.593962264150942</v>
      </c>
      <c r="Y5599" s="14"/>
    </row>
    <row r="5600" spans="1:25" ht="15" customHeight="1" x14ac:dyDescent="0.25">
      <c r="A5600" s="14">
        <f t="shared" si="87"/>
        <v>5597</v>
      </c>
      <c r="B5600" s="1">
        <v>44368</v>
      </c>
      <c r="C5600" s="18">
        <f>+YEAR(datos_arg[[#This Row],[Fecha]])</f>
        <v>2021</v>
      </c>
      <c r="D5600" s="18">
        <f>+MONTH(datos_arg[[#This Row],[Fecha]])</f>
        <v>6</v>
      </c>
      <c r="E5600" s="14" t="s">
        <v>1015</v>
      </c>
      <c r="F5600" s="14" t="s">
        <v>403</v>
      </c>
      <c r="G5600" s="14" t="s">
        <v>5382</v>
      </c>
      <c r="H5600" s="14" t="s">
        <v>8103</v>
      </c>
      <c r="I5600" s="14" t="s">
        <v>8105</v>
      </c>
      <c r="J5600" s="14" t="s">
        <v>472</v>
      </c>
      <c r="K5600" s="14" t="s">
        <v>421</v>
      </c>
      <c r="L5600" s="14" t="s">
        <v>421</v>
      </c>
      <c r="M5600" s="14" t="s">
        <v>558</v>
      </c>
      <c r="N5600" s="14" t="s">
        <v>314</v>
      </c>
      <c r="O5600" s="14" t="s">
        <v>6807</v>
      </c>
      <c r="P5600" s="14" t="s">
        <v>6983</v>
      </c>
      <c r="Q5600" s="14">
        <v>40</v>
      </c>
      <c r="R5600" s="14" t="s">
        <v>5382</v>
      </c>
      <c r="S5600" s="14" t="s">
        <v>439</v>
      </c>
      <c r="T5600" s="35">
        <v>3700.08</v>
      </c>
      <c r="U5600" s="14" t="s">
        <v>4</v>
      </c>
      <c r="V5600" s="14">
        <v>159</v>
      </c>
      <c r="W5600" s="16">
        <f>+IF(datos_arg[[#This Row],[Moneda]]="ARS",datos_arg[[#This Row],[Monto]],datos_arg[[#This Row],[Monto]]*datos_arg[[#This Row],[TC]])</f>
        <v>3700.08</v>
      </c>
      <c r="X5600" s="16">
        <f>IFERROR(IF(datos_arg[[#This Row],[Moneda]]="USD",datos_arg[[#This Row],[Monto]],datos_arg[[#This Row],[Monto]]/datos_arg[[#This Row],[TC]]),0)</f>
        <v>23.270943396226414</v>
      </c>
      <c r="Y5600" s="14"/>
    </row>
    <row r="5601" spans="1:25" ht="15" customHeight="1" x14ac:dyDescent="0.25">
      <c r="A5601" s="14">
        <f t="shared" si="87"/>
        <v>5598</v>
      </c>
      <c r="B5601" s="1">
        <v>44368</v>
      </c>
      <c r="C5601" s="18">
        <f>+YEAR(datos_arg[[#This Row],[Fecha]])</f>
        <v>2021</v>
      </c>
      <c r="D5601" s="18">
        <f>+MONTH(datos_arg[[#This Row],[Fecha]])</f>
        <v>6</v>
      </c>
      <c r="E5601" s="14" t="s">
        <v>5358</v>
      </c>
      <c r="F5601" s="14" t="s">
        <v>4110</v>
      </c>
      <c r="G5601" s="14"/>
      <c r="H5601" s="14" t="s">
        <v>6646</v>
      </c>
      <c r="I5601" s="14" t="s">
        <v>7132</v>
      </c>
      <c r="J5601" s="14" t="s">
        <v>425</v>
      </c>
      <c r="K5601" s="14" t="s">
        <v>420</v>
      </c>
      <c r="L5601" s="14" t="s">
        <v>425</v>
      </c>
      <c r="M5601" s="14" t="s">
        <v>2266</v>
      </c>
      <c r="N5601" s="14" t="s">
        <v>3551</v>
      </c>
      <c r="O5601" s="14" t="s">
        <v>6808</v>
      </c>
      <c r="P5601" s="14" t="s">
        <v>6984</v>
      </c>
      <c r="Q5601" s="14">
        <v>2</v>
      </c>
      <c r="R5601" s="14" t="s">
        <v>4110</v>
      </c>
      <c r="S5601" s="14" t="s">
        <v>439</v>
      </c>
      <c r="T5601" s="35">
        <v>25536</v>
      </c>
      <c r="U5601" s="14" t="s">
        <v>4</v>
      </c>
      <c r="V5601" s="14">
        <v>159</v>
      </c>
      <c r="W5601" s="16">
        <f>+IF(datos_arg[[#This Row],[Moneda]]="ARS",datos_arg[[#This Row],[Monto]],datos_arg[[#This Row],[Monto]]*datos_arg[[#This Row],[TC]])</f>
        <v>25536</v>
      </c>
      <c r="X5601" s="16">
        <f>IFERROR(IF(datos_arg[[#This Row],[Moneda]]="USD",datos_arg[[#This Row],[Monto]],datos_arg[[#This Row],[Monto]]/datos_arg[[#This Row],[TC]]),0)</f>
        <v>160.60377358490567</v>
      </c>
      <c r="Y5601" s="14"/>
    </row>
    <row r="5602" spans="1:25" ht="15" customHeight="1" x14ac:dyDescent="0.25">
      <c r="A5602" s="14">
        <f t="shared" si="87"/>
        <v>5599</v>
      </c>
      <c r="B5602" s="1">
        <v>44368</v>
      </c>
      <c r="C5602" s="18">
        <f>+YEAR(datos_arg[[#This Row],[Fecha]])</f>
        <v>2021</v>
      </c>
      <c r="D5602" s="18">
        <f>+MONTH(datos_arg[[#This Row],[Fecha]])</f>
        <v>6</v>
      </c>
      <c r="E5602" s="14" t="s">
        <v>5358</v>
      </c>
      <c r="F5602" s="14" t="s">
        <v>4110</v>
      </c>
      <c r="G5602" s="14"/>
      <c r="H5602" s="14" t="s">
        <v>6646</v>
      </c>
      <c r="I5602" s="14" t="s">
        <v>7132</v>
      </c>
      <c r="J5602" s="14" t="s">
        <v>425</v>
      </c>
      <c r="K5602" s="14" t="s">
        <v>420</v>
      </c>
      <c r="L5602" s="14" t="s">
        <v>425</v>
      </c>
      <c r="M5602" s="14" t="s">
        <v>2266</v>
      </c>
      <c r="N5602" s="14" t="s">
        <v>6791</v>
      </c>
      <c r="O5602" s="14" t="s">
        <v>6809</v>
      </c>
      <c r="P5602" s="14" t="s">
        <v>6984</v>
      </c>
      <c r="Q5602" s="14">
        <v>2</v>
      </c>
      <c r="R5602" s="14" t="s">
        <v>4110</v>
      </c>
      <c r="S5602" s="14" t="s">
        <v>439</v>
      </c>
      <c r="T5602" s="35">
        <v>20373.98</v>
      </c>
      <c r="U5602" s="14" t="s">
        <v>4</v>
      </c>
      <c r="V5602" s="14">
        <v>159</v>
      </c>
      <c r="W5602" s="16">
        <f>+IF(datos_arg[[#This Row],[Moneda]]="ARS",datos_arg[[#This Row],[Monto]],datos_arg[[#This Row],[Monto]]*datos_arg[[#This Row],[TC]])</f>
        <v>20373.98</v>
      </c>
      <c r="X5602" s="16">
        <f>IFERROR(IF(datos_arg[[#This Row],[Moneda]]="USD",datos_arg[[#This Row],[Monto]],datos_arg[[#This Row],[Monto]]/datos_arg[[#This Row],[TC]]),0)</f>
        <v>128.1382389937107</v>
      </c>
      <c r="Y5602" s="14"/>
    </row>
    <row r="5603" spans="1:25" ht="15" customHeight="1" x14ac:dyDescent="0.25">
      <c r="A5603" s="14">
        <f t="shared" si="87"/>
        <v>5600</v>
      </c>
      <c r="B5603" s="1">
        <v>44368</v>
      </c>
      <c r="C5603" s="18">
        <f>+YEAR(datos_arg[[#This Row],[Fecha]])</f>
        <v>2021</v>
      </c>
      <c r="D5603" s="18">
        <f>+MONTH(datos_arg[[#This Row],[Fecha]])</f>
        <v>6</v>
      </c>
      <c r="E5603" s="14" t="s">
        <v>5358</v>
      </c>
      <c r="F5603" s="14" t="s">
        <v>85</v>
      </c>
      <c r="G5603" s="14"/>
      <c r="H5603" s="14" t="s">
        <v>1024</v>
      </c>
      <c r="I5603" s="14" t="s">
        <v>7132</v>
      </c>
      <c r="J5603" s="14" t="s">
        <v>425</v>
      </c>
      <c r="K5603" s="14" t="s">
        <v>422</v>
      </c>
      <c r="L5603" s="14" t="s">
        <v>422</v>
      </c>
      <c r="M5603" s="14" t="s">
        <v>1101</v>
      </c>
      <c r="N5603" s="14" t="s">
        <v>299</v>
      </c>
      <c r="O5603" s="14" t="s">
        <v>6810</v>
      </c>
      <c r="P5603" s="14" t="s">
        <v>6985</v>
      </c>
      <c r="Q5603" s="14">
        <v>2</v>
      </c>
      <c r="R5603" s="14" t="s">
        <v>85</v>
      </c>
      <c r="S5603" s="14" t="s">
        <v>439</v>
      </c>
      <c r="T5603" s="35">
        <v>10490.87</v>
      </c>
      <c r="U5603" s="14" t="s">
        <v>4</v>
      </c>
      <c r="V5603" s="14">
        <v>159</v>
      </c>
      <c r="W5603" s="16">
        <f>+IF(datos_arg[[#This Row],[Moneda]]="ARS",datos_arg[[#This Row],[Monto]],datos_arg[[#This Row],[Monto]]*datos_arg[[#This Row],[TC]])</f>
        <v>10490.87</v>
      </c>
      <c r="X5603" s="16">
        <f>IFERROR(IF(datos_arg[[#This Row],[Moneda]]="USD",datos_arg[[#This Row],[Monto]],datos_arg[[#This Row],[Monto]]/datos_arg[[#This Row],[TC]]),0)</f>
        <v>65.98031446540881</v>
      </c>
      <c r="Y5603" s="14"/>
    </row>
    <row r="5604" spans="1:25" ht="15" customHeight="1" x14ac:dyDescent="0.25">
      <c r="A5604" s="14">
        <f t="shared" si="87"/>
        <v>5601</v>
      </c>
      <c r="B5604" s="1">
        <v>44368</v>
      </c>
      <c r="C5604" s="18">
        <f>+YEAR(datos_arg[[#This Row],[Fecha]])</f>
        <v>2021</v>
      </c>
      <c r="D5604" s="18">
        <f>+MONTH(datos_arg[[#This Row],[Fecha]])</f>
        <v>6</v>
      </c>
      <c r="E5604" s="14" t="s">
        <v>5358</v>
      </c>
      <c r="F5604" s="14" t="s">
        <v>4109</v>
      </c>
      <c r="G5604" s="14"/>
      <c r="H5604" s="14" t="s">
        <v>6646</v>
      </c>
      <c r="I5604" s="14" t="s">
        <v>6775</v>
      </c>
      <c r="J5604" s="14" t="s">
        <v>425</v>
      </c>
      <c r="K5604" s="14" t="s">
        <v>420</v>
      </c>
      <c r="L5604" s="14" t="s">
        <v>425</v>
      </c>
      <c r="M5604" s="14" t="s">
        <v>1592</v>
      </c>
      <c r="N5604" s="14" t="s">
        <v>2953</v>
      </c>
      <c r="O5604" s="14" t="s">
        <v>6811</v>
      </c>
      <c r="P5604" s="14" t="s">
        <v>6986</v>
      </c>
      <c r="Q5604" s="14">
        <v>35</v>
      </c>
      <c r="R5604" s="14" t="s">
        <v>4109</v>
      </c>
      <c r="S5604" s="14" t="s">
        <v>439</v>
      </c>
      <c r="T5604" s="35">
        <v>60620</v>
      </c>
      <c r="U5604" s="14" t="s">
        <v>4</v>
      </c>
      <c r="V5604" s="14">
        <v>159</v>
      </c>
      <c r="W5604" s="16">
        <f>+IF(datos_arg[[#This Row],[Moneda]]="ARS",datos_arg[[#This Row],[Monto]],datos_arg[[#This Row],[Monto]]*datos_arg[[#This Row],[TC]])</f>
        <v>60620</v>
      </c>
      <c r="X5604" s="16">
        <f>IFERROR(IF(datos_arg[[#This Row],[Moneda]]="USD",datos_arg[[#This Row],[Monto]],datos_arg[[#This Row],[Monto]]/datos_arg[[#This Row],[TC]]),0)</f>
        <v>381.25786163522014</v>
      </c>
      <c r="Y5604" s="14"/>
    </row>
    <row r="5605" spans="1:25" ht="15" customHeight="1" x14ac:dyDescent="0.25">
      <c r="A5605" s="14">
        <f t="shared" si="87"/>
        <v>5602</v>
      </c>
      <c r="B5605" s="1">
        <v>44368</v>
      </c>
      <c r="C5605" s="18">
        <f>+YEAR(datos_arg[[#This Row],[Fecha]])</f>
        <v>2021</v>
      </c>
      <c r="D5605" s="18">
        <f>+MONTH(datos_arg[[#This Row],[Fecha]])</f>
        <v>6</v>
      </c>
      <c r="E5605" s="14" t="s">
        <v>5358</v>
      </c>
      <c r="F5605" s="14" t="s">
        <v>4109</v>
      </c>
      <c r="G5605" s="14"/>
      <c r="H5605" s="14" t="s">
        <v>6646</v>
      </c>
      <c r="I5605" s="14" t="s">
        <v>6775</v>
      </c>
      <c r="J5605" s="14" t="s">
        <v>425</v>
      </c>
      <c r="K5605" s="14" t="s">
        <v>420</v>
      </c>
      <c r="L5605" s="14" t="s">
        <v>425</v>
      </c>
      <c r="M5605" s="14" t="s">
        <v>1592</v>
      </c>
      <c r="N5605" s="14" t="s">
        <v>2953</v>
      </c>
      <c r="O5605" s="14" t="s">
        <v>6812</v>
      </c>
      <c r="P5605" s="14" t="s">
        <v>6986</v>
      </c>
      <c r="Q5605" s="14">
        <v>3</v>
      </c>
      <c r="R5605" s="14" t="s">
        <v>4109</v>
      </c>
      <c r="S5605" s="14" t="s">
        <v>439</v>
      </c>
      <c r="T5605" s="35">
        <v>23328</v>
      </c>
      <c r="U5605" s="14" t="s">
        <v>4</v>
      </c>
      <c r="V5605" s="14">
        <v>159</v>
      </c>
      <c r="W5605" s="16">
        <f>+IF(datos_arg[[#This Row],[Moneda]]="ARS",datos_arg[[#This Row],[Monto]],datos_arg[[#This Row],[Monto]]*datos_arg[[#This Row],[TC]])</f>
        <v>23328</v>
      </c>
      <c r="X5605" s="16">
        <f>IFERROR(IF(datos_arg[[#This Row],[Moneda]]="USD",datos_arg[[#This Row],[Monto]],datos_arg[[#This Row],[Monto]]/datos_arg[[#This Row],[TC]]),0)</f>
        <v>146.71698113207546</v>
      </c>
      <c r="Y5605" s="14"/>
    </row>
    <row r="5606" spans="1:25" ht="15" customHeight="1" x14ac:dyDescent="0.25">
      <c r="A5606" s="14">
        <f t="shared" si="87"/>
        <v>5603</v>
      </c>
      <c r="B5606" s="1">
        <v>44368</v>
      </c>
      <c r="C5606" s="18">
        <f>+YEAR(datos_arg[[#This Row],[Fecha]])</f>
        <v>2021</v>
      </c>
      <c r="D5606" s="18">
        <f>+MONTH(datos_arg[[#This Row],[Fecha]])</f>
        <v>6</v>
      </c>
      <c r="E5606" s="14" t="s">
        <v>5358</v>
      </c>
      <c r="F5606" s="14" t="s">
        <v>4109</v>
      </c>
      <c r="G5606" s="14"/>
      <c r="H5606" s="14" t="s">
        <v>6646</v>
      </c>
      <c r="I5606" s="14" t="s">
        <v>6775</v>
      </c>
      <c r="J5606" s="14" t="s">
        <v>425</v>
      </c>
      <c r="K5606" s="14" t="s">
        <v>420</v>
      </c>
      <c r="L5606" s="14" t="s">
        <v>425</v>
      </c>
      <c r="M5606" s="14" t="s">
        <v>1592</v>
      </c>
      <c r="N5606" s="14" t="s">
        <v>2953</v>
      </c>
      <c r="O5606" s="14" t="s">
        <v>6813</v>
      </c>
      <c r="P5606" s="14" t="s">
        <v>6986</v>
      </c>
      <c r="Q5606" s="14">
        <v>6</v>
      </c>
      <c r="R5606" s="14" t="s">
        <v>4109</v>
      </c>
      <c r="S5606" s="14" t="s">
        <v>439</v>
      </c>
      <c r="T5606" s="35">
        <v>21684</v>
      </c>
      <c r="U5606" s="14" t="s">
        <v>4</v>
      </c>
      <c r="V5606" s="14">
        <v>159</v>
      </c>
      <c r="W5606" s="16">
        <f>+IF(datos_arg[[#This Row],[Moneda]]="ARS",datos_arg[[#This Row],[Monto]],datos_arg[[#This Row],[Monto]]*datos_arg[[#This Row],[TC]])</f>
        <v>21684</v>
      </c>
      <c r="X5606" s="16">
        <f>IFERROR(IF(datos_arg[[#This Row],[Moneda]]="USD",datos_arg[[#This Row],[Monto]],datos_arg[[#This Row],[Monto]]/datos_arg[[#This Row],[TC]]),0)</f>
        <v>136.37735849056602</v>
      </c>
      <c r="Y5606" s="14"/>
    </row>
    <row r="5607" spans="1:25" ht="15" customHeight="1" x14ac:dyDescent="0.25">
      <c r="A5607" s="14">
        <f t="shared" si="87"/>
        <v>5604</v>
      </c>
      <c r="B5607" s="1">
        <v>44368</v>
      </c>
      <c r="C5607" s="18">
        <f>+YEAR(datos_arg[[#This Row],[Fecha]])</f>
        <v>2021</v>
      </c>
      <c r="D5607" s="18">
        <f>+MONTH(datos_arg[[#This Row],[Fecha]])</f>
        <v>6</v>
      </c>
      <c r="E5607" s="14" t="s">
        <v>5358</v>
      </c>
      <c r="F5607" s="14" t="s">
        <v>4109</v>
      </c>
      <c r="G5607" s="14"/>
      <c r="H5607" s="14" t="s">
        <v>6646</v>
      </c>
      <c r="I5607" s="14" t="s">
        <v>6775</v>
      </c>
      <c r="J5607" s="14" t="s">
        <v>425</v>
      </c>
      <c r="K5607" s="14" t="s">
        <v>420</v>
      </c>
      <c r="L5607" s="14" t="s">
        <v>425</v>
      </c>
      <c r="M5607" s="14" t="s">
        <v>1592</v>
      </c>
      <c r="N5607" s="14" t="s">
        <v>2953</v>
      </c>
      <c r="O5607" s="14" t="s">
        <v>6814</v>
      </c>
      <c r="P5607" s="14" t="s">
        <v>6986</v>
      </c>
      <c r="Q5607" s="14">
        <v>3</v>
      </c>
      <c r="R5607" s="14" t="s">
        <v>4109</v>
      </c>
      <c r="S5607" s="14" t="s">
        <v>439</v>
      </c>
      <c r="T5607" s="35">
        <v>15120</v>
      </c>
      <c r="U5607" s="14" t="s">
        <v>4</v>
      </c>
      <c r="V5607" s="14">
        <v>159</v>
      </c>
      <c r="W5607" s="16">
        <f>+IF(datos_arg[[#This Row],[Moneda]]="ARS",datos_arg[[#This Row],[Monto]],datos_arg[[#This Row],[Monto]]*datos_arg[[#This Row],[TC]])</f>
        <v>15120</v>
      </c>
      <c r="X5607" s="16">
        <f>IFERROR(IF(datos_arg[[#This Row],[Moneda]]="USD",datos_arg[[#This Row],[Monto]],datos_arg[[#This Row],[Monto]]/datos_arg[[#This Row],[TC]]),0)</f>
        <v>95.094339622641513</v>
      </c>
      <c r="Y5607" s="14"/>
    </row>
    <row r="5608" spans="1:25" ht="15" customHeight="1" x14ac:dyDescent="0.25">
      <c r="A5608" s="14">
        <f t="shared" si="87"/>
        <v>5605</v>
      </c>
      <c r="B5608" s="1">
        <v>44368</v>
      </c>
      <c r="C5608" s="18">
        <f>+YEAR(datos_arg[[#This Row],[Fecha]])</f>
        <v>2021</v>
      </c>
      <c r="D5608" s="18">
        <f>+MONTH(datos_arg[[#This Row],[Fecha]])</f>
        <v>6</v>
      </c>
      <c r="E5608" s="14" t="s">
        <v>5358</v>
      </c>
      <c r="F5608" s="14" t="s">
        <v>4109</v>
      </c>
      <c r="G5608" s="14"/>
      <c r="H5608" s="14" t="s">
        <v>6646</v>
      </c>
      <c r="I5608" s="14" t="s">
        <v>6775</v>
      </c>
      <c r="J5608" s="14" t="s">
        <v>425</v>
      </c>
      <c r="K5608" s="14" t="s">
        <v>420</v>
      </c>
      <c r="L5608" s="14" t="s">
        <v>425</v>
      </c>
      <c r="M5608" s="14" t="s">
        <v>1592</v>
      </c>
      <c r="N5608" s="14" t="s">
        <v>2953</v>
      </c>
      <c r="O5608" s="14" t="s">
        <v>6815</v>
      </c>
      <c r="P5608" s="14" t="s">
        <v>6986</v>
      </c>
      <c r="Q5608" s="14">
        <v>1</v>
      </c>
      <c r="R5608" s="14" t="s">
        <v>4109</v>
      </c>
      <c r="S5608" s="14" t="s">
        <v>439</v>
      </c>
      <c r="T5608" s="35">
        <v>9199.77</v>
      </c>
      <c r="U5608" s="14" t="s">
        <v>4</v>
      </c>
      <c r="V5608" s="14">
        <v>159</v>
      </c>
      <c r="W5608" s="16">
        <f>+IF(datos_arg[[#This Row],[Moneda]]="ARS",datos_arg[[#This Row],[Monto]],datos_arg[[#This Row],[Monto]]*datos_arg[[#This Row],[TC]])</f>
        <v>9199.77</v>
      </c>
      <c r="X5608" s="16">
        <f>IFERROR(IF(datos_arg[[#This Row],[Moneda]]="USD",datos_arg[[#This Row],[Monto]],datos_arg[[#This Row],[Monto]]/datos_arg[[#This Row],[TC]]),0)</f>
        <v>57.860188679245283</v>
      </c>
      <c r="Y5608" s="14"/>
    </row>
    <row r="5609" spans="1:25" ht="15" customHeight="1" x14ac:dyDescent="0.25">
      <c r="A5609" s="14">
        <f t="shared" si="87"/>
        <v>5606</v>
      </c>
      <c r="B5609" s="1">
        <v>44368</v>
      </c>
      <c r="C5609" s="18">
        <f>+YEAR(datos_arg[[#This Row],[Fecha]])</f>
        <v>2021</v>
      </c>
      <c r="D5609" s="18">
        <f>+MONTH(datos_arg[[#This Row],[Fecha]])</f>
        <v>6</v>
      </c>
      <c r="E5609" s="14" t="s">
        <v>1015</v>
      </c>
      <c r="F5609" s="14" t="s">
        <v>403</v>
      </c>
      <c r="G5609" s="14" t="s">
        <v>5383</v>
      </c>
      <c r="H5609" s="14" t="s">
        <v>6646</v>
      </c>
      <c r="I5609" s="14" t="s">
        <v>6775</v>
      </c>
      <c r="J5609" s="14" t="s">
        <v>425</v>
      </c>
      <c r="K5609" s="14" t="s">
        <v>420</v>
      </c>
      <c r="L5609" s="14" t="s">
        <v>422</v>
      </c>
      <c r="M5609" s="14" t="s">
        <v>938</v>
      </c>
      <c r="N5609" s="14" t="s">
        <v>2953</v>
      </c>
      <c r="O5609" s="14" t="s">
        <v>6816</v>
      </c>
      <c r="P5609" s="14" t="s">
        <v>6986</v>
      </c>
      <c r="Q5609" s="14">
        <v>5</v>
      </c>
      <c r="R5609" s="14" t="s">
        <v>5383</v>
      </c>
      <c r="S5609" s="14" t="s">
        <v>439</v>
      </c>
      <c r="T5609" s="35">
        <v>3600</v>
      </c>
      <c r="U5609" s="14" t="s">
        <v>4</v>
      </c>
      <c r="V5609" s="14">
        <v>159</v>
      </c>
      <c r="W5609" s="16">
        <f>+IF(datos_arg[[#This Row],[Moneda]]="ARS",datos_arg[[#This Row],[Monto]],datos_arg[[#This Row],[Monto]]*datos_arg[[#This Row],[TC]])</f>
        <v>3600</v>
      </c>
      <c r="X5609" s="16">
        <f>IFERROR(IF(datos_arg[[#This Row],[Moneda]]="USD",datos_arg[[#This Row],[Monto]],datos_arg[[#This Row],[Monto]]/datos_arg[[#This Row],[TC]]),0)</f>
        <v>22.641509433962263</v>
      </c>
      <c r="Y5609" s="14"/>
    </row>
    <row r="5610" spans="1:25" ht="15" customHeight="1" x14ac:dyDescent="0.25">
      <c r="A5610" s="14">
        <f t="shared" si="87"/>
        <v>5607</v>
      </c>
      <c r="B5610" s="1">
        <v>44368</v>
      </c>
      <c r="C5610" s="18">
        <f>+YEAR(datos_arg[[#This Row],[Fecha]])</f>
        <v>2021</v>
      </c>
      <c r="D5610" s="18">
        <f>+MONTH(datos_arg[[#This Row],[Fecha]])</f>
        <v>6</v>
      </c>
      <c r="E5610" s="14" t="s">
        <v>1015</v>
      </c>
      <c r="F5610" s="14" t="s">
        <v>403</v>
      </c>
      <c r="G5610" s="14" t="s">
        <v>5383</v>
      </c>
      <c r="H5610" s="14" t="s">
        <v>6646</v>
      </c>
      <c r="I5610" s="14" t="s">
        <v>6775</v>
      </c>
      <c r="J5610" s="14" t="s">
        <v>425</v>
      </c>
      <c r="K5610" s="14" t="s">
        <v>420</v>
      </c>
      <c r="L5610" s="14" t="s">
        <v>425</v>
      </c>
      <c r="M5610" s="14" t="s">
        <v>1411</v>
      </c>
      <c r="N5610" s="14" t="s">
        <v>2953</v>
      </c>
      <c r="O5610" s="14" t="s">
        <v>6817</v>
      </c>
      <c r="P5610" s="14" t="s">
        <v>6986</v>
      </c>
      <c r="Q5610" s="14">
        <v>20</v>
      </c>
      <c r="R5610" s="14" t="s">
        <v>5383</v>
      </c>
      <c r="S5610" s="14" t="s">
        <v>439</v>
      </c>
      <c r="T5610" s="35">
        <v>3200</v>
      </c>
      <c r="U5610" s="14" t="s">
        <v>4</v>
      </c>
      <c r="V5610" s="14">
        <v>159</v>
      </c>
      <c r="W5610" s="16">
        <f>+IF(datos_arg[[#This Row],[Moneda]]="ARS",datos_arg[[#This Row],[Monto]],datos_arg[[#This Row],[Monto]]*datos_arg[[#This Row],[TC]])</f>
        <v>3200</v>
      </c>
      <c r="X5610" s="16">
        <f>IFERROR(IF(datos_arg[[#This Row],[Moneda]]="USD",datos_arg[[#This Row],[Monto]],datos_arg[[#This Row],[Monto]]/datos_arg[[#This Row],[TC]]),0)</f>
        <v>20.125786163522012</v>
      </c>
      <c r="Y5610" s="14"/>
    </row>
    <row r="5611" spans="1:25" ht="15" customHeight="1" x14ac:dyDescent="0.25">
      <c r="A5611" s="14">
        <f t="shared" si="87"/>
        <v>5608</v>
      </c>
      <c r="B5611" s="1">
        <v>44368</v>
      </c>
      <c r="C5611" s="18">
        <f>+YEAR(datos_arg[[#This Row],[Fecha]])</f>
        <v>2021</v>
      </c>
      <c r="D5611" s="18">
        <f>+MONTH(datos_arg[[#This Row],[Fecha]])</f>
        <v>6</v>
      </c>
      <c r="E5611" s="14" t="s">
        <v>5358</v>
      </c>
      <c r="F5611" s="14" t="s">
        <v>4109</v>
      </c>
      <c r="G5611" s="14"/>
      <c r="H5611" s="14" t="s">
        <v>6646</v>
      </c>
      <c r="I5611" s="14" t="s">
        <v>6775</v>
      </c>
      <c r="J5611" s="14" t="s">
        <v>425</v>
      </c>
      <c r="K5611" s="14" t="s">
        <v>420</v>
      </c>
      <c r="L5611" s="14" t="s">
        <v>426</v>
      </c>
      <c r="M5611" s="14" t="s">
        <v>2260</v>
      </c>
      <c r="N5611" s="14" t="s">
        <v>2953</v>
      </c>
      <c r="O5611" s="14" t="s">
        <v>6818</v>
      </c>
      <c r="P5611" s="14" t="s">
        <v>6986</v>
      </c>
      <c r="Q5611" s="14">
        <v>6</v>
      </c>
      <c r="R5611" s="14" t="s">
        <v>4109</v>
      </c>
      <c r="S5611" s="14" t="s">
        <v>439</v>
      </c>
      <c r="T5611" s="35">
        <v>4602</v>
      </c>
      <c r="U5611" s="14" t="s">
        <v>4</v>
      </c>
      <c r="V5611" s="14">
        <v>159</v>
      </c>
      <c r="W5611" s="16">
        <f>+IF(datos_arg[[#This Row],[Moneda]]="ARS",datos_arg[[#This Row],[Monto]],datos_arg[[#This Row],[Monto]]*datos_arg[[#This Row],[TC]])</f>
        <v>4602</v>
      </c>
      <c r="X5611" s="16">
        <f>IFERROR(IF(datos_arg[[#This Row],[Moneda]]="USD",datos_arg[[#This Row],[Monto]],datos_arg[[#This Row],[Monto]]/datos_arg[[#This Row],[TC]]),0)</f>
        <v>28.943396226415093</v>
      </c>
      <c r="Y5611" s="14"/>
    </row>
    <row r="5612" spans="1:25" ht="15" customHeight="1" x14ac:dyDescent="0.25">
      <c r="A5612" s="14">
        <f t="shared" si="87"/>
        <v>5609</v>
      </c>
      <c r="B5612" s="1">
        <v>44368</v>
      </c>
      <c r="C5612" s="18">
        <f>+YEAR(datos_arg[[#This Row],[Fecha]])</f>
        <v>2021</v>
      </c>
      <c r="D5612" s="18">
        <f>+MONTH(datos_arg[[#This Row],[Fecha]])</f>
        <v>6</v>
      </c>
      <c r="E5612" s="14" t="s">
        <v>5358</v>
      </c>
      <c r="F5612" s="14" t="s">
        <v>4109</v>
      </c>
      <c r="G5612" s="14"/>
      <c r="H5612" s="14" t="s">
        <v>6646</v>
      </c>
      <c r="I5612" s="14" t="s">
        <v>6775</v>
      </c>
      <c r="J5612" s="14" t="s">
        <v>425</v>
      </c>
      <c r="K5612" s="14" t="s">
        <v>420</v>
      </c>
      <c r="L5612" s="14" t="s">
        <v>426</v>
      </c>
      <c r="M5612" s="14" t="s">
        <v>2261</v>
      </c>
      <c r="N5612" s="14" t="s">
        <v>2953</v>
      </c>
      <c r="O5612" s="14" t="s">
        <v>6819</v>
      </c>
      <c r="P5612" s="14" t="s">
        <v>6986</v>
      </c>
      <c r="Q5612" s="14">
        <v>1</v>
      </c>
      <c r="R5612" s="14" t="s">
        <v>4109</v>
      </c>
      <c r="S5612" s="14" t="s">
        <v>439</v>
      </c>
      <c r="T5612" s="35">
        <v>3468</v>
      </c>
      <c r="U5612" s="14" t="s">
        <v>4</v>
      </c>
      <c r="V5612" s="14">
        <v>159</v>
      </c>
      <c r="W5612" s="16">
        <f>+IF(datos_arg[[#This Row],[Moneda]]="ARS",datos_arg[[#This Row],[Monto]],datos_arg[[#This Row],[Monto]]*datos_arg[[#This Row],[TC]])</f>
        <v>3468</v>
      </c>
      <c r="X5612" s="16">
        <f>IFERROR(IF(datos_arg[[#This Row],[Moneda]]="USD",datos_arg[[#This Row],[Monto]],datos_arg[[#This Row],[Monto]]/datos_arg[[#This Row],[TC]]),0)</f>
        <v>21.811320754716981</v>
      </c>
      <c r="Y5612" s="14"/>
    </row>
    <row r="5613" spans="1:25" ht="15" customHeight="1" x14ac:dyDescent="0.25">
      <c r="A5613" s="14">
        <f t="shared" si="87"/>
        <v>5610</v>
      </c>
      <c r="B5613" s="1">
        <v>44368</v>
      </c>
      <c r="C5613" s="18">
        <f>+YEAR(datos_arg[[#This Row],[Fecha]])</f>
        <v>2021</v>
      </c>
      <c r="D5613" s="18">
        <f>+MONTH(datos_arg[[#This Row],[Fecha]])</f>
        <v>6</v>
      </c>
      <c r="E5613" s="14" t="s">
        <v>5358</v>
      </c>
      <c r="F5613" s="14" t="s">
        <v>4109</v>
      </c>
      <c r="G5613" s="14"/>
      <c r="H5613" s="14" t="s">
        <v>6646</v>
      </c>
      <c r="I5613" s="14" t="s">
        <v>6775</v>
      </c>
      <c r="J5613" s="14" t="s">
        <v>425</v>
      </c>
      <c r="K5613" s="14" t="s">
        <v>420</v>
      </c>
      <c r="L5613" s="14" t="s">
        <v>426</v>
      </c>
      <c r="M5613" s="14" t="s">
        <v>607</v>
      </c>
      <c r="N5613" s="14" t="s">
        <v>2953</v>
      </c>
      <c r="O5613" s="14" t="s">
        <v>6820</v>
      </c>
      <c r="P5613" s="14" t="s">
        <v>6986</v>
      </c>
      <c r="Q5613" s="14">
        <v>1</v>
      </c>
      <c r="R5613" s="14" t="s">
        <v>4109</v>
      </c>
      <c r="S5613" s="14" t="s">
        <v>439</v>
      </c>
      <c r="T5613" s="35">
        <v>8689.99</v>
      </c>
      <c r="U5613" s="14" t="s">
        <v>4</v>
      </c>
      <c r="V5613" s="14">
        <v>159</v>
      </c>
      <c r="W5613" s="16">
        <f>+IF(datos_arg[[#This Row],[Moneda]]="ARS",datos_arg[[#This Row],[Monto]],datos_arg[[#This Row],[Monto]]*datos_arg[[#This Row],[TC]])</f>
        <v>8689.99</v>
      </c>
      <c r="X5613" s="16">
        <f>IFERROR(IF(datos_arg[[#This Row],[Moneda]]="USD",datos_arg[[#This Row],[Monto]],datos_arg[[#This Row],[Monto]]/datos_arg[[#This Row],[TC]]),0)</f>
        <v>54.654025157232702</v>
      </c>
      <c r="Y5613" s="14"/>
    </row>
    <row r="5614" spans="1:25" ht="15" customHeight="1" x14ac:dyDescent="0.25">
      <c r="A5614" s="14">
        <f t="shared" si="87"/>
        <v>5611</v>
      </c>
      <c r="B5614" s="1">
        <v>44368</v>
      </c>
      <c r="C5614" s="18">
        <f>+YEAR(datos_arg[[#This Row],[Fecha]])</f>
        <v>2021</v>
      </c>
      <c r="D5614" s="18">
        <f>+MONTH(datos_arg[[#This Row],[Fecha]])</f>
        <v>6</v>
      </c>
      <c r="E5614" s="14" t="s">
        <v>5358</v>
      </c>
      <c r="F5614" s="14" t="s">
        <v>4109</v>
      </c>
      <c r="G5614" s="14"/>
      <c r="H5614" s="14" t="s">
        <v>6646</v>
      </c>
      <c r="I5614" s="14" t="s">
        <v>6775</v>
      </c>
      <c r="J5614" s="14" t="s">
        <v>425</v>
      </c>
      <c r="K5614" s="14" t="s">
        <v>420</v>
      </c>
      <c r="L5614" s="14" t="s">
        <v>426</v>
      </c>
      <c r="M5614" s="14" t="s">
        <v>607</v>
      </c>
      <c r="N5614" s="14" t="s">
        <v>2953</v>
      </c>
      <c r="O5614" s="14" t="s">
        <v>6821</v>
      </c>
      <c r="P5614" s="14" t="s">
        <v>6986</v>
      </c>
      <c r="Q5614" s="14">
        <v>3</v>
      </c>
      <c r="R5614" s="14" t="s">
        <v>4109</v>
      </c>
      <c r="S5614" s="14" t="s">
        <v>439</v>
      </c>
      <c r="T5614" s="35">
        <v>10860.03</v>
      </c>
      <c r="U5614" s="14" t="s">
        <v>4</v>
      </c>
      <c r="V5614" s="14">
        <v>159</v>
      </c>
      <c r="W5614" s="16">
        <f>+IF(datos_arg[[#This Row],[Moneda]]="ARS",datos_arg[[#This Row],[Monto]],datos_arg[[#This Row],[Monto]]*datos_arg[[#This Row],[TC]])</f>
        <v>10860.03</v>
      </c>
      <c r="X5614" s="16">
        <f>IFERROR(IF(datos_arg[[#This Row],[Moneda]]="USD",datos_arg[[#This Row],[Monto]],datos_arg[[#This Row],[Monto]]/datos_arg[[#This Row],[TC]]),0)</f>
        <v>68.302075471698117</v>
      </c>
      <c r="Y5614" s="14"/>
    </row>
    <row r="5615" spans="1:25" ht="15" customHeight="1" x14ac:dyDescent="0.25">
      <c r="A5615" s="14">
        <f t="shared" si="87"/>
        <v>5612</v>
      </c>
      <c r="B5615" s="1">
        <v>44368</v>
      </c>
      <c r="C5615" s="18">
        <f>+YEAR(datos_arg[[#This Row],[Fecha]])</f>
        <v>2021</v>
      </c>
      <c r="D5615" s="18">
        <f>+MONTH(datos_arg[[#This Row],[Fecha]])</f>
        <v>6</v>
      </c>
      <c r="E5615" s="14" t="s">
        <v>5358</v>
      </c>
      <c r="F5615" s="14" t="s">
        <v>4109</v>
      </c>
      <c r="G5615" s="14"/>
      <c r="H5615" s="14" t="s">
        <v>6646</v>
      </c>
      <c r="I5615" s="14" t="s">
        <v>6775</v>
      </c>
      <c r="J5615" s="14" t="s">
        <v>425</v>
      </c>
      <c r="K5615" s="14" t="s">
        <v>420</v>
      </c>
      <c r="L5615" s="14" t="s">
        <v>426</v>
      </c>
      <c r="M5615" s="14" t="s">
        <v>2261</v>
      </c>
      <c r="N5615" s="14" t="s">
        <v>2953</v>
      </c>
      <c r="O5615" s="14" t="s">
        <v>6822</v>
      </c>
      <c r="P5615" s="14" t="s">
        <v>6986</v>
      </c>
      <c r="Q5615" s="14">
        <v>2</v>
      </c>
      <c r="R5615" s="14" t="s">
        <v>4109</v>
      </c>
      <c r="S5615" s="14" t="s">
        <v>439</v>
      </c>
      <c r="T5615" s="35">
        <v>5560</v>
      </c>
      <c r="U5615" s="14" t="s">
        <v>4</v>
      </c>
      <c r="V5615" s="14">
        <v>159</v>
      </c>
      <c r="W5615" s="16">
        <f>+IF(datos_arg[[#This Row],[Moneda]]="ARS",datos_arg[[#This Row],[Monto]],datos_arg[[#This Row],[Monto]]*datos_arg[[#This Row],[TC]])</f>
        <v>5560</v>
      </c>
      <c r="X5615" s="16">
        <f>IFERROR(IF(datos_arg[[#This Row],[Moneda]]="USD",datos_arg[[#This Row],[Monto]],datos_arg[[#This Row],[Monto]]/datos_arg[[#This Row],[TC]]),0)</f>
        <v>34.968553459119498</v>
      </c>
      <c r="Y5615" s="14"/>
    </row>
    <row r="5616" spans="1:25" ht="15" customHeight="1" x14ac:dyDescent="0.25">
      <c r="A5616" s="14">
        <f t="shared" si="87"/>
        <v>5613</v>
      </c>
      <c r="B5616" s="1">
        <v>44368</v>
      </c>
      <c r="C5616" s="18">
        <f>+YEAR(datos_arg[[#This Row],[Fecha]])</f>
        <v>2021</v>
      </c>
      <c r="D5616" s="18">
        <f>+MONTH(datos_arg[[#This Row],[Fecha]])</f>
        <v>6</v>
      </c>
      <c r="E5616" s="14" t="s">
        <v>5358</v>
      </c>
      <c r="F5616" s="14" t="s">
        <v>4109</v>
      </c>
      <c r="G5616" s="14"/>
      <c r="H5616" s="14" t="s">
        <v>6646</v>
      </c>
      <c r="I5616" s="14" t="s">
        <v>6775</v>
      </c>
      <c r="J5616" s="14" t="s">
        <v>425</v>
      </c>
      <c r="K5616" s="14" t="s">
        <v>420</v>
      </c>
      <c r="L5616" s="14" t="s">
        <v>426</v>
      </c>
      <c r="M5616" s="14" t="s">
        <v>2260</v>
      </c>
      <c r="N5616" s="14" t="s">
        <v>2953</v>
      </c>
      <c r="O5616" s="14" t="s">
        <v>6823</v>
      </c>
      <c r="P5616" s="14" t="s">
        <v>6986</v>
      </c>
      <c r="Q5616" s="14">
        <v>2</v>
      </c>
      <c r="R5616" s="14" t="s">
        <v>4109</v>
      </c>
      <c r="S5616" s="14" t="s">
        <v>439</v>
      </c>
      <c r="T5616" s="35">
        <v>3360</v>
      </c>
      <c r="U5616" s="14" t="s">
        <v>4</v>
      </c>
      <c r="V5616" s="14">
        <v>159</v>
      </c>
      <c r="W5616" s="16">
        <f>+IF(datos_arg[[#This Row],[Moneda]]="ARS",datos_arg[[#This Row],[Monto]],datos_arg[[#This Row],[Monto]]*datos_arg[[#This Row],[TC]])</f>
        <v>3360</v>
      </c>
      <c r="X5616" s="16">
        <f>IFERROR(IF(datos_arg[[#This Row],[Moneda]]="USD",datos_arg[[#This Row],[Monto]],datos_arg[[#This Row],[Monto]]/datos_arg[[#This Row],[TC]]),0)</f>
        <v>21.132075471698112</v>
      </c>
      <c r="Y5616" s="14"/>
    </row>
    <row r="5617" spans="1:25" ht="15" customHeight="1" x14ac:dyDescent="0.25">
      <c r="A5617" s="14">
        <f t="shared" si="87"/>
        <v>5614</v>
      </c>
      <c r="B5617" s="1">
        <v>44368</v>
      </c>
      <c r="C5617" s="18">
        <f>+YEAR(datos_arg[[#This Row],[Fecha]])</f>
        <v>2021</v>
      </c>
      <c r="D5617" s="18">
        <f>+MONTH(datos_arg[[#This Row],[Fecha]])</f>
        <v>6</v>
      </c>
      <c r="E5617" s="14" t="s">
        <v>5358</v>
      </c>
      <c r="F5617" s="14" t="s">
        <v>4109</v>
      </c>
      <c r="G5617" s="14"/>
      <c r="H5617" s="14" t="s">
        <v>6646</v>
      </c>
      <c r="I5617" s="14" t="s">
        <v>6775</v>
      </c>
      <c r="J5617" s="14" t="s">
        <v>425</v>
      </c>
      <c r="K5617" s="14" t="s">
        <v>420</v>
      </c>
      <c r="L5617" s="14" t="s">
        <v>426</v>
      </c>
      <c r="M5617" s="14" t="s">
        <v>4818</v>
      </c>
      <c r="N5617" s="14" t="s">
        <v>2953</v>
      </c>
      <c r="O5617" s="14" t="s">
        <v>6824</v>
      </c>
      <c r="P5617" s="6" t="s">
        <v>6987</v>
      </c>
      <c r="Q5617" s="14">
        <v>15</v>
      </c>
      <c r="R5617" s="14" t="s">
        <v>4109</v>
      </c>
      <c r="S5617" s="14" t="s">
        <v>439</v>
      </c>
      <c r="T5617" s="35">
        <v>10950</v>
      </c>
      <c r="U5617" s="14" t="s">
        <v>4</v>
      </c>
      <c r="V5617" s="14">
        <v>159</v>
      </c>
      <c r="W5617" s="16">
        <f>+IF(datos_arg[[#This Row],[Moneda]]="ARS",datos_arg[[#This Row],[Monto]],datos_arg[[#This Row],[Monto]]*datos_arg[[#This Row],[TC]])</f>
        <v>10950</v>
      </c>
      <c r="X5617" s="16">
        <f>IFERROR(IF(datos_arg[[#This Row],[Moneda]]="USD",datos_arg[[#This Row],[Monto]],datos_arg[[#This Row],[Monto]]/datos_arg[[#This Row],[TC]]),0)</f>
        <v>68.867924528301884</v>
      </c>
      <c r="Y5617" s="14"/>
    </row>
    <row r="5618" spans="1:25" ht="15" customHeight="1" x14ac:dyDescent="0.25">
      <c r="A5618" s="14">
        <f t="shared" si="87"/>
        <v>5615</v>
      </c>
      <c r="B5618" s="1">
        <v>44368</v>
      </c>
      <c r="C5618" s="18">
        <f>+YEAR(datos_arg[[#This Row],[Fecha]])</f>
        <v>2021</v>
      </c>
      <c r="D5618" s="18">
        <f>+MONTH(datos_arg[[#This Row],[Fecha]])</f>
        <v>6</v>
      </c>
      <c r="E5618" s="14" t="s">
        <v>5358</v>
      </c>
      <c r="F5618" s="14" t="s">
        <v>4109</v>
      </c>
      <c r="G5618" s="14"/>
      <c r="H5618" s="14" t="s">
        <v>6646</v>
      </c>
      <c r="I5618" s="14" t="s">
        <v>6775</v>
      </c>
      <c r="J5618" s="14" t="s">
        <v>425</v>
      </c>
      <c r="K5618" s="14" t="s">
        <v>420</v>
      </c>
      <c r="L5618" s="14" t="s">
        <v>426</v>
      </c>
      <c r="M5618" s="14" t="s">
        <v>6659</v>
      </c>
      <c r="N5618" s="14" t="s">
        <v>2953</v>
      </c>
      <c r="O5618" s="14" t="s">
        <v>6825</v>
      </c>
      <c r="P5618" s="14" t="s">
        <v>6987</v>
      </c>
      <c r="Q5618" s="14">
        <v>10</v>
      </c>
      <c r="R5618" s="14" t="s">
        <v>4109</v>
      </c>
      <c r="S5618" s="14" t="s">
        <v>439</v>
      </c>
      <c r="T5618" s="35">
        <v>4800</v>
      </c>
      <c r="U5618" s="14" t="s">
        <v>4</v>
      </c>
      <c r="V5618" s="14">
        <v>159</v>
      </c>
      <c r="W5618" s="16">
        <f>+IF(datos_arg[[#This Row],[Moneda]]="ARS",datos_arg[[#This Row],[Monto]],datos_arg[[#This Row],[Monto]]*datos_arg[[#This Row],[TC]])</f>
        <v>4800</v>
      </c>
      <c r="X5618" s="16">
        <f>IFERROR(IF(datos_arg[[#This Row],[Moneda]]="USD",datos_arg[[#This Row],[Monto]],datos_arg[[#This Row],[Monto]]/datos_arg[[#This Row],[TC]]),0)</f>
        <v>30.188679245283019</v>
      </c>
      <c r="Y5618" s="14"/>
    </row>
    <row r="5619" spans="1:25" ht="15" customHeight="1" x14ac:dyDescent="0.25">
      <c r="A5619" s="14">
        <f t="shared" si="87"/>
        <v>5616</v>
      </c>
      <c r="B5619" s="1">
        <v>44368</v>
      </c>
      <c r="C5619" s="18">
        <f>+YEAR(datos_arg[[#This Row],[Fecha]])</f>
        <v>2021</v>
      </c>
      <c r="D5619" s="18">
        <f>+MONTH(datos_arg[[#This Row],[Fecha]])</f>
        <v>6</v>
      </c>
      <c r="E5619" s="14" t="s">
        <v>5358</v>
      </c>
      <c r="F5619" s="14" t="s">
        <v>4109</v>
      </c>
      <c r="G5619" s="14"/>
      <c r="H5619" s="14" t="s">
        <v>6646</v>
      </c>
      <c r="I5619" s="14" t="s">
        <v>6775</v>
      </c>
      <c r="J5619" s="14" t="s">
        <v>425</v>
      </c>
      <c r="K5619" s="14" t="s">
        <v>420</v>
      </c>
      <c r="L5619" s="14" t="s">
        <v>426</v>
      </c>
      <c r="M5619" s="14" t="s">
        <v>6657</v>
      </c>
      <c r="N5619" s="14" t="s">
        <v>2953</v>
      </c>
      <c r="O5619" s="14" t="s">
        <v>6826</v>
      </c>
      <c r="P5619" s="14" t="s">
        <v>6987</v>
      </c>
      <c r="Q5619" s="14">
        <v>1</v>
      </c>
      <c r="R5619" s="14" t="s">
        <v>4109</v>
      </c>
      <c r="S5619" s="14" t="s">
        <v>439</v>
      </c>
      <c r="T5619" s="35">
        <v>3400</v>
      </c>
      <c r="U5619" s="14" t="s">
        <v>4</v>
      </c>
      <c r="V5619" s="14">
        <v>159</v>
      </c>
      <c r="W5619" s="16">
        <f>+IF(datos_arg[[#This Row],[Moneda]]="ARS",datos_arg[[#This Row],[Monto]],datos_arg[[#This Row],[Monto]]*datos_arg[[#This Row],[TC]])</f>
        <v>3400</v>
      </c>
      <c r="X5619" s="16">
        <f>IFERROR(IF(datos_arg[[#This Row],[Moneda]]="USD",datos_arg[[#This Row],[Monto]],datos_arg[[#This Row],[Monto]]/datos_arg[[#This Row],[TC]]),0)</f>
        <v>21.383647798742139</v>
      </c>
      <c r="Y5619" s="14"/>
    </row>
    <row r="5620" spans="1:25" ht="15" customHeight="1" x14ac:dyDescent="0.25">
      <c r="A5620" s="14">
        <f t="shared" si="87"/>
        <v>5617</v>
      </c>
      <c r="B5620" s="1">
        <v>44368</v>
      </c>
      <c r="C5620" s="18">
        <f>+YEAR(datos_arg[[#This Row],[Fecha]])</f>
        <v>2021</v>
      </c>
      <c r="D5620" s="18">
        <f>+MONTH(datos_arg[[#This Row],[Fecha]])</f>
        <v>6</v>
      </c>
      <c r="E5620" s="14" t="s">
        <v>5358</v>
      </c>
      <c r="F5620" s="14" t="s">
        <v>4109</v>
      </c>
      <c r="G5620" s="14"/>
      <c r="H5620" s="14" t="s">
        <v>6646</v>
      </c>
      <c r="I5620" s="14" t="s">
        <v>6775</v>
      </c>
      <c r="J5620" s="14" t="s">
        <v>425</v>
      </c>
      <c r="K5620" s="14" t="s">
        <v>420</v>
      </c>
      <c r="L5620" s="14" t="s">
        <v>426</v>
      </c>
      <c r="M5620" s="14" t="s">
        <v>6658</v>
      </c>
      <c r="N5620" s="14" t="s">
        <v>2953</v>
      </c>
      <c r="O5620" s="14" t="s">
        <v>6827</v>
      </c>
      <c r="P5620" s="14" t="s">
        <v>6987</v>
      </c>
      <c r="Q5620" s="14">
        <v>2</v>
      </c>
      <c r="R5620" s="14" t="s">
        <v>4109</v>
      </c>
      <c r="S5620" s="14" t="s">
        <v>439</v>
      </c>
      <c r="T5620" s="35">
        <v>5100</v>
      </c>
      <c r="U5620" s="14" t="s">
        <v>4</v>
      </c>
      <c r="V5620" s="14">
        <v>159</v>
      </c>
      <c r="W5620" s="16">
        <f>+IF(datos_arg[[#This Row],[Moneda]]="ARS",datos_arg[[#This Row],[Monto]],datos_arg[[#This Row],[Monto]]*datos_arg[[#This Row],[TC]])</f>
        <v>5100</v>
      </c>
      <c r="X5620" s="16">
        <f>IFERROR(IF(datos_arg[[#This Row],[Moneda]]="USD",datos_arg[[#This Row],[Monto]],datos_arg[[#This Row],[Monto]]/datos_arg[[#This Row],[TC]]),0)</f>
        <v>32.075471698113205</v>
      </c>
      <c r="Y5620" s="14"/>
    </row>
    <row r="5621" spans="1:25" ht="15" customHeight="1" x14ac:dyDescent="0.25">
      <c r="A5621" s="14">
        <f t="shared" si="87"/>
        <v>5618</v>
      </c>
      <c r="B5621" s="1">
        <v>44368</v>
      </c>
      <c r="C5621" s="18">
        <f>+YEAR(datos_arg[[#This Row],[Fecha]])</f>
        <v>2021</v>
      </c>
      <c r="D5621" s="18">
        <f>+MONTH(datos_arg[[#This Row],[Fecha]])</f>
        <v>6</v>
      </c>
      <c r="E5621" s="14" t="s">
        <v>1015</v>
      </c>
      <c r="F5621" s="14" t="s">
        <v>403</v>
      </c>
      <c r="G5621" s="14" t="s">
        <v>5383</v>
      </c>
      <c r="H5621" s="14" t="s">
        <v>6646</v>
      </c>
      <c r="I5621" s="14" t="s">
        <v>7132</v>
      </c>
      <c r="J5621" s="14" t="s">
        <v>425</v>
      </c>
      <c r="K5621" s="14"/>
      <c r="L5621" s="14" t="s">
        <v>425</v>
      </c>
      <c r="M5621" s="14" t="s">
        <v>821</v>
      </c>
      <c r="N5621" s="14" t="s">
        <v>100</v>
      </c>
      <c r="O5621" s="14" t="s">
        <v>6828</v>
      </c>
      <c r="P5621" s="14" t="s">
        <v>6988</v>
      </c>
      <c r="Q5621" s="14">
        <v>1</v>
      </c>
      <c r="R5621" s="14" t="s">
        <v>5383</v>
      </c>
      <c r="S5621" s="14" t="s">
        <v>439</v>
      </c>
      <c r="T5621" s="35">
        <v>427.26000000000005</v>
      </c>
      <c r="U5621" s="14" t="s">
        <v>4</v>
      </c>
      <c r="V5621" s="14">
        <v>159</v>
      </c>
      <c r="W5621" s="16">
        <f>+IF(datos_arg[[#This Row],[Moneda]]="ARS",datos_arg[[#This Row],[Monto]],datos_arg[[#This Row],[Monto]]*datos_arg[[#This Row],[TC]])</f>
        <v>427.26000000000005</v>
      </c>
      <c r="X5621" s="16">
        <f>IFERROR(IF(datos_arg[[#This Row],[Moneda]]="USD",datos_arg[[#This Row],[Monto]],datos_arg[[#This Row],[Monto]]/datos_arg[[#This Row],[TC]]),0)</f>
        <v>2.6871698113207549</v>
      </c>
      <c r="Y5621" s="14"/>
    </row>
    <row r="5622" spans="1:25" ht="15" customHeight="1" x14ac:dyDescent="0.25">
      <c r="A5622" s="14">
        <f t="shared" si="87"/>
        <v>5619</v>
      </c>
      <c r="B5622" s="1">
        <v>44368</v>
      </c>
      <c r="C5622" s="18">
        <f>+YEAR(datos_arg[[#This Row],[Fecha]])</f>
        <v>2021</v>
      </c>
      <c r="D5622" s="18">
        <f>+MONTH(datos_arg[[#This Row],[Fecha]])</f>
        <v>6</v>
      </c>
      <c r="E5622" s="14" t="s">
        <v>1015</v>
      </c>
      <c r="F5622" s="14" t="s">
        <v>403</v>
      </c>
      <c r="G5622" s="14" t="s">
        <v>5383</v>
      </c>
      <c r="H5622" s="14" t="s">
        <v>6646</v>
      </c>
      <c r="I5622" s="14" t="s">
        <v>6775</v>
      </c>
      <c r="J5622" s="14" t="s">
        <v>425</v>
      </c>
      <c r="K5622" s="14"/>
      <c r="L5622" s="14" t="s">
        <v>425</v>
      </c>
      <c r="M5622" s="14" t="s">
        <v>6776</v>
      </c>
      <c r="N5622" s="14" t="s">
        <v>100</v>
      </c>
      <c r="O5622" s="14" t="s">
        <v>6829</v>
      </c>
      <c r="P5622" s="14" t="s">
        <v>6988</v>
      </c>
      <c r="Q5622" s="14">
        <v>1</v>
      </c>
      <c r="R5622" s="14" t="s">
        <v>5383</v>
      </c>
      <c r="S5622" s="14" t="s">
        <v>439</v>
      </c>
      <c r="T5622" s="35">
        <v>1584.92</v>
      </c>
      <c r="U5622" s="14" t="s">
        <v>4</v>
      </c>
      <c r="V5622" s="14">
        <v>159</v>
      </c>
      <c r="W5622" s="16">
        <f>+IF(datos_arg[[#This Row],[Moneda]]="ARS",datos_arg[[#This Row],[Monto]],datos_arg[[#This Row],[Monto]]*datos_arg[[#This Row],[TC]])</f>
        <v>1584.92</v>
      </c>
      <c r="X5622" s="16">
        <f>IFERROR(IF(datos_arg[[#This Row],[Moneda]]="USD",datos_arg[[#This Row],[Monto]],datos_arg[[#This Row],[Monto]]/datos_arg[[#This Row],[TC]]),0)</f>
        <v>9.96805031446541</v>
      </c>
      <c r="Y5622" s="14"/>
    </row>
    <row r="5623" spans="1:25" ht="15" customHeight="1" x14ac:dyDescent="0.25">
      <c r="A5623" s="14">
        <f t="shared" si="87"/>
        <v>5620</v>
      </c>
      <c r="B5623" s="1">
        <v>44368</v>
      </c>
      <c r="C5623" s="18">
        <f>+YEAR(datos_arg[[#This Row],[Fecha]])</f>
        <v>2021</v>
      </c>
      <c r="D5623" s="18">
        <f>+MONTH(datos_arg[[#This Row],[Fecha]])</f>
        <v>6</v>
      </c>
      <c r="E5623" s="14" t="s">
        <v>5358</v>
      </c>
      <c r="F5623" s="14" t="s">
        <v>85</v>
      </c>
      <c r="G5623" s="14"/>
      <c r="H5623" s="14" t="s">
        <v>8103</v>
      </c>
      <c r="I5623" s="14" t="s">
        <v>8105</v>
      </c>
      <c r="J5623" s="14" t="s">
        <v>425</v>
      </c>
      <c r="K5623" s="14"/>
      <c r="L5623" s="14" t="s">
        <v>425</v>
      </c>
      <c r="M5623" s="14" t="s">
        <v>1100</v>
      </c>
      <c r="N5623" s="14" t="s">
        <v>100</v>
      </c>
      <c r="O5623" s="14" t="s">
        <v>6830</v>
      </c>
      <c r="P5623" s="14" t="s">
        <v>6988</v>
      </c>
      <c r="Q5623" s="14">
        <v>1</v>
      </c>
      <c r="R5623" s="14" t="s">
        <v>85</v>
      </c>
      <c r="S5623" s="14" t="s">
        <v>439</v>
      </c>
      <c r="T5623" s="35">
        <v>17849.41</v>
      </c>
      <c r="U5623" s="14" t="s">
        <v>4</v>
      </c>
      <c r="V5623" s="14">
        <v>159</v>
      </c>
      <c r="W5623" s="16">
        <f>+IF(datos_arg[[#This Row],[Moneda]]="ARS",datos_arg[[#This Row],[Monto]],datos_arg[[#This Row],[Monto]]*datos_arg[[#This Row],[TC]])</f>
        <v>17849.41</v>
      </c>
      <c r="X5623" s="16">
        <f>IFERROR(IF(datos_arg[[#This Row],[Moneda]]="USD",datos_arg[[#This Row],[Monto]],datos_arg[[#This Row],[Monto]]/datos_arg[[#This Row],[TC]]),0)</f>
        <v>112.26044025157232</v>
      </c>
      <c r="Y5623" s="14"/>
    </row>
    <row r="5624" spans="1:25" ht="15" customHeight="1" x14ac:dyDescent="0.25">
      <c r="A5624" s="14">
        <f t="shared" si="87"/>
        <v>5621</v>
      </c>
      <c r="B5624" s="1">
        <v>44368</v>
      </c>
      <c r="C5624" s="18">
        <f>+YEAR(datos_arg[[#This Row],[Fecha]])</f>
        <v>2021</v>
      </c>
      <c r="D5624" s="18">
        <f>+MONTH(datos_arg[[#This Row],[Fecha]])</f>
        <v>6</v>
      </c>
      <c r="E5624" s="14" t="s">
        <v>1015</v>
      </c>
      <c r="F5624" s="14" t="s">
        <v>403</v>
      </c>
      <c r="G5624" s="14" t="s">
        <v>5383</v>
      </c>
      <c r="H5624" s="14" t="s">
        <v>6646</v>
      </c>
      <c r="I5624" s="14" t="s">
        <v>6775</v>
      </c>
      <c r="J5624" s="14" t="s">
        <v>425</v>
      </c>
      <c r="K5624" s="14"/>
      <c r="L5624" s="14" t="s">
        <v>425</v>
      </c>
      <c r="M5624" s="14" t="s">
        <v>1447</v>
      </c>
      <c r="N5624" s="14" t="s">
        <v>100</v>
      </c>
      <c r="O5624" s="14" t="s">
        <v>6831</v>
      </c>
      <c r="P5624" s="14" t="s">
        <v>6988</v>
      </c>
      <c r="Q5624" s="14">
        <v>1</v>
      </c>
      <c r="R5624" s="14" t="s">
        <v>5383</v>
      </c>
      <c r="S5624" s="14" t="s">
        <v>439</v>
      </c>
      <c r="T5624" s="35">
        <v>676.68</v>
      </c>
      <c r="U5624" s="14" t="s">
        <v>4</v>
      </c>
      <c r="V5624" s="14">
        <v>159</v>
      </c>
      <c r="W5624" s="16">
        <f>+IF(datos_arg[[#This Row],[Moneda]]="ARS",datos_arg[[#This Row],[Monto]],datos_arg[[#This Row],[Monto]]*datos_arg[[#This Row],[TC]])</f>
        <v>676.68</v>
      </c>
      <c r="X5624" s="16">
        <f>IFERROR(IF(datos_arg[[#This Row],[Moneda]]="USD",datos_arg[[#This Row],[Monto]],datos_arg[[#This Row],[Monto]]/datos_arg[[#This Row],[TC]]),0)</f>
        <v>4.2558490566037737</v>
      </c>
      <c r="Y5624" s="14"/>
    </row>
    <row r="5625" spans="1:25" ht="15" customHeight="1" x14ac:dyDescent="0.25">
      <c r="A5625" s="14">
        <f t="shared" si="87"/>
        <v>5622</v>
      </c>
      <c r="B5625" s="1">
        <v>44368</v>
      </c>
      <c r="C5625" s="18">
        <f>+YEAR(datos_arg[[#This Row],[Fecha]])</f>
        <v>2021</v>
      </c>
      <c r="D5625" s="18">
        <f>+MONTH(datos_arg[[#This Row],[Fecha]])</f>
        <v>6</v>
      </c>
      <c r="E5625" s="14" t="s">
        <v>1015</v>
      </c>
      <c r="F5625" s="14" t="s">
        <v>403</v>
      </c>
      <c r="G5625" s="14" t="s">
        <v>5383</v>
      </c>
      <c r="H5625" s="14" t="s">
        <v>6646</v>
      </c>
      <c r="I5625" s="14" t="s">
        <v>6775</v>
      </c>
      <c r="J5625" s="14" t="s">
        <v>425</v>
      </c>
      <c r="K5625" s="14"/>
      <c r="L5625" s="14" t="s">
        <v>425</v>
      </c>
      <c r="M5625" s="14" t="s">
        <v>6777</v>
      </c>
      <c r="N5625" s="14" t="s">
        <v>100</v>
      </c>
      <c r="O5625" s="14" t="s">
        <v>6832</v>
      </c>
      <c r="P5625" s="14" t="s">
        <v>6988</v>
      </c>
      <c r="Q5625" s="14">
        <v>10</v>
      </c>
      <c r="R5625" s="14" t="s">
        <v>5383</v>
      </c>
      <c r="S5625" s="14" t="s">
        <v>439</v>
      </c>
      <c r="T5625" s="35">
        <v>5137.82</v>
      </c>
      <c r="U5625" s="14" t="s">
        <v>4</v>
      </c>
      <c r="V5625" s="14">
        <v>159</v>
      </c>
      <c r="W5625" s="16">
        <f>+IF(datos_arg[[#This Row],[Moneda]]="ARS",datos_arg[[#This Row],[Monto]],datos_arg[[#This Row],[Monto]]*datos_arg[[#This Row],[TC]])</f>
        <v>5137.82</v>
      </c>
      <c r="X5625" s="16">
        <f>IFERROR(IF(datos_arg[[#This Row],[Moneda]]="USD",datos_arg[[#This Row],[Monto]],datos_arg[[#This Row],[Monto]]/datos_arg[[#This Row],[TC]]),0)</f>
        <v>32.313333333333333</v>
      </c>
      <c r="Y5625" s="14"/>
    </row>
    <row r="5626" spans="1:25" ht="15" customHeight="1" x14ac:dyDescent="0.25">
      <c r="A5626" s="14">
        <f t="shared" si="87"/>
        <v>5623</v>
      </c>
      <c r="B5626" s="1">
        <v>44368</v>
      </c>
      <c r="C5626" s="18">
        <f>+YEAR(datos_arg[[#This Row],[Fecha]])</f>
        <v>2021</v>
      </c>
      <c r="D5626" s="18">
        <f>+MONTH(datos_arg[[#This Row],[Fecha]])</f>
        <v>6</v>
      </c>
      <c r="E5626" s="14" t="s">
        <v>1015</v>
      </c>
      <c r="F5626" s="14" t="s">
        <v>403</v>
      </c>
      <c r="G5626" s="14" t="s">
        <v>5383</v>
      </c>
      <c r="H5626" s="14" t="s">
        <v>6646</v>
      </c>
      <c r="I5626" s="14" t="s">
        <v>6775</v>
      </c>
      <c r="J5626" s="14" t="s">
        <v>425</v>
      </c>
      <c r="K5626" s="14"/>
      <c r="L5626" s="14" t="s">
        <v>425</v>
      </c>
      <c r="M5626" s="14" t="s">
        <v>1447</v>
      </c>
      <c r="N5626" s="14" t="s">
        <v>100</v>
      </c>
      <c r="O5626" s="14" t="s">
        <v>6833</v>
      </c>
      <c r="P5626" s="14" t="s">
        <v>6988</v>
      </c>
      <c r="Q5626" s="14">
        <v>1</v>
      </c>
      <c r="R5626" s="14" t="s">
        <v>5383</v>
      </c>
      <c r="S5626" s="14" t="s">
        <v>439</v>
      </c>
      <c r="T5626" s="35">
        <v>475.79</v>
      </c>
      <c r="U5626" s="14" t="s">
        <v>4</v>
      </c>
      <c r="V5626" s="14">
        <v>159</v>
      </c>
      <c r="W5626" s="16">
        <f>+IF(datos_arg[[#This Row],[Moneda]]="ARS",datos_arg[[#This Row],[Monto]],datos_arg[[#This Row],[Monto]]*datos_arg[[#This Row],[TC]])</f>
        <v>475.79</v>
      </c>
      <c r="X5626" s="16">
        <f>IFERROR(IF(datos_arg[[#This Row],[Moneda]]="USD",datos_arg[[#This Row],[Monto]],datos_arg[[#This Row],[Monto]]/datos_arg[[#This Row],[TC]]),0)</f>
        <v>2.9923899371069185</v>
      </c>
      <c r="Y5626" s="14"/>
    </row>
    <row r="5627" spans="1:25" ht="15" customHeight="1" x14ac:dyDescent="0.25">
      <c r="A5627" s="14">
        <f t="shared" si="87"/>
        <v>5624</v>
      </c>
      <c r="B5627" s="1">
        <v>44368</v>
      </c>
      <c r="C5627" s="18">
        <f>+YEAR(datos_arg[[#This Row],[Fecha]])</f>
        <v>2021</v>
      </c>
      <c r="D5627" s="18">
        <f>+MONTH(datos_arg[[#This Row],[Fecha]])</f>
        <v>6</v>
      </c>
      <c r="E5627" s="14" t="s">
        <v>1015</v>
      </c>
      <c r="F5627" s="14" t="s">
        <v>403</v>
      </c>
      <c r="G5627" s="14" t="s">
        <v>5383</v>
      </c>
      <c r="H5627" s="14" t="s">
        <v>6646</v>
      </c>
      <c r="I5627" s="14" t="s">
        <v>6775</v>
      </c>
      <c r="J5627" s="14" t="s">
        <v>425</v>
      </c>
      <c r="K5627" s="14"/>
      <c r="L5627" s="14" t="s">
        <v>425</v>
      </c>
      <c r="M5627" s="14" t="s">
        <v>1447</v>
      </c>
      <c r="N5627" s="14" t="s">
        <v>100</v>
      </c>
      <c r="O5627" s="14" t="s">
        <v>6834</v>
      </c>
      <c r="P5627" s="14" t="s">
        <v>6988</v>
      </c>
      <c r="Q5627" s="14">
        <v>1</v>
      </c>
      <c r="R5627" s="14" t="s">
        <v>5383</v>
      </c>
      <c r="S5627" s="14" t="s">
        <v>439</v>
      </c>
      <c r="T5627" s="35">
        <v>507.5</v>
      </c>
      <c r="U5627" s="14" t="s">
        <v>4</v>
      </c>
      <c r="V5627" s="14">
        <v>159</v>
      </c>
      <c r="W5627" s="16">
        <f>+IF(datos_arg[[#This Row],[Moneda]]="ARS",datos_arg[[#This Row],[Monto]],datos_arg[[#This Row],[Monto]]*datos_arg[[#This Row],[TC]])</f>
        <v>507.5</v>
      </c>
      <c r="X5627" s="16">
        <f>IFERROR(IF(datos_arg[[#This Row],[Moneda]]="USD",datos_arg[[#This Row],[Monto]],datos_arg[[#This Row],[Monto]]/datos_arg[[#This Row],[TC]]),0)</f>
        <v>3.191823899371069</v>
      </c>
      <c r="Y5627" s="14"/>
    </row>
    <row r="5628" spans="1:25" ht="15" customHeight="1" x14ac:dyDescent="0.25">
      <c r="A5628" s="14">
        <f t="shared" si="87"/>
        <v>5625</v>
      </c>
      <c r="B5628" s="1">
        <v>44368</v>
      </c>
      <c r="C5628" s="18">
        <f>+YEAR(datos_arg[[#This Row],[Fecha]])</f>
        <v>2021</v>
      </c>
      <c r="D5628" s="18">
        <f>+MONTH(datos_arg[[#This Row],[Fecha]])</f>
        <v>6</v>
      </c>
      <c r="E5628" s="14" t="s">
        <v>5358</v>
      </c>
      <c r="F5628" s="14" t="s">
        <v>85</v>
      </c>
      <c r="G5628" s="14"/>
      <c r="H5628" s="14" t="s">
        <v>6646</v>
      </c>
      <c r="I5628" s="14" t="s">
        <v>6775</v>
      </c>
      <c r="J5628" s="14" t="s">
        <v>425</v>
      </c>
      <c r="K5628" s="14"/>
      <c r="L5628" s="14" t="s">
        <v>425</v>
      </c>
      <c r="M5628" s="14" t="s">
        <v>1547</v>
      </c>
      <c r="N5628" s="14" t="s">
        <v>100</v>
      </c>
      <c r="O5628" s="14" t="s">
        <v>6835</v>
      </c>
      <c r="P5628" s="14" t="s">
        <v>6988</v>
      </c>
      <c r="Q5628" s="14">
        <v>1</v>
      </c>
      <c r="R5628" s="14" t="s">
        <v>85</v>
      </c>
      <c r="S5628" s="14" t="s">
        <v>439</v>
      </c>
      <c r="T5628" s="35">
        <v>4862.6000000000004</v>
      </c>
      <c r="U5628" s="14" t="s">
        <v>4</v>
      </c>
      <c r="V5628" s="14">
        <v>159</v>
      </c>
      <c r="W5628" s="16">
        <f>+IF(datos_arg[[#This Row],[Moneda]]="ARS",datos_arg[[#This Row],[Monto]],datos_arg[[#This Row],[Monto]]*datos_arg[[#This Row],[TC]])</f>
        <v>4862.6000000000004</v>
      </c>
      <c r="X5628" s="16">
        <f>IFERROR(IF(datos_arg[[#This Row],[Moneda]]="USD",datos_arg[[#This Row],[Monto]],datos_arg[[#This Row],[Monto]]/datos_arg[[#This Row],[TC]]),0)</f>
        <v>30.582389937106921</v>
      </c>
      <c r="Y5628" s="14"/>
    </row>
    <row r="5629" spans="1:25" ht="15" customHeight="1" x14ac:dyDescent="0.25">
      <c r="A5629" s="14">
        <f t="shared" si="87"/>
        <v>5626</v>
      </c>
      <c r="B5629" s="1">
        <v>44368</v>
      </c>
      <c r="C5629" s="18">
        <f>+YEAR(datos_arg[[#This Row],[Fecha]])</f>
        <v>2021</v>
      </c>
      <c r="D5629" s="18">
        <f>+MONTH(datos_arg[[#This Row],[Fecha]])</f>
        <v>6</v>
      </c>
      <c r="E5629" s="14" t="s">
        <v>1015</v>
      </c>
      <c r="F5629" s="14" t="s">
        <v>403</v>
      </c>
      <c r="G5629" s="14" t="s">
        <v>5383</v>
      </c>
      <c r="H5629" s="14" t="s">
        <v>6646</v>
      </c>
      <c r="I5629" s="14" t="s">
        <v>6775</v>
      </c>
      <c r="J5629" s="14" t="s">
        <v>425</v>
      </c>
      <c r="K5629" s="14"/>
      <c r="L5629" s="14" t="s">
        <v>425</v>
      </c>
      <c r="M5629" s="14" t="s">
        <v>1447</v>
      </c>
      <c r="N5629" s="14" t="s">
        <v>100</v>
      </c>
      <c r="O5629" s="14" t="s">
        <v>6836</v>
      </c>
      <c r="P5629" s="14" t="s">
        <v>6988</v>
      </c>
      <c r="Q5629" s="14">
        <v>1</v>
      </c>
      <c r="R5629" s="14" t="s">
        <v>5383</v>
      </c>
      <c r="S5629" s="14" t="s">
        <v>439</v>
      </c>
      <c r="T5629" s="35">
        <v>453.59</v>
      </c>
      <c r="U5629" s="14" t="s">
        <v>4</v>
      </c>
      <c r="V5629" s="14">
        <v>159</v>
      </c>
      <c r="W5629" s="16">
        <f>+IF(datos_arg[[#This Row],[Moneda]]="ARS",datos_arg[[#This Row],[Monto]],datos_arg[[#This Row],[Monto]]*datos_arg[[#This Row],[TC]])</f>
        <v>453.59</v>
      </c>
      <c r="X5629" s="16">
        <f>IFERROR(IF(datos_arg[[#This Row],[Moneda]]="USD",datos_arg[[#This Row],[Monto]],datos_arg[[#This Row],[Monto]]/datos_arg[[#This Row],[TC]]),0)</f>
        <v>2.8527672955974843</v>
      </c>
      <c r="Y5629" s="14"/>
    </row>
    <row r="5630" spans="1:25" ht="15" customHeight="1" x14ac:dyDescent="0.25">
      <c r="A5630" s="14">
        <f t="shared" si="87"/>
        <v>5627</v>
      </c>
      <c r="B5630" s="1">
        <v>44368</v>
      </c>
      <c r="C5630" s="18">
        <f>+YEAR(datos_arg[[#This Row],[Fecha]])</f>
        <v>2021</v>
      </c>
      <c r="D5630" s="18">
        <f>+MONTH(datos_arg[[#This Row],[Fecha]])</f>
        <v>6</v>
      </c>
      <c r="E5630" s="14" t="s">
        <v>1015</v>
      </c>
      <c r="F5630" s="14" t="s">
        <v>403</v>
      </c>
      <c r="G5630" s="14" t="s">
        <v>5383</v>
      </c>
      <c r="H5630" s="14" t="s">
        <v>6646</v>
      </c>
      <c r="I5630" s="14" t="s">
        <v>6775</v>
      </c>
      <c r="J5630" s="14" t="s">
        <v>425</v>
      </c>
      <c r="K5630" s="14"/>
      <c r="L5630" s="14" t="s">
        <v>425</v>
      </c>
      <c r="M5630" s="14" t="s">
        <v>1447</v>
      </c>
      <c r="N5630" s="14" t="s">
        <v>100</v>
      </c>
      <c r="O5630" s="14" t="s">
        <v>6837</v>
      </c>
      <c r="P5630" s="14" t="s">
        <v>6988</v>
      </c>
      <c r="Q5630" s="14">
        <v>1</v>
      </c>
      <c r="R5630" s="14" t="s">
        <v>5383</v>
      </c>
      <c r="S5630" s="14" t="s">
        <v>439</v>
      </c>
      <c r="T5630" s="35">
        <v>453.59</v>
      </c>
      <c r="U5630" s="14" t="s">
        <v>4</v>
      </c>
      <c r="V5630" s="14">
        <v>159</v>
      </c>
      <c r="W5630" s="16">
        <f>+IF(datos_arg[[#This Row],[Moneda]]="ARS",datos_arg[[#This Row],[Monto]],datos_arg[[#This Row],[Monto]]*datos_arg[[#This Row],[TC]])</f>
        <v>453.59</v>
      </c>
      <c r="X5630" s="16">
        <f>IFERROR(IF(datos_arg[[#This Row],[Moneda]]="USD",datos_arg[[#This Row],[Monto]],datos_arg[[#This Row],[Monto]]/datos_arg[[#This Row],[TC]]),0)</f>
        <v>2.8527672955974843</v>
      </c>
      <c r="Y5630" s="14"/>
    </row>
    <row r="5631" spans="1:25" ht="15" customHeight="1" x14ac:dyDescent="0.25">
      <c r="A5631" s="14">
        <f t="shared" si="87"/>
        <v>5628</v>
      </c>
      <c r="B5631" s="1">
        <v>44368</v>
      </c>
      <c r="C5631" s="18">
        <f>+YEAR(datos_arg[[#This Row],[Fecha]])</f>
        <v>2021</v>
      </c>
      <c r="D5631" s="18">
        <f>+MONTH(datos_arg[[#This Row],[Fecha]])</f>
        <v>6</v>
      </c>
      <c r="E5631" s="14" t="s">
        <v>1015</v>
      </c>
      <c r="F5631" s="14" t="s">
        <v>403</v>
      </c>
      <c r="G5631" s="14" t="s">
        <v>5383</v>
      </c>
      <c r="H5631" s="14" t="s">
        <v>6646</v>
      </c>
      <c r="I5631" s="14" t="s">
        <v>6775</v>
      </c>
      <c r="J5631" s="14" t="s">
        <v>425</v>
      </c>
      <c r="K5631" s="14"/>
      <c r="L5631" s="14" t="s">
        <v>425</v>
      </c>
      <c r="M5631" s="14" t="s">
        <v>1447</v>
      </c>
      <c r="N5631" s="14" t="s">
        <v>100</v>
      </c>
      <c r="O5631" s="14" t="s">
        <v>6838</v>
      </c>
      <c r="P5631" s="14" t="s">
        <v>6988</v>
      </c>
      <c r="Q5631" s="14">
        <v>2</v>
      </c>
      <c r="R5631" s="14" t="s">
        <v>5383</v>
      </c>
      <c r="S5631" s="14" t="s">
        <v>439</v>
      </c>
      <c r="T5631" s="35">
        <v>907.18</v>
      </c>
      <c r="U5631" s="14" t="s">
        <v>4</v>
      </c>
      <c r="V5631" s="14">
        <v>159</v>
      </c>
      <c r="W5631" s="16">
        <f>+IF(datos_arg[[#This Row],[Moneda]]="ARS",datos_arg[[#This Row],[Monto]],datos_arg[[#This Row],[Monto]]*datos_arg[[#This Row],[TC]])</f>
        <v>907.18</v>
      </c>
      <c r="X5631" s="16">
        <f>IFERROR(IF(datos_arg[[#This Row],[Moneda]]="USD",datos_arg[[#This Row],[Monto]],datos_arg[[#This Row],[Monto]]/datos_arg[[#This Row],[TC]]),0)</f>
        <v>5.7055345911949686</v>
      </c>
      <c r="Y5631" s="14"/>
    </row>
    <row r="5632" spans="1:25" ht="15" customHeight="1" x14ac:dyDescent="0.25">
      <c r="A5632" s="14">
        <f t="shared" si="87"/>
        <v>5629</v>
      </c>
      <c r="B5632" s="1">
        <v>44368</v>
      </c>
      <c r="C5632" s="18">
        <f>+YEAR(datos_arg[[#This Row],[Fecha]])</f>
        <v>2021</v>
      </c>
      <c r="D5632" s="18">
        <f>+MONTH(datos_arg[[#This Row],[Fecha]])</f>
        <v>6</v>
      </c>
      <c r="E5632" s="14" t="s">
        <v>1015</v>
      </c>
      <c r="F5632" s="14" t="s">
        <v>403</v>
      </c>
      <c r="G5632" s="14" t="s">
        <v>5383</v>
      </c>
      <c r="H5632" s="14" t="s">
        <v>6646</v>
      </c>
      <c r="I5632" s="14" t="s">
        <v>6775</v>
      </c>
      <c r="J5632" s="14" t="s">
        <v>425</v>
      </c>
      <c r="K5632" s="14"/>
      <c r="L5632" s="14" t="s">
        <v>425</v>
      </c>
      <c r="M5632" s="14" t="s">
        <v>2254</v>
      </c>
      <c r="N5632" s="14" t="s">
        <v>100</v>
      </c>
      <c r="O5632" s="14" t="s">
        <v>6839</v>
      </c>
      <c r="P5632" s="14" t="s">
        <v>6988</v>
      </c>
      <c r="Q5632" s="14">
        <v>1</v>
      </c>
      <c r="R5632" s="14" t="s">
        <v>5383</v>
      </c>
      <c r="S5632" s="14" t="s">
        <v>439</v>
      </c>
      <c r="T5632" s="35">
        <v>489.88</v>
      </c>
      <c r="U5632" s="14" t="s">
        <v>4</v>
      </c>
      <c r="V5632" s="14">
        <v>159</v>
      </c>
      <c r="W5632" s="16">
        <f>+IF(datos_arg[[#This Row],[Moneda]]="ARS",datos_arg[[#This Row],[Monto]],datos_arg[[#This Row],[Monto]]*datos_arg[[#This Row],[TC]])</f>
        <v>489.88</v>
      </c>
      <c r="X5632" s="16">
        <f>IFERROR(IF(datos_arg[[#This Row],[Moneda]]="USD",datos_arg[[#This Row],[Monto]],datos_arg[[#This Row],[Monto]]/datos_arg[[#This Row],[TC]]),0)</f>
        <v>3.081006289308176</v>
      </c>
      <c r="Y5632" s="14"/>
    </row>
    <row r="5633" spans="1:25" ht="15" customHeight="1" x14ac:dyDescent="0.25">
      <c r="A5633" s="14">
        <f t="shared" si="87"/>
        <v>5630</v>
      </c>
      <c r="B5633" s="1">
        <v>44368</v>
      </c>
      <c r="C5633" s="18">
        <f>+YEAR(datos_arg[[#This Row],[Fecha]])</f>
        <v>2021</v>
      </c>
      <c r="D5633" s="18">
        <f>+MONTH(datos_arg[[#This Row],[Fecha]])</f>
        <v>6</v>
      </c>
      <c r="E5633" s="14" t="s">
        <v>5358</v>
      </c>
      <c r="F5633" s="14" t="s">
        <v>4110</v>
      </c>
      <c r="G5633" s="14"/>
      <c r="H5633" s="14" t="s">
        <v>6646</v>
      </c>
      <c r="I5633" s="14" t="s">
        <v>6775</v>
      </c>
      <c r="J5633" s="14" t="s">
        <v>425</v>
      </c>
      <c r="K5633" s="14"/>
      <c r="L5633" s="14" t="s">
        <v>425</v>
      </c>
      <c r="M5633" s="14" t="s">
        <v>7015</v>
      </c>
      <c r="N5633" s="14" t="s">
        <v>100</v>
      </c>
      <c r="O5633" s="14" t="s">
        <v>6840</v>
      </c>
      <c r="P5633" s="14" t="s">
        <v>6988</v>
      </c>
      <c r="Q5633" s="14">
        <v>1</v>
      </c>
      <c r="R5633" s="14" t="s">
        <v>4110</v>
      </c>
      <c r="S5633" s="14" t="s">
        <v>439</v>
      </c>
      <c r="T5633" s="35">
        <v>5086.75</v>
      </c>
      <c r="U5633" s="14" t="s">
        <v>4</v>
      </c>
      <c r="V5633" s="14">
        <v>159</v>
      </c>
      <c r="W5633" s="16">
        <f>+IF(datos_arg[[#This Row],[Moneda]]="ARS",datos_arg[[#This Row],[Monto]],datos_arg[[#This Row],[Monto]]*datos_arg[[#This Row],[TC]])</f>
        <v>5086.75</v>
      </c>
      <c r="X5633" s="16">
        <f>IFERROR(IF(datos_arg[[#This Row],[Moneda]]="USD",datos_arg[[#This Row],[Monto]],datos_arg[[#This Row],[Monto]]/datos_arg[[#This Row],[TC]]),0)</f>
        <v>31.992138364779873</v>
      </c>
      <c r="Y5633" s="14"/>
    </row>
    <row r="5634" spans="1:25" ht="15" customHeight="1" x14ac:dyDescent="0.25">
      <c r="A5634" s="14">
        <f t="shared" si="87"/>
        <v>5631</v>
      </c>
      <c r="B5634" s="1">
        <v>44368</v>
      </c>
      <c r="C5634" s="18">
        <f>+YEAR(datos_arg[[#This Row],[Fecha]])</f>
        <v>2021</v>
      </c>
      <c r="D5634" s="18">
        <f>+MONTH(datos_arg[[#This Row],[Fecha]])</f>
        <v>6</v>
      </c>
      <c r="E5634" s="14" t="s">
        <v>1015</v>
      </c>
      <c r="F5634" s="14" t="s">
        <v>403</v>
      </c>
      <c r="G5634" s="14" t="s">
        <v>970</v>
      </c>
      <c r="H5634" s="14" t="s">
        <v>7132</v>
      </c>
      <c r="I5634" s="14" t="s">
        <v>7132</v>
      </c>
      <c r="J5634" s="14" t="s">
        <v>425</v>
      </c>
      <c r="K5634" s="14"/>
      <c r="L5634" s="14" t="s">
        <v>425</v>
      </c>
      <c r="M5634" s="14" t="s">
        <v>515</v>
      </c>
      <c r="N5634" s="14" t="s">
        <v>524</v>
      </c>
      <c r="O5634" s="14" t="s">
        <v>6841</v>
      </c>
      <c r="P5634" s="14" t="s">
        <v>6434</v>
      </c>
      <c r="Q5634" s="14"/>
      <c r="R5634" s="14" t="s">
        <v>970</v>
      </c>
      <c r="S5634" s="14" t="s">
        <v>439</v>
      </c>
      <c r="T5634" s="35">
        <v>1730</v>
      </c>
      <c r="U5634" s="14" t="s">
        <v>4</v>
      </c>
      <c r="V5634" s="14">
        <v>159</v>
      </c>
      <c r="W5634" s="16">
        <f>+IF(datos_arg[[#This Row],[Moneda]]="ARS",datos_arg[[#This Row],[Monto]],datos_arg[[#This Row],[Monto]]*datos_arg[[#This Row],[TC]])</f>
        <v>1730</v>
      </c>
      <c r="X5634" s="16">
        <f>IFERROR(IF(datos_arg[[#This Row],[Moneda]]="USD",datos_arg[[#This Row],[Monto]],datos_arg[[#This Row],[Monto]]/datos_arg[[#This Row],[TC]]),0)</f>
        <v>10.880503144654089</v>
      </c>
      <c r="Y5634" s="14"/>
    </row>
    <row r="5635" spans="1:25" ht="15" customHeight="1" x14ac:dyDescent="0.25">
      <c r="A5635" s="14">
        <f t="shared" si="87"/>
        <v>5632</v>
      </c>
      <c r="B5635" s="1">
        <v>44368</v>
      </c>
      <c r="C5635" s="18">
        <f>+YEAR(datos_arg[[#This Row],[Fecha]])</f>
        <v>2021</v>
      </c>
      <c r="D5635" s="18">
        <f>+MONTH(datos_arg[[#This Row],[Fecha]])</f>
        <v>6</v>
      </c>
      <c r="E5635" s="14" t="s">
        <v>5358</v>
      </c>
      <c r="F5635" s="14" t="s">
        <v>4110</v>
      </c>
      <c r="G5635" s="14"/>
      <c r="H5635" s="14" t="s">
        <v>532</v>
      </c>
      <c r="I5635" s="14" t="s">
        <v>7132</v>
      </c>
      <c r="J5635" s="14" t="s">
        <v>425</v>
      </c>
      <c r="K5635" s="14" t="s">
        <v>421</v>
      </c>
      <c r="L5635" s="14" t="s">
        <v>425</v>
      </c>
      <c r="M5635" s="14" t="s">
        <v>784</v>
      </c>
      <c r="N5635" s="14" t="s">
        <v>100</v>
      </c>
      <c r="O5635" s="14" t="s">
        <v>6842</v>
      </c>
      <c r="P5635" s="14" t="s">
        <v>6989</v>
      </c>
      <c r="Q5635" s="14">
        <v>1</v>
      </c>
      <c r="R5635" s="14" t="s">
        <v>4110</v>
      </c>
      <c r="S5635" s="14" t="s">
        <v>439</v>
      </c>
      <c r="T5635" s="35">
        <v>21990</v>
      </c>
      <c r="U5635" s="14" t="s">
        <v>4</v>
      </c>
      <c r="V5635" s="14">
        <v>159</v>
      </c>
      <c r="W5635" s="16">
        <f>+IF(datos_arg[[#This Row],[Moneda]]="ARS",datos_arg[[#This Row],[Monto]],datos_arg[[#This Row],[Monto]]*datos_arg[[#This Row],[TC]])</f>
        <v>21990</v>
      </c>
      <c r="X5635" s="16">
        <f>IFERROR(IF(datos_arg[[#This Row],[Moneda]]="USD",datos_arg[[#This Row],[Monto]],datos_arg[[#This Row],[Monto]]/datos_arg[[#This Row],[TC]]),0)</f>
        <v>138.30188679245282</v>
      </c>
      <c r="Y5635" s="14"/>
    </row>
    <row r="5636" spans="1:25" ht="15" customHeight="1" x14ac:dyDescent="0.25">
      <c r="A5636" s="14">
        <f t="shared" si="87"/>
        <v>5633</v>
      </c>
      <c r="B5636" s="1">
        <v>44368</v>
      </c>
      <c r="C5636" s="18">
        <f>+YEAR(datos_arg[[#This Row],[Fecha]])</f>
        <v>2021</v>
      </c>
      <c r="D5636" s="18">
        <f>+MONTH(datos_arg[[#This Row],[Fecha]])</f>
        <v>6</v>
      </c>
      <c r="E5636" s="14" t="s">
        <v>5358</v>
      </c>
      <c r="F5636" s="14" t="s">
        <v>4110</v>
      </c>
      <c r="G5636" s="14"/>
      <c r="H5636" s="14" t="s">
        <v>6646</v>
      </c>
      <c r="I5636" s="14" t="s">
        <v>7132</v>
      </c>
      <c r="J5636" s="14" t="s">
        <v>425</v>
      </c>
      <c r="K5636" s="14" t="s">
        <v>420</v>
      </c>
      <c r="L5636" s="14" t="s">
        <v>425</v>
      </c>
      <c r="M5636" s="14" t="s">
        <v>2266</v>
      </c>
      <c r="N5636" s="14" t="s">
        <v>1466</v>
      </c>
      <c r="O5636" s="14" t="s">
        <v>6843</v>
      </c>
      <c r="P5636" s="14" t="s">
        <v>6990</v>
      </c>
      <c r="Q5636" s="14">
        <v>1</v>
      </c>
      <c r="R5636" s="14" t="s">
        <v>4110</v>
      </c>
      <c r="S5636" s="14" t="s">
        <v>439</v>
      </c>
      <c r="T5636" s="35">
        <v>5550</v>
      </c>
      <c r="U5636" s="14" t="s">
        <v>4</v>
      </c>
      <c r="V5636" s="14">
        <v>159</v>
      </c>
      <c r="W5636" s="16">
        <f>+IF(datos_arg[[#This Row],[Moneda]]="ARS",datos_arg[[#This Row],[Monto]],datos_arg[[#This Row],[Monto]]*datos_arg[[#This Row],[TC]])</f>
        <v>5550</v>
      </c>
      <c r="X5636" s="16">
        <f>IFERROR(IF(datos_arg[[#This Row],[Moneda]]="USD",datos_arg[[#This Row],[Monto]],datos_arg[[#This Row],[Monto]]/datos_arg[[#This Row],[TC]]),0)</f>
        <v>34.905660377358494</v>
      </c>
      <c r="Y5636" s="14"/>
    </row>
    <row r="5637" spans="1:25" ht="15" customHeight="1" x14ac:dyDescent="0.25">
      <c r="A5637" s="14">
        <f t="shared" si="87"/>
        <v>5634</v>
      </c>
      <c r="B5637" s="1">
        <v>44368</v>
      </c>
      <c r="C5637" s="18">
        <f>+YEAR(datos_arg[[#This Row],[Fecha]])</f>
        <v>2021</v>
      </c>
      <c r="D5637" s="18">
        <f>+MONTH(datos_arg[[#This Row],[Fecha]])</f>
        <v>6</v>
      </c>
      <c r="E5637" s="14" t="s">
        <v>1015</v>
      </c>
      <c r="F5637" s="14" t="s">
        <v>430</v>
      </c>
      <c r="G5637" s="14"/>
      <c r="H5637" s="14" t="s">
        <v>7132</v>
      </c>
      <c r="I5637" s="14" t="s">
        <v>7132</v>
      </c>
      <c r="J5637" s="14" t="s">
        <v>425</v>
      </c>
      <c r="K5637" s="14"/>
      <c r="L5637" s="14" t="s">
        <v>425</v>
      </c>
      <c r="M5637" s="14" t="s">
        <v>102</v>
      </c>
      <c r="N5637" s="14" t="s">
        <v>480</v>
      </c>
      <c r="O5637" s="14" t="s">
        <v>6844</v>
      </c>
      <c r="P5637" s="14" t="s">
        <v>7122</v>
      </c>
      <c r="Q5637" s="14"/>
      <c r="R5637" s="14" t="s">
        <v>430</v>
      </c>
      <c r="S5637" s="14" t="s">
        <v>439</v>
      </c>
      <c r="T5637" s="35">
        <v>9415</v>
      </c>
      <c r="U5637" s="14" t="s">
        <v>4</v>
      </c>
      <c r="V5637" s="14">
        <v>159</v>
      </c>
      <c r="W5637" s="16">
        <f>+IF(datos_arg[[#This Row],[Moneda]]="ARS",datos_arg[[#This Row],[Monto]],datos_arg[[#This Row],[Monto]]*datos_arg[[#This Row],[TC]])</f>
        <v>9415</v>
      </c>
      <c r="X5637" s="16">
        <f>IFERROR(IF(datos_arg[[#This Row],[Moneda]]="USD",datos_arg[[#This Row],[Monto]],datos_arg[[#This Row],[Monto]]/datos_arg[[#This Row],[TC]]),0)</f>
        <v>59.213836477987421</v>
      </c>
      <c r="Y5637" s="14"/>
    </row>
    <row r="5638" spans="1:25" ht="15" customHeight="1" x14ac:dyDescent="0.25">
      <c r="A5638" s="14">
        <f t="shared" ref="A5638:A5701" si="88">+A5637+1</f>
        <v>5635</v>
      </c>
      <c r="B5638" s="1">
        <v>44368</v>
      </c>
      <c r="C5638" s="18">
        <f>+YEAR(datos_arg[[#This Row],[Fecha]])</f>
        <v>2021</v>
      </c>
      <c r="D5638" s="18">
        <f>+MONTH(datos_arg[[#This Row],[Fecha]])</f>
        <v>6</v>
      </c>
      <c r="E5638" s="14" t="s">
        <v>5358</v>
      </c>
      <c r="F5638" s="14" t="s">
        <v>4108</v>
      </c>
      <c r="G5638" s="14"/>
      <c r="H5638" s="14" t="s">
        <v>6646</v>
      </c>
      <c r="I5638" s="14" t="s">
        <v>6775</v>
      </c>
      <c r="J5638" s="14" t="s">
        <v>425</v>
      </c>
      <c r="K5638" s="14"/>
      <c r="L5638" s="14" t="s">
        <v>425</v>
      </c>
      <c r="M5638" s="14" t="s">
        <v>5381</v>
      </c>
      <c r="N5638" s="14" t="s">
        <v>1019</v>
      </c>
      <c r="O5638" s="14" t="s">
        <v>5203</v>
      </c>
      <c r="P5638" s="14"/>
      <c r="Q5638" s="14"/>
      <c r="R5638" s="14" t="s">
        <v>4108</v>
      </c>
      <c r="S5638" s="14" t="s">
        <v>439</v>
      </c>
      <c r="T5638" s="35">
        <v>50000</v>
      </c>
      <c r="U5638" s="14" t="s">
        <v>4</v>
      </c>
      <c r="V5638" s="14">
        <v>159</v>
      </c>
      <c r="W5638" s="16">
        <f>+IF(datos_arg[[#This Row],[Moneda]]="ARS",datos_arg[[#This Row],[Monto]],datos_arg[[#This Row],[Monto]]*datos_arg[[#This Row],[TC]])</f>
        <v>50000</v>
      </c>
      <c r="X5638" s="16">
        <f>IFERROR(IF(datos_arg[[#This Row],[Moneda]]="USD",datos_arg[[#This Row],[Monto]],datos_arg[[#This Row],[Monto]]/datos_arg[[#This Row],[TC]]),0)</f>
        <v>314.46540880503147</v>
      </c>
      <c r="Y5638" s="14"/>
    </row>
    <row r="5639" spans="1:25" ht="15" customHeight="1" x14ac:dyDescent="0.25">
      <c r="A5639" s="14">
        <f t="shared" si="88"/>
        <v>5636</v>
      </c>
      <c r="B5639" s="1">
        <v>44368</v>
      </c>
      <c r="C5639" s="18">
        <f>+YEAR(datos_arg[[#This Row],[Fecha]])</f>
        <v>2021</v>
      </c>
      <c r="D5639" s="18">
        <f>+MONTH(datos_arg[[#This Row],[Fecha]])</f>
        <v>6</v>
      </c>
      <c r="E5639" s="14" t="s">
        <v>5358</v>
      </c>
      <c r="F5639" s="14" t="s">
        <v>4109</v>
      </c>
      <c r="G5639" s="14"/>
      <c r="H5639" s="14" t="s">
        <v>6646</v>
      </c>
      <c r="I5639" s="14" t="s">
        <v>6775</v>
      </c>
      <c r="J5639" s="14" t="s">
        <v>425</v>
      </c>
      <c r="K5639" s="14"/>
      <c r="L5639" s="14" t="s">
        <v>425</v>
      </c>
      <c r="M5639" s="14" t="s">
        <v>6661</v>
      </c>
      <c r="N5639" s="14" t="s">
        <v>1019</v>
      </c>
      <c r="O5639" s="14" t="s">
        <v>7786</v>
      </c>
      <c r="P5639" s="14" t="s">
        <v>7787</v>
      </c>
      <c r="Q5639" s="14"/>
      <c r="R5639" s="14" t="s">
        <v>4109</v>
      </c>
      <c r="S5639" s="14" t="s">
        <v>439</v>
      </c>
      <c r="T5639" s="35">
        <v>21000</v>
      </c>
      <c r="U5639" s="14" t="s">
        <v>4</v>
      </c>
      <c r="V5639" s="14">
        <v>159</v>
      </c>
      <c r="W5639" s="16">
        <f>+IF(datos_arg[[#This Row],[Moneda]]="ARS",datos_arg[[#This Row],[Monto]],datos_arg[[#This Row],[Monto]]*datos_arg[[#This Row],[TC]])</f>
        <v>21000</v>
      </c>
      <c r="X5639" s="16">
        <f>IFERROR(IF(datos_arg[[#This Row],[Moneda]]="USD",datos_arg[[#This Row],[Monto]],datos_arg[[#This Row],[Monto]]/datos_arg[[#This Row],[TC]]),0)</f>
        <v>132.0754716981132</v>
      </c>
      <c r="Y5639" s="14"/>
    </row>
    <row r="5640" spans="1:25" ht="15" customHeight="1" x14ac:dyDescent="0.25">
      <c r="A5640" s="14">
        <f t="shared" si="88"/>
        <v>5637</v>
      </c>
      <c r="B5640" s="1">
        <v>44369</v>
      </c>
      <c r="C5640" s="18">
        <f>+YEAR(datos_arg[[#This Row],[Fecha]])</f>
        <v>2021</v>
      </c>
      <c r="D5640" s="18">
        <f>+MONTH(datos_arg[[#This Row],[Fecha]])</f>
        <v>6</v>
      </c>
      <c r="E5640" s="14" t="s">
        <v>448</v>
      </c>
      <c r="F5640" s="14" t="s">
        <v>1208</v>
      </c>
      <c r="G5640" s="14"/>
      <c r="H5640" s="14" t="s">
        <v>7132</v>
      </c>
      <c r="I5640" s="14" t="s">
        <v>7132</v>
      </c>
      <c r="J5640" s="14" t="s">
        <v>425</v>
      </c>
      <c r="K5640" s="14"/>
      <c r="L5640" s="14" t="s">
        <v>425</v>
      </c>
      <c r="M5640" s="14" t="s">
        <v>524</v>
      </c>
      <c r="N5640" s="14" t="s">
        <v>524</v>
      </c>
      <c r="O5640" s="14" t="s">
        <v>6845</v>
      </c>
      <c r="P5640" s="14"/>
      <c r="Q5640" s="14"/>
      <c r="R5640" s="14" t="s">
        <v>440</v>
      </c>
      <c r="S5640" s="14" t="s">
        <v>1208</v>
      </c>
      <c r="T5640" s="35">
        <v>1200</v>
      </c>
      <c r="U5640" s="14" t="s">
        <v>2</v>
      </c>
      <c r="V5640" s="14">
        <v>159</v>
      </c>
      <c r="W5640" s="16">
        <f>+IF(datos_arg[[#This Row],[Moneda]]="ARS",datos_arg[[#This Row],[Monto]],datos_arg[[#This Row],[Monto]]*datos_arg[[#This Row],[TC]])</f>
        <v>190800</v>
      </c>
      <c r="X5640" s="16">
        <f>IFERROR(IF(datos_arg[[#This Row],[Moneda]]="USD",datos_arg[[#This Row],[Monto]],datos_arg[[#This Row],[Monto]]/datos_arg[[#This Row],[TC]]),0)</f>
        <v>1200</v>
      </c>
      <c r="Y5640" s="14"/>
    </row>
    <row r="5641" spans="1:25" ht="15" customHeight="1" x14ac:dyDescent="0.25">
      <c r="A5641" s="14">
        <f t="shared" si="88"/>
        <v>5638</v>
      </c>
      <c r="B5641" s="1">
        <v>44369</v>
      </c>
      <c r="C5641" s="18">
        <f>+YEAR(datos_arg[[#This Row],[Fecha]])</f>
        <v>2021</v>
      </c>
      <c r="D5641" s="18">
        <f>+MONTH(datos_arg[[#This Row],[Fecha]])</f>
        <v>6</v>
      </c>
      <c r="E5641" s="14" t="s">
        <v>5358</v>
      </c>
      <c r="F5641" s="14" t="s">
        <v>4110</v>
      </c>
      <c r="G5641" s="14"/>
      <c r="H5641" s="14" t="s">
        <v>433</v>
      </c>
      <c r="I5641" s="14" t="s">
        <v>6718</v>
      </c>
      <c r="J5641" s="14" t="s">
        <v>425</v>
      </c>
      <c r="K5641" s="14"/>
      <c r="L5641" s="14" t="s">
        <v>425</v>
      </c>
      <c r="M5641" s="14" t="s">
        <v>6711</v>
      </c>
      <c r="N5641" s="14" t="s">
        <v>524</v>
      </c>
      <c r="O5641" s="14" t="s">
        <v>6846</v>
      </c>
      <c r="P5641" s="14"/>
      <c r="Q5641" s="14"/>
      <c r="R5641" s="14" t="s">
        <v>4110</v>
      </c>
      <c r="S5641" s="14" t="s">
        <v>439</v>
      </c>
      <c r="T5641" s="35">
        <v>9600</v>
      </c>
      <c r="U5641" s="14" t="s">
        <v>4</v>
      </c>
      <c r="V5641" s="14">
        <v>159</v>
      </c>
      <c r="W5641" s="16">
        <f>+IF(datos_arg[[#This Row],[Moneda]]="ARS",datos_arg[[#This Row],[Monto]],datos_arg[[#This Row],[Monto]]*datos_arg[[#This Row],[TC]])</f>
        <v>9600</v>
      </c>
      <c r="X5641" s="16">
        <f>IFERROR(IF(datos_arg[[#This Row],[Moneda]]="USD",datos_arg[[#This Row],[Monto]],datos_arg[[#This Row],[Monto]]/datos_arg[[#This Row],[TC]]),0)</f>
        <v>60.377358490566039</v>
      </c>
      <c r="Y5641" s="14"/>
    </row>
    <row r="5642" spans="1:25" ht="15" customHeight="1" x14ac:dyDescent="0.25">
      <c r="A5642" s="14">
        <f t="shared" si="88"/>
        <v>5639</v>
      </c>
      <c r="B5642" s="1">
        <v>44369</v>
      </c>
      <c r="C5642" s="18">
        <f>+YEAR(datos_arg[[#This Row],[Fecha]])</f>
        <v>2021</v>
      </c>
      <c r="D5642" s="18">
        <f>+MONTH(datos_arg[[#This Row],[Fecha]])</f>
        <v>6</v>
      </c>
      <c r="E5642" s="14" t="s">
        <v>1015</v>
      </c>
      <c r="F5642" s="14" t="s">
        <v>403</v>
      </c>
      <c r="G5642" s="14" t="s">
        <v>970</v>
      </c>
      <c r="H5642" s="14" t="s">
        <v>7132</v>
      </c>
      <c r="I5642" s="14" t="s">
        <v>7132</v>
      </c>
      <c r="J5642" s="14" t="s">
        <v>425</v>
      </c>
      <c r="K5642" s="14"/>
      <c r="L5642" s="14" t="s">
        <v>425</v>
      </c>
      <c r="M5642" s="14" t="s">
        <v>515</v>
      </c>
      <c r="N5642" s="14" t="s">
        <v>524</v>
      </c>
      <c r="O5642" s="14" t="s">
        <v>6847</v>
      </c>
      <c r="P5642" s="14" t="s">
        <v>6991</v>
      </c>
      <c r="Q5642" s="14"/>
      <c r="R5642" s="14" t="s">
        <v>970</v>
      </c>
      <c r="S5642" s="14" t="s">
        <v>439</v>
      </c>
      <c r="T5642" s="35">
        <v>810</v>
      </c>
      <c r="U5642" s="14" t="s">
        <v>4</v>
      </c>
      <c r="V5642" s="14">
        <v>159</v>
      </c>
      <c r="W5642" s="16">
        <f>+IF(datos_arg[[#This Row],[Moneda]]="ARS",datos_arg[[#This Row],[Monto]],datos_arg[[#This Row],[Monto]]*datos_arg[[#This Row],[TC]])</f>
        <v>810</v>
      </c>
      <c r="X5642" s="16">
        <f>IFERROR(IF(datos_arg[[#This Row],[Moneda]]="USD",datos_arg[[#This Row],[Monto]],datos_arg[[#This Row],[Monto]]/datos_arg[[#This Row],[TC]]),0)</f>
        <v>5.0943396226415096</v>
      </c>
      <c r="Y5642" s="14"/>
    </row>
    <row r="5643" spans="1:25" ht="15" customHeight="1" x14ac:dyDescent="0.25">
      <c r="A5643" s="14">
        <f t="shared" si="88"/>
        <v>5640</v>
      </c>
      <c r="B5643" s="1">
        <v>44370</v>
      </c>
      <c r="C5643" s="18">
        <f>+YEAR(datos_arg[[#This Row],[Fecha]])</f>
        <v>2021</v>
      </c>
      <c r="D5643" s="18">
        <f>+MONTH(datos_arg[[#This Row],[Fecha]])</f>
        <v>6</v>
      </c>
      <c r="E5643" s="14" t="s">
        <v>5358</v>
      </c>
      <c r="F5643" s="14" t="s">
        <v>4110</v>
      </c>
      <c r="G5643" s="14"/>
      <c r="H5643" s="14" t="s">
        <v>6646</v>
      </c>
      <c r="I5643" s="14" t="s">
        <v>7132</v>
      </c>
      <c r="J5643" s="14" t="s">
        <v>425</v>
      </c>
      <c r="K5643" s="14" t="s">
        <v>420</v>
      </c>
      <c r="L5643" s="14" t="s">
        <v>425</v>
      </c>
      <c r="M5643" s="14" t="s">
        <v>7017</v>
      </c>
      <c r="N5643" s="14" t="s">
        <v>524</v>
      </c>
      <c r="O5643" s="14" t="s">
        <v>6848</v>
      </c>
      <c r="P5643" s="14" t="s">
        <v>6992</v>
      </c>
      <c r="Q5643" s="14"/>
      <c r="R5643" s="14" t="s">
        <v>4110</v>
      </c>
      <c r="S5643" s="14" t="s">
        <v>439</v>
      </c>
      <c r="T5643" s="35">
        <v>115000</v>
      </c>
      <c r="U5643" s="14" t="s">
        <v>4</v>
      </c>
      <c r="V5643" s="14">
        <v>159</v>
      </c>
      <c r="W5643" s="16">
        <f>+IF(datos_arg[[#This Row],[Moneda]]="ARS",datos_arg[[#This Row],[Monto]],datos_arg[[#This Row],[Monto]]*datos_arg[[#This Row],[TC]])</f>
        <v>115000</v>
      </c>
      <c r="X5643" s="16">
        <f>IFERROR(IF(datos_arg[[#This Row],[Moneda]]="USD",datos_arg[[#This Row],[Monto]],datos_arg[[#This Row],[Monto]]/datos_arg[[#This Row],[TC]]),0)</f>
        <v>723.27044025157238</v>
      </c>
      <c r="Y5643" s="14"/>
    </row>
    <row r="5644" spans="1:25" ht="15" customHeight="1" x14ac:dyDescent="0.25">
      <c r="A5644" s="14">
        <f t="shared" si="88"/>
        <v>5641</v>
      </c>
      <c r="B5644" s="1">
        <v>44370</v>
      </c>
      <c r="C5644" s="18">
        <f>+YEAR(datos_arg[[#This Row],[Fecha]])</f>
        <v>2021</v>
      </c>
      <c r="D5644" s="18">
        <f>+MONTH(datos_arg[[#This Row],[Fecha]])</f>
        <v>6</v>
      </c>
      <c r="E5644" s="14" t="s">
        <v>5358</v>
      </c>
      <c r="F5644" s="14" t="s">
        <v>4108</v>
      </c>
      <c r="G5644" s="14"/>
      <c r="H5644" s="14" t="s">
        <v>8103</v>
      </c>
      <c r="I5644" s="14" t="s">
        <v>8105</v>
      </c>
      <c r="J5644" s="14" t="s">
        <v>425</v>
      </c>
      <c r="K5644" s="14" t="s">
        <v>420</v>
      </c>
      <c r="L5644" s="14" t="s">
        <v>425</v>
      </c>
      <c r="M5644" s="14" t="s">
        <v>502</v>
      </c>
      <c r="N5644" s="14" t="s">
        <v>6792</v>
      </c>
      <c r="O5644" s="14" t="s">
        <v>6849</v>
      </c>
      <c r="P5644" s="14" t="s">
        <v>6993</v>
      </c>
      <c r="Q5644" s="14"/>
      <c r="R5644" s="14" t="s">
        <v>4108</v>
      </c>
      <c r="S5644" s="14" t="s">
        <v>439</v>
      </c>
      <c r="T5644" s="35">
        <v>4000</v>
      </c>
      <c r="U5644" s="14" t="s">
        <v>4</v>
      </c>
      <c r="V5644" s="14">
        <v>159</v>
      </c>
      <c r="W5644" s="16">
        <f>+IF(datos_arg[[#This Row],[Moneda]]="ARS",datos_arg[[#This Row],[Monto]],datos_arg[[#This Row],[Monto]]*datos_arg[[#This Row],[TC]])</f>
        <v>4000</v>
      </c>
      <c r="X5644" s="16">
        <f>IFERROR(IF(datos_arg[[#This Row],[Moneda]]="USD",datos_arg[[#This Row],[Monto]],datos_arg[[#This Row],[Monto]]/datos_arg[[#This Row],[TC]]),0)</f>
        <v>25.157232704402517</v>
      </c>
      <c r="Y5644" s="14"/>
    </row>
    <row r="5645" spans="1:25" ht="15" customHeight="1" x14ac:dyDescent="0.25">
      <c r="A5645" s="14">
        <f t="shared" si="88"/>
        <v>5642</v>
      </c>
      <c r="B5645" s="1">
        <v>44370</v>
      </c>
      <c r="C5645" s="18">
        <f>+YEAR(datos_arg[[#This Row],[Fecha]])</f>
        <v>2021</v>
      </c>
      <c r="D5645" s="18">
        <f>+MONTH(datos_arg[[#This Row],[Fecha]])</f>
        <v>6</v>
      </c>
      <c r="E5645" s="14" t="s">
        <v>1015</v>
      </c>
      <c r="F5645" s="14" t="s">
        <v>403</v>
      </c>
      <c r="G5645" s="14" t="s">
        <v>5383</v>
      </c>
      <c r="H5645" s="14" t="s">
        <v>8103</v>
      </c>
      <c r="I5645" s="14" t="s">
        <v>8105</v>
      </c>
      <c r="J5645" s="14" t="s">
        <v>733</v>
      </c>
      <c r="K5645" s="14" t="s">
        <v>420</v>
      </c>
      <c r="L5645" s="14" t="s">
        <v>422</v>
      </c>
      <c r="M5645" s="14" t="s">
        <v>1526</v>
      </c>
      <c r="N5645" s="14" t="s">
        <v>6792</v>
      </c>
      <c r="O5645" s="14" t="s">
        <v>6850</v>
      </c>
      <c r="P5645" s="14" t="s">
        <v>6993</v>
      </c>
      <c r="Q5645" s="14">
        <v>3</v>
      </c>
      <c r="R5645" s="14" t="s">
        <v>5383</v>
      </c>
      <c r="S5645" s="14" t="s">
        <v>439</v>
      </c>
      <c r="T5645" s="35">
        <v>2433.69</v>
      </c>
      <c r="U5645" s="14" t="s">
        <v>4</v>
      </c>
      <c r="V5645" s="14">
        <v>159</v>
      </c>
      <c r="W5645" s="16">
        <f>+IF(datos_arg[[#This Row],[Moneda]]="ARS",datos_arg[[#This Row],[Monto]],datos_arg[[#This Row],[Monto]]*datos_arg[[#This Row],[TC]])</f>
        <v>2433.69</v>
      </c>
      <c r="X5645" s="16">
        <f>IFERROR(IF(datos_arg[[#This Row],[Moneda]]="USD",datos_arg[[#This Row],[Monto]],datos_arg[[#This Row],[Monto]]/datos_arg[[#This Row],[TC]]),0)</f>
        <v>15.30622641509434</v>
      </c>
      <c r="Y5645" s="14"/>
    </row>
    <row r="5646" spans="1:25" ht="15" customHeight="1" x14ac:dyDescent="0.25">
      <c r="A5646" s="14">
        <f t="shared" si="88"/>
        <v>5643</v>
      </c>
      <c r="B5646" s="1">
        <v>44370</v>
      </c>
      <c r="C5646" s="18">
        <f>+YEAR(datos_arg[[#This Row],[Fecha]])</f>
        <v>2021</v>
      </c>
      <c r="D5646" s="18">
        <f>+MONTH(datos_arg[[#This Row],[Fecha]])</f>
        <v>6</v>
      </c>
      <c r="E5646" s="14" t="s">
        <v>1015</v>
      </c>
      <c r="F5646" s="14" t="s">
        <v>403</v>
      </c>
      <c r="G5646" s="14" t="s">
        <v>5383</v>
      </c>
      <c r="H5646" s="14" t="s">
        <v>8103</v>
      </c>
      <c r="I5646" s="14" t="s">
        <v>8105</v>
      </c>
      <c r="J5646" s="14" t="s">
        <v>733</v>
      </c>
      <c r="K5646" s="14" t="s">
        <v>420</v>
      </c>
      <c r="L5646" s="14" t="s">
        <v>425</v>
      </c>
      <c r="M5646" s="14" t="s">
        <v>2382</v>
      </c>
      <c r="N5646" s="14" t="s">
        <v>6792</v>
      </c>
      <c r="O5646" s="14" t="s">
        <v>6851</v>
      </c>
      <c r="P5646" s="14" t="s">
        <v>6993</v>
      </c>
      <c r="Q5646" s="14">
        <v>2</v>
      </c>
      <c r="R5646" s="14" t="s">
        <v>5383</v>
      </c>
      <c r="S5646" s="14" t="s">
        <v>439</v>
      </c>
      <c r="T5646" s="35">
        <v>158.69999999999999</v>
      </c>
      <c r="U5646" s="14" t="s">
        <v>4</v>
      </c>
      <c r="V5646" s="14">
        <v>159</v>
      </c>
      <c r="W5646" s="16">
        <f>+IF(datos_arg[[#This Row],[Moneda]]="ARS",datos_arg[[#This Row],[Monto]],datos_arg[[#This Row],[Monto]]*datos_arg[[#This Row],[TC]])</f>
        <v>158.69999999999999</v>
      </c>
      <c r="X5646" s="16">
        <f>IFERROR(IF(datos_arg[[#This Row],[Moneda]]="USD",datos_arg[[#This Row],[Monto]],datos_arg[[#This Row],[Monto]]/datos_arg[[#This Row],[TC]]),0)</f>
        <v>0.9981132075471697</v>
      </c>
      <c r="Y5646" s="14"/>
    </row>
    <row r="5647" spans="1:25" ht="15" customHeight="1" x14ac:dyDescent="0.25">
      <c r="A5647" s="14">
        <f t="shared" si="88"/>
        <v>5644</v>
      </c>
      <c r="B5647" s="1">
        <v>44370</v>
      </c>
      <c r="C5647" s="18">
        <f>+YEAR(datos_arg[[#This Row],[Fecha]])</f>
        <v>2021</v>
      </c>
      <c r="D5647" s="18">
        <f>+MONTH(datos_arg[[#This Row],[Fecha]])</f>
        <v>6</v>
      </c>
      <c r="E5647" s="14" t="s">
        <v>617</v>
      </c>
      <c r="F5647" s="14" t="s">
        <v>8101</v>
      </c>
      <c r="G5647" s="14"/>
      <c r="H5647" s="14" t="s">
        <v>8103</v>
      </c>
      <c r="I5647" s="14" t="s">
        <v>8105</v>
      </c>
      <c r="J5647" s="14" t="s">
        <v>733</v>
      </c>
      <c r="K5647" s="14" t="s">
        <v>420</v>
      </c>
      <c r="L5647" s="14" t="s">
        <v>422</v>
      </c>
      <c r="M5647" s="14" t="s">
        <v>2950</v>
      </c>
      <c r="N5647" s="14" t="s">
        <v>6792</v>
      </c>
      <c r="O5647" s="14" t="s">
        <v>6852</v>
      </c>
      <c r="P5647" s="14" t="s">
        <v>6993</v>
      </c>
      <c r="Q5647" s="14">
        <v>1</v>
      </c>
      <c r="R5647" s="14" t="s">
        <v>8101</v>
      </c>
      <c r="S5647" s="14" t="s">
        <v>439</v>
      </c>
      <c r="T5647" s="35">
        <v>254.83</v>
      </c>
      <c r="U5647" s="14" t="s">
        <v>4</v>
      </c>
      <c r="V5647" s="14">
        <v>159</v>
      </c>
      <c r="W5647" s="16">
        <f>+IF(datos_arg[[#This Row],[Moneda]]="ARS",datos_arg[[#This Row],[Monto]],datos_arg[[#This Row],[Monto]]*datos_arg[[#This Row],[TC]])</f>
        <v>254.83</v>
      </c>
      <c r="X5647" s="16">
        <f>IFERROR(IF(datos_arg[[#This Row],[Moneda]]="USD",datos_arg[[#This Row],[Monto]],datos_arg[[#This Row],[Monto]]/datos_arg[[#This Row],[TC]]),0)</f>
        <v>1.6027044025157233</v>
      </c>
      <c r="Y5647" s="14"/>
    </row>
    <row r="5648" spans="1:25" ht="15" customHeight="1" x14ac:dyDescent="0.25">
      <c r="A5648" s="14">
        <f t="shared" si="88"/>
        <v>5645</v>
      </c>
      <c r="B5648" s="1">
        <v>44370</v>
      </c>
      <c r="C5648" s="18">
        <f>+YEAR(datos_arg[[#This Row],[Fecha]])</f>
        <v>2021</v>
      </c>
      <c r="D5648" s="18">
        <f>+MONTH(datos_arg[[#This Row],[Fecha]])</f>
        <v>6</v>
      </c>
      <c r="E5648" s="14" t="s">
        <v>617</v>
      </c>
      <c r="F5648" s="14" t="s">
        <v>8101</v>
      </c>
      <c r="G5648" s="14"/>
      <c r="H5648" s="14" t="s">
        <v>8103</v>
      </c>
      <c r="I5648" s="14" t="s">
        <v>8105</v>
      </c>
      <c r="J5648" s="14" t="s">
        <v>733</v>
      </c>
      <c r="K5648" s="14" t="s">
        <v>420</v>
      </c>
      <c r="L5648" s="14" t="s">
        <v>422</v>
      </c>
      <c r="M5648" s="14" t="s">
        <v>355</v>
      </c>
      <c r="N5648" s="14" t="s">
        <v>6792</v>
      </c>
      <c r="O5648" s="14" t="s">
        <v>6853</v>
      </c>
      <c r="P5648" s="14" t="s">
        <v>6993</v>
      </c>
      <c r="Q5648" s="14">
        <v>1</v>
      </c>
      <c r="R5648" s="14" t="s">
        <v>8101</v>
      </c>
      <c r="S5648" s="14" t="s">
        <v>439</v>
      </c>
      <c r="T5648" s="35">
        <v>375</v>
      </c>
      <c r="U5648" s="14" t="s">
        <v>4</v>
      </c>
      <c r="V5648" s="14">
        <v>159</v>
      </c>
      <c r="W5648" s="16">
        <f>+IF(datos_arg[[#This Row],[Moneda]]="ARS",datos_arg[[#This Row],[Monto]],datos_arg[[#This Row],[Monto]]*datos_arg[[#This Row],[TC]])</f>
        <v>375</v>
      </c>
      <c r="X5648" s="16">
        <f>IFERROR(IF(datos_arg[[#This Row],[Moneda]]="USD",datos_arg[[#This Row],[Monto]],datos_arg[[#This Row],[Monto]]/datos_arg[[#This Row],[TC]]),0)</f>
        <v>2.358490566037736</v>
      </c>
      <c r="Y5648" s="14"/>
    </row>
    <row r="5649" spans="1:25" ht="15" customHeight="1" x14ac:dyDescent="0.25">
      <c r="A5649" s="14">
        <f t="shared" si="88"/>
        <v>5646</v>
      </c>
      <c r="B5649" s="1">
        <v>44370</v>
      </c>
      <c r="C5649" s="18">
        <f>+YEAR(datos_arg[[#This Row],[Fecha]])</f>
        <v>2021</v>
      </c>
      <c r="D5649" s="18">
        <f>+MONTH(datos_arg[[#This Row],[Fecha]])</f>
        <v>6</v>
      </c>
      <c r="E5649" s="14" t="s">
        <v>1015</v>
      </c>
      <c r="F5649" s="14" t="s">
        <v>403</v>
      </c>
      <c r="G5649" s="14" t="s">
        <v>5383</v>
      </c>
      <c r="H5649" s="14" t="s">
        <v>8103</v>
      </c>
      <c r="I5649" s="14" t="s">
        <v>8105</v>
      </c>
      <c r="J5649" s="14" t="s">
        <v>733</v>
      </c>
      <c r="K5649" s="14" t="s">
        <v>420</v>
      </c>
      <c r="L5649" s="14" t="s">
        <v>422</v>
      </c>
      <c r="M5649" s="14" t="s">
        <v>1526</v>
      </c>
      <c r="N5649" s="14" t="s">
        <v>6792</v>
      </c>
      <c r="O5649" s="14" t="s">
        <v>6850</v>
      </c>
      <c r="P5649" s="14" t="s">
        <v>6993</v>
      </c>
      <c r="Q5649" s="14">
        <v>8</v>
      </c>
      <c r="R5649" s="14" t="s">
        <v>5383</v>
      </c>
      <c r="S5649" s="14" t="s">
        <v>439</v>
      </c>
      <c r="T5649" s="35">
        <v>6000</v>
      </c>
      <c r="U5649" s="14" t="s">
        <v>4</v>
      </c>
      <c r="V5649" s="14">
        <v>159</v>
      </c>
      <c r="W5649" s="16">
        <f>+IF(datos_arg[[#This Row],[Moneda]]="ARS",datos_arg[[#This Row],[Monto]],datos_arg[[#This Row],[Monto]]*datos_arg[[#This Row],[TC]])</f>
        <v>6000</v>
      </c>
      <c r="X5649" s="16">
        <f>IFERROR(IF(datos_arg[[#This Row],[Moneda]]="USD",datos_arg[[#This Row],[Monto]],datos_arg[[#This Row],[Monto]]/datos_arg[[#This Row],[TC]]),0)</f>
        <v>37.735849056603776</v>
      </c>
      <c r="Y5649" s="14"/>
    </row>
    <row r="5650" spans="1:25" ht="15" customHeight="1" x14ac:dyDescent="0.25">
      <c r="A5650" s="14">
        <f t="shared" si="88"/>
        <v>5647</v>
      </c>
      <c r="B5650" s="1">
        <v>44370</v>
      </c>
      <c r="C5650" s="18">
        <f>+YEAR(datos_arg[[#This Row],[Fecha]])</f>
        <v>2021</v>
      </c>
      <c r="D5650" s="18">
        <f>+MONTH(datos_arg[[#This Row],[Fecha]])</f>
        <v>6</v>
      </c>
      <c r="E5650" s="14" t="s">
        <v>1015</v>
      </c>
      <c r="F5650" s="14" t="s">
        <v>430</v>
      </c>
      <c r="G5650" s="14"/>
      <c r="H5650" s="14" t="s">
        <v>7132</v>
      </c>
      <c r="I5650" s="14" t="s">
        <v>7132</v>
      </c>
      <c r="J5650" s="14" t="s">
        <v>425</v>
      </c>
      <c r="K5650" s="14"/>
      <c r="L5650" s="14" t="s">
        <v>425</v>
      </c>
      <c r="M5650" s="14" t="s">
        <v>3963</v>
      </c>
      <c r="N5650" s="14" t="s">
        <v>3760</v>
      </c>
      <c r="O5650" s="14" t="s">
        <v>6854</v>
      </c>
      <c r="P5650" s="14" t="s">
        <v>6994</v>
      </c>
      <c r="Q5650" s="14"/>
      <c r="R5650" s="14" t="s">
        <v>430</v>
      </c>
      <c r="S5650" s="14" t="s">
        <v>439</v>
      </c>
      <c r="T5650" s="35">
        <v>10100</v>
      </c>
      <c r="U5650" s="14" t="s">
        <v>4</v>
      </c>
      <c r="V5650" s="14">
        <v>159</v>
      </c>
      <c r="W5650" s="16">
        <f>+IF(datos_arg[[#This Row],[Moneda]]="ARS",datos_arg[[#This Row],[Monto]],datos_arg[[#This Row],[Monto]]*datos_arg[[#This Row],[TC]])</f>
        <v>10100</v>
      </c>
      <c r="X5650" s="16">
        <f>IFERROR(IF(datos_arg[[#This Row],[Moneda]]="USD",datos_arg[[#This Row],[Monto]],datos_arg[[#This Row],[Monto]]/datos_arg[[#This Row],[TC]]),0)</f>
        <v>63.522012578616355</v>
      </c>
      <c r="Y5650" s="14"/>
    </row>
    <row r="5651" spans="1:25" ht="15" customHeight="1" x14ac:dyDescent="0.25">
      <c r="A5651" s="14">
        <f t="shared" si="88"/>
        <v>5648</v>
      </c>
      <c r="B5651" s="1">
        <v>44370</v>
      </c>
      <c r="C5651" s="18">
        <f>+YEAR(datos_arg[[#This Row],[Fecha]])</f>
        <v>2021</v>
      </c>
      <c r="D5651" s="18">
        <f>+MONTH(datos_arg[[#This Row],[Fecha]])</f>
        <v>6</v>
      </c>
      <c r="E5651" s="14" t="s">
        <v>5358</v>
      </c>
      <c r="F5651" s="14" t="s">
        <v>4109</v>
      </c>
      <c r="G5651" s="14"/>
      <c r="H5651" s="14" t="s">
        <v>532</v>
      </c>
      <c r="I5651" s="14" t="s">
        <v>7132</v>
      </c>
      <c r="J5651" s="14" t="s">
        <v>425</v>
      </c>
      <c r="K5651" s="14" t="s">
        <v>421</v>
      </c>
      <c r="L5651" s="14" t="s">
        <v>425</v>
      </c>
      <c r="M5651" s="14" t="s">
        <v>6662</v>
      </c>
      <c r="N5651" s="14" t="s">
        <v>100</v>
      </c>
      <c r="O5651" s="14" t="s">
        <v>6855</v>
      </c>
      <c r="P5651" s="14" t="s">
        <v>6995</v>
      </c>
      <c r="Q5651" s="14">
        <v>1</v>
      </c>
      <c r="R5651" s="14" t="s">
        <v>4109</v>
      </c>
      <c r="S5651" s="14" t="s">
        <v>1762</v>
      </c>
      <c r="T5651" s="35">
        <v>1826.49</v>
      </c>
      <c r="U5651" s="14" t="s">
        <v>4</v>
      </c>
      <c r="V5651" s="14">
        <v>155</v>
      </c>
      <c r="W5651" s="16">
        <f>+IF(datos_arg[[#This Row],[Moneda]]="ARS",datos_arg[[#This Row],[Monto]],datos_arg[[#This Row],[Monto]]*datos_arg[[#This Row],[TC]])</f>
        <v>1826.49</v>
      </c>
      <c r="X5651" s="16">
        <f>IFERROR(IF(datos_arg[[#This Row],[Moneda]]="USD",datos_arg[[#This Row],[Monto]],datos_arg[[#This Row],[Monto]]/datos_arg[[#This Row],[TC]]),0)</f>
        <v>11.783806451612904</v>
      </c>
      <c r="Y5651" s="14"/>
    </row>
    <row r="5652" spans="1:25" ht="15" customHeight="1" x14ac:dyDescent="0.25">
      <c r="A5652" s="14">
        <f t="shared" si="88"/>
        <v>5649</v>
      </c>
      <c r="B5652" s="1">
        <v>44370</v>
      </c>
      <c r="C5652" s="18">
        <f>+YEAR(datos_arg[[#This Row],[Fecha]])</f>
        <v>2021</v>
      </c>
      <c r="D5652" s="18">
        <f>+MONTH(datos_arg[[#This Row],[Fecha]])</f>
        <v>6</v>
      </c>
      <c r="E5652" s="14" t="s">
        <v>617</v>
      </c>
      <c r="F5652" s="14" t="s">
        <v>5384</v>
      </c>
      <c r="G5652" s="14"/>
      <c r="H5652" s="14" t="s">
        <v>6649</v>
      </c>
      <c r="I5652" s="14" t="s">
        <v>7132</v>
      </c>
      <c r="J5652" s="14" t="s">
        <v>488</v>
      </c>
      <c r="K5652" s="14" t="s">
        <v>420</v>
      </c>
      <c r="L5652" s="14" t="s">
        <v>426</v>
      </c>
      <c r="M5652" s="14" t="s">
        <v>1659</v>
      </c>
      <c r="N5652" s="14" t="s">
        <v>9</v>
      </c>
      <c r="O5652" s="14" t="s">
        <v>6856</v>
      </c>
      <c r="P5652" s="14" t="s">
        <v>6996</v>
      </c>
      <c r="Q5652" s="14">
        <v>39</v>
      </c>
      <c r="R5652" s="14" t="s">
        <v>5384</v>
      </c>
      <c r="S5652" s="14" t="s">
        <v>439</v>
      </c>
      <c r="T5652" s="35">
        <v>68850.210000000006</v>
      </c>
      <c r="U5652" s="14" t="s">
        <v>4</v>
      </c>
      <c r="V5652" s="14">
        <v>159</v>
      </c>
      <c r="W5652" s="16">
        <f>+IF(datos_arg[[#This Row],[Moneda]]="ARS",datos_arg[[#This Row],[Monto]],datos_arg[[#This Row],[Monto]]*datos_arg[[#This Row],[TC]])</f>
        <v>68850.210000000006</v>
      </c>
      <c r="X5652" s="16">
        <f>IFERROR(IF(datos_arg[[#This Row],[Moneda]]="USD",datos_arg[[#This Row],[Monto]],datos_arg[[#This Row],[Monto]]/datos_arg[[#This Row],[TC]]),0)</f>
        <v>433.02018867924534</v>
      </c>
      <c r="Y5652" s="14"/>
    </row>
    <row r="5653" spans="1:25" ht="15" customHeight="1" x14ac:dyDescent="0.25">
      <c r="A5653" s="14">
        <f t="shared" si="88"/>
        <v>5650</v>
      </c>
      <c r="B5653" s="1">
        <v>44370</v>
      </c>
      <c r="C5653" s="18">
        <f>+YEAR(datos_arg[[#This Row],[Fecha]])</f>
        <v>2021</v>
      </c>
      <c r="D5653" s="18">
        <f>+MONTH(datos_arg[[#This Row],[Fecha]])</f>
        <v>6</v>
      </c>
      <c r="E5653" s="14" t="s">
        <v>617</v>
      </c>
      <c r="F5653" s="14" t="s">
        <v>8101</v>
      </c>
      <c r="G5653" s="14"/>
      <c r="H5653" s="14" t="s">
        <v>8103</v>
      </c>
      <c r="I5653" s="14" t="s">
        <v>8105</v>
      </c>
      <c r="J5653" s="14" t="s">
        <v>472</v>
      </c>
      <c r="K5653" s="14"/>
      <c r="L5653" s="14" t="s">
        <v>425</v>
      </c>
      <c r="M5653" s="14" t="s">
        <v>776</v>
      </c>
      <c r="N5653" s="14" t="s">
        <v>6793</v>
      </c>
      <c r="O5653" s="14" t="s">
        <v>6857</v>
      </c>
      <c r="P5653" s="14" t="s">
        <v>6997</v>
      </c>
      <c r="Q5653" s="14">
        <v>1</v>
      </c>
      <c r="R5653" s="14" t="s">
        <v>8101</v>
      </c>
      <c r="S5653" s="14" t="s">
        <v>439</v>
      </c>
      <c r="T5653" s="35">
        <v>48015.17</v>
      </c>
      <c r="U5653" s="14" t="s">
        <v>4</v>
      </c>
      <c r="V5653" s="14">
        <v>159</v>
      </c>
      <c r="W5653" s="16">
        <f>+IF(datos_arg[[#This Row],[Moneda]]="ARS",datos_arg[[#This Row],[Monto]],datos_arg[[#This Row],[Monto]]*datos_arg[[#This Row],[TC]])</f>
        <v>48015.17</v>
      </c>
      <c r="X5653" s="16">
        <f>IFERROR(IF(datos_arg[[#This Row],[Moneda]]="USD",datos_arg[[#This Row],[Monto]],datos_arg[[#This Row],[Monto]]/datos_arg[[#This Row],[TC]]),0)</f>
        <v>301.98220125786162</v>
      </c>
      <c r="Y5653" s="14"/>
    </row>
    <row r="5654" spans="1:25" ht="15" customHeight="1" x14ac:dyDescent="0.25">
      <c r="A5654" s="14">
        <f t="shared" si="88"/>
        <v>5651</v>
      </c>
      <c r="B5654" s="1">
        <v>44370</v>
      </c>
      <c r="C5654" s="18">
        <f>+YEAR(datos_arg[[#This Row],[Fecha]])</f>
        <v>2021</v>
      </c>
      <c r="D5654" s="18">
        <f>+MONTH(datos_arg[[#This Row],[Fecha]])</f>
        <v>6</v>
      </c>
      <c r="E5654" s="14" t="s">
        <v>1015</v>
      </c>
      <c r="F5654" s="14" t="s">
        <v>403</v>
      </c>
      <c r="G5654" s="14" t="s">
        <v>5383</v>
      </c>
      <c r="H5654" s="14" t="s">
        <v>8103</v>
      </c>
      <c r="I5654" s="14" t="s">
        <v>8105</v>
      </c>
      <c r="J5654" s="14" t="s">
        <v>425</v>
      </c>
      <c r="K5654" s="14" t="s">
        <v>422</v>
      </c>
      <c r="L5654" s="14" t="s">
        <v>425</v>
      </c>
      <c r="M5654" s="14" t="s">
        <v>498</v>
      </c>
      <c r="N5654" s="14" t="s">
        <v>6794</v>
      </c>
      <c r="O5654" s="14" t="s">
        <v>6858</v>
      </c>
      <c r="P5654" s="14" t="s">
        <v>6998</v>
      </c>
      <c r="Q5654" s="14">
        <v>1</v>
      </c>
      <c r="R5654" s="14" t="s">
        <v>5383</v>
      </c>
      <c r="S5654" s="14" t="s">
        <v>439</v>
      </c>
      <c r="T5654" s="35">
        <v>145</v>
      </c>
      <c r="U5654" s="14" t="s">
        <v>4</v>
      </c>
      <c r="V5654" s="14">
        <v>159</v>
      </c>
      <c r="W5654" s="16">
        <f>+IF(datos_arg[[#This Row],[Moneda]]="ARS",datos_arg[[#This Row],[Monto]],datos_arg[[#This Row],[Monto]]*datos_arg[[#This Row],[TC]])</f>
        <v>145</v>
      </c>
      <c r="X5654" s="16">
        <f>IFERROR(IF(datos_arg[[#This Row],[Moneda]]="USD",datos_arg[[#This Row],[Monto]],datos_arg[[#This Row],[Monto]]/datos_arg[[#This Row],[TC]]),0)</f>
        <v>0.91194968553459121</v>
      </c>
      <c r="Y5654" s="14"/>
    </row>
    <row r="5655" spans="1:25" ht="15" customHeight="1" x14ac:dyDescent="0.25">
      <c r="A5655" s="14">
        <f t="shared" si="88"/>
        <v>5652</v>
      </c>
      <c r="B5655" s="1">
        <v>44370</v>
      </c>
      <c r="C5655" s="18">
        <f>+YEAR(datos_arg[[#This Row],[Fecha]])</f>
        <v>2021</v>
      </c>
      <c r="D5655" s="18">
        <f>+MONTH(datos_arg[[#This Row],[Fecha]])</f>
        <v>6</v>
      </c>
      <c r="E5655" s="14" t="s">
        <v>1015</v>
      </c>
      <c r="F5655" s="14" t="s">
        <v>403</v>
      </c>
      <c r="G5655" s="14" t="s">
        <v>5383</v>
      </c>
      <c r="H5655" s="14" t="s">
        <v>8103</v>
      </c>
      <c r="I5655" s="14" t="s">
        <v>8105</v>
      </c>
      <c r="J5655" s="14" t="s">
        <v>425</v>
      </c>
      <c r="K5655" s="14" t="s">
        <v>422</v>
      </c>
      <c r="L5655" s="14" t="s">
        <v>425</v>
      </c>
      <c r="M5655" s="14" t="s">
        <v>1419</v>
      </c>
      <c r="N5655" s="14" t="s">
        <v>6795</v>
      </c>
      <c r="O5655" s="14" t="s">
        <v>6859</v>
      </c>
      <c r="P5655" s="14" t="s">
        <v>6999</v>
      </c>
      <c r="Q5655" s="14"/>
      <c r="R5655" s="14" t="s">
        <v>5383</v>
      </c>
      <c r="S5655" s="14" t="s">
        <v>439</v>
      </c>
      <c r="T5655" s="35">
        <v>2000</v>
      </c>
      <c r="U5655" s="14" t="s">
        <v>4</v>
      </c>
      <c r="V5655" s="14">
        <v>159</v>
      </c>
      <c r="W5655" s="16">
        <f>+IF(datos_arg[[#This Row],[Moneda]]="ARS",datos_arg[[#This Row],[Monto]],datos_arg[[#This Row],[Monto]]*datos_arg[[#This Row],[TC]])</f>
        <v>2000</v>
      </c>
      <c r="X5655" s="16">
        <f>IFERROR(IF(datos_arg[[#This Row],[Moneda]]="USD",datos_arg[[#This Row],[Monto]],datos_arg[[#This Row],[Monto]]/datos_arg[[#This Row],[TC]]),0)</f>
        <v>12.578616352201259</v>
      </c>
      <c r="Y5655" s="14"/>
    </row>
    <row r="5656" spans="1:25" ht="15" customHeight="1" x14ac:dyDescent="0.25">
      <c r="A5656" s="14">
        <f t="shared" si="88"/>
        <v>5653</v>
      </c>
      <c r="B5656" s="1">
        <v>44370</v>
      </c>
      <c r="C5656" s="18">
        <f>+YEAR(datos_arg[[#This Row],[Fecha]])</f>
        <v>2021</v>
      </c>
      <c r="D5656" s="18">
        <f>+MONTH(datos_arg[[#This Row],[Fecha]])</f>
        <v>6</v>
      </c>
      <c r="E5656" s="14" t="s">
        <v>1015</v>
      </c>
      <c r="F5656" s="14" t="s">
        <v>403</v>
      </c>
      <c r="G5656" s="14" t="s">
        <v>970</v>
      </c>
      <c r="H5656" s="14" t="s">
        <v>7132</v>
      </c>
      <c r="I5656" s="14" t="s">
        <v>7132</v>
      </c>
      <c r="J5656" s="14" t="s">
        <v>425</v>
      </c>
      <c r="K5656" s="14"/>
      <c r="L5656" s="14" t="s">
        <v>425</v>
      </c>
      <c r="M5656" s="14" t="s">
        <v>493</v>
      </c>
      <c r="N5656" s="14" t="s">
        <v>26</v>
      </c>
      <c r="O5656" s="14" t="s">
        <v>3764</v>
      </c>
      <c r="P5656" s="14" t="s">
        <v>7000</v>
      </c>
      <c r="Q5656" s="14"/>
      <c r="R5656" s="14" t="s">
        <v>970</v>
      </c>
      <c r="S5656" s="14" t="s">
        <v>439</v>
      </c>
      <c r="T5656" s="35">
        <v>2076</v>
      </c>
      <c r="U5656" s="14" t="s">
        <v>4</v>
      </c>
      <c r="V5656" s="14">
        <v>159</v>
      </c>
      <c r="W5656" s="16">
        <f>+IF(datos_arg[[#This Row],[Moneda]]="ARS",datos_arg[[#This Row],[Monto]],datos_arg[[#This Row],[Monto]]*datos_arg[[#This Row],[TC]])</f>
        <v>2076</v>
      </c>
      <c r="X5656" s="16">
        <f>IFERROR(IF(datos_arg[[#This Row],[Moneda]]="USD",datos_arg[[#This Row],[Monto]],datos_arg[[#This Row],[Monto]]/datos_arg[[#This Row],[TC]]),0)</f>
        <v>13.056603773584905</v>
      </c>
      <c r="Y5656" s="14"/>
    </row>
    <row r="5657" spans="1:25" ht="15" customHeight="1" x14ac:dyDescent="0.25">
      <c r="A5657" s="14">
        <f t="shared" si="88"/>
        <v>5654</v>
      </c>
      <c r="B5657" s="1">
        <v>44370</v>
      </c>
      <c r="C5657" s="18">
        <f>+YEAR(datos_arg[[#This Row],[Fecha]])</f>
        <v>2021</v>
      </c>
      <c r="D5657" s="18">
        <f>+MONTH(datos_arg[[#This Row],[Fecha]])</f>
        <v>6</v>
      </c>
      <c r="E5657" s="14" t="s">
        <v>1015</v>
      </c>
      <c r="F5657" s="14" t="s">
        <v>430</v>
      </c>
      <c r="G5657" s="14"/>
      <c r="H5657" s="14" t="s">
        <v>7132</v>
      </c>
      <c r="I5657" s="14" t="s">
        <v>7132</v>
      </c>
      <c r="J5657" s="14" t="s">
        <v>425</v>
      </c>
      <c r="K5657" s="14"/>
      <c r="L5657" s="14" t="s">
        <v>425</v>
      </c>
      <c r="M5657" s="14" t="s">
        <v>60</v>
      </c>
      <c r="N5657" s="14" t="s">
        <v>26</v>
      </c>
      <c r="O5657" s="14" t="s">
        <v>2370</v>
      </c>
      <c r="P5657" s="14" t="s">
        <v>7000</v>
      </c>
      <c r="Q5657" s="14"/>
      <c r="R5657" s="14" t="s">
        <v>430</v>
      </c>
      <c r="S5657" s="14" t="s">
        <v>439</v>
      </c>
      <c r="T5657" s="35">
        <v>8790.98</v>
      </c>
      <c r="U5657" s="14" t="s">
        <v>4</v>
      </c>
      <c r="V5657" s="14">
        <v>159</v>
      </c>
      <c r="W5657" s="16">
        <f>+IF(datos_arg[[#This Row],[Moneda]]="ARS",datos_arg[[#This Row],[Monto]],datos_arg[[#This Row],[Monto]]*datos_arg[[#This Row],[TC]])</f>
        <v>8790.98</v>
      </c>
      <c r="X5657" s="16">
        <f>IFERROR(IF(datos_arg[[#This Row],[Moneda]]="USD",datos_arg[[#This Row],[Monto]],datos_arg[[#This Row],[Monto]]/datos_arg[[#This Row],[TC]]),0)</f>
        <v>55.289182389937103</v>
      </c>
      <c r="Y5657" s="14"/>
    </row>
    <row r="5658" spans="1:25" ht="15" customHeight="1" x14ac:dyDescent="0.25">
      <c r="A5658" s="14">
        <f t="shared" si="88"/>
        <v>5655</v>
      </c>
      <c r="B5658" s="1">
        <v>44370</v>
      </c>
      <c r="C5658" s="18">
        <f>+YEAR(datos_arg[[#This Row],[Fecha]])</f>
        <v>2021</v>
      </c>
      <c r="D5658" s="18">
        <f>+MONTH(datos_arg[[#This Row],[Fecha]])</f>
        <v>6</v>
      </c>
      <c r="E5658" s="14" t="s">
        <v>1015</v>
      </c>
      <c r="F5658" s="14" t="s">
        <v>430</v>
      </c>
      <c r="G5658" s="14"/>
      <c r="H5658" s="14" t="s">
        <v>7132</v>
      </c>
      <c r="I5658" s="14" t="s">
        <v>7132</v>
      </c>
      <c r="J5658" s="14" t="s">
        <v>425</v>
      </c>
      <c r="K5658" s="14"/>
      <c r="L5658" s="14" t="s">
        <v>425</v>
      </c>
      <c r="M5658" s="14" t="s">
        <v>361</v>
      </c>
      <c r="N5658" s="14" t="s">
        <v>361</v>
      </c>
      <c r="O5658" s="14" t="s">
        <v>2325</v>
      </c>
      <c r="P5658" s="14" t="s">
        <v>7000</v>
      </c>
      <c r="Q5658" s="14"/>
      <c r="R5658" s="14" t="s">
        <v>430</v>
      </c>
      <c r="S5658" s="14" t="s">
        <v>439</v>
      </c>
      <c r="T5658" s="35">
        <v>3490</v>
      </c>
      <c r="U5658" s="14" t="s">
        <v>4</v>
      </c>
      <c r="V5658" s="14">
        <v>159</v>
      </c>
      <c r="W5658" s="16">
        <f>+IF(datos_arg[[#This Row],[Moneda]]="ARS",datos_arg[[#This Row],[Monto]],datos_arg[[#This Row],[Monto]]*datos_arg[[#This Row],[TC]])</f>
        <v>3490</v>
      </c>
      <c r="X5658" s="16">
        <f>IFERROR(IF(datos_arg[[#This Row],[Moneda]]="USD",datos_arg[[#This Row],[Monto]],datos_arg[[#This Row],[Monto]]/datos_arg[[#This Row],[TC]]),0)</f>
        <v>21.949685534591193</v>
      </c>
      <c r="Y5658" s="14"/>
    </row>
    <row r="5659" spans="1:25" ht="15" customHeight="1" x14ac:dyDescent="0.25">
      <c r="A5659" s="14">
        <f t="shared" si="88"/>
        <v>5656</v>
      </c>
      <c r="B5659" s="1">
        <v>44370</v>
      </c>
      <c r="C5659" s="18">
        <f>+YEAR(datos_arg[[#This Row],[Fecha]])</f>
        <v>2021</v>
      </c>
      <c r="D5659" s="18">
        <f>+MONTH(datos_arg[[#This Row],[Fecha]])</f>
        <v>6</v>
      </c>
      <c r="E5659" s="14" t="s">
        <v>1015</v>
      </c>
      <c r="F5659" s="14" t="s">
        <v>430</v>
      </c>
      <c r="G5659" s="14"/>
      <c r="H5659" s="14" t="s">
        <v>7132</v>
      </c>
      <c r="I5659" s="14" t="s">
        <v>7132</v>
      </c>
      <c r="J5659" s="14" t="s">
        <v>425</v>
      </c>
      <c r="K5659" s="14"/>
      <c r="L5659" s="14" t="s">
        <v>425</v>
      </c>
      <c r="M5659" s="14" t="s">
        <v>3961</v>
      </c>
      <c r="N5659" s="14" t="s">
        <v>6476</v>
      </c>
      <c r="O5659" s="14" t="s">
        <v>7087</v>
      </c>
      <c r="P5659" s="14"/>
      <c r="Q5659" s="14"/>
      <c r="R5659" s="14" t="s">
        <v>430</v>
      </c>
      <c r="S5659" s="14" t="s">
        <v>439</v>
      </c>
      <c r="T5659" s="35">
        <v>0</v>
      </c>
      <c r="U5659" s="14" t="s">
        <v>4</v>
      </c>
      <c r="V5659" s="14">
        <v>159</v>
      </c>
      <c r="W5659" s="16">
        <f>+IF(datos_arg[[#This Row],[Moneda]]="ARS",datos_arg[[#This Row],[Monto]],datos_arg[[#This Row],[Monto]]*datos_arg[[#This Row],[TC]])</f>
        <v>0</v>
      </c>
      <c r="X5659" s="16">
        <f>IFERROR(IF(datos_arg[[#This Row],[Moneda]]="USD",datos_arg[[#This Row],[Monto]],datos_arg[[#This Row],[Monto]]/datos_arg[[#This Row],[TC]]),0)</f>
        <v>0</v>
      </c>
      <c r="Y5659" s="14"/>
    </row>
    <row r="5660" spans="1:25" ht="15" customHeight="1" x14ac:dyDescent="0.25">
      <c r="A5660" s="14">
        <f t="shared" si="88"/>
        <v>5657</v>
      </c>
      <c r="B5660" s="1">
        <v>44370</v>
      </c>
      <c r="C5660" s="18">
        <f>+YEAR(datos_arg[[#This Row],[Fecha]])</f>
        <v>2021</v>
      </c>
      <c r="D5660" s="18">
        <f>+MONTH(datos_arg[[#This Row],[Fecha]])</f>
        <v>6</v>
      </c>
      <c r="E5660" s="14" t="s">
        <v>1015</v>
      </c>
      <c r="F5660" s="14" t="s">
        <v>430</v>
      </c>
      <c r="G5660" s="14"/>
      <c r="H5660" s="14" t="s">
        <v>7132</v>
      </c>
      <c r="I5660" s="14" t="s">
        <v>7132</v>
      </c>
      <c r="J5660" s="14" t="s">
        <v>425</v>
      </c>
      <c r="K5660" s="14"/>
      <c r="L5660" s="14" t="s">
        <v>425</v>
      </c>
      <c r="M5660" s="14" t="s">
        <v>102</v>
      </c>
      <c r="N5660" s="14" t="s">
        <v>480</v>
      </c>
      <c r="O5660" s="14" t="s">
        <v>6860</v>
      </c>
      <c r="P5660" s="14" t="s">
        <v>7001</v>
      </c>
      <c r="Q5660" s="14"/>
      <c r="R5660" s="14" t="s">
        <v>430</v>
      </c>
      <c r="S5660" s="14" t="s">
        <v>439</v>
      </c>
      <c r="T5660" s="35">
        <v>1846</v>
      </c>
      <c r="U5660" s="14" t="s">
        <v>4</v>
      </c>
      <c r="V5660" s="14">
        <v>159</v>
      </c>
      <c r="W5660" s="16">
        <f>+IF(datos_arg[[#This Row],[Moneda]]="ARS",datos_arg[[#This Row],[Monto]],datos_arg[[#This Row],[Monto]]*datos_arg[[#This Row],[TC]])</f>
        <v>1846</v>
      </c>
      <c r="X5660" s="16">
        <f>IFERROR(IF(datos_arg[[#This Row],[Moneda]]="USD",datos_arg[[#This Row],[Monto]],datos_arg[[#This Row],[Monto]]/datos_arg[[#This Row],[TC]]),0)</f>
        <v>11.610062893081761</v>
      </c>
      <c r="Y5660" s="14"/>
    </row>
    <row r="5661" spans="1:25" x14ac:dyDescent="0.25">
      <c r="A5661" s="14">
        <f t="shared" si="88"/>
        <v>5658</v>
      </c>
      <c r="B5661" s="1">
        <v>44370</v>
      </c>
      <c r="C5661" s="18">
        <f>+YEAR(datos_arg[[#This Row],[Fecha]])</f>
        <v>2021</v>
      </c>
      <c r="D5661" s="18">
        <f>+MONTH(datos_arg[[#This Row],[Fecha]])</f>
        <v>6</v>
      </c>
      <c r="E5661" s="14" t="s">
        <v>408</v>
      </c>
      <c r="F5661" s="14" t="s">
        <v>69</v>
      </c>
      <c r="G5661" s="14"/>
      <c r="H5661" s="14" t="s">
        <v>7132</v>
      </c>
      <c r="I5661" s="14" t="s">
        <v>7132</v>
      </c>
      <c r="J5661" s="14" t="s">
        <v>425</v>
      </c>
      <c r="K5661" s="14"/>
      <c r="L5661" s="14" t="s">
        <v>425</v>
      </c>
      <c r="M5661" s="14" t="s">
        <v>56</v>
      </c>
      <c r="N5661" s="14" t="s">
        <v>56</v>
      </c>
      <c r="O5661" s="14"/>
      <c r="P5661" s="14"/>
      <c r="Q5661" s="14"/>
      <c r="R5661" s="14" t="s">
        <v>439</v>
      </c>
      <c r="S5661" s="14" t="s">
        <v>440</v>
      </c>
      <c r="T5661" s="35">
        <v>1400</v>
      </c>
      <c r="U5661" s="14" t="s">
        <v>2</v>
      </c>
      <c r="V5661" s="14">
        <v>164</v>
      </c>
      <c r="W5661" s="16">
        <f>+IF(datos_arg[[#This Row],[Moneda]]="ARS",datos_arg[[#This Row],[Monto]],datos_arg[[#This Row],[Monto]]*datos_arg[[#This Row],[TC]])</f>
        <v>229600</v>
      </c>
      <c r="X5661" s="16">
        <f>IFERROR(IF(datos_arg[[#This Row],[Moneda]]="USD",datos_arg[[#This Row],[Monto]],datos_arg[[#This Row],[Monto]]/datos_arg[[#This Row],[TC]]),0)</f>
        <v>1400</v>
      </c>
      <c r="Y5661" s="14"/>
    </row>
    <row r="5662" spans="1:25" x14ac:dyDescent="0.25">
      <c r="A5662" s="14">
        <f t="shared" si="88"/>
        <v>5659</v>
      </c>
      <c r="B5662" s="1">
        <v>44370</v>
      </c>
      <c r="C5662" s="18">
        <f>+YEAR(datos_arg[[#This Row],[Fecha]])</f>
        <v>2021</v>
      </c>
      <c r="D5662" s="18">
        <f>+MONTH(datos_arg[[#This Row],[Fecha]])</f>
        <v>6</v>
      </c>
      <c r="E5662" s="14" t="s">
        <v>1016</v>
      </c>
      <c r="F5662" s="14" t="s">
        <v>5365</v>
      </c>
      <c r="G5662" s="14" t="s">
        <v>6695</v>
      </c>
      <c r="H5662" s="14" t="s">
        <v>7132</v>
      </c>
      <c r="I5662" s="14" t="s">
        <v>7132</v>
      </c>
      <c r="J5662" s="14" t="s">
        <v>425</v>
      </c>
      <c r="K5662" s="14"/>
      <c r="L5662" s="14" t="s">
        <v>425</v>
      </c>
      <c r="M5662" s="14" t="s">
        <v>436</v>
      </c>
      <c r="N5662" s="14" t="s">
        <v>436</v>
      </c>
      <c r="O5662" s="14" t="s">
        <v>6861</v>
      </c>
      <c r="P5662" s="14"/>
      <c r="Q5662" s="14"/>
      <c r="R5662" s="14" t="s">
        <v>5365</v>
      </c>
      <c r="S5662" s="14" t="s">
        <v>440</v>
      </c>
      <c r="T5662" s="35">
        <v>200</v>
      </c>
      <c r="U5662" s="14" t="s">
        <v>2</v>
      </c>
      <c r="V5662" s="14">
        <v>164</v>
      </c>
      <c r="W5662" s="16">
        <f>+IF(datos_arg[[#This Row],[Moneda]]="ARS",datos_arg[[#This Row],[Monto]],datos_arg[[#This Row],[Monto]]*datos_arg[[#This Row],[TC]])</f>
        <v>32800</v>
      </c>
      <c r="X5662" s="16">
        <f>IFERROR(IF(datos_arg[[#This Row],[Moneda]]="USD",datos_arg[[#This Row],[Monto]],datos_arg[[#This Row],[Monto]]/datos_arg[[#This Row],[TC]]),0)</f>
        <v>200</v>
      </c>
      <c r="Y5662" s="14"/>
    </row>
    <row r="5663" spans="1:25" ht="15" customHeight="1" x14ac:dyDescent="0.25">
      <c r="A5663" s="14">
        <f t="shared" si="88"/>
        <v>5660</v>
      </c>
      <c r="B5663" s="1">
        <v>44370</v>
      </c>
      <c r="C5663" s="18">
        <f>+YEAR(datos_arg[[#This Row],[Fecha]])</f>
        <v>2021</v>
      </c>
      <c r="D5663" s="18">
        <f>+MONTH(datos_arg[[#This Row],[Fecha]])</f>
        <v>6</v>
      </c>
      <c r="E5663" s="14" t="s">
        <v>5358</v>
      </c>
      <c r="F5663" s="14" t="s">
        <v>4108</v>
      </c>
      <c r="G5663" s="14"/>
      <c r="H5663" s="14" t="s">
        <v>6646</v>
      </c>
      <c r="I5663" s="14" t="s">
        <v>6775</v>
      </c>
      <c r="J5663" s="14" t="s">
        <v>425</v>
      </c>
      <c r="K5663" s="14" t="s">
        <v>420</v>
      </c>
      <c r="L5663" s="14" t="s">
        <v>425</v>
      </c>
      <c r="M5663" s="14" t="s">
        <v>6682</v>
      </c>
      <c r="N5663" s="14" t="s">
        <v>2526</v>
      </c>
      <c r="O5663" s="14" t="s">
        <v>6862</v>
      </c>
      <c r="P5663" s="14"/>
      <c r="Q5663" s="14"/>
      <c r="R5663" s="14" t="s">
        <v>4108</v>
      </c>
      <c r="S5663" s="14" t="s">
        <v>439</v>
      </c>
      <c r="T5663" s="35">
        <v>35000</v>
      </c>
      <c r="U5663" s="14" t="s">
        <v>4</v>
      </c>
      <c r="V5663" s="14">
        <v>164</v>
      </c>
      <c r="W5663" s="16">
        <f>+IF(datos_arg[[#This Row],[Moneda]]="ARS",datos_arg[[#This Row],[Monto]],datos_arg[[#This Row],[Monto]]*datos_arg[[#This Row],[TC]])</f>
        <v>35000</v>
      </c>
      <c r="X5663" s="16">
        <f>IFERROR(IF(datos_arg[[#This Row],[Moneda]]="USD",datos_arg[[#This Row],[Monto]],datos_arg[[#This Row],[Monto]]/datos_arg[[#This Row],[TC]]),0)</f>
        <v>213.41463414634146</v>
      </c>
      <c r="Y5663" s="14"/>
    </row>
    <row r="5664" spans="1:25" x14ac:dyDescent="0.25">
      <c r="A5664" s="14">
        <f t="shared" si="88"/>
        <v>5661</v>
      </c>
      <c r="B5664" s="1">
        <v>44371</v>
      </c>
      <c r="C5664" s="18">
        <f>+YEAR(datos_arg[[#This Row],[Fecha]])</f>
        <v>2021</v>
      </c>
      <c r="D5664" s="18">
        <f>+MONTH(datos_arg[[#This Row],[Fecha]])</f>
        <v>6</v>
      </c>
      <c r="E5664" s="14" t="s">
        <v>408</v>
      </c>
      <c r="F5664" s="14" t="s">
        <v>69</v>
      </c>
      <c r="G5664" s="14"/>
      <c r="H5664" s="14" t="s">
        <v>7132</v>
      </c>
      <c r="I5664" s="14" t="s">
        <v>7132</v>
      </c>
      <c r="J5664" s="14" t="s">
        <v>425</v>
      </c>
      <c r="K5664" s="14"/>
      <c r="L5664" s="14" t="s">
        <v>425</v>
      </c>
      <c r="M5664" s="14" t="s">
        <v>2530</v>
      </c>
      <c r="N5664" s="14" t="s">
        <v>2530</v>
      </c>
      <c r="O5664" s="14"/>
      <c r="P5664" s="14"/>
      <c r="Q5664" s="14"/>
      <c r="R5664" s="14" t="s">
        <v>439</v>
      </c>
      <c r="S5664" s="14" t="s">
        <v>440</v>
      </c>
      <c r="T5664" s="35">
        <v>5000</v>
      </c>
      <c r="U5664" s="14" t="s">
        <v>2</v>
      </c>
      <c r="V5664" s="14">
        <v>167.5</v>
      </c>
      <c r="W5664" s="16">
        <f>+IF(datos_arg[[#This Row],[Moneda]]="ARS",datos_arg[[#This Row],[Monto]],datos_arg[[#This Row],[Monto]]*datos_arg[[#This Row],[TC]])</f>
        <v>837500</v>
      </c>
      <c r="X5664" s="16">
        <f>IFERROR(IF(datos_arg[[#This Row],[Moneda]]="USD",datos_arg[[#This Row],[Monto]],datos_arg[[#This Row],[Monto]]/datos_arg[[#This Row],[TC]]),0)</f>
        <v>5000</v>
      </c>
      <c r="Y5664" s="14"/>
    </row>
    <row r="5665" spans="1:25" ht="15" customHeight="1" x14ac:dyDescent="0.25">
      <c r="A5665" s="14">
        <f t="shared" si="88"/>
        <v>5662</v>
      </c>
      <c r="B5665" s="1">
        <v>44371</v>
      </c>
      <c r="C5665" s="18">
        <f>+YEAR(datos_arg[[#This Row],[Fecha]])</f>
        <v>2021</v>
      </c>
      <c r="D5665" s="18">
        <f>+MONTH(datos_arg[[#This Row],[Fecha]])</f>
        <v>6</v>
      </c>
      <c r="E5665" s="14" t="s">
        <v>5358</v>
      </c>
      <c r="F5665" s="14" t="s">
        <v>85</v>
      </c>
      <c r="G5665" s="14"/>
      <c r="H5665" s="14" t="s">
        <v>7132</v>
      </c>
      <c r="I5665" s="14" t="s">
        <v>7132</v>
      </c>
      <c r="J5665" s="14" t="s">
        <v>425</v>
      </c>
      <c r="K5665" s="14"/>
      <c r="L5665" s="14" t="s">
        <v>425</v>
      </c>
      <c r="M5665" s="14" t="s">
        <v>920</v>
      </c>
      <c r="N5665" s="14" t="s">
        <v>100</v>
      </c>
      <c r="O5665" s="14" t="s">
        <v>6863</v>
      </c>
      <c r="P5665" s="14" t="s">
        <v>7002</v>
      </c>
      <c r="Q5665" s="14">
        <v>1</v>
      </c>
      <c r="R5665" s="14" t="s">
        <v>85</v>
      </c>
      <c r="S5665" s="14" t="s">
        <v>439</v>
      </c>
      <c r="T5665" s="35">
        <v>7999</v>
      </c>
      <c r="U5665" s="14" t="s">
        <v>4</v>
      </c>
      <c r="V5665" s="14">
        <v>167.5</v>
      </c>
      <c r="W5665" s="16">
        <f>+IF(datos_arg[[#This Row],[Moneda]]="ARS",datos_arg[[#This Row],[Monto]],datos_arg[[#This Row],[Monto]]*datos_arg[[#This Row],[TC]])</f>
        <v>7999</v>
      </c>
      <c r="X5665" s="16">
        <f>IFERROR(IF(datos_arg[[#This Row],[Moneda]]="USD",datos_arg[[#This Row],[Monto]],datos_arg[[#This Row],[Monto]]/datos_arg[[#This Row],[TC]]),0)</f>
        <v>47.755223880597015</v>
      </c>
      <c r="Y5665" s="14"/>
    </row>
    <row r="5666" spans="1:25" ht="15" customHeight="1" x14ac:dyDescent="0.25">
      <c r="A5666" s="14">
        <f t="shared" si="88"/>
        <v>5663</v>
      </c>
      <c r="B5666" s="1">
        <v>44371</v>
      </c>
      <c r="C5666" s="18">
        <f>+YEAR(datos_arg[[#This Row],[Fecha]])</f>
        <v>2021</v>
      </c>
      <c r="D5666" s="18">
        <f>+MONTH(datos_arg[[#This Row],[Fecha]])</f>
        <v>6</v>
      </c>
      <c r="E5666" s="14" t="s">
        <v>1015</v>
      </c>
      <c r="F5666" s="14" t="s">
        <v>403</v>
      </c>
      <c r="G5666" s="14" t="s">
        <v>5383</v>
      </c>
      <c r="H5666" s="14" t="s">
        <v>6646</v>
      </c>
      <c r="I5666" s="14" t="s">
        <v>7132</v>
      </c>
      <c r="J5666" s="14" t="s">
        <v>425</v>
      </c>
      <c r="K5666" s="14"/>
      <c r="L5666" s="14" t="s">
        <v>422</v>
      </c>
      <c r="M5666" s="14" t="s">
        <v>877</v>
      </c>
      <c r="N5666" s="14" t="s">
        <v>100</v>
      </c>
      <c r="O5666" s="14" t="s">
        <v>6864</v>
      </c>
      <c r="P5666" s="14" t="s">
        <v>7002</v>
      </c>
      <c r="Q5666" s="14">
        <v>1</v>
      </c>
      <c r="R5666" s="14" t="s">
        <v>5383</v>
      </c>
      <c r="S5666" s="14" t="s">
        <v>439</v>
      </c>
      <c r="T5666" s="35">
        <v>7400</v>
      </c>
      <c r="U5666" s="14" t="s">
        <v>4</v>
      </c>
      <c r="V5666" s="14">
        <v>167.5</v>
      </c>
      <c r="W5666" s="16">
        <f>+IF(datos_arg[[#This Row],[Moneda]]="ARS",datos_arg[[#This Row],[Monto]],datos_arg[[#This Row],[Monto]]*datos_arg[[#This Row],[TC]])</f>
        <v>7400</v>
      </c>
      <c r="X5666" s="16">
        <f>IFERROR(IF(datos_arg[[#This Row],[Moneda]]="USD",datos_arg[[#This Row],[Monto]],datos_arg[[#This Row],[Monto]]/datos_arg[[#This Row],[TC]]),0)</f>
        <v>44.179104477611943</v>
      </c>
      <c r="Y5666" s="14"/>
    </row>
    <row r="5667" spans="1:25" ht="15" customHeight="1" x14ac:dyDescent="0.25">
      <c r="A5667" s="14">
        <f t="shared" si="88"/>
        <v>5664</v>
      </c>
      <c r="B5667" s="1">
        <v>44371</v>
      </c>
      <c r="C5667" s="18">
        <f>+YEAR(datos_arg[[#This Row],[Fecha]])</f>
        <v>2021</v>
      </c>
      <c r="D5667" s="18">
        <f>+MONTH(datos_arg[[#This Row],[Fecha]])</f>
        <v>6</v>
      </c>
      <c r="E5667" s="14" t="s">
        <v>5358</v>
      </c>
      <c r="F5667" s="14" t="s">
        <v>969</v>
      </c>
      <c r="G5667" s="14"/>
      <c r="H5667" s="14" t="s">
        <v>6646</v>
      </c>
      <c r="I5667" s="14" t="s">
        <v>7132</v>
      </c>
      <c r="J5667" s="14" t="s">
        <v>425</v>
      </c>
      <c r="K5667" s="14"/>
      <c r="L5667" s="14" t="s">
        <v>425</v>
      </c>
      <c r="M5667" s="14" t="s">
        <v>1021</v>
      </c>
      <c r="N5667" s="14" t="s">
        <v>100</v>
      </c>
      <c r="O5667" s="14" t="s">
        <v>6865</v>
      </c>
      <c r="P5667" s="14" t="s">
        <v>7002</v>
      </c>
      <c r="Q5667" s="14">
        <v>1</v>
      </c>
      <c r="R5667" s="14" t="s">
        <v>969</v>
      </c>
      <c r="S5667" s="14" t="s">
        <v>439</v>
      </c>
      <c r="T5667" s="35">
        <v>4000</v>
      </c>
      <c r="U5667" s="14" t="s">
        <v>4</v>
      </c>
      <c r="V5667" s="14">
        <v>167.5</v>
      </c>
      <c r="W5667" s="16">
        <f>+IF(datos_arg[[#This Row],[Moneda]]="ARS",datos_arg[[#This Row],[Monto]],datos_arg[[#This Row],[Monto]]*datos_arg[[#This Row],[TC]])</f>
        <v>4000</v>
      </c>
      <c r="X5667" s="16">
        <f>IFERROR(IF(datos_arg[[#This Row],[Moneda]]="USD",datos_arg[[#This Row],[Monto]],datos_arg[[#This Row],[Monto]]/datos_arg[[#This Row],[TC]]),0)</f>
        <v>23.880597014925375</v>
      </c>
      <c r="Y5667" s="14"/>
    </row>
    <row r="5668" spans="1:25" ht="15" customHeight="1" x14ac:dyDescent="0.25">
      <c r="A5668" s="14">
        <f t="shared" si="88"/>
        <v>5665</v>
      </c>
      <c r="B5668" s="1">
        <v>44371</v>
      </c>
      <c r="C5668" s="18">
        <f>+YEAR(datos_arg[[#This Row],[Fecha]])</f>
        <v>2021</v>
      </c>
      <c r="D5668" s="18">
        <f>+MONTH(datos_arg[[#This Row],[Fecha]])</f>
        <v>6</v>
      </c>
      <c r="E5668" s="14" t="s">
        <v>1015</v>
      </c>
      <c r="F5668" s="14" t="s">
        <v>430</v>
      </c>
      <c r="G5668" s="14"/>
      <c r="H5668" s="14" t="s">
        <v>7132</v>
      </c>
      <c r="I5668" s="14" t="s">
        <v>7132</v>
      </c>
      <c r="J5668" s="14" t="s">
        <v>425</v>
      </c>
      <c r="K5668" s="14"/>
      <c r="L5668" s="14" t="s">
        <v>425</v>
      </c>
      <c r="M5668" s="14" t="s">
        <v>60</v>
      </c>
      <c r="N5668" s="14" t="s">
        <v>26</v>
      </c>
      <c r="O5668" s="14" t="s">
        <v>4307</v>
      </c>
      <c r="P5668" s="14"/>
      <c r="Q5668" s="14"/>
      <c r="R5668" s="14" t="s">
        <v>430</v>
      </c>
      <c r="S5668" s="14" t="s">
        <v>439</v>
      </c>
      <c r="T5668" s="35">
        <v>10000</v>
      </c>
      <c r="U5668" s="14" t="s">
        <v>4</v>
      </c>
      <c r="V5668" s="14">
        <v>167.5</v>
      </c>
      <c r="W5668" s="16">
        <f>+IF(datos_arg[[#This Row],[Moneda]]="ARS",datos_arg[[#This Row],[Monto]],datos_arg[[#This Row],[Monto]]*datos_arg[[#This Row],[TC]])</f>
        <v>10000</v>
      </c>
      <c r="X5668" s="16">
        <f>IFERROR(IF(datos_arg[[#This Row],[Moneda]]="USD",datos_arg[[#This Row],[Monto]],datos_arg[[#This Row],[Monto]]/datos_arg[[#This Row],[TC]]),0)</f>
        <v>59.701492537313435</v>
      </c>
      <c r="Y5668" s="14"/>
    </row>
    <row r="5669" spans="1:25" ht="15" customHeight="1" x14ac:dyDescent="0.25">
      <c r="A5669" s="14">
        <f t="shared" si="88"/>
        <v>5666</v>
      </c>
      <c r="B5669" s="1">
        <v>44371</v>
      </c>
      <c r="C5669" s="18">
        <f>+YEAR(datos_arg[[#This Row],[Fecha]])</f>
        <v>2021</v>
      </c>
      <c r="D5669" s="18">
        <f>+MONTH(datos_arg[[#This Row],[Fecha]])</f>
        <v>6</v>
      </c>
      <c r="E5669" s="14" t="s">
        <v>5358</v>
      </c>
      <c r="F5669" s="14" t="s">
        <v>969</v>
      </c>
      <c r="G5669" s="14"/>
      <c r="H5669" s="14" t="s">
        <v>433</v>
      </c>
      <c r="I5669" s="14" t="s">
        <v>6718</v>
      </c>
      <c r="J5669" s="14" t="s">
        <v>425</v>
      </c>
      <c r="K5669" s="14"/>
      <c r="L5669" s="14" t="s">
        <v>425</v>
      </c>
      <c r="M5669" s="14" t="s">
        <v>1000</v>
      </c>
      <c r="N5669" s="14" t="s">
        <v>524</v>
      </c>
      <c r="O5669" s="14" t="s">
        <v>6866</v>
      </c>
      <c r="P5669" s="14"/>
      <c r="Q5669" s="14">
        <v>1</v>
      </c>
      <c r="R5669" s="14" t="s">
        <v>969</v>
      </c>
      <c r="S5669" s="14" t="s">
        <v>439</v>
      </c>
      <c r="T5669" s="35">
        <v>7000</v>
      </c>
      <c r="U5669" s="14" t="s">
        <v>4</v>
      </c>
      <c r="V5669" s="14">
        <v>167.5</v>
      </c>
      <c r="W5669" s="16">
        <f>+IF(datos_arg[[#This Row],[Moneda]]="ARS",datos_arg[[#This Row],[Monto]],datos_arg[[#This Row],[Monto]]*datos_arg[[#This Row],[TC]])</f>
        <v>7000</v>
      </c>
      <c r="X5669" s="16">
        <f>IFERROR(IF(datos_arg[[#This Row],[Moneda]]="USD",datos_arg[[#This Row],[Monto]],datos_arg[[#This Row],[Monto]]/datos_arg[[#This Row],[TC]]),0)</f>
        <v>41.791044776119406</v>
      </c>
      <c r="Y5669" s="14"/>
    </row>
    <row r="5670" spans="1:25" ht="15" customHeight="1" x14ac:dyDescent="0.25">
      <c r="A5670" s="14">
        <f t="shared" si="88"/>
        <v>5667</v>
      </c>
      <c r="B5670" s="1">
        <v>44371</v>
      </c>
      <c r="C5670" s="18">
        <f>+YEAR(datos_arg[[#This Row],[Fecha]])</f>
        <v>2021</v>
      </c>
      <c r="D5670" s="18">
        <f>+MONTH(datos_arg[[#This Row],[Fecha]])</f>
        <v>6</v>
      </c>
      <c r="E5670" s="14" t="s">
        <v>5358</v>
      </c>
      <c r="F5670" s="14" t="s">
        <v>969</v>
      </c>
      <c r="G5670" s="14"/>
      <c r="H5670" s="14" t="s">
        <v>433</v>
      </c>
      <c r="I5670" s="14" t="s">
        <v>6718</v>
      </c>
      <c r="J5670" s="14" t="s">
        <v>425</v>
      </c>
      <c r="K5670" s="14"/>
      <c r="L5670" s="14" t="s">
        <v>425</v>
      </c>
      <c r="M5670" s="14" t="s">
        <v>693</v>
      </c>
      <c r="N5670" s="14" t="s">
        <v>524</v>
      </c>
      <c r="O5670" s="14" t="s">
        <v>6867</v>
      </c>
      <c r="P5670" s="14"/>
      <c r="Q5670" s="14">
        <v>1</v>
      </c>
      <c r="R5670" s="14" t="s">
        <v>969</v>
      </c>
      <c r="S5670" s="14" t="s">
        <v>439</v>
      </c>
      <c r="T5670" s="35">
        <v>27000</v>
      </c>
      <c r="U5670" s="14" t="s">
        <v>4</v>
      </c>
      <c r="V5670" s="14">
        <v>167.5</v>
      </c>
      <c r="W5670" s="16">
        <f>+IF(datos_arg[[#This Row],[Moneda]]="ARS",datos_arg[[#This Row],[Monto]],datos_arg[[#This Row],[Monto]]*datos_arg[[#This Row],[TC]])</f>
        <v>27000</v>
      </c>
      <c r="X5670" s="16">
        <f>IFERROR(IF(datos_arg[[#This Row],[Moneda]]="USD",datos_arg[[#This Row],[Monto]],datos_arg[[#This Row],[Monto]]/datos_arg[[#This Row],[TC]]),0)</f>
        <v>161.19402985074626</v>
      </c>
      <c r="Y5670" s="14"/>
    </row>
    <row r="5671" spans="1:25" ht="15" customHeight="1" x14ac:dyDescent="0.25">
      <c r="A5671" s="14">
        <f t="shared" si="88"/>
        <v>5668</v>
      </c>
      <c r="B5671" s="1">
        <v>44371</v>
      </c>
      <c r="C5671" s="18">
        <f>+YEAR(datos_arg[[#This Row],[Fecha]])</f>
        <v>2021</v>
      </c>
      <c r="D5671" s="18">
        <f>+MONTH(datos_arg[[#This Row],[Fecha]])</f>
        <v>6</v>
      </c>
      <c r="E5671" s="14" t="s">
        <v>1016</v>
      </c>
      <c r="F5671" s="14" t="s">
        <v>5365</v>
      </c>
      <c r="G5671" s="14" t="s">
        <v>6695</v>
      </c>
      <c r="H5671" s="14" t="s">
        <v>7132</v>
      </c>
      <c r="I5671" s="14" t="s">
        <v>7132</v>
      </c>
      <c r="J5671" s="14" t="s">
        <v>425</v>
      </c>
      <c r="K5671" s="14"/>
      <c r="L5671" s="14" t="s">
        <v>425</v>
      </c>
      <c r="M5671" s="14" t="s">
        <v>436</v>
      </c>
      <c r="N5671" s="14" t="s">
        <v>436</v>
      </c>
      <c r="O5671" s="14" t="s">
        <v>6861</v>
      </c>
      <c r="P5671" s="14"/>
      <c r="Q5671" s="14"/>
      <c r="R5671" s="14" t="s">
        <v>5365</v>
      </c>
      <c r="S5671" s="14" t="s">
        <v>439</v>
      </c>
      <c r="T5671" s="35">
        <v>170000</v>
      </c>
      <c r="U5671" s="14" t="s">
        <v>4</v>
      </c>
      <c r="V5671" s="14">
        <v>167.5</v>
      </c>
      <c r="W5671" s="16">
        <f>+IF(datos_arg[[#This Row],[Moneda]]="ARS",datos_arg[[#This Row],[Monto]],datos_arg[[#This Row],[Monto]]*datos_arg[[#This Row],[TC]])</f>
        <v>170000</v>
      </c>
      <c r="X5671" s="16">
        <f>IFERROR(IF(datos_arg[[#This Row],[Moneda]]="USD",datos_arg[[#This Row],[Monto]],datos_arg[[#This Row],[Monto]]/datos_arg[[#This Row],[TC]]),0)</f>
        <v>1014.9253731343283</v>
      </c>
      <c r="Y5671" s="14"/>
    </row>
    <row r="5672" spans="1:25" ht="15" customHeight="1" x14ac:dyDescent="0.25">
      <c r="A5672" s="14">
        <f t="shared" si="88"/>
        <v>5669</v>
      </c>
      <c r="B5672" s="1">
        <v>44371</v>
      </c>
      <c r="C5672" s="18">
        <f>+YEAR(datos_arg[[#This Row],[Fecha]])</f>
        <v>2021</v>
      </c>
      <c r="D5672" s="18">
        <f>+MONTH(datos_arg[[#This Row],[Fecha]])</f>
        <v>6</v>
      </c>
      <c r="E5672" s="14" t="s">
        <v>1015</v>
      </c>
      <c r="F5672" s="14" t="s">
        <v>403</v>
      </c>
      <c r="G5672" s="14" t="s">
        <v>970</v>
      </c>
      <c r="H5672" s="14" t="s">
        <v>7132</v>
      </c>
      <c r="I5672" s="14" t="s">
        <v>7132</v>
      </c>
      <c r="J5672" s="14" t="s">
        <v>425</v>
      </c>
      <c r="K5672" s="14"/>
      <c r="L5672" s="14" t="s">
        <v>425</v>
      </c>
      <c r="M5672" s="14" t="s">
        <v>493</v>
      </c>
      <c r="N5672" s="14" t="s">
        <v>524</v>
      </c>
      <c r="O5672" s="14" t="s">
        <v>6868</v>
      </c>
      <c r="P5672" s="14"/>
      <c r="Q5672" s="14"/>
      <c r="R5672" s="14" t="s">
        <v>970</v>
      </c>
      <c r="S5672" s="14" t="s">
        <v>439</v>
      </c>
      <c r="T5672" s="35">
        <v>16000</v>
      </c>
      <c r="U5672" s="14" t="s">
        <v>4</v>
      </c>
      <c r="V5672" s="14">
        <v>167.5</v>
      </c>
      <c r="W5672" s="16">
        <f>+IF(datos_arg[[#This Row],[Moneda]]="ARS",datos_arg[[#This Row],[Monto]],datos_arg[[#This Row],[Monto]]*datos_arg[[#This Row],[TC]])</f>
        <v>16000</v>
      </c>
      <c r="X5672" s="16">
        <f>IFERROR(IF(datos_arg[[#This Row],[Moneda]]="USD",datos_arg[[#This Row],[Monto]],datos_arg[[#This Row],[Monto]]/datos_arg[[#This Row],[TC]]),0)</f>
        <v>95.522388059701498</v>
      </c>
      <c r="Y5672" s="14"/>
    </row>
    <row r="5673" spans="1:25" ht="15" customHeight="1" x14ac:dyDescent="0.25">
      <c r="A5673" s="14">
        <f t="shared" si="88"/>
        <v>5670</v>
      </c>
      <c r="B5673" s="1">
        <v>44371</v>
      </c>
      <c r="C5673" s="18">
        <f>+YEAR(datos_arg[[#This Row],[Fecha]])</f>
        <v>2021</v>
      </c>
      <c r="D5673" s="18">
        <f>+MONTH(datos_arg[[#This Row],[Fecha]])</f>
        <v>6</v>
      </c>
      <c r="E5673" s="14" t="s">
        <v>5358</v>
      </c>
      <c r="F5673" s="14" t="s">
        <v>85</v>
      </c>
      <c r="G5673" s="14"/>
      <c r="H5673" s="14" t="s">
        <v>433</v>
      </c>
      <c r="I5673" s="14" t="s">
        <v>6718</v>
      </c>
      <c r="J5673" s="14" t="s">
        <v>425</v>
      </c>
      <c r="K5673" s="14"/>
      <c r="L5673" s="14" t="s">
        <v>425</v>
      </c>
      <c r="M5673" s="14" t="s">
        <v>408</v>
      </c>
      <c r="N5673" s="14" t="s">
        <v>524</v>
      </c>
      <c r="O5673" s="14" t="s">
        <v>6869</v>
      </c>
      <c r="P5673" s="14"/>
      <c r="Q5673" s="14">
        <v>1</v>
      </c>
      <c r="R5673" s="14" t="s">
        <v>85</v>
      </c>
      <c r="S5673" s="14" t="s">
        <v>439</v>
      </c>
      <c r="T5673" s="35">
        <v>2000</v>
      </c>
      <c r="U5673" s="14" t="s">
        <v>4</v>
      </c>
      <c r="V5673" s="14">
        <v>167.5</v>
      </c>
      <c r="W5673" s="16">
        <f>+IF(datos_arg[[#This Row],[Moneda]]="ARS",datos_arg[[#This Row],[Monto]],datos_arg[[#This Row],[Monto]]*datos_arg[[#This Row],[TC]])</f>
        <v>2000</v>
      </c>
      <c r="X5673" s="16">
        <f>IFERROR(IF(datos_arg[[#This Row],[Moneda]]="USD",datos_arg[[#This Row],[Monto]],datos_arg[[#This Row],[Monto]]/datos_arg[[#This Row],[TC]]),0)</f>
        <v>11.940298507462687</v>
      </c>
      <c r="Y5673" s="14"/>
    </row>
    <row r="5674" spans="1:25" ht="15" customHeight="1" x14ac:dyDescent="0.25">
      <c r="A5674" s="14">
        <f t="shared" si="88"/>
        <v>5671</v>
      </c>
      <c r="B5674" s="1">
        <v>44371</v>
      </c>
      <c r="C5674" s="18">
        <f>+YEAR(datos_arg[[#This Row],[Fecha]])</f>
        <v>2021</v>
      </c>
      <c r="D5674" s="18">
        <f>+MONTH(datos_arg[[#This Row],[Fecha]])</f>
        <v>6</v>
      </c>
      <c r="E5674" s="14" t="s">
        <v>1015</v>
      </c>
      <c r="F5674" s="14" t="s">
        <v>403</v>
      </c>
      <c r="G5674" s="14" t="s">
        <v>970</v>
      </c>
      <c r="H5674" s="14" t="s">
        <v>7132</v>
      </c>
      <c r="I5674" s="14" t="s">
        <v>7132</v>
      </c>
      <c r="J5674" s="14" t="s">
        <v>425</v>
      </c>
      <c r="K5674" s="14"/>
      <c r="L5674" s="14" t="s">
        <v>425</v>
      </c>
      <c r="M5674" s="14" t="s">
        <v>433</v>
      </c>
      <c r="N5674" s="14" t="s">
        <v>100</v>
      </c>
      <c r="O5674" s="14" t="s">
        <v>6870</v>
      </c>
      <c r="P5674" s="14" t="s">
        <v>7003</v>
      </c>
      <c r="Q5674" s="14">
        <v>6</v>
      </c>
      <c r="R5674" s="14" t="s">
        <v>970</v>
      </c>
      <c r="S5674" s="14" t="s">
        <v>439</v>
      </c>
      <c r="T5674" s="35">
        <v>5020.74</v>
      </c>
      <c r="U5674" s="14" t="s">
        <v>4</v>
      </c>
      <c r="V5674" s="14">
        <v>167.5</v>
      </c>
      <c r="W5674" s="16">
        <f>+IF(datos_arg[[#This Row],[Moneda]]="ARS",datos_arg[[#This Row],[Monto]],datos_arg[[#This Row],[Monto]]*datos_arg[[#This Row],[TC]])</f>
        <v>5020.74</v>
      </c>
      <c r="X5674" s="16">
        <f>IFERROR(IF(datos_arg[[#This Row],[Moneda]]="USD",datos_arg[[#This Row],[Monto]],datos_arg[[#This Row],[Monto]]/datos_arg[[#This Row],[TC]]),0)</f>
        <v>29.974567164179103</v>
      </c>
      <c r="Y5674" s="14"/>
    </row>
    <row r="5675" spans="1:25" ht="15" customHeight="1" x14ac:dyDescent="0.25">
      <c r="A5675" s="14">
        <f t="shared" si="88"/>
        <v>5672</v>
      </c>
      <c r="B5675" s="1">
        <v>44371</v>
      </c>
      <c r="C5675" s="18">
        <f>+YEAR(datos_arg[[#This Row],[Fecha]])</f>
        <v>2021</v>
      </c>
      <c r="D5675" s="18">
        <f>+MONTH(datos_arg[[#This Row],[Fecha]])</f>
        <v>6</v>
      </c>
      <c r="E5675" s="14" t="s">
        <v>1015</v>
      </c>
      <c r="F5675" s="14" t="s">
        <v>403</v>
      </c>
      <c r="G5675" s="14" t="s">
        <v>970</v>
      </c>
      <c r="H5675" s="14" t="s">
        <v>7132</v>
      </c>
      <c r="I5675" s="14" t="s">
        <v>7132</v>
      </c>
      <c r="J5675" s="14" t="s">
        <v>425</v>
      </c>
      <c r="K5675" s="14"/>
      <c r="L5675" s="14" t="s">
        <v>425</v>
      </c>
      <c r="M5675" s="14" t="s">
        <v>433</v>
      </c>
      <c r="N5675" s="14" t="s">
        <v>100</v>
      </c>
      <c r="O5675" s="14" t="s">
        <v>6871</v>
      </c>
      <c r="P5675" s="14" t="s">
        <v>7003</v>
      </c>
      <c r="Q5675" s="14">
        <v>1</v>
      </c>
      <c r="R5675" s="14" t="s">
        <v>970</v>
      </c>
      <c r="S5675" s="14" t="s">
        <v>439</v>
      </c>
      <c r="T5675" s="35">
        <v>1399.02</v>
      </c>
      <c r="U5675" s="14" t="s">
        <v>4</v>
      </c>
      <c r="V5675" s="14">
        <v>167.5</v>
      </c>
      <c r="W5675" s="16">
        <f>+IF(datos_arg[[#This Row],[Moneda]]="ARS",datos_arg[[#This Row],[Monto]],datos_arg[[#This Row],[Monto]]*datos_arg[[#This Row],[TC]])</f>
        <v>1399.02</v>
      </c>
      <c r="X5675" s="16">
        <f>IFERROR(IF(datos_arg[[#This Row],[Moneda]]="USD",datos_arg[[#This Row],[Monto]],datos_arg[[#This Row],[Monto]]/datos_arg[[#This Row],[TC]]),0)</f>
        <v>8.3523582089552235</v>
      </c>
      <c r="Y5675" s="14"/>
    </row>
    <row r="5676" spans="1:25" ht="15" customHeight="1" x14ac:dyDescent="0.25">
      <c r="A5676" s="14">
        <f t="shared" si="88"/>
        <v>5673</v>
      </c>
      <c r="B5676" s="1">
        <v>44371</v>
      </c>
      <c r="C5676" s="18">
        <f>+YEAR(datos_arg[[#This Row],[Fecha]])</f>
        <v>2021</v>
      </c>
      <c r="D5676" s="18">
        <f>+MONTH(datos_arg[[#This Row],[Fecha]])</f>
        <v>6</v>
      </c>
      <c r="E5676" s="14" t="s">
        <v>1015</v>
      </c>
      <c r="F5676" s="14" t="s">
        <v>403</v>
      </c>
      <c r="G5676" s="14" t="s">
        <v>5383</v>
      </c>
      <c r="H5676" s="14" t="s">
        <v>7132</v>
      </c>
      <c r="I5676" s="14" t="s">
        <v>7132</v>
      </c>
      <c r="J5676" s="14" t="s">
        <v>425</v>
      </c>
      <c r="K5676" s="14"/>
      <c r="L5676" s="14" t="s">
        <v>425</v>
      </c>
      <c r="M5676" s="14" t="s">
        <v>3698</v>
      </c>
      <c r="N5676" s="14" t="s">
        <v>100</v>
      </c>
      <c r="O5676" s="14" t="s">
        <v>6872</v>
      </c>
      <c r="P5676" s="14" t="s">
        <v>7003</v>
      </c>
      <c r="Q5676" s="14">
        <v>10</v>
      </c>
      <c r="R5676" s="14" t="s">
        <v>5383</v>
      </c>
      <c r="S5676" s="14" t="s">
        <v>439</v>
      </c>
      <c r="T5676" s="35">
        <v>2078.3000000000002</v>
      </c>
      <c r="U5676" s="14" t="s">
        <v>4</v>
      </c>
      <c r="V5676" s="14">
        <v>167.5</v>
      </c>
      <c r="W5676" s="16">
        <f>+IF(datos_arg[[#This Row],[Moneda]]="ARS",datos_arg[[#This Row],[Monto]],datos_arg[[#This Row],[Monto]]*datos_arg[[#This Row],[TC]])</f>
        <v>2078.3000000000002</v>
      </c>
      <c r="X5676" s="16">
        <f>IFERROR(IF(datos_arg[[#This Row],[Moneda]]="USD",datos_arg[[#This Row],[Monto]],datos_arg[[#This Row],[Monto]]/datos_arg[[#This Row],[TC]]),0)</f>
        <v>12.407761194029852</v>
      </c>
      <c r="Y5676" s="14"/>
    </row>
    <row r="5677" spans="1:25" ht="15" customHeight="1" x14ac:dyDescent="0.25">
      <c r="A5677" s="14">
        <f t="shared" si="88"/>
        <v>5674</v>
      </c>
      <c r="B5677" s="1">
        <v>44371</v>
      </c>
      <c r="C5677" s="18">
        <f>+YEAR(datos_arg[[#This Row],[Fecha]])</f>
        <v>2021</v>
      </c>
      <c r="D5677" s="18">
        <f>+MONTH(datos_arg[[#This Row],[Fecha]])</f>
        <v>6</v>
      </c>
      <c r="E5677" s="14" t="s">
        <v>1015</v>
      </c>
      <c r="F5677" s="14" t="s">
        <v>403</v>
      </c>
      <c r="G5677" s="14" t="s">
        <v>5383</v>
      </c>
      <c r="H5677" s="14" t="s">
        <v>7132</v>
      </c>
      <c r="I5677" s="14" t="s">
        <v>7132</v>
      </c>
      <c r="J5677" s="14" t="s">
        <v>425</v>
      </c>
      <c r="K5677" s="14"/>
      <c r="L5677" s="14" t="s">
        <v>425</v>
      </c>
      <c r="M5677" s="14" t="s">
        <v>3698</v>
      </c>
      <c r="N5677" s="14" t="s">
        <v>100</v>
      </c>
      <c r="O5677" s="14" t="s">
        <v>6873</v>
      </c>
      <c r="P5677" s="14" t="s">
        <v>7003</v>
      </c>
      <c r="Q5677" s="14">
        <v>10</v>
      </c>
      <c r="R5677" s="14" t="s">
        <v>5383</v>
      </c>
      <c r="S5677" s="14" t="s">
        <v>439</v>
      </c>
      <c r="T5677" s="35">
        <v>2625.23</v>
      </c>
      <c r="U5677" s="14" t="s">
        <v>4</v>
      </c>
      <c r="V5677" s="14">
        <v>167.5</v>
      </c>
      <c r="W5677" s="16">
        <f>+IF(datos_arg[[#This Row],[Moneda]]="ARS",datos_arg[[#This Row],[Monto]],datos_arg[[#This Row],[Monto]]*datos_arg[[#This Row],[TC]])</f>
        <v>2625.23</v>
      </c>
      <c r="X5677" s="16">
        <f>IFERROR(IF(datos_arg[[#This Row],[Moneda]]="USD",datos_arg[[#This Row],[Monto]],datos_arg[[#This Row],[Monto]]/datos_arg[[#This Row],[TC]]),0)</f>
        <v>15.673014925373135</v>
      </c>
      <c r="Y5677" s="14"/>
    </row>
    <row r="5678" spans="1:25" ht="15" customHeight="1" x14ac:dyDescent="0.25">
      <c r="A5678" s="14">
        <f t="shared" si="88"/>
        <v>5675</v>
      </c>
      <c r="B5678" s="1">
        <v>44371</v>
      </c>
      <c r="C5678" s="18">
        <f>+YEAR(datos_arg[[#This Row],[Fecha]])</f>
        <v>2021</v>
      </c>
      <c r="D5678" s="18">
        <f>+MONTH(datos_arg[[#This Row],[Fecha]])</f>
        <v>6</v>
      </c>
      <c r="E5678" s="14" t="s">
        <v>1015</v>
      </c>
      <c r="F5678" s="14" t="s">
        <v>403</v>
      </c>
      <c r="G5678" s="14" t="s">
        <v>5383</v>
      </c>
      <c r="H5678" s="14" t="s">
        <v>7132</v>
      </c>
      <c r="I5678" s="14" t="s">
        <v>7132</v>
      </c>
      <c r="J5678" s="14" t="s">
        <v>425</v>
      </c>
      <c r="K5678" s="14"/>
      <c r="L5678" s="14" t="s">
        <v>425</v>
      </c>
      <c r="M5678" s="14" t="s">
        <v>815</v>
      </c>
      <c r="N5678" s="14" t="s">
        <v>100</v>
      </c>
      <c r="O5678" s="14" t="s">
        <v>6874</v>
      </c>
      <c r="P5678" s="14" t="s">
        <v>7003</v>
      </c>
      <c r="Q5678" s="14">
        <v>0</v>
      </c>
      <c r="R5678" s="14" t="s">
        <v>5383</v>
      </c>
      <c r="S5678" s="14" t="s">
        <v>439</v>
      </c>
      <c r="T5678" s="35">
        <v>0</v>
      </c>
      <c r="U5678" s="14" t="s">
        <v>4</v>
      </c>
      <c r="V5678" s="14">
        <v>167.5</v>
      </c>
      <c r="W5678" s="16">
        <f>+IF(datos_arg[[#This Row],[Moneda]]="ARS",datos_arg[[#This Row],[Monto]],datos_arg[[#This Row],[Monto]]*datos_arg[[#This Row],[TC]])</f>
        <v>0</v>
      </c>
      <c r="X5678" s="16">
        <f>IFERROR(IF(datos_arg[[#This Row],[Moneda]]="USD",datos_arg[[#This Row],[Monto]],datos_arg[[#This Row],[Monto]]/datos_arg[[#This Row],[TC]]),0)</f>
        <v>0</v>
      </c>
      <c r="Y5678" s="14"/>
    </row>
    <row r="5679" spans="1:25" ht="15" customHeight="1" x14ac:dyDescent="0.25">
      <c r="A5679" s="14">
        <f t="shared" si="88"/>
        <v>5676</v>
      </c>
      <c r="B5679" s="1">
        <v>44371</v>
      </c>
      <c r="C5679" s="18">
        <f>+YEAR(datos_arg[[#This Row],[Fecha]])</f>
        <v>2021</v>
      </c>
      <c r="D5679" s="18">
        <f>+MONTH(datos_arg[[#This Row],[Fecha]])</f>
        <v>6</v>
      </c>
      <c r="E5679" s="14" t="s">
        <v>1015</v>
      </c>
      <c r="F5679" s="14" t="s">
        <v>403</v>
      </c>
      <c r="G5679" s="14" t="s">
        <v>970</v>
      </c>
      <c r="H5679" s="14" t="s">
        <v>7132</v>
      </c>
      <c r="I5679" s="14" t="s">
        <v>7132</v>
      </c>
      <c r="J5679" s="14" t="s">
        <v>425</v>
      </c>
      <c r="K5679" s="14"/>
      <c r="L5679" s="14" t="s">
        <v>425</v>
      </c>
      <c r="M5679" s="14" t="s">
        <v>433</v>
      </c>
      <c r="N5679" s="14" t="s">
        <v>100</v>
      </c>
      <c r="O5679" s="14" t="s">
        <v>6875</v>
      </c>
      <c r="P5679" s="14" t="s">
        <v>7003</v>
      </c>
      <c r="Q5679" s="14">
        <v>2</v>
      </c>
      <c r="R5679" s="14" t="s">
        <v>970</v>
      </c>
      <c r="S5679" s="14" t="s">
        <v>439</v>
      </c>
      <c r="T5679" s="35">
        <v>1859.54</v>
      </c>
      <c r="U5679" s="14" t="s">
        <v>4</v>
      </c>
      <c r="V5679" s="14">
        <v>167.5</v>
      </c>
      <c r="W5679" s="16">
        <f>+IF(datos_arg[[#This Row],[Moneda]]="ARS",datos_arg[[#This Row],[Monto]],datos_arg[[#This Row],[Monto]]*datos_arg[[#This Row],[TC]])</f>
        <v>1859.54</v>
      </c>
      <c r="X5679" s="16">
        <f>IFERROR(IF(datos_arg[[#This Row],[Moneda]]="USD",datos_arg[[#This Row],[Monto]],datos_arg[[#This Row],[Monto]]/datos_arg[[#This Row],[TC]]),0)</f>
        <v>11.101731343283582</v>
      </c>
      <c r="Y5679" s="14"/>
    </row>
    <row r="5680" spans="1:25" ht="15" customHeight="1" x14ac:dyDescent="0.25">
      <c r="A5680" s="14">
        <f t="shared" si="88"/>
        <v>5677</v>
      </c>
      <c r="B5680" s="1">
        <v>44371</v>
      </c>
      <c r="C5680" s="18">
        <f>+YEAR(datos_arg[[#This Row],[Fecha]])</f>
        <v>2021</v>
      </c>
      <c r="D5680" s="18">
        <f>+MONTH(datos_arg[[#This Row],[Fecha]])</f>
        <v>6</v>
      </c>
      <c r="E5680" s="14" t="s">
        <v>1015</v>
      </c>
      <c r="F5680" s="14" t="s">
        <v>403</v>
      </c>
      <c r="G5680" s="14" t="s">
        <v>5383</v>
      </c>
      <c r="H5680" s="14" t="s">
        <v>7132</v>
      </c>
      <c r="I5680" s="14" t="s">
        <v>7132</v>
      </c>
      <c r="J5680" s="14" t="s">
        <v>425</v>
      </c>
      <c r="K5680" s="14"/>
      <c r="L5680" s="14" t="s">
        <v>425</v>
      </c>
      <c r="M5680" s="14" t="s">
        <v>3698</v>
      </c>
      <c r="N5680" s="14" t="s">
        <v>100</v>
      </c>
      <c r="O5680" s="14" t="s">
        <v>6876</v>
      </c>
      <c r="P5680" s="14" t="s">
        <v>7003</v>
      </c>
      <c r="Q5680" s="14">
        <v>6</v>
      </c>
      <c r="R5680" s="14" t="s">
        <v>5383</v>
      </c>
      <c r="S5680" s="14" t="s">
        <v>439</v>
      </c>
      <c r="T5680" s="35">
        <v>2421.77</v>
      </c>
      <c r="U5680" s="14" t="s">
        <v>4</v>
      </c>
      <c r="V5680" s="14">
        <v>167.5</v>
      </c>
      <c r="W5680" s="16">
        <f>+IF(datos_arg[[#This Row],[Moneda]]="ARS",datos_arg[[#This Row],[Monto]],datos_arg[[#This Row],[Monto]]*datos_arg[[#This Row],[TC]])</f>
        <v>2421.77</v>
      </c>
      <c r="X5680" s="16">
        <f>IFERROR(IF(datos_arg[[#This Row],[Moneda]]="USD",datos_arg[[#This Row],[Monto]],datos_arg[[#This Row],[Monto]]/datos_arg[[#This Row],[TC]]),0)</f>
        <v>14.458328358208956</v>
      </c>
      <c r="Y5680" s="14"/>
    </row>
    <row r="5681" spans="1:25" ht="15" customHeight="1" x14ac:dyDescent="0.25">
      <c r="A5681" s="14">
        <f t="shared" si="88"/>
        <v>5678</v>
      </c>
      <c r="B5681" s="1">
        <v>44371</v>
      </c>
      <c r="C5681" s="18">
        <f>+YEAR(datos_arg[[#This Row],[Fecha]])</f>
        <v>2021</v>
      </c>
      <c r="D5681" s="18">
        <f>+MONTH(datos_arg[[#This Row],[Fecha]])</f>
        <v>6</v>
      </c>
      <c r="E5681" s="14" t="s">
        <v>1015</v>
      </c>
      <c r="F5681" s="14" t="s">
        <v>403</v>
      </c>
      <c r="G5681" s="14" t="s">
        <v>5383</v>
      </c>
      <c r="H5681" s="14" t="s">
        <v>7132</v>
      </c>
      <c r="I5681" s="14" t="s">
        <v>7132</v>
      </c>
      <c r="J5681" s="14" t="s">
        <v>425</v>
      </c>
      <c r="K5681" s="14"/>
      <c r="L5681" s="14" t="s">
        <v>425</v>
      </c>
      <c r="M5681" s="14" t="s">
        <v>815</v>
      </c>
      <c r="N5681" s="14" t="s">
        <v>100</v>
      </c>
      <c r="O5681" s="14" t="s">
        <v>6877</v>
      </c>
      <c r="P5681" s="6" t="s">
        <v>7003</v>
      </c>
      <c r="Q5681" s="14">
        <v>1</v>
      </c>
      <c r="R5681" s="14" t="s">
        <v>5383</v>
      </c>
      <c r="S5681" s="14" t="s">
        <v>439</v>
      </c>
      <c r="T5681" s="35">
        <v>2209.56</v>
      </c>
      <c r="U5681" s="14" t="s">
        <v>4</v>
      </c>
      <c r="V5681" s="14">
        <v>167.5</v>
      </c>
      <c r="W5681" s="16">
        <f>+IF(datos_arg[[#This Row],[Moneda]]="ARS",datos_arg[[#This Row],[Monto]],datos_arg[[#This Row],[Monto]]*datos_arg[[#This Row],[TC]])</f>
        <v>2209.56</v>
      </c>
      <c r="X5681" s="16">
        <f>IFERROR(IF(datos_arg[[#This Row],[Moneda]]="USD",datos_arg[[#This Row],[Monto]],datos_arg[[#This Row],[Monto]]/datos_arg[[#This Row],[TC]]),0)</f>
        <v>13.191402985074626</v>
      </c>
      <c r="Y5681" s="14"/>
    </row>
    <row r="5682" spans="1:25" ht="15" customHeight="1" x14ac:dyDescent="0.25">
      <c r="A5682" s="14">
        <f t="shared" si="88"/>
        <v>5679</v>
      </c>
      <c r="B5682" s="1">
        <v>44371</v>
      </c>
      <c r="C5682" s="18">
        <f>+YEAR(datos_arg[[#This Row],[Fecha]])</f>
        <v>2021</v>
      </c>
      <c r="D5682" s="18">
        <f>+MONTH(datos_arg[[#This Row],[Fecha]])</f>
        <v>6</v>
      </c>
      <c r="E5682" s="14" t="s">
        <v>1015</v>
      </c>
      <c r="F5682" s="14" t="s">
        <v>403</v>
      </c>
      <c r="G5682" s="14" t="s">
        <v>970</v>
      </c>
      <c r="H5682" s="14" t="s">
        <v>7132</v>
      </c>
      <c r="I5682" s="14" t="s">
        <v>7132</v>
      </c>
      <c r="J5682" s="14" t="s">
        <v>425</v>
      </c>
      <c r="K5682" s="14"/>
      <c r="L5682" s="14" t="s">
        <v>425</v>
      </c>
      <c r="M5682" s="14" t="s">
        <v>433</v>
      </c>
      <c r="N5682" s="14" t="s">
        <v>100</v>
      </c>
      <c r="O5682" s="14" t="s">
        <v>6878</v>
      </c>
      <c r="P5682" s="6" t="s">
        <v>7003</v>
      </c>
      <c r="Q5682" s="14">
        <v>0</v>
      </c>
      <c r="R5682" s="14" t="s">
        <v>970</v>
      </c>
      <c r="S5682" s="14" t="s">
        <v>439</v>
      </c>
      <c r="T5682" s="35">
        <v>0</v>
      </c>
      <c r="U5682" s="14" t="s">
        <v>4</v>
      </c>
      <c r="V5682" s="14">
        <v>167.5</v>
      </c>
      <c r="W5682" s="16">
        <f>+IF(datos_arg[[#This Row],[Moneda]]="ARS",datos_arg[[#This Row],[Monto]],datos_arg[[#This Row],[Monto]]*datos_arg[[#This Row],[TC]])</f>
        <v>0</v>
      </c>
      <c r="X5682" s="16">
        <f>IFERROR(IF(datos_arg[[#This Row],[Moneda]]="USD",datos_arg[[#This Row],[Monto]],datos_arg[[#This Row],[Monto]]/datos_arg[[#This Row],[TC]]),0)</f>
        <v>0</v>
      </c>
      <c r="Y5682" s="14"/>
    </row>
    <row r="5683" spans="1:25" ht="15" customHeight="1" x14ac:dyDescent="0.25">
      <c r="A5683" s="14">
        <f t="shared" si="88"/>
        <v>5680</v>
      </c>
      <c r="B5683" s="1">
        <v>44371</v>
      </c>
      <c r="C5683" s="18">
        <f>+YEAR(datos_arg[[#This Row],[Fecha]])</f>
        <v>2021</v>
      </c>
      <c r="D5683" s="18">
        <f>+MONTH(datos_arg[[#This Row],[Fecha]])</f>
        <v>6</v>
      </c>
      <c r="E5683" s="14" t="s">
        <v>5358</v>
      </c>
      <c r="F5683" s="14" t="s">
        <v>969</v>
      </c>
      <c r="G5683" s="14"/>
      <c r="H5683" s="14" t="s">
        <v>7132</v>
      </c>
      <c r="I5683" s="14" t="s">
        <v>7132</v>
      </c>
      <c r="J5683" s="14" t="s">
        <v>425</v>
      </c>
      <c r="K5683" s="14"/>
      <c r="L5683" s="14" t="s">
        <v>425</v>
      </c>
      <c r="M5683" s="14" t="s">
        <v>1359</v>
      </c>
      <c r="N5683" s="14" t="s">
        <v>100</v>
      </c>
      <c r="O5683" s="14" t="s">
        <v>6879</v>
      </c>
      <c r="P5683" s="14" t="s">
        <v>7003</v>
      </c>
      <c r="Q5683" s="14">
        <v>0</v>
      </c>
      <c r="R5683" s="14" t="s">
        <v>969</v>
      </c>
      <c r="S5683" s="14" t="s">
        <v>439</v>
      </c>
      <c r="T5683" s="35">
        <v>0</v>
      </c>
      <c r="U5683" s="14" t="s">
        <v>4</v>
      </c>
      <c r="V5683" s="14">
        <v>167.5</v>
      </c>
      <c r="W5683" s="16">
        <f>+IF(datos_arg[[#This Row],[Moneda]]="ARS",datos_arg[[#This Row],[Monto]],datos_arg[[#This Row],[Monto]]*datos_arg[[#This Row],[TC]])</f>
        <v>0</v>
      </c>
      <c r="X5683" s="16">
        <f>IFERROR(IF(datos_arg[[#This Row],[Moneda]]="USD",datos_arg[[#This Row],[Monto]],datos_arg[[#This Row],[Monto]]/datos_arg[[#This Row],[TC]]),0)</f>
        <v>0</v>
      </c>
      <c r="Y5683" s="14"/>
    </row>
    <row r="5684" spans="1:25" ht="15" customHeight="1" x14ac:dyDescent="0.25">
      <c r="A5684" s="14">
        <f t="shared" si="88"/>
        <v>5681</v>
      </c>
      <c r="B5684" s="1">
        <v>44371</v>
      </c>
      <c r="C5684" s="18">
        <f>+YEAR(datos_arg[[#This Row],[Fecha]])</f>
        <v>2021</v>
      </c>
      <c r="D5684" s="18">
        <f>+MONTH(datos_arg[[#This Row],[Fecha]])</f>
        <v>6</v>
      </c>
      <c r="E5684" s="14" t="s">
        <v>5358</v>
      </c>
      <c r="F5684" s="14" t="s">
        <v>969</v>
      </c>
      <c r="G5684" s="14"/>
      <c r="H5684" s="14" t="s">
        <v>7132</v>
      </c>
      <c r="I5684" s="14" t="s">
        <v>7132</v>
      </c>
      <c r="J5684" s="14" t="s">
        <v>425</v>
      </c>
      <c r="K5684" s="14"/>
      <c r="L5684" s="14" t="s">
        <v>425</v>
      </c>
      <c r="M5684" s="14" t="s">
        <v>2017</v>
      </c>
      <c r="N5684" s="14" t="s">
        <v>100</v>
      </c>
      <c r="O5684" s="14" t="s">
        <v>6880</v>
      </c>
      <c r="P5684" s="14" t="s">
        <v>7003</v>
      </c>
      <c r="Q5684" s="14">
        <v>0</v>
      </c>
      <c r="R5684" s="14" t="s">
        <v>969</v>
      </c>
      <c r="S5684" s="14" t="s">
        <v>439</v>
      </c>
      <c r="T5684" s="35">
        <v>0</v>
      </c>
      <c r="U5684" s="14" t="s">
        <v>4</v>
      </c>
      <c r="V5684" s="14">
        <v>167.5</v>
      </c>
      <c r="W5684" s="16">
        <f>+IF(datos_arg[[#This Row],[Moneda]]="ARS",datos_arg[[#This Row],[Monto]],datos_arg[[#This Row],[Monto]]*datos_arg[[#This Row],[TC]])</f>
        <v>0</v>
      </c>
      <c r="X5684" s="16">
        <f>IFERROR(IF(datos_arg[[#This Row],[Moneda]]="USD",datos_arg[[#This Row],[Monto]],datos_arg[[#This Row],[Monto]]/datos_arg[[#This Row],[TC]]),0)</f>
        <v>0</v>
      </c>
      <c r="Y5684" s="14"/>
    </row>
    <row r="5685" spans="1:25" ht="15" customHeight="1" x14ac:dyDescent="0.25">
      <c r="A5685" s="14">
        <f t="shared" si="88"/>
        <v>5682</v>
      </c>
      <c r="B5685" s="1">
        <v>44371</v>
      </c>
      <c r="C5685" s="18">
        <f>+YEAR(datos_arg[[#This Row],[Fecha]])</f>
        <v>2021</v>
      </c>
      <c r="D5685" s="18">
        <f>+MONTH(datos_arg[[#This Row],[Fecha]])</f>
        <v>6</v>
      </c>
      <c r="E5685" s="14" t="s">
        <v>5358</v>
      </c>
      <c r="F5685" s="14" t="s">
        <v>969</v>
      </c>
      <c r="G5685" s="14"/>
      <c r="H5685" s="14" t="s">
        <v>7132</v>
      </c>
      <c r="I5685" s="14" t="s">
        <v>7132</v>
      </c>
      <c r="J5685" s="14" t="s">
        <v>425</v>
      </c>
      <c r="K5685" s="14"/>
      <c r="L5685" s="14" t="s">
        <v>425</v>
      </c>
      <c r="M5685" s="14" t="s">
        <v>1359</v>
      </c>
      <c r="N5685" s="14" t="s">
        <v>100</v>
      </c>
      <c r="O5685" s="14" t="s">
        <v>6881</v>
      </c>
      <c r="P5685" s="14" t="s">
        <v>7003</v>
      </c>
      <c r="Q5685" s="14">
        <v>0</v>
      </c>
      <c r="R5685" s="14" t="s">
        <v>969</v>
      </c>
      <c r="S5685" s="14" t="s">
        <v>439</v>
      </c>
      <c r="T5685" s="35">
        <v>0</v>
      </c>
      <c r="U5685" s="14" t="s">
        <v>4</v>
      </c>
      <c r="V5685" s="14">
        <v>167.5</v>
      </c>
      <c r="W5685" s="16">
        <f>+IF(datos_arg[[#This Row],[Moneda]]="ARS",datos_arg[[#This Row],[Monto]],datos_arg[[#This Row],[Monto]]*datos_arg[[#This Row],[TC]])</f>
        <v>0</v>
      </c>
      <c r="X5685" s="16">
        <f>IFERROR(IF(datos_arg[[#This Row],[Moneda]]="USD",datos_arg[[#This Row],[Monto]],datos_arg[[#This Row],[Monto]]/datos_arg[[#This Row],[TC]]),0)</f>
        <v>0</v>
      </c>
      <c r="Y5685" s="14"/>
    </row>
    <row r="5686" spans="1:25" ht="15" customHeight="1" x14ac:dyDescent="0.25">
      <c r="A5686" s="14">
        <f t="shared" si="88"/>
        <v>5683</v>
      </c>
      <c r="B5686" s="1">
        <v>44371</v>
      </c>
      <c r="C5686" s="18">
        <f>+YEAR(datos_arg[[#This Row],[Fecha]])</f>
        <v>2021</v>
      </c>
      <c r="D5686" s="18">
        <f>+MONTH(datos_arg[[#This Row],[Fecha]])</f>
        <v>6</v>
      </c>
      <c r="E5686" s="14" t="s">
        <v>5358</v>
      </c>
      <c r="F5686" s="14" t="s">
        <v>969</v>
      </c>
      <c r="G5686" s="14"/>
      <c r="H5686" s="14" t="s">
        <v>7132</v>
      </c>
      <c r="I5686" s="14" t="s">
        <v>7132</v>
      </c>
      <c r="J5686" s="14" t="s">
        <v>425</v>
      </c>
      <c r="K5686" s="14"/>
      <c r="L5686" s="14" t="s">
        <v>425</v>
      </c>
      <c r="M5686" s="14" t="s">
        <v>1359</v>
      </c>
      <c r="N5686" s="14" t="s">
        <v>100</v>
      </c>
      <c r="O5686" s="14" t="s">
        <v>6882</v>
      </c>
      <c r="P5686" s="14" t="s">
        <v>7003</v>
      </c>
      <c r="Q5686" s="14">
        <v>0</v>
      </c>
      <c r="R5686" s="14" t="s">
        <v>969</v>
      </c>
      <c r="S5686" s="14" t="s">
        <v>439</v>
      </c>
      <c r="T5686" s="35">
        <v>0</v>
      </c>
      <c r="U5686" s="14" t="s">
        <v>4</v>
      </c>
      <c r="V5686" s="14">
        <v>167.5</v>
      </c>
      <c r="W5686" s="16">
        <f>+IF(datos_arg[[#This Row],[Moneda]]="ARS",datos_arg[[#This Row],[Monto]],datos_arg[[#This Row],[Monto]]*datos_arg[[#This Row],[TC]])</f>
        <v>0</v>
      </c>
      <c r="X5686" s="16">
        <f>IFERROR(IF(datos_arg[[#This Row],[Moneda]]="USD",datos_arg[[#This Row],[Monto]],datos_arg[[#This Row],[Monto]]/datos_arg[[#This Row],[TC]]),0)</f>
        <v>0</v>
      </c>
      <c r="Y5686" s="14"/>
    </row>
    <row r="5687" spans="1:25" ht="15" customHeight="1" x14ac:dyDescent="0.25">
      <c r="A5687" s="14">
        <f t="shared" si="88"/>
        <v>5684</v>
      </c>
      <c r="B5687" s="1">
        <v>44371</v>
      </c>
      <c r="C5687" s="18">
        <f>+YEAR(datos_arg[[#This Row],[Fecha]])</f>
        <v>2021</v>
      </c>
      <c r="D5687" s="18">
        <f>+MONTH(datos_arg[[#This Row],[Fecha]])</f>
        <v>6</v>
      </c>
      <c r="E5687" s="14" t="s">
        <v>1015</v>
      </c>
      <c r="F5687" s="14" t="s">
        <v>403</v>
      </c>
      <c r="G5687" s="14" t="s">
        <v>970</v>
      </c>
      <c r="H5687" s="14" t="s">
        <v>7132</v>
      </c>
      <c r="I5687" s="14" t="s">
        <v>7132</v>
      </c>
      <c r="J5687" s="14" t="s">
        <v>425</v>
      </c>
      <c r="K5687" s="14"/>
      <c r="L5687" s="14" t="s">
        <v>425</v>
      </c>
      <c r="M5687" s="14" t="s">
        <v>433</v>
      </c>
      <c r="N5687" s="14" t="s">
        <v>100</v>
      </c>
      <c r="O5687" s="14" t="s">
        <v>6883</v>
      </c>
      <c r="P5687" s="14" t="s">
        <v>7003</v>
      </c>
      <c r="Q5687" s="14">
        <v>5</v>
      </c>
      <c r="R5687" s="14" t="s">
        <v>970</v>
      </c>
      <c r="S5687" s="14" t="s">
        <v>439</v>
      </c>
      <c r="T5687" s="35">
        <v>1553.26</v>
      </c>
      <c r="U5687" s="14" t="s">
        <v>4</v>
      </c>
      <c r="V5687" s="14">
        <v>167.5</v>
      </c>
      <c r="W5687" s="16">
        <f>+IF(datos_arg[[#This Row],[Moneda]]="ARS",datos_arg[[#This Row],[Monto]],datos_arg[[#This Row],[Monto]]*datos_arg[[#This Row],[TC]])</f>
        <v>1553.26</v>
      </c>
      <c r="X5687" s="16">
        <f>IFERROR(IF(datos_arg[[#This Row],[Moneda]]="USD",datos_arg[[#This Row],[Monto]],datos_arg[[#This Row],[Monto]]/datos_arg[[#This Row],[TC]]),0)</f>
        <v>9.273194029850746</v>
      </c>
      <c r="Y5687" s="14"/>
    </row>
    <row r="5688" spans="1:25" ht="15" customHeight="1" x14ac:dyDescent="0.25">
      <c r="A5688" s="14">
        <f t="shared" si="88"/>
        <v>5685</v>
      </c>
      <c r="B5688" s="1">
        <v>44371</v>
      </c>
      <c r="C5688" s="18">
        <f>+YEAR(datos_arg[[#This Row],[Fecha]])</f>
        <v>2021</v>
      </c>
      <c r="D5688" s="18">
        <f>+MONTH(datos_arg[[#This Row],[Fecha]])</f>
        <v>6</v>
      </c>
      <c r="E5688" s="14" t="s">
        <v>408</v>
      </c>
      <c r="F5688" s="14" t="s">
        <v>506</v>
      </c>
      <c r="G5688" s="14"/>
      <c r="H5688" s="14" t="s">
        <v>7132</v>
      </c>
      <c r="I5688" s="14" t="s">
        <v>7132</v>
      </c>
      <c r="J5688" s="14" t="s">
        <v>425</v>
      </c>
      <c r="K5688" s="14"/>
      <c r="L5688" s="14" t="s">
        <v>425</v>
      </c>
      <c r="M5688" s="14" t="s">
        <v>1762</v>
      </c>
      <c r="N5688" s="14" t="s">
        <v>1762</v>
      </c>
      <c r="O5688" s="14" t="s">
        <v>6884</v>
      </c>
      <c r="P5688" s="14" t="s">
        <v>7003</v>
      </c>
      <c r="Q5688" s="14"/>
      <c r="R5688" s="14" t="s">
        <v>1762</v>
      </c>
      <c r="S5688" s="14" t="s">
        <v>439</v>
      </c>
      <c r="T5688" s="35">
        <v>5670</v>
      </c>
      <c r="U5688" s="14" t="s">
        <v>4</v>
      </c>
      <c r="V5688" s="14">
        <v>167.5</v>
      </c>
      <c r="W5688" s="16">
        <f>+IF(datos_arg[[#This Row],[Moneda]]="ARS",datos_arg[[#This Row],[Monto]],datos_arg[[#This Row],[Monto]]*datos_arg[[#This Row],[TC]])</f>
        <v>5670</v>
      </c>
      <c r="X5688" s="16">
        <f>IFERROR(IF(datos_arg[[#This Row],[Moneda]]="USD",datos_arg[[#This Row],[Monto]],datos_arg[[#This Row],[Monto]]/datos_arg[[#This Row],[TC]]),0)</f>
        <v>33.850746268656714</v>
      </c>
      <c r="Y5688" s="14"/>
    </row>
    <row r="5689" spans="1:25" ht="15" customHeight="1" x14ac:dyDescent="0.25">
      <c r="A5689" s="14">
        <f t="shared" si="88"/>
        <v>5686</v>
      </c>
      <c r="B5689" s="1">
        <v>44371</v>
      </c>
      <c r="C5689" s="18">
        <f>+YEAR(datos_arg[[#This Row],[Fecha]])</f>
        <v>2021</v>
      </c>
      <c r="D5689" s="18">
        <f>+MONTH(datos_arg[[#This Row],[Fecha]])</f>
        <v>6</v>
      </c>
      <c r="E5689" s="14" t="s">
        <v>408</v>
      </c>
      <c r="F5689" s="14" t="s">
        <v>506</v>
      </c>
      <c r="G5689" s="14"/>
      <c r="H5689" s="14" t="s">
        <v>7132</v>
      </c>
      <c r="I5689" s="14" t="s">
        <v>7132</v>
      </c>
      <c r="J5689" s="14" t="s">
        <v>425</v>
      </c>
      <c r="K5689" s="14"/>
      <c r="L5689" s="14" t="s">
        <v>425</v>
      </c>
      <c r="M5689" s="14" t="s">
        <v>1762</v>
      </c>
      <c r="N5689" s="14" t="s">
        <v>1762</v>
      </c>
      <c r="O5689" s="14" t="s">
        <v>6885</v>
      </c>
      <c r="P5689" s="14" t="s">
        <v>7003</v>
      </c>
      <c r="Q5689" s="14"/>
      <c r="R5689" s="14" t="s">
        <v>1762</v>
      </c>
      <c r="S5689" s="14" t="s">
        <v>439</v>
      </c>
      <c r="T5689" s="35">
        <v>33907.629999999997</v>
      </c>
      <c r="U5689" s="14" t="s">
        <v>4</v>
      </c>
      <c r="V5689" s="14">
        <v>167.5</v>
      </c>
      <c r="W5689" s="16">
        <f>+IF(datos_arg[[#This Row],[Moneda]]="ARS",datos_arg[[#This Row],[Monto]],datos_arg[[#This Row],[Monto]]*datos_arg[[#This Row],[TC]])</f>
        <v>33907.629999999997</v>
      </c>
      <c r="X5689" s="16">
        <f>IFERROR(IF(datos_arg[[#This Row],[Moneda]]="USD",datos_arg[[#This Row],[Monto]],datos_arg[[#This Row],[Monto]]/datos_arg[[#This Row],[TC]]),0)</f>
        <v>202.4336119402985</v>
      </c>
      <c r="Y5689" s="14"/>
    </row>
    <row r="5690" spans="1:25" ht="15" customHeight="1" x14ac:dyDescent="0.25">
      <c r="A5690" s="14">
        <f t="shared" si="88"/>
        <v>5687</v>
      </c>
      <c r="B5690" s="1">
        <v>44371</v>
      </c>
      <c r="C5690" s="18">
        <f>+YEAR(datos_arg[[#This Row],[Fecha]])</f>
        <v>2021</v>
      </c>
      <c r="D5690" s="18">
        <f>+MONTH(datos_arg[[#This Row],[Fecha]])</f>
        <v>6</v>
      </c>
      <c r="E5690" s="14" t="s">
        <v>5358</v>
      </c>
      <c r="F5690" s="14" t="s">
        <v>85</v>
      </c>
      <c r="G5690" s="14"/>
      <c r="H5690" s="14" t="s">
        <v>6649</v>
      </c>
      <c r="I5690" s="14" t="s">
        <v>8045</v>
      </c>
      <c r="J5690" s="14" t="s">
        <v>7049</v>
      </c>
      <c r="K5690" s="14" t="s">
        <v>420</v>
      </c>
      <c r="L5690" s="14" t="s">
        <v>425</v>
      </c>
      <c r="M5690" s="14" t="s">
        <v>3858</v>
      </c>
      <c r="N5690" s="14" t="s">
        <v>100</v>
      </c>
      <c r="O5690" s="14" t="s">
        <v>7218</v>
      </c>
      <c r="P5690" s="14" t="s">
        <v>7004</v>
      </c>
      <c r="Q5690" s="14">
        <v>0</v>
      </c>
      <c r="R5690" s="14" t="s">
        <v>85</v>
      </c>
      <c r="S5690" s="14" t="s">
        <v>439</v>
      </c>
      <c r="T5690" s="35">
        <v>0</v>
      </c>
      <c r="U5690" s="14" t="s">
        <v>4</v>
      </c>
      <c r="V5690" s="14">
        <v>167.5</v>
      </c>
      <c r="W5690" s="16">
        <f>+IF(datos_arg[[#This Row],[Moneda]]="ARS",datos_arg[[#This Row],[Monto]],datos_arg[[#This Row],[Monto]]*datos_arg[[#This Row],[TC]])</f>
        <v>0</v>
      </c>
      <c r="X5690" s="16">
        <f>IFERROR(IF(datos_arg[[#This Row],[Moneda]]="USD",datos_arg[[#This Row],[Monto]],datos_arg[[#This Row],[Monto]]/datos_arg[[#This Row],[TC]]),0)</f>
        <v>0</v>
      </c>
      <c r="Y5690" s="14"/>
    </row>
    <row r="5691" spans="1:25" ht="15" customHeight="1" x14ac:dyDescent="0.25">
      <c r="A5691" s="14">
        <f t="shared" si="88"/>
        <v>5688</v>
      </c>
      <c r="B5691" s="1">
        <v>44371</v>
      </c>
      <c r="C5691" s="18">
        <f>+YEAR(datos_arg[[#This Row],[Fecha]])</f>
        <v>2021</v>
      </c>
      <c r="D5691" s="18">
        <f>+MONTH(datos_arg[[#This Row],[Fecha]])</f>
        <v>6</v>
      </c>
      <c r="E5691" s="14" t="s">
        <v>617</v>
      </c>
      <c r="F5691" s="14" t="s">
        <v>5384</v>
      </c>
      <c r="G5691" s="14"/>
      <c r="H5691" s="14" t="s">
        <v>6649</v>
      </c>
      <c r="I5691" s="14" t="s">
        <v>8045</v>
      </c>
      <c r="J5691" s="14" t="s">
        <v>7049</v>
      </c>
      <c r="K5691" s="14" t="s">
        <v>420</v>
      </c>
      <c r="L5691" s="14" t="s">
        <v>425</v>
      </c>
      <c r="M5691" s="14" t="s">
        <v>2104</v>
      </c>
      <c r="N5691" s="14" t="s">
        <v>100</v>
      </c>
      <c r="O5691" s="14" t="s">
        <v>6886</v>
      </c>
      <c r="P5691" s="14" t="s">
        <v>7004</v>
      </c>
      <c r="Q5691" s="14">
        <v>1</v>
      </c>
      <c r="R5691" s="14" t="s">
        <v>5384</v>
      </c>
      <c r="S5691" s="14" t="s">
        <v>439</v>
      </c>
      <c r="T5691" s="35">
        <v>2262.5100000000002</v>
      </c>
      <c r="U5691" s="14" t="s">
        <v>4</v>
      </c>
      <c r="V5691" s="14">
        <v>167.5</v>
      </c>
      <c r="W5691" s="16">
        <f>+IF(datos_arg[[#This Row],[Moneda]]="ARS",datos_arg[[#This Row],[Monto]],datos_arg[[#This Row],[Monto]]*datos_arg[[#This Row],[TC]])</f>
        <v>2262.5100000000002</v>
      </c>
      <c r="X5691" s="16">
        <f>IFERROR(IF(datos_arg[[#This Row],[Moneda]]="USD",datos_arg[[#This Row],[Monto]],datos_arg[[#This Row],[Monto]]/datos_arg[[#This Row],[TC]]),0)</f>
        <v>13.507522388059703</v>
      </c>
      <c r="Y5691" s="14"/>
    </row>
    <row r="5692" spans="1:25" ht="15" customHeight="1" x14ac:dyDescent="0.25">
      <c r="A5692" s="14">
        <f t="shared" si="88"/>
        <v>5689</v>
      </c>
      <c r="B5692" s="1">
        <v>44371</v>
      </c>
      <c r="C5692" s="18">
        <f>+YEAR(datos_arg[[#This Row],[Fecha]])</f>
        <v>2021</v>
      </c>
      <c r="D5692" s="18">
        <f>+MONTH(datos_arg[[#This Row],[Fecha]])</f>
        <v>6</v>
      </c>
      <c r="E5692" s="14" t="s">
        <v>617</v>
      </c>
      <c r="F5692" s="14" t="s">
        <v>5384</v>
      </c>
      <c r="G5692" s="14"/>
      <c r="H5692" s="14" t="s">
        <v>6649</v>
      </c>
      <c r="I5692" s="14" t="s">
        <v>8045</v>
      </c>
      <c r="J5692" s="14" t="s">
        <v>7049</v>
      </c>
      <c r="K5692" s="14" t="s">
        <v>420</v>
      </c>
      <c r="L5692" s="14" t="s">
        <v>425</v>
      </c>
      <c r="M5692" s="14" t="s">
        <v>2982</v>
      </c>
      <c r="N5692" s="14" t="s">
        <v>100</v>
      </c>
      <c r="O5692" s="14" t="s">
        <v>6887</v>
      </c>
      <c r="P5692" s="14" t="s">
        <v>7004</v>
      </c>
      <c r="Q5692" s="14">
        <v>4</v>
      </c>
      <c r="R5692" s="14" t="s">
        <v>5384</v>
      </c>
      <c r="S5692" s="14" t="s">
        <v>439</v>
      </c>
      <c r="T5692" s="35">
        <v>3071.55</v>
      </c>
      <c r="U5692" s="14" t="s">
        <v>4</v>
      </c>
      <c r="V5692" s="14">
        <v>167.5</v>
      </c>
      <c r="W5692" s="16">
        <f>+IF(datos_arg[[#This Row],[Moneda]]="ARS",datos_arg[[#This Row],[Monto]],datos_arg[[#This Row],[Monto]]*datos_arg[[#This Row],[TC]])</f>
        <v>3071.55</v>
      </c>
      <c r="X5692" s="16">
        <f>IFERROR(IF(datos_arg[[#This Row],[Moneda]]="USD",datos_arg[[#This Row],[Monto]],datos_arg[[#This Row],[Monto]]/datos_arg[[#This Row],[TC]]),0)</f>
        <v>18.337611940298508</v>
      </c>
      <c r="Y5692" s="14"/>
    </row>
    <row r="5693" spans="1:25" ht="15" customHeight="1" x14ac:dyDescent="0.25">
      <c r="A5693" s="14">
        <f t="shared" si="88"/>
        <v>5690</v>
      </c>
      <c r="B5693" s="1">
        <v>44371</v>
      </c>
      <c r="C5693" s="18">
        <f>+YEAR(datos_arg[[#This Row],[Fecha]])</f>
        <v>2021</v>
      </c>
      <c r="D5693" s="18">
        <f>+MONTH(datos_arg[[#This Row],[Fecha]])</f>
        <v>6</v>
      </c>
      <c r="E5693" s="14" t="s">
        <v>5358</v>
      </c>
      <c r="F5693" s="14" t="s">
        <v>85</v>
      </c>
      <c r="G5693" s="14"/>
      <c r="H5693" s="14" t="s">
        <v>6649</v>
      </c>
      <c r="I5693" s="14" t="s">
        <v>8045</v>
      </c>
      <c r="J5693" s="14" t="s">
        <v>7049</v>
      </c>
      <c r="K5693" s="14" t="s">
        <v>420</v>
      </c>
      <c r="L5693" s="14" t="s">
        <v>425</v>
      </c>
      <c r="M5693" s="14" t="s">
        <v>6778</v>
      </c>
      <c r="N5693" s="14" t="s">
        <v>100</v>
      </c>
      <c r="O5693" s="14" t="s">
        <v>6888</v>
      </c>
      <c r="P5693" s="14" t="s">
        <v>7004</v>
      </c>
      <c r="Q5693" s="14">
        <v>2</v>
      </c>
      <c r="R5693" s="14" t="s">
        <v>85</v>
      </c>
      <c r="S5693" s="14" t="s">
        <v>439</v>
      </c>
      <c r="T5693" s="35">
        <v>62103.99</v>
      </c>
      <c r="U5693" s="14" t="s">
        <v>4</v>
      </c>
      <c r="V5693" s="14">
        <v>167.5</v>
      </c>
      <c r="W5693" s="16">
        <f>+IF(datos_arg[[#This Row],[Moneda]]="ARS",datos_arg[[#This Row],[Monto]],datos_arg[[#This Row],[Monto]]*datos_arg[[#This Row],[TC]])</f>
        <v>62103.99</v>
      </c>
      <c r="X5693" s="16">
        <f>IFERROR(IF(datos_arg[[#This Row],[Moneda]]="USD",datos_arg[[#This Row],[Monto]],datos_arg[[#This Row],[Monto]]/datos_arg[[#This Row],[TC]]),0)</f>
        <v>370.7700895522388</v>
      </c>
      <c r="Y5693" s="14"/>
    </row>
    <row r="5694" spans="1:25" ht="15" customHeight="1" x14ac:dyDescent="0.25">
      <c r="A5694" s="14">
        <f t="shared" si="88"/>
        <v>5691</v>
      </c>
      <c r="B5694" s="1">
        <v>44371</v>
      </c>
      <c r="C5694" s="18">
        <f>+YEAR(datos_arg[[#This Row],[Fecha]])</f>
        <v>2021</v>
      </c>
      <c r="D5694" s="18">
        <f>+MONTH(datos_arg[[#This Row],[Fecha]])</f>
        <v>6</v>
      </c>
      <c r="E5694" s="14" t="s">
        <v>1015</v>
      </c>
      <c r="F5694" s="14" t="s">
        <v>403</v>
      </c>
      <c r="G5694" s="14" t="s">
        <v>5383</v>
      </c>
      <c r="H5694" s="14" t="s">
        <v>6649</v>
      </c>
      <c r="I5694" s="14" t="s">
        <v>8045</v>
      </c>
      <c r="J5694" s="14" t="s">
        <v>7049</v>
      </c>
      <c r="K5694" s="14" t="s">
        <v>420</v>
      </c>
      <c r="L5694" s="14" t="s">
        <v>425</v>
      </c>
      <c r="M5694" s="14" t="s">
        <v>6779</v>
      </c>
      <c r="N5694" s="14" t="s">
        <v>100</v>
      </c>
      <c r="O5694" s="14" t="s">
        <v>6889</v>
      </c>
      <c r="P5694" s="6" t="s">
        <v>7004</v>
      </c>
      <c r="Q5694" s="14">
        <v>1</v>
      </c>
      <c r="R5694" s="14" t="s">
        <v>5383</v>
      </c>
      <c r="S5694" s="14" t="s">
        <v>439</v>
      </c>
      <c r="T5694" s="35">
        <v>271.42</v>
      </c>
      <c r="U5694" s="14" t="s">
        <v>4</v>
      </c>
      <c r="V5694" s="14">
        <v>167.5</v>
      </c>
      <c r="W5694" s="16">
        <f>+IF(datos_arg[[#This Row],[Moneda]]="ARS",datos_arg[[#This Row],[Monto]],datos_arg[[#This Row],[Monto]]*datos_arg[[#This Row],[TC]])</f>
        <v>271.42</v>
      </c>
      <c r="X5694" s="16">
        <f>IFERROR(IF(datos_arg[[#This Row],[Moneda]]="USD",datos_arg[[#This Row],[Monto]],datos_arg[[#This Row],[Monto]]/datos_arg[[#This Row],[TC]]),0)</f>
        <v>1.6204179104477612</v>
      </c>
      <c r="Y5694" s="14"/>
    </row>
    <row r="5695" spans="1:25" ht="15" customHeight="1" x14ac:dyDescent="0.25">
      <c r="A5695" s="14">
        <f t="shared" si="88"/>
        <v>5692</v>
      </c>
      <c r="B5695" s="1">
        <v>44371</v>
      </c>
      <c r="C5695" s="18">
        <f>+YEAR(datos_arg[[#This Row],[Fecha]])</f>
        <v>2021</v>
      </c>
      <c r="D5695" s="18">
        <f>+MONTH(datos_arg[[#This Row],[Fecha]])</f>
        <v>6</v>
      </c>
      <c r="E5695" s="14" t="s">
        <v>617</v>
      </c>
      <c r="F5695" s="14" t="s">
        <v>5384</v>
      </c>
      <c r="G5695" s="14"/>
      <c r="H5695" s="14" t="s">
        <v>6649</v>
      </c>
      <c r="I5695" s="14" t="s">
        <v>8045</v>
      </c>
      <c r="J5695" s="14" t="s">
        <v>7049</v>
      </c>
      <c r="K5695" s="14" t="s">
        <v>420</v>
      </c>
      <c r="L5695" s="14" t="s">
        <v>425</v>
      </c>
      <c r="M5695" s="14" t="s">
        <v>6780</v>
      </c>
      <c r="N5695" s="14" t="s">
        <v>100</v>
      </c>
      <c r="O5695" s="14" t="s">
        <v>6890</v>
      </c>
      <c r="P5695" s="14" t="s">
        <v>7004</v>
      </c>
      <c r="Q5695" s="14">
        <v>1</v>
      </c>
      <c r="R5695" s="14" t="s">
        <v>5384</v>
      </c>
      <c r="S5695" s="14" t="s">
        <v>439</v>
      </c>
      <c r="T5695" s="35">
        <v>1099.33</v>
      </c>
      <c r="U5695" s="14" t="s">
        <v>4</v>
      </c>
      <c r="V5695" s="14">
        <v>167.5</v>
      </c>
      <c r="W5695" s="16">
        <f>+IF(datos_arg[[#This Row],[Moneda]]="ARS",datos_arg[[#This Row],[Monto]],datos_arg[[#This Row],[Monto]]*datos_arg[[#This Row],[TC]])</f>
        <v>1099.33</v>
      </c>
      <c r="X5695" s="16">
        <f>IFERROR(IF(datos_arg[[#This Row],[Moneda]]="USD",datos_arg[[#This Row],[Monto]],datos_arg[[#This Row],[Monto]]/datos_arg[[#This Row],[TC]]),0)</f>
        <v>6.5631641791044775</v>
      </c>
      <c r="Y5695" s="14"/>
    </row>
    <row r="5696" spans="1:25" ht="15" customHeight="1" x14ac:dyDescent="0.25">
      <c r="A5696" s="14">
        <f t="shared" si="88"/>
        <v>5693</v>
      </c>
      <c r="B5696" s="1">
        <v>44371</v>
      </c>
      <c r="C5696" s="18">
        <f>+YEAR(datos_arg[[#This Row],[Fecha]])</f>
        <v>2021</v>
      </c>
      <c r="D5696" s="18">
        <f>+MONTH(datos_arg[[#This Row],[Fecha]])</f>
        <v>6</v>
      </c>
      <c r="E5696" s="14" t="s">
        <v>617</v>
      </c>
      <c r="F5696" s="14" t="s">
        <v>5384</v>
      </c>
      <c r="G5696" s="14"/>
      <c r="H5696" s="14" t="s">
        <v>6649</v>
      </c>
      <c r="I5696" s="14" t="s">
        <v>8045</v>
      </c>
      <c r="J5696" s="14" t="s">
        <v>7049</v>
      </c>
      <c r="K5696" s="14" t="s">
        <v>420</v>
      </c>
      <c r="L5696" s="14" t="s">
        <v>425</v>
      </c>
      <c r="M5696" s="14" t="s">
        <v>6780</v>
      </c>
      <c r="N5696" s="14" t="s">
        <v>100</v>
      </c>
      <c r="O5696" s="14" t="s">
        <v>6891</v>
      </c>
      <c r="P5696" s="14" t="s">
        <v>7004</v>
      </c>
      <c r="Q5696" s="14">
        <v>1</v>
      </c>
      <c r="R5696" s="14" t="s">
        <v>5384</v>
      </c>
      <c r="S5696" s="14" t="s">
        <v>439</v>
      </c>
      <c r="T5696" s="35">
        <v>193.73</v>
      </c>
      <c r="U5696" s="14" t="s">
        <v>4</v>
      </c>
      <c r="V5696" s="14">
        <v>167.5</v>
      </c>
      <c r="W5696" s="16">
        <f>+IF(datos_arg[[#This Row],[Moneda]]="ARS",datos_arg[[#This Row],[Monto]],datos_arg[[#This Row],[Monto]]*datos_arg[[#This Row],[TC]])</f>
        <v>193.73</v>
      </c>
      <c r="X5696" s="16">
        <f>IFERROR(IF(datos_arg[[#This Row],[Moneda]]="USD",datos_arg[[#This Row],[Monto]],datos_arg[[#This Row],[Monto]]/datos_arg[[#This Row],[TC]]),0)</f>
        <v>1.156597014925373</v>
      </c>
      <c r="Y5696" s="14"/>
    </row>
    <row r="5697" spans="1:25" ht="15" customHeight="1" x14ac:dyDescent="0.25">
      <c r="A5697" s="14">
        <f t="shared" si="88"/>
        <v>5694</v>
      </c>
      <c r="B5697" s="1">
        <v>44371</v>
      </c>
      <c r="C5697" s="18">
        <f>+YEAR(datos_arg[[#This Row],[Fecha]])</f>
        <v>2021</v>
      </c>
      <c r="D5697" s="18">
        <f>+MONTH(datos_arg[[#This Row],[Fecha]])</f>
        <v>6</v>
      </c>
      <c r="E5697" s="14" t="s">
        <v>617</v>
      </c>
      <c r="F5697" s="14" t="s">
        <v>5384</v>
      </c>
      <c r="G5697" s="14"/>
      <c r="H5697" s="14" t="s">
        <v>6649</v>
      </c>
      <c r="I5697" s="14" t="s">
        <v>8045</v>
      </c>
      <c r="J5697" s="14" t="s">
        <v>7049</v>
      </c>
      <c r="K5697" s="14" t="s">
        <v>420</v>
      </c>
      <c r="L5697" s="14" t="s">
        <v>422</v>
      </c>
      <c r="M5697" s="14" t="s">
        <v>2080</v>
      </c>
      <c r="N5697" s="14" t="s">
        <v>100</v>
      </c>
      <c r="O5697" s="14" t="s">
        <v>6892</v>
      </c>
      <c r="P5697" s="14" t="s">
        <v>7004</v>
      </c>
      <c r="Q5697" s="14">
        <v>2</v>
      </c>
      <c r="R5697" s="14" t="s">
        <v>5384</v>
      </c>
      <c r="S5697" s="14" t="s">
        <v>439</v>
      </c>
      <c r="T5697" s="35">
        <v>1376.05</v>
      </c>
      <c r="U5697" s="14" t="s">
        <v>4</v>
      </c>
      <c r="V5697" s="14">
        <v>167.5</v>
      </c>
      <c r="W5697" s="16">
        <f>+IF(datos_arg[[#This Row],[Moneda]]="ARS",datos_arg[[#This Row],[Monto]],datos_arg[[#This Row],[Monto]]*datos_arg[[#This Row],[TC]])</f>
        <v>1376.05</v>
      </c>
      <c r="X5697" s="16">
        <f>IFERROR(IF(datos_arg[[#This Row],[Moneda]]="USD",datos_arg[[#This Row],[Monto]],datos_arg[[#This Row],[Monto]]/datos_arg[[#This Row],[TC]]),0)</f>
        <v>8.2152238805970139</v>
      </c>
      <c r="Y5697" s="14"/>
    </row>
    <row r="5698" spans="1:25" ht="15" customHeight="1" x14ac:dyDescent="0.25">
      <c r="A5698" s="14">
        <f t="shared" si="88"/>
        <v>5695</v>
      </c>
      <c r="B5698" s="1">
        <v>44371</v>
      </c>
      <c r="C5698" s="18">
        <f>+YEAR(datos_arg[[#This Row],[Fecha]])</f>
        <v>2021</v>
      </c>
      <c r="D5698" s="18">
        <f>+MONTH(datos_arg[[#This Row],[Fecha]])</f>
        <v>6</v>
      </c>
      <c r="E5698" s="14" t="s">
        <v>5358</v>
      </c>
      <c r="F5698" s="14" t="s">
        <v>85</v>
      </c>
      <c r="G5698" s="14"/>
      <c r="H5698" s="14" t="s">
        <v>6649</v>
      </c>
      <c r="I5698" s="14" t="s">
        <v>8045</v>
      </c>
      <c r="J5698" s="14" t="s">
        <v>7049</v>
      </c>
      <c r="K5698" s="14" t="s">
        <v>420</v>
      </c>
      <c r="L5698" s="14" t="s">
        <v>425</v>
      </c>
      <c r="M5698" s="14" t="s">
        <v>6781</v>
      </c>
      <c r="N5698" s="14" t="s">
        <v>100</v>
      </c>
      <c r="O5698" s="14" t="s">
        <v>6893</v>
      </c>
      <c r="P5698" s="14" t="s">
        <v>7004</v>
      </c>
      <c r="Q5698" s="14">
        <v>1</v>
      </c>
      <c r="R5698" s="14" t="s">
        <v>85</v>
      </c>
      <c r="S5698" s="14" t="s">
        <v>439</v>
      </c>
      <c r="T5698" s="35">
        <v>3118.64</v>
      </c>
      <c r="U5698" s="14" t="s">
        <v>4</v>
      </c>
      <c r="V5698" s="14">
        <v>167.5</v>
      </c>
      <c r="W5698" s="16">
        <f>+IF(datos_arg[[#This Row],[Moneda]]="ARS",datos_arg[[#This Row],[Monto]],datos_arg[[#This Row],[Monto]]*datos_arg[[#This Row],[TC]])</f>
        <v>3118.64</v>
      </c>
      <c r="X5698" s="16">
        <f>IFERROR(IF(datos_arg[[#This Row],[Moneda]]="USD",datos_arg[[#This Row],[Monto]],datos_arg[[#This Row],[Monto]]/datos_arg[[#This Row],[TC]]),0)</f>
        <v>18.618746268656714</v>
      </c>
      <c r="Y5698" s="14"/>
    </row>
    <row r="5699" spans="1:25" ht="15" customHeight="1" x14ac:dyDescent="0.25">
      <c r="A5699" s="14">
        <f t="shared" si="88"/>
        <v>5696</v>
      </c>
      <c r="B5699" s="1">
        <v>44371</v>
      </c>
      <c r="C5699" s="18">
        <f>+YEAR(datos_arg[[#This Row],[Fecha]])</f>
        <v>2021</v>
      </c>
      <c r="D5699" s="18">
        <f>+MONTH(datos_arg[[#This Row],[Fecha]])</f>
        <v>6</v>
      </c>
      <c r="E5699" s="14" t="s">
        <v>408</v>
      </c>
      <c r="F5699" s="14" t="s">
        <v>506</v>
      </c>
      <c r="G5699" s="14"/>
      <c r="H5699" s="14" t="s">
        <v>7132</v>
      </c>
      <c r="I5699" s="14" t="s">
        <v>7132</v>
      </c>
      <c r="J5699" s="14" t="s">
        <v>425</v>
      </c>
      <c r="K5699" s="14"/>
      <c r="L5699" s="14" t="s">
        <v>425</v>
      </c>
      <c r="M5699" s="14" t="s">
        <v>1762</v>
      </c>
      <c r="N5699" s="14" t="s">
        <v>1762</v>
      </c>
      <c r="O5699" s="14" t="s">
        <v>7217</v>
      </c>
      <c r="P5699" s="14" t="s">
        <v>7004</v>
      </c>
      <c r="Q5699" s="14"/>
      <c r="R5699" s="14" t="s">
        <v>1762</v>
      </c>
      <c r="S5699" s="14" t="s">
        <v>439</v>
      </c>
      <c r="T5699" s="35">
        <v>1369.49</v>
      </c>
      <c r="U5699" s="14" t="s">
        <v>4</v>
      </c>
      <c r="V5699" s="14">
        <v>167.5</v>
      </c>
      <c r="W5699" s="16">
        <f>+IF(datos_arg[[#This Row],[Moneda]]="ARS",datos_arg[[#This Row],[Monto]],datos_arg[[#This Row],[Monto]]*datos_arg[[#This Row],[TC]])</f>
        <v>1369.49</v>
      </c>
      <c r="X5699" s="16">
        <f>IFERROR(IF(datos_arg[[#This Row],[Moneda]]="USD",datos_arg[[#This Row],[Monto]],datos_arg[[#This Row],[Monto]]/datos_arg[[#This Row],[TC]]),0)</f>
        <v>8.1760597014925374</v>
      </c>
      <c r="Y5699" s="14"/>
    </row>
    <row r="5700" spans="1:25" ht="15" customHeight="1" x14ac:dyDescent="0.25">
      <c r="A5700" s="14">
        <f t="shared" si="88"/>
        <v>5697</v>
      </c>
      <c r="B5700" s="1">
        <v>44371</v>
      </c>
      <c r="C5700" s="18">
        <f>+YEAR(datos_arg[[#This Row],[Fecha]])</f>
        <v>2021</v>
      </c>
      <c r="D5700" s="18">
        <f>+MONTH(datos_arg[[#This Row],[Fecha]])</f>
        <v>6</v>
      </c>
      <c r="E5700" s="14" t="s">
        <v>5358</v>
      </c>
      <c r="F5700" s="14" t="s">
        <v>4109</v>
      </c>
      <c r="G5700" s="14"/>
      <c r="H5700" s="14" t="s">
        <v>532</v>
      </c>
      <c r="I5700" s="14" t="s">
        <v>7132</v>
      </c>
      <c r="J5700" s="14" t="s">
        <v>425</v>
      </c>
      <c r="K5700" s="14" t="s">
        <v>421</v>
      </c>
      <c r="L5700" s="14" t="s">
        <v>425</v>
      </c>
      <c r="M5700" s="14" t="s">
        <v>6662</v>
      </c>
      <c r="N5700" s="14" t="s">
        <v>100</v>
      </c>
      <c r="O5700" s="14" t="s">
        <v>6894</v>
      </c>
      <c r="P5700" s="14" t="s">
        <v>6995</v>
      </c>
      <c r="Q5700" s="14">
        <v>0</v>
      </c>
      <c r="R5700" s="14" t="s">
        <v>4109</v>
      </c>
      <c r="S5700" s="14" t="s">
        <v>439</v>
      </c>
      <c r="T5700" s="35">
        <v>3472.51</v>
      </c>
      <c r="U5700" s="14" t="s">
        <v>4</v>
      </c>
      <c r="V5700" s="14">
        <v>167.5</v>
      </c>
      <c r="W5700" s="16">
        <f>+IF(datos_arg[[#This Row],[Moneda]]="ARS",datos_arg[[#This Row],[Monto]],datos_arg[[#This Row],[Monto]]*datos_arg[[#This Row],[TC]])</f>
        <v>3472.51</v>
      </c>
      <c r="X5700" s="16">
        <f>IFERROR(IF(datos_arg[[#This Row],[Moneda]]="USD",datos_arg[[#This Row],[Monto]],datos_arg[[#This Row],[Monto]]/datos_arg[[#This Row],[TC]]),0)</f>
        <v>20.731402985074627</v>
      </c>
      <c r="Y5700" s="14"/>
    </row>
    <row r="5701" spans="1:25" ht="15" customHeight="1" x14ac:dyDescent="0.25">
      <c r="A5701" s="14">
        <f t="shared" si="88"/>
        <v>5698</v>
      </c>
      <c r="B5701" s="1">
        <v>44372</v>
      </c>
      <c r="C5701" s="18">
        <f>+YEAR(datos_arg[[#This Row],[Fecha]])</f>
        <v>2021</v>
      </c>
      <c r="D5701" s="18">
        <f>+MONTH(datos_arg[[#This Row],[Fecha]])</f>
        <v>6</v>
      </c>
      <c r="E5701" s="14" t="s">
        <v>1015</v>
      </c>
      <c r="F5701" s="14" t="s">
        <v>430</v>
      </c>
      <c r="G5701" s="14"/>
      <c r="H5701" s="14" t="s">
        <v>7132</v>
      </c>
      <c r="I5701" s="14" t="s">
        <v>7132</v>
      </c>
      <c r="J5701" s="14" t="s">
        <v>425</v>
      </c>
      <c r="K5701" s="14"/>
      <c r="L5701" s="14" t="s">
        <v>425</v>
      </c>
      <c r="M5701" s="14" t="s">
        <v>57</v>
      </c>
      <c r="N5701" s="14" t="s">
        <v>7796</v>
      </c>
      <c r="O5701" s="14" t="s">
        <v>6895</v>
      </c>
      <c r="P5701" s="14" t="s">
        <v>7005</v>
      </c>
      <c r="Q5701" s="14"/>
      <c r="R5701" s="14" t="s">
        <v>430</v>
      </c>
      <c r="S5701" s="14" t="s">
        <v>613</v>
      </c>
      <c r="T5701" s="35">
        <v>2314.73</v>
      </c>
      <c r="U5701" s="14" t="s">
        <v>4</v>
      </c>
      <c r="V5701" s="14">
        <v>167.5</v>
      </c>
      <c r="W5701" s="16">
        <f>+IF(datos_arg[[#This Row],[Moneda]]="ARS",datos_arg[[#This Row],[Monto]],datos_arg[[#This Row],[Monto]]*datos_arg[[#This Row],[TC]])</f>
        <v>2314.73</v>
      </c>
      <c r="X5701" s="16">
        <f>IFERROR(IF(datos_arg[[#This Row],[Moneda]]="USD",datos_arg[[#This Row],[Monto]],datos_arg[[#This Row],[Monto]]/datos_arg[[#This Row],[TC]]),0)</f>
        <v>13.819283582089552</v>
      </c>
      <c r="Y5701" s="14"/>
    </row>
    <row r="5702" spans="1:25" ht="15" customHeight="1" x14ac:dyDescent="0.25">
      <c r="A5702" s="14">
        <f t="shared" ref="A5702:A5765" si="89">+A5701+1</f>
        <v>5699</v>
      </c>
      <c r="B5702" s="1">
        <v>44372</v>
      </c>
      <c r="C5702" s="18">
        <f>+YEAR(datos_arg[[#This Row],[Fecha]])</f>
        <v>2021</v>
      </c>
      <c r="D5702" s="18">
        <f>+MONTH(datos_arg[[#This Row],[Fecha]])</f>
        <v>6</v>
      </c>
      <c r="E5702" s="14" t="s">
        <v>1015</v>
      </c>
      <c r="F5702" s="14" t="s">
        <v>430</v>
      </c>
      <c r="G5702" s="14"/>
      <c r="H5702" s="14" t="s">
        <v>7132</v>
      </c>
      <c r="I5702" s="14" t="s">
        <v>7132</v>
      </c>
      <c r="J5702" s="14" t="s">
        <v>425</v>
      </c>
      <c r="K5702" s="14"/>
      <c r="L5702" s="14" t="s">
        <v>425</v>
      </c>
      <c r="M5702" s="14" t="s">
        <v>57</v>
      </c>
      <c r="N5702" s="14" t="s">
        <v>7795</v>
      </c>
      <c r="O5702" s="14" t="s">
        <v>6896</v>
      </c>
      <c r="P5702" s="6" t="s">
        <v>7005</v>
      </c>
      <c r="Q5702" s="14"/>
      <c r="R5702" s="14" t="s">
        <v>430</v>
      </c>
      <c r="S5702" s="14" t="s">
        <v>613</v>
      </c>
      <c r="T5702" s="35">
        <v>721.17</v>
      </c>
      <c r="U5702" s="14" t="s">
        <v>4</v>
      </c>
      <c r="V5702" s="14">
        <v>167.5</v>
      </c>
      <c r="W5702" s="16">
        <f>+IF(datos_arg[[#This Row],[Moneda]]="ARS",datos_arg[[#This Row],[Monto]],datos_arg[[#This Row],[Monto]]*datos_arg[[#This Row],[TC]])</f>
        <v>721.17</v>
      </c>
      <c r="X5702" s="16">
        <f>IFERROR(IF(datos_arg[[#This Row],[Moneda]]="USD",datos_arg[[#This Row],[Monto]],datos_arg[[#This Row],[Monto]]/datos_arg[[#This Row],[TC]]),0)</f>
        <v>4.305492537313433</v>
      </c>
      <c r="Y5702" s="14"/>
    </row>
    <row r="5703" spans="1:25" ht="15" customHeight="1" x14ac:dyDescent="0.25">
      <c r="A5703" s="14">
        <f t="shared" si="89"/>
        <v>5700</v>
      </c>
      <c r="B5703" s="1">
        <v>44372</v>
      </c>
      <c r="C5703" s="18">
        <f>+YEAR(datos_arg[[#This Row],[Fecha]])</f>
        <v>2021</v>
      </c>
      <c r="D5703" s="18">
        <f>+MONTH(datos_arg[[#This Row],[Fecha]])</f>
        <v>6</v>
      </c>
      <c r="E5703" s="14" t="s">
        <v>1015</v>
      </c>
      <c r="F5703" s="14" t="s">
        <v>403</v>
      </c>
      <c r="G5703" s="14" t="s">
        <v>5383</v>
      </c>
      <c r="H5703" s="14" t="s">
        <v>7132</v>
      </c>
      <c r="I5703" s="14" t="s">
        <v>7132</v>
      </c>
      <c r="J5703" s="14" t="s">
        <v>425</v>
      </c>
      <c r="K5703" s="14"/>
      <c r="L5703" s="14" t="s">
        <v>425</v>
      </c>
      <c r="M5703" s="14" t="s">
        <v>4731</v>
      </c>
      <c r="N5703" s="14" t="s">
        <v>4142</v>
      </c>
      <c r="O5703" s="14" t="s">
        <v>6897</v>
      </c>
      <c r="P5703" s="14" t="s">
        <v>6434</v>
      </c>
      <c r="Q5703" s="14">
        <v>1</v>
      </c>
      <c r="R5703" s="14" t="s">
        <v>5383</v>
      </c>
      <c r="S5703" s="14" t="s">
        <v>439</v>
      </c>
      <c r="T5703" s="35">
        <v>140</v>
      </c>
      <c r="U5703" s="14" t="s">
        <v>4</v>
      </c>
      <c r="V5703" s="14">
        <v>167.5</v>
      </c>
      <c r="W5703" s="16">
        <f>+IF(datos_arg[[#This Row],[Moneda]]="ARS",datos_arg[[#This Row],[Monto]],datos_arg[[#This Row],[Monto]]*datos_arg[[#This Row],[TC]])</f>
        <v>140</v>
      </c>
      <c r="X5703" s="16">
        <f>IFERROR(IF(datos_arg[[#This Row],[Moneda]]="USD",datos_arg[[#This Row],[Monto]],datos_arg[[#This Row],[Monto]]/datos_arg[[#This Row],[TC]]),0)</f>
        <v>0.83582089552238803</v>
      </c>
      <c r="Y5703" s="14"/>
    </row>
    <row r="5704" spans="1:25" ht="15" customHeight="1" x14ac:dyDescent="0.25">
      <c r="A5704" s="14">
        <f t="shared" si="89"/>
        <v>5701</v>
      </c>
      <c r="B5704" s="1">
        <v>44372</v>
      </c>
      <c r="C5704" s="18">
        <f>+YEAR(datos_arg[[#This Row],[Fecha]])</f>
        <v>2021</v>
      </c>
      <c r="D5704" s="18">
        <f>+MONTH(datos_arg[[#This Row],[Fecha]])</f>
        <v>6</v>
      </c>
      <c r="E5704" s="14" t="s">
        <v>5358</v>
      </c>
      <c r="F5704" s="14" t="s">
        <v>4109</v>
      </c>
      <c r="G5704" s="14"/>
      <c r="H5704" s="14" t="s">
        <v>6646</v>
      </c>
      <c r="I5704" s="14" t="s">
        <v>6775</v>
      </c>
      <c r="J5704" s="14" t="s">
        <v>425</v>
      </c>
      <c r="K5704" s="14"/>
      <c r="L5704" s="14" t="s">
        <v>426</v>
      </c>
      <c r="M5704" s="14" t="s">
        <v>1679</v>
      </c>
      <c r="N5704" s="14" t="s">
        <v>4142</v>
      </c>
      <c r="O5704" s="14" t="s">
        <v>6898</v>
      </c>
      <c r="P5704" s="6" t="s">
        <v>6434</v>
      </c>
      <c r="Q5704" s="14">
        <v>5</v>
      </c>
      <c r="R5704" s="14" t="s">
        <v>4109</v>
      </c>
      <c r="S5704" s="14" t="s">
        <v>439</v>
      </c>
      <c r="T5704" s="35">
        <v>1750</v>
      </c>
      <c r="U5704" s="14" t="s">
        <v>4</v>
      </c>
      <c r="V5704" s="14">
        <v>167.5</v>
      </c>
      <c r="W5704" s="16">
        <f>+IF(datos_arg[[#This Row],[Moneda]]="ARS",datos_arg[[#This Row],[Monto]],datos_arg[[#This Row],[Monto]]*datos_arg[[#This Row],[TC]])</f>
        <v>1750</v>
      </c>
      <c r="X5704" s="16">
        <f>IFERROR(IF(datos_arg[[#This Row],[Moneda]]="USD",datos_arg[[#This Row],[Monto]],datos_arg[[#This Row],[Monto]]/datos_arg[[#This Row],[TC]]),0)</f>
        <v>10.447761194029852</v>
      </c>
      <c r="Y5704" s="14"/>
    </row>
    <row r="5705" spans="1:25" ht="15" customHeight="1" x14ac:dyDescent="0.25">
      <c r="A5705" s="14">
        <f t="shared" si="89"/>
        <v>5702</v>
      </c>
      <c r="B5705" s="1">
        <v>44372</v>
      </c>
      <c r="C5705" s="18">
        <f>+YEAR(datos_arg[[#This Row],[Fecha]])</f>
        <v>2021</v>
      </c>
      <c r="D5705" s="18">
        <f>+MONTH(datos_arg[[#This Row],[Fecha]])</f>
        <v>6</v>
      </c>
      <c r="E5705" s="14" t="s">
        <v>1015</v>
      </c>
      <c r="F5705" s="14" t="s">
        <v>403</v>
      </c>
      <c r="G5705" s="14" t="s">
        <v>5383</v>
      </c>
      <c r="H5705" s="14" t="s">
        <v>7132</v>
      </c>
      <c r="I5705" s="14" t="s">
        <v>7132</v>
      </c>
      <c r="J5705" s="14" t="s">
        <v>425</v>
      </c>
      <c r="K5705" s="14"/>
      <c r="L5705" s="14" t="s">
        <v>425</v>
      </c>
      <c r="M5705" s="14" t="s">
        <v>1411</v>
      </c>
      <c r="N5705" s="14" t="s">
        <v>524</v>
      </c>
      <c r="O5705" s="14" t="s">
        <v>6899</v>
      </c>
      <c r="P5705" s="14" t="s">
        <v>6434</v>
      </c>
      <c r="Q5705" s="14">
        <v>2</v>
      </c>
      <c r="R5705" s="14" t="s">
        <v>5383</v>
      </c>
      <c r="S5705" s="14" t="s">
        <v>439</v>
      </c>
      <c r="T5705" s="35">
        <v>2121.2600000000002</v>
      </c>
      <c r="U5705" s="14" t="s">
        <v>4</v>
      </c>
      <c r="V5705" s="14">
        <v>167.5</v>
      </c>
      <c r="W5705" s="16">
        <f>+IF(datos_arg[[#This Row],[Moneda]]="ARS",datos_arg[[#This Row],[Monto]],datos_arg[[#This Row],[Monto]]*datos_arg[[#This Row],[TC]])</f>
        <v>2121.2600000000002</v>
      </c>
      <c r="X5705" s="16">
        <f>IFERROR(IF(datos_arg[[#This Row],[Moneda]]="USD",datos_arg[[#This Row],[Monto]],datos_arg[[#This Row],[Monto]]/datos_arg[[#This Row],[TC]]),0)</f>
        <v>12.66423880597015</v>
      </c>
      <c r="Y5705" s="14"/>
    </row>
    <row r="5706" spans="1:25" ht="15" customHeight="1" x14ac:dyDescent="0.25">
      <c r="A5706" s="14">
        <f t="shared" si="89"/>
        <v>5703</v>
      </c>
      <c r="B5706" s="1">
        <v>44372</v>
      </c>
      <c r="C5706" s="18">
        <f>+YEAR(datos_arg[[#This Row],[Fecha]])</f>
        <v>2021</v>
      </c>
      <c r="D5706" s="18">
        <f>+MONTH(datos_arg[[#This Row],[Fecha]])</f>
        <v>6</v>
      </c>
      <c r="E5706" s="14" t="s">
        <v>1015</v>
      </c>
      <c r="F5706" s="14" t="s">
        <v>403</v>
      </c>
      <c r="G5706" s="14" t="s">
        <v>970</v>
      </c>
      <c r="H5706" s="14" t="s">
        <v>7132</v>
      </c>
      <c r="I5706" s="14" t="s">
        <v>7132</v>
      </c>
      <c r="J5706" s="14" t="s">
        <v>425</v>
      </c>
      <c r="K5706" s="14"/>
      <c r="L5706" s="14" t="s">
        <v>425</v>
      </c>
      <c r="M5706" s="14" t="s">
        <v>433</v>
      </c>
      <c r="N5706" s="14" t="s">
        <v>185</v>
      </c>
      <c r="O5706" s="14" t="s">
        <v>6900</v>
      </c>
      <c r="P5706" s="14" t="s">
        <v>6434</v>
      </c>
      <c r="Q5706" s="14"/>
      <c r="R5706" s="14" t="s">
        <v>970</v>
      </c>
      <c r="S5706" s="14" t="s">
        <v>439</v>
      </c>
      <c r="T5706" s="35">
        <v>2605</v>
      </c>
      <c r="U5706" s="14" t="s">
        <v>4</v>
      </c>
      <c r="V5706" s="14">
        <v>167.5</v>
      </c>
      <c r="W5706" s="16">
        <f>+IF(datos_arg[[#This Row],[Moneda]]="ARS",datos_arg[[#This Row],[Monto]],datos_arg[[#This Row],[Monto]]*datos_arg[[#This Row],[TC]])</f>
        <v>2605</v>
      </c>
      <c r="X5706" s="16">
        <f>IFERROR(IF(datos_arg[[#This Row],[Moneda]]="USD",datos_arg[[#This Row],[Monto]],datos_arg[[#This Row],[Monto]]/datos_arg[[#This Row],[TC]]),0)</f>
        <v>15.552238805970148</v>
      </c>
      <c r="Y5706" s="14"/>
    </row>
    <row r="5707" spans="1:25" ht="15" customHeight="1" x14ac:dyDescent="0.25">
      <c r="A5707" s="14">
        <f t="shared" si="89"/>
        <v>5704</v>
      </c>
      <c r="B5707" s="1">
        <v>44372</v>
      </c>
      <c r="C5707" s="18">
        <f>+YEAR(datos_arg[[#This Row],[Fecha]])</f>
        <v>2021</v>
      </c>
      <c r="D5707" s="18">
        <f>+MONTH(datos_arg[[#This Row],[Fecha]])</f>
        <v>6</v>
      </c>
      <c r="E5707" s="14" t="s">
        <v>1015</v>
      </c>
      <c r="F5707" s="14" t="s">
        <v>403</v>
      </c>
      <c r="G5707" s="14" t="s">
        <v>970</v>
      </c>
      <c r="H5707" s="14" t="s">
        <v>7132</v>
      </c>
      <c r="I5707" s="14" t="s">
        <v>7132</v>
      </c>
      <c r="J5707" s="14" t="s">
        <v>425</v>
      </c>
      <c r="K5707" s="14"/>
      <c r="L5707" s="14" t="s">
        <v>425</v>
      </c>
      <c r="M5707" s="14" t="s">
        <v>515</v>
      </c>
      <c r="N5707" s="14" t="s">
        <v>645</v>
      </c>
      <c r="O5707" s="14" t="s">
        <v>6901</v>
      </c>
      <c r="P5707" s="14" t="s">
        <v>6434</v>
      </c>
      <c r="Q5707" s="14"/>
      <c r="R5707" s="14" t="s">
        <v>970</v>
      </c>
      <c r="S5707" s="14" t="s">
        <v>439</v>
      </c>
      <c r="T5707" s="35">
        <v>417.75</v>
      </c>
      <c r="U5707" s="14" t="s">
        <v>4</v>
      </c>
      <c r="V5707" s="14">
        <v>167.5</v>
      </c>
      <c r="W5707" s="16">
        <f>+IF(datos_arg[[#This Row],[Moneda]]="ARS",datos_arg[[#This Row],[Monto]],datos_arg[[#This Row],[Monto]]*datos_arg[[#This Row],[TC]])</f>
        <v>417.75</v>
      </c>
      <c r="X5707" s="16">
        <f>IFERROR(IF(datos_arg[[#This Row],[Moneda]]="USD",datos_arg[[#This Row],[Monto]],datos_arg[[#This Row],[Monto]]/datos_arg[[#This Row],[TC]]),0)</f>
        <v>2.4940298507462688</v>
      </c>
      <c r="Y5707" s="14"/>
    </row>
    <row r="5708" spans="1:25" ht="15" customHeight="1" x14ac:dyDescent="0.25">
      <c r="A5708" s="14">
        <f t="shared" si="89"/>
        <v>5705</v>
      </c>
      <c r="B5708" s="1">
        <v>44372</v>
      </c>
      <c r="C5708" s="18">
        <f>+YEAR(datos_arg[[#This Row],[Fecha]])</f>
        <v>2021</v>
      </c>
      <c r="D5708" s="18">
        <f>+MONTH(datos_arg[[#This Row],[Fecha]])</f>
        <v>6</v>
      </c>
      <c r="E5708" s="14" t="s">
        <v>1015</v>
      </c>
      <c r="F5708" s="14" t="s">
        <v>430</v>
      </c>
      <c r="G5708" s="14"/>
      <c r="H5708" s="14" t="s">
        <v>7132</v>
      </c>
      <c r="I5708" s="14" t="s">
        <v>7132</v>
      </c>
      <c r="J5708" s="14" t="s">
        <v>425</v>
      </c>
      <c r="K5708" s="14"/>
      <c r="L5708" s="14" t="s">
        <v>425</v>
      </c>
      <c r="M5708" s="14" t="s">
        <v>3963</v>
      </c>
      <c r="N5708" s="14" t="s">
        <v>158</v>
      </c>
      <c r="O5708" s="14" t="s">
        <v>6902</v>
      </c>
      <c r="P5708" s="14" t="s">
        <v>6994</v>
      </c>
      <c r="Q5708" s="14"/>
      <c r="R5708" s="14" t="s">
        <v>430</v>
      </c>
      <c r="S5708" s="14" t="s">
        <v>439</v>
      </c>
      <c r="T5708" s="35">
        <v>5000</v>
      </c>
      <c r="U5708" s="14" t="s">
        <v>4</v>
      </c>
      <c r="V5708" s="14">
        <v>167.5</v>
      </c>
      <c r="W5708" s="16">
        <f>+IF(datos_arg[[#This Row],[Moneda]]="ARS",datos_arg[[#This Row],[Monto]],datos_arg[[#This Row],[Monto]]*datos_arg[[#This Row],[TC]])</f>
        <v>5000</v>
      </c>
      <c r="X5708" s="16">
        <f>IFERROR(IF(datos_arg[[#This Row],[Moneda]]="USD",datos_arg[[#This Row],[Monto]],datos_arg[[#This Row],[Monto]]/datos_arg[[#This Row],[TC]]),0)</f>
        <v>29.850746268656717</v>
      </c>
      <c r="Y5708" s="14"/>
    </row>
    <row r="5709" spans="1:25" ht="15" customHeight="1" x14ac:dyDescent="0.25">
      <c r="A5709" s="14">
        <f t="shared" si="89"/>
        <v>5706</v>
      </c>
      <c r="B5709" s="1">
        <v>44372</v>
      </c>
      <c r="C5709" s="18">
        <f>+YEAR(datos_arg[[#This Row],[Fecha]])</f>
        <v>2021</v>
      </c>
      <c r="D5709" s="18">
        <f>+MONTH(datos_arg[[#This Row],[Fecha]])</f>
        <v>6</v>
      </c>
      <c r="E5709" s="14" t="s">
        <v>408</v>
      </c>
      <c r="F5709" s="14" t="s">
        <v>506</v>
      </c>
      <c r="G5709" s="14"/>
      <c r="H5709" s="14" t="s">
        <v>7132</v>
      </c>
      <c r="I5709" s="14" t="s">
        <v>7132</v>
      </c>
      <c r="J5709" s="14" t="s">
        <v>425</v>
      </c>
      <c r="K5709" s="14"/>
      <c r="L5709" s="14" t="s">
        <v>425</v>
      </c>
      <c r="M5709" s="14" t="s">
        <v>1763</v>
      </c>
      <c r="N5709" s="14" t="s">
        <v>1763</v>
      </c>
      <c r="O5709" s="14" t="s">
        <v>6903</v>
      </c>
      <c r="P5709" s="14"/>
      <c r="Q5709" s="14"/>
      <c r="R5709" s="14" t="s">
        <v>421</v>
      </c>
      <c r="S5709" s="14" t="s">
        <v>439</v>
      </c>
      <c r="T5709" s="35">
        <v>100000</v>
      </c>
      <c r="U5709" s="14" t="s">
        <v>4</v>
      </c>
      <c r="V5709" s="14">
        <v>167.5</v>
      </c>
      <c r="W5709" s="16">
        <f>+IF(datos_arg[[#This Row],[Moneda]]="ARS",datos_arg[[#This Row],[Monto]],datos_arg[[#This Row],[Monto]]*datos_arg[[#This Row],[TC]])</f>
        <v>100000</v>
      </c>
      <c r="X5709" s="16">
        <f>IFERROR(IF(datos_arg[[#This Row],[Moneda]]="USD",datos_arg[[#This Row],[Monto]],datos_arg[[#This Row],[Monto]]/datos_arg[[#This Row],[TC]]),0)</f>
        <v>597.01492537313436</v>
      </c>
      <c r="Y5709" s="14"/>
    </row>
    <row r="5710" spans="1:25" ht="15" customHeight="1" x14ac:dyDescent="0.25">
      <c r="A5710" s="14">
        <f t="shared" si="89"/>
        <v>5707</v>
      </c>
      <c r="B5710" s="1">
        <v>44372</v>
      </c>
      <c r="C5710" s="18">
        <f>+YEAR(datos_arg[[#This Row],[Fecha]])</f>
        <v>2021</v>
      </c>
      <c r="D5710" s="18">
        <f>+MONTH(datos_arg[[#This Row],[Fecha]])</f>
        <v>6</v>
      </c>
      <c r="E5710" s="14" t="s">
        <v>5358</v>
      </c>
      <c r="F5710" s="14" t="s">
        <v>85</v>
      </c>
      <c r="G5710" s="14"/>
      <c r="H5710" s="14" t="s">
        <v>6646</v>
      </c>
      <c r="I5710" s="14" t="s">
        <v>7132</v>
      </c>
      <c r="J5710" s="14" t="s">
        <v>425</v>
      </c>
      <c r="K5710" s="14" t="s">
        <v>420</v>
      </c>
      <c r="L5710" s="14" t="s">
        <v>425</v>
      </c>
      <c r="M5710" s="14" t="s">
        <v>6782</v>
      </c>
      <c r="N5710" s="14" t="s">
        <v>6796</v>
      </c>
      <c r="O5710" s="14" t="s">
        <v>6904</v>
      </c>
      <c r="P5710" s="14" t="s">
        <v>7006</v>
      </c>
      <c r="Q5710" s="14">
        <v>1</v>
      </c>
      <c r="R5710" s="14" t="s">
        <v>85</v>
      </c>
      <c r="S5710" s="14" t="s">
        <v>439</v>
      </c>
      <c r="T5710" s="35">
        <v>13980</v>
      </c>
      <c r="U5710" s="14" t="s">
        <v>4</v>
      </c>
      <c r="V5710" s="14">
        <v>167.5</v>
      </c>
      <c r="W5710" s="16">
        <f>+IF(datos_arg[[#This Row],[Moneda]]="ARS",datos_arg[[#This Row],[Monto]],datos_arg[[#This Row],[Monto]]*datos_arg[[#This Row],[TC]])</f>
        <v>13980</v>
      </c>
      <c r="X5710" s="16">
        <f>IFERROR(IF(datos_arg[[#This Row],[Moneda]]="USD",datos_arg[[#This Row],[Monto]],datos_arg[[#This Row],[Monto]]/datos_arg[[#This Row],[TC]]),0)</f>
        <v>83.462686567164184</v>
      </c>
      <c r="Y5710" s="14"/>
    </row>
    <row r="5711" spans="1:25" ht="15" customHeight="1" x14ac:dyDescent="0.25">
      <c r="A5711" s="14">
        <f t="shared" si="89"/>
        <v>5708</v>
      </c>
      <c r="B5711" s="1">
        <v>44372</v>
      </c>
      <c r="C5711" s="18">
        <f>+YEAR(datos_arg[[#This Row],[Fecha]])</f>
        <v>2021</v>
      </c>
      <c r="D5711" s="18">
        <f>+MONTH(datos_arg[[#This Row],[Fecha]])</f>
        <v>6</v>
      </c>
      <c r="E5711" s="14" t="s">
        <v>5358</v>
      </c>
      <c r="F5711" s="14" t="s">
        <v>85</v>
      </c>
      <c r="G5711" s="14"/>
      <c r="H5711" s="14" t="s">
        <v>6646</v>
      </c>
      <c r="I5711" s="14" t="s">
        <v>7132</v>
      </c>
      <c r="J5711" s="14" t="s">
        <v>425</v>
      </c>
      <c r="K5711" s="14" t="s">
        <v>420</v>
      </c>
      <c r="L5711" s="14" t="s">
        <v>425</v>
      </c>
      <c r="M5711" s="14" t="s">
        <v>1773</v>
      </c>
      <c r="N5711" s="14" t="s">
        <v>6796</v>
      </c>
      <c r="O5711" s="14" t="s">
        <v>6905</v>
      </c>
      <c r="P5711" s="14" t="s">
        <v>7006</v>
      </c>
      <c r="Q5711" s="14">
        <v>4</v>
      </c>
      <c r="R5711" s="14" t="s">
        <v>85</v>
      </c>
      <c r="S5711" s="14" t="s">
        <v>439</v>
      </c>
      <c r="T5711" s="35">
        <v>43200</v>
      </c>
      <c r="U5711" s="14" t="s">
        <v>4</v>
      </c>
      <c r="V5711" s="14">
        <v>167.5</v>
      </c>
      <c r="W5711" s="16">
        <f>+IF(datos_arg[[#This Row],[Moneda]]="ARS",datos_arg[[#This Row],[Monto]],datos_arg[[#This Row],[Monto]]*datos_arg[[#This Row],[TC]])</f>
        <v>43200</v>
      </c>
      <c r="X5711" s="16">
        <f>IFERROR(IF(datos_arg[[#This Row],[Moneda]]="USD",datos_arg[[#This Row],[Monto]],datos_arg[[#This Row],[Monto]]/datos_arg[[#This Row],[TC]]),0)</f>
        <v>257.91044776119401</v>
      </c>
      <c r="Y5711" s="14"/>
    </row>
    <row r="5712" spans="1:25" ht="15" customHeight="1" x14ac:dyDescent="0.25">
      <c r="A5712" s="14">
        <f t="shared" si="89"/>
        <v>5709</v>
      </c>
      <c r="B5712" s="1">
        <v>44372</v>
      </c>
      <c r="C5712" s="18">
        <f>+YEAR(datos_arg[[#This Row],[Fecha]])</f>
        <v>2021</v>
      </c>
      <c r="D5712" s="18">
        <f>+MONTH(datos_arg[[#This Row],[Fecha]])</f>
        <v>6</v>
      </c>
      <c r="E5712" s="14" t="s">
        <v>5358</v>
      </c>
      <c r="F5712" s="14" t="s">
        <v>4109</v>
      </c>
      <c r="G5712" s="14"/>
      <c r="H5712" s="14" t="s">
        <v>6646</v>
      </c>
      <c r="I5712" s="14" t="s">
        <v>7132</v>
      </c>
      <c r="J5712" s="14" t="s">
        <v>425</v>
      </c>
      <c r="K5712" s="14" t="s">
        <v>420</v>
      </c>
      <c r="L5712" s="14" t="s">
        <v>422</v>
      </c>
      <c r="M5712" s="14" t="s">
        <v>533</v>
      </c>
      <c r="N5712" s="14" t="s">
        <v>6796</v>
      </c>
      <c r="O5712" s="14" t="s">
        <v>6906</v>
      </c>
      <c r="P5712" s="14" t="s">
        <v>7006</v>
      </c>
      <c r="Q5712" s="14">
        <v>1</v>
      </c>
      <c r="R5712" s="14" t="s">
        <v>4109</v>
      </c>
      <c r="S5712" s="14" t="s">
        <v>439</v>
      </c>
      <c r="T5712" s="35">
        <v>4925</v>
      </c>
      <c r="U5712" s="14" t="s">
        <v>4</v>
      </c>
      <c r="V5712" s="14">
        <v>167.5</v>
      </c>
      <c r="W5712" s="16">
        <f>+IF(datos_arg[[#This Row],[Moneda]]="ARS",datos_arg[[#This Row],[Monto]],datos_arg[[#This Row],[Monto]]*datos_arg[[#This Row],[TC]])</f>
        <v>4925</v>
      </c>
      <c r="X5712" s="16">
        <f>IFERROR(IF(datos_arg[[#This Row],[Moneda]]="USD",datos_arg[[#This Row],[Monto]],datos_arg[[#This Row],[Monto]]/datos_arg[[#This Row],[TC]]),0)</f>
        <v>29.402985074626866</v>
      </c>
      <c r="Y5712" s="14"/>
    </row>
    <row r="5713" spans="1:25" ht="15" customHeight="1" x14ac:dyDescent="0.25">
      <c r="A5713" s="14">
        <f t="shared" si="89"/>
        <v>5710</v>
      </c>
      <c r="B5713" s="1">
        <v>44372</v>
      </c>
      <c r="C5713" s="18">
        <f>+YEAR(datos_arg[[#This Row],[Fecha]])</f>
        <v>2021</v>
      </c>
      <c r="D5713" s="18">
        <f>+MONTH(datos_arg[[#This Row],[Fecha]])</f>
        <v>6</v>
      </c>
      <c r="E5713" s="14" t="s">
        <v>1015</v>
      </c>
      <c r="F5713" s="14" t="s">
        <v>403</v>
      </c>
      <c r="G5713" s="14" t="s">
        <v>5382</v>
      </c>
      <c r="H5713" s="14" t="s">
        <v>6646</v>
      </c>
      <c r="I5713" s="14" t="s">
        <v>7132</v>
      </c>
      <c r="J5713" s="14" t="s">
        <v>425</v>
      </c>
      <c r="K5713" s="14" t="s">
        <v>421</v>
      </c>
      <c r="L5713" s="14" t="s">
        <v>421</v>
      </c>
      <c r="M5713" s="14" t="s">
        <v>989</v>
      </c>
      <c r="N5713" s="14" t="s">
        <v>327</v>
      </c>
      <c r="O5713" s="14" t="s">
        <v>2639</v>
      </c>
      <c r="P5713" s="14" t="s">
        <v>7007</v>
      </c>
      <c r="Q5713" s="14">
        <v>70</v>
      </c>
      <c r="R5713" s="14" t="s">
        <v>5382</v>
      </c>
      <c r="S5713" s="14" t="s">
        <v>439</v>
      </c>
      <c r="T5713" s="35">
        <v>32550</v>
      </c>
      <c r="U5713" s="14" t="s">
        <v>4</v>
      </c>
      <c r="V5713" s="14">
        <v>167.5</v>
      </c>
      <c r="W5713" s="16">
        <f>+IF(datos_arg[[#This Row],[Moneda]]="ARS",datos_arg[[#This Row],[Monto]],datos_arg[[#This Row],[Monto]]*datos_arg[[#This Row],[TC]])</f>
        <v>32550</v>
      </c>
      <c r="X5713" s="16">
        <f>IFERROR(IF(datos_arg[[#This Row],[Moneda]]="USD",datos_arg[[#This Row],[Monto]],datos_arg[[#This Row],[Monto]]/datos_arg[[#This Row],[TC]]),0)</f>
        <v>194.32835820895522</v>
      </c>
      <c r="Y5713" s="14"/>
    </row>
    <row r="5714" spans="1:25" ht="15" customHeight="1" x14ac:dyDescent="0.25">
      <c r="A5714" s="14">
        <f t="shared" si="89"/>
        <v>5711</v>
      </c>
      <c r="B5714" s="1">
        <v>44372</v>
      </c>
      <c r="C5714" s="18">
        <f>+YEAR(datos_arg[[#This Row],[Fecha]])</f>
        <v>2021</v>
      </c>
      <c r="D5714" s="18">
        <f>+MONTH(datos_arg[[#This Row],[Fecha]])</f>
        <v>6</v>
      </c>
      <c r="E5714" s="14" t="s">
        <v>1015</v>
      </c>
      <c r="F5714" s="14" t="s">
        <v>430</v>
      </c>
      <c r="G5714" s="14"/>
      <c r="H5714" s="14" t="s">
        <v>7132</v>
      </c>
      <c r="I5714" s="14" t="s">
        <v>7132</v>
      </c>
      <c r="J5714" s="14" t="s">
        <v>425</v>
      </c>
      <c r="K5714" s="14"/>
      <c r="L5714" s="14" t="s">
        <v>425</v>
      </c>
      <c r="M5714" s="14" t="s">
        <v>57</v>
      </c>
      <c r="N5714" s="14" t="s">
        <v>7794</v>
      </c>
      <c r="O5714" s="14" t="s">
        <v>6907</v>
      </c>
      <c r="P5714" s="14" t="s">
        <v>7005</v>
      </c>
      <c r="Q5714" s="14"/>
      <c r="R5714" s="14" t="s">
        <v>430</v>
      </c>
      <c r="S5714" s="14" t="s">
        <v>613</v>
      </c>
      <c r="T5714" s="35">
        <v>321</v>
      </c>
      <c r="U5714" s="14" t="s">
        <v>4</v>
      </c>
      <c r="V5714" s="14">
        <v>167.5</v>
      </c>
      <c r="W5714" s="16">
        <f>+IF(datos_arg[[#This Row],[Moneda]]="ARS",datos_arg[[#This Row],[Monto]],datos_arg[[#This Row],[Monto]]*datos_arg[[#This Row],[TC]])</f>
        <v>321</v>
      </c>
      <c r="X5714" s="16">
        <f>IFERROR(IF(datos_arg[[#This Row],[Moneda]]="USD",datos_arg[[#This Row],[Monto]],datos_arg[[#This Row],[Monto]]/datos_arg[[#This Row],[TC]]),0)</f>
        <v>1.9164179104477612</v>
      </c>
      <c r="Y5714" s="14"/>
    </row>
    <row r="5715" spans="1:25" ht="15" customHeight="1" x14ac:dyDescent="0.25">
      <c r="A5715" s="14">
        <f t="shared" si="89"/>
        <v>5712</v>
      </c>
      <c r="B5715" s="1">
        <v>44372</v>
      </c>
      <c r="C5715" s="18">
        <f>+YEAR(datos_arg[[#This Row],[Fecha]])</f>
        <v>2021</v>
      </c>
      <c r="D5715" s="18">
        <f>+MONTH(datos_arg[[#This Row],[Fecha]])</f>
        <v>6</v>
      </c>
      <c r="E5715" s="14" t="s">
        <v>5358</v>
      </c>
      <c r="F5715" s="14" t="s">
        <v>969</v>
      </c>
      <c r="G5715" s="14"/>
      <c r="H5715" s="14" t="s">
        <v>7132</v>
      </c>
      <c r="I5715" s="14" t="s">
        <v>7132</v>
      </c>
      <c r="J5715" s="14" t="s">
        <v>425</v>
      </c>
      <c r="K5715" s="14"/>
      <c r="L5715" s="14" t="s">
        <v>425</v>
      </c>
      <c r="M5715" s="14" t="s">
        <v>1359</v>
      </c>
      <c r="N5715" s="14" t="s">
        <v>100</v>
      </c>
      <c r="O5715" s="14" t="s">
        <v>6908</v>
      </c>
      <c r="P5715" s="14" t="s">
        <v>7003</v>
      </c>
      <c r="Q5715" s="14">
        <v>1</v>
      </c>
      <c r="R5715" s="14" t="s">
        <v>969</v>
      </c>
      <c r="S5715" s="14" t="s">
        <v>1762</v>
      </c>
      <c r="T5715" s="35">
        <v>6647</v>
      </c>
      <c r="U5715" s="14" t="s">
        <v>4</v>
      </c>
      <c r="V5715" s="14">
        <v>167.5</v>
      </c>
      <c r="W5715" s="16">
        <f>+IF(datos_arg[[#This Row],[Moneda]]="ARS",datos_arg[[#This Row],[Monto]],datos_arg[[#This Row],[Monto]]*datos_arg[[#This Row],[TC]])</f>
        <v>6647</v>
      </c>
      <c r="X5715" s="16">
        <f>IFERROR(IF(datos_arg[[#This Row],[Moneda]]="USD",datos_arg[[#This Row],[Monto]],datos_arg[[#This Row],[Monto]]/datos_arg[[#This Row],[TC]]),0)</f>
        <v>39.683582089552239</v>
      </c>
      <c r="Y5715" s="14"/>
    </row>
    <row r="5716" spans="1:25" ht="15" customHeight="1" x14ac:dyDescent="0.25">
      <c r="A5716" s="14">
        <f t="shared" si="89"/>
        <v>5713</v>
      </c>
      <c r="B5716" s="1">
        <v>44372</v>
      </c>
      <c r="C5716" s="18">
        <f>+YEAR(datos_arg[[#This Row],[Fecha]])</f>
        <v>2021</v>
      </c>
      <c r="D5716" s="18">
        <f>+MONTH(datos_arg[[#This Row],[Fecha]])</f>
        <v>6</v>
      </c>
      <c r="E5716" s="14" t="s">
        <v>5358</v>
      </c>
      <c r="F5716" s="14" t="s">
        <v>969</v>
      </c>
      <c r="G5716" s="14"/>
      <c r="H5716" s="14" t="s">
        <v>7132</v>
      </c>
      <c r="I5716" s="14" t="s">
        <v>7132</v>
      </c>
      <c r="J5716" s="14" t="s">
        <v>425</v>
      </c>
      <c r="K5716" s="14"/>
      <c r="L5716" s="14" t="s">
        <v>425</v>
      </c>
      <c r="M5716" s="14" t="s">
        <v>2017</v>
      </c>
      <c r="N5716" s="14" t="s">
        <v>100</v>
      </c>
      <c r="O5716" s="14" t="s">
        <v>6909</v>
      </c>
      <c r="P5716" s="14" t="s">
        <v>7003</v>
      </c>
      <c r="Q5716" s="14">
        <v>4</v>
      </c>
      <c r="R5716" s="14" t="s">
        <v>969</v>
      </c>
      <c r="S5716" s="14" t="s">
        <v>1762</v>
      </c>
      <c r="T5716" s="35">
        <v>11640</v>
      </c>
      <c r="U5716" s="14" t="s">
        <v>4</v>
      </c>
      <c r="V5716" s="14">
        <v>167.5</v>
      </c>
      <c r="W5716" s="16">
        <f>+IF(datos_arg[[#This Row],[Moneda]]="ARS",datos_arg[[#This Row],[Monto]],datos_arg[[#This Row],[Monto]]*datos_arg[[#This Row],[TC]])</f>
        <v>11640</v>
      </c>
      <c r="X5716" s="16">
        <f>IFERROR(IF(datos_arg[[#This Row],[Moneda]]="USD",datos_arg[[#This Row],[Monto]],datos_arg[[#This Row],[Monto]]/datos_arg[[#This Row],[TC]]),0)</f>
        <v>69.492537313432834</v>
      </c>
      <c r="Y5716" s="14"/>
    </row>
    <row r="5717" spans="1:25" ht="15" customHeight="1" x14ac:dyDescent="0.25">
      <c r="A5717" s="14">
        <f t="shared" si="89"/>
        <v>5714</v>
      </c>
      <c r="B5717" s="1">
        <v>44372</v>
      </c>
      <c r="C5717" s="18">
        <f>+YEAR(datos_arg[[#This Row],[Fecha]])</f>
        <v>2021</v>
      </c>
      <c r="D5717" s="18">
        <f>+MONTH(datos_arg[[#This Row],[Fecha]])</f>
        <v>6</v>
      </c>
      <c r="E5717" s="14" t="s">
        <v>5358</v>
      </c>
      <c r="F5717" s="14" t="s">
        <v>969</v>
      </c>
      <c r="G5717" s="14"/>
      <c r="H5717" s="14" t="s">
        <v>7132</v>
      </c>
      <c r="I5717" s="14" t="s">
        <v>7132</v>
      </c>
      <c r="J5717" s="14" t="s">
        <v>425</v>
      </c>
      <c r="K5717" s="14"/>
      <c r="L5717" s="14" t="s">
        <v>425</v>
      </c>
      <c r="M5717" s="14" t="s">
        <v>1359</v>
      </c>
      <c r="N5717" s="14" t="s">
        <v>100</v>
      </c>
      <c r="O5717" s="14" t="s">
        <v>6910</v>
      </c>
      <c r="P5717" s="14" t="s">
        <v>7003</v>
      </c>
      <c r="Q5717" s="14">
        <v>2</v>
      </c>
      <c r="R5717" s="14" t="s">
        <v>969</v>
      </c>
      <c r="S5717" s="14" t="s">
        <v>1762</v>
      </c>
      <c r="T5717" s="35">
        <v>3190</v>
      </c>
      <c r="U5717" s="14" t="s">
        <v>4</v>
      </c>
      <c r="V5717" s="14">
        <v>167.5</v>
      </c>
      <c r="W5717" s="16">
        <f>+IF(datos_arg[[#This Row],[Moneda]]="ARS",datos_arg[[#This Row],[Monto]],datos_arg[[#This Row],[Monto]]*datos_arg[[#This Row],[TC]])</f>
        <v>3190</v>
      </c>
      <c r="X5717" s="16">
        <f>IFERROR(IF(datos_arg[[#This Row],[Moneda]]="USD",datos_arg[[#This Row],[Monto]],datos_arg[[#This Row],[Monto]]/datos_arg[[#This Row],[TC]]),0)</f>
        <v>19.044776119402986</v>
      </c>
      <c r="Y5717" s="14"/>
    </row>
    <row r="5718" spans="1:25" ht="15" customHeight="1" x14ac:dyDescent="0.25">
      <c r="A5718" s="14">
        <f t="shared" si="89"/>
        <v>5715</v>
      </c>
      <c r="B5718" s="1">
        <v>44372</v>
      </c>
      <c r="C5718" s="18">
        <f>+YEAR(datos_arg[[#This Row],[Fecha]])</f>
        <v>2021</v>
      </c>
      <c r="D5718" s="18">
        <f>+MONTH(datos_arg[[#This Row],[Fecha]])</f>
        <v>6</v>
      </c>
      <c r="E5718" s="14" t="s">
        <v>5358</v>
      </c>
      <c r="F5718" s="14" t="s">
        <v>969</v>
      </c>
      <c r="G5718" s="14"/>
      <c r="H5718" s="14" t="s">
        <v>7132</v>
      </c>
      <c r="I5718" s="14" t="s">
        <v>7132</v>
      </c>
      <c r="J5718" s="14" t="s">
        <v>425</v>
      </c>
      <c r="K5718" s="14"/>
      <c r="L5718" s="14" t="s">
        <v>425</v>
      </c>
      <c r="M5718" s="14" t="s">
        <v>1359</v>
      </c>
      <c r="N5718" s="14" t="s">
        <v>100</v>
      </c>
      <c r="O5718" s="14" t="s">
        <v>6911</v>
      </c>
      <c r="P5718" s="14" t="s">
        <v>7003</v>
      </c>
      <c r="Q5718" s="14">
        <v>4</v>
      </c>
      <c r="R5718" s="14" t="s">
        <v>969</v>
      </c>
      <c r="S5718" s="14" t="s">
        <v>1762</v>
      </c>
      <c r="T5718" s="35">
        <v>10396</v>
      </c>
      <c r="U5718" s="14" t="s">
        <v>4</v>
      </c>
      <c r="V5718" s="14">
        <v>167.5</v>
      </c>
      <c r="W5718" s="16">
        <f>+IF(datos_arg[[#This Row],[Moneda]]="ARS",datos_arg[[#This Row],[Monto]],datos_arg[[#This Row],[Monto]]*datos_arg[[#This Row],[TC]])</f>
        <v>10396</v>
      </c>
      <c r="X5718" s="16">
        <f>IFERROR(IF(datos_arg[[#This Row],[Moneda]]="USD",datos_arg[[#This Row],[Monto]],datos_arg[[#This Row],[Monto]]/datos_arg[[#This Row],[TC]]),0)</f>
        <v>62.065671641791042</v>
      </c>
      <c r="Y5718" s="14"/>
    </row>
    <row r="5719" spans="1:25" ht="15" customHeight="1" x14ac:dyDescent="0.25">
      <c r="A5719" s="14">
        <f t="shared" si="89"/>
        <v>5716</v>
      </c>
      <c r="B5719" s="1">
        <v>44372</v>
      </c>
      <c r="C5719" s="18">
        <f>+YEAR(datos_arg[[#This Row],[Fecha]])</f>
        <v>2021</v>
      </c>
      <c r="D5719" s="18">
        <f>+MONTH(datos_arg[[#This Row],[Fecha]])</f>
        <v>6</v>
      </c>
      <c r="E5719" s="14" t="s">
        <v>1015</v>
      </c>
      <c r="F5719" s="14" t="s">
        <v>403</v>
      </c>
      <c r="G5719" s="14" t="s">
        <v>5383</v>
      </c>
      <c r="H5719" s="14" t="s">
        <v>7132</v>
      </c>
      <c r="I5719" s="14" t="s">
        <v>7132</v>
      </c>
      <c r="J5719" s="14" t="s">
        <v>425</v>
      </c>
      <c r="K5719" s="14"/>
      <c r="L5719" s="14" t="s">
        <v>422</v>
      </c>
      <c r="M5719" s="14" t="s">
        <v>1526</v>
      </c>
      <c r="N5719" s="14" t="s">
        <v>100</v>
      </c>
      <c r="O5719" s="14" t="s">
        <v>6912</v>
      </c>
      <c r="P5719" s="14" t="s">
        <v>7003</v>
      </c>
      <c r="Q5719" s="14">
        <v>10</v>
      </c>
      <c r="R5719" s="14" t="s">
        <v>5383</v>
      </c>
      <c r="S5719" s="14" t="s">
        <v>1762</v>
      </c>
      <c r="T5719" s="35">
        <v>5900</v>
      </c>
      <c r="U5719" s="14" t="s">
        <v>4</v>
      </c>
      <c r="V5719" s="14">
        <v>167.5</v>
      </c>
      <c r="W5719" s="16">
        <f>+IF(datos_arg[[#This Row],[Moneda]]="ARS",datos_arg[[#This Row],[Monto]],datos_arg[[#This Row],[Monto]]*datos_arg[[#This Row],[TC]])</f>
        <v>5900</v>
      </c>
      <c r="X5719" s="16">
        <f>IFERROR(IF(datos_arg[[#This Row],[Moneda]]="USD",datos_arg[[#This Row],[Monto]],datos_arg[[#This Row],[Monto]]/datos_arg[[#This Row],[TC]]),0)</f>
        <v>35.223880597014926</v>
      </c>
      <c r="Y5719" s="14"/>
    </row>
    <row r="5720" spans="1:25" ht="15" customHeight="1" x14ac:dyDescent="0.25">
      <c r="A5720" s="14">
        <f t="shared" si="89"/>
        <v>5717</v>
      </c>
      <c r="B5720" s="1">
        <v>44372</v>
      </c>
      <c r="C5720" s="18">
        <f>+YEAR(datos_arg[[#This Row],[Fecha]])</f>
        <v>2021</v>
      </c>
      <c r="D5720" s="18">
        <f>+MONTH(datos_arg[[#This Row],[Fecha]])</f>
        <v>6</v>
      </c>
      <c r="E5720" s="14" t="s">
        <v>5358</v>
      </c>
      <c r="F5720" s="14" t="s">
        <v>969</v>
      </c>
      <c r="G5720" s="14"/>
      <c r="H5720" s="14" t="s">
        <v>433</v>
      </c>
      <c r="I5720" s="14" t="s">
        <v>6718</v>
      </c>
      <c r="J5720" s="14" t="s">
        <v>425</v>
      </c>
      <c r="K5720" s="14"/>
      <c r="L5720" s="14" t="s">
        <v>425</v>
      </c>
      <c r="M5720" s="14" t="s">
        <v>6783</v>
      </c>
      <c r="N5720" s="14" t="s">
        <v>524</v>
      </c>
      <c r="O5720" s="14" t="s">
        <v>6913</v>
      </c>
      <c r="P5720" s="14"/>
      <c r="Q5720" s="14">
        <v>17</v>
      </c>
      <c r="R5720" s="14" t="s">
        <v>969</v>
      </c>
      <c r="S5720" s="14" t="s">
        <v>439</v>
      </c>
      <c r="T5720" s="35">
        <v>13600</v>
      </c>
      <c r="U5720" s="14" t="s">
        <v>4</v>
      </c>
      <c r="V5720" s="14">
        <v>167.5</v>
      </c>
      <c r="W5720" s="16">
        <f>+IF(datos_arg[[#This Row],[Moneda]]="ARS",datos_arg[[#This Row],[Monto]],datos_arg[[#This Row],[Monto]]*datos_arg[[#This Row],[TC]])</f>
        <v>13600</v>
      </c>
      <c r="X5720" s="16">
        <f>IFERROR(IF(datos_arg[[#This Row],[Moneda]]="USD",datos_arg[[#This Row],[Monto]],datos_arg[[#This Row],[Monto]]/datos_arg[[#This Row],[TC]]),0)</f>
        <v>81.194029850746276</v>
      </c>
      <c r="Y5720" s="14"/>
    </row>
    <row r="5721" spans="1:25" ht="15" customHeight="1" x14ac:dyDescent="0.25">
      <c r="A5721" s="14">
        <f t="shared" si="89"/>
        <v>5718</v>
      </c>
      <c r="B5721" s="1">
        <v>44372</v>
      </c>
      <c r="C5721" s="18">
        <f>+YEAR(datos_arg[[#This Row],[Fecha]])</f>
        <v>2021</v>
      </c>
      <c r="D5721" s="18">
        <f>+MONTH(datos_arg[[#This Row],[Fecha]])</f>
        <v>6</v>
      </c>
      <c r="E5721" s="14" t="s">
        <v>1015</v>
      </c>
      <c r="F5721" s="14" t="s">
        <v>403</v>
      </c>
      <c r="G5721" s="14" t="s">
        <v>5383</v>
      </c>
      <c r="H5721" s="14" t="s">
        <v>433</v>
      </c>
      <c r="I5721" s="14" t="s">
        <v>6718</v>
      </c>
      <c r="J5721" s="14" t="s">
        <v>425</v>
      </c>
      <c r="K5721" s="14"/>
      <c r="L5721" s="14" t="s">
        <v>422</v>
      </c>
      <c r="M5721" s="14" t="s">
        <v>780</v>
      </c>
      <c r="N5721" s="14" t="s">
        <v>524</v>
      </c>
      <c r="O5721" s="14" t="s">
        <v>6914</v>
      </c>
      <c r="P5721" s="14"/>
      <c r="Q5721" s="14">
        <v>2</v>
      </c>
      <c r="R5721" s="14" t="s">
        <v>5383</v>
      </c>
      <c r="S5721" s="14" t="s">
        <v>439</v>
      </c>
      <c r="T5721" s="35">
        <v>2100</v>
      </c>
      <c r="U5721" s="14" t="s">
        <v>4</v>
      </c>
      <c r="V5721" s="14">
        <v>167.5</v>
      </c>
      <c r="W5721" s="16">
        <f>+IF(datos_arg[[#This Row],[Moneda]]="ARS",datos_arg[[#This Row],[Monto]],datos_arg[[#This Row],[Monto]]*datos_arg[[#This Row],[TC]])</f>
        <v>2100</v>
      </c>
      <c r="X5721" s="16">
        <f>IFERROR(IF(datos_arg[[#This Row],[Moneda]]="USD",datos_arg[[#This Row],[Monto]],datos_arg[[#This Row],[Monto]]/datos_arg[[#This Row],[TC]]),0)</f>
        <v>12.537313432835822</v>
      </c>
      <c r="Y5721" s="14"/>
    </row>
    <row r="5722" spans="1:25" ht="15" customHeight="1" x14ac:dyDescent="0.25">
      <c r="A5722" s="14">
        <f t="shared" si="89"/>
        <v>5719</v>
      </c>
      <c r="B5722" s="1">
        <v>44372</v>
      </c>
      <c r="C5722" s="18">
        <f>+YEAR(datos_arg[[#This Row],[Fecha]])</f>
        <v>2021</v>
      </c>
      <c r="D5722" s="18">
        <f>+MONTH(datos_arg[[#This Row],[Fecha]])</f>
        <v>6</v>
      </c>
      <c r="E5722" s="14" t="s">
        <v>1015</v>
      </c>
      <c r="F5722" s="14" t="s">
        <v>430</v>
      </c>
      <c r="G5722" s="14"/>
      <c r="H5722" s="14" t="s">
        <v>7132</v>
      </c>
      <c r="I5722" s="14" t="s">
        <v>7132</v>
      </c>
      <c r="J5722" s="14" t="s">
        <v>425</v>
      </c>
      <c r="K5722" s="14"/>
      <c r="L5722" s="14" t="s">
        <v>425</v>
      </c>
      <c r="M5722" s="14" t="s">
        <v>60</v>
      </c>
      <c r="N5722" s="14" t="s">
        <v>26</v>
      </c>
      <c r="O5722" s="14" t="s">
        <v>4307</v>
      </c>
      <c r="P5722" s="14"/>
      <c r="Q5722" s="14"/>
      <c r="R5722" s="14" t="s">
        <v>430</v>
      </c>
      <c r="S5722" s="14" t="s">
        <v>439</v>
      </c>
      <c r="T5722" s="35">
        <v>5600</v>
      </c>
      <c r="U5722" s="14" t="s">
        <v>4</v>
      </c>
      <c r="V5722" s="14">
        <v>167.5</v>
      </c>
      <c r="W5722" s="16">
        <f>+IF(datos_arg[[#This Row],[Moneda]]="ARS",datos_arg[[#This Row],[Monto]],datos_arg[[#This Row],[Monto]]*datos_arg[[#This Row],[TC]])</f>
        <v>5600</v>
      </c>
      <c r="X5722" s="16">
        <f>IFERROR(IF(datos_arg[[#This Row],[Moneda]]="USD",datos_arg[[#This Row],[Monto]],datos_arg[[#This Row],[Monto]]/datos_arg[[#This Row],[TC]]),0)</f>
        <v>33.432835820895519</v>
      </c>
      <c r="Y5722" s="14"/>
    </row>
    <row r="5723" spans="1:25" ht="15" customHeight="1" x14ac:dyDescent="0.25">
      <c r="A5723" s="14">
        <f t="shared" si="89"/>
        <v>5720</v>
      </c>
      <c r="B5723" s="1">
        <v>44372</v>
      </c>
      <c r="C5723" s="18">
        <f>+YEAR(datos_arg[[#This Row],[Fecha]])</f>
        <v>2021</v>
      </c>
      <c r="D5723" s="18">
        <f>+MONTH(datos_arg[[#This Row],[Fecha]])</f>
        <v>6</v>
      </c>
      <c r="E5723" s="14" t="s">
        <v>1015</v>
      </c>
      <c r="F5723" s="14" t="s">
        <v>403</v>
      </c>
      <c r="G5723" s="14" t="s">
        <v>6645</v>
      </c>
      <c r="H5723" s="14" t="s">
        <v>532</v>
      </c>
      <c r="I5723" s="14" t="s">
        <v>7132</v>
      </c>
      <c r="J5723" s="14" t="s">
        <v>425</v>
      </c>
      <c r="K5723" s="14" t="s">
        <v>421</v>
      </c>
      <c r="L5723" s="14" t="s">
        <v>421</v>
      </c>
      <c r="M5723" s="14" t="s">
        <v>804</v>
      </c>
      <c r="N5723" s="14" t="s">
        <v>26</v>
      </c>
      <c r="O5723" s="14" t="s">
        <v>3548</v>
      </c>
      <c r="P5723" s="14" t="s">
        <v>7008</v>
      </c>
      <c r="Q5723" s="14">
        <v>294</v>
      </c>
      <c r="R5723" s="14" t="s">
        <v>6645</v>
      </c>
      <c r="S5723" s="14" t="s">
        <v>421</v>
      </c>
      <c r="T5723" s="35">
        <v>62280</v>
      </c>
      <c r="U5723" s="14" t="s">
        <v>4</v>
      </c>
      <c r="V5723" s="14">
        <v>167.5</v>
      </c>
      <c r="W5723" s="16">
        <f>+IF(datos_arg[[#This Row],[Moneda]]="ARS",datos_arg[[#This Row],[Monto]],datos_arg[[#This Row],[Monto]]*datos_arg[[#This Row],[TC]])</f>
        <v>62280</v>
      </c>
      <c r="X5723" s="16">
        <f>IFERROR(IF(datos_arg[[#This Row],[Moneda]]="USD",datos_arg[[#This Row],[Monto]],datos_arg[[#This Row],[Monto]]/datos_arg[[#This Row],[TC]]),0)</f>
        <v>371.82089552238807</v>
      </c>
      <c r="Y5723" s="14"/>
    </row>
    <row r="5724" spans="1:25" ht="15" customHeight="1" x14ac:dyDescent="0.25">
      <c r="A5724" s="14">
        <f t="shared" si="89"/>
        <v>5721</v>
      </c>
      <c r="B5724" s="1">
        <v>44372</v>
      </c>
      <c r="C5724" s="18">
        <f>+YEAR(datos_arg[[#This Row],[Fecha]])</f>
        <v>2021</v>
      </c>
      <c r="D5724" s="18">
        <f>+MONTH(datos_arg[[#This Row],[Fecha]])</f>
        <v>6</v>
      </c>
      <c r="E5724" s="14" t="s">
        <v>5358</v>
      </c>
      <c r="F5724" s="14" t="s">
        <v>4110</v>
      </c>
      <c r="G5724" s="14"/>
      <c r="H5724" s="14" t="s">
        <v>532</v>
      </c>
      <c r="I5724" s="14" t="s">
        <v>7132</v>
      </c>
      <c r="J5724" s="14" t="s">
        <v>425</v>
      </c>
      <c r="K5724" s="14" t="s">
        <v>421</v>
      </c>
      <c r="L5724" s="14" t="s">
        <v>426</v>
      </c>
      <c r="M5724" s="14" t="s">
        <v>1236</v>
      </c>
      <c r="N5724" s="14" t="s">
        <v>524</v>
      </c>
      <c r="O5724" s="14" t="s">
        <v>6915</v>
      </c>
      <c r="P5724" s="14" t="s">
        <v>7008</v>
      </c>
      <c r="Q5724" s="14">
        <v>1</v>
      </c>
      <c r="R5724" s="14" t="s">
        <v>4110</v>
      </c>
      <c r="S5724" s="14" t="s">
        <v>421</v>
      </c>
      <c r="T5724" s="35">
        <v>7260</v>
      </c>
      <c r="U5724" s="14" t="s">
        <v>4</v>
      </c>
      <c r="V5724" s="14">
        <v>167.5</v>
      </c>
      <c r="W5724" s="16">
        <f>+IF(datos_arg[[#This Row],[Moneda]]="ARS",datos_arg[[#This Row],[Monto]],datos_arg[[#This Row],[Monto]]*datos_arg[[#This Row],[TC]])</f>
        <v>7260</v>
      </c>
      <c r="X5724" s="16">
        <f>IFERROR(IF(datos_arg[[#This Row],[Moneda]]="USD",datos_arg[[#This Row],[Monto]],datos_arg[[#This Row],[Monto]]/datos_arg[[#This Row],[TC]]),0)</f>
        <v>43.343283582089555</v>
      </c>
      <c r="Y5724" s="14"/>
    </row>
    <row r="5725" spans="1:25" ht="15" customHeight="1" x14ac:dyDescent="0.25">
      <c r="A5725" s="14">
        <f t="shared" si="89"/>
        <v>5722</v>
      </c>
      <c r="B5725" s="1">
        <v>44372</v>
      </c>
      <c r="C5725" s="18">
        <f>+YEAR(datos_arg[[#This Row],[Fecha]])</f>
        <v>2021</v>
      </c>
      <c r="D5725" s="18">
        <f>+MONTH(datos_arg[[#This Row],[Fecha]])</f>
        <v>6</v>
      </c>
      <c r="E5725" s="14" t="s">
        <v>1015</v>
      </c>
      <c r="F5725" s="14" t="s">
        <v>403</v>
      </c>
      <c r="G5725" s="14" t="s">
        <v>5383</v>
      </c>
      <c r="H5725" s="14" t="s">
        <v>532</v>
      </c>
      <c r="I5725" s="14" t="s">
        <v>7132</v>
      </c>
      <c r="J5725" s="14" t="s">
        <v>425</v>
      </c>
      <c r="K5725" s="14" t="s">
        <v>421</v>
      </c>
      <c r="L5725" s="14" t="s">
        <v>425</v>
      </c>
      <c r="M5725" s="14" t="s">
        <v>158</v>
      </c>
      <c r="N5725" s="14" t="s">
        <v>524</v>
      </c>
      <c r="O5725" s="14" t="s">
        <v>6916</v>
      </c>
      <c r="P5725" s="14" t="s">
        <v>7008</v>
      </c>
      <c r="Q5725" s="14"/>
      <c r="R5725" s="14" t="s">
        <v>5383</v>
      </c>
      <c r="S5725" s="14" t="s">
        <v>421</v>
      </c>
      <c r="T5725" s="35">
        <v>3100</v>
      </c>
      <c r="U5725" s="14" t="s">
        <v>4</v>
      </c>
      <c r="V5725" s="14">
        <v>167.5</v>
      </c>
      <c r="W5725" s="16">
        <f>+IF(datos_arg[[#This Row],[Moneda]]="ARS",datos_arg[[#This Row],[Monto]],datos_arg[[#This Row],[Monto]]*datos_arg[[#This Row],[TC]])</f>
        <v>3100</v>
      </c>
      <c r="X5725" s="16">
        <f>IFERROR(IF(datos_arg[[#This Row],[Moneda]]="USD",datos_arg[[#This Row],[Monto]],datos_arg[[#This Row],[Monto]]/datos_arg[[#This Row],[TC]]),0)</f>
        <v>18.507462686567163</v>
      </c>
      <c r="Y5725" s="14"/>
    </row>
    <row r="5726" spans="1:25" ht="15" customHeight="1" x14ac:dyDescent="0.25">
      <c r="A5726" s="14">
        <f t="shared" si="89"/>
        <v>5723</v>
      </c>
      <c r="B5726" s="1">
        <v>44372</v>
      </c>
      <c r="C5726" s="18">
        <f>+YEAR(datos_arg[[#This Row],[Fecha]])</f>
        <v>2021</v>
      </c>
      <c r="D5726" s="18">
        <f>+MONTH(datos_arg[[#This Row],[Fecha]])</f>
        <v>6</v>
      </c>
      <c r="E5726" s="14" t="s">
        <v>5358</v>
      </c>
      <c r="F5726" s="14" t="s">
        <v>969</v>
      </c>
      <c r="G5726" s="14"/>
      <c r="H5726" s="14" t="s">
        <v>532</v>
      </c>
      <c r="I5726" s="14" t="s">
        <v>7132</v>
      </c>
      <c r="J5726" s="14" t="s">
        <v>425</v>
      </c>
      <c r="K5726" s="14" t="s">
        <v>421</v>
      </c>
      <c r="L5726" s="14" t="s">
        <v>425</v>
      </c>
      <c r="M5726" s="14" t="s">
        <v>1000</v>
      </c>
      <c r="N5726" s="14" t="s">
        <v>524</v>
      </c>
      <c r="O5726" s="14" t="s">
        <v>6917</v>
      </c>
      <c r="P5726" s="14" t="s">
        <v>7008</v>
      </c>
      <c r="Q5726" s="14">
        <v>1</v>
      </c>
      <c r="R5726" s="14" t="s">
        <v>969</v>
      </c>
      <c r="S5726" s="14" t="s">
        <v>421</v>
      </c>
      <c r="T5726" s="35">
        <v>4200</v>
      </c>
      <c r="U5726" s="14" t="s">
        <v>4</v>
      </c>
      <c r="V5726" s="14">
        <v>167.5</v>
      </c>
      <c r="W5726" s="16">
        <f>+IF(datos_arg[[#This Row],[Moneda]]="ARS",datos_arg[[#This Row],[Monto]],datos_arg[[#This Row],[Monto]]*datos_arg[[#This Row],[TC]])</f>
        <v>4200</v>
      </c>
      <c r="X5726" s="16">
        <f>IFERROR(IF(datos_arg[[#This Row],[Moneda]]="USD",datos_arg[[#This Row],[Monto]],datos_arg[[#This Row],[Monto]]/datos_arg[[#This Row],[TC]]),0)</f>
        <v>25.074626865671643</v>
      </c>
      <c r="Y5726" s="14"/>
    </row>
    <row r="5727" spans="1:25" ht="15" customHeight="1" x14ac:dyDescent="0.25">
      <c r="A5727" s="14">
        <f t="shared" si="89"/>
        <v>5724</v>
      </c>
      <c r="B5727" s="1">
        <v>44372</v>
      </c>
      <c r="C5727" s="18">
        <f>+YEAR(datos_arg[[#This Row],[Fecha]])</f>
        <v>2021</v>
      </c>
      <c r="D5727" s="18">
        <f>+MONTH(datos_arg[[#This Row],[Fecha]])</f>
        <v>6</v>
      </c>
      <c r="E5727" s="14" t="s">
        <v>1015</v>
      </c>
      <c r="F5727" s="14" t="s">
        <v>403</v>
      </c>
      <c r="G5727" s="14" t="s">
        <v>5383</v>
      </c>
      <c r="H5727" s="14" t="s">
        <v>532</v>
      </c>
      <c r="I5727" s="14" t="s">
        <v>7132</v>
      </c>
      <c r="J5727" s="14" t="s">
        <v>425</v>
      </c>
      <c r="K5727" s="14" t="s">
        <v>421</v>
      </c>
      <c r="L5727" s="14" t="s">
        <v>425</v>
      </c>
      <c r="M5727" s="14" t="s">
        <v>517</v>
      </c>
      <c r="N5727" s="14" t="s">
        <v>58</v>
      </c>
      <c r="O5727" s="14" t="s">
        <v>6918</v>
      </c>
      <c r="P5727" s="14" t="s">
        <v>7008</v>
      </c>
      <c r="Q5727" s="14">
        <v>1</v>
      </c>
      <c r="R5727" s="14" t="s">
        <v>5383</v>
      </c>
      <c r="S5727" s="14" t="s">
        <v>421</v>
      </c>
      <c r="T5727" s="35">
        <v>2300</v>
      </c>
      <c r="U5727" s="14" t="s">
        <v>4</v>
      </c>
      <c r="V5727" s="14">
        <v>167.5</v>
      </c>
      <c r="W5727" s="16">
        <f>+IF(datos_arg[[#This Row],[Moneda]]="ARS",datos_arg[[#This Row],[Monto]],datos_arg[[#This Row],[Monto]]*datos_arg[[#This Row],[TC]])</f>
        <v>2300</v>
      </c>
      <c r="X5727" s="16">
        <f>IFERROR(IF(datos_arg[[#This Row],[Moneda]]="USD",datos_arg[[#This Row],[Monto]],datos_arg[[#This Row],[Monto]]/datos_arg[[#This Row],[TC]]),0)</f>
        <v>13.73134328358209</v>
      </c>
      <c r="Y5727" s="14"/>
    </row>
    <row r="5728" spans="1:25" ht="15" customHeight="1" x14ac:dyDescent="0.25">
      <c r="A5728" s="14">
        <f t="shared" si="89"/>
        <v>5725</v>
      </c>
      <c r="B5728" s="1">
        <v>44372</v>
      </c>
      <c r="C5728" s="18">
        <f>+YEAR(datos_arg[[#This Row],[Fecha]])</f>
        <v>2021</v>
      </c>
      <c r="D5728" s="18">
        <f>+MONTH(datos_arg[[#This Row],[Fecha]])</f>
        <v>6</v>
      </c>
      <c r="E5728" s="14" t="s">
        <v>5358</v>
      </c>
      <c r="F5728" s="14" t="s">
        <v>4109</v>
      </c>
      <c r="G5728" s="14"/>
      <c r="H5728" s="14" t="s">
        <v>532</v>
      </c>
      <c r="I5728" s="14" t="s">
        <v>7132</v>
      </c>
      <c r="J5728" s="14" t="s">
        <v>425</v>
      </c>
      <c r="K5728" s="14" t="s">
        <v>421</v>
      </c>
      <c r="L5728" s="14" t="s">
        <v>425</v>
      </c>
      <c r="M5728" s="14" t="s">
        <v>1662</v>
      </c>
      <c r="N5728" s="14" t="s">
        <v>524</v>
      </c>
      <c r="O5728" s="14" t="s">
        <v>6919</v>
      </c>
      <c r="P5728" s="14" t="s">
        <v>7008</v>
      </c>
      <c r="Q5728" s="14"/>
      <c r="R5728" s="14" t="s">
        <v>4109</v>
      </c>
      <c r="S5728" s="14" t="s">
        <v>421</v>
      </c>
      <c r="T5728" s="35">
        <v>1750</v>
      </c>
      <c r="U5728" s="14" t="s">
        <v>4</v>
      </c>
      <c r="V5728" s="14">
        <v>167.5</v>
      </c>
      <c r="W5728" s="16">
        <f>+IF(datos_arg[[#This Row],[Moneda]]="ARS",datos_arg[[#This Row],[Monto]],datos_arg[[#This Row],[Monto]]*datos_arg[[#This Row],[TC]])</f>
        <v>1750</v>
      </c>
      <c r="X5728" s="16">
        <f>IFERROR(IF(datos_arg[[#This Row],[Moneda]]="USD",datos_arg[[#This Row],[Monto]],datos_arg[[#This Row],[Monto]]/datos_arg[[#This Row],[TC]]),0)</f>
        <v>10.447761194029852</v>
      </c>
      <c r="Y5728" s="14"/>
    </row>
    <row r="5729" spans="1:25" ht="15" customHeight="1" x14ac:dyDescent="0.25">
      <c r="A5729" s="14">
        <f t="shared" si="89"/>
        <v>5726</v>
      </c>
      <c r="B5729" s="1">
        <v>44372</v>
      </c>
      <c r="C5729" s="18">
        <f>+YEAR(datos_arg[[#This Row],[Fecha]])</f>
        <v>2021</v>
      </c>
      <c r="D5729" s="18">
        <f>+MONTH(datos_arg[[#This Row],[Fecha]])</f>
        <v>6</v>
      </c>
      <c r="E5729" s="14" t="s">
        <v>1015</v>
      </c>
      <c r="F5729" s="14" t="s">
        <v>403</v>
      </c>
      <c r="G5729" s="14" t="s">
        <v>970</v>
      </c>
      <c r="H5729" s="14" t="s">
        <v>6646</v>
      </c>
      <c r="I5729" s="14" t="s">
        <v>7132</v>
      </c>
      <c r="J5729" s="14" t="s">
        <v>425</v>
      </c>
      <c r="K5729" s="14" t="s">
        <v>421</v>
      </c>
      <c r="L5729" s="14" t="s">
        <v>425</v>
      </c>
      <c r="M5729" s="14" t="s">
        <v>515</v>
      </c>
      <c r="N5729" s="14" t="s">
        <v>524</v>
      </c>
      <c r="O5729" s="14" t="s">
        <v>6920</v>
      </c>
      <c r="P5729" s="14" t="s">
        <v>7008</v>
      </c>
      <c r="Q5729" s="14"/>
      <c r="R5729" s="14" t="s">
        <v>970</v>
      </c>
      <c r="S5729" s="14" t="s">
        <v>421</v>
      </c>
      <c r="T5729" s="35">
        <v>3050</v>
      </c>
      <c r="U5729" s="14" t="s">
        <v>4</v>
      </c>
      <c r="V5729" s="14">
        <v>167.5</v>
      </c>
      <c r="W5729" s="16">
        <f>+IF(datos_arg[[#This Row],[Moneda]]="ARS",datos_arg[[#This Row],[Monto]],datos_arg[[#This Row],[Monto]]*datos_arg[[#This Row],[TC]])</f>
        <v>3050</v>
      </c>
      <c r="X5729" s="16">
        <f>IFERROR(IF(datos_arg[[#This Row],[Moneda]]="USD",datos_arg[[#This Row],[Monto]],datos_arg[[#This Row],[Monto]]/datos_arg[[#This Row],[TC]]),0)</f>
        <v>18.208955223880597</v>
      </c>
      <c r="Y5729" s="14"/>
    </row>
    <row r="5730" spans="1:25" ht="15" customHeight="1" x14ac:dyDescent="0.25">
      <c r="A5730" s="14">
        <f t="shared" si="89"/>
        <v>5727</v>
      </c>
      <c r="B5730" s="1">
        <v>44372</v>
      </c>
      <c r="C5730" s="18">
        <f>+YEAR(datos_arg[[#This Row],[Fecha]])</f>
        <v>2021</v>
      </c>
      <c r="D5730" s="18">
        <f>+MONTH(datos_arg[[#This Row],[Fecha]])</f>
        <v>6</v>
      </c>
      <c r="E5730" s="14" t="s">
        <v>5358</v>
      </c>
      <c r="F5730" s="14" t="s">
        <v>85</v>
      </c>
      <c r="G5730" s="14"/>
      <c r="H5730" s="14" t="s">
        <v>532</v>
      </c>
      <c r="I5730" s="14" t="s">
        <v>7132</v>
      </c>
      <c r="J5730" s="14" t="s">
        <v>425</v>
      </c>
      <c r="K5730" s="14" t="s">
        <v>421</v>
      </c>
      <c r="L5730" s="14" t="s">
        <v>425</v>
      </c>
      <c r="M5730" s="14" t="s">
        <v>1381</v>
      </c>
      <c r="N5730" s="14" t="s">
        <v>524</v>
      </c>
      <c r="O5730" s="14" t="s">
        <v>6921</v>
      </c>
      <c r="P5730" s="14" t="s">
        <v>7008</v>
      </c>
      <c r="Q5730" s="14">
        <v>1</v>
      </c>
      <c r="R5730" s="14" t="s">
        <v>85</v>
      </c>
      <c r="S5730" s="14" t="s">
        <v>421</v>
      </c>
      <c r="T5730" s="35">
        <v>1160</v>
      </c>
      <c r="U5730" s="14" t="s">
        <v>4</v>
      </c>
      <c r="V5730" s="14">
        <v>167.5</v>
      </c>
      <c r="W5730" s="16">
        <f>+IF(datos_arg[[#This Row],[Moneda]]="ARS",datos_arg[[#This Row],[Monto]],datos_arg[[#This Row],[Monto]]*datos_arg[[#This Row],[TC]])</f>
        <v>1160</v>
      </c>
      <c r="X5730" s="16">
        <f>IFERROR(IF(datos_arg[[#This Row],[Moneda]]="USD",datos_arg[[#This Row],[Monto]],datos_arg[[#This Row],[Monto]]/datos_arg[[#This Row],[TC]]),0)</f>
        <v>6.9253731343283578</v>
      </c>
      <c r="Y5730" s="14"/>
    </row>
    <row r="5731" spans="1:25" ht="15" customHeight="1" x14ac:dyDescent="0.25">
      <c r="A5731" s="14">
        <f t="shared" si="89"/>
        <v>5728</v>
      </c>
      <c r="B5731" s="1">
        <v>44372</v>
      </c>
      <c r="C5731" s="18">
        <f>+YEAR(datos_arg[[#This Row],[Fecha]])</f>
        <v>2021</v>
      </c>
      <c r="D5731" s="18">
        <f>+MONTH(datos_arg[[#This Row],[Fecha]])</f>
        <v>6</v>
      </c>
      <c r="E5731" s="14" t="s">
        <v>5358</v>
      </c>
      <c r="F5731" s="14" t="s">
        <v>85</v>
      </c>
      <c r="G5731" s="14"/>
      <c r="H5731" s="14" t="s">
        <v>532</v>
      </c>
      <c r="I5731" s="14" t="s">
        <v>7132</v>
      </c>
      <c r="J5731" s="14" t="s">
        <v>425</v>
      </c>
      <c r="K5731" s="14" t="s">
        <v>421</v>
      </c>
      <c r="L5731" s="14" t="s">
        <v>425</v>
      </c>
      <c r="M5731" s="14" t="s">
        <v>874</v>
      </c>
      <c r="N5731" s="14" t="s">
        <v>524</v>
      </c>
      <c r="O5731" s="14" t="s">
        <v>6922</v>
      </c>
      <c r="P5731" s="14" t="s">
        <v>7008</v>
      </c>
      <c r="Q5731" s="14">
        <v>24</v>
      </c>
      <c r="R5731" s="14" t="s">
        <v>85</v>
      </c>
      <c r="S5731" s="14" t="s">
        <v>421</v>
      </c>
      <c r="T5731" s="35">
        <v>12218</v>
      </c>
      <c r="U5731" s="14" t="s">
        <v>4</v>
      </c>
      <c r="V5731" s="14">
        <v>167.5</v>
      </c>
      <c r="W5731" s="16">
        <f>+IF(datos_arg[[#This Row],[Moneda]]="ARS",datos_arg[[#This Row],[Monto]],datos_arg[[#This Row],[Monto]]*datos_arg[[#This Row],[TC]])</f>
        <v>12218</v>
      </c>
      <c r="X5731" s="16">
        <f>IFERROR(IF(datos_arg[[#This Row],[Moneda]]="USD",datos_arg[[#This Row],[Monto]],datos_arg[[#This Row],[Monto]]/datos_arg[[#This Row],[TC]]),0)</f>
        <v>72.943283582089549</v>
      </c>
      <c r="Y5731" s="14"/>
    </row>
    <row r="5732" spans="1:25" ht="15" customHeight="1" x14ac:dyDescent="0.25">
      <c r="A5732" s="14">
        <f t="shared" si="89"/>
        <v>5729</v>
      </c>
      <c r="B5732" s="1">
        <v>44372</v>
      </c>
      <c r="C5732" s="18">
        <f>+YEAR(datos_arg[[#This Row],[Fecha]])</f>
        <v>2021</v>
      </c>
      <c r="D5732" s="18">
        <f>+MONTH(datos_arg[[#This Row],[Fecha]])</f>
        <v>6</v>
      </c>
      <c r="E5732" s="14" t="s">
        <v>1015</v>
      </c>
      <c r="F5732" s="14" t="s">
        <v>403</v>
      </c>
      <c r="G5732" s="14" t="s">
        <v>970</v>
      </c>
      <c r="H5732" s="14" t="s">
        <v>532</v>
      </c>
      <c r="I5732" s="14" t="s">
        <v>7132</v>
      </c>
      <c r="J5732" s="14" t="s">
        <v>425</v>
      </c>
      <c r="K5732" s="14" t="s">
        <v>421</v>
      </c>
      <c r="L5732" s="14" t="s">
        <v>425</v>
      </c>
      <c r="M5732" s="14" t="s">
        <v>515</v>
      </c>
      <c r="N5732" s="14" t="s">
        <v>524</v>
      </c>
      <c r="O5732" s="14" t="s">
        <v>6923</v>
      </c>
      <c r="P5732" s="14" t="s">
        <v>7008</v>
      </c>
      <c r="Q5732" s="14"/>
      <c r="R5732" s="14" t="s">
        <v>970</v>
      </c>
      <c r="S5732" s="14" t="s">
        <v>421</v>
      </c>
      <c r="T5732" s="35">
        <v>284</v>
      </c>
      <c r="U5732" s="14" t="s">
        <v>4</v>
      </c>
      <c r="V5732" s="14">
        <v>167.5</v>
      </c>
      <c r="W5732" s="16">
        <f>+IF(datos_arg[[#This Row],[Moneda]]="ARS",datos_arg[[#This Row],[Monto]],datos_arg[[#This Row],[Monto]]*datos_arg[[#This Row],[TC]])</f>
        <v>284</v>
      </c>
      <c r="X5732" s="16">
        <f>IFERROR(IF(datos_arg[[#This Row],[Moneda]]="USD",datos_arg[[#This Row],[Monto]],datos_arg[[#This Row],[Monto]]/datos_arg[[#This Row],[TC]]),0)</f>
        <v>1.6955223880597015</v>
      </c>
      <c r="Y5732" s="14"/>
    </row>
    <row r="5733" spans="1:25" ht="15" customHeight="1" x14ac:dyDescent="0.25">
      <c r="A5733" s="14">
        <f t="shared" si="89"/>
        <v>5730</v>
      </c>
      <c r="B5733" s="1">
        <v>44372</v>
      </c>
      <c r="C5733" s="18">
        <f>+YEAR(datos_arg[[#This Row],[Fecha]])</f>
        <v>2021</v>
      </c>
      <c r="D5733" s="18">
        <f>+MONTH(datos_arg[[#This Row],[Fecha]])</f>
        <v>6</v>
      </c>
      <c r="E5733" s="14" t="s">
        <v>1015</v>
      </c>
      <c r="F5733" s="14" t="s">
        <v>403</v>
      </c>
      <c r="G5733" s="14" t="s">
        <v>970</v>
      </c>
      <c r="H5733" s="14" t="s">
        <v>532</v>
      </c>
      <c r="I5733" s="14" t="s">
        <v>7132</v>
      </c>
      <c r="J5733" s="14" t="s">
        <v>425</v>
      </c>
      <c r="K5733" s="14" t="s">
        <v>421</v>
      </c>
      <c r="L5733" s="14" t="s">
        <v>425</v>
      </c>
      <c r="M5733" s="14" t="s">
        <v>6784</v>
      </c>
      <c r="N5733" s="14" t="s">
        <v>524</v>
      </c>
      <c r="O5733" s="14" t="s">
        <v>6924</v>
      </c>
      <c r="P5733" s="14" t="s">
        <v>7008</v>
      </c>
      <c r="Q5733" s="14"/>
      <c r="R5733" s="14" t="s">
        <v>970</v>
      </c>
      <c r="S5733" s="14" t="s">
        <v>421</v>
      </c>
      <c r="T5733" s="35">
        <v>160</v>
      </c>
      <c r="U5733" s="14" t="s">
        <v>4</v>
      </c>
      <c r="V5733" s="14">
        <v>167.5</v>
      </c>
      <c r="W5733" s="16">
        <f>+IF(datos_arg[[#This Row],[Moneda]]="ARS",datos_arg[[#This Row],[Monto]],datos_arg[[#This Row],[Monto]]*datos_arg[[#This Row],[TC]])</f>
        <v>160</v>
      </c>
      <c r="X5733" s="16">
        <f>IFERROR(IF(datos_arg[[#This Row],[Moneda]]="USD",datos_arg[[#This Row],[Monto]],datos_arg[[#This Row],[Monto]]/datos_arg[[#This Row],[TC]]),0)</f>
        <v>0.95522388059701491</v>
      </c>
      <c r="Y5733" s="14"/>
    </row>
    <row r="5734" spans="1:25" ht="15" customHeight="1" x14ac:dyDescent="0.25">
      <c r="A5734" s="14">
        <f t="shared" si="89"/>
        <v>5731</v>
      </c>
      <c r="B5734" s="1">
        <v>44372</v>
      </c>
      <c r="C5734" s="18">
        <f>+YEAR(datos_arg[[#This Row],[Fecha]])</f>
        <v>2021</v>
      </c>
      <c r="D5734" s="18">
        <f>+MONTH(datos_arg[[#This Row],[Fecha]])</f>
        <v>6</v>
      </c>
      <c r="E5734" s="14" t="s">
        <v>5358</v>
      </c>
      <c r="F5734" s="14" t="s">
        <v>4108</v>
      </c>
      <c r="G5734" s="14"/>
      <c r="H5734" s="14" t="s">
        <v>532</v>
      </c>
      <c r="I5734" s="14" t="s">
        <v>7132</v>
      </c>
      <c r="J5734" s="14" t="s">
        <v>425</v>
      </c>
      <c r="K5734" s="14" t="s">
        <v>421</v>
      </c>
      <c r="L5734" s="14" t="s">
        <v>425</v>
      </c>
      <c r="M5734" s="14" t="s">
        <v>5380</v>
      </c>
      <c r="N5734" s="14" t="s">
        <v>524</v>
      </c>
      <c r="O5734" s="14" t="s">
        <v>6925</v>
      </c>
      <c r="P5734" s="14" t="s">
        <v>7008</v>
      </c>
      <c r="Q5734" s="14"/>
      <c r="R5734" s="14" t="s">
        <v>4108</v>
      </c>
      <c r="S5734" s="14" t="s">
        <v>421</v>
      </c>
      <c r="T5734" s="35">
        <v>16500</v>
      </c>
      <c r="U5734" s="14" t="s">
        <v>4</v>
      </c>
      <c r="V5734" s="14">
        <v>167.5</v>
      </c>
      <c r="W5734" s="16">
        <f>+IF(datos_arg[[#This Row],[Moneda]]="ARS",datos_arg[[#This Row],[Monto]],datos_arg[[#This Row],[Monto]]*datos_arg[[#This Row],[TC]])</f>
        <v>16500</v>
      </c>
      <c r="X5734" s="16">
        <f>IFERROR(IF(datos_arg[[#This Row],[Moneda]]="USD",datos_arg[[#This Row],[Monto]],datos_arg[[#This Row],[Monto]]/datos_arg[[#This Row],[TC]]),0)</f>
        <v>98.507462686567166</v>
      </c>
      <c r="Y5734" s="14"/>
    </row>
    <row r="5735" spans="1:25" ht="15" customHeight="1" x14ac:dyDescent="0.25">
      <c r="A5735" s="14">
        <f t="shared" si="89"/>
        <v>5732</v>
      </c>
      <c r="B5735" s="1">
        <v>44372</v>
      </c>
      <c r="C5735" s="18">
        <f>+YEAR(datos_arg[[#This Row],[Fecha]])</f>
        <v>2021</v>
      </c>
      <c r="D5735" s="18">
        <f>+MONTH(datos_arg[[#This Row],[Fecha]])</f>
        <v>6</v>
      </c>
      <c r="E5735" s="14" t="s">
        <v>1015</v>
      </c>
      <c r="F5735" s="14" t="s">
        <v>430</v>
      </c>
      <c r="G5735" s="14"/>
      <c r="H5735" s="14" t="s">
        <v>7132</v>
      </c>
      <c r="I5735" s="14" t="s">
        <v>7132</v>
      </c>
      <c r="J5735" s="14" t="s">
        <v>425</v>
      </c>
      <c r="K5735" s="14"/>
      <c r="L5735" s="14" t="s">
        <v>425</v>
      </c>
      <c r="M5735" s="14" t="s">
        <v>102</v>
      </c>
      <c r="N5735" s="14" t="s">
        <v>480</v>
      </c>
      <c r="O5735" s="14" t="s">
        <v>6926</v>
      </c>
      <c r="P5735" s="14" t="s">
        <v>7008</v>
      </c>
      <c r="Q5735" s="14"/>
      <c r="R5735" s="14" t="s">
        <v>430</v>
      </c>
      <c r="S5735" s="14" t="s">
        <v>421</v>
      </c>
      <c r="T5735" s="35">
        <v>144680</v>
      </c>
      <c r="U5735" s="14" t="s">
        <v>4</v>
      </c>
      <c r="V5735" s="14">
        <v>167.5</v>
      </c>
      <c r="W5735" s="16">
        <f>+IF(datos_arg[[#This Row],[Moneda]]="ARS",datos_arg[[#This Row],[Monto]],datos_arg[[#This Row],[Monto]]*datos_arg[[#This Row],[TC]])</f>
        <v>144680</v>
      </c>
      <c r="X5735" s="16">
        <f>IFERROR(IF(datos_arg[[#This Row],[Moneda]]="USD",datos_arg[[#This Row],[Monto]],datos_arg[[#This Row],[Monto]]/datos_arg[[#This Row],[TC]]),0)</f>
        <v>863.7611940298508</v>
      </c>
      <c r="Y5735" s="14"/>
    </row>
    <row r="5736" spans="1:25" ht="15" customHeight="1" x14ac:dyDescent="0.25">
      <c r="A5736" s="14">
        <f t="shared" si="89"/>
        <v>5733</v>
      </c>
      <c r="B5736" s="1">
        <v>44372</v>
      </c>
      <c r="C5736" s="18">
        <f>+YEAR(datos_arg[[#This Row],[Fecha]])</f>
        <v>2021</v>
      </c>
      <c r="D5736" s="18">
        <f>+MONTH(datos_arg[[#This Row],[Fecha]])</f>
        <v>6</v>
      </c>
      <c r="E5736" s="14" t="s">
        <v>5358</v>
      </c>
      <c r="F5736" s="14" t="s">
        <v>4108</v>
      </c>
      <c r="G5736" s="14"/>
      <c r="H5736" s="14" t="s">
        <v>6646</v>
      </c>
      <c r="I5736" s="14" t="s">
        <v>6775</v>
      </c>
      <c r="J5736" s="14" t="s">
        <v>425</v>
      </c>
      <c r="K5736" s="14"/>
      <c r="L5736" s="14" t="s">
        <v>425</v>
      </c>
      <c r="M5736" s="14" t="s">
        <v>5381</v>
      </c>
      <c r="N5736" s="14" t="s">
        <v>1019</v>
      </c>
      <c r="O5736" s="14" t="s">
        <v>5203</v>
      </c>
      <c r="P5736" s="14"/>
      <c r="Q5736" s="14"/>
      <c r="R5736" s="14" t="s">
        <v>4108</v>
      </c>
      <c r="S5736" s="14" t="s">
        <v>439</v>
      </c>
      <c r="T5736" s="35">
        <v>50000</v>
      </c>
      <c r="U5736" s="14" t="s">
        <v>4</v>
      </c>
      <c r="V5736" s="14">
        <v>167.5</v>
      </c>
      <c r="W5736" s="16">
        <f>+IF(datos_arg[[#This Row],[Moneda]]="ARS",datos_arg[[#This Row],[Monto]],datos_arg[[#This Row],[Monto]]*datos_arg[[#This Row],[TC]])</f>
        <v>50000</v>
      </c>
      <c r="X5736" s="16">
        <f>IFERROR(IF(datos_arg[[#This Row],[Moneda]]="USD",datos_arg[[#This Row],[Monto]],datos_arg[[#This Row],[Monto]]/datos_arg[[#This Row],[TC]]),0)</f>
        <v>298.50746268656718</v>
      </c>
      <c r="Y5736" s="14"/>
    </row>
    <row r="5737" spans="1:25" ht="15" customHeight="1" x14ac:dyDescent="0.25">
      <c r="A5737" s="14">
        <f t="shared" si="89"/>
        <v>5734</v>
      </c>
      <c r="B5737" s="1">
        <v>44375</v>
      </c>
      <c r="C5737" s="18">
        <f>+YEAR(datos_arg[[#This Row],[Fecha]])</f>
        <v>2021</v>
      </c>
      <c r="D5737" s="18">
        <f>+MONTH(datos_arg[[#This Row],[Fecha]])</f>
        <v>6</v>
      </c>
      <c r="E5737" s="14" t="s">
        <v>617</v>
      </c>
      <c r="F5737" s="14" t="s">
        <v>8101</v>
      </c>
      <c r="G5737" s="14"/>
      <c r="H5737" s="14" t="s">
        <v>8103</v>
      </c>
      <c r="I5737" s="14" t="s">
        <v>8105</v>
      </c>
      <c r="J5737" s="14" t="s">
        <v>733</v>
      </c>
      <c r="K5737" s="14" t="s">
        <v>420</v>
      </c>
      <c r="L5737" s="14" t="s">
        <v>426</v>
      </c>
      <c r="M5737" s="14" t="s">
        <v>3572</v>
      </c>
      <c r="N5737" s="14" t="s">
        <v>212</v>
      </c>
      <c r="O5737" s="14" t="s">
        <v>6927</v>
      </c>
      <c r="P5737" s="14" t="s">
        <v>7009</v>
      </c>
      <c r="Q5737" s="14">
        <v>36</v>
      </c>
      <c r="R5737" s="14" t="s">
        <v>8101</v>
      </c>
      <c r="S5737" s="14" t="s">
        <v>439</v>
      </c>
      <c r="T5737" s="35">
        <v>21463.920000000002</v>
      </c>
      <c r="U5737" s="14" t="s">
        <v>4</v>
      </c>
      <c r="V5737" s="14">
        <v>167.5</v>
      </c>
      <c r="W5737" s="16">
        <f>+IF(datos_arg[[#This Row],[Moneda]]="ARS",datos_arg[[#This Row],[Monto]],datos_arg[[#This Row],[Monto]]*datos_arg[[#This Row],[TC]])</f>
        <v>21463.920000000002</v>
      </c>
      <c r="X5737" s="16">
        <f>IFERROR(IF(datos_arg[[#This Row],[Moneda]]="USD",datos_arg[[#This Row],[Monto]],datos_arg[[#This Row],[Monto]]/datos_arg[[#This Row],[TC]]),0)</f>
        <v>128.14280597014925</v>
      </c>
      <c r="Y5737" s="14"/>
    </row>
    <row r="5738" spans="1:25" ht="15" customHeight="1" x14ac:dyDescent="0.25">
      <c r="A5738" s="14">
        <f t="shared" si="89"/>
        <v>5735</v>
      </c>
      <c r="B5738" s="1">
        <v>44375</v>
      </c>
      <c r="C5738" s="18">
        <f>+YEAR(datos_arg[[#This Row],[Fecha]])</f>
        <v>2021</v>
      </c>
      <c r="D5738" s="18">
        <f>+MONTH(datos_arg[[#This Row],[Fecha]])</f>
        <v>6</v>
      </c>
      <c r="E5738" s="14" t="s">
        <v>617</v>
      </c>
      <c r="F5738" s="14" t="s">
        <v>8101</v>
      </c>
      <c r="G5738" s="14"/>
      <c r="H5738" s="14" t="s">
        <v>8103</v>
      </c>
      <c r="I5738" s="14" t="s">
        <v>8105</v>
      </c>
      <c r="J5738" s="14" t="s">
        <v>733</v>
      </c>
      <c r="K5738" s="14" t="s">
        <v>420</v>
      </c>
      <c r="L5738" s="14" t="s">
        <v>426</v>
      </c>
      <c r="M5738" s="14" t="s">
        <v>2696</v>
      </c>
      <c r="N5738" s="14" t="s">
        <v>212</v>
      </c>
      <c r="O5738" s="14" t="s">
        <v>6928</v>
      </c>
      <c r="P5738" s="14" t="s">
        <v>7009</v>
      </c>
      <c r="Q5738" s="14">
        <v>16</v>
      </c>
      <c r="R5738" s="14" t="s">
        <v>8101</v>
      </c>
      <c r="S5738" s="14" t="s">
        <v>439</v>
      </c>
      <c r="T5738" s="35">
        <v>5103.68</v>
      </c>
      <c r="U5738" s="14" t="s">
        <v>4</v>
      </c>
      <c r="V5738" s="14">
        <v>167.5</v>
      </c>
      <c r="W5738" s="16">
        <f>+IF(datos_arg[[#This Row],[Moneda]]="ARS",datos_arg[[#This Row],[Monto]],datos_arg[[#This Row],[Monto]]*datos_arg[[#This Row],[TC]])</f>
        <v>5103.68</v>
      </c>
      <c r="X5738" s="16">
        <f>IFERROR(IF(datos_arg[[#This Row],[Moneda]]="USD",datos_arg[[#This Row],[Monto]],datos_arg[[#This Row],[Monto]]/datos_arg[[#This Row],[TC]]),0)</f>
        <v>30.469731343283584</v>
      </c>
      <c r="Y5738" s="14"/>
    </row>
    <row r="5739" spans="1:25" ht="15" customHeight="1" x14ac:dyDescent="0.25">
      <c r="A5739" s="14">
        <f t="shared" si="89"/>
        <v>5736</v>
      </c>
      <c r="B5739" s="1">
        <v>44375</v>
      </c>
      <c r="C5739" s="18">
        <f>+YEAR(datos_arg[[#This Row],[Fecha]])</f>
        <v>2021</v>
      </c>
      <c r="D5739" s="18">
        <f>+MONTH(datos_arg[[#This Row],[Fecha]])</f>
        <v>6</v>
      </c>
      <c r="E5739" s="14" t="s">
        <v>617</v>
      </c>
      <c r="F5739" s="14" t="s">
        <v>8101</v>
      </c>
      <c r="G5739" s="14"/>
      <c r="H5739" s="14" t="s">
        <v>8103</v>
      </c>
      <c r="I5739" s="14" t="s">
        <v>8105</v>
      </c>
      <c r="J5739" s="14" t="s">
        <v>733</v>
      </c>
      <c r="K5739" s="14" t="s">
        <v>420</v>
      </c>
      <c r="L5739" s="14" t="s">
        <v>426</v>
      </c>
      <c r="M5739" s="14" t="s">
        <v>3572</v>
      </c>
      <c r="N5739" s="14" t="s">
        <v>212</v>
      </c>
      <c r="O5739" s="14" t="s">
        <v>6929</v>
      </c>
      <c r="P5739" s="14" t="s">
        <v>7009</v>
      </c>
      <c r="Q5739" s="14">
        <v>2</v>
      </c>
      <c r="R5739" s="14" t="s">
        <v>8101</v>
      </c>
      <c r="S5739" s="14" t="s">
        <v>439</v>
      </c>
      <c r="T5739" s="35">
        <v>1083.6400000000001</v>
      </c>
      <c r="U5739" s="14" t="s">
        <v>4</v>
      </c>
      <c r="V5739" s="14">
        <v>167.5</v>
      </c>
      <c r="W5739" s="16">
        <f>+IF(datos_arg[[#This Row],[Moneda]]="ARS",datos_arg[[#This Row],[Monto]],datos_arg[[#This Row],[Monto]]*datos_arg[[#This Row],[TC]])</f>
        <v>1083.6400000000001</v>
      </c>
      <c r="X5739" s="16">
        <f>IFERROR(IF(datos_arg[[#This Row],[Moneda]]="USD",datos_arg[[#This Row],[Monto]],datos_arg[[#This Row],[Monto]]/datos_arg[[#This Row],[TC]]),0)</f>
        <v>6.4694925373134335</v>
      </c>
      <c r="Y5739" s="14"/>
    </row>
    <row r="5740" spans="1:25" ht="15" customHeight="1" x14ac:dyDescent="0.25">
      <c r="A5740" s="14">
        <f t="shared" si="89"/>
        <v>5737</v>
      </c>
      <c r="B5740" s="1">
        <v>44375</v>
      </c>
      <c r="C5740" s="18">
        <f>+YEAR(datos_arg[[#This Row],[Fecha]])</f>
        <v>2021</v>
      </c>
      <c r="D5740" s="18">
        <f>+MONTH(datos_arg[[#This Row],[Fecha]])</f>
        <v>6</v>
      </c>
      <c r="E5740" s="14" t="s">
        <v>617</v>
      </c>
      <c r="F5740" s="14" t="s">
        <v>8101</v>
      </c>
      <c r="G5740" s="14"/>
      <c r="H5740" s="14" t="s">
        <v>8103</v>
      </c>
      <c r="I5740" s="14" t="s">
        <v>8105</v>
      </c>
      <c r="J5740" s="14" t="s">
        <v>733</v>
      </c>
      <c r="K5740" s="14" t="s">
        <v>420</v>
      </c>
      <c r="L5740" s="14" t="s">
        <v>426</v>
      </c>
      <c r="M5740" s="14" t="s">
        <v>3572</v>
      </c>
      <c r="N5740" s="14" t="s">
        <v>212</v>
      </c>
      <c r="O5740" s="14" t="s">
        <v>6930</v>
      </c>
      <c r="P5740" s="14" t="s">
        <v>7009</v>
      </c>
      <c r="Q5740" s="14">
        <v>4</v>
      </c>
      <c r="R5740" s="14" t="s">
        <v>8101</v>
      </c>
      <c r="S5740" s="14" t="s">
        <v>439</v>
      </c>
      <c r="T5740" s="35">
        <v>1773.76</v>
      </c>
      <c r="U5740" s="14" t="s">
        <v>4</v>
      </c>
      <c r="V5740" s="14">
        <v>167.5</v>
      </c>
      <c r="W5740" s="16">
        <f>+IF(datos_arg[[#This Row],[Moneda]]="ARS",datos_arg[[#This Row],[Monto]],datos_arg[[#This Row],[Monto]]*datos_arg[[#This Row],[TC]])</f>
        <v>1773.76</v>
      </c>
      <c r="X5740" s="16">
        <f>IFERROR(IF(datos_arg[[#This Row],[Moneda]]="USD",datos_arg[[#This Row],[Monto]],datos_arg[[#This Row],[Monto]]/datos_arg[[#This Row],[TC]]),0)</f>
        <v>10.589611940298507</v>
      </c>
      <c r="Y5740" s="14"/>
    </row>
    <row r="5741" spans="1:25" ht="15" customHeight="1" x14ac:dyDescent="0.25">
      <c r="A5741" s="14">
        <f t="shared" si="89"/>
        <v>5738</v>
      </c>
      <c r="B5741" s="1">
        <v>44375</v>
      </c>
      <c r="C5741" s="18">
        <f>+YEAR(datos_arg[[#This Row],[Fecha]])</f>
        <v>2021</v>
      </c>
      <c r="D5741" s="18">
        <f>+MONTH(datos_arg[[#This Row],[Fecha]])</f>
        <v>6</v>
      </c>
      <c r="E5741" s="14" t="s">
        <v>617</v>
      </c>
      <c r="F5741" s="14" t="s">
        <v>8101</v>
      </c>
      <c r="G5741" s="14"/>
      <c r="H5741" s="14" t="s">
        <v>8103</v>
      </c>
      <c r="I5741" s="14" t="s">
        <v>8105</v>
      </c>
      <c r="J5741" s="14" t="s">
        <v>733</v>
      </c>
      <c r="K5741" s="14" t="s">
        <v>420</v>
      </c>
      <c r="L5741" s="14" t="s">
        <v>426</v>
      </c>
      <c r="M5741" s="14" t="s">
        <v>3572</v>
      </c>
      <c r="N5741" s="14" t="s">
        <v>212</v>
      </c>
      <c r="O5741" s="14" t="s">
        <v>6931</v>
      </c>
      <c r="P5741" s="14" t="s">
        <v>7009</v>
      </c>
      <c r="Q5741" s="14">
        <v>50</v>
      </c>
      <c r="R5741" s="14" t="s">
        <v>8101</v>
      </c>
      <c r="S5741" s="14" t="s">
        <v>439</v>
      </c>
      <c r="T5741" s="35">
        <v>5142.5</v>
      </c>
      <c r="U5741" s="14" t="s">
        <v>4</v>
      </c>
      <c r="V5741" s="14">
        <v>167.5</v>
      </c>
      <c r="W5741" s="16">
        <f>+IF(datos_arg[[#This Row],[Moneda]]="ARS",datos_arg[[#This Row],[Monto]],datos_arg[[#This Row],[Monto]]*datos_arg[[#This Row],[TC]])</f>
        <v>5142.5</v>
      </c>
      <c r="X5741" s="16">
        <f>IFERROR(IF(datos_arg[[#This Row],[Moneda]]="USD",datos_arg[[#This Row],[Monto]],datos_arg[[#This Row],[Monto]]/datos_arg[[#This Row],[TC]]),0)</f>
        <v>30.701492537313431</v>
      </c>
      <c r="Y5741" s="14"/>
    </row>
    <row r="5742" spans="1:25" ht="15" customHeight="1" x14ac:dyDescent="0.25">
      <c r="A5742" s="14">
        <f t="shared" si="89"/>
        <v>5739</v>
      </c>
      <c r="B5742" s="1">
        <v>44375</v>
      </c>
      <c r="C5742" s="18">
        <f>+YEAR(datos_arg[[#This Row],[Fecha]])</f>
        <v>2021</v>
      </c>
      <c r="D5742" s="18">
        <f>+MONTH(datos_arg[[#This Row],[Fecha]])</f>
        <v>6</v>
      </c>
      <c r="E5742" s="14" t="s">
        <v>617</v>
      </c>
      <c r="F5742" s="14" t="s">
        <v>8101</v>
      </c>
      <c r="G5742" s="14"/>
      <c r="H5742" s="14" t="s">
        <v>8103</v>
      </c>
      <c r="I5742" s="14" t="s">
        <v>8105</v>
      </c>
      <c r="J5742" s="14" t="s">
        <v>733</v>
      </c>
      <c r="K5742" s="14" t="s">
        <v>420</v>
      </c>
      <c r="L5742" s="14" t="s">
        <v>426</v>
      </c>
      <c r="M5742" s="14" t="s">
        <v>881</v>
      </c>
      <c r="N5742" s="14" t="s">
        <v>212</v>
      </c>
      <c r="O5742" s="14" t="s">
        <v>6932</v>
      </c>
      <c r="P5742" s="14" t="s">
        <v>7009</v>
      </c>
      <c r="Q5742" s="14">
        <v>1</v>
      </c>
      <c r="R5742" s="14" t="s">
        <v>8101</v>
      </c>
      <c r="S5742" s="14" t="s">
        <v>439</v>
      </c>
      <c r="T5742" s="35">
        <v>16627.47</v>
      </c>
      <c r="U5742" s="14" t="s">
        <v>4</v>
      </c>
      <c r="V5742" s="14">
        <v>167.5</v>
      </c>
      <c r="W5742" s="16">
        <f>+IF(datos_arg[[#This Row],[Moneda]]="ARS",datos_arg[[#This Row],[Monto]],datos_arg[[#This Row],[Monto]]*datos_arg[[#This Row],[TC]])</f>
        <v>16627.47</v>
      </c>
      <c r="X5742" s="16">
        <f>IFERROR(IF(datos_arg[[#This Row],[Moneda]]="USD",datos_arg[[#This Row],[Monto]],datos_arg[[#This Row],[Monto]]/datos_arg[[#This Row],[TC]]),0)</f>
        <v>99.268477611940312</v>
      </c>
      <c r="Y5742" s="14"/>
    </row>
    <row r="5743" spans="1:25" ht="15" customHeight="1" x14ac:dyDescent="0.25">
      <c r="A5743" s="14">
        <f t="shared" si="89"/>
        <v>5740</v>
      </c>
      <c r="B5743" s="1">
        <v>44375</v>
      </c>
      <c r="C5743" s="18">
        <f>+YEAR(datos_arg[[#This Row],[Fecha]])</f>
        <v>2021</v>
      </c>
      <c r="D5743" s="18">
        <f>+MONTH(datos_arg[[#This Row],[Fecha]])</f>
        <v>6</v>
      </c>
      <c r="E5743" s="14" t="s">
        <v>5358</v>
      </c>
      <c r="F5743" s="14" t="s">
        <v>4109</v>
      </c>
      <c r="G5743" s="14"/>
      <c r="H5743" s="14" t="s">
        <v>6646</v>
      </c>
      <c r="I5743" s="14" t="s">
        <v>6775</v>
      </c>
      <c r="J5743" s="14" t="s">
        <v>425</v>
      </c>
      <c r="K5743" s="14" t="s">
        <v>420</v>
      </c>
      <c r="L5743" s="14" t="s">
        <v>426</v>
      </c>
      <c r="M5743" s="14" t="s">
        <v>607</v>
      </c>
      <c r="N5743" s="14" t="s">
        <v>2953</v>
      </c>
      <c r="O5743" s="14" t="s">
        <v>6933</v>
      </c>
      <c r="P5743" s="14" t="s">
        <v>7010</v>
      </c>
      <c r="Q5743" s="14">
        <v>3</v>
      </c>
      <c r="R5743" s="14" t="s">
        <v>4109</v>
      </c>
      <c r="S5743" s="14" t="s">
        <v>439</v>
      </c>
      <c r="T5743" s="35">
        <v>18291.769999999997</v>
      </c>
      <c r="U5743" s="14" t="s">
        <v>4</v>
      </c>
      <c r="V5743" s="14">
        <v>167.5</v>
      </c>
      <c r="W5743" s="16">
        <f>+IF(datos_arg[[#This Row],[Moneda]]="ARS",datos_arg[[#This Row],[Monto]],datos_arg[[#This Row],[Monto]]*datos_arg[[#This Row],[TC]])</f>
        <v>18291.769999999997</v>
      </c>
      <c r="X5743" s="16">
        <f>IFERROR(IF(datos_arg[[#This Row],[Moneda]]="USD",datos_arg[[#This Row],[Monto]],datos_arg[[#This Row],[Monto]]/datos_arg[[#This Row],[TC]]),0)</f>
        <v>109.20459701492535</v>
      </c>
      <c r="Y5743" s="14"/>
    </row>
    <row r="5744" spans="1:25" ht="15" customHeight="1" x14ac:dyDescent="0.25">
      <c r="A5744" s="14">
        <f t="shared" si="89"/>
        <v>5741</v>
      </c>
      <c r="B5744" s="1">
        <v>44375</v>
      </c>
      <c r="C5744" s="18">
        <f>+YEAR(datos_arg[[#This Row],[Fecha]])</f>
        <v>2021</v>
      </c>
      <c r="D5744" s="18">
        <f>+MONTH(datos_arg[[#This Row],[Fecha]])</f>
        <v>6</v>
      </c>
      <c r="E5744" s="14" t="s">
        <v>5358</v>
      </c>
      <c r="F5744" s="14" t="s">
        <v>4109</v>
      </c>
      <c r="G5744" s="14"/>
      <c r="H5744" s="14" t="s">
        <v>6646</v>
      </c>
      <c r="I5744" s="14" t="s">
        <v>6775</v>
      </c>
      <c r="J5744" s="14" t="s">
        <v>425</v>
      </c>
      <c r="K5744" s="14" t="s">
        <v>420</v>
      </c>
      <c r="L5744" s="14" t="s">
        <v>426</v>
      </c>
      <c r="M5744" s="14" t="s">
        <v>607</v>
      </c>
      <c r="N5744" s="14" t="s">
        <v>2953</v>
      </c>
      <c r="O5744" s="14" t="s">
        <v>6934</v>
      </c>
      <c r="P5744" s="14" t="s">
        <v>7010</v>
      </c>
      <c r="Q5744" s="14">
        <v>3</v>
      </c>
      <c r="R5744" s="14" t="s">
        <v>4109</v>
      </c>
      <c r="S5744" s="14" t="s">
        <v>439</v>
      </c>
      <c r="T5744" s="35">
        <v>22783.820000000003</v>
      </c>
      <c r="U5744" s="14" t="s">
        <v>4</v>
      </c>
      <c r="V5744" s="14">
        <v>167.5</v>
      </c>
      <c r="W5744" s="16">
        <f>+IF(datos_arg[[#This Row],[Moneda]]="ARS",datos_arg[[#This Row],[Monto]],datos_arg[[#This Row],[Monto]]*datos_arg[[#This Row],[TC]])</f>
        <v>22783.820000000003</v>
      </c>
      <c r="X5744" s="16">
        <f>IFERROR(IF(datos_arg[[#This Row],[Moneda]]="USD",datos_arg[[#This Row],[Monto]],datos_arg[[#This Row],[Monto]]/datos_arg[[#This Row],[TC]]),0)</f>
        <v>136.02280597014928</v>
      </c>
      <c r="Y5744" s="14"/>
    </row>
    <row r="5745" spans="1:25" ht="15" customHeight="1" x14ac:dyDescent="0.25">
      <c r="A5745" s="14">
        <f t="shared" si="89"/>
        <v>5742</v>
      </c>
      <c r="B5745" s="1">
        <v>44375</v>
      </c>
      <c r="C5745" s="18">
        <f>+YEAR(datos_arg[[#This Row],[Fecha]])</f>
        <v>2021</v>
      </c>
      <c r="D5745" s="18">
        <f>+MONTH(datos_arg[[#This Row],[Fecha]])</f>
        <v>6</v>
      </c>
      <c r="E5745" s="14" t="s">
        <v>5358</v>
      </c>
      <c r="F5745" s="14" t="s">
        <v>4109</v>
      </c>
      <c r="G5745" s="14"/>
      <c r="H5745" s="14" t="s">
        <v>6646</v>
      </c>
      <c r="I5745" s="14" t="s">
        <v>6775</v>
      </c>
      <c r="J5745" s="14" t="s">
        <v>425</v>
      </c>
      <c r="K5745" s="14" t="s">
        <v>420</v>
      </c>
      <c r="L5745" s="14" t="s">
        <v>422</v>
      </c>
      <c r="M5745" s="14" t="s">
        <v>2950</v>
      </c>
      <c r="N5745" s="14" t="s">
        <v>2953</v>
      </c>
      <c r="O5745" s="14" t="s">
        <v>6935</v>
      </c>
      <c r="P5745" s="14" t="s">
        <v>7010</v>
      </c>
      <c r="Q5745" s="14">
        <v>12</v>
      </c>
      <c r="R5745" s="14" t="s">
        <v>4109</v>
      </c>
      <c r="S5745" s="14" t="s">
        <v>439</v>
      </c>
      <c r="T5745" s="35">
        <v>746.67</v>
      </c>
      <c r="U5745" s="14" t="s">
        <v>4</v>
      </c>
      <c r="V5745" s="14">
        <v>167.5</v>
      </c>
      <c r="W5745" s="16">
        <f>+IF(datos_arg[[#This Row],[Moneda]]="ARS",datos_arg[[#This Row],[Monto]],datos_arg[[#This Row],[Monto]]*datos_arg[[#This Row],[TC]])</f>
        <v>746.67</v>
      </c>
      <c r="X5745" s="16">
        <f>IFERROR(IF(datos_arg[[#This Row],[Moneda]]="USD",datos_arg[[#This Row],[Monto]],datos_arg[[#This Row],[Monto]]/datos_arg[[#This Row],[TC]]),0)</f>
        <v>4.4577313432835819</v>
      </c>
      <c r="Y5745" s="14"/>
    </row>
    <row r="5746" spans="1:25" ht="15" customHeight="1" x14ac:dyDescent="0.25">
      <c r="A5746" s="14">
        <f t="shared" si="89"/>
        <v>5743</v>
      </c>
      <c r="B5746" s="1">
        <v>44375</v>
      </c>
      <c r="C5746" s="18">
        <f>+YEAR(datos_arg[[#This Row],[Fecha]])</f>
        <v>2021</v>
      </c>
      <c r="D5746" s="18">
        <f>+MONTH(datos_arg[[#This Row],[Fecha]])</f>
        <v>6</v>
      </c>
      <c r="E5746" s="14" t="s">
        <v>5358</v>
      </c>
      <c r="F5746" s="14" t="s">
        <v>4109</v>
      </c>
      <c r="G5746" s="14"/>
      <c r="H5746" s="14" t="s">
        <v>6646</v>
      </c>
      <c r="I5746" s="14" t="s">
        <v>6775</v>
      </c>
      <c r="J5746" s="14" t="s">
        <v>425</v>
      </c>
      <c r="K5746" s="14" t="s">
        <v>420</v>
      </c>
      <c r="L5746" s="14" t="s">
        <v>422</v>
      </c>
      <c r="M5746" s="14" t="s">
        <v>2950</v>
      </c>
      <c r="N5746" s="14" t="s">
        <v>2953</v>
      </c>
      <c r="O5746" s="14" t="s">
        <v>6936</v>
      </c>
      <c r="P5746" s="14" t="s">
        <v>7010</v>
      </c>
      <c r="Q5746" s="14">
        <v>8</v>
      </c>
      <c r="R5746" s="14" t="s">
        <v>4109</v>
      </c>
      <c r="S5746" s="14" t="s">
        <v>439</v>
      </c>
      <c r="T5746" s="35">
        <v>497.74</v>
      </c>
      <c r="U5746" s="14" t="s">
        <v>4</v>
      </c>
      <c r="V5746" s="14">
        <v>167.5</v>
      </c>
      <c r="W5746" s="16">
        <f>+IF(datos_arg[[#This Row],[Moneda]]="ARS",datos_arg[[#This Row],[Monto]],datos_arg[[#This Row],[Monto]]*datos_arg[[#This Row],[TC]])</f>
        <v>497.74</v>
      </c>
      <c r="X5746" s="16">
        <f>IFERROR(IF(datos_arg[[#This Row],[Moneda]]="USD",datos_arg[[#This Row],[Monto]],datos_arg[[#This Row],[Monto]]/datos_arg[[#This Row],[TC]]),0)</f>
        <v>2.9715820895522387</v>
      </c>
      <c r="Y5746" s="14"/>
    </row>
    <row r="5747" spans="1:25" ht="15" customHeight="1" x14ac:dyDescent="0.25">
      <c r="A5747" s="14">
        <f t="shared" si="89"/>
        <v>5744</v>
      </c>
      <c r="B5747" s="1">
        <v>44375</v>
      </c>
      <c r="C5747" s="18">
        <f>+YEAR(datos_arg[[#This Row],[Fecha]])</f>
        <v>2021</v>
      </c>
      <c r="D5747" s="18">
        <f>+MONTH(datos_arg[[#This Row],[Fecha]])</f>
        <v>6</v>
      </c>
      <c r="E5747" s="14" t="s">
        <v>5358</v>
      </c>
      <c r="F5747" s="14" t="s">
        <v>4110</v>
      </c>
      <c r="G5747" s="14"/>
      <c r="H5747" s="14" t="s">
        <v>6646</v>
      </c>
      <c r="I5747" s="14" t="s">
        <v>6775</v>
      </c>
      <c r="J5747" s="14" t="s">
        <v>425</v>
      </c>
      <c r="K5747" s="14"/>
      <c r="L5747" s="14" t="s">
        <v>425</v>
      </c>
      <c r="M5747" s="14" t="s">
        <v>5373</v>
      </c>
      <c r="N5747" s="14" t="s">
        <v>100</v>
      </c>
      <c r="O5747" s="14" t="s">
        <v>6937</v>
      </c>
      <c r="P5747" s="14" t="s">
        <v>7011</v>
      </c>
      <c r="Q5747" s="14">
        <v>1</v>
      </c>
      <c r="R5747" s="14" t="s">
        <v>4110</v>
      </c>
      <c r="S5747" s="14" t="s">
        <v>1762</v>
      </c>
      <c r="T5747" s="35">
        <v>162.08000000000001</v>
      </c>
      <c r="U5747" s="14" t="s">
        <v>4</v>
      </c>
      <c r="V5747" s="14">
        <v>167.5</v>
      </c>
      <c r="W5747" s="16">
        <f>+IF(datos_arg[[#This Row],[Moneda]]="ARS",datos_arg[[#This Row],[Monto]],datos_arg[[#This Row],[Monto]]*datos_arg[[#This Row],[TC]])</f>
        <v>162.08000000000001</v>
      </c>
      <c r="X5747" s="16">
        <f>IFERROR(IF(datos_arg[[#This Row],[Moneda]]="USD",datos_arg[[#This Row],[Monto]],datos_arg[[#This Row],[Monto]]/datos_arg[[#This Row],[TC]]),0)</f>
        <v>0.96764179104477621</v>
      </c>
      <c r="Y5747" s="14"/>
    </row>
    <row r="5748" spans="1:25" ht="15" customHeight="1" x14ac:dyDescent="0.25">
      <c r="A5748" s="14">
        <f t="shared" si="89"/>
        <v>5745</v>
      </c>
      <c r="B5748" s="1">
        <v>44375</v>
      </c>
      <c r="C5748" s="18">
        <f>+YEAR(datos_arg[[#This Row],[Fecha]])</f>
        <v>2021</v>
      </c>
      <c r="D5748" s="18">
        <f>+MONTH(datos_arg[[#This Row],[Fecha]])</f>
        <v>6</v>
      </c>
      <c r="E5748" s="14" t="s">
        <v>617</v>
      </c>
      <c r="F5748" s="14" t="s">
        <v>8101</v>
      </c>
      <c r="G5748" s="14"/>
      <c r="H5748" s="14" t="s">
        <v>8103</v>
      </c>
      <c r="I5748" s="14" t="s">
        <v>8105</v>
      </c>
      <c r="J5748" s="14" t="s">
        <v>472</v>
      </c>
      <c r="K5748" s="14"/>
      <c r="L5748" s="14" t="s">
        <v>425</v>
      </c>
      <c r="M5748" s="14" t="s">
        <v>776</v>
      </c>
      <c r="N5748" s="14" t="s">
        <v>100</v>
      </c>
      <c r="O5748" s="14" t="s">
        <v>6938</v>
      </c>
      <c r="P5748" s="14" t="s">
        <v>7011</v>
      </c>
      <c r="Q5748" s="14">
        <v>1</v>
      </c>
      <c r="R5748" s="14" t="s">
        <v>8101</v>
      </c>
      <c r="S5748" s="14" t="s">
        <v>1762</v>
      </c>
      <c r="T5748" s="35">
        <v>179.93</v>
      </c>
      <c r="U5748" s="14" t="s">
        <v>4</v>
      </c>
      <c r="V5748" s="14">
        <v>167.5</v>
      </c>
      <c r="W5748" s="16">
        <f>+IF(datos_arg[[#This Row],[Moneda]]="ARS",datos_arg[[#This Row],[Monto]],datos_arg[[#This Row],[Monto]]*datos_arg[[#This Row],[TC]])</f>
        <v>179.93</v>
      </c>
      <c r="X5748" s="16">
        <f>IFERROR(IF(datos_arg[[#This Row],[Moneda]]="USD",datos_arg[[#This Row],[Monto]],datos_arg[[#This Row],[Monto]]/datos_arg[[#This Row],[TC]]),0)</f>
        <v>1.0742089552238807</v>
      </c>
      <c r="Y5748" s="14"/>
    </row>
    <row r="5749" spans="1:25" ht="15" customHeight="1" x14ac:dyDescent="0.25">
      <c r="A5749" s="14">
        <f t="shared" si="89"/>
        <v>5746</v>
      </c>
      <c r="B5749" s="1">
        <v>44375</v>
      </c>
      <c r="C5749" s="18">
        <f>+YEAR(datos_arg[[#This Row],[Fecha]])</f>
        <v>2021</v>
      </c>
      <c r="D5749" s="18">
        <f>+MONTH(datos_arg[[#This Row],[Fecha]])</f>
        <v>6</v>
      </c>
      <c r="E5749" s="14" t="s">
        <v>617</v>
      </c>
      <c r="F5749" s="14" t="s">
        <v>8101</v>
      </c>
      <c r="G5749" s="14"/>
      <c r="H5749" s="14" t="s">
        <v>8103</v>
      </c>
      <c r="I5749" s="14" t="s">
        <v>8105</v>
      </c>
      <c r="J5749" s="14" t="s">
        <v>472</v>
      </c>
      <c r="K5749" s="14"/>
      <c r="L5749" s="14" t="s">
        <v>425</v>
      </c>
      <c r="M5749" s="14" t="s">
        <v>776</v>
      </c>
      <c r="N5749" s="14" t="s">
        <v>100</v>
      </c>
      <c r="O5749" s="14" t="s">
        <v>6939</v>
      </c>
      <c r="P5749" s="14" t="s">
        <v>7011</v>
      </c>
      <c r="Q5749" s="14">
        <v>1</v>
      </c>
      <c r="R5749" s="14" t="s">
        <v>8101</v>
      </c>
      <c r="S5749" s="14" t="s">
        <v>1762</v>
      </c>
      <c r="T5749" s="35">
        <v>179.93</v>
      </c>
      <c r="U5749" s="14" t="s">
        <v>4</v>
      </c>
      <c r="V5749" s="14">
        <v>167.5</v>
      </c>
      <c r="W5749" s="16">
        <f>+IF(datos_arg[[#This Row],[Moneda]]="ARS",datos_arg[[#This Row],[Monto]],datos_arg[[#This Row],[Monto]]*datos_arg[[#This Row],[TC]])</f>
        <v>179.93</v>
      </c>
      <c r="X5749" s="16">
        <f>IFERROR(IF(datos_arg[[#This Row],[Moneda]]="USD",datos_arg[[#This Row],[Monto]],datos_arg[[#This Row],[Monto]]/datos_arg[[#This Row],[TC]]),0)</f>
        <v>1.0742089552238807</v>
      </c>
      <c r="Y5749" s="14"/>
    </row>
    <row r="5750" spans="1:25" ht="15" customHeight="1" x14ac:dyDescent="0.25">
      <c r="A5750" s="14">
        <f t="shared" si="89"/>
        <v>5747</v>
      </c>
      <c r="B5750" s="1">
        <v>44375</v>
      </c>
      <c r="C5750" s="18">
        <f>+YEAR(datos_arg[[#This Row],[Fecha]])</f>
        <v>2021</v>
      </c>
      <c r="D5750" s="18">
        <f>+MONTH(datos_arg[[#This Row],[Fecha]])</f>
        <v>6</v>
      </c>
      <c r="E5750" s="14" t="s">
        <v>5358</v>
      </c>
      <c r="F5750" s="14" t="s">
        <v>969</v>
      </c>
      <c r="G5750" s="14"/>
      <c r="H5750" s="14" t="s">
        <v>6646</v>
      </c>
      <c r="I5750" s="14" t="s">
        <v>6775</v>
      </c>
      <c r="J5750" s="14" t="s">
        <v>425</v>
      </c>
      <c r="K5750" s="14"/>
      <c r="L5750" s="14" t="s">
        <v>425</v>
      </c>
      <c r="M5750" s="14" t="s">
        <v>1000</v>
      </c>
      <c r="N5750" s="14" t="s">
        <v>100</v>
      </c>
      <c r="O5750" s="14" t="s">
        <v>6940</v>
      </c>
      <c r="P5750" s="14" t="s">
        <v>7011</v>
      </c>
      <c r="Q5750" s="14">
        <v>5</v>
      </c>
      <c r="R5750" s="14" t="s">
        <v>969</v>
      </c>
      <c r="S5750" s="14" t="s">
        <v>1762</v>
      </c>
      <c r="T5750" s="35">
        <v>198.86</v>
      </c>
      <c r="U5750" s="14" t="s">
        <v>4</v>
      </c>
      <c r="V5750" s="14">
        <v>167.5</v>
      </c>
      <c r="W5750" s="16">
        <f>+IF(datos_arg[[#This Row],[Moneda]]="ARS",datos_arg[[#This Row],[Monto]],datos_arg[[#This Row],[Monto]]*datos_arg[[#This Row],[TC]])</f>
        <v>198.86</v>
      </c>
      <c r="X5750" s="16">
        <f>IFERROR(IF(datos_arg[[#This Row],[Moneda]]="USD",datos_arg[[#This Row],[Monto]],datos_arg[[#This Row],[Monto]]/datos_arg[[#This Row],[TC]]),0)</f>
        <v>1.187223880597015</v>
      </c>
      <c r="Y5750" s="14"/>
    </row>
    <row r="5751" spans="1:25" ht="15" customHeight="1" x14ac:dyDescent="0.25">
      <c r="A5751" s="14">
        <f t="shared" si="89"/>
        <v>5748</v>
      </c>
      <c r="B5751" s="1">
        <v>44375</v>
      </c>
      <c r="C5751" s="18">
        <f>+YEAR(datos_arg[[#This Row],[Fecha]])</f>
        <v>2021</v>
      </c>
      <c r="D5751" s="18">
        <f>+MONTH(datos_arg[[#This Row],[Fecha]])</f>
        <v>6</v>
      </c>
      <c r="E5751" s="14" t="s">
        <v>617</v>
      </c>
      <c r="F5751" s="14" t="s">
        <v>8101</v>
      </c>
      <c r="G5751" s="14"/>
      <c r="H5751" s="14" t="s">
        <v>8103</v>
      </c>
      <c r="I5751" s="14" t="s">
        <v>8105</v>
      </c>
      <c r="J5751" s="14" t="s">
        <v>472</v>
      </c>
      <c r="K5751" s="14"/>
      <c r="L5751" s="14" t="s">
        <v>425</v>
      </c>
      <c r="M5751" s="14" t="s">
        <v>776</v>
      </c>
      <c r="N5751" s="14" t="s">
        <v>100</v>
      </c>
      <c r="O5751" s="14" t="s">
        <v>6941</v>
      </c>
      <c r="P5751" s="14" t="s">
        <v>7011</v>
      </c>
      <c r="Q5751" s="14">
        <v>2</v>
      </c>
      <c r="R5751" s="14" t="s">
        <v>8101</v>
      </c>
      <c r="S5751" s="14" t="s">
        <v>1762</v>
      </c>
      <c r="T5751" s="35">
        <v>152.47999999999999</v>
      </c>
      <c r="U5751" s="14" t="s">
        <v>4</v>
      </c>
      <c r="V5751" s="14">
        <v>167.5</v>
      </c>
      <c r="W5751" s="16">
        <f>+IF(datos_arg[[#This Row],[Moneda]]="ARS",datos_arg[[#This Row],[Monto]],datos_arg[[#This Row],[Monto]]*datos_arg[[#This Row],[TC]])</f>
        <v>152.47999999999999</v>
      </c>
      <c r="X5751" s="16">
        <f>IFERROR(IF(datos_arg[[#This Row],[Moneda]]="USD",datos_arg[[#This Row],[Monto]],datos_arg[[#This Row],[Monto]]/datos_arg[[#This Row],[TC]]),0)</f>
        <v>0.91032835820895519</v>
      </c>
      <c r="Y5751" s="14"/>
    </row>
    <row r="5752" spans="1:25" ht="15" customHeight="1" x14ac:dyDescent="0.25">
      <c r="A5752" s="14">
        <f t="shared" si="89"/>
        <v>5749</v>
      </c>
      <c r="B5752" s="1">
        <v>44375</v>
      </c>
      <c r="C5752" s="18">
        <f>+YEAR(datos_arg[[#This Row],[Fecha]])</f>
        <v>2021</v>
      </c>
      <c r="D5752" s="18">
        <f>+MONTH(datos_arg[[#This Row],[Fecha]])</f>
        <v>6</v>
      </c>
      <c r="E5752" s="14" t="s">
        <v>1015</v>
      </c>
      <c r="F5752" s="14" t="s">
        <v>403</v>
      </c>
      <c r="G5752" s="14" t="s">
        <v>970</v>
      </c>
      <c r="H5752" s="14" t="s">
        <v>6646</v>
      </c>
      <c r="I5752" s="14" t="s">
        <v>6775</v>
      </c>
      <c r="J5752" s="14" t="s">
        <v>425</v>
      </c>
      <c r="K5752" s="14"/>
      <c r="L5752" s="14" t="s">
        <v>425</v>
      </c>
      <c r="M5752" s="14" t="s">
        <v>433</v>
      </c>
      <c r="N5752" s="14" t="s">
        <v>100</v>
      </c>
      <c r="O5752" s="14" t="s">
        <v>6942</v>
      </c>
      <c r="P5752" s="14" t="s">
        <v>7011</v>
      </c>
      <c r="Q5752" s="14">
        <v>1</v>
      </c>
      <c r="R5752" s="14" t="s">
        <v>970</v>
      </c>
      <c r="S5752" s="14" t="s">
        <v>1762</v>
      </c>
      <c r="T5752" s="35">
        <v>49.06</v>
      </c>
      <c r="U5752" s="14" t="s">
        <v>4</v>
      </c>
      <c r="V5752" s="14">
        <v>167.5</v>
      </c>
      <c r="W5752" s="16">
        <f>+IF(datos_arg[[#This Row],[Moneda]]="ARS",datos_arg[[#This Row],[Monto]],datos_arg[[#This Row],[Monto]]*datos_arg[[#This Row],[TC]])</f>
        <v>49.06</v>
      </c>
      <c r="X5752" s="16">
        <f>IFERROR(IF(datos_arg[[#This Row],[Moneda]]="USD",datos_arg[[#This Row],[Monto]],datos_arg[[#This Row],[Monto]]/datos_arg[[#This Row],[TC]]),0)</f>
        <v>0.29289552238805971</v>
      </c>
      <c r="Y5752" s="14"/>
    </row>
    <row r="5753" spans="1:25" ht="15" customHeight="1" x14ac:dyDescent="0.25">
      <c r="A5753" s="14">
        <f t="shared" si="89"/>
        <v>5750</v>
      </c>
      <c r="B5753" s="1">
        <v>44375</v>
      </c>
      <c r="C5753" s="18">
        <f>+YEAR(datos_arg[[#This Row],[Fecha]])</f>
        <v>2021</v>
      </c>
      <c r="D5753" s="18">
        <f>+MONTH(datos_arg[[#This Row],[Fecha]])</f>
        <v>6</v>
      </c>
      <c r="E5753" s="14" t="s">
        <v>1015</v>
      </c>
      <c r="F5753" s="14" t="s">
        <v>403</v>
      </c>
      <c r="G5753" s="14" t="s">
        <v>5383</v>
      </c>
      <c r="H5753" s="14" t="s">
        <v>6646</v>
      </c>
      <c r="I5753" s="14" t="s">
        <v>6775</v>
      </c>
      <c r="J5753" s="14" t="s">
        <v>425</v>
      </c>
      <c r="K5753" s="14"/>
      <c r="L5753" s="14" t="s">
        <v>425</v>
      </c>
      <c r="M5753" s="14" t="s">
        <v>943</v>
      </c>
      <c r="N5753" s="14" t="s">
        <v>100</v>
      </c>
      <c r="O5753" s="14" t="s">
        <v>6943</v>
      </c>
      <c r="P5753" s="14" t="s">
        <v>7011</v>
      </c>
      <c r="Q5753" s="14">
        <v>1</v>
      </c>
      <c r="R5753" s="14" t="s">
        <v>5383</v>
      </c>
      <c r="S5753" s="14" t="s">
        <v>1762</v>
      </c>
      <c r="T5753" s="35">
        <v>55.32</v>
      </c>
      <c r="U5753" s="14" t="s">
        <v>4</v>
      </c>
      <c r="V5753" s="14">
        <v>167.5</v>
      </c>
      <c r="W5753" s="16">
        <f>+IF(datos_arg[[#This Row],[Moneda]]="ARS",datos_arg[[#This Row],[Monto]],datos_arg[[#This Row],[Monto]]*datos_arg[[#This Row],[TC]])</f>
        <v>55.32</v>
      </c>
      <c r="X5753" s="16">
        <f>IFERROR(IF(datos_arg[[#This Row],[Moneda]]="USD",datos_arg[[#This Row],[Monto]],datos_arg[[#This Row],[Monto]]/datos_arg[[#This Row],[TC]]),0)</f>
        <v>0.33026865671641792</v>
      </c>
      <c r="Y5753" s="14"/>
    </row>
    <row r="5754" spans="1:25" ht="15" customHeight="1" x14ac:dyDescent="0.25">
      <c r="A5754" s="14">
        <f t="shared" si="89"/>
        <v>5751</v>
      </c>
      <c r="B5754" s="1">
        <v>44375</v>
      </c>
      <c r="C5754" s="18">
        <f>+YEAR(datos_arg[[#This Row],[Fecha]])</f>
        <v>2021</v>
      </c>
      <c r="D5754" s="18">
        <f>+MONTH(datos_arg[[#This Row],[Fecha]])</f>
        <v>6</v>
      </c>
      <c r="E5754" s="14" t="s">
        <v>1015</v>
      </c>
      <c r="F5754" s="14" t="s">
        <v>403</v>
      </c>
      <c r="G5754" s="14" t="s">
        <v>5383</v>
      </c>
      <c r="H5754" s="14" t="s">
        <v>6646</v>
      </c>
      <c r="I5754" s="14" t="s">
        <v>7132</v>
      </c>
      <c r="J5754" s="14" t="s">
        <v>425</v>
      </c>
      <c r="K5754" s="14"/>
      <c r="L5754" s="14" t="s">
        <v>425</v>
      </c>
      <c r="M5754" s="14" t="s">
        <v>540</v>
      </c>
      <c r="N5754" s="14" t="s">
        <v>100</v>
      </c>
      <c r="O5754" s="14" t="s">
        <v>6944</v>
      </c>
      <c r="P5754" s="14" t="s">
        <v>7011</v>
      </c>
      <c r="Q5754" s="14">
        <v>2</v>
      </c>
      <c r="R5754" s="14" t="s">
        <v>5383</v>
      </c>
      <c r="S5754" s="14" t="s">
        <v>1762</v>
      </c>
      <c r="T5754" s="35">
        <v>93.83</v>
      </c>
      <c r="U5754" s="14" t="s">
        <v>4</v>
      </c>
      <c r="V5754" s="14">
        <v>167.5</v>
      </c>
      <c r="W5754" s="16">
        <f>+IF(datos_arg[[#This Row],[Moneda]]="ARS",datos_arg[[#This Row],[Monto]],datos_arg[[#This Row],[Monto]]*datos_arg[[#This Row],[TC]])</f>
        <v>93.83</v>
      </c>
      <c r="X5754" s="16">
        <f>IFERROR(IF(datos_arg[[#This Row],[Moneda]]="USD",datos_arg[[#This Row],[Monto]],datos_arg[[#This Row],[Monto]]/datos_arg[[#This Row],[TC]]),0)</f>
        <v>0.56017910447761188</v>
      </c>
      <c r="Y5754" s="14"/>
    </row>
    <row r="5755" spans="1:25" ht="15" customHeight="1" x14ac:dyDescent="0.25">
      <c r="A5755" s="14">
        <f t="shared" si="89"/>
        <v>5752</v>
      </c>
      <c r="B5755" s="1">
        <v>44375</v>
      </c>
      <c r="C5755" s="18">
        <f>+YEAR(datos_arg[[#This Row],[Fecha]])</f>
        <v>2021</v>
      </c>
      <c r="D5755" s="18">
        <f>+MONTH(datos_arg[[#This Row],[Fecha]])</f>
        <v>6</v>
      </c>
      <c r="E5755" s="14" t="s">
        <v>617</v>
      </c>
      <c r="F5755" s="14" t="s">
        <v>8101</v>
      </c>
      <c r="G5755" s="14"/>
      <c r="H5755" s="14" t="s">
        <v>8103</v>
      </c>
      <c r="I5755" s="14" t="s">
        <v>8105</v>
      </c>
      <c r="J5755" s="14" t="s">
        <v>472</v>
      </c>
      <c r="K5755" s="14"/>
      <c r="L5755" s="14" t="s">
        <v>425</v>
      </c>
      <c r="M5755" s="14" t="s">
        <v>776</v>
      </c>
      <c r="N5755" s="14" t="s">
        <v>100</v>
      </c>
      <c r="O5755" s="14" t="s">
        <v>6945</v>
      </c>
      <c r="P5755" s="14" t="s">
        <v>7011</v>
      </c>
      <c r="Q5755" s="14">
        <v>4</v>
      </c>
      <c r="R5755" s="14" t="s">
        <v>8101</v>
      </c>
      <c r="S5755" s="14" t="s">
        <v>1762</v>
      </c>
      <c r="T5755" s="35">
        <v>276.14999999999998</v>
      </c>
      <c r="U5755" s="14" t="s">
        <v>4</v>
      </c>
      <c r="V5755" s="14">
        <v>167.5</v>
      </c>
      <c r="W5755" s="16">
        <f>+IF(datos_arg[[#This Row],[Moneda]]="ARS",datos_arg[[#This Row],[Monto]],datos_arg[[#This Row],[Monto]]*datos_arg[[#This Row],[TC]])</f>
        <v>276.14999999999998</v>
      </c>
      <c r="X5755" s="16">
        <f>IFERROR(IF(datos_arg[[#This Row],[Moneda]]="USD",datos_arg[[#This Row],[Monto]],datos_arg[[#This Row],[Monto]]/datos_arg[[#This Row],[TC]]),0)</f>
        <v>1.6486567164179102</v>
      </c>
      <c r="Y5755" s="14"/>
    </row>
    <row r="5756" spans="1:25" ht="15" customHeight="1" x14ac:dyDescent="0.25">
      <c r="A5756" s="14">
        <f t="shared" si="89"/>
        <v>5753</v>
      </c>
      <c r="B5756" s="1">
        <v>44375</v>
      </c>
      <c r="C5756" s="18">
        <f>+YEAR(datos_arg[[#This Row],[Fecha]])</f>
        <v>2021</v>
      </c>
      <c r="D5756" s="18">
        <f>+MONTH(datos_arg[[#This Row],[Fecha]])</f>
        <v>6</v>
      </c>
      <c r="E5756" s="14" t="s">
        <v>5358</v>
      </c>
      <c r="F5756" s="14" t="s">
        <v>969</v>
      </c>
      <c r="G5756" s="14"/>
      <c r="H5756" s="14" t="s">
        <v>6646</v>
      </c>
      <c r="I5756" s="14" t="s">
        <v>7132</v>
      </c>
      <c r="J5756" s="14" t="s">
        <v>425</v>
      </c>
      <c r="K5756" s="14"/>
      <c r="L5756" s="14" t="s">
        <v>425</v>
      </c>
      <c r="M5756" s="14" t="s">
        <v>3085</v>
      </c>
      <c r="N5756" s="14" t="s">
        <v>100</v>
      </c>
      <c r="O5756" s="14" t="s">
        <v>6946</v>
      </c>
      <c r="P5756" s="14" t="s">
        <v>7011</v>
      </c>
      <c r="Q5756" s="14">
        <v>1</v>
      </c>
      <c r="R5756" s="14" t="s">
        <v>969</v>
      </c>
      <c r="S5756" s="14" t="s">
        <v>1762</v>
      </c>
      <c r="T5756" s="35">
        <v>80.14</v>
      </c>
      <c r="U5756" s="14" t="s">
        <v>4</v>
      </c>
      <c r="V5756" s="14">
        <v>167.5</v>
      </c>
      <c r="W5756" s="16">
        <f>+IF(datos_arg[[#This Row],[Moneda]]="ARS",datos_arg[[#This Row],[Monto]],datos_arg[[#This Row],[Monto]]*datos_arg[[#This Row],[TC]])</f>
        <v>80.14</v>
      </c>
      <c r="X5756" s="16">
        <f>IFERROR(IF(datos_arg[[#This Row],[Moneda]]="USD",datos_arg[[#This Row],[Monto]],datos_arg[[#This Row],[Monto]]/datos_arg[[#This Row],[TC]]),0)</f>
        <v>0.47844776119402987</v>
      </c>
      <c r="Y5756" s="14"/>
    </row>
    <row r="5757" spans="1:25" ht="15" customHeight="1" x14ac:dyDescent="0.25">
      <c r="A5757" s="14">
        <f t="shared" si="89"/>
        <v>5754</v>
      </c>
      <c r="B5757" s="1">
        <v>44375</v>
      </c>
      <c r="C5757" s="18">
        <f>+YEAR(datos_arg[[#This Row],[Fecha]])</f>
        <v>2021</v>
      </c>
      <c r="D5757" s="18">
        <f>+MONTH(datos_arg[[#This Row],[Fecha]])</f>
        <v>6</v>
      </c>
      <c r="E5757" s="14" t="s">
        <v>1015</v>
      </c>
      <c r="F5757" s="14" t="s">
        <v>403</v>
      </c>
      <c r="G5757" s="14" t="s">
        <v>5383</v>
      </c>
      <c r="H5757" s="14" t="s">
        <v>8103</v>
      </c>
      <c r="I5757" s="14" t="s">
        <v>8105</v>
      </c>
      <c r="J5757" s="14" t="s">
        <v>425</v>
      </c>
      <c r="K5757" s="14"/>
      <c r="L5757" s="14" t="s">
        <v>425</v>
      </c>
      <c r="M5757" s="14" t="s">
        <v>946</v>
      </c>
      <c r="N5757" s="14" t="s">
        <v>100</v>
      </c>
      <c r="O5757" s="14" t="s">
        <v>6947</v>
      </c>
      <c r="P5757" s="14" t="s">
        <v>7011</v>
      </c>
      <c r="Q5757" s="14">
        <v>6</v>
      </c>
      <c r="R5757" s="14" t="s">
        <v>5383</v>
      </c>
      <c r="S5757" s="14" t="s">
        <v>1762</v>
      </c>
      <c r="T5757" s="35">
        <v>107.16</v>
      </c>
      <c r="U5757" s="14" t="s">
        <v>4</v>
      </c>
      <c r="V5757" s="14">
        <v>167.5</v>
      </c>
      <c r="W5757" s="16">
        <f>+IF(datos_arg[[#This Row],[Moneda]]="ARS",datos_arg[[#This Row],[Monto]],datos_arg[[#This Row],[Monto]]*datos_arg[[#This Row],[TC]])</f>
        <v>107.16</v>
      </c>
      <c r="X5757" s="16">
        <f>IFERROR(IF(datos_arg[[#This Row],[Moneda]]="USD",datos_arg[[#This Row],[Monto]],datos_arg[[#This Row],[Monto]]/datos_arg[[#This Row],[TC]]),0)</f>
        <v>0.63976119402985077</v>
      </c>
      <c r="Y5757" s="14"/>
    </row>
    <row r="5758" spans="1:25" ht="15" customHeight="1" x14ac:dyDescent="0.25">
      <c r="A5758" s="14">
        <f t="shared" si="89"/>
        <v>5755</v>
      </c>
      <c r="B5758" s="1">
        <v>44375</v>
      </c>
      <c r="C5758" s="18">
        <f>+YEAR(datos_arg[[#This Row],[Fecha]])</f>
        <v>2021</v>
      </c>
      <c r="D5758" s="18">
        <f>+MONTH(datos_arg[[#This Row],[Fecha]])</f>
        <v>6</v>
      </c>
      <c r="E5758" s="14" t="s">
        <v>5358</v>
      </c>
      <c r="F5758" s="14" t="s">
        <v>969</v>
      </c>
      <c r="G5758" s="14"/>
      <c r="H5758" s="14" t="s">
        <v>6646</v>
      </c>
      <c r="I5758" s="14" t="s">
        <v>6775</v>
      </c>
      <c r="J5758" s="14" t="s">
        <v>425</v>
      </c>
      <c r="K5758" s="14"/>
      <c r="L5758" s="14" t="s">
        <v>425</v>
      </c>
      <c r="M5758" s="14" t="s">
        <v>6785</v>
      </c>
      <c r="N5758" s="14" t="s">
        <v>100</v>
      </c>
      <c r="O5758" s="14" t="s">
        <v>6948</v>
      </c>
      <c r="P5758" s="14" t="s">
        <v>7011</v>
      </c>
      <c r="Q5758" s="14">
        <v>3</v>
      </c>
      <c r="R5758" s="14" t="s">
        <v>969</v>
      </c>
      <c r="S5758" s="14" t="s">
        <v>1762</v>
      </c>
      <c r="T5758" s="35">
        <v>34.22</v>
      </c>
      <c r="U5758" s="14" t="s">
        <v>4</v>
      </c>
      <c r="V5758" s="14">
        <v>167.5</v>
      </c>
      <c r="W5758" s="16">
        <f>+IF(datos_arg[[#This Row],[Moneda]]="ARS",datos_arg[[#This Row],[Monto]],datos_arg[[#This Row],[Monto]]*datos_arg[[#This Row],[TC]])</f>
        <v>34.22</v>
      </c>
      <c r="X5758" s="16">
        <f>IFERROR(IF(datos_arg[[#This Row],[Moneda]]="USD",datos_arg[[#This Row],[Monto]],datos_arg[[#This Row],[Monto]]/datos_arg[[#This Row],[TC]]),0)</f>
        <v>0.20429850746268657</v>
      </c>
      <c r="Y5758" s="14"/>
    </row>
    <row r="5759" spans="1:25" ht="15" customHeight="1" x14ac:dyDescent="0.25">
      <c r="A5759" s="14">
        <f t="shared" si="89"/>
        <v>5756</v>
      </c>
      <c r="B5759" s="1">
        <v>44375</v>
      </c>
      <c r="C5759" s="18">
        <f>+YEAR(datos_arg[[#This Row],[Fecha]])</f>
        <v>2021</v>
      </c>
      <c r="D5759" s="18">
        <f>+MONTH(datos_arg[[#This Row],[Fecha]])</f>
        <v>6</v>
      </c>
      <c r="E5759" s="14" t="s">
        <v>617</v>
      </c>
      <c r="F5759" s="14" t="s">
        <v>8101</v>
      </c>
      <c r="G5759" s="14"/>
      <c r="H5759" s="14" t="s">
        <v>8103</v>
      </c>
      <c r="I5759" s="14" t="s">
        <v>8105</v>
      </c>
      <c r="J5759" s="14" t="s">
        <v>472</v>
      </c>
      <c r="K5759" s="14"/>
      <c r="L5759" s="14" t="s">
        <v>425</v>
      </c>
      <c r="M5759" s="14" t="s">
        <v>776</v>
      </c>
      <c r="N5759" s="14" t="s">
        <v>100</v>
      </c>
      <c r="O5759" s="14" t="s">
        <v>6949</v>
      </c>
      <c r="P5759" s="14" t="s">
        <v>7011</v>
      </c>
      <c r="Q5759" s="14">
        <v>2</v>
      </c>
      <c r="R5759" s="14" t="s">
        <v>8101</v>
      </c>
      <c r="S5759" s="14" t="s">
        <v>1762</v>
      </c>
      <c r="T5759" s="35">
        <v>45.56</v>
      </c>
      <c r="U5759" s="14" t="s">
        <v>4</v>
      </c>
      <c r="V5759" s="14">
        <v>167.5</v>
      </c>
      <c r="W5759" s="16">
        <f>+IF(datos_arg[[#This Row],[Moneda]]="ARS",datos_arg[[#This Row],[Monto]],datos_arg[[#This Row],[Monto]]*datos_arg[[#This Row],[TC]])</f>
        <v>45.56</v>
      </c>
      <c r="X5759" s="16">
        <f>IFERROR(IF(datos_arg[[#This Row],[Moneda]]="USD",datos_arg[[#This Row],[Monto]],datos_arg[[#This Row],[Monto]]/datos_arg[[#This Row],[TC]]),0)</f>
        <v>0.27200000000000002</v>
      </c>
      <c r="Y5759" s="14"/>
    </row>
    <row r="5760" spans="1:25" ht="15" customHeight="1" x14ac:dyDescent="0.25">
      <c r="A5760" s="14">
        <f t="shared" si="89"/>
        <v>5757</v>
      </c>
      <c r="B5760" s="1">
        <v>44375</v>
      </c>
      <c r="C5760" s="18">
        <f>+YEAR(datos_arg[[#This Row],[Fecha]])</f>
        <v>2021</v>
      </c>
      <c r="D5760" s="18">
        <f>+MONTH(datos_arg[[#This Row],[Fecha]])</f>
        <v>6</v>
      </c>
      <c r="E5760" s="14" t="s">
        <v>617</v>
      </c>
      <c r="F5760" s="14" t="s">
        <v>8101</v>
      </c>
      <c r="G5760" s="14"/>
      <c r="H5760" s="14" t="s">
        <v>8103</v>
      </c>
      <c r="I5760" s="14" t="s">
        <v>8105</v>
      </c>
      <c r="J5760" s="14" t="s">
        <v>472</v>
      </c>
      <c r="K5760" s="14"/>
      <c r="L5760" s="14" t="s">
        <v>425</v>
      </c>
      <c r="M5760" s="14" t="s">
        <v>776</v>
      </c>
      <c r="N5760" s="14" t="s">
        <v>100</v>
      </c>
      <c r="O5760" s="14" t="s">
        <v>6950</v>
      </c>
      <c r="P5760" s="14" t="s">
        <v>7011</v>
      </c>
      <c r="Q5760" s="14">
        <v>1</v>
      </c>
      <c r="R5760" s="14" t="s">
        <v>8101</v>
      </c>
      <c r="S5760" s="14" t="s">
        <v>1762</v>
      </c>
      <c r="T5760" s="35">
        <v>119.73</v>
      </c>
      <c r="U5760" s="14" t="s">
        <v>4</v>
      </c>
      <c r="V5760" s="14">
        <v>167.5</v>
      </c>
      <c r="W5760" s="16">
        <f>+IF(datos_arg[[#This Row],[Moneda]]="ARS",datos_arg[[#This Row],[Monto]],datos_arg[[#This Row],[Monto]]*datos_arg[[#This Row],[TC]])</f>
        <v>119.73</v>
      </c>
      <c r="X5760" s="16">
        <f>IFERROR(IF(datos_arg[[#This Row],[Moneda]]="USD",datos_arg[[#This Row],[Monto]],datos_arg[[#This Row],[Monto]]/datos_arg[[#This Row],[TC]]),0)</f>
        <v>0.71480597014925373</v>
      </c>
      <c r="Y5760" s="14"/>
    </row>
    <row r="5761" spans="1:25" ht="15" customHeight="1" x14ac:dyDescent="0.25">
      <c r="A5761" s="14">
        <f t="shared" si="89"/>
        <v>5758</v>
      </c>
      <c r="B5761" s="1">
        <v>44375</v>
      </c>
      <c r="C5761" s="18">
        <f>+YEAR(datos_arg[[#This Row],[Fecha]])</f>
        <v>2021</v>
      </c>
      <c r="D5761" s="18">
        <f>+MONTH(datos_arg[[#This Row],[Fecha]])</f>
        <v>6</v>
      </c>
      <c r="E5761" s="14" t="s">
        <v>5358</v>
      </c>
      <c r="F5761" s="14" t="s">
        <v>85</v>
      </c>
      <c r="G5761" s="14"/>
      <c r="H5761" s="14" t="s">
        <v>6646</v>
      </c>
      <c r="I5761" s="14" t="s">
        <v>7132</v>
      </c>
      <c r="J5761" s="14" t="s">
        <v>425</v>
      </c>
      <c r="K5761" s="14"/>
      <c r="L5761" s="14" t="s">
        <v>425</v>
      </c>
      <c r="M5761" s="14" t="s">
        <v>3226</v>
      </c>
      <c r="N5761" s="14" t="s">
        <v>100</v>
      </c>
      <c r="O5761" s="14" t="s">
        <v>6951</v>
      </c>
      <c r="P5761" s="14" t="s">
        <v>7011</v>
      </c>
      <c r="Q5761" s="14">
        <v>2</v>
      </c>
      <c r="R5761" s="14" t="s">
        <v>85</v>
      </c>
      <c r="S5761" s="14" t="s">
        <v>1762</v>
      </c>
      <c r="T5761" s="35">
        <v>70.180000000000007</v>
      </c>
      <c r="U5761" s="14" t="s">
        <v>4</v>
      </c>
      <c r="V5761" s="14">
        <v>167.5</v>
      </c>
      <c r="W5761" s="16">
        <f>+IF(datos_arg[[#This Row],[Moneda]]="ARS",datos_arg[[#This Row],[Monto]],datos_arg[[#This Row],[Monto]]*datos_arg[[#This Row],[TC]])</f>
        <v>70.180000000000007</v>
      </c>
      <c r="X5761" s="16">
        <f>IFERROR(IF(datos_arg[[#This Row],[Moneda]]="USD",datos_arg[[#This Row],[Monto]],datos_arg[[#This Row],[Monto]]/datos_arg[[#This Row],[TC]]),0)</f>
        <v>0.41898507462686574</v>
      </c>
      <c r="Y5761" s="14"/>
    </row>
    <row r="5762" spans="1:25" ht="15" customHeight="1" x14ac:dyDescent="0.25">
      <c r="A5762" s="14">
        <f t="shared" si="89"/>
        <v>5759</v>
      </c>
      <c r="B5762" s="1">
        <v>44375</v>
      </c>
      <c r="C5762" s="18">
        <f>+YEAR(datos_arg[[#This Row],[Fecha]])</f>
        <v>2021</v>
      </c>
      <c r="D5762" s="18">
        <f>+MONTH(datos_arg[[#This Row],[Fecha]])</f>
        <v>6</v>
      </c>
      <c r="E5762" s="14" t="s">
        <v>5358</v>
      </c>
      <c r="F5762" s="14" t="s">
        <v>4110</v>
      </c>
      <c r="G5762" s="14"/>
      <c r="H5762" s="14" t="s">
        <v>6646</v>
      </c>
      <c r="I5762" s="14" t="s">
        <v>6775</v>
      </c>
      <c r="J5762" s="14" t="s">
        <v>425</v>
      </c>
      <c r="K5762" s="14"/>
      <c r="L5762" s="14" t="s">
        <v>425</v>
      </c>
      <c r="M5762" s="14" t="s">
        <v>5373</v>
      </c>
      <c r="N5762" s="14" t="s">
        <v>100</v>
      </c>
      <c r="O5762" s="14" t="s">
        <v>6952</v>
      </c>
      <c r="P5762" s="14" t="s">
        <v>7011</v>
      </c>
      <c r="Q5762" s="14">
        <v>0</v>
      </c>
      <c r="R5762" s="14" t="s">
        <v>4110</v>
      </c>
      <c r="S5762" s="14" t="s">
        <v>439</v>
      </c>
      <c r="T5762" s="35">
        <v>5237.91</v>
      </c>
      <c r="U5762" s="14" t="s">
        <v>4</v>
      </c>
      <c r="V5762" s="14">
        <v>167.5</v>
      </c>
      <c r="W5762" s="16">
        <f>+IF(datos_arg[[#This Row],[Moneda]]="ARS",datos_arg[[#This Row],[Monto]],datos_arg[[#This Row],[Monto]]*datos_arg[[#This Row],[TC]])</f>
        <v>5237.91</v>
      </c>
      <c r="X5762" s="16">
        <f>IFERROR(IF(datos_arg[[#This Row],[Moneda]]="USD",datos_arg[[#This Row],[Monto]],datos_arg[[#This Row],[Monto]]/datos_arg[[#This Row],[TC]]),0)</f>
        <v>31.271104477611939</v>
      </c>
      <c r="Y5762" s="14"/>
    </row>
    <row r="5763" spans="1:25" ht="15" customHeight="1" x14ac:dyDescent="0.25">
      <c r="A5763" s="14">
        <f t="shared" si="89"/>
        <v>5760</v>
      </c>
      <c r="B5763" s="1">
        <v>44375</v>
      </c>
      <c r="C5763" s="18">
        <f>+YEAR(datos_arg[[#This Row],[Fecha]])</f>
        <v>2021</v>
      </c>
      <c r="D5763" s="18">
        <f>+MONTH(datos_arg[[#This Row],[Fecha]])</f>
        <v>6</v>
      </c>
      <c r="E5763" s="14" t="s">
        <v>617</v>
      </c>
      <c r="F5763" s="14" t="s">
        <v>8101</v>
      </c>
      <c r="G5763" s="14"/>
      <c r="H5763" s="14" t="s">
        <v>8103</v>
      </c>
      <c r="I5763" s="14" t="s">
        <v>8105</v>
      </c>
      <c r="J5763" s="14" t="s">
        <v>472</v>
      </c>
      <c r="K5763" s="14"/>
      <c r="L5763" s="14" t="s">
        <v>425</v>
      </c>
      <c r="M5763" s="14" t="s">
        <v>776</v>
      </c>
      <c r="N5763" s="14" t="s">
        <v>100</v>
      </c>
      <c r="O5763" s="14" t="s">
        <v>6953</v>
      </c>
      <c r="P5763" s="14" t="s">
        <v>7011</v>
      </c>
      <c r="Q5763" s="14">
        <v>0</v>
      </c>
      <c r="R5763" s="14" t="s">
        <v>8101</v>
      </c>
      <c r="S5763" s="14" t="s">
        <v>439</v>
      </c>
      <c r="T5763" s="35">
        <v>5814.4699999999993</v>
      </c>
      <c r="U5763" s="14" t="s">
        <v>4</v>
      </c>
      <c r="V5763" s="14">
        <v>167.5</v>
      </c>
      <c r="W5763" s="16">
        <f>+IF(datos_arg[[#This Row],[Moneda]]="ARS",datos_arg[[#This Row],[Monto]],datos_arg[[#This Row],[Monto]]*datos_arg[[#This Row],[TC]])</f>
        <v>5814.4699999999993</v>
      </c>
      <c r="X5763" s="16">
        <f>IFERROR(IF(datos_arg[[#This Row],[Moneda]]="USD",datos_arg[[#This Row],[Monto]],datos_arg[[#This Row],[Monto]]/datos_arg[[#This Row],[TC]]),0)</f>
        <v>34.713253731343279</v>
      </c>
      <c r="Y5763" s="14"/>
    </row>
    <row r="5764" spans="1:25" ht="15" customHeight="1" x14ac:dyDescent="0.25">
      <c r="A5764" s="14">
        <f t="shared" si="89"/>
        <v>5761</v>
      </c>
      <c r="B5764" s="1">
        <v>44375</v>
      </c>
      <c r="C5764" s="18">
        <f>+YEAR(datos_arg[[#This Row],[Fecha]])</f>
        <v>2021</v>
      </c>
      <c r="D5764" s="18">
        <f>+MONTH(datos_arg[[#This Row],[Fecha]])</f>
        <v>6</v>
      </c>
      <c r="E5764" s="14" t="s">
        <v>617</v>
      </c>
      <c r="F5764" s="14" t="s">
        <v>8101</v>
      </c>
      <c r="G5764" s="14"/>
      <c r="H5764" s="14" t="s">
        <v>8103</v>
      </c>
      <c r="I5764" s="14" t="s">
        <v>8105</v>
      </c>
      <c r="J5764" s="14" t="s">
        <v>472</v>
      </c>
      <c r="K5764" s="14"/>
      <c r="L5764" s="14" t="s">
        <v>425</v>
      </c>
      <c r="M5764" s="14" t="s">
        <v>776</v>
      </c>
      <c r="N5764" s="14" t="s">
        <v>100</v>
      </c>
      <c r="O5764" s="14" t="s">
        <v>6954</v>
      </c>
      <c r="P5764" s="14" t="s">
        <v>7011</v>
      </c>
      <c r="Q5764" s="14">
        <v>0</v>
      </c>
      <c r="R5764" s="14" t="s">
        <v>8101</v>
      </c>
      <c r="S5764" s="14" t="s">
        <v>439</v>
      </c>
      <c r="T5764" s="35">
        <v>5814.4699999999993</v>
      </c>
      <c r="U5764" s="14" t="s">
        <v>4</v>
      </c>
      <c r="V5764" s="14">
        <v>167.5</v>
      </c>
      <c r="W5764" s="16">
        <f>+IF(datos_arg[[#This Row],[Moneda]]="ARS",datos_arg[[#This Row],[Monto]],datos_arg[[#This Row],[Monto]]*datos_arg[[#This Row],[TC]])</f>
        <v>5814.4699999999993</v>
      </c>
      <c r="X5764" s="16">
        <f>IFERROR(IF(datos_arg[[#This Row],[Moneda]]="USD",datos_arg[[#This Row],[Monto]],datos_arg[[#This Row],[Monto]]/datos_arg[[#This Row],[TC]]),0)</f>
        <v>34.713253731343279</v>
      </c>
      <c r="Y5764" s="14"/>
    </row>
    <row r="5765" spans="1:25" ht="15" customHeight="1" x14ac:dyDescent="0.25">
      <c r="A5765" s="14">
        <f t="shared" si="89"/>
        <v>5762</v>
      </c>
      <c r="B5765" s="1">
        <v>44375</v>
      </c>
      <c r="C5765" s="18">
        <f>+YEAR(datos_arg[[#This Row],[Fecha]])</f>
        <v>2021</v>
      </c>
      <c r="D5765" s="18">
        <f>+MONTH(datos_arg[[#This Row],[Fecha]])</f>
        <v>6</v>
      </c>
      <c r="E5765" s="14" t="s">
        <v>5358</v>
      </c>
      <c r="F5765" s="14" t="s">
        <v>969</v>
      </c>
      <c r="G5765" s="14"/>
      <c r="H5765" s="14" t="s">
        <v>6646</v>
      </c>
      <c r="I5765" s="14" t="s">
        <v>6775</v>
      </c>
      <c r="J5765" s="14" t="s">
        <v>425</v>
      </c>
      <c r="K5765" s="14"/>
      <c r="L5765" s="14" t="s">
        <v>425</v>
      </c>
      <c r="M5765" s="14" t="s">
        <v>1000</v>
      </c>
      <c r="N5765" s="14" t="s">
        <v>100</v>
      </c>
      <c r="O5765" s="14" t="s">
        <v>6955</v>
      </c>
      <c r="P5765" s="14" t="s">
        <v>7011</v>
      </c>
      <c r="Q5765" s="14">
        <v>0</v>
      </c>
      <c r="R5765" s="14" t="s">
        <v>969</v>
      </c>
      <c r="S5765" s="14" t="s">
        <v>439</v>
      </c>
      <c r="T5765" s="35">
        <v>6426.14</v>
      </c>
      <c r="U5765" s="14" t="s">
        <v>4</v>
      </c>
      <c r="V5765" s="14">
        <v>167.5</v>
      </c>
      <c r="W5765" s="16">
        <f>+IF(datos_arg[[#This Row],[Moneda]]="ARS",datos_arg[[#This Row],[Monto]],datos_arg[[#This Row],[Monto]]*datos_arg[[#This Row],[TC]])</f>
        <v>6426.14</v>
      </c>
      <c r="X5765" s="16">
        <f>IFERROR(IF(datos_arg[[#This Row],[Moneda]]="USD",datos_arg[[#This Row],[Monto]],datos_arg[[#This Row],[Monto]]/datos_arg[[#This Row],[TC]]),0)</f>
        <v>38.365014925373139</v>
      </c>
      <c r="Y5765" s="14"/>
    </row>
    <row r="5766" spans="1:25" ht="15" customHeight="1" x14ac:dyDescent="0.25">
      <c r="A5766" s="14">
        <f t="shared" ref="A5766:A5829" si="90">+A5765+1</f>
        <v>5763</v>
      </c>
      <c r="B5766" s="1">
        <v>44375</v>
      </c>
      <c r="C5766" s="18">
        <f>+YEAR(datos_arg[[#This Row],[Fecha]])</f>
        <v>2021</v>
      </c>
      <c r="D5766" s="18">
        <f>+MONTH(datos_arg[[#This Row],[Fecha]])</f>
        <v>6</v>
      </c>
      <c r="E5766" s="14" t="s">
        <v>617</v>
      </c>
      <c r="F5766" s="14" t="s">
        <v>8101</v>
      </c>
      <c r="G5766" s="14"/>
      <c r="H5766" s="14" t="s">
        <v>8103</v>
      </c>
      <c r="I5766" s="14" t="s">
        <v>8105</v>
      </c>
      <c r="J5766" s="14" t="s">
        <v>472</v>
      </c>
      <c r="K5766" s="14"/>
      <c r="L5766" s="14" t="s">
        <v>425</v>
      </c>
      <c r="M5766" s="14" t="s">
        <v>776</v>
      </c>
      <c r="N5766" s="14" t="s">
        <v>100</v>
      </c>
      <c r="O5766" s="14" t="s">
        <v>6956</v>
      </c>
      <c r="P5766" s="14" t="s">
        <v>7011</v>
      </c>
      <c r="Q5766" s="14">
        <v>0</v>
      </c>
      <c r="R5766" s="14" t="s">
        <v>8101</v>
      </c>
      <c r="S5766" s="14" t="s">
        <v>439</v>
      </c>
      <c r="T5766" s="35">
        <v>4927.5200000000004</v>
      </c>
      <c r="U5766" s="14" t="s">
        <v>4</v>
      </c>
      <c r="V5766" s="14">
        <v>167.5</v>
      </c>
      <c r="W5766" s="16">
        <f>+IF(datos_arg[[#This Row],[Moneda]]="ARS",datos_arg[[#This Row],[Monto]],datos_arg[[#This Row],[Monto]]*datos_arg[[#This Row],[TC]])</f>
        <v>4927.5200000000004</v>
      </c>
      <c r="X5766" s="16">
        <f>IFERROR(IF(datos_arg[[#This Row],[Moneda]]="USD",datos_arg[[#This Row],[Monto]],datos_arg[[#This Row],[Monto]]/datos_arg[[#This Row],[TC]]),0)</f>
        <v>29.418029850746272</v>
      </c>
      <c r="Y5766" s="14"/>
    </row>
    <row r="5767" spans="1:25" ht="15" customHeight="1" x14ac:dyDescent="0.25">
      <c r="A5767" s="14">
        <f t="shared" si="90"/>
        <v>5764</v>
      </c>
      <c r="B5767" s="1">
        <v>44375</v>
      </c>
      <c r="C5767" s="18">
        <f>+YEAR(datos_arg[[#This Row],[Fecha]])</f>
        <v>2021</v>
      </c>
      <c r="D5767" s="18">
        <f>+MONTH(datos_arg[[#This Row],[Fecha]])</f>
        <v>6</v>
      </c>
      <c r="E5767" s="14" t="s">
        <v>1015</v>
      </c>
      <c r="F5767" s="14" t="s">
        <v>403</v>
      </c>
      <c r="G5767" s="14" t="s">
        <v>970</v>
      </c>
      <c r="H5767" s="14" t="s">
        <v>6646</v>
      </c>
      <c r="I5767" s="14" t="s">
        <v>6775</v>
      </c>
      <c r="J5767" s="14" t="s">
        <v>425</v>
      </c>
      <c r="K5767" s="14"/>
      <c r="L5767" s="14" t="s">
        <v>425</v>
      </c>
      <c r="M5767" s="14" t="s">
        <v>433</v>
      </c>
      <c r="N5767" s="14" t="s">
        <v>100</v>
      </c>
      <c r="O5767" s="14" t="s">
        <v>6957</v>
      </c>
      <c r="P5767" s="14" t="s">
        <v>7011</v>
      </c>
      <c r="Q5767" s="14">
        <v>0</v>
      </c>
      <c r="R5767" s="14" t="s">
        <v>970</v>
      </c>
      <c r="S5767" s="14" t="s">
        <v>439</v>
      </c>
      <c r="T5767" s="35">
        <v>1585.5700000000002</v>
      </c>
      <c r="U5767" s="14" t="s">
        <v>4</v>
      </c>
      <c r="V5767" s="14">
        <v>167.5</v>
      </c>
      <c r="W5767" s="16">
        <f>+IF(datos_arg[[#This Row],[Moneda]]="ARS",datos_arg[[#This Row],[Monto]],datos_arg[[#This Row],[Monto]]*datos_arg[[#This Row],[TC]])</f>
        <v>1585.5700000000002</v>
      </c>
      <c r="X5767" s="16">
        <f>IFERROR(IF(datos_arg[[#This Row],[Moneda]]="USD",datos_arg[[#This Row],[Monto]],datos_arg[[#This Row],[Monto]]/datos_arg[[#This Row],[TC]]),0)</f>
        <v>9.4660895522388078</v>
      </c>
      <c r="Y5767" s="14"/>
    </row>
    <row r="5768" spans="1:25" ht="15" customHeight="1" x14ac:dyDescent="0.25">
      <c r="A5768" s="14">
        <f t="shared" si="90"/>
        <v>5765</v>
      </c>
      <c r="B5768" s="1">
        <v>44375</v>
      </c>
      <c r="C5768" s="18">
        <f>+YEAR(datos_arg[[#This Row],[Fecha]])</f>
        <v>2021</v>
      </c>
      <c r="D5768" s="18">
        <f>+MONTH(datos_arg[[#This Row],[Fecha]])</f>
        <v>6</v>
      </c>
      <c r="E5768" s="14" t="s">
        <v>1015</v>
      </c>
      <c r="F5768" s="14" t="s">
        <v>403</v>
      </c>
      <c r="G5768" s="14" t="s">
        <v>5383</v>
      </c>
      <c r="H5768" s="14" t="s">
        <v>6646</v>
      </c>
      <c r="I5768" s="14" t="s">
        <v>6775</v>
      </c>
      <c r="J5768" s="14" t="s">
        <v>425</v>
      </c>
      <c r="K5768" s="14"/>
      <c r="L5768" s="14" t="s">
        <v>425</v>
      </c>
      <c r="M5768" s="14" t="s">
        <v>943</v>
      </c>
      <c r="N5768" s="14" t="s">
        <v>100</v>
      </c>
      <c r="O5768" s="14" t="s">
        <v>6958</v>
      </c>
      <c r="P5768" s="14" t="s">
        <v>7011</v>
      </c>
      <c r="Q5768" s="14">
        <v>0</v>
      </c>
      <c r="R5768" s="14" t="s">
        <v>5383</v>
      </c>
      <c r="S5768" s="14" t="s">
        <v>439</v>
      </c>
      <c r="T5768" s="35">
        <v>1787.68</v>
      </c>
      <c r="U5768" s="14" t="s">
        <v>4</v>
      </c>
      <c r="V5768" s="14">
        <v>167.5</v>
      </c>
      <c r="W5768" s="16">
        <f>+IF(datos_arg[[#This Row],[Moneda]]="ARS",datos_arg[[#This Row],[Monto]],datos_arg[[#This Row],[Monto]]*datos_arg[[#This Row],[TC]])</f>
        <v>1787.68</v>
      </c>
      <c r="X5768" s="16">
        <f>IFERROR(IF(datos_arg[[#This Row],[Moneda]]="USD",datos_arg[[#This Row],[Monto]],datos_arg[[#This Row],[Monto]]/datos_arg[[#This Row],[TC]]),0)</f>
        <v>10.672716417910449</v>
      </c>
      <c r="Y5768" s="14"/>
    </row>
    <row r="5769" spans="1:25" ht="15" customHeight="1" x14ac:dyDescent="0.25">
      <c r="A5769" s="14">
        <f t="shared" si="90"/>
        <v>5766</v>
      </c>
      <c r="B5769" s="1">
        <v>44375</v>
      </c>
      <c r="C5769" s="18">
        <f>+YEAR(datos_arg[[#This Row],[Fecha]])</f>
        <v>2021</v>
      </c>
      <c r="D5769" s="18">
        <f>+MONTH(datos_arg[[#This Row],[Fecha]])</f>
        <v>6</v>
      </c>
      <c r="E5769" s="14" t="s">
        <v>1015</v>
      </c>
      <c r="F5769" s="14" t="s">
        <v>403</v>
      </c>
      <c r="G5769" s="14" t="s">
        <v>5383</v>
      </c>
      <c r="H5769" s="14" t="s">
        <v>6646</v>
      </c>
      <c r="I5769" s="14" t="s">
        <v>7132</v>
      </c>
      <c r="J5769" s="14" t="s">
        <v>425</v>
      </c>
      <c r="K5769" s="14"/>
      <c r="L5769" s="14" t="s">
        <v>425</v>
      </c>
      <c r="M5769" s="14" t="s">
        <v>540</v>
      </c>
      <c r="N5769" s="14" t="s">
        <v>100</v>
      </c>
      <c r="O5769" s="14" t="s">
        <v>6959</v>
      </c>
      <c r="P5769" s="14" t="s">
        <v>7011</v>
      </c>
      <c r="Q5769" s="14">
        <v>0</v>
      </c>
      <c r="R5769" s="14" t="s">
        <v>5383</v>
      </c>
      <c r="S5769" s="14" t="s">
        <v>439</v>
      </c>
      <c r="T5769" s="35">
        <v>3032.33</v>
      </c>
      <c r="U5769" s="14" t="s">
        <v>4</v>
      </c>
      <c r="V5769" s="14">
        <v>167.5</v>
      </c>
      <c r="W5769" s="16">
        <f>+IF(datos_arg[[#This Row],[Moneda]]="ARS",datos_arg[[#This Row],[Monto]],datos_arg[[#This Row],[Monto]]*datos_arg[[#This Row],[TC]])</f>
        <v>3032.33</v>
      </c>
      <c r="X5769" s="16">
        <f>IFERROR(IF(datos_arg[[#This Row],[Moneda]]="USD",datos_arg[[#This Row],[Monto]],datos_arg[[#This Row],[Monto]]/datos_arg[[#This Row],[TC]]),0)</f>
        <v>18.103462686567163</v>
      </c>
      <c r="Y5769" s="14"/>
    </row>
    <row r="5770" spans="1:25" ht="15" customHeight="1" x14ac:dyDescent="0.25">
      <c r="A5770" s="14">
        <f t="shared" si="90"/>
        <v>5767</v>
      </c>
      <c r="B5770" s="1">
        <v>44375</v>
      </c>
      <c r="C5770" s="18">
        <f>+YEAR(datos_arg[[#This Row],[Fecha]])</f>
        <v>2021</v>
      </c>
      <c r="D5770" s="18">
        <f>+MONTH(datos_arg[[#This Row],[Fecha]])</f>
        <v>6</v>
      </c>
      <c r="E5770" s="14" t="s">
        <v>617</v>
      </c>
      <c r="F5770" s="14" t="s">
        <v>8101</v>
      </c>
      <c r="G5770" s="14"/>
      <c r="H5770" s="14" t="s">
        <v>8103</v>
      </c>
      <c r="I5770" s="14" t="s">
        <v>8105</v>
      </c>
      <c r="J5770" s="14" t="s">
        <v>472</v>
      </c>
      <c r="K5770" s="14"/>
      <c r="L5770" s="14" t="s">
        <v>425</v>
      </c>
      <c r="M5770" s="14" t="s">
        <v>776</v>
      </c>
      <c r="N5770" s="14" t="s">
        <v>100</v>
      </c>
      <c r="O5770" s="14" t="s">
        <v>6960</v>
      </c>
      <c r="P5770" s="14" t="s">
        <v>7011</v>
      </c>
      <c r="Q5770" s="14">
        <v>0</v>
      </c>
      <c r="R5770" s="14" t="s">
        <v>8101</v>
      </c>
      <c r="S5770" s="14" t="s">
        <v>439</v>
      </c>
      <c r="T5770" s="35">
        <v>8923.85</v>
      </c>
      <c r="U5770" s="14" t="s">
        <v>4</v>
      </c>
      <c r="V5770" s="14">
        <v>167.5</v>
      </c>
      <c r="W5770" s="16">
        <f>+IF(datos_arg[[#This Row],[Moneda]]="ARS",datos_arg[[#This Row],[Monto]],datos_arg[[#This Row],[Monto]]*datos_arg[[#This Row],[TC]])</f>
        <v>8923.85</v>
      </c>
      <c r="X5770" s="16">
        <f>IFERROR(IF(datos_arg[[#This Row],[Moneda]]="USD",datos_arg[[#This Row],[Monto]],datos_arg[[#This Row],[Monto]]/datos_arg[[#This Row],[TC]]),0)</f>
        <v>53.27671641791045</v>
      </c>
      <c r="Y5770" s="14"/>
    </row>
    <row r="5771" spans="1:25" ht="15" customHeight="1" x14ac:dyDescent="0.25">
      <c r="A5771" s="14">
        <f t="shared" si="90"/>
        <v>5768</v>
      </c>
      <c r="B5771" s="1">
        <v>44375</v>
      </c>
      <c r="C5771" s="18">
        <f>+YEAR(datos_arg[[#This Row],[Fecha]])</f>
        <v>2021</v>
      </c>
      <c r="D5771" s="18">
        <f>+MONTH(datos_arg[[#This Row],[Fecha]])</f>
        <v>6</v>
      </c>
      <c r="E5771" s="14" t="s">
        <v>5358</v>
      </c>
      <c r="F5771" s="14" t="s">
        <v>969</v>
      </c>
      <c r="G5771" s="14"/>
      <c r="H5771" s="14" t="s">
        <v>6646</v>
      </c>
      <c r="I5771" s="14" t="s">
        <v>7132</v>
      </c>
      <c r="J5771" s="14" t="s">
        <v>425</v>
      </c>
      <c r="K5771" s="14"/>
      <c r="L5771" s="14" t="s">
        <v>425</v>
      </c>
      <c r="M5771" s="14" t="s">
        <v>3085</v>
      </c>
      <c r="N5771" s="14" t="s">
        <v>100</v>
      </c>
      <c r="O5771" s="14" t="s">
        <v>6961</v>
      </c>
      <c r="P5771" s="14" t="s">
        <v>7011</v>
      </c>
      <c r="Q5771" s="14">
        <v>0</v>
      </c>
      <c r="R5771" s="14" t="s">
        <v>969</v>
      </c>
      <c r="S5771" s="14" t="s">
        <v>439</v>
      </c>
      <c r="T5771" s="35">
        <v>2589.85</v>
      </c>
      <c r="U5771" s="14" t="s">
        <v>4</v>
      </c>
      <c r="V5771" s="14">
        <v>167.5</v>
      </c>
      <c r="W5771" s="16">
        <f>+IF(datos_arg[[#This Row],[Moneda]]="ARS",datos_arg[[#This Row],[Monto]],datos_arg[[#This Row],[Monto]]*datos_arg[[#This Row],[TC]])</f>
        <v>2589.85</v>
      </c>
      <c r="X5771" s="16">
        <f>IFERROR(IF(datos_arg[[#This Row],[Moneda]]="USD",datos_arg[[#This Row],[Monto]],datos_arg[[#This Row],[Monto]]/datos_arg[[#This Row],[TC]]),0)</f>
        <v>15.461791044776119</v>
      </c>
      <c r="Y5771" s="14"/>
    </row>
    <row r="5772" spans="1:25" ht="15" customHeight="1" x14ac:dyDescent="0.25">
      <c r="A5772" s="14">
        <f t="shared" si="90"/>
        <v>5769</v>
      </c>
      <c r="B5772" s="1">
        <v>44375</v>
      </c>
      <c r="C5772" s="18">
        <f>+YEAR(datos_arg[[#This Row],[Fecha]])</f>
        <v>2021</v>
      </c>
      <c r="D5772" s="18">
        <f>+MONTH(datos_arg[[#This Row],[Fecha]])</f>
        <v>6</v>
      </c>
      <c r="E5772" s="14" t="s">
        <v>1015</v>
      </c>
      <c r="F5772" s="14" t="s">
        <v>403</v>
      </c>
      <c r="G5772" s="14" t="s">
        <v>5383</v>
      </c>
      <c r="H5772" s="14" t="s">
        <v>8103</v>
      </c>
      <c r="I5772" s="14" t="s">
        <v>8105</v>
      </c>
      <c r="J5772" s="14" t="s">
        <v>425</v>
      </c>
      <c r="K5772" s="14"/>
      <c r="L5772" s="14" t="s">
        <v>425</v>
      </c>
      <c r="M5772" s="14" t="s">
        <v>946</v>
      </c>
      <c r="N5772" s="14" t="s">
        <v>100</v>
      </c>
      <c r="O5772" s="14" t="s">
        <v>6962</v>
      </c>
      <c r="P5772" s="14" t="s">
        <v>7011</v>
      </c>
      <c r="Q5772" s="14">
        <v>0</v>
      </c>
      <c r="R5772" s="14" t="s">
        <v>5383</v>
      </c>
      <c r="S5772" s="14" t="s">
        <v>439</v>
      </c>
      <c r="T5772" s="35">
        <v>3462.84</v>
      </c>
      <c r="U5772" s="14" t="s">
        <v>4</v>
      </c>
      <c r="V5772" s="14">
        <v>167.5</v>
      </c>
      <c r="W5772" s="16">
        <f>+IF(datos_arg[[#This Row],[Moneda]]="ARS",datos_arg[[#This Row],[Monto]],datos_arg[[#This Row],[Monto]]*datos_arg[[#This Row],[TC]])</f>
        <v>3462.84</v>
      </c>
      <c r="X5772" s="16">
        <f>IFERROR(IF(datos_arg[[#This Row],[Moneda]]="USD",datos_arg[[#This Row],[Monto]],datos_arg[[#This Row],[Monto]]/datos_arg[[#This Row],[TC]]),0)</f>
        <v>20.673671641791046</v>
      </c>
      <c r="Y5772" s="14"/>
    </row>
    <row r="5773" spans="1:25" ht="15" customHeight="1" x14ac:dyDescent="0.25">
      <c r="A5773" s="14">
        <f t="shared" si="90"/>
        <v>5770</v>
      </c>
      <c r="B5773" s="1">
        <v>44375</v>
      </c>
      <c r="C5773" s="18">
        <f>+YEAR(datos_arg[[#This Row],[Fecha]])</f>
        <v>2021</v>
      </c>
      <c r="D5773" s="18">
        <f>+MONTH(datos_arg[[#This Row],[Fecha]])</f>
        <v>6</v>
      </c>
      <c r="E5773" s="14" t="s">
        <v>5358</v>
      </c>
      <c r="F5773" s="14" t="s">
        <v>969</v>
      </c>
      <c r="G5773" s="14"/>
      <c r="H5773" s="14" t="s">
        <v>6646</v>
      </c>
      <c r="I5773" s="14" t="s">
        <v>6775</v>
      </c>
      <c r="J5773" s="14" t="s">
        <v>425</v>
      </c>
      <c r="K5773" s="14"/>
      <c r="L5773" s="14" t="s">
        <v>425</v>
      </c>
      <c r="M5773" s="14" t="s">
        <v>6785</v>
      </c>
      <c r="N5773" s="14" t="s">
        <v>100</v>
      </c>
      <c r="O5773" s="14" t="s">
        <v>6963</v>
      </c>
      <c r="P5773" s="14" t="s">
        <v>7011</v>
      </c>
      <c r="Q5773" s="14">
        <v>0</v>
      </c>
      <c r="R5773" s="14" t="s">
        <v>969</v>
      </c>
      <c r="S5773" s="14" t="s">
        <v>439</v>
      </c>
      <c r="T5773" s="35">
        <v>1105.78</v>
      </c>
      <c r="U5773" s="14" t="s">
        <v>4</v>
      </c>
      <c r="V5773" s="14">
        <v>167.5</v>
      </c>
      <c r="W5773" s="16">
        <f>+IF(datos_arg[[#This Row],[Moneda]]="ARS",datos_arg[[#This Row],[Monto]],datos_arg[[#This Row],[Monto]]*datos_arg[[#This Row],[TC]])</f>
        <v>1105.78</v>
      </c>
      <c r="X5773" s="16">
        <f>IFERROR(IF(datos_arg[[#This Row],[Moneda]]="USD",datos_arg[[#This Row],[Monto]],datos_arg[[#This Row],[Monto]]/datos_arg[[#This Row],[TC]]),0)</f>
        <v>6.6016716417910448</v>
      </c>
      <c r="Y5773" s="14"/>
    </row>
    <row r="5774" spans="1:25" ht="15" customHeight="1" x14ac:dyDescent="0.25">
      <c r="A5774" s="14">
        <f t="shared" si="90"/>
        <v>5771</v>
      </c>
      <c r="B5774" s="1">
        <v>44375</v>
      </c>
      <c r="C5774" s="18">
        <f>+YEAR(datos_arg[[#This Row],[Fecha]])</f>
        <v>2021</v>
      </c>
      <c r="D5774" s="18">
        <f>+MONTH(datos_arg[[#This Row],[Fecha]])</f>
        <v>6</v>
      </c>
      <c r="E5774" s="14" t="s">
        <v>617</v>
      </c>
      <c r="F5774" s="14" t="s">
        <v>8101</v>
      </c>
      <c r="G5774" s="14"/>
      <c r="H5774" s="14" t="s">
        <v>8103</v>
      </c>
      <c r="I5774" s="14" t="s">
        <v>8105</v>
      </c>
      <c r="J5774" s="14" t="s">
        <v>472</v>
      </c>
      <c r="K5774" s="14"/>
      <c r="L5774" s="14" t="s">
        <v>425</v>
      </c>
      <c r="M5774" s="14" t="s">
        <v>776</v>
      </c>
      <c r="N5774" s="14" t="s">
        <v>100</v>
      </c>
      <c r="O5774" s="14" t="s">
        <v>6964</v>
      </c>
      <c r="P5774" s="14" t="s">
        <v>7011</v>
      </c>
      <c r="Q5774" s="14">
        <v>0</v>
      </c>
      <c r="R5774" s="14" t="s">
        <v>8101</v>
      </c>
      <c r="S5774" s="14" t="s">
        <v>439</v>
      </c>
      <c r="T5774" s="35">
        <v>1472.44</v>
      </c>
      <c r="U5774" s="14" t="s">
        <v>4</v>
      </c>
      <c r="V5774" s="14">
        <v>167.5</v>
      </c>
      <c r="W5774" s="16">
        <f>+IF(datos_arg[[#This Row],[Moneda]]="ARS",datos_arg[[#This Row],[Monto]],datos_arg[[#This Row],[Monto]]*datos_arg[[#This Row],[TC]])</f>
        <v>1472.44</v>
      </c>
      <c r="X5774" s="16">
        <f>IFERROR(IF(datos_arg[[#This Row],[Moneda]]="USD",datos_arg[[#This Row],[Monto]],datos_arg[[#This Row],[Monto]]/datos_arg[[#This Row],[TC]]),0)</f>
        <v>8.7906865671641796</v>
      </c>
      <c r="Y5774" s="14"/>
    </row>
    <row r="5775" spans="1:25" ht="15" customHeight="1" x14ac:dyDescent="0.25">
      <c r="A5775" s="14">
        <f t="shared" si="90"/>
        <v>5772</v>
      </c>
      <c r="B5775" s="1">
        <v>44375</v>
      </c>
      <c r="C5775" s="18">
        <f>+YEAR(datos_arg[[#This Row],[Fecha]])</f>
        <v>2021</v>
      </c>
      <c r="D5775" s="18">
        <f>+MONTH(datos_arg[[#This Row],[Fecha]])</f>
        <v>6</v>
      </c>
      <c r="E5775" s="14" t="s">
        <v>617</v>
      </c>
      <c r="F5775" s="14" t="s">
        <v>8101</v>
      </c>
      <c r="G5775" s="14"/>
      <c r="H5775" s="14" t="s">
        <v>8103</v>
      </c>
      <c r="I5775" s="14" t="s">
        <v>8105</v>
      </c>
      <c r="J5775" s="14" t="s">
        <v>472</v>
      </c>
      <c r="K5775" s="14"/>
      <c r="L5775" s="14" t="s">
        <v>425</v>
      </c>
      <c r="M5775" s="14" t="s">
        <v>776</v>
      </c>
      <c r="N5775" s="14" t="s">
        <v>100</v>
      </c>
      <c r="O5775" s="14" t="s">
        <v>6965</v>
      </c>
      <c r="P5775" s="14" t="s">
        <v>7011</v>
      </c>
      <c r="Q5775" s="14">
        <v>0</v>
      </c>
      <c r="R5775" s="14" t="s">
        <v>8101</v>
      </c>
      <c r="S5775" s="14" t="s">
        <v>439</v>
      </c>
      <c r="T5775" s="35">
        <v>3869.27</v>
      </c>
      <c r="U5775" s="14" t="s">
        <v>4</v>
      </c>
      <c r="V5775" s="14">
        <v>167.5</v>
      </c>
      <c r="W5775" s="16">
        <f>+IF(datos_arg[[#This Row],[Moneda]]="ARS",datos_arg[[#This Row],[Monto]],datos_arg[[#This Row],[Monto]]*datos_arg[[#This Row],[TC]])</f>
        <v>3869.27</v>
      </c>
      <c r="X5775" s="16">
        <f>IFERROR(IF(datos_arg[[#This Row],[Moneda]]="USD",datos_arg[[#This Row],[Monto]],datos_arg[[#This Row],[Monto]]/datos_arg[[#This Row],[TC]]),0)</f>
        <v>23.100119402985076</v>
      </c>
      <c r="Y5775" s="14"/>
    </row>
    <row r="5776" spans="1:25" ht="15" customHeight="1" x14ac:dyDescent="0.25">
      <c r="A5776" s="14">
        <f t="shared" si="90"/>
        <v>5773</v>
      </c>
      <c r="B5776" s="1">
        <v>44375</v>
      </c>
      <c r="C5776" s="18">
        <f>+YEAR(datos_arg[[#This Row],[Fecha]])</f>
        <v>2021</v>
      </c>
      <c r="D5776" s="18">
        <f>+MONTH(datos_arg[[#This Row],[Fecha]])</f>
        <v>6</v>
      </c>
      <c r="E5776" s="14" t="s">
        <v>5358</v>
      </c>
      <c r="F5776" s="14" t="s">
        <v>85</v>
      </c>
      <c r="G5776" s="14"/>
      <c r="H5776" s="14" t="s">
        <v>6646</v>
      </c>
      <c r="I5776" s="14" t="s">
        <v>7132</v>
      </c>
      <c r="J5776" s="14" t="s">
        <v>425</v>
      </c>
      <c r="K5776" s="14"/>
      <c r="L5776" s="14" t="s">
        <v>425</v>
      </c>
      <c r="M5776" s="14" t="s">
        <v>3226</v>
      </c>
      <c r="N5776" s="14" t="s">
        <v>100</v>
      </c>
      <c r="O5776" s="14" t="s">
        <v>6966</v>
      </c>
      <c r="P5776" s="14" t="s">
        <v>7011</v>
      </c>
      <c r="Q5776" s="14">
        <v>0</v>
      </c>
      <c r="R5776" s="14" t="s">
        <v>85</v>
      </c>
      <c r="S5776" s="14" t="s">
        <v>439</v>
      </c>
      <c r="T5776" s="35">
        <v>2267.8200000000002</v>
      </c>
      <c r="U5776" s="14" t="s">
        <v>4</v>
      </c>
      <c r="V5776" s="14">
        <v>167.5</v>
      </c>
      <c r="W5776" s="16">
        <f>+IF(datos_arg[[#This Row],[Moneda]]="ARS",datos_arg[[#This Row],[Monto]],datos_arg[[#This Row],[Monto]]*datos_arg[[#This Row],[TC]])</f>
        <v>2267.8200000000002</v>
      </c>
      <c r="X5776" s="16">
        <f>IFERROR(IF(datos_arg[[#This Row],[Moneda]]="USD",datos_arg[[#This Row],[Monto]],datos_arg[[#This Row],[Monto]]/datos_arg[[#This Row],[TC]]),0)</f>
        <v>13.539223880597016</v>
      </c>
      <c r="Y5776" s="14"/>
    </row>
    <row r="5777" spans="1:25" ht="15" customHeight="1" x14ac:dyDescent="0.25">
      <c r="A5777" s="14">
        <f t="shared" si="90"/>
        <v>5774</v>
      </c>
      <c r="B5777" s="1">
        <v>44375</v>
      </c>
      <c r="C5777" s="18">
        <f>+YEAR(datos_arg[[#This Row],[Fecha]])</f>
        <v>2021</v>
      </c>
      <c r="D5777" s="18">
        <f>+MONTH(datos_arg[[#This Row],[Fecha]])</f>
        <v>6</v>
      </c>
      <c r="E5777" s="14" t="s">
        <v>5358</v>
      </c>
      <c r="F5777" s="14" t="s">
        <v>969</v>
      </c>
      <c r="G5777" s="14"/>
      <c r="H5777" s="14" t="s">
        <v>433</v>
      </c>
      <c r="I5777" s="14" t="s">
        <v>6718</v>
      </c>
      <c r="J5777" s="14" t="s">
        <v>425</v>
      </c>
      <c r="K5777" s="14"/>
      <c r="L5777" s="14" t="s">
        <v>425</v>
      </c>
      <c r="M5777" s="14" t="s">
        <v>1359</v>
      </c>
      <c r="N5777" s="14" t="s">
        <v>100</v>
      </c>
      <c r="O5777" s="14" t="s">
        <v>6967</v>
      </c>
      <c r="P5777" s="14" t="s">
        <v>7012</v>
      </c>
      <c r="Q5777" s="14">
        <v>10</v>
      </c>
      <c r="R5777" s="14" t="s">
        <v>969</v>
      </c>
      <c r="S5777" s="14" t="s">
        <v>439</v>
      </c>
      <c r="T5777" s="35">
        <v>5790</v>
      </c>
      <c r="U5777" s="14" t="s">
        <v>4</v>
      </c>
      <c r="V5777" s="14">
        <v>167.5</v>
      </c>
      <c r="W5777" s="16">
        <f>+IF(datos_arg[[#This Row],[Moneda]]="ARS",datos_arg[[#This Row],[Monto]],datos_arg[[#This Row],[Monto]]*datos_arg[[#This Row],[TC]])</f>
        <v>5790</v>
      </c>
      <c r="X5777" s="16">
        <f>IFERROR(IF(datos_arg[[#This Row],[Moneda]]="USD",datos_arg[[#This Row],[Monto]],datos_arg[[#This Row],[Monto]]/datos_arg[[#This Row],[TC]]),0)</f>
        <v>34.567164179104481</v>
      </c>
      <c r="Y5777" s="14"/>
    </row>
    <row r="5778" spans="1:25" ht="15" customHeight="1" x14ac:dyDescent="0.25">
      <c r="A5778" s="14">
        <f t="shared" si="90"/>
        <v>5775</v>
      </c>
      <c r="B5778" s="1">
        <v>44375</v>
      </c>
      <c r="C5778" s="18">
        <f>+YEAR(datos_arg[[#This Row],[Fecha]])</f>
        <v>2021</v>
      </c>
      <c r="D5778" s="18">
        <f>+MONTH(datos_arg[[#This Row],[Fecha]])</f>
        <v>6</v>
      </c>
      <c r="E5778" s="14" t="s">
        <v>1015</v>
      </c>
      <c r="F5778" s="14" t="s">
        <v>403</v>
      </c>
      <c r="G5778" s="14" t="s">
        <v>5383</v>
      </c>
      <c r="H5778" s="14" t="s">
        <v>532</v>
      </c>
      <c r="I5778" s="14" t="s">
        <v>7132</v>
      </c>
      <c r="J5778" s="14" t="s">
        <v>425</v>
      </c>
      <c r="K5778" s="14"/>
      <c r="L5778" s="14" t="s">
        <v>425</v>
      </c>
      <c r="M5778" s="14" t="s">
        <v>821</v>
      </c>
      <c r="N5778" s="14" t="s">
        <v>100</v>
      </c>
      <c r="O5778" s="14" t="s">
        <v>6968</v>
      </c>
      <c r="P5778" s="14" t="s">
        <v>7012</v>
      </c>
      <c r="Q5778" s="14">
        <v>3</v>
      </c>
      <c r="R5778" s="14" t="s">
        <v>5383</v>
      </c>
      <c r="S5778" s="14" t="s">
        <v>439</v>
      </c>
      <c r="T5778" s="35">
        <v>2162.0100000000002</v>
      </c>
      <c r="U5778" s="14" t="s">
        <v>4</v>
      </c>
      <c r="V5778" s="14">
        <v>167.5</v>
      </c>
      <c r="W5778" s="16">
        <f>+IF(datos_arg[[#This Row],[Moneda]]="ARS",datos_arg[[#This Row],[Monto]],datos_arg[[#This Row],[Monto]]*datos_arg[[#This Row],[TC]])</f>
        <v>2162.0100000000002</v>
      </c>
      <c r="X5778" s="16">
        <f>IFERROR(IF(datos_arg[[#This Row],[Moneda]]="USD",datos_arg[[#This Row],[Monto]],datos_arg[[#This Row],[Monto]]/datos_arg[[#This Row],[TC]]),0)</f>
        <v>12.907522388059704</v>
      </c>
      <c r="Y5778" s="14"/>
    </row>
    <row r="5779" spans="1:25" ht="15" customHeight="1" x14ac:dyDescent="0.25">
      <c r="A5779" s="14">
        <f t="shared" si="90"/>
        <v>5776</v>
      </c>
      <c r="B5779" s="1">
        <v>44375</v>
      </c>
      <c r="C5779" s="18">
        <f>+YEAR(datos_arg[[#This Row],[Fecha]])</f>
        <v>2021</v>
      </c>
      <c r="D5779" s="18">
        <f>+MONTH(datos_arg[[#This Row],[Fecha]])</f>
        <v>6</v>
      </c>
      <c r="E5779" s="14" t="s">
        <v>1015</v>
      </c>
      <c r="F5779" s="14" t="s">
        <v>403</v>
      </c>
      <c r="G5779" s="14" t="s">
        <v>970</v>
      </c>
      <c r="H5779" s="14" t="s">
        <v>433</v>
      </c>
      <c r="I5779" s="14" t="s">
        <v>6718</v>
      </c>
      <c r="J5779" s="14" t="s">
        <v>425</v>
      </c>
      <c r="K5779" s="14"/>
      <c r="L5779" s="14" t="s">
        <v>425</v>
      </c>
      <c r="M5779" s="14" t="s">
        <v>515</v>
      </c>
      <c r="N5779" s="14" t="s">
        <v>100</v>
      </c>
      <c r="O5779" s="14" t="s">
        <v>6969</v>
      </c>
      <c r="P5779" s="14" t="s">
        <v>7012</v>
      </c>
      <c r="Q5779" s="14">
        <v>1</v>
      </c>
      <c r="R5779" s="14" t="s">
        <v>970</v>
      </c>
      <c r="S5779" s="14" t="s">
        <v>439</v>
      </c>
      <c r="T5779" s="35">
        <v>621.12</v>
      </c>
      <c r="U5779" s="14" t="s">
        <v>4</v>
      </c>
      <c r="V5779" s="14">
        <v>167.5</v>
      </c>
      <c r="W5779" s="16">
        <f>+IF(datos_arg[[#This Row],[Moneda]]="ARS",datos_arg[[#This Row],[Monto]],datos_arg[[#This Row],[Monto]]*datos_arg[[#This Row],[TC]])</f>
        <v>621.12</v>
      </c>
      <c r="X5779" s="16">
        <f>IFERROR(IF(datos_arg[[#This Row],[Moneda]]="USD",datos_arg[[#This Row],[Monto]],datos_arg[[#This Row],[Monto]]/datos_arg[[#This Row],[TC]]),0)</f>
        <v>3.7081791044776118</v>
      </c>
      <c r="Y5779" s="14"/>
    </row>
    <row r="5780" spans="1:25" ht="15" customHeight="1" x14ac:dyDescent="0.25">
      <c r="A5780" s="14">
        <f t="shared" si="90"/>
        <v>5777</v>
      </c>
      <c r="B5780" s="1">
        <v>44375</v>
      </c>
      <c r="C5780" s="18">
        <f>+YEAR(datos_arg[[#This Row],[Fecha]])</f>
        <v>2021</v>
      </c>
      <c r="D5780" s="18">
        <f>+MONTH(datos_arg[[#This Row],[Fecha]])</f>
        <v>6</v>
      </c>
      <c r="E5780" s="14" t="s">
        <v>1015</v>
      </c>
      <c r="F5780" s="14" t="s">
        <v>403</v>
      </c>
      <c r="G5780" s="14" t="s">
        <v>5383</v>
      </c>
      <c r="H5780" s="14" t="s">
        <v>6646</v>
      </c>
      <c r="I5780" s="14" t="s">
        <v>7132</v>
      </c>
      <c r="J5780" s="14" t="s">
        <v>425</v>
      </c>
      <c r="K5780" s="14"/>
      <c r="L5780" s="14" t="s">
        <v>425</v>
      </c>
      <c r="M5780" s="14" t="s">
        <v>6786</v>
      </c>
      <c r="N5780" s="14" t="s">
        <v>100</v>
      </c>
      <c r="O5780" s="14" t="s">
        <v>6970</v>
      </c>
      <c r="P5780" s="14" t="s">
        <v>7012</v>
      </c>
      <c r="Q5780" s="14">
        <v>2</v>
      </c>
      <c r="R5780" s="14" t="s">
        <v>5383</v>
      </c>
      <c r="S5780" s="14" t="s">
        <v>439</v>
      </c>
      <c r="T5780" s="35">
        <v>4828.96</v>
      </c>
      <c r="U5780" s="14" t="s">
        <v>4</v>
      </c>
      <c r="V5780" s="14">
        <v>167.5</v>
      </c>
      <c r="W5780" s="16">
        <f>+IF(datos_arg[[#This Row],[Moneda]]="ARS",datos_arg[[#This Row],[Monto]],datos_arg[[#This Row],[Monto]]*datos_arg[[#This Row],[TC]])</f>
        <v>4828.96</v>
      </c>
      <c r="X5780" s="16">
        <f>IFERROR(IF(datos_arg[[#This Row],[Moneda]]="USD",datos_arg[[#This Row],[Monto]],datos_arg[[#This Row],[Monto]]/datos_arg[[#This Row],[TC]]),0)</f>
        <v>28.829611940298509</v>
      </c>
      <c r="Y5780" s="14"/>
    </row>
    <row r="5781" spans="1:25" ht="15" customHeight="1" x14ac:dyDescent="0.25">
      <c r="A5781" s="14">
        <f t="shared" si="90"/>
        <v>5778</v>
      </c>
      <c r="B5781" s="1">
        <v>44375</v>
      </c>
      <c r="C5781" s="18">
        <f>+YEAR(datos_arg[[#This Row],[Fecha]])</f>
        <v>2021</v>
      </c>
      <c r="D5781" s="18">
        <f>+MONTH(datos_arg[[#This Row],[Fecha]])</f>
        <v>6</v>
      </c>
      <c r="E5781" s="14" t="s">
        <v>5358</v>
      </c>
      <c r="F5781" s="14" t="s">
        <v>85</v>
      </c>
      <c r="G5781" s="14"/>
      <c r="H5781" s="14" t="s">
        <v>532</v>
      </c>
      <c r="I5781" s="14" t="s">
        <v>7132</v>
      </c>
      <c r="J5781" s="14" t="s">
        <v>425</v>
      </c>
      <c r="K5781" s="14"/>
      <c r="L5781" s="14" t="s">
        <v>425</v>
      </c>
      <c r="M5781" s="14" t="s">
        <v>4263</v>
      </c>
      <c r="N5781" s="14" t="s">
        <v>100</v>
      </c>
      <c r="O5781" s="14" t="s">
        <v>6971</v>
      </c>
      <c r="P5781" s="14" t="s">
        <v>7012</v>
      </c>
      <c r="Q5781" s="14">
        <v>1</v>
      </c>
      <c r="R5781" s="14" t="s">
        <v>85</v>
      </c>
      <c r="S5781" s="14" t="s">
        <v>439</v>
      </c>
      <c r="T5781" s="35">
        <v>3599.19</v>
      </c>
      <c r="U5781" s="14" t="s">
        <v>4</v>
      </c>
      <c r="V5781" s="14">
        <v>167.5</v>
      </c>
      <c r="W5781" s="16">
        <f>+IF(datos_arg[[#This Row],[Moneda]]="ARS",datos_arg[[#This Row],[Monto]],datos_arg[[#This Row],[Monto]]*datos_arg[[#This Row],[TC]])</f>
        <v>3599.19</v>
      </c>
      <c r="X5781" s="16">
        <f>IFERROR(IF(datos_arg[[#This Row],[Moneda]]="USD",datos_arg[[#This Row],[Monto]],datos_arg[[#This Row],[Monto]]/datos_arg[[#This Row],[TC]]),0)</f>
        <v>21.487701492537315</v>
      </c>
      <c r="Y5781" s="14"/>
    </row>
    <row r="5782" spans="1:25" ht="15" customHeight="1" x14ac:dyDescent="0.25">
      <c r="A5782" s="14">
        <f t="shared" si="90"/>
        <v>5779</v>
      </c>
      <c r="B5782" s="1">
        <v>44375</v>
      </c>
      <c r="C5782" s="18">
        <f>+YEAR(datos_arg[[#This Row],[Fecha]])</f>
        <v>2021</v>
      </c>
      <c r="D5782" s="18">
        <f>+MONTH(datos_arg[[#This Row],[Fecha]])</f>
        <v>6</v>
      </c>
      <c r="E5782" s="14" t="s">
        <v>5358</v>
      </c>
      <c r="F5782" s="14" t="s">
        <v>969</v>
      </c>
      <c r="G5782" s="14"/>
      <c r="H5782" s="14" t="s">
        <v>6646</v>
      </c>
      <c r="I5782" s="14" t="s">
        <v>6775</v>
      </c>
      <c r="J5782" s="14" t="s">
        <v>425</v>
      </c>
      <c r="K5782" s="14"/>
      <c r="L5782" s="14" t="s">
        <v>425</v>
      </c>
      <c r="M5782" s="14" t="s">
        <v>1000</v>
      </c>
      <c r="N5782" s="14" t="s">
        <v>100</v>
      </c>
      <c r="O5782" s="14" t="s">
        <v>6972</v>
      </c>
      <c r="P5782" s="14" t="s">
        <v>7012</v>
      </c>
      <c r="Q5782" s="14">
        <v>5</v>
      </c>
      <c r="R5782" s="14" t="s">
        <v>969</v>
      </c>
      <c r="S5782" s="14" t="s">
        <v>439</v>
      </c>
      <c r="T5782" s="35">
        <v>18120.400000000001</v>
      </c>
      <c r="U5782" s="14" t="s">
        <v>4</v>
      </c>
      <c r="V5782" s="14">
        <v>167.5</v>
      </c>
      <c r="W5782" s="16">
        <f>+IF(datos_arg[[#This Row],[Moneda]]="ARS",datos_arg[[#This Row],[Monto]],datos_arg[[#This Row],[Monto]]*datos_arg[[#This Row],[TC]])</f>
        <v>18120.400000000001</v>
      </c>
      <c r="X5782" s="16">
        <f>IFERROR(IF(datos_arg[[#This Row],[Moneda]]="USD",datos_arg[[#This Row],[Monto]],datos_arg[[#This Row],[Monto]]/datos_arg[[#This Row],[TC]]),0)</f>
        <v>108.18149253731345</v>
      </c>
      <c r="Y5782" s="14"/>
    </row>
    <row r="5783" spans="1:25" ht="15" customHeight="1" x14ac:dyDescent="0.25">
      <c r="A5783" s="14">
        <f t="shared" si="90"/>
        <v>5780</v>
      </c>
      <c r="B5783" s="1">
        <v>44375</v>
      </c>
      <c r="C5783" s="18">
        <f>+YEAR(datos_arg[[#This Row],[Fecha]])</f>
        <v>2021</v>
      </c>
      <c r="D5783" s="18">
        <f>+MONTH(datos_arg[[#This Row],[Fecha]])</f>
        <v>6</v>
      </c>
      <c r="E5783" s="14" t="s">
        <v>1015</v>
      </c>
      <c r="F5783" s="14" t="s">
        <v>403</v>
      </c>
      <c r="G5783" s="14" t="s">
        <v>5383</v>
      </c>
      <c r="H5783" s="14" t="s">
        <v>6646</v>
      </c>
      <c r="I5783" s="14" t="s">
        <v>7132</v>
      </c>
      <c r="J5783" s="14" t="s">
        <v>425</v>
      </c>
      <c r="K5783" s="14"/>
      <c r="L5783" s="14" t="s">
        <v>425</v>
      </c>
      <c r="M5783" s="14" t="s">
        <v>6787</v>
      </c>
      <c r="N5783" s="14" t="s">
        <v>100</v>
      </c>
      <c r="O5783" s="14" t="s">
        <v>6973</v>
      </c>
      <c r="P5783" s="14" t="s">
        <v>7012</v>
      </c>
      <c r="Q5783" s="14">
        <v>4</v>
      </c>
      <c r="R5783" s="14" t="s">
        <v>5383</v>
      </c>
      <c r="S5783" s="14" t="s">
        <v>439</v>
      </c>
      <c r="T5783" s="35">
        <v>659.49</v>
      </c>
      <c r="U5783" s="14" t="s">
        <v>4</v>
      </c>
      <c r="V5783" s="14">
        <v>167.5</v>
      </c>
      <c r="W5783" s="16">
        <f>+IF(datos_arg[[#This Row],[Moneda]]="ARS",datos_arg[[#This Row],[Monto]],datos_arg[[#This Row],[Monto]]*datos_arg[[#This Row],[TC]])</f>
        <v>659.49</v>
      </c>
      <c r="X5783" s="16">
        <f>IFERROR(IF(datos_arg[[#This Row],[Moneda]]="USD",datos_arg[[#This Row],[Monto]],datos_arg[[#This Row],[Monto]]/datos_arg[[#This Row],[TC]]),0)</f>
        <v>3.9372537313432838</v>
      </c>
      <c r="Y5783" s="14"/>
    </row>
    <row r="5784" spans="1:25" ht="15" customHeight="1" x14ac:dyDescent="0.25">
      <c r="A5784" s="14">
        <f t="shared" si="90"/>
        <v>5781</v>
      </c>
      <c r="B5784" s="1">
        <v>44375</v>
      </c>
      <c r="C5784" s="18">
        <f>+YEAR(datos_arg[[#This Row],[Fecha]])</f>
        <v>2021</v>
      </c>
      <c r="D5784" s="18">
        <f>+MONTH(datos_arg[[#This Row],[Fecha]])</f>
        <v>6</v>
      </c>
      <c r="E5784" s="14" t="s">
        <v>449</v>
      </c>
      <c r="F5784" s="14" t="s">
        <v>505</v>
      </c>
      <c r="G5784" s="14"/>
      <c r="H5784" s="14" t="s">
        <v>7132</v>
      </c>
      <c r="I5784" s="14" t="s">
        <v>7132</v>
      </c>
      <c r="J5784" s="14" t="s">
        <v>425</v>
      </c>
      <c r="K5784" s="14"/>
      <c r="L5784" s="14" t="s">
        <v>425</v>
      </c>
      <c r="M5784" s="14" t="s">
        <v>613</v>
      </c>
      <c r="N5784" s="14" t="s">
        <v>2273</v>
      </c>
      <c r="O5784" s="14" t="s">
        <v>2592</v>
      </c>
      <c r="P5784" s="14"/>
      <c r="Q5784" s="14"/>
      <c r="R5784" s="14" t="s">
        <v>505</v>
      </c>
      <c r="S5784" s="14" t="s">
        <v>613</v>
      </c>
      <c r="T5784" s="35">
        <v>18.22</v>
      </c>
      <c r="U5784" s="14" t="s">
        <v>4</v>
      </c>
      <c r="V5784" s="14">
        <v>167.5</v>
      </c>
      <c r="W5784" s="16">
        <f>+IF(datos_arg[[#This Row],[Moneda]]="ARS",datos_arg[[#This Row],[Monto]],datos_arg[[#This Row],[Monto]]*datos_arg[[#This Row],[TC]])</f>
        <v>18.22</v>
      </c>
      <c r="X5784" s="16">
        <f>IFERROR(IF(datos_arg[[#This Row],[Moneda]]="USD",datos_arg[[#This Row],[Monto]],datos_arg[[#This Row],[Monto]]/datos_arg[[#This Row],[TC]]),0)</f>
        <v>0.10877611940298507</v>
      </c>
      <c r="Y5784" s="14"/>
    </row>
    <row r="5785" spans="1:25" ht="15" customHeight="1" x14ac:dyDescent="0.25">
      <c r="A5785" s="14">
        <f t="shared" si="90"/>
        <v>5782</v>
      </c>
      <c r="B5785" s="1">
        <v>44375</v>
      </c>
      <c r="C5785" s="18">
        <f>+YEAR(datos_arg[[#This Row],[Fecha]])</f>
        <v>2021</v>
      </c>
      <c r="D5785" s="18">
        <f>+MONTH(datos_arg[[#This Row],[Fecha]])</f>
        <v>6</v>
      </c>
      <c r="E5785" s="14" t="s">
        <v>1015</v>
      </c>
      <c r="F5785" s="14" t="s">
        <v>403</v>
      </c>
      <c r="G5785" s="14" t="s">
        <v>5383</v>
      </c>
      <c r="H5785" s="14" t="s">
        <v>8103</v>
      </c>
      <c r="I5785" s="14" t="s">
        <v>8105</v>
      </c>
      <c r="J5785" s="14" t="s">
        <v>425</v>
      </c>
      <c r="K5785" s="14" t="s">
        <v>420</v>
      </c>
      <c r="L5785" s="14" t="s">
        <v>422</v>
      </c>
      <c r="M5785" s="14" t="s">
        <v>877</v>
      </c>
      <c r="N5785" s="14" t="s">
        <v>6797</v>
      </c>
      <c r="O5785" s="14" t="s">
        <v>6974</v>
      </c>
      <c r="P5785" s="6" t="s">
        <v>7013</v>
      </c>
      <c r="Q5785" s="14">
        <v>2</v>
      </c>
      <c r="R5785" s="14" t="s">
        <v>5383</v>
      </c>
      <c r="S5785" s="14" t="s">
        <v>439</v>
      </c>
      <c r="T5785" s="35">
        <v>540</v>
      </c>
      <c r="U5785" s="14" t="s">
        <v>4</v>
      </c>
      <c r="V5785" s="14">
        <v>167.5</v>
      </c>
      <c r="W5785" s="16">
        <f>+IF(datos_arg[[#This Row],[Moneda]]="ARS",datos_arg[[#This Row],[Monto]],datos_arg[[#This Row],[Monto]]*datos_arg[[#This Row],[TC]])</f>
        <v>540</v>
      </c>
      <c r="X5785" s="16">
        <f>IFERROR(IF(datos_arg[[#This Row],[Moneda]]="USD",datos_arg[[#This Row],[Monto]],datos_arg[[#This Row],[Monto]]/datos_arg[[#This Row],[TC]]),0)</f>
        <v>3.2238805970149254</v>
      </c>
      <c r="Y5785" s="14"/>
    </row>
    <row r="5786" spans="1:25" ht="15" customHeight="1" x14ac:dyDescent="0.25">
      <c r="A5786" s="14">
        <f t="shared" si="90"/>
        <v>5783</v>
      </c>
      <c r="B5786" s="1">
        <v>44375</v>
      </c>
      <c r="C5786" s="18">
        <f>+YEAR(datos_arg[[#This Row],[Fecha]])</f>
        <v>2021</v>
      </c>
      <c r="D5786" s="18">
        <f>+MONTH(datos_arg[[#This Row],[Fecha]])</f>
        <v>6</v>
      </c>
      <c r="E5786" s="14" t="s">
        <v>1015</v>
      </c>
      <c r="F5786" s="14" t="s">
        <v>403</v>
      </c>
      <c r="G5786" s="14" t="s">
        <v>5383</v>
      </c>
      <c r="H5786" s="14" t="s">
        <v>8103</v>
      </c>
      <c r="I5786" s="14" t="s">
        <v>8105</v>
      </c>
      <c r="J5786" s="14" t="s">
        <v>425</v>
      </c>
      <c r="K5786" s="14" t="s">
        <v>420</v>
      </c>
      <c r="L5786" s="14" t="s">
        <v>425</v>
      </c>
      <c r="M5786" s="14" t="s">
        <v>943</v>
      </c>
      <c r="N5786" s="14" t="s">
        <v>6797</v>
      </c>
      <c r="O5786" s="14" t="s">
        <v>6975</v>
      </c>
      <c r="P5786" s="14" t="s">
        <v>7013</v>
      </c>
      <c r="Q5786" s="14">
        <v>1</v>
      </c>
      <c r="R5786" s="14" t="s">
        <v>5383</v>
      </c>
      <c r="S5786" s="14" t="s">
        <v>439</v>
      </c>
      <c r="T5786" s="35">
        <v>779.99</v>
      </c>
      <c r="U5786" s="14" t="s">
        <v>4</v>
      </c>
      <c r="V5786" s="14">
        <v>167.5</v>
      </c>
      <c r="W5786" s="16">
        <f>+IF(datos_arg[[#This Row],[Moneda]]="ARS",datos_arg[[#This Row],[Monto]],datos_arg[[#This Row],[Monto]]*datos_arg[[#This Row],[TC]])</f>
        <v>779.99</v>
      </c>
      <c r="X5786" s="16">
        <f>IFERROR(IF(datos_arg[[#This Row],[Moneda]]="USD",datos_arg[[#This Row],[Monto]],datos_arg[[#This Row],[Monto]]/datos_arg[[#This Row],[TC]]),0)</f>
        <v>4.6566567164179107</v>
      </c>
      <c r="Y5786" s="14"/>
    </row>
    <row r="5787" spans="1:25" ht="15" customHeight="1" x14ac:dyDescent="0.25">
      <c r="A5787" s="14">
        <f t="shared" si="90"/>
        <v>5784</v>
      </c>
      <c r="B5787" s="1">
        <v>44375</v>
      </c>
      <c r="C5787" s="18">
        <f>+YEAR(datos_arg[[#This Row],[Fecha]])</f>
        <v>2021</v>
      </c>
      <c r="D5787" s="18">
        <f>+MONTH(datos_arg[[#This Row],[Fecha]])</f>
        <v>6</v>
      </c>
      <c r="E5787" s="14" t="s">
        <v>1015</v>
      </c>
      <c r="F5787" s="14" t="s">
        <v>403</v>
      </c>
      <c r="G5787" s="14" t="s">
        <v>5383</v>
      </c>
      <c r="H5787" s="14" t="s">
        <v>433</v>
      </c>
      <c r="I5787" s="14" t="s">
        <v>6718</v>
      </c>
      <c r="J5787" s="14" t="s">
        <v>425</v>
      </c>
      <c r="K5787" s="14" t="s">
        <v>420</v>
      </c>
      <c r="L5787" s="14" t="s">
        <v>422</v>
      </c>
      <c r="M5787" s="14" t="s">
        <v>780</v>
      </c>
      <c r="N5787" s="14" t="s">
        <v>5902</v>
      </c>
      <c r="O5787" s="14" t="s">
        <v>7255</v>
      </c>
      <c r="P5787" s="14" t="s">
        <v>7013</v>
      </c>
      <c r="Q5787" s="14">
        <v>6</v>
      </c>
      <c r="R5787" s="14" t="s">
        <v>5383</v>
      </c>
      <c r="S5787" s="14" t="s">
        <v>439</v>
      </c>
      <c r="T5787" s="35">
        <v>6540.53</v>
      </c>
      <c r="U5787" s="14" t="s">
        <v>4</v>
      </c>
      <c r="V5787" s="14">
        <v>167.5</v>
      </c>
      <c r="W5787" s="16">
        <f>+IF(datos_arg[[#This Row],[Moneda]]="ARS",datos_arg[[#This Row],[Monto]],datos_arg[[#This Row],[Monto]]*datos_arg[[#This Row],[TC]])</f>
        <v>6540.53</v>
      </c>
      <c r="X5787" s="16">
        <f>IFERROR(IF(datos_arg[[#This Row],[Moneda]]="USD",datos_arg[[#This Row],[Monto]],datos_arg[[#This Row],[Monto]]/datos_arg[[#This Row],[TC]]),0)</f>
        <v>39.047940298507463</v>
      </c>
      <c r="Y5787" s="14"/>
    </row>
    <row r="5788" spans="1:25" ht="15" customHeight="1" x14ac:dyDescent="0.25">
      <c r="A5788" s="14">
        <f t="shared" si="90"/>
        <v>5785</v>
      </c>
      <c r="B5788" s="1">
        <v>44375</v>
      </c>
      <c r="C5788" s="18">
        <f>+YEAR(datos_arg[[#This Row],[Fecha]])</f>
        <v>2021</v>
      </c>
      <c r="D5788" s="18">
        <f>+MONTH(datos_arg[[#This Row],[Fecha]])</f>
        <v>6</v>
      </c>
      <c r="E5788" s="14" t="s">
        <v>1015</v>
      </c>
      <c r="F5788" s="14" t="s">
        <v>430</v>
      </c>
      <c r="G5788" s="14"/>
      <c r="H5788" s="14" t="s">
        <v>7132</v>
      </c>
      <c r="I5788" s="14" t="s">
        <v>7132</v>
      </c>
      <c r="J5788" s="14" t="s">
        <v>425</v>
      </c>
      <c r="K5788" s="14"/>
      <c r="L5788" s="14" t="s">
        <v>425</v>
      </c>
      <c r="M5788" s="14" t="s">
        <v>405</v>
      </c>
      <c r="N5788" s="14" t="s">
        <v>1337</v>
      </c>
      <c r="O5788" s="14" t="s">
        <v>6976</v>
      </c>
      <c r="P5788" s="14"/>
      <c r="Q5788" s="14"/>
      <c r="R5788" s="14" t="s">
        <v>430</v>
      </c>
      <c r="S5788" s="14" t="s">
        <v>439</v>
      </c>
      <c r="T5788" s="35">
        <v>4630</v>
      </c>
      <c r="U5788" s="14" t="s">
        <v>4</v>
      </c>
      <c r="V5788" s="14">
        <v>167.5</v>
      </c>
      <c r="W5788" s="16">
        <f>+IF(datos_arg[[#This Row],[Moneda]]="ARS",datos_arg[[#This Row],[Monto]],datos_arg[[#This Row],[Monto]]*datos_arg[[#This Row],[TC]])</f>
        <v>4630</v>
      </c>
      <c r="X5788" s="16">
        <f>IFERROR(IF(datos_arg[[#This Row],[Moneda]]="USD",datos_arg[[#This Row],[Monto]],datos_arg[[#This Row],[Monto]]/datos_arg[[#This Row],[TC]]),0)</f>
        <v>27.64179104477612</v>
      </c>
      <c r="Y5788" s="14"/>
    </row>
    <row r="5789" spans="1:25" ht="15" customHeight="1" x14ac:dyDescent="0.25">
      <c r="A5789" s="14">
        <f t="shared" si="90"/>
        <v>5786</v>
      </c>
      <c r="B5789" s="1">
        <v>44375</v>
      </c>
      <c r="C5789" s="18">
        <f>+YEAR(datos_arg[[#This Row],[Fecha]])</f>
        <v>2021</v>
      </c>
      <c r="D5789" s="18">
        <f>+MONTH(datos_arg[[#This Row],[Fecha]])</f>
        <v>6</v>
      </c>
      <c r="E5789" s="14" t="s">
        <v>1015</v>
      </c>
      <c r="F5789" s="14" t="s">
        <v>403</v>
      </c>
      <c r="G5789" s="14" t="s">
        <v>970</v>
      </c>
      <c r="H5789" s="14" t="s">
        <v>433</v>
      </c>
      <c r="I5789" s="14" t="s">
        <v>6718</v>
      </c>
      <c r="J5789" s="14" t="s">
        <v>425</v>
      </c>
      <c r="K5789" s="14"/>
      <c r="L5789" s="14" t="s">
        <v>425</v>
      </c>
      <c r="M5789" s="14" t="s">
        <v>6788</v>
      </c>
      <c r="N5789" s="14" t="s">
        <v>524</v>
      </c>
      <c r="O5789" s="14" t="s">
        <v>6977</v>
      </c>
      <c r="P5789" s="14"/>
      <c r="Q5789" s="14">
        <v>1</v>
      </c>
      <c r="R5789" s="14" t="s">
        <v>970</v>
      </c>
      <c r="S5789" s="14" t="s">
        <v>439</v>
      </c>
      <c r="T5789" s="35">
        <v>19000</v>
      </c>
      <c r="U5789" s="14" t="s">
        <v>4</v>
      </c>
      <c r="V5789" s="14">
        <v>167.5</v>
      </c>
      <c r="W5789" s="16">
        <f>+IF(datos_arg[[#This Row],[Moneda]]="ARS",datos_arg[[#This Row],[Monto]],datos_arg[[#This Row],[Monto]]*datos_arg[[#This Row],[TC]])</f>
        <v>19000</v>
      </c>
      <c r="X5789" s="16">
        <f>IFERROR(IF(datos_arg[[#This Row],[Moneda]]="USD",datos_arg[[#This Row],[Monto]],datos_arg[[#This Row],[Monto]]/datos_arg[[#This Row],[TC]]),0)</f>
        <v>113.43283582089552</v>
      </c>
      <c r="Y5789" s="14"/>
    </row>
    <row r="5790" spans="1:25" ht="15" customHeight="1" x14ac:dyDescent="0.25">
      <c r="A5790" s="14">
        <f t="shared" si="90"/>
        <v>5787</v>
      </c>
      <c r="B5790" s="1">
        <v>44375</v>
      </c>
      <c r="C5790" s="18">
        <f>+YEAR(datos_arg[[#This Row],[Fecha]])</f>
        <v>2021</v>
      </c>
      <c r="D5790" s="18">
        <f>+MONTH(datos_arg[[#This Row],[Fecha]])</f>
        <v>6</v>
      </c>
      <c r="E5790" s="14" t="s">
        <v>1015</v>
      </c>
      <c r="F5790" s="14" t="s">
        <v>403</v>
      </c>
      <c r="G5790" s="14" t="s">
        <v>970</v>
      </c>
      <c r="H5790" s="14" t="s">
        <v>433</v>
      </c>
      <c r="I5790" s="14" t="s">
        <v>6718</v>
      </c>
      <c r="J5790" s="14" t="s">
        <v>425</v>
      </c>
      <c r="K5790" s="14"/>
      <c r="L5790" s="14" t="s">
        <v>425</v>
      </c>
      <c r="M5790" s="14" t="s">
        <v>433</v>
      </c>
      <c r="N5790" s="14" t="s">
        <v>524</v>
      </c>
      <c r="O5790" s="14" t="s">
        <v>6978</v>
      </c>
      <c r="P5790" s="14"/>
      <c r="Q5790" s="14"/>
      <c r="R5790" s="14" t="s">
        <v>970</v>
      </c>
      <c r="S5790" s="14" t="s">
        <v>439</v>
      </c>
      <c r="T5790" s="35">
        <v>4000</v>
      </c>
      <c r="U5790" s="14" t="s">
        <v>4</v>
      </c>
      <c r="V5790" s="14">
        <v>167.5</v>
      </c>
      <c r="W5790" s="16">
        <f>+IF(datos_arg[[#This Row],[Moneda]]="ARS",datos_arg[[#This Row],[Monto]],datos_arg[[#This Row],[Monto]]*datos_arg[[#This Row],[TC]])</f>
        <v>4000</v>
      </c>
      <c r="X5790" s="16">
        <f>IFERROR(IF(datos_arg[[#This Row],[Moneda]]="USD",datos_arg[[#This Row],[Monto]],datos_arg[[#This Row],[Monto]]/datos_arg[[#This Row],[TC]]),0)</f>
        <v>23.880597014925375</v>
      </c>
      <c r="Y5790" s="14"/>
    </row>
    <row r="5791" spans="1:25" x14ac:dyDescent="0.25">
      <c r="A5791" s="14">
        <f t="shared" si="90"/>
        <v>5788</v>
      </c>
      <c r="B5791" s="1">
        <v>44376</v>
      </c>
      <c r="C5791" s="18">
        <f>+YEAR(datos_arg[[#This Row],[Fecha]])</f>
        <v>2021</v>
      </c>
      <c r="D5791" s="18">
        <f>+MONTH(datos_arg[[#This Row],[Fecha]])</f>
        <v>6</v>
      </c>
      <c r="E5791" s="14" t="s">
        <v>408</v>
      </c>
      <c r="F5791" s="14" t="s">
        <v>69</v>
      </c>
      <c r="G5791" s="14"/>
      <c r="H5791" s="14" t="s">
        <v>7132</v>
      </c>
      <c r="I5791" s="14" t="s">
        <v>7132</v>
      </c>
      <c r="J5791" s="14" t="s">
        <v>425</v>
      </c>
      <c r="K5791" s="14"/>
      <c r="L5791" s="14" t="s">
        <v>425</v>
      </c>
      <c r="M5791" s="14" t="s">
        <v>2530</v>
      </c>
      <c r="N5791" s="14" t="s">
        <v>2530</v>
      </c>
      <c r="O5791" s="14"/>
      <c r="P5791" s="14"/>
      <c r="Q5791" s="14"/>
      <c r="R5791" s="14" t="s">
        <v>439</v>
      </c>
      <c r="S5791" s="14" t="s">
        <v>440</v>
      </c>
      <c r="T5791" s="35">
        <v>4500</v>
      </c>
      <c r="U5791" s="14" t="s">
        <v>2</v>
      </c>
      <c r="V5791" s="14">
        <v>167.5</v>
      </c>
      <c r="W5791" s="16">
        <f>+IF(datos_arg[[#This Row],[Moneda]]="ARS",datos_arg[[#This Row],[Monto]],datos_arg[[#This Row],[Monto]]*datos_arg[[#This Row],[TC]])</f>
        <v>753750</v>
      </c>
      <c r="X5791" s="16">
        <f>IFERROR(IF(datos_arg[[#This Row],[Moneda]]="USD",datos_arg[[#This Row],[Monto]],datos_arg[[#This Row],[Monto]]/datos_arg[[#This Row],[TC]]),0)</f>
        <v>4500</v>
      </c>
      <c r="Y5791" s="14"/>
    </row>
    <row r="5792" spans="1:25" ht="15" customHeight="1" x14ac:dyDescent="0.25">
      <c r="A5792" s="14">
        <f t="shared" si="90"/>
        <v>5789</v>
      </c>
      <c r="B5792" s="1">
        <v>44376</v>
      </c>
      <c r="C5792" s="18">
        <f>+YEAR(datos_arg[[#This Row],[Fecha]])</f>
        <v>2021</v>
      </c>
      <c r="D5792" s="18">
        <f>+MONTH(datos_arg[[#This Row],[Fecha]])</f>
        <v>6</v>
      </c>
      <c r="E5792" s="14" t="s">
        <v>5358</v>
      </c>
      <c r="F5792" s="14" t="s">
        <v>4110</v>
      </c>
      <c r="G5792" s="14"/>
      <c r="H5792" s="14" t="s">
        <v>433</v>
      </c>
      <c r="I5792" s="14" t="s">
        <v>6718</v>
      </c>
      <c r="J5792" s="14" t="s">
        <v>425</v>
      </c>
      <c r="K5792" s="14"/>
      <c r="L5792" s="14" t="s">
        <v>425</v>
      </c>
      <c r="M5792" s="14" t="s">
        <v>7016</v>
      </c>
      <c r="N5792" s="14" t="s">
        <v>524</v>
      </c>
      <c r="O5792" s="14" t="s">
        <v>6979</v>
      </c>
      <c r="P5792" s="14"/>
      <c r="Q5792" s="14"/>
      <c r="R5792" s="14" t="s">
        <v>4110</v>
      </c>
      <c r="S5792" s="14" t="s">
        <v>439</v>
      </c>
      <c r="T5792" s="35">
        <v>20000</v>
      </c>
      <c r="U5792" s="14" t="s">
        <v>4</v>
      </c>
      <c r="V5792" s="14">
        <v>167.5</v>
      </c>
      <c r="W5792" s="16">
        <f>+IF(datos_arg[[#This Row],[Moneda]]="ARS",datos_arg[[#This Row],[Monto]],datos_arg[[#This Row],[Monto]]*datos_arg[[#This Row],[TC]])</f>
        <v>20000</v>
      </c>
      <c r="X5792" s="16">
        <f>IFERROR(IF(datos_arg[[#This Row],[Moneda]]="USD",datos_arg[[#This Row],[Monto]],datos_arg[[#This Row],[Monto]]/datos_arg[[#This Row],[TC]]),0)</f>
        <v>119.40298507462687</v>
      </c>
      <c r="Y5792" s="14"/>
    </row>
    <row r="5793" spans="1:25" ht="15" customHeight="1" x14ac:dyDescent="0.25">
      <c r="A5793" s="14">
        <f t="shared" si="90"/>
        <v>5790</v>
      </c>
      <c r="B5793" s="1">
        <v>44376</v>
      </c>
      <c r="C5793" s="18">
        <f>+YEAR(datos_arg[[#This Row],[Fecha]])</f>
        <v>2021</v>
      </c>
      <c r="D5793" s="18">
        <f>+MONTH(datos_arg[[#This Row],[Fecha]])</f>
        <v>6</v>
      </c>
      <c r="E5793" s="14" t="s">
        <v>1015</v>
      </c>
      <c r="F5793" s="14" t="s">
        <v>403</v>
      </c>
      <c r="G5793" s="14" t="s">
        <v>970</v>
      </c>
      <c r="H5793" s="14" t="s">
        <v>7132</v>
      </c>
      <c r="I5793" s="14" t="s">
        <v>7132</v>
      </c>
      <c r="J5793" s="14" t="s">
        <v>425</v>
      </c>
      <c r="K5793" s="14"/>
      <c r="L5793" s="14" t="s">
        <v>425</v>
      </c>
      <c r="M5793" s="14" t="s">
        <v>6789</v>
      </c>
      <c r="N5793" s="14" t="s">
        <v>524</v>
      </c>
      <c r="O5793" s="14" t="s">
        <v>6980</v>
      </c>
      <c r="P5793" s="14" t="s">
        <v>6994</v>
      </c>
      <c r="Q5793" s="14">
        <v>1</v>
      </c>
      <c r="R5793" s="14" t="s">
        <v>970</v>
      </c>
      <c r="S5793" s="14" t="s">
        <v>439</v>
      </c>
      <c r="T5793" s="35">
        <v>990</v>
      </c>
      <c r="U5793" s="14" t="s">
        <v>4</v>
      </c>
      <c r="V5793" s="14">
        <v>167.5</v>
      </c>
      <c r="W5793" s="16">
        <f>+IF(datos_arg[[#This Row],[Moneda]]="ARS",datos_arg[[#This Row],[Monto]],datos_arg[[#This Row],[Monto]]*datos_arg[[#This Row],[TC]])</f>
        <v>990</v>
      </c>
      <c r="X5793" s="16">
        <f>IFERROR(IF(datos_arg[[#This Row],[Moneda]]="USD",datos_arg[[#This Row],[Monto]],datos_arg[[#This Row],[Monto]]/datos_arg[[#This Row],[TC]]),0)</f>
        <v>5.91044776119403</v>
      </c>
      <c r="Y5793" s="14"/>
    </row>
    <row r="5794" spans="1:25" ht="15" customHeight="1" x14ac:dyDescent="0.25">
      <c r="A5794" s="14">
        <f t="shared" si="90"/>
        <v>5791</v>
      </c>
      <c r="B5794" s="1">
        <v>44376</v>
      </c>
      <c r="C5794" s="18">
        <f>+YEAR(datos_arg[[#This Row],[Fecha]])</f>
        <v>2021</v>
      </c>
      <c r="D5794" s="18">
        <f>+MONTH(datos_arg[[#This Row],[Fecha]])</f>
        <v>6</v>
      </c>
      <c r="E5794" s="14" t="s">
        <v>5358</v>
      </c>
      <c r="F5794" s="14" t="s">
        <v>4109</v>
      </c>
      <c r="G5794" s="14"/>
      <c r="H5794" s="14" t="s">
        <v>6646</v>
      </c>
      <c r="I5794" s="14" t="s">
        <v>6775</v>
      </c>
      <c r="J5794" s="14" t="s">
        <v>425</v>
      </c>
      <c r="K5794" s="14" t="s">
        <v>420</v>
      </c>
      <c r="L5794" s="14" t="s">
        <v>426</v>
      </c>
      <c r="M5794" s="14" t="s">
        <v>2261</v>
      </c>
      <c r="N5794" s="14" t="s">
        <v>2953</v>
      </c>
      <c r="O5794" s="14" t="s">
        <v>6981</v>
      </c>
      <c r="P5794" s="14" t="s">
        <v>7010</v>
      </c>
      <c r="Q5794" s="14">
        <v>3</v>
      </c>
      <c r="R5794" s="14" t="s">
        <v>4109</v>
      </c>
      <c r="S5794" s="14" t="s">
        <v>439</v>
      </c>
      <c r="T5794" s="35">
        <v>16500</v>
      </c>
      <c r="U5794" s="14" t="s">
        <v>4</v>
      </c>
      <c r="V5794" s="14">
        <v>167.5</v>
      </c>
      <c r="W5794" s="16">
        <f>+IF(datos_arg[[#This Row],[Moneda]]="ARS",datos_arg[[#This Row],[Monto]],datos_arg[[#This Row],[Monto]]*datos_arg[[#This Row],[TC]])</f>
        <v>16500</v>
      </c>
      <c r="X5794" s="16">
        <f>IFERROR(IF(datos_arg[[#This Row],[Moneda]]="USD",datos_arg[[#This Row],[Monto]],datos_arg[[#This Row],[Monto]]/datos_arg[[#This Row],[TC]]),0)</f>
        <v>98.507462686567166</v>
      </c>
      <c r="Y5794" s="14"/>
    </row>
    <row r="5795" spans="1:25" ht="15" customHeight="1" x14ac:dyDescent="0.25">
      <c r="A5795" s="14">
        <f t="shared" si="90"/>
        <v>5792</v>
      </c>
      <c r="B5795" s="1">
        <v>44376</v>
      </c>
      <c r="C5795" s="18">
        <f>+YEAR(datos_arg[[#This Row],[Fecha]])</f>
        <v>2021</v>
      </c>
      <c r="D5795" s="18">
        <f>+MONTH(datos_arg[[#This Row],[Fecha]])</f>
        <v>6</v>
      </c>
      <c r="E5795" s="14" t="s">
        <v>449</v>
      </c>
      <c r="F5795" s="14" t="s">
        <v>505</v>
      </c>
      <c r="G5795" s="14"/>
      <c r="H5795" s="14" t="s">
        <v>7132</v>
      </c>
      <c r="I5795" s="14" t="s">
        <v>7132</v>
      </c>
      <c r="J5795" s="14" t="s">
        <v>425</v>
      </c>
      <c r="K5795" s="14"/>
      <c r="L5795" s="14" t="s">
        <v>425</v>
      </c>
      <c r="M5795" s="14" t="s">
        <v>613</v>
      </c>
      <c r="N5795" s="14" t="s">
        <v>2273</v>
      </c>
      <c r="O5795" s="14" t="s">
        <v>2592</v>
      </c>
      <c r="P5795" s="14"/>
      <c r="Q5795" s="14"/>
      <c r="R5795" s="14" t="s">
        <v>505</v>
      </c>
      <c r="S5795" s="14" t="s">
        <v>613</v>
      </c>
      <c r="T5795" s="35">
        <v>1.93</v>
      </c>
      <c r="U5795" s="14" t="s">
        <v>4</v>
      </c>
      <c r="V5795" s="14">
        <v>167.5</v>
      </c>
      <c r="W5795" s="16">
        <f>+IF(datos_arg[[#This Row],[Moneda]]="ARS",datos_arg[[#This Row],[Monto]],datos_arg[[#This Row],[Monto]]*datos_arg[[#This Row],[TC]])</f>
        <v>1.93</v>
      </c>
      <c r="X5795" s="16">
        <f>IFERROR(IF(datos_arg[[#This Row],[Moneda]]="USD",datos_arg[[#This Row],[Monto]],datos_arg[[#This Row],[Monto]]/datos_arg[[#This Row],[TC]]),0)</f>
        <v>1.1522388059701492E-2</v>
      </c>
      <c r="Y5795" s="14"/>
    </row>
    <row r="5796" spans="1:25" ht="15" customHeight="1" x14ac:dyDescent="0.25">
      <c r="A5796" s="14">
        <f t="shared" si="90"/>
        <v>5793</v>
      </c>
      <c r="B5796" s="1">
        <v>44377</v>
      </c>
      <c r="C5796" s="18">
        <f>+YEAR(datos_arg[[#This Row],[Fecha]])</f>
        <v>2021</v>
      </c>
      <c r="D5796" s="18">
        <f>+MONTH(datos_arg[[#This Row],[Fecha]])</f>
        <v>6</v>
      </c>
      <c r="E5796" s="14" t="s">
        <v>617</v>
      </c>
      <c r="F5796" s="14" t="s">
        <v>8101</v>
      </c>
      <c r="G5796" s="14"/>
      <c r="H5796" s="14" t="s">
        <v>8103</v>
      </c>
      <c r="I5796" s="14" t="s">
        <v>8105</v>
      </c>
      <c r="J5796" s="14" t="s">
        <v>472</v>
      </c>
      <c r="K5796" s="14" t="s">
        <v>421</v>
      </c>
      <c r="L5796" s="14" t="s">
        <v>426</v>
      </c>
      <c r="M5796" s="14" t="s">
        <v>1693</v>
      </c>
      <c r="N5796" s="14" t="s">
        <v>226</v>
      </c>
      <c r="O5796" s="14" t="s">
        <v>7032</v>
      </c>
      <c r="P5796" s="14" t="s">
        <v>7046</v>
      </c>
      <c r="Q5796" s="14">
        <v>10</v>
      </c>
      <c r="R5796" s="14" t="s">
        <v>8101</v>
      </c>
      <c r="S5796" s="14" t="s">
        <v>439</v>
      </c>
      <c r="T5796" s="35">
        <v>46366.2</v>
      </c>
      <c r="U5796" s="14" t="s">
        <v>4</v>
      </c>
      <c r="V5796" s="14">
        <v>167.5</v>
      </c>
      <c r="W5796" s="16">
        <f>+IF(datos_arg[[#This Row],[Moneda]]="ARS",datos_arg[[#This Row],[Monto]],datos_arg[[#This Row],[Monto]]*datos_arg[[#This Row],[TC]])</f>
        <v>46366.2</v>
      </c>
      <c r="X5796" s="16">
        <f>IFERROR(IF(datos_arg[[#This Row],[Moneda]]="USD",datos_arg[[#This Row],[Monto]],datos_arg[[#This Row],[Monto]]/datos_arg[[#This Row],[TC]]),0)</f>
        <v>276.81313432835822</v>
      </c>
      <c r="Y5796" s="14"/>
    </row>
    <row r="5797" spans="1:25" ht="15" customHeight="1" x14ac:dyDescent="0.25">
      <c r="A5797" s="14">
        <f t="shared" si="90"/>
        <v>5794</v>
      </c>
      <c r="B5797" s="1">
        <v>44377</v>
      </c>
      <c r="C5797" s="18">
        <f>+YEAR(datos_arg[[#This Row],[Fecha]])</f>
        <v>2021</v>
      </c>
      <c r="D5797" s="18">
        <f>+MONTH(datos_arg[[#This Row],[Fecha]])</f>
        <v>6</v>
      </c>
      <c r="E5797" s="14" t="s">
        <v>617</v>
      </c>
      <c r="F5797" s="14" t="s">
        <v>8101</v>
      </c>
      <c r="G5797" s="14"/>
      <c r="H5797" s="14" t="s">
        <v>8103</v>
      </c>
      <c r="I5797" s="14" t="s">
        <v>8105</v>
      </c>
      <c r="J5797" s="14" t="s">
        <v>472</v>
      </c>
      <c r="K5797" s="14" t="s">
        <v>421</v>
      </c>
      <c r="L5797" s="14" t="s">
        <v>421</v>
      </c>
      <c r="M5797" s="14" t="s">
        <v>720</v>
      </c>
      <c r="N5797" s="14" t="s">
        <v>226</v>
      </c>
      <c r="O5797" s="14" t="s">
        <v>7033</v>
      </c>
      <c r="P5797" s="14" t="s">
        <v>7046</v>
      </c>
      <c r="Q5797" s="14">
        <v>10</v>
      </c>
      <c r="R5797" s="14" t="s">
        <v>8101</v>
      </c>
      <c r="S5797" s="14" t="s">
        <v>439</v>
      </c>
      <c r="T5797" s="35">
        <v>7003.41</v>
      </c>
      <c r="U5797" s="14" t="s">
        <v>4</v>
      </c>
      <c r="V5797" s="14">
        <v>167.5</v>
      </c>
      <c r="W5797" s="16">
        <f>+IF(datos_arg[[#This Row],[Moneda]]="ARS",datos_arg[[#This Row],[Monto]],datos_arg[[#This Row],[Monto]]*datos_arg[[#This Row],[TC]])</f>
        <v>7003.41</v>
      </c>
      <c r="X5797" s="16">
        <f>IFERROR(IF(datos_arg[[#This Row],[Moneda]]="USD",datos_arg[[#This Row],[Monto]],datos_arg[[#This Row],[Monto]]/datos_arg[[#This Row],[TC]]),0)</f>
        <v>41.811402985074629</v>
      </c>
      <c r="Y5797" s="14"/>
    </row>
    <row r="5798" spans="1:25" ht="15" customHeight="1" x14ac:dyDescent="0.25">
      <c r="A5798" s="14">
        <f t="shared" si="90"/>
        <v>5795</v>
      </c>
      <c r="B5798" s="1">
        <v>44377</v>
      </c>
      <c r="C5798" s="18">
        <f>+YEAR(datos_arg[[#This Row],[Fecha]])</f>
        <v>2021</v>
      </c>
      <c r="D5798" s="18">
        <f>+MONTH(datos_arg[[#This Row],[Fecha]])</f>
        <v>6</v>
      </c>
      <c r="E5798" s="14" t="s">
        <v>617</v>
      </c>
      <c r="F5798" s="14" t="s">
        <v>8101</v>
      </c>
      <c r="G5798" s="14"/>
      <c r="H5798" s="14" t="s">
        <v>8103</v>
      </c>
      <c r="I5798" s="14" t="s">
        <v>8105</v>
      </c>
      <c r="J5798" s="14" t="s">
        <v>472</v>
      </c>
      <c r="K5798" s="14" t="s">
        <v>421</v>
      </c>
      <c r="L5798" s="14" t="s">
        <v>426</v>
      </c>
      <c r="M5798" s="14" t="s">
        <v>1716</v>
      </c>
      <c r="N5798" s="14" t="s">
        <v>226</v>
      </c>
      <c r="O5798" s="14" t="s">
        <v>7034</v>
      </c>
      <c r="P5798" s="14" t="s">
        <v>7046</v>
      </c>
      <c r="Q5798" s="14">
        <v>5</v>
      </c>
      <c r="R5798" s="14" t="s">
        <v>8101</v>
      </c>
      <c r="S5798" s="14" t="s">
        <v>439</v>
      </c>
      <c r="T5798" s="35">
        <v>8411.15</v>
      </c>
      <c r="U5798" s="14" t="s">
        <v>4</v>
      </c>
      <c r="V5798" s="14">
        <v>167.5</v>
      </c>
      <c r="W5798" s="16">
        <f>+IF(datos_arg[[#This Row],[Moneda]]="ARS",datos_arg[[#This Row],[Monto]],datos_arg[[#This Row],[Monto]]*datos_arg[[#This Row],[TC]])</f>
        <v>8411.15</v>
      </c>
      <c r="X5798" s="16">
        <f>IFERROR(IF(datos_arg[[#This Row],[Moneda]]="USD",datos_arg[[#This Row],[Monto]],datos_arg[[#This Row],[Monto]]/datos_arg[[#This Row],[TC]]),0)</f>
        <v>50.215820895522384</v>
      </c>
      <c r="Y5798" s="14"/>
    </row>
    <row r="5799" spans="1:25" ht="15" customHeight="1" x14ac:dyDescent="0.25">
      <c r="A5799" s="14">
        <f t="shared" si="90"/>
        <v>5796</v>
      </c>
      <c r="B5799" s="1">
        <v>44377</v>
      </c>
      <c r="C5799" s="18">
        <f>+YEAR(datos_arg[[#This Row],[Fecha]])</f>
        <v>2021</v>
      </c>
      <c r="D5799" s="18">
        <f>+MONTH(datos_arg[[#This Row],[Fecha]])</f>
        <v>6</v>
      </c>
      <c r="E5799" s="14" t="s">
        <v>617</v>
      </c>
      <c r="F5799" s="14" t="s">
        <v>8101</v>
      </c>
      <c r="G5799" s="14"/>
      <c r="H5799" s="14" t="s">
        <v>8103</v>
      </c>
      <c r="I5799" s="14" t="s">
        <v>8105</v>
      </c>
      <c r="J5799" s="14" t="s">
        <v>472</v>
      </c>
      <c r="K5799" s="14" t="s">
        <v>421</v>
      </c>
      <c r="L5799" s="14" t="s">
        <v>426</v>
      </c>
      <c r="M5799" s="14" t="s">
        <v>1677</v>
      </c>
      <c r="N5799" s="14" t="s">
        <v>226</v>
      </c>
      <c r="O5799" s="14" t="s">
        <v>7035</v>
      </c>
      <c r="P5799" s="14" t="s">
        <v>7046</v>
      </c>
      <c r="Q5799" s="14">
        <v>11</v>
      </c>
      <c r="R5799" s="14" t="s">
        <v>8101</v>
      </c>
      <c r="S5799" s="14" t="s">
        <v>439</v>
      </c>
      <c r="T5799" s="35">
        <v>8688.7899999999991</v>
      </c>
      <c r="U5799" s="14" t="s">
        <v>4</v>
      </c>
      <c r="V5799" s="14">
        <v>167.5</v>
      </c>
      <c r="W5799" s="16">
        <f>+IF(datos_arg[[#This Row],[Moneda]]="ARS",datos_arg[[#This Row],[Monto]],datos_arg[[#This Row],[Monto]]*datos_arg[[#This Row],[TC]])</f>
        <v>8688.7899999999991</v>
      </c>
      <c r="X5799" s="16">
        <f>IFERROR(IF(datos_arg[[#This Row],[Moneda]]="USD",datos_arg[[#This Row],[Monto]],datos_arg[[#This Row],[Monto]]/datos_arg[[#This Row],[TC]]),0)</f>
        <v>51.873373134328354</v>
      </c>
      <c r="Y5799" s="14"/>
    </row>
    <row r="5800" spans="1:25" ht="15" customHeight="1" x14ac:dyDescent="0.25">
      <c r="A5800" s="14">
        <f t="shared" si="90"/>
        <v>5797</v>
      </c>
      <c r="B5800" s="1">
        <v>44377</v>
      </c>
      <c r="C5800" s="18">
        <f>+YEAR(datos_arg[[#This Row],[Fecha]])</f>
        <v>2021</v>
      </c>
      <c r="D5800" s="18">
        <f>+MONTH(datos_arg[[#This Row],[Fecha]])</f>
        <v>6</v>
      </c>
      <c r="E5800" s="14" t="s">
        <v>617</v>
      </c>
      <c r="F5800" s="14" t="s">
        <v>8101</v>
      </c>
      <c r="G5800" s="14"/>
      <c r="H5800" s="14" t="s">
        <v>8103</v>
      </c>
      <c r="I5800" s="14" t="s">
        <v>8105</v>
      </c>
      <c r="J5800" s="14" t="s">
        <v>472</v>
      </c>
      <c r="K5800" s="14" t="s">
        <v>421</v>
      </c>
      <c r="L5800" s="14" t="s">
        <v>426</v>
      </c>
      <c r="M5800" s="14" t="s">
        <v>1677</v>
      </c>
      <c r="N5800" s="14" t="s">
        <v>226</v>
      </c>
      <c r="O5800" s="14" t="s">
        <v>7036</v>
      </c>
      <c r="P5800" s="14" t="s">
        <v>7046</v>
      </c>
      <c r="Q5800" s="14">
        <v>18</v>
      </c>
      <c r="R5800" s="14" t="s">
        <v>8101</v>
      </c>
      <c r="S5800" s="14" t="s">
        <v>439</v>
      </c>
      <c r="T5800" s="35">
        <v>24120.54</v>
      </c>
      <c r="U5800" s="14" t="s">
        <v>4</v>
      </c>
      <c r="V5800" s="14">
        <v>167.5</v>
      </c>
      <c r="W5800" s="16">
        <f>+IF(datos_arg[[#This Row],[Moneda]]="ARS",datos_arg[[#This Row],[Monto]],datos_arg[[#This Row],[Monto]]*datos_arg[[#This Row],[TC]])</f>
        <v>24120.54</v>
      </c>
      <c r="X5800" s="16">
        <f>IFERROR(IF(datos_arg[[#This Row],[Moneda]]="USD",datos_arg[[#This Row],[Monto]],datos_arg[[#This Row],[Monto]]/datos_arg[[#This Row],[TC]]),0)</f>
        <v>144.00322388059703</v>
      </c>
      <c r="Y5800" s="14"/>
    </row>
    <row r="5801" spans="1:25" ht="15" customHeight="1" x14ac:dyDescent="0.25">
      <c r="A5801" s="14">
        <f t="shared" si="90"/>
        <v>5798</v>
      </c>
      <c r="B5801" s="1">
        <v>44377</v>
      </c>
      <c r="C5801" s="18">
        <f>+YEAR(datos_arg[[#This Row],[Fecha]])</f>
        <v>2021</v>
      </c>
      <c r="D5801" s="18">
        <f>+MONTH(datos_arg[[#This Row],[Fecha]])</f>
        <v>6</v>
      </c>
      <c r="E5801" s="14" t="s">
        <v>1015</v>
      </c>
      <c r="F5801" s="14" t="s">
        <v>403</v>
      </c>
      <c r="G5801" s="14" t="s">
        <v>5383</v>
      </c>
      <c r="H5801" s="14" t="s">
        <v>8103</v>
      </c>
      <c r="I5801" s="14" t="s">
        <v>8105</v>
      </c>
      <c r="J5801" s="14" t="s">
        <v>472</v>
      </c>
      <c r="K5801" s="14" t="s">
        <v>421</v>
      </c>
      <c r="L5801" s="14" t="s">
        <v>425</v>
      </c>
      <c r="M5801" s="14" t="s">
        <v>1683</v>
      </c>
      <c r="N5801" s="14" t="s">
        <v>226</v>
      </c>
      <c r="O5801" s="14" t="s">
        <v>7037</v>
      </c>
      <c r="P5801" s="14" t="s">
        <v>7046</v>
      </c>
      <c r="Q5801" s="14">
        <v>29</v>
      </c>
      <c r="R5801" s="14" t="s">
        <v>5383</v>
      </c>
      <c r="S5801" s="14" t="s">
        <v>439</v>
      </c>
      <c r="T5801" s="35">
        <v>17062.439999999999</v>
      </c>
      <c r="U5801" s="14" t="s">
        <v>4</v>
      </c>
      <c r="V5801" s="14">
        <v>167.5</v>
      </c>
      <c r="W5801" s="16">
        <f>+IF(datos_arg[[#This Row],[Moneda]]="ARS",datos_arg[[#This Row],[Monto]],datos_arg[[#This Row],[Monto]]*datos_arg[[#This Row],[TC]])</f>
        <v>17062.439999999999</v>
      </c>
      <c r="X5801" s="16">
        <f>IFERROR(IF(datos_arg[[#This Row],[Moneda]]="USD",datos_arg[[#This Row],[Monto]],datos_arg[[#This Row],[Monto]]/datos_arg[[#This Row],[TC]]),0)</f>
        <v>101.86531343283582</v>
      </c>
      <c r="Y5801" s="14"/>
    </row>
    <row r="5802" spans="1:25" ht="15" customHeight="1" x14ac:dyDescent="0.25">
      <c r="A5802" s="14">
        <f t="shared" si="90"/>
        <v>5799</v>
      </c>
      <c r="B5802" s="1">
        <v>44377</v>
      </c>
      <c r="C5802" s="18">
        <f>+YEAR(datos_arg[[#This Row],[Fecha]])</f>
        <v>2021</v>
      </c>
      <c r="D5802" s="18">
        <f>+MONTH(datos_arg[[#This Row],[Fecha]])</f>
        <v>6</v>
      </c>
      <c r="E5802" s="14" t="s">
        <v>1015</v>
      </c>
      <c r="F5802" s="14" t="s">
        <v>403</v>
      </c>
      <c r="G5802" s="14" t="s">
        <v>5383</v>
      </c>
      <c r="H5802" s="14" t="s">
        <v>8103</v>
      </c>
      <c r="I5802" s="14" t="s">
        <v>8105</v>
      </c>
      <c r="J5802" s="14" t="s">
        <v>472</v>
      </c>
      <c r="K5802" s="14" t="s">
        <v>421</v>
      </c>
      <c r="L5802" s="14" t="s">
        <v>425</v>
      </c>
      <c r="M5802" s="14" t="s">
        <v>1683</v>
      </c>
      <c r="N5802" s="14" t="s">
        <v>226</v>
      </c>
      <c r="O5802" s="14" t="s">
        <v>7038</v>
      </c>
      <c r="P5802" s="14" t="s">
        <v>7046</v>
      </c>
      <c r="Q5802" s="14">
        <v>12</v>
      </c>
      <c r="R5802" s="14" t="s">
        <v>5383</v>
      </c>
      <c r="S5802" s="14" t="s">
        <v>439</v>
      </c>
      <c r="T5802" s="35">
        <v>13182.96</v>
      </c>
      <c r="U5802" s="14" t="s">
        <v>4</v>
      </c>
      <c r="V5802" s="14">
        <v>167.5</v>
      </c>
      <c r="W5802" s="16">
        <f>+IF(datos_arg[[#This Row],[Moneda]]="ARS",datos_arg[[#This Row],[Monto]],datos_arg[[#This Row],[Monto]]*datos_arg[[#This Row],[TC]])</f>
        <v>13182.96</v>
      </c>
      <c r="X5802" s="16">
        <f>IFERROR(IF(datos_arg[[#This Row],[Moneda]]="USD",datos_arg[[#This Row],[Monto]],datos_arg[[#This Row],[Monto]]/datos_arg[[#This Row],[TC]]),0)</f>
        <v>78.704238805970149</v>
      </c>
      <c r="Y5802" s="14"/>
    </row>
    <row r="5803" spans="1:25" ht="15" customHeight="1" x14ac:dyDescent="0.25">
      <c r="A5803" s="14">
        <f t="shared" si="90"/>
        <v>5800</v>
      </c>
      <c r="B5803" s="1">
        <v>44377</v>
      </c>
      <c r="C5803" s="18">
        <f>+YEAR(datos_arg[[#This Row],[Fecha]])</f>
        <v>2021</v>
      </c>
      <c r="D5803" s="18">
        <f>+MONTH(datos_arg[[#This Row],[Fecha]])</f>
        <v>6</v>
      </c>
      <c r="E5803" s="14" t="s">
        <v>617</v>
      </c>
      <c r="F5803" s="14" t="s">
        <v>8101</v>
      </c>
      <c r="G5803" s="14"/>
      <c r="H5803" s="14" t="s">
        <v>8103</v>
      </c>
      <c r="I5803" s="14" t="s">
        <v>8105</v>
      </c>
      <c r="J5803" s="14" t="s">
        <v>472</v>
      </c>
      <c r="K5803" s="14" t="s">
        <v>421</v>
      </c>
      <c r="L5803" s="14" t="s">
        <v>426</v>
      </c>
      <c r="M5803" s="14" t="s">
        <v>1693</v>
      </c>
      <c r="N5803" s="14" t="s">
        <v>226</v>
      </c>
      <c r="O5803" s="14" t="s">
        <v>7039</v>
      </c>
      <c r="P5803" s="14" t="s">
        <v>7046</v>
      </c>
      <c r="Q5803" s="14">
        <v>2</v>
      </c>
      <c r="R5803" s="14" t="s">
        <v>8101</v>
      </c>
      <c r="S5803" s="14" t="s">
        <v>439</v>
      </c>
      <c r="T5803" s="35">
        <v>10367.44</v>
      </c>
      <c r="U5803" s="14" t="s">
        <v>4</v>
      </c>
      <c r="V5803" s="14">
        <v>167.5</v>
      </c>
      <c r="W5803" s="16">
        <f>+IF(datos_arg[[#This Row],[Moneda]]="ARS",datos_arg[[#This Row],[Monto]],datos_arg[[#This Row],[Monto]]*datos_arg[[#This Row],[TC]])</f>
        <v>10367.44</v>
      </c>
      <c r="X5803" s="16">
        <f>IFERROR(IF(datos_arg[[#This Row],[Moneda]]="USD",datos_arg[[#This Row],[Monto]],datos_arg[[#This Row],[Monto]]/datos_arg[[#This Row],[TC]]),0)</f>
        <v>61.895164179104484</v>
      </c>
      <c r="Y5803" s="14"/>
    </row>
    <row r="5804" spans="1:25" ht="15" customHeight="1" x14ac:dyDescent="0.25">
      <c r="A5804" s="14">
        <f t="shared" si="90"/>
        <v>5801</v>
      </c>
      <c r="B5804" s="1">
        <v>44377</v>
      </c>
      <c r="C5804" s="18">
        <f>+YEAR(datos_arg[[#This Row],[Fecha]])</f>
        <v>2021</v>
      </c>
      <c r="D5804" s="18">
        <f>+MONTH(datos_arg[[#This Row],[Fecha]])</f>
        <v>6</v>
      </c>
      <c r="E5804" s="14" t="s">
        <v>617</v>
      </c>
      <c r="F5804" s="14" t="s">
        <v>8101</v>
      </c>
      <c r="G5804" s="14"/>
      <c r="H5804" s="14" t="s">
        <v>8103</v>
      </c>
      <c r="I5804" s="14" t="s">
        <v>8105</v>
      </c>
      <c r="J5804" s="14" t="s">
        <v>472</v>
      </c>
      <c r="K5804" s="14" t="s">
        <v>421</v>
      </c>
      <c r="L5804" s="14" t="s">
        <v>425</v>
      </c>
      <c r="M5804" s="14" t="s">
        <v>473</v>
      </c>
      <c r="N5804" s="14" t="s">
        <v>226</v>
      </c>
      <c r="O5804" s="14" t="s">
        <v>7040</v>
      </c>
      <c r="P5804" s="14" t="s">
        <v>7046</v>
      </c>
      <c r="Q5804" s="14">
        <v>10</v>
      </c>
      <c r="R5804" s="14" t="s">
        <v>8101</v>
      </c>
      <c r="S5804" s="14" t="s">
        <v>439</v>
      </c>
      <c r="T5804" s="35">
        <v>26703.1</v>
      </c>
      <c r="U5804" s="14" t="s">
        <v>4</v>
      </c>
      <c r="V5804" s="14">
        <v>167.5</v>
      </c>
      <c r="W5804" s="16">
        <f>+IF(datos_arg[[#This Row],[Moneda]]="ARS",datos_arg[[#This Row],[Monto]],datos_arg[[#This Row],[Monto]]*datos_arg[[#This Row],[TC]])</f>
        <v>26703.1</v>
      </c>
      <c r="X5804" s="16">
        <f>IFERROR(IF(datos_arg[[#This Row],[Moneda]]="USD",datos_arg[[#This Row],[Monto]],datos_arg[[#This Row],[Monto]]/datos_arg[[#This Row],[TC]]),0)</f>
        <v>159.42149253731341</v>
      </c>
      <c r="Y5804" s="14"/>
    </row>
    <row r="5805" spans="1:25" ht="15" customHeight="1" x14ac:dyDescent="0.25">
      <c r="A5805" s="14">
        <f t="shared" si="90"/>
        <v>5802</v>
      </c>
      <c r="B5805" s="1">
        <v>44377</v>
      </c>
      <c r="C5805" s="18">
        <f>+YEAR(datos_arg[[#This Row],[Fecha]])</f>
        <v>2021</v>
      </c>
      <c r="D5805" s="18">
        <f>+MONTH(datos_arg[[#This Row],[Fecha]])</f>
        <v>6</v>
      </c>
      <c r="E5805" s="14" t="s">
        <v>617</v>
      </c>
      <c r="F5805" s="14" t="s">
        <v>8101</v>
      </c>
      <c r="G5805" s="14"/>
      <c r="H5805" s="14" t="s">
        <v>8103</v>
      </c>
      <c r="I5805" s="14" t="s">
        <v>8105</v>
      </c>
      <c r="J5805" s="14" t="s">
        <v>472</v>
      </c>
      <c r="K5805" s="14" t="s">
        <v>421</v>
      </c>
      <c r="L5805" s="14" t="s">
        <v>425</v>
      </c>
      <c r="M5805" s="14" t="s">
        <v>473</v>
      </c>
      <c r="N5805" s="14" t="s">
        <v>226</v>
      </c>
      <c r="O5805" s="14" t="s">
        <v>7041</v>
      </c>
      <c r="P5805" s="14" t="s">
        <v>7046</v>
      </c>
      <c r="Q5805" s="14">
        <v>4</v>
      </c>
      <c r="R5805" s="14" t="s">
        <v>8101</v>
      </c>
      <c r="S5805" s="14" t="s">
        <v>439</v>
      </c>
      <c r="T5805" s="35">
        <v>24693.119999999999</v>
      </c>
      <c r="U5805" s="14" t="s">
        <v>4</v>
      </c>
      <c r="V5805" s="14">
        <v>167.5</v>
      </c>
      <c r="W5805" s="16">
        <f>+IF(datos_arg[[#This Row],[Moneda]]="ARS",datos_arg[[#This Row],[Monto]],datos_arg[[#This Row],[Monto]]*datos_arg[[#This Row],[TC]])</f>
        <v>24693.119999999999</v>
      </c>
      <c r="X5805" s="16">
        <f>IFERROR(IF(datos_arg[[#This Row],[Moneda]]="USD",datos_arg[[#This Row],[Monto]],datos_arg[[#This Row],[Monto]]/datos_arg[[#This Row],[TC]]),0)</f>
        <v>147.4216119402985</v>
      </c>
      <c r="Y5805" s="14"/>
    </row>
    <row r="5806" spans="1:25" ht="15" customHeight="1" x14ac:dyDescent="0.25">
      <c r="A5806" s="14">
        <f t="shared" si="90"/>
        <v>5803</v>
      </c>
      <c r="B5806" s="1">
        <v>44377</v>
      </c>
      <c r="C5806" s="18">
        <f>+YEAR(datos_arg[[#This Row],[Fecha]])</f>
        <v>2021</v>
      </c>
      <c r="D5806" s="18">
        <f>+MONTH(datos_arg[[#This Row],[Fecha]])</f>
        <v>6</v>
      </c>
      <c r="E5806" s="14" t="s">
        <v>1015</v>
      </c>
      <c r="F5806" s="14" t="s">
        <v>403</v>
      </c>
      <c r="G5806" s="14" t="s">
        <v>5383</v>
      </c>
      <c r="H5806" s="14" t="s">
        <v>8103</v>
      </c>
      <c r="I5806" s="14" t="s">
        <v>8105</v>
      </c>
      <c r="J5806" s="14" t="s">
        <v>472</v>
      </c>
      <c r="K5806" s="14" t="s">
        <v>421</v>
      </c>
      <c r="L5806" s="14" t="s">
        <v>425</v>
      </c>
      <c r="M5806" s="14" t="s">
        <v>3010</v>
      </c>
      <c r="N5806" s="14" t="s">
        <v>226</v>
      </c>
      <c r="O5806" s="14" t="s">
        <v>7042</v>
      </c>
      <c r="P5806" s="14" t="s">
        <v>7046</v>
      </c>
      <c r="Q5806" s="14">
        <v>30</v>
      </c>
      <c r="R5806" s="14" t="s">
        <v>5383</v>
      </c>
      <c r="S5806" s="14" t="s">
        <v>439</v>
      </c>
      <c r="T5806" s="35">
        <v>1736.4</v>
      </c>
      <c r="U5806" s="14" t="s">
        <v>4</v>
      </c>
      <c r="V5806" s="14">
        <v>167.5</v>
      </c>
      <c r="W5806" s="16">
        <f>+IF(datos_arg[[#This Row],[Moneda]]="ARS",datos_arg[[#This Row],[Monto]],datos_arg[[#This Row],[Monto]]*datos_arg[[#This Row],[TC]])</f>
        <v>1736.4</v>
      </c>
      <c r="X5806" s="16">
        <f>IFERROR(IF(datos_arg[[#This Row],[Moneda]]="USD",datos_arg[[#This Row],[Monto]],datos_arg[[#This Row],[Monto]]/datos_arg[[#This Row],[TC]]),0)</f>
        <v>10.366567164179106</v>
      </c>
      <c r="Y5806" s="14"/>
    </row>
    <row r="5807" spans="1:25" ht="15" customHeight="1" x14ac:dyDescent="0.25">
      <c r="A5807" s="14">
        <f t="shared" si="90"/>
        <v>5804</v>
      </c>
      <c r="B5807" s="1">
        <v>44377</v>
      </c>
      <c r="C5807" s="18">
        <f>+YEAR(datos_arg[[#This Row],[Fecha]])</f>
        <v>2021</v>
      </c>
      <c r="D5807" s="18">
        <f>+MONTH(datos_arg[[#This Row],[Fecha]])</f>
        <v>6</v>
      </c>
      <c r="E5807" s="14" t="s">
        <v>1015</v>
      </c>
      <c r="F5807" s="14" t="s">
        <v>403</v>
      </c>
      <c r="G5807" s="14" t="s">
        <v>5383</v>
      </c>
      <c r="H5807" s="14" t="s">
        <v>8103</v>
      </c>
      <c r="I5807" s="14" t="s">
        <v>8105</v>
      </c>
      <c r="J5807" s="14" t="s">
        <v>472</v>
      </c>
      <c r="K5807" s="14" t="s">
        <v>421</v>
      </c>
      <c r="L5807" s="14" t="s">
        <v>425</v>
      </c>
      <c r="M5807" s="14" t="s">
        <v>3010</v>
      </c>
      <c r="N5807" s="14" t="s">
        <v>226</v>
      </c>
      <c r="O5807" s="14" t="s">
        <v>7043</v>
      </c>
      <c r="P5807" s="14" t="s">
        <v>7046</v>
      </c>
      <c r="Q5807" s="14">
        <v>15</v>
      </c>
      <c r="R5807" s="14" t="s">
        <v>5383</v>
      </c>
      <c r="S5807" s="14" t="s">
        <v>439</v>
      </c>
      <c r="T5807" s="35">
        <v>9580.1999999999989</v>
      </c>
      <c r="U5807" s="14" t="s">
        <v>4</v>
      </c>
      <c r="V5807" s="14">
        <v>167.5</v>
      </c>
      <c r="W5807" s="16">
        <f>+IF(datos_arg[[#This Row],[Moneda]]="ARS",datos_arg[[#This Row],[Monto]],datos_arg[[#This Row],[Monto]]*datos_arg[[#This Row],[TC]])</f>
        <v>9580.1999999999989</v>
      </c>
      <c r="X5807" s="16">
        <f>IFERROR(IF(datos_arg[[#This Row],[Moneda]]="USD",datos_arg[[#This Row],[Monto]],datos_arg[[#This Row],[Monto]]/datos_arg[[#This Row],[TC]]),0)</f>
        <v>57.195223880597005</v>
      </c>
      <c r="Y5807" s="14"/>
    </row>
    <row r="5808" spans="1:25" ht="15" customHeight="1" x14ac:dyDescent="0.25">
      <c r="A5808" s="14">
        <f t="shared" si="90"/>
        <v>5805</v>
      </c>
      <c r="B5808" s="1">
        <v>44377</v>
      </c>
      <c r="C5808" s="18">
        <f>+YEAR(datos_arg[[#This Row],[Fecha]])</f>
        <v>2021</v>
      </c>
      <c r="D5808" s="18">
        <f>+MONTH(datos_arg[[#This Row],[Fecha]])</f>
        <v>6</v>
      </c>
      <c r="E5808" s="14" t="s">
        <v>617</v>
      </c>
      <c r="F5808" s="14" t="s">
        <v>8101</v>
      </c>
      <c r="G5808" s="14"/>
      <c r="H5808" s="14" t="s">
        <v>8103</v>
      </c>
      <c r="I5808" s="14" t="s">
        <v>8105</v>
      </c>
      <c r="J5808" s="14" t="s">
        <v>472</v>
      </c>
      <c r="K5808" s="14" t="s">
        <v>421</v>
      </c>
      <c r="L5808" s="14" t="s">
        <v>425</v>
      </c>
      <c r="M5808" s="14" t="s">
        <v>966</v>
      </c>
      <c r="N5808" s="14" t="s">
        <v>226</v>
      </c>
      <c r="O5808" s="14" t="s">
        <v>7044</v>
      </c>
      <c r="P5808" s="14" t="s">
        <v>7046</v>
      </c>
      <c r="Q5808" s="14">
        <v>6</v>
      </c>
      <c r="R5808" s="14" t="s">
        <v>8101</v>
      </c>
      <c r="S5808" s="14" t="s">
        <v>439</v>
      </c>
      <c r="T5808" s="35">
        <v>5252.7000000000007</v>
      </c>
      <c r="U5808" s="14" t="s">
        <v>4</v>
      </c>
      <c r="V5808" s="14">
        <v>167.5</v>
      </c>
      <c r="W5808" s="16">
        <f>+IF(datos_arg[[#This Row],[Moneda]]="ARS",datos_arg[[#This Row],[Monto]],datos_arg[[#This Row],[Monto]]*datos_arg[[#This Row],[TC]])</f>
        <v>5252.7000000000007</v>
      </c>
      <c r="X5808" s="16">
        <f>IFERROR(IF(datos_arg[[#This Row],[Moneda]]="USD",datos_arg[[#This Row],[Monto]],datos_arg[[#This Row],[Monto]]/datos_arg[[#This Row],[TC]]),0)</f>
        <v>31.359402985074631</v>
      </c>
      <c r="Y5808" s="14"/>
    </row>
    <row r="5809" spans="1:25" ht="15" customHeight="1" x14ac:dyDescent="0.25">
      <c r="A5809" s="14">
        <f t="shared" si="90"/>
        <v>5806</v>
      </c>
      <c r="B5809" s="1">
        <v>44377</v>
      </c>
      <c r="C5809" s="18">
        <f>+YEAR(datos_arg[[#This Row],[Fecha]])</f>
        <v>2021</v>
      </c>
      <c r="D5809" s="18">
        <f>+MONTH(datos_arg[[#This Row],[Fecha]])</f>
        <v>6</v>
      </c>
      <c r="E5809" s="14" t="s">
        <v>617</v>
      </c>
      <c r="F5809" s="14" t="s">
        <v>8101</v>
      </c>
      <c r="G5809" s="14"/>
      <c r="H5809" s="14" t="s">
        <v>8103</v>
      </c>
      <c r="I5809" s="14" t="s">
        <v>8105</v>
      </c>
      <c r="J5809" s="14" t="s">
        <v>472</v>
      </c>
      <c r="K5809" s="14" t="s">
        <v>421</v>
      </c>
      <c r="L5809" s="14" t="s">
        <v>426</v>
      </c>
      <c r="M5809" s="14" t="s">
        <v>1693</v>
      </c>
      <c r="N5809" s="14" t="s">
        <v>226</v>
      </c>
      <c r="O5809" s="14" t="s">
        <v>7045</v>
      </c>
      <c r="P5809" s="14" t="s">
        <v>7046</v>
      </c>
      <c r="Q5809" s="14">
        <v>5</v>
      </c>
      <c r="R5809" s="14" t="s">
        <v>8101</v>
      </c>
      <c r="S5809" s="14" t="s">
        <v>439</v>
      </c>
      <c r="T5809" s="35">
        <v>11695.550000000001</v>
      </c>
      <c r="U5809" s="14" t="s">
        <v>4</v>
      </c>
      <c r="V5809" s="14">
        <v>167.5</v>
      </c>
      <c r="W5809" s="16">
        <f>+IF(datos_arg[[#This Row],[Moneda]]="ARS",datos_arg[[#This Row],[Monto]],datos_arg[[#This Row],[Monto]]*datos_arg[[#This Row],[TC]])</f>
        <v>11695.550000000001</v>
      </c>
      <c r="X5809" s="16">
        <f>IFERROR(IF(datos_arg[[#This Row],[Moneda]]="USD",datos_arg[[#This Row],[Monto]],datos_arg[[#This Row],[Monto]]/datos_arg[[#This Row],[TC]]),0)</f>
        <v>69.824179104477622</v>
      </c>
      <c r="Y5809" s="14"/>
    </row>
    <row r="5810" spans="1:25" ht="15" customHeight="1" x14ac:dyDescent="0.25">
      <c r="A5810" s="14">
        <f t="shared" si="90"/>
        <v>5807</v>
      </c>
      <c r="B5810" s="1">
        <v>44377</v>
      </c>
      <c r="C5810" s="18">
        <f>+YEAR(datos_arg[[#This Row],[Fecha]])</f>
        <v>2021</v>
      </c>
      <c r="D5810" s="18">
        <f>+MONTH(datos_arg[[#This Row],[Fecha]])</f>
        <v>6</v>
      </c>
      <c r="E5810" s="14" t="s">
        <v>617</v>
      </c>
      <c r="F5810" s="14" t="s">
        <v>6652</v>
      </c>
      <c r="G5810" s="14" t="s">
        <v>6653</v>
      </c>
      <c r="H5810" s="14" t="s">
        <v>6648</v>
      </c>
      <c r="I5810" s="14" t="s">
        <v>3955</v>
      </c>
      <c r="J5810" s="14" t="s">
        <v>425</v>
      </c>
      <c r="K5810" s="14" t="s">
        <v>421</v>
      </c>
      <c r="L5810" s="14" t="s">
        <v>426</v>
      </c>
      <c r="M5810" s="14" t="s">
        <v>1590</v>
      </c>
      <c r="N5810" s="14" t="s">
        <v>160</v>
      </c>
      <c r="O5810" s="14" t="s">
        <v>7047</v>
      </c>
      <c r="P5810" s="14" t="s">
        <v>7048</v>
      </c>
      <c r="Q5810" s="14">
        <v>3</v>
      </c>
      <c r="R5810" s="14" t="s">
        <v>6653</v>
      </c>
      <c r="S5810" s="14" t="s">
        <v>439</v>
      </c>
      <c r="T5810" s="35">
        <v>4890.41</v>
      </c>
      <c r="U5810" s="14" t="s">
        <v>4</v>
      </c>
      <c r="V5810" s="14">
        <v>167.5</v>
      </c>
      <c r="W5810" s="16">
        <f>+IF(datos_arg[[#This Row],[Moneda]]="ARS",datos_arg[[#This Row],[Monto]],datos_arg[[#This Row],[Monto]]*datos_arg[[#This Row],[TC]])</f>
        <v>4890.41</v>
      </c>
      <c r="X5810" s="16">
        <f>IFERROR(IF(datos_arg[[#This Row],[Moneda]]="USD",datos_arg[[#This Row],[Monto]],datos_arg[[#This Row],[Monto]]/datos_arg[[#This Row],[TC]]),0)</f>
        <v>29.196477611940299</v>
      </c>
      <c r="Y5810" s="14"/>
    </row>
    <row r="5811" spans="1:25" ht="15" customHeight="1" x14ac:dyDescent="0.25">
      <c r="A5811" s="14">
        <f t="shared" si="90"/>
        <v>5808</v>
      </c>
      <c r="B5811" s="1">
        <v>44377</v>
      </c>
      <c r="C5811" s="18">
        <f>+YEAR(datos_arg[[#This Row],[Fecha]])</f>
        <v>2021</v>
      </c>
      <c r="D5811" s="18">
        <f>+MONTH(datos_arg[[#This Row],[Fecha]])</f>
        <v>6</v>
      </c>
      <c r="E5811" s="14" t="s">
        <v>5358</v>
      </c>
      <c r="F5811" s="14" t="s">
        <v>969</v>
      </c>
      <c r="G5811" s="14"/>
      <c r="H5811" s="14" t="s">
        <v>433</v>
      </c>
      <c r="I5811" s="14" t="s">
        <v>6718</v>
      </c>
      <c r="J5811" s="14" t="s">
        <v>425</v>
      </c>
      <c r="K5811" s="14"/>
      <c r="L5811" s="14" t="s">
        <v>425</v>
      </c>
      <c r="M5811" s="14" t="s">
        <v>765</v>
      </c>
      <c r="N5811" s="14" t="s">
        <v>100</v>
      </c>
      <c r="O5811" s="14" t="s">
        <v>7050</v>
      </c>
      <c r="P5811" s="14" t="s">
        <v>7051</v>
      </c>
      <c r="Q5811" s="14">
        <v>1</v>
      </c>
      <c r="R5811" s="14" t="s">
        <v>969</v>
      </c>
      <c r="S5811" s="14" t="s">
        <v>439</v>
      </c>
      <c r="T5811" s="35">
        <v>11336</v>
      </c>
      <c r="U5811" s="14" t="s">
        <v>4</v>
      </c>
      <c r="V5811" s="14">
        <v>167.5</v>
      </c>
      <c r="W5811" s="16">
        <f>+IF(datos_arg[[#This Row],[Moneda]]="ARS",datos_arg[[#This Row],[Monto]],datos_arg[[#This Row],[Monto]]*datos_arg[[#This Row],[TC]])</f>
        <v>11336</v>
      </c>
      <c r="X5811" s="16">
        <f>IFERROR(IF(datos_arg[[#This Row],[Moneda]]="USD",datos_arg[[#This Row],[Monto]],datos_arg[[#This Row],[Monto]]/datos_arg[[#This Row],[TC]]),0)</f>
        <v>67.677611940298505</v>
      </c>
      <c r="Y5811" s="14"/>
    </row>
    <row r="5812" spans="1:25" ht="15" customHeight="1" x14ac:dyDescent="0.25">
      <c r="A5812" s="14">
        <f t="shared" si="90"/>
        <v>5809</v>
      </c>
      <c r="B5812" s="1">
        <v>44377</v>
      </c>
      <c r="C5812" s="18">
        <f>+YEAR(datos_arg[[#This Row],[Fecha]])</f>
        <v>2021</v>
      </c>
      <c r="D5812" s="18">
        <f>+MONTH(datos_arg[[#This Row],[Fecha]])</f>
        <v>6</v>
      </c>
      <c r="E5812" s="14" t="s">
        <v>5358</v>
      </c>
      <c r="F5812" s="14" t="s">
        <v>4109</v>
      </c>
      <c r="G5812" s="14"/>
      <c r="H5812" s="14" t="s">
        <v>433</v>
      </c>
      <c r="I5812" s="14" t="s">
        <v>6718</v>
      </c>
      <c r="J5812" s="14" t="s">
        <v>425</v>
      </c>
      <c r="K5812" s="14"/>
      <c r="L5812" s="14" t="s">
        <v>426</v>
      </c>
      <c r="M5812" s="14" t="s">
        <v>473</v>
      </c>
      <c r="N5812" s="14" t="s">
        <v>100</v>
      </c>
      <c r="O5812" s="14" t="s">
        <v>7052</v>
      </c>
      <c r="P5812" s="14" t="s">
        <v>7057</v>
      </c>
      <c r="Q5812" s="14">
        <v>1</v>
      </c>
      <c r="R5812" s="14" t="s">
        <v>4109</v>
      </c>
      <c r="S5812" s="14" t="s">
        <v>439</v>
      </c>
      <c r="T5812" s="35">
        <v>627.48</v>
      </c>
      <c r="U5812" s="14" t="s">
        <v>4</v>
      </c>
      <c r="V5812" s="14">
        <v>167.5</v>
      </c>
      <c r="W5812" s="16">
        <f>+IF(datos_arg[[#This Row],[Moneda]]="ARS",datos_arg[[#This Row],[Monto]],datos_arg[[#This Row],[Monto]]*datos_arg[[#This Row],[TC]])</f>
        <v>627.48</v>
      </c>
      <c r="X5812" s="16">
        <f>IFERROR(IF(datos_arg[[#This Row],[Moneda]]="USD",datos_arg[[#This Row],[Monto]],datos_arg[[#This Row],[Monto]]/datos_arg[[#This Row],[TC]]),0)</f>
        <v>3.7461492537313434</v>
      </c>
      <c r="Y5812" s="14"/>
    </row>
    <row r="5813" spans="1:25" ht="15" customHeight="1" x14ac:dyDescent="0.25">
      <c r="A5813" s="14">
        <f t="shared" si="90"/>
        <v>5810</v>
      </c>
      <c r="B5813" s="1">
        <v>44377</v>
      </c>
      <c r="C5813" s="18">
        <f>+YEAR(datos_arg[[#This Row],[Fecha]])</f>
        <v>2021</v>
      </c>
      <c r="D5813" s="18">
        <f>+MONTH(datos_arg[[#This Row],[Fecha]])</f>
        <v>6</v>
      </c>
      <c r="E5813" s="14" t="s">
        <v>5358</v>
      </c>
      <c r="F5813" s="14" t="s">
        <v>969</v>
      </c>
      <c r="G5813" s="14"/>
      <c r="H5813" s="14" t="s">
        <v>433</v>
      </c>
      <c r="I5813" s="14" t="s">
        <v>6718</v>
      </c>
      <c r="J5813" s="14" t="s">
        <v>425</v>
      </c>
      <c r="K5813" s="14"/>
      <c r="L5813" s="14" t="s">
        <v>425</v>
      </c>
      <c r="M5813" s="14" t="s">
        <v>533</v>
      </c>
      <c r="N5813" s="14" t="s">
        <v>100</v>
      </c>
      <c r="O5813" s="14" t="s">
        <v>7053</v>
      </c>
      <c r="P5813" s="14" t="s">
        <v>7057</v>
      </c>
      <c r="Q5813" s="14">
        <v>2</v>
      </c>
      <c r="R5813" s="14" t="s">
        <v>969</v>
      </c>
      <c r="S5813" s="14" t="s">
        <v>439</v>
      </c>
      <c r="T5813" s="35">
        <v>4188.12</v>
      </c>
      <c r="U5813" s="14" t="s">
        <v>4</v>
      </c>
      <c r="V5813" s="14">
        <v>167.5</v>
      </c>
      <c r="W5813" s="16">
        <f>+IF(datos_arg[[#This Row],[Moneda]]="ARS",datos_arg[[#This Row],[Monto]],datos_arg[[#This Row],[Monto]]*datos_arg[[#This Row],[TC]])</f>
        <v>4188.12</v>
      </c>
      <c r="X5813" s="16">
        <f>IFERROR(IF(datos_arg[[#This Row],[Moneda]]="USD",datos_arg[[#This Row],[Monto]],datos_arg[[#This Row],[Monto]]/datos_arg[[#This Row],[TC]]),0)</f>
        <v>25.003701492537314</v>
      </c>
      <c r="Y5813" s="14"/>
    </row>
    <row r="5814" spans="1:25" ht="15" customHeight="1" x14ac:dyDescent="0.25">
      <c r="A5814" s="14">
        <f t="shared" si="90"/>
        <v>5811</v>
      </c>
      <c r="B5814" s="1">
        <v>44377</v>
      </c>
      <c r="C5814" s="18">
        <f>+YEAR(datos_arg[[#This Row],[Fecha]])</f>
        <v>2021</v>
      </c>
      <c r="D5814" s="18">
        <f>+MONTH(datos_arg[[#This Row],[Fecha]])</f>
        <v>6</v>
      </c>
      <c r="E5814" s="14" t="s">
        <v>1015</v>
      </c>
      <c r="F5814" s="14" t="s">
        <v>403</v>
      </c>
      <c r="G5814" s="14" t="s">
        <v>5383</v>
      </c>
      <c r="H5814" s="14" t="s">
        <v>8103</v>
      </c>
      <c r="I5814" s="14" t="s">
        <v>8105</v>
      </c>
      <c r="J5814" s="14" t="s">
        <v>425</v>
      </c>
      <c r="K5814" s="14"/>
      <c r="L5814" s="14" t="s">
        <v>422</v>
      </c>
      <c r="M5814" s="14" t="s">
        <v>7055</v>
      </c>
      <c r="N5814" s="14" t="s">
        <v>100</v>
      </c>
      <c r="O5814" s="14" t="s">
        <v>7054</v>
      </c>
      <c r="P5814" s="14" t="s">
        <v>7057</v>
      </c>
      <c r="Q5814" s="14">
        <v>1</v>
      </c>
      <c r="R5814" s="14" t="s">
        <v>5383</v>
      </c>
      <c r="S5814" s="14" t="s">
        <v>439</v>
      </c>
      <c r="T5814" s="35">
        <v>8563.75</v>
      </c>
      <c r="U5814" s="14" t="s">
        <v>4</v>
      </c>
      <c r="V5814" s="14">
        <v>167.5</v>
      </c>
      <c r="W5814" s="16">
        <f>+IF(datos_arg[[#This Row],[Moneda]]="ARS",datos_arg[[#This Row],[Monto]],datos_arg[[#This Row],[Monto]]*datos_arg[[#This Row],[TC]])</f>
        <v>8563.75</v>
      </c>
      <c r="X5814" s="16">
        <f>IFERROR(IF(datos_arg[[#This Row],[Moneda]]="USD",datos_arg[[#This Row],[Monto]],datos_arg[[#This Row],[Monto]]/datos_arg[[#This Row],[TC]]),0)</f>
        <v>51.126865671641788</v>
      </c>
      <c r="Y5814" s="14"/>
    </row>
    <row r="5815" spans="1:25" ht="15" customHeight="1" x14ac:dyDescent="0.25">
      <c r="A5815" s="14">
        <f t="shared" si="90"/>
        <v>5812</v>
      </c>
      <c r="B5815" s="1">
        <v>44377</v>
      </c>
      <c r="C5815" s="18">
        <f>+YEAR(datos_arg[[#This Row],[Fecha]])</f>
        <v>2021</v>
      </c>
      <c r="D5815" s="18">
        <f>+MONTH(datos_arg[[#This Row],[Fecha]])</f>
        <v>6</v>
      </c>
      <c r="E5815" s="14" t="s">
        <v>1015</v>
      </c>
      <c r="F5815" s="14" t="s">
        <v>403</v>
      </c>
      <c r="G5815" s="14" t="s">
        <v>5383</v>
      </c>
      <c r="H5815" s="14" t="s">
        <v>7132</v>
      </c>
      <c r="I5815" s="14" t="s">
        <v>7132</v>
      </c>
      <c r="J5815" s="14" t="s">
        <v>425</v>
      </c>
      <c r="K5815" s="14"/>
      <c r="L5815" s="14" t="s">
        <v>425</v>
      </c>
      <c r="M5815" s="14" t="s">
        <v>815</v>
      </c>
      <c r="N5815" s="14" t="s">
        <v>100</v>
      </c>
      <c r="O5815" s="14" t="s">
        <v>6636</v>
      </c>
      <c r="P5815" s="14" t="s">
        <v>7057</v>
      </c>
      <c r="Q5815" s="14">
        <v>1</v>
      </c>
      <c r="R5815" s="14" t="s">
        <v>5383</v>
      </c>
      <c r="S5815" s="14" t="s">
        <v>439</v>
      </c>
      <c r="T5815" s="35">
        <v>3560.63</v>
      </c>
      <c r="U5815" s="14" t="s">
        <v>4</v>
      </c>
      <c r="V5815" s="14">
        <v>167.5</v>
      </c>
      <c r="W5815" s="16">
        <f>+IF(datos_arg[[#This Row],[Moneda]]="ARS",datos_arg[[#This Row],[Monto]],datos_arg[[#This Row],[Monto]]*datos_arg[[#This Row],[TC]])</f>
        <v>3560.63</v>
      </c>
      <c r="X5815" s="16">
        <f>IFERROR(IF(datos_arg[[#This Row],[Moneda]]="USD",datos_arg[[#This Row],[Monto]],datos_arg[[#This Row],[Monto]]/datos_arg[[#This Row],[TC]]),0)</f>
        <v>21.257492537313432</v>
      </c>
      <c r="Y5815" s="14"/>
    </row>
    <row r="5816" spans="1:25" ht="15" customHeight="1" x14ac:dyDescent="0.25">
      <c r="A5816" s="14">
        <f t="shared" si="90"/>
        <v>5813</v>
      </c>
      <c r="B5816" s="1">
        <v>44377</v>
      </c>
      <c r="C5816" s="18">
        <f>+YEAR(datos_arg[[#This Row],[Fecha]])</f>
        <v>2021</v>
      </c>
      <c r="D5816" s="18">
        <f>+MONTH(datos_arg[[#This Row],[Fecha]])</f>
        <v>6</v>
      </c>
      <c r="E5816" s="14" t="s">
        <v>408</v>
      </c>
      <c r="F5816" s="14" t="s">
        <v>506</v>
      </c>
      <c r="G5816" s="14"/>
      <c r="H5816" s="14" t="s">
        <v>7132</v>
      </c>
      <c r="I5816" s="14" t="s">
        <v>7132</v>
      </c>
      <c r="J5816" s="14" t="s">
        <v>425</v>
      </c>
      <c r="K5816" s="14"/>
      <c r="L5816" s="14" t="s">
        <v>425</v>
      </c>
      <c r="M5816" s="14" t="s">
        <v>1762</v>
      </c>
      <c r="N5816" s="14" t="s">
        <v>1762</v>
      </c>
      <c r="O5816" s="14" t="s">
        <v>7056</v>
      </c>
      <c r="P5816" s="14" t="s">
        <v>7057</v>
      </c>
      <c r="Q5816" s="14"/>
      <c r="R5816" s="14" t="s">
        <v>1762</v>
      </c>
      <c r="S5816" s="14" t="s">
        <v>439</v>
      </c>
      <c r="T5816" s="35">
        <v>5500</v>
      </c>
      <c r="U5816" s="14" t="s">
        <v>4</v>
      </c>
      <c r="V5816" s="14">
        <v>167.5</v>
      </c>
      <c r="W5816" s="16">
        <f>+IF(datos_arg[[#This Row],[Moneda]]="ARS",datos_arg[[#This Row],[Monto]],datos_arg[[#This Row],[Monto]]*datos_arg[[#This Row],[TC]])</f>
        <v>5500</v>
      </c>
      <c r="X5816" s="16">
        <f>IFERROR(IF(datos_arg[[#This Row],[Moneda]]="USD",datos_arg[[#This Row],[Monto]],datos_arg[[#This Row],[Monto]]/datos_arg[[#This Row],[TC]]),0)</f>
        <v>32.835820895522389</v>
      </c>
      <c r="Y5816" s="14"/>
    </row>
    <row r="5817" spans="1:25" ht="15" customHeight="1" x14ac:dyDescent="0.25">
      <c r="A5817" s="14">
        <f t="shared" si="90"/>
        <v>5814</v>
      </c>
      <c r="B5817" s="1">
        <v>44377</v>
      </c>
      <c r="C5817" s="18">
        <f>+YEAR(datos_arg[[#This Row],[Fecha]])</f>
        <v>2021</v>
      </c>
      <c r="D5817" s="18">
        <f>+MONTH(datos_arg[[#This Row],[Fecha]])</f>
        <v>6</v>
      </c>
      <c r="E5817" s="14" t="s">
        <v>449</v>
      </c>
      <c r="F5817" s="14" t="s">
        <v>523</v>
      </c>
      <c r="G5817" s="14"/>
      <c r="H5817" s="14" t="s">
        <v>7132</v>
      </c>
      <c r="I5817" s="14" t="s">
        <v>7132</v>
      </c>
      <c r="J5817" s="14" t="s">
        <v>425</v>
      </c>
      <c r="K5817" s="14"/>
      <c r="L5817" s="14" t="s">
        <v>425</v>
      </c>
      <c r="M5817" s="14" t="s">
        <v>524</v>
      </c>
      <c r="N5817" s="14" t="s">
        <v>524</v>
      </c>
      <c r="O5817" s="14" t="s">
        <v>3259</v>
      </c>
      <c r="P5817" s="14"/>
      <c r="Q5817" s="14"/>
      <c r="R5817" s="14" t="s">
        <v>523</v>
      </c>
      <c r="S5817" s="14" t="s">
        <v>613</v>
      </c>
      <c r="T5817" s="35">
        <v>4820</v>
      </c>
      <c r="U5817" s="14" t="s">
        <v>4</v>
      </c>
      <c r="V5817" s="14">
        <v>167.5</v>
      </c>
      <c r="W5817" s="16">
        <f>+IF(datos_arg[[#This Row],[Moneda]]="ARS",datos_arg[[#This Row],[Monto]],datos_arg[[#This Row],[Monto]]*datos_arg[[#This Row],[TC]])</f>
        <v>4820</v>
      </c>
      <c r="X5817" s="16">
        <f>IFERROR(IF(datos_arg[[#This Row],[Moneda]]="USD",datos_arg[[#This Row],[Monto]],datos_arg[[#This Row],[Monto]]/datos_arg[[#This Row],[TC]]),0)</f>
        <v>28.776119402985074</v>
      </c>
      <c r="Y5817" s="14"/>
    </row>
    <row r="5818" spans="1:25" ht="15" customHeight="1" x14ac:dyDescent="0.25">
      <c r="A5818" s="14">
        <f t="shared" si="90"/>
        <v>5815</v>
      </c>
      <c r="B5818" s="1">
        <v>44377</v>
      </c>
      <c r="C5818" s="18">
        <f>+YEAR(datos_arg[[#This Row],[Fecha]])</f>
        <v>2021</v>
      </c>
      <c r="D5818" s="18">
        <f>+MONTH(datos_arg[[#This Row],[Fecha]])</f>
        <v>6</v>
      </c>
      <c r="E5818" s="14" t="s">
        <v>449</v>
      </c>
      <c r="F5818" s="14" t="s">
        <v>505</v>
      </c>
      <c r="G5818" s="14"/>
      <c r="H5818" s="14" t="s">
        <v>7132</v>
      </c>
      <c r="I5818" s="14" t="s">
        <v>7132</v>
      </c>
      <c r="J5818" s="14" t="s">
        <v>425</v>
      </c>
      <c r="K5818" s="14"/>
      <c r="L5818" s="14" t="s">
        <v>425</v>
      </c>
      <c r="M5818" s="14" t="s">
        <v>613</v>
      </c>
      <c r="N5818" s="14" t="s">
        <v>2273</v>
      </c>
      <c r="O5818" s="14" t="s">
        <v>4578</v>
      </c>
      <c r="P5818" s="14"/>
      <c r="Q5818" s="14"/>
      <c r="R5818" s="14" t="s">
        <v>505</v>
      </c>
      <c r="S5818" s="14" t="s">
        <v>613</v>
      </c>
      <c r="T5818" s="35">
        <v>1446</v>
      </c>
      <c r="U5818" s="14" t="s">
        <v>4</v>
      </c>
      <c r="V5818" s="14">
        <v>167.5</v>
      </c>
      <c r="W5818" s="16">
        <f>+IF(datos_arg[[#This Row],[Moneda]]="ARS",datos_arg[[#This Row],[Monto]],datos_arg[[#This Row],[Monto]]*datos_arg[[#This Row],[TC]])</f>
        <v>1446</v>
      </c>
      <c r="X5818" s="16">
        <f>IFERROR(IF(datos_arg[[#This Row],[Moneda]]="USD",datos_arg[[#This Row],[Monto]],datos_arg[[#This Row],[Monto]]/datos_arg[[#This Row],[TC]]),0)</f>
        <v>8.6328358208955223</v>
      </c>
      <c r="Y5818" s="14"/>
    </row>
    <row r="5819" spans="1:25" ht="15" customHeight="1" x14ac:dyDescent="0.25">
      <c r="A5819" s="14">
        <f t="shared" si="90"/>
        <v>5816</v>
      </c>
      <c r="B5819" s="1">
        <v>44377</v>
      </c>
      <c r="C5819" s="18">
        <f>+YEAR(datos_arg[[#This Row],[Fecha]])</f>
        <v>2021</v>
      </c>
      <c r="D5819" s="18">
        <f>+MONTH(datos_arg[[#This Row],[Fecha]])</f>
        <v>6</v>
      </c>
      <c r="E5819" s="14" t="s">
        <v>1015</v>
      </c>
      <c r="F5819" s="14" t="s">
        <v>430</v>
      </c>
      <c r="G5819" s="14"/>
      <c r="H5819" s="14" t="s">
        <v>7132</v>
      </c>
      <c r="I5819" s="14" t="s">
        <v>7132</v>
      </c>
      <c r="J5819" s="14" t="s">
        <v>425</v>
      </c>
      <c r="K5819" s="14"/>
      <c r="L5819" s="14" t="s">
        <v>425</v>
      </c>
      <c r="M5819" s="14" t="s">
        <v>102</v>
      </c>
      <c r="N5819" s="14" t="s">
        <v>480</v>
      </c>
      <c r="O5819" s="14" t="s">
        <v>7069</v>
      </c>
      <c r="P5819" s="14" t="s">
        <v>7122</v>
      </c>
      <c r="Q5819" s="14"/>
      <c r="R5819" s="14" t="s">
        <v>430</v>
      </c>
      <c r="S5819" s="14" t="s">
        <v>439</v>
      </c>
      <c r="T5819" s="35">
        <v>9303</v>
      </c>
      <c r="U5819" s="14" t="s">
        <v>4</v>
      </c>
      <c r="V5819" s="14">
        <v>167.5</v>
      </c>
      <c r="W5819" s="16">
        <f>+IF(datos_arg[[#This Row],[Moneda]]="ARS",datos_arg[[#This Row],[Monto]],datos_arg[[#This Row],[Monto]]*datos_arg[[#This Row],[TC]])</f>
        <v>9303</v>
      </c>
      <c r="X5819" s="16">
        <f>IFERROR(IF(datos_arg[[#This Row],[Moneda]]="USD",datos_arg[[#This Row],[Monto]],datos_arg[[#This Row],[Monto]]/datos_arg[[#This Row],[TC]]),0)</f>
        <v>55.540298507462687</v>
      </c>
      <c r="Y5819" s="14"/>
    </row>
    <row r="5820" spans="1:25" ht="15" customHeight="1" x14ac:dyDescent="0.25">
      <c r="A5820" s="14">
        <f t="shared" si="90"/>
        <v>5817</v>
      </c>
      <c r="B5820" s="1">
        <v>44377</v>
      </c>
      <c r="C5820" s="18">
        <f>+YEAR(datos_arg[[#This Row],[Fecha]])</f>
        <v>2021</v>
      </c>
      <c r="D5820" s="18">
        <f>+MONTH(datos_arg[[#This Row],[Fecha]])</f>
        <v>6</v>
      </c>
      <c r="E5820" s="14" t="s">
        <v>1016</v>
      </c>
      <c r="F5820" s="14" t="s">
        <v>5365</v>
      </c>
      <c r="G5820" s="14" t="s">
        <v>6695</v>
      </c>
      <c r="H5820" s="14" t="s">
        <v>7132</v>
      </c>
      <c r="I5820" s="14" t="s">
        <v>7132</v>
      </c>
      <c r="J5820" s="14" t="s">
        <v>425</v>
      </c>
      <c r="K5820" s="14"/>
      <c r="L5820" s="14" t="s">
        <v>425</v>
      </c>
      <c r="M5820" s="14" t="s">
        <v>436</v>
      </c>
      <c r="N5820" s="14" t="s">
        <v>436</v>
      </c>
      <c r="O5820" s="14" t="s">
        <v>7072</v>
      </c>
      <c r="P5820" s="14"/>
      <c r="Q5820" s="14"/>
      <c r="R5820" s="14" t="s">
        <v>5365</v>
      </c>
      <c r="S5820" s="14" t="s">
        <v>439</v>
      </c>
      <c r="T5820" s="35">
        <v>80000</v>
      </c>
      <c r="U5820" s="14" t="s">
        <v>4</v>
      </c>
      <c r="V5820" s="14">
        <v>167.5</v>
      </c>
      <c r="W5820" s="16">
        <f>+IF(datos_arg[[#This Row],[Moneda]]="ARS",datos_arg[[#This Row],[Monto]],datos_arg[[#This Row],[Monto]]*datos_arg[[#This Row],[TC]])</f>
        <v>80000</v>
      </c>
      <c r="X5820" s="16">
        <f>IFERROR(IF(datos_arg[[#This Row],[Moneda]]="USD",datos_arg[[#This Row],[Monto]],datos_arg[[#This Row],[Monto]]/datos_arg[[#This Row],[TC]]),0)</f>
        <v>477.61194029850748</v>
      </c>
      <c r="Y5820" s="14"/>
    </row>
    <row r="5821" spans="1:25" x14ac:dyDescent="0.25">
      <c r="A5821" s="14">
        <f t="shared" si="90"/>
        <v>5818</v>
      </c>
      <c r="B5821" s="1">
        <v>44378</v>
      </c>
      <c r="C5821" s="18">
        <f>+YEAR(datos_arg[[#This Row],[Fecha]])</f>
        <v>2021</v>
      </c>
      <c r="D5821" s="18">
        <f>+MONTH(datos_arg[[#This Row],[Fecha]])</f>
        <v>7</v>
      </c>
      <c r="E5821" s="14" t="s">
        <v>1016</v>
      </c>
      <c r="F5821" s="14" t="s">
        <v>5364</v>
      </c>
      <c r="G5821" s="14" t="s">
        <v>6699</v>
      </c>
      <c r="H5821" s="14" t="s">
        <v>7132</v>
      </c>
      <c r="I5821" s="14" t="s">
        <v>7132</v>
      </c>
      <c r="J5821" s="14" t="s">
        <v>425</v>
      </c>
      <c r="K5821" s="14"/>
      <c r="L5821" s="14" t="s">
        <v>425</v>
      </c>
      <c r="M5821" s="14" t="s">
        <v>215</v>
      </c>
      <c r="N5821" s="14" t="s">
        <v>215</v>
      </c>
      <c r="O5821" s="14" t="s">
        <v>2300</v>
      </c>
      <c r="P5821" s="14"/>
      <c r="Q5821" s="14"/>
      <c r="R5821" s="14" t="s">
        <v>5364</v>
      </c>
      <c r="S5821" s="14" t="s">
        <v>440</v>
      </c>
      <c r="T5821" s="35">
        <v>2200</v>
      </c>
      <c r="U5821" s="14" t="s">
        <v>2</v>
      </c>
      <c r="V5821" s="14">
        <v>167.5</v>
      </c>
      <c r="W5821" s="16">
        <f>+IF(datos_arg[[#This Row],[Moneda]]="ARS",datos_arg[[#This Row],[Monto]],datos_arg[[#This Row],[Monto]]*datos_arg[[#This Row],[TC]])</f>
        <v>368500</v>
      </c>
      <c r="X5821" s="16">
        <f>IFERROR(IF(datos_arg[[#This Row],[Moneda]]="USD",datos_arg[[#This Row],[Monto]],datos_arg[[#This Row],[Monto]]/datos_arg[[#This Row],[TC]]),0)</f>
        <v>2200</v>
      </c>
      <c r="Y5821" s="14"/>
    </row>
    <row r="5822" spans="1:25" x14ac:dyDescent="0.25">
      <c r="A5822" s="14">
        <f t="shared" si="90"/>
        <v>5819</v>
      </c>
      <c r="B5822" s="1">
        <v>44378</v>
      </c>
      <c r="C5822" s="18">
        <f>+YEAR(datos_arg[[#This Row],[Fecha]])</f>
        <v>2021</v>
      </c>
      <c r="D5822" s="18">
        <f>+MONTH(datos_arg[[#This Row],[Fecha]])</f>
        <v>7</v>
      </c>
      <c r="E5822" s="14" t="s">
        <v>1016</v>
      </c>
      <c r="F5822" s="14" t="s">
        <v>5365</v>
      </c>
      <c r="G5822" s="14" t="s">
        <v>6696</v>
      </c>
      <c r="H5822" s="14" t="s">
        <v>7132</v>
      </c>
      <c r="I5822" s="14" t="s">
        <v>7132</v>
      </c>
      <c r="J5822" s="14" t="s">
        <v>425</v>
      </c>
      <c r="K5822" s="14"/>
      <c r="L5822" s="14" t="s">
        <v>425</v>
      </c>
      <c r="M5822" s="14" t="s">
        <v>481</v>
      </c>
      <c r="N5822" s="14" t="s">
        <v>481</v>
      </c>
      <c r="O5822" s="14" t="s">
        <v>2300</v>
      </c>
      <c r="P5822" s="14"/>
      <c r="Q5822" s="14"/>
      <c r="R5822" s="14" t="s">
        <v>5365</v>
      </c>
      <c r="S5822" s="14" t="s">
        <v>440</v>
      </c>
      <c r="T5822" s="35">
        <v>2500</v>
      </c>
      <c r="U5822" s="14" t="s">
        <v>2</v>
      </c>
      <c r="V5822" s="14">
        <v>167.5</v>
      </c>
      <c r="W5822" s="16">
        <f>+IF(datos_arg[[#This Row],[Moneda]]="ARS",datos_arg[[#This Row],[Monto]],datos_arg[[#This Row],[Monto]]*datos_arg[[#This Row],[TC]])</f>
        <v>418750</v>
      </c>
      <c r="X5822" s="16">
        <f>IFERROR(IF(datos_arg[[#This Row],[Moneda]]="USD",datos_arg[[#This Row],[Monto]],datos_arg[[#This Row],[Monto]]/datos_arg[[#This Row],[TC]]),0)</f>
        <v>2500</v>
      </c>
      <c r="Y5822" s="14"/>
    </row>
    <row r="5823" spans="1:25" x14ac:dyDescent="0.25">
      <c r="A5823" s="14">
        <f t="shared" si="90"/>
        <v>5820</v>
      </c>
      <c r="B5823" s="1">
        <v>44378</v>
      </c>
      <c r="C5823" s="18">
        <f>+YEAR(datos_arg[[#This Row],[Fecha]])</f>
        <v>2021</v>
      </c>
      <c r="D5823" s="18">
        <f>+MONTH(datos_arg[[#This Row],[Fecha]])</f>
        <v>7</v>
      </c>
      <c r="E5823" s="14" t="s">
        <v>1016</v>
      </c>
      <c r="F5823" s="14" t="s">
        <v>5365</v>
      </c>
      <c r="G5823" s="14" t="s">
        <v>6698</v>
      </c>
      <c r="H5823" s="14" t="s">
        <v>7132</v>
      </c>
      <c r="I5823" s="14" t="s">
        <v>7132</v>
      </c>
      <c r="J5823" s="14" t="s">
        <v>425</v>
      </c>
      <c r="K5823" s="14"/>
      <c r="L5823" s="14" t="s">
        <v>425</v>
      </c>
      <c r="M5823" s="14" t="s">
        <v>150</v>
      </c>
      <c r="N5823" s="14" t="s">
        <v>150</v>
      </c>
      <c r="O5823" s="14" t="s">
        <v>2300</v>
      </c>
      <c r="P5823" s="14"/>
      <c r="Q5823" s="14"/>
      <c r="R5823" s="14" t="s">
        <v>5365</v>
      </c>
      <c r="S5823" s="14" t="s">
        <v>440</v>
      </c>
      <c r="T5823" s="35">
        <v>800</v>
      </c>
      <c r="U5823" s="14" t="s">
        <v>2</v>
      </c>
      <c r="V5823" s="14">
        <v>167.5</v>
      </c>
      <c r="W5823" s="16">
        <f>+IF(datos_arg[[#This Row],[Moneda]]="ARS",datos_arg[[#This Row],[Monto]],datos_arg[[#This Row],[Monto]]*datos_arg[[#This Row],[TC]])</f>
        <v>134000</v>
      </c>
      <c r="X5823" s="16">
        <f>IFERROR(IF(datos_arg[[#This Row],[Moneda]]="USD",datos_arg[[#This Row],[Monto]],datos_arg[[#This Row],[Monto]]/datos_arg[[#This Row],[TC]]),0)</f>
        <v>800</v>
      </c>
      <c r="Y5823" s="14"/>
    </row>
    <row r="5824" spans="1:25" x14ac:dyDescent="0.25">
      <c r="A5824" s="14">
        <f t="shared" si="90"/>
        <v>5821</v>
      </c>
      <c r="B5824" s="1">
        <v>44378</v>
      </c>
      <c r="C5824" s="18">
        <f>+YEAR(datos_arg[[#This Row],[Fecha]])</f>
        <v>2021</v>
      </c>
      <c r="D5824" s="18">
        <f>+MONTH(datos_arg[[#This Row],[Fecha]])</f>
        <v>7</v>
      </c>
      <c r="E5824" s="14" t="s">
        <v>1016</v>
      </c>
      <c r="F5824" s="14" t="s">
        <v>5365</v>
      </c>
      <c r="G5824" s="14" t="s">
        <v>6697</v>
      </c>
      <c r="H5824" s="14" t="s">
        <v>7132</v>
      </c>
      <c r="I5824" s="14" t="s">
        <v>7132</v>
      </c>
      <c r="J5824" s="14" t="s">
        <v>425</v>
      </c>
      <c r="K5824" s="14"/>
      <c r="L5824" s="14" t="s">
        <v>425</v>
      </c>
      <c r="M5824" s="14" t="s">
        <v>1170</v>
      </c>
      <c r="N5824" s="14" t="s">
        <v>1170</v>
      </c>
      <c r="O5824" s="14" t="s">
        <v>2300</v>
      </c>
      <c r="P5824" s="14"/>
      <c r="Q5824" s="14"/>
      <c r="R5824" s="14" t="s">
        <v>5365</v>
      </c>
      <c r="S5824" s="14" t="s">
        <v>440</v>
      </c>
      <c r="T5824" s="35">
        <v>1800</v>
      </c>
      <c r="U5824" s="14" t="s">
        <v>2</v>
      </c>
      <c r="V5824" s="14">
        <v>167.5</v>
      </c>
      <c r="W5824" s="16">
        <f>+IF(datos_arg[[#This Row],[Moneda]]="ARS",datos_arg[[#This Row],[Monto]],datos_arg[[#This Row],[Monto]]*datos_arg[[#This Row],[TC]])</f>
        <v>301500</v>
      </c>
      <c r="X5824" s="16">
        <f>IFERROR(IF(datos_arg[[#This Row],[Moneda]]="USD",datos_arg[[#This Row],[Monto]],datos_arg[[#This Row],[Monto]]/datos_arg[[#This Row],[TC]]),0)</f>
        <v>1800</v>
      </c>
      <c r="Y5824" s="14"/>
    </row>
    <row r="5825" spans="1:25" x14ac:dyDescent="0.25">
      <c r="A5825" s="14">
        <f t="shared" si="90"/>
        <v>5822</v>
      </c>
      <c r="B5825" s="1">
        <v>44378</v>
      </c>
      <c r="C5825" s="18">
        <f>+YEAR(datos_arg[[#This Row],[Fecha]])</f>
        <v>2021</v>
      </c>
      <c r="D5825" s="18">
        <f>+MONTH(datos_arg[[#This Row],[Fecha]])</f>
        <v>7</v>
      </c>
      <c r="E5825" s="14" t="s">
        <v>1016</v>
      </c>
      <c r="F5825" s="14" t="s">
        <v>5364</v>
      </c>
      <c r="G5825" s="14" t="s">
        <v>6705</v>
      </c>
      <c r="H5825" s="14" t="s">
        <v>7132</v>
      </c>
      <c r="I5825" s="14" t="s">
        <v>7132</v>
      </c>
      <c r="J5825" s="14" t="s">
        <v>425</v>
      </c>
      <c r="K5825" s="14"/>
      <c r="L5825" s="14" t="s">
        <v>425</v>
      </c>
      <c r="M5825" s="14" t="s">
        <v>400</v>
      </c>
      <c r="N5825" s="14" t="s">
        <v>400</v>
      </c>
      <c r="O5825" s="14" t="s">
        <v>2300</v>
      </c>
      <c r="P5825" s="14"/>
      <c r="Q5825" s="14"/>
      <c r="R5825" s="14" t="s">
        <v>5364</v>
      </c>
      <c r="S5825" s="14" t="s">
        <v>440</v>
      </c>
      <c r="T5825" s="35">
        <v>2800</v>
      </c>
      <c r="U5825" s="14" t="s">
        <v>2</v>
      </c>
      <c r="V5825" s="14">
        <v>167.5</v>
      </c>
      <c r="W5825" s="16">
        <f>+IF(datos_arg[[#This Row],[Moneda]]="ARS",datos_arg[[#This Row],[Monto]],datos_arg[[#This Row],[Monto]]*datos_arg[[#This Row],[TC]])</f>
        <v>469000</v>
      </c>
      <c r="X5825" s="16">
        <f>IFERROR(IF(datos_arg[[#This Row],[Moneda]]="USD",datos_arg[[#This Row],[Monto]],datos_arg[[#This Row],[Monto]]/datos_arg[[#This Row],[TC]]),0)</f>
        <v>2800</v>
      </c>
      <c r="Y5825" s="14"/>
    </row>
    <row r="5826" spans="1:25" x14ac:dyDescent="0.25">
      <c r="A5826" s="14">
        <f t="shared" si="90"/>
        <v>5823</v>
      </c>
      <c r="B5826" s="1">
        <v>44378</v>
      </c>
      <c r="C5826" s="18">
        <f>+YEAR(datos_arg[[#This Row],[Fecha]])</f>
        <v>2021</v>
      </c>
      <c r="D5826" s="18">
        <f>+MONTH(datos_arg[[#This Row],[Fecha]])</f>
        <v>7</v>
      </c>
      <c r="E5826" s="14" t="s">
        <v>1016</v>
      </c>
      <c r="F5826" s="14" t="s">
        <v>5364</v>
      </c>
      <c r="G5826" s="14" t="s">
        <v>6706</v>
      </c>
      <c r="H5826" s="14" t="s">
        <v>7132</v>
      </c>
      <c r="I5826" s="14" t="s">
        <v>7132</v>
      </c>
      <c r="J5826" s="14" t="s">
        <v>425</v>
      </c>
      <c r="K5826" s="14"/>
      <c r="L5826" s="14" t="s">
        <v>425</v>
      </c>
      <c r="M5826" s="14" t="s">
        <v>3429</v>
      </c>
      <c r="N5826" s="14" t="s">
        <v>3429</v>
      </c>
      <c r="O5826" s="14" t="s">
        <v>2300</v>
      </c>
      <c r="P5826" s="14"/>
      <c r="Q5826" s="14"/>
      <c r="R5826" s="14" t="s">
        <v>5364</v>
      </c>
      <c r="S5826" s="14" t="s">
        <v>440</v>
      </c>
      <c r="T5826" s="35">
        <v>2000</v>
      </c>
      <c r="U5826" s="14" t="s">
        <v>2</v>
      </c>
      <c r="V5826" s="14">
        <v>167.5</v>
      </c>
      <c r="W5826" s="16">
        <f>+IF(datos_arg[[#This Row],[Moneda]]="ARS",datos_arg[[#This Row],[Monto]],datos_arg[[#This Row],[Monto]]*datos_arg[[#This Row],[TC]])</f>
        <v>335000</v>
      </c>
      <c r="X5826" s="16">
        <f>IFERROR(IF(datos_arg[[#This Row],[Moneda]]="USD",datos_arg[[#This Row],[Monto]],datos_arg[[#This Row],[Monto]]/datos_arg[[#This Row],[TC]]),0)</f>
        <v>2000</v>
      </c>
      <c r="Y5826" s="14"/>
    </row>
    <row r="5827" spans="1:25" x14ac:dyDescent="0.25">
      <c r="A5827" s="14">
        <f t="shared" si="90"/>
        <v>5824</v>
      </c>
      <c r="B5827" s="1">
        <v>44378</v>
      </c>
      <c r="C5827" s="18">
        <f>+YEAR(datos_arg[[#This Row],[Fecha]])</f>
        <v>2021</v>
      </c>
      <c r="D5827" s="18">
        <f>+MONTH(datos_arg[[#This Row],[Fecha]])</f>
        <v>7</v>
      </c>
      <c r="E5827" s="14" t="s">
        <v>1016</v>
      </c>
      <c r="F5827" s="14" t="s">
        <v>5364</v>
      </c>
      <c r="G5827" s="14" t="s">
        <v>6704</v>
      </c>
      <c r="H5827" s="14" t="s">
        <v>7132</v>
      </c>
      <c r="I5827" s="14" t="s">
        <v>7132</v>
      </c>
      <c r="J5827" s="14" t="s">
        <v>425</v>
      </c>
      <c r="K5827" s="14"/>
      <c r="L5827" s="14" t="s">
        <v>425</v>
      </c>
      <c r="M5827" s="14" t="s">
        <v>2930</v>
      </c>
      <c r="N5827" s="14" t="s">
        <v>2930</v>
      </c>
      <c r="O5827" s="14" t="s">
        <v>2300</v>
      </c>
      <c r="P5827" s="14"/>
      <c r="Q5827" s="14"/>
      <c r="R5827" s="14" t="s">
        <v>5364</v>
      </c>
      <c r="S5827" s="14" t="s">
        <v>440</v>
      </c>
      <c r="T5827" s="35">
        <v>800</v>
      </c>
      <c r="U5827" s="14" t="s">
        <v>2</v>
      </c>
      <c r="V5827" s="14">
        <v>167.5</v>
      </c>
      <c r="W5827" s="16">
        <f>+IF(datos_arg[[#This Row],[Moneda]]="ARS",datos_arg[[#This Row],[Monto]],datos_arg[[#This Row],[Monto]]*datos_arg[[#This Row],[TC]])</f>
        <v>134000</v>
      </c>
      <c r="X5827" s="16">
        <f>IFERROR(IF(datos_arg[[#This Row],[Moneda]]="USD",datos_arg[[#This Row],[Monto]],datos_arg[[#This Row],[Monto]]/datos_arg[[#This Row],[TC]]),0)</f>
        <v>800</v>
      </c>
      <c r="Y5827" s="14"/>
    </row>
    <row r="5828" spans="1:25" x14ac:dyDescent="0.25">
      <c r="A5828" s="14">
        <f t="shared" si="90"/>
        <v>5825</v>
      </c>
      <c r="B5828" s="1">
        <v>44378</v>
      </c>
      <c r="C5828" s="18">
        <f>+YEAR(datos_arg[[#This Row],[Fecha]])</f>
        <v>2021</v>
      </c>
      <c r="D5828" s="18">
        <f>+MONTH(datos_arg[[#This Row],[Fecha]])</f>
        <v>7</v>
      </c>
      <c r="E5828" s="14" t="s">
        <v>1016</v>
      </c>
      <c r="F5828" s="14" t="s">
        <v>5364</v>
      </c>
      <c r="G5828" s="14" t="s">
        <v>6701</v>
      </c>
      <c r="H5828" s="14" t="s">
        <v>7132</v>
      </c>
      <c r="I5828" s="14" t="s">
        <v>7132</v>
      </c>
      <c r="J5828" s="14" t="s">
        <v>425</v>
      </c>
      <c r="K5828" s="14"/>
      <c r="L5828" s="14" t="s">
        <v>425</v>
      </c>
      <c r="M5828" s="14" t="s">
        <v>169</v>
      </c>
      <c r="N5828" s="14" t="s">
        <v>169</v>
      </c>
      <c r="O5828" s="14" t="s">
        <v>2300</v>
      </c>
      <c r="P5828" s="14"/>
      <c r="Q5828" s="14"/>
      <c r="R5828" s="14" t="s">
        <v>5364</v>
      </c>
      <c r="S5828" s="14" t="s">
        <v>440</v>
      </c>
      <c r="T5828" s="35">
        <v>1800</v>
      </c>
      <c r="U5828" s="14" t="s">
        <v>2</v>
      </c>
      <c r="V5828" s="14">
        <v>167.5</v>
      </c>
      <c r="W5828" s="16">
        <f>+IF(datos_arg[[#This Row],[Moneda]]="ARS",datos_arg[[#This Row],[Monto]],datos_arg[[#This Row],[Monto]]*datos_arg[[#This Row],[TC]])</f>
        <v>301500</v>
      </c>
      <c r="X5828" s="16">
        <f>IFERROR(IF(datos_arg[[#This Row],[Moneda]]="USD",datos_arg[[#This Row],[Monto]],datos_arg[[#This Row],[Monto]]/datos_arg[[#This Row],[TC]]),0)</f>
        <v>1800</v>
      </c>
      <c r="Y5828" s="14"/>
    </row>
    <row r="5829" spans="1:25" x14ac:dyDescent="0.25">
      <c r="A5829" s="14">
        <f t="shared" si="90"/>
        <v>5826</v>
      </c>
      <c r="B5829" s="1">
        <v>44378</v>
      </c>
      <c r="C5829" s="18">
        <f>+YEAR(datos_arg[[#This Row],[Fecha]])</f>
        <v>2021</v>
      </c>
      <c r="D5829" s="18">
        <f>+MONTH(datos_arg[[#This Row],[Fecha]])</f>
        <v>7</v>
      </c>
      <c r="E5829" s="14" t="s">
        <v>1016</v>
      </c>
      <c r="F5829" s="14" t="s">
        <v>5364</v>
      </c>
      <c r="G5829" s="14" t="s">
        <v>6702</v>
      </c>
      <c r="H5829" s="14" t="s">
        <v>7132</v>
      </c>
      <c r="I5829" s="14" t="s">
        <v>7132</v>
      </c>
      <c r="J5829" s="14" t="s">
        <v>425</v>
      </c>
      <c r="K5829" s="14"/>
      <c r="L5829" s="14" t="s">
        <v>425</v>
      </c>
      <c r="M5829" s="14" t="s">
        <v>978</v>
      </c>
      <c r="N5829" s="14" t="s">
        <v>978</v>
      </c>
      <c r="O5829" s="14" t="s">
        <v>2300</v>
      </c>
      <c r="P5829" s="14"/>
      <c r="Q5829" s="14"/>
      <c r="R5829" s="14" t="s">
        <v>5364</v>
      </c>
      <c r="S5829" s="14" t="s">
        <v>440</v>
      </c>
      <c r="T5829" s="35">
        <v>1500</v>
      </c>
      <c r="U5829" s="14" t="s">
        <v>2</v>
      </c>
      <c r="V5829" s="14">
        <v>167.5</v>
      </c>
      <c r="W5829" s="16">
        <f>+IF(datos_arg[[#This Row],[Moneda]]="ARS",datos_arg[[#This Row],[Monto]],datos_arg[[#This Row],[Monto]]*datos_arg[[#This Row],[TC]])</f>
        <v>251250</v>
      </c>
      <c r="X5829" s="16">
        <f>IFERROR(IF(datos_arg[[#This Row],[Moneda]]="USD",datos_arg[[#This Row],[Monto]],datos_arg[[#This Row],[Monto]]/datos_arg[[#This Row],[TC]]),0)</f>
        <v>1500</v>
      </c>
      <c r="Y5829" s="14"/>
    </row>
    <row r="5830" spans="1:25" x14ac:dyDescent="0.25">
      <c r="A5830" s="14">
        <f t="shared" ref="A5830:A5893" si="91">+A5829+1</f>
        <v>5827</v>
      </c>
      <c r="B5830" s="1">
        <v>44378</v>
      </c>
      <c r="C5830" s="18">
        <f>+YEAR(datos_arg[[#This Row],[Fecha]])</f>
        <v>2021</v>
      </c>
      <c r="D5830" s="18">
        <f>+MONTH(datos_arg[[#This Row],[Fecha]])</f>
        <v>7</v>
      </c>
      <c r="E5830" s="14" t="s">
        <v>1016</v>
      </c>
      <c r="F5830" s="14" t="s">
        <v>5364</v>
      </c>
      <c r="G5830" s="14" t="s">
        <v>6703</v>
      </c>
      <c r="H5830" s="14" t="s">
        <v>7132</v>
      </c>
      <c r="I5830" s="14" t="s">
        <v>7132</v>
      </c>
      <c r="J5830" s="14" t="s">
        <v>425</v>
      </c>
      <c r="K5830" s="14"/>
      <c r="L5830" s="14" t="s">
        <v>425</v>
      </c>
      <c r="M5830" s="14" t="s">
        <v>198</v>
      </c>
      <c r="N5830" s="14" t="s">
        <v>198</v>
      </c>
      <c r="O5830" s="14" t="s">
        <v>2300</v>
      </c>
      <c r="P5830" s="14"/>
      <c r="Q5830" s="14"/>
      <c r="R5830" s="14" t="s">
        <v>5364</v>
      </c>
      <c r="S5830" s="14" t="s">
        <v>440</v>
      </c>
      <c r="T5830" s="35">
        <v>2000</v>
      </c>
      <c r="U5830" s="14" t="s">
        <v>2</v>
      </c>
      <c r="V5830" s="14">
        <v>167.5</v>
      </c>
      <c r="W5830" s="16">
        <f>+IF(datos_arg[[#This Row],[Moneda]]="ARS",datos_arg[[#This Row],[Monto]],datos_arg[[#This Row],[Monto]]*datos_arg[[#This Row],[TC]])</f>
        <v>335000</v>
      </c>
      <c r="X5830" s="16">
        <f>IFERROR(IF(datos_arg[[#This Row],[Moneda]]="USD",datos_arg[[#This Row],[Monto]],datos_arg[[#This Row],[Monto]]/datos_arg[[#This Row],[TC]]),0)</f>
        <v>2000</v>
      </c>
      <c r="Y5830" s="14"/>
    </row>
    <row r="5831" spans="1:25" x14ac:dyDescent="0.25">
      <c r="A5831" s="14">
        <f t="shared" si="91"/>
        <v>5828</v>
      </c>
      <c r="B5831" s="1">
        <v>44378</v>
      </c>
      <c r="C5831" s="18">
        <f>+YEAR(datos_arg[[#This Row],[Fecha]])</f>
        <v>2021</v>
      </c>
      <c r="D5831" s="18">
        <f>+MONTH(datos_arg[[#This Row],[Fecha]])</f>
        <v>7</v>
      </c>
      <c r="E5831" s="14" t="s">
        <v>1016</v>
      </c>
      <c r="F5831" s="14" t="s">
        <v>5364</v>
      </c>
      <c r="G5831" s="14" t="s">
        <v>6699</v>
      </c>
      <c r="H5831" s="14" t="s">
        <v>7132</v>
      </c>
      <c r="I5831" s="14" t="s">
        <v>7132</v>
      </c>
      <c r="J5831" s="14" t="s">
        <v>425</v>
      </c>
      <c r="K5831" s="14"/>
      <c r="L5831" s="14" t="s">
        <v>425</v>
      </c>
      <c r="M5831" s="14" t="s">
        <v>137</v>
      </c>
      <c r="N5831" s="14" t="s">
        <v>137</v>
      </c>
      <c r="O5831" s="14" t="s">
        <v>2300</v>
      </c>
      <c r="P5831" s="14"/>
      <c r="Q5831" s="14"/>
      <c r="R5831" s="14" t="s">
        <v>5364</v>
      </c>
      <c r="S5831" s="14" t="s">
        <v>440</v>
      </c>
      <c r="T5831" s="35">
        <v>3300</v>
      </c>
      <c r="U5831" s="14" t="s">
        <v>2</v>
      </c>
      <c r="V5831" s="14">
        <v>167.5</v>
      </c>
      <c r="W5831" s="16">
        <f>+IF(datos_arg[[#This Row],[Moneda]]="ARS",datos_arg[[#This Row],[Monto]],datos_arg[[#This Row],[Monto]]*datos_arg[[#This Row],[TC]])</f>
        <v>552750</v>
      </c>
      <c r="X5831" s="16">
        <f>IFERROR(IF(datos_arg[[#This Row],[Moneda]]="USD",datos_arg[[#This Row],[Monto]],datos_arg[[#This Row],[Monto]]/datos_arg[[#This Row],[TC]]),0)</f>
        <v>3300</v>
      </c>
      <c r="Y5831" s="14"/>
    </row>
    <row r="5832" spans="1:25" x14ac:dyDescent="0.25">
      <c r="A5832" s="14">
        <f t="shared" si="91"/>
        <v>5829</v>
      </c>
      <c r="B5832" s="1">
        <v>44378</v>
      </c>
      <c r="C5832" s="18">
        <f>+YEAR(datos_arg[[#This Row],[Fecha]])</f>
        <v>2021</v>
      </c>
      <c r="D5832" s="18">
        <f>+MONTH(datos_arg[[#This Row],[Fecha]])</f>
        <v>7</v>
      </c>
      <c r="E5832" s="14" t="s">
        <v>1016</v>
      </c>
      <c r="F5832" s="14" t="s">
        <v>5364</v>
      </c>
      <c r="G5832" s="14" t="s">
        <v>6700</v>
      </c>
      <c r="H5832" s="14" t="s">
        <v>7132</v>
      </c>
      <c r="I5832" s="14" t="s">
        <v>7132</v>
      </c>
      <c r="J5832" s="14" t="s">
        <v>425</v>
      </c>
      <c r="K5832" s="14"/>
      <c r="L5832" s="14" t="s">
        <v>425</v>
      </c>
      <c r="M5832" s="14" t="s">
        <v>119</v>
      </c>
      <c r="N5832" s="14" t="s">
        <v>119</v>
      </c>
      <c r="O5832" s="14" t="s">
        <v>7058</v>
      </c>
      <c r="P5832" s="14"/>
      <c r="Q5832" s="14"/>
      <c r="R5832" s="14" t="s">
        <v>5364</v>
      </c>
      <c r="S5832" s="14" t="s">
        <v>440</v>
      </c>
      <c r="T5832" s="35">
        <v>3800</v>
      </c>
      <c r="U5832" s="14" t="s">
        <v>2</v>
      </c>
      <c r="V5832" s="14">
        <v>167.5</v>
      </c>
      <c r="W5832" s="16">
        <f>+IF(datos_arg[[#This Row],[Moneda]]="ARS",datos_arg[[#This Row],[Monto]],datos_arg[[#This Row],[Monto]]*datos_arg[[#This Row],[TC]])</f>
        <v>636500</v>
      </c>
      <c r="X5832" s="16">
        <f>IFERROR(IF(datos_arg[[#This Row],[Moneda]]="USD",datos_arg[[#This Row],[Monto]],datos_arg[[#This Row],[Monto]]/datos_arg[[#This Row],[TC]]),0)</f>
        <v>3800</v>
      </c>
      <c r="Y5832" s="14"/>
    </row>
    <row r="5833" spans="1:25" x14ac:dyDescent="0.25">
      <c r="A5833" s="14">
        <f t="shared" si="91"/>
        <v>5830</v>
      </c>
      <c r="B5833" s="1">
        <v>44378</v>
      </c>
      <c r="C5833" s="18">
        <f>+YEAR(datos_arg[[#This Row],[Fecha]])</f>
        <v>2021</v>
      </c>
      <c r="D5833" s="18">
        <f>+MONTH(datos_arg[[#This Row],[Fecha]])</f>
        <v>7</v>
      </c>
      <c r="E5833" s="14" t="s">
        <v>1016</v>
      </c>
      <c r="F5833" s="14" t="s">
        <v>5365</v>
      </c>
      <c r="G5833" s="14" t="s">
        <v>6726</v>
      </c>
      <c r="H5833" s="14" t="s">
        <v>7132</v>
      </c>
      <c r="I5833" s="14" t="s">
        <v>7132</v>
      </c>
      <c r="J5833" s="14" t="s">
        <v>425</v>
      </c>
      <c r="K5833" s="14"/>
      <c r="L5833" s="14" t="s">
        <v>425</v>
      </c>
      <c r="M5833" s="14" t="s">
        <v>3767</v>
      </c>
      <c r="N5833" s="14" t="s">
        <v>3767</v>
      </c>
      <c r="O5833" s="14" t="s">
        <v>2300</v>
      </c>
      <c r="P5833" s="14"/>
      <c r="Q5833" s="14"/>
      <c r="R5833" s="14" t="s">
        <v>5365</v>
      </c>
      <c r="S5833" s="14" t="s">
        <v>440</v>
      </c>
      <c r="T5833" s="35">
        <v>700</v>
      </c>
      <c r="U5833" s="14" t="s">
        <v>2</v>
      </c>
      <c r="V5833" s="14">
        <v>167.5</v>
      </c>
      <c r="W5833" s="16">
        <f>+IF(datos_arg[[#This Row],[Moneda]]="ARS",datos_arg[[#This Row],[Monto]],datos_arg[[#This Row],[Monto]]*datos_arg[[#This Row],[TC]])</f>
        <v>117250</v>
      </c>
      <c r="X5833" s="16">
        <f>IFERROR(IF(datos_arg[[#This Row],[Moneda]]="USD",datos_arg[[#This Row],[Monto]],datos_arg[[#This Row],[Monto]]/datos_arg[[#This Row],[TC]]),0)</f>
        <v>700</v>
      </c>
      <c r="Y5833" s="14"/>
    </row>
    <row r="5834" spans="1:25" x14ac:dyDescent="0.25">
      <c r="A5834" s="14">
        <f t="shared" si="91"/>
        <v>5831</v>
      </c>
      <c r="B5834" s="1">
        <v>44378</v>
      </c>
      <c r="C5834" s="18">
        <f>+YEAR(datos_arg[[#This Row],[Fecha]])</f>
        <v>2021</v>
      </c>
      <c r="D5834" s="18">
        <f>+MONTH(datos_arg[[#This Row],[Fecha]])</f>
        <v>7</v>
      </c>
      <c r="E5834" s="14" t="s">
        <v>1016</v>
      </c>
      <c r="F5834" s="14" t="s">
        <v>5364</v>
      </c>
      <c r="G5834" s="14" t="s">
        <v>6700</v>
      </c>
      <c r="H5834" s="14" t="s">
        <v>7132</v>
      </c>
      <c r="I5834" s="14" t="s">
        <v>7132</v>
      </c>
      <c r="J5834" s="14" t="s">
        <v>425</v>
      </c>
      <c r="K5834" s="14"/>
      <c r="L5834" s="14" t="s">
        <v>425</v>
      </c>
      <c r="M5834" s="14" t="s">
        <v>4625</v>
      </c>
      <c r="N5834" s="14" t="s">
        <v>4625</v>
      </c>
      <c r="O5834" s="14" t="s">
        <v>2300</v>
      </c>
      <c r="P5834" s="14"/>
      <c r="Q5834" s="14"/>
      <c r="R5834" s="14" t="s">
        <v>5364</v>
      </c>
      <c r="S5834" s="14" t="s">
        <v>440</v>
      </c>
      <c r="T5834" s="35">
        <v>2500</v>
      </c>
      <c r="U5834" s="14" t="s">
        <v>2</v>
      </c>
      <c r="V5834" s="14">
        <v>167.5</v>
      </c>
      <c r="W5834" s="16">
        <f>+IF(datos_arg[[#This Row],[Moneda]]="ARS",datos_arg[[#This Row],[Monto]],datos_arg[[#This Row],[Monto]]*datos_arg[[#This Row],[TC]])</f>
        <v>418750</v>
      </c>
      <c r="X5834" s="16">
        <f>IFERROR(IF(datos_arg[[#This Row],[Moneda]]="USD",datos_arg[[#This Row],[Monto]],datos_arg[[#This Row],[Monto]]/datos_arg[[#This Row],[TC]]),0)</f>
        <v>2500</v>
      </c>
      <c r="Y5834" s="14"/>
    </row>
    <row r="5835" spans="1:25" x14ac:dyDescent="0.25">
      <c r="A5835" s="14">
        <f t="shared" si="91"/>
        <v>5832</v>
      </c>
      <c r="B5835" s="1">
        <v>44378</v>
      </c>
      <c r="C5835" s="18">
        <f>+YEAR(datos_arg[[#This Row],[Fecha]])</f>
        <v>2021</v>
      </c>
      <c r="D5835" s="18">
        <f>+MONTH(datos_arg[[#This Row],[Fecha]])</f>
        <v>7</v>
      </c>
      <c r="E5835" s="14" t="s">
        <v>1016</v>
      </c>
      <c r="F5835" s="14" t="s">
        <v>5364</v>
      </c>
      <c r="G5835" s="14" t="s">
        <v>6704</v>
      </c>
      <c r="H5835" s="14" t="s">
        <v>7132</v>
      </c>
      <c r="I5835" s="14" t="s">
        <v>7132</v>
      </c>
      <c r="J5835" s="14" t="s">
        <v>425</v>
      </c>
      <c r="K5835" s="14"/>
      <c r="L5835" s="14" t="s">
        <v>425</v>
      </c>
      <c r="M5835" s="14" t="s">
        <v>5228</v>
      </c>
      <c r="N5835" s="14" t="s">
        <v>5228</v>
      </c>
      <c r="O5835" s="14" t="s">
        <v>2300</v>
      </c>
      <c r="P5835" s="14"/>
      <c r="Q5835" s="14"/>
      <c r="R5835" s="14" t="s">
        <v>5364</v>
      </c>
      <c r="S5835" s="14" t="s">
        <v>440</v>
      </c>
      <c r="T5835" s="35">
        <v>1300</v>
      </c>
      <c r="U5835" s="14" t="s">
        <v>2</v>
      </c>
      <c r="V5835" s="14">
        <v>167.5</v>
      </c>
      <c r="W5835" s="16">
        <f>+IF(datos_arg[[#This Row],[Moneda]]="ARS",datos_arg[[#This Row],[Monto]],datos_arg[[#This Row],[Monto]]*datos_arg[[#This Row],[TC]])</f>
        <v>217750</v>
      </c>
      <c r="X5835" s="16">
        <f>IFERROR(IF(datos_arg[[#This Row],[Moneda]]="USD",datos_arg[[#This Row],[Monto]],datos_arg[[#This Row],[Monto]]/datos_arg[[#This Row],[TC]]),0)</f>
        <v>1300</v>
      </c>
      <c r="Y5835" s="14"/>
    </row>
    <row r="5836" spans="1:25" x14ac:dyDescent="0.25">
      <c r="A5836" s="14">
        <f t="shared" si="91"/>
        <v>5833</v>
      </c>
      <c r="B5836" s="1">
        <v>44378</v>
      </c>
      <c r="C5836" s="18">
        <f>+YEAR(datos_arg[[#This Row],[Fecha]])</f>
        <v>2021</v>
      </c>
      <c r="D5836" s="18">
        <f>+MONTH(datos_arg[[#This Row],[Fecha]])</f>
        <v>7</v>
      </c>
      <c r="E5836" s="14" t="s">
        <v>1016</v>
      </c>
      <c r="F5836" s="14" t="s">
        <v>5364</v>
      </c>
      <c r="G5836" s="14" t="s">
        <v>6703</v>
      </c>
      <c r="H5836" s="14" t="s">
        <v>7132</v>
      </c>
      <c r="I5836" s="14" t="s">
        <v>7132</v>
      </c>
      <c r="J5836" s="14" t="s">
        <v>425</v>
      </c>
      <c r="K5836" s="14"/>
      <c r="L5836" s="14" t="s">
        <v>425</v>
      </c>
      <c r="M5836" s="14" t="s">
        <v>5229</v>
      </c>
      <c r="N5836" s="14" t="s">
        <v>5229</v>
      </c>
      <c r="O5836" s="14" t="s">
        <v>2300</v>
      </c>
      <c r="P5836" s="14"/>
      <c r="Q5836" s="14"/>
      <c r="R5836" s="14" t="s">
        <v>5364</v>
      </c>
      <c r="S5836" s="14" t="s">
        <v>440</v>
      </c>
      <c r="T5836" s="35">
        <v>1800</v>
      </c>
      <c r="U5836" s="14" t="s">
        <v>2</v>
      </c>
      <c r="V5836" s="14">
        <v>167.5</v>
      </c>
      <c r="W5836" s="16">
        <f>+IF(datos_arg[[#This Row],[Moneda]]="ARS",datos_arg[[#This Row],[Monto]],datos_arg[[#This Row],[Monto]]*datos_arg[[#This Row],[TC]])</f>
        <v>301500</v>
      </c>
      <c r="X5836" s="16">
        <f>IFERROR(IF(datos_arg[[#This Row],[Moneda]]="USD",datos_arg[[#This Row],[Monto]],datos_arg[[#This Row],[Monto]]/datos_arg[[#This Row],[TC]]),0)</f>
        <v>1800</v>
      </c>
      <c r="Y5836" s="14"/>
    </row>
    <row r="5837" spans="1:25" x14ac:dyDescent="0.25">
      <c r="A5837" s="14">
        <f t="shared" si="91"/>
        <v>5834</v>
      </c>
      <c r="B5837" s="1">
        <v>44378</v>
      </c>
      <c r="C5837" s="18">
        <f>+YEAR(datos_arg[[#This Row],[Fecha]])</f>
        <v>2021</v>
      </c>
      <c r="D5837" s="18">
        <f>+MONTH(datos_arg[[#This Row],[Fecha]])</f>
        <v>7</v>
      </c>
      <c r="E5837" s="14" t="s">
        <v>1016</v>
      </c>
      <c r="F5837" s="14" t="s">
        <v>5364</v>
      </c>
      <c r="G5837" s="14" t="s">
        <v>6703</v>
      </c>
      <c r="H5837" s="14" t="s">
        <v>7132</v>
      </c>
      <c r="I5837" s="14" t="s">
        <v>7132</v>
      </c>
      <c r="J5837" s="14" t="s">
        <v>425</v>
      </c>
      <c r="K5837" s="14"/>
      <c r="L5837" s="14" t="s">
        <v>425</v>
      </c>
      <c r="M5837" s="14" t="s">
        <v>6476</v>
      </c>
      <c r="N5837" s="14" t="s">
        <v>6476</v>
      </c>
      <c r="O5837" s="14" t="s">
        <v>2300</v>
      </c>
      <c r="P5837" s="14"/>
      <c r="Q5837" s="14"/>
      <c r="R5837" s="14" t="s">
        <v>5364</v>
      </c>
      <c r="S5837" s="14" t="s">
        <v>440</v>
      </c>
      <c r="T5837" s="35">
        <v>1800</v>
      </c>
      <c r="U5837" s="14" t="s">
        <v>2</v>
      </c>
      <c r="V5837" s="14">
        <v>167.5</v>
      </c>
      <c r="W5837" s="16">
        <f>+IF(datos_arg[[#This Row],[Moneda]]="ARS",datos_arg[[#This Row],[Monto]],datos_arg[[#This Row],[Monto]]*datos_arg[[#This Row],[TC]])</f>
        <v>301500</v>
      </c>
      <c r="X5837" s="16">
        <f>IFERROR(IF(datos_arg[[#This Row],[Moneda]]="USD",datos_arg[[#This Row],[Monto]],datos_arg[[#This Row],[Monto]]/datos_arg[[#This Row],[TC]]),0)</f>
        <v>1800</v>
      </c>
      <c r="Y5837" s="14"/>
    </row>
    <row r="5838" spans="1:25" ht="15" customHeight="1" x14ac:dyDescent="0.25">
      <c r="A5838" s="14">
        <f t="shared" si="91"/>
        <v>5835</v>
      </c>
      <c r="B5838" s="1">
        <v>44378</v>
      </c>
      <c r="C5838" s="18">
        <f>+YEAR(datos_arg[[#This Row],[Fecha]])</f>
        <v>2021</v>
      </c>
      <c r="D5838" s="18">
        <f>+MONTH(datos_arg[[#This Row],[Fecha]])</f>
        <v>7</v>
      </c>
      <c r="E5838" s="14" t="s">
        <v>1016</v>
      </c>
      <c r="F5838" s="14" t="s">
        <v>405</v>
      </c>
      <c r="G5838" s="14"/>
      <c r="H5838" s="14" t="s">
        <v>6646</v>
      </c>
      <c r="I5838" s="14" t="s">
        <v>1129</v>
      </c>
      <c r="J5838" s="14" t="s">
        <v>1129</v>
      </c>
      <c r="K5838" s="14" t="s">
        <v>420</v>
      </c>
      <c r="L5838" s="14" t="s">
        <v>426</v>
      </c>
      <c r="M5838" s="14" t="s">
        <v>901</v>
      </c>
      <c r="N5838" s="14" t="s">
        <v>247</v>
      </c>
      <c r="O5838" s="14" t="s">
        <v>2474</v>
      </c>
      <c r="P5838" s="14" t="s">
        <v>6463</v>
      </c>
      <c r="Q5838" s="14">
        <v>2</v>
      </c>
      <c r="R5838" s="14" t="s">
        <v>405</v>
      </c>
      <c r="S5838" s="14" t="s">
        <v>439</v>
      </c>
      <c r="T5838" s="35">
        <v>15730</v>
      </c>
      <c r="U5838" s="14" t="s">
        <v>4</v>
      </c>
      <c r="V5838" s="14">
        <v>167.5</v>
      </c>
      <c r="W5838" s="16">
        <f>+IF(datos_arg[[#This Row],[Moneda]]="ARS",datos_arg[[#This Row],[Monto]],datos_arg[[#This Row],[Monto]]*datos_arg[[#This Row],[TC]])</f>
        <v>15730</v>
      </c>
      <c r="X5838" s="16">
        <f>IFERROR(IF(datos_arg[[#This Row],[Moneda]]="USD",datos_arg[[#This Row],[Monto]],datos_arg[[#This Row],[Monto]]/datos_arg[[#This Row],[TC]]),0)</f>
        <v>93.910447761194035</v>
      </c>
      <c r="Y5838" s="14"/>
    </row>
    <row r="5839" spans="1:25" ht="15" customHeight="1" x14ac:dyDescent="0.25">
      <c r="A5839" s="14">
        <f t="shared" si="91"/>
        <v>5836</v>
      </c>
      <c r="B5839" s="1">
        <v>44378</v>
      </c>
      <c r="C5839" s="18">
        <f>+YEAR(datos_arg[[#This Row],[Fecha]])</f>
        <v>2021</v>
      </c>
      <c r="D5839" s="18">
        <f>+MONTH(datos_arg[[#This Row],[Fecha]])</f>
        <v>7</v>
      </c>
      <c r="E5839" s="14" t="s">
        <v>1016</v>
      </c>
      <c r="F5839" s="14" t="s">
        <v>405</v>
      </c>
      <c r="G5839" s="14"/>
      <c r="H5839" s="14" t="s">
        <v>532</v>
      </c>
      <c r="I5839" s="14" t="s">
        <v>1129</v>
      </c>
      <c r="J5839" s="14" t="s">
        <v>425</v>
      </c>
      <c r="K5839" s="14" t="s">
        <v>420</v>
      </c>
      <c r="L5839" s="14" t="s">
        <v>426</v>
      </c>
      <c r="M5839" s="14" t="s">
        <v>901</v>
      </c>
      <c r="N5839" s="14" t="s">
        <v>247</v>
      </c>
      <c r="O5839" s="14" t="s">
        <v>2474</v>
      </c>
      <c r="P5839" s="14" t="s">
        <v>6463</v>
      </c>
      <c r="Q5839" s="14">
        <v>1</v>
      </c>
      <c r="R5839" s="14" t="s">
        <v>405</v>
      </c>
      <c r="S5839" s="14" t="s">
        <v>439</v>
      </c>
      <c r="T5839" s="35">
        <v>7865</v>
      </c>
      <c r="U5839" s="14" t="s">
        <v>4</v>
      </c>
      <c r="V5839" s="14">
        <v>167.5</v>
      </c>
      <c r="W5839" s="16">
        <f>+IF(datos_arg[[#This Row],[Moneda]]="ARS",datos_arg[[#This Row],[Monto]],datos_arg[[#This Row],[Monto]]*datos_arg[[#This Row],[TC]])</f>
        <v>7865</v>
      </c>
      <c r="X5839" s="16">
        <f>IFERROR(IF(datos_arg[[#This Row],[Moneda]]="USD",datos_arg[[#This Row],[Monto]],datos_arg[[#This Row],[Monto]]/datos_arg[[#This Row],[TC]]),0)</f>
        <v>46.955223880597018</v>
      </c>
      <c r="Y5839" s="14"/>
    </row>
    <row r="5840" spans="1:25" ht="15" customHeight="1" x14ac:dyDescent="0.25">
      <c r="A5840" s="14">
        <f t="shared" si="91"/>
        <v>5837</v>
      </c>
      <c r="B5840" s="1">
        <v>44378</v>
      </c>
      <c r="C5840" s="18">
        <f>+YEAR(datos_arg[[#This Row],[Fecha]])</f>
        <v>2021</v>
      </c>
      <c r="D5840" s="18">
        <f>+MONTH(datos_arg[[#This Row],[Fecha]])</f>
        <v>7</v>
      </c>
      <c r="E5840" s="14" t="s">
        <v>1015</v>
      </c>
      <c r="F5840" s="14" t="s">
        <v>403</v>
      </c>
      <c r="G5840" s="14" t="s">
        <v>5383</v>
      </c>
      <c r="H5840" s="14" t="s">
        <v>532</v>
      </c>
      <c r="I5840" s="14" t="s">
        <v>7132</v>
      </c>
      <c r="J5840" s="14" t="s">
        <v>425</v>
      </c>
      <c r="K5840" s="14" t="s">
        <v>421</v>
      </c>
      <c r="L5840" s="14" t="s">
        <v>425</v>
      </c>
      <c r="M5840" s="14" t="s">
        <v>946</v>
      </c>
      <c r="N5840" s="14" t="s">
        <v>360</v>
      </c>
      <c r="O5840" s="14" t="s">
        <v>7059</v>
      </c>
      <c r="P5840" s="6" t="s">
        <v>7060</v>
      </c>
      <c r="Q5840" s="14">
        <v>6</v>
      </c>
      <c r="R5840" s="14" t="s">
        <v>5383</v>
      </c>
      <c r="S5840" s="14" t="s">
        <v>439</v>
      </c>
      <c r="T5840" s="35">
        <v>9960</v>
      </c>
      <c r="U5840" s="14" t="s">
        <v>4</v>
      </c>
      <c r="V5840" s="14">
        <v>167.5</v>
      </c>
      <c r="W5840" s="16">
        <f>+IF(datos_arg[[#This Row],[Moneda]]="ARS",datos_arg[[#This Row],[Monto]],datos_arg[[#This Row],[Monto]]*datos_arg[[#This Row],[TC]])</f>
        <v>9960</v>
      </c>
      <c r="X5840" s="16">
        <f>IFERROR(IF(datos_arg[[#This Row],[Moneda]]="USD",datos_arg[[#This Row],[Monto]],datos_arg[[#This Row],[Monto]]/datos_arg[[#This Row],[TC]]),0)</f>
        <v>59.462686567164177</v>
      </c>
      <c r="Y5840" s="14"/>
    </row>
    <row r="5841" spans="1:25" ht="15" customHeight="1" x14ac:dyDescent="0.25">
      <c r="A5841" s="14">
        <f t="shared" si="91"/>
        <v>5838</v>
      </c>
      <c r="B5841" s="1">
        <v>44378</v>
      </c>
      <c r="C5841" s="18">
        <f>+YEAR(datos_arg[[#This Row],[Fecha]])</f>
        <v>2021</v>
      </c>
      <c r="D5841" s="18">
        <f>+MONTH(datos_arg[[#This Row],[Fecha]])</f>
        <v>7</v>
      </c>
      <c r="E5841" s="14" t="s">
        <v>1015</v>
      </c>
      <c r="F5841" s="14" t="s">
        <v>403</v>
      </c>
      <c r="G5841" s="14" t="s">
        <v>970</v>
      </c>
      <c r="H5841" s="14" t="s">
        <v>433</v>
      </c>
      <c r="I5841" s="14" t="s">
        <v>6718</v>
      </c>
      <c r="J5841" s="14" t="s">
        <v>425</v>
      </c>
      <c r="K5841" s="14"/>
      <c r="L5841" s="14" t="s">
        <v>425</v>
      </c>
      <c r="M5841" s="14" t="s">
        <v>7061</v>
      </c>
      <c r="N5841" s="14" t="s">
        <v>524</v>
      </c>
      <c r="O5841" s="14" t="s">
        <v>7062</v>
      </c>
      <c r="P5841" s="14" t="s">
        <v>6434</v>
      </c>
      <c r="Q5841" s="14"/>
      <c r="R5841" s="14" t="s">
        <v>970</v>
      </c>
      <c r="S5841" s="14" t="s">
        <v>439</v>
      </c>
      <c r="T5841" s="35">
        <v>21325.91</v>
      </c>
      <c r="U5841" s="14" t="s">
        <v>4</v>
      </c>
      <c r="V5841" s="14">
        <v>167.5</v>
      </c>
      <c r="W5841" s="16">
        <f>+IF(datos_arg[[#This Row],[Moneda]]="ARS",datos_arg[[#This Row],[Monto]],datos_arg[[#This Row],[Monto]]*datos_arg[[#This Row],[TC]])</f>
        <v>21325.91</v>
      </c>
      <c r="X5841" s="16">
        <f>IFERROR(IF(datos_arg[[#This Row],[Moneda]]="USD",datos_arg[[#This Row],[Monto]],datos_arg[[#This Row],[Monto]]/datos_arg[[#This Row],[TC]]),0)</f>
        <v>127.31886567164179</v>
      </c>
      <c r="Y5841" s="14"/>
    </row>
    <row r="5842" spans="1:25" ht="15" customHeight="1" x14ac:dyDescent="0.25">
      <c r="A5842" s="14">
        <f t="shared" si="91"/>
        <v>5839</v>
      </c>
      <c r="B5842" s="1">
        <v>44378</v>
      </c>
      <c r="C5842" s="18">
        <f>+YEAR(datos_arg[[#This Row],[Fecha]])</f>
        <v>2021</v>
      </c>
      <c r="D5842" s="18">
        <f>+MONTH(datos_arg[[#This Row],[Fecha]])</f>
        <v>7</v>
      </c>
      <c r="E5842" s="14" t="s">
        <v>1015</v>
      </c>
      <c r="F5842" s="14" t="s">
        <v>403</v>
      </c>
      <c r="G5842" s="14" t="s">
        <v>970</v>
      </c>
      <c r="H5842" s="14" t="s">
        <v>433</v>
      </c>
      <c r="I5842" s="14" t="s">
        <v>6718</v>
      </c>
      <c r="J5842" s="14" t="s">
        <v>425</v>
      </c>
      <c r="K5842" s="14"/>
      <c r="L5842" s="14" t="s">
        <v>425</v>
      </c>
      <c r="M5842" s="14" t="s">
        <v>7063</v>
      </c>
      <c r="N5842" s="14" t="s">
        <v>524</v>
      </c>
      <c r="O5842" s="14" t="s">
        <v>7064</v>
      </c>
      <c r="P5842" s="14" t="s">
        <v>6434</v>
      </c>
      <c r="Q5842" s="14"/>
      <c r="R5842" s="14" t="s">
        <v>970</v>
      </c>
      <c r="S5842" s="14" t="s">
        <v>439</v>
      </c>
      <c r="T5842" s="35">
        <v>5929</v>
      </c>
      <c r="U5842" s="14" t="s">
        <v>4</v>
      </c>
      <c r="V5842" s="14">
        <v>167.5</v>
      </c>
      <c r="W5842" s="16">
        <f>+IF(datos_arg[[#This Row],[Moneda]]="ARS",datos_arg[[#This Row],[Monto]],datos_arg[[#This Row],[Monto]]*datos_arg[[#This Row],[TC]])</f>
        <v>5929</v>
      </c>
      <c r="X5842" s="16">
        <f>IFERROR(IF(datos_arg[[#This Row],[Moneda]]="USD",datos_arg[[#This Row],[Monto]],datos_arg[[#This Row],[Monto]]/datos_arg[[#This Row],[TC]]),0)</f>
        <v>35.397014925373135</v>
      </c>
      <c r="Y5842" s="14"/>
    </row>
    <row r="5843" spans="1:25" ht="15" customHeight="1" x14ac:dyDescent="0.25">
      <c r="A5843" s="14">
        <f t="shared" si="91"/>
        <v>5840</v>
      </c>
      <c r="B5843" s="1">
        <v>44378</v>
      </c>
      <c r="C5843" s="18">
        <f>+YEAR(datos_arg[[#This Row],[Fecha]])</f>
        <v>2021</v>
      </c>
      <c r="D5843" s="18">
        <f>+MONTH(datos_arg[[#This Row],[Fecha]])</f>
        <v>7</v>
      </c>
      <c r="E5843" s="14" t="s">
        <v>1015</v>
      </c>
      <c r="F5843" s="14" t="s">
        <v>403</v>
      </c>
      <c r="G5843" s="14" t="s">
        <v>970</v>
      </c>
      <c r="H5843" s="14" t="s">
        <v>433</v>
      </c>
      <c r="I5843" s="14" t="s">
        <v>6718</v>
      </c>
      <c r="J5843" s="14" t="s">
        <v>425</v>
      </c>
      <c r="K5843" s="14"/>
      <c r="L5843" s="14" t="s">
        <v>425</v>
      </c>
      <c r="M5843" s="14" t="s">
        <v>700</v>
      </c>
      <c r="N5843" s="14" t="s">
        <v>524</v>
      </c>
      <c r="O5843" s="14" t="s">
        <v>7065</v>
      </c>
      <c r="P5843" s="14" t="s">
        <v>6434</v>
      </c>
      <c r="Q5843" s="14"/>
      <c r="R5843" s="14" t="s">
        <v>970</v>
      </c>
      <c r="S5843" s="14" t="s">
        <v>439</v>
      </c>
      <c r="T5843" s="35">
        <v>637</v>
      </c>
      <c r="U5843" s="14" t="s">
        <v>4</v>
      </c>
      <c r="V5843" s="14">
        <v>167.5</v>
      </c>
      <c r="W5843" s="16">
        <f>+IF(datos_arg[[#This Row],[Moneda]]="ARS",datos_arg[[#This Row],[Monto]],datos_arg[[#This Row],[Monto]]*datos_arg[[#This Row],[TC]])</f>
        <v>637</v>
      </c>
      <c r="X5843" s="16">
        <f>IFERROR(IF(datos_arg[[#This Row],[Moneda]]="USD",datos_arg[[#This Row],[Monto]],datos_arg[[#This Row],[Monto]]/datos_arg[[#This Row],[TC]]),0)</f>
        <v>3.8029850746268656</v>
      </c>
      <c r="Y5843" s="14"/>
    </row>
    <row r="5844" spans="1:25" ht="15" customHeight="1" x14ac:dyDescent="0.25">
      <c r="A5844" s="14">
        <f t="shared" si="91"/>
        <v>5841</v>
      </c>
      <c r="B5844" s="1">
        <v>44378</v>
      </c>
      <c r="C5844" s="18">
        <f>+YEAR(datos_arg[[#This Row],[Fecha]])</f>
        <v>2021</v>
      </c>
      <c r="D5844" s="18">
        <f>+MONTH(datos_arg[[#This Row],[Fecha]])</f>
        <v>7</v>
      </c>
      <c r="E5844" s="14" t="s">
        <v>1015</v>
      </c>
      <c r="F5844" s="14" t="s">
        <v>403</v>
      </c>
      <c r="G5844" s="14" t="s">
        <v>970</v>
      </c>
      <c r="H5844" s="14" t="s">
        <v>433</v>
      </c>
      <c r="I5844" s="14" t="s">
        <v>6718</v>
      </c>
      <c r="J5844" s="14" t="s">
        <v>425</v>
      </c>
      <c r="K5844" s="14"/>
      <c r="L5844" s="14" t="s">
        <v>425</v>
      </c>
      <c r="M5844" s="14" t="s">
        <v>7061</v>
      </c>
      <c r="N5844" s="14" t="s">
        <v>524</v>
      </c>
      <c r="O5844" s="14" t="s">
        <v>7066</v>
      </c>
      <c r="P5844" s="14" t="s">
        <v>6434</v>
      </c>
      <c r="Q5844" s="14"/>
      <c r="R5844" s="14" t="s">
        <v>970</v>
      </c>
      <c r="S5844" s="14" t="s">
        <v>439</v>
      </c>
      <c r="T5844" s="35">
        <v>19089</v>
      </c>
      <c r="U5844" s="14" t="s">
        <v>4</v>
      </c>
      <c r="V5844" s="14">
        <v>167.5</v>
      </c>
      <c r="W5844" s="16">
        <f>+IF(datos_arg[[#This Row],[Moneda]]="ARS",datos_arg[[#This Row],[Monto]],datos_arg[[#This Row],[Monto]]*datos_arg[[#This Row],[TC]])</f>
        <v>19089</v>
      </c>
      <c r="X5844" s="16">
        <f>IFERROR(IF(datos_arg[[#This Row],[Moneda]]="USD",datos_arg[[#This Row],[Monto]],datos_arg[[#This Row],[Monto]]/datos_arg[[#This Row],[TC]]),0)</f>
        <v>113.96417910447761</v>
      </c>
      <c r="Y5844" s="14"/>
    </row>
    <row r="5845" spans="1:25" ht="15" customHeight="1" x14ac:dyDescent="0.25">
      <c r="A5845" s="14">
        <f t="shared" si="91"/>
        <v>5842</v>
      </c>
      <c r="B5845" s="1">
        <v>44378</v>
      </c>
      <c r="C5845" s="18">
        <f>+YEAR(datos_arg[[#This Row],[Fecha]])</f>
        <v>2021</v>
      </c>
      <c r="D5845" s="18">
        <f>+MONTH(datos_arg[[#This Row],[Fecha]])</f>
        <v>7</v>
      </c>
      <c r="E5845" s="14" t="s">
        <v>1015</v>
      </c>
      <c r="F5845" s="14" t="s">
        <v>403</v>
      </c>
      <c r="G5845" s="14" t="s">
        <v>970</v>
      </c>
      <c r="H5845" s="14" t="s">
        <v>7132</v>
      </c>
      <c r="I5845" s="14" t="s">
        <v>7132</v>
      </c>
      <c r="J5845" s="14" t="s">
        <v>425</v>
      </c>
      <c r="K5845" s="14"/>
      <c r="L5845" s="14" t="s">
        <v>425</v>
      </c>
      <c r="M5845" s="14" t="s">
        <v>493</v>
      </c>
      <c r="N5845" s="14" t="s">
        <v>26</v>
      </c>
      <c r="O5845" s="14" t="s">
        <v>7067</v>
      </c>
      <c r="P5845" s="14" t="s">
        <v>6434</v>
      </c>
      <c r="Q5845" s="14"/>
      <c r="R5845" s="14" t="s">
        <v>970</v>
      </c>
      <c r="S5845" s="14" t="s">
        <v>439</v>
      </c>
      <c r="T5845" s="35">
        <v>2665</v>
      </c>
      <c r="U5845" s="14" t="s">
        <v>4</v>
      </c>
      <c r="V5845" s="14">
        <v>167.5</v>
      </c>
      <c r="W5845" s="16">
        <f>+IF(datos_arg[[#This Row],[Moneda]]="ARS",datos_arg[[#This Row],[Monto]],datos_arg[[#This Row],[Monto]]*datos_arg[[#This Row],[TC]])</f>
        <v>2665</v>
      </c>
      <c r="X5845" s="16">
        <f>IFERROR(IF(datos_arg[[#This Row],[Moneda]]="USD",datos_arg[[#This Row],[Monto]],datos_arg[[#This Row],[Monto]]/datos_arg[[#This Row],[TC]]),0)</f>
        <v>15.91044776119403</v>
      </c>
      <c r="Y5845" s="14"/>
    </row>
    <row r="5846" spans="1:25" ht="15" customHeight="1" x14ac:dyDescent="0.25">
      <c r="A5846" s="14">
        <f t="shared" si="91"/>
        <v>5843</v>
      </c>
      <c r="B5846" s="1">
        <v>44378</v>
      </c>
      <c r="C5846" s="18">
        <f>+YEAR(datos_arg[[#This Row],[Fecha]])</f>
        <v>2021</v>
      </c>
      <c r="D5846" s="18">
        <f>+MONTH(datos_arg[[#This Row],[Fecha]])</f>
        <v>7</v>
      </c>
      <c r="E5846" s="14" t="s">
        <v>1015</v>
      </c>
      <c r="F5846" s="14" t="s">
        <v>403</v>
      </c>
      <c r="G5846" s="14" t="s">
        <v>970</v>
      </c>
      <c r="H5846" s="14" t="s">
        <v>6646</v>
      </c>
      <c r="I5846" s="14" t="s">
        <v>7132</v>
      </c>
      <c r="J5846" s="14" t="s">
        <v>425</v>
      </c>
      <c r="K5846" s="14"/>
      <c r="L5846" s="14" t="s">
        <v>425</v>
      </c>
      <c r="M5846" s="14" t="s">
        <v>7061</v>
      </c>
      <c r="N5846" s="14" t="s">
        <v>524</v>
      </c>
      <c r="O5846" s="14" t="s">
        <v>7062</v>
      </c>
      <c r="P5846" s="14" t="s">
        <v>6434</v>
      </c>
      <c r="Q5846" s="14"/>
      <c r="R5846" s="14" t="s">
        <v>970</v>
      </c>
      <c r="S5846" s="14" t="s">
        <v>439</v>
      </c>
      <c r="T5846" s="35">
        <v>4002.13</v>
      </c>
      <c r="U5846" s="14" t="s">
        <v>4</v>
      </c>
      <c r="V5846" s="14">
        <v>167.5</v>
      </c>
      <c r="W5846" s="16">
        <f>+IF(datos_arg[[#This Row],[Moneda]]="ARS",datos_arg[[#This Row],[Monto]],datos_arg[[#This Row],[Monto]]*datos_arg[[#This Row],[TC]])</f>
        <v>4002.13</v>
      </c>
      <c r="X5846" s="16">
        <f>IFERROR(IF(datos_arg[[#This Row],[Moneda]]="USD",datos_arg[[#This Row],[Monto]],datos_arg[[#This Row],[Monto]]/datos_arg[[#This Row],[TC]]),0)</f>
        <v>23.893313432835821</v>
      </c>
      <c r="Y5846" s="14"/>
    </row>
    <row r="5847" spans="1:25" ht="15" customHeight="1" x14ac:dyDescent="0.25">
      <c r="A5847" s="14">
        <f t="shared" si="91"/>
        <v>5844</v>
      </c>
      <c r="B5847" s="1">
        <v>44378</v>
      </c>
      <c r="C5847" s="18">
        <f>+YEAR(datos_arg[[#This Row],[Fecha]])</f>
        <v>2021</v>
      </c>
      <c r="D5847" s="18">
        <f>+MONTH(datos_arg[[#This Row],[Fecha]])</f>
        <v>7</v>
      </c>
      <c r="E5847" s="14" t="s">
        <v>1016</v>
      </c>
      <c r="F5847" s="14" t="s">
        <v>405</v>
      </c>
      <c r="G5847" s="14"/>
      <c r="H5847" s="14" t="s">
        <v>5380</v>
      </c>
      <c r="I5847" s="14" t="s">
        <v>8102</v>
      </c>
      <c r="J5847" s="14" t="s">
        <v>6723</v>
      </c>
      <c r="K5847" s="14"/>
      <c r="L5847" s="14" t="s">
        <v>426</v>
      </c>
      <c r="M5847" s="14" t="s">
        <v>901</v>
      </c>
      <c r="N5847" s="14" t="s">
        <v>5243</v>
      </c>
      <c r="O5847" s="14" t="s">
        <v>7068</v>
      </c>
      <c r="P5847" s="14" t="s">
        <v>7005</v>
      </c>
      <c r="Q5847" s="14">
        <v>1</v>
      </c>
      <c r="R5847" s="14" t="s">
        <v>405</v>
      </c>
      <c r="S5847" s="14" t="s">
        <v>439</v>
      </c>
      <c r="T5847" s="35">
        <v>42350</v>
      </c>
      <c r="U5847" s="14" t="s">
        <v>4</v>
      </c>
      <c r="V5847" s="14">
        <v>167.5</v>
      </c>
      <c r="W5847" s="16">
        <f>+IF(datos_arg[[#This Row],[Moneda]]="ARS",datos_arg[[#This Row],[Monto]],datos_arg[[#This Row],[Monto]]*datos_arg[[#This Row],[TC]])</f>
        <v>42350</v>
      </c>
      <c r="X5847" s="16">
        <f>IFERROR(IF(datos_arg[[#This Row],[Moneda]]="USD",datos_arg[[#This Row],[Monto]],datos_arg[[#This Row],[Monto]]/datos_arg[[#This Row],[TC]]),0)</f>
        <v>252.83582089552237</v>
      </c>
      <c r="Y5847" s="14"/>
    </row>
    <row r="5848" spans="1:25" ht="15" customHeight="1" x14ac:dyDescent="0.25">
      <c r="A5848" s="14">
        <f t="shared" si="91"/>
        <v>5845</v>
      </c>
      <c r="B5848" s="1">
        <v>44378</v>
      </c>
      <c r="C5848" s="18">
        <f>+YEAR(datos_arg[[#This Row],[Fecha]])</f>
        <v>2021</v>
      </c>
      <c r="D5848" s="18">
        <f>+MONTH(datos_arg[[#This Row],[Fecha]])</f>
        <v>7</v>
      </c>
      <c r="E5848" s="14" t="s">
        <v>449</v>
      </c>
      <c r="F5848" s="14" t="s">
        <v>523</v>
      </c>
      <c r="G5848" s="14"/>
      <c r="H5848" s="14" t="s">
        <v>7132</v>
      </c>
      <c r="I5848" s="14" t="s">
        <v>7132</v>
      </c>
      <c r="J5848" s="14" t="s">
        <v>425</v>
      </c>
      <c r="K5848" s="14"/>
      <c r="L5848" s="14" t="s">
        <v>425</v>
      </c>
      <c r="M5848" s="14" t="s">
        <v>515</v>
      </c>
      <c r="N5848" s="14" t="s">
        <v>515</v>
      </c>
      <c r="O5848" s="14" t="s">
        <v>4617</v>
      </c>
      <c r="P5848" s="14"/>
      <c r="Q5848" s="14"/>
      <c r="R5848" s="14" t="s">
        <v>523</v>
      </c>
      <c r="S5848" s="14" t="s">
        <v>439</v>
      </c>
      <c r="T5848" s="35">
        <v>45000</v>
      </c>
      <c r="U5848" s="14" t="s">
        <v>4</v>
      </c>
      <c r="V5848" s="14">
        <v>167.5</v>
      </c>
      <c r="W5848" s="16">
        <f>+IF(datos_arg[[#This Row],[Moneda]]="ARS",datos_arg[[#This Row],[Monto]],datos_arg[[#This Row],[Monto]]*datos_arg[[#This Row],[TC]])</f>
        <v>45000</v>
      </c>
      <c r="X5848" s="16">
        <f>IFERROR(IF(datos_arg[[#This Row],[Moneda]]="USD",datos_arg[[#This Row],[Monto]],datos_arg[[#This Row],[Monto]]/datos_arg[[#This Row],[TC]]),0)</f>
        <v>268.65671641791045</v>
      </c>
      <c r="Y5848" s="14"/>
    </row>
    <row r="5849" spans="1:25" ht="15" customHeight="1" x14ac:dyDescent="0.25">
      <c r="A5849" s="14">
        <f t="shared" si="91"/>
        <v>5846</v>
      </c>
      <c r="B5849" s="1">
        <v>44378</v>
      </c>
      <c r="C5849" s="18">
        <f>+YEAR(datos_arg[[#This Row],[Fecha]])</f>
        <v>2021</v>
      </c>
      <c r="D5849" s="18">
        <f>+MONTH(datos_arg[[#This Row],[Fecha]])</f>
        <v>7</v>
      </c>
      <c r="E5849" s="14" t="s">
        <v>1015</v>
      </c>
      <c r="F5849" s="14" t="s">
        <v>430</v>
      </c>
      <c r="G5849" s="14"/>
      <c r="H5849" s="14" t="s">
        <v>7132</v>
      </c>
      <c r="I5849" s="14" t="s">
        <v>7132</v>
      </c>
      <c r="J5849" s="14" t="s">
        <v>425</v>
      </c>
      <c r="K5849" s="14"/>
      <c r="L5849" s="14" t="s">
        <v>425</v>
      </c>
      <c r="M5849" s="14" t="s">
        <v>102</v>
      </c>
      <c r="N5849" s="14" t="s">
        <v>480</v>
      </c>
      <c r="O5849" s="14" t="s">
        <v>7070</v>
      </c>
      <c r="P5849" s="14" t="s">
        <v>7071</v>
      </c>
      <c r="Q5849" s="14"/>
      <c r="R5849" s="14" t="s">
        <v>430</v>
      </c>
      <c r="S5849" s="14" t="s">
        <v>439</v>
      </c>
      <c r="T5849" s="35">
        <v>703</v>
      </c>
      <c r="U5849" s="14" t="s">
        <v>4</v>
      </c>
      <c r="V5849" s="14">
        <v>167.5</v>
      </c>
      <c r="W5849" s="16">
        <f>+IF(datos_arg[[#This Row],[Moneda]]="ARS",datos_arg[[#This Row],[Monto]],datos_arg[[#This Row],[Monto]]*datos_arg[[#This Row],[TC]])</f>
        <v>703</v>
      </c>
      <c r="X5849" s="16">
        <f>IFERROR(IF(datos_arg[[#This Row],[Moneda]]="USD",datos_arg[[#This Row],[Monto]],datos_arg[[#This Row],[Monto]]/datos_arg[[#This Row],[TC]]),0)</f>
        <v>4.1970149253731339</v>
      </c>
      <c r="Y5849" s="14"/>
    </row>
    <row r="5850" spans="1:25" ht="15" customHeight="1" x14ac:dyDescent="0.25">
      <c r="A5850" s="14">
        <f t="shared" si="91"/>
        <v>5847</v>
      </c>
      <c r="B5850" s="1">
        <v>44378</v>
      </c>
      <c r="C5850" s="18">
        <f>+YEAR(datos_arg[[#This Row],[Fecha]])</f>
        <v>2021</v>
      </c>
      <c r="D5850" s="18">
        <f>+MONTH(datos_arg[[#This Row],[Fecha]])</f>
        <v>7</v>
      </c>
      <c r="E5850" s="14" t="s">
        <v>1015</v>
      </c>
      <c r="F5850" s="14" t="s">
        <v>430</v>
      </c>
      <c r="G5850" s="14"/>
      <c r="H5850" s="14" t="s">
        <v>7132</v>
      </c>
      <c r="I5850" s="14" t="s">
        <v>7132</v>
      </c>
      <c r="J5850" s="14" t="s">
        <v>425</v>
      </c>
      <c r="K5850" s="14"/>
      <c r="L5850" s="14" t="s">
        <v>425</v>
      </c>
      <c r="M5850" s="14" t="s">
        <v>102</v>
      </c>
      <c r="N5850" s="14" t="s">
        <v>480</v>
      </c>
      <c r="O5850" s="14" t="s">
        <v>2782</v>
      </c>
      <c r="P5850" s="14"/>
      <c r="Q5850" s="14"/>
      <c r="R5850" s="14" t="s">
        <v>430</v>
      </c>
      <c r="S5850" s="14" t="s">
        <v>439</v>
      </c>
      <c r="T5850" s="35">
        <v>3000</v>
      </c>
      <c r="U5850" s="14" t="s">
        <v>4</v>
      </c>
      <c r="V5850" s="14">
        <v>167.5</v>
      </c>
      <c r="W5850" s="16">
        <f>+IF(datos_arg[[#This Row],[Moneda]]="ARS",datos_arg[[#This Row],[Monto]],datos_arg[[#This Row],[Monto]]*datos_arg[[#This Row],[TC]])</f>
        <v>3000</v>
      </c>
      <c r="X5850" s="16">
        <f>IFERROR(IF(datos_arg[[#This Row],[Moneda]]="USD",datos_arg[[#This Row],[Monto]],datos_arg[[#This Row],[Monto]]/datos_arg[[#This Row],[TC]]),0)</f>
        <v>17.910447761194028</v>
      </c>
      <c r="Y5850" s="14"/>
    </row>
    <row r="5851" spans="1:25" ht="15" customHeight="1" x14ac:dyDescent="0.25">
      <c r="A5851" s="14">
        <f t="shared" si="91"/>
        <v>5848</v>
      </c>
      <c r="B5851" s="1">
        <v>44378</v>
      </c>
      <c r="C5851" s="18">
        <f>+YEAR(datos_arg[[#This Row],[Fecha]])</f>
        <v>2021</v>
      </c>
      <c r="D5851" s="18">
        <f>+MONTH(datos_arg[[#This Row],[Fecha]])</f>
        <v>7</v>
      </c>
      <c r="E5851" s="14" t="s">
        <v>1016</v>
      </c>
      <c r="F5851" s="14" t="s">
        <v>5364</v>
      </c>
      <c r="G5851" s="14" t="s">
        <v>6706</v>
      </c>
      <c r="H5851" s="14" t="s">
        <v>7132</v>
      </c>
      <c r="I5851" s="14" t="s">
        <v>7132</v>
      </c>
      <c r="J5851" s="14" t="s">
        <v>425</v>
      </c>
      <c r="K5851" s="14"/>
      <c r="L5851" s="14" t="s">
        <v>425</v>
      </c>
      <c r="M5851" s="14" t="s">
        <v>3429</v>
      </c>
      <c r="N5851" s="14" t="s">
        <v>3429</v>
      </c>
      <c r="O5851" s="14" t="s">
        <v>3434</v>
      </c>
      <c r="P5851" s="14"/>
      <c r="Q5851" s="14"/>
      <c r="R5851" s="14" t="s">
        <v>5364</v>
      </c>
      <c r="S5851" s="14" t="s">
        <v>439</v>
      </c>
      <c r="T5851" s="35">
        <v>15000</v>
      </c>
      <c r="U5851" s="14" t="s">
        <v>4</v>
      </c>
      <c r="V5851" s="14">
        <v>167.5</v>
      </c>
      <c r="W5851" s="16">
        <f>+IF(datos_arg[[#This Row],[Moneda]]="ARS",datos_arg[[#This Row],[Monto]],datos_arg[[#This Row],[Monto]]*datos_arg[[#This Row],[TC]])</f>
        <v>15000</v>
      </c>
      <c r="X5851" s="16">
        <f>IFERROR(IF(datos_arg[[#This Row],[Moneda]]="USD",datos_arg[[#This Row],[Monto]],datos_arg[[#This Row],[Monto]]/datos_arg[[#This Row],[TC]]),0)</f>
        <v>89.552238805970148</v>
      </c>
      <c r="Y5851" s="14"/>
    </row>
    <row r="5852" spans="1:25" ht="15" customHeight="1" x14ac:dyDescent="0.25">
      <c r="A5852" s="14">
        <f t="shared" si="91"/>
        <v>5849</v>
      </c>
      <c r="B5852" s="1">
        <v>44378</v>
      </c>
      <c r="C5852" s="18">
        <f>+YEAR(datos_arg[[#This Row],[Fecha]])</f>
        <v>2021</v>
      </c>
      <c r="D5852" s="18">
        <f>+MONTH(datos_arg[[#This Row],[Fecha]])</f>
        <v>7</v>
      </c>
      <c r="E5852" s="14" t="s">
        <v>1015</v>
      </c>
      <c r="F5852" s="14" t="s">
        <v>430</v>
      </c>
      <c r="G5852" s="14"/>
      <c r="H5852" s="14" t="s">
        <v>7132</v>
      </c>
      <c r="I5852" s="14" t="s">
        <v>7132</v>
      </c>
      <c r="J5852" s="14" t="s">
        <v>425</v>
      </c>
      <c r="K5852" s="14"/>
      <c r="L5852" s="14" t="s">
        <v>425</v>
      </c>
      <c r="M5852" s="14" t="s">
        <v>3963</v>
      </c>
      <c r="N5852" s="14" t="s">
        <v>7073</v>
      </c>
      <c r="O5852" s="14" t="s">
        <v>7074</v>
      </c>
      <c r="P5852" s="14" t="s">
        <v>6994</v>
      </c>
      <c r="Q5852" s="14"/>
      <c r="R5852" s="14" t="s">
        <v>430</v>
      </c>
      <c r="S5852" s="14" t="s">
        <v>439</v>
      </c>
      <c r="T5852" s="35">
        <v>5800</v>
      </c>
      <c r="U5852" s="14" t="s">
        <v>4</v>
      </c>
      <c r="V5852" s="14">
        <v>167.5</v>
      </c>
      <c r="W5852" s="16">
        <f>+IF(datos_arg[[#This Row],[Moneda]]="ARS",datos_arg[[#This Row],[Monto]],datos_arg[[#This Row],[Monto]]*datos_arg[[#This Row],[TC]])</f>
        <v>5800</v>
      </c>
      <c r="X5852" s="16">
        <f>IFERROR(IF(datos_arg[[#This Row],[Moneda]]="USD",datos_arg[[#This Row],[Monto]],datos_arg[[#This Row],[Monto]]/datos_arg[[#This Row],[TC]]),0)</f>
        <v>34.626865671641788</v>
      </c>
      <c r="Y5852" s="14"/>
    </row>
    <row r="5853" spans="1:25" ht="15" customHeight="1" x14ac:dyDescent="0.25">
      <c r="A5853" s="14">
        <f t="shared" si="91"/>
        <v>5850</v>
      </c>
      <c r="B5853" s="1">
        <v>44378</v>
      </c>
      <c r="C5853" s="18">
        <f>+YEAR(datos_arg[[#This Row],[Fecha]])</f>
        <v>2021</v>
      </c>
      <c r="D5853" s="18">
        <f>+MONTH(datos_arg[[#This Row],[Fecha]])</f>
        <v>7</v>
      </c>
      <c r="E5853" s="14" t="s">
        <v>617</v>
      </c>
      <c r="F5853" s="14" t="s">
        <v>6652</v>
      </c>
      <c r="G5853" s="14" t="s">
        <v>6653</v>
      </c>
      <c r="H5853" s="14" t="s">
        <v>6648</v>
      </c>
      <c r="I5853" s="14" t="s">
        <v>6667</v>
      </c>
      <c r="J5853" s="14" t="s">
        <v>868</v>
      </c>
      <c r="K5853" s="14" t="s">
        <v>421</v>
      </c>
      <c r="L5853" s="14" t="s">
        <v>421</v>
      </c>
      <c r="M5853" s="14" t="s">
        <v>7075</v>
      </c>
      <c r="N5853" s="14" t="s">
        <v>3546</v>
      </c>
      <c r="O5853" s="14" t="s">
        <v>7076</v>
      </c>
      <c r="P5853" s="14" t="s">
        <v>7084</v>
      </c>
      <c r="Q5853" s="14">
        <v>3</v>
      </c>
      <c r="R5853" s="14" t="s">
        <v>6653</v>
      </c>
      <c r="S5853" s="14" t="s">
        <v>439</v>
      </c>
      <c r="T5853" s="35">
        <v>15112.5</v>
      </c>
      <c r="U5853" s="14" t="s">
        <v>4</v>
      </c>
      <c r="V5853" s="14">
        <v>167.5</v>
      </c>
      <c r="W5853" s="16">
        <f>+IF(datos_arg[[#This Row],[Moneda]]="ARS",datos_arg[[#This Row],[Monto]],datos_arg[[#This Row],[Monto]]*datos_arg[[#This Row],[TC]])</f>
        <v>15112.5</v>
      </c>
      <c r="X5853" s="16">
        <f>IFERROR(IF(datos_arg[[#This Row],[Moneda]]="USD",datos_arg[[#This Row],[Monto]],datos_arg[[#This Row],[Monto]]/datos_arg[[#This Row],[TC]]),0)</f>
        <v>90.223880597014926</v>
      </c>
      <c r="Y5853" s="14"/>
    </row>
    <row r="5854" spans="1:25" ht="15" customHeight="1" x14ac:dyDescent="0.25">
      <c r="A5854" s="14">
        <f t="shared" si="91"/>
        <v>5851</v>
      </c>
      <c r="B5854" s="1">
        <v>44378</v>
      </c>
      <c r="C5854" s="18">
        <f>+YEAR(datos_arg[[#This Row],[Fecha]])</f>
        <v>2021</v>
      </c>
      <c r="D5854" s="18">
        <f>+MONTH(datos_arg[[#This Row],[Fecha]])</f>
        <v>7</v>
      </c>
      <c r="E5854" s="14" t="s">
        <v>617</v>
      </c>
      <c r="F5854" s="14" t="s">
        <v>6652</v>
      </c>
      <c r="G5854" s="14" t="s">
        <v>6653</v>
      </c>
      <c r="H5854" s="14" t="s">
        <v>6648</v>
      </c>
      <c r="I5854" s="14" t="s">
        <v>6667</v>
      </c>
      <c r="J5854" s="14" t="s">
        <v>868</v>
      </c>
      <c r="K5854" s="14" t="s">
        <v>421</v>
      </c>
      <c r="L5854" s="14" t="s">
        <v>421</v>
      </c>
      <c r="M5854" s="14" t="s">
        <v>7075</v>
      </c>
      <c r="N5854" s="14" t="s">
        <v>3546</v>
      </c>
      <c r="O5854" s="14" t="s">
        <v>7077</v>
      </c>
      <c r="P5854" s="14" t="s">
        <v>7084</v>
      </c>
      <c r="Q5854" s="14">
        <v>3</v>
      </c>
      <c r="R5854" s="14" t="s">
        <v>6653</v>
      </c>
      <c r="S5854" s="14" t="s">
        <v>439</v>
      </c>
      <c r="T5854" s="35">
        <v>15112.47</v>
      </c>
      <c r="U5854" s="14" t="s">
        <v>4</v>
      </c>
      <c r="V5854" s="14">
        <v>167.5</v>
      </c>
      <c r="W5854" s="16">
        <f>+IF(datos_arg[[#This Row],[Moneda]]="ARS",datos_arg[[#This Row],[Monto]],datos_arg[[#This Row],[Monto]]*datos_arg[[#This Row],[TC]])</f>
        <v>15112.47</v>
      </c>
      <c r="X5854" s="16">
        <f>IFERROR(IF(datos_arg[[#This Row],[Moneda]]="USD",datos_arg[[#This Row],[Monto]],datos_arg[[#This Row],[Monto]]/datos_arg[[#This Row],[TC]]),0)</f>
        <v>90.223701492537316</v>
      </c>
      <c r="Y5854" s="14"/>
    </row>
    <row r="5855" spans="1:25" ht="15" customHeight="1" x14ac:dyDescent="0.25">
      <c r="A5855" s="14">
        <f t="shared" si="91"/>
        <v>5852</v>
      </c>
      <c r="B5855" s="1">
        <v>44378</v>
      </c>
      <c r="C5855" s="18">
        <f>+YEAR(datos_arg[[#This Row],[Fecha]])</f>
        <v>2021</v>
      </c>
      <c r="D5855" s="18">
        <f>+MONTH(datos_arg[[#This Row],[Fecha]])</f>
        <v>7</v>
      </c>
      <c r="E5855" s="14" t="s">
        <v>617</v>
      </c>
      <c r="F5855" s="14" t="s">
        <v>6652</v>
      </c>
      <c r="G5855" s="14" t="s">
        <v>6653</v>
      </c>
      <c r="H5855" s="14" t="s">
        <v>6648</v>
      </c>
      <c r="I5855" s="14" t="s">
        <v>6667</v>
      </c>
      <c r="J5855" s="14" t="s">
        <v>868</v>
      </c>
      <c r="K5855" s="14" t="s">
        <v>421</v>
      </c>
      <c r="L5855" s="14" t="s">
        <v>421</v>
      </c>
      <c r="M5855" s="14" t="s">
        <v>7075</v>
      </c>
      <c r="N5855" s="14" t="s">
        <v>3546</v>
      </c>
      <c r="O5855" s="14" t="s">
        <v>7078</v>
      </c>
      <c r="P5855" s="6" t="s">
        <v>7084</v>
      </c>
      <c r="Q5855" s="14">
        <v>3</v>
      </c>
      <c r="R5855" s="14" t="s">
        <v>6653</v>
      </c>
      <c r="S5855" s="14" t="s">
        <v>439</v>
      </c>
      <c r="T5855" s="35">
        <v>15112.47</v>
      </c>
      <c r="U5855" s="14" t="s">
        <v>4</v>
      </c>
      <c r="V5855" s="14">
        <v>167.5</v>
      </c>
      <c r="W5855" s="16">
        <f>+IF(datos_arg[[#This Row],[Moneda]]="ARS",datos_arg[[#This Row],[Monto]],datos_arg[[#This Row],[Monto]]*datos_arg[[#This Row],[TC]])</f>
        <v>15112.47</v>
      </c>
      <c r="X5855" s="16">
        <f>IFERROR(IF(datos_arg[[#This Row],[Moneda]]="USD",datos_arg[[#This Row],[Monto]],datos_arg[[#This Row],[Monto]]/datos_arg[[#This Row],[TC]]),0)</f>
        <v>90.223701492537316</v>
      </c>
      <c r="Y5855" s="14"/>
    </row>
    <row r="5856" spans="1:25" ht="15" customHeight="1" x14ac:dyDescent="0.25">
      <c r="A5856" s="14">
        <f t="shared" si="91"/>
        <v>5853</v>
      </c>
      <c r="B5856" s="1">
        <v>44378</v>
      </c>
      <c r="C5856" s="18">
        <f>+YEAR(datos_arg[[#This Row],[Fecha]])</f>
        <v>2021</v>
      </c>
      <c r="D5856" s="18">
        <f>+MONTH(datos_arg[[#This Row],[Fecha]])</f>
        <v>7</v>
      </c>
      <c r="E5856" s="14" t="s">
        <v>617</v>
      </c>
      <c r="F5856" s="14" t="s">
        <v>6652</v>
      </c>
      <c r="G5856" s="14" t="s">
        <v>6653</v>
      </c>
      <c r="H5856" s="14" t="s">
        <v>6648</v>
      </c>
      <c r="I5856" s="14" t="s">
        <v>6667</v>
      </c>
      <c r="J5856" s="14" t="s">
        <v>868</v>
      </c>
      <c r="K5856" s="14" t="s">
        <v>421</v>
      </c>
      <c r="L5856" s="14" t="s">
        <v>421</v>
      </c>
      <c r="M5856" s="14" t="s">
        <v>1716</v>
      </c>
      <c r="N5856" s="14" t="s">
        <v>3546</v>
      </c>
      <c r="O5856" s="14" t="s">
        <v>7079</v>
      </c>
      <c r="P5856" s="14" t="s">
        <v>7084</v>
      </c>
      <c r="Q5856" s="14">
        <v>1</v>
      </c>
      <c r="R5856" s="14" t="s">
        <v>6653</v>
      </c>
      <c r="S5856" s="14" t="s">
        <v>439</v>
      </c>
      <c r="T5856" s="35">
        <v>2518.75</v>
      </c>
      <c r="U5856" s="14" t="s">
        <v>4</v>
      </c>
      <c r="V5856" s="14">
        <v>167.5</v>
      </c>
      <c r="W5856" s="16">
        <f>+IF(datos_arg[[#This Row],[Moneda]]="ARS",datos_arg[[#This Row],[Monto]],datos_arg[[#This Row],[Monto]]*datos_arg[[#This Row],[TC]])</f>
        <v>2518.75</v>
      </c>
      <c r="X5856" s="16">
        <f>IFERROR(IF(datos_arg[[#This Row],[Moneda]]="USD",datos_arg[[#This Row],[Monto]],datos_arg[[#This Row],[Monto]]/datos_arg[[#This Row],[TC]]),0)</f>
        <v>15.037313432835822</v>
      </c>
      <c r="Y5856" s="14"/>
    </row>
    <row r="5857" spans="1:25" ht="15" customHeight="1" x14ac:dyDescent="0.25">
      <c r="A5857" s="14">
        <f t="shared" si="91"/>
        <v>5854</v>
      </c>
      <c r="B5857" s="1">
        <v>44378</v>
      </c>
      <c r="C5857" s="18">
        <f>+YEAR(datos_arg[[#This Row],[Fecha]])</f>
        <v>2021</v>
      </c>
      <c r="D5857" s="18">
        <f>+MONTH(datos_arg[[#This Row],[Fecha]])</f>
        <v>7</v>
      </c>
      <c r="E5857" s="14" t="s">
        <v>617</v>
      </c>
      <c r="F5857" s="14" t="s">
        <v>6652</v>
      </c>
      <c r="G5857" s="14" t="s">
        <v>6653</v>
      </c>
      <c r="H5857" s="14" t="s">
        <v>6648</v>
      </c>
      <c r="I5857" s="14" t="s">
        <v>6667</v>
      </c>
      <c r="J5857" s="14" t="s">
        <v>868</v>
      </c>
      <c r="K5857" s="14" t="s">
        <v>421</v>
      </c>
      <c r="L5857" s="14" t="s">
        <v>421</v>
      </c>
      <c r="M5857" s="14" t="s">
        <v>578</v>
      </c>
      <c r="N5857" s="14" t="s">
        <v>3546</v>
      </c>
      <c r="O5857" s="14" t="s">
        <v>7080</v>
      </c>
      <c r="P5857" s="14" t="s">
        <v>7084</v>
      </c>
      <c r="Q5857" s="14">
        <v>4</v>
      </c>
      <c r="R5857" s="14" t="s">
        <v>6653</v>
      </c>
      <c r="S5857" s="14" t="s">
        <v>439</v>
      </c>
      <c r="T5857" s="35">
        <v>15112.48</v>
      </c>
      <c r="U5857" s="14" t="s">
        <v>4</v>
      </c>
      <c r="V5857" s="14">
        <v>167.5</v>
      </c>
      <c r="W5857" s="16">
        <f>+IF(datos_arg[[#This Row],[Moneda]]="ARS",datos_arg[[#This Row],[Monto]],datos_arg[[#This Row],[Monto]]*datos_arg[[#This Row],[TC]])</f>
        <v>15112.48</v>
      </c>
      <c r="X5857" s="16">
        <f>IFERROR(IF(datos_arg[[#This Row],[Moneda]]="USD",datos_arg[[#This Row],[Monto]],datos_arg[[#This Row],[Monto]]/datos_arg[[#This Row],[TC]]),0)</f>
        <v>90.223761194029848</v>
      </c>
      <c r="Y5857" s="14"/>
    </row>
    <row r="5858" spans="1:25" ht="15" customHeight="1" x14ac:dyDescent="0.25">
      <c r="A5858" s="14">
        <f t="shared" si="91"/>
        <v>5855</v>
      </c>
      <c r="B5858" s="1">
        <v>44378</v>
      </c>
      <c r="C5858" s="18">
        <f>+YEAR(datos_arg[[#This Row],[Fecha]])</f>
        <v>2021</v>
      </c>
      <c r="D5858" s="18">
        <f>+MONTH(datos_arg[[#This Row],[Fecha]])</f>
        <v>7</v>
      </c>
      <c r="E5858" s="14" t="s">
        <v>617</v>
      </c>
      <c r="F5858" s="14" t="s">
        <v>6652</v>
      </c>
      <c r="G5858" s="14" t="s">
        <v>6653</v>
      </c>
      <c r="H5858" s="14" t="s">
        <v>6648</v>
      </c>
      <c r="I5858" s="14" t="s">
        <v>6667</v>
      </c>
      <c r="J5858" s="14" t="s">
        <v>868</v>
      </c>
      <c r="K5858" s="14" t="s">
        <v>421</v>
      </c>
      <c r="L5858" s="14" t="s">
        <v>421</v>
      </c>
      <c r="M5858" s="14" t="s">
        <v>868</v>
      </c>
      <c r="N5858" s="14" t="s">
        <v>3546</v>
      </c>
      <c r="O5858" s="14" t="s">
        <v>7081</v>
      </c>
      <c r="P5858" s="14" t="s">
        <v>7084</v>
      </c>
      <c r="Q5858" s="14">
        <v>1</v>
      </c>
      <c r="R5858" s="14" t="s">
        <v>6653</v>
      </c>
      <c r="S5858" s="14" t="s">
        <v>439</v>
      </c>
      <c r="T5858" s="35">
        <v>60449.919999999998</v>
      </c>
      <c r="U5858" s="14" t="s">
        <v>4</v>
      </c>
      <c r="V5858" s="14">
        <v>167.5</v>
      </c>
      <c r="W5858" s="16">
        <f>+IF(datos_arg[[#This Row],[Moneda]]="ARS",datos_arg[[#This Row],[Monto]],datos_arg[[#This Row],[Monto]]*datos_arg[[#This Row],[TC]])</f>
        <v>60449.919999999998</v>
      </c>
      <c r="X5858" s="16">
        <f>IFERROR(IF(datos_arg[[#This Row],[Moneda]]="USD",datos_arg[[#This Row],[Monto]],datos_arg[[#This Row],[Monto]]/datos_arg[[#This Row],[TC]]),0)</f>
        <v>360.89504477611939</v>
      </c>
      <c r="Y5858" s="14"/>
    </row>
    <row r="5859" spans="1:25" ht="15" customHeight="1" x14ac:dyDescent="0.25">
      <c r="A5859" s="14">
        <f t="shared" si="91"/>
        <v>5856</v>
      </c>
      <c r="B5859" s="1">
        <v>44378</v>
      </c>
      <c r="C5859" s="18">
        <f>+YEAR(datos_arg[[#This Row],[Fecha]])</f>
        <v>2021</v>
      </c>
      <c r="D5859" s="18">
        <f>+MONTH(datos_arg[[#This Row],[Fecha]])</f>
        <v>7</v>
      </c>
      <c r="E5859" s="14" t="s">
        <v>617</v>
      </c>
      <c r="F5859" s="14" t="s">
        <v>6652</v>
      </c>
      <c r="G5859" s="14" t="s">
        <v>6653</v>
      </c>
      <c r="H5859" s="14" t="s">
        <v>6648</v>
      </c>
      <c r="I5859" s="14" t="s">
        <v>6667</v>
      </c>
      <c r="J5859" s="14" t="s">
        <v>868</v>
      </c>
      <c r="K5859" s="14" t="s">
        <v>421</v>
      </c>
      <c r="L5859" s="14" t="s">
        <v>421</v>
      </c>
      <c r="M5859" s="14" t="s">
        <v>868</v>
      </c>
      <c r="N5859" s="14" t="s">
        <v>3546</v>
      </c>
      <c r="O5859" s="14" t="s">
        <v>7082</v>
      </c>
      <c r="P5859" s="14" t="s">
        <v>7084</v>
      </c>
      <c r="Q5859" s="14">
        <v>1</v>
      </c>
      <c r="R5859" s="14" t="s">
        <v>6653</v>
      </c>
      <c r="S5859" s="14" t="s">
        <v>439</v>
      </c>
      <c r="T5859" s="35">
        <v>50374.93</v>
      </c>
      <c r="U5859" s="14" t="s">
        <v>4</v>
      </c>
      <c r="V5859" s="14">
        <v>167.5</v>
      </c>
      <c r="W5859" s="16">
        <f>+IF(datos_arg[[#This Row],[Moneda]]="ARS",datos_arg[[#This Row],[Monto]],datos_arg[[#This Row],[Monto]]*datos_arg[[#This Row],[TC]])</f>
        <v>50374.93</v>
      </c>
      <c r="X5859" s="16">
        <f>IFERROR(IF(datos_arg[[#This Row],[Moneda]]="USD",datos_arg[[#This Row],[Monto]],datos_arg[[#This Row],[Monto]]/datos_arg[[#This Row],[TC]]),0)</f>
        <v>300.74585074626867</v>
      </c>
      <c r="Y5859" s="14"/>
    </row>
    <row r="5860" spans="1:25" ht="15" customHeight="1" x14ac:dyDescent="0.25">
      <c r="A5860" s="14">
        <f t="shared" si="91"/>
        <v>5857</v>
      </c>
      <c r="B5860" s="1">
        <v>44378</v>
      </c>
      <c r="C5860" s="18">
        <f>+YEAR(datos_arg[[#This Row],[Fecha]])</f>
        <v>2021</v>
      </c>
      <c r="D5860" s="18">
        <f>+MONTH(datos_arg[[#This Row],[Fecha]])</f>
        <v>7</v>
      </c>
      <c r="E5860" s="14" t="s">
        <v>617</v>
      </c>
      <c r="F5860" s="14" t="s">
        <v>6652</v>
      </c>
      <c r="G5860" s="14" t="s">
        <v>6653</v>
      </c>
      <c r="H5860" s="14" t="s">
        <v>6648</v>
      </c>
      <c r="I5860" s="14" t="s">
        <v>6667</v>
      </c>
      <c r="J5860" s="14" t="s">
        <v>868</v>
      </c>
      <c r="K5860" s="14" t="s">
        <v>421</v>
      </c>
      <c r="L5860" s="14" t="s">
        <v>421</v>
      </c>
      <c r="M5860" s="14" t="s">
        <v>2583</v>
      </c>
      <c r="N5860" s="14" t="s">
        <v>3546</v>
      </c>
      <c r="O5860" s="14" t="s">
        <v>7083</v>
      </c>
      <c r="P5860" s="14" t="s">
        <v>7084</v>
      </c>
      <c r="Q5860" s="14">
        <v>1</v>
      </c>
      <c r="R5860" s="14" t="s">
        <v>6653</v>
      </c>
      <c r="S5860" s="14" t="s">
        <v>439</v>
      </c>
      <c r="T5860" s="35">
        <v>15112.48</v>
      </c>
      <c r="U5860" s="14" t="s">
        <v>4</v>
      </c>
      <c r="V5860" s="14">
        <v>167.5</v>
      </c>
      <c r="W5860" s="16">
        <f>+IF(datos_arg[[#This Row],[Moneda]]="ARS",datos_arg[[#This Row],[Monto]],datos_arg[[#This Row],[Monto]]*datos_arg[[#This Row],[TC]])</f>
        <v>15112.48</v>
      </c>
      <c r="X5860" s="16">
        <f>IFERROR(IF(datos_arg[[#This Row],[Moneda]]="USD",datos_arg[[#This Row],[Monto]],datos_arg[[#This Row],[Monto]]/datos_arg[[#This Row],[TC]]),0)</f>
        <v>90.223761194029848</v>
      </c>
      <c r="Y5860" s="14"/>
    </row>
    <row r="5861" spans="1:25" ht="15" customHeight="1" x14ac:dyDescent="0.25">
      <c r="A5861" s="14">
        <f t="shared" si="91"/>
        <v>5858</v>
      </c>
      <c r="B5861" s="1">
        <v>44378</v>
      </c>
      <c r="C5861" s="18">
        <f>+YEAR(datos_arg[[#This Row],[Fecha]])</f>
        <v>2021</v>
      </c>
      <c r="D5861" s="18">
        <f>+MONTH(datos_arg[[#This Row],[Fecha]])</f>
        <v>7</v>
      </c>
      <c r="E5861" s="14" t="s">
        <v>5358</v>
      </c>
      <c r="F5861" s="14" t="s">
        <v>85</v>
      </c>
      <c r="G5861" s="14"/>
      <c r="H5861" s="14" t="s">
        <v>532</v>
      </c>
      <c r="I5861" s="14" t="s">
        <v>7132</v>
      </c>
      <c r="J5861" s="14" t="s">
        <v>425</v>
      </c>
      <c r="K5861" s="14" t="s">
        <v>421</v>
      </c>
      <c r="L5861" s="14" t="s">
        <v>425</v>
      </c>
      <c r="M5861" s="14" t="s">
        <v>110</v>
      </c>
      <c r="N5861" s="14" t="s">
        <v>100</v>
      </c>
      <c r="O5861" s="14" t="s">
        <v>7088</v>
      </c>
      <c r="P5861" s="14" t="s">
        <v>7089</v>
      </c>
      <c r="Q5861" s="14">
        <v>1</v>
      </c>
      <c r="R5861" s="14" t="s">
        <v>85</v>
      </c>
      <c r="S5861" s="14" t="s">
        <v>439</v>
      </c>
      <c r="T5861" s="35">
        <v>11499</v>
      </c>
      <c r="U5861" s="14" t="s">
        <v>4</v>
      </c>
      <c r="V5861" s="14">
        <v>167.5</v>
      </c>
      <c r="W5861" s="16">
        <f>+IF(datos_arg[[#This Row],[Moneda]]="ARS",datos_arg[[#This Row],[Monto]],datos_arg[[#This Row],[Monto]]*datos_arg[[#This Row],[TC]])</f>
        <v>11499</v>
      </c>
      <c r="X5861" s="16">
        <f>IFERROR(IF(datos_arg[[#This Row],[Moneda]]="USD",datos_arg[[#This Row],[Monto]],datos_arg[[#This Row],[Monto]]/datos_arg[[#This Row],[TC]]),0)</f>
        <v>68.650746268656718</v>
      </c>
      <c r="Y5861" s="14"/>
    </row>
    <row r="5862" spans="1:25" ht="15" customHeight="1" x14ac:dyDescent="0.25">
      <c r="A5862" s="14">
        <f t="shared" si="91"/>
        <v>5859</v>
      </c>
      <c r="B5862" s="1">
        <v>44378</v>
      </c>
      <c r="C5862" s="18">
        <f>+YEAR(datos_arg[[#This Row],[Fecha]])</f>
        <v>2021</v>
      </c>
      <c r="D5862" s="18">
        <f>+MONTH(datos_arg[[#This Row],[Fecha]])</f>
        <v>7</v>
      </c>
      <c r="E5862" s="14" t="s">
        <v>5358</v>
      </c>
      <c r="F5862" s="14" t="s">
        <v>4110</v>
      </c>
      <c r="G5862" s="14"/>
      <c r="H5862" s="14" t="s">
        <v>532</v>
      </c>
      <c r="I5862" s="14" t="s">
        <v>7132</v>
      </c>
      <c r="J5862" s="14" t="s">
        <v>425</v>
      </c>
      <c r="K5862" s="14" t="s">
        <v>421</v>
      </c>
      <c r="L5862" s="14" t="s">
        <v>425</v>
      </c>
      <c r="M5862" s="14" t="s">
        <v>7090</v>
      </c>
      <c r="N5862" s="14" t="s">
        <v>100</v>
      </c>
      <c r="O5862" s="14" t="s">
        <v>7091</v>
      </c>
      <c r="P5862" s="14" t="s">
        <v>7092</v>
      </c>
      <c r="Q5862" s="14">
        <v>2</v>
      </c>
      <c r="R5862" s="14" t="s">
        <v>4110</v>
      </c>
      <c r="S5862" s="14" t="s">
        <v>439</v>
      </c>
      <c r="T5862" s="35">
        <v>19991.080000000002</v>
      </c>
      <c r="U5862" s="14" t="s">
        <v>4</v>
      </c>
      <c r="V5862" s="14">
        <v>167.5</v>
      </c>
      <c r="W5862" s="16">
        <f>+IF(datos_arg[[#This Row],[Moneda]]="ARS",datos_arg[[#This Row],[Monto]],datos_arg[[#This Row],[Monto]]*datos_arg[[#This Row],[TC]])</f>
        <v>19991.080000000002</v>
      </c>
      <c r="X5862" s="16">
        <f>IFERROR(IF(datos_arg[[#This Row],[Moneda]]="USD",datos_arg[[#This Row],[Monto]],datos_arg[[#This Row],[Monto]]/datos_arg[[#This Row],[TC]]),0)</f>
        <v>119.34973134328359</v>
      </c>
      <c r="Y5862" s="14"/>
    </row>
    <row r="5863" spans="1:25" ht="15" customHeight="1" x14ac:dyDescent="0.25">
      <c r="A5863" s="14">
        <f t="shared" si="91"/>
        <v>5860</v>
      </c>
      <c r="B5863" s="1">
        <v>44378</v>
      </c>
      <c r="C5863" s="18">
        <f>+YEAR(datos_arg[[#This Row],[Fecha]])</f>
        <v>2021</v>
      </c>
      <c r="D5863" s="18">
        <f>+MONTH(datos_arg[[#This Row],[Fecha]])</f>
        <v>7</v>
      </c>
      <c r="E5863" s="14" t="s">
        <v>1015</v>
      </c>
      <c r="F5863" s="14" t="s">
        <v>403</v>
      </c>
      <c r="G5863" s="14" t="s">
        <v>5383</v>
      </c>
      <c r="H5863" s="14" t="s">
        <v>6646</v>
      </c>
      <c r="I5863" s="14" t="s">
        <v>7132</v>
      </c>
      <c r="J5863" s="14" t="s">
        <v>425</v>
      </c>
      <c r="K5863" s="14" t="s">
        <v>420</v>
      </c>
      <c r="L5863" s="14" t="s">
        <v>425</v>
      </c>
      <c r="M5863" s="14" t="s">
        <v>815</v>
      </c>
      <c r="N5863" s="14" t="s">
        <v>100</v>
      </c>
      <c r="O5863" s="14" t="s">
        <v>7093</v>
      </c>
      <c r="P5863" s="14" t="s">
        <v>7096</v>
      </c>
      <c r="Q5863" s="14">
        <v>1</v>
      </c>
      <c r="R5863" s="14" t="s">
        <v>5383</v>
      </c>
      <c r="S5863" s="14" t="s">
        <v>1762</v>
      </c>
      <c r="T5863" s="35">
        <v>3099.27</v>
      </c>
      <c r="U5863" s="14" t="s">
        <v>4</v>
      </c>
      <c r="V5863" s="14">
        <v>167.5</v>
      </c>
      <c r="W5863" s="16">
        <f>+IF(datos_arg[[#This Row],[Moneda]]="ARS",datos_arg[[#This Row],[Monto]],datos_arg[[#This Row],[Monto]]*datos_arg[[#This Row],[TC]])</f>
        <v>3099.27</v>
      </c>
      <c r="X5863" s="16">
        <f>IFERROR(IF(datos_arg[[#This Row],[Moneda]]="USD",datos_arg[[#This Row],[Monto]],datos_arg[[#This Row],[Monto]]/datos_arg[[#This Row],[TC]]),0)</f>
        <v>18.503104477611942</v>
      </c>
      <c r="Y5863" s="14"/>
    </row>
    <row r="5864" spans="1:25" ht="15" customHeight="1" x14ac:dyDescent="0.25">
      <c r="A5864" s="14">
        <f t="shared" si="91"/>
        <v>5861</v>
      </c>
      <c r="B5864" s="1">
        <v>44378</v>
      </c>
      <c r="C5864" s="18">
        <f>+YEAR(datos_arg[[#This Row],[Fecha]])</f>
        <v>2021</v>
      </c>
      <c r="D5864" s="18">
        <f>+MONTH(datos_arg[[#This Row],[Fecha]])</f>
        <v>7</v>
      </c>
      <c r="E5864" s="14" t="s">
        <v>5358</v>
      </c>
      <c r="F5864" s="14" t="s">
        <v>85</v>
      </c>
      <c r="G5864" s="14"/>
      <c r="H5864" s="14" t="s">
        <v>6646</v>
      </c>
      <c r="I5864" s="14" t="s">
        <v>7132</v>
      </c>
      <c r="J5864" s="14" t="s">
        <v>425</v>
      </c>
      <c r="K5864" s="14" t="s">
        <v>420</v>
      </c>
      <c r="L5864" s="14" t="s">
        <v>425</v>
      </c>
      <c r="M5864" s="14" t="s">
        <v>3858</v>
      </c>
      <c r="N5864" s="14" t="s">
        <v>100</v>
      </c>
      <c r="O5864" s="14" t="s">
        <v>7094</v>
      </c>
      <c r="P5864" s="14" t="s">
        <v>7096</v>
      </c>
      <c r="Q5864" s="14">
        <v>1</v>
      </c>
      <c r="R5864" s="14" t="s">
        <v>85</v>
      </c>
      <c r="S5864" s="14" t="s">
        <v>1762</v>
      </c>
      <c r="T5864" s="35">
        <v>1788.03</v>
      </c>
      <c r="U5864" s="14" t="s">
        <v>4</v>
      </c>
      <c r="V5864" s="14">
        <v>167.5</v>
      </c>
      <c r="W5864" s="16">
        <f>+IF(datos_arg[[#This Row],[Moneda]]="ARS",datos_arg[[#This Row],[Monto]],datos_arg[[#This Row],[Monto]]*datos_arg[[#This Row],[TC]])</f>
        <v>1788.03</v>
      </c>
      <c r="X5864" s="16">
        <f>IFERROR(IF(datos_arg[[#This Row],[Moneda]]="USD",datos_arg[[#This Row],[Monto]],datos_arg[[#This Row],[Monto]]/datos_arg[[#This Row],[TC]]),0)</f>
        <v>10.674805970149254</v>
      </c>
      <c r="Y5864" s="14"/>
    </row>
    <row r="5865" spans="1:25" ht="15" customHeight="1" x14ac:dyDescent="0.25">
      <c r="A5865" s="14">
        <f t="shared" si="91"/>
        <v>5862</v>
      </c>
      <c r="B5865" s="1">
        <v>44378</v>
      </c>
      <c r="C5865" s="18">
        <f>+YEAR(datos_arg[[#This Row],[Fecha]])</f>
        <v>2021</v>
      </c>
      <c r="D5865" s="18">
        <f>+MONTH(datos_arg[[#This Row],[Fecha]])</f>
        <v>7</v>
      </c>
      <c r="E5865" s="14" t="s">
        <v>5358</v>
      </c>
      <c r="F5865" s="14" t="s">
        <v>85</v>
      </c>
      <c r="G5865" s="14"/>
      <c r="H5865" s="14" t="s">
        <v>6646</v>
      </c>
      <c r="I5865" s="14" t="s">
        <v>7132</v>
      </c>
      <c r="J5865" s="14" t="s">
        <v>425</v>
      </c>
      <c r="K5865" s="14" t="s">
        <v>420</v>
      </c>
      <c r="L5865" s="14" t="s">
        <v>425</v>
      </c>
      <c r="M5865" s="14" t="s">
        <v>1547</v>
      </c>
      <c r="N5865" s="14" t="s">
        <v>100</v>
      </c>
      <c r="O5865" s="14" t="s">
        <v>7095</v>
      </c>
      <c r="P5865" s="14" t="s">
        <v>7096</v>
      </c>
      <c r="Q5865" s="14">
        <v>1</v>
      </c>
      <c r="R5865" s="14" t="s">
        <v>85</v>
      </c>
      <c r="S5865" s="14" t="s">
        <v>1762</v>
      </c>
      <c r="T5865" s="35">
        <v>612.70000000000005</v>
      </c>
      <c r="U5865" s="14" t="s">
        <v>4</v>
      </c>
      <c r="V5865" s="14">
        <v>167.5</v>
      </c>
      <c r="W5865" s="16">
        <f>+IF(datos_arg[[#This Row],[Moneda]]="ARS",datos_arg[[#This Row],[Monto]],datos_arg[[#This Row],[Monto]]*datos_arg[[#This Row],[TC]])</f>
        <v>612.70000000000005</v>
      </c>
      <c r="X5865" s="16">
        <f>IFERROR(IF(datos_arg[[#This Row],[Moneda]]="USD",datos_arg[[#This Row],[Monto]],datos_arg[[#This Row],[Monto]]/datos_arg[[#This Row],[TC]]),0)</f>
        <v>3.6579104477611941</v>
      </c>
      <c r="Y5865" s="14"/>
    </row>
    <row r="5866" spans="1:25" ht="15" customHeight="1" x14ac:dyDescent="0.25">
      <c r="A5866" s="14">
        <f t="shared" si="91"/>
        <v>5863</v>
      </c>
      <c r="B5866" s="1">
        <v>44378</v>
      </c>
      <c r="C5866" s="18">
        <f>+YEAR(datos_arg[[#This Row],[Fecha]])</f>
        <v>2021</v>
      </c>
      <c r="D5866" s="18">
        <f>+MONTH(datos_arg[[#This Row],[Fecha]])</f>
        <v>7</v>
      </c>
      <c r="E5866" s="14" t="s">
        <v>1015</v>
      </c>
      <c r="F5866" s="14" t="s">
        <v>403</v>
      </c>
      <c r="G5866" s="14" t="s">
        <v>5383</v>
      </c>
      <c r="H5866" s="14" t="s">
        <v>6646</v>
      </c>
      <c r="I5866" s="14" t="s">
        <v>7132</v>
      </c>
      <c r="J5866" s="14" t="s">
        <v>425</v>
      </c>
      <c r="K5866" s="14" t="s">
        <v>420</v>
      </c>
      <c r="L5866" s="14" t="s">
        <v>425</v>
      </c>
      <c r="M5866" s="14" t="s">
        <v>815</v>
      </c>
      <c r="N5866" s="14" t="s">
        <v>100</v>
      </c>
      <c r="O5866" s="14" t="s">
        <v>7097</v>
      </c>
      <c r="P5866" s="14" t="s">
        <v>7096</v>
      </c>
      <c r="Q5866" s="14">
        <v>0</v>
      </c>
      <c r="R5866" s="14" t="s">
        <v>5383</v>
      </c>
      <c r="S5866" s="14" t="s">
        <v>439</v>
      </c>
      <c r="T5866" s="35">
        <v>3210.56</v>
      </c>
      <c r="U5866" s="14" t="s">
        <v>4</v>
      </c>
      <c r="V5866" s="14">
        <v>167.5</v>
      </c>
      <c r="W5866" s="16">
        <f>+IF(datos_arg[[#This Row],[Moneda]]="ARS",datos_arg[[#This Row],[Monto]],datos_arg[[#This Row],[Monto]]*datos_arg[[#This Row],[TC]])</f>
        <v>3210.56</v>
      </c>
      <c r="X5866" s="16">
        <f>IFERROR(IF(datos_arg[[#This Row],[Moneda]]="USD",datos_arg[[#This Row],[Monto]],datos_arg[[#This Row],[Monto]]/datos_arg[[#This Row],[TC]]),0)</f>
        <v>19.167522388059702</v>
      </c>
      <c r="Y5866" s="14"/>
    </row>
    <row r="5867" spans="1:25" ht="15" customHeight="1" x14ac:dyDescent="0.25">
      <c r="A5867" s="14">
        <f t="shared" si="91"/>
        <v>5864</v>
      </c>
      <c r="B5867" s="1">
        <v>44378</v>
      </c>
      <c r="C5867" s="18">
        <f>+YEAR(datos_arg[[#This Row],[Fecha]])</f>
        <v>2021</v>
      </c>
      <c r="D5867" s="18">
        <f>+MONTH(datos_arg[[#This Row],[Fecha]])</f>
        <v>7</v>
      </c>
      <c r="E5867" s="14" t="s">
        <v>5358</v>
      </c>
      <c r="F5867" s="14" t="s">
        <v>85</v>
      </c>
      <c r="G5867" s="14"/>
      <c r="H5867" s="14" t="s">
        <v>6646</v>
      </c>
      <c r="I5867" s="14" t="s">
        <v>7132</v>
      </c>
      <c r="J5867" s="14" t="s">
        <v>425</v>
      </c>
      <c r="K5867" s="14" t="s">
        <v>420</v>
      </c>
      <c r="L5867" s="14" t="s">
        <v>425</v>
      </c>
      <c r="M5867" s="14" t="s">
        <v>3858</v>
      </c>
      <c r="N5867" s="14" t="s">
        <v>100</v>
      </c>
      <c r="O5867" s="14" t="s">
        <v>7098</v>
      </c>
      <c r="P5867" s="14" t="s">
        <v>7096</v>
      </c>
      <c r="Q5867" s="14">
        <v>0</v>
      </c>
      <c r="R5867" s="14" t="s">
        <v>85</v>
      </c>
      <c r="S5867" s="14" t="s">
        <v>439</v>
      </c>
      <c r="T5867" s="35">
        <v>1852.22</v>
      </c>
      <c r="U5867" s="14" t="s">
        <v>4</v>
      </c>
      <c r="V5867" s="14">
        <v>167.5</v>
      </c>
      <c r="W5867" s="16">
        <f>+IF(datos_arg[[#This Row],[Moneda]]="ARS",datos_arg[[#This Row],[Monto]],datos_arg[[#This Row],[Monto]]*datos_arg[[#This Row],[TC]])</f>
        <v>1852.22</v>
      </c>
      <c r="X5867" s="16">
        <f>IFERROR(IF(datos_arg[[#This Row],[Moneda]]="USD",datos_arg[[#This Row],[Monto]],datos_arg[[#This Row],[Monto]]/datos_arg[[#This Row],[TC]]),0)</f>
        <v>11.058029850746269</v>
      </c>
      <c r="Y5867" s="14"/>
    </row>
    <row r="5868" spans="1:25" ht="15" customHeight="1" x14ac:dyDescent="0.25">
      <c r="A5868" s="14">
        <f t="shared" si="91"/>
        <v>5865</v>
      </c>
      <c r="B5868" s="1">
        <v>44378</v>
      </c>
      <c r="C5868" s="18">
        <f>+YEAR(datos_arg[[#This Row],[Fecha]])</f>
        <v>2021</v>
      </c>
      <c r="D5868" s="18">
        <f>+MONTH(datos_arg[[#This Row],[Fecha]])</f>
        <v>7</v>
      </c>
      <c r="E5868" s="14" t="s">
        <v>5358</v>
      </c>
      <c r="F5868" s="14" t="s">
        <v>85</v>
      </c>
      <c r="G5868" s="14"/>
      <c r="H5868" s="14" t="s">
        <v>6646</v>
      </c>
      <c r="I5868" s="14" t="s">
        <v>7132</v>
      </c>
      <c r="J5868" s="14" t="s">
        <v>425</v>
      </c>
      <c r="K5868" s="14" t="s">
        <v>420</v>
      </c>
      <c r="L5868" s="14" t="s">
        <v>425</v>
      </c>
      <c r="M5868" s="14" t="s">
        <v>1547</v>
      </c>
      <c r="N5868" s="14" t="s">
        <v>100</v>
      </c>
      <c r="O5868" s="14" t="s">
        <v>7099</v>
      </c>
      <c r="P5868" s="14" t="s">
        <v>7096</v>
      </c>
      <c r="Q5868" s="14">
        <v>0</v>
      </c>
      <c r="R5868" s="14" t="s">
        <v>85</v>
      </c>
      <c r="S5868" s="14" t="s">
        <v>439</v>
      </c>
      <c r="T5868" s="35">
        <v>634.70000000000005</v>
      </c>
      <c r="U5868" s="14" t="s">
        <v>4</v>
      </c>
      <c r="V5868" s="14">
        <v>167.5</v>
      </c>
      <c r="W5868" s="16">
        <f>+IF(datos_arg[[#This Row],[Moneda]]="ARS",datos_arg[[#This Row],[Monto]],datos_arg[[#This Row],[Monto]]*datos_arg[[#This Row],[TC]])</f>
        <v>634.70000000000005</v>
      </c>
      <c r="X5868" s="16">
        <f>IFERROR(IF(datos_arg[[#This Row],[Moneda]]="USD",datos_arg[[#This Row],[Monto]],datos_arg[[#This Row],[Monto]]/datos_arg[[#This Row],[TC]]),0)</f>
        <v>3.7892537313432837</v>
      </c>
      <c r="Y5868" s="14"/>
    </row>
    <row r="5869" spans="1:25" ht="15" customHeight="1" x14ac:dyDescent="0.25">
      <c r="A5869" s="14">
        <f t="shared" si="91"/>
        <v>5866</v>
      </c>
      <c r="B5869" s="1">
        <v>44378</v>
      </c>
      <c r="C5869" s="18">
        <f>+YEAR(datos_arg[[#This Row],[Fecha]])</f>
        <v>2021</v>
      </c>
      <c r="D5869" s="18">
        <f>+MONTH(datos_arg[[#This Row],[Fecha]])</f>
        <v>7</v>
      </c>
      <c r="E5869" s="14" t="s">
        <v>449</v>
      </c>
      <c r="F5869" s="14" t="s">
        <v>505</v>
      </c>
      <c r="G5869" s="14"/>
      <c r="H5869" s="14" t="s">
        <v>7132</v>
      </c>
      <c r="I5869" s="14" t="s">
        <v>7132</v>
      </c>
      <c r="J5869" s="14" t="s">
        <v>425</v>
      </c>
      <c r="K5869" s="14"/>
      <c r="L5869" s="14" t="s">
        <v>425</v>
      </c>
      <c r="M5869" s="14" t="s">
        <v>613</v>
      </c>
      <c r="N5869" s="14" t="s">
        <v>2273</v>
      </c>
      <c r="O5869" s="14" t="s">
        <v>2592</v>
      </c>
      <c r="P5869" s="14"/>
      <c r="Q5869" s="14"/>
      <c r="R5869" s="14" t="s">
        <v>505</v>
      </c>
      <c r="S5869" s="14" t="s">
        <v>613</v>
      </c>
      <c r="T5869" s="35">
        <v>37.6</v>
      </c>
      <c r="U5869" s="14" t="s">
        <v>4</v>
      </c>
      <c r="V5869" s="14">
        <v>167.5</v>
      </c>
      <c r="W5869" s="16">
        <f>+IF(datos_arg[[#This Row],[Moneda]]="ARS",datos_arg[[#This Row],[Monto]],datos_arg[[#This Row],[Monto]]*datos_arg[[#This Row],[TC]])</f>
        <v>37.6</v>
      </c>
      <c r="X5869" s="16">
        <f>IFERROR(IF(datos_arg[[#This Row],[Moneda]]="USD",datos_arg[[#This Row],[Monto]],datos_arg[[#This Row],[Monto]]/datos_arg[[#This Row],[TC]]),0)</f>
        <v>0.22447761194029853</v>
      </c>
      <c r="Y5869" s="14"/>
    </row>
    <row r="5870" spans="1:25" ht="15" customHeight="1" x14ac:dyDescent="0.25">
      <c r="A5870" s="14">
        <f t="shared" si="91"/>
        <v>5867</v>
      </c>
      <c r="B5870" s="1">
        <v>44378</v>
      </c>
      <c r="C5870" s="18">
        <f>+YEAR(datos_arg[[#This Row],[Fecha]])</f>
        <v>2021</v>
      </c>
      <c r="D5870" s="18">
        <f>+MONTH(datos_arg[[#This Row],[Fecha]])</f>
        <v>7</v>
      </c>
      <c r="E5870" s="14" t="s">
        <v>1015</v>
      </c>
      <c r="F5870" s="14" t="s">
        <v>403</v>
      </c>
      <c r="G5870" s="14" t="s">
        <v>970</v>
      </c>
      <c r="H5870" s="14" t="s">
        <v>7132</v>
      </c>
      <c r="I5870" s="14" t="s">
        <v>7132</v>
      </c>
      <c r="J5870" s="14" t="s">
        <v>425</v>
      </c>
      <c r="K5870" s="14"/>
      <c r="L5870" s="14" t="s">
        <v>425</v>
      </c>
      <c r="M5870" s="14" t="s">
        <v>493</v>
      </c>
      <c r="N5870" s="14" t="s">
        <v>26</v>
      </c>
      <c r="O5870" s="14" t="s">
        <v>3764</v>
      </c>
      <c r="P5870" s="14" t="s">
        <v>7101</v>
      </c>
      <c r="Q5870" s="14"/>
      <c r="R5870" s="14" t="s">
        <v>970</v>
      </c>
      <c r="S5870" s="14" t="s">
        <v>439</v>
      </c>
      <c r="T5870" s="35">
        <v>2370</v>
      </c>
      <c r="U5870" s="14" t="s">
        <v>4</v>
      </c>
      <c r="V5870" s="14">
        <v>167.5</v>
      </c>
      <c r="W5870" s="16">
        <f>+IF(datos_arg[[#This Row],[Moneda]]="ARS",datos_arg[[#This Row],[Monto]],datos_arg[[#This Row],[Monto]]*datos_arg[[#This Row],[TC]])</f>
        <v>2370</v>
      </c>
      <c r="X5870" s="16">
        <f>IFERROR(IF(datos_arg[[#This Row],[Moneda]]="USD",datos_arg[[#This Row],[Monto]],datos_arg[[#This Row],[Monto]]/datos_arg[[#This Row],[TC]]),0)</f>
        <v>14.149253731343284</v>
      </c>
      <c r="Y5870" s="14"/>
    </row>
    <row r="5871" spans="1:25" ht="15" customHeight="1" x14ac:dyDescent="0.25">
      <c r="A5871" s="14">
        <f t="shared" si="91"/>
        <v>5868</v>
      </c>
      <c r="B5871" s="1">
        <v>44378</v>
      </c>
      <c r="C5871" s="18">
        <f>+YEAR(datos_arg[[#This Row],[Fecha]])</f>
        <v>2021</v>
      </c>
      <c r="D5871" s="18">
        <f>+MONTH(datos_arg[[#This Row],[Fecha]])</f>
        <v>7</v>
      </c>
      <c r="E5871" s="14" t="s">
        <v>1015</v>
      </c>
      <c r="F5871" s="14" t="s">
        <v>430</v>
      </c>
      <c r="G5871" s="14"/>
      <c r="H5871" s="14" t="s">
        <v>7132</v>
      </c>
      <c r="I5871" s="14" t="s">
        <v>7132</v>
      </c>
      <c r="J5871" s="14" t="s">
        <v>425</v>
      </c>
      <c r="K5871" s="14"/>
      <c r="L5871" s="14" t="s">
        <v>425</v>
      </c>
      <c r="M5871" s="14" t="s">
        <v>60</v>
      </c>
      <c r="N5871" s="14" t="s">
        <v>26</v>
      </c>
      <c r="O5871" s="14" t="s">
        <v>2370</v>
      </c>
      <c r="P5871" s="14" t="s">
        <v>7101</v>
      </c>
      <c r="Q5871" s="14"/>
      <c r="R5871" s="14" t="s">
        <v>430</v>
      </c>
      <c r="S5871" s="14" t="s">
        <v>439</v>
      </c>
      <c r="T5871" s="35">
        <v>16512</v>
      </c>
      <c r="U5871" s="14" t="s">
        <v>4</v>
      </c>
      <c r="V5871" s="14">
        <v>167.5</v>
      </c>
      <c r="W5871" s="16">
        <f>+IF(datos_arg[[#This Row],[Moneda]]="ARS",datos_arg[[#This Row],[Monto]],datos_arg[[#This Row],[Monto]]*datos_arg[[#This Row],[TC]])</f>
        <v>16512</v>
      </c>
      <c r="X5871" s="16">
        <f>IFERROR(IF(datos_arg[[#This Row],[Moneda]]="USD",datos_arg[[#This Row],[Monto]],datos_arg[[#This Row],[Monto]]/datos_arg[[#This Row],[TC]]),0)</f>
        <v>98.579104477611935</v>
      </c>
      <c r="Y5871" s="14"/>
    </row>
    <row r="5872" spans="1:25" ht="15" customHeight="1" x14ac:dyDescent="0.25">
      <c r="A5872" s="14">
        <f t="shared" si="91"/>
        <v>5869</v>
      </c>
      <c r="B5872" s="1">
        <v>44378</v>
      </c>
      <c r="C5872" s="18">
        <f>+YEAR(datos_arg[[#This Row],[Fecha]])</f>
        <v>2021</v>
      </c>
      <c r="D5872" s="18">
        <f>+MONTH(datos_arg[[#This Row],[Fecha]])</f>
        <v>7</v>
      </c>
      <c r="E5872" s="14" t="s">
        <v>1015</v>
      </c>
      <c r="F5872" s="14" t="s">
        <v>430</v>
      </c>
      <c r="G5872" s="14"/>
      <c r="H5872" s="14" t="s">
        <v>7132</v>
      </c>
      <c r="I5872" s="14" t="s">
        <v>7132</v>
      </c>
      <c r="J5872" s="14" t="s">
        <v>425</v>
      </c>
      <c r="K5872" s="14"/>
      <c r="L5872" s="14" t="s">
        <v>425</v>
      </c>
      <c r="M5872" s="14" t="s">
        <v>361</v>
      </c>
      <c r="N5872" s="14" t="s">
        <v>361</v>
      </c>
      <c r="O5872" s="14" t="s">
        <v>2325</v>
      </c>
      <c r="P5872" s="14" t="s">
        <v>7101</v>
      </c>
      <c r="Q5872" s="14"/>
      <c r="R5872" s="14" t="s">
        <v>430</v>
      </c>
      <c r="S5872" s="14" t="s">
        <v>439</v>
      </c>
      <c r="T5872" s="35">
        <v>3595</v>
      </c>
      <c r="U5872" s="14" t="s">
        <v>4</v>
      </c>
      <c r="V5872" s="14">
        <v>167.5</v>
      </c>
      <c r="W5872" s="16">
        <f>+IF(datos_arg[[#This Row],[Moneda]]="ARS",datos_arg[[#This Row],[Monto]],datos_arg[[#This Row],[Monto]]*datos_arg[[#This Row],[TC]])</f>
        <v>3595</v>
      </c>
      <c r="X5872" s="16">
        <f>IFERROR(IF(datos_arg[[#This Row],[Moneda]]="USD",datos_arg[[#This Row],[Monto]],datos_arg[[#This Row],[Monto]]/datos_arg[[#This Row],[TC]]),0)</f>
        <v>21.46268656716418</v>
      </c>
      <c r="Y5872" s="14"/>
    </row>
    <row r="5873" spans="1:25" ht="15" customHeight="1" x14ac:dyDescent="0.25">
      <c r="A5873" s="14">
        <f t="shared" si="91"/>
        <v>5870</v>
      </c>
      <c r="B5873" s="1">
        <v>44378</v>
      </c>
      <c r="C5873" s="18">
        <f>+YEAR(datos_arg[[#This Row],[Fecha]])</f>
        <v>2021</v>
      </c>
      <c r="D5873" s="18">
        <f>+MONTH(datos_arg[[#This Row],[Fecha]])</f>
        <v>7</v>
      </c>
      <c r="E5873" s="14" t="s">
        <v>1015</v>
      </c>
      <c r="F5873" s="14" t="s">
        <v>430</v>
      </c>
      <c r="G5873" s="14"/>
      <c r="H5873" s="14" t="s">
        <v>7132</v>
      </c>
      <c r="I5873" s="14" t="s">
        <v>7132</v>
      </c>
      <c r="J5873" s="14" t="s">
        <v>425</v>
      </c>
      <c r="K5873" s="14"/>
      <c r="L5873" s="14" t="s">
        <v>425</v>
      </c>
      <c r="M5873" s="14" t="s">
        <v>57</v>
      </c>
      <c r="N5873" s="14" t="s">
        <v>57</v>
      </c>
      <c r="O5873" s="14" t="s">
        <v>7100</v>
      </c>
      <c r="P5873" s="14" t="s">
        <v>7101</v>
      </c>
      <c r="Q5873" s="14"/>
      <c r="R5873" s="14" t="s">
        <v>430</v>
      </c>
      <c r="S5873" s="14" t="s">
        <v>439</v>
      </c>
      <c r="T5873" s="35">
        <v>641</v>
      </c>
      <c r="U5873" s="14" t="s">
        <v>4</v>
      </c>
      <c r="V5873" s="14">
        <v>167.5</v>
      </c>
      <c r="W5873" s="16">
        <f>+IF(datos_arg[[#This Row],[Moneda]]="ARS",datos_arg[[#This Row],[Monto]],datos_arg[[#This Row],[Monto]]*datos_arg[[#This Row],[TC]])</f>
        <v>641</v>
      </c>
      <c r="X5873" s="16">
        <f>IFERROR(IF(datos_arg[[#This Row],[Moneda]]="USD",datos_arg[[#This Row],[Monto]],datos_arg[[#This Row],[Monto]]/datos_arg[[#This Row],[TC]]),0)</f>
        <v>3.8268656716417913</v>
      </c>
      <c r="Y5873" s="14"/>
    </row>
    <row r="5874" spans="1:25" ht="15" customHeight="1" x14ac:dyDescent="0.25">
      <c r="A5874" s="14">
        <f t="shared" si="91"/>
        <v>5871</v>
      </c>
      <c r="B5874" s="1">
        <v>44378</v>
      </c>
      <c r="C5874" s="18">
        <f>+YEAR(datos_arg[[#This Row],[Fecha]])</f>
        <v>2021</v>
      </c>
      <c r="D5874" s="18">
        <f>+MONTH(datos_arg[[#This Row],[Fecha]])</f>
        <v>7</v>
      </c>
      <c r="E5874" s="14" t="s">
        <v>1015</v>
      </c>
      <c r="F5874" s="14" t="s">
        <v>403</v>
      </c>
      <c r="G5874" s="14" t="s">
        <v>5383</v>
      </c>
      <c r="H5874" s="14" t="s">
        <v>7132</v>
      </c>
      <c r="I5874" s="14" t="s">
        <v>7132</v>
      </c>
      <c r="J5874" s="14" t="s">
        <v>425</v>
      </c>
      <c r="K5874" s="14"/>
      <c r="L5874" s="14" t="s">
        <v>425</v>
      </c>
      <c r="M5874" s="14" t="s">
        <v>815</v>
      </c>
      <c r="N5874" s="14" t="s">
        <v>7102</v>
      </c>
      <c r="O5874" s="14" t="s">
        <v>7103</v>
      </c>
      <c r="P5874" s="14" t="s">
        <v>7104</v>
      </c>
      <c r="Q5874" s="14"/>
      <c r="R5874" s="14" t="s">
        <v>5383</v>
      </c>
      <c r="S5874" s="14" t="s">
        <v>439</v>
      </c>
      <c r="T5874" s="35">
        <v>106500</v>
      </c>
      <c r="U5874" s="14" t="s">
        <v>4</v>
      </c>
      <c r="V5874" s="14">
        <v>167.5</v>
      </c>
      <c r="W5874" s="16">
        <f>+IF(datos_arg[[#This Row],[Moneda]]="ARS",datos_arg[[#This Row],[Monto]],datos_arg[[#This Row],[Monto]]*datos_arg[[#This Row],[TC]])</f>
        <v>106500</v>
      </c>
      <c r="X5874" s="16">
        <f>IFERROR(IF(datos_arg[[#This Row],[Moneda]]="USD",datos_arg[[#This Row],[Monto]],datos_arg[[#This Row],[Monto]]/datos_arg[[#This Row],[TC]]),0)</f>
        <v>635.82089552238801</v>
      </c>
      <c r="Y5874" s="14"/>
    </row>
    <row r="5875" spans="1:25" ht="15" customHeight="1" x14ac:dyDescent="0.25">
      <c r="A5875" s="14">
        <f t="shared" si="91"/>
        <v>5872</v>
      </c>
      <c r="B5875" s="1">
        <v>44378</v>
      </c>
      <c r="C5875" s="18">
        <f>+YEAR(datos_arg[[#This Row],[Fecha]])</f>
        <v>2021</v>
      </c>
      <c r="D5875" s="18">
        <f>+MONTH(datos_arg[[#This Row],[Fecha]])</f>
        <v>7</v>
      </c>
      <c r="E5875" s="14" t="s">
        <v>5358</v>
      </c>
      <c r="F5875" s="14" t="s">
        <v>4108</v>
      </c>
      <c r="G5875" s="14"/>
      <c r="H5875" s="14" t="s">
        <v>6646</v>
      </c>
      <c r="I5875" s="14" t="s">
        <v>6775</v>
      </c>
      <c r="J5875" s="14" t="s">
        <v>425</v>
      </c>
      <c r="K5875" s="14"/>
      <c r="L5875" s="14" t="s">
        <v>425</v>
      </c>
      <c r="M5875" s="14" t="s">
        <v>5381</v>
      </c>
      <c r="N5875" s="14" t="s">
        <v>1019</v>
      </c>
      <c r="O5875" s="14" t="s">
        <v>5203</v>
      </c>
      <c r="P5875" s="14"/>
      <c r="Q5875" s="14"/>
      <c r="R5875" s="14" t="s">
        <v>4108</v>
      </c>
      <c r="S5875" s="14" t="s">
        <v>439</v>
      </c>
      <c r="T5875" s="35">
        <v>50000</v>
      </c>
      <c r="U5875" s="14" t="s">
        <v>4</v>
      </c>
      <c r="V5875" s="14">
        <v>167.5</v>
      </c>
      <c r="W5875" s="16">
        <f>+IF(datos_arg[[#This Row],[Moneda]]="ARS",datos_arg[[#This Row],[Monto]],datos_arg[[#This Row],[Monto]]*datos_arg[[#This Row],[TC]])</f>
        <v>50000</v>
      </c>
      <c r="X5875" s="16">
        <f>IFERROR(IF(datos_arg[[#This Row],[Moneda]]="USD",datos_arg[[#This Row],[Monto]],datos_arg[[#This Row],[Monto]]/datos_arg[[#This Row],[TC]]),0)</f>
        <v>298.50746268656718</v>
      </c>
      <c r="Y5875" s="14"/>
    </row>
    <row r="5876" spans="1:25" ht="15" customHeight="1" x14ac:dyDescent="0.25">
      <c r="A5876" s="14">
        <f t="shared" si="91"/>
        <v>5873</v>
      </c>
      <c r="B5876" s="1">
        <v>44379</v>
      </c>
      <c r="C5876" s="18">
        <f>+YEAR(datos_arg[[#This Row],[Fecha]])</f>
        <v>2021</v>
      </c>
      <c r="D5876" s="18">
        <f>+MONTH(datos_arg[[#This Row],[Fecha]])</f>
        <v>7</v>
      </c>
      <c r="E5876" s="14" t="s">
        <v>5358</v>
      </c>
      <c r="F5876" s="14" t="s">
        <v>4109</v>
      </c>
      <c r="G5876" s="14"/>
      <c r="H5876" s="14" t="s">
        <v>6646</v>
      </c>
      <c r="I5876" s="14" t="s">
        <v>6775</v>
      </c>
      <c r="J5876" s="14" t="s">
        <v>425</v>
      </c>
      <c r="K5876" s="14" t="s">
        <v>420</v>
      </c>
      <c r="L5876" s="14" t="s">
        <v>425</v>
      </c>
      <c r="M5876" s="14" t="s">
        <v>6675</v>
      </c>
      <c r="N5876" s="14" t="s">
        <v>2554</v>
      </c>
      <c r="O5876" s="14" t="s">
        <v>7105</v>
      </c>
      <c r="P5876" s="14" t="s">
        <v>7107</v>
      </c>
      <c r="Q5876" s="14">
        <v>1</v>
      </c>
      <c r="R5876" s="14" t="s">
        <v>4109</v>
      </c>
      <c r="S5876" s="14" t="s">
        <v>439</v>
      </c>
      <c r="T5876" s="35">
        <v>26875</v>
      </c>
      <c r="U5876" s="14" t="s">
        <v>4</v>
      </c>
      <c r="V5876" s="14">
        <v>167.5</v>
      </c>
      <c r="W5876" s="16">
        <f>+IF(datos_arg[[#This Row],[Moneda]]="ARS",datos_arg[[#This Row],[Monto]],datos_arg[[#This Row],[Monto]]*datos_arg[[#This Row],[TC]])</f>
        <v>26875</v>
      </c>
      <c r="X5876" s="16">
        <f>IFERROR(IF(datos_arg[[#This Row],[Moneda]]="USD",datos_arg[[#This Row],[Monto]],datos_arg[[#This Row],[Monto]]/datos_arg[[#This Row],[TC]]),0)</f>
        <v>160.44776119402985</v>
      </c>
      <c r="Y5876" s="14"/>
    </row>
    <row r="5877" spans="1:25" ht="15" customHeight="1" x14ac:dyDescent="0.25">
      <c r="A5877" s="14">
        <f t="shared" si="91"/>
        <v>5874</v>
      </c>
      <c r="B5877" s="1">
        <v>44379</v>
      </c>
      <c r="C5877" s="18">
        <f>+YEAR(datos_arg[[#This Row],[Fecha]])</f>
        <v>2021</v>
      </c>
      <c r="D5877" s="18">
        <f>+MONTH(datos_arg[[#This Row],[Fecha]])</f>
        <v>7</v>
      </c>
      <c r="E5877" s="14" t="s">
        <v>5358</v>
      </c>
      <c r="F5877" s="14" t="s">
        <v>4109</v>
      </c>
      <c r="G5877" s="14"/>
      <c r="H5877" s="14" t="s">
        <v>6646</v>
      </c>
      <c r="I5877" s="14" t="s">
        <v>6775</v>
      </c>
      <c r="J5877" s="14" t="s">
        <v>425</v>
      </c>
      <c r="K5877" s="14" t="s">
        <v>420</v>
      </c>
      <c r="L5877" s="14" t="s">
        <v>425</v>
      </c>
      <c r="M5877" s="14" t="s">
        <v>6675</v>
      </c>
      <c r="N5877" s="14" t="s">
        <v>2554</v>
      </c>
      <c r="O5877" s="14" t="s">
        <v>7106</v>
      </c>
      <c r="P5877" s="14" t="s">
        <v>7107</v>
      </c>
      <c r="Q5877" s="14">
        <v>1</v>
      </c>
      <c r="R5877" s="14" t="s">
        <v>4109</v>
      </c>
      <c r="S5877" s="14" t="s">
        <v>439</v>
      </c>
      <c r="T5877" s="35">
        <v>21078</v>
      </c>
      <c r="U5877" s="14" t="s">
        <v>4</v>
      </c>
      <c r="V5877" s="14">
        <v>167.5</v>
      </c>
      <c r="W5877" s="16">
        <f>+IF(datos_arg[[#This Row],[Moneda]]="ARS",datos_arg[[#This Row],[Monto]],datos_arg[[#This Row],[Monto]]*datos_arg[[#This Row],[TC]])</f>
        <v>21078</v>
      </c>
      <c r="X5877" s="16">
        <f>IFERROR(IF(datos_arg[[#This Row],[Moneda]]="USD",datos_arg[[#This Row],[Monto]],datos_arg[[#This Row],[Monto]]/datos_arg[[#This Row],[TC]]),0)</f>
        <v>125.83880597014925</v>
      </c>
      <c r="Y5877" s="14"/>
    </row>
    <row r="5878" spans="1:25" ht="15" customHeight="1" x14ac:dyDescent="0.25">
      <c r="A5878" s="14">
        <f t="shared" si="91"/>
        <v>5875</v>
      </c>
      <c r="B5878" s="1">
        <v>44379</v>
      </c>
      <c r="C5878" s="18">
        <f>+YEAR(datos_arg[[#This Row],[Fecha]])</f>
        <v>2021</v>
      </c>
      <c r="D5878" s="18">
        <f>+MONTH(datos_arg[[#This Row],[Fecha]])</f>
        <v>7</v>
      </c>
      <c r="E5878" s="14" t="s">
        <v>1015</v>
      </c>
      <c r="F5878" s="14" t="s">
        <v>430</v>
      </c>
      <c r="G5878" s="14"/>
      <c r="H5878" s="14" t="s">
        <v>7132</v>
      </c>
      <c r="I5878" s="14" t="s">
        <v>7132</v>
      </c>
      <c r="J5878" s="14" t="s">
        <v>425</v>
      </c>
      <c r="K5878" s="14"/>
      <c r="L5878" s="14" t="s">
        <v>425</v>
      </c>
      <c r="M5878" s="14" t="s">
        <v>102</v>
      </c>
      <c r="N5878" s="14" t="s">
        <v>480</v>
      </c>
      <c r="O5878" s="14" t="s">
        <v>7121</v>
      </c>
      <c r="P5878" s="14" t="s">
        <v>7122</v>
      </c>
      <c r="Q5878" s="14"/>
      <c r="R5878" s="14" t="s">
        <v>430</v>
      </c>
      <c r="S5878" s="14" t="s">
        <v>439</v>
      </c>
      <c r="T5878" s="35">
        <v>7897</v>
      </c>
      <c r="U5878" s="14" t="s">
        <v>4</v>
      </c>
      <c r="V5878" s="14">
        <v>167.5</v>
      </c>
      <c r="W5878" s="16">
        <f>+IF(datos_arg[[#This Row],[Moneda]]="ARS",datos_arg[[#This Row],[Monto]],datos_arg[[#This Row],[Monto]]*datos_arg[[#This Row],[TC]])</f>
        <v>7897</v>
      </c>
      <c r="X5878" s="16">
        <f>IFERROR(IF(datos_arg[[#This Row],[Moneda]]="USD",datos_arg[[#This Row],[Monto]],datos_arg[[#This Row],[Monto]]/datos_arg[[#This Row],[TC]]),0)</f>
        <v>47.146268656716416</v>
      </c>
      <c r="Y5878" s="14"/>
    </row>
    <row r="5879" spans="1:25" ht="15" customHeight="1" x14ac:dyDescent="0.25">
      <c r="A5879" s="14">
        <f t="shared" si="91"/>
        <v>5876</v>
      </c>
      <c r="B5879" s="1">
        <v>44379</v>
      </c>
      <c r="C5879" s="18">
        <f>+YEAR(datos_arg[[#This Row],[Fecha]])</f>
        <v>2021</v>
      </c>
      <c r="D5879" s="18">
        <f>+MONTH(datos_arg[[#This Row],[Fecha]])</f>
        <v>7</v>
      </c>
      <c r="E5879" s="14" t="s">
        <v>1015</v>
      </c>
      <c r="F5879" s="14" t="s">
        <v>403</v>
      </c>
      <c r="G5879" s="14" t="s">
        <v>5383</v>
      </c>
      <c r="H5879" s="14" t="s">
        <v>8103</v>
      </c>
      <c r="I5879" s="14" t="s">
        <v>8105</v>
      </c>
      <c r="J5879" s="14" t="s">
        <v>425</v>
      </c>
      <c r="K5879" s="14" t="s">
        <v>420</v>
      </c>
      <c r="L5879" s="14" t="s">
        <v>422</v>
      </c>
      <c r="M5879" s="14" t="s">
        <v>7250</v>
      </c>
      <c r="N5879" s="14" t="s">
        <v>6614</v>
      </c>
      <c r="O5879" s="14" t="s">
        <v>7251</v>
      </c>
      <c r="P5879" s="6" t="s">
        <v>7252</v>
      </c>
      <c r="Q5879" s="14">
        <v>1</v>
      </c>
      <c r="R5879" s="14" t="s">
        <v>5383</v>
      </c>
      <c r="S5879" s="14" t="s">
        <v>439</v>
      </c>
      <c r="T5879" s="35">
        <v>890</v>
      </c>
      <c r="U5879" s="14" t="s">
        <v>4</v>
      </c>
      <c r="V5879" s="14">
        <v>167.5</v>
      </c>
      <c r="W5879" s="16">
        <f>+IF(datos_arg[[#This Row],[Moneda]]="ARS",datos_arg[[#This Row],[Monto]],datos_arg[[#This Row],[Monto]]*datos_arg[[#This Row],[TC]])</f>
        <v>890</v>
      </c>
      <c r="X5879" s="16">
        <f>IFERROR(IF(datos_arg[[#This Row],[Moneda]]="USD",datos_arg[[#This Row],[Monto]],datos_arg[[#This Row],[Monto]]/datos_arg[[#This Row],[TC]]),0)</f>
        <v>5.3134328358208958</v>
      </c>
      <c r="Y5879" s="14"/>
    </row>
    <row r="5880" spans="1:25" ht="15" customHeight="1" x14ac:dyDescent="0.25">
      <c r="A5880" s="14">
        <f t="shared" si="91"/>
        <v>5877</v>
      </c>
      <c r="B5880" s="1">
        <v>44382</v>
      </c>
      <c r="C5880" s="18">
        <f>+YEAR(datos_arg[[#This Row],[Fecha]])</f>
        <v>2021</v>
      </c>
      <c r="D5880" s="18">
        <f>+MONTH(datos_arg[[#This Row],[Fecha]])</f>
        <v>7</v>
      </c>
      <c r="E5880" s="14" t="s">
        <v>1015</v>
      </c>
      <c r="F5880" s="14" t="s">
        <v>430</v>
      </c>
      <c r="G5880" s="14"/>
      <c r="H5880" s="14" t="s">
        <v>7132</v>
      </c>
      <c r="I5880" s="14" t="s">
        <v>7132</v>
      </c>
      <c r="J5880" s="14" t="s">
        <v>425</v>
      </c>
      <c r="K5880" s="14"/>
      <c r="L5880" s="14" t="s">
        <v>425</v>
      </c>
      <c r="M5880" s="14" t="s">
        <v>102</v>
      </c>
      <c r="N5880" s="14" t="s">
        <v>480</v>
      </c>
      <c r="O5880" s="14" t="s">
        <v>2302</v>
      </c>
      <c r="P5880" s="14" t="s">
        <v>7123</v>
      </c>
      <c r="Q5880" s="14"/>
      <c r="R5880" s="14" t="s">
        <v>430</v>
      </c>
      <c r="S5880" s="14" t="s">
        <v>439</v>
      </c>
      <c r="T5880" s="35">
        <v>280</v>
      </c>
      <c r="U5880" s="14" t="s">
        <v>4</v>
      </c>
      <c r="V5880" s="14">
        <v>167.5</v>
      </c>
      <c r="W5880" s="16">
        <f>+IF(datos_arg[[#This Row],[Moneda]]="ARS",datos_arg[[#This Row],[Monto]],datos_arg[[#This Row],[Monto]]*datos_arg[[#This Row],[TC]])</f>
        <v>280</v>
      </c>
      <c r="X5880" s="16">
        <f>IFERROR(IF(datos_arg[[#This Row],[Moneda]]="USD",datos_arg[[#This Row],[Monto]],datos_arg[[#This Row],[Monto]]/datos_arg[[#This Row],[TC]]),0)</f>
        <v>1.6716417910447761</v>
      </c>
      <c r="Y5880" s="14"/>
    </row>
    <row r="5881" spans="1:25" x14ac:dyDescent="0.25">
      <c r="A5881" s="14">
        <f t="shared" si="91"/>
        <v>5878</v>
      </c>
      <c r="B5881" s="1">
        <v>44382</v>
      </c>
      <c r="C5881" s="18">
        <f>+YEAR(datos_arg[[#This Row],[Fecha]])</f>
        <v>2021</v>
      </c>
      <c r="D5881" s="18">
        <f>+MONTH(datos_arg[[#This Row],[Fecha]])</f>
        <v>7</v>
      </c>
      <c r="E5881" s="14" t="s">
        <v>408</v>
      </c>
      <c r="F5881" s="14" t="s">
        <v>69</v>
      </c>
      <c r="G5881" s="14"/>
      <c r="H5881" s="14" t="s">
        <v>7132</v>
      </c>
      <c r="I5881" s="14" t="s">
        <v>7132</v>
      </c>
      <c r="J5881" s="14" t="s">
        <v>425</v>
      </c>
      <c r="K5881" s="14"/>
      <c r="L5881" s="14" t="s">
        <v>425</v>
      </c>
      <c r="M5881" s="14" t="s">
        <v>2530</v>
      </c>
      <c r="N5881" s="14" t="s">
        <v>2530</v>
      </c>
      <c r="O5881" s="14"/>
      <c r="P5881" s="14"/>
      <c r="Q5881" s="14"/>
      <c r="R5881" s="14" t="s">
        <v>439</v>
      </c>
      <c r="S5881" s="14" t="s">
        <v>440</v>
      </c>
      <c r="T5881" s="35">
        <v>3500</v>
      </c>
      <c r="U5881" s="14" t="s">
        <v>2</v>
      </c>
      <c r="V5881" s="14">
        <v>169</v>
      </c>
      <c r="W5881" s="16">
        <f>+IF(datos_arg[[#This Row],[Moneda]]="ARS",datos_arg[[#This Row],[Monto]],datos_arg[[#This Row],[Monto]]*datos_arg[[#This Row],[TC]])</f>
        <v>591500</v>
      </c>
      <c r="X5881" s="16">
        <f>IFERROR(IF(datos_arg[[#This Row],[Moneda]]="USD",datos_arg[[#This Row],[Monto]],datos_arg[[#This Row],[Monto]]/datos_arg[[#This Row],[TC]]),0)</f>
        <v>3500</v>
      </c>
      <c r="Y5881" s="14"/>
    </row>
    <row r="5882" spans="1:25" ht="15" customHeight="1" x14ac:dyDescent="0.25">
      <c r="A5882" s="14">
        <f t="shared" si="91"/>
        <v>5879</v>
      </c>
      <c r="B5882" s="1">
        <v>44382</v>
      </c>
      <c r="C5882" s="18">
        <f>+YEAR(datos_arg[[#This Row],[Fecha]])</f>
        <v>2021</v>
      </c>
      <c r="D5882" s="18">
        <f>+MONTH(datos_arg[[#This Row],[Fecha]])</f>
        <v>7</v>
      </c>
      <c r="E5882" s="14" t="s">
        <v>1015</v>
      </c>
      <c r="F5882" s="14" t="s">
        <v>430</v>
      </c>
      <c r="G5882" s="14"/>
      <c r="H5882" s="14" t="s">
        <v>7132</v>
      </c>
      <c r="I5882" s="14" t="s">
        <v>7132</v>
      </c>
      <c r="J5882" s="14" t="s">
        <v>425</v>
      </c>
      <c r="K5882" s="14"/>
      <c r="L5882" s="14" t="s">
        <v>425</v>
      </c>
      <c r="M5882" s="14" t="s">
        <v>3963</v>
      </c>
      <c r="N5882" s="14" t="s">
        <v>158</v>
      </c>
      <c r="O5882" s="14" t="s">
        <v>7124</v>
      </c>
      <c r="P5882" s="14"/>
      <c r="Q5882" s="14"/>
      <c r="R5882" s="14" t="s">
        <v>430</v>
      </c>
      <c r="S5882" s="14" t="s">
        <v>439</v>
      </c>
      <c r="T5882" s="35">
        <v>91000</v>
      </c>
      <c r="U5882" s="14" t="s">
        <v>4</v>
      </c>
      <c r="V5882" s="14">
        <v>169</v>
      </c>
      <c r="W5882" s="16">
        <f>+IF(datos_arg[[#This Row],[Moneda]]="ARS",datos_arg[[#This Row],[Monto]],datos_arg[[#This Row],[Monto]]*datos_arg[[#This Row],[TC]])</f>
        <v>91000</v>
      </c>
      <c r="X5882" s="16">
        <f>IFERROR(IF(datos_arg[[#This Row],[Moneda]]="USD",datos_arg[[#This Row],[Monto]],datos_arg[[#This Row],[Monto]]/datos_arg[[#This Row],[TC]]),0)</f>
        <v>538.46153846153845</v>
      </c>
      <c r="Y5882" s="14"/>
    </row>
    <row r="5883" spans="1:25" x14ac:dyDescent="0.25">
      <c r="A5883" s="14">
        <f t="shared" si="91"/>
        <v>5880</v>
      </c>
      <c r="B5883" s="1">
        <v>44382</v>
      </c>
      <c r="C5883" s="18">
        <f>+YEAR(datos_arg[[#This Row],[Fecha]])</f>
        <v>2021</v>
      </c>
      <c r="D5883" s="18">
        <f>+MONTH(datos_arg[[#This Row],[Fecha]])</f>
        <v>7</v>
      </c>
      <c r="E5883" s="14" t="s">
        <v>408</v>
      </c>
      <c r="F5883" s="14" t="s">
        <v>69</v>
      </c>
      <c r="G5883" s="14"/>
      <c r="H5883" s="14" t="s">
        <v>7132</v>
      </c>
      <c r="I5883" s="14" t="s">
        <v>7132</v>
      </c>
      <c r="J5883" s="14" t="s">
        <v>425</v>
      </c>
      <c r="K5883" s="14"/>
      <c r="L5883" s="14" t="s">
        <v>425</v>
      </c>
      <c r="M5883" s="14" t="s">
        <v>2530</v>
      </c>
      <c r="N5883" s="14" t="s">
        <v>2530</v>
      </c>
      <c r="O5883" s="14"/>
      <c r="P5883" s="14"/>
      <c r="Q5883" s="14"/>
      <c r="R5883" s="14" t="s">
        <v>439</v>
      </c>
      <c r="S5883" s="14" t="s">
        <v>440</v>
      </c>
      <c r="T5883" s="35">
        <v>5970</v>
      </c>
      <c r="U5883" s="14" t="s">
        <v>2</v>
      </c>
      <c r="V5883" s="14">
        <v>167.5</v>
      </c>
      <c r="W5883" s="16">
        <f>+IF(datos_arg[[#This Row],[Moneda]]="ARS",datos_arg[[#This Row],[Monto]],datos_arg[[#This Row],[Monto]]*datos_arg[[#This Row],[TC]])</f>
        <v>999975</v>
      </c>
      <c r="X5883" s="16">
        <f>IFERROR(IF(datos_arg[[#This Row],[Moneda]]="USD",datos_arg[[#This Row],[Monto]],datos_arg[[#This Row],[Monto]]/datos_arg[[#This Row],[TC]]),0)</f>
        <v>5970</v>
      </c>
      <c r="Y5883" s="14"/>
    </row>
    <row r="5884" spans="1:25" ht="15" customHeight="1" x14ac:dyDescent="0.25">
      <c r="A5884" s="14">
        <f t="shared" si="91"/>
        <v>5881</v>
      </c>
      <c r="B5884" s="1">
        <v>44382</v>
      </c>
      <c r="C5884" s="18">
        <f>+YEAR(datos_arg[[#This Row],[Fecha]])</f>
        <v>2021</v>
      </c>
      <c r="D5884" s="18">
        <f>+MONTH(datos_arg[[#This Row],[Fecha]])</f>
        <v>7</v>
      </c>
      <c r="E5884" s="14" t="s">
        <v>5358</v>
      </c>
      <c r="F5884" s="14" t="s">
        <v>4110</v>
      </c>
      <c r="G5884" s="14"/>
      <c r="H5884" s="14" t="s">
        <v>6646</v>
      </c>
      <c r="I5884" s="14" t="s">
        <v>7132</v>
      </c>
      <c r="J5884" s="14" t="s">
        <v>425</v>
      </c>
      <c r="K5884" s="14"/>
      <c r="L5884" s="14" t="s">
        <v>425</v>
      </c>
      <c r="M5884" s="14" t="s">
        <v>7125</v>
      </c>
      <c r="N5884" s="14" t="s">
        <v>524</v>
      </c>
      <c r="O5884" s="14" t="s">
        <v>7126</v>
      </c>
      <c r="P5884" s="14"/>
      <c r="Q5884" s="14"/>
      <c r="R5884" s="14" t="s">
        <v>4110</v>
      </c>
      <c r="S5884" s="14" t="s">
        <v>439</v>
      </c>
      <c r="T5884" s="35">
        <v>700000</v>
      </c>
      <c r="U5884" s="14" t="s">
        <v>4</v>
      </c>
      <c r="V5884" s="14">
        <v>167.5</v>
      </c>
      <c r="W5884" s="16">
        <f>+IF(datos_arg[[#This Row],[Moneda]]="ARS",datos_arg[[#This Row],[Monto]],datos_arg[[#This Row],[Monto]]*datos_arg[[#This Row],[TC]])</f>
        <v>700000</v>
      </c>
      <c r="X5884" s="16">
        <f>IFERROR(IF(datos_arg[[#This Row],[Moneda]]="USD",datos_arg[[#This Row],[Monto]],datos_arg[[#This Row],[Monto]]/datos_arg[[#This Row],[TC]]),0)</f>
        <v>4179.1044776119406</v>
      </c>
      <c r="Y5884" s="14"/>
    </row>
    <row r="5885" spans="1:25" ht="15" customHeight="1" x14ac:dyDescent="0.25">
      <c r="A5885" s="14">
        <f t="shared" si="91"/>
        <v>5882</v>
      </c>
      <c r="B5885" s="1">
        <v>44382</v>
      </c>
      <c r="C5885" s="18">
        <f>+YEAR(datos_arg[[#This Row],[Fecha]])</f>
        <v>2021</v>
      </c>
      <c r="D5885" s="18">
        <f>+MONTH(datos_arg[[#This Row],[Fecha]])</f>
        <v>7</v>
      </c>
      <c r="E5885" s="14" t="s">
        <v>1015</v>
      </c>
      <c r="F5885" s="14" t="s">
        <v>430</v>
      </c>
      <c r="G5885" s="14"/>
      <c r="H5885" s="14" t="s">
        <v>7132</v>
      </c>
      <c r="I5885" s="14" t="s">
        <v>7132</v>
      </c>
      <c r="J5885" s="14" t="s">
        <v>425</v>
      </c>
      <c r="K5885" s="14"/>
      <c r="L5885" s="14" t="s">
        <v>425</v>
      </c>
      <c r="M5885" s="14" t="s">
        <v>3961</v>
      </c>
      <c r="N5885" s="14" t="s">
        <v>137</v>
      </c>
      <c r="O5885" s="14" t="s">
        <v>5332</v>
      </c>
      <c r="P5885" s="14" t="s">
        <v>7127</v>
      </c>
      <c r="Q5885" s="14"/>
      <c r="R5885" s="14" t="s">
        <v>430</v>
      </c>
      <c r="S5885" s="14" t="s">
        <v>439</v>
      </c>
      <c r="T5885" s="35">
        <v>12000</v>
      </c>
      <c r="U5885" s="14" t="s">
        <v>4</v>
      </c>
      <c r="V5885" s="14">
        <v>167.5</v>
      </c>
      <c r="W5885" s="16">
        <f>+IF(datos_arg[[#This Row],[Moneda]]="ARS",datos_arg[[#This Row],[Monto]],datos_arg[[#This Row],[Monto]]*datos_arg[[#This Row],[TC]])</f>
        <v>12000</v>
      </c>
      <c r="X5885" s="16">
        <f>IFERROR(IF(datos_arg[[#This Row],[Moneda]]="USD",datos_arg[[#This Row],[Monto]],datos_arg[[#This Row],[Monto]]/datos_arg[[#This Row],[TC]]),0)</f>
        <v>71.641791044776113</v>
      </c>
      <c r="Y5885" s="14"/>
    </row>
    <row r="5886" spans="1:25" ht="15" customHeight="1" x14ac:dyDescent="0.25">
      <c r="A5886" s="14">
        <f t="shared" si="91"/>
        <v>5883</v>
      </c>
      <c r="B5886" s="1">
        <v>44382</v>
      </c>
      <c r="C5886" s="18">
        <f>+YEAR(datos_arg[[#This Row],[Fecha]])</f>
        <v>2021</v>
      </c>
      <c r="D5886" s="18">
        <f>+MONTH(datos_arg[[#This Row],[Fecha]])</f>
        <v>7</v>
      </c>
      <c r="E5886" s="14" t="s">
        <v>1016</v>
      </c>
      <c r="F5886" s="14" t="s">
        <v>404</v>
      </c>
      <c r="G5886" s="14"/>
      <c r="H5886" s="14" t="s">
        <v>6646</v>
      </c>
      <c r="I5886" s="14" t="s">
        <v>7132</v>
      </c>
      <c r="J5886" s="14" t="s">
        <v>425</v>
      </c>
      <c r="K5886" s="14"/>
      <c r="L5886" s="14" t="s">
        <v>425</v>
      </c>
      <c r="M5886" s="14" t="s">
        <v>1946</v>
      </c>
      <c r="N5886" s="14" t="s">
        <v>7957</v>
      </c>
      <c r="O5886" s="14" t="s">
        <v>7133</v>
      </c>
      <c r="P5886" s="6" t="s">
        <v>7134</v>
      </c>
      <c r="Q5886" s="14"/>
      <c r="R5886" s="14" t="s">
        <v>404</v>
      </c>
      <c r="S5886" s="14" t="s">
        <v>613</v>
      </c>
      <c r="T5886" s="35">
        <v>4180</v>
      </c>
      <c r="U5886" s="14" t="s">
        <v>4</v>
      </c>
      <c r="V5886" s="14">
        <v>167.5</v>
      </c>
      <c r="W5886" s="16">
        <f>+IF(datos_arg[[#This Row],[Moneda]]="ARS",datos_arg[[#This Row],[Monto]],datos_arg[[#This Row],[Monto]]*datos_arg[[#This Row],[TC]])</f>
        <v>4180</v>
      </c>
      <c r="X5886" s="16">
        <f>IFERROR(IF(datos_arg[[#This Row],[Moneda]]="USD",datos_arg[[#This Row],[Monto]],datos_arg[[#This Row],[Monto]]/datos_arg[[#This Row],[TC]]),0)</f>
        <v>24.955223880597014</v>
      </c>
      <c r="Y5886" s="14"/>
    </row>
    <row r="5887" spans="1:25" ht="15" customHeight="1" x14ac:dyDescent="0.25">
      <c r="A5887" s="14">
        <f t="shared" si="91"/>
        <v>5884</v>
      </c>
      <c r="B5887" s="1">
        <v>44383</v>
      </c>
      <c r="C5887" s="18">
        <f>+YEAR(datos_arg[[#This Row],[Fecha]])</f>
        <v>2021</v>
      </c>
      <c r="D5887" s="18">
        <f>+MONTH(datos_arg[[#This Row],[Fecha]])</f>
        <v>7</v>
      </c>
      <c r="E5887" s="14" t="s">
        <v>1015</v>
      </c>
      <c r="F5887" s="14" t="s">
        <v>403</v>
      </c>
      <c r="G5887" s="14" t="s">
        <v>970</v>
      </c>
      <c r="H5887" s="14" t="s">
        <v>6646</v>
      </c>
      <c r="I5887" s="14" t="s">
        <v>7132</v>
      </c>
      <c r="J5887" s="14" t="s">
        <v>425</v>
      </c>
      <c r="K5887" s="14"/>
      <c r="L5887" s="14" t="s">
        <v>425</v>
      </c>
      <c r="M5887" s="14" t="s">
        <v>493</v>
      </c>
      <c r="N5887" s="14" t="s">
        <v>524</v>
      </c>
      <c r="O5887" s="14" t="s">
        <v>7137</v>
      </c>
      <c r="P5887" s="14"/>
      <c r="Q5887" s="14"/>
      <c r="R5887" s="14" t="s">
        <v>970</v>
      </c>
      <c r="S5887" s="14" t="s">
        <v>439</v>
      </c>
      <c r="T5887" s="35">
        <v>15000</v>
      </c>
      <c r="U5887" s="14" t="s">
        <v>4</v>
      </c>
      <c r="V5887" s="14">
        <v>167.5</v>
      </c>
      <c r="W5887" s="16">
        <f>+IF(datos_arg[[#This Row],[Moneda]]="ARS",datos_arg[[#This Row],[Monto]],datos_arg[[#This Row],[Monto]]*datos_arg[[#This Row],[TC]])</f>
        <v>15000</v>
      </c>
      <c r="X5887" s="16">
        <f>IFERROR(IF(datos_arg[[#This Row],[Moneda]]="USD",datos_arg[[#This Row],[Monto]],datos_arg[[#This Row],[Monto]]/datos_arg[[#This Row],[TC]]),0)</f>
        <v>89.552238805970148</v>
      </c>
      <c r="Y5887" s="14"/>
    </row>
    <row r="5888" spans="1:25" ht="15" customHeight="1" x14ac:dyDescent="0.25">
      <c r="A5888" s="14">
        <f t="shared" si="91"/>
        <v>5885</v>
      </c>
      <c r="B5888" s="1">
        <v>44383</v>
      </c>
      <c r="C5888" s="18">
        <f>+YEAR(datos_arg[[#This Row],[Fecha]])</f>
        <v>2021</v>
      </c>
      <c r="D5888" s="18">
        <f>+MONTH(datos_arg[[#This Row],[Fecha]])</f>
        <v>7</v>
      </c>
      <c r="E5888" s="14" t="s">
        <v>1016</v>
      </c>
      <c r="F5888" s="14" t="s">
        <v>404</v>
      </c>
      <c r="G5888" s="14"/>
      <c r="H5888" s="14" t="s">
        <v>7132</v>
      </c>
      <c r="I5888" s="14" t="s">
        <v>7132</v>
      </c>
      <c r="J5888" s="14" t="s">
        <v>425</v>
      </c>
      <c r="K5888" s="14"/>
      <c r="L5888" s="14" t="s">
        <v>425</v>
      </c>
      <c r="M5888" s="14" t="s">
        <v>7138</v>
      </c>
      <c r="N5888" s="14" t="s">
        <v>7138</v>
      </c>
      <c r="O5888" s="14" t="s">
        <v>7139</v>
      </c>
      <c r="P5888" s="14"/>
      <c r="Q5888" s="14"/>
      <c r="R5888" s="14" t="s">
        <v>404</v>
      </c>
      <c r="S5888" s="14" t="s">
        <v>439</v>
      </c>
      <c r="T5888" s="35">
        <v>6000</v>
      </c>
      <c r="U5888" s="14" t="s">
        <v>4</v>
      </c>
      <c r="V5888" s="14">
        <v>167.5</v>
      </c>
      <c r="W5888" s="16">
        <f>+IF(datos_arg[[#This Row],[Moneda]]="ARS",datos_arg[[#This Row],[Monto]],datos_arg[[#This Row],[Monto]]*datos_arg[[#This Row],[TC]])</f>
        <v>6000</v>
      </c>
      <c r="X5888" s="16">
        <f>IFERROR(IF(datos_arg[[#This Row],[Moneda]]="USD",datos_arg[[#This Row],[Monto]],datos_arg[[#This Row],[Monto]]/datos_arg[[#This Row],[TC]]),0)</f>
        <v>35.820895522388057</v>
      </c>
      <c r="Y5888" s="14"/>
    </row>
    <row r="5889" spans="1:25" ht="15" customHeight="1" x14ac:dyDescent="0.25">
      <c r="A5889" s="14">
        <f t="shared" si="91"/>
        <v>5886</v>
      </c>
      <c r="B5889" s="1">
        <v>44383</v>
      </c>
      <c r="C5889" s="18">
        <f>+YEAR(datos_arg[[#This Row],[Fecha]])</f>
        <v>2021</v>
      </c>
      <c r="D5889" s="18">
        <f>+MONTH(datos_arg[[#This Row],[Fecha]])</f>
        <v>7</v>
      </c>
      <c r="E5889" s="14" t="s">
        <v>1015</v>
      </c>
      <c r="F5889" s="14" t="s">
        <v>403</v>
      </c>
      <c r="G5889" s="14" t="s">
        <v>5383</v>
      </c>
      <c r="H5889" s="14" t="s">
        <v>8103</v>
      </c>
      <c r="I5889" s="14" t="s">
        <v>8105</v>
      </c>
      <c r="J5889" s="14" t="s">
        <v>422</v>
      </c>
      <c r="K5889" s="14" t="s">
        <v>422</v>
      </c>
      <c r="L5889" s="14" t="s">
        <v>422</v>
      </c>
      <c r="M5889" s="14" t="s">
        <v>7140</v>
      </c>
      <c r="N5889" s="14" t="s">
        <v>299</v>
      </c>
      <c r="O5889" s="14" t="s">
        <v>7141</v>
      </c>
      <c r="P5889" s="14" t="s">
        <v>7142</v>
      </c>
      <c r="Q5889" s="14">
        <v>60</v>
      </c>
      <c r="R5889" s="14" t="s">
        <v>5383</v>
      </c>
      <c r="S5889" s="14" t="s">
        <v>439</v>
      </c>
      <c r="T5889" s="35">
        <v>36844.5</v>
      </c>
      <c r="U5889" s="14" t="s">
        <v>4</v>
      </c>
      <c r="V5889" s="14">
        <v>167.5</v>
      </c>
      <c r="W5889" s="16">
        <f>+IF(datos_arg[[#This Row],[Moneda]]="ARS",datos_arg[[#This Row],[Monto]],datos_arg[[#This Row],[Monto]]*datos_arg[[#This Row],[TC]])</f>
        <v>36844.5</v>
      </c>
      <c r="X5889" s="16">
        <f>IFERROR(IF(datos_arg[[#This Row],[Moneda]]="USD",datos_arg[[#This Row],[Monto]],datos_arg[[#This Row],[Monto]]/datos_arg[[#This Row],[TC]]),0)</f>
        <v>219.96716417910449</v>
      </c>
      <c r="Y5889" s="14"/>
    </row>
    <row r="5890" spans="1:25" ht="15" customHeight="1" x14ac:dyDescent="0.25">
      <c r="A5890" s="14">
        <f t="shared" si="91"/>
        <v>5887</v>
      </c>
      <c r="B5890" s="1">
        <v>44383</v>
      </c>
      <c r="C5890" s="18">
        <f>+YEAR(datos_arg[[#This Row],[Fecha]])</f>
        <v>2021</v>
      </c>
      <c r="D5890" s="18">
        <f>+MONTH(datos_arg[[#This Row],[Fecha]])</f>
        <v>7</v>
      </c>
      <c r="E5890" s="14" t="s">
        <v>5358</v>
      </c>
      <c r="F5890" s="14" t="s">
        <v>4110</v>
      </c>
      <c r="G5890" s="14"/>
      <c r="H5890" s="14" t="s">
        <v>8103</v>
      </c>
      <c r="I5890" s="14" t="s">
        <v>8105</v>
      </c>
      <c r="J5890" s="14" t="s">
        <v>425</v>
      </c>
      <c r="K5890" s="14" t="s">
        <v>420</v>
      </c>
      <c r="L5890" s="14" t="s">
        <v>425</v>
      </c>
      <c r="M5890" s="14" t="s">
        <v>7143</v>
      </c>
      <c r="N5890" s="14" t="s">
        <v>7144</v>
      </c>
      <c r="O5890" s="14" t="s">
        <v>7145</v>
      </c>
      <c r="P5890" s="14" t="s">
        <v>7146</v>
      </c>
      <c r="Q5890" s="14">
        <v>1</v>
      </c>
      <c r="R5890" s="14" t="s">
        <v>4110</v>
      </c>
      <c r="S5890" s="14" t="s">
        <v>439</v>
      </c>
      <c r="T5890" s="35">
        <v>54000</v>
      </c>
      <c r="U5890" s="14" t="s">
        <v>4</v>
      </c>
      <c r="V5890" s="14">
        <v>167.5</v>
      </c>
      <c r="W5890" s="16">
        <f>+IF(datos_arg[[#This Row],[Moneda]]="ARS",datos_arg[[#This Row],[Monto]],datos_arg[[#This Row],[Monto]]*datos_arg[[#This Row],[TC]])</f>
        <v>54000</v>
      </c>
      <c r="X5890" s="16">
        <f>IFERROR(IF(datos_arg[[#This Row],[Moneda]]="USD",datos_arg[[#This Row],[Monto]],datos_arg[[#This Row],[Monto]]/datos_arg[[#This Row],[TC]]),0)</f>
        <v>322.38805970149252</v>
      </c>
      <c r="Y5890" s="14"/>
    </row>
    <row r="5891" spans="1:25" ht="15" customHeight="1" x14ac:dyDescent="0.25">
      <c r="A5891" s="14">
        <f t="shared" si="91"/>
        <v>5888</v>
      </c>
      <c r="B5891" s="1">
        <v>44383</v>
      </c>
      <c r="C5891" s="18">
        <f>+YEAR(datos_arg[[#This Row],[Fecha]])</f>
        <v>2021</v>
      </c>
      <c r="D5891" s="18">
        <f>+MONTH(datos_arg[[#This Row],[Fecha]])</f>
        <v>7</v>
      </c>
      <c r="E5891" s="14" t="s">
        <v>617</v>
      </c>
      <c r="F5891" s="14" t="s">
        <v>8101</v>
      </c>
      <c r="G5891" s="14"/>
      <c r="H5891" s="14" t="s">
        <v>8103</v>
      </c>
      <c r="I5891" s="14" t="s">
        <v>8105</v>
      </c>
      <c r="J5891" s="14" t="s">
        <v>422</v>
      </c>
      <c r="K5891" s="14"/>
      <c r="L5891" s="14" t="s">
        <v>426</v>
      </c>
      <c r="M5891" s="14" t="s">
        <v>3572</v>
      </c>
      <c r="N5891" s="14" t="s">
        <v>212</v>
      </c>
      <c r="O5891" s="14" t="s">
        <v>7147</v>
      </c>
      <c r="P5891" s="14" t="s">
        <v>7148</v>
      </c>
      <c r="Q5891" s="14">
        <v>30</v>
      </c>
      <c r="R5891" s="14" t="s">
        <v>8101</v>
      </c>
      <c r="S5891" s="14" t="s">
        <v>439</v>
      </c>
      <c r="T5891" s="35">
        <v>12780.72</v>
      </c>
      <c r="U5891" s="14" t="s">
        <v>4</v>
      </c>
      <c r="V5891" s="14">
        <v>167.5</v>
      </c>
      <c r="W5891" s="16">
        <f>+IF(datos_arg[[#This Row],[Moneda]]="ARS",datos_arg[[#This Row],[Monto]],datos_arg[[#This Row],[Monto]]*datos_arg[[#This Row],[TC]])</f>
        <v>12780.72</v>
      </c>
      <c r="X5891" s="16">
        <f>IFERROR(IF(datos_arg[[#This Row],[Moneda]]="USD",datos_arg[[#This Row],[Monto]],datos_arg[[#This Row],[Monto]]/datos_arg[[#This Row],[TC]]),0)</f>
        <v>76.302805970149251</v>
      </c>
      <c r="Y5891" s="14"/>
    </row>
    <row r="5892" spans="1:25" ht="15" customHeight="1" x14ac:dyDescent="0.25">
      <c r="A5892" s="14">
        <f t="shared" si="91"/>
        <v>5889</v>
      </c>
      <c r="B5892" s="1">
        <v>44383</v>
      </c>
      <c r="C5892" s="18">
        <f>+YEAR(datos_arg[[#This Row],[Fecha]])</f>
        <v>2021</v>
      </c>
      <c r="D5892" s="18">
        <f>+MONTH(datos_arg[[#This Row],[Fecha]])</f>
        <v>7</v>
      </c>
      <c r="E5892" s="14" t="s">
        <v>617</v>
      </c>
      <c r="F5892" s="14" t="s">
        <v>8101</v>
      </c>
      <c r="G5892" s="14"/>
      <c r="H5892" s="14" t="s">
        <v>8103</v>
      </c>
      <c r="I5892" s="14" t="s">
        <v>8105</v>
      </c>
      <c r="J5892" s="14" t="s">
        <v>425</v>
      </c>
      <c r="K5892" s="14" t="s">
        <v>420</v>
      </c>
      <c r="L5892" s="14" t="s">
        <v>425</v>
      </c>
      <c r="M5892" s="14" t="s">
        <v>1608</v>
      </c>
      <c r="N5892" s="14" t="s">
        <v>7149</v>
      </c>
      <c r="O5892" s="14" t="s">
        <v>7150</v>
      </c>
      <c r="P5892" s="6" t="s">
        <v>7057</v>
      </c>
      <c r="Q5892" s="14">
        <v>4</v>
      </c>
      <c r="R5892" s="14" t="s">
        <v>8101</v>
      </c>
      <c r="S5892" s="14" t="s">
        <v>439</v>
      </c>
      <c r="T5892" s="35">
        <v>28616</v>
      </c>
      <c r="U5892" s="14" t="s">
        <v>4</v>
      </c>
      <c r="V5892" s="14">
        <v>167.5</v>
      </c>
      <c r="W5892" s="16">
        <f>+IF(datos_arg[[#This Row],[Moneda]]="ARS",datos_arg[[#This Row],[Monto]],datos_arg[[#This Row],[Monto]]*datos_arg[[#This Row],[TC]])</f>
        <v>28616</v>
      </c>
      <c r="X5892" s="16">
        <f>IFERROR(IF(datos_arg[[#This Row],[Moneda]]="USD",datos_arg[[#This Row],[Monto]],datos_arg[[#This Row],[Monto]]/datos_arg[[#This Row],[TC]]),0)</f>
        <v>170.84179104477613</v>
      </c>
      <c r="Y5892" s="14"/>
    </row>
    <row r="5893" spans="1:25" ht="15" customHeight="1" x14ac:dyDescent="0.25">
      <c r="A5893" s="14">
        <f t="shared" si="91"/>
        <v>5890</v>
      </c>
      <c r="B5893" s="1">
        <v>44383</v>
      </c>
      <c r="C5893" s="18">
        <f>+YEAR(datos_arg[[#This Row],[Fecha]])</f>
        <v>2021</v>
      </c>
      <c r="D5893" s="18">
        <f>+MONTH(datos_arg[[#This Row],[Fecha]])</f>
        <v>7</v>
      </c>
      <c r="E5893" s="14" t="s">
        <v>1015</v>
      </c>
      <c r="F5893" s="14" t="s">
        <v>403</v>
      </c>
      <c r="G5893" s="14" t="s">
        <v>5383</v>
      </c>
      <c r="H5893" s="14" t="s">
        <v>6646</v>
      </c>
      <c r="I5893" s="14" t="s">
        <v>6775</v>
      </c>
      <c r="J5893" s="14" t="s">
        <v>7152</v>
      </c>
      <c r="K5893" s="14" t="s">
        <v>420</v>
      </c>
      <c r="L5893" s="14" t="s">
        <v>422</v>
      </c>
      <c r="M5893" s="14" t="s">
        <v>1526</v>
      </c>
      <c r="N5893" s="14" t="s">
        <v>7151</v>
      </c>
      <c r="O5893" s="14" t="s">
        <v>7155</v>
      </c>
      <c r="P5893" s="14" t="s">
        <v>7156</v>
      </c>
      <c r="Q5893" s="14">
        <v>10</v>
      </c>
      <c r="R5893" s="14" t="s">
        <v>5383</v>
      </c>
      <c r="S5893" s="14" t="s">
        <v>439</v>
      </c>
      <c r="T5893" s="35">
        <v>786.5</v>
      </c>
      <c r="U5893" s="14" t="s">
        <v>4</v>
      </c>
      <c r="V5893" s="14">
        <v>167.5</v>
      </c>
      <c r="W5893" s="16">
        <f>+IF(datos_arg[[#This Row],[Moneda]]="ARS",datos_arg[[#This Row],[Monto]],datos_arg[[#This Row],[Monto]]*datos_arg[[#This Row],[TC]])</f>
        <v>786.5</v>
      </c>
      <c r="X5893" s="16">
        <f>IFERROR(IF(datos_arg[[#This Row],[Moneda]]="USD",datos_arg[[#This Row],[Monto]],datos_arg[[#This Row],[Monto]]/datos_arg[[#This Row],[TC]]),0)</f>
        <v>4.6955223880597012</v>
      </c>
      <c r="Y5893" s="14"/>
    </row>
    <row r="5894" spans="1:25" ht="15" customHeight="1" x14ac:dyDescent="0.25">
      <c r="A5894" s="14">
        <f t="shared" ref="A5894:A5957" si="92">+A5893+1</f>
        <v>5891</v>
      </c>
      <c r="B5894" s="1">
        <v>44383</v>
      </c>
      <c r="C5894" s="18">
        <f>+YEAR(datos_arg[[#This Row],[Fecha]])</f>
        <v>2021</v>
      </c>
      <c r="D5894" s="18">
        <f>+MONTH(datos_arg[[#This Row],[Fecha]])</f>
        <v>7</v>
      </c>
      <c r="E5894" s="14" t="s">
        <v>5358</v>
      </c>
      <c r="F5894" s="14" t="s">
        <v>4109</v>
      </c>
      <c r="G5894" s="14"/>
      <c r="H5894" s="14" t="s">
        <v>6646</v>
      </c>
      <c r="I5894" s="14" t="s">
        <v>6775</v>
      </c>
      <c r="J5894" s="14" t="s">
        <v>7152</v>
      </c>
      <c r="K5894" s="14" t="s">
        <v>420</v>
      </c>
      <c r="L5894" s="14" t="s">
        <v>422</v>
      </c>
      <c r="M5894" s="14" t="s">
        <v>578</v>
      </c>
      <c r="N5894" s="14" t="s">
        <v>7151</v>
      </c>
      <c r="O5894" s="14" t="s">
        <v>7154</v>
      </c>
      <c r="P5894" s="14" t="s">
        <v>7156</v>
      </c>
      <c r="Q5894" s="14">
        <v>2</v>
      </c>
      <c r="R5894" s="14" t="s">
        <v>4109</v>
      </c>
      <c r="S5894" s="14" t="s">
        <v>439</v>
      </c>
      <c r="T5894" s="35">
        <v>435.6</v>
      </c>
      <c r="U5894" s="14" t="s">
        <v>4</v>
      </c>
      <c r="V5894" s="14">
        <v>167.5</v>
      </c>
      <c r="W5894" s="16">
        <f>+IF(datos_arg[[#This Row],[Moneda]]="ARS",datos_arg[[#This Row],[Monto]],datos_arg[[#This Row],[Monto]]*datos_arg[[#This Row],[TC]])</f>
        <v>435.6</v>
      </c>
      <c r="X5894" s="16">
        <f>IFERROR(IF(datos_arg[[#This Row],[Moneda]]="USD",datos_arg[[#This Row],[Monto]],datos_arg[[#This Row],[Monto]]/datos_arg[[#This Row],[TC]]),0)</f>
        <v>2.6005970149253734</v>
      </c>
      <c r="Y5894" s="14"/>
    </row>
    <row r="5895" spans="1:25" ht="15" customHeight="1" x14ac:dyDescent="0.25">
      <c r="A5895" s="14">
        <f t="shared" si="92"/>
        <v>5892</v>
      </c>
      <c r="B5895" s="1">
        <v>44383</v>
      </c>
      <c r="C5895" s="18">
        <f>+YEAR(datos_arg[[#This Row],[Fecha]])</f>
        <v>2021</v>
      </c>
      <c r="D5895" s="18">
        <f>+MONTH(datos_arg[[#This Row],[Fecha]])</f>
        <v>7</v>
      </c>
      <c r="E5895" s="14" t="s">
        <v>5358</v>
      </c>
      <c r="F5895" s="14" t="s">
        <v>4110</v>
      </c>
      <c r="G5895" s="14"/>
      <c r="H5895" s="14" t="s">
        <v>6646</v>
      </c>
      <c r="I5895" s="14" t="s">
        <v>6775</v>
      </c>
      <c r="J5895" s="14" t="s">
        <v>7152</v>
      </c>
      <c r="K5895" s="14" t="s">
        <v>420</v>
      </c>
      <c r="L5895" s="14" t="s">
        <v>425</v>
      </c>
      <c r="M5895" s="14" t="s">
        <v>7152</v>
      </c>
      <c r="N5895" s="14" t="s">
        <v>7151</v>
      </c>
      <c r="O5895" s="14" t="s">
        <v>7153</v>
      </c>
      <c r="P5895" s="6" t="s">
        <v>7156</v>
      </c>
      <c r="Q5895" s="14">
        <v>1</v>
      </c>
      <c r="R5895" s="14" t="s">
        <v>4110</v>
      </c>
      <c r="S5895" s="14" t="s">
        <v>439</v>
      </c>
      <c r="T5895" s="35">
        <v>3654.2</v>
      </c>
      <c r="U5895" s="14" t="s">
        <v>4</v>
      </c>
      <c r="V5895" s="14">
        <v>167.5</v>
      </c>
      <c r="W5895" s="16">
        <f>+IF(datos_arg[[#This Row],[Moneda]]="ARS",datos_arg[[#This Row],[Monto]],datos_arg[[#This Row],[Monto]]*datos_arg[[#This Row],[TC]])</f>
        <v>3654.2</v>
      </c>
      <c r="X5895" s="16">
        <f>IFERROR(IF(datos_arg[[#This Row],[Moneda]]="USD",datos_arg[[#This Row],[Monto]],datos_arg[[#This Row],[Monto]]/datos_arg[[#This Row],[TC]]),0)</f>
        <v>21.816119402985073</v>
      </c>
      <c r="Y5895" s="14"/>
    </row>
    <row r="5896" spans="1:25" ht="15" customHeight="1" x14ac:dyDescent="0.25">
      <c r="A5896" s="14">
        <f t="shared" si="92"/>
        <v>5893</v>
      </c>
      <c r="B5896" s="1">
        <v>44383</v>
      </c>
      <c r="C5896" s="18">
        <f>+YEAR(datos_arg[[#This Row],[Fecha]])</f>
        <v>2021</v>
      </c>
      <c r="D5896" s="18">
        <f>+MONTH(datos_arg[[#This Row],[Fecha]])</f>
        <v>7</v>
      </c>
      <c r="E5896" s="14" t="s">
        <v>5358</v>
      </c>
      <c r="F5896" s="14" t="s">
        <v>4109</v>
      </c>
      <c r="G5896" s="14"/>
      <c r="H5896" s="14" t="s">
        <v>6646</v>
      </c>
      <c r="I5896" s="14" t="s">
        <v>6775</v>
      </c>
      <c r="J5896" s="14" t="s">
        <v>7152</v>
      </c>
      <c r="K5896" s="14" t="s">
        <v>420</v>
      </c>
      <c r="L5896" s="14" t="s">
        <v>422</v>
      </c>
      <c r="M5896" s="14" t="s">
        <v>665</v>
      </c>
      <c r="N5896" s="14" t="s">
        <v>7151</v>
      </c>
      <c r="O5896" s="14" t="s">
        <v>7717</v>
      </c>
      <c r="P5896" s="14" t="s">
        <v>7156</v>
      </c>
      <c r="Q5896" s="14">
        <v>1</v>
      </c>
      <c r="R5896" s="14" t="s">
        <v>4109</v>
      </c>
      <c r="S5896" s="14" t="s">
        <v>439</v>
      </c>
      <c r="T5896" s="35">
        <v>363.7</v>
      </c>
      <c r="U5896" s="14" t="s">
        <v>4</v>
      </c>
      <c r="V5896" s="14">
        <v>167.5</v>
      </c>
      <c r="W5896" s="16">
        <f>+IF(datos_arg[[#This Row],[Moneda]]="ARS",datos_arg[[#This Row],[Monto]],datos_arg[[#This Row],[Monto]]*datos_arg[[#This Row],[TC]])</f>
        <v>363.7</v>
      </c>
      <c r="X5896" s="16">
        <f>IFERROR(IF(datos_arg[[#This Row],[Moneda]]="USD",datos_arg[[#This Row],[Monto]],datos_arg[[#This Row],[Monto]]/datos_arg[[#This Row],[TC]]),0)</f>
        <v>2.1713432835820896</v>
      </c>
      <c r="Y5896" s="14"/>
    </row>
    <row r="5897" spans="1:25" ht="15" customHeight="1" x14ac:dyDescent="0.25">
      <c r="A5897" s="14">
        <f t="shared" si="92"/>
        <v>5894</v>
      </c>
      <c r="B5897" s="1">
        <v>44383</v>
      </c>
      <c r="C5897" s="18">
        <f>+YEAR(datos_arg[[#This Row],[Fecha]])</f>
        <v>2021</v>
      </c>
      <c r="D5897" s="18">
        <f>+MONTH(datos_arg[[#This Row],[Fecha]])</f>
        <v>7</v>
      </c>
      <c r="E5897" s="14" t="s">
        <v>1015</v>
      </c>
      <c r="F5897" s="14" t="s">
        <v>403</v>
      </c>
      <c r="G5897" s="14" t="s">
        <v>970</v>
      </c>
      <c r="H5897" s="14" t="s">
        <v>7132</v>
      </c>
      <c r="I5897" s="14" t="s">
        <v>7132</v>
      </c>
      <c r="J5897" s="14" t="s">
        <v>425</v>
      </c>
      <c r="K5897" s="14"/>
      <c r="L5897" s="14" t="s">
        <v>425</v>
      </c>
      <c r="M5897" s="14" t="s">
        <v>493</v>
      </c>
      <c r="N5897" s="14" t="s">
        <v>26</v>
      </c>
      <c r="O5897" s="14" t="s">
        <v>3764</v>
      </c>
      <c r="P5897" s="14" t="s">
        <v>6434</v>
      </c>
      <c r="Q5897" s="14"/>
      <c r="R5897" s="14" t="s">
        <v>970</v>
      </c>
      <c r="S5897" s="14" t="s">
        <v>439</v>
      </c>
      <c r="T5897" s="35">
        <v>1600</v>
      </c>
      <c r="U5897" s="14" t="s">
        <v>4</v>
      </c>
      <c r="V5897" s="14">
        <v>167.5</v>
      </c>
      <c r="W5897" s="16">
        <f>+IF(datos_arg[[#This Row],[Moneda]]="ARS",datos_arg[[#This Row],[Monto]],datos_arg[[#This Row],[Monto]]*datos_arg[[#This Row],[TC]])</f>
        <v>1600</v>
      </c>
      <c r="X5897" s="16">
        <f>IFERROR(IF(datos_arg[[#This Row],[Moneda]]="USD",datos_arg[[#This Row],[Monto]],datos_arg[[#This Row],[Monto]]/datos_arg[[#This Row],[TC]]),0)</f>
        <v>9.5522388059701484</v>
      </c>
      <c r="Y5897" s="14"/>
    </row>
    <row r="5898" spans="1:25" ht="15" customHeight="1" x14ac:dyDescent="0.25">
      <c r="A5898" s="14">
        <f t="shared" si="92"/>
        <v>5895</v>
      </c>
      <c r="B5898" s="1">
        <v>44383</v>
      </c>
      <c r="C5898" s="18">
        <f>+YEAR(datos_arg[[#This Row],[Fecha]])</f>
        <v>2021</v>
      </c>
      <c r="D5898" s="18">
        <f>+MONTH(datos_arg[[#This Row],[Fecha]])</f>
        <v>7</v>
      </c>
      <c r="E5898" s="14" t="s">
        <v>1015</v>
      </c>
      <c r="F5898" s="14" t="s">
        <v>403</v>
      </c>
      <c r="G5898" s="14" t="s">
        <v>5383</v>
      </c>
      <c r="H5898" s="14" t="s">
        <v>6646</v>
      </c>
      <c r="I5898" s="14" t="s">
        <v>7132</v>
      </c>
      <c r="J5898" s="14" t="s">
        <v>425</v>
      </c>
      <c r="K5898" s="14"/>
      <c r="L5898" s="14" t="s">
        <v>425</v>
      </c>
      <c r="M5898" s="14" t="s">
        <v>6776</v>
      </c>
      <c r="N5898" s="14" t="s">
        <v>524</v>
      </c>
      <c r="O5898" s="14" t="s">
        <v>7157</v>
      </c>
      <c r="P5898" s="14" t="s">
        <v>6434</v>
      </c>
      <c r="Q5898" s="14">
        <v>5</v>
      </c>
      <c r="R5898" s="14" t="s">
        <v>5383</v>
      </c>
      <c r="S5898" s="14" t="s">
        <v>439</v>
      </c>
      <c r="T5898" s="35">
        <v>1000</v>
      </c>
      <c r="U5898" s="14" t="s">
        <v>4</v>
      </c>
      <c r="V5898" s="14">
        <v>167.5</v>
      </c>
      <c r="W5898" s="16">
        <f>+IF(datos_arg[[#This Row],[Moneda]]="ARS",datos_arg[[#This Row],[Monto]],datos_arg[[#This Row],[Monto]]*datos_arg[[#This Row],[TC]])</f>
        <v>1000</v>
      </c>
      <c r="X5898" s="16">
        <f>IFERROR(IF(datos_arg[[#This Row],[Moneda]]="USD",datos_arg[[#This Row],[Monto]],datos_arg[[#This Row],[Monto]]/datos_arg[[#This Row],[TC]]),0)</f>
        <v>5.9701492537313436</v>
      </c>
      <c r="Y5898" s="14"/>
    </row>
    <row r="5899" spans="1:25" ht="15" customHeight="1" x14ac:dyDescent="0.25">
      <c r="A5899" s="14">
        <f t="shared" si="92"/>
        <v>5896</v>
      </c>
      <c r="B5899" s="1">
        <v>44383</v>
      </c>
      <c r="C5899" s="18">
        <f>+YEAR(datos_arg[[#This Row],[Fecha]])</f>
        <v>2021</v>
      </c>
      <c r="D5899" s="18">
        <f>+MONTH(datos_arg[[#This Row],[Fecha]])</f>
        <v>7</v>
      </c>
      <c r="E5899" s="14" t="s">
        <v>1015</v>
      </c>
      <c r="F5899" s="14" t="s">
        <v>403</v>
      </c>
      <c r="G5899" s="14" t="s">
        <v>5383</v>
      </c>
      <c r="H5899" s="14" t="s">
        <v>8103</v>
      </c>
      <c r="I5899" s="14" t="s">
        <v>8105</v>
      </c>
      <c r="J5899" s="14" t="s">
        <v>425</v>
      </c>
      <c r="K5899" s="14"/>
      <c r="L5899" s="14" t="s">
        <v>425</v>
      </c>
      <c r="M5899" s="14" t="s">
        <v>1691</v>
      </c>
      <c r="N5899" s="14" t="s">
        <v>524</v>
      </c>
      <c r="O5899" s="14" t="s">
        <v>7158</v>
      </c>
      <c r="P5899" s="14" t="s">
        <v>6434</v>
      </c>
      <c r="Q5899" s="14"/>
      <c r="R5899" s="14" t="s">
        <v>5383</v>
      </c>
      <c r="S5899" s="14" t="s">
        <v>439</v>
      </c>
      <c r="T5899" s="35">
        <v>1550</v>
      </c>
      <c r="U5899" s="14" t="s">
        <v>4</v>
      </c>
      <c r="V5899" s="14">
        <v>167.5</v>
      </c>
      <c r="W5899" s="16">
        <f>+IF(datos_arg[[#This Row],[Moneda]]="ARS",datos_arg[[#This Row],[Monto]],datos_arg[[#This Row],[Monto]]*datos_arg[[#This Row],[TC]])</f>
        <v>1550</v>
      </c>
      <c r="X5899" s="16">
        <f>IFERROR(IF(datos_arg[[#This Row],[Moneda]]="USD",datos_arg[[#This Row],[Monto]],datos_arg[[#This Row],[Monto]]/datos_arg[[#This Row],[TC]]),0)</f>
        <v>9.2537313432835813</v>
      </c>
      <c r="Y5899" s="14"/>
    </row>
    <row r="5900" spans="1:25" ht="15" customHeight="1" x14ac:dyDescent="0.25">
      <c r="A5900" s="14">
        <f t="shared" si="92"/>
        <v>5897</v>
      </c>
      <c r="B5900" s="1">
        <v>44383</v>
      </c>
      <c r="C5900" s="18">
        <f>+YEAR(datos_arg[[#This Row],[Fecha]])</f>
        <v>2021</v>
      </c>
      <c r="D5900" s="18">
        <f>+MONTH(datos_arg[[#This Row],[Fecha]])</f>
        <v>7</v>
      </c>
      <c r="E5900" s="14" t="s">
        <v>1016</v>
      </c>
      <c r="F5900" s="14" t="s">
        <v>404</v>
      </c>
      <c r="G5900" s="14"/>
      <c r="H5900" s="14" t="s">
        <v>433</v>
      </c>
      <c r="I5900" s="14" t="s">
        <v>6718</v>
      </c>
      <c r="J5900" s="14" t="s">
        <v>425</v>
      </c>
      <c r="K5900" s="14"/>
      <c r="L5900" s="14" t="s">
        <v>425</v>
      </c>
      <c r="M5900" s="14" t="s">
        <v>954</v>
      </c>
      <c r="N5900" s="14" t="s">
        <v>954</v>
      </c>
      <c r="O5900" s="14" t="s">
        <v>7821</v>
      </c>
      <c r="P5900" s="14" t="s">
        <v>7005</v>
      </c>
      <c r="Q5900" s="14"/>
      <c r="R5900" s="14" t="s">
        <v>404</v>
      </c>
      <c r="S5900" s="14" t="s">
        <v>439</v>
      </c>
      <c r="T5900" s="35">
        <v>8222.34</v>
      </c>
      <c r="U5900" s="14" t="s">
        <v>4</v>
      </c>
      <c r="V5900" s="14">
        <v>167.5</v>
      </c>
      <c r="W5900" s="16">
        <f>+IF(datos_arg[[#This Row],[Moneda]]="ARS",datos_arg[[#This Row],[Monto]],datos_arg[[#This Row],[Monto]]*datos_arg[[#This Row],[TC]])</f>
        <v>8222.34</v>
      </c>
      <c r="X5900" s="16">
        <f>IFERROR(IF(datos_arg[[#This Row],[Moneda]]="USD",datos_arg[[#This Row],[Monto]],datos_arg[[#This Row],[Monto]]/datos_arg[[#This Row],[TC]]),0)</f>
        <v>49.088597014925377</v>
      </c>
      <c r="Y5900" s="14"/>
    </row>
    <row r="5901" spans="1:25" ht="15" customHeight="1" x14ac:dyDescent="0.25">
      <c r="A5901" s="14">
        <f t="shared" si="92"/>
        <v>5898</v>
      </c>
      <c r="B5901" s="1">
        <v>44383</v>
      </c>
      <c r="C5901" s="18">
        <f>+YEAR(datos_arg[[#This Row],[Fecha]])</f>
        <v>2021</v>
      </c>
      <c r="D5901" s="18">
        <f>+MONTH(datos_arg[[#This Row],[Fecha]])</f>
        <v>7</v>
      </c>
      <c r="E5901" s="14" t="s">
        <v>1015</v>
      </c>
      <c r="F5901" s="14" t="s">
        <v>403</v>
      </c>
      <c r="G5901" s="14" t="s">
        <v>5383</v>
      </c>
      <c r="H5901" s="14" t="s">
        <v>6646</v>
      </c>
      <c r="I5901" s="14" t="s">
        <v>7132</v>
      </c>
      <c r="J5901" s="14" t="s">
        <v>425</v>
      </c>
      <c r="K5901" s="14"/>
      <c r="L5901" s="14" t="s">
        <v>425</v>
      </c>
      <c r="M5901" s="14" t="s">
        <v>815</v>
      </c>
      <c r="N5901" s="14" t="s">
        <v>7159</v>
      </c>
      <c r="O5901" s="14" t="s">
        <v>7160</v>
      </c>
      <c r="P5901" s="14" t="s">
        <v>7161</v>
      </c>
      <c r="Q5901" s="14">
        <v>10</v>
      </c>
      <c r="R5901" s="14" t="s">
        <v>5383</v>
      </c>
      <c r="S5901" s="14" t="s">
        <v>439</v>
      </c>
      <c r="T5901" s="35">
        <v>4300</v>
      </c>
      <c r="U5901" s="14" t="s">
        <v>4</v>
      </c>
      <c r="V5901" s="14">
        <v>167.5</v>
      </c>
      <c r="W5901" s="16">
        <f>+IF(datos_arg[[#This Row],[Moneda]]="ARS",datos_arg[[#This Row],[Monto]],datos_arg[[#This Row],[Monto]]*datos_arg[[#This Row],[TC]])</f>
        <v>4300</v>
      </c>
      <c r="X5901" s="16">
        <f>IFERROR(IF(datos_arg[[#This Row],[Moneda]]="USD",datos_arg[[#This Row],[Monto]],datos_arg[[#This Row],[Monto]]/datos_arg[[#This Row],[TC]]),0)</f>
        <v>25.671641791044777</v>
      </c>
      <c r="Y5901" s="14"/>
    </row>
    <row r="5902" spans="1:25" ht="15" customHeight="1" x14ac:dyDescent="0.25">
      <c r="A5902" s="14">
        <f t="shared" si="92"/>
        <v>5899</v>
      </c>
      <c r="B5902" s="1">
        <v>44383</v>
      </c>
      <c r="C5902" s="18">
        <f>+YEAR(datos_arg[[#This Row],[Fecha]])</f>
        <v>2021</v>
      </c>
      <c r="D5902" s="18">
        <f>+MONTH(datos_arg[[#This Row],[Fecha]])</f>
        <v>7</v>
      </c>
      <c r="E5902" s="14" t="s">
        <v>1015</v>
      </c>
      <c r="F5902" s="14" t="s">
        <v>403</v>
      </c>
      <c r="G5902" s="14" t="s">
        <v>5383</v>
      </c>
      <c r="H5902" s="14" t="s">
        <v>6646</v>
      </c>
      <c r="I5902" s="14" t="s">
        <v>7132</v>
      </c>
      <c r="J5902" s="14" t="s">
        <v>425</v>
      </c>
      <c r="K5902" s="14"/>
      <c r="L5902" s="14" t="s">
        <v>425</v>
      </c>
      <c r="M5902" s="14" t="s">
        <v>269</v>
      </c>
      <c r="N5902" s="14" t="s">
        <v>7159</v>
      </c>
      <c r="O5902" s="14" t="s">
        <v>7162</v>
      </c>
      <c r="P5902" s="14" t="s">
        <v>7161</v>
      </c>
      <c r="Q5902" s="14"/>
      <c r="R5902" s="14" t="s">
        <v>5383</v>
      </c>
      <c r="S5902" s="14" t="s">
        <v>439</v>
      </c>
      <c r="T5902" s="35">
        <v>1800</v>
      </c>
      <c r="U5902" s="14" t="s">
        <v>4</v>
      </c>
      <c r="V5902" s="14">
        <v>167.5</v>
      </c>
      <c r="W5902" s="16">
        <f>+IF(datos_arg[[#This Row],[Moneda]]="ARS",datos_arg[[#This Row],[Monto]],datos_arg[[#This Row],[Monto]]*datos_arg[[#This Row],[TC]])</f>
        <v>1800</v>
      </c>
      <c r="X5902" s="16">
        <f>IFERROR(IF(datos_arg[[#This Row],[Moneda]]="USD",datos_arg[[#This Row],[Monto]],datos_arg[[#This Row],[Monto]]/datos_arg[[#This Row],[TC]]),0)</f>
        <v>10.746268656716419</v>
      </c>
      <c r="Y5902" s="14"/>
    </row>
    <row r="5903" spans="1:25" ht="15" customHeight="1" x14ac:dyDescent="0.25">
      <c r="A5903" s="14">
        <f t="shared" si="92"/>
        <v>5900</v>
      </c>
      <c r="B5903" s="1">
        <v>44383</v>
      </c>
      <c r="C5903" s="18">
        <f>+YEAR(datos_arg[[#This Row],[Fecha]])</f>
        <v>2021</v>
      </c>
      <c r="D5903" s="18">
        <f>+MONTH(datos_arg[[#This Row],[Fecha]])</f>
        <v>7</v>
      </c>
      <c r="E5903" s="14" t="s">
        <v>617</v>
      </c>
      <c r="F5903" s="14" t="s">
        <v>6651</v>
      </c>
      <c r="G5903" s="14"/>
      <c r="H5903" s="14" t="s">
        <v>532</v>
      </c>
      <c r="I5903" s="14" t="s">
        <v>7132</v>
      </c>
      <c r="J5903" s="14" t="s">
        <v>472</v>
      </c>
      <c r="K5903" s="14" t="s">
        <v>421</v>
      </c>
      <c r="L5903" s="14" t="s">
        <v>425</v>
      </c>
      <c r="M5903" s="14" t="s">
        <v>776</v>
      </c>
      <c r="N5903" s="14" t="s">
        <v>7163</v>
      </c>
      <c r="O5903" s="14" t="s">
        <v>7164</v>
      </c>
      <c r="P5903" s="14" t="s">
        <v>7165</v>
      </c>
      <c r="Q5903" s="14">
        <v>4</v>
      </c>
      <c r="R5903" s="14" t="s">
        <v>6651</v>
      </c>
      <c r="S5903" s="14" t="s">
        <v>439</v>
      </c>
      <c r="T5903" s="35">
        <v>19298.439999999999</v>
      </c>
      <c r="U5903" s="14" t="s">
        <v>4</v>
      </c>
      <c r="V5903" s="14">
        <v>167.5</v>
      </c>
      <c r="W5903" s="16">
        <f>+IF(datos_arg[[#This Row],[Moneda]]="ARS",datos_arg[[#This Row],[Monto]],datos_arg[[#This Row],[Monto]]*datos_arg[[#This Row],[TC]])</f>
        <v>19298.439999999999</v>
      </c>
      <c r="X5903" s="16">
        <f>IFERROR(IF(datos_arg[[#This Row],[Moneda]]="USD",datos_arg[[#This Row],[Monto]],datos_arg[[#This Row],[Monto]]/datos_arg[[#This Row],[TC]]),0)</f>
        <v>115.2145671641791</v>
      </c>
      <c r="Y5903" s="14"/>
    </row>
    <row r="5904" spans="1:25" ht="15" customHeight="1" x14ac:dyDescent="0.25">
      <c r="A5904" s="14">
        <f t="shared" si="92"/>
        <v>5901</v>
      </c>
      <c r="B5904" s="1">
        <v>44383</v>
      </c>
      <c r="C5904" s="18">
        <f>+YEAR(datos_arg[[#This Row],[Fecha]])</f>
        <v>2021</v>
      </c>
      <c r="D5904" s="18">
        <f>+MONTH(datos_arg[[#This Row],[Fecha]])</f>
        <v>7</v>
      </c>
      <c r="E5904" s="14" t="s">
        <v>449</v>
      </c>
      <c r="F5904" s="14" t="s">
        <v>505</v>
      </c>
      <c r="G5904" s="14"/>
      <c r="H5904" s="14" t="s">
        <v>7132</v>
      </c>
      <c r="I5904" s="14" t="s">
        <v>7132</v>
      </c>
      <c r="J5904" s="14" t="s">
        <v>425</v>
      </c>
      <c r="K5904" s="14"/>
      <c r="L5904" s="14" t="s">
        <v>425</v>
      </c>
      <c r="M5904" s="14" t="s">
        <v>613</v>
      </c>
      <c r="N5904" s="14" t="s">
        <v>2273</v>
      </c>
      <c r="O5904" s="14" t="s">
        <v>2592</v>
      </c>
      <c r="P5904" s="14"/>
      <c r="Q5904" s="14"/>
      <c r="R5904" s="14" t="s">
        <v>505</v>
      </c>
      <c r="S5904" s="14" t="s">
        <v>613</v>
      </c>
      <c r="T5904" s="35">
        <v>25.08</v>
      </c>
      <c r="U5904" s="14" t="s">
        <v>4</v>
      </c>
      <c r="V5904" s="14">
        <v>167.5</v>
      </c>
      <c r="W5904" s="16">
        <f>+IF(datos_arg[[#This Row],[Moneda]]="ARS",datos_arg[[#This Row],[Monto]],datos_arg[[#This Row],[Monto]]*datos_arg[[#This Row],[TC]])</f>
        <v>25.08</v>
      </c>
      <c r="X5904" s="16">
        <f>IFERROR(IF(datos_arg[[#This Row],[Moneda]]="USD",datos_arg[[#This Row],[Monto]],datos_arg[[#This Row],[Monto]]/datos_arg[[#This Row],[TC]]),0)</f>
        <v>0.14973134328358209</v>
      </c>
      <c r="Y5904" s="14"/>
    </row>
    <row r="5905" spans="1:25" x14ac:dyDescent="0.25">
      <c r="A5905" s="14">
        <f t="shared" si="92"/>
        <v>5902</v>
      </c>
      <c r="B5905" s="1">
        <v>44383</v>
      </c>
      <c r="C5905" s="18">
        <f>+YEAR(datos_arg[[#This Row],[Fecha]])</f>
        <v>2021</v>
      </c>
      <c r="D5905" s="18">
        <f>+MONTH(datos_arg[[#This Row],[Fecha]])</f>
        <v>7</v>
      </c>
      <c r="E5905" s="14" t="s">
        <v>5358</v>
      </c>
      <c r="F5905" s="14" t="s">
        <v>4108</v>
      </c>
      <c r="G5905" s="14"/>
      <c r="H5905" s="14" t="s">
        <v>433</v>
      </c>
      <c r="I5905" s="14" t="s">
        <v>6718</v>
      </c>
      <c r="J5905" s="14" t="s">
        <v>425</v>
      </c>
      <c r="K5905" s="14"/>
      <c r="L5905" s="14" t="s">
        <v>425</v>
      </c>
      <c r="M5905" s="14" t="s">
        <v>4414</v>
      </c>
      <c r="N5905" s="14" t="s">
        <v>4414</v>
      </c>
      <c r="O5905" s="14" t="s">
        <v>7166</v>
      </c>
      <c r="P5905" s="14"/>
      <c r="Q5905" s="14"/>
      <c r="R5905" s="14" t="s">
        <v>4108</v>
      </c>
      <c r="S5905" s="14" t="s">
        <v>440</v>
      </c>
      <c r="T5905" s="35">
        <v>3500</v>
      </c>
      <c r="U5905" s="14" t="s">
        <v>2</v>
      </c>
      <c r="V5905" s="14">
        <v>167.5</v>
      </c>
      <c r="W5905" s="16">
        <f>+IF(datos_arg[[#This Row],[Moneda]]="ARS",datos_arg[[#This Row],[Monto]],datos_arg[[#This Row],[Monto]]*datos_arg[[#This Row],[TC]])</f>
        <v>586250</v>
      </c>
      <c r="X5905" s="16">
        <f>IFERROR(IF(datos_arg[[#This Row],[Moneda]]="USD",datos_arg[[#This Row],[Monto]],datos_arg[[#This Row],[Monto]]/datos_arg[[#This Row],[TC]]),0)</f>
        <v>3500</v>
      </c>
      <c r="Y5905" s="14"/>
    </row>
    <row r="5906" spans="1:25" ht="15" customHeight="1" x14ac:dyDescent="0.25">
      <c r="A5906" s="14">
        <f t="shared" si="92"/>
        <v>5903</v>
      </c>
      <c r="B5906" s="1">
        <v>44383</v>
      </c>
      <c r="C5906" s="18">
        <f>+YEAR(datos_arg[[#This Row],[Fecha]])</f>
        <v>2021</v>
      </c>
      <c r="D5906" s="18">
        <f>+MONTH(datos_arg[[#This Row],[Fecha]])</f>
        <v>7</v>
      </c>
      <c r="E5906" s="14" t="s">
        <v>1015</v>
      </c>
      <c r="F5906" s="14" t="s">
        <v>430</v>
      </c>
      <c r="G5906" s="14"/>
      <c r="H5906" s="14" t="s">
        <v>7132</v>
      </c>
      <c r="I5906" s="14" t="s">
        <v>7132</v>
      </c>
      <c r="J5906" s="14" t="s">
        <v>425</v>
      </c>
      <c r="K5906" s="14"/>
      <c r="L5906" s="14" t="s">
        <v>425</v>
      </c>
      <c r="M5906" s="14" t="s">
        <v>3961</v>
      </c>
      <c r="N5906" s="14" t="s">
        <v>4625</v>
      </c>
      <c r="O5906" s="14" t="s">
        <v>4938</v>
      </c>
      <c r="P5906" s="14"/>
      <c r="Q5906" s="14"/>
      <c r="R5906" s="14" t="s">
        <v>430</v>
      </c>
      <c r="S5906" s="14" t="s">
        <v>439</v>
      </c>
      <c r="T5906" s="35">
        <v>24000</v>
      </c>
      <c r="U5906" s="14" t="s">
        <v>4</v>
      </c>
      <c r="V5906" s="14">
        <v>167.5</v>
      </c>
      <c r="W5906" s="16">
        <f>+IF(datos_arg[[#This Row],[Moneda]]="ARS",datos_arg[[#This Row],[Monto]],datos_arg[[#This Row],[Monto]]*datos_arg[[#This Row],[TC]])</f>
        <v>24000</v>
      </c>
      <c r="X5906" s="16">
        <f>IFERROR(IF(datos_arg[[#This Row],[Moneda]]="USD",datos_arg[[#This Row],[Monto]],datos_arg[[#This Row],[Monto]]/datos_arg[[#This Row],[TC]]),0)</f>
        <v>143.28358208955223</v>
      </c>
      <c r="Y5906" s="14"/>
    </row>
    <row r="5907" spans="1:25" ht="15" customHeight="1" x14ac:dyDescent="0.25">
      <c r="A5907" s="14">
        <f t="shared" si="92"/>
        <v>5904</v>
      </c>
      <c r="B5907" s="1">
        <v>44384</v>
      </c>
      <c r="C5907" s="18">
        <f>+YEAR(datos_arg[[#This Row],[Fecha]])</f>
        <v>2021</v>
      </c>
      <c r="D5907" s="18">
        <f>+MONTH(datos_arg[[#This Row],[Fecha]])</f>
        <v>7</v>
      </c>
      <c r="E5907" s="14" t="s">
        <v>617</v>
      </c>
      <c r="F5907" s="14" t="s">
        <v>5384</v>
      </c>
      <c r="G5907" s="14"/>
      <c r="H5907" s="14" t="s">
        <v>6649</v>
      </c>
      <c r="I5907" s="14" t="s">
        <v>7167</v>
      </c>
      <c r="J5907" s="14" t="s">
        <v>6683</v>
      </c>
      <c r="K5907" s="14" t="s">
        <v>421</v>
      </c>
      <c r="L5907" s="14" t="s">
        <v>422</v>
      </c>
      <c r="M5907" s="14" t="s">
        <v>6683</v>
      </c>
      <c r="N5907" s="14" t="s">
        <v>3532</v>
      </c>
      <c r="O5907" s="14" t="s">
        <v>7168</v>
      </c>
      <c r="P5907" s="14" t="s">
        <v>7169</v>
      </c>
      <c r="Q5907" s="14">
        <v>1</v>
      </c>
      <c r="R5907" s="14" t="s">
        <v>5384</v>
      </c>
      <c r="S5907" s="14" t="s">
        <v>439</v>
      </c>
      <c r="T5907" s="35">
        <v>9240</v>
      </c>
      <c r="U5907" s="14" t="s">
        <v>4</v>
      </c>
      <c r="V5907" s="14">
        <v>167.5</v>
      </c>
      <c r="W5907" s="16">
        <f>+IF(datos_arg[[#This Row],[Moneda]]="ARS",datos_arg[[#This Row],[Monto]],datos_arg[[#This Row],[Monto]]*datos_arg[[#This Row],[TC]])</f>
        <v>9240</v>
      </c>
      <c r="X5907" s="16">
        <f>IFERROR(IF(datos_arg[[#This Row],[Moneda]]="USD",datos_arg[[#This Row],[Monto]],datos_arg[[#This Row],[Monto]]/datos_arg[[#This Row],[TC]]),0)</f>
        <v>55.164179104477611</v>
      </c>
      <c r="Y5907" s="14"/>
    </row>
    <row r="5908" spans="1:25" ht="15" customHeight="1" x14ac:dyDescent="0.25">
      <c r="A5908" s="14">
        <f t="shared" si="92"/>
        <v>5905</v>
      </c>
      <c r="B5908" s="1">
        <v>44384</v>
      </c>
      <c r="C5908" s="18">
        <f>+YEAR(datos_arg[[#This Row],[Fecha]])</f>
        <v>2021</v>
      </c>
      <c r="D5908" s="18">
        <f>+MONTH(datos_arg[[#This Row],[Fecha]])</f>
        <v>7</v>
      </c>
      <c r="E5908" s="14" t="s">
        <v>1016</v>
      </c>
      <c r="F5908" s="14" t="s">
        <v>404</v>
      </c>
      <c r="G5908" s="14"/>
      <c r="H5908" s="14" t="s">
        <v>6646</v>
      </c>
      <c r="I5908" s="14" t="s">
        <v>7132</v>
      </c>
      <c r="J5908" s="14" t="s">
        <v>425</v>
      </c>
      <c r="K5908" s="14"/>
      <c r="L5908" s="14" t="s">
        <v>425</v>
      </c>
      <c r="M5908" s="14" t="s">
        <v>3475</v>
      </c>
      <c r="N5908" s="14" t="s">
        <v>3475</v>
      </c>
      <c r="O5908" s="14" t="s">
        <v>7170</v>
      </c>
      <c r="P5908" s="14" t="s">
        <v>7005</v>
      </c>
      <c r="Q5908" s="14"/>
      <c r="R5908" s="14" t="s">
        <v>404</v>
      </c>
      <c r="S5908" s="14" t="s">
        <v>613</v>
      </c>
      <c r="T5908" s="35">
        <v>1228.5</v>
      </c>
      <c r="U5908" s="14" t="s">
        <v>4</v>
      </c>
      <c r="V5908" s="14">
        <v>167.5</v>
      </c>
      <c r="W5908" s="16">
        <f>+IF(datos_arg[[#This Row],[Moneda]]="ARS",datos_arg[[#This Row],[Monto]],datos_arg[[#This Row],[Monto]]*datos_arg[[#This Row],[TC]])</f>
        <v>1228.5</v>
      </c>
      <c r="X5908" s="16">
        <f>IFERROR(IF(datos_arg[[#This Row],[Moneda]]="USD",datos_arg[[#This Row],[Monto]],datos_arg[[#This Row],[Monto]]/datos_arg[[#This Row],[TC]]),0)</f>
        <v>7.3343283582089551</v>
      </c>
      <c r="Y5908" s="14"/>
    </row>
    <row r="5909" spans="1:25" ht="15" customHeight="1" x14ac:dyDescent="0.25">
      <c r="A5909" s="14">
        <f t="shared" si="92"/>
        <v>5906</v>
      </c>
      <c r="B5909" s="1">
        <v>44384</v>
      </c>
      <c r="C5909" s="18">
        <f>+YEAR(datos_arg[[#This Row],[Fecha]])</f>
        <v>2021</v>
      </c>
      <c r="D5909" s="18">
        <f>+MONTH(datos_arg[[#This Row],[Fecha]])</f>
        <v>7</v>
      </c>
      <c r="E5909" s="14" t="s">
        <v>1015</v>
      </c>
      <c r="F5909" s="14" t="s">
        <v>403</v>
      </c>
      <c r="G5909" s="14" t="s">
        <v>5382</v>
      </c>
      <c r="H5909" s="14" t="s">
        <v>6649</v>
      </c>
      <c r="I5909" s="14" t="s">
        <v>7171</v>
      </c>
      <c r="J5909" s="14" t="s">
        <v>488</v>
      </c>
      <c r="K5909" s="14"/>
      <c r="L5909" s="14" t="s">
        <v>425</v>
      </c>
      <c r="M5909" s="14" t="s">
        <v>6662</v>
      </c>
      <c r="N5909" s="14" t="s">
        <v>100</v>
      </c>
      <c r="O5909" s="14" t="s">
        <v>7172</v>
      </c>
      <c r="P5909" s="14" t="s">
        <v>7176</v>
      </c>
      <c r="Q5909" s="14">
        <v>4</v>
      </c>
      <c r="R5909" s="14" t="s">
        <v>5382</v>
      </c>
      <c r="S5909" s="14" t="s">
        <v>439</v>
      </c>
      <c r="T5909" s="35">
        <v>2077.98</v>
      </c>
      <c r="U5909" s="14" t="s">
        <v>4</v>
      </c>
      <c r="V5909" s="14">
        <v>167.5</v>
      </c>
      <c r="W5909" s="16">
        <f>+IF(datos_arg[[#This Row],[Moneda]]="ARS",datos_arg[[#This Row],[Monto]],datos_arg[[#This Row],[Monto]]*datos_arg[[#This Row],[TC]])</f>
        <v>2077.98</v>
      </c>
      <c r="X5909" s="16">
        <f>IFERROR(IF(datos_arg[[#This Row],[Moneda]]="USD",datos_arg[[#This Row],[Monto]],datos_arg[[#This Row],[Monto]]/datos_arg[[#This Row],[TC]]),0)</f>
        <v>12.405850746268657</v>
      </c>
      <c r="Y5909" s="14"/>
    </row>
    <row r="5910" spans="1:25" ht="15" customHeight="1" x14ac:dyDescent="0.25">
      <c r="A5910" s="14">
        <f t="shared" si="92"/>
        <v>5907</v>
      </c>
      <c r="B5910" s="1">
        <v>44384</v>
      </c>
      <c r="C5910" s="18">
        <f>+YEAR(datos_arg[[#This Row],[Fecha]])</f>
        <v>2021</v>
      </c>
      <c r="D5910" s="18">
        <f>+MONTH(datos_arg[[#This Row],[Fecha]])</f>
        <v>7</v>
      </c>
      <c r="E5910" s="14" t="s">
        <v>5358</v>
      </c>
      <c r="F5910" s="14" t="s">
        <v>85</v>
      </c>
      <c r="G5910" s="14"/>
      <c r="H5910" s="14" t="s">
        <v>6646</v>
      </c>
      <c r="I5910" s="14" t="s">
        <v>7132</v>
      </c>
      <c r="J5910" s="14" t="s">
        <v>425</v>
      </c>
      <c r="K5910" s="14"/>
      <c r="L5910" s="14" t="s">
        <v>425</v>
      </c>
      <c r="M5910" s="14" t="s">
        <v>1547</v>
      </c>
      <c r="N5910" s="14" t="s">
        <v>100</v>
      </c>
      <c r="O5910" s="14" t="s">
        <v>7173</v>
      </c>
      <c r="P5910" s="14" t="s">
        <v>7176</v>
      </c>
      <c r="Q5910" s="14">
        <v>1</v>
      </c>
      <c r="R5910" s="14" t="s">
        <v>85</v>
      </c>
      <c r="S5910" s="14" t="s">
        <v>439</v>
      </c>
      <c r="T5910" s="35">
        <v>1996.46</v>
      </c>
      <c r="U5910" s="14" t="s">
        <v>4</v>
      </c>
      <c r="V5910" s="14">
        <v>167.5</v>
      </c>
      <c r="W5910" s="16">
        <f>+IF(datos_arg[[#This Row],[Moneda]]="ARS",datos_arg[[#This Row],[Monto]],datos_arg[[#This Row],[Monto]]*datos_arg[[#This Row],[TC]])</f>
        <v>1996.46</v>
      </c>
      <c r="X5910" s="16">
        <f>IFERROR(IF(datos_arg[[#This Row],[Moneda]]="USD",datos_arg[[#This Row],[Monto]],datos_arg[[#This Row],[Monto]]/datos_arg[[#This Row],[TC]]),0)</f>
        <v>11.919164179104477</v>
      </c>
      <c r="Y5910" s="14"/>
    </row>
    <row r="5911" spans="1:25" ht="15" customHeight="1" x14ac:dyDescent="0.25">
      <c r="A5911" s="14">
        <f t="shared" si="92"/>
        <v>5908</v>
      </c>
      <c r="B5911" s="1">
        <v>44384</v>
      </c>
      <c r="C5911" s="18">
        <f>+YEAR(datos_arg[[#This Row],[Fecha]])</f>
        <v>2021</v>
      </c>
      <c r="D5911" s="18">
        <f>+MONTH(datos_arg[[#This Row],[Fecha]])</f>
        <v>7</v>
      </c>
      <c r="E5911" s="14" t="s">
        <v>1015</v>
      </c>
      <c r="F5911" s="14" t="s">
        <v>403</v>
      </c>
      <c r="G5911" s="14" t="s">
        <v>5383</v>
      </c>
      <c r="H5911" s="14" t="s">
        <v>6646</v>
      </c>
      <c r="I5911" s="14" t="s">
        <v>7132</v>
      </c>
      <c r="J5911" s="14" t="s">
        <v>425</v>
      </c>
      <c r="K5911" s="14"/>
      <c r="L5911" s="14" t="s">
        <v>425</v>
      </c>
      <c r="M5911" s="14" t="s">
        <v>5160</v>
      </c>
      <c r="N5911" s="14" t="s">
        <v>100</v>
      </c>
      <c r="O5911" s="14" t="s">
        <v>7174</v>
      </c>
      <c r="P5911" s="14" t="s">
        <v>7176</v>
      </c>
      <c r="Q5911" s="14">
        <v>1</v>
      </c>
      <c r="R5911" s="14" t="s">
        <v>5383</v>
      </c>
      <c r="S5911" s="14" t="s">
        <v>439</v>
      </c>
      <c r="T5911" s="35">
        <v>2046.01</v>
      </c>
      <c r="U5911" s="14" t="s">
        <v>4</v>
      </c>
      <c r="V5911" s="14">
        <v>167.5</v>
      </c>
      <c r="W5911" s="16">
        <f>+IF(datos_arg[[#This Row],[Moneda]]="ARS",datos_arg[[#This Row],[Monto]],datos_arg[[#This Row],[Monto]]*datos_arg[[#This Row],[TC]])</f>
        <v>2046.01</v>
      </c>
      <c r="X5911" s="16">
        <f>IFERROR(IF(datos_arg[[#This Row],[Moneda]]="USD",datos_arg[[#This Row],[Monto]],datos_arg[[#This Row],[Monto]]/datos_arg[[#This Row],[TC]]),0)</f>
        <v>12.214985074626865</v>
      </c>
      <c r="Y5911" s="14"/>
    </row>
    <row r="5912" spans="1:25" ht="15" customHeight="1" x14ac:dyDescent="0.25">
      <c r="A5912" s="14">
        <f t="shared" si="92"/>
        <v>5909</v>
      </c>
      <c r="B5912" s="1">
        <v>44384</v>
      </c>
      <c r="C5912" s="18">
        <f>+YEAR(datos_arg[[#This Row],[Fecha]])</f>
        <v>2021</v>
      </c>
      <c r="D5912" s="18">
        <f>+MONTH(datos_arg[[#This Row],[Fecha]])</f>
        <v>7</v>
      </c>
      <c r="E5912" s="14" t="s">
        <v>1015</v>
      </c>
      <c r="F5912" s="14" t="s">
        <v>403</v>
      </c>
      <c r="G5912" s="14" t="s">
        <v>5383</v>
      </c>
      <c r="H5912" s="14" t="s">
        <v>6646</v>
      </c>
      <c r="I5912" s="14" t="s">
        <v>7132</v>
      </c>
      <c r="J5912" s="14" t="s">
        <v>425</v>
      </c>
      <c r="K5912" s="14"/>
      <c r="L5912" s="14" t="s">
        <v>425</v>
      </c>
      <c r="M5912" s="14" t="s">
        <v>5160</v>
      </c>
      <c r="N5912" s="14" t="s">
        <v>100</v>
      </c>
      <c r="O5912" s="14" t="s">
        <v>7175</v>
      </c>
      <c r="P5912" s="14" t="s">
        <v>7176</v>
      </c>
      <c r="Q5912" s="14">
        <v>1</v>
      </c>
      <c r="R5912" s="14" t="s">
        <v>5383</v>
      </c>
      <c r="S5912" s="14" t="s">
        <v>439</v>
      </c>
      <c r="T5912" s="35">
        <v>1023</v>
      </c>
      <c r="U5912" s="14" t="s">
        <v>4</v>
      </c>
      <c r="V5912" s="14">
        <v>167.5</v>
      </c>
      <c r="W5912" s="16">
        <f>+IF(datos_arg[[#This Row],[Moneda]]="ARS",datos_arg[[#This Row],[Monto]],datos_arg[[#This Row],[Monto]]*datos_arg[[#This Row],[TC]])</f>
        <v>1023</v>
      </c>
      <c r="X5912" s="16">
        <f>IFERROR(IF(datos_arg[[#This Row],[Moneda]]="USD",datos_arg[[#This Row],[Monto]],datos_arg[[#This Row],[Monto]]/datos_arg[[#This Row],[TC]]),0)</f>
        <v>6.107462686567164</v>
      </c>
      <c r="Y5912" s="14"/>
    </row>
    <row r="5913" spans="1:25" ht="15" customHeight="1" x14ac:dyDescent="0.25">
      <c r="A5913" s="14">
        <f t="shared" si="92"/>
        <v>5910</v>
      </c>
      <c r="B5913" s="1">
        <v>44384</v>
      </c>
      <c r="C5913" s="18">
        <f>+YEAR(datos_arg[[#This Row],[Fecha]])</f>
        <v>2021</v>
      </c>
      <c r="D5913" s="18">
        <f>+MONTH(datos_arg[[#This Row],[Fecha]])</f>
        <v>7</v>
      </c>
      <c r="E5913" s="14" t="s">
        <v>5358</v>
      </c>
      <c r="F5913" s="14" t="s">
        <v>85</v>
      </c>
      <c r="G5913" s="14"/>
      <c r="H5913" s="14" t="s">
        <v>6646</v>
      </c>
      <c r="I5913" s="14" t="s">
        <v>6775</v>
      </c>
      <c r="J5913" s="14" t="s">
        <v>425</v>
      </c>
      <c r="K5913" s="14"/>
      <c r="L5913" s="14" t="s">
        <v>425</v>
      </c>
      <c r="M5913" s="14" t="s">
        <v>4393</v>
      </c>
      <c r="N5913" s="14" t="s">
        <v>100</v>
      </c>
      <c r="O5913" s="14" t="s">
        <v>7177</v>
      </c>
      <c r="P5913" s="14" t="s">
        <v>7187</v>
      </c>
      <c r="Q5913" s="14">
        <v>3</v>
      </c>
      <c r="R5913" s="14" t="s">
        <v>85</v>
      </c>
      <c r="S5913" s="14" t="s">
        <v>439</v>
      </c>
      <c r="T5913" s="35">
        <v>1540.82</v>
      </c>
      <c r="U5913" s="14" t="s">
        <v>4</v>
      </c>
      <c r="V5913" s="14">
        <v>167.5</v>
      </c>
      <c r="W5913" s="16">
        <f>+IF(datos_arg[[#This Row],[Moneda]]="ARS",datos_arg[[#This Row],[Monto]],datos_arg[[#This Row],[Monto]]*datos_arg[[#This Row],[TC]])</f>
        <v>1540.82</v>
      </c>
      <c r="X5913" s="16">
        <f>IFERROR(IF(datos_arg[[#This Row],[Moneda]]="USD",datos_arg[[#This Row],[Monto]],datos_arg[[#This Row],[Monto]]/datos_arg[[#This Row],[TC]]),0)</f>
        <v>9.1989253731343279</v>
      </c>
      <c r="Y5913" s="14"/>
    </row>
    <row r="5914" spans="1:25" ht="15" customHeight="1" x14ac:dyDescent="0.25">
      <c r="A5914" s="14">
        <f t="shared" si="92"/>
        <v>5911</v>
      </c>
      <c r="B5914" s="1">
        <v>44384</v>
      </c>
      <c r="C5914" s="18">
        <f>+YEAR(datos_arg[[#This Row],[Fecha]])</f>
        <v>2021</v>
      </c>
      <c r="D5914" s="18">
        <f>+MONTH(datos_arg[[#This Row],[Fecha]])</f>
        <v>7</v>
      </c>
      <c r="E5914" s="14" t="s">
        <v>5358</v>
      </c>
      <c r="F5914" s="14" t="s">
        <v>85</v>
      </c>
      <c r="G5914" s="14"/>
      <c r="H5914" s="14" t="s">
        <v>6646</v>
      </c>
      <c r="I5914" s="14" t="s">
        <v>7132</v>
      </c>
      <c r="J5914" s="14" t="s">
        <v>425</v>
      </c>
      <c r="K5914" s="14"/>
      <c r="L5914" s="14" t="s">
        <v>425</v>
      </c>
      <c r="M5914" s="14" t="s">
        <v>874</v>
      </c>
      <c r="N5914" s="14" t="s">
        <v>100</v>
      </c>
      <c r="O5914" s="14" t="s">
        <v>7178</v>
      </c>
      <c r="P5914" s="14" t="s">
        <v>7187</v>
      </c>
      <c r="Q5914" s="14">
        <v>6</v>
      </c>
      <c r="R5914" s="14" t="s">
        <v>85</v>
      </c>
      <c r="S5914" s="14" t="s">
        <v>439</v>
      </c>
      <c r="T5914" s="35">
        <v>3527.17</v>
      </c>
      <c r="U5914" s="14" t="s">
        <v>4</v>
      </c>
      <c r="V5914" s="14">
        <v>167.5</v>
      </c>
      <c r="W5914" s="16">
        <f>+IF(datos_arg[[#This Row],[Moneda]]="ARS",datos_arg[[#This Row],[Monto]],datos_arg[[#This Row],[Monto]]*datos_arg[[#This Row],[TC]])</f>
        <v>3527.17</v>
      </c>
      <c r="X5914" s="16">
        <f>IFERROR(IF(datos_arg[[#This Row],[Moneda]]="USD",datos_arg[[#This Row],[Monto]],datos_arg[[#This Row],[Monto]]/datos_arg[[#This Row],[TC]]),0)</f>
        <v>21.057731343283582</v>
      </c>
      <c r="Y5914" s="14"/>
    </row>
    <row r="5915" spans="1:25" ht="15" customHeight="1" x14ac:dyDescent="0.25">
      <c r="A5915" s="14">
        <f t="shared" si="92"/>
        <v>5912</v>
      </c>
      <c r="B5915" s="1">
        <v>44384</v>
      </c>
      <c r="C5915" s="18">
        <f>+YEAR(datos_arg[[#This Row],[Fecha]])</f>
        <v>2021</v>
      </c>
      <c r="D5915" s="18">
        <f>+MONTH(datos_arg[[#This Row],[Fecha]])</f>
        <v>7</v>
      </c>
      <c r="E5915" s="14" t="s">
        <v>617</v>
      </c>
      <c r="F5915" s="14" t="s">
        <v>8101</v>
      </c>
      <c r="G5915" s="14"/>
      <c r="H5915" s="14" t="s">
        <v>6646</v>
      </c>
      <c r="I5915" s="14" t="s">
        <v>7132</v>
      </c>
      <c r="J5915" s="14" t="s">
        <v>425</v>
      </c>
      <c r="K5915" s="14"/>
      <c r="L5915" s="14" t="s">
        <v>425</v>
      </c>
      <c r="M5915" s="14" t="s">
        <v>776</v>
      </c>
      <c r="N5915" s="14" t="s">
        <v>100</v>
      </c>
      <c r="O5915" s="14" t="s">
        <v>7179</v>
      </c>
      <c r="P5915" s="14" t="s">
        <v>7187</v>
      </c>
      <c r="Q5915" s="14">
        <v>1</v>
      </c>
      <c r="R5915" s="14" t="s">
        <v>8101</v>
      </c>
      <c r="S5915" s="14" t="s">
        <v>439</v>
      </c>
      <c r="T5915" s="35">
        <v>1647.11</v>
      </c>
      <c r="U5915" s="14" t="s">
        <v>4</v>
      </c>
      <c r="V5915" s="14">
        <v>167.5</v>
      </c>
      <c r="W5915" s="16">
        <f>+IF(datos_arg[[#This Row],[Moneda]]="ARS",datos_arg[[#This Row],[Monto]],datos_arg[[#This Row],[Monto]]*datos_arg[[#This Row],[TC]])</f>
        <v>1647.11</v>
      </c>
      <c r="X5915" s="16">
        <f>IFERROR(IF(datos_arg[[#This Row],[Moneda]]="USD",datos_arg[[#This Row],[Monto]],datos_arg[[#This Row],[Monto]]/datos_arg[[#This Row],[TC]]),0)</f>
        <v>9.8334925373134325</v>
      </c>
      <c r="Y5915" s="14"/>
    </row>
    <row r="5916" spans="1:25" ht="15" customHeight="1" x14ac:dyDescent="0.25">
      <c r="A5916" s="14">
        <f t="shared" si="92"/>
        <v>5913</v>
      </c>
      <c r="B5916" s="1">
        <v>44384</v>
      </c>
      <c r="C5916" s="18">
        <f>+YEAR(datos_arg[[#This Row],[Fecha]])</f>
        <v>2021</v>
      </c>
      <c r="D5916" s="18">
        <f>+MONTH(datos_arg[[#This Row],[Fecha]])</f>
        <v>7</v>
      </c>
      <c r="E5916" s="14" t="s">
        <v>5358</v>
      </c>
      <c r="F5916" s="14" t="s">
        <v>85</v>
      </c>
      <c r="G5916" s="14"/>
      <c r="H5916" s="14" t="s">
        <v>6646</v>
      </c>
      <c r="I5916" s="14" t="s">
        <v>7132</v>
      </c>
      <c r="J5916" s="14" t="s">
        <v>425</v>
      </c>
      <c r="K5916" s="14"/>
      <c r="L5916" s="14" t="s">
        <v>425</v>
      </c>
      <c r="M5916" s="14" t="s">
        <v>2309</v>
      </c>
      <c r="N5916" s="14" t="s">
        <v>100</v>
      </c>
      <c r="O5916" s="14" t="s">
        <v>7180</v>
      </c>
      <c r="P5916" s="14" t="s">
        <v>7187</v>
      </c>
      <c r="Q5916" s="14">
        <v>1</v>
      </c>
      <c r="R5916" s="14" t="s">
        <v>85</v>
      </c>
      <c r="S5916" s="14" t="s">
        <v>439</v>
      </c>
      <c r="T5916" s="35">
        <v>4330.58</v>
      </c>
      <c r="U5916" s="14" t="s">
        <v>4</v>
      </c>
      <c r="V5916" s="14">
        <v>167.5</v>
      </c>
      <c r="W5916" s="16">
        <f>+IF(datos_arg[[#This Row],[Moneda]]="ARS",datos_arg[[#This Row],[Monto]],datos_arg[[#This Row],[Monto]]*datos_arg[[#This Row],[TC]])</f>
        <v>4330.58</v>
      </c>
      <c r="X5916" s="16">
        <f>IFERROR(IF(datos_arg[[#This Row],[Moneda]]="USD",datos_arg[[#This Row],[Monto]],datos_arg[[#This Row],[Monto]]/datos_arg[[#This Row],[TC]]),0)</f>
        <v>25.854208955223879</v>
      </c>
      <c r="Y5916" s="14"/>
    </row>
    <row r="5917" spans="1:25" ht="15" customHeight="1" x14ac:dyDescent="0.25">
      <c r="A5917" s="14">
        <f t="shared" si="92"/>
        <v>5914</v>
      </c>
      <c r="B5917" s="1">
        <v>44384</v>
      </c>
      <c r="C5917" s="18">
        <f>+YEAR(datos_arg[[#This Row],[Fecha]])</f>
        <v>2021</v>
      </c>
      <c r="D5917" s="18">
        <f>+MONTH(datos_arg[[#This Row],[Fecha]])</f>
        <v>7</v>
      </c>
      <c r="E5917" s="14" t="s">
        <v>1015</v>
      </c>
      <c r="F5917" s="14" t="s">
        <v>403</v>
      </c>
      <c r="G5917" s="14" t="s">
        <v>5383</v>
      </c>
      <c r="H5917" s="14" t="s">
        <v>6646</v>
      </c>
      <c r="I5917" s="14" t="s">
        <v>6775</v>
      </c>
      <c r="J5917" s="14" t="s">
        <v>425</v>
      </c>
      <c r="K5917" s="14"/>
      <c r="L5917" s="14" t="s">
        <v>425</v>
      </c>
      <c r="M5917" s="14" t="s">
        <v>540</v>
      </c>
      <c r="N5917" s="14" t="s">
        <v>100</v>
      </c>
      <c r="O5917" s="14" t="s">
        <v>7181</v>
      </c>
      <c r="P5917" s="14" t="s">
        <v>7187</v>
      </c>
      <c r="Q5917" s="14">
        <v>2</v>
      </c>
      <c r="R5917" s="14" t="s">
        <v>5383</v>
      </c>
      <c r="S5917" s="14" t="s">
        <v>439</v>
      </c>
      <c r="T5917" s="35">
        <v>3131.29</v>
      </c>
      <c r="U5917" s="14" t="s">
        <v>4</v>
      </c>
      <c r="V5917" s="14">
        <v>167.5</v>
      </c>
      <c r="W5917" s="16">
        <f>+IF(datos_arg[[#This Row],[Moneda]]="ARS",datos_arg[[#This Row],[Monto]],datos_arg[[#This Row],[Monto]]*datos_arg[[#This Row],[TC]])</f>
        <v>3131.29</v>
      </c>
      <c r="X5917" s="16">
        <f>IFERROR(IF(datos_arg[[#This Row],[Moneda]]="USD",datos_arg[[#This Row],[Monto]],datos_arg[[#This Row],[Monto]]/datos_arg[[#This Row],[TC]]),0)</f>
        <v>18.694268656716417</v>
      </c>
      <c r="Y5917" s="14"/>
    </row>
    <row r="5918" spans="1:25" ht="15" customHeight="1" x14ac:dyDescent="0.25">
      <c r="A5918" s="14">
        <f t="shared" si="92"/>
        <v>5915</v>
      </c>
      <c r="B5918" s="1">
        <v>44384</v>
      </c>
      <c r="C5918" s="18">
        <f>+YEAR(datos_arg[[#This Row],[Fecha]])</f>
        <v>2021</v>
      </c>
      <c r="D5918" s="18">
        <f>+MONTH(datos_arg[[#This Row],[Fecha]])</f>
        <v>7</v>
      </c>
      <c r="E5918" s="14" t="s">
        <v>5358</v>
      </c>
      <c r="F5918" s="14" t="s">
        <v>85</v>
      </c>
      <c r="G5918" s="14"/>
      <c r="H5918" s="14" t="s">
        <v>6646</v>
      </c>
      <c r="I5918" s="14" t="s">
        <v>7132</v>
      </c>
      <c r="J5918" s="14" t="s">
        <v>425</v>
      </c>
      <c r="K5918" s="14"/>
      <c r="L5918" s="14" t="s">
        <v>425</v>
      </c>
      <c r="M5918" s="14" t="s">
        <v>3226</v>
      </c>
      <c r="N5918" s="14" t="s">
        <v>100</v>
      </c>
      <c r="O5918" s="14" t="s">
        <v>7182</v>
      </c>
      <c r="P5918" s="14" t="s">
        <v>7187</v>
      </c>
      <c r="Q5918" s="14">
        <v>2</v>
      </c>
      <c r="R5918" s="14" t="s">
        <v>85</v>
      </c>
      <c r="S5918" s="14" t="s">
        <v>439</v>
      </c>
      <c r="T5918" s="35">
        <v>1854.34</v>
      </c>
      <c r="U5918" s="14" t="s">
        <v>4</v>
      </c>
      <c r="V5918" s="14">
        <v>167.5</v>
      </c>
      <c r="W5918" s="16">
        <f>+IF(datos_arg[[#This Row],[Moneda]]="ARS",datos_arg[[#This Row],[Monto]],datos_arg[[#This Row],[Monto]]*datos_arg[[#This Row],[TC]])</f>
        <v>1854.34</v>
      </c>
      <c r="X5918" s="16">
        <f>IFERROR(IF(datos_arg[[#This Row],[Moneda]]="USD",datos_arg[[#This Row],[Monto]],datos_arg[[#This Row],[Monto]]/datos_arg[[#This Row],[TC]]),0)</f>
        <v>11.070686567164179</v>
      </c>
      <c r="Y5918" s="14"/>
    </row>
    <row r="5919" spans="1:25" ht="15" customHeight="1" x14ac:dyDescent="0.25">
      <c r="A5919" s="14">
        <f t="shared" si="92"/>
        <v>5916</v>
      </c>
      <c r="B5919" s="1">
        <v>44384</v>
      </c>
      <c r="C5919" s="18">
        <f>+YEAR(datos_arg[[#This Row],[Fecha]])</f>
        <v>2021</v>
      </c>
      <c r="D5919" s="18">
        <f>+MONTH(datos_arg[[#This Row],[Fecha]])</f>
        <v>7</v>
      </c>
      <c r="E5919" s="14" t="s">
        <v>5358</v>
      </c>
      <c r="F5919" s="14" t="s">
        <v>85</v>
      </c>
      <c r="G5919" s="14"/>
      <c r="H5919" s="14" t="s">
        <v>6646</v>
      </c>
      <c r="I5919" s="14" t="s">
        <v>7132</v>
      </c>
      <c r="J5919" s="14" t="s">
        <v>425</v>
      </c>
      <c r="K5919" s="14"/>
      <c r="L5919" s="14" t="s">
        <v>425</v>
      </c>
      <c r="M5919" s="14" t="s">
        <v>1701</v>
      </c>
      <c r="N5919" s="14" t="s">
        <v>100</v>
      </c>
      <c r="O5919" s="14" t="s">
        <v>7183</v>
      </c>
      <c r="P5919" s="14" t="s">
        <v>7187</v>
      </c>
      <c r="Q5919" s="14">
        <v>1</v>
      </c>
      <c r="R5919" s="14" t="s">
        <v>85</v>
      </c>
      <c r="S5919" s="14" t="s">
        <v>439</v>
      </c>
      <c r="T5919" s="35">
        <v>16604.52</v>
      </c>
      <c r="U5919" s="14" t="s">
        <v>4</v>
      </c>
      <c r="V5919" s="14">
        <v>167.5</v>
      </c>
      <c r="W5919" s="16">
        <f>+IF(datos_arg[[#This Row],[Moneda]]="ARS",datos_arg[[#This Row],[Monto]],datos_arg[[#This Row],[Monto]]*datos_arg[[#This Row],[TC]])</f>
        <v>16604.52</v>
      </c>
      <c r="X5919" s="16">
        <f>IFERROR(IF(datos_arg[[#This Row],[Moneda]]="USD",datos_arg[[#This Row],[Monto]],datos_arg[[#This Row],[Monto]]/datos_arg[[#This Row],[TC]]),0)</f>
        <v>99.131462686567161</v>
      </c>
      <c r="Y5919" s="14"/>
    </row>
    <row r="5920" spans="1:25" ht="15" customHeight="1" x14ac:dyDescent="0.25">
      <c r="A5920" s="14">
        <f t="shared" si="92"/>
        <v>5917</v>
      </c>
      <c r="B5920" s="1">
        <v>44384</v>
      </c>
      <c r="C5920" s="18">
        <f>+YEAR(datos_arg[[#This Row],[Fecha]])</f>
        <v>2021</v>
      </c>
      <c r="D5920" s="18">
        <f>+MONTH(datos_arg[[#This Row],[Fecha]])</f>
        <v>7</v>
      </c>
      <c r="E5920" s="14" t="s">
        <v>5358</v>
      </c>
      <c r="F5920" s="14" t="s">
        <v>85</v>
      </c>
      <c r="G5920" s="14"/>
      <c r="H5920" s="14" t="s">
        <v>6646</v>
      </c>
      <c r="I5920" s="14" t="s">
        <v>7132</v>
      </c>
      <c r="J5920" s="14" t="s">
        <v>425</v>
      </c>
      <c r="K5920" s="14"/>
      <c r="L5920" s="14" t="s">
        <v>425</v>
      </c>
      <c r="M5920" s="14" t="s">
        <v>1773</v>
      </c>
      <c r="N5920" s="14" t="s">
        <v>100</v>
      </c>
      <c r="O5920" s="14" t="s">
        <v>7184</v>
      </c>
      <c r="P5920" s="14" t="s">
        <v>7187</v>
      </c>
      <c r="Q5920" s="14">
        <v>1</v>
      </c>
      <c r="R5920" s="14" t="s">
        <v>85</v>
      </c>
      <c r="S5920" s="14" t="s">
        <v>439</v>
      </c>
      <c r="T5920" s="35">
        <v>4330.58</v>
      </c>
      <c r="U5920" s="14" t="s">
        <v>4</v>
      </c>
      <c r="V5920" s="14">
        <v>167.5</v>
      </c>
      <c r="W5920" s="16">
        <f>+IF(datos_arg[[#This Row],[Moneda]]="ARS",datos_arg[[#This Row],[Monto]],datos_arg[[#This Row],[Monto]]*datos_arg[[#This Row],[TC]])</f>
        <v>4330.58</v>
      </c>
      <c r="X5920" s="16">
        <f>IFERROR(IF(datos_arg[[#This Row],[Moneda]]="USD",datos_arg[[#This Row],[Monto]],datos_arg[[#This Row],[Monto]]/datos_arg[[#This Row],[TC]]),0)</f>
        <v>25.854208955223879</v>
      </c>
      <c r="Y5920" s="14"/>
    </row>
    <row r="5921" spans="1:25" ht="15" customHeight="1" x14ac:dyDescent="0.25">
      <c r="A5921" s="14">
        <f t="shared" si="92"/>
        <v>5918</v>
      </c>
      <c r="B5921" s="1">
        <v>44384</v>
      </c>
      <c r="C5921" s="18">
        <f>+YEAR(datos_arg[[#This Row],[Fecha]])</f>
        <v>2021</v>
      </c>
      <c r="D5921" s="18">
        <f>+MONTH(datos_arg[[#This Row],[Fecha]])</f>
        <v>7</v>
      </c>
      <c r="E5921" s="14" t="s">
        <v>5358</v>
      </c>
      <c r="F5921" s="14" t="s">
        <v>4109</v>
      </c>
      <c r="G5921" s="14"/>
      <c r="H5921" s="14" t="s">
        <v>6646</v>
      </c>
      <c r="I5921" s="14" t="s">
        <v>7132</v>
      </c>
      <c r="J5921" s="14" t="s">
        <v>425</v>
      </c>
      <c r="K5921" s="14"/>
      <c r="L5921" s="14" t="s">
        <v>425</v>
      </c>
      <c r="M5921" s="14" t="s">
        <v>570</v>
      </c>
      <c r="N5921" s="14" t="s">
        <v>100</v>
      </c>
      <c r="O5921" s="14" t="s">
        <v>7185</v>
      </c>
      <c r="P5921" s="14" t="s">
        <v>7187</v>
      </c>
      <c r="Q5921" s="14">
        <v>3</v>
      </c>
      <c r="R5921" s="14" t="s">
        <v>4109</v>
      </c>
      <c r="S5921" s="14" t="s">
        <v>439</v>
      </c>
      <c r="T5921" s="35">
        <v>1113.8399999999999</v>
      </c>
      <c r="U5921" s="14" t="s">
        <v>4</v>
      </c>
      <c r="V5921" s="14">
        <v>167.5</v>
      </c>
      <c r="W5921" s="16">
        <f>+IF(datos_arg[[#This Row],[Moneda]]="ARS",datos_arg[[#This Row],[Monto]],datos_arg[[#This Row],[Monto]]*datos_arg[[#This Row],[TC]])</f>
        <v>1113.8399999999999</v>
      </c>
      <c r="X5921" s="16">
        <f>IFERROR(IF(datos_arg[[#This Row],[Moneda]]="USD",datos_arg[[#This Row],[Monto]],datos_arg[[#This Row],[Monto]]/datos_arg[[#This Row],[TC]]),0)</f>
        <v>6.6497910447761193</v>
      </c>
      <c r="Y5921" s="14"/>
    </row>
    <row r="5922" spans="1:25" ht="15" customHeight="1" x14ac:dyDescent="0.25">
      <c r="A5922" s="14">
        <f t="shared" si="92"/>
        <v>5919</v>
      </c>
      <c r="B5922" s="1">
        <v>44384</v>
      </c>
      <c r="C5922" s="18">
        <f>+YEAR(datos_arg[[#This Row],[Fecha]])</f>
        <v>2021</v>
      </c>
      <c r="D5922" s="18">
        <f>+MONTH(datos_arg[[#This Row],[Fecha]])</f>
        <v>7</v>
      </c>
      <c r="E5922" s="14" t="s">
        <v>1015</v>
      </c>
      <c r="F5922" s="14" t="s">
        <v>403</v>
      </c>
      <c r="G5922" s="14" t="s">
        <v>5383</v>
      </c>
      <c r="H5922" s="14" t="s">
        <v>6646</v>
      </c>
      <c r="I5922" s="14" t="s">
        <v>7132</v>
      </c>
      <c r="J5922" s="14" t="s">
        <v>425</v>
      </c>
      <c r="K5922" s="14"/>
      <c r="L5922" s="14" t="s">
        <v>425</v>
      </c>
      <c r="M5922" s="14" t="s">
        <v>932</v>
      </c>
      <c r="N5922" s="14" t="s">
        <v>100</v>
      </c>
      <c r="O5922" s="14" t="s">
        <v>7186</v>
      </c>
      <c r="P5922" s="14" t="s">
        <v>7187</v>
      </c>
      <c r="Q5922" s="14">
        <v>2</v>
      </c>
      <c r="R5922" s="14" t="s">
        <v>5383</v>
      </c>
      <c r="S5922" s="14" t="s">
        <v>439</v>
      </c>
      <c r="T5922" s="35">
        <v>515.66999999999996</v>
      </c>
      <c r="U5922" s="14" t="s">
        <v>4</v>
      </c>
      <c r="V5922" s="14">
        <v>167.5</v>
      </c>
      <c r="W5922" s="16">
        <f>+IF(datos_arg[[#This Row],[Moneda]]="ARS",datos_arg[[#This Row],[Monto]],datos_arg[[#This Row],[Monto]]*datos_arg[[#This Row],[TC]])</f>
        <v>515.66999999999996</v>
      </c>
      <c r="X5922" s="16">
        <f>IFERROR(IF(datos_arg[[#This Row],[Moneda]]="USD",datos_arg[[#This Row],[Monto]],datos_arg[[#This Row],[Monto]]/datos_arg[[#This Row],[TC]]),0)</f>
        <v>3.0786268656716413</v>
      </c>
      <c r="Y5922" s="14"/>
    </row>
    <row r="5923" spans="1:25" ht="15" customHeight="1" x14ac:dyDescent="0.25">
      <c r="A5923" s="14">
        <f t="shared" si="92"/>
        <v>5920</v>
      </c>
      <c r="B5923" s="1">
        <v>44384</v>
      </c>
      <c r="C5923" s="18">
        <f>+YEAR(datos_arg[[#This Row],[Fecha]])</f>
        <v>2021</v>
      </c>
      <c r="D5923" s="18">
        <f>+MONTH(datos_arg[[#This Row],[Fecha]])</f>
        <v>7</v>
      </c>
      <c r="E5923" s="14" t="s">
        <v>617</v>
      </c>
      <c r="F5923" s="14" t="s">
        <v>8101</v>
      </c>
      <c r="G5923" s="14"/>
      <c r="H5923" s="14" t="s">
        <v>8103</v>
      </c>
      <c r="I5923" s="14" t="s">
        <v>8105</v>
      </c>
      <c r="J5923" s="14" t="s">
        <v>425</v>
      </c>
      <c r="K5923" s="14"/>
      <c r="L5923" s="14" t="s">
        <v>425</v>
      </c>
      <c r="M5923" s="14" t="s">
        <v>7189</v>
      </c>
      <c r="N5923" s="14" t="s">
        <v>100</v>
      </c>
      <c r="O5923" s="14" t="s">
        <v>7188</v>
      </c>
      <c r="P5923" s="14" t="s">
        <v>7190</v>
      </c>
      <c r="Q5923" s="14">
        <v>2</v>
      </c>
      <c r="R5923" s="14" t="s">
        <v>8101</v>
      </c>
      <c r="S5923" s="14" t="s">
        <v>439</v>
      </c>
      <c r="T5923" s="35">
        <v>1786.17</v>
      </c>
      <c r="U5923" s="14" t="s">
        <v>4</v>
      </c>
      <c r="V5923" s="14">
        <v>167.5</v>
      </c>
      <c r="W5923" s="16">
        <f>+IF(datos_arg[[#This Row],[Moneda]]="ARS",datos_arg[[#This Row],[Monto]],datos_arg[[#This Row],[Monto]]*datos_arg[[#This Row],[TC]])</f>
        <v>1786.17</v>
      </c>
      <c r="X5923" s="16">
        <f>IFERROR(IF(datos_arg[[#This Row],[Moneda]]="USD",datos_arg[[#This Row],[Monto]],datos_arg[[#This Row],[Monto]]/datos_arg[[#This Row],[TC]]),0)</f>
        <v>10.663701492537314</v>
      </c>
      <c r="Y5923" s="14"/>
    </row>
    <row r="5924" spans="1:25" ht="15" customHeight="1" x14ac:dyDescent="0.25">
      <c r="A5924" s="14">
        <f t="shared" si="92"/>
        <v>5921</v>
      </c>
      <c r="B5924" s="1">
        <v>44384</v>
      </c>
      <c r="C5924" s="18">
        <f>+YEAR(datos_arg[[#This Row],[Fecha]])</f>
        <v>2021</v>
      </c>
      <c r="D5924" s="18">
        <f>+MONTH(datos_arg[[#This Row],[Fecha]])</f>
        <v>7</v>
      </c>
      <c r="E5924" s="14" t="s">
        <v>1015</v>
      </c>
      <c r="F5924" s="14" t="s">
        <v>403</v>
      </c>
      <c r="G5924" s="14" t="s">
        <v>5383</v>
      </c>
      <c r="H5924" s="14" t="s">
        <v>8103</v>
      </c>
      <c r="I5924" s="14" t="s">
        <v>8105</v>
      </c>
      <c r="J5924" s="14" t="s">
        <v>488</v>
      </c>
      <c r="K5924" s="14" t="s">
        <v>420</v>
      </c>
      <c r="L5924" s="14" t="s">
        <v>425</v>
      </c>
      <c r="M5924" s="14" t="s">
        <v>1659</v>
      </c>
      <c r="N5924" s="14" t="s">
        <v>7192</v>
      </c>
      <c r="O5924" s="14" t="s">
        <v>7191</v>
      </c>
      <c r="P5924" s="14" t="s">
        <v>7193</v>
      </c>
      <c r="Q5924" s="14"/>
      <c r="R5924" s="14" t="s">
        <v>5383</v>
      </c>
      <c r="S5924" s="14" t="s">
        <v>439</v>
      </c>
      <c r="T5924" s="35">
        <v>900</v>
      </c>
      <c r="U5924" s="14" t="s">
        <v>4</v>
      </c>
      <c r="V5924" s="14">
        <v>167.5</v>
      </c>
      <c r="W5924" s="16">
        <f>+IF(datos_arg[[#This Row],[Moneda]]="ARS",datos_arg[[#This Row],[Monto]],datos_arg[[#This Row],[Monto]]*datos_arg[[#This Row],[TC]])</f>
        <v>900</v>
      </c>
      <c r="X5924" s="16">
        <f>IFERROR(IF(datos_arg[[#This Row],[Moneda]]="USD",datos_arg[[#This Row],[Monto]],datos_arg[[#This Row],[Monto]]/datos_arg[[#This Row],[TC]]),0)</f>
        <v>5.3731343283582094</v>
      </c>
      <c r="Y5924" s="14"/>
    </row>
    <row r="5925" spans="1:25" ht="15" customHeight="1" x14ac:dyDescent="0.25">
      <c r="A5925" s="14">
        <f t="shared" si="92"/>
        <v>5922</v>
      </c>
      <c r="B5925" s="1">
        <v>44384</v>
      </c>
      <c r="C5925" s="18">
        <f>+YEAR(datos_arg[[#This Row],[Fecha]])</f>
        <v>2021</v>
      </c>
      <c r="D5925" s="18">
        <f>+MONTH(datos_arg[[#This Row],[Fecha]])</f>
        <v>7</v>
      </c>
      <c r="E5925" s="14" t="s">
        <v>5358</v>
      </c>
      <c r="F5925" s="14" t="s">
        <v>4108</v>
      </c>
      <c r="G5925" s="14"/>
      <c r="H5925" s="14" t="s">
        <v>6646</v>
      </c>
      <c r="I5925" s="14" t="s">
        <v>6775</v>
      </c>
      <c r="J5925" s="14" t="s">
        <v>425</v>
      </c>
      <c r="K5925" s="14"/>
      <c r="L5925" s="14" t="s">
        <v>425</v>
      </c>
      <c r="M5925" s="14" t="s">
        <v>5381</v>
      </c>
      <c r="N5925" s="14" t="s">
        <v>1019</v>
      </c>
      <c r="O5925" s="14" t="s">
        <v>5203</v>
      </c>
      <c r="P5925" s="14"/>
      <c r="Q5925" s="14"/>
      <c r="R5925" s="14" t="s">
        <v>4108</v>
      </c>
      <c r="S5925" s="14" t="s">
        <v>439</v>
      </c>
      <c r="T5925" s="35">
        <v>60000</v>
      </c>
      <c r="U5925" s="14" t="s">
        <v>4</v>
      </c>
      <c r="V5925" s="14">
        <v>167.5</v>
      </c>
      <c r="W5925" s="16">
        <f>+IF(datos_arg[[#This Row],[Moneda]]="ARS",datos_arg[[#This Row],[Monto]],datos_arg[[#This Row],[Monto]]*datos_arg[[#This Row],[TC]])</f>
        <v>60000</v>
      </c>
      <c r="X5925" s="16">
        <f>IFERROR(IF(datos_arg[[#This Row],[Moneda]]="USD",datos_arg[[#This Row],[Monto]],datos_arg[[#This Row],[Monto]]/datos_arg[[#This Row],[TC]]),0)</f>
        <v>358.20895522388059</v>
      </c>
      <c r="Y5925" s="14"/>
    </row>
    <row r="5926" spans="1:25" x14ac:dyDescent="0.25">
      <c r="A5926" s="14">
        <f t="shared" si="92"/>
        <v>5923</v>
      </c>
      <c r="B5926" s="1">
        <v>44384</v>
      </c>
      <c r="C5926" s="18">
        <f>+YEAR(datos_arg[[#This Row],[Fecha]])</f>
        <v>2021</v>
      </c>
      <c r="D5926" s="18">
        <f>+MONTH(datos_arg[[#This Row],[Fecha]])</f>
        <v>7</v>
      </c>
      <c r="E5926" s="14" t="s">
        <v>408</v>
      </c>
      <c r="F5926" s="14" t="s">
        <v>69</v>
      </c>
      <c r="G5926" s="14"/>
      <c r="H5926" s="14" t="s">
        <v>7132</v>
      </c>
      <c r="I5926" s="14" t="s">
        <v>7132</v>
      </c>
      <c r="J5926" s="14" t="s">
        <v>425</v>
      </c>
      <c r="K5926" s="14"/>
      <c r="L5926" s="14" t="s">
        <v>425</v>
      </c>
      <c r="M5926" s="14" t="s">
        <v>2530</v>
      </c>
      <c r="N5926" s="14" t="s">
        <v>2530</v>
      </c>
      <c r="O5926" s="14"/>
      <c r="P5926" s="14"/>
      <c r="Q5926" s="14"/>
      <c r="R5926" s="14" t="s">
        <v>439</v>
      </c>
      <c r="S5926" s="14" t="s">
        <v>440</v>
      </c>
      <c r="T5926" s="35">
        <v>2941</v>
      </c>
      <c r="U5926" s="14" t="s">
        <v>2</v>
      </c>
      <c r="V5926" s="14">
        <v>170</v>
      </c>
      <c r="W5926" s="16">
        <f>+IF(datos_arg[[#This Row],[Moneda]]="ARS",datos_arg[[#This Row],[Monto]],datos_arg[[#This Row],[Monto]]*datos_arg[[#This Row],[TC]])</f>
        <v>499970</v>
      </c>
      <c r="X5926" s="16">
        <f>IFERROR(IF(datos_arg[[#This Row],[Moneda]]="USD",datos_arg[[#This Row],[Monto]],datos_arg[[#This Row],[Monto]]/datos_arg[[#This Row],[TC]]),0)</f>
        <v>2941</v>
      </c>
      <c r="Y5926" s="14"/>
    </row>
    <row r="5927" spans="1:25" x14ac:dyDescent="0.25">
      <c r="A5927" s="14">
        <f t="shared" si="92"/>
        <v>5924</v>
      </c>
      <c r="B5927" s="1">
        <v>44384</v>
      </c>
      <c r="C5927" s="18">
        <f>+YEAR(datos_arg[[#This Row],[Fecha]])</f>
        <v>2021</v>
      </c>
      <c r="D5927" s="18">
        <f>+MONTH(datos_arg[[#This Row],[Fecha]])</f>
        <v>7</v>
      </c>
      <c r="E5927" s="14" t="s">
        <v>617</v>
      </c>
      <c r="F5927" s="14" t="s">
        <v>5384</v>
      </c>
      <c r="G5927" s="14"/>
      <c r="H5927" s="14" t="s">
        <v>6649</v>
      </c>
      <c r="I5927" s="14" t="s">
        <v>7132</v>
      </c>
      <c r="J5927" s="14" t="s">
        <v>482</v>
      </c>
      <c r="K5927" s="14" t="s">
        <v>420</v>
      </c>
      <c r="L5927" s="14" t="s">
        <v>426</v>
      </c>
      <c r="M5927" s="14" t="s">
        <v>482</v>
      </c>
      <c r="N5927" s="14" t="s">
        <v>4291</v>
      </c>
      <c r="O5927" s="14" t="s">
        <v>7197</v>
      </c>
      <c r="P5927" s="14"/>
      <c r="Q5927" s="14">
        <v>1</v>
      </c>
      <c r="R5927" s="14" t="s">
        <v>5384</v>
      </c>
      <c r="S5927" s="14" t="s">
        <v>440</v>
      </c>
      <c r="T5927" s="35">
        <v>1400</v>
      </c>
      <c r="U5927" s="14" t="s">
        <v>2</v>
      </c>
      <c r="V5927" s="14">
        <v>170</v>
      </c>
      <c r="W5927" s="16">
        <f>+IF(datos_arg[[#This Row],[Moneda]]="ARS",datos_arg[[#This Row],[Monto]],datos_arg[[#This Row],[Monto]]*datos_arg[[#This Row],[TC]])</f>
        <v>238000</v>
      </c>
      <c r="X5927" s="16">
        <f>IFERROR(IF(datos_arg[[#This Row],[Moneda]]="USD",datos_arg[[#This Row],[Monto]],datos_arg[[#This Row],[Monto]]/datos_arg[[#This Row],[TC]]),0)</f>
        <v>1400</v>
      </c>
      <c r="Y5927" s="14"/>
    </row>
    <row r="5928" spans="1:25" ht="15" customHeight="1" x14ac:dyDescent="0.25">
      <c r="A5928" s="14">
        <f t="shared" si="92"/>
        <v>5925</v>
      </c>
      <c r="B5928" s="1">
        <v>44385</v>
      </c>
      <c r="C5928" s="18">
        <f>+YEAR(datos_arg[[#This Row],[Fecha]])</f>
        <v>2021</v>
      </c>
      <c r="D5928" s="18">
        <f>+MONTH(datos_arg[[#This Row],[Fecha]])</f>
        <v>7</v>
      </c>
      <c r="E5928" s="14" t="s">
        <v>1015</v>
      </c>
      <c r="F5928" s="14" t="s">
        <v>403</v>
      </c>
      <c r="G5928" s="14" t="s">
        <v>5382</v>
      </c>
      <c r="H5928" s="14" t="s">
        <v>6646</v>
      </c>
      <c r="I5928" s="14" t="s">
        <v>7132</v>
      </c>
      <c r="J5928" s="14" t="s">
        <v>425</v>
      </c>
      <c r="K5928" s="14" t="s">
        <v>421</v>
      </c>
      <c r="L5928" s="14" t="s">
        <v>421</v>
      </c>
      <c r="M5928" s="14" t="s">
        <v>989</v>
      </c>
      <c r="N5928" s="14" t="s">
        <v>327</v>
      </c>
      <c r="O5928" s="14" t="s">
        <v>2639</v>
      </c>
      <c r="P5928" s="6" t="s">
        <v>7198</v>
      </c>
      <c r="Q5928" s="14">
        <v>70</v>
      </c>
      <c r="R5928" s="14" t="s">
        <v>5382</v>
      </c>
      <c r="S5928" s="14" t="s">
        <v>439</v>
      </c>
      <c r="T5928" s="35">
        <v>29103.26</v>
      </c>
      <c r="U5928" s="14" t="s">
        <v>4</v>
      </c>
      <c r="V5928" s="14">
        <v>170</v>
      </c>
      <c r="W5928" s="16">
        <f>+IF(datos_arg[[#This Row],[Moneda]]="ARS",datos_arg[[#This Row],[Monto]],datos_arg[[#This Row],[Monto]]*datos_arg[[#This Row],[TC]])</f>
        <v>29103.26</v>
      </c>
      <c r="X5928" s="16">
        <f>IFERROR(IF(datos_arg[[#This Row],[Moneda]]="USD",datos_arg[[#This Row],[Monto]],datos_arg[[#This Row],[Monto]]/datos_arg[[#This Row],[TC]]),0)</f>
        <v>171.19564705882351</v>
      </c>
      <c r="Y5928" s="14"/>
    </row>
    <row r="5929" spans="1:25" ht="15" customHeight="1" x14ac:dyDescent="0.25">
      <c r="A5929" s="14">
        <f t="shared" si="92"/>
        <v>5926</v>
      </c>
      <c r="B5929" s="1">
        <v>44385</v>
      </c>
      <c r="C5929" s="18">
        <f>+YEAR(datos_arg[[#This Row],[Fecha]])</f>
        <v>2021</v>
      </c>
      <c r="D5929" s="18">
        <f>+MONTH(datos_arg[[#This Row],[Fecha]])</f>
        <v>7</v>
      </c>
      <c r="E5929" s="14" t="s">
        <v>1015</v>
      </c>
      <c r="F5929" s="14" t="s">
        <v>403</v>
      </c>
      <c r="G5929" s="14" t="s">
        <v>5382</v>
      </c>
      <c r="H5929" s="14" t="s">
        <v>6646</v>
      </c>
      <c r="I5929" s="14" t="s">
        <v>7132</v>
      </c>
      <c r="J5929" s="14" t="s">
        <v>425</v>
      </c>
      <c r="K5929" s="14" t="s">
        <v>421</v>
      </c>
      <c r="L5929" s="14" t="s">
        <v>421</v>
      </c>
      <c r="M5929" s="14" t="s">
        <v>989</v>
      </c>
      <c r="N5929" s="14" t="s">
        <v>327</v>
      </c>
      <c r="O5929" s="14" t="s">
        <v>2639</v>
      </c>
      <c r="P5929" s="14" t="s">
        <v>7199</v>
      </c>
      <c r="Q5929" s="14"/>
      <c r="R5929" s="14" t="s">
        <v>5382</v>
      </c>
      <c r="S5929" s="14" t="s">
        <v>439</v>
      </c>
      <c r="T5929" s="35">
        <v>23086</v>
      </c>
      <c r="U5929" s="14" t="s">
        <v>4</v>
      </c>
      <c r="V5929" s="14">
        <v>170</v>
      </c>
      <c r="W5929" s="16">
        <f>+IF(datos_arg[[#This Row],[Moneda]]="ARS",datos_arg[[#This Row],[Monto]],datos_arg[[#This Row],[Monto]]*datos_arg[[#This Row],[TC]])</f>
        <v>23086</v>
      </c>
      <c r="X5929" s="16">
        <f>IFERROR(IF(datos_arg[[#This Row],[Moneda]]="USD",datos_arg[[#This Row],[Monto]],datos_arg[[#This Row],[Monto]]/datos_arg[[#This Row],[TC]]),0)</f>
        <v>135.80000000000001</v>
      </c>
      <c r="Y5929" s="14"/>
    </row>
    <row r="5930" spans="1:25" ht="15" customHeight="1" x14ac:dyDescent="0.25">
      <c r="A5930" s="14">
        <f t="shared" si="92"/>
        <v>5927</v>
      </c>
      <c r="B5930" s="1">
        <v>44389</v>
      </c>
      <c r="C5930" s="18">
        <f>+YEAR(datos_arg[[#This Row],[Fecha]])</f>
        <v>2021</v>
      </c>
      <c r="D5930" s="18">
        <f>+MONTH(datos_arg[[#This Row],[Fecha]])</f>
        <v>7</v>
      </c>
      <c r="E5930" s="14" t="s">
        <v>1016</v>
      </c>
      <c r="F5930" s="14" t="s">
        <v>404</v>
      </c>
      <c r="G5930" s="14"/>
      <c r="H5930" s="14" t="s">
        <v>6646</v>
      </c>
      <c r="I5930" s="14" t="s">
        <v>7132</v>
      </c>
      <c r="J5930" s="14" t="s">
        <v>425</v>
      </c>
      <c r="K5930" s="14"/>
      <c r="L5930" s="14" t="s">
        <v>425</v>
      </c>
      <c r="M5930" s="14" t="s">
        <v>5076</v>
      </c>
      <c r="N5930" s="14" t="s">
        <v>5076</v>
      </c>
      <c r="O5930" s="14" t="s">
        <v>7170</v>
      </c>
      <c r="P5930" s="6" t="s">
        <v>7005</v>
      </c>
      <c r="Q5930" s="14"/>
      <c r="R5930" s="14" t="s">
        <v>404</v>
      </c>
      <c r="S5930" s="14" t="s">
        <v>613</v>
      </c>
      <c r="T5930" s="35">
        <v>3000</v>
      </c>
      <c r="U5930" s="14" t="s">
        <v>4</v>
      </c>
      <c r="V5930" s="14">
        <v>170</v>
      </c>
      <c r="W5930" s="16">
        <f>+IF(datos_arg[[#This Row],[Moneda]]="ARS",datos_arg[[#This Row],[Monto]],datos_arg[[#This Row],[Monto]]*datos_arg[[#This Row],[TC]])</f>
        <v>3000</v>
      </c>
      <c r="X5930" s="16">
        <f>IFERROR(IF(datos_arg[[#This Row],[Moneda]]="USD",datos_arg[[#This Row],[Monto]],datos_arg[[#This Row],[Monto]]/datos_arg[[#This Row],[TC]]),0)</f>
        <v>17.647058823529413</v>
      </c>
      <c r="Y5930" s="14"/>
    </row>
    <row r="5931" spans="1:25" x14ac:dyDescent="0.25">
      <c r="A5931" s="14">
        <f t="shared" si="92"/>
        <v>5928</v>
      </c>
      <c r="B5931" s="1">
        <v>44389</v>
      </c>
      <c r="C5931" s="18">
        <f>+YEAR(datos_arg[[#This Row],[Fecha]])</f>
        <v>2021</v>
      </c>
      <c r="D5931" s="18">
        <f>+MONTH(datos_arg[[#This Row],[Fecha]])</f>
        <v>7</v>
      </c>
      <c r="E5931" s="14" t="s">
        <v>1016</v>
      </c>
      <c r="F5931" s="14" t="s">
        <v>5365</v>
      </c>
      <c r="G5931" s="14" t="s">
        <v>6695</v>
      </c>
      <c r="H5931" s="14" t="s">
        <v>7132</v>
      </c>
      <c r="I5931" s="14" t="s">
        <v>7132</v>
      </c>
      <c r="J5931" s="14" t="s">
        <v>425</v>
      </c>
      <c r="K5931" s="14"/>
      <c r="L5931" s="14" t="s">
        <v>425</v>
      </c>
      <c r="M5931" s="14" t="s">
        <v>436</v>
      </c>
      <c r="N5931" s="14" t="s">
        <v>436</v>
      </c>
      <c r="O5931" s="14" t="s">
        <v>2300</v>
      </c>
      <c r="P5931" s="14"/>
      <c r="Q5931" s="14"/>
      <c r="R5931" s="14" t="s">
        <v>5365</v>
      </c>
      <c r="S5931" s="14" t="s">
        <v>440</v>
      </c>
      <c r="T5931" s="35">
        <v>2000</v>
      </c>
      <c r="U5931" s="14" t="s">
        <v>2</v>
      </c>
      <c r="V5931" s="14">
        <v>170</v>
      </c>
      <c r="W5931" s="16">
        <f>+IF(datos_arg[[#This Row],[Moneda]]="ARS",datos_arg[[#This Row],[Monto]],datos_arg[[#This Row],[Monto]]*datos_arg[[#This Row],[TC]])</f>
        <v>340000</v>
      </c>
      <c r="X5931" s="16">
        <f>IFERROR(IF(datos_arg[[#This Row],[Moneda]]="USD",datos_arg[[#This Row],[Monto]],datos_arg[[#This Row],[Monto]]/datos_arg[[#This Row],[TC]]),0)</f>
        <v>2000</v>
      </c>
      <c r="Y5931" s="14"/>
    </row>
    <row r="5932" spans="1:25" ht="15" customHeight="1" x14ac:dyDescent="0.25">
      <c r="A5932" s="14">
        <f t="shared" si="92"/>
        <v>5929</v>
      </c>
      <c r="B5932" s="1">
        <v>44389</v>
      </c>
      <c r="C5932" s="18">
        <f>+YEAR(datos_arg[[#This Row],[Fecha]])</f>
        <v>2021</v>
      </c>
      <c r="D5932" s="18">
        <f>+MONTH(datos_arg[[#This Row],[Fecha]])</f>
        <v>7</v>
      </c>
      <c r="E5932" s="14" t="s">
        <v>1016</v>
      </c>
      <c r="F5932" s="14" t="s">
        <v>405</v>
      </c>
      <c r="G5932" s="14"/>
      <c r="H5932" s="14" t="s">
        <v>433</v>
      </c>
      <c r="I5932" s="14" t="s">
        <v>955</v>
      </c>
      <c r="J5932" s="14" t="s">
        <v>425</v>
      </c>
      <c r="K5932" s="14"/>
      <c r="L5932" s="14" t="s">
        <v>425</v>
      </c>
      <c r="M5932" s="14" t="s">
        <v>433</v>
      </c>
      <c r="N5932" s="14" t="s">
        <v>297</v>
      </c>
      <c r="O5932" s="14" t="s">
        <v>7200</v>
      </c>
      <c r="P5932" s="14" t="s">
        <v>7201</v>
      </c>
      <c r="Q5932" s="14"/>
      <c r="R5932" s="14" t="s">
        <v>405</v>
      </c>
      <c r="S5932" s="14" t="s">
        <v>439</v>
      </c>
      <c r="T5932" s="35">
        <v>34198.03</v>
      </c>
      <c r="U5932" s="14" t="s">
        <v>4</v>
      </c>
      <c r="V5932" s="14">
        <v>170</v>
      </c>
      <c r="W5932" s="16">
        <f>+IF(datos_arg[[#This Row],[Moneda]]="ARS",datos_arg[[#This Row],[Monto]],datos_arg[[#This Row],[Monto]]*datos_arg[[#This Row],[TC]])</f>
        <v>34198.03</v>
      </c>
      <c r="X5932" s="16">
        <f>IFERROR(IF(datos_arg[[#This Row],[Moneda]]="USD",datos_arg[[#This Row],[Monto]],datos_arg[[#This Row],[Monto]]/datos_arg[[#This Row],[TC]]),0)</f>
        <v>201.16488235294116</v>
      </c>
      <c r="Y5932" s="14"/>
    </row>
    <row r="5933" spans="1:25" ht="15" customHeight="1" x14ac:dyDescent="0.25">
      <c r="A5933" s="14">
        <f t="shared" si="92"/>
        <v>5930</v>
      </c>
      <c r="B5933" s="1">
        <v>44389</v>
      </c>
      <c r="C5933" s="18">
        <f>+YEAR(datos_arg[[#This Row],[Fecha]])</f>
        <v>2021</v>
      </c>
      <c r="D5933" s="18">
        <f>+MONTH(datos_arg[[#This Row],[Fecha]])</f>
        <v>7</v>
      </c>
      <c r="E5933" s="14" t="s">
        <v>5358</v>
      </c>
      <c r="F5933" s="14" t="s">
        <v>969</v>
      </c>
      <c r="G5933" s="14"/>
      <c r="H5933" s="14" t="s">
        <v>7132</v>
      </c>
      <c r="I5933" s="14" t="s">
        <v>7132</v>
      </c>
      <c r="J5933" s="14" t="s">
        <v>425</v>
      </c>
      <c r="K5933" s="14"/>
      <c r="L5933" s="14" t="s">
        <v>425</v>
      </c>
      <c r="M5933" s="14" t="s">
        <v>998</v>
      </c>
      <c r="N5933" s="14" t="s">
        <v>524</v>
      </c>
      <c r="O5933" s="14" t="s">
        <v>7202</v>
      </c>
      <c r="P5933" s="14"/>
      <c r="Q5933" s="14">
        <v>1</v>
      </c>
      <c r="R5933" s="14" t="s">
        <v>969</v>
      </c>
      <c r="S5933" s="14" t="s">
        <v>439</v>
      </c>
      <c r="T5933" s="35">
        <v>11400</v>
      </c>
      <c r="U5933" s="14" t="s">
        <v>4</v>
      </c>
      <c r="V5933" s="14">
        <v>170</v>
      </c>
      <c r="W5933" s="16">
        <f>+IF(datos_arg[[#This Row],[Moneda]]="ARS",datos_arg[[#This Row],[Monto]],datos_arg[[#This Row],[Monto]]*datos_arg[[#This Row],[TC]])</f>
        <v>11400</v>
      </c>
      <c r="X5933" s="16">
        <f>IFERROR(IF(datos_arg[[#This Row],[Moneda]]="USD",datos_arg[[#This Row],[Monto]],datos_arg[[#This Row],[Monto]]/datos_arg[[#This Row],[TC]]),0)</f>
        <v>67.058823529411768</v>
      </c>
      <c r="Y5933" s="14"/>
    </row>
    <row r="5934" spans="1:25" ht="15" customHeight="1" x14ac:dyDescent="0.25">
      <c r="A5934" s="14">
        <f t="shared" si="92"/>
        <v>5931</v>
      </c>
      <c r="B5934" s="1">
        <v>44389</v>
      </c>
      <c r="C5934" s="18">
        <f>+YEAR(datos_arg[[#This Row],[Fecha]])</f>
        <v>2021</v>
      </c>
      <c r="D5934" s="18">
        <f>+MONTH(datos_arg[[#This Row],[Fecha]])</f>
        <v>7</v>
      </c>
      <c r="E5934" s="14" t="s">
        <v>1015</v>
      </c>
      <c r="F5934" s="14" t="s">
        <v>430</v>
      </c>
      <c r="G5934" s="14"/>
      <c r="H5934" s="14" t="s">
        <v>7132</v>
      </c>
      <c r="I5934" s="14" t="s">
        <v>7132</v>
      </c>
      <c r="J5934" s="14" t="s">
        <v>425</v>
      </c>
      <c r="K5934" s="14"/>
      <c r="L5934" s="14" t="s">
        <v>425</v>
      </c>
      <c r="M5934" s="14" t="s">
        <v>361</v>
      </c>
      <c r="N5934" s="14" t="s">
        <v>361</v>
      </c>
      <c r="O5934" s="14" t="s">
        <v>4897</v>
      </c>
      <c r="P5934" s="14"/>
      <c r="Q5934" s="14"/>
      <c r="R5934" s="14" t="s">
        <v>430</v>
      </c>
      <c r="S5934" s="14" t="s">
        <v>439</v>
      </c>
      <c r="T5934" s="35">
        <v>840</v>
      </c>
      <c r="U5934" s="14" t="s">
        <v>4</v>
      </c>
      <c r="V5934" s="14">
        <v>170</v>
      </c>
      <c r="W5934" s="16">
        <f>+IF(datos_arg[[#This Row],[Moneda]]="ARS",datos_arg[[#This Row],[Monto]],datos_arg[[#This Row],[Monto]]*datos_arg[[#This Row],[TC]])</f>
        <v>840</v>
      </c>
      <c r="X5934" s="16">
        <f>IFERROR(IF(datos_arg[[#This Row],[Moneda]]="USD",datos_arg[[#This Row],[Monto]],datos_arg[[#This Row],[Monto]]/datos_arg[[#This Row],[TC]]),0)</f>
        <v>4.9411764705882355</v>
      </c>
      <c r="Y5934" s="14"/>
    </row>
    <row r="5935" spans="1:25" ht="15" customHeight="1" x14ac:dyDescent="0.25">
      <c r="A5935" s="14">
        <f t="shared" si="92"/>
        <v>5932</v>
      </c>
      <c r="B5935" s="1">
        <v>44389</v>
      </c>
      <c r="C5935" s="18">
        <f>+YEAR(datos_arg[[#This Row],[Fecha]])</f>
        <v>2021</v>
      </c>
      <c r="D5935" s="18">
        <f>+MONTH(datos_arg[[#This Row],[Fecha]])</f>
        <v>7</v>
      </c>
      <c r="E5935" s="14" t="s">
        <v>5358</v>
      </c>
      <c r="F5935" s="14" t="s">
        <v>85</v>
      </c>
      <c r="G5935" s="14"/>
      <c r="H5935" s="14" t="s">
        <v>6646</v>
      </c>
      <c r="I5935" s="14" t="s">
        <v>6775</v>
      </c>
      <c r="J5935" s="14" t="s">
        <v>425</v>
      </c>
      <c r="K5935" s="14"/>
      <c r="L5935" s="14" t="s">
        <v>425</v>
      </c>
      <c r="M5935" s="14" t="s">
        <v>1205</v>
      </c>
      <c r="N5935" s="14" t="s">
        <v>7203</v>
      </c>
      <c r="O5935" s="14" t="s">
        <v>7204</v>
      </c>
      <c r="P5935" s="14" t="s">
        <v>7205</v>
      </c>
      <c r="Q5935" s="14">
        <v>1</v>
      </c>
      <c r="R5935" s="14" t="s">
        <v>85</v>
      </c>
      <c r="S5935" s="14" t="s">
        <v>439</v>
      </c>
      <c r="T5935" s="35">
        <v>18640</v>
      </c>
      <c r="U5935" s="14" t="s">
        <v>4</v>
      </c>
      <c r="V5935" s="14">
        <v>170</v>
      </c>
      <c r="W5935" s="16">
        <f>+IF(datos_arg[[#This Row],[Moneda]]="ARS",datos_arg[[#This Row],[Monto]],datos_arg[[#This Row],[Monto]]*datos_arg[[#This Row],[TC]])</f>
        <v>18640</v>
      </c>
      <c r="X5935" s="16">
        <f>IFERROR(IF(datos_arg[[#This Row],[Moneda]]="USD",datos_arg[[#This Row],[Monto]],datos_arg[[#This Row],[Monto]]/datos_arg[[#This Row],[TC]]),0)</f>
        <v>109.64705882352941</v>
      </c>
      <c r="Y5935" s="14"/>
    </row>
    <row r="5936" spans="1:25" ht="15" customHeight="1" x14ac:dyDescent="0.25">
      <c r="A5936" s="14">
        <f t="shared" si="92"/>
        <v>5933</v>
      </c>
      <c r="B5936" s="1">
        <v>44389</v>
      </c>
      <c r="C5936" s="18">
        <f>+YEAR(datos_arg[[#This Row],[Fecha]])</f>
        <v>2021</v>
      </c>
      <c r="D5936" s="18">
        <f>+MONTH(datos_arg[[#This Row],[Fecha]])</f>
        <v>7</v>
      </c>
      <c r="E5936" s="14" t="s">
        <v>5358</v>
      </c>
      <c r="F5936" s="14" t="s">
        <v>4109</v>
      </c>
      <c r="G5936" s="14"/>
      <c r="H5936" s="14" t="s">
        <v>6646</v>
      </c>
      <c r="I5936" s="14" t="s">
        <v>6775</v>
      </c>
      <c r="J5936" s="14" t="s">
        <v>425</v>
      </c>
      <c r="K5936" s="14"/>
      <c r="L5936" s="14" t="s">
        <v>425</v>
      </c>
      <c r="M5936" s="14" t="s">
        <v>578</v>
      </c>
      <c r="N5936" s="14" t="s">
        <v>7206</v>
      </c>
      <c r="O5936" s="14" t="s">
        <v>7207</v>
      </c>
      <c r="P5936" s="14" t="s">
        <v>7215</v>
      </c>
      <c r="Q5936" s="14">
        <v>30</v>
      </c>
      <c r="R5936" s="14" t="s">
        <v>4109</v>
      </c>
      <c r="S5936" s="14" t="s">
        <v>439</v>
      </c>
      <c r="T5936" s="35">
        <v>1200</v>
      </c>
      <c r="U5936" s="14" t="s">
        <v>4</v>
      </c>
      <c r="V5936" s="14">
        <v>170</v>
      </c>
      <c r="W5936" s="16">
        <f>+IF(datos_arg[[#This Row],[Moneda]]="ARS",datos_arg[[#This Row],[Monto]],datos_arg[[#This Row],[Monto]]*datos_arg[[#This Row],[TC]])</f>
        <v>1200</v>
      </c>
      <c r="X5936" s="16">
        <f>IFERROR(IF(datos_arg[[#This Row],[Moneda]]="USD",datos_arg[[#This Row],[Monto]],datos_arg[[#This Row],[Monto]]/datos_arg[[#This Row],[TC]]),0)</f>
        <v>7.0588235294117645</v>
      </c>
      <c r="Y5936" s="14"/>
    </row>
    <row r="5937" spans="1:25" ht="15" customHeight="1" x14ac:dyDescent="0.25">
      <c r="A5937" s="14">
        <f t="shared" si="92"/>
        <v>5934</v>
      </c>
      <c r="B5937" s="1">
        <v>44389</v>
      </c>
      <c r="C5937" s="18">
        <f>+YEAR(datos_arg[[#This Row],[Fecha]])</f>
        <v>2021</v>
      </c>
      <c r="D5937" s="18">
        <f>+MONTH(datos_arg[[#This Row],[Fecha]])</f>
        <v>7</v>
      </c>
      <c r="E5937" s="14" t="s">
        <v>5358</v>
      </c>
      <c r="F5937" s="14" t="s">
        <v>4110</v>
      </c>
      <c r="G5937" s="14"/>
      <c r="H5937" s="14" t="s">
        <v>6646</v>
      </c>
      <c r="I5937" s="14" t="s">
        <v>6775</v>
      </c>
      <c r="J5937" s="14" t="s">
        <v>425</v>
      </c>
      <c r="K5937" s="14"/>
      <c r="L5937" s="14" t="s">
        <v>425</v>
      </c>
      <c r="M5937" s="14" t="s">
        <v>881</v>
      </c>
      <c r="N5937" s="14" t="s">
        <v>7206</v>
      </c>
      <c r="O5937" s="14" t="s">
        <v>7208</v>
      </c>
      <c r="P5937" s="14" t="s">
        <v>7215</v>
      </c>
      <c r="Q5937" s="14">
        <v>8</v>
      </c>
      <c r="R5937" s="14" t="s">
        <v>4110</v>
      </c>
      <c r="S5937" s="14" t="s">
        <v>439</v>
      </c>
      <c r="T5937" s="35">
        <v>480</v>
      </c>
      <c r="U5937" s="14" t="s">
        <v>4</v>
      </c>
      <c r="V5937" s="14">
        <v>170</v>
      </c>
      <c r="W5937" s="16">
        <f>+IF(datos_arg[[#This Row],[Moneda]]="ARS",datos_arg[[#This Row],[Monto]],datos_arg[[#This Row],[Monto]]*datos_arg[[#This Row],[TC]])</f>
        <v>480</v>
      </c>
      <c r="X5937" s="16">
        <f>IFERROR(IF(datos_arg[[#This Row],[Moneda]]="USD",datos_arg[[#This Row],[Monto]],datos_arg[[#This Row],[Monto]]/datos_arg[[#This Row],[TC]]),0)</f>
        <v>2.8235294117647061</v>
      </c>
      <c r="Y5937" s="14"/>
    </row>
    <row r="5938" spans="1:25" ht="15" customHeight="1" x14ac:dyDescent="0.25">
      <c r="A5938" s="14">
        <f t="shared" si="92"/>
        <v>5935</v>
      </c>
      <c r="B5938" s="1">
        <v>44389</v>
      </c>
      <c r="C5938" s="18">
        <f>+YEAR(datos_arg[[#This Row],[Fecha]])</f>
        <v>2021</v>
      </c>
      <c r="D5938" s="18">
        <f>+MONTH(datos_arg[[#This Row],[Fecha]])</f>
        <v>7</v>
      </c>
      <c r="E5938" s="14" t="s">
        <v>617</v>
      </c>
      <c r="F5938" s="14" t="s">
        <v>8101</v>
      </c>
      <c r="G5938" s="14"/>
      <c r="H5938" s="14" t="s">
        <v>8103</v>
      </c>
      <c r="I5938" s="14" t="s">
        <v>8105</v>
      </c>
      <c r="J5938" s="14" t="s">
        <v>425</v>
      </c>
      <c r="K5938" s="14"/>
      <c r="L5938" s="14" t="s">
        <v>425</v>
      </c>
      <c r="M5938" s="14" t="s">
        <v>719</v>
      </c>
      <c r="N5938" s="14" t="s">
        <v>524</v>
      </c>
      <c r="O5938" s="14" t="s">
        <v>7209</v>
      </c>
      <c r="P5938" s="14" t="s">
        <v>7215</v>
      </c>
      <c r="Q5938" s="14">
        <v>2</v>
      </c>
      <c r="R5938" s="14" t="s">
        <v>8101</v>
      </c>
      <c r="S5938" s="14" t="s">
        <v>439</v>
      </c>
      <c r="T5938" s="35">
        <v>2030.77</v>
      </c>
      <c r="U5938" s="14" t="s">
        <v>4</v>
      </c>
      <c r="V5938" s="14">
        <v>170</v>
      </c>
      <c r="W5938" s="16">
        <f>+IF(datos_arg[[#This Row],[Moneda]]="ARS",datos_arg[[#This Row],[Monto]],datos_arg[[#This Row],[Monto]]*datos_arg[[#This Row],[TC]])</f>
        <v>2030.77</v>
      </c>
      <c r="X5938" s="16">
        <f>IFERROR(IF(datos_arg[[#This Row],[Moneda]]="USD",datos_arg[[#This Row],[Monto]],datos_arg[[#This Row],[Monto]]/datos_arg[[#This Row],[TC]]),0)</f>
        <v>11.945705882352941</v>
      </c>
      <c r="Y5938" s="14"/>
    </row>
    <row r="5939" spans="1:25" ht="15" customHeight="1" x14ac:dyDescent="0.25">
      <c r="A5939" s="14">
        <f t="shared" si="92"/>
        <v>5936</v>
      </c>
      <c r="B5939" s="1">
        <v>44389</v>
      </c>
      <c r="C5939" s="18">
        <f>+YEAR(datos_arg[[#This Row],[Fecha]])</f>
        <v>2021</v>
      </c>
      <c r="D5939" s="18">
        <f>+MONTH(datos_arg[[#This Row],[Fecha]])</f>
        <v>7</v>
      </c>
      <c r="E5939" s="14" t="s">
        <v>1015</v>
      </c>
      <c r="F5939" s="14" t="s">
        <v>403</v>
      </c>
      <c r="G5939" s="14" t="s">
        <v>5383</v>
      </c>
      <c r="H5939" s="14" t="s">
        <v>8103</v>
      </c>
      <c r="I5939" s="14" t="s">
        <v>8105</v>
      </c>
      <c r="J5939" s="14" t="s">
        <v>425</v>
      </c>
      <c r="K5939" s="14"/>
      <c r="L5939" s="14" t="s">
        <v>425</v>
      </c>
      <c r="M5939" s="14" t="s">
        <v>578</v>
      </c>
      <c r="N5939" s="14" t="s">
        <v>524</v>
      </c>
      <c r="O5939" s="14" t="s">
        <v>7210</v>
      </c>
      <c r="P5939" s="14" t="s">
        <v>7215</v>
      </c>
      <c r="Q5939" s="14">
        <v>75</v>
      </c>
      <c r="R5939" s="14" t="s">
        <v>5383</v>
      </c>
      <c r="S5939" s="14" t="s">
        <v>439</v>
      </c>
      <c r="T5939" s="35">
        <v>2769.23</v>
      </c>
      <c r="U5939" s="14" t="s">
        <v>4</v>
      </c>
      <c r="V5939" s="14">
        <v>170</v>
      </c>
      <c r="W5939" s="16">
        <f>+IF(datos_arg[[#This Row],[Moneda]]="ARS",datos_arg[[#This Row],[Monto]],datos_arg[[#This Row],[Monto]]*datos_arg[[#This Row],[TC]])</f>
        <v>2769.23</v>
      </c>
      <c r="X5939" s="16">
        <f>IFERROR(IF(datos_arg[[#This Row],[Moneda]]="USD",datos_arg[[#This Row],[Monto]],datos_arg[[#This Row],[Monto]]/datos_arg[[#This Row],[TC]]),0)</f>
        <v>16.289588235294119</v>
      </c>
      <c r="Y5939" s="14"/>
    </row>
    <row r="5940" spans="1:25" ht="15" customHeight="1" x14ac:dyDescent="0.25">
      <c r="A5940" s="14">
        <f t="shared" si="92"/>
        <v>5937</v>
      </c>
      <c r="B5940" s="1">
        <v>44389</v>
      </c>
      <c r="C5940" s="18">
        <f>+YEAR(datos_arg[[#This Row],[Fecha]])</f>
        <v>2021</v>
      </c>
      <c r="D5940" s="18">
        <f>+MONTH(datos_arg[[#This Row],[Fecha]])</f>
        <v>7</v>
      </c>
      <c r="E5940" s="14" t="s">
        <v>1015</v>
      </c>
      <c r="F5940" s="14" t="s">
        <v>403</v>
      </c>
      <c r="G5940" s="14" t="s">
        <v>5383</v>
      </c>
      <c r="H5940" s="14" t="s">
        <v>8103</v>
      </c>
      <c r="I5940" s="14" t="s">
        <v>8105</v>
      </c>
      <c r="J5940" s="14" t="s">
        <v>425</v>
      </c>
      <c r="K5940" s="14"/>
      <c r="L5940" s="14" t="s">
        <v>425</v>
      </c>
      <c r="M5940" s="14" t="s">
        <v>2254</v>
      </c>
      <c r="N5940" s="14" t="s">
        <v>524</v>
      </c>
      <c r="O5940" s="14" t="s">
        <v>7212</v>
      </c>
      <c r="P5940" s="14" t="s">
        <v>7215</v>
      </c>
      <c r="Q5940" s="14">
        <v>20</v>
      </c>
      <c r="R5940" s="14" t="s">
        <v>5383</v>
      </c>
      <c r="S5940" s="14" t="s">
        <v>439</v>
      </c>
      <c r="T5940" s="35">
        <v>3000</v>
      </c>
      <c r="U5940" s="14" t="s">
        <v>4</v>
      </c>
      <c r="V5940" s="14">
        <v>170</v>
      </c>
      <c r="W5940" s="16">
        <f>+IF(datos_arg[[#This Row],[Moneda]]="ARS",datos_arg[[#This Row],[Monto]],datos_arg[[#This Row],[Monto]]*datos_arg[[#This Row],[TC]])</f>
        <v>3000</v>
      </c>
      <c r="X5940" s="16">
        <f>IFERROR(IF(datos_arg[[#This Row],[Moneda]]="USD",datos_arg[[#This Row],[Monto]],datos_arg[[#This Row],[Monto]]/datos_arg[[#This Row],[TC]]),0)</f>
        <v>17.647058823529413</v>
      </c>
      <c r="Y5940" s="14"/>
    </row>
    <row r="5941" spans="1:25" ht="15" customHeight="1" x14ac:dyDescent="0.25">
      <c r="A5941" s="14">
        <f t="shared" si="92"/>
        <v>5938</v>
      </c>
      <c r="B5941" s="1">
        <v>44389</v>
      </c>
      <c r="C5941" s="18">
        <f>+YEAR(datos_arg[[#This Row],[Fecha]])</f>
        <v>2021</v>
      </c>
      <c r="D5941" s="18">
        <f>+MONTH(datos_arg[[#This Row],[Fecha]])</f>
        <v>7</v>
      </c>
      <c r="E5941" s="14" t="s">
        <v>5358</v>
      </c>
      <c r="F5941" s="14" t="s">
        <v>85</v>
      </c>
      <c r="G5941" s="14"/>
      <c r="H5941" s="14" t="s">
        <v>6646</v>
      </c>
      <c r="I5941" s="14" t="s">
        <v>7132</v>
      </c>
      <c r="J5941" s="14" t="s">
        <v>425</v>
      </c>
      <c r="K5941" s="14"/>
      <c r="L5941" s="14" t="s">
        <v>425</v>
      </c>
      <c r="M5941" s="14" t="s">
        <v>1547</v>
      </c>
      <c r="N5941" s="14" t="s">
        <v>524</v>
      </c>
      <c r="O5941" s="14" t="s">
        <v>7211</v>
      </c>
      <c r="P5941" s="14" t="s">
        <v>7215</v>
      </c>
      <c r="Q5941" s="14">
        <v>1</v>
      </c>
      <c r="R5941" s="14" t="s">
        <v>85</v>
      </c>
      <c r="S5941" s="14" t="s">
        <v>439</v>
      </c>
      <c r="T5941" s="35">
        <v>700</v>
      </c>
      <c r="U5941" s="14" t="s">
        <v>4</v>
      </c>
      <c r="V5941" s="14">
        <v>170</v>
      </c>
      <c r="W5941" s="16">
        <f>+IF(datos_arg[[#This Row],[Moneda]]="ARS",datos_arg[[#This Row],[Monto]],datos_arg[[#This Row],[Monto]]*datos_arg[[#This Row],[TC]])</f>
        <v>700</v>
      </c>
      <c r="X5941" s="16">
        <f>IFERROR(IF(datos_arg[[#This Row],[Moneda]]="USD",datos_arg[[#This Row],[Monto]],datos_arg[[#This Row],[Monto]]/datos_arg[[#This Row],[TC]]),0)</f>
        <v>4.117647058823529</v>
      </c>
      <c r="Y5941" s="14"/>
    </row>
    <row r="5942" spans="1:25" ht="15" customHeight="1" x14ac:dyDescent="0.25">
      <c r="A5942" s="14">
        <f t="shared" si="92"/>
        <v>5939</v>
      </c>
      <c r="B5942" s="1">
        <v>44389</v>
      </c>
      <c r="C5942" s="18">
        <f>+YEAR(datos_arg[[#This Row],[Fecha]])</f>
        <v>2021</v>
      </c>
      <c r="D5942" s="18">
        <f>+MONTH(datos_arg[[#This Row],[Fecha]])</f>
        <v>7</v>
      </c>
      <c r="E5942" s="14" t="s">
        <v>1015</v>
      </c>
      <c r="F5942" s="14" t="s">
        <v>403</v>
      </c>
      <c r="G5942" s="14" t="s">
        <v>970</v>
      </c>
      <c r="H5942" s="14" t="s">
        <v>7132</v>
      </c>
      <c r="I5942" s="14" t="s">
        <v>7132</v>
      </c>
      <c r="J5942" s="14" t="s">
        <v>425</v>
      </c>
      <c r="K5942" s="14"/>
      <c r="L5942" s="14" t="s">
        <v>425</v>
      </c>
      <c r="M5942" s="14" t="s">
        <v>493</v>
      </c>
      <c r="N5942" s="14" t="s">
        <v>7213</v>
      </c>
      <c r="O5942" s="14" t="s">
        <v>7214</v>
      </c>
      <c r="P5942" s="14" t="s">
        <v>7215</v>
      </c>
      <c r="Q5942" s="14"/>
      <c r="R5942" s="14" t="s">
        <v>970</v>
      </c>
      <c r="S5942" s="14" t="s">
        <v>439</v>
      </c>
      <c r="T5942" s="35">
        <v>631</v>
      </c>
      <c r="U5942" s="14" t="s">
        <v>4</v>
      </c>
      <c r="V5942" s="14">
        <v>170</v>
      </c>
      <c r="W5942" s="16">
        <f>+IF(datos_arg[[#This Row],[Moneda]]="ARS",datos_arg[[#This Row],[Monto]],datos_arg[[#This Row],[Monto]]*datos_arg[[#This Row],[TC]])</f>
        <v>631</v>
      </c>
      <c r="X5942" s="16">
        <f>IFERROR(IF(datos_arg[[#This Row],[Moneda]]="USD",datos_arg[[#This Row],[Monto]],datos_arg[[#This Row],[Monto]]/datos_arg[[#This Row],[TC]]),0)</f>
        <v>3.7117647058823531</v>
      </c>
      <c r="Y5942" s="14"/>
    </row>
    <row r="5943" spans="1:25" ht="15" customHeight="1" x14ac:dyDescent="0.25">
      <c r="A5943" s="14">
        <f t="shared" si="92"/>
        <v>5940</v>
      </c>
      <c r="B5943" s="1">
        <v>44389</v>
      </c>
      <c r="C5943" s="18">
        <f>+YEAR(datos_arg[[#This Row],[Fecha]])</f>
        <v>2021</v>
      </c>
      <c r="D5943" s="18">
        <f>+MONTH(datos_arg[[#This Row],[Fecha]])</f>
        <v>7</v>
      </c>
      <c r="E5943" s="14" t="s">
        <v>617</v>
      </c>
      <c r="F5943" s="14" t="s">
        <v>8101</v>
      </c>
      <c r="G5943" s="14"/>
      <c r="H5943" s="14" t="s">
        <v>8103</v>
      </c>
      <c r="I5943" s="14" t="s">
        <v>8105</v>
      </c>
      <c r="J5943" s="14" t="s">
        <v>6683</v>
      </c>
      <c r="K5943" s="14" t="s">
        <v>420</v>
      </c>
      <c r="L5943" s="14" t="s">
        <v>422</v>
      </c>
      <c r="M5943" s="14" t="s">
        <v>6683</v>
      </c>
      <c r="N5943" s="14" t="s">
        <v>4398</v>
      </c>
      <c r="O5943" s="14" t="s">
        <v>4399</v>
      </c>
      <c r="P5943" s="14" t="s">
        <v>7216</v>
      </c>
      <c r="Q5943" s="14">
        <v>1</v>
      </c>
      <c r="R5943" s="14" t="s">
        <v>8101</v>
      </c>
      <c r="S5943" s="14" t="s">
        <v>439</v>
      </c>
      <c r="T5943" s="35">
        <v>84597.15</v>
      </c>
      <c r="U5943" s="14" t="s">
        <v>4</v>
      </c>
      <c r="V5943" s="14">
        <v>170</v>
      </c>
      <c r="W5943" s="16">
        <f>+IF(datos_arg[[#This Row],[Moneda]]="ARS",datos_arg[[#This Row],[Monto]],datos_arg[[#This Row],[Monto]]*datos_arg[[#This Row],[TC]])</f>
        <v>84597.15</v>
      </c>
      <c r="X5943" s="16">
        <f>IFERROR(IF(datos_arg[[#This Row],[Moneda]]="USD",datos_arg[[#This Row],[Monto]],datos_arg[[#This Row],[Monto]]/datos_arg[[#This Row],[TC]]),0)</f>
        <v>497.630294117647</v>
      </c>
      <c r="Y5943" s="14"/>
    </row>
    <row r="5944" spans="1:25" ht="15" customHeight="1" x14ac:dyDescent="0.25">
      <c r="A5944" s="14">
        <f t="shared" si="92"/>
        <v>5941</v>
      </c>
      <c r="B5944" s="1">
        <v>44389</v>
      </c>
      <c r="C5944" s="18">
        <f>+YEAR(datos_arg[[#This Row],[Fecha]])</f>
        <v>2021</v>
      </c>
      <c r="D5944" s="18">
        <f>+MONTH(datos_arg[[#This Row],[Fecha]])</f>
        <v>7</v>
      </c>
      <c r="E5944" s="14" t="s">
        <v>1015</v>
      </c>
      <c r="F5944" s="14" t="s">
        <v>430</v>
      </c>
      <c r="G5944" s="14"/>
      <c r="H5944" s="14" t="s">
        <v>7132</v>
      </c>
      <c r="I5944" s="14" t="s">
        <v>7132</v>
      </c>
      <c r="J5944" s="14" t="s">
        <v>425</v>
      </c>
      <c r="K5944" s="14"/>
      <c r="L5944" s="14" t="s">
        <v>425</v>
      </c>
      <c r="M5944" s="14" t="s">
        <v>102</v>
      </c>
      <c r="N5944" s="14" t="s">
        <v>480</v>
      </c>
      <c r="O5944" s="14" t="s">
        <v>4720</v>
      </c>
      <c r="P5944" s="14" t="s">
        <v>6441</v>
      </c>
      <c r="Q5944" s="14"/>
      <c r="R5944" s="14" t="s">
        <v>430</v>
      </c>
      <c r="S5944" s="14" t="s">
        <v>439</v>
      </c>
      <c r="T5944" s="35">
        <v>35678</v>
      </c>
      <c r="U5944" s="14" t="s">
        <v>4</v>
      </c>
      <c r="V5944" s="14">
        <v>170</v>
      </c>
      <c r="W5944" s="16">
        <f>+IF(datos_arg[[#This Row],[Moneda]]="ARS",datos_arg[[#This Row],[Monto]],datos_arg[[#This Row],[Monto]]*datos_arg[[#This Row],[TC]])</f>
        <v>35678</v>
      </c>
      <c r="X5944" s="16">
        <f>IFERROR(IF(datos_arg[[#This Row],[Moneda]]="USD",datos_arg[[#This Row],[Monto]],datos_arg[[#This Row],[Monto]]/datos_arg[[#This Row],[TC]]),0)</f>
        <v>209.87058823529412</v>
      </c>
      <c r="Y5944" s="14"/>
    </row>
    <row r="5945" spans="1:25" ht="15" customHeight="1" x14ac:dyDescent="0.25">
      <c r="A5945" s="14">
        <f t="shared" si="92"/>
        <v>5942</v>
      </c>
      <c r="B5945" s="1">
        <v>44389</v>
      </c>
      <c r="C5945" s="18">
        <f>+YEAR(datos_arg[[#This Row],[Fecha]])</f>
        <v>2021</v>
      </c>
      <c r="D5945" s="18">
        <f>+MONTH(datos_arg[[#This Row],[Fecha]])</f>
        <v>7</v>
      </c>
      <c r="E5945" s="14" t="s">
        <v>1015</v>
      </c>
      <c r="F5945" s="14" t="s">
        <v>403</v>
      </c>
      <c r="G5945" s="14" t="s">
        <v>5382</v>
      </c>
      <c r="H5945" s="14" t="s">
        <v>6646</v>
      </c>
      <c r="I5945" s="14" t="s">
        <v>7132</v>
      </c>
      <c r="J5945" s="14" t="s">
        <v>425</v>
      </c>
      <c r="K5945" s="14" t="s">
        <v>421</v>
      </c>
      <c r="L5945" s="14" t="s">
        <v>421</v>
      </c>
      <c r="M5945" s="14" t="s">
        <v>989</v>
      </c>
      <c r="N5945" s="14" t="s">
        <v>327</v>
      </c>
      <c r="O5945" s="14" t="s">
        <v>2639</v>
      </c>
      <c r="P5945" s="6" t="s">
        <v>7198</v>
      </c>
      <c r="Q5945" s="14">
        <v>60</v>
      </c>
      <c r="R5945" s="14" t="s">
        <v>5382</v>
      </c>
      <c r="S5945" s="14" t="s">
        <v>439</v>
      </c>
      <c r="T5945" s="35">
        <v>23146.74</v>
      </c>
      <c r="U5945" s="14" t="s">
        <v>4</v>
      </c>
      <c r="V5945" s="14">
        <v>170</v>
      </c>
      <c r="W5945" s="16">
        <f>+IF(datos_arg[[#This Row],[Moneda]]="ARS",datos_arg[[#This Row],[Monto]],datos_arg[[#This Row],[Monto]]*datos_arg[[#This Row],[TC]])</f>
        <v>23146.74</v>
      </c>
      <c r="X5945" s="16">
        <f>IFERROR(IF(datos_arg[[#This Row],[Moneda]]="USD",datos_arg[[#This Row],[Monto]],datos_arg[[#This Row],[Monto]]/datos_arg[[#This Row],[TC]]),0)</f>
        <v>136.15729411764707</v>
      </c>
      <c r="Y5945" s="14"/>
    </row>
    <row r="5946" spans="1:25" ht="15" customHeight="1" x14ac:dyDescent="0.25">
      <c r="A5946" s="14">
        <f t="shared" si="92"/>
        <v>5943</v>
      </c>
      <c r="B5946" s="1">
        <v>44389</v>
      </c>
      <c r="C5946" s="18">
        <f>+YEAR(datos_arg[[#This Row],[Fecha]])</f>
        <v>2021</v>
      </c>
      <c r="D5946" s="18">
        <f>+MONTH(datos_arg[[#This Row],[Fecha]])</f>
        <v>7</v>
      </c>
      <c r="E5946" s="14" t="s">
        <v>449</v>
      </c>
      <c r="F5946" s="14" t="s">
        <v>505</v>
      </c>
      <c r="G5946" s="14"/>
      <c r="H5946" s="14" t="s">
        <v>7132</v>
      </c>
      <c r="I5946" s="14" t="s">
        <v>7132</v>
      </c>
      <c r="J5946" s="14" t="s">
        <v>425</v>
      </c>
      <c r="K5946" s="14"/>
      <c r="L5946" s="14" t="s">
        <v>425</v>
      </c>
      <c r="M5946" s="14" t="s">
        <v>613</v>
      </c>
      <c r="N5946" s="14" t="s">
        <v>2273</v>
      </c>
      <c r="O5946" s="14" t="s">
        <v>2592</v>
      </c>
      <c r="P5946" s="14"/>
      <c r="Q5946" s="14"/>
      <c r="R5946" s="14" t="s">
        <v>505</v>
      </c>
      <c r="S5946" s="14" t="s">
        <v>613</v>
      </c>
      <c r="T5946" s="35">
        <v>7.37</v>
      </c>
      <c r="U5946" s="14" t="s">
        <v>4</v>
      </c>
      <c r="V5946" s="14">
        <v>170</v>
      </c>
      <c r="W5946" s="16">
        <f>+IF(datos_arg[[#This Row],[Moneda]]="ARS",datos_arg[[#This Row],[Monto]],datos_arg[[#This Row],[Monto]]*datos_arg[[#This Row],[TC]])</f>
        <v>7.37</v>
      </c>
      <c r="X5946" s="16">
        <f>IFERROR(IF(datos_arg[[#This Row],[Moneda]]="USD",datos_arg[[#This Row],[Monto]],datos_arg[[#This Row],[Monto]]/datos_arg[[#This Row],[TC]]),0)</f>
        <v>4.3352941176470587E-2</v>
      </c>
      <c r="Y5946" s="14"/>
    </row>
    <row r="5947" spans="1:25" ht="15" customHeight="1" x14ac:dyDescent="0.25">
      <c r="A5947" s="14">
        <f t="shared" si="92"/>
        <v>5944</v>
      </c>
      <c r="B5947" s="1">
        <v>44390</v>
      </c>
      <c r="C5947" s="18">
        <f>+YEAR(datos_arg[[#This Row],[Fecha]])</f>
        <v>2021</v>
      </c>
      <c r="D5947" s="18">
        <f>+MONTH(datos_arg[[#This Row],[Fecha]])</f>
        <v>7</v>
      </c>
      <c r="E5947" s="14" t="s">
        <v>1015</v>
      </c>
      <c r="F5947" s="14" t="s">
        <v>403</v>
      </c>
      <c r="G5947" s="14" t="s">
        <v>970</v>
      </c>
      <c r="H5947" s="14" t="s">
        <v>433</v>
      </c>
      <c r="I5947" s="14" t="s">
        <v>6718</v>
      </c>
      <c r="J5947" s="14" t="s">
        <v>425</v>
      </c>
      <c r="K5947" s="14"/>
      <c r="L5947" s="14" t="s">
        <v>425</v>
      </c>
      <c r="M5947" s="14" t="s">
        <v>7219</v>
      </c>
      <c r="N5947" s="14" t="s">
        <v>100</v>
      </c>
      <c r="O5947" s="14" t="s">
        <v>7220</v>
      </c>
      <c r="P5947" s="14" t="s">
        <v>7228</v>
      </c>
      <c r="Q5947" s="14">
        <v>5</v>
      </c>
      <c r="R5947" s="14" t="s">
        <v>970</v>
      </c>
      <c r="S5947" s="14" t="s">
        <v>1762</v>
      </c>
      <c r="T5947" s="35">
        <v>661.85</v>
      </c>
      <c r="U5947" s="39" t="s">
        <v>4</v>
      </c>
      <c r="V5947" s="14">
        <v>167.5</v>
      </c>
      <c r="W5947" s="16">
        <f>+IF(datos_arg[[#This Row],[Moneda]]="ARS",datos_arg[[#This Row],[Monto]],datos_arg[[#This Row],[Monto]]*datos_arg[[#This Row],[TC]])</f>
        <v>661.85</v>
      </c>
      <c r="X5947" s="16">
        <f>IFERROR(IF(datos_arg[[#This Row],[Moneda]]="USD",datos_arg[[#This Row],[Monto]],datos_arg[[#This Row],[Monto]]/datos_arg[[#This Row],[TC]]),0)</f>
        <v>3.9513432835820899</v>
      </c>
      <c r="Y5947" s="14"/>
    </row>
    <row r="5948" spans="1:25" ht="15" customHeight="1" x14ac:dyDescent="0.25">
      <c r="A5948" s="14">
        <f t="shared" si="92"/>
        <v>5945</v>
      </c>
      <c r="B5948" s="1">
        <v>44390</v>
      </c>
      <c r="C5948" s="18">
        <f>+YEAR(datos_arg[[#This Row],[Fecha]])</f>
        <v>2021</v>
      </c>
      <c r="D5948" s="18">
        <f>+MONTH(datos_arg[[#This Row],[Fecha]])</f>
        <v>7</v>
      </c>
      <c r="E5948" s="14" t="s">
        <v>5358</v>
      </c>
      <c r="F5948" s="14" t="s">
        <v>969</v>
      </c>
      <c r="G5948" s="14"/>
      <c r="H5948" s="14" t="s">
        <v>433</v>
      </c>
      <c r="I5948" s="14" t="s">
        <v>6718</v>
      </c>
      <c r="J5948" s="14" t="s">
        <v>425</v>
      </c>
      <c r="K5948" s="14"/>
      <c r="L5948" s="14" t="s">
        <v>425</v>
      </c>
      <c r="M5948" s="14" t="s">
        <v>6785</v>
      </c>
      <c r="N5948" s="14" t="s">
        <v>100</v>
      </c>
      <c r="O5948" s="14" t="s">
        <v>7221</v>
      </c>
      <c r="P5948" s="14" t="s">
        <v>7228</v>
      </c>
      <c r="Q5948" s="14">
        <v>5</v>
      </c>
      <c r="R5948" s="14" t="s">
        <v>969</v>
      </c>
      <c r="S5948" s="14" t="s">
        <v>1762</v>
      </c>
      <c r="T5948" s="35">
        <v>57.06</v>
      </c>
      <c r="U5948" s="39" t="s">
        <v>4</v>
      </c>
      <c r="V5948" s="14">
        <v>167.5</v>
      </c>
      <c r="W5948" s="16">
        <f>+IF(datos_arg[[#This Row],[Moneda]]="ARS",datos_arg[[#This Row],[Monto]],datos_arg[[#This Row],[Monto]]*datos_arg[[#This Row],[TC]])</f>
        <v>57.06</v>
      </c>
      <c r="X5948" s="16">
        <f>IFERROR(IF(datos_arg[[#This Row],[Moneda]]="USD",datos_arg[[#This Row],[Monto]],datos_arg[[#This Row],[Monto]]/datos_arg[[#This Row],[TC]]),0)</f>
        <v>0.34065671641791045</v>
      </c>
      <c r="Y5948" s="14"/>
    </row>
    <row r="5949" spans="1:25" ht="15" customHeight="1" x14ac:dyDescent="0.25">
      <c r="A5949" s="14">
        <f t="shared" si="92"/>
        <v>5946</v>
      </c>
      <c r="B5949" s="1">
        <v>44390</v>
      </c>
      <c r="C5949" s="18">
        <f>+YEAR(datos_arg[[#This Row],[Fecha]])</f>
        <v>2021</v>
      </c>
      <c r="D5949" s="18">
        <f>+MONTH(datos_arg[[#This Row],[Fecha]])</f>
        <v>7</v>
      </c>
      <c r="E5949" s="14" t="s">
        <v>5358</v>
      </c>
      <c r="F5949" s="14" t="s">
        <v>85</v>
      </c>
      <c r="G5949" s="14"/>
      <c r="H5949" s="14" t="s">
        <v>6646</v>
      </c>
      <c r="I5949" s="14" t="s">
        <v>7132</v>
      </c>
      <c r="J5949" s="14" t="s">
        <v>425</v>
      </c>
      <c r="K5949" s="14"/>
      <c r="L5949" s="14" t="s">
        <v>425</v>
      </c>
      <c r="M5949" s="14" t="s">
        <v>3858</v>
      </c>
      <c r="N5949" s="14" t="s">
        <v>100</v>
      </c>
      <c r="O5949" s="14" t="s">
        <v>7222</v>
      </c>
      <c r="P5949" s="14" t="s">
        <v>7228</v>
      </c>
      <c r="Q5949" s="14">
        <v>1</v>
      </c>
      <c r="R5949" s="14" t="s">
        <v>85</v>
      </c>
      <c r="S5949" s="14" t="s">
        <v>1762</v>
      </c>
      <c r="T5949" s="35">
        <v>105.07</v>
      </c>
      <c r="U5949" s="39" t="s">
        <v>4</v>
      </c>
      <c r="V5949" s="14">
        <v>167.5</v>
      </c>
      <c r="W5949" s="16">
        <f>+IF(datos_arg[[#This Row],[Moneda]]="ARS",datos_arg[[#This Row],[Monto]],datos_arg[[#This Row],[Monto]]*datos_arg[[#This Row],[TC]])</f>
        <v>105.07</v>
      </c>
      <c r="X5949" s="16">
        <f>IFERROR(IF(datos_arg[[#This Row],[Moneda]]="USD",datos_arg[[#This Row],[Monto]],datos_arg[[#This Row],[Monto]]/datos_arg[[#This Row],[TC]]),0)</f>
        <v>0.62728358208955215</v>
      </c>
      <c r="Y5949" s="14"/>
    </row>
    <row r="5950" spans="1:25" ht="15" customHeight="1" x14ac:dyDescent="0.25">
      <c r="A5950" s="14">
        <f t="shared" si="92"/>
        <v>5947</v>
      </c>
      <c r="B5950" s="1">
        <v>44390</v>
      </c>
      <c r="C5950" s="18">
        <f>+YEAR(datos_arg[[#This Row],[Fecha]])</f>
        <v>2021</v>
      </c>
      <c r="D5950" s="18">
        <f>+MONTH(datos_arg[[#This Row],[Fecha]])</f>
        <v>7</v>
      </c>
      <c r="E5950" s="14" t="s">
        <v>1015</v>
      </c>
      <c r="F5950" s="14" t="s">
        <v>403</v>
      </c>
      <c r="G5950" s="14" t="s">
        <v>970</v>
      </c>
      <c r="H5950" s="14" t="s">
        <v>433</v>
      </c>
      <c r="I5950" s="14" t="s">
        <v>6718</v>
      </c>
      <c r="J5950" s="14" t="s">
        <v>425</v>
      </c>
      <c r="K5950" s="14"/>
      <c r="L5950" s="14" t="s">
        <v>425</v>
      </c>
      <c r="M5950" s="14" t="s">
        <v>433</v>
      </c>
      <c r="N5950" s="14" t="s">
        <v>100</v>
      </c>
      <c r="O5950" s="14" t="s">
        <v>7223</v>
      </c>
      <c r="P5950" s="14" t="s">
        <v>7228</v>
      </c>
      <c r="Q5950" s="14">
        <v>3</v>
      </c>
      <c r="R5950" s="14" t="s">
        <v>970</v>
      </c>
      <c r="S5950" s="14" t="s">
        <v>1762</v>
      </c>
      <c r="T5950" s="35">
        <v>14.24</v>
      </c>
      <c r="U5950" s="39" t="s">
        <v>4</v>
      </c>
      <c r="V5950" s="14">
        <v>167.5</v>
      </c>
      <c r="W5950" s="16">
        <f>+IF(datos_arg[[#This Row],[Moneda]]="ARS",datos_arg[[#This Row],[Monto]],datos_arg[[#This Row],[Monto]]*datos_arg[[#This Row],[TC]])</f>
        <v>14.24</v>
      </c>
      <c r="X5950" s="16">
        <f>IFERROR(IF(datos_arg[[#This Row],[Moneda]]="USD",datos_arg[[#This Row],[Monto]],datos_arg[[#This Row],[Monto]]/datos_arg[[#This Row],[TC]]),0)</f>
        <v>8.5014925373134334E-2</v>
      </c>
      <c r="Y5950" s="14"/>
    </row>
    <row r="5951" spans="1:25" ht="15" customHeight="1" x14ac:dyDescent="0.25">
      <c r="A5951" s="14">
        <f t="shared" si="92"/>
        <v>5948</v>
      </c>
      <c r="B5951" s="1">
        <v>44390</v>
      </c>
      <c r="C5951" s="18">
        <f>+YEAR(datos_arg[[#This Row],[Fecha]])</f>
        <v>2021</v>
      </c>
      <c r="D5951" s="18">
        <f>+MONTH(datos_arg[[#This Row],[Fecha]])</f>
        <v>7</v>
      </c>
      <c r="E5951" s="14" t="s">
        <v>1015</v>
      </c>
      <c r="F5951" s="14" t="s">
        <v>403</v>
      </c>
      <c r="G5951" s="14" t="s">
        <v>5383</v>
      </c>
      <c r="H5951" s="14" t="s">
        <v>7132</v>
      </c>
      <c r="I5951" s="14" t="s">
        <v>7132</v>
      </c>
      <c r="J5951" s="14" t="s">
        <v>425</v>
      </c>
      <c r="K5951" s="14"/>
      <c r="L5951" s="14" t="s">
        <v>425</v>
      </c>
      <c r="M5951" s="14" t="s">
        <v>815</v>
      </c>
      <c r="N5951" s="14" t="s">
        <v>100</v>
      </c>
      <c r="O5951" s="14" t="s">
        <v>7224</v>
      </c>
      <c r="P5951" s="14" t="s">
        <v>7228</v>
      </c>
      <c r="Q5951" s="14">
        <v>3</v>
      </c>
      <c r="R5951" s="14" t="s">
        <v>5383</v>
      </c>
      <c r="S5951" s="14" t="s">
        <v>1762</v>
      </c>
      <c r="T5951" s="35">
        <v>418.82</v>
      </c>
      <c r="U5951" s="39" t="s">
        <v>4</v>
      </c>
      <c r="V5951" s="14">
        <v>167.5</v>
      </c>
      <c r="W5951" s="16">
        <f>+IF(datos_arg[[#This Row],[Moneda]]="ARS",datos_arg[[#This Row],[Monto]],datos_arg[[#This Row],[Monto]]*datos_arg[[#This Row],[TC]])</f>
        <v>418.82</v>
      </c>
      <c r="X5951" s="16">
        <f>IFERROR(IF(datos_arg[[#This Row],[Moneda]]="USD",datos_arg[[#This Row],[Monto]],datos_arg[[#This Row],[Monto]]/datos_arg[[#This Row],[TC]]),0)</f>
        <v>2.5004179104477613</v>
      </c>
      <c r="Y5951" s="14"/>
    </row>
    <row r="5952" spans="1:25" ht="15" customHeight="1" x14ac:dyDescent="0.25">
      <c r="A5952" s="14">
        <f t="shared" si="92"/>
        <v>5949</v>
      </c>
      <c r="B5952" s="1">
        <v>44390</v>
      </c>
      <c r="C5952" s="18">
        <f>+YEAR(datos_arg[[#This Row],[Fecha]])</f>
        <v>2021</v>
      </c>
      <c r="D5952" s="18">
        <f>+MONTH(datos_arg[[#This Row],[Fecha]])</f>
        <v>7</v>
      </c>
      <c r="E5952" s="14" t="s">
        <v>5358</v>
      </c>
      <c r="F5952" s="14" t="s">
        <v>85</v>
      </c>
      <c r="G5952" s="14"/>
      <c r="H5952" s="14" t="s">
        <v>8103</v>
      </c>
      <c r="I5952" s="14" t="s">
        <v>8105</v>
      </c>
      <c r="J5952" s="14" t="s">
        <v>425</v>
      </c>
      <c r="K5952" s="14"/>
      <c r="L5952" s="14" t="s">
        <v>425</v>
      </c>
      <c r="M5952" s="14" t="s">
        <v>2085</v>
      </c>
      <c r="N5952" s="14" t="s">
        <v>100</v>
      </c>
      <c r="O5952" s="14" t="s">
        <v>7539</v>
      </c>
      <c r="P5952" s="14" t="s">
        <v>7228</v>
      </c>
      <c r="Q5952" s="14">
        <v>0</v>
      </c>
      <c r="R5952" s="14" t="s">
        <v>85</v>
      </c>
      <c r="S5952" s="14" t="s">
        <v>1762</v>
      </c>
      <c r="T5952" s="35">
        <v>27.02</v>
      </c>
      <c r="U5952" s="39" t="s">
        <v>4</v>
      </c>
      <c r="V5952" s="14">
        <v>167.5</v>
      </c>
      <c r="W5952" s="16">
        <f>+IF(datos_arg[[#This Row],[Moneda]]="ARS",datos_arg[[#This Row],[Monto]],datos_arg[[#This Row],[Monto]]*datos_arg[[#This Row],[TC]])</f>
        <v>27.02</v>
      </c>
      <c r="X5952" s="16">
        <f>IFERROR(IF(datos_arg[[#This Row],[Moneda]]="USD",datos_arg[[#This Row],[Monto]],datos_arg[[#This Row],[Monto]]/datos_arg[[#This Row],[TC]]),0)</f>
        <v>0.16131343283582089</v>
      </c>
      <c r="Y5952" s="14"/>
    </row>
    <row r="5953" spans="1:25" ht="15" customHeight="1" x14ac:dyDescent="0.25">
      <c r="A5953" s="14">
        <f t="shared" si="92"/>
        <v>5950</v>
      </c>
      <c r="B5953" s="1">
        <v>44390</v>
      </c>
      <c r="C5953" s="18">
        <f>+YEAR(datos_arg[[#This Row],[Fecha]])</f>
        <v>2021</v>
      </c>
      <c r="D5953" s="18">
        <f>+MONTH(datos_arg[[#This Row],[Fecha]])</f>
        <v>7</v>
      </c>
      <c r="E5953" s="14" t="s">
        <v>1015</v>
      </c>
      <c r="F5953" s="14" t="s">
        <v>403</v>
      </c>
      <c r="G5953" s="14" t="s">
        <v>970</v>
      </c>
      <c r="H5953" s="14" t="s">
        <v>433</v>
      </c>
      <c r="I5953" s="14" t="s">
        <v>6718</v>
      </c>
      <c r="J5953" s="14" t="s">
        <v>425</v>
      </c>
      <c r="K5953" s="14"/>
      <c r="L5953" s="14" t="s">
        <v>425</v>
      </c>
      <c r="M5953" s="14" t="s">
        <v>433</v>
      </c>
      <c r="N5953" s="14" t="s">
        <v>100</v>
      </c>
      <c r="O5953" s="14" t="s">
        <v>7225</v>
      </c>
      <c r="P5953" s="14" t="s">
        <v>7228</v>
      </c>
      <c r="Q5953" s="14">
        <v>3</v>
      </c>
      <c r="R5953" s="14" t="s">
        <v>970</v>
      </c>
      <c r="S5953" s="14" t="s">
        <v>1762</v>
      </c>
      <c r="T5953" s="35">
        <v>22.52</v>
      </c>
      <c r="U5953" s="39" t="s">
        <v>4</v>
      </c>
      <c r="V5953" s="14">
        <v>167.5</v>
      </c>
      <c r="W5953" s="16">
        <f>+IF(datos_arg[[#This Row],[Moneda]]="ARS",datos_arg[[#This Row],[Monto]],datos_arg[[#This Row],[Monto]]*datos_arg[[#This Row],[TC]])</f>
        <v>22.52</v>
      </c>
      <c r="X5953" s="16">
        <f>IFERROR(IF(datos_arg[[#This Row],[Moneda]]="USD",datos_arg[[#This Row],[Monto]],datos_arg[[#This Row],[Monto]]/datos_arg[[#This Row],[TC]]),0)</f>
        <v>0.13444776119402985</v>
      </c>
      <c r="Y5953" s="14"/>
    </row>
    <row r="5954" spans="1:25" ht="15" customHeight="1" x14ac:dyDescent="0.25">
      <c r="A5954" s="14">
        <f t="shared" si="92"/>
        <v>5951</v>
      </c>
      <c r="B5954" s="1">
        <v>44390</v>
      </c>
      <c r="C5954" s="18">
        <f>+YEAR(datos_arg[[#This Row],[Fecha]])</f>
        <v>2021</v>
      </c>
      <c r="D5954" s="18">
        <f>+MONTH(datos_arg[[#This Row],[Fecha]])</f>
        <v>7</v>
      </c>
      <c r="E5954" s="14" t="s">
        <v>1015</v>
      </c>
      <c r="F5954" s="14" t="s">
        <v>403</v>
      </c>
      <c r="G5954" s="14" t="s">
        <v>970</v>
      </c>
      <c r="H5954" s="14" t="s">
        <v>7132</v>
      </c>
      <c r="I5954" s="14" t="s">
        <v>7132</v>
      </c>
      <c r="J5954" s="14" t="s">
        <v>425</v>
      </c>
      <c r="K5954" s="14"/>
      <c r="L5954" s="14" t="s">
        <v>425</v>
      </c>
      <c r="M5954" s="14" t="s">
        <v>7227</v>
      </c>
      <c r="N5954" s="14" t="s">
        <v>100</v>
      </c>
      <c r="O5954" s="14" t="s">
        <v>7226</v>
      </c>
      <c r="P5954" s="14" t="s">
        <v>7228</v>
      </c>
      <c r="Q5954" s="14">
        <v>1</v>
      </c>
      <c r="R5954" s="14" t="s">
        <v>970</v>
      </c>
      <c r="S5954" s="14" t="s">
        <v>1762</v>
      </c>
      <c r="T5954" s="35">
        <v>62.91</v>
      </c>
      <c r="U5954" s="39" t="s">
        <v>4</v>
      </c>
      <c r="V5954" s="14">
        <v>167.5</v>
      </c>
      <c r="W5954" s="16">
        <f>+IF(datos_arg[[#This Row],[Moneda]]="ARS",datos_arg[[#This Row],[Monto]],datos_arg[[#This Row],[Monto]]*datos_arg[[#This Row],[TC]])</f>
        <v>62.91</v>
      </c>
      <c r="X5954" s="16">
        <f>IFERROR(IF(datos_arg[[#This Row],[Moneda]]="USD",datos_arg[[#This Row],[Monto]],datos_arg[[#This Row],[Monto]]/datos_arg[[#This Row],[TC]]),0)</f>
        <v>0.37558208955223876</v>
      </c>
      <c r="Y5954" s="14"/>
    </row>
    <row r="5955" spans="1:25" ht="15" customHeight="1" x14ac:dyDescent="0.25">
      <c r="A5955" s="14">
        <f t="shared" si="92"/>
        <v>5952</v>
      </c>
      <c r="B5955" s="1">
        <v>44390</v>
      </c>
      <c r="C5955" s="18">
        <f>+YEAR(datos_arg[[#This Row],[Fecha]])</f>
        <v>2021</v>
      </c>
      <c r="D5955" s="18">
        <f>+MONTH(datos_arg[[#This Row],[Fecha]])</f>
        <v>7</v>
      </c>
      <c r="E5955" s="14" t="s">
        <v>1015</v>
      </c>
      <c r="F5955" s="14" t="s">
        <v>403</v>
      </c>
      <c r="G5955" s="14" t="s">
        <v>970</v>
      </c>
      <c r="H5955" s="14" t="s">
        <v>433</v>
      </c>
      <c r="I5955" s="14" t="s">
        <v>6718</v>
      </c>
      <c r="J5955" s="14" t="s">
        <v>425</v>
      </c>
      <c r="K5955" s="14"/>
      <c r="L5955" s="14" t="s">
        <v>425</v>
      </c>
      <c r="M5955" s="14" t="s">
        <v>7219</v>
      </c>
      <c r="N5955" s="14" t="s">
        <v>100</v>
      </c>
      <c r="O5955" s="14" t="s">
        <v>7229</v>
      </c>
      <c r="P5955" s="14" t="s">
        <v>7228</v>
      </c>
      <c r="Q5955" s="14">
        <v>0</v>
      </c>
      <c r="R5955" s="14" t="s">
        <v>970</v>
      </c>
      <c r="S5955" s="14" t="s">
        <v>439</v>
      </c>
      <c r="T5955" s="35">
        <v>22103.38</v>
      </c>
      <c r="U5955" s="39" t="s">
        <v>4</v>
      </c>
      <c r="V5955" s="14">
        <v>170</v>
      </c>
      <c r="W5955" s="16">
        <f>+IF(datos_arg[[#This Row],[Moneda]]="ARS",datos_arg[[#This Row],[Monto]],datos_arg[[#This Row],[Monto]]*datos_arg[[#This Row],[TC]])</f>
        <v>22103.38</v>
      </c>
      <c r="X5955" s="16">
        <f>IFERROR(IF(datos_arg[[#This Row],[Moneda]]="USD",datos_arg[[#This Row],[Monto]],datos_arg[[#This Row],[Monto]]/datos_arg[[#This Row],[TC]]),0)</f>
        <v>130.01988235294118</v>
      </c>
      <c r="Y5955" s="14"/>
    </row>
    <row r="5956" spans="1:25" ht="15" customHeight="1" x14ac:dyDescent="0.25">
      <c r="A5956" s="14">
        <f t="shared" si="92"/>
        <v>5953</v>
      </c>
      <c r="B5956" s="1">
        <v>44390</v>
      </c>
      <c r="C5956" s="18">
        <f>+YEAR(datos_arg[[#This Row],[Fecha]])</f>
        <v>2021</v>
      </c>
      <c r="D5956" s="18">
        <f>+MONTH(datos_arg[[#This Row],[Fecha]])</f>
        <v>7</v>
      </c>
      <c r="E5956" s="14" t="s">
        <v>5358</v>
      </c>
      <c r="F5956" s="14" t="s">
        <v>969</v>
      </c>
      <c r="G5956" s="14"/>
      <c r="H5956" s="14" t="s">
        <v>433</v>
      </c>
      <c r="I5956" s="14" t="s">
        <v>6718</v>
      </c>
      <c r="J5956" s="14" t="s">
        <v>425</v>
      </c>
      <c r="K5956" s="14"/>
      <c r="L5956" s="14" t="s">
        <v>425</v>
      </c>
      <c r="M5956" s="14" t="s">
        <v>6785</v>
      </c>
      <c r="N5956" s="14" t="s">
        <v>100</v>
      </c>
      <c r="O5956" s="14" t="s">
        <v>7230</v>
      </c>
      <c r="P5956" s="14" t="s">
        <v>7228</v>
      </c>
      <c r="Q5956" s="14">
        <v>0</v>
      </c>
      <c r="R5956" s="14" t="s">
        <v>969</v>
      </c>
      <c r="S5956" s="14" t="s">
        <v>439</v>
      </c>
      <c r="T5956" s="35">
        <v>1905.46</v>
      </c>
      <c r="U5956" s="39" t="s">
        <v>4</v>
      </c>
      <c r="V5956" s="14">
        <v>170</v>
      </c>
      <c r="W5956" s="16">
        <f>+IF(datos_arg[[#This Row],[Moneda]]="ARS",datos_arg[[#This Row],[Monto]],datos_arg[[#This Row],[Monto]]*datos_arg[[#This Row],[TC]])</f>
        <v>1905.46</v>
      </c>
      <c r="X5956" s="16">
        <f>IFERROR(IF(datos_arg[[#This Row],[Moneda]]="USD",datos_arg[[#This Row],[Monto]],datos_arg[[#This Row],[Monto]]/datos_arg[[#This Row],[TC]]),0)</f>
        <v>11.208588235294117</v>
      </c>
      <c r="Y5956" s="14"/>
    </row>
    <row r="5957" spans="1:25" ht="15" customHeight="1" x14ac:dyDescent="0.25">
      <c r="A5957" s="14">
        <f t="shared" si="92"/>
        <v>5954</v>
      </c>
      <c r="B5957" s="1">
        <v>44390</v>
      </c>
      <c r="C5957" s="18">
        <f>+YEAR(datos_arg[[#This Row],[Fecha]])</f>
        <v>2021</v>
      </c>
      <c r="D5957" s="18">
        <f>+MONTH(datos_arg[[#This Row],[Fecha]])</f>
        <v>7</v>
      </c>
      <c r="E5957" s="14" t="s">
        <v>5358</v>
      </c>
      <c r="F5957" s="14" t="s">
        <v>85</v>
      </c>
      <c r="G5957" s="14"/>
      <c r="H5957" s="14" t="s">
        <v>6646</v>
      </c>
      <c r="I5957" s="14" t="s">
        <v>7132</v>
      </c>
      <c r="J5957" s="14" t="s">
        <v>425</v>
      </c>
      <c r="K5957" s="14"/>
      <c r="L5957" s="14" t="s">
        <v>425</v>
      </c>
      <c r="M5957" s="14" t="s">
        <v>3858</v>
      </c>
      <c r="N5957" s="14" t="s">
        <v>100</v>
      </c>
      <c r="O5957" s="14" t="s">
        <v>7231</v>
      </c>
      <c r="P5957" s="14" t="s">
        <v>7228</v>
      </c>
      <c r="Q5957" s="14">
        <v>0</v>
      </c>
      <c r="R5957" s="14" t="s">
        <v>85</v>
      </c>
      <c r="S5957" s="14" t="s">
        <v>439</v>
      </c>
      <c r="T5957" s="35">
        <v>3509.0699999999997</v>
      </c>
      <c r="U5957" s="39" t="s">
        <v>4</v>
      </c>
      <c r="V5957" s="14">
        <v>170</v>
      </c>
      <c r="W5957" s="16">
        <f>+IF(datos_arg[[#This Row],[Moneda]]="ARS",datos_arg[[#This Row],[Monto]],datos_arg[[#This Row],[Monto]]*datos_arg[[#This Row],[TC]])</f>
        <v>3509.0699999999997</v>
      </c>
      <c r="X5957" s="16">
        <f>IFERROR(IF(datos_arg[[#This Row],[Moneda]]="USD",datos_arg[[#This Row],[Monto]],datos_arg[[#This Row],[Monto]]/datos_arg[[#This Row],[TC]]),0)</f>
        <v>20.641588235294115</v>
      </c>
      <c r="Y5957" s="14"/>
    </row>
    <row r="5958" spans="1:25" ht="15" customHeight="1" x14ac:dyDescent="0.25">
      <c r="A5958" s="14">
        <f t="shared" ref="A5958:A6021" si="93">+A5957+1</f>
        <v>5955</v>
      </c>
      <c r="B5958" s="1">
        <v>44390</v>
      </c>
      <c r="C5958" s="18">
        <f>+YEAR(datos_arg[[#This Row],[Fecha]])</f>
        <v>2021</v>
      </c>
      <c r="D5958" s="18">
        <f>+MONTH(datos_arg[[#This Row],[Fecha]])</f>
        <v>7</v>
      </c>
      <c r="E5958" s="14" t="s">
        <v>1015</v>
      </c>
      <c r="F5958" s="14" t="s">
        <v>403</v>
      </c>
      <c r="G5958" s="14" t="s">
        <v>970</v>
      </c>
      <c r="H5958" s="14" t="s">
        <v>433</v>
      </c>
      <c r="I5958" s="14" t="s">
        <v>6718</v>
      </c>
      <c r="J5958" s="14" t="s">
        <v>425</v>
      </c>
      <c r="K5958" s="14"/>
      <c r="L5958" s="14" t="s">
        <v>425</v>
      </c>
      <c r="M5958" s="14" t="s">
        <v>433</v>
      </c>
      <c r="N5958" s="14" t="s">
        <v>100</v>
      </c>
      <c r="O5958" s="14" t="s">
        <v>7232</v>
      </c>
      <c r="P5958" s="14" t="s">
        <v>7228</v>
      </c>
      <c r="Q5958" s="14">
        <v>0</v>
      </c>
      <c r="R5958" s="14" t="s">
        <v>970</v>
      </c>
      <c r="S5958" s="14" t="s">
        <v>439</v>
      </c>
      <c r="T5958" s="35">
        <v>475.65999999999997</v>
      </c>
      <c r="U5958" s="39" t="s">
        <v>4</v>
      </c>
      <c r="V5958" s="14">
        <v>170</v>
      </c>
      <c r="W5958" s="16">
        <f>+IF(datos_arg[[#This Row],[Moneda]]="ARS",datos_arg[[#This Row],[Monto]],datos_arg[[#This Row],[Monto]]*datos_arg[[#This Row],[TC]])</f>
        <v>475.65999999999997</v>
      </c>
      <c r="X5958" s="16">
        <f>IFERROR(IF(datos_arg[[#This Row],[Moneda]]="USD",datos_arg[[#This Row],[Monto]],datos_arg[[#This Row],[Monto]]/datos_arg[[#This Row],[TC]]),0)</f>
        <v>2.7979999999999996</v>
      </c>
      <c r="Y5958" s="14"/>
    </row>
    <row r="5959" spans="1:25" ht="15" customHeight="1" x14ac:dyDescent="0.25">
      <c r="A5959" s="14">
        <f t="shared" si="93"/>
        <v>5956</v>
      </c>
      <c r="B5959" s="1">
        <v>44390</v>
      </c>
      <c r="C5959" s="18">
        <f>+YEAR(datos_arg[[#This Row],[Fecha]])</f>
        <v>2021</v>
      </c>
      <c r="D5959" s="18">
        <f>+MONTH(datos_arg[[#This Row],[Fecha]])</f>
        <v>7</v>
      </c>
      <c r="E5959" s="14" t="s">
        <v>1015</v>
      </c>
      <c r="F5959" s="14" t="s">
        <v>403</v>
      </c>
      <c r="G5959" s="14" t="s">
        <v>5383</v>
      </c>
      <c r="H5959" s="14" t="s">
        <v>7132</v>
      </c>
      <c r="I5959" s="14" t="s">
        <v>7132</v>
      </c>
      <c r="J5959" s="14" t="s">
        <v>425</v>
      </c>
      <c r="K5959" s="14"/>
      <c r="L5959" s="14" t="s">
        <v>425</v>
      </c>
      <c r="M5959" s="14" t="s">
        <v>815</v>
      </c>
      <c r="N5959" s="14" t="s">
        <v>100</v>
      </c>
      <c r="O5959" s="14" t="s">
        <v>7233</v>
      </c>
      <c r="P5959" s="14" t="s">
        <v>7228</v>
      </c>
      <c r="Q5959" s="14">
        <v>0</v>
      </c>
      <c r="R5959" s="14" t="s">
        <v>5383</v>
      </c>
      <c r="S5959" s="14" t="s">
        <v>439</v>
      </c>
      <c r="T5959" s="35">
        <v>13987.11</v>
      </c>
      <c r="U5959" s="39" t="s">
        <v>4</v>
      </c>
      <c r="V5959" s="14">
        <v>170</v>
      </c>
      <c r="W5959" s="16">
        <f>+IF(datos_arg[[#This Row],[Moneda]]="ARS",datos_arg[[#This Row],[Monto]],datos_arg[[#This Row],[Monto]]*datos_arg[[#This Row],[TC]])</f>
        <v>13987.11</v>
      </c>
      <c r="X5959" s="16">
        <f>IFERROR(IF(datos_arg[[#This Row],[Moneda]]="USD",datos_arg[[#This Row],[Monto]],datos_arg[[#This Row],[Monto]]/datos_arg[[#This Row],[TC]]),0)</f>
        <v>82.27711764705883</v>
      </c>
      <c r="Y5959" s="14"/>
    </row>
    <row r="5960" spans="1:25" ht="15" customHeight="1" x14ac:dyDescent="0.25">
      <c r="A5960" s="14">
        <f t="shared" si="93"/>
        <v>5957</v>
      </c>
      <c r="B5960" s="1">
        <v>44390</v>
      </c>
      <c r="C5960" s="18">
        <f>+YEAR(datos_arg[[#This Row],[Fecha]])</f>
        <v>2021</v>
      </c>
      <c r="D5960" s="18">
        <f>+MONTH(datos_arg[[#This Row],[Fecha]])</f>
        <v>7</v>
      </c>
      <c r="E5960" s="14" t="s">
        <v>5358</v>
      </c>
      <c r="F5960" s="14" t="s">
        <v>85</v>
      </c>
      <c r="G5960" s="14"/>
      <c r="H5960" s="14" t="s">
        <v>8103</v>
      </c>
      <c r="I5960" s="14" t="s">
        <v>8105</v>
      </c>
      <c r="J5960" s="14" t="s">
        <v>425</v>
      </c>
      <c r="K5960" s="14"/>
      <c r="L5960" s="14" t="s">
        <v>425</v>
      </c>
      <c r="M5960" s="14" t="s">
        <v>2085</v>
      </c>
      <c r="N5960" s="14" t="s">
        <v>100</v>
      </c>
      <c r="O5960" s="14" t="s">
        <v>7234</v>
      </c>
      <c r="P5960" s="14" t="s">
        <v>7228</v>
      </c>
      <c r="Q5960" s="14">
        <v>0</v>
      </c>
      <c r="R5960" s="14" t="s">
        <v>85</v>
      </c>
      <c r="S5960" s="14" t="s">
        <v>439</v>
      </c>
      <c r="T5960" s="35">
        <v>902.49</v>
      </c>
      <c r="U5960" s="39" t="s">
        <v>4</v>
      </c>
      <c r="V5960" s="14">
        <v>170</v>
      </c>
      <c r="W5960" s="16">
        <f>+IF(datos_arg[[#This Row],[Moneda]]="ARS",datos_arg[[#This Row],[Monto]],datos_arg[[#This Row],[Monto]]*datos_arg[[#This Row],[TC]])</f>
        <v>902.49</v>
      </c>
      <c r="X5960" s="16">
        <f>IFERROR(IF(datos_arg[[#This Row],[Moneda]]="USD",datos_arg[[#This Row],[Monto]],datos_arg[[#This Row],[Monto]]/datos_arg[[#This Row],[TC]]),0)</f>
        <v>5.3087647058823526</v>
      </c>
      <c r="Y5960" s="14"/>
    </row>
    <row r="5961" spans="1:25" ht="15" customHeight="1" x14ac:dyDescent="0.25">
      <c r="A5961" s="14">
        <f t="shared" si="93"/>
        <v>5958</v>
      </c>
      <c r="B5961" s="1">
        <v>44390</v>
      </c>
      <c r="C5961" s="18">
        <f>+YEAR(datos_arg[[#This Row],[Fecha]])</f>
        <v>2021</v>
      </c>
      <c r="D5961" s="18">
        <f>+MONTH(datos_arg[[#This Row],[Fecha]])</f>
        <v>7</v>
      </c>
      <c r="E5961" s="14" t="s">
        <v>1015</v>
      </c>
      <c r="F5961" s="14" t="s">
        <v>403</v>
      </c>
      <c r="G5961" s="14" t="s">
        <v>970</v>
      </c>
      <c r="H5961" s="14" t="s">
        <v>433</v>
      </c>
      <c r="I5961" s="14" t="s">
        <v>6718</v>
      </c>
      <c r="J5961" s="14" t="s">
        <v>425</v>
      </c>
      <c r="K5961" s="14"/>
      <c r="L5961" s="14" t="s">
        <v>425</v>
      </c>
      <c r="M5961" s="14" t="s">
        <v>433</v>
      </c>
      <c r="N5961" s="14" t="s">
        <v>100</v>
      </c>
      <c r="O5961" s="14" t="s">
        <v>7235</v>
      </c>
      <c r="P5961" s="14" t="s">
        <v>7228</v>
      </c>
      <c r="Q5961" s="14">
        <v>0</v>
      </c>
      <c r="R5961" s="14" t="s">
        <v>970</v>
      </c>
      <c r="S5961" s="14" t="s">
        <v>439</v>
      </c>
      <c r="T5961" s="35">
        <v>752.13</v>
      </c>
      <c r="U5961" s="39" t="s">
        <v>4</v>
      </c>
      <c r="V5961" s="14">
        <v>170</v>
      </c>
      <c r="W5961" s="16">
        <f>+IF(datos_arg[[#This Row],[Moneda]]="ARS",datos_arg[[#This Row],[Monto]],datos_arg[[#This Row],[Monto]]*datos_arg[[#This Row],[TC]])</f>
        <v>752.13</v>
      </c>
      <c r="X5961" s="16">
        <f>IFERROR(IF(datos_arg[[#This Row],[Moneda]]="USD",datos_arg[[#This Row],[Monto]],datos_arg[[#This Row],[Monto]]/datos_arg[[#This Row],[TC]]),0)</f>
        <v>4.4242941176470589</v>
      </c>
      <c r="Y5961" s="14"/>
    </row>
    <row r="5962" spans="1:25" ht="15" customHeight="1" x14ac:dyDescent="0.25">
      <c r="A5962" s="14">
        <f t="shared" si="93"/>
        <v>5959</v>
      </c>
      <c r="B5962" s="1">
        <v>44390</v>
      </c>
      <c r="C5962" s="18">
        <f>+YEAR(datos_arg[[#This Row],[Fecha]])</f>
        <v>2021</v>
      </c>
      <c r="D5962" s="18">
        <f>+MONTH(datos_arg[[#This Row],[Fecha]])</f>
        <v>7</v>
      </c>
      <c r="E5962" s="14" t="s">
        <v>1015</v>
      </c>
      <c r="F5962" s="14" t="s">
        <v>403</v>
      </c>
      <c r="G5962" s="14" t="s">
        <v>970</v>
      </c>
      <c r="H5962" s="14" t="s">
        <v>7132</v>
      </c>
      <c r="I5962" s="14" t="s">
        <v>7132</v>
      </c>
      <c r="J5962" s="14" t="s">
        <v>425</v>
      </c>
      <c r="K5962" s="14"/>
      <c r="L5962" s="14" t="s">
        <v>425</v>
      </c>
      <c r="M5962" s="14" t="s">
        <v>7227</v>
      </c>
      <c r="N5962" s="14" t="s">
        <v>100</v>
      </c>
      <c r="O5962" s="14" t="s">
        <v>7236</v>
      </c>
      <c r="P5962" s="14" t="s">
        <v>7228</v>
      </c>
      <c r="Q5962" s="14">
        <v>0</v>
      </c>
      <c r="R5962" s="14" t="s">
        <v>970</v>
      </c>
      <c r="S5962" s="14" t="s">
        <v>439</v>
      </c>
      <c r="T5962" s="35">
        <v>2101.0300000000002</v>
      </c>
      <c r="U5962" s="39" t="s">
        <v>4</v>
      </c>
      <c r="V5962" s="14">
        <v>170</v>
      </c>
      <c r="W5962" s="16">
        <f>+IF(datos_arg[[#This Row],[Moneda]]="ARS",datos_arg[[#This Row],[Monto]],datos_arg[[#This Row],[Monto]]*datos_arg[[#This Row],[TC]])</f>
        <v>2101.0300000000002</v>
      </c>
      <c r="X5962" s="16">
        <f>IFERROR(IF(datos_arg[[#This Row],[Moneda]]="USD",datos_arg[[#This Row],[Monto]],datos_arg[[#This Row],[Monto]]/datos_arg[[#This Row],[TC]]),0)</f>
        <v>12.359000000000002</v>
      </c>
      <c r="Y5962" s="14"/>
    </row>
    <row r="5963" spans="1:25" ht="15" customHeight="1" x14ac:dyDescent="0.25">
      <c r="A5963" s="14">
        <f t="shared" si="93"/>
        <v>5960</v>
      </c>
      <c r="B5963" s="1">
        <v>44390</v>
      </c>
      <c r="C5963" s="18">
        <f>+YEAR(datos_arg[[#This Row],[Fecha]])</f>
        <v>2021</v>
      </c>
      <c r="D5963" s="18">
        <f>+MONTH(datos_arg[[#This Row],[Fecha]])</f>
        <v>7</v>
      </c>
      <c r="E5963" s="14" t="s">
        <v>1015</v>
      </c>
      <c r="F5963" s="14" t="s">
        <v>403</v>
      </c>
      <c r="G5963" s="14" t="s">
        <v>970</v>
      </c>
      <c r="H5963" s="14" t="s">
        <v>7132</v>
      </c>
      <c r="I5963" s="14" t="s">
        <v>7132</v>
      </c>
      <c r="J5963" s="14" t="s">
        <v>425</v>
      </c>
      <c r="K5963" s="14"/>
      <c r="L5963" s="14" t="s">
        <v>425</v>
      </c>
      <c r="M5963" s="14" t="s">
        <v>515</v>
      </c>
      <c r="N5963" s="14" t="s">
        <v>100</v>
      </c>
      <c r="O5963" s="14" t="s">
        <v>7237</v>
      </c>
      <c r="P5963" s="14" t="s">
        <v>7228</v>
      </c>
      <c r="Q5963" s="14">
        <v>2</v>
      </c>
      <c r="R5963" s="14" t="s">
        <v>970</v>
      </c>
      <c r="S5963" s="14" t="s">
        <v>439</v>
      </c>
      <c r="T5963" s="35">
        <v>3600</v>
      </c>
      <c r="U5963" s="14" t="s">
        <v>4</v>
      </c>
      <c r="V5963" s="14">
        <v>170</v>
      </c>
      <c r="W5963" s="16">
        <f>+IF(datos_arg[[#This Row],[Moneda]]="ARS",datos_arg[[#This Row],[Monto]],datos_arg[[#This Row],[Monto]]*datos_arg[[#This Row],[TC]])</f>
        <v>3600</v>
      </c>
      <c r="X5963" s="16">
        <f>IFERROR(IF(datos_arg[[#This Row],[Moneda]]="USD",datos_arg[[#This Row],[Monto]],datos_arg[[#This Row],[Monto]]/datos_arg[[#This Row],[TC]]),0)</f>
        <v>21.176470588235293</v>
      </c>
      <c r="Y5963" s="14"/>
    </row>
    <row r="5964" spans="1:25" ht="15" customHeight="1" x14ac:dyDescent="0.25">
      <c r="A5964" s="14">
        <f t="shared" si="93"/>
        <v>5961</v>
      </c>
      <c r="B5964" s="1">
        <v>44390</v>
      </c>
      <c r="C5964" s="18">
        <f>+YEAR(datos_arg[[#This Row],[Fecha]])</f>
        <v>2021</v>
      </c>
      <c r="D5964" s="18">
        <f>+MONTH(datos_arg[[#This Row],[Fecha]])</f>
        <v>7</v>
      </c>
      <c r="E5964" s="14" t="s">
        <v>5358</v>
      </c>
      <c r="F5964" s="14" t="s">
        <v>4110</v>
      </c>
      <c r="G5964" s="14"/>
      <c r="H5964" s="14" t="s">
        <v>6646</v>
      </c>
      <c r="I5964" s="14" t="s">
        <v>1129</v>
      </c>
      <c r="J5964" s="14" t="s">
        <v>482</v>
      </c>
      <c r="K5964" s="14"/>
      <c r="L5964" s="14" t="s">
        <v>425</v>
      </c>
      <c r="M5964" s="14" t="s">
        <v>5373</v>
      </c>
      <c r="N5964" s="14" t="s">
        <v>100</v>
      </c>
      <c r="O5964" s="14" t="s">
        <v>7238</v>
      </c>
      <c r="P5964" s="14" t="s">
        <v>7241</v>
      </c>
      <c r="Q5964" s="14">
        <v>0</v>
      </c>
      <c r="R5964" s="14" t="s">
        <v>4110</v>
      </c>
      <c r="S5964" s="14" t="s">
        <v>439</v>
      </c>
      <c r="T5964" s="35">
        <v>0</v>
      </c>
      <c r="U5964" s="14" t="s">
        <v>4</v>
      </c>
      <c r="V5964" s="14">
        <v>170</v>
      </c>
      <c r="W5964" s="16">
        <f>+IF(datos_arg[[#This Row],[Moneda]]="ARS",datos_arg[[#This Row],[Monto]],datos_arg[[#This Row],[Monto]]*datos_arg[[#This Row],[TC]])</f>
        <v>0</v>
      </c>
      <c r="X5964" s="16">
        <f>IFERROR(IF(datos_arg[[#This Row],[Moneda]]="USD",datos_arg[[#This Row],[Monto]],datos_arg[[#This Row],[Monto]]/datos_arg[[#This Row],[TC]]),0)</f>
        <v>0</v>
      </c>
      <c r="Y5964" s="14"/>
    </row>
    <row r="5965" spans="1:25" ht="15" customHeight="1" x14ac:dyDescent="0.25">
      <c r="A5965" s="14">
        <f t="shared" si="93"/>
        <v>5962</v>
      </c>
      <c r="B5965" s="1">
        <v>44390</v>
      </c>
      <c r="C5965" s="18">
        <f>+YEAR(datos_arg[[#This Row],[Fecha]])</f>
        <v>2021</v>
      </c>
      <c r="D5965" s="18">
        <f>+MONTH(datos_arg[[#This Row],[Fecha]])</f>
        <v>7</v>
      </c>
      <c r="E5965" s="14" t="s">
        <v>1015</v>
      </c>
      <c r="F5965" s="14" t="s">
        <v>403</v>
      </c>
      <c r="G5965" s="14" t="s">
        <v>970</v>
      </c>
      <c r="H5965" s="14" t="s">
        <v>433</v>
      </c>
      <c r="I5965" s="14" t="s">
        <v>6718</v>
      </c>
      <c r="J5965" s="14" t="s">
        <v>425</v>
      </c>
      <c r="K5965" s="14"/>
      <c r="L5965" s="14" t="s">
        <v>425</v>
      </c>
      <c r="M5965" s="14" t="s">
        <v>433</v>
      </c>
      <c r="N5965" s="14" t="s">
        <v>100</v>
      </c>
      <c r="O5965" s="14" t="s">
        <v>7239</v>
      </c>
      <c r="P5965" s="14" t="s">
        <v>7241</v>
      </c>
      <c r="Q5965" s="14">
        <v>1</v>
      </c>
      <c r="R5965" s="14" t="s">
        <v>970</v>
      </c>
      <c r="S5965" s="14" t="s">
        <v>439</v>
      </c>
      <c r="T5965" s="35">
        <v>428.06</v>
      </c>
      <c r="U5965" s="14" t="s">
        <v>4</v>
      </c>
      <c r="V5965" s="14">
        <v>170</v>
      </c>
      <c r="W5965" s="16">
        <f>+IF(datos_arg[[#This Row],[Moneda]]="ARS",datos_arg[[#This Row],[Monto]],datos_arg[[#This Row],[Monto]]*datos_arg[[#This Row],[TC]])</f>
        <v>428.06</v>
      </c>
      <c r="X5965" s="16">
        <f>IFERROR(IF(datos_arg[[#This Row],[Moneda]]="USD",datos_arg[[#This Row],[Monto]],datos_arg[[#This Row],[Monto]]/datos_arg[[#This Row],[TC]]),0)</f>
        <v>2.5179999999999998</v>
      </c>
      <c r="Y5965" s="14"/>
    </row>
    <row r="5966" spans="1:25" ht="15" customHeight="1" x14ac:dyDescent="0.25">
      <c r="A5966" s="14">
        <f t="shared" si="93"/>
        <v>5963</v>
      </c>
      <c r="B5966" s="1">
        <v>44390</v>
      </c>
      <c r="C5966" s="18">
        <f>+YEAR(datos_arg[[#This Row],[Fecha]])</f>
        <v>2021</v>
      </c>
      <c r="D5966" s="18">
        <f>+MONTH(datos_arg[[#This Row],[Fecha]])</f>
        <v>7</v>
      </c>
      <c r="E5966" s="14" t="s">
        <v>1015</v>
      </c>
      <c r="F5966" s="14" t="s">
        <v>403</v>
      </c>
      <c r="G5966" s="14" t="s">
        <v>970</v>
      </c>
      <c r="H5966" s="14" t="s">
        <v>433</v>
      </c>
      <c r="I5966" s="14" t="s">
        <v>6718</v>
      </c>
      <c r="J5966" s="14" t="s">
        <v>425</v>
      </c>
      <c r="K5966" s="14"/>
      <c r="L5966" s="14" t="s">
        <v>425</v>
      </c>
      <c r="M5966" s="14" t="s">
        <v>433</v>
      </c>
      <c r="N5966" s="14" t="s">
        <v>100</v>
      </c>
      <c r="O5966" s="14" t="s">
        <v>7240</v>
      </c>
      <c r="P5966" s="14" t="s">
        <v>7241</v>
      </c>
      <c r="Q5966" s="14">
        <v>5</v>
      </c>
      <c r="R5966" s="14" t="s">
        <v>970</v>
      </c>
      <c r="S5966" s="14" t="s">
        <v>439</v>
      </c>
      <c r="T5966" s="35">
        <v>7994.32</v>
      </c>
      <c r="U5966" s="14" t="s">
        <v>4</v>
      </c>
      <c r="V5966" s="14">
        <v>170</v>
      </c>
      <c r="W5966" s="16">
        <f>+IF(datos_arg[[#This Row],[Moneda]]="ARS",datos_arg[[#This Row],[Monto]],datos_arg[[#This Row],[Monto]]*datos_arg[[#This Row],[TC]])</f>
        <v>7994.32</v>
      </c>
      <c r="X5966" s="16">
        <f>IFERROR(IF(datos_arg[[#This Row],[Moneda]]="USD",datos_arg[[#This Row],[Monto]],datos_arg[[#This Row],[Monto]]/datos_arg[[#This Row],[TC]]),0)</f>
        <v>47.025411764705879</v>
      </c>
      <c r="Y5966" s="14"/>
    </row>
    <row r="5967" spans="1:25" ht="15" customHeight="1" x14ac:dyDescent="0.25">
      <c r="A5967" s="14">
        <f t="shared" si="93"/>
        <v>5964</v>
      </c>
      <c r="B5967" s="1">
        <v>44390</v>
      </c>
      <c r="C5967" s="18">
        <f>+YEAR(datos_arg[[#This Row],[Fecha]])</f>
        <v>2021</v>
      </c>
      <c r="D5967" s="18">
        <f>+MONTH(datos_arg[[#This Row],[Fecha]])</f>
        <v>7</v>
      </c>
      <c r="E5967" s="14" t="s">
        <v>408</v>
      </c>
      <c r="F5967" s="14" t="s">
        <v>506</v>
      </c>
      <c r="G5967" s="14"/>
      <c r="H5967" s="14" t="s">
        <v>7132</v>
      </c>
      <c r="I5967" s="14" t="s">
        <v>7132</v>
      </c>
      <c r="J5967" s="14" t="s">
        <v>425</v>
      </c>
      <c r="K5967" s="14"/>
      <c r="L5967" s="14" t="s">
        <v>425</v>
      </c>
      <c r="M5967" s="14" t="s">
        <v>1762</v>
      </c>
      <c r="N5967" s="14" t="s">
        <v>1762</v>
      </c>
      <c r="O5967" s="14" t="s">
        <v>7607</v>
      </c>
      <c r="P5967" s="14" t="s">
        <v>7241</v>
      </c>
      <c r="Q5967" s="14"/>
      <c r="R5967" s="14" t="s">
        <v>1762</v>
      </c>
      <c r="S5967" s="14" t="s">
        <v>439</v>
      </c>
      <c r="T5967" s="35">
        <v>16199.97</v>
      </c>
      <c r="U5967" s="14" t="s">
        <v>4</v>
      </c>
      <c r="V5967" s="14">
        <v>170</v>
      </c>
      <c r="W5967" s="16">
        <f>+IF(datos_arg[[#This Row],[Moneda]]="ARS",datos_arg[[#This Row],[Monto]],datos_arg[[#This Row],[Monto]]*datos_arg[[#This Row],[TC]])</f>
        <v>16199.97</v>
      </c>
      <c r="X5967" s="16">
        <f>IFERROR(IF(datos_arg[[#This Row],[Moneda]]="USD",datos_arg[[#This Row],[Monto]],datos_arg[[#This Row],[Monto]]/datos_arg[[#This Row],[TC]]),0)</f>
        <v>95.293941176470582</v>
      </c>
      <c r="Y5967" s="14"/>
    </row>
    <row r="5968" spans="1:25" ht="15" customHeight="1" x14ac:dyDescent="0.25">
      <c r="A5968" s="14">
        <f t="shared" si="93"/>
        <v>5965</v>
      </c>
      <c r="B5968" s="1">
        <v>44390</v>
      </c>
      <c r="C5968" s="18">
        <f>+YEAR(datos_arg[[#This Row],[Fecha]])</f>
        <v>2021</v>
      </c>
      <c r="D5968" s="18">
        <f>+MONTH(datos_arg[[#This Row],[Fecha]])</f>
        <v>7</v>
      </c>
      <c r="E5968" s="14" t="s">
        <v>449</v>
      </c>
      <c r="F5968" s="14" t="s">
        <v>505</v>
      </c>
      <c r="G5968" s="14"/>
      <c r="H5968" s="14" t="s">
        <v>7132</v>
      </c>
      <c r="I5968" s="14" t="s">
        <v>7132</v>
      </c>
      <c r="J5968" s="14" t="s">
        <v>425</v>
      </c>
      <c r="K5968" s="14"/>
      <c r="L5968" s="14" t="s">
        <v>425</v>
      </c>
      <c r="M5968" s="14" t="s">
        <v>613</v>
      </c>
      <c r="N5968" s="14" t="s">
        <v>2273</v>
      </c>
      <c r="O5968" s="14" t="s">
        <v>2592</v>
      </c>
      <c r="P5968" s="14"/>
      <c r="Q5968" s="14"/>
      <c r="R5968" s="14" t="s">
        <v>505</v>
      </c>
      <c r="S5968" s="14" t="s">
        <v>613</v>
      </c>
      <c r="T5968" s="35">
        <v>18</v>
      </c>
      <c r="U5968" s="14" t="s">
        <v>4</v>
      </c>
      <c r="V5968" s="14">
        <v>170</v>
      </c>
      <c r="W5968" s="16">
        <f>+IF(datos_arg[[#This Row],[Moneda]]="ARS",datos_arg[[#This Row],[Monto]],datos_arg[[#This Row],[Monto]]*datos_arg[[#This Row],[TC]])</f>
        <v>18</v>
      </c>
      <c r="X5968" s="16">
        <f>IFERROR(IF(datos_arg[[#This Row],[Moneda]]="USD",datos_arg[[#This Row],[Monto]],datos_arg[[#This Row],[Monto]]/datos_arg[[#This Row],[TC]]),0)</f>
        <v>0.10588235294117647</v>
      </c>
      <c r="Y5968" s="14"/>
    </row>
    <row r="5969" spans="1:25" x14ac:dyDescent="0.25">
      <c r="A5969" s="14">
        <f t="shared" si="93"/>
        <v>5966</v>
      </c>
      <c r="B5969" s="1">
        <v>44390</v>
      </c>
      <c r="C5969" s="18">
        <f>+YEAR(datos_arg[[#This Row],[Fecha]])</f>
        <v>2021</v>
      </c>
      <c r="D5969" s="18">
        <f>+MONTH(datos_arg[[#This Row],[Fecha]])</f>
        <v>7</v>
      </c>
      <c r="E5969" s="14" t="s">
        <v>408</v>
      </c>
      <c r="F5969" s="14" t="s">
        <v>69</v>
      </c>
      <c r="G5969" s="14"/>
      <c r="H5969" s="14" t="s">
        <v>7132</v>
      </c>
      <c r="I5969" s="14" t="s">
        <v>7132</v>
      </c>
      <c r="J5969" s="14" t="s">
        <v>425</v>
      </c>
      <c r="K5969" s="14"/>
      <c r="L5969" s="14" t="s">
        <v>425</v>
      </c>
      <c r="M5969" s="14" t="s">
        <v>2530</v>
      </c>
      <c r="N5969" s="14" t="s">
        <v>2530</v>
      </c>
      <c r="O5969" s="14" t="s">
        <v>7242</v>
      </c>
      <c r="P5969" s="14"/>
      <c r="Q5969" s="14"/>
      <c r="R5969" s="14" t="s">
        <v>439</v>
      </c>
      <c r="S5969" s="14" t="s">
        <v>440</v>
      </c>
      <c r="T5969" s="35">
        <v>2900</v>
      </c>
      <c r="U5969" s="14" t="s">
        <v>2</v>
      </c>
      <c r="V5969" s="14">
        <v>173</v>
      </c>
      <c r="W5969" s="16">
        <f>+IF(datos_arg[[#This Row],[Moneda]]="ARS",datos_arg[[#This Row],[Monto]],datos_arg[[#This Row],[Monto]]*datos_arg[[#This Row],[TC]])</f>
        <v>501700</v>
      </c>
      <c r="X5969" s="16">
        <f>IFERROR(IF(datos_arg[[#This Row],[Moneda]]="USD",datos_arg[[#This Row],[Monto]],datos_arg[[#This Row],[Monto]]/datos_arg[[#This Row],[TC]]),0)</f>
        <v>2900</v>
      </c>
      <c r="Y5969" s="14"/>
    </row>
    <row r="5970" spans="1:25" ht="15" customHeight="1" x14ac:dyDescent="0.25">
      <c r="A5970" s="14">
        <f t="shared" si="93"/>
        <v>5967</v>
      </c>
      <c r="B5970" s="1">
        <v>44390</v>
      </c>
      <c r="C5970" s="18">
        <f>+YEAR(datos_arg[[#This Row],[Fecha]])</f>
        <v>2021</v>
      </c>
      <c r="D5970" s="18">
        <f>+MONTH(datos_arg[[#This Row],[Fecha]])</f>
        <v>7</v>
      </c>
      <c r="E5970" s="14" t="s">
        <v>1015</v>
      </c>
      <c r="F5970" s="14" t="s">
        <v>403</v>
      </c>
      <c r="G5970" s="14" t="s">
        <v>970</v>
      </c>
      <c r="H5970" s="14" t="s">
        <v>7132</v>
      </c>
      <c r="I5970" s="14" t="s">
        <v>7132</v>
      </c>
      <c r="J5970" s="14" t="s">
        <v>425</v>
      </c>
      <c r="K5970" s="14"/>
      <c r="L5970" s="14" t="s">
        <v>425</v>
      </c>
      <c r="M5970" s="14" t="s">
        <v>433</v>
      </c>
      <c r="N5970" s="14" t="s">
        <v>524</v>
      </c>
      <c r="O5970" s="14" t="s">
        <v>7243</v>
      </c>
      <c r="P5970" s="14" t="s">
        <v>7244</v>
      </c>
      <c r="Q5970" s="14"/>
      <c r="R5970" s="14" t="s">
        <v>970</v>
      </c>
      <c r="S5970" s="14" t="s">
        <v>439</v>
      </c>
      <c r="T5970" s="35">
        <v>45</v>
      </c>
      <c r="U5970" s="14" t="s">
        <v>4</v>
      </c>
      <c r="V5970" s="14">
        <v>173</v>
      </c>
      <c r="W5970" s="16">
        <f>+IF(datos_arg[[#This Row],[Moneda]]="ARS",datos_arg[[#This Row],[Monto]],datos_arg[[#This Row],[Monto]]*datos_arg[[#This Row],[TC]])</f>
        <v>45</v>
      </c>
      <c r="X5970" s="16">
        <f>IFERROR(IF(datos_arg[[#This Row],[Moneda]]="USD",datos_arg[[#This Row],[Monto]],datos_arg[[#This Row],[Monto]]/datos_arg[[#This Row],[TC]]),0)</f>
        <v>0.26011560693641617</v>
      </c>
      <c r="Y5970" s="14"/>
    </row>
    <row r="5971" spans="1:25" ht="15" customHeight="1" x14ac:dyDescent="0.25">
      <c r="A5971" s="14">
        <f t="shared" si="93"/>
        <v>5968</v>
      </c>
      <c r="B5971" s="1">
        <v>44390</v>
      </c>
      <c r="C5971" s="18">
        <f>+YEAR(datos_arg[[#This Row],[Fecha]])</f>
        <v>2021</v>
      </c>
      <c r="D5971" s="18">
        <f>+MONTH(datos_arg[[#This Row],[Fecha]])</f>
        <v>7</v>
      </c>
      <c r="E5971" s="14" t="s">
        <v>1015</v>
      </c>
      <c r="F5971" s="14" t="s">
        <v>403</v>
      </c>
      <c r="G5971" s="14" t="s">
        <v>970</v>
      </c>
      <c r="H5971" s="14" t="s">
        <v>7132</v>
      </c>
      <c r="I5971" s="14" t="s">
        <v>7132</v>
      </c>
      <c r="J5971" s="14" t="s">
        <v>425</v>
      </c>
      <c r="K5971" s="14"/>
      <c r="L5971" s="14" t="s">
        <v>425</v>
      </c>
      <c r="M5971" s="14" t="s">
        <v>493</v>
      </c>
      <c r="N5971" s="14" t="s">
        <v>26</v>
      </c>
      <c r="O5971" s="14" t="s">
        <v>3764</v>
      </c>
      <c r="P5971" s="14" t="s">
        <v>7244</v>
      </c>
      <c r="Q5971" s="14"/>
      <c r="R5971" s="14" t="s">
        <v>970</v>
      </c>
      <c r="S5971" s="14" t="s">
        <v>439</v>
      </c>
      <c r="T5971" s="35">
        <v>475</v>
      </c>
      <c r="U5971" s="14" t="s">
        <v>4</v>
      </c>
      <c r="V5971" s="14">
        <v>173</v>
      </c>
      <c r="W5971" s="16">
        <f>+IF(datos_arg[[#This Row],[Moneda]]="ARS",datos_arg[[#This Row],[Monto]],datos_arg[[#This Row],[Monto]]*datos_arg[[#This Row],[TC]])</f>
        <v>475</v>
      </c>
      <c r="X5971" s="16">
        <f>IFERROR(IF(datos_arg[[#This Row],[Moneda]]="USD",datos_arg[[#This Row],[Monto]],datos_arg[[#This Row],[Monto]]/datos_arg[[#This Row],[TC]]),0)</f>
        <v>2.745664739884393</v>
      </c>
      <c r="Y5971" s="14"/>
    </row>
    <row r="5972" spans="1:25" ht="15" customHeight="1" x14ac:dyDescent="0.25">
      <c r="A5972" s="14">
        <f t="shared" si="93"/>
        <v>5969</v>
      </c>
      <c r="B5972" s="1">
        <v>44390</v>
      </c>
      <c r="C5972" s="18">
        <f>+YEAR(datos_arg[[#This Row],[Fecha]])</f>
        <v>2021</v>
      </c>
      <c r="D5972" s="18">
        <f>+MONTH(datos_arg[[#This Row],[Fecha]])</f>
        <v>7</v>
      </c>
      <c r="E5972" s="14" t="s">
        <v>1015</v>
      </c>
      <c r="F5972" s="14" t="s">
        <v>430</v>
      </c>
      <c r="G5972" s="14"/>
      <c r="H5972" s="14" t="s">
        <v>7132</v>
      </c>
      <c r="I5972" s="14" t="s">
        <v>7132</v>
      </c>
      <c r="J5972" s="14" t="s">
        <v>425</v>
      </c>
      <c r="K5972" s="14"/>
      <c r="L5972" s="14" t="s">
        <v>425</v>
      </c>
      <c r="M5972" s="14" t="s">
        <v>361</v>
      </c>
      <c r="N5972" s="14" t="s">
        <v>361</v>
      </c>
      <c r="O5972" s="14" t="s">
        <v>2325</v>
      </c>
      <c r="P5972" s="14" t="s">
        <v>7244</v>
      </c>
      <c r="Q5972" s="14"/>
      <c r="R5972" s="14" t="s">
        <v>430</v>
      </c>
      <c r="S5972" s="14" t="s">
        <v>439</v>
      </c>
      <c r="T5972" s="35">
        <v>1040</v>
      </c>
      <c r="U5972" s="14" t="s">
        <v>4</v>
      </c>
      <c r="V5972" s="14">
        <v>173</v>
      </c>
      <c r="W5972" s="16">
        <f>+IF(datos_arg[[#This Row],[Moneda]]="ARS",datos_arg[[#This Row],[Monto]],datos_arg[[#This Row],[Monto]]*datos_arg[[#This Row],[TC]])</f>
        <v>1040</v>
      </c>
      <c r="X5972" s="16">
        <f>IFERROR(IF(datos_arg[[#This Row],[Moneda]]="USD",datos_arg[[#This Row],[Monto]],datos_arg[[#This Row],[Monto]]/datos_arg[[#This Row],[TC]]),0)</f>
        <v>6.0115606936416182</v>
      </c>
      <c r="Y5972" s="14"/>
    </row>
    <row r="5973" spans="1:25" ht="15" customHeight="1" x14ac:dyDescent="0.25">
      <c r="A5973" s="14">
        <f t="shared" si="93"/>
        <v>5970</v>
      </c>
      <c r="B5973" s="1">
        <v>44390</v>
      </c>
      <c r="C5973" s="18">
        <f>+YEAR(datos_arg[[#This Row],[Fecha]])</f>
        <v>2021</v>
      </c>
      <c r="D5973" s="18">
        <f>+MONTH(datos_arg[[#This Row],[Fecha]])</f>
        <v>7</v>
      </c>
      <c r="E5973" s="14" t="s">
        <v>1015</v>
      </c>
      <c r="F5973" s="14" t="s">
        <v>430</v>
      </c>
      <c r="G5973" s="14"/>
      <c r="H5973" s="14" t="s">
        <v>7132</v>
      </c>
      <c r="I5973" s="14" t="s">
        <v>7132</v>
      </c>
      <c r="J5973" s="14" t="s">
        <v>425</v>
      </c>
      <c r="K5973" s="14"/>
      <c r="L5973" s="14" t="s">
        <v>425</v>
      </c>
      <c r="M5973" s="14" t="s">
        <v>60</v>
      </c>
      <c r="N5973" s="14" t="s">
        <v>26</v>
      </c>
      <c r="O5973" s="14" t="s">
        <v>2370</v>
      </c>
      <c r="P5973" s="14" t="s">
        <v>7244</v>
      </c>
      <c r="Q5973" s="14"/>
      <c r="R5973" s="14" t="s">
        <v>430</v>
      </c>
      <c r="S5973" s="14" t="s">
        <v>439</v>
      </c>
      <c r="T5973" s="35">
        <v>5701.5599999999995</v>
      </c>
      <c r="U5973" s="14" t="s">
        <v>4</v>
      </c>
      <c r="V5973" s="14">
        <v>173</v>
      </c>
      <c r="W5973" s="16">
        <f>+IF(datos_arg[[#This Row],[Moneda]]="ARS",datos_arg[[#This Row],[Monto]],datos_arg[[#This Row],[Monto]]*datos_arg[[#This Row],[TC]])</f>
        <v>5701.5599999999995</v>
      </c>
      <c r="X5973" s="16">
        <f>IFERROR(IF(datos_arg[[#This Row],[Moneda]]="USD",datos_arg[[#This Row],[Monto]],datos_arg[[#This Row],[Monto]]/datos_arg[[#This Row],[TC]]),0)</f>
        <v>32.956994219653176</v>
      </c>
      <c r="Y5973" s="14"/>
    </row>
    <row r="5974" spans="1:25" ht="15" customHeight="1" x14ac:dyDescent="0.25">
      <c r="A5974" s="14">
        <f t="shared" si="93"/>
        <v>5971</v>
      </c>
      <c r="B5974" s="1">
        <v>44390</v>
      </c>
      <c r="C5974" s="18">
        <f>+YEAR(datos_arg[[#This Row],[Fecha]])</f>
        <v>2021</v>
      </c>
      <c r="D5974" s="18">
        <f>+MONTH(datos_arg[[#This Row],[Fecha]])</f>
        <v>7</v>
      </c>
      <c r="E5974" s="14" t="s">
        <v>1015</v>
      </c>
      <c r="F5974" s="14" t="s">
        <v>403</v>
      </c>
      <c r="G5974" s="14" t="s">
        <v>970</v>
      </c>
      <c r="H5974" s="14" t="s">
        <v>6646</v>
      </c>
      <c r="I5974" s="14" t="s">
        <v>7132</v>
      </c>
      <c r="J5974" s="14" t="s">
        <v>425</v>
      </c>
      <c r="K5974" s="14"/>
      <c r="L5974" s="14" t="s">
        <v>425</v>
      </c>
      <c r="M5974" s="14" t="s">
        <v>493</v>
      </c>
      <c r="N5974" s="14" t="s">
        <v>524</v>
      </c>
      <c r="O5974" s="14" t="s">
        <v>7137</v>
      </c>
      <c r="P5974" s="14"/>
      <c r="Q5974" s="14"/>
      <c r="R5974" s="14" t="s">
        <v>970</v>
      </c>
      <c r="S5974" s="14" t="s">
        <v>439</v>
      </c>
      <c r="T5974" s="35">
        <v>15000</v>
      </c>
      <c r="U5974" s="14" t="s">
        <v>4</v>
      </c>
      <c r="V5974" s="14">
        <v>173</v>
      </c>
      <c r="W5974" s="16">
        <f>+IF(datos_arg[[#This Row],[Moneda]]="ARS",datos_arg[[#This Row],[Monto]],datos_arg[[#This Row],[Monto]]*datos_arg[[#This Row],[TC]])</f>
        <v>15000</v>
      </c>
      <c r="X5974" s="16">
        <f>IFERROR(IF(datos_arg[[#This Row],[Moneda]]="USD",datos_arg[[#This Row],[Monto]],datos_arg[[#This Row],[Monto]]/datos_arg[[#This Row],[TC]]),0)</f>
        <v>86.705202312138724</v>
      </c>
      <c r="Y5974" s="14"/>
    </row>
    <row r="5975" spans="1:25" ht="15" customHeight="1" x14ac:dyDescent="0.25">
      <c r="A5975" s="14">
        <f t="shared" si="93"/>
        <v>5972</v>
      </c>
      <c r="B5975" s="1">
        <v>44390</v>
      </c>
      <c r="C5975" s="18">
        <f>+YEAR(datos_arg[[#This Row],[Fecha]])</f>
        <v>2021</v>
      </c>
      <c r="D5975" s="18">
        <f>+MONTH(datos_arg[[#This Row],[Fecha]])</f>
        <v>7</v>
      </c>
      <c r="E5975" s="14" t="s">
        <v>1015</v>
      </c>
      <c r="F5975" s="14" t="s">
        <v>430</v>
      </c>
      <c r="G5975" s="14"/>
      <c r="H5975" s="14" t="s">
        <v>7132</v>
      </c>
      <c r="I5975" s="14" t="s">
        <v>7132</v>
      </c>
      <c r="J5975" s="14" t="s">
        <v>425</v>
      </c>
      <c r="K5975" s="14"/>
      <c r="L5975" s="14" t="s">
        <v>425</v>
      </c>
      <c r="M5975" s="14" t="s">
        <v>102</v>
      </c>
      <c r="N5975" s="14" t="s">
        <v>480</v>
      </c>
      <c r="O5975" s="14" t="s">
        <v>7245</v>
      </c>
      <c r="P5975" s="14" t="s">
        <v>7246</v>
      </c>
      <c r="Q5975" s="14"/>
      <c r="R5975" s="14" t="s">
        <v>430</v>
      </c>
      <c r="S5975" s="14" t="s">
        <v>439</v>
      </c>
      <c r="T5975" s="35">
        <v>2291</v>
      </c>
      <c r="U5975" s="14" t="s">
        <v>4</v>
      </c>
      <c r="V5975" s="14">
        <v>173</v>
      </c>
      <c r="W5975" s="16">
        <f>+IF(datos_arg[[#This Row],[Moneda]]="ARS",datos_arg[[#This Row],[Monto]],datos_arg[[#This Row],[Monto]]*datos_arg[[#This Row],[TC]])</f>
        <v>2291</v>
      </c>
      <c r="X5975" s="16">
        <f>IFERROR(IF(datos_arg[[#This Row],[Moneda]]="USD",datos_arg[[#This Row],[Monto]],datos_arg[[#This Row],[Monto]]/datos_arg[[#This Row],[TC]]),0)</f>
        <v>13.242774566473988</v>
      </c>
      <c r="Y5975" s="14"/>
    </row>
    <row r="5976" spans="1:25" ht="15" customHeight="1" x14ac:dyDescent="0.25">
      <c r="A5976" s="14">
        <f t="shared" si="93"/>
        <v>5973</v>
      </c>
      <c r="B5976" s="1">
        <v>44390</v>
      </c>
      <c r="C5976" s="18">
        <f>+YEAR(datos_arg[[#This Row],[Fecha]])</f>
        <v>2021</v>
      </c>
      <c r="D5976" s="18">
        <f>+MONTH(datos_arg[[#This Row],[Fecha]])</f>
        <v>7</v>
      </c>
      <c r="E5976" s="14" t="s">
        <v>1015</v>
      </c>
      <c r="F5976" s="14" t="s">
        <v>430</v>
      </c>
      <c r="G5976" s="14"/>
      <c r="H5976" s="14" t="s">
        <v>7132</v>
      </c>
      <c r="I5976" s="14" t="s">
        <v>7132</v>
      </c>
      <c r="J5976" s="14" t="s">
        <v>425</v>
      </c>
      <c r="K5976" s="14"/>
      <c r="L5976" s="14" t="s">
        <v>425</v>
      </c>
      <c r="M5976" s="14" t="s">
        <v>102</v>
      </c>
      <c r="N5976" s="14" t="s">
        <v>480</v>
      </c>
      <c r="O5976" s="14" t="s">
        <v>7121</v>
      </c>
      <c r="P5976" s="14" t="s">
        <v>7122</v>
      </c>
      <c r="Q5976" s="14"/>
      <c r="R5976" s="14" t="s">
        <v>430</v>
      </c>
      <c r="S5976" s="14" t="s">
        <v>439</v>
      </c>
      <c r="T5976" s="35">
        <v>11675</v>
      </c>
      <c r="U5976" s="14" t="s">
        <v>4</v>
      </c>
      <c r="V5976" s="14">
        <v>173</v>
      </c>
      <c r="W5976" s="16">
        <f>+IF(datos_arg[[#This Row],[Moneda]]="ARS",datos_arg[[#This Row],[Monto]],datos_arg[[#This Row],[Monto]]*datos_arg[[#This Row],[TC]])</f>
        <v>11675</v>
      </c>
      <c r="X5976" s="16">
        <f>IFERROR(IF(datos_arg[[#This Row],[Moneda]]="USD",datos_arg[[#This Row],[Monto]],datos_arg[[#This Row],[Monto]]/datos_arg[[#This Row],[TC]]),0)</f>
        <v>67.48554913294798</v>
      </c>
      <c r="Y5976" s="14"/>
    </row>
    <row r="5977" spans="1:25" x14ac:dyDescent="0.25">
      <c r="A5977" s="14">
        <f t="shared" si="93"/>
        <v>5974</v>
      </c>
      <c r="B5977" s="1">
        <v>44390</v>
      </c>
      <c r="C5977" s="18">
        <f>+YEAR(datos_arg[[#This Row],[Fecha]])</f>
        <v>2021</v>
      </c>
      <c r="D5977" s="18">
        <f>+MONTH(datos_arg[[#This Row],[Fecha]])</f>
        <v>7</v>
      </c>
      <c r="E5977" s="14" t="s">
        <v>408</v>
      </c>
      <c r="F5977" s="14" t="s">
        <v>69</v>
      </c>
      <c r="G5977" s="14"/>
      <c r="H5977" s="14" t="s">
        <v>7132</v>
      </c>
      <c r="I5977" s="14" t="s">
        <v>7132</v>
      </c>
      <c r="J5977" s="14" t="s">
        <v>425</v>
      </c>
      <c r="K5977" s="14"/>
      <c r="L5977" s="14" t="s">
        <v>425</v>
      </c>
      <c r="M5977" s="14" t="s">
        <v>4832</v>
      </c>
      <c r="N5977" s="14" t="s">
        <v>4832</v>
      </c>
      <c r="O5977" s="14"/>
      <c r="P5977" s="14"/>
      <c r="Q5977" s="14"/>
      <c r="R5977" s="14" t="s">
        <v>439</v>
      </c>
      <c r="S5977" s="14" t="s">
        <v>440</v>
      </c>
      <c r="T5977" s="35">
        <v>1000</v>
      </c>
      <c r="U5977" s="14" t="s">
        <v>2</v>
      </c>
      <c r="V5977" s="14">
        <v>173.5</v>
      </c>
      <c r="W5977" s="16">
        <f>+IF(datos_arg[[#This Row],[Moneda]]="ARS",datos_arg[[#This Row],[Monto]],datos_arg[[#This Row],[Monto]]*datos_arg[[#This Row],[TC]])</f>
        <v>173500</v>
      </c>
      <c r="X5977" s="16">
        <f>IFERROR(IF(datos_arg[[#This Row],[Moneda]]="USD",datos_arg[[#This Row],[Monto]],datos_arg[[#This Row],[Monto]]/datos_arg[[#This Row],[TC]]),0)</f>
        <v>1000</v>
      </c>
      <c r="Y5977" s="14"/>
    </row>
    <row r="5978" spans="1:25" x14ac:dyDescent="0.25">
      <c r="A5978" s="14">
        <f t="shared" si="93"/>
        <v>5975</v>
      </c>
      <c r="B5978" s="1">
        <v>44390</v>
      </c>
      <c r="C5978" s="18">
        <f>+YEAR(datos_arg[[#This Row],[Fecha]])</f>
        <v>2021</v>
      </c>
      <c r="D5978" s="18">
        <f>+MONTH(datos_arg[[#This Row],[Fecha]])</f>
        <v>7</v>
      </c>
      <c r="E5978" s="14" t="s">
        <v>1016</v>
      </c>
      <c r="F5978" s="14" t="s">
        <v>405</v>
      </c>
      <c r="G5978" s="14"/>
      <c r="H5978" s="14" t="s">
        <v>6646</v>
      </c>
      <c r="I5978" s="14" t="s">
        <v>7132</v>
      </c>
      <c r="J5978" s="14" t="s">
        <v>425</v>
      </c>
      <c r="K5978" s="14"/>
      <c r="L5978" s="14" t="s">
        <v>425</v>
      </c>
      <c r="M5978" s="14" t="s">
        <v>959</v>
      </c>
      <c r="N5978" s="14" t="s">
        <v>304</v>
      </c>
      <c r="O5978" s="14" t="s">
        <v>2540</v>
      </c>
      <c r="P5978" s="14"/>
      <c r="Q5978" s="14"/>
      <c r="R5978" s="14" t="s">
        <v>405</v>
      </c>
      <c r="S5978" s="14" t="s">
        <v>440</v>
      </c>
      <c r="T5978" s="35">
        <v>1500</v>
      </c>
      <c r="U5978" s="14" t="s">
        <v>2</v>
      </c>
      <c r="V5978" s="14">
        <v>173.5</v>
      </c>
      <c r="W5978" s="16">
        <f>+IF(datos_arg[[#This Row],[Moneda]]="ARS",datos_arg[[#This Row],[Monto]],datos_arg[[#This Row],[Monto]]*datos_arg[[#This Row],[TC]])</f>
        <v>260250</v>
      </c>
      <c r="X5978" s="16">
        <f>IFERROR(IF(datos_arg[[#This Row],[Moneda]]="USD",datos_arg[[#This Row],[Monto]],datos_arg[[#This Row],[Monto]]/datos_arg[[#This Row],[TC]]),0)</f>
        <v>1500</v>
      </c>
      <c r="Y5978" s="14"/>
    </row>
    <row r="5979" spans="1:25" ht="15" customHeight="1" x14ac:dyDescent="0.25">
      <c r="A5979" s="14">
        <f t="shared" si="93"/>
        <v>5976</v>
      </c>
      <c r="B5979" s="1">
        <v>44390</v>
      </c>
      <c r="C5979" s="18">
        <f>+YEAR(datos_arg[[#This Row],[Fecha]])</f>
        <v>2021</v>
      </c>
      <c r="D5979" s="18">
        <f>+MONTH(datos_arg[[#This Row],[Fecha]])</f>
        <v>7</v>
      </c>
      <c r="E5979" s="14" t="s">
        <v>1016</v>
      </c>
      <c r="F5979" s="14" t="s">
        <v>404</v>
      </c>
      <c r="G5979" s="14"/>
      <c r="H5979" s="14" t="s">
        <v>7132</v>
      </c>
      <c r="I5979" s="14" t="s">
        <v>7132</v>
      </c>
      <c r="J5979" s="14" t="s">
        <v>425</v>
      </c>
      <c r="K5979" s="14"/>
      <c r="L5979" s="14" t="s">
        <v>425</v>
      </c>
      <c r="M5979" s="14" t="s">
        <v>954</v>
      </c>
      <c r="N5979" s="14" t="s">
        <v>954</v>
      </c>
      <c r="O5979" s="14" t="s">
        <v>7247</v>
      </c>
      <c r="P5979" s="14"/>
      <c r="Q5979" s="14"/>
      <c r="R5979" s="14" t="s">
        <v>404</v>
      </c>
      <c r="S5979" s="14" t="s">
        <v>439</v>
      </c>
      <c r="T5979" s="35">
        <v>4865</v>
      </c>
      <c r="U5979" s="14" t="s">
        <v>4</v>
      </c>
      <c r="V5979" s="14">
        <v>173.5</v>
      </c>
      <c r="W5979" s="16">
        <f>+IF(datos_arg[[#This Row],[Moneda]]="ARS",datos_arg[[#This Row],[Monto]],datos_arg[[#This Row],[Monto]]*datos_arg[[#This Row],[TC]])</f>
        <v>4865</v>
      </c>
      <c r="X5979" s="16">
        <f>IFERROR(IF(datos_arg[[#This Row],[Moneda]]="USD",datos_arg[[#This Row],[Monto]],datos_arg[[#This Row],[Monto]]/datos_arg[[#This Row],[TC]]),0)</f>
        <v>28.040345821325648</v>
      </c>
      <c r="Y5979" s="14"/>
    </row>
    <row r="5980" spans="1:25" ht="15" customHeight="1" x14ac:dyDescent="0.25">
      <c r="A5980" s="14">
        <f t="shared" si="93"/>
        <v>5977</v>
      </c>
      <c r="B5980" s="1">
        <v>44391</v>
      </c>
      <c r="C5980" s="18">
        <f>+YEAR(datos_arg[[#This Row],[Fecha]])</f>
        <v>2021</v>
      </c>
      <c r="D5980" s="18">
        <f>+MONTH(datos_arg[[#This Row],[Fecha]])</f>
        <v>7</v>
      </c>
      <c r="E5980" s="14" t="s">
        <v>1015</v>
      </c>
      <c r="F5980" s="14" t="s">
        <v>403</v>
      </c>
      <c r="G5980" s="14" t="s">
        <v>5382</v>
      </c>
      <c r="H5980" s="14" t="s">
        <v>6646</v>
      </c>
      <c r="I5980" s="14" t="s">
        <v>7132</v>
      </c>
      <c r="J5980" s="14" t="s">
        <v>425</v>
      </c>
      <c r="K5980" s="14" t="s">
        <v>421</v>
      </c>
      <c r="L5980" s="14" t="s">
        <v>421</v>
      </c>
      <c r="M5980" s="14" t="s">
        <v>909</v>
      </c>
      <c r="N5980" s="14" t="s">
        <v>7418</v>
      </c>
      <c r="O5980" s="14" t="s">
        <v>7419</v>
      </c>
      <c r="P5980" s="14" t="s">
        <v>7420</v>
      </c>
      <c r="Q5980" s="14">
        <v>1</v>
      </c>
      <c r="R5980" s="14" t="s">
        <v>5382</v>
      </c>
      <c r="S5980" s="14" t="s">
        <v>439</v>
      </c>
      <c r="T5980" s="35">
        <v>1953.97</v>
      </c>
      <c r="U5980" s="14" t="s">
        <v>4</v>
      </c>
      <c r="V5980" s="14">
        <v>173.5</v>
      </c>
      <c r="W5980" s="16">
        <f>+IF(datos_arg[[#This Row],[Moneda]]="ARS",datos_arg[[#This Row],[Monto]],datos_arg[[#This Row],[Monto]]*datos_arg[[#This Row],[TC]])</f>
        <v>1953.97</v>
      </c>
      <c r="X5980" s="16">
        <f>IFERROR(IF(datos_arg[[#This Row],[Moneda]]="USD",datos_arg[[#This Row],[Monto]],datos_arg[[#This Row],[Monto]]/datos_arg[[#This Row],[TC]]),0)</f>
        <v>11.26207492795389</v>
      </c>
      <c r="Y5980" s="14"/>
    </row>
    <row r="5981" spans="1:25" ht="15" customHeight="1" x14ac:dyDescent="0.25">
      <c r="A5981" s="14">
        <f t="shared" si="93"/>
        <v>5978</v>
      </c>
      <c r="B5981" s="1">
        <v>44391</v>
      </c>
      <c r="C5981" s="18">
        <f>+YEAR(datos_arg[[#This Row],[Fecha]])</f>
        <v>2021</v>
      </c>
      <c r="D5981" s="18">
        <f>+MONTH(datos_arg[[#This Row],[Fecha]])</f>
        <v>7</v>
      </c>
      <c r="E5981" s="14" t="s">
        <v>1016</v>
      </c>
      <c r="F5981" s="14" t="s">
        <v>405</v>
      </c>
      <c r="G5981" s="14"/>
      <c r="H5981" s="14" t="s">
        <v>532</v>
      </c>
      <c r="I5981" s="14" t="s">
        <v>1129</v>
      </c>
      <c r="J5981" s="14" t="s">
        <v>425</v>
      </c>
      <c r="K5981" s="14"/>
      <c r="L5981" s="14" t="s">
        <v>426</v>
      </c>
      <c r="M5981" s="14" t="s">
        <v>901</v>
      </c>
      <c r="N5981" s="14" t="s">
        <v>7421</v>
      </c>
      <c r="O5981" s="14" t="s">
        <v>7422</v>
      </c>
      <c r="P5981" s="6" t="s">
        <v>7423</v>
      </c>
      <c r="Q5981" s="14">
        <v>1</v>
      </c>
      <c r="R5981" s="14" t="s">
        <v>405</v>
      </c>
      <c r="S5981" s="14" t="s">
        <v>439</v>
      </c>
      <c r="T5981" s="35">
        <v>40050</v>
      </c>
      <c r="U5981" s="14" t="s">
        <v>4</v>
      </c>
      <c r="V5981" s="14">
        <v>173.5</v>
      </c>
      <c r="W5981" s="16">
        <f>+IF(datos_arg[[#This Row],[Moneda]]="ARS",datos_arg[[#This Row],[Monto]],datos_arg[[#This Row],[Monto]]*datos_arg[[#This Row],[TC]])</f>
        <v>40050</v>
      </c>
      <c r="X5981" s="16">
        <f>IFERROR(IF(datos_arg[[#This Row],[Moneda]]="USD",datos_arg[[#This Row],[Monto]],datos_arg[[#This Row],[Monto]]/datos_arg[[#This Row],[TC]]),0)</f>
        <v>230.835734870317</v>
      </c>
      <c r="Y5981" s="14"/>
    </row>
    <row r="5982" spans="1:25" ht="15" customHeight="1" x14ac:dyDescent="0.25">
      <c r="A5982" s="14">
        <f t="shared" si="93"/>
        <v>5979</v>
      </c>
      <c r="B5982" s="1">
        <v>44391</v>
      </c>
      <c r="C5982" s="18">
        <f>+YEAR(datos_arg[[#This Row],[Fecha]])</f>
        <v>2021</v>
      </c>
      <c r="D5982" s="18">
        <f>+MONTH(datos_arg[[#This Row],[Fecha]])</f>
        <v>7</v>
      </c>
      <c r="E5982" s="14" t="s">
        <v>1016</v>
      </c>
      <c r="F5982" s="14" t="s">
        <v>404</v>
      </c>
      <c r="G5982" s="14"/>
      <c r="H5982" s="14" t="s">
        <v>4114</v>
      </c>
      <c r="I5982" s="14" t="s">
        <v>7132</v>
      </c>
      <c r="J5982" s="14" t="s">
        <v>425</v>
      </c>
      <c r="K5982" s="14"/>
      <c r="L5982" s="14" t="s">
        <v>425</v>
      </c>
      <c r="M5982" s="14" t="s">
        <v>129</v>
      </c>
      <c r="N5982" s="14" t="s">
        <v>129</v>
      </c>
      <c r="O5982" s="14" t="s">
        <v>2549</v>
      </c>
      <c r="P5982" s="14" t="s">
        <v>7005</v>
      </c>
      <c r="Q5982" s="14"/>
      <c r="R5982" s="14" t="s">
        <v>404</v>
      </c>
      <c r="S5982" s="14" t="s">
        <v>439</v>
      </c>
      <c r="T5982" s="35">
        <v>9227.32</v>
      </c>
      <c r="U5982" s="14" t="s">
        <v>4</v>
      </c>
      <c r="V5982" s="14">
        <v>173.5</v>
      </c>
      <c r="W5982" s="16">
        <f>+IF(datos_arg[[#This Row],[Moneda]]="ARS",datos_arg[[#This Row],[Monto]],datos_arg[[#This Row],[Monto]]*datos_arg[[#This Row],[TC]])</f>
        <v>9227.32</v>
      </c>
      <c r="X5982" s="16">
        <f>IFERROR(IF(datos_arg[[#This Row],[Moneda]]="USD",datos_arg[[#This Row],[Monto]],datos_arg[[#This Row],[Monto]]/datos_arg[[#This Row],[TC]]),0)</f>
        <v>53.183400576368875</v>
      </c>
      <c r="Y5982" s="14"/>
    </row>
    <row r="5983" spans="1:25" ht="15" customHeight="1" x14ac:dyDescent="0.25">
      <c r="A5983" s="14">
        <f t="shared" si="93"/>
        <v>5980</v>
      </c>
      <c r="B5983" s="1">
        <v>44391</v>
      </c>
      <c r="C5983" s="18">
        <f>+YEAR(datos_arg[[#This Row],[Fecha]])</f>
        <v>2021</v>
      </c>
      <c r="D5983" s="18">
        <f>+MONTH(datos_arg[[#This Row],[Fecha]])</f>
        <v>7</v>
      </c>
      <c r="E5983" s="14" t="s">
        <v>1015</v>
      </c>
      <c r="F5983" s="14" t="s">
        <v>430</v>
      </c>
      <c r="G5983" s="14"/>
      <c r="H5983" s="14" t="s">
        <v>7132</v>
      </c>
      <c r="I5983" s="14" t="s">
        <v>7132</v>
      </c>
      <c r="J5983" s="14" t="s">
        <v>425</v>
      </c>
      <c r="K5983" s="14"/>
      <c r="L5983" s="14" t="s">
        <v>425</v>
      </c>
      <c r="M5983" s="14" t="s">
        <v>57</v>
      </c>
      <c r="N5983" s="14" t="s">
        <v>7793</v>
      </c>
      <c r="O5983" s="14" t="s">
        <v>7424</v>
      </c>
      <c r="P5983" s="14" t="s">
        <v>7005</v>
      </c>
      <c r="Q5983" s="14"/>
      <c r="R5983" s="14" t="s">
        <v>430</v>
      </c>
      <c r="S5983" s="14" t="s">
        <v>613</v>
      </c>
      <c r="T5983" s="35">
        <v>5154.08</v>
      </c>
      <c r="U5983" s="14" t="s">
        <v>4</v>
      </c>
      <c r="V5983" s="14">
        <v>173.5</v>
      </c>
      <c r="W5983" s="16">
        <f>+IF(datos_arg[[#This Row],[Moneda]]="ARS",datos_arg[[#This Row],[Monto]],datos_arg[[#This Row],[Monto]]*datos_arg[[#This Row],[TC]])</f>
        <v>5154.08</v>
      </c>
      <c r="X5983" s="16">
        <f>IFERROR(IF(datos_arg[[#This Row],[Moneda]]="USD",datos_arg[[#This Row],[Monto]],datos_arg[[#This Row],[Monto]]/datos_arg[[#This Row],[TC]]),0)</f>
        <v>29.706512968299712</v>
      </c>
      <c r="Y5983" s="14"/>
    </row>
    <row r="5984" spans="1:25" ht="15" customHeight="1" x14ac:dyDescent="0.25">
      <c r="A5984" s="14">
        <f t="shared" si="93"/>
        <v>5981</v>
      </c>
      <c r="B5984" s="1">
        <v>44391</v>
      </c>
      <c r="C5984" s="18">
        <f>+YEAR(datos_arg[[#This Row],[Fecha]])</f>
        <v>2021</v>
      </c>
      <c r="D5984" s="18">
        <f>+MONTH(datos_arg[[#This Row],[Fecha]])</f>
        <v>7</v>
      </c>
      <c r="E5984" s="14" t="s">
        <v>1016</v>
      </c>
      <c r="F5984" s="14" t="s">
        <v>404</v>
      </c>
      <c r="G5984" s="14"/>
      <c r="H5984" s="14" t="s">
        <v>7132</v>
      </c>
      <c r="I5984" s="14" t="s">
        <v>7132</v>
      </c>
      <c r="J5984" s="14" t="s">
        <v>425</v>
      </c>
      <c r="K5984" s="14"/>
      <c r="L5984" s="14" t="s">
        <v>425</v>
      </c>
      <c r="M5984" s="14" t="s">
        <v>156</v>
      </c>
      <c r="N5984" s="14" t="s">
        <v>156</v>
      </c>
      <c r="O5984" s="14" t="s">
        <v>2551</v>
      </c>
      <c r="P5984" s="14" t="s">
        <v>7005</v>
      </c>
      <c r="Q5984" s="14"/>
      <c r="R5984" s="14" t="s">
        <v>404</v>
      </c>
      <c r="S5984" s="14" t="s">
        <v>439</v>
      </c>
      <c r="T5984" s="35">
        <v>5071</v>
      </c>
      <c r="U5984" s="14" t="s">
        <v>4</v>
      </c>
      <c r="V5984" s="14">
        <v>173.5</v>
      </c>
      <c r="W5984" s="16">
        <f>+IF(datos_arg[[#This Row],[Moneda]]="ARS",datos_arg[[#This Row],[Monto]],datos_arg[[#This Row],[Monto]]*datos_arg[[#This Row],[TC]])</f>
        <v>5071</v>
      </c>
      <c r="X5984" s="16">
        <f>IFERROR(IF(datos_arg[[#This Row],[Moneda]]="USD",datos_arg[[#This Row],[Monto]],datos_arg[[#This Row],[Monto]]/datos_arg[[#This Row],[TC]]),0)</f>
        <v>29.227665706051873</v>
      </c>
      <c r="Y5984" s="14"/>
    </row>
    <row r="5985" spans="1:25" ht="15" customHeight="1" x14ac:dyDescent="0.25">
      <c r="A5985" s="14">
        <f t="shared" si="93"/>
        <v>5982</v>
      </c>
      <c r="B5985" s="1">
        <v>44391</v>
      </c>
      <c r="C5985" s="18">
        <f>+YEAR(datos_arg[[#This Row],[Fecha]])</f>
        <v>2021</v>
      </c>
      <c r="D5985" s="18">
        <f>+MONTH(datos_arg[[#This Row],[Fecha]])</f>
        <v>7</v>
      </c>
      <c r="E5985" s="14" t="s">
        <v>1016</v>
      </c>
      <c r="F5985" s="14" t="s">
        <v>404</v>
      </c>
      <c r="G5985" s="14"/>
      <c r="H5985" s="14" t="s">
        <v>7132</v>
      </c>
      <c r="I5985" s="14" t="s">
        <v>7132</v>
      </c>
      <c r="J5985" s="14" t="s">
        <v>425</v>
      </c>
      <c r="K5985" s="14"/>
      <c r="L5985" s="14" t="s">
        <v>425</v>
      </c>
      <c r="M5985" s="14" t="s">
        <v>284</v>
      </c>
      <c r="N5985" s="14" t="s">
        <v>284</v>
      </c>
      <c r="O5985" s="14" t="s">
        <v>2551</v>
      </c>
      <c r="P5985" s="14" t="s">
        <v>7005</v>
      </c>
      <c r="Q5985" s="14"/>
      <c r="R5985" s="14" t="s">
        <v>404</v>
      </c>
      <c r="S5985" s="14" t="s">
        <v>439</v>
      </c>
      <c r="T5985" s="35">
        <v>3958.71</v>
      </c>
      <c r="U5985" s="14" t="s">
        <v>4</v>
      </c>
      <c r="V5985" s="14">
        <v>173.5</v>
      </c>
      <c r="W5985" s="16">
        <f>+IF(datos_arg[[#This Row],[Moneda]]="ARS",datos_arg[[#This Row],[Monto]],datos_arg[[#This Row],[Monto]]*datos_arg[[#This Row],[TC]])</f>
        <v>3958.71</v>
      </c>
      <c r="X5985" s="16">
        <f>IFERROR(IF(datos_arg[[#This Row],[Moneda]]="USD",datos_arg[[#This Row],[Monto]],datos_arg[[#This Row],[Monto]]/datos_arg[[#This Row],[TC]]),0)</f>
        <v>22.816772334293947</v>
      </c>
      <c r="Y5985" s="14"/>
    </row>
    <row r="5986" spans="1:25" ht="15" customHeight="1" x14ac:dyDescent="0.25">
      <c r="A5986" s="14">
        <f t="shared" si="93"/>
        <v>5983</v>
      </c>
      <c r="B5986" s="1">
        <v>44392</v>
      </c>
      <c r="C5986" s="18">
        <f>+YEAR(datos_arg[[#This Row],[Fecha]])</f>
        <v>2021</v>
      </c>
      <c r="D5986" s="18">
        <f>+MONTH(datos_arg[[#This Row],[Fecha]])</f>
        <v>7</v>
      </c>
      <c r="E5986" s="14" t="s">
        <v>5358</v>
      </c>
      <c r="F5986" s="14" t="s">
        <v>85</v>
      </c>
      <c r="G5986" s="14"/>
      <c r="H5986" s="14" t="s">
        <v>532</v>
      </c>
      <c r="I5986" s="14" t="s">
        <v>1024</v>
      </c>
      <c r="J5986" s="14" t="s">
        <v>425</v>
      </c>
      <c r="K5986" s="14" t="s">
        <v>421</v>
      </c>
      <c r="L5986" s="14" t="s">
        <v>425</v>
      </c>
      <c r="M5986" s="14" t="s">
        <v>7425</v>
      </c>
      <c r="N5986" s="14" t="s">
        <v>7429</v>
      </c>
      <c r="O5986" s="14" t="s">
        <v>7430</v>
      </c>
      <c r="P5986" s="14" t="s">
        <v>7438</v>
      </c>
      <c r="Q5986" s="14">
        <v>6</v>
      </c>
      <c r="R5986" s="14" t="s">
        <v>85</v>
      </c>
      <c r="S5986" s="14" t="s">
        <v>439</v>
      </c>
      <c r="T5986" s="35">
        <v>777.24</v>
      </c>
      <c r="U5986" s="14" t="s">
        <v>4</v>
      </c>
      <c r="V5986" s="14">
        <v>173.5</v>
      </c>
      <c r="W5986" s="16">
        <f>+IF(datos_arg[[#This Row],[Moneda]]="ARS",datos_arg[[#This Row],[Monto]],datos_arg[[#This Row],[Monto]]*datos_arg[[#This Row],[TC]])</f>
        <v>777.24</v>
      </c>
      <c r="X5986" s="16">
        <f>IFERROR(IF(datos_arg[[#This Row],[Moneda]]="USD",datos_arg[[#This Row],[Monto]],datos_arg[[#This Row],[Monto]]/datos_arg[[#This Row],[TC]]),0)</f>
        <v>4.4797694524495677</v>
      </c>
      <c r="Y5986" s="14"/>
    </row>
    <row r="5987" spans="1:25" ht="15" customHeight="1" x14ac:dyDescent="0.25">
      <c r="A5987" s="14">
        <f t="shared" si="93"/>
        <v>5984</v>
      </c>
      <c r="B5987" s="1">
        <v>44392</v>
      </c>
      <c r="C5987" s="18">
        <f>+YEAR(datos_arg[[#This Row],[Fecha]])</f>
        <v>2021</v>
      </c>
      <c r="D5987" s="18">
        <f>+MONTH(datos_arg[[#This Row],[Fecha]])</f>
        <v>7</v>
      </c>
      <c r="E5987" s="14" t="s">
        <v>1015</v>
      </c>
      <c r="F5987" s="14" t="s">
        <v>403</v>
      </c>
      <c r="G5987" s="14" t="s">
        <v>5383</v>
      </c>
      <c r="H5987" s="14" t="s">
        <v>532</v>
      </c>
      <c r="I5987" s="14" t="s">
        <v>1024</v>
      </c>
      <c r="J5987" s="14" t="s">
        <v>425</v>
      </c>
      <c r="K5987" s="14" t="s">
        <v>421</v>
      </c>
      <c r="L5987" s="14" t="s">
        <v>425</v>
      </c>
      <c r="M5987" s="14" t="s">
        <v>7426</v>
      </c>
      <c r="N5987" s="14" t="s">
        <v>7429</v>
      </c>
      <c r="O5987" s="14" t="s">
        <v>7431</v>
      </c>
      <c r="P5987" s="14" t="s">
        <v>7438</v>
      </c>
      <c r="Q5987" s="14">
        <v>6</v>
      </c>
      <c r="R5987" s="14" t="s">
        <v>5383</v>
      </c>
      <c r="S5987" s="14" t="s">
        <v>439</v>
      </c>
      <c r="T5987" s="35">
        <v>183.3</v>
      </c>
      <c r="U5987" s="14" t="s">
        <v>4</v>
      </c>
      <c r="V5987" s="14">
        <v>173.5</v>
      </c>
      <c r="W5987" s="16">
        <f>+IF(datos_arg[[#This Row],[Moneda]]="ARS",datos_arg[[#This Row],[Monto]],datos_arg[[#This Row],[Monto]]*datos_arg[[#This Row],[TC]])</f>
        <v>183.3</v>
      </c>
      <c r="X5987" s="16">
        <f>IFERROR(IF(datos_arg[[#This Row],[Moneda]]="USD",datos_arg[[#This Row],[Monto]],datos_arg[[#This Row],[Monto]]/datos_arg[[#This Row],[TC]]),0)</f>
        <v>1.0564841498559079</v>
      </c>
      <c r="Y5987" s="14"/>
    </row>
    <row r="5988" spans="1:25" ht="15" customHeight="1" x14ac:dyDescent="0.25">
      <c r="A5988" s="14">
        <f t="shared" si="93"/>
        <v>5985</v>
      </c>
      <c r="B5988" s="1">
        <v>44392</v>
      </c>
      <c r="C5988" s="18">
        <f>+YEAR(datos_arg[[#This Row],[Fecha]])</f>
        <v>2021</v>
      </c>
      <c r="D5988" s="18">
        <f>+MONTH(datos_arg[[#This Row],[Fecha]])</f>
        <v>7</v>
      </c>
      <c r="E5988" s="14" t="s">
        <v>5358</v>
      </c>
      <c r="F5988" s="14" t="s">
        <v>85</v>
      </c>
      <c r="G5988" s="14"/>
      <c r="H5988" s="14" t="s">
        <v>532</v>
      </c>
      <c r="I5988" s="14" t="s">
        <v>1024</v>
      </c>
      <c r="J5988" s="14" t="s">
        <v>425</v>
      </c>
      <c r="K5988" s="14" t="s">
        <v>421</v>
      </c>
      <c r="L5988" s="14" t="s">
        <v>425</v>
      </c>
      <c r="M5988" s="14" t="s">
        <v>7427</v>
      </c>
      <c r="N5988" s="14" t="s">
        <v>7429</v>
      </c>
      <c r="O5988" s="14" t="s">
        <v>7432</v>
      </c>
      <c r="P5988" s="14" t="s">
        <v>7438</v>
      </c>
      <c r="Q5988" s="14">
        <v>1</v>
      </c>
      <c r="R5988" s="14" t="s">
        <v>85</v>
      </c>
      <c r="S5988" s="14" t="s">
        <v>439</v>
      </c>
      <c r="T5988" s="35">
        <v>835.92</v>
      </c>
      <c r="U5988" s="14" t="s">
        <v>4</v>
      </c>
      <c r="V5988" s="14">
        <v>173.5</v>
      </c>
      <c r="W5988" s="16">
        <f>+IF(datos_arg[[#This Row],[Moneda]]="ARS",datos_arg[[#This Row],[Monto]],datos_arg[[#This Row],[Monto]]*datos_arg[[#This Row],[TC]])</f>
        <v>835.92</v>
      </c>
      <c r="X5988" s="16">
        <f>IFERROR(IF(datos_arg[[#This Row],[Moneda]]="USD",datos_arg[[#This Row],[Monto]],datos_arg[[#This Row],[Monto]]/datos_arg[[#This Row],[TC]]),0)</f>
        <v>4.8179827089337177</v>
      </c>
      <c r="Y5988" s="14"/>
    </row>
    <row r="5989" spans="1:25" ht="15" customHeight="1" x14ac:dyDescent="0.25">
      <c r="A5989" s="14">
        <f t="shared" si="93"/>
        <v>5986</v>
      </c>
      <c r="B5989" s="1">
        <v>44392</v>
      </c>
      <c r="C5989" s="18">
        <f>+YEAR(datos_arg[[#This Row],[Fecha]])</f>
        <v>2021</v>
      </c>
      <c r="D5989" s="18">
        <f>+MONTH(datos_arg[[#This Row],[Fecha]])</f>
        <v>7</v>
      </c>
      <c r="E5989" s="14" t="s">
        <v>1015</v>
      </c>
      <c r="F5989" s="14" t="s">
        <v>403</v>
      </c>
      <c r="G5989" s="14" t="s">
        <v>5383</v>
      </c>
      <c r="H5989" s="14" t="s">
        <v>532</v>
      </c>
      <c r="I5989" s="14" t="s">
        <v>1024</v>
      </c>
      <c r="J5989" s="14" t="s">
        <v>425</v>
      </c>
      <c r="K5989" s="14" t="s">
        <v>421</v>
      </c>
      <c r="L5989" s="14" t="s">
        <v>425</v>
      </c>
      <c r="M5989" s="14" t="s">
        <v>7428</v>
      </c>
      <c r="N5989" s="14" t="s">
        <v>7429</v>
      </c>
      <c r="O5989" s="14" t="s">
        <v>7433</v>
      </c>
      <c r="P5989" s="14" t="s">
        <v>7438</v>
      </c>
      <c r="Q5989" s="14">
        <v>1</v>
      </c>
      <c r="R5989" s="14" t="s">
        <v>5383</v>
      </c>
      <c r="S5989" s="14" t="s">
        <v>439</v>
      </c>
      <c r="T5989" s="35">
        <v>278.64</v>
      </c>
      <c r="U5989" s="14" t="s">
        <v>4</v>
      </c>
      <c r="V5989" s="14">
        <v>173.5</v>
      </c>
      <c r="W5989" s="16">
        <f>+IF(datos_arg[[#This Row],[Moneda]]="ARS",datos_arg[[#This Row],[Monto]],datos_arg[[#This Row],[Monto]]*datos_arg[[#This Row],[TC]])</f>
        <v>278.64</v>
      </c>
      <c r="X5989" s="16">
        <f>IFERROR(IF(datos_arg[[#This Row],[Moneda]]="USD",datos_arg[[#This Row],[Monto]],datos_arg[[#This Row],[Monto]]/datos_arg[[#This Row],[TC]]),0)</f>
        <v>1.6059942363112392</v>
      </c>
      <c r="Y5989" s="14"/>
    </row>
    <row r="5990" spans="1:25" ht="15" customHeight="1" x14ac:dyDescent="0.25">
      <c r="A5990" s="14">
        <f t="shared" si="93"/>
        <v>5987</v>
      </c>
      <c r="B5990" s="1">
        <v>44392</v>
      </c>
      <c r="C5990" s="18">
        <f>+YEAR(datos_arg[[#This Row],[Fecha]])</f>
        <v>2021</v>
      </c>
      <c r="D5990" s="18">
        <f>+MONTH(datos_arg[[#This Row],[Fecha]])</f>
        <v>7</v>
      </c>
      <c r="E5990" s="14" t="s">
        <v>5358</v>
      </c>
      <c r="F5990" s="14" t="s">
        <v>85</v>
      </c>
      <c r="G5990" s="14"/>
      <c r="H5990" s="14" t="s">
        <v>532</v>
      </c>
      <c r="I5990" s="14" t="s">
        <v>1024</v>
      </c>
      <c r="J5990" s="14" t="s">
        <v>425</v>
      </c>
      <c r="K5990" s="14" t="s">
        <v>421</v>
      </c>
      <c r="L5990" s="14" t="s">
        <v>425</v>
      </c>
      <c r="M5990" s="14" t="s">
        <v>1007</v>
      </c>
      <c r="N5990" s="14" t="s">
        <v>7429</v>
      </c>
      <c r="O5990" s="14" t="s">
        <v>7434</v>
      </c>
      <c r="P5990" s="14" t="s">
        <v>7438</v>
      </c>
      <c r="Q5990" s="14">
        <v>1</v>
      </c>
      <c r="R5990" s="14" t="s">
        <v>85</v>
      </c>
      <c r="S5990" s="14" t="s">
        <v>439</v>
      </c>
      <c r="T5990" s="35">
        <v>860.36</v>
      </c>
      <c r="U5990" s="14" t="s">
        <v>4</v>
      </c>
      <c r="V5990" s="14">
        <v>173.5</v>
      </c>
      <c r="W5990" s="16">
        <f>+IF(datos_arg[[#This Row],[Moneda]]="ARS",datos_arg[[#This Row],[Monto]],datos_arg[[#This Row],[Monto]]*datos_arg[[#This Row],[TC]])</f>
        <v>860.36</v>
      </c>
      <c r="X5990" s="16">
        <f>IFERROR(IF(datos_arg[[#This Row],[Moneda]]="USD",datos_arg[[#This Row],[Monto]],datos_arg[[#This Row],[Monto]]/datos_arg[[#This Row],[TC]]),0)</f>
        <v>4.958847262247839</v>
      </c>
      <c r="Y5990" s="14"/>
    </row>
    <row r="5991" spans="1:25" ht="15" customHeight="1" x14ac:dyDescent="0.25">
      <c r="A5991" s="14">
        <f t="shared" si="93"/>
        <v>5988</v>
      </c>
      <c r="B5991" s="1">
        <v>44392</v>
      </c>
      <c r="C5991" s="18">
        <f>+YEAR(datos_arg[[#This Row],[Fecha]])</f>
        <v>2021</v>
      </c>
      <c r="D5991" s="18">
        <f>+MONTH(datos_arg[[#This Row],[Fecha]])</f>
        <v>7</v>
      </c>
      <c r="E5991" s="14" t="s">
        <v>5358</v>
      </c>
      <c r="F5991" s="14" t="s">
        <v>85</v>
      </c>
      <c r="G5991" s="14"/>
      <c r="H5991" s="14" t="s">
        <v>532</v>
      </c>
      <c r="I5991" s="14" t="s">
        <v>1024</v>
      </c>
      <c r="J5991" s="14" t="s">
        <v>425</v>
      </c>
      <c r="K5991" s="14" t="s">
        <v>421</v>
      </c>
      <c r="L5991" s="14" t="s">
        <v>425</v>
      </c>
      <c r="M5991" s="14" t="s">
        <v>1007</v>
      </c>
      <c r="N5991" s="14" t="s">
        <v>7429</v>
      </c>
      <c r="O5991" s="14" t="s">
        <v>7435</v>
      </c>
      <c r="P5991" s="14" t="s">
        <v>7438</v>
      </c>
      <c r="Q5991" s="14">
        <v>1</v>
      </c>
      <c r="R5991" s="14" t="s">
        <v>85</v>
      </c>
      <c r="S5991" s="14" t="s">
        <v>439</v>
      </c>
      <c r="T5991" s="35">
        <v>661.16</v>
      </c>
      <c r="U5991" s="14" t="s">
        <v>4</v>
      </c>
      <c r="V5991" s="14">
        <v>173.5</v>
      </c>
      <c r="W5991" s="16">
        <f>+IF(datos_arg[[#This Row],[Moneda]]="ARS",datos_arg[[#This Row],[Monto]],datos_arg[[#This Row],[Monto]]*datos_arg[[#This Row],[TC]])</f>
        <v>661.16</v>
      </c>
      <c r="X5991" s="16">
        <f>IFERROR(IF(datos_arg[[#This Row],[Moneda]]="USD",datos_arg[[#This Row],[Monto]],datos_arg[[#This Row],[Monto]]/datos_arg[[#This Row],[TC]]),0)</f>
        <v>3.8107204610951007</v>
      </c>
      <c r="Y5991" s="14"/>
    </row>
    <row r="5992" spans="1:25" ht="15" customHeight="1" x14ac:dyDescent="0.25">
      <c r="A5992" s="14">
        <f t="shared" si="93"/>
        <v>5989</v>
      </c>
      <c r="B5992" s="1">
        <v>44392</v>
      </c>
      <c r="C5992" s="18">
        <f>+YEAR(datos_arg[[#This Row],[Fecha]])</f>
        <v>2021</v>
      </c>
      <c r="D5992" s="18">
        <f>+MONTH(datos_arg[[#This Row],[Fecha]])</f>
        <v>7</v>
      </c>
      <c r="E5992" s="14" t="s">
        <v>5358</v>
      </c>
      <c r="F5992" s="14" t="s">
        <v>85</v>
      </c>
      <c r="G5992" s="14"/>
      <c r="H5992" s="14" t="s">
        <v>532</v>
      </c>
      <c r="I5992" s="14" t="s">
        <v>1024</v>
      </c>
      <c r="J5992" s="14" t="s">
        <v>425</v>
      </c>
      <c r="K5992" s="14" t="s">
        <v>421</v>
      </c>
      <c r="L5992" s="14" t="s">
        <v>425</v>
      </c>
      <c r="M5992" s="14" t="s">
        <v>1538</v>
      </c>
      <c r="N5992" s="14" t="s">
        <v>7429</v>
      </c>
      <c r="O5992" s="14" t="s">
        <v>7436</v>
      </c>
      <c r="P5992" s="14" t="s">
        <v>7438</v>
      </c>
      <c r="Q5992" s="14">
        <v>1</v>
      </c>
      <c r="R5992" s="14" t="s">
        <v>85</v>
      </c>
      <c r="S5992" s="14" t="s">
        <v>439</v>
      </c>
      <c r="T5992" s="35">
        <v>393.52</v>
      </c>
      <c r="U5992" s="14" t="s">
        <v>4</v>
      </c>
      <c r="V5992" s="14">
        <v>173.5</v>
      </c>
      <c r="W5992" s="16">
        <f>+IF(datos_arg[[#This Row],[Moneda]]="ARS",datos_arg[[#This Row],[Monto]],datos_arg[[#This Row],[Monto]]*datos_arg[[#This Row],[TC]])</f>
        <v>393.52</v>
      </c>
      <c r="X5992" s="16">
        <f>IFERROR(IF(datos_arg[[#This Row],[Moneda]]="USD",datos_arg[[#This Row],[Monto]],datos_arg[[#This Row],[Monto]]/datos_arg[[#This Row],[TC]]),0)</f>
        <v>2.2681268011527376</v>
      </c>
      <c r="Y5992" s="14"/>
    </row>
    <row r="5993" spans="1:25" ht="15" customHeight="1" x14ac:dyDescent="0.25">
      <c r="A5993" s="14">
        <f t="shared" si="93"/>
        <v>5990</v>
      </c>
      <c r="B5993" s="1">
        <v>44392</v>
      </c>
      <c r="C5993" s="18">
        <f>+YEAR(datos_arg[[#This Row],[Fecha]])</f>
        <v>2021</v>
      </c>
      <c r="D5993" s="18">
        <f>+MONTH(datos_arg[[#This Row],[Fecha]])</f>
        <v>7</v>
      </c>
      <c r="E5993" s="14" t="s">
        <v>5358</v>
      </c>
      <c r="F5993" s="14" t="s">
        <v>85</v>
      </c>
      <c r="G5993" s="14"/>
      <c r="H5993" s="14" t="s">
        <v>532</v>
      </c>
      <c r="I5993" s="14" t="s">
        <v>1024</v>
      </c>
      <c r="J5993" s="14" t="s">
        <v>425</v>
      </c>
      <c r="K5993" s="14" t="s">
        <v>421</v>
      </c>
      <c r="L5993" s="14" t="s">
        <v>425</v>
      </c>
      <c r="M5993" s="14" t="s">
        <v>1538</v>
      </c>
      <c r="N5993" s="14" t="s">
        <v>7429</v>
      </c>
      <c r="O5993" s="14" t="s">
        <v>7437</v>
      </c>
      <c r="P5993" s="14" t="s">
        <v>7438</v>
      </c>
      <c r="Q5993" s="14">
        <v>1</v>
      </c>
      <c r="R5993" s="14" t="s">
        <v>85</v>
      </c>
      <c r="S5993" s="14" t="s">
        <v>439</v>
      </c>
      <c r="T5993" s="35">
        <v>351.96</v>
      </c>
      <c r="U5993" s="14" t="s">
        <v>4</v>
      </c>
      <c r="V5993" s="14">
        <v>173.5</v>
      </c>
      <c r="W5993" s="16">
        <f>+IF(datos_arg[[#This Row],[Moneda]]="ARS",datos_arg[[#This Row],[Monto]],datos_arg[[#This Row],[Monto]]*datos_arg[[#This Row],[TC]])</f>
        <v>351.96</v>
      </c>
      <c r="X5993" s="16">
        <f>IFERROR(IF(datos_arg[[#This Row],[Moneda]]="USD",datos_arg[[#This Row],[Monto]],datos_arg[[#This Row],[Monto]]/datos_arg[[#This Row],[TC]]),0)</f>
        <v>2.0285878962536024</v>
      </c>
      <c r="Y5993" s="14"/>
    </row>
    <row r="5994" spans="1:25" ht="15" customHeight="1" x14ac:dyDescent="0.25">
      <c r="A5994" s="14">
        <f t="shared" si="93"/>
        <v>5991</v>
      </c>
      <c r="B5994" s="1">
        <v>44392</v>
      </c>
      <c r="C5994" s="18">
        <f>+YEAR(datos_arg[[#This Row],[Fecha]])</f>
        <v>2021</v>
      </c>
      <c r="D5994" s="18">
        <f>+MONTH(datos_arg[[#This Row],[Fecha]])</f>
        <v>7</v>
      </c>
      <c r="E5994" s="14" t="s">
        <v>1015</v>
      </c>
      <c r="F5994" s="14" t="s">
        <v>403</v>
      </c>
      <c r="G5994" s="14" t="s">
        <v>5383</v>
      </c>
      <c r="H5994" s="14" t="s">
        <v>4702</v>
      </c>
      <c r="I5994" s="14" t="s">
        <v>7439</v>
      </c>
      <c r="J5994" s="14" t="s">
        <v>422</v>
      </c>
      <c r="K5994" s="14" t="s">
        <v>420</v>
      </c>
      <c r="L5994" s="14" t="s">
        <v>422</v>
      </c>
      <c r="M5994" s="14" t="s">
        <v>1526</v>
      </c>
      <c r="N5994" s="14" t="s">
        <v>212</v>
      </c>
      <c r="O5994" s="14" t="s">
        <v>7440</v>
      </c>
      <c r="P5994" s="14" t="s">
        <v>7448</v>
      </c>
      <c r="Q5994" s="14">
        <v>100</v>
      </c>
      <c r="R5994" s="14" t="s">
        <v>5383</v>
      </c>
      <c r="S5994" s="14" t="s">
        <v>439</v>
      </c>
      <c r="T5994" s="35">
        <v>5320.75</v>
      </c>
      <c r="U5994" s="14" t="s">
        <v>4</v>
      </c>
      <c r="V5994" s="14">
        <v>173.5</v>
      </c>
      <c r="W5994" s="16">
        <f>+IF(datos_arg[[#This Row],[Moneda]]="ARS",datos_arg[[#This Row],[Monto]],datos_arg[[#This Row],[Monto]]*datos_arg[[#This Row],[TC]])</f>
        <v>5320.75</v>
      </c>
      <c r="X5994" s="16">
        <f>IFERROR(IF(datos_arg[[#This Row],[Moneda]]="USD",datos_arg[[#This Row],[Monto]],datos_arg[[#This Row],[Monto]]/datos_arg[[#This Row],[TC]]),0)</f>
        <v>30.6671469740634</v>
      </c>
      <c r="Y5994" s="14"/>
    </row>
    <row r="5995" spans="1:25" ht="15" customHeight="1" x14ac:dyDescent="0.25">
      <c r="A5995" s="14">
        <f t="shared" si="93"/>
        <v>5992</v>
      </c>
      <c r="B5995" s="1">
        <v>44392</v>
      </c>
      <c r="C5995" s="18">
        <f>+YEAR(datos_arg[[#This Row],[Fecha]])</f>
        <v>2021</v>
      </c>
      <c r="D5995" s="18">
        <f>+MONTH(datos_arg[[#This Row],[Fecha]])</f>
        <v>7</v>
      </c>
      <c r="E5995" s="14" t="s">
        <v>1015</v>
      </c>
      <c r="F5995" s="14" t="s">
        <v>403</v>
      </c>
      <c r="G5995" s="14" t="s">
        <v>5383</v>
      </c>
      <c r="H5995" s="14" t="s">
        <v>4702</v>
      </c>
      <c r="I5995" s="14" t="s">
        <v>7439</v>
      </c>
      <c r="J5995" s="14" t="s">
        <v>422</v>
      </c>
      <c r="K5995" s="14" t="s">
        <v>420</v>
      </c>
      <c r="L5995" s="14" t="s">
        <v>422</v>
      </c>
      <c r="M5995" s="14" t="s">
        <v>1526</v>
      </c>
      <c r="N5995" s="14" t="s">
        <v>212</v>
      </c>
      <c r="O5995" s="14" t="s">
        <v>7441</v>
      </c>
      <c r="P5995" s="14" t="s">
        <v>7448</v>
      </c>
      <c r="Q5995" s="14">
        <v>100</v>
      </c>
      <c r="R5995" s="14" t="s">
        <v>5383</v>
      </c>
      <c r="S5995" s="14" t="s">
        <v>439</v>
      </c>
      <c r="T5995" s="35">
        <v>5320.75</v>
      </c>
      <c r="U5995" s="14" t="s">
        <v>4</v>
      </c>
      <c r="V5995" s="14">
        <v>173.5</v>
      </c>
      <c r="W5995" s="16">
        <f>+IF(datos_arg[[#This Row],[Moneda]]="ARS",datos_arg[[#This Row],[Monto]],datos_arg[[#This Row],[Monto]]*datos_arg[[#This Row],[TC]])</f>
        <v>5320.75</v>
      </c>
      <c r="X5995" s="16">
        <f>IFERROR(IF(datos_arg[[#This Row],[Moneda]]="USD",datos_arg[[#This Row],[Monto]],datos_arg[[#This Row],[Monto]]/datos_arg[[#This Row],[TC]]),0)</f>
        <v>30.6671469740634</v>
      </c>
      <c r="Y5995" s="14"/>
    </row>
    <row r="5996" spans="1:25" ht="15" customHeight="1" x14ac:dyDescent="0.25">
      <c r="A5996" s="14">
        <f t="shared" si="93"/>
        <v>5993</v>
      </c>
      <c r="B5996" s="1">
        <v>44392</v>
      </c>
      <c r="C5996" s="18">
        <f>+YEAR(datos_arg[[#This Row],[Fecha]])</f>
        <v>2021</v>
      </c>
      <c r="D5996" s="18">
        <f>+MONTH(datos_arg[[#This Row],[Fecha]])</f>
        <v>7</v>
      </c>
      <c r="E5996" s="14" t="s">
        <v>1015</v>
      </c>
      <c r="F5996" s="14" t="s">
        <v>403</v>
      </c>
      <c r="G5996" s="14" t="s">
        <v>5383</v>
      </c>
      <c r="H5996" s="14" t="s">
        <v>4702</v>
      </c>
      <c r="I5996" s="14" t="s">
        <v>7439</v>
      </c>
      <c r="J5996" s="14" t="s">
        <v>422</v>
      </c>
      <c r="K5996" s="14" t="s">
        <v>420</v>
      </c>
      <c r="L5996" s="14" t="s">
        <v>422</v>
      </c>
      <c r="M5996" s="14" t="s">
        <v>1526</v>
      </c>
      <c r="N5996" s="14" t="s">
        <v>212</v>
      </c>
      <c r="O5996" s="14" t="s">
        <v>7442</v>
      </c>
      <c r="P5996" s="14" t="s">
        <v>7448</v>
      </c>
      <c r="Q5996" s="14">
        <v>100</v>
      </c>
      <c r="R5996" s="14" t="s">
        <v>5383</v>
      </c>
      <c r="S5996" s="14" t="s">
        <v>439</v>
      </c>
      <c r="T5996" s="35">
        <v>3376.29</v>
      </c>
      <c r="U5996" s="14" t="s">
        <v>4</v>
      </c>
      <c r="V5996" s="14">
        <v>173.5</v>
      </c>
      <c r="W5996" s="16">
        <f>+IF(datos_arg[[#This Row],[Moneda]]="ARS",datos_arg[[#This Row],[Monto]],datos_arg[[#This Row],[Monto]]*datos_arg[[#This Row],[TC]])</f>
        <v>3376.29</v>
      </c>
      <c r="X5996" s="16">
        <f>IFERROR(IF(datos_arg[[#This Row],[Moneda]]="USD",datos_arg[[#This Row],[Monto]],datos_arg[[#This Row],[Monto]]/datos_arg[[#This Row],[TC]]),0)</f>
        <v>19.459884726224782</v>
      </c>
      <c r="Y5996" s="14"/>
    </row>
    <row r="5997" spans="1:25" ht="15" customHeight="1" x14ac:dyDescent="0.25">
      <c r="A5997" s="14">
        <f t="shared" si="93"/>
        <v>5994</v>
      </c>
      <c r="B5997" s="1">
        <v>44392</v>
      </c>
      <c r="C5997" s="18">
        <f>+YEAR(datos_arg[[#This Row],[Fecha]])</f>
        <v>2021</v>
      </c>
      <c r="D5997" s="18">
        <f>+MONTH(datos_arg[[#This Row],[Fecha]])</f>
        <v>7</v>
      </c>
      <c r="E5997" s="14" t="s">
        <v>1015</v>
      </c>
      <c r="F5997" s="14" t="s">
        <v>403</v>
      </c>
      <c r="G5997" s="14" t="s">
        <v>5383</v>
      </c>
      <c r="H5997" s="14" t="s">
        <v>4702</v>
      </c>
      <c r="I5997" s="14" t="s">
        <v>7439</v>
      </c>
      <c r="J5997" s="14" t="s">
        <v>422</v>
      </c>
      <c r="K5997" s="14" t="s">
        <v>420</v>
      </c>
      <c r="L5997" s="14" t="s">
        <v>422</v>
      </c>
      <c r="M5997" s="14" t="s">
        <v>1526</v>
      </c>
      <c r="N5997" s="14" t="s">
        <v>212</v>
      </c>
      <c r="O5997" s="14" t="s">
        <v>7443</v>
      </c>
      <c r="P5997" s="14" t="s">
        <v>7448</v>
      </c>
      <c r="Q5997" s="14">
        <v>100</v>
      </c>
      <c r="R5997" s="14" t="s">
        <v>5383</v>
      </c>
      <c r="S5997" s="14" t="s">
        <v>439</v>
      </c>
      <c r="T5997" s="35">
        <v>3376.29</v>
      </c>
      <c r="U5997" s="14" t="s">
        <v>4</v>
      </c>
      <c r="V5997" s="14">
        <v>173.5</v>
      </c>
      <c r="W5997" s="16">
        <f>+IF(datos_arg[[#This Row],[Moneda]]="ARS",datos_arg[[#This Row],[Monto]],datos_arg[[#This Row],[Monto]]*datos_arg[[#This Row],[TC]])</f>
        <v>3376.29</v>
      </c>
      <c r="X5997" s="16">
        <f>IFERROR(IF(datos_arg[[#This Row],[Moneda]]="USD",datos_arg[[#This Row],[Monto]],datos_arg[[#This Row],[Monto]]/datos_arg[[#This Row],[TC]]),0)</f>
        <v>19.459884726224782</v>
      </c>
      <c r="Y5997" s="14"/>
    </row>
    <row r="5998" spans="1:25" ht="15" customHeight="1" x14ac:dyDescent="0.25">
      <c r="A5998" s="14">
        <f t="shared" si="93"/>
        <v>5995</v>
      </c>
      <c r="B5998" s="1">
        <v>44392</v>
      </c>
      <c r="C5998" s="18">
        <f>+YEAR(datos_arg[[#This Row],[Fecha]])</f>
        <v>2021</v>
      </c>
      <c r="D5998" s="18">
        <f>+MONTH(datos_arg[[#This Row],[Fecha]])</f>
        <v>7</v>
      </c>
      <c r="E5998" s="14" t="s">
        <v>1015</v>
      </c>
      <c r="F5998" s="14" t="s">
        <v>403</v>
      </c>
      <c r="G5998" s="14" t="s">
        <v>5383</v>
      </c>
      <c r="H5998" s="14" t="s">
        <v>4702</v>
      </c>
      <c r="I5998" s="14" t="s">
        <v>7439</v>
      </c>
      <c r="J5998" s="14" t="s">
        <v>422</v>
      </c>
      <c r="K5998" s="14" t="s">
        <v>420</v>
      </c>
      <c r="L5998" s="14" t="s">
        <v>422</v>
      </c>
      <c r="M5998" s="14" t="s">
        <v>1526</v>
      </c>
      <c r="N5998" s="14" t="s">
        <v>212</v>
      </c>
      <c r="O5998" s="14" t="s">
        <v>7444</v>
      </c>
      <c r="P5998" s="14" t="s">
        <v>7448</v>
      </c>
      <c r="Q5998" s="14">
        <v>100</v>
      </c>
      <c r="R5998" s="14" t="s">
        <v>5383</v>
      </c>
      <c r="S5998" s="14" t="s">
        <v>439</v>
      </c>
      <c r="T5998" s="35">
        <v>5320.75</v>
      </c>
      <c r="U5998" s="14" t="s">
        <v>4</v>
      </c>
      <c r="V5998" s="14">
        <v>173.5</v>
      </c>
      <c r="W5998" s="16">
        <f>+IF(datos_arg[[#This Row],[Moneda]]="ARS",datos_arg[[#This Row],[Monto]],datos_arg[[#This Row],[Monto]]*datos_arg[[#This Row],[TC]])</f>
        <v>5320.75</v>
      </c>
      <c r="X5998" s="16">
        <f>IFERROR(IF(datos_arg[[#This Row],[Moneda]]="USD",datos_arg[[#This Row],[Monto]],datos_arg[[#This Row],[Monto]]/datos_arg[[#This Row],[TC]]),0)</f>
        <v>30.6671469740634</v>
      </c>
      <c r="Y5998" s="14"/>
    </row>
    <row r="5999" spans="1:25" ht="15" customHeight="1" x14ac:dyDescent="0.25">
      <c r="A5999" s="14">
        <f t="shared" si="93"/>
        <v>5996</v>
      </c>
      <c r="B5999" s="1">
        <v>44392</v>
      </c>
      <c r="C5999" s="18">
        <f>+YEAR(datos_arg[[#This Row],[Fecha]])</f>
        <v>2021</v>
      </c>
      <c r="D5999" s="18">
        <f>+MONTH(datos_arg[[#This Row],[Fecha]])</f>
        <v>7</v>
      </c>
      <c r="E5999" s="14" t="s">
        <v>1015</v>
      </c>
      <c r="F5999" s="14" t="s">
        <v>403</v>
      </c>
      <c r="G5999" s="14" t="s">
        <v>5383</v>
      </c>
      <c r="H5999" s="14" t="s">
        <v>4702</v>
      </c>
      <c r="I5999" s="14" t="s">
        <v>7439</v>
      </c>
      <c r="J5999" s="14" t="s">
        <v>422</v>
      </c>
      <c r="K5999" s="14" t="s">
        <v>420</v>
      </c>
      <c r="L5999" s="14" t="s">
        <v>422</v>
      </c>
      <c r="M5999" s="14" t="s">
        <v>1526</v>
      </c>
      <c r="N5999" s="14" t="s">
        <v>212</v>
      </c>
      <c r="O5999" s="14" t="s">
        <v>7445</v>
      </c>
      <c r="P5999" s="14" t="s">
        <v>7448</v>
      </c>
      <c r="Q5999" s="14">
        <v>100</v>
      </c>
      <c r="R5999" s="14" t="s">
        <v>5383</v>
      </c>
      <c r="S5999" s="14" t="s">
        <v>439</v>
      </c>
      <c r="T5999" s="35">
        <v>3376.29</v>
      </c>
      <c r="U5999" s="14" t="s">
        <v>4</v>
      </c>
      <c r="V5999" s="14">
        <v>173.5</v>
      </c>
      <c r="W5999" s="16">
        <f>+IF(datos_arg[[#This Row],[Moneda]]="ARS",datos_arg[[#This Row],[Monto]],datos_arg[[#This Row],[Monto]]*datos_arg[[#This Row],[TC]])</f>
        <v>3376.29</v>
      </c>
      <c r="X5999" s="16">
        <f>IFERROR(IF(datos_arg[[#This Row],[Moneda]]="USD",datos_arg[[#This Row],[Monto]],datos_arg[[#This Row],[Monto]]/datos_arg[[#This Row],[TC]]),0)</f>
        <v>19.459884726224782</v>
      </c>
      <c r="Y5999" s="14"/>
    </row>
    <row r="6000" spans="1:25" ht="15" customHeight="1" x14ac:dyDescent="0.25">
      <c r="A6000" s="14">
        <f t="shared" si="93"/>
        <v>5997</v>
      </c>
      <c r="B6000" s="1">
        <v>44392</v>
      </c>
      <c r="C6000" s="18">
        <f>+YEAR(datos_arg[[#This Row],[Fecha]])</f>
        <v>2021</v>
      </c>
      <c r="D6000" s="18">
        <f>+MONTH(datos_arg[[#This Row],[Fecha]])</f>
        <v>7</v>
      </c>
      <c r="E6000" s="14" t="s">
        <v>1015</v>
      </c>
      <c r="F6000" s="14" t="s">
        <v>403</v>
      </c>
      <c r="G6000" s="14" t="s">
        <v>5383</v>
      </c>
      <c r="H6000" s="14" t="s">
        <v>4702</v>
      </c>
      <c r="I6000" s="14" t="s">
        <v>7439</v>
      </c>
      <c r="J6000" s="14" t="s">
        <v>422</v>
      </c>
      <c r="K6000" s="14" t="s">
        <v>420</v>
      </c>
      <c r="L6000" s="14" t="s">
        <v>425</v>
      </c>
      <c r="M6000" s="14" t="s">
        <v>1653</v>
      </c>
      <c r="N6000" s="14" t="s">
        <v>212</v>
      </c>
      <c r="O6000" s="14" t="s">
        <v>7446</v>
      </c>
      <c r="P6000" s="14" t="s">
        <v>7448</v>
      </c>
      <c r="Q6000" s="14">
        <v>12</v>
      </c>
      <c r="R6000" s="14" t="s">
        <v>5383</v>
      </c>
      <c r="S6000" s="14" t="s">
        <v>439</v>
      </c>
      <c r="T6000" s="35">
        <v>702.72</v>
      </c>
      <c r="U6000" s="14" t="s">
        <v>4</v>
      </c>
      <c r="V6000" s="14">
        <v>173.5</v>
      </c>
      <c r="W6000" s="16">
        <f>+IF(datos_arg[[#This Row],[Moneda]]="ARS",datos_arg[[#This Row],[Monto]],datos_arg[[#This Row],[Monto]]*datos_arg[[#This Row],[TC]])</f>
        <v>702.72</v>
      </c>
      <c r="X6000" s="16">
        <f>IFERROR(IF(datos_arg[[#This Row],[Moneda]]="USD",datos_arg[[#This Row],[Monto]],datos_arg[[#This Row],[Monto]]/datos_arg[[#This Row],[TC]]),0)</f>
        <v>4.0502593659942363</v>
      </c>
      <c r="Y6000" s="14"/>
    </row>
    <row r="6001" spans="1:25" ht="15" customHeight="1" x14ac:dyDescent="0.25">
      <c r="A6001" s="14">
        <f t="shared" si="93"/>
        <v>5998</v>
      </c>
      <c r="B6001" s="1">
        <v>44392</v>
      </c>
      <c r="C6001" s="18">
        <f>+YEAR(datos_arg[[#This Row],[Fecha]])</f>
        <v>2021</v>
      </c>
      <c r="D6001" s="18">
        <f>+MONTH(datos_arg[[#This Row],[Fecha]])</f>
        <v>7</v>
      </c>
      <c r="E6001" s="14" t="s">
        <v>1015</v>
      </c>
      <c r="F6001" s="14" t="s">
        <v>403</v>
      </c>
      <c r="G6001" s="14" t="s">
        <v>5383</v>
      </c>
      <c r="H6001" s="14" t="s">
        <v>4702</v>
      </c>
      <c r="I6001" s="14" t="s">
        <v>7439</v>
      </c>
      <c r="J6001" s="14" t="s">
        <v>422</v>
      </c>
      <c r="K6001" s="14" t="s">
        <v>420</v>
      </c>
      <c r="L6001" s="14" t="s">
        <v>422</v>
      </c>
      <c r="M6001" s="14" t="s">
        <v>780</v>
      </c>
      <c r="N6001" s="14" t="s">
        <v>212</v>
      </c>
      <c r="O6001" s="14" t="s">
        <v>7447</v>
      </c>
      <c r="P6001" s="14" t="s">
        <v>7448</v>
      </c>
      <c r="Q6001" s="14">
        <v>12</v>
      </c>
      <c r="R6001" s="14" t="s">
        <v>5383</v>
      </c>
      <c r="S6001" s="14" t="s">
        <v>439</v>
      </c>
      <c r="T6001" s="35">
        <v>6869.76</v>
      </c>
      <c r="U6001" s="14" t="s">
        <v>4</v>
      </c>
      <c r="V6001" s="14">
        <v>173.5</v>
      </c>
      <c r="W6001" s="16">
        <f>+IF(datos_arg[[#This Row],[Moneda]]="ARS",datos_arg[[#This Row],[Monto]],datos_arg[[#This Row],[Monto]]*datos_arg[[#This Row],[TC]])</f>
        <v>6869.76</v>
      </c>
      <c r="X6001" s="16">
        <f>IFERROR(IF(datos_arg[[#This Row],[Moneda]]="USD",datos_arg[[#This Row],[Monto]],datos_arg[[#This Row],[Monto]]/datos_arg[[#This Row],[TC]]),0)</f>
        <v>39.59515850144092</v>
      </c>
      <c r="Y6001" s="14"/>
    </row>
    <row r="6002" spans="1:25" ht="15" customHeight="1" x14ac:dyDescent="0.25">
      <c r="A6002" s="14">
        <f t="shared" si="93"/>
        <v>5999</v>
      </c>
      <c r="B6002" s="1">
        <v>44392</v>
      </c>
      <c r="C6002" s="18">
        <f>+YEAR(datos_arg[[#This Row],[Fecha]])</f>
        <v>2021</v>
      </c>
      <c r="D6002" s="18">
        <f>+MONTH(datos_arg[[#This Row],[Fecha]])</f>
        <v>7</v>
      </c>
      <c r="E6002" s="14" t="s">
        <v>5358</v>
      </c>
      <c r="F6002" s="14" t="s">
        <v>4110</v>
      </c>
      <c r="G6002" s="14"/>
      <c r="H6002" s="14" t="s">
        <v>6646</v>
      </c>
      <c r="I6002" s="14" t="s">
        <v>7449</v>
      </c>
      <c r="J6002" s="14" t="s">
        <v>7449</v>
      </c>
      <c r="K6002" s="14"/>
      <c r="L6002" s="14" t="s">
        <v>425</v>
      </c>
      <c r="M6002" s="14" t="s">
        <v>7450</v>
      </c>
      <c r="N6002" s="14" t="s">
        <v>7451</v>
      </c>
      <c r="O6002" s="14" t="s">
        <v>7452</v>
      </c>
      <c r="P6002" s="14" t="s">
        <v>7456</v>
      </c>
      <c r="Q6002" s="14">
        <v>1</v>
      </c>
      <c r="R6002" s="14" t="s">
        <v>4110</v>
      </c>
      <c r="S6002" s="14" t="s">
        <v>439</v>
      </c>
      <c r="T6002" s="35">
        <v>1994.63</v>
      </c>
      <c r="U6002" s="14" t="s">
        <v>4</v>
      </c>
      <c r="V6002" s="14">
        <v>173.5</v>
      </c>
      <c r="W6002" s="16">
        <f>+IF(datos_arg[[#This Row],[Moneda]]="ARS",datos_arg[[#This Row],[Monto]],datos_arg[[#This Row],[Monto]]*datos_arg[[#This Row],[TC]])</f>
        <v>1994.63</v>
      </c>
      <c r="X6002" s="16">
        <f>IFERROR(IF(datos_arg[[#This Row],[Moneda]]="USD",datos_arg[[#This Row],[Monto]],datos_arg[[#This Row],[Monto]]/datos_arg[[#This Row],[TC]]),0)</f>
        <v>11.4964265129683</v>
      </c>
      <c r="Y6002" s="14"/>
    </row>
    <row r="6003" spans="1:25" ht="15" customHeight="1" x14ac:dyDescent="0.25">
      <c r="A6003" s="14">
        <f t="shared" si="93"/>
        <v>6000</v>
      </c>
      <c r="B6003" s="1">
        <v>44392</v>
      </c>
      <c r="C6003" s="18">
        <f>+YEAR(datos_arg[[#This Row],[Fecha]])</f>
        <v>2021</v>
      </c>
      <c r="D6003" s="18">
        <f>+MONTH(datos_arg[[#This Row],[Fecha]])</f>
        <v>7</v>
      </c>
      <c r="E6003" s="14" t="s">
        <v>5358</v>
      </c>
      <c r="F6003" s="14" t="s">
        <v>4109</v>
      </c>
      <c r="G6003" s="14"/>
      <c r="H6003" s="14" t="s">
        <v>6646</v>
      </c>
      <c r="I6003" s="14" t="s">
        <v>7449</v>
      </c>
      <c r="J6003" s="14" t="s">
        <v>7449</v>
      </c>
      <c r="K6003" s="14"/>
      <c r="L6003" s="14" t="s">
        <v>425</v>
      </c>
      <c r="M6003" s="14" t="s">
        <v>1659</v>
      </c>
      <c r="N6003" s="14" t="s">
        <v>2953</v>
      </c>
      <c r="O6003" s="14" t="s">
        <v>7453</v>
      </c>
      <c r="P6003" s="14" t="s">
        <v>7456</v>
      </c>
      <c r="Q6003" s="14">
        <v>4</v>
      </c>
      <c r="R6003" s="14" t="s">
        <v>4109</v>
      </c>
      <c r="S6003" s="14" t="s">
        <v>439</v>
      </c>
      <c r="T6003" s="35">
        <v>19819.7</v>
      </c>
      <c r="U6003" s="14" t="s">
        <v>4</v>
      </c>
      <c r="V6003" s="14">
        <v>173.5</v>
      </c>
      <c r="W6003" s="16">
        <f>+IF(datos_arg[[#This Row],[Moneda]]="ARS",datos_arg[[#This Row],[Monto]],datos_arg[[#This Row],[Monto]]*datos_arg[[#This Row],[TC]])</f>
        <v>19819.7</v>
      </c>
      <c r="X6003" s="16">
        <f>IFERROR(IF(datos_arg[[#This Row],[Moneda]]="USD",datos_arg[[#This Row],[Monto]],datos_arg[[#This Row],[Monto]]/datos_arg[[#This Row],[TC]]),0)</f>
        <v>114.23458213256484</v>
      </c>
      <c r="Y6003" s="14"/>
    </row>
    <row r="6004" spans="1:25" ht="15" customHeight="1" x14ac:dyDescent="0.25">
      <c r="A6004" s="14">
        <f t="shared" si="93"/>
        <v>6001</v>
      </c>
      <c r="B6004" s="1">
        <v>44392</v>
      </c>
      <c r="C6004" s="18">
        <f>+YEAR(datos_arg[[#This Row],[Fecha]])</f>
        <v>2021</v>
      </c>
      <c r="D6004" s="18">
        <f>+MONTH(datos_arg[[#This Row],[Fecha]])</f>
        <v>7</v>
      </c>
      <c r="E6004" s="14" t="s">
        <v>5358</v>
      </c>
      <c r="F6004" s="14" t="s">
        <v>4109</v>
      </c>
      <c r="G6004" s="14"/>
      <c r="H6004" s="14" t="s">
        <v>6646</v>
      </c>
      <c r="I6004" s="14" t="s">
        <v>7449</v>
      </c>
      <c r="J6004" s="14" t="s">
        <v>7449</v>
      </c>
      <c r="K6004" s="14"/>
      <c r="L6004" s="14" t="s">
        <v>425</v>
      </c>
      <c r="M6004" s="14" t="s">
        <v>2261</v>
      </c>
      <c r="N6004" s="14" t="s">
        <v>2953</v>
      </c>
      <c r="O6004" s="14" t="s">
        <v>7454</v>
      </c>
      <c r="P6004" s="14" t="s">
        <v>7456</v>
      </c>
      <c r="Q6004" s="14">
        <v>2</v>
      </c>
      <c r="R6004" s="14" t="s">
        <v>4109</v>
      </c>
      <c r="S6004" s="14" t="s">
        <v>439</v>
      </c>
      <c r="T6004" s="35">
        <v>5947.62</v>
      </c>
      <c r="U6004" s="14" t="s">
        <v>4</v>
      </c>
      <c r="V6004" s="14">
        <v>173.5</v>
      </c>
      <c r="W6004" s="16">
        <f>+IF(datos_arg[[#This Row],[Moneda]]="ARS",datos_arg[[#This Row],[Monto]],datos_arg[[#This Row],[Monto]]*datos_arg[[#This Row],[TC]])</f>
        <v>5947.62</v>
      </c>
      <c r="X6004" s="16">
        <f>IFERROR(IF(datos_arg[[#This Row],[Moneda]]="USD",datos_arg[[#This Row],[Monto]],datos_arg[[#This Row],[Monto]]/datos_arg[[#This Row],[TC]]),0)</f>
        <v>34.280230547550431</v>
      </c>
      <c r="Y6004" s="14"/>
    </row>
    <row r="6005" spans="1:25" ht="15" customHeight="1" x14ac:dyDescent="0.25">
      <c r="A6005" s="14">
        <f t="shared" si="93"/>
        <v>6002</v>
      </c>
      <c r="B6005" s="1">
        <v>44392</v>
      </c>
      <c r="C6005" s="18">
        <f>+YEAR(datos_arg[[#This Row],[Fecha]])</f>
        <v>2021</v>
      </c>
      <c r="D6005" s="18">
        <f>+MONTH(datos_arg[[#This Row],[Fecha]])</f>
        <v>7</v>
      </c>
      <c r="E6005" s="14" t="s">
        <v>5358</v>
      </c>
      <c r="F6005" s="14" t="s">
        <v>4109</v>
      </c>
      <c r="G6005" s="14"/>
      <c r="H6005" s="14" t="s">
        <v>6646</v>
      </c>
      <c r="I6005" s="14" t="s">
        <v>7449</v>
      </c>
      <c r="J6005" s="14" t="s">
        <v>7449</v>
      </c>
      <c r="K6005" s="14"/>
      <c r="L6005" s="14" t="s">
        <v>425</v>
      </c>
      <c r="M6005" s="14" t="s">
        <v>3592</v>
      </c>
      <c r="N6005" s="14" t="s">
        <v>2953</v>
      </c>
      <c r="O6005" s="14" t="s">
        <v>7455</v>
      </c>
      <c r="P6005" s="14" t="s">
        <v>7456</v>
      </c>
      <c r="Q6005" s="14">
        <v>4</v>
      </c>
      <c r="R6005" s="14" t="s">
        <v>4109</v>
      </c>
      <c r="S6005" s="14" t="s">
        <v>439</v>
      </c>
      <c r="T6005" s="35">
        <v>1132.68</v>
      </c>
      <c r="U6005" s="14" t="s">
        <v>4</v>
      </c>
      <c r="V6005" s="14">
        <v>173.5</v>
      </c>
      <c r="W6005" s="16">
        <f>+IF(datos_arg[[#This Row],[Moneda]]="ARS",datos_arg[[#This Row],[Monto]],datos_arg[[#This Row],[Monto]]*datos_arg[[#This Row],[TC]])</f>
        <v>1132.68</v>
      </c>
      <c r="X6005" s="16">
        <f>IFERROR(IF(datos_arg[[#This Row],[Moneda]]="USD",datos_arg[[#This Row],[Monto]],datos_arg[[#This Row],[Monto]]/datos_arg[[#This Row],[TC]]),0)</f>
        <v>6.5284149855907785</v>
      </c>
      <c r="Y6005" s="14"/>
    </row>
    <row r="6006" spans="1:25" ht="15" customHeight="1" x14ac:dyDescent="0.25">
      <c r="A6006" s="14">
        <f t="shared" si="93"/>
        <v>6003</v>
      </c>
      <c r="B6006" s="1">
        <v>44392</v>
      </c>
      <c r="C6006" s="18">
        <f>+YEAR(datos_arg[[#This Row],[Fecha]])</f>
        <v>2021</v>
      </c>
      <c r="D6006" s="18">
        <f>+MONTH(datos_arg[[#This Row],[Fecha]])</f>
        <v>7</v>
      </c>
      <c r="E6006" s="14" t="s">
        <v>617</v>
      </c>
      <c r="F6006" s="14" t="s">
        <v>8101</v>
      </c>
      <c r="G6006" s="14"/>
      <c r="H6006" s="14" t="s">
        <v>8103</v>
      </c>
      <c r="I6006" s="14" t="s">
        <v>8105</v>
      </c>
      <c r="J6006" s="14" t="s">
        <v>425</v>
      </c>
      <c r="K6006" s="14" t="s">
        <v>421</v>
      </c>
      <c r="L6006" s="14" t="s">
        <v>425</v>
      </c>
      <c r="M6006" s="14" t="s">
        <v>7457</v>
      </c>
      <c r="N6006" s="14" t="s">
        <v>2588</v>
      </c>
      <c r="O6006" s="14" t="s">
        <v>7458</v>
      </c>
      <c r="P6006" s="14" t="s">
        <v>7504</v>
      </c>
      <c r="Q6006" s="14">
        <v>1</v>
      </c>
      <c r="R6006" s="14" t="s">
        <v>8101</v>
      </c>
      <c r="S6006" s="14" t="s">
        <v>439</v>
      </c>
      <c r="T6006" s="35">
        <v>2201.33</v>
      </c>
      <c r="U6006" s="14" t="s">
        <v>4</v>
      </c>
      <c r="V6006" s="14">
        <v>173.5</v>
      </c>
      <c r="W6006" s="16">
        <f>+IF(datos_arg[[#This Row],[Moneda]]="ARS",datos_arg[[#This Row],[Monto]],datos_arg[[#This Row],[Monto]]*datos_arg[[#This Row],[TC]])</f>
        <v>2201.33</v>
      </c>
      <c r="X6006" s="16">
        <f>IFERROR(IF(datos_arg[[#This Row],[Moneda]]="USD",datos_arg[[#This Row],[Monto]],datos_arg[[#This Row],[Monto]]/datos_arg[[#This Row],[TC]]),0)</f>
        <v>12.687780979827089</v>
      </c>
      <c r="Y6006" s="14"/>
    </row>
    <row r="6007" spans="1:25" ht="15" customHeight="1" x14ac:dyDescent="0.25">
      <c r="A6007" s="14">
        <f t="shared" si="93"/>
        <v>6004</v>
      </c>
      <c r="B6007" s="1">
        <v>44392</v>
      </c>
      <c r="C6007" s="18">
        <f>+YEAR(datos_arg[[#This Row],[Fecha]])</f>
        <v>2021</v>
      </c>
      <c r="D6007" s="18">
        <f>+MONTH(datos_arg[[#This Row],[Fecha]])</f>
        <v>7</v>
      </c>
      <c r="E6007" s="14" t="s">
        <v>617</v>
      </c>
      <c r="F6007" s="14" t="s">
        <v>8101</v>
      </c>
      <c r="G6007" s="14"/>
      <c r="H6007" s="14" t="s">
        <v>8103</v>
      </c>
      <c r="I6007" s="14" t="s">
        <v>8105</v>
      </c>
      <c r="J6007" s="14" t="s">
        <v>425</v>
      </c>
      <c r="K6007" s="14" t="s">
        <v>421</v>
      </c>
      <c r="L6007" s="14" t="s">
        <v>425</v>
      </c>
      <c r="M6007" s="14" t="s">
        <v>7457</v>
      </c>
      <c r="N6007" s="14" t="s">
        <v>2588</v>
      </c>
      <c r="O6007" s="14" t="s">
        <v>7459</v>
      </c>
      <c r="P6007" s="14" t="s">
        <v>7504</v>
      </c>
      <c r="Q6007" s="14">
        <v>1</v>
      </c>
      <c r="R6007" s="14" t="s">
        <v>8101</v>
      </c>
      <c r="S6007" s="14" t="s">
        <v>439</v>
      </c>
      <c r="T6007" s="35">
        <v>2109.0100000000002</v>
      </c>
      <c r="U6007" s="14" t="s">
        <v>4</v>
      </c>
      <c r="V6007" s="14">
        <v>173.5</v>
      </c>
      <c r="W6007" s="16">
        <f>+IF(datos_arg[[#This Row],[Moneda]]="ARS",datos_arg[[#This Row],[Monto]],datos_arg[[#This Row],[Monto]]*datos_arg[[#This Row],[TC]])</f>
        <v>2109.0100000000002</v>
      </c>
      <c r="X6007" s="16">
        <f>IFERROR(IF(datos_arg[[#This Row],[Moneda]]="USD",datos_arg[[#This Row],[Monto]],datos_arg[[#This Row],[Monto]]/datos_arg[[#This Row],[TC]]),0)</f>
        <v>12.155677233429396</v>
      </c>
      <c r="Y6007" s="14"/>
    </row>
    <row r="6008" spans="1:25" ht="15" customHeight="1" x14ac:dyDescent="0.25">
      <c r="A6008" s="14">
        <f t="shared" si="93"/>
        <v>6005</v>
      </c>
      <c r="B6008" s="1">
        <v>44392</v>
      </c>
      <c r="C6008" s="18">
        <f>+YEAR(datos_arg[[#This Row],[Fecha]])</f>
        <v>2021</v>
      </c>
      <c r="D6008" s="18">
        <f>+MONTH(datos_arg[[#This Row],[Fecha]])</f>
        <v>7</v>
      </c>
      <c r="E6008" s="14" t="s">
        <v>617</v>
      </c>
      <c r="F6008" s="14" t="s">
        <v>8101</v>
      </c>
      <c r="G6008" s="14"/>
      <c r="H6008" s="14" t="s">
        <v>8103</v>
      </c>
      <c r="I6008" s="14" t="s">
        <v>8105</v>
      </c>
      <c r="J6008" s="14" t="s">
        <v>425</v>
      </c>
      <c r="K6008" s="14" t="s">
        <v>421</v>
      </c>
      <c r="L6008" s="14" t="s">
        <v>425</v>
      </c>
      <c r="M6008" s="14" t="s">
        <v>7457</v>
      </c>
      <c r="N6008" s="14" t="s">
        <v>2588</v>
      </c>
      <c r="O6008" s="14" t="s">
        <v>7460</v>
      </c>
      <c r="P6008" s="14" t="s">
        <v>7504</v>
      </c>
      <c r="Q6008" s="14">
        <v>1</v>
      </c>
      <c r="R6008" s="14" t="s">
        <v>8101</v>
      </c>
      <c r="S6008" s="14" t="s">
        <v>439</v>
      </c>
      <c r="T6008" s="35">
        <v>3401.62</v>
      </c>
      <c r="U6008" s="14" t="s">
        <v>4</v>
      </c>
      <c r="V6008" s="14">
        <v>173.5</v>
      </c>
      <c r="W6008" s="16">
        <f>+IF(datos_arg[[#This Row],[Moneda]]="ARS",datos_arg[[#This Row],[Monto]],datos_arg[[#This Row],[Monto]]*datos_arg[[#This Row],[TC]])</f>
        <v>3401.62</v>
      </c>
      <c r="X6008" s="16">
        <f>IFERROR(IF(datos_arg[[#This Row],[Moneda]]="USD",datos_arg[[#This Row],[Monto]],datos_arg[[#This Row],[Monto]]/datos_arg[[#This Row],[TC]]),0)</f>
        <v>19.605878962536021</v>
      </c>
      <c r="Y6008" s="14"/>
    </row>
    <row r="6009" spans="1:25" ht="15" customHeight="1" x14ac:dyDescent="0.25">
      <c r="A6009" s="14">
        <f t="shared" si="93"/>
        <v>6006</v>
      </c>
      <c r="B6009" s="1">
        <v>44392</v>
      </c>
      <c r="C6009" s="18">
        <f>+YEAR(datos_arg[[#This Row],[Fecha]])</f>
        <v>2021</v>
      </c>
      <c r="D6009" s="18">
        <f>+MONTH(datos_arg[[#This Row],[Fecha]])</f>
        <v>7</v>
      </c>
      <c r="E6009" s="14" t="s">
        <v>617</v>
      </c>
      <c r="F6009" s="14" t="s">
        <v>8101</v>
      </c>
      <c r="G6009" s="14"/>
      <c r="H6009" s="14" t="s">
        <v>8103</v>
      </c>
      <c r="I6009" s="14" t="s">
        <v>8105</v>
      </c>
      <c r="J6009" s="14" t="s">
        <v>425</v>
      </c>
      <c r="K6009" s="14" t="s">
        <v>421</v>
      </c>
      <c r="L6009" s="14" t="s">
        <v>425</v>
      </c>
      <c r="M6009" s="14" t="s">
        <v>7457</v>
      </c>
      <c r="N6009" s="14" t="s">
        <v>2588</v>
      </c>
      <c r="O6009" s="14" t="s">
        <v>7461</v>
      </c>
      <c r="P6009" s="14" t="s">
        <v>7504</v>
      </c>
      <c r="Q6009" s="14">
        <v>1</v>
      </c>
      <c r="R6009" s="14" t="s">
        <v>8101</v>
      </c>
      <c r="S6009" s="14" t="s">
        <v>439</v>
      </c>
      <c r="T6009" s="35">
        <v>3236.4</v>
      </c>
      <c r="U6009" s="14" t="s">
        <v>4</v>
      </c>
      <c r="V6009" s="14">
        <v>173.5</v>
      </c>
      <c r="W6009" s="16">
        <f>+IF(datos_arg[[#This Row],[Moneda]]="ARS",datos_arg[[#This Row],[Monto]],datos_arg[[#This Row],[Monto]]*datos_arg[[#This Row],[TC]])</f>
        <v>3236.4</v>
      </c>
      <c r="X6009" s="16">
        <f>IFERROR(IF(datos_arg[[#This Row],[Moneda]]="USD",datos_arg[[#This Row],[Monto]],datos_arg[[#This Row],[Monto]]/datos_arg[[#This Row],[TC]]),0)</f>
        <v>18.653602305475506</v>
      </c>
      <c r="Y6009" s="14"/>
    </row>
    <row r="6010" spans="1:25" ht="15" customHeight="1" x14ac:dyDescent="0.25">
      <c r="A6010" s="14">
        <f t="shared" si="93"/>
        <v>6007</v>
      </c>
      <c r="B6010" s="1">
        <v>44392</v>
      </c>
      <c r="C6010" s="18">
        <f>+YEAR(datos_arg[[#This Row],[Fecha]])</f>
        <v>2021</v>
      </c>
      <c r="D6010" s="18">
        <f>+MONTH(datos_arg[[#This Row],[Fecha]])</f>
        <v>7</v>
      </c>
      <c r="E6010" s="14" t="s">
        <v>617</v>
      </c>
      <c r="F6010" s="14" t="s">
        <v>8101</v>
      </c>
      <c r="G6010" s="14"/>
      <c r="H6010" s="14" t="s">
        <v>8103</v>
      </c>
      <c r="I6010" s="14" t="s">
        <v>8105</v>
      </c>
      <c r="J6010" s="14" t="s">
        <v>425</v>
      </c>
      <c r="K6010" s="14" t="s">
        <v>421</v>
      </c>
      <c r="L6010" s="14" t="s">
        <v>425</v>
      </c>
      <c r="M6010" s="14" t="s">
        <v>7457</v>
      </c>
      <c r="N6010" s="14" t="s">
        <v>2588</v>
      </c>
      <c r="O6010" s="14" t="s">
        <v>7462</v>
      </c>
      <c r="P6010" s="14" t="s">
        <v>7504</v>
      </c>
      <c r="Q6010" s="14">
        <v>1</v>
      </c>
      <c r="R6010" s="14" t="s">
        <v>8101</v>
      </c>
      <c r="S6010" s="14" t="s">
        <v>439</v>
      </c>
      <c r="T6010" s="35">
        <v>5831.35</v>
      </c>
      <c r="U6010" s="14" t="s">
        <v>4</v>
      </c>
      <c r="V6010" s="14">
        <v>173.5</v>
      </c>
      <c r="W6010" s="16">
        <f>+IF(datos_arg[[#This Row],[Moneda]]="ARS",datos_arg[[#This Row],[Monto]],datos_arg[[#This Row],[Monto]]*datos_arg[[#This Row],[TC]])</f>
        <v>5831.35</v>
      </c>
      <c r="X6010" s="16">
        <f>IFERROR(IF(datos_arg[[#This Row],[Moneda]]="USD",datos_arg[[#This Row],[Monto]],datos_arg[[#This Row],[Monto]]/datos_arg[[#This Row],[TC]]),0)</f>
        <v>33.610086455331412</v>
      </c>
      <c r="Y6010" s="14"/>
    </row>
    <row r="6011" spans="1:25" ht="15" customHeight="1" x14ac:dyDescent="0.25">
      <c r="A6011" s="14">
        <f t="shared" si="93"/>
        <v>6008</v>
      </c>
      <c r="B6011" s="1">
        <v>44392</v>
      </c>
      <c r="C6011" s="18">
        <f>+YEAR(datos_arg[[#This Row],[Fecha]])</f>
        <v>2021</v>
      </c>
      <c r="D6011" s="18">
        <f>+MONTH(datos_arg[[#This Row],[Fecha]])</f>
        <v>7</v>
      </c>
      <c r="E6011" s="14" t="s">
        <v>617</v>
      </c>
      <c r="F6011" s="14" t="s">
        <v>8101</v>
      </c>
      <c r="G6011" s="14"/>
      <c r="H6011" s="14" t="s">
        <v>8103</v>
      </c>
      <c r="I6011" s="14" t="s">
        <v>8105</v>
      </c>
      <c r="J6011" s="14" t="s">
        <v>425</v>
      </c>
      <c r="K6011" s="14" t="s">
        <v>421</v>
      </c>
      <c r="L6011" s="14" t="s">
        <v>425</v>
      </c>
      <c r="M6011" s="14" t="s">
        <v>7457</v>
      </c>
      <c r="N6011" s="14" t="s">
        <v>2588</v>
      </c>
      <c r="O6011" s="14" t="s">
        <v>7463</v>
      </c>
      <c r="P6011" s="14" t="s">
        <v>7504</v>
      </c>
      <c r="Q6011" s="14">
        <v>1</v>
      </c>
      <c r="R6011" s="14" t="s">
        <v>8101</v>
      </c>
      <c r="S6011" s="14" t="s">
        <v>439</v>
      </c>
      <c r="T6011" s="35">
        <v>5607.82</v>
      </c>
      <c r="U6011" s="14" t="s">
        <v>4</v>
      </c>
      <c r="V6011" s="14">
        <v>173.5</v>
      </c>
      <c r="W6011" s="16">
        <f>+IF(datos_arg[[#This Row],[Moneda]]="ARS",datos_arg[[#This Row],[Monto]],datos_arg[[#This Row],[Monto]]*datos_arg[[#This Row],[TC]])</f>
        <v>5607.82</v>
      </c>
      <c r="X6011" s="16">
        <f>IFERROR(IF(datos_arg[[#This Row],[Moneda]]="USD",datos_arg[[#This Row],[Monto]],datos_arg[[#This Row],[Monto]]/datos_arg[[#This Row],[TC]]),0)</f>
        <v>32.32172910662824</v>
      </c>
      <c r="Y6011" s="14"/>
    </row>
    <row r="6012" spans="1:25" ht="15" customHeight="1" x14ac:dyDescent="0.25">
      <c r="A6012" s="14">
        <f t="shared" si="93"/>
        <v>6009</v>
      </c>
      <c r="B6012" s="1">
        <v>44392</v>
      </c>
      <c r="C6012" s="18">
        <f>+YEAR(datos_arg[[#This Row],[Fecha]])</f>
        <v>2021</v>
      </c>
      <c r="D6012" s="18">
        <f>+MONTH(datos_arg[[#This Row],[Fecha]])</f>
        <v>7</v>
      </c>
      <c r="E6012" s="14" t="s">
        <v>617</v>
      </c>
      <c r="F6012" s="14" t="s">
        <v>8101</v>
      </c>
      <c r="G6012" s="14"/>
      <c r="H6012" s="14" t="s">
        <v>8103</v>
      </c>
      <c r="I6012" s="14" t="s">
        <v>8105</v>
      </c>
      <c r="J6012" s="14" t="s">
        <v>425</v>
      </c>
      <c r="K6012" s="14" t="s">
        <v>421</v>
      </c>
      <c r="L6012" s="14" t="s">
        <v>425</v>
      </c>
      <c r="M6012" s="14" t="s">
        <v>7457</v>
      </c>
      <c r="N6012" s="14" t="s">
        <v>2588</v>
      </c>
      <c r="O6012" s="14" t="s">
        <v>7464</v>
      </c>
      <c r="P6012" s="14" t="s">
        <v>7504</v>
      </c>
      <c r="Q6012" s="14">
        <v>1</v>
      </c>
      <c r="R6012" s="14" t="s">
        <v>8101</v>
      </c>
      <c r="S6012" s="14" t="s">
        <v>439</v>
      </c>
      <c r="T6012" s="35">
        <v>15453.08</v>
      </c>
      <c r="U6012" s="14" t="s">
        <v>4</v>
      </c>
      <c r="V6012" s="14">
        <v>173.5</v>
      </c>
      <c r="W6012" s="16">
        <f>+IF(datos_arg[[#This Row],[Moneda]]="ARS",datos_arg[[#This Row],[Monto]],datos_arg[[#This Row],[Monto]]*datos_arg[[#This Row],[TC]])</f>
        <v>15453.08</v>
      </c>
      <c r="X6012" s="16">
        <f>IFERROR(IF(datos_arg[[#This Row],[Moneda]]="USD",datos_arg[[#This Row],[Monto]],datos_arg[[#This Row],[Monto]]/datos_arg[[#This Row],[TC]]),0)</f>
        <v>89.066743515850149</v>
      </c>
      <c r="Y6012" s="14"/>
    </row>
    <row r="6013" spans="1:25" ht="15" customHeight="1" x14ac:dyDescent="0.25">
      <c r="A6013" s="14">
        <f t="shared" si="93"/>
        <v>6010</v>
      </c>
      <c r="B6013" s="1">
        <v>44392</v>
      </c>
      <c r="C6013" s="18">
        <f>+YEAR(datos_arg[[#This Row],[Fecha]])</f>
        <v>2021</v>
      </c>
      <c r="D6013" s="18">
        <f>+MONTH(datos_arg[[#This Row],[Fecha]])</f>
        <v>7</v>
      </c>
      <c r="E6013" s="14" t="s">
        <v>617</v>
      </c>
      <c r="F6013" s="14" t="s">
        <v>8101</v>
      </c>
      <c r="G6013" s="14"/>
      <c r="H6013" s="14" t="s">
        <v>8103</v>
      </c>
      <c r="I6013" s="14" t="s">
        <v>8105</v>
      </c>
      <c r="J6013" s="14" t="s">
        <v>425</v>
      </c>
      <c r="K6013" s="14" t="s">
        <v>421</v>
      </c>
      <c r="L6013" s="14" t="s">
        <v>425</v>
      </c>
      <c r="M6013" s="14" t="s">
        <v>7457</v>
      </c>
      <c r="N6013" s="14" t="s">
        <v>2588</v>
      </c>
      <c r="O6013" s="14" t="s">
        <v>7465</v>
      </c>
      <c r="P6013" s="14" t="s">
        <v>7504</v>
      </c>
      <c r="Q6013" s="14">
        <v>1</v>
      </c>
      <c r="R6013" s="14" t="s">
        <v>8101</v>
      </c>
      <c r="S6013" s="14" t="s">
        <v>439</v>
      </c>
      <c r="T6013" s="35">
        <v>4917.7700000000004</v>
      </c>
      <c r="U6013" s="14" t="s">
        <v>4</v>
      </c>
      <c r="V6013" s="14">
        <v>173.5</v>
      </c>
      <c r="W6013" s="16">
        <f>+IF(datos_arg[[#This Row],[Moneda]]="ARS",datos_arg[[#This Row],[Monto]],datos_arg[[#This Row],[Monto]]*datos_arg[[#This Row],[TC]])</f>
        <v>4917.7700000000004</v>
      </c>
      <c r="X6013" s="16">
        <f>IFERROR(IF(datos_arg[[#This Row],[Moneda]]="USD",datos_arg[[#This Row],[Monto]],datos_arg[[#This Row],[Monto]]/datos_arg[[#This Row],[TC]]),0)</f>
        <v>28.344495677233432</v>
      </c>
      <c r="Y6013" s="14"/>
    </row>
    <row r="6014" spans="1:25" ht="15" customHeight="1" x14ac:dyDescent="0.25">
      <c r="A6014" s="14">
        <f t="shared" si="93"/>
        <v>6011</v>
      </c>
      <c r="B6014" s="1">
        <v>44392</v>
      </c>
      <c r="C6014" s="18">
        <f>+YEAR(datos_arg[[#This Row],[Fecha]])</f>
        <v>2021</v>
      </c>
      <c r="D6014" s="18">
        <f>+MONTH(datos_arg[[#This Row],[Fecha]])</f>
        <v>7</v>
      </c>
      <c r="E6014" s="14" t="s">
        <v>617</v>
      </c>
      <c r="F6014" s="14" t="s">
        <v>8101</v>
      </c>
      <c r="G6014" s="14"/>
      <c r="H6014" s="14" t="s">
        <v>8103</v>
      </c>
      <c r="I6014" s="14" t="s">
        <v>8105</v>
      </c>
      <c r="J6014" s="14" t="s">
        <v>425</v>
      </c>
      <c r="K6014" s="14" t="s">
        <v>421</v>
      </c>
      <c r="L6014" s="14" t="s">
        <v>425</v>
      </c>
      <c r="M6014" s="14" t="s">
        <v>7457</v>
      </c>
      <c r="N6014" s="14" t="s">
        <v>2588</v>
      </c>
      <c r="O6014" s="14" t="s">
        <v>7466</v>
      </c>
      <c r="P6014" s="14" t="s">
        <v>7504</v>
      </c>
      <c r="Q6014" s="14">
        <v>1</v>
      </c>
      <c r="R6014" s="14" t="s">
        <v>8101</v>
      </c>
      <c r="S6014" s="14" t="s">
        <v>439</v>
      </c>
      <c r="T6014" s="35">
        <v>12343.03</v>
      </c>
      <c r="U6014" s="14" t="s">
        <v>4</v>
      </c>
      <c r="V6014" s="14">
        <v>173.5</v>
      </c>
      <c r="W6014" s="16">
        <f>+IF(datos_arg[[#This Row],[Moneda]]="ARS",datos_arg[[#This Row],[Monto]],datos_arg[[#This Row],[Monto]]*datos_arg[[#This Row],[TC]])</f>
        <v>12343.03</v>
      </c>
      <c r="X6014" s="16">
        <f>IFERROR(IF(datos_arg[[#This Row],[Moneda]]="USD",datos_arg[[#This Row],[Monto]],datos_arg[[#This Row],[Monto]]/datos_arg[[#This Row],[TC]]),0)</f>
        <v>71.141383285302595</v>
      </c>
      <c r="Y6014" s="14"/>
    </row>
    <row r="6015" spans="1:25" ht="15" customHeight="1" x14ac:dyDescent="0.25">
      <c r="A6015" s="14">
        <f t="shared" si="93"/>
        <v>6012</v>
      </c>
      <c r="B6015" s="1">
        <v>44392</v>
      </c>
      <c r="C6015" s="18">
        <f>+YEAR(datos_arg[[#This Row],[Fecha]])</f>
        <v>2021</v>
      </c>
      <c r="D6015" s="18">
        <f>+MONTH(datos_arg[[#This Row],[Fecha]])</f>
        <v>7</v>
      </c>
      <c r="E6015" s="14" t="s">
        <v>617</v>
      </c>
      <c r="F6015" s="14" t="s">
        <v>8101</v>
      </c>
      <c r="G6015" s="14"/>
      <c r="H6015" s="14" t="s">
        <v>8103</v>
      </c>
      <c r="I6015" s="14" t="s">
        <v>8105</v>
      </c>
      <c r="J6015" s="14" t="s">
        <v>425</v>
      </c>
      <c r="K6015" s="14" t="s">
        <v>421</v>
      </c>
      <c r="L6015" s="14" t="s">
        <v>425</v>
      </c>
      <c r="M6015" s="14" t="s">
        <v>3592</v>
      </c>
      <c r="N6015" s="14" t="s">
        <v>2588</v>
      </c>
      <c r="O6015" s="14" t="s">
        <v>7467</v>
      </c>
      <c r="P6015" s="14" t="s">
        <v>7504</v>
      </c>
      <c r="Q6015" s="14">
        <v>1</v>
      </c>
      <c r="R6015" s="14" t="s">
        <v>8101</v>
      </c>
      <c r="S6015" s="14" t="s">
        <v>439</v>
      </c>
      <c r="T6015" s="35">
        <v>3877.85</v>
      </c>
      <c r="U6015" s="14" t="s">
        <v>4</v>
      </c>
      <c r="V6015" s="14">
        <v>173.5</v>
      </c>
      <c r="W6015" s="16">
        <f>+IF(datos_arg[[#This Row],[Moneda]]="ARS",datos_arg[[#This Row],[Monto]],datos_arg[[#This Row],[Monto]]*datos_arg[[#This Row],[TC]])</f>
        <v>3877.85</v>
      </c>
      <c r="X6015" s="16">
        <f>IFERROR(IF(datos_arg[[#This Row],[Moneda]]="USD",datos_arg[[#This Row],[Monto]],datos_arg[[#This Row],[Monto]]/datos_arg[[#This Row],[TC]]),0)</f>
        <v>22.350720461095101</v>
      </c>
      <c r="Y6015" s="14"/>
    </row>
    <row r="6016" spans="1:25" ht="15" customHeight="1" x14ac:dyDescent="0.25">
      <c r="A6016" s="14">
        <f t="shared" si="93"/>
        <v>6013</v>
      </c>
      <c r="B6016" s="1">
        <v>44392</v>
      </c>
      <c r="C6016" s="18">
        <f>+YEAR(datos_arg[[#This Row],[Fecha]])</f>
        <v>2021</v>
      </c>
      <c r="D6016" s="18">
        <f>+MONTH(datos_arg[[#This Row],[Fecha]])</f>
        <v>7</v>
      </c>
      <c r="E6016" s="14" t="s">
        <v>617</v>
      </c>
      <c r="F6016" s="14" t="s">
        <v>8101</v>
      </c>
      <c r="G6016" s="14"/>
      <c r="H6016" s="14" t="s">
        <v>8103</v>
      </c>
      <c r="I6016" s="14" t="s">
        <v>8105</v>
      </c>
      <c r="J6016" s="14" t="s">
        <v>425</v>
      </c>
      <c r="K6016" s="14" t="s">
        <v>421</v>
      </c>
      <c r="L6016" s="14" t="s">
        <v>425</v>
      </c>
      <c r="M6016" s="14" t="s">
        <v>3592</v>
      </c>
      <c r="N6016" s="14" t="s">
        <v>2588</v>
      </c>
      <c r="O6016" s="14" t="s">
        <v>7468</v>
      </c>
      <c r="P6016" s="14" t="s">
        <v>7504</v>
      </c>
      <c r="Q6016" s="14">
        <v>1</v>
      </c>
      <c r="R6016" s="14" t="s">
        <v>8101</v>
      </c>
      <c r="S6016" s="14" t="s">
        <v>439</v>
      </c>
      <c r="T6016" s="35">
        <v>3877.85</v>
      </c>
      <c r="U6016" s="14" t="s">
        <v>4</v>
      </c>
      <c r="V6016" s="14">
        <v>173.5</v>
      </c>
      <c r="W6016" s="16">
        <f>+IF(datos_arg[[#This Row],[Moneda]]="ARS",datos_arg[[#This Row],[Monto]],datos_arg[[#This Row],[Monto]]*datos_arg[[#This Row],[TC]])</f>
        <v>3877.85</v>
      </c>
      <c r="X6016" s="16">
        <f>IFERROR(IF(datos_arg[[#This Row],[Moneda]]="USD",datos_arg[[#This Row],[Monto]],datos_arg[[#This Row],[Monto]]/datos_arg[[#This Row],[TC]]),0)</f>
        <v>22.350720461095101</v>
      </c>
      <c r="Y6016" s="14"/>
    </row>
    <row r="6017" spans="1:25" ht="15" customHeight="1" x14ac:dyDescent="0.25">
      <c r="A6017" s="14">
        <f t="shared" si="93"/>
        <v>6014</v>
      </c>
      <c r="B6017" s="1">
        <v>44392</v>
      </c>
      <c r="C6017" s="18">
        <f>+YEAR(datos_arg[[#This Row],[Fecha]])</f>
        <v>2021</v>
      </c>
      <c r="D6017" s="18">
        <f>+MONTH(datos_arg[[#This Row],[Fecha]])</f>
        <v>7</v>
      </c>
      <c r="E6017" s="14" t="s">
        <v>617</v>
      </c>
      <c r="F6017" s="14" t="s">
        <v>8101</v>
      </c>
      <c r="G6017" s="14"/>
      <c r="H6017" s="14" t="s">
        <v>8103</v>
      </c>
      <c r="I6017" s="14" t="s">
        <v>8105</v>
      </c>
      <c r="J6017" s="14" t="s">
        <v>425</v>
      </c>
      <c r="K6017" s="14" t="s">
        <v>421</v>
      </c>
      <c r="L6017" s="14" t="s">
        <v>425</v>
      </c>
      <c r="M6017" s="14" t="s">
        <v>3592</v>
      </c>
      <c r="N6017" s="14" t="s">
        <v>2588</v>
      </c>
      <c r="O6017" s="14" t="s">
        <v>7469</v>
      </c>
      <c r="P6017" s="14" t="s">
        <v>7504</v>
      </c>
      <c r="Q6017" s="14">
        <v>1</v>
      </c>
      <c r="R6017" s="14" t="s">
        <v>8101</v>
      </c>
      <c r="S6017" s="14" t="s">
        <v>439</v>
      </c>
      <c r="T6017" s="35">
        <v>6706.05</v>
      </c>
      <c r="U6017" s="14" t="s">
        <v>4</v>
      </c>
      <c r="V6017" s="14">
        <v>173.5</v>
      </c>
      <c r="W6017" s="16">
        <f>+IF(datos_arg[[#This Row],[Moneda]]="ARS",datos_arg[[#This Row],[Monto]],datos_arg[[#This Row],[Monto]]*datos_arg[[#This Row],[TC]])</f>
        <v>6706.05</v>
      </c>
      <c r="X6017" s="16">
        <f>IFERROR(IF(datos_arg[[#This Row],[Moneda]]="USD",datos_arg[[#This Row],[Monto]],datos_arg[[#This Row],[Monto]]/datos_arg[[#This Row],[TC]]),0)</f>
        <v>38.651585014409221</v>
      </c>
      <c r="Y6017" s="14"/>
    </row>
    <row r="6018" spans="1:25" ht="15" customHeight="1" x14ac:dyDescent="0.25">
      <c r="A6018" s="14">
        <f t="shared" si="93"/>
        <v>6015</v>
      </c>
      <c r="B6018" s="1">
        <v>44392</v>
      </c>
      <c r="C6018" s="18">
        <f>+YEAR(datos_arg[[#This Row],[Fecha]])</f>
        <v>2021</v>
      </c>
      <c r="D6018" s="18">
        <f>+MONTH(datos_arg[[#This Row],[Fecha]])</f>
        <v>7</v>
      </c>
      <c r="E6018" s="14" t="s">
        <v>617</v>
      </c>
      <c r="F6018" s="14" t="s">
        <v>8101</v>
      </c>
      <c r="G6018" s="14"/>
      <c r="H6018" s="14" t="s">
        <v>8103</v>
      </c>
      <c r="I6018" s="14" t="s">
        <v>8105</v>
      </c>
      <c r="J6018" s="14" t="s">
        <v>425</v>
      </c>
      <c r="K6018" s="14" t="s">
        <v>421</v>
      </c>
      <c r="L6018" s="14" t="s">
        <v>425</v>
      </c>
      <c r="M6018" s="14" t="s">
        <v>3592</v>
      </c>
      <c r="N6018" s="14" t="s">
        <v>2588</v>
      </c>
      <c r="O6018" s="14" t="s">
        <v>7470</v>
      </c>
      <c r="P6018" s="14" t="s">
        <v>7504</v>
      </c>
      <c r="Q6018" s="14">
        <v>1</v>
      </c>
      <c r="R6018" s="14" t="s">
        <v>8101</v>
      </c>
      <c r="S6018" s="14" t="s">
        <v>439</v>
      </c>
      <c r="T6018" s="35">
        <v>6706.05</v>
      </c>
      <c r="U6018" s="14" t="s">
        <v>4</v>
      </c>
      <c r="V6018" s="14">
        <v>173.5</v>
      </c>
      <c r="W6018" s="16">
        <f>+IF(datos_arg[[#This Row],[Moneda]]="ARS",datos_arg[[#This Row],[Monto]],datos_arg[[#This Row],[Monto]]*datos_arg[[#This Row],[TC]])</f>
        <v>6706.05</v>
      </c>
      <c r="X6018" s="16">
        <f>IFERROR(IF(datos_arg[[#This Row],[Moneda]]="USD",datos_arg[[#This Row],[Monto]],datos_arg[[#This Row],[Monto]]/datos_arg[[#This Row],[TC]]),0)</f>
        <v>38.651585014409221</v>
      </c>
      <c r="Y6018" s="14"/>
    </row>
    <row r="6019" spans="1:25" ht="15" customHeight="1" x14ac:dyDescent="0.25">
      <c r="A6019" s="14">
        <f t="shared" si="93"/>
        <v>6016</v>
      </c>
      <c r="B6019" s="1">
        <v>44392</v>
      </c>
      <c r="C6019" s="18">
        <f>+YEAR(datos_arg[[#This Row],[Fecha]])</f>
        <v>2021</v>
      </c>
      <c r="D6019" s="18">
        <f>+MONTH(datos_arg[[#This Row],[Fecha]])</f>
        <v>7</v>
      </c>
      <c r="E6019" s="14" t="s">
        <v>617</v>
      </c>
      <c r="F6019" s="14" t="s">
        <v>8101</v>
      </c>
      <c r="G6019" s="14"/>
      <c r="H6019" s="14" t="s">
        <v>8103</v>
      </c>
      <c r="I6019" s="14" t="s">
        <v>8105</v>
      </c>
      <c r="J6019" s="14" t="s">
        <v>425</v>
      </c>
      <c r="K6019" s="14" t="s">
        <v>421</v>
      </c>
      <c r="L6019" s="14" t="s">
        <v>425</v>
      </c>
      <c r="M6019" s="14" t="s">
        <v>3592</v>
      </c>
      <c r="N6019" s="14" t="s">
        <v>2588</v>
      </c>
      <c r="O6019" s="14" t="s">
        <v>7471</v>
      </c>
      <c r="P6019" s="14" t="s">
        <v>7504</v>
      </c>
      <c r="Q6019" s="14">
        <v>1</v>
      </c>
      <c r="R6019" s="14" t="s">
        <v>8101</v>
      </c>
      <c r="S6019" s="14" t="s">
        <v>439</v>
      </c>
      <c r="T6019" s="35">
        <v>16424.97</v>
      </c>
      <c r="U6019" s="14" t="s">
        <v>4</v>
      </c>
      <c r="V6019" s="14">
        <v>173.5</v>
      </c>
      <c r="W6019" s="16">
        <f>+IF(datos_arg[[#This Row],[Moneda]]="ARS",datos_arg[[#This Row],[Monto]],datos_arg[[#This Row],[Monto]]*datos_arg[[#This Row],[TC]])</f>
        <v>16424.97</v>
      </c>
      <c r="X6019" s="16">
        <f>IFERROR(IF(datos_arg[[#This Row],[Moneda]]="USD",datos_arg[[#This Row],[Monto]],datos_arg[[#This Row],[Monto]]/datos_arg[[#This Row],[TC]]),0)</f>
        <v>94.668414985590786</v>
      </c>
      <c r="Y6019" s="14"/>
    </row>
    <row r="6020" spans="1:25" ht="15" customHeight="1" x14ac:dyDescent="0.25">
      <c r="A6020" s="14">
        <f t="shared" si="93"/>
        <v>6017</v>
      </c>
      <c r="B6020" s="1">
        <v>44392</v>
      </c>
      <c r="C6020" s="18">
        <f>+YEAR(datos_arg[[#This Row],[Fecha]])</f>
        <v>2021</v>
      </c>
      <c r="D6020" s="18">
        <f>+MONTH(datos_arg[[#This Row],[Fecha]])</f>
        <v>7</v>
      </c>
      <c r="E6020" s="14" t="s">
        <v>617</v>
      </c>
      <c r="F6020" s="14" t="s">
        <v>8101</v>
      </c>
      <c r="G6020" s="14"/>
      <c r="H6020" s="14" t="s">
        <v>8103</v>
      </c>
      <c r="I6020" s="14" t="s">
        <v>8105</v>
      </c>
      <c r="J6020" s="14" t="s">
        <v>425</v>
      </c>
      <c r="K6020" s="14" t="s">
        <v>421</v>
      </c>
      <c r="L6020" s="14" t="s">
        <v>425</v>
      </c>
      <c r="M6020" s="14" t="s">
        <v>3592</v>
      </c>
      <c r="N6020" s="14" t="s">
        <v>2588</v>
      </c>
      <c r="O6020" s="14" t="s">
        <v>7472</v>
      </c>
      <c r="P6020" s="14" t="s">
        <v>7504</v>
      </c>
      <c r="Q6020" s="14">
        <v>1</v>
      </c>
      <c r="R6020" s="14" t="s">
        <v>8101</v>
      </c>
      <c r="S6020" s="14" t="s">
        <v>439</v>
      </c>
      <c r="T6020" s="35">
        <v>16424.97</v>
      </c>
      <c r="U6020" s="14" t="s">
        <v>4</v>
      </c>
      <c r="V6020" s="14">
        <v>173.5</v>
      </c>
      <c r="W6020" s="16">
        <f>+IF(datos_arg[[#This Row],[Moneda]]="ARS",datos_arg[[#This Row],[Monto]],datos_arg[[#This Row],[Monto]]*datos_arg[[#This Row],[TC]])</f>
        <v>16424.97</v>
      </c>
      <c r="X6020" s="16">
        <f>IFERROR(IF(datos_arg[[#This Row],[Moneda]]="USD",datos_arg[[#This Row],[Monto]],datos_arg[[#This Row],[Monto]]/datos_arg[[#This Row],[TC]]),0)</f>
        <v>94.668414985590786</v>
      </c>
      <c r="Y6020" s="14"/>
    </row>
    <row r="6021" spans="1:25" ht="15" customHeight="1" x14ac:dyDescent="0.25">
      <c r="A6021" s="14">
        <f t="shared" si="93"/>
        <v>6018</v>
      </c>
      <c r="B6021" s="1">
        <v>44392</v>
      </c>
      <c r="C6021" s="18">
        <f>+YEAR(datos_arg[[#This Row],[Fecha]])</f>
        <v>2021</v>
      </c>
      <c r="D6021" s="18">
        <f>+MONTH(datos_arg[[#This Row],[Fecha]])</f>
        <v>7</v>
      </c>
      <c r="E6021" s="14" t="s">
        <v>617</v>
      </c>
      <c r="F6021" s="14" t="s">
        <v>8101</v>
      </c>
      <c r="G6021" s="14"/>
      <c r="H6021" s="14" t="s">
        <v>8103</v>
      </c>
      <c r="I6021" s="14" t="s">
        <v>8105</v>
      </c>
      <c r="J6021" s="14" t="s">
        <v>425</v>
      </c>
      <c r="K6021" s="14" t="s">
        <v>421</v>
      </c>
      <c r="L6021" s="14" t="s">
        <v>425</v>
      </c>
      <c r="M6021" s="14" t="s">
        <v>3592</v>
      </c>
      <c r="N6021" s="14" t="s">
        <v>2588</v>
      </c>
      <c r="O6021" s="14" t="s">
        <v>7473</v>
      </c>
      <c r="P6021" s="14" t="s">
        <v>7504</v>
      </c>
      <c r="Q6021" s="14">
        <v>1</v>
      </c>
      <c r="R6021" s="14" t="s">
        <v>8101</v>
      </c>
      <c r="S6021" s="14" t="s">
        <v>439</v>
      </c>
      <c r="T6021" s="35">
        <v>9718.92</v>
      </c>
      <c r="U6021" s="14" t="s">
        <v>4</v>
      </c>
      <c r="V6021" s="14">
        <v>173.5</v>
      </c>
      <c r="W6021" s="16">
        <f>+IF(datos_arg[[#This Row],[Moneda]]="ARS",datos_arg[[#This Row],[Monto]],datos_arg[[#This Row],[Monto]]*datos_arg[[#This Row],[TC]])</f>
        <v>9718.92</v>
      </c>
      <c r="X6021" s="16">
        <f>IFERROR(IF(datos_arg[[#This Row],[Moneda]]="USD",datos_arg[[#This Row],[Monto]],datos_arg[[#This Row],[Monto]]/datos_arg[[#This Row],[TC]]),0)</f>
        <v>56.016829971181558</v>
      </c>
      <c r="Y6021" s="14"/>
    </row>
    <row r="6022" spans="1:25" ht="15" customHeight="1" x14ac:dyDescent="0.25">
      <c r="A6022" s="14">
        <f t="shared" ref="A6022:A6085" si="94">+A6021+1</f>
        <v>6019</v>
      </c>
      <c r="B6022" s="1">
        <v>44392</v>
      </c>
      <c r="C6022" s="18">
        <f>+YEAR(datos_arg[[#This Row],[Fecha]])</f>
        <v>2021</v>
      </c>
      <c r="D6022" s="18">
        <f>+MONTH(datos_arg[[#This Row],[Fecha]])</f>
        <v>7</v>
      </c>
      <c r="E6022" s="14" t="s">
        <v>617</v>
      </c>
      <c r="F6022" s="14" t="s">
        <v>8101</v>
      </c>
      <c r="G6022" s="14"/>
      <c r="H6022" s="14" t="s">
        <v>8103</v>
      </c>
      <c r="I6022" s="14" t="s">
        <v>8105</v>
      </c>
      <c r="J6022" s="14" t="s">
        <v>425</v>
      </c>
      <c r="K6022" s="14" t="s">
        <v>421</v>
      </c>
      <c r="L6022" s="14" t="s">
        <v>425</v>
      </c>
      <c r="M6022" s="14" t="s">
        <v>3592</v>
      </c>
      <c r="N6022" s="14" t="s">
        <v>2588</v>
      </c>
      <c r="O6022" s="14" t="s">
        <v>7474</v>
      </c>
      <c r="P6022" s="14" t="s">
        <v>7504</v>
      </c>
      <c r="Q6022" s="14">
        <v>1</v>
      </c>
      <c r="R6022" s="14" t="s">
        <v>8101</v>
      </c>
      <c r="S6022" s="14" t="s">
        <v>439</v>
      </c>
      <c r="T6022" s="35">
        <v>2721.3</v>
      </c>
      <c r="U6022" s="14" t="s">
        <v>4</v>
      </c>
      <c r="V6022" s="14">
        <v>173.5</v>
      </c>
      <c r="W6022" s="16">
        <f>+IF(datos_arg[[#This Row],[Moneda]]="ARS",datos_arg[[#This Row],[Monto]],datos_arg[[#This Row],[Monto]]*datos_arg[[#This Row],[TC]])</f>
        <v>2721.3</v>
      </c>
      <c r="X6022" s="16">
        <f>IFERROR(IF(datos_arg[[#This Row],[Moneda]]="USD",datos_arg[[#This Row],[Monto]],datos_arg[[#This Row],[Monto]]/datos_arg[[#This Row],[TC]]),0)</f>
        <v>15.684726224783862</v>
      </c>
      <c r="Y6022" s="14"/>
    </row>
    <row r="6023" spans="1:25" ht="15" customHeight="1" x14ac:dyDescent="0.25">
      <c r="A6023" s="14">
        <f t="shared" si="94"/>
        <v>6020</v>
      </c>
      <c r="B6023" s="1">
        <v>44392</v>
      </c>
      <c r="C6023" s="18">
        <f>+YEAR(datos_arg[[#This Row],[Fecha]])</f>
        <v>2021</v>
      </c>
      <c r="D6023" s="18">
        <f>+MONTH(datos_arg[[#This Row],[Fecha]])</f>
        <v>7</v>
      </c>
      <c r="E6023" s="14" t="s">
        <v>617</v>
      </c>
      <c r="F6023" s="14" t="s">
        <v>8101</v>
      </c>
      <c r="G6023" s="14"/>
      <c r="H6023" s="14" t="s">
        <v>8103</v>
      </c>
      <c r="I6023" s="14" t="s">
        <v>8105</v>
      </c>
      <c r="J6023" s="14" t="s">
        <v>425</v>
      </c>
      <c r="K6023" s="14" t="s">
        <v>421</v>
      </c>
      <c r="L6023" s="14" t="s">
        <v>425</v>
      </c>
      <c r="M6023" s="14" t="s">
        <v>3592</v>
      </c>
      <c r="N6023" s="14" t="s">
        <v>2588</v>
      </c>
      <c r="O6023" s="14" t="s">
        <v>7475</v>
      </c>
      <c r="P6023" s="14" t="s">
        <v>7504</v>
      </c>
      <c r="Q6023" s="14">
        <v>1</v>
      </c>
      <c r="R6023" s="14" t="s">
        <v>8101</v>
      </c>
      <c r="S6023" s="14" t="s">
        <v>439</v>
      </c>
      <c r="T6023" s="35">
        <v>5539.78</v>
      </c>
      <c r="U6023" s="14" t="s">
        <v>4</v>
      </c>
      <c r="V6023" s="14">
        <v>173.5</v>
      </c>
      <c r="W6023" s="16">
        <f>+IF(datos_arg[[#This Row],[Moneda]]="ARS",datos_arg[[#This Row],[Monto]],datos_arg[[#This Row],[Monto]]*datos_arg[[#This Row],[TC]])</f>
        <v>5539.78</v>
      </c>
      <c r="X6023" s="16">
        <f>IFERROR(IF(datos_arg[[#This Row],[Moneda]]="USD",datos_arg[[#This Row],[Monto]],datos_arg[[#This Row],[Monto]]/datos_arg[[#This Row],[TC]]),0)</f>
        <v>31.929567723342938</v>
      </c>
      <c r="Y6023" s="14"/>
    </row>
    <row r="6024" spans="1:25" ht="15" customHeight="1" x14ac:dyDescent="0.25">
      <c r="A6024" s="14">
        <f t="shared" si="94"/>
        <v>6021</v>
      </c>
      <c r="B6024" s="1">
        <v>44392</v>
      </c>
      <c r="C6024" s="18">
        <f>+YEAR(datos_arg[[#This Row],[Fecha]])</f>
        <v>2021</v>
      </c>
      <c r="D6024" s="18">
        <f>+MONTH(datos_arg[[#This Row],[Fecha]])</f>
        <v>7</v>
      </c>
      <c r="E6024" s="14" t="s">
        <v>1015</v>
      </c>
      <c r="F6024" s="14" t="s">
        <v>403</v>
      </c>
      <c r="G6024" s="14" t="s">
        <v>5383</v>
      </c>
      <c r="H6024" s="14" t="s">
        <v>8103</v>
      </c>
      <c r="I6024" s="14" t="s">
        <v>8105</v>
      </c>
      <c r="J6024" s="14" t="s">
        <v>425</v>
      </c>
      <c r="K6024" s="14" t="s">
        <v>421</v>
      </c>
      <c r="L6024" s="14" t="s">
        <v>425</v>
      </c>
      <c r="M6024" s="14" t="s">
        <v>1419</v>
      </c>
      <c r="N6024" s="14" t="s">
        <v>2588</v>
      </c>
      <c r="O6024" s="14" t="s">
        <v>7476</v>
      </c>
      <c r="P6024" s="14" t="s">
        <v>7504</v>
      </c>
      <c r="Q6024" s="14">
        <v>70</v>
      </c>
      <c r="R6024" s="14" t="s">
        <v>5383</v>
      </c>
      <c r="S6024" s="14" t="s">
        <v>439</v>
      </c>
      <c r="T6024" s="35">
        <v>1428.68</v>
      </c>
      <c r="U6024" s="14" t="s">
        <v>4</v>
      </c>
      <c r="V6024" s="14">
        <v>173.5</v>
      </c>
      <c r="W6024" s="16">
        <f>+IF(datos_arg[[#This Row],[Moneda]]="ARS",datos_arg[[#This Row],[Monto]],datos_arg[[#This Row],[Monto]]*datos_arg[[#This Row],[TC]])</f>
        <v>1428.68</v>
      </c>
      <c r="X6024" s="16">
        <f>IFERROR(IF(datos_arg[[#This Row],[Moneda]]="USD",datos_arg[[#This Row],[Monto]],datos_arg[[#This Row],[Monto]]/datos_arg[[#This Row],[TC]]),0)</f>
        <v>8.2344668587896255</v>
      </c>
      <c r="Y6024" s="14"/>
    </row>
    <row r="6025" spans="1:25" ht="15" customHeight="1" x14ac:dyDescent="0.25">
      <c r="A6025" s="14">
        <f t="shared" si="94"/>
        <v>6022</v>
      </c>
      <c r="B6025" s="1">
        <v>44392</v>
      </c>
      <c r="C6025" s="18">
        <f>+YEAR(datos_arg[[#This Row],[Fecha]])</f>
        <v>2021</v>
      </c>
      <c r="D6025" s="18">
        <f>+MONTH(datos_arg[[#This Row],[Fecha]])</f>
        <v>7</v>
      </c>
      <c r="E6025" s="14" t="s">
        <v>1015</v>
      </c>
      <c r="F6025" s="14" t="s">
        <v>403</v>
      </c>
      <c r="G6025" s="14" t="s">
        <v>5383</v>
      </c>
      <c r="H6025" s="14" t="s">
        <v>8103</v>
      </c>
      <c r="I6025" s="14" t="s">
        <v>8105</v>
      </c>
      <c r="J6025" s="14" t="s">
        <v>425</v>
      </c>
      <c r="K6025" s="14" t="s">
        <v>421</v>
      </c>
      <c r="L6025" s="14" t="s">
        <v>425</v>
      </c>
      <c r="M6025" s="14" t="s">
        <v>1419</v>
      </c>
      <c r="N6025" s="14" t="s">
        <v>2588</v>
      </c>
      <c r="O6025" s="14" t="s">
        <v>7477</v>
      </c>
      <c r="P6025" s="14" t="s">
        <v>7504</v>
      </c>
      <c r="Q6025" s="14">
        <v>70</v>
      </c>
      <c r="R6025" s="14" t="s">
        <v>5383</v>
      </c>
      <c r="S6025" s="14" t="s">
        <v>439</v>
      </c>
      <c r="T6025" s="35">
        <v>1496.71</v>
      </c>
      <c r="U6025" s="14" t="s">
        <v>4</v>
      </c>
      <c r="V6025" s="14">
        <v>173.5</v>
      </c>
      <c r="W6025" s="16">
        <f>+IF(datos_arg[[#This Row],[Moneda]]="ARS",datos_arg[[#This Row],[Monto]],datos_arg[[#This Row],[Monto]]*datos_arg[[#This Row],[TC]])</f>
        <v>1496.71</v>
      </c>
      <c r="X6025" s="16">
        <f>IFERROR(IF(datos_arg[[#This Row],[Moneda]]="USD",datos_arg[[#This Row],[Monto]],datos_arg[[#This Row],[Monto]]/datos_arg[[#This Row],[TC]]),0)</f>
        <v>8.6265706051873199</v>
      </c>
      <c r="Y6025" s="14"/>
    </row>
    <row r="6026" spans="1:25" ht="15" customHeight="1" x14ac:dyDescent="0.25">
      <c r="A6026" s="14">
        <f t="shared" si="94"/>
        <v>6023</v>
      </c>
      <c r="B6026" s="1">
        <v>44392</v>
      </c>
      <c r="C6026" s="18">
        <f>+YEAR(datos_arg[[#This Row],[Fecha]])</f>
        <v>2021</v>
      </c>
      <c r="D6026" s="18">
        <f>+MONTH(datos_arg[[#This Row],[Fecha]])</f>
        <v>7</v>
      </c>
      <c r="E6026" s="14" t="s">
        <v>1015</v>
      </c>
      <c r="F6026" s="14" t="s">
        <v>403</v>
      </c>
      <c r="G6026" s="14" t="s">
        <v>5383</v>
      </c>
      <c r="H6026" s="14" t="s">
        <v>8103</v>
      </c>
      <c r="I6026" s="14" t="s">
        <v>8105</v>
      </c>
      <c r="J6026" s="14" t="s">
        <v>425</v>
      </c>
      <c r="K6026" s="14" t="s">
        <v>421</v>
      </c>
      <c r="L6026" s="14" t="s">
        <v>425</v>
      </c>
      <c r="M6026" s="14" t="s">
        <v>1419</v>
      </c>
      <c r="N6026" s="14" t="s">
        <v>2588</v>
      </c>
      <c r="O6026" s="14" t="s">
        <v>7478</v>
      </c>
      <c r="P6026" s="14" t="s">
        <v>7504</v>
      </c>
      <c r="Q6026" s="14">
        <v>70</v>
      </c>
      <c r="R6026" s="14" t="s">
        <v>5383</v>
      </c>
      <c r="S6026" s="14" t="s">
        <v>439</v>
      </c>
      <c r="T6026" s="35">
        <v>1564.75</v>
      </c>
      <c r="U6026" s="14" t="s">
        <v>4</v>
      </c>
      <c r="V6026" s="14">
        <v>173.5</v>
      </c>
      <c r="W6026" s="16">
        <f>+IF(datos_arg[[#This Row],[Moneda]]="ARS",datos_arg[[#This Row],[Monto]],datos_arg[[#This Row],[Monto]]*datos_arg[[#This Row],[TC]])</f>
        <v>1564.75</v>
      </c>
      <c r="X6026" s="16">
        <f>IFERROR(IF(datos_arg[[#This Row],[Moneda]]="USD",datos_arg[[#This Row],[Monto]],datos_arg[[#This Row],[Monto]]/datos_arg[[#This Row],[TC]]),0)</f>
        <v>9.0187319884726218</v>
      </c>
      <c r="Y6026" s="14"/>
    </row>
    <row r="6027" spans="1:25" ht="15" customHeight="1" x14ac:dyDescent="0.25">
      <c r="A6027" s="14">
        <f t="shared" si="94"/>
        <v>6024</v>
      </c>
      <c r="B6027" s="1">
        <v>44392</v>
      </c>
      <c r="C6027" s="18">
        <f>+YEAR(datos_arg[[#This Row],[Fecha]])</f>
        <v>2021</v>
      </c>
      <c r="D6027" s="18">
        <f>+MONTH(datos_arg[[#This Row],[Fecha]])</f>
        <v>7</v>
      </c>
      <c r="E6027" s="14" t="s">
        <v>1015</v>
      </c>
      <c r="F6027" s="14" t="s">
        <v>403</v>
      </c>
      <c r="G6027" s="14" t="s">
        <v>5383</v>
      </c>
      <c r="H6027" s="14" t="s">
        <v>8103</v>
      </c>
      <c r="I6027" s="14" t="s">
        <v>8105</v>
      </c>
      <c r="J6027" s="14" t="s">
        <v>425</v>
      </c>
      <c r="K6027" s="14" t="s">
        <v>421</v>
      </c>
      <c r="L6027" s="14" t="s">
        <v>425</v>
      </c>
      <c r="M6027" s="14" t="s">
        <v>1419</v>
      </c>
      <c r="N6027" s="14" t="s">
        <v>2588</v>
      </c>
      <c r="O6027" s="14" t="s">
        <v>7479</v>
      </c>
      <c r="P6027" s="14" t="s">
        <v>7504</v>
      </c>
      <c r="Q6027" s="14">
        <v>20</v>
      </c>
      <c r="R6027" s="14" t="s">
        <v>5383</v>
      </c>
      <c r="S6027" s="14" t="s">
        <v>439</v>
      </c>
      <c r="T6027" s="35">
        <v>544.26</v>
      </c>
      <c r="U6027" s="14" t="s">
        <v>4</v>
      </c>
      <c r="V6027" s="14">
        <v>173.5</v>
      </c>
      <c r="W6027" s="16">
        <f>+IF(datos_arg[[#This Row],[Moneda]]="ARS",datos_arg[[#This Row],[Monto]],datos_arg[[#This Row],[Monto]]*datos_arg[[#This Row],[TC]])</f>
        <v>544.26</v>
      </c>
      <c r="X6027" s="16">
        <f>IFERROR(IF(datos_arg[[#This Row],[Moneda]]="USD",datos_arg[[#This Row],[Monto]],datos_arg[[#This Row],[Monto]]/datos_arg[[#This Row],[TC]]),0)</f>
        <v>3.1369452449567721</v>
      </c>
      <c r="Y6027" s="14"/>
    </row>
    <row r="6028" spans="1:25" ht="15" customHeight="1" x14ac:dyDescent="0.25">
      <c r="A6028" s="14">
        <f t="shared" si="94"/>
        <v>6025</v>
      </c>
      <c r="B6028" s="1">
        <v>44392</v>
      </c>
      <c r="C6028" s="18">
        <f>+YEAR(datos_arg[[#This Row],[Fecha]])</f>
        <v>2021</v>
      </c>
      <c r="D6028" s="18">
        <f>+MONTH(datos_arg[[#This Row],[Fecha]])</f>
        <v>7</v>
      </c>
      <c r="E6028" s="14" t="s">
        <v>1015</v>
      </c>
      <c r="F6028" s="14" t="s">
        <v>403</v>
      </c>
      <c r="G6028" s="14" t="s">
        <v>5383</v>
      </c>
      <c r="H6028" s="14" t="s">
        <v>8103</v>
      </c>
      <c r="I6028" s="14" t="s">
        <v>8105</v>
      </c>
      <c r="J6028" s="14" t="s">
        <v>425</v>
      </c>
      <c r="K6028" s="14" t="s">
        <v>421</v>
      </c>
      <c r="L6028" s="14" t="s">
        <v>425</v>
      </c>
      <c r="M6028" s="14" t="s">
        <v>1419</v>
      </c>
      <c r="N6028" s="14" t="s">
        <v>2588</v>
      </c>
      <c r="O6028" s="14" t="s">
        <v>7480</v>
      </c>
      <c r="P6028" s="14" t="s">
        <v>7504</v>
      </c>
      <c r="Q6028" s="14">
        <v>50</v>
      </c>
      <c r="R6028" s="14" t="s">
        <v>5383</v>
      </c>
      <c r="S6028" s="14" t="s">
        <v>439</v>
      </c>
      <c r="T6028" s="35">
        <v>1700.81</v>
      </c>
      <c r="U6028" s="14" t="s">
        <v>4</v>
      </c>
      <c r="V6028" s="14">
        <v>173.5</v>
      </c>
      <c r="W6028" s="16">
        <f>+IF(datos_arg[[#This Row],[Moneda]]="ARS",datos_arg[[#This Row],[Monto]],datos_arg[[#This Row],[Monto]]*datos_arg[[#This Row],[TC]])</f>
        <v>1700.81</v>
      </c>
      <c r="X6028" s="16">
        <f>IFERROR(IF(datos_arg[[#This Row],[Moneda]]="USD",datos_arg[[#This Row],[Monto]],datos_arg[[#This Row],[Monto]]/datos_arg[[#This Row],[TC]]),0)</f>
        <v>9.8029394812680106</v>
      </c>
      <c r="Y6028" s="14"/>
    </row>
    <row r="6029" spans="1:25" ht="15" customHeight="1" x14ac:dyDescent="0.25">
      <c r="A6029" s="14">
        <f t="shared" si="94"/>
        <v>6026</v>
      </c>
      <c r="B6029" s="1">
        <v>44392</v>
      </c>
      <c r="C6029" s="18">
        <f>+YEAR(datos_arg[[#This Row],[Fecha]])</f>
        <v>2021</v>
      </c>
      <c r="D6029" s="18">
        <f>+MONTH(datos_arg[[#This Row],[Fecha]])</f>
        <v>7</v>
      </c>
      <c r="E6029" s="14" t="s">
        <v>1015</v>
      </c>
      <c r="F6029" s="14" t="s">
        <v>403</v>
      </c>
      <c r="G6029" s="14" t="s">
        <v>5383</v>
      </c>
      <c r="H6029" s="14" t="s">
        <v>8103</v>
      </c>
      <c r="I6029" s="14" t="s">
        <v>8105</v>
      </c>
      <c r="J6029" s="14" t="s">
        <v>425</v>
      </c>
      <c r="K6029" s="14" t="s">
        <v>421</v>
      </c>
      <c r="L6029" s="14" t="s">
        <v>425</v>
      </c>
      <c r="M6029" s="14" t="s">
        <v>1419</v>
      </c>
      <c r="N6029" s="14" t="s">
        <v>2588</v>
      </c>
      <c r="O6029" s="14" t="s">
        <v>7481</v>
      </c>
      <c r="P6029" s="14" t="s">
        <v>7504</v>
      </c>
      <c r="Q6029" s="14">
        <v>50</v>
      </c>
      <c r="R6029" s="14" t="s">
        <v>5383</v>
      </c>
      <c r="S6029" s="14" t="s">
        <v>439</v>
      </c>
      <c r="T6029" s="35">
        <v>1943.78</v>
      </c>
      <c r="U6029" s="14" t="s">
        <v>4</v>
      </c>
      <c r="V6029" s="14">
        <v>173.5</v>
      </c>
      <c r="W6029" s="16">
        <f>+IF(datos_arg[[#This Row],[Moneda]]="ARS",datos_arg[[#This Row],[Monto]],datos_arg[[#This Row],[Monto]]*datos_arg[[#This Row],[TC]])</f>
        <v>1943.78</v>
      </c>
      <c r="X6029" s="16">
        <f>IFERROR(IF(datos_arg[[#This Row],[Moneda]]="USD",datos_arg[[#This Row],[Monto]],datos_arg[[#This Row],[Monto]]/datos_arg[[#This Row],[TC]]),0)</f>
        <v>11.203342939481267</v>
      </c>
      <c r="Y6029" s="14"/>
    </row>
    <row r="6030" spans="1:25" ht="15" customHeight="1" x14ac:dyDescent="0.25">
      <c r="A6030" s="14">
        <f t="shared" si="94"/>
        <v>6027</v>
      </c>
      <c r="B6030" s="1">
        <v>44392</v>
      </c>
      <c r="C6030" s="18">
        <f>+YEAR(datos_arg[[#This Row],[Fecha]])</f>
        <v>2021</v>
      </c>
      <c r="D6030" s="18">
        <f>+MONTH(datos_arg[[#This Row],[Fecha]])</f>
        <v>7</v>
      </c>
      <c r="E6030" s="14" t="s">
        <v>1015</v>
      </c>
      <c r="F6030" s="14" t="s">
        <v>403</v>
      </c>
      <c r="G6030" s="14" t="s">
        <v>5383</v>
      </c>
      <c r="H6030" s="14" t="s">
        <v>8103</v>
      </c>
      <c r="I6030" s="14" t="s">
        <v>8105</v>
      </c>
      <c r="J6030" s="14" t="s">
        <v>425</v>
      </c>
      <c r="K6030" s="14" t="s">
        <v>421</v>
      </c>
      <c r="L6030" s="14" t="s">
        <v>425</v>
      </c>
      <c r="M6030" s="14" t="s">
        <v>1419</v>
      </c>
      <c r="N6030" s="14" t="s">
        <v>2588</v>
      </c>
      <c r="O6030" s="14" t="s">
        <v>7482</v>
      </c>
      <c r="P6030" s="14" t="s">
        <v>7504</v>
      </c>
      <c r="Q6030" s="14">
        <v>50</v>
      </c>
      <c r="R6030" s="14" t="s">
        <v>5383</v>
      </c>
      <c r="S6030" s="14" t="s">
        <v>439</v>
      </c>
      <c r="T6030" s="35">
        <v>2818.49</v>
      </c>
      <c r="U6030" s="14" t="s">
        <v>4</v>
      </c>
      <c r="V6030" s="14">
        <v>173.5</v>
      </c>
      <c r="W6030" s="16">
        <f>+IF(datos_arg[[#This Row],[Moneda]]="ARS",datos_arg[[#This Row],[Monto]],datos_arg[[#This Row],[Monto]]*datos_arg[[#This Row],[TC]])</f>
        <v>2818.49</v>
      </c>
      <c r="X6030" s="16">
        <f>IFERROR(IF(datos_arg[[#This Row],[Moneda]]="USD",datos_arg[[#This Row],[Monto]],datos_arg[[#This Row],[Monto]]/datos_arg[[#This Row],[TC]]),0)</f>
        <v>16.244899135446683</v>
      </c>
      <c r="Y6030" s="14"/>
    </row>
    <row r="6031" spans="1:25" ht="15" customHeight="1" x14ac:dyDescent="0.25">
      <c r="A6031" s="14">
        <f t="shared" si="94"/>
        <v>6028</v>
      </c>
      <c r="B6031" s="1">
        <v>44392</v>
      </c>
      <c r="C6031" s="18">
        <f>+YEAR(datos_arg[[#This Row],[Fecha]])</f>
        <v>2021</v>
      </c>
      <c r="D6031" s="18">
        <f>+MONTH(datos_arg[[#This Row],[Fecha]])</f>
        <v>7</v>
      </c>
      <c r="E6031" s="14" t="s">
        <v>1015</v>
      </c>
      <c r="F6031" s="14" t="s">
        <v>403</v>
      </c>
      <c r="G6031" s="14" t="s">
        <v>5383</v>
      </c>
      <c r="H6031" s="14" t="s">
        <v>8103</v>
      </c>
      <c r="I6031" s="14" t="s">
        <v>8105</v>
      </c>
      <c r="J6031" s="14" t="s">
        <v>425</v>
      </c>
      <c r="K6031" s="14" t="s">
        <v>421</v>
      </c>
      <c r="L6031" s="14" t="s">
        <v>425</v>
      </c>
      <c r="M6031" s="14" t="s">
        <v>1421</v>
      </c>
      <c r="N6031" s="14" t="s">
        <v>2588</v>
      </c>
      <c r="O6031" s="14" t="s">
        <v>7483</v>
      </c>
      <c r="P6031" s="14" t="s">
        <v>7504</v>
      </c>
      <c r="Q6031" s="14">
        <v>100</v>
      </c>
      <c r="R6031" s="14" t="s">
        <v>5383</v>
      </c>
      <c r="S6031" s="14" t="s">
        <v>439</v>
      </c>
      <c r="T6031" s="35">
        <v>242.97</v>
      </c>
      <c r="U6031" s="14" t="s">
        <v>4</v>
      </c>
      <c r="V6031" s="14">
        <v>173.5</v>
      </c>
      <c r="W6031" s="16">
        <f>+IF(datos_arg[[#This Row],[Moneda]]="ARS",datos_arg[[#This Row],[Monto]],datos_arg[[#This Row],[Monto]]*datos_arg[[#This Row],[TC]])</f>
        <v>242.97</v>
      </c>
      <c r="X6031" s="16">
        <f>IFERROR(IF(datos_arg[[#This Row],[Moneda]]="USD",datos_arg[[#This Row],[Monto]],datos_arg[[#This Row],[Monto]]/datos_arg[[#This Row],[TC]]),0)</f>
        <v>1.4004034582132565</v>
      </c>
      <c r="Y6031" s="14"/>
    </row>
    <row r="6032" spans="1:25" ht="15" customHeight="1" x14ac:dyDescent="0.25">
      <c r="A6032" s="14">
        <f t="shared" si="94"/>
        <v>6029</v>
      </c>
      <c r="B6032" s="1">
        <v>44392</v>
      </c>
      <c r="C6032" s="18">
        <f>+YEAR(datos_arg[[#This Row],[Fecha]])</f>
        <v>2021</v>
      </c>
      <c r="D6032" s="18">
        <f>+MONTH(datos_arg[[#This Row],[Fecha]])</f>
        <v>7</v>
      </c>
      <c r="E6032" s="14" t="s">
        <v>1015</v>
      </c>
      <c r="F6032" s="14" t="s">
        <v>403</v>
      </c>
      <c r="G6032" s="14" t="s">
        <v>5383</v>
      </c>
      <c r="H6032" s="14" t="s">
        <v>8103</v>
      </c>
      <c r="I6032" s="14" t="s">
        <v>8105</v>
      </c>
      <c r="J6032" s="14" t="s">
        <v>425</v>
      </c>
      <c r="K6032" s="14" t="s">
        <v>421</v>
      </c>
      <c r="L6032" s="14" t="s">
        <v>425</v>
      </c>
      <c r="M6032" s="14" t="s">
        <v>1421</v>
      </c>
      <c r="N6032" s="14" t="s">
        <v>2588</v>
      </c>
      <c r="O6032" s="14" t="s">
        <v>7484</v>
      </c>
      <c r="P6032" s="14" t="s">
        <v>7504</v>
      </c>
      <c r="Q6032" s="14">
        <v>100</v>
      </c>
      <c r="R6032" s="14" t="s">
        <v>5383</v>
      </c>
      <c r="S6032" s="14" t="s">
        <v>439</v>
      </c>
      <c r="T6032" s="35">
        <v>340.16</v>
      </c>
      <c r="U6032" s="14" t="s">
        <v>4</v>
      </c>
      <c r="V6032" s="14">
        <v>173.5</v>
      </c>
      <c r="W6032" s="16">
        <f>+IF(datos_arg[[#This Row],[Moneda]]="ARS",datos_arg[[#This Row],[Monto]],datos_arg[[#This Row],[Monto]]*datos_arg[[#This Row],[TC]])</f>
        <v>340.16</v>
      </c>
      <c r="X6032" s="16">
        <f>IFERROR(IF(datos_arg[[#This Row],[Moneda]]="USD",datos_arg[[#This Row],[Monto]],datos_arg[[#This Row],[Monto]]/datos_arg[[#This Row],[TC]]),0)</f>
        <v>1.9605763688760809</v>
      </c>
      <c r="Y6032" s="14"/>
    </row>
    <row r="6033" spans="1:25" ht="15" customHeight="1" x14ac:dyDescent="0.25">
      <c r="A6033" s="14">
        <f t="shared" si="94"/>
        <v>6030</v>
      </c>
      <c r="B6033" s="1">
        <v>44392</v>
      </c>
      <c r="C6033" s="18">
        <f>+YEAR(datos_arg[[#This Row],[Fecha]])</f>
        <v>2021</v>
      </c>
      <c r="D6033" s="18">
        <f>+MONTH(datos_arg[[#This Row],[Fecha]])</f>
        <v>7</v>
      </c>
      <c r="E6033" s="14" t="s">
        <v>1015</v>
      </c>
      <c r="F6033" s="14" t="s">
        <v>403</v>
      </c>
      <c r="G6033" s="14" t="s">
        <v>5383</v>
      </c>
      <c r="H6033" s="14" t="s">
        <v>8103</v>
      </c>
      <c r="I6033" s="14" t="s">
        <v>8105</v>
      </c>
      <c r="J6033" s="14" t="s">
        <v>425</v>
      </c>
      <c r="K6033" s="14" t="s">
        <v>421</v>
      </c>
      <c r="L6033" s="14" t="s">
        <v>425</v>
      </c>
      <c r="M6033" s="14" t="s">
        <v>2208</v>
      </c>
      <c r="N6033" s="14" t="s">
        <v>2588</v>
      </c>
      <c r="O6033" s="14" t="s">
        <v>7485</v>
      </c>
      <c r="P6033" s="14" t="s">
        <v>7504</v>
      </c>
      <c r="Q6033" s="14">
        <v>50</v>
      </c>
      <c r="R6033" s="14" t="s">
        <v>5383</v>
      </c>
      <c r="S6033" s="14" t="s">
        <v>439</v>
      </c>
      <c r="T6033" s="35">
        <v>72.900000000000006</v>
      </c>
      <c r="U6033" s="14" t="s">
        <v>4</v>
      </c>
      <c r="V6033" s="14">
        <v>173.5</v>
      </c>
      <c r="W6033" s="16">
        <f>+IF(datos_arg[[#This Row],[Moneda]]="ARS",datos_arg[[#This Row],[Monto]],datos_arg[[#This Row],[Monto]]*datos_arg[[#This Row],[TC]])</f>
        <v>72.900000000000006</v>
      </c>
      <c r="X6033" s="16">
        <f>IFERROR(IF(datos_arg[[#This Row],[Moneda]]="USD",datos_arg[[#This Row],[Monto]],datos_arg[[#This Row],[Monto]]/datos_arg[[#This Row],[TC]]),0)</f>
        <v>0.42017291066282425</v>
      </c>
      <c r="Y6033" s="14"/>
    </row>
    <row r="6034" spans="1:25" ht="15" customHeight="1" x14ac:dyDescent="0.25">
      <c r="A6034" s="14">
        <f t="shared" si="94"/>
        <v>6031</v>
      </c>
      <c r="B6034" s="1">
        <v>44392</v>
      </c>
      <c r="C6034" s="18">
        <f>+YEAR(datos_arg[[#This Row],[Fecha]])</f>
        <v>2021</v>
      </c>
      <c r="D6034" s="18">
        <f>+MONTH(datos_arg[[#This Row],[Fecha]])</f>
        <v>7</v>
      </c>
      <c r="E6034" s="14" t="s">
        <v>1015</v>
      </c>
      <c r="F6034" s="14" t="s">
        <v>403</v>
      </c>
      <c r="G6034" s="14" t="s">
        <v>5383</v>
      </c>
      <c r="H6034" s="14" t="s">
        <v>8103</v>
      </c>
      <c r="I6034" s="14" t="s">
        <v>8105</v>
      </c>
      <c r="J6034" s="14" t="s">
        <v>425</v>
      </c>
      <c r="K6034" s="14" t="s">
        <v>421</v>
      </c>
      <c r="L6034" s="14" t="s">
        <v>425</v>
      </c>
      <c r="M6034" s="14" t="s">
        <v>2208</v>
      </c>
      <c r="N6034" s="14" t="s">
        <v>2588</v>
      </c>
      <c r="O6034" s="14" t="s">
        <v>7486</v>
      </c>
      <c r="P6034" s="14" t="s">
        <v>7504</v>
      </c>
      <c r="Q6034" s="14">
        <v>50</v>
      </c>
      <c r="R6034" s="14" t="s">
        <v>5383</v>
      </c>
      <c r="S6034" s="14" t="s">
        <v>439</v>
      </c>
      <c r="T6034" s="35">
        <v>485.95</v>
      </c>
      <c r="U6034" s="14" t="s">
        <v>4</v>
      </c>
      <c r="V6034" s="14">
        <v>173.5</v>
      </c>
      <c r="W6034" s="16">
        <f>+IF(datos_arg[[#This Row],[Moneda]]="ARS",datos_arg[[#This Row],[Monto]],datos_arg[[#This Row],[Monto]]*datos_arg[[#This Row],[TC]])</f>
        <v>485.95</v>
      </c>
      <c r="X6034" s="16">
        <f>IFERROR(IF(datos_arg[[#This Row],[Moneda]]="USD",datos_arg[[#This Row],[Monto]],datos_arg[[#This Row],[Monto]]/datos_arg[[#This Row],[TC]]),0)</f>
        <v>2.800864553314121</v>
      </c>
      <c r="Y6034" s="14"/>
    </row>
    <row r="6035" spans="1:25" ht="15" customHeight="1" x14ac:dyDescent="0.25">
      <c r="A6035" s="14">
        <f t="shared" si="94"/>
        <v>6032</v>
      </c>
      <c r="B6035" s="1">
        <v>44392</v>
      </c>
      <c r="C6035" s="18">
        <f>+YEAR(datos_arg[[#This Row],[Fecha]])</f>
        <v>2021</v>
      </c>
      <c r="D6035" s="18">
        <f>+MONTH(datos_arg[[#This Row],[Fecha]])</f>
        <v>7</v>
      </c>
      <c r="E6035" s="14" t="s">
        <v>1015</v>
      </c>
      <c r="F6035" s="14" t="s">
        <v>403</v>
      </c>
      <c r="G6035" s="14" t="s">
        <v>5383</v>
      </c>
      <c r="H6035" s="14" t="s">
        <v>8103</v>
      </c>
      <c r="I6035" s="14" t="s">
        <v>8105</v>
      </c>
      <c r="J6035" s="14" t="s">
        <v>425</v>
      </c>
      <c r="K6035" s="14" t="s">
        <v>421</v>
      </c>
      <c r="L6035" s="14" t="s">
        <v>425</v>
      </c>
      <c r="M6035" s="14" t="s">
        <v>2208</v>
      </c>
      <c r="N6035" s="14" t="s">
        <v>2588</v>
      </c>
      <c r="O6035" s="14" t="s">
        <v>7487</v>
      </c>
      <c r="P6035" s="14" t="s">
        <v>7504</v>
      </c>
      <c r="Q6035" s="14">
        <v>50</v>
      </c>
      <c r="R6035" s="14" t="s">
        <v>5383</v>
      </c>
      <c r="S6035" s="14" t="s">
        <v>439</v>
      </c>
      <c r="T6035" s="35">
        <v>87.47</v>
      </c>
      <c r="U6035" s="14" t="s">
        <v>4</v>
      </c>
      <c r="V6035" s="14">
        <v>173.5</v>
      </c>
      <c r="W6035" s="16">
        <f>+IF(datos_arg[[#This Row],[Moneda]]="ARS",datos_arg[[#This Row],[Monto]],datos_arg[[#This Row],[Monto]]*datos_arg[[#This Row],[TC]])</f>
        <v>87.47</v>
      </c>
      <c r="X6035" s="16">
        <f>IFERROR(IF(datos_arg[[#This Row],[Moneda]]="USD",datos_arg[[#This Row],[Monto]],datos_arg[[#This Row],[Monto]]/datos_arg[[#This Row],[TC]]),0)</f>
        <v>0.50414985590778094</v>
      </c>
      <c r="Y6035" s="14"/>
    </row>
    <row r="6036" spans="1:25" ht="15" customHeight="1" x14ac:dyDescent="0.25">
      <c r="A6036" s="14">
        <f t="shared" si="94"/>
        <v>6033</v>
      </c>
      <c r="B6036" s="1">
        <v>44392</v>
      </c>
      <c r="C6036" s="18">
        <f>+YEAR(datos_arg[[#This Row],[Fecha]])</f>
        <v>2021</v>
      </c>
      <c r="D6036" s="18">
        <f>+MONTH(datos_arg[[#This Row],[Fecha]])</f>
        <v>7</v>
      </c>
      <c r="E6036" s="14" t="s">
        <v>1015</v>
      </c>
      <c r="F6036" s="14" t="s">
        <v>403</v>
      </c>
      <c r="G6036" s="14" t="s">
        <v>5383</v>
      </c>
      <c r="H6036" s="14" t="s">
        <v>8103</v>
      </c>
      <c r="I6036" s="14" t="s">
        <v>8105</v>
      </c>
      <c r="J6036" s="14" t="s">
        <v>425</v>
      </c>
      <c r="K6036" s="14" t="s">
        <v>421</v>
      </c>
      <c r="L6036" s="14" t="s">
        <v>425</v>
      </c>
      <c r="M6036" s="14" t="s">
        <v>2208</v>
      </c>
      <c r="N6036" s="14" t="s">
        <v>2588</v>
      </c>
      <c r="O6036" s="14" t="s">
        <v>7488</v>
      </c>
      <c r="P6036" s="14" t="s">
        <v>7504</v>
      </c>
      <c r="Q6036" s="14">
        <v>50</v>
      </c>
      <c r="R6036" s="14" t="s">
        <v>5383</v>
      </c>
      <c r="S6036" s="14" t="s">
        <v>439</v>
      </c>
      <c r="T6036" s="35">
        <v>534.54</v>
      </c>
      <c r="U6036" s="14" t="s">
        <v>4</v>
      </c>
      <c r="V6036" s="14">
        <v>173.5</v>
      </c>
      <c r="W6036" s="16">
        <f>+IF(datos_arg[[#This Row],[Moneda]]="ARS",datos_arg[[#This Row],[Monto]],datos_arg[[#This Row],[Monto]]*datos_arg[[#This Row],[TC]])</f>
        <v>534.54</v>
      </c>
      <c r="X6036" s="16">
        <f>IFERROR(IF(datos_arg[[#This Row],[Moneda]]="USD",datos_arg[[#This Row],[Monto]],datos_arg[[#This Row],[Monto]]/datos_arg[[#This Row],[TC]]),0)</f>
        <v>3.0809221902017287</v>
      </c>
      <c r="Y6036" s="14"/>
    </row>
    <row r="6037" spans="1:25" ht="15" customHeight="1" x14ac:dyDescent="0.25">
      <c r="A6037" s="14">
        <f t="shared" si="94"/>
        <v>6034</v>
      </c>
      <c r="B6037" s="1">
        <v>44392</v>
      </c>
      <c r="C6037" s="18">
        <f>+YEAR(datos_arg[[#This Row],[Fecha]])</f>
        <v>2021</v>
      </c>
      <c r="D6037" s="18">
        <f>+MONTH(datos_arg[[#This Row],[Fecha]])</f>
        <v>7</v>
      </c>
      <c r="E6037" s="14" t="s">
        <v>5358</v>
      </c>
      <c r="F6037" s="14" t="s">
        <v>85</v>
      </c>
      <c r="G6037" s="14"/>
      <c r="H6037" s="14" t="s">
        <v>8103</v>
      </c>
      <c r="I6037" s="14" t="s">
        <v>8105</v>
      </c>
      <c r="J6037" s="14" t="s">
        <v>425</v>
      </c>
      <c r="K6037" s="14" t="s">
        <v>421</v>
      </c>
      <c r="L6037" s="14" t="s">
        <v>425</v>
      </c>
      <c r="M6037" s="14" t="s">
        <v>7489</v>
      </c>
      <c r="N6037" s="14" t="s">
        <v>2588</v>
      </c>
      <c r="O6037" s="14" t="s">
        <v>7490</v>
      </c>
      <c r="P6037" s="14" t="s">
        <v>7504</v>
      </c>
      <c r="Q6037" s="14">
        <v>1</v>
      </c>
      <c r="R6037" s="14" t="s">
        <v>85</v>
      </c>
      <c r="S6037" s="14" t="s">
        <v>439</v>
      </c>
      <c r="T6037" s="35">
        <v>602.57000000000005</v>
      </c>
      <c r="U6037" s="14" t="s">
        <v>4</v>
      </c>
      <c r="V6037" s="14">
        <v>173.5</v>
      </c>
      <c r="W6037" s="16">
        <f>+IF(datos_arg[[#This Row],[Moneda]]="ARS",datos_arg[[#This Row],[Monto]],datos_arg[[#This Row],[Monto]]*datos_arg[[#This Row],[TC]])</f>
        <v>602.57000000000005</v>
      </c>
      <c r="X6037" s="16">
        <f>IFERROR(IF(datos_arg[[#This Row],[Moneda]]="USD",datos_arg[[#This Row],[Monto]],datos_arg[[#This Row],[Monto]]/datos_arg[[#This Row],[TC]]),0)</f>
        <v>3.473025936599424</v>
      </c>
      <c r="Y6037" s="14"/>
    </row>
    <row r="6038" spans="1:25" ht="15" customHeight="1" x14ac:dyDescent="0.25">
      <c r="A6038" s="14">
        <f t="shared" si="94"/>
        <v>6035</v>
      </c>
      <c r="B6038" s="1">
        <v>44392</v>
      </c>
      <c r="C6038" s="18">
        <f>+YEAR(datos_arg[[#This Row],[Fecha]])</f>
        <v>2021</v>
      </c>
      <c r="D6038" s="18">
        <f>+MONTH(datos_arg[[#This Row],[Fecha]])</f>
        <v>7</v>
      </c>
      <c r="E6038" s="14" t="s">
        <v>5358</v>
      </c>
      <c r="F6038" s="14" t="s">
        <v>85</v>
      </c>
      <c r="G6038" s="14"/>
      <c r="H6038" s="14" t="s">
        <v>8103</v>
      </c>
      <c r="I6038" s="14" t="s">
        <v>8105</v>
      </c>
      <c r="J6038" s="14" t="s">
        <v>425</v>
      </c>
      <c r="K6038" s="14" t="s">
        <v>421</v>
      </c>
      <c r="L6038" s="14" t="s">
        <v>425</v>
      </c>
      <c r="M6038" s="14" t="s">
        <v>7489</v>
      </c>
      <c r="N6038" s="14" t="s">
        <v>2588</v>
      </c>
      <c r="O6038" s="14" t="s">
        <v>7491</v>
      </c>
      <c r="P6038" s="14" t="s">
        <v>7504</v>
      </c>
      <c r="Q6038" s="14">
        <v>1</v>
      </c>
      <c r="R6038" s="14" t="s">
        <v>85</v>
      </c>
      <c r="S6038" s="14" t="s">
        <v>439</v>
      </c>
      <c r="T6038" s="35">
        <v>1214.8599999999999</v>
      </c>
      <c r="U6038" s="14" t="s">
        <v>4</v>
      </c>
      <c r="V6038" s="14">
        <v>173.5</v>
      </c>
      <c r="W6038" s="16">
        <f>+IF(datos_arg[[#This Row],[Moneda]]="ARS",datos_arg[[#This Row],[Monto]],datos_arg[[#This Row],[Monto]]*datos_arg[[#This Row],[TC]])</f>
        <v>1214.8599999999999</v>
      </c>
      <c r="X6038" s="16">
        <f>IFERROR(IF(datos_arg[[#This Row],[Moneda]]="USD",datos_arg[[#This Row],[Monto]],datos_arg[[#This Row],[Monto]]/datos_arg[[#This Row],[TC]]),0)</f>
        <v>7.0020749279538901</v>
      </c>
      <c r="Y6038" s="14"/>
    </row>
    <row r="6039" spans="1:25" ht="15" customHeight="1" x14ac:dyDescent="0.25">
      <c r="A6039" s="14">
        <f t="shared" si="94"/>
        <v>6036</v>
      </c>
      <c r="B6039" s="1">
        <v>44392</v>
      </c>
      <c r="C6039" s="18">
        <f>+YEAR(datos_arg[[#This Row],[Fecha]])</f>
        <v>2021</v>
      </c>
      <c r="D6039" s="18">
        <f>+MONTH(datos_arg[[#This Row],[Fecha]])</f>
        <v>7</v>
      </c>
      <c r="E6039" s="14" t="s">
        <v>5358</v>
      </c>
      <c r="F6039" s="14" t="s">
        <v>85</v>
      </c>
      <c r="G6039" s="14"/>
      <c r="H6039" s="14" t="s">
        <v>8103</v>
      </c>
      <c r="I6039" s="14" t="s">
        <v>8105</v>
      </c>
      <c r="J6039" s="14" t="s">
        <v>425</v>
      </c>
      <c r="K6039" s="14" t="s">
        <v>421</v>
      </c>
      <c r="L6039" s="14" t="s">
        <v>425</v>
      </c>
      <c r="M6039" s="14" t="s">
        <v>7489</v>
      </c>
      <c r="N6039" s="14" t="s">
        <v>2588</v>
      </c>
      <c r="O6039" s="14" t="s">
        <v>7492</v>
      </c>
      <c r="P6039" s="14" t="s">
        <v>7504</v>
      </c>
      <c r="Q6039" s="14">
        <v>1</v>
      </c>
      <c r="R6039" s="14" t="s">
        <v>85</v>
      </c>
      <c r="S6039" s="14" t="s">
        <v>439</v>
      </c>
      <c r="T6039" s="35">
        <v>6200.67</v>
      </c>
      <c r="U6039" s="14" t="s">
        <v>4</v>
      </c>
      <c r="V6039" s="14">
        <v>173.5</v>
      </c>
      <c r="W6039" s="16">
        <f>+IF(datos_arg[[#This Row],[Moneda]]="ARS",datos_arg[[#This Row],[Monto]],datos_arg[[#This Row],[Monto]]*datos_arg[[#This Row],[TC]])</f>
        <v>6200.67</v>
      </c>
      <c r="X6039" s="16">
        <f>IFERROR(IF(datos_arg[[#This Row],[Moneda]]="USD",datos_arg[[#This Row],[Monto]],datos_arg[[#This Row],[Monto]]/datos_arg[[#This Row],[TC]]),0)</f>
        <v>35.738731988472622</v>
      </c>
      <c r="Y6039" s="14"/>
    </row>
    <row r="6040" spans="1:25" ht="15" customHeight="1" x14ac:dyDescent="0.25">
      <c r="A6040" s="14">
        <f t="shared" si="94"/>
        <v>6037</v>
      </c>
      <c r="B6040" s="1">
        <v>44392</v>
      </c>
      <c r="C6040" s="18">
        <f>+YEAR(datos_arg[[#This Row],[Fecha]])</f>
        <v>2021</v>
      </c>
      <c r="D6040" s="18">
        <f>+MONTH(datos_arg[[#This Row],[Fecha]])</f>
        <v>7</v>
      </c>
      <c r="E6040" s="14" t="s">
        <v>5358</v>
      </c>
      <c r="F6040" s="14" t="s">
        <v>85</v>
      </c>
      <c r="G6040" s="14"/>
      <c r="H6040" s="14" t="s">
        <v>8103</v>
      </c>
      <c r="I6040" s="14" t="s">
        <v>8105</v>
      </c>
      <c r="J6040" s="14" t="s">
        <v>425</v>
      </c>
      <c r="K6040" s="14" t="s">
        <v>421</v>
      </c>
      <c r="L6040" s="14" t="s">
        <v>425</v>
      </c>
      <c r="M6040" s="14" t="s">
        <v>7489</v>
      </c>
      <c r="N6040" s="14" t="s">
        <v>2588</v>
      </c>
      <c r="O6040" s="14" t="s">
        <v>7493</v>
      </c>
      <c r="P6040" s="14" t="s">
        <v>7504</v>
      </c>
      <c r="Q6040" s="14">
        <v>1</v>
      </c>
      <c r="R6040" s="14" t="s">
        <v>85</v>
      </c>
      <c r="S6040" s="14" t="s">
        <v>439</v>
      </c>
      <c r="T6040" s="35">
        <v>534.54</v>
      </c>
      <c r="U6040" s="14" t="s">
        <v>4</v>
      </c>
      <c r="V6040" s="14">
        <v>173.5</v>
      </c>
      <c r="W6040" s="16">
        <f>+IF(datos_arg[[#This Row],[Moneda]]="ARS",datos_arg[[#This Row],[Monto]],datos_arg[[#This Row],[Monto]]*datos_arg[[#This Row],[TC]])</f>
        <v>534.54</v>
      </c>
      <c r="X6040" s="16">
        <f>IFERROR(IF(datos_arg[[#This Row],[Moneda]]="USD",datos_arg[[#This Row],[Monto]],datos_arg[[#This Row],[Monto]]/datos_arg[[#This Row],[TC]]),0)</f>
        <v>3.0809221902017287</v>
      </c>
      <c r="Y6040" s="14"/>
    </row>
    <row r="6041" spans="1:25" ht="15" customHeight="1" x14ac:dyDescent="0.25">
      <c r="A6041" s="14">
        <f t="shared" si="94"/>
        <v>6038</v>
      </c>
      <c r="B6041" s="1">
        <v>44392</v>
      </c>
      <c r="C6041" s="18">
        <f>+YEAR(datos_arg[[#This Row],[Fecha]])</f>
        <v>2021</v>
      </c>
      <c r="D6041" s="18">
        <f>+MONTH(datos_arg[[#This Row],[Fecha]])</f>
        <v>7</v>
      </c>
      <c r="E6041" s="14" t="s">
        <v>5358</v>
      </c>
      <c r="F6041" s="14" t="s">
        <v>85</v>
      </c>
      <c r="G6041" s="14"/>
      <c r="H6041" s="14" t="s">
        <v>8103</v>
      </c>
      <c r="I6041" s="14" t="s">
        <v>8105</v>
      </c>
      <c r="J6041" s="14" t="s">
        <v>425</v>
      </c>
      <c r="K6041" s="14" t="s">
        <v>421</v>
      </c>
      <c r="L6041" s="14" t="s">
        <v>425</v>
      </c>
      <c r="M6041" s="14" t="s">
        <v>7489</v>
      </c>
      <c r="N6041" s="14" t="s">
        <v>2588</v>
      </c>
      <c r="O6041" s="14" t="s">
        <v>7494</v>
      </c>
      <c r="P6041" s="14" t="s">
        <v>7504</v>
      </c>
      <c r="Q6041" s="14">
        <v>1</v>
      </c>
      <c r="R6041" s="14" t="s">
        <v>85</v>
      </c>
      <c r="S6041" s="14" t="s">
        <v>439</v>
      </c>
      <c r="T6041" s="35">
        <v>1166.27</v>
      </c>
      <c r="U6041" s="14" t="s">
        <v>4</v>
      </c>
      <c r="V6041" s="14">
        <v>173.5</v>
      </c>
      <c r="W6041" s="16">
        <f>+IF(datos_arg[[#This Row],[Moneda]]="ARS",datos_arg[[#This Row],[Monto]],datos_arg[[#This Row],[Monto]]*datos_arg[[#This Row],[TC]])</f>
        <v>1166.27</v>
      </c>
      <c r="X6041" s="16">
        <f>IFERROR(IF(datos_arg[[#This Row],[Moneda]]="USD",datos_arg[[#This Row],[Monto]],datos_arg[[#This Row],[Monto]]/datos_arg[[#This Row],[TC]]),0)</f>
        <v>6.7220172910662823</v>
      </c>
      <c r="Y6041" s="14"/>
    </row>
    <row r="6042" spans="1:25" ht="15" customHeight="1" x14ac:dyDescent="0.25">
      <c r="A6042" s="14">
        <f t="shared" si="94"/>
        <v>6039</v>
      </c>
      <c r="B6042" s="1">
        <v>44392</v>
      </c>
      <c r="C6042" s="18">
        <f>+YEAR(datos_arg[[#This Row],[Fecha]])</f>
        <v>2021</v>
      </c>
      <c r="D6042" s="18">
        <f>+MONTH(datos_arg[[#This Row],[Fecha]])</f>
        <v>7</v>
      </c>
      <c r="E6042" s="14" t="s">
        <v>5358</v>
      </c>
      <c r="F6042" s="14" t="s">
        <v>85</v>
      </c>
      <c r="G6042" s="14"/>
      <c r="H6042" s="14" t="s">
        <v>8103</v>
      </c>
      <c r="I6042" s="14" t="s">
        <v>8105</v>
      </c>
      <c r="J6042" s="14" t="s">
        <v>425</v>
      </c>
      <c r="K6042" s="14" t="s">
        <v>421</v>
      </c>
      <c r="L6042" s="14" t="s">
        <v>425</v>
      </c>
      <c r="M6042" s="14" t="s">
        <v>7489</v>
      </c>
      <c r="N6042" s="14" t="s">
        <v>2588</v>
      </c>
      <c r="O6042" s="14" t="s">
        <v>7495</v>
      </c>
      <c r="P6042" s="14" t="s">
        <v>7504</v>
      </c>
      <c r="Q6042" s="14">
        <v>1</v>
      </c>
      <c r="R6042" s="14" t="s">
        <v>85</v>
      </c>
      <c r="S6042" s="14" t="s">
        <v>439</v>
      </c>
      <c r="T6042" s="35">
        <v>5928.54</v>
      </c>
      <c r="U6042" s="14" t="s">
        <v>4</v>
      </c>
      <c r="V6042" s="14">
        <v>173.5</v>
      </c>
      <c r="W6042" s="16">
        <f>+IF(datos_arg[[#This Row],[Moneda]]="ARS",datos_arg[[#This Row],[Monto]],datos_arg[[#This Row],[Monto]]*datos_arg[[#This Row],[TC]])</f>
        <v>5928.54</v>
      </c>
      <c r="X6042" s="16">
        <f>IFERROR(IF(datos_arg[[#This Row],[Moneda]]="USD",datos_arg[[#This Row],[Monto]],datos_arg[[#This Row],[Monto]]/datos_arg[[#This Row],[TC]]),0)</f>
        <v>34.170259365994234</v>
      </c>
      <c r="Y6042" s="14"/>
    </row>
    <row r="6043" spans="1:25" ht="15" customHeight="1" x14ac:dyDescent="0.25">
      <c r="A6043" s="14">
        <f t="shared" si="94"/>
        <v>6040</v>
      </c>
      <c r="B6043" s="1">
        <v>44392</v>
      </c>
      <c r="C6043" s="18">
        <f>+YEAR(datos_arg[[#This Row],[Fecha]])</f>
        <v>2021</v>
      </c>
      <c r="D6043" s="18">
        <f>+MONTH(datos_arg[[#This Row],[Fecha]])</f>
        <v>7</v>
      </c>
      <c r="E6043" s="14" t="s">
        <v>617</v>
      </c>
      <c r="F6043" s="14" t="s">
        <v>8101</v>
      </c>
      <c r="G6043" s="14"/>
      <c r="H6043" s="14" t="s">
        <v>8103</v>
      </c>
      <c r="I6043" s="14" t="s">
        <v>8105</v>
      </c>
      <c r="J6043" s="14" t="s">
        <v>425</v>
      </c>
      <c r="K6043" s="14" t="s">
        <v>421</v>
      </c>
      <c r="L6043" s="14" t="s">
        <v>425</v>
      </c>
      <c r="M6043" s="14" t="s">
        <v>2982</v>
      </c>
      <c r="N6043" s="14" t="s">
        <v>2588</v>
      </c>
      <c r="O6043" s="14" t="s">
        <v>7496</v>
      </c>
      <c r="P6043" s="14" t="s">
        <v>7504</v>
      </c>
      <c r="Q6043" s="14">
        <v>1</v>
      </c>
      <c r="R6043" s="14" t="s">
        <v>8101</v>
      </c>
      <c r="S6043" s="14" t="s">
        <v>439</v>
      </c>
      <c r="T6043" s="35">
        <v>728.92</v>
      </c>
      <c r="U6043" s="14" t="s">
        <v>4</v>
      </c>
      <c r="V6043" s="14">
        <v>173.5</v>
      </c>
      <c r="W6043" s="16">
        <f>+IF(datos_arg[[#This Row],[Moneda]]="ARS",datos_arg[[#This Row],[Monto]],datos_arg[[#This Row],[Monto]]*datos_arg[[#This Row],[TC]])</f>
        <v>728.92</v>
      </c>
      <c r="X6043" s="16">
        <f>IFERROR(IF(datos_arg[[#This Row],[Moneda]]="USD",datos_arg[[#This Row],[Monto]],datos_arg[[#This Row],[Monto]]/datos_arg[[#This Row],[TC]]),0)</f>
        <v>4.2012680115273771</v>
      </c>
      <c r="Y6043" s="14"/>
    </row>
    <row r="6044" spans="1:25" ht="15" customHeight="1" x14ac:dyDescent="0.25">
      <c r="A6044" s="14">
        <f t="shared" si="94"/>
        <v>6041</v>
      </c>
      <c r="B6044" s="1">
        <v>44392</v>
      </c>
      <c r="C6044" s="18">
        <f>+YEAR(datos_arg[[#This Row],[Fecha]])</f>
        <v>2021</v>
      </c>
      <c r="D6044" s="18">
        <f>+MONTH(datos_arg[[#This Row],[Fecha]])</f>
        <v>7</v>
      </c>
      <c r="E6044" s="14" t="s">
        <v>617</v>
      </c>
      <c r="F6044" s="14" t="s">
        <v>8101</v>
      </c>
      <c r="G6044" s="14"/>
      <c r="H6044" s="14" t="s">
        <v>8103</v>
      </c>
      <c r="I6044" s="14" t="s">
        <v>8105</v>
      </c>
      <c r="J6044" s="14" t="s">
        <v>425</v>
      </c>
      <c r="K6044" s="14" t="s">
        <v>421</v>
      </c>
      <c r="L6044" s="14" t="s">
        <v>425</v>
      </c>
      <c r="M6044" s="14" t="s">
        <v>2982</v>
      </c>
      <c r="N6044" s="14" t="s">
        <v>2588</v>
      </c>
      <c r="O6044" s="14" t="s">
        <v>7497</v>
      </c>
      <c r="P6044" s="14" t="s">
        <v>7504</v>
      </c>
      <c r="Q6044" s="14">
        <v>1</v>
      </c>
      <c r="R6044" s="14" t="s">
        <v>8101</v>
      </c>
      <c r="S6044" s="14" t="s">
        <v>439</v>
      </c>
      <c r="T6044" s="35">
        <v>1069.08</v>
      </c>
      <c r="U6044" s="14" t="s">
        <v>4</v>
      </c>
      <c r="V6044" s="14">
        <v>173.5</v>
      </c>
      <c r="W6044" s="16">
        <f>+IF(datos_arg[[#This Row],[Moneda]]="ARS",datos_arg[[#This Row],[Monto]],datos_arg[[#This Row],[Monto]]*datos_arg[[#This Row],[TC]])</f>
        <v>1069.08</v>
      </c>
      <c r="X6044" s="16">
        <f>IFERROR(IF(datos_arg[[#This Row],[Moneda]]="USD",datos_arg[[#This Row],[Monto]],datos_arg[[#This Row],[Monto]]/datos_arg[[#This Row],[TC]]),0)</f>
        <v>6.1618443804034575</v>
      </c>
      <c r="Y6044" s="14"/>
    </row>
    <row r="6045" spans="1:25" ht="15" customHeight="1" x14ac:dyDescent="0.25">
      <c r="A6045" s="14">
        <f t="shared" si="94"/>
        <v>6042</v>
      </c>
      <c r="B6045" s="1">
        <v>44392</v>
      </c>
      <c r="C6045" s="18">
        <f>+YEAR(datos_arg[[#This Row],[Fecha]])</f>
        <v>2021</v>
      </c>
      <c r="D6045" s="18">
        <f>+MONTH(datos_arg[[#This Row],[Fecha]])</f>
        <v>7</v>
      </c>
      <c r="E6045" s="14" t="s">
        <v>617</v>
      </c>
      <c r="F6045" s="14" t="s">
        <v>8101</v>
      </c>
      <c r="G6045" s="14"/>
      <c r="H6045" s="14" t="s">
        <v>8103</v>
      </c>
      <c r="I6045" s="14" t="s">
        <v>8105</v>
      </c>
      <c r="J6045" s="14" t="s">
        <v>425</v>
      </c>
      <c r="K6045" s="14" t="s">
        <v>421</v>
      </c>
      <c r="L6045" s="14" t="s">
        <v>425</v>
      </c>
      <c r="M6045" s="14" t="s">
        <v>7498</v>
      </c>
      <c r="N6045" s="14" t="s">
        <v>2588</v>
      </c>
      <c r="O6045" s="14" t="s">
        <v>7499</v>
      </c>
      <c r="P6045" s="14" t="s">
        <v>7504</v>
      </c>
      <c r="Q6045" s="14">
        <v>1</v>
      </c>
      <c r="R6045" s="14" t="s">
        <v>8101</v>
      </c>
      <c r="S6045" s="14" t="s">
        <v>439</v>
      </c>
      <c r="T6045" s="35">
        <v>1943.78</v>
      </c>
      <c r="U6045" s="14" t="s">
        <v>4</v>
      </c>
      <c r="V6045" s="14">
        <v>173.5</v>
      </c>
      <c r="W6045" s="16">
        <f>+IF(datos_arg[[#This Row],[Moneda]]="ARS",datos_arg[[#This Row],[Monto]],datos_arg[[#This Row],[Monto]]*datos_arg[[#This Row],[TC]])</f>
        <v>1943.78</v>
      </c>
      <c r="X6045" s="16">
        <f>IFERROR(IF(datos_arg[[#This Row],[Moneda]]="USD",datos_arg[[#This Row],[Monto]],datos_arg[[#This Row],[Monto]]/datos_arg[[#This Row],[TC]]),0)</f>
        <v>11.203342939481267</v>
      </c>
      <c r="Y6045" s="14"/>
    </row>
    <row r="6046" spans="1:25" ht="15" customHeight="1" x14ac:dyDescent="0.25">
      <c r="A6046" s="14">
        <f t="shared" si="94"/>
        <v>6043</v>
      </c>
      <c r="B6046" s="1">
        <v>44392</v>
      </c>
      <c r="C6046" s="18">
        <f>+YEAR(datos_arg[[#This Row],[Fecha]])</f>
        <v>2021</v>
      </c>
      <c r="D6046" s="18">
        <f>+MONTH(datos_arg[[#This Row],[Fecha]])</f>
        <v>7</v>
      </c>
      <c r="E6046" s="14" t="s">
        <v>617</v>
      </c>
      <c r="F6046" s="14" t="s">
        <v>8101</v>
      </c>
      <c r="G6046" s="14"/>
      <c r="H6046" s="14" t="s">
        <v>8103</v>
      </c>
      <c r="I6046" s="14" t="s">
        <v>8105</v>
      </c>
      <c r="J6046" s="14" t="s">
        <v>425</v>
      </c>
      <c r="K6046" s="14" t="s">
        <v>421</v>
      </c>
      <c r="L6046" s="14" t="s">
        <v>425</v>
      </c>
      <c r="M6046" s="14" t="s">
        <v>7498</v>
      </c>
      <c r="N6046" s="14" t="s">
        <v>2588</v>
      </c>
      <c r="O6046" s="14" t="s">
        <v>7500</v>
      </c>
      <c r="P6046" s="14" t="s">
        <v>7504</v>
      </c>
      <c r="Q6046" s="14">
        <v>1</v>
      </c>
      <c r="R6046" s="14" t="s">
        <v>8101</v>
      </c>
      <c r="S6046" s="14" t="s">
        <v>439</v>
      </c>
      <c r="T6046" s="35">
        <v>2526.92</v>
      </c>
      <c r="U6046" s="14" t="s">
        <v>4</v>
      </c>
      <c r="V6046" s="14">
        <v>173.5</v>
      </c>
      <c r="W6046" s="16">
        <f>+IF(datos_arg[[#This Row],[Moneda]]="ARS",datos_arg[[#This Row],[Monto]],datos_arg[[#This Row],[Monto]]*datos_arg[[#This Row],[TC]])</f>
        <v>2526.92</v>
      </c>
      <c r="X6046" s="16">
        <f>IFERROR(IF(datos_arg[[#This Row],[Moneda]]="USD",datos_arg[[#This Row],[Monto]],datos_arg[[#This Row],[Monto]]/datos_arg[[#This Row],[TC]]),0)</f>
        <v>14.564380403458214</v>
      </c>
      <c r="Y6046" s="14"/>
    </row>
    <row r="6047" spans="1:25" ht="15" customHeight="1" x14ac:dyDescent="0.25">
      <c r="A6047" s="14">
        <f t="shared" si="94"/>
        <v>6044</v>
      </c>
      <c r="B6047" s="1">
        <v>44392</v>
      </c>
      <c r="C6047" s="18">
        <f>+YEAR(datos_arg[[#This Row],[Fecha]])</f>
        <v>2021</v>
      </c>
      <c r="D6047" s="18">
        <f>+MONTH(datos_arg[[#This Row],[Fecha]])</f>
        <v>7</v>
      </c>
      <c r="E6047" s="14" t="s">
        <v>1015</v>
      </c>
      <c r="F6047" s="14" t="s">
        <v>403</v>
      </c>
      <c r="G6047" s="14" t="s">
        <v>5383</v>
      </c>
      <c r="H6047" s="14" t="s">
        <v>8103</v>
      </c>
      <c r="I6047" s="14" t="s">
        <v>8105</v>
      </c>
      <c r="J6047" s="14" t="s">
        <v>425</v>
      </c>
      <c r="K6047" s="14" t="s">
        <v>421</v>
      </c>
      <c r="L6047" s="14" t="s">
        <v>425</v>
      </c>
      <c r="M6047" s="14" t="s">
        <v>1419</v>
      </c>
      <c r="N6047" s="14" t="s">
        <v>2588</v>
      </c>
      <c r="O6047" s="14" t="s">
        <v>7501</v>
      </c>
      <c r="P6047" s="14" t="s">
        <v>7504</v>
      </c>
      <c r="Q6047" s="14">
        <v>156</v>
      </c>
      <c r="R6047" s="14" t="s">
        <v>5383</v>
      </c>
      <c r="S6047" s="14" t="s">
        <v>439</v>
      </c>
      <c r="T6047" s="35">
        <v>2274.23</v>
      </c>
      <c r="U6047" s="14" t="s">
        <v>4</v>
      </c>
      <c r="V6047" s="14">
        <v>173.5</v>
      </c>
      <c r="W6047" s="16">
        <f>+IF(datos_arg[[#This Row],[Moneda]]="ARS",datos_arg[[#This Row],[Monto]],datos_arg[[#This Row],[Monto]]*datos_arg[[#This Row],[TC]])</f>
        <v>2274.23</v>
      </c>
      <c r="X6047" s="16">
        <f>IFERROR(IF(datos_arg[[#This Row],[Moneda]]="USD",datos_arg[[#This Row],[Monto]],datos_arg[[#This Row],[Monto]]/datos_arg[[#This Row],[TC]]),0)</f>
        <v>13.107953890489913</v>
      </c>
      <c r="Y6047" s="14"/>
    </row>
    <row r="6048" spans="1:25" ht="15" customHeight="1" x14ac:dyDescent="0.25">
      <c r="A6048" s="14">
        <f t="shared" si="94"/>
        <v>6045</v>
      </c>
      <c r="B6048" s="1">
        <v>44392</v>
      </c>
      <c r="C6048" s="18">
        <f>+YEAR(datos_arg[[#This Row],[Fecha]])</f>
        <v>2021</v>
      </c>
      <c r="D6048" s="18">
        <f>+MONTH(datos_arg[[#This Row],[Fecha]])</f>
        <v>7</v>
      </c>
      <c r="E6048" s="14" t="s">
        <v>5358</v>
      </c>
      <c r="F6048" s="14" t="s">
        <v>85</v>
      </c>
      <c r="G6048" s="14"/>
      <c r="H6048" s="14" t="s">
        <v>8103</v>
      </c>
      <c r="I6048" s="14" t="s">
        <v>8105</v>
      </c>
      <c r="J6048" s="14" t="s">
        <v>425</v>
      </c>
      <c r="K6048" s="14" t="s">
        <v>421</v>
      </c>
      <c r="L6048" s="14" t="s">
        <v>425</v>
      </c>
      <c r="M6048" s="14" t="s">
        <v>5010</v>
      </c>
      <c r="N6048" s="14" t="s">
        <v>2588</v>
      </c>
      <c r="O6048" s="14" t="s">
        <v>7502</v>
      </c>
      <c r="P6048" s="14" t="s">
        <v>7504</v>
      </c>
      <c r="Q6048" s="14">
        <v>1</v>
      </c>
      <c r="R6048" s="14" t="s">
        <v>85</v>
      </c>
      <c r="S6048" s="14" t="s">
        <v>439</v>
      </c>
      <c r="T6048" s="35">
        <v>1900</v>
      </c>
      <c r="U6048" s="14" t="s">
        <v>4</v>
      </c>
      <c r="V6048" s="14">
        <v>173.5</v>
      </c>
      <c r="W6048" s="16">
        <f>+IF(datos_arg[[#This Row],[Moneda]]="ARS",datos_arg[[#This Row],[Monto]],datos_arg[[#This Row],[Monto]]*datos_arg[[#This Row],[TC]])</f>
        <v>1900</v>
      </c>
      <c r="X6048" s="16">
        <f>IFERROR(IF(datos_arg[[#This Row],[Moneda]]="USD",datos_arg[[#This Row],[Monto]],datos_arg[[#This Row],[Monto]]/datos_arg[[#This Row],[TC]]),0)</f>
        <v>10.951008645533141</v>
      </c>
      <c r="Y6048" s="14"/>
    </row>
    <row r="6049" spans="1:25" ht="15" customHeight="1" x14ac:dyDescent="0.25">
      <c r="A6049" s="14">
        <f t="shared" si="94"/>
        <v>6046</v>
      </c>
      <c r="B6049" s="1">
        <v>44392</v>
      </c>
      <c r="C6049" s="18">
        <f>+YEAR(datos_arg[[#This Row],[Fecha]])</f>
        <v>2021</v>
      </c>
      <c r="D6049" s="18">
        <f>+MONTH(datos_arg[[#This Row],[Fecha]])</f>
        <v>7</v>
      </c>
      <c r="E6049" s="14" t="s">
        <v>1015</v>
      </c>
      <c r="F6049" s="14" t="s">
        <v>403</v>
      </c>
      <c r="G6049" s="14" t="s">
        <v>5383</v>
      </c>
      <c r="H6049" s="14" t="s">
        <v>8103</v>
      </c>
      <c r="I6049" s="14" t="s">
        <v>8105</v>
      </c>
      <c r="J6049" s="14" t="s">
        <v>425</v>
      </c>
      <c r="K6049" s="14" t="s">
        <v>421</v>
      </c>
      <c r="L6049" s="14" t="s">
        <v>425</v>
      </c>
      <c r="M6049" s="14" t="s">
        <v>1419</v>
      </c>
      <c r="N6049" s="14" t="s">
        <v>2588</v>
      </c>
      <c r="O6049" s="14" t="s">
        <v>7503</v>
      </c>
      <c r="P6049" s="14" t="s">
        <v>7504</v>
      </c>
      <c r="Q6049" s="14">
        <v>1</v>
      </c>
      <c r="R6049" s="14" t="s">
        <v>5383</v>
      </c>
      <c r="S6049" s="14" t="s">
        <v>439</v>
      </c>
      <c r="T6049" s="35">
        <v>6000</v>
      </c>
      <c r="U6049" s="14" t="s">
        <v>4</v>
      </c>
      <c r="V6049" s="14">
        <v>173.5</v>
      </c>
      <c r="W6049" s="16">
        <f>+IF(datos_arg[[#This Row],[Moneda]]="ARS",datos_arg[[#This Row],[Monto]],datos_arg[[#This Row],[Monto]]*datos_arg[[#This Row],[TC]])</f>
        <v>6000</v>
      </c>
      <c r="X6049" s="16">
        <f>IFERROR(IF(datos_arg[[#This Row],[Moneda]]="USD",datos_arg[[#This Row],[Monto]],datos_arg[[#This Row],[Monto]]/datos_arg[[#This Row],[TC]]),0)</f>
        <v>34.582132564841501</v>
      </c>
      <c r="Y6049" s="14"/>
    </row>
    <row r="6050" spans="1:25" ht="15" customHeight="1" x14ac:dyDescent="0.25">
      <c r="A6050" s="14">
        <f t="shared" si="94"/>
        <v>6047</v>
      </c>
      <c r="B6050" s="1">
        <v>44392</v>
      </c>
      <c r="C6050" s="18">
        <f>+YEAR(datos_arg[[#This Row],[Fecha]])</f>
        <v>2021</v>
      </c>
      <c r="D6050" s="18">
        <f>+MONTH(datos_arg[[#This Row],[Fecha]])</f>
        <v>7</v>
      </c>
      <c r="E6050" s="14" t="s">
        <v>1015</v>
      </c>
      <c r="F6050" s="14" t="s">
        <v>403</v>
      </c>
      <c r="G6050" s="14" t="s">
        <v>970</v>
      </c>
      <c r="H6050" s="14" t="s">
        <v>433</v>
      </c>
      <c r="I6050" s="14" t="s">
        <v>6718</v>
      </c>
      <c r="J6050" s="14" t="s">
        <v>425</v>
      </c>
      <c r="K6050" s="14"/>
      <c r="L6050" s="14" t="s">
        <v>425</v>
      </c>
      <c r="M6050" s="14" t="s">
        <v>493</v>
      </c>
      <c r="N6050" s="14" t="s">
        <v>948</v>
      </c>
      <c r="O6050" s="14" t="s">
        <v>7505</v>
      </c>
      <c r="P6050" s="14" t="s">
        <v>7215</v>
      </c>
      <c r="Q6050" s="14"/>
      <c r="R6050" s="14" t="s">
        <v>970</v>
      </c>
      <c r="S6050" s="14" t="s">
        <v>439</v>
      </c>
      <c r="T6050" s="35">
        <v>7329</v>
      </c>
      <c r="U6050" s="14" t="s">
        <v>4</v>
      </c>
      <c r="V6050" s="14">
        <v>173.5</v>
      </c>
      <c r="W6050" s="16">
        <f>+IF(datos_arg[[#This Row],[Moneda]]="ARS",datos_arg[[#This Row],[Monto]],datos_arg[[#This Row],[Monto]]*datos_arg[[#This Row],[TC]])</f>
        <v>7329</v>
      </c>
      <c r="X6050" s="16">
        <f>IFERROR(IF(datos_arg[[#This Row],[Moneda]]="USD",datos_arg[[#This Row],[Monto]],datos_arg[[#This Row],[Monto]]/datos_arg[[#This Row],[TC]]),0)</f>
        <v>42.242074927953894</v>
      </c>
      <c r="Y6050" s="14"/>
    </row>
    <row r="6051" spans="1:25" ht="15" customHeight="1" x14ac:dyDescent="0.25">
      <c r="A6051" s="14">
        <f t="shared" si="94"/>
        <v>6048</v>
      </c>
      <c r="B6051" s="1">
        <v>44392</v>
      </c>
      <c r="C6051" s="18">
        <f>+YEAR(datos_arg[[#This Row],[Fecha]])</f>
        <v>2021</v>
      </c>
      <c r="D6051" s="18">
        <f>+MONTH(datos_arg[[#This Row],[Fecha]])</f>
        <v>7</v>
      </c>
      <c r="E6051" s="14" t="s">
        <v>1015</v>
      </c>
      <c r="F6051" s="14" t="s">
        <v>403</v>
      </c>
      <c r="G6051" s="14" t="s">
        <v>5383</v>
      </c>
      <c r="H6051" s="14" t="s">
        <v>7132</v>
      </c>
      <c r="I6051" s="14" t="s">
        <v>7132</v>
      </c>
      <c r="J6051" s="14" t="s">
        <v>425</v>
      </c>
      <c r="K6051" s="14"/>
      <c r="L6051" s="14" t="s">
        <v>425</v>
      </c>
      <c r="M6051" s="14" t="s">
        <v>821</v>
      </c>
      <c r="N6051" s="14" t="s">
        <v>6639</v>
      </c>
      <c r="O6051" s="14" t="s">
        <v>7506</v>
      </c>
      <c r="P6051" s="14" t="s">
        <v>7215</v>
      </c>
      <c r="Q6051" s="14"/>
      <c r="R6051" s="14" t="s">
        <v>5383</v>
      </c>
      <c r="S6051" s="14" t="s">
        <v>439</v>
      </c>
      <c r="T6051" s="35">
        <v>2200</v>
      </c>
      <c r="U6051" s="14" t="s">
        <v>4</v>
      </c>
      <c r="V6051" s="14">
        <v>173.5</v>
      </c>
      <c r="W6051" s="16">
        <f>+IF(datos_arg[[#This Row],[Moneda]]="ARS",datos_arg[[#This Row],[Monto]],datos_arg[[#This Row],[Monto]]*datos_arg[[#This Row],[TC]])</f>
        <v>2200</v>
      </c>
      <c r="X6051" s="16">
        <f>IFERROR(IF(datos_arg[[#This Row],[Moneda]]="USD",datos_arg[[#This Row],[Monto]],datos_arg[[#This Row],[Monto]]/datos_arg[[#This Row],[TC]]),0)</f>
        <v>12.680115273775217</v>
      </c>
      <c r="Y6051" s="14"/>
    </row>
    <row r="6052" spans="1:25" ht="15" customHeight="1" x14ac:dyDescent="0.25">
      <c r="A6052" s="14">
        <f t="shared" si="94"/>
        <v>6049</v>
      </c>
      <c r="B6052" s="1">
        <v>44392</v>
      </c>
      <c r="C6052" s="18">
        <f>+YEAR(datos_arg[[#This Row],[Fecha]])</f>
        <v>2021</v>
      </c>
      <c r="D6052" s="18">
        <f>+MONTH(datos_arg[[#This Row],[Fecha]])</f>
        <v>7</v>
      </c>
      <c r="E6052" s="14" t="s">
        <v>1015</v>
      </c>
      <c r="F6052" s="14" t="s">
        <v>403</v>
      </c>
      <c r="G6052" s="14" t="s">
        <v>5383</v>
      </c>
      <c r="H6052" s="14" t="s">
        <v>6646</v>
      </c>
      <c r="I6052" s="14" t="s">
        <v>6775</v>
      </c>
      <c r="J6052" s="14" t="s">
        <v>425</v>
      </c>
      <c r="K6052" s="14"/>
      <c r="L6052" s="14" t="s">
        <v>425</v>
      </c>
      <c r="M6052" s="14" t="s">
        <v>1419</v>
      </c>
      <c r="N6052" s="14" t="s">
        <v>524</v>
      </c>
      <c r="O6052" s="14" t="s">
        <v>7507</v>
      </c>
      <c r="P6052" s="14" t="s">
        <v>7215</v>
      </c>
      <c r="Q6052" s="14"/>
      <c r="R6052" s="14" t="s">
        <v>5383</v>
      </c>
      <c r="S6052" s="14" t="s">
        <v>439</v>
      </c>
      <c r="T6052" s="35">
        <v>5600</v>
      </c>
      <c r="U6052" s="14" t="s">
        <v>4</v>
      </c>
      <c r="V6052" s="14">
        <v>173.5</v>
      </c>
      <c r="W6052" s="16">
        <f>+IF(datos_arg[[#This Row],[Moneda]]="ARS",datos_arg[[#This Row],[Monto]],datos_arg[[#This Row],[Monto]]*datos_arg[[#This Row],[TC]])</f>
        <v>5600</v>
      </c>
      <c r="X6052" s="16">
        <f>IFERROR(IF(datos_arg[[#This Row],[Moneda]]="USD",datos_arg[[#This Row],[Monto]],datos_arg[[#This Row],[Monto]]/datos_arg[[#This Row],[TC]]),0)</f>
        <v>32.27665706051873</v>
      </c>
      <c r="Y6052" s="14"/>
    </row>
    <row r="6053" spans="1:25" ht="15" customHeight="1" x14ac:dyDescent="0.25">
      <c r="A6053" s="14">
        <f t="shared" si="94"/>
        <v>6050</v>
      </c>
      <c r="B6053" s="1">
        <v>44392</v>
      </c>
      <c r="C6053" s="18">
        <f>+YEAR(datos_arg[[#This Row],[Fecha]])</f>
        <v>2021</v>
      </c>
      <c r="D6053" s="18">
        <f>+MONTH(datos_arg[[#This Row],[Fecha]])</f>
        <v>7</v>
      </c>
      <c r="E6053" s="14" t="s">
        <v>5358</v>
      </c>
      <c r="F6053" s="14" t="s">
        <v>85</v>
      </c>
      <c r="G6053" s="14"/>
      <c r="H6053" s="14" t="s">
        <v>532</v>
      </c>
      <c r="I6053" s="14" t="s">
        <v>7132</v>
      </c>
      <c r="J6053" s="14" t="s">
        <v>425</v>
      </c>
      <c r="K6053" s="14" t="s">
        <v>421</v>
      </c>
      <c r="L6053" s="14" t="s">
        <v>425</v>
      </c>
      <c r="M6053" s="14" t="s">
        <v>934</v>
      </c>
      <c r="N6053" s="14" t="s">
        <v>100</v>
      </c>
      <c r="O6053" s="14" t="s">
        <v>7508</v>
      </c>
      <c r="P6053" s="14" t="s">
        <v>7510</v>
      </c>
      <c r="Q6053" s="14">
        <v>1</v>
      </c>
      <c r="R6053" s="14" t="s">
        <v>85</v>
      </c>
      <c r="S6053" s="14" t="s">
        <v>439</v>
      </c>
      <c r="T6053" s="35">
        <v>10440.02</v>
      </c>
      <c r="U6053" s="14" t="s">
        <v>4</v>
      </c>
      <c r="V6053" s="14">
        <v>173.5</v>
      </c>
      <c r="W6053" s="16">
        <f>+IF(datos_arg[[#This Row],[Moneda]]="ARS",datos_arg[[#This Row],[Monto]],datos_arg[[#This Row],[Monto]]*datos_arg[[#This Row],[TC]])</f>
        <v>10440.02</v>
      </c>
      <c r="X6053" s="16">
        <f>IFERROR(IF(datos_arg[[#This Row],[Moneda]]="USD",datos_arg[[#This Row],[Monto]],datos_arg[[#This Row],[Monto]]/datos_arg[[#This Row],[TC]]),0)</f>
        <v>60.173025936599423</v>
      </c>
      <c r="Y6053" s="14"/>
    </row>
    <row r="6054" spans="1:25" ht="15" customHeight="1" x14ac:dyDescent="0.25">
      <c r="A6054" s="14">
        <f t="shared" si="94"/>
        <v>6051</v>
      </c>
      <c r="B6054" s="1">
        <v>44392</v>
      </c>
      <c r="C6054" s="18">
        <f>+YEAR(datos_arg[[#This Row],[Fecha]])</f>
        <v>2021</v>
      </c>
      <c r="D6054" s="18">
        <f>+MONTH(datos_arg[[#This Row],[Fecha]])</f>
        <v>7</v>
      </c>
      <c r="E6054" s="14" t="s">
        <v>5358</v>
      </c>
      <c r="F6054" s="14" t="s">
        <v>85</v>
      </c>
      <c r="G6054" s="14"/>
      <c r="H6054" s="14" t="s">
        <v>532</v>
      </c>
      <c r="I6054" s="14" t="s">
        <v>7132</v>
      </c>
      <c r="J6054" s="14" t="s">
        <v>425</v>
      </c>
      <c r="K6054" s="14" t="s">
        <v>421</v>
      </c>
      <c r="L6054" s="14" t="s">
        <v>425</v>
      </c>
      <c r="M6054" s="14" t="s">
        <v>1547</v>
      </c>
      <c r="N6054" s="14" t="s">
        <v>100</v>
      </c>
      <c r="O6054" s="14" t="s">
        <v>7509</v>
      </c>
      <c r="P6054" s="14" t="s">
        <v>7510</v>
      </c>
      <c r="Q6054" s="14">
        <v>1</v>
      </c>
      <c r="R6054" s="14" t="s">
        <v>85</v>
      </c>
      <c r="S6054" s="14" t="s">
        <v>439</v>
      </c>
      <c r="T6054" s="35">
        <v>2295.9699999999998</v>
      </c>
      <c r="U6054" s="14" t="s">
        <v>4</v>
      </c>
      <c r="V6054" s="14">
        <v>173.5</v>
      </c>
      <c r="W6054" s="16">
        <f>+IF(datos_arg[[#This Row],[Moneda]]="ARS",datos_arg[[#This Row],[Monto]],datos_arg[[#This Row],[Monto]]*datos_arg[[#This Row],[TC]])</f>
        <v>2295.9699999999998</v>
      </c>
      <c r="X6054" s="16">
        <f>IFERROR(IF(datos_arg[[#This Row],[Moneda]]="USD",datos_arg[[#This Row],[Monto]],datos_arg[[#This Row],[Monto]]/datos_arg[[#This Row],[TC]]),0)</f>
        <v>13.233256484149855</v>
      </c>
      <c r="Y6054" s="14"/>
    </row>
    <row r="6055" spans="1:25" ht="15" customHeight="1" x14ac:dyDescent="0.25">
      <c r="A6055" s="14">
        <f t="shared" si="94"/>
        <v>6052</v>
      </c>
      <c r="B6055" s="1">
        <v>44392</v>
      </c>
      <c r="C6055" s="18">
        <f>+YEAR(datos_arg[[#This Row],[Fecha]])</f>
        <v>2021</v>
      </c>
      <c r="D6055" s="18">
        <f>+MONTH(datos_arg[[#This Row],[Fecha]])</f>
        <v>7</v>
      </c>
      <c r="E6055" s="14" t="s">
        <v>5358</v>
      </c>
      <c r="F6055" s="14" t="s">
        <v>85</v>
      </c>
      <c r="G6055" s="14"/>
      <c r="H6055" s="14" t="s">
        <v>6646</v>
      </c>
      <c r="I6055" s="14" t="s">
        <v>7132</v>
      </c>
      <c r="J6055" s="14" t="s">
        <v>425</v>
      </c>
      <c r="K6055" s="14"/>
      <c r="L6055" s="14" t="s">
        <v>425</v>
      </c>
      <c r="M6055" s="14" t="s">
        <v>2270</v>
      </c>
      <c r="N6055" s="14" t="s">
        <v>100</v>
      </c>
      <c r="O6055" s="14" t="s">
        <v>7512</v>
      </c>
      <c r="P6055" s="14" t="s">
        <v>7516</v>
      </c>
      <c r="Q6055" s="14">
        <v>2</v>
      </c>
      <c r="R6055" s="14" t="s">
        <v>85</v>
      </c>
      <c r="S6055" s="14" t="s">
        <v>439</v>
      </c>
      <c r="T6055" s="35">
        <v>8042.96</v>
      </c>
      <c r="U6055" s="14" t="s">
        <v>4</v>
      </c>
      <c r="V6055" s="14">
        <v>173.5</v>
      </c>
      <c r="W6055" s="16">
        <f>+IF(datos_arg[[#This Row],[Moneda]]="ARS",datos_arg[[#This Row],[Monto]],datos_arg[[#This Row],[Monto]]*datos_arg[[#This Row],[TC]])</f>
        <v>8042.96</v>
      </c>
      <c r="X6055" s="16">
        <f>IFERROR(IF(datos_arg[[#This Row],[Moneda]]="USD",datos_arg[[#This Row],[Monto]],datos_arg[[#This Row],[Monto]]/datos_arg[[#This Row],[TC]]),0)</f>
        <v>46.357118155619595</v>
      </c>
      <c r="Y6055" s="14"/>
    </row>
    <row r="6056" spans="1:25" ht="15" customHeight="1" x14ac:dyDescent="0.25">
      <c r="A6056" s="14">
        <f t="shared" si="94"/>
        <v>6053</v>
      </c>
      <c r="B6056" s="1">
        <v>44392</v>
      </c>
      <c r="C6056" s="18">
        <f>+YEAR(datos_arg[[#This Row],[Fecha]])</f>
        <v>2021</v>
      </c>
      <c r="D6056" s="18">
        <f>+MONTH(datos_arg[[#This Row],[Fecha]])</f>
        <v>7</v>
      </c>
      <c r="E6056" s="14" t="s">
        <v>5358</v>
      </c>
      <c r="F6056" s="14" t="s">
        <v>85</v>
      </c>
      <c r="G6056" s="14"/>
      <c r="H6056" s="14" t="s">
        <v>6646</v>
      </c>
      <c r="I6056" s="14" t="s">
        <v>7132</v>
      </c>
      <c r="J6056" s="14" t="s">
        <v>425</v>
      </c>
      <c r="K6056" s="14"/>
      <c r="L6056" s="14" t="s">
        <v>425</v>
      </c>
      <c r="M6056" s="14" t="s">
        <v>7511</v>
      </c>
      <c r="N6056" s="14" t="s">
        <v>100</v>
      </c>
      <c r="O6056" s="14" t="s">
        <v>7513</v>
      </c>
      <c r="P6056" s="14" t="s">
        <v>7516</v>
      </c>
      <c r="Q6056" s="14">
        <v>1</v>
      </c>
      <c r="R6056" s="14" t="s">
        <v>85</v>
      </c>
      <c r="S6056" s="14" t="s">
        <v>439</v>
      </c>
      <c r="T6056" s="35">
        <v>1225.04</v>
      </c>
      <c r="U6056" s="14" t="s">
        <v>4</v>
      </c>
      <c r="V6056" s="14">
        <v>173.5</v>
      </c>
      <c r="W6056" s="16">
        <f>+IF(datos_arg[[#This Row],[Moneda]]="ARS",datos_arg[[#This Row],[Monto]],datos_arg[[#This Row],[Monto]]*datos_arg[[#This Row],[TC]])</f>
        <v>1225.04</v>
      </c>
      <c r="X6056" s="16">
        <f>IFERROR(IF(datos_arg[[#This Row],[Moneda]]="USD",datos_arg[[#This Row],[Monto]],datos_arg[[#This Row],[Monto]]/datos_arg[[#This Row],[TC]]),0)</f>
        <v>7.0607492795389044</v>
      </c>
      <c r="Y6056" s="14"/>
    </row>
    <row r="6057" spans="1:25" ht="15" customHeight="1" x14ac:dyDescent="0.25">
      <c r="A6057" s="14">
        <f t="shared" si="94"/>
        <v>6054</v>
      </c>
      <c r="B6057" s="1">
        <v>44392</v>
      </c>
      <c r="C6057" s="18">
        <f>+YEAR(datos_arg[[#This Row],[Fecha]])</f>
        <v>2021</v>
      </c>
      <c r="D6057" s="18">
        <f>+MONTH(datos_arg[[#This Row],[Fecha]])</f>
        <v>7</v>
      </c>
      <c r="E6057" s="14" t="s">
        <v>5358</v>
      </c>
      <c r="F6057" s="14" t="s">
        <v>85</v>
      </c>
      <c r="G6057" s="14"/>
      <c r="H6057" s="14" t="s">
        <v>6646</v>
      </c>
      <c r="I6057" s="14" t="s">
        <v>7132</v>
      </c>
      <c r="J6057" s="14" t="s">
        <v>425</v>
      </c>
      <c r="K6057" s="14"/>
      <c r="L6057" s="14" t="s">
        <v>425</v>
      </c>
      <c r="M6057" s="14" t="s">
        <v>7511</v>
      </c>
      <c r="N6057" s="14" t="s">
        <v>100</v>
      </c>
      <c r="O6057" s="14" t="s">
        <v>7514</v>
      </c>
      <c r="P6057" s="14" t="s">
        <v>7516</v>
      </c>
      <c r="Q6057" s="14">
        <v>1</v>
      </c>
      <c r="R6057" s="14" t="s">
        <v>85</v>
      </c>
      <c r="S6057" s="14" t="s">
        <v>439</v>
      </c>
      <c r="T6057" s="35">
        <v>1227.0999999999999</v>
      </c>
      <c r="U6057" s="14" t="s">
        <v>4</v>
      </c>
      <c r="V6057" s="14">
        <v>173.5</v>
      </c>
      <c r="W6057" s="16">
        <f>+IF(datos_arg[[#This Row],[Moneda]]="ARS",datos_arg[[#This Row],[Monto]],datos_arg[[#This Row],[Monto]]*datos_arg[[#This Row],[TC]])</f>
        <v>1227.0999999999999</v>
      </c>
      <c r="X6057" s="16">
        <f>IFERROR(IF(datos_arg[[#This Row],[Moneda]]="USD",datos_arg[[#This Row],[Monto]],datos_arg[[#This Row],[Monto]]/datos_arg[[#This Row],[TC]]),0)</f>
        <v>7.0726224783861662</v>
      </c>
      <c r="Y6057" s="14"/>
    </row>
    <row r="6058" spans="1:25" ht="15" customHeight="1" x14ac:dyDescent="0.25">
      <c r="A6058" s="14">
        <f t="shared" si="94"/>
        <v>6055</v>
      </c>
      <c r="B6058" s="1">
        <v>44392</v>
      </c>
      <c r="C6058" s="18">
        <f>+YEAR(datos_arg[[#This Row],[Fecha]])</f>
        <v>2021</v>
      </c>
      <c r="D6058" s="18">
        <f>+MONTH(datos_arg[[#This Row],[Fecha]])</f>
        <v>7</v>
      </c>
      <c r="E6058" s="14" t="s">
        <v>5358</v>
      </c>
      <c r="F6058" s="14" t="s">
        <v>85</v>
      </c>
      <c r="G6058" s="14"/>
      <c r="H6058" s="14" t="s">
        <v>6646</v>
      </c>
      <c r="I6058" s="14" t="s">
        <v>7132</v>
      </c>
      <c r="J6058" s="14" t="s">
        <v>425</v>
      </c>
      <c r="K6058" s="14"/>
      <c r="L6058" s="14" t="s">
        <v>425</v>
      </c>
      <c r="M6058" s="14" t="s">
        <v>7511</v>
      </c>
      <c r="N6058" s="14" t="s">
        <v>100</v>
      </c>
      <c r="O6058" s="14" t="s">
        <v>7515</v>
      </c>
      <c r="P6058" s="14" t="s">
        <v>7516</v>
      </c>
      <c r="Q6058" s="14">
        <v>1</v>
      </c>
      <c r="R6058" s="14" t="s">
        <v>85</v>
      </c>
      <c r="S6058" s="14" t="s">
        <v>439</v>
      </c>
      <c r="T6058" s="35">
        <v>1981.69</v>
      </c>
      <c r="U6058" s="14" t="s">
        <v>4</v>
      </c>
      <c r="V6058" s="14">
        <v>173.5</v>
      </c>
      <c r="W6058" s="16">
        <f>+IF(datos_arg[[#This Row],[Moneda]]="ARS",datos_arg[[#This Row],[Monto]],datos_arg[[#This Row],[Monto]]*datos_arg[[#This Row],[TC]])</f>
        <v>1981.69</v>
      </c>
      <c r="X6058" s="16">
        <f>IFERROR(IF(datos_arg[[#This Row],[Moneda]]="USD",datos_arg[[#This Row],[Monto]],datos_arg[[#This Row],[Monto]]/datos_arg[[#This Row],[TC]]),0)</f>
        <v>11.421844380403458</v>
      </c>
      <c r="Y6058" s="14"/>
    </row>
    <row r="6059" spans="1:25" x14ac:dyDescent="0.25">
      <c r="A6059" s="14">
        <f t="shared" si="94"/>
        <v>6056</v>
      </c>
      <c r="B6059" s="1">
        <v>44393</v>
      </c>
      <c r="C6059" s="18">
        <f>+YEAR(datos_arg[[#This Row],[Fecha]])</f>
        <v>2021</v>
      </c>
      <c r="D6059" s="18">
        <f>+MONTH(datos_arg[[#This Row],[Fecha]])</f>
        <v>7</v>
      </c>
      <c r="E6059" s="14" t="s">
        <v>408</v>
      </c>
      <c r="F6059" s="14" t="s">
        <v>69</v>
      </c>
      <c r="G6059" s="14"/>
      <c r="H6059" s="14" t="s">
        <v>7132</v>
      </c>
      <c r="I6059" s="14" t="s">
        <v>7132</v>
      </c>
      <c r="J6059" s="14" t="s">
        <v>425</v>
      </c>
      <c r="K6059" s="14"/>
      <c r="L6059" s="14" t="s">
        <v>425</v>
      </c>
      <c r="M6059" s="14" t="s">
        <v>2530</v>
      </c>
      <c r="N6059" s="14" t="s">
        <v>2530</v>
      </c>
      <c r="O6059" s="14"/>
      <c r="P6059" s="14"/>
      <c r="Q6059" s="14"/>
      <c r="R6059" s="14" t="s">
        <v>439</v>
      </c>
      <c r="S6059" s="14" t="s">
        <v>440</v>
      </c>
      <c r="T6059" s="35">
        <v>1000</v>
      </c>
      <c r="U6059" s="14" t="s">
        <v>2</v>
      </c>
      <c r="V6059" s="14">
        <v>176</v>
      </c>
      <c r="W6059" s="16">
        <f>+IF(datos_arg[[#This Row],[Moneda]]="ARS",datos_arg[[#This Row],[Monto]],datos_arg[[#This Row],[Monto]]*datos_arg[[#This Row],[TC]])</f>
        <v>176000</v>
      </c>
      <c r="X6059" s="16">
        <f>IFERROR(IF(datos_arg[[#This Row],[Moneda]]="USD",datos_arg[[#This Row],[Monto]],datos_arg[[#This Row],[Monto]]/datos_arg[[#This Row],[TC]]),0)</f>
        <v>1000</v>
      </c>
      <c r="Y6059" s="14"/>
    </row>
    <row r="6060" spans="1:25" x14ac:dyDescent="0.25">
      <c r="A6060" s="14">
        <f t="shared" si="94"/>
        <v>6057</v>
      </c>
      <c r="B6060" s="1">
        <v>44393</v>
      </c>
      <c r="C6060" s="18">
        <f>+YEAR(datos_arg[[#This Row],[Fecha]])</f>
        <v>2021</v>
      </c>
      <c r="D6060" s="18">
        <f>+MONTH(datos_arg[[#This Row],[Fecha]])</f>
        <v>7</v>
      </c>
      <c r="E6060" s="14" t="s">
        <v>1016</v>
      </c>
      <c r="F6060" s="14" t="s">
        <v>5364</v>
      </c>
      <c r="G6060" s="14" t="s">
        <v>6702</v>
      </c>
      <c r="H6060" s="14" t="s">
        <v>7132</v>
      </c>
      <c r="I6060" s="14" t="s">
        <v>7132</v>
      </c>
      <c r="J6060" s="14" t="s">
        <v>425</v>
      </c>
      <c r="K6060" s="14"/>
      <c r="L6060" s="14" t="s">
        <v>425</v>
      </c>
      <c r="M6060" s="14" t="s">
        <v>7517</v>
      </c>
      <c r="N6060" s="14" t="s">
        <v>7517</v>
      </c>
      <c r="O6060" s="14" t="s">
        <v>7518</v>
      </c>
      <c r="P6060" s="14"/>
      <c r="Q6060" s="14"/>
      <c r="R6060" s="14" t="s">
        <v>5364</v>
      </c>
      <c r="S6060" s="14" t="s">
        <v>440</v>
      </c>
      <c r="T6060" s="35">
        <v>3200</v>
      </c>
      <c r="U6060" s="14" t="s">
        <v>2</v>
      </c>
      <c r="V6060" s="14">
        <v>176</v>
      </c>
      <c r="W6060" s="16">
        <f>+IF(datos_arg[[#This Row],[Moneda]]="ARS",datos_arg[[#This Row],[Monto]],datos_arg[[#This Row],[Monto]]*datos_arg[[#This Row],[TC]])</f>
        <v>563200</v>
      </c>
      <c r="X6060" s="16">
        <f>IFERROR(IF(datos_arg[[#This Row],[Moneda]]="USD",datos_arg[[#This Row],[Monto]],datos_arg[[#This Row],[Monto]]/datos_arg[[#This Row],[TC]]),0)</f>
        <v>3200</v>
      </c>
      <c r="Y6060" s="14"/>
    </row>
    <row r="6061" spans="1:25" ht="15" customHeight="1" x14ac:dyDescent="0.25">
      <c r="A6061" s="14">
        <f t="shared" si="94"/>
        <v>6058</v>
      </c>
      <c r="B6061" s="1">
        <v>44393</v>
      </c>
      <c r="C6061" s="18">
        <f>+YEAR(datos_arg[[#This Row],[Fecha]])</f>
        <v>2021</v>
      </c>
      <c r="D6061" s="18">
        <f>+MONTH(datos_arg[[#This Row],[Fecha]])</f>
        <v>7</v>
      </c>
      <c r="E6061" s="14" t="s">
        <v>1015</v>
      </c>
      <c r="F6061" s="14" t="s">
        <v>430</v>
      </c>
      <c r="G6061" s="14"/>
      <c r="H6061" s="14" t="s">
        <v>7132</v>
      </c>
      <c r="I6061" s="14" t="s">
        <v>7132</v>
      </c>
      <c r="J6061" s="14" t="s">
        <v>425</v>
      </c>
      <c r="K6061" s="14"/>
      <c r="L6061" s="14" t="s">
        <v>425</v>
      </c>
      <c r="M6061" s="14" t="s">
        <v>3961</v>
      </c>
      <c r="N6061" s="14" t="s">
        <v>481</v>
      </c>
      <c r="O6061" s="14" t="s">
        <v>7519</v>
      </c>
      <c r="P6061" s="14"/>
      <c r="Q6061" s="14"/>
      <c r="R6061" s="14" t="s">
        <v>430</v>
      </c>
      <c r="S6061" s="14" t="s">
        <v>439</v>
      </c>
      <c r="T6061" s="35">
        <v>10000</v>
      </c>
      <c r="U6061" s="14" t="s">
        <v>4</v>
      </c>
      <c r="V6061" s="14">
        <v>176</v>
      </c>
      <c r="W6061" s="16">
        <f>+IF(datos_arg[[#This Row],[Moneda]]="ARS",datos_arg[[#This Row],[Monto]],datos_arg[[#This Row],[Monto]]*datos_arg[[#This Row],[TC]])</f>
        <v>10000</v>
      </c>
      <c r="X6061" s="16">
        <f>IFERROR(IF(datos_arg[[#This Row],[Moneda]]="USD",datos_arg[[#This Row],[Monto]],datos_arg[[#This Row],[Monto]]/datos_arg[[#This Row],[TC]]),0)</f>
        <v>56.81818181818182</v>
      </c>
      <c r="Y6061" s="14"/>
    </row>
    <row r="6062" spans="1:25" ht="15" customHeight="1" x14ac:dyDescent="0.25">
      <c r="A6062" s="14">
        <f t="shared" si="94"/>
        <v>6059</v>
      </c>
      <c r="B6062" s="1">
        <v>44393</v>
      </c>
      <c r="C6062" s="18">
        <f>+YEAR(datos_arg[[#This Row],[Fecha]])</f>
        <v>2021</v>
      </c>
      <c r="D6062" s="18">
        <f>+MONTH(datos_arg[[#This Row],[Fecha]])</f>
        <v>7</v>
      </c>
      <c r="E6062" s="14" t="s">
        <v>617</v>
      </c>
      <c r="F6062" s="14" t="s">
        <v>6651</v>
      </c>
      <c r="G6062" s="14"/>
      <c r="H6062" s="14" t="s">
        <v>532</v>
      </c>
      <c r="I6062" s="14" t="s">
        <v>7132</v>
      </c>
      <c r="J6062" s="14" t="s">
        <v>425</v>
      </c>
      <c r="K6062" s="14" t="s">
        <v>421</v>
      </c>
      <c r="L6062" s="14" t="s">
        <v>425</v>
      </c>
      <c r="M6062" s="14" t="s">
        <v>966</v>
      </c>
      <c r="N6062" s="14" t="s">
        <v>49</v>
      </c>
      <c r="O6062" s="14" t="s">
        <v>7520</v>
      </c>
      <c r="P6062" s="14" t="s">
        <v>7538</v>
      </c>
      <c r="Q6062" s="14">
        <v>4</v>
      </c>
      <c r="R6062" s="14" t="s">
        <v>6651</v>
      </c>
      <c r="S6062" s="14" t="s">
        <v>439</v>
      </c>
      <c r="T6062" s="35">
        <v>87.32</v>
      </c>
      <c r="U6062" s="14" t="s">
        <v>4</v>
      </c>
      <c r="V6062" s="14">
        <v>176</v>
      </c>
      <c r="W6062" s="16">
        <f>+IF(datos_arg[[#This Row],[Moneda]]="ARS",datos_arg[[#This Row],[Monto]],datos_arg[[#This Row],[Monto]]*datos_arg[[#This Row],[TC]])</f>
        <v>87.32</v>
      </c>
      <c r="X6062" s="16">
        <f>IFERROR(IF(datos_arg[[#This Row],[Moneda]]="USD",datos_arg[[#This Row],[Monto]],datos_arg[[#This Row],[Monto]]/datos_arg[[#This Row],[TC]]),0)</f>
        <v>0.4961363636363636</v>
      </c>
      <c r="Y6062" s="14"/>
    </row>
    <row r="6063" spans="1:25" ht="15" customHeight="1" x14ac:dyDescent="0.25">
      <c r="A6063" s="14">
        <f t="shared" si="94"/>
        <v>6060</v>
      </c>
      <c r="B6063" s="1">
        <v>44393</v>
      </c>
      <c r="C6063" s="18">
        <f>+YEAR(datos_arg[[#This Row],[Fecha]])</f>
        <v>2021</v>
      </c>
      <c r="D6063" s="18">
        <f>+MONTH(datos_arg[[#This Row],[Fecha]])</f>
        <v>7</v>
      </c>
      <c r="E6063" s="14" t="s">
        <v>617</v>
      </c>
      <c r="F6063" s="14" t="s">
        <v>6651</v>
      </c>
      <c r="G6063" s="14"/>
      <c r="H6063" s="14" t="s">
        <v>532</v>
      </c>
      <c r="I6063" s="14" t="s">
        <v>7132</v>
      </c>
      <c r="J6063" s="14" t="s">
        <v>425</v>
      </c>
      <c r="K6063" s="14" t="s">
        <v>421</v>
      </c>
      <c r="L6063" s="14" t="s">
        <v>425</v>
      </c>
      <c r="M6063" s="14" t="s">
        <v>966</v>
      </c>
      <c r="N6063" s="14" t="s">
        <v>49</v>
      </c>
      <c r="O6063" s="14" t="s">
        <v>7521</v>
      </c>
      <c r="P6063" s="14" t="s">
        <v>7538</v>
      </c>
      <c r="Q6063" s="14">
        <v>4</v>
      </c>
      <c r="R6063" s="14" t="s">
        <v>6651</v>
      </c>
      <c r="S6063" s="14" t="s">
        <v>439</v>
      </c>
      <c r="T6063" s="35">
        <v>82.8</v>
      </c>
      <c r="U6063" s="14" t="s">
        <v>4</v>
      </c>
      <c r="V6063" s="14">
        <v>176</v>
      </c>
      <c r="W6063" s="16">
        <f>+IF(datos_arg[[#This Row],[Moneda]]="ARS",datos_arg[[#This Row],[Monto]],datos_arg[[#This Row],[Monto]]*datos_arg[[#This Row],[TC]])</f>
        <v>82.8</v>
      </c>
      <c r="X6063" s="16">
        <f>IFERROR(IF(datos_arg[[#This Row],[Moneda]]="USD",datos_arg[[#This Row],[Monto]],datos_arg[[#This Row],[Monto]]/datos_arg[[#This Row],[TC]]),0)</f>
        <v>0.47045454545454546</v>
      </c>
      <c r="Y6063" s="14"/>
    </row>
    <row r="6064" spans="1:25" ht="15" customHeight="1" x14ac:dyDescent="0.25">
      <c r="A6064" s="14">
        <f t="shared" si="94"/>
        <v>6061</v>
      </c>
      <c r="B6064" s="1">
        <v>44393</v>
      </c>
      <c r="C6064" s="18">
        <f>+YEAR(datos_arg[[#This Row],[Fecha]])</f>
        <v>2021</v>
      </c>
      <c r="D6064" s="18">
        <f>+MONTH(datos_arg[[#This Row],[Fecha]])</f>
        <v>7</v>
      </c>
      <c r="E6064" s="14" t="s">
        <v>617</v>
      </c>
      <c r="F6064" s="14" t="s">
        <v>6651</v>
      </c>
      <c r="G6064" s="14"/>
      <c r="H6064" s="14" t="s">
        <v>532</v>
      </c>
      <c r="I6064" s="14" t="s">
        <v>7132</v>
      </c>
      <c r="J6064" s="14" t="s">
        <v>425</v>
      </c>
      <c r="K6064" s="14" t="s">
        <v>421</v>
      </c>
      <c r="L6064" s="14" t="s">
        <v>426</v>
      </c>
      <c r="M6064" s="14" t="s">
        <v>1679</v>
      </c>
      <c r="N6064" s="14" t="s">
        <v>49</v>
      </c>
      <c r="O6064" s="14" t="s">
        <v>7522</v>
      </c>
      <c r="P6064" s="14" t="s">
        <v>7538</v>
      </c>
      <c r="Q6064" s="14">
        <v>10</v>
      </c>
      <c r="R6064" s="14" t="s">
        <v>6651</v>
      </c>
      <c r="S6064" s="14" t="s">
        <v>439</v>
      </c>
      <c r="T6064" s="35">
        <v>225.79999999999998</v>
      </c>
      <c r="U6064" s="14" t="s">
        <v>4</v>
      </c>
      <c r="V6064" s="14">
        <v>176</v>
      </c>
      <c r="W6064" s="16">
        <f>+IF(datos_arg[[#This Row],[Moneda]]="ARS",datos_arg[[#This Row],[Monto]],datos_arg[[#This Row],[Monto]]*datos_arg[[#This Row],[TC]])</f>
        <v>225.79999999999998</v>
      </c>
      <c r="X6064" s="16">
        <f>IFERROR(IF(datos_arg[[#This Row],[Moneda]]="USD",datos_arg[[#This Row],[Monto]],datos_arg[[#This Row],[Monto]]/datos_arg[[#This Row],[TC]]),0)</f>
        <v>1.2829545454545455</v>
      </c>
      <c r="Y6064" s="14"/>
    </row>
    <row r="6065" spans="1:25" ht="15" customHeight="1" x14ac:dyDescent="0.25">
      <c r="A6065" s="14">
        <f t="shared" si="94"/>
        <v>6062</v>
      </c>
      <c r="B6065" s="1">
        <v>44393</v>
      </c>
      <c r="C6065" s="18">
        <f>+YEAR(datos_arg[[#This Row],[Fecha]])</f>
        <v>2021</v>
      </c>
      <c r="D6065" s="18">
        <f>+MONTH(datos_arg[[#This Row],[Fecha]])</f>
        <v>7</v>
      </c>
      <c r="E6065" s="14" t="s">
        <v>1015</v>
      </c>
      <c r="F6065" s="14" t="s">
        <v>403</v>
      </c>
      <c r="G6065" s="14" t="s">
        <v>5383</v>
      </c>
      <c r="H6065" s="14" t="s">
        <v>532</v>
      </c>
      <c r="I6065" s="14" t="s">
        <v>7132</v>
      </c>
      <c r="J6065" s="14" t="s">
        <v>425</v>
      </c>
      <c r="K6065" s="14" t="s">
        <v>421</v>
      </c>
      <c r="L6065" s="14" t="s">
        <v>425</v>
      </c>
      <c r="M6065" s="14" t="s">
        <v>1683</v>
      </c>
      <c r="N6065" s="14" t="s">
        <v>49</v>
      </c>
      <c r="O6065" s="14" t="s">
        <v>7523</v>
      </c>
      <c r="P6065" s="14" t="s">
        <v>7538</v>
      </c>
      <c r="Q6065" s="14">
        <v>25</v>
      </c>
      <c r="R6065" s="14" t="s">
        <v>5383</v>
      </c>
      <c r="S6065" s="14" t="s">
        <v>439</v>
      </c>
      <c r="T6065" s="35">
        <v>376.5</v>
      </c>
      <c r="U6065" s="14" t="s">
        <v>4</v>
      </c>
      <c r="V6065" s="14">
        <v>176</v>
      </c>
      <c r="W6065" s="16">
        <f>+IF(datos_arg[[#This Row],[Moneda]]="ARS",datos_arg[[#This Row],[Monto]],datos_arg[[#This Row],[Monto]]*datos_arg[[#This Row],[TC]])</f>
        <v>376.5</v>
      </c>
      <c r="X6065" s="16">
        <f>IFERROR(IF(datos_arg[[#This Row],[Moneda]]="USD",datos_arg[[#This Row],[Monto]],datos_arg[[#This Row],[Monto]]/datos_arg[[#This Row],[TC]]),0)</f>
        <v>2.1392045454545454</v>
      </c>
      <c r="Y6065" s="14"/>
    </row>
    <row r="6066" spans="1:25" ht="15" customHeight="1" x14ac:dyDescent="0.25">
      <c r="A6066" s="14">
        <f t="shared" si="94"/>
        <v>6063</v>
      </c>
      <c r="B6066" s="1">
        <v>44393</v>
      </c>
      <c r="C6066" s="18">
        <f>+YEAR(datos_arg[[#This Row],[Fecha]])</f>
        <v>2021</v>
      </c>
      <c r="D6066" s="18">
        <f>+MONTH(datos_arg[[#This Row],[Fecha]])</f>
        <v>7</v>
      </c>
      <c r="E6066" s="14" t="s">
        <v>1015</v>
      </c>
      <c r="F6066" s="14" t="s">
        <v>403</v>
      </c>
      <c r="G6066" s="14" t="s">
        <v>5383</v>
      </c>
      <c r="H6066" s="14" t="s">
        <v>532</v>
      </c>
      <c r="I6066" s="14" t="s">
        <v>7132</v>
      </c>
      <c r="J6066" s="14" t="s">
        <v>425</v>
      </c>
      <c r="K6066" s="14" t="s">
        <v>421</v>
      </c>
      <c r="L6066" s="14" t="s">
        <v>425</v>
      </c>
      <c r="M6066" s="14" t="s">
        <v>1927</v>
      </c>
      <c r="N6066" s="14" t="s">
        <v>49</v>
      </c>
      <c r="O6066" s="14" t="s">
        <v>7524</v>
      </c>
      <c r="P6066" s="14" t="s">
        <v>7538</v>
      </c>
      <c r="Q6066" s="14">
        <v>20</v>
      </c>
      <c r="R6066" s="14" t="s">
        <v>5383</v>
      </c>
      <c r="S6066" s="14" t="s">
        <v>439</v>
      </c>
      <c r="T6066" s="35">
        <v>264.40000000000003</v>
      </c>
      <c r="U6066" s="14" t="s">
        <v>4</v>
      </c>
      <c r="V6066" s="14">
        <v>176</v>
      </c>
      <c r="W6066" s="16">
        <f>+IF(datos_arg[[#This Row],[Moneda]]="ARS",datos_arg[[#This Row],[Monto]],datos_arg[[#This Row],[Monto]]*datos_arg[[#This Row],[TC]])</f>
        <v>264.40000000000003</v>
      </c>
      <c r="X6066" s="16">
        <f>IFERROR(IF(datos_arg[[#This Row],[Moneda]]="USD",datos_arg[[#This Row],[Monto]],datos_arg[[#This Row],[Monto]]/datos_arg[[#This Row],[TC]]),0)</f>
        <v>1.5022727272727274</v>
      </c>
      <c r="Y6066" s="14"/>
    </row>
    <row r="6067" spans="1:25" ht="15" customHeight="1" x14ac:dyDescent="0.25">
      <c r="A6067" s="14">
        <f t="shared" si="94"/>
        <v>6064</v>
      </c>
      <c r="B6067" s="1">
        <v>44393</v>
      </c>
      <c r="C6067" s="18">
        <f>+YEAR(datos_arg[[#This Row],[Fecha]])</f>
        <v>2021</v>
      </c>
      <c r="D6067" s="18">
        <f>+MONTH(datos_arg[[#This Row],[Fecha]])</f>
        <v>7</v>
      </c>
      <c r="E6067" s="14" t="s">
        <v>617</v>
      </c>
      <c r="F6067" s="14" t="s">
        <v>6651</v>
      </c>
      <c r="G6067" s="14"/>
      <c r="H6067" s="14" t="s">
        <v>532</v>
      </c>
      <c r="I6067" s="14" t="s">
        <v>7132</v>
      </c>
      <c r="J6067" s="14" t="s">
        <v>425</v>
      </c>
      <c r="K6067" s="14" t="s">
        <v>421</v>
      </c>
      <c r="L6067" s="14" t="s">
        <v>426</v>
      </c>
      <c r="M6067" s="14" t="s">
        <v>1693</v>
      </c>
      <c r="N6067" s="14" t="s">
        <v>49</v>
      </c>
      <c r="O6067" s="14" t="s">
        <v>7525</v>
      </c>
      <c r="P6067" s="14" t="s">
        <v>7538</v>
      </c>
      <c r="Q6067" s="14">
        <v>20</v>
      </c>
      <c r="R6067" s="14" t="s">
        <v>6651</v>
      </c>
      <c r="S6067" s="14" t="s">
        <v>439</v>
      </c>
      <c r="T6067" s="35">
        <v>775.19999999999993</v>
      </c>
      <c r="U6067" s="14" t="s">
        <v>4</v>
      </c>
      <c r="V6067" s="14">
        <v>176</v>
      </c>
      <c r="W6067" s="16">
        <f>+IF(datos_arg[[#This Row],[Moneda]]="ARS",datos_arg[[#This Row],[Monto]],datos_arg[[#This Row],[Monto]]*datos_arg[[#This Row],[TC]])</f>
        <v>775.19999999999993</v>
      </c>
      <c r="X6067" s="16">
        <f>IFERROR(IF(datos_arg[[#This Row],[Moneda]]="USD",datos_arg[[#This Row],[Monto]],datos_arg[[#This Row],[Monto]]/datos_arg[[#This Row],[TC]]),0)</f>
        <v>4.4045454545454543</v>
      </c>
      <c r="Y6067" s="14"/>
    </row>
    <row r="6068" spans="1:25" ht="15" customHeight="1" x14ac:dyDescent="0.25">
      <c r="A6068" s="14">
        <f t="shared" si="94"/>
        <v>6065</v>
      </c>
      <c r="B6068" s="1">
        <v>44393</v>
      </c>
      <c r="C6068" s="18">
        <f>+YEAR(datos_arg[[#This Row],[Fecha]])</f>
        <v>2021</v>
      </c>
      <c r="D6068" s="18">
        <f>+MONTH(datos_arg[[#This Row],[Fecha]])</f>
        <v>7</v>
      </c>
      <c r="E6068" s="14" t="s">
        <v>1015</v>
      </c>
      <c r="F6068" s="14" t="s">
        <v>403</v>
      </c>
      <c r="G6068" s="14" t="s">
        <v>5383</v>
      </c>
      <c r="H6068" s="14" t="s">
        <v>532</v>
      </c>
      <c r="I6068" s="14" t="s">
        <v>7132</v>
      </c>
      <c r="J6068" s="14" t="s">
        <v>425</v>
      </c>
      <c r="K6068" s="14" t="s">
        <v>421</v>
      </c>
      <c r="L6068" s="14" t="s">
        <v>425</v>
      </c>
      <c r="M6068" s="14" t="s">
        <v>1683</v>
      </c>
      <c r="N6068" s="14" t="s">
        <v>49</v>
      </c>
      <c r="O6068" s="14" t="s">
        <v>7526</v>
      </c>
      <c r="P6068" s="14" t="s">
        <v>7538</v>
      </c>
      <c r="Q6068" s="14">
        <v>4</v>
      </c>
      <c r="R6068" s="14" t="s">
        <v>5383</v>
      </c>
      <c r="S6068" s="14" t="s">
        <v>439</v>
      </c>
      <c r="T6068" s="35">
        <v>90.32</v>
      </c>
      <c r="U6068" s="14" t="s">
        <v>4</v>
      </c>
      <c r="V6068" s="14">
        <v>176</v>
      </c>
      <c r="W6068" s="16">
        <f>+IF(datos_arg[[#This Row],[Moneda]]="ARS",datos_arg[[#This Row],[Monto]],datos_arg[[#This Row],[Monto]]*datos_arg[[#This Row],[TC]])</f>
        <v>90.32</v>
      </c>
      <c r="X6068" s="16">
        <f>IFERROR(IF(datos_arg[[#This Row],[Moneda]]="USD",datos_arg[[#This Row],[Monto]],datos_arg[[#This Row],[Monto]]/datos_arg[[#This Row],[TC]]),0)</f>
        <v>0.51318181818181818</v>
      </c>
      <c r="Y6068" s="14"/>
    </row>
    <row r="6069" spans="1:25" ht="15" customHeight="1" x14ac:dyDescent="0.25">
      <c r="A6069" s="14">
        <f t="shared" si="94"/>
        <v>6066</v>
      </c>
      <c r="B6069" s="1">
        <v>44393</v>
      </c>
      <c r="C6069" s="18">
        <f>+YEAR(datos_arg[[#This Row],[Fecha]])</f>
        <v>2021</v>
      </c>
      <c r="D6069" s="18">
        <f>+MONTH(datos_arg[[#This Row],[Fecha]])</f>
        <v>7</v>
      </c>
      <c r="E6069" s="14" t="s">
        <v>617</v>
      </c>
      <c r="F6069" s="14" t="s">
        <v>6651</v>
      </c>
      <c r="G6069" s="14"/>
      <c r="H6069" s="14" t="s">
        <v>532</v>
      </c>
      <c r="I6069" s="14" t="s">
        <v>7132</v>
      </c>
      <c r="J6069" s="14" t="s">
        <v>425</v>
      </c>
      <c r="K6069" s="14" t="s">
        <v>421</v>
      </c>
      <c r="L6069" s="14" t="s">
        <v>425</v>
      </c>
      <c r="M6069" s="14" t="s">
        <v>966</v>
      </c>
      <c r="N6069" s="14" t="s">
        <v>49</v>
      </c>
      <c r="O6069" s="14" t="s">
        <v>7527</v>
      </c>
      <c r="P6069" s="14" t="s">
        <v>7538</v>
      </c>
      <c r="Q6069" s="14">
        <v>4</v>
      </c>
      <c r="R6069" s="14" t="s">
        <v>6651</v>
      </c>
      <c r="S6069" s="14" t="s">
        <v>439</v>
      </c>
      <c r="T6069" s="35">
        <v>251.32</v>
      </c>
      <c r="U6069" s="14" t="s">
        <v>4</v>
      </c>
      <c r="V6069" s="14">
        <v>176</v>
      </c>
      <c r="W6069" s="16">
        <f>+IF(datos_arg[[#This Row],[Moneda]]="ARS",datos_arg[[#This Row],[Monto]],datos_arg[[#This Row],[Monto]]*datos_arg[[#This Row],[TC]])</f>
        <v>251.32</v>
      </c>
      <c r="X6069" s="16">
        <f>IFERROR(IF(datos_arg[[#This Row],[Moneda]]="USD",datos_arg[[#This Row],[Monto]],datos_arg[[#This Row],[Monto]]/datos_arg[[#This Row],[TC]]),0)</f>
        <v>1.4279545454545455</v>
      </c>
      <c r="Y6069" s="14"/>
    </row>
    <row r="6070" spans="1:25" ht="15" customHeight="1" x14ac:dyDescent="0.25">
      <c r="A6070" s="14">
        <f t="shared" si="94"/>
        <v>6067</v>
      </c>
      <c r="B6070" s="1">
        <v>44393</v>
      </c>
      <c r="C6070" s="18">
        <f>+YEAR(datos_arg[[#This Row],[Fecha]])</f>
        <v>2021</v>
      </c>
      <c r="D6070" s="18">
        <f>+MONTH(datos_arg[[#This Row],[Fecha]])</f>
        <v>7</v>
      </c>
      <c r="E6070" s="14" t="s">
        <v>617</v>
      </c>
      <c r="F6070" s="14" t="s">
        <v>6651</v>
      </c>
      <c r="G6070" s="14"/>
      <c r="H6070" s="14" t="s">
        <v>532</v>
      </c>
      <c r="I6070" s="14" t="s">
        <v>7132</v>
      </c>
      <c r="J6070" s="14" t="s">
        <v>425</v>
      </c>
      <c r="K6070" s="14" t="s">
        <v>421</v>
      </c>
      <c r="L6070" s="14" t="s">
        <v>426</v>
      </c>
      <c r="M6070" s="14" t="s">
        <v>1679</v>
      </c>
      <c r="N6070" s="14" t="s">
        <v>49</v>
      </c>
      <c r="O6070" s="14" t="s">
        <v>7528</v>
      </c>
      <c r="P6070" s="14" t="s">
        <v>7538</v>
      </c>
      <c r="Q6070" s="14">
        <v>20</v>
      </c>
      <c r="R6070" s="14" t="s">
        <v>6651</v>
      </c>
      <c r="S6070" s="14" t="s">
        <v>439</v>
      </c>
      <c r="T6070" s="35">
        <v>429</v>
      </c>
      <c r="U6070" s="14" t="s">
        <v>4</v>
      </c>
      <c r="V6070" s="14">
        <v>176</v>
      </c>
      <c r="W6070" s="16">
        <f>+IF(datos_arg[[#This Row],[Moneda]]="ARS",datos_arg[[#This Row],[Monto]],datos_arg[[#This Row],[Monto]]*datos_arg[[#This Row],[TC]])</f>
        <v>429</v>
      </c>
      <c r="X6070" s="16">
        <f>IFERROR(IF(datos_arg[[#This Row],[Moneda]]="USD",datos_arg[[#This Row],[Monto]],datos_arg[[#This Row],[Monto]]/datos_arg[[#This Row],[TC]]),0)</f>
        <v>2.4375</v>
      </c>
      <c r="Y6070" s="14"/>
    </row>
    <row r="6071" spans="1:25" ht="15" customHeight="1" x14ac:dyDescent="0.25">
      <c r="A6071" s="14">
        <f t="shared" si="94"/>
        <v>6068</v>
      </c>
      <c r="B6071" s="1">
        <v>44393</v>
      </c>
      <c r="C6071" s="18">
        <f>+YEAR(datos_arg[[#This Row],[Fecha]])</f>
        <v>2021</v>
      </c>
      <c r="D6071" s="18">
        <f>+MONTH(datos_arg[[#This Row],[Fecha]])</f>
        <v>7</v>
      </c>
      <c r="E6071" s="14" t="s">
        <v>617</v>
      </c>
      <c r="F6071" s="14" t="s">
        <v>6651</v>
      </c>
      <c r="G6071" s="14"/>
      <c r="H6071" s="14" t="s">
        <v>532</v>
      </c>
      <c r="I6071" s="14" t="s">
        <v>7132</v>
      </c>
      <c r="J6071" s="14" t="s">
        <v>425</v>
      </c>
      <c r="K6071" s="14" t="s">
        <v>421</v>
      </c>
      <c r="L6071" s="14" t="s">
        <v>421</v>
      </c>
      <c r="M6071" s="14" t="s">
        <v>720</v>
      </c>
      <c r="N6071" s="14" t="s">
        <v>49</v>
      </c>
      <c r="O6071" s="14" t="s">
        <v>7529</v>
      </c>
      <c r="P6071" s="14" t="s">
        <v>7538</v>
      </c>
      <c r="Q6071" s="14">
        <v>10</v>
      </c>
      <c r="R6071" s="14" t="s">
        <v>6651</v>
      </c>
      <c r="S6071" s="14" t="s">
        <v>439</v>
      </c>
      <c r="T6071" s="35">
        <v>112.89999999999999</v>
      </c>
      <c r="U6071" s="14" t="s">
        <v>4</v>
      </c>
      <c r="V6071" s="14">
        <v>176</v>
      </c>
      <c r="W6071" s="16">
        <f>+IF(datos_arg[[#This Row],[Moneda]]="ARS",datos_arg[[#This Row],[Monto]],datos_arg[[#This Row],[Monto]]*datos_arg[[#This Row],[TC]])</f>
        <v>112.89999999999999</v>
      </c>
      <c r="X6071" s="16">
        <f>IFERROR(IF(datos_arg[[#This Row],[Moneda]]="USD",datos_arg[[#This Row],[Monto]],datos_arg[[#This Row],[Monto]]/datos_arg[[#This Row],[TC]]),0)</f>
        <v>0.64147727272727273</v>
      </c>
      <c r="Y6071" s="14"/>
    </row>
    <row r="6072" spans="1:25" ht="15" customHeight="1" x14ac:dyDescent="0.25">
      <c r="A6072" s="14">
        <f t="shared" si="94"/>
        <v>6069</v>
      </c>
      <c r="B6072" s="1">
        <v>44393</v>
      </c>
      <c r="C6072" s="18">
        <f>+YEAR(datos_arg[[#This Row],[Fecha]])</f>
        <v>2021</v>
      </c>
      <c r="D6072" s="18">
        <f>+MONTH(datos_arg[[#This Row],[Fecha]])</f>
        <v>7</v>
      </c>
      <c r="E6072" s="14" t="s">
        <v>617</v>
      </c>
      <c r="F6072" s="14" t="s">
        <v>6651</v>
      </c>
      <c r="G6072" s="14"/>
      <c r="H6072" s="14" t="s">
        <v>532</v>
      </c>
      <c r="I6072" s="14" t="s">
        <v>7132</v>
      </c>
      <c r="J6072" s="14" t="s">
        <v>425</v>
      </c>
      <c r="K6072" s="14" t="s">
        <v>421</v>
      </c>
      <c r="L6072" s="14" t="s">
        <v>426</v>
      </c>
      <c r="M6072" s="14" t="s">
        <v>1677</v>
      </c>
      <c r="N6072" s="14" t="s">
        <v>49</v>
      </c>
      <c r="O6072" s="14" t="s">
        <v>7530</v>
      </c>
      <c r="P6072" s="14" t="s">
        <v>7538</v>
      </c>
      <c r="Q6072" s="14">
        <v>10</v>
      </c>
      <c r="R6072" s="14" t="s">
        <v>6651</v>
      </c>
      <c r="S6072" s="14" t="s">
        <v>439</v>
      </c>
      <c r="T6072" s="35">
        <v>207</v>
      </c>
      <c r="U6072" s="14" t="s">
        <v>4</v>
      </c>
      <c r="V6072" s="14">
        <v>176</v>
      </c>
      <c r="W6072" s="16">
        <f>+IF(datos_arg[[#This Row],[Moneda]]="ARS",datos_arg[[#This Row],[Monto]],datos_arg[[#This Row],[Monto]]*datos_arg[[#This Row],[TC]])</f>
        <v>207</v>
      </c>
      <c r="X6072" s="16">
        <f>IFERROR(IF(datos_arg[[#This Row],[Moneda]]="USD",datos_arg[[#This Row],[Monto]],datos_arg[[#This Row],[Monto]]/datos_arg[[#This Row],[TC]]),0)</f>
        <v>1.1761363636363635</v>
      </c>
      <c r="Y6072" s="14"/>
    </row>
    <row r="6073" spans="1:25" ht="15" customHeight="1" x14ac:dyDescent="0.25">
      <c r="A6073" s="14">
        <f t="shared" si="94"/>
        <v>6070</v>
      </c>
      <c r="B6073" s="1">
        <v>44393</v>
      </c>
      <c r="C6073" s="18">
        <f>+YEAR(datos_arg[[#This Row],[Fecha]])</f>
        <v>2021</v>
      </c>
      <c r="D6073" s="18">
        <f>+MONTH(datos_arg[[#This Row],[Fecha]])</f>
        <v>7</v>
      </c>
      <c r="E6073" s="14" t="s">
        <v>617</v>
      </c>
      <c r="F6073" s="14" t="s">
        <v>6651</v>
      </c>
      <c r="G6073" s="14"/>
      <c r="H6073" s="14" t="s">
        <v>532</v>
      </c>
      <c r="I6073" s="14" t="s">
        <v>7132</v>
      </c>
      <c r="J6073" s="14" t="s">
        <v>425</v>
      </c>
      <c r="K6073" s="14" t="s">
        <v>421</v>
      </c>
      <c r="L6073" s="14" t="s">
        <v>421</v>
      </c>
      <c r="M6073" s="14" t="s">
        <v>719</v>
      </c>
      <c r="N6073" s="14" t="s">
        <v>49</v>
      </c>
      <c r="O6073" s="14" t="s">
        <v>7531</v>
      </c>
      <c r="P6073" s="14" t="s">
        <v>7538</v>
      </c>
      <c r="Q6073" s="14">
        <v>3</v>
      </c>
      <c r="R6073" s="14" t="s">
        <v>6651</v>
      </c>
      <c r="S6073" s="14" t="s">
        <v>439</v>
      </c>
      <c r="T6073" s="35">
        <v>2540.73</v>
      </c>
      <c r="U6073" s="14" t="s">
        <v>4</v>
      </c>
      <c r="V6073" s="14">
        <v>176</v>
      </c>
      <c r="W6073" s="16">
        <f>+IF(datos_arg[[#This Row],[Moneda]]="ARS",datos_arg[[#This Row],[Monto]],datos_arg[[#This Row],[Monto]]*datos_arg[[#This Row],[TC]])</f>
        <v>2540.73</v>
      </c>
      <c r="X6073" s="16">
        <f>IFERROR(IF(datos_arg[[#This Row],[Moneda]]="USD",datos_arg[[#This Row],[Monto]],datos_arg[[#This Row],[Monto]]/datos_arg[[#This Row],[TC]]),0)</f>
        <v>14.435965909090909</v>
      </c>
      <c r="Y6073" s="14"/>
    </row>
    <row r="6074" spans="1:25" ht="15" customHeight="1" x14ac:dyDescent="0.25">
      <c r="A6074" s="14">
        <f t="shared" si="94"/>
        <v>6071</v>
      </c>
      <c r="B6074" s="1">
        <v>44393</v>
      </c>
      <c r="C6074" s="18">
        <f>+YEAR(datos_arg[[#This Row],[Fecha]])</f>
        <v>2021</v>
      </c>
      <c r="D6074" s="18">
        <f>+MONTH(datos_arg[[#This Row],[Fecha]])</f>
        <v>7</v>
      </c>
      <c r="E6074" s="14" t="s">
        <v>1015</v>
      </c>
      <c r="F6074" s="14" t="s">
        <v>403</v>
      </c>
      <c r="G6074" s="14" t="s">
        <v>5383</v>
      </c>
      <c r="H6074" s="14" t="s">
        <v>532</v>
      </c>
      <c r="I6074" s="14" t="s">
        <v>7132</v>
      </c>
      <c r="J6074" s="14" t="s">
        <v>425</v>
      </c>
      <c r="K6074" s="14" t="s">
        <v>421</v>
      </c>
      <c r="L6074" s="14" t="s">
        <v>425</v>
      </c>
      <c r="M6074" s="14" t="s">
        <v>1670</v>
      </c>
      <c r="N6074" s="14" t="s">
        <v>49</v>
      </c>
      <c r="O6074" s="14" t="s">
        <v>7532</v>
      </c>
      <c r="P6074" s="14" t="s">
        <v>7538</v>
      </c>
      <c r="Q6074" s="14">
        <v>20</v>
      </c>
      <c r="R6074" s="14" t="s">
        <v>5383</v>
      </c>
      <c r="S6074" s="14" t="s">
        <v>439</v>
      </c>
      <c r="T6074" s="35">
        <v>497</v>
      </c>
      <c r="U6074" s="14" t="s">
        <v>4</v>
      </c>
      <c r="V6074" s="14">
        <v>176</v>
      </c>
      <c r="W6074" s="16">
        <f>+IF(datos_arg[[#This Row],[Moneda]]="ARS",datos_arg[[#This Row],[Monto]],datos_arg[[#This Row],[Monto]]*datos_arg[[#This Row],[TC]])</f>
        <v>497</v>
      </c>
      <c r="X6074" s="16">
        <f>IFERROR(IF(datos_arg[[#This Row],[Moneda]]="USD",datos_arg[[#This Row],[Monto]],datos_arg[[#This Row],[Monto]]/datos_arg[[#This Row],[TC]]),0)</f>
        <v>2.8238636363636362</v>
      </c>
      <c r="Y6074" s="14"/>
    </row>
    <row r="6075" spans="1:25" ht="15" customHeight="1" x14ac:dyDescent="0.25">
      <c r="A6075" s="14">
        <f t="shared" si="94"/>
        <v>6072</v>
      </c>
      <c r="B6075" s="1">
        <v>44393</v>
      </c>
      <c r="C6075" s="18">
        <f>+YEAR(datos_arg[[#This Row],[Fecha]])</f>
        <v>2021</v>
      </c>
      <c r="D6075" s="18">
        <f>+MONTH(datos_arg[[#This Row],[Fecha]])</f>
        <v>7</v>
      </c>
      <c r="E6075" s="14" t="s">
        <v>1015</v>
      </c>
      <c r="F6075" s="14" t="s">
        <v>403</v>
      </c>
      <c r="G6075" s="14" t="s">
        <v>5383</v>
      </c>
      <c r="H6075" s="14" t="s">
        <v>532</v>
      </c>
      <c r="I6075" s="14" t="s">
        <v>7132</v>
      </c>
      <c r="J6075" s="14" t="s">
        <v>425</v>
      </c>
      <c r="K6075" s="14" t="s">
        <v>421</v>
      </c>
      <c r="L6075" s="14" t="s">
        <v>425</v>
      </c>
      <c r="M6075" s="14" t="s">
        <v>1670</v>
      </c>
      <c r="N6075" s="14" t="s">
        <v>49</v>
      </c>
      <c r="O6075" s="14" t="s">
        <v>7533</v>
      </c>
      <c r="P6075" s="14" t="s">
        <v>7538</v>
      </c>
      <c r="Q6075" s="14">
        <v>10</v>
      </c>
      <c r="R6075" s="14" t="s">
        <v>5383</v>
      </c>
      <c r="S6075" s="14" t="s">
        <v>439</v>
      </c>
      <c r="T6075" s="35">
        <v>622.20000000000005</v>
      </c>
      <c r="U6075" s="14" t="s">
        <v>4</v>
      </c>
      <c r="V6075" s="14">
        <v>176</v>
      </c>
      <c r="W6075" s="16">
        <f>+IF(datos_arg[[#This Row],[Moneda]]="ARS",datos_arg[[#This Row],[Monto]],datos_arg[[#This Row],[Monto]]*datos_arg[[#This Row],[TC]])</f>
        <v>622.20000000000005</v>
      </c>
      <c r="X6075" s="16">
        <f>IFERROR(IF(datos_arg[[#This Row],[Moneda]]="USD",datos_arg[[#This Row],[Monto]],datos_arg[[#This Row],[Monto]]/datos_arg[[#This Row],[TC]]),0)</f>
        <v>3.5352272727272731</v>
      </c>
      <c r="Y6075" s="14"/>
    </row>
    <row r="6076" spans="1:25" ht="15" customHeight="1" x14ac:dyDescent="0.25">
      <c r="A6076" s="14">
        <f t="shared" si="94"/>
        <v>6073</v>
      </c>
      <c r="B6076" s="1">
        <v>44393</v>
      </c>
      <c r="C6076" s="18">
        <f>+YEAR(datos_arg[[#This Row],[Fecha]])</f>
        <v>2021</v>
      </c>
      <c r="D6076" s="18">
        <f>+MONTH(datos_arg[[#This Row],[Fecha]])</f>
        <v>7</v>
      </c>
      <c r="E6076" s="14" t="s">
        <v>617</v>
      </c>
      <c r="F6076" s="14" t="s">
        <v>6651</v>
      </c>
      <c r="G6076" s="14"/>
      <c r="H6076" s="14" t="s">
        <v>532</v>
      </c>
      <c r="I6076" s="14" t="s">
        <v>7132</v>
      </c>
      <c r="J6076" s="14" t="s">
        <v>425</v>
      </c>
      <c r="K6076" s="14" t="s">
        <v>421</v>
      </c>
      <c r="L6076" s="14" t="s">
        <v>425</v>
      </c>
      <c r="M6076" s="14" t="s">
        <v>540</v>
      </c>
      <c r="N6076" s="14" t="s">
        <v>49</v>
      </c>
      <c r="O6076" s="14" t="s">
        <v>7534</v>
      </c>
      <c r="P6076" s="14" t="s">
        <v>7538</v>
      </c>
      <c r="Q6076" s="14">
        <v>30</v>
      </c>
      <c r="R6076" s="14" t="s">
        <v>6651</v>
      </c>
      <c r="S6076" s="14" t="s">
        <v>439</v>
      </c>
      <c r="T6076" s="35">
        <v>9090</v>
      </c>
      <c r="U6076" s="14" t="s">
        <v>4</v>
      </c>
      <c r="V6076" s="14">
        <v>176</v>
      </c>
      <c r="W6076" s="16">
        <f>+IF(datos_arg[[#This Row],[Moneda]]="ARS",datos_arg[[#This Row],[Monto]],datos_arg[[#This Row],[Monto]]*datos_arg[[#This Row],[TC]])</f>
        <v>9090</v>
      </c>
      <c r="X6076" s="16">
        <f>IFERROR(IF(datos_arg[[#This Row],[Moneda]]="USD",datos_arg[[#This Row],[Monto]],datos_arg[[#This Row],[Monto]]/datos_arg[[#This Row],[TC]]),0)</f>
        <v>51.647727272727273</v>
      </c>
      <c r="Y6076" s="14"/>
    </row>
    <row r="6077" spans="1:25" ht="15" customHeight="1" x14ac:dyDescent="0.25">
      <c r="A6077" s="14">
        <f t="shared" si="94"/>
        <v>6074</v>
      </c>
      <c r="B6077" s="1">
        <v>44393</v>
      </c>
      <c r="C6077" s="18">
        <f>+YEAR(datos_arg[[#This Row],[Fecha]])</f>
        <v>2021</v>
      </c>
      <c r="D6077" s="18">
        <f>+MONTH(datos_arg[[#This Row],[Fecha]])</f>
        <v>7</v>
      </c>
      <c r="E6077" s="14" t="s">
        <v>5358</v>
      </c>
      <c r="F6077" s="14" t="s">
        <v>85</v>
      </c>
      <c r="G6077" s="14"/>
      <c r="H6077" s="14" t="s">
        <v>532</v>
      </c>
      <c r="I6077" s="14" t="s">
        <v>7132</v>
      </c>
      <c r="J6077" s="14" t="s">
        <v>425</v>
      </c>
      <c r="K6077" s="14" t="s">
        <v>421</v>
      </c>
      <c r="L6077" s="14" t="s">
        <v>425</v>
      </c>
      <c r="M6077" s="14" t="s">
        <v>1583</v>
      </c>
      <c r="N6077" s="14" t="s">
        <v>7537</v>
      </c>
      <c r="O6077" s="14" t="s">
        <v>7535</v>
      </c>
      <c r="P6077" s="14" t="s">
        <v>7538</v>
      </c>
      <c r="Q6077" s="14">
        <v>1</v>
      </c>
      <c r="R6077" s="14" t="s">
        <v>85</v>
      </c>
      <c r="S6077" s="14" t="s">
        <v>439</v>
      </c>
      <c r="T6077" s="35">
        <v>1700</v>
      </c>
      <c r="U6077" s="14" t="s">
        <v>4</v>
      </c>
      <c r="V6077" s="14">
        <v>176</v>
      </c>
      <c r="W6077" s="16">
        <f>+IF(datos_arg[[#This Row],[Moneda]]="ARS",datos_arg[[#This Row],[Monto]],datos_arg[[#This Row],[Monto]]*datos_arg[[#This Row],[TC]])</f>
        <v>1700</v>
      </c>
      <c r="X6077" s="16">
        <f>IFERROR(IF(datos_arg[[#This Row],[Moneda]]="USD",datos_arg[[#This Row],[Monto]],datos_arg[[#This Row],[Monto]]/datos_arg[[#This Row],[TC]]),0)</f>
        <v>9.6590909090909083</v>
      </c>
      <c r="Y6077" s="14"/>
    </row>
    <row r="6078" spans="1:25" ht="15" customHeight="1" x14ac:dyDescent="0.25">
      <c r="A6078" s="14">
        <f t="shared" si="94"/>
        <v>6075</v>
      </c>
      <c r="B6078" s="1">
        <v>44393</v>
      </c>
      <c r="C6078" s="18">
        <f>+YEAR(datos_arg[[#This Row],[Fecha]])</f>
        <v>2021</v>
      </c>
      <c r="D6078" s="18">
        <f>+MONTH(datos_arg[[#This Row],[Fecha]])</f>
        <v>7</v>
      </c>
      <c r="E6078" s="14" t="s">
        <v>1015</v>
      </c>
      <c r="F6078" s="14" t="s">
        <v>403</v>
      </c>
      <c r="G6078" s="14" t="s">
        <v>5383</v>
      </c>
      <c r="H6078" s="14" t="s">
        <v>6646</v>
      </c>
      <c r="I6078" s="14" t="s">
        <v>7132</v>
      </c>
      <c r="J6078" s="14" t="s">
        <v>425</v>
      </c>
      <c r="K6078" s="14"/>
      <c r="L6078" s="14" t="s">
        <v>425</v>
      </c>
      <c r="M6078" s="14" t="s">
        <v>1419</v>
      </c>
      <c r="N6078" s="14" t="s">
        <v>7537</v>
      </c>
      <c r="O6078" s="14" t="s">
        <v>7536</v>
      </c>
      <c r="P6078" s="14" t="s">
        <v>7538</v>
      </c>
      <c r="Q6078" s="14">
        <v>1</v>
      </c>
      <c r="R6078" s="14" t="s">
        <v>5383</v>
      </c>
      <c r="S6078" s="14" t="s">
        <v>439</v>
      </c>
      <c r="T6078" s="35">
        <v>3860</v>
      </c>
      <c r="U6078" s="14" t="s">
        <v>4</v>
      </c>
      <c r="V6078" s="14">
        <v>176</v>
      </c>
      <c r="W6078" s="16">
        <f>+IF(datos_arg[[#This Row],[Moneda]]="ARS",datos_arg[[#This Row],[Monto]],datos_arg[[#This Row],[Monto]]*datos_arg[[#This Row],[TC]])</f>
        <v>3860</v>
      </c>
      <c r="X6078" s="16">
        <f>IFERROR(IF(datos_arg[[#This Row],[Moneda]]="USD",datos_arg[[#This Row],[Monto]],datos_arg[[#This Row],[Monto]]/datos_arg[[#This Row],[TC]]),0)</f>
        <v>21.931818181818183</v>
      </c>
      <c r="Y6078" s="14"/>
    </row>
    <row r="6079" spans="1:25" ht="15" customHeight="1" x14ac:dyDescent="0.25">
      <c r="A6079" s="14">
        <f t="shared" si="94"/>
        <v>6076</v>
      </c>
      <c r="B6079" s="1">
        <v>44393</v>
      </c>
      <c r="C6079" s="18">
        <f>+YEAR(datos_arg[[#This Row],[Fecha]])</f>
        <v>2021</v>
      </c>
      <c r="D6079" s="18">
        <f>+MONTH(datos_arg[[#This Row],[Fecha]])</f>
        <v>7</v>
      </c>
      <c r="E6079" s="14" t="s">
        <v>5358</v>
      </c>
      <c r="F6079" s="14" t="s">
        <v>85</v>
      </c>
      <c r="G6079" s="14"/>
      <c r="H6079" s="14" t="s">
        <v>8103</v>
      </c>
      <c r="I6079" s="14" t="s">
        <v>8105</v>
      </c>
      <c r="J6079" s="14" t="s">
        <v>425</v>
      </c>
      <c r="K6079" s="14"/>
      <c r="L6079" s="14" t="s">
        <v>425</v>
      </c>
      <c r="M6079" s="14" t="s">
        <v>2085</v>
      </c>
      <c r="N6079" s="14" t="s">
        <v>7540</v>
      </c>
      <c r="O6079" s="14" t="s">
        <v>7541</v>
      </c>
      <c r="P6079" s="14" t="s">
        <v>7228</v>
      </c>
      <c r="Q6079" s="14">
        <v>1</v>
      </c>
      <c r="R6079" s="14" t="s">
        <v>85</v>
      </c>
      <c r="S6079" s="14" t="s">
        <v>439</v>
      </c>
      <c r="T6079" s="35">
        <v>1200</v>
      </c>
      <c r="U6079" s="14" t="s">
        <v>4</v>
      </c>
      <c r="V6079" s="14">
        <v>176</v>
      </c>
      <c r="W6079" s="16">
        <f>+IF(datos_arg[[#This Row],[Moneda]]="ARS",datos_arg[[#This Row],[Monto]],datos_arg[[#This Row],[Monto]]*datos_arg[[#This Row],[TC]])</f>
        <v>1200</v>
      </c>
      <c r="X6079" s="16">
        <f>IFERROR(IF(datos_arg[[#This Row],[Moneda]]="USD",datos_arg[[#This Row],[Monto]],datos_arg[[#This Row],[Monto]]/datos_arg[[#This Row],[TC]]),0)</f>
        <v>6.8181818181818183</v>
      </c>
      <c r="Y6079" s="14"/>
    </row>
    <row r="6080" spans="1:25" ht="15" customHeight="1" x14ac:dyDescent="0.25">
      <c r="A6080" s="14">
        <f t="shared" si="94"/>
        <v>6077</v>
      </c>
      <c r="B6080" s="1">
        <v>44393</v>
      </c>
      <c r="C6080" s="18">
        <f>+YEAR(datos_arg[[#This Row],[Fecha]])</f>
        <v>2021</v>
      </c>
      <c r="D6080" s="18">
        <f>+MONTH(datos_arg[[#This Row],[Fecha]])</f>
        <v>7</v>
      </c>
      <c r="E6080" s="14" t="s">
        <v>449</v>
      </c>
      <c r="F6080" s="14" t="s">
        <v>505</v>
      </c>
      <c r="G6080" s="14"/>
      <c r="H6080" s="14" t="s">
        <v>7132</v>
      </c>
      <c r="I6080" s="14" t="s">
        <v>7132</v>
      </c>
      <c r="J6080" s="14" t="s">
        <v>425</v>
      </c>
      <c r="K6080" s="14"/>
      <c r="L6080" s="14" t="s">
        <v>425</v>
      </c>
      <c r="M6080" s="14" t="s">
        <v>613</v>
      </c>
      <c r="N6080" s="14" t="s">
        <v>2273</v>
      </c>
      <c r="O6080" s="14" t="s">
        <v>2592</v>
      </c>
      <c r="P6080" s="14"/>
      <c r="Q6080" s="14"/>
      <c r="R6080" s="14" t="s">
        <v>505</v>
      </c>
      <c r="S6080" s="14" t="s">
        <v>613</v>
      </c>
      <c r="T6080" s="35">
        <v>30.92</v>
      </c>
      <c r="U6080" s="14" t="s">
        <v>4</v>
      </c>
      <c r="V6080" s="14">
        <v>176</v>
      </c>
      <c r="W6080" s="16">
        <f>+IF(datos_arg[[#This Row],[Moneda]]="ARS",datos_arg[[#This Row],[Monto]],datos_arg[[#This Row],[Monto]]*datos_arg[[#This Row],[TC]])</f>
        <v>30.92</v>
      </c>
      <c r="X6080" s="16">
        <f>IFERROR(IF(datos_arg[[#This Row],[Moneda]]="USD",datos_arg[[#This Row],[Monto]],datos_arg[[#This Row],[Monto]]/datos_arg[[#This Row],[TC]]),0)</f>
        <v>0.17568181818181819</v>
      </c>
      <c r="Y6080" s="14"/>
    </row>
    <row r="6081" spans="1:25" ht="15" customHeight="1" x14ac:dyDescent="0.25">
      <c r="A6081" s="14">
        <f t="shared" si="94"/>
        <v>6078</v>
      </c>
      <c r="B6081" s="1">
        <v>44393</v>
      </c>
      <c r="C6081" s="18">
        <f>+YEAR(datos_arg[[#This Row],[Fecha]])</f>
        <v>2021</v>
      </c>
      <c r="D6081" s="18">
        <f>+MONTH(datos_arg[[#This Row],[Fecha]])</f>
        <v>7</v>
      </c>
      <c r="E6081" s="14" t="s">
        <v>1015</v>
      </c>
      <c r="F6081" s="14" t="s">
        <v>403</v>
      </c>
      <c r="G6081" s="14" t="s">
        <v>5383</v>
      </c>
      <c r="H6081" s="14" t="s">
        <v>8103</v>
      </c>
      <c r="I6081" s="14" t="s">
        <v>8105</v>
      </c>
      <c r="J6081" s="14" t="s">
        <v>422</v>
      </c>
      <c r="K6081" s="14" t="s">
        <v>422</v>
      </c>
      <c r="L6081" s="14" t="s">
        <v>422</v>
      </c>
      <c r="M6081" s="14" t="s">
        <v>7542</v>
      </c>
      <c r="N6081" s="14" t="s">
        <v>1357</v>
      </c>
      <c r="O6081" s="14" t="s">
        <v>7543</v>
      </c>
      <c r="P6081" s="14" t="s">
        <v>7544</v>
      </c>
      <c r="Q6081" s="14">
        <v>6</v>
      </c>
      <c r="R6081" s="14" t="s">
        <v>5383</v>
      </c>
      <c r="S6081" s="14" t="s">
        <v>439</v>
      </c>
      <c r="T6081" s="35">
        <v>4322.3999999999996</v>
      </c>
      <c r="U6081" s="14" t="s">
        <v>4</v>
      </c>
      <c r="V6081" s="14">
        <v>176</v>
      </c>
      <c r="W6081" s="16">
        <f>+IF(datos_arg[[#This Row],[Moneda]]="ARS",datos_arg[[#This Row],[Monto]],datos_arg[[#This Row],[Monto]]*datos_arg[[#This Row],[TC]])</f>
        <v>4322.3999999999996</v>
      </c>
      <c r="X6081" s="16">
        <f>IFERROR(IF(datos_arg[[#This Row],[Moneda]]="USD",datos_arg[[#This Row],[Monto]],datos_arg[[#This Row],[Monto]]/datos_arg[[#This Row],[TC]]),0)</f>
        <v>24.559090909090909</v>
      </c>
      <c r="Y6081" s="14"/>
    </row>
    <row r="6082" spans="1:25" ht="15" customHeight="1" x14ac:dyDescent="0.25">
      <c r="A6082" s="14">
        <f t="shared" si="94"/>
        <v>6079</v>
      </c>
      <c r="B6082" s="1">
        <v>44393</v>
      </c>
      <c r="C6082" s="18">
        <f>+YEAR(datos_arg[[#This Row],[Fecha]])</f>
        <v>2021</v>
      </c>
      <c r="D6082" s="18">
        <f>+MONTH(datos_arg[[#This Row],[Fecha]])</f>
        <v>7</v>
      </c>
      <c r="E6082" s="14" t="s">
        <v>1015</v>
      </c>
      <c r="F6082" s="14" t="s">
        <v>430</v>
      </c>
      <c r="G6082" s="14"/>
      <c r="H6082" s="14" t="s">
        <v>7132</v>
      </c>
      <c r="I6082" s="14" t="s">
        <v>7132</v>
      </c>
      <c r="J6082" s="14" t="s">
        <v>425</v>
      </c>
      <c r="K6082" s="14"/>
      <c r="L6082" s="14" t="s">
        <v>425</v>
      </c>
      <c r="M6082" s="14" t="s">
        <v>102</v>
      </c>
      <c r="N6082" s="14" t="s">
        <v>480</v>
      </c>
      <c r="O6082" s="14" t="s">
        <v>7121</v>
      </c>
      <c r="P6082" s="14" t="s">
        <v>7122</v>
      </c>
      <c r="Q6082" s="14"/>
      <c r="R6082" s="14" t="s">
        <v>430</v>
      </c>
      <c r="S6082" s="14" t="s">
        <v>439</v>
      </c>
      <c r="T6082" s="35">
        <v>12312</v>
      </c>
      <c r="U6082" s="14" t="s">
        <v>4</v>
      </c>
      <c r="V6082" s="14">
        <v>176</v>
      </c>
      <c r="W6082" s="16">
        <f>+IF(datos_arg[[#This Row],[Moneda]]="ARS",datos_arg[[#This Row],[Monto]],datos_arg[[#This Row],[Monto]]*datos_arg[[#This Row],[TC]])</f>
        <v>12312</v>
      </c>
      <c r="X6082" s="16">
        <f>IFERROR(IF(datos_arg[[#This Row],[Moneda]]="USD",datos_arg[[#This Row],[Monto]],datos_arg[[#This Row],[Monto]]/datos_arg[[#This Row],[TC]]),0)</f>
        <v>69.954545454545453</v>
      </c>
      <c r="Y6082" s="14"/>
    </row>
    <row r="6083" spans="1:25" ht="15" customHeight="1" x14ac:dyDescent="0.25">
      <c r="A6083" s="14">
        <f t="shared" si="94"/>
        <v>6080</v>
      </c>
      <c r="B6083" s="1">
        <v>44393</v>
      </c>
      <c r="C6083" s="18">
        <f>+YEAR(datos_arg[[#This Row],[Fecha]])</f>
        <v>2021</v>
      </c>
      <c r="D6083" s="18">
        <f>+MONTH(datos_arg[[#This Row],[Fecha]])</f>
        <v>7</v>
      </c>
      <c r="E6083" s="14" t="s">
        <v>1015</v>
      </c>
      <c r="F6083" s="14" t="s">
        <v>403</v>
      </c>
      <c r="G6083" s="14" t="s">
        <v>5383</v>
      </c>
      <c r="H6083" s="14" t="s">
        <v>1024</v>
      </c>
      <c r="I6083" s="14" t="s">
        <v>7132</v>
      </c>
      <c r="J6083" s="14" t="s">
        <v>425</v>
      </c>
      <c r="K6083" s="14" t="s">
        <v>422</v>
      </c>
      <c r="L6083" s="14" t="s">
        <v>422</v>
      </c>
      <c r="M6083" s="14" t="s">
        <v>877</v>
      </c>
      <c r="N6083" s="14" t="s">
        <v>524</v>
      </c>
      <c r="O6083" s="14" t="s">
        <v>7545</v>
      </c>
      <c r="P6083" s="14" t="s">
        <v>7546</v>
      </c>
      <c r="Q6083" s="14">
        <v>1</v>
      </c>
      <c r="R6083" s="14" t="s">
        <v>5383</v>
      </c>
      <c r="S6083" s="14" t="s">
        <v>439</v>
      </c>
      <c r="T6083" s="35">
        <v>380</v>
      </c>
      <c r="U6083" s="14" t="s">
        <v>4</v>
      </c>
      <c r="V6083" s="14">
        <v>176</v>
      </c>
      <c r="W6083" s="16">
        <f>+IF(datos_arg[[#This Row],[Moneda]]="ARS",datos_arg[[#This Row],[Monto]],datos_arg[[#This Row],[Monto]]*datos_arg[[#This Row],[TC]])</f>
        <v>380</v>
      </c>
      <c r="X6083" s="16">
        <f>IFERROR(IF(datos_arg[[#This Row],[Moneda]]="USD",datos_arg[[#This Row],[Monto]],datos_arg[[#This Row],[Monto]]/datos_arg[[#This Row],[TC]]),0)</f>
        <v>2.1590909090909092</v>
      </c>
      <c r="Y6083" s="14"/>
    </row>
    <row r="6084" spans="1:25" ht="15" customHeight="1" x14ac:dyDescent="0.25">
      <c r="A6084" s="14">
        <f t="shared" si="94"/>
        <v>6081</v>
      </c>
      <c r="B6084" s="1">
        <v>44393</v>
      </c>
      <c r="C6084" s="18">
        <f>+YEAR(datos_arg[[#This Row],[Fecha]])</f>
        <v>2021</v>
      </c>
      <c r="D6084" s="18">
        <f>+MONTH(datos_arg[[#This Row],[Fecha]])</f>
        <v>7</v>
      </c>
      <c r="E6084" s="14" t="s">
        <v>5358</v>
      </c>
      <c r="F6084" s="14" t="s">
        <v>4108</v>
      </c>
      <c r="G6084" s="14"/>
      <c r="H6084" s="14" t="s">
        <v>6646</v>
      </c>
      <c r="I6084" s="14" t="s">
        <v>6775</v>
      </c>
      <c r="J6084" s="14" t="s">
        <v>425</v>
      </c>
      <c r="K6084" s="14"/>
      <c r="L6084" s="14" t="s">
        <v>425</v>
      </c>
      <c r="M6084" s="14" t="s">
        <v>5381</v>
      </c>
      <c r="N6084" s="14" t="s">
        <v>1019</v>
      </c>
      <c r="O6084" s="14" t="s">
        <v>5203</v>
      </c>
      <c r="P6084" s="14"/>
      <c r="Q6084" s="14"/>
      <c r="R6084" s="14" t="s">
        <v>4108</v>
      </c>
      <c r="S6084" s="14" t="s">
        <v>439</v>
      </c>
      <c r="T6084" s="35">
        <v>60000</v>
      </c>
      <c r="U6084" s="14" t="s">
        <v>4</v>
      </c>
      <c r="V6084" s="14">
        <v>176</v>
      </c>
      <c r="W6084" s="16">
        <f>+IF(datos_arg[[#This Row],[Moneda]]="ARS",datos_arg[[#This Row],[Monto]],datos_arg[[#This Row],[Monto]]*datos_arg[[#This Row],[TC]])</f>
        <v>60000</v>
      </c>
      <c r="X6084" s="16">
        <f>IFERROR(IF(datos_arg[[#This Row],[Moneda]]="USD",datos_arg[[#This Row],[Monto]],datos_arg[[#This Row],[Monto]]/datos_arg[[#This Row],[TC]]),0)</f>
        <v>340.90909090909093</v>
      </c>
      <c r="Y6084" s="14"/>
    </row>
    <row r="6085" spans="1:25" ht="15" customHeight="1" x14ac:dyDescent="0.25">
      <c r="A6085" s="14">
        <f t="shared" si="94"/>
        <v>6082</v>
      </c>
      <c r="B6085" s="1">
        <v>44393</v>
      </c>
      <c r="C6085" s="18">
        <f>+YEAR(datos_arg[[#This Row],[Fecha]])</f>
        <v>2021</v>
      </c>
      <c r="D6085" s="18">
        <f>+MONTH(datos_arg[[#This Row],[Fecha]])</f>
        <v>7</v>
      </c>
      <c r="E6085" s="14" t="s">
        <v>1015</v>
      </c>
      <c r="F6085" s="14" t="s">
        <v>430</v>
      </c>
      <c r="G6085" s="14"/>
      <c r="H6085" s="14" t="s">
        <v>7132</v>
      </c>
      <c r="I6085" s="14" t="s">
        <v>7132</v>
      </c>
      <c r="J6085" s="14" t="s">
        <v>425</v>
      </c>
      <c r="K6085" s="14"/>
      <c r="L6085" s="14" t="s">
        <v>425</v>
      </c>
      <c r="M6085" s="14" t="s">
        <v>60</v>
      </c>
      <c r="N6085" s="14" t="s">
        <v>26</v>
      </c>
      <c r="O6085" s="14" t="s">
        <v>2370</v>
      </c>
      <c r="P6085" s="14" t="s">
        <v>7547</v>
      </c>
      <c r="Q6085" s="14"/>
      <c r="R6085" s="14" t="s">
        <v>430</v>
      </c>
      <c r="S6085" s="14" t="s">
        <v>439</v>
      </c>
      <c r="T6085" s="35">
        <v>13628.5</v>
      </c>
      <c r="U6085" s="14" t="s">
        <v>4</v>
      </c>
      <c r="V6085" s="14">
        <v>176</v>
      </c>
      <c r="W6085" s="16">
        <f>+IF(datos_arg[[#This Row],[Moneda]]="ARS",datos_arg[[#This Row],[Monto]],datos_arg[[#This Row],[Monto]]*datos_arg[[#This Row],[TC]])</f>
        <v>13628.5</v>
      </c>
      <c r="X6085" s="16">
        <f>IFERROR(IF(datos_arg[[#This Row],[Moneda]]="USD",datos_arg[[#This Row],[Monto]],datos_arg[[#This Row],[Monto]]/datos_arg[[#This Row],[TC]]),0)</f>
        <v>77.434659090909093</v>
      </c>
      <c r="Y6085" s="14"/>
    </row>
    <row r="6086" spans="1:25" ht="15" customHeight="1" x14ac:dyDescent="0.25">
      <c r="A6086" s="14">
        <f t="shared" ref="A6086:A6149" si="95">+A6085+1</f>
        <v>6083</v>
      </c>
      <c r="B6086" s="1">
        <v>44393</v>
      </c>
      <c r="C6086" s="18">
        <f>+YEAR(datos_arg[[#This Row],[Fecha]])</f>
        <v>2021</v>
      </c>
      <c r="D6086" s="18">
        <f>+MONTH(datos_arg[[#This Row],[Fecha]])</f>
        <v>7</v>
      </c>
      <c r="E6086" s="14" t="s">
        <v>1015</v>
      </c>
      <c r="F6086" s="14" t="s">
        <v>430</v>
      </c>
      <c r="G6086" s="14"/>
      <c r="H6086" s="14" t="s">
        <v>7132</v>
      </c>
      <c r="I6086" s="14" t="s">
        <v>7132</v>
      </c>
      <c r="J6086" s="14" t="s">
        <v>425</v>
      </c>
      <c r="K6086" s="14"/>
      <c r="L6086" s="14" t="s">
        <v>425</v>
      </c>
      <c r="M6086" s="14" t="s">
        <v>361</v>
      </c>
      <c r="N6086" s="14" t="s">
        <v>361</v>
      </c>
      <c r="O6086" s="14" t="s">
        <v>2325</v>
      </c>
      <c r="P6086" s="14" t="s">
        <v>7547</v>
      </c>
      <c r="Q6086" s="14"/>
      <c r="R6086" s="14" t="s">
        <v>430</v>
      </c>
      <c r="S6086" s="14" t="s">
        <v>439</v>
      </c>
      <c r="T6086" s="35">
        <v>1810</v>
      </c>
      <c r="U6086" s="14" t="s">
        <v>4</v>
      </c>
      <c r="V6086" s="14">
        <v>176</v>
      </c>
      <c r="W6086" s="16">
        <f>+IF(datos_arg[[#This Row],[Moneda]]="ARS",datos_arg[[#This Row],[Monto]],datos_arg[[#This Row],[Monto]]*datos_arg[[#This Row],[TC]])</f>
        <v>1810</v>
      </c>
      <c r="X6086" s="16">
        <f>IFERROR(IF(datos_arg[[#This Row],[Moneda]]="USD",datos_arg[[#This Row],[Monto]],datos_arg[[#This Row],[Monto]]/datos_arg[[#This Row],[TC]]),0)</f>
        <v>10.284090909090908</v>
      </c>
      <c r="Y6086" s="14"/>
    </row>
    <row r="6087" spans="1:25" ht="15" customHeight="1" x14ac:dyDescent="0.25">
      <c r="A6087" s="14">
        <f t="shared" si="95"/>
        <v>6084</v>
      </c>
      <c r="B6087" s="1">
        <v>44393</v>
      </c>
      <c r="C6087" s="18">
        <f>+YEAR(datos_arg[[#This Row],[Fecha]])</f>
        <v>2021</v>
      </c>
      <c r="D6087" s="18">
        <f>+MONTH(datos_arg[[#This Row],[Fecha]])</f>
        <v>7</v>
      </c>
      <c r="E6087" s="14" t="s">
        <v>1015</v>
      </c>
      <c r="F6087" s="14" t="s">
        <v>403</v>
      </c>
      <c r="G6087" s="14" t="s">
        <v>970</v>
      </c>
      <c r="H6087" s="14" t="s">
        <v>7132</v>
      </c>
      <c r="I6087" s="14" t="s">
        <v>7132</v>
      </c>
      <c r="J6087" s="14" t="s">
        <v>425</v>
      </c>
      <c r="K6087" s="14"/>
      <c r="L6087" s="14" t="s">
        <v>425</v>
      </c>
      <c r="M6087" s="14" t="s">
        <v>493</v>
      </c>
      <c r="N6087" s="14" t="s">
        <v>26</v>
      </c>
      <c r="O6087" s="14" t="s">
        <v>3764</v>
      </c>
      <c r="P6087" s="14" t="s">
        <v>7547</v>
      </c>
      <c r="Q6087" s="14"/>
      <c r="R6087" s="14" t="s">
        <v>970</v>
      </c>
      <c r="S6087" s="14" t="s">
        <v>439</v>
      </c>
      <c r="T6087" s="35">
        <v>2445</v>
      </c>
      <c r="U6087" s="14" t="s">
        <v>4</v>
      </c>
      <c r="V6087" s="14">
        <v>176</v>
      </c>
      <c r="W6087" s="16">
        <f>+IF(datos_arg[[#This Row],[Moneda]]="ARS",datos_arg[[#This Row],[Monto]],datos_arg[[#This Row],[Monto]]*datos_arg[[#This Row],[TC]])</f>
        <v>2445</v>
      </c>
      <c r="X6087" s="16">
        <f>IFERROR(IF(datos_arg[[#This Row],[Moneda]]="USD",datos_arg[[#This Row],[Monto]],datos_arg[[#This Row],[Monto]]/datos_arg[[#This Row],[TC]]),0)</f>
        <v>13.892045454545455</v>
      </c>
      <c r="Y6087" s="14"/>
    </row>
    <row r="6088" spans="1:25" ht="15" customHeight="1" x14ac:dyDescent="0.25">
      <c r="A6088" s="14">
        <f t="shared" si="95"/>
        <v>6085</v>
      </c>
      <c r="B6088" s="1">
        <v>44396</v>
      </c>
      <c r="C6088" s="18">
        <f>+YEAR(datos_arg[[#This Row],[Fecha]])</f>
        <v>2021</v>
      </c>
      <c r="D6088" s="18">
        <f>+MONTH(datos_arg[[#This Row],[Fecha]])</f>
        <v>7</v>
      </c>
      <c r="E6088" s="14" t="s">
        <v>5358</v>
      </c>
      <c r="F6088" s="14" t="s">
        <v>4110</v>
      </c>
      <c r="G6088" s="14"/>
      <c r="H6088" s="14" t="s">
        <v>6646</v>
      </c>
      <c r="I6088" s="14" t="s">
        <v>6775</v>
      </c>
      <c r="J6088" s="14" t="s">
        <v>425</v>
      </c>
      <c r="K6088" s="14" t="s">
        <v>420</v>
      </c>
      <c r="L6088" s="14" t="s">
        <v>425</v>
      </c>
      <c r="M6088" s="14" t="s">
        <v>5373</v>
      </c>
      <c r="N6088" s="14" t="s">
        <v>7549</v>
      </c>
      <c r="O6088" s="14" t="s">
        <v>7550</v>
      </c>
      <c r="P6088" s="14" t="s">
        <v>7551</v>
      </c>
      <c r="Q6088" s="14">
        <v>3</v>
      </c>
      <c r="R6088" s="14" t="s">
        <v>4110</v>
      </c>
      <c r="S6088" s="14" t="s">
        <v>439</v>
      </c>
      <c r="T6088" s="35">
        <v>3893.97</v>
      </c>
      <c r="U6088" s="14" t="s">
        <v>4</v>
      </c>
      <c r="V6088" s="14">
        <v>176</v>
      </c>
      <c r="W6088" s="16">
        <f>+IF(datos_arg[[#This Row],[Moneda]]="ARS",datos_arg[[#This Row],[Monto]],datos_arg[[#This Row],[Monto]]*datos_arg[[#This Row],[TC]])</f>
        <v>3893.97</v>
      </c>
      <c r="X6088" s="16">
        <f>IFERROR(IF(datos_arg[[#This Row],[Moneda]]="USD",datos_arg[[#This Row],[Monto]],datos_arg[[#This Row],[Monto]]/datos_arg[[#This Row],[TC]]),0)</f>
        <v>22.124829545454546</v>
      </c>
      <c r="Y6088" s="14"/>
    </row>
    <row r="6089" spans="1:25" ht="15" customHeight="1" x14ac:dyDescent="0.25">
      <c r="A6089" s="14">
        <f t="shared" si="95"/>
        <v>6086</v>
      </c>
      <c r="B6089" s="1">
        <v>44396</v>
      </c>
      <c r="C6089" s="18">
        <f>+YEAR(datos_arg[[#This Row],[Fecha]])</f>
        <v>2021</v>
      </c>
      <c r="D6089" s="18">
        <f>+MONTH(datos_arg[[#This Row],[Fecha]])</f>
        <v>7</v>
      </c>
      <c r="E6089" s="14" t="s">
        <v>5358</v>
      </c>
      <c r="F6089" s="14" t="s">
        <v>85</v>
      </c>
      <c r="G6089" s="14"/>
      <c r="H6089" s="14" t="s">
        <v>532</v>
      </c>
      <c r="I6089" s="14" t="s">
        <v>7132</v>
      </c>
      <c r="J6089" s="14" t="s">
        <v>425</v>
      </c>
      <c r="K6089" s="14" t="s">
        <v>421</v>
      </c>
      <c r="L6089" s="14" t="s">
        <v>425</v>
      </c>
      <c r="M6089" s="14" t="s">
        <v>4640</v>
      </c>
      <c r="N6089" s="14" t="s">
        <v>58</v>
      </c>
      <c r="O6089" s="14" t="s">
        <v>7552</v>
      </c>
      <c r="P6089" s="14" t="s">
        <v>7561</v>
      </c>
      <c r="Q6089" s="14">
        <v>1</v>
      </c>
      <c r="R6089" s="14" t="s">
        <v>85</v>
      </c>
      <c r="S6089" s="14" t="s">
        <v>439</v>
      </c>
      <c r="T6089" s="35">
        <v>1580</v>
      </c>
      <c r="U6089" s="14" t="s">
        <v>4</v>
      </c>
      <c r="V6089" s="14">
        <v>176</v>
      </c>
      <c r="W6089" s="16">
        <f>+IF(datos_arg[[#This Row],[Moneda]]="ARS",datos_arg[[#This Row],[Monto]],datos_arg[[#This Row],[Monto]]*datos_arg[[#This Row],[TC]])</f>
        <v>1580</v>
      </c>
      <c r="X6089" s="16">
        <f>IFERROR(IF(datos_arg[[#This Row],[Moneda]]="USD",datos_arg[[#This Row],[Monto]],datos_arg[[#This Row],[Monto]]/datos_arg[[#This Row],[TC]]),0)</f>
        <v>8.9772727272727266</v>
      </c>
      <c r="Y6089" s="14"/>
    </row>
    <row r="6090" spans="1:25" ht="15" customHeight="1" x14ac:dyDescent="0.25">
      <c r="A6090" s="14">
        <f t="shared" si="95"/>
        <v>6087</v>
      </c>
      <c r="B6090" s="1">
        <v>44396</v>
      </c>
      <c r="C6090" s="18">
        <f>+YEAR(datos_arg[[#This Row],[Fecha]])</f>
        <v>2021</v>
      </c>
      <c r="D6090" s="18">
        <f>+MONTH(datos_arg[[#This Row],[Fecha]])</f>
        <v>7</v>
      </c>
      <c r="E6090" s="14" t="s">
        <v>5358</v>
      </c>
      <c r="F6090" s="14" t="s">
        <v>4109</v>
      </c>
      <c r="G6090" s="14"/>
      <c r="H6090" s="14" t="s">
        <v>6646</v>
      </c>
      <c r="I6090" s="14" t="s">
        <v>7132</v>
      </c>
      <c r="J6090" s="14" t="s">
        <v>425</v>
      </c>
      <c r="K6090" s="14"/>
      <c r="L6090" s="14" t="s">
        <v>421</v>
      </c>
      <c r="M6090" s="14" t="s">
        <v>719</v>
      </c>
      <c r="N6090" s="14" t="s">
        <v>7553</v>
      </c>
      <c r="O6090" s="14" t="s">
        <v>7554</v>
      </c>
      <c r="P6090" s="14" t="s">
        <v>7561</v>
      </c>
      <c r="Q6090" s="14">
        <v>2</v>
      </c>
      <c r="R6090" s="14" t="s">
        <v>4109</v>
      </c>
      <c r="S6090" s="14" t="s">
        <v>439</v>
      </c>
      <c r="T6090" s="35">
        <v>1272.03</v>
      </c>
      <c r="U6090" s="14" t="s">
        <v>4</v>
      </c>
      <c r="V6090" s="14">
        <v>176</v>
      </c>
      <c r="W6090" s="16">
        <f>+IF(datos_arg[[#This Row],[Moneda]]="ARS",datos_arg[[#This Row],[Monto]],datos_arg[[#This Row],[Monto]]*datos_arg[[#This Row],[TC]])</f>
        <v>1272.03</v>
      </c>
      <c r="X6090" s="16">
        <f>IFERROR(IF(datos_arg[[#This Row],[Moneda]]="USD",datos_arg[[#This Row],[Monto]],datos_arg[[#This Row],[Monto]]/datos_arg[[#This Row],[TC]]),0)</f>
        <v>7.2274431818181819</v>
      </c>
      <c r="Y6090" s="14"/>
    </row>
    <row r="6091" spans="1:25" ht="15" customHeight="1" x14ac:dyDescent="0.25">
      <c r="A6091" s="14">
        <f t="shared" si="95"/>
        <v>6088</v>
      </c>
      <c r="B6091" s="1">
        <v>44396</v>
      </c>
      <c r="C6091" s="18">
        <f>+YEAR(datos_arg[[#This Row],[Fecha]])</f>
        <v>2021</v>
      </c>
      <c r="D6091" s="18">
        <f>+MONTH(datos_arg[[#This Row],[Fecha]])</f>
        <v>7</v>
      </c>
      <c r="E6091" s="14" t="s">
        <v>5358</v>
      </c>
      <c r="F6091" s="14" t="s">
        <v>4109</v>
      </c>
      <c r="G6091" s="14"/>
      <c r="H6091" s="14" t="s">
        <v>6646</v>
      </c>
      <c r="I6091" s="14" t="s">
        <v>7132</v>
      </c>
      <c r="J6091" s="14" t="s">
        <v>425</v>
      </c>
      <c r="K6091" s="14"/>
      <c r="L6091" s="14" t="s">
        <v>426</v>
      </c>
      <c r="M6091" s="14" t="s">
        <v>1693</v>
      </c>
      <c r="N6091" s="14" t="s">
        <v>7553</v>
      </c>
      <c r="O6091" s="14" t="s">
        <v>7555</v>
      </c>
      <c r="P6091" s="14" t="s">
        <v>7561</v>
      </c>
      <c r="Q6091" s="14">
        <v>10</v>
      </c>
      <c r="R6091" s="14" t="s">
        <v>4109</v>
      </c>
      <c r="S6091" s="14" t="s">
        <v>439</v>
      </c>
      <c r="T6091" s="35">
        <v>1191.48</v>
      </c>
      <c r="U6091" s="14" t="s">
        <v>4</v>
      </c>
      <c r="V6091" s="14">
        <v>176</v>
      </c>
      <c r="W6091" s="16">
        <f>+IF(datos_arg[[#This Row],[Moneda]]="ARS",datos_arg[[#This Row],[Monto]],datos_arg[[#This Row],[Monto]]*datos_arg[[#This Row],[TC]])</f>
        <v>1191.48</v>
      </c>
      <c r="X6091" s="16">
        <f>IFERROR(IF(datos_arg[[#This Row],[Moneda]]="USD",datos_arg[[#This Row],[Monto]],datos_arg[[#This Row],[Monto]]/datos_arg[[#This Row],[TC]]),0)</f>
        <v>6.7697727272727271</v>
      </c>
      <c r="Y6091" s="14"/>
    </row>
    <row r="6092" spans="1:25" ht="15" customHeight="1" x14ac:dyDescent="0.25">
      <c r="A6092" s="14">
        <f t="shared" si="95"/>
        <v>6089</v>
      </c>
      <c r="B6092" s="1">
        <v>44396</v>
      </c>
      <c r="C6092" s="18">
        <f>+YEAR(datos_arg[[#This Row],[Fecha]])</f>
        <v>2021</v>
      </c>
      <c r="D6092" s="18">
        <f>+MONTH(datos_arg[[#This Row],[Fecha]])</f>
        <v>7</v>
      </c>
      <c r="E6092" s="14" t="s">
        <v>5358</v>
      </c>
      <c r="F6092" s="14" t="s">
        <v>4109</v>
      </c>
      <c r="G6092" s="14"/>
      <c r="H6092" s="14" t="s">
        <v>6646</v>
      </c>
      <c r="I6092" s="14" t="s">
        <v>7132</v>
      </c>
      <c r="J6092" s="14" t="s">
        <v>425</v>
      </c>
      <c r="K6092" s="14"/>
      <c r="L6092" s="14" t="s">
        <v>421</v>
      </c>
      <c r="M6092" s="14" t="s">
        <v>966</v>
      </c>
      <c r="N6092" s="14" t="s">
        <v>7553</v>
      </c>
      <c r="O6092" s="14" t="s">
        <v>7556</v>
      </c>
      <c r="P6092" s="14" t="s">
        <v>7561</v>
      </c>
      <c r="Q6092" s="14">
        <v>10</v>
      </c>
      <c r="R6092" s="14" t="s">
        <v>4109</v>
      </c>
      <c r="S6092" s="14" t="s">
        <v>439</v>
      </c>
      <c r="T6092" s="35">
        <v>114.55</v>
      </c>
      <c r="U6092" s="14" t="s">
        <v>4</v>
      </c>
      <c r="V6092" s="14">
        <v>176</v>
      </c>
      <c r="W6092" s="16">
        <f>+IF(datos_arg[[#This Row],[Moneda]]="ARS",datos_arg[[#This Row],[Monto]],datos_arg[[#This Row],[Monto]]*datos_arg[[#This Row],[TC]])</f>
        <v>114.55</v>
      </c>
      <c r="X6092" s="16">
        <f>IFERROR(IF(datos_arg[[#This Row],[Moneda]]="USD",datos_arg[[#This Row],[Monto]],datos_arg[[#This Row],[Monto]]/datos_arg[[#This Row],[TC]]),0)</f>
        <v>0.65085227272727275</v>
      </c>
      <c r="Y6092" s="14"/>
    </row>
    <row r="6093" spans="1:25" ht="15" customHeight="1" x14ac:dyDescent="0.25">
      <c r="A6093" s="14">
        <f t="shared" si="95"/>
        <v>6090</v>
      </c>
      <c r="B6093" s="1">
        <v>44396</v>
      </c>
      <c r="C6093" s="18">
        <f>+YEAR(datos_arg[[#This Row],[Fecha]])</f>
        <v>2021</v>
      </c>
      <c r="D6093" s="18">
        <f>+MONTH(datos_arg[[#This Row],[Fecha]])</f>
        <v>7</v>
      </c>
      <c r="E6093" s="14" t="s">
        <v>5358</v>
      </c>
      <c r="F6093" s="14" t="s">
        <v>4109</v>
      </c>
      <c r="G6093" s="14"/>
      <c r="H6093" s="14" t="s">
        <v>6646</v>
      </c>
      <c r="I6093" s="14" t="s">
        <v>7132</v>
      </c>
      <c r="J6093" s="14" t="s">
        <v>425</v>
      </c>
      <c r="K6093" s="14"/>
      <c r="L6093" s="14" t="s">
        <v>426</v>
      </c>
      <c r="M6093" s="14" t="s">
        <v>1693</v>
      </c>
      <c r="N6093" s="14" t="s">
        <v>7553</v>
      </c>
      <c r="O6093" s="14" t="s">
        <v>7557</v>
      </c>
      <c r="P6093" s="14" t="s">
        <v>7561</v>
      </c>
      <c r="Q6093" s="14">
        <v>10</v>
      </c>
      <c r="R6093" s="14" t="s">
        <v>4109</v>
      </c>
      <c r="S6093" s="14" t="s">
        <v>439</v>
      </c>
      <c r="T6093" s="35">
        <v>4873.72</v>
      </c>
      <c r="U6093" s="14" t="s">
        <v>4</v>
      </c>
      <c r="V6093" s="14">
        <v>176</v>
      </c>
      <c r="W6093" s="16">
        <f>+IF(datos_arg[[#This Row],[Moneda]]="ARS",datos_arg[[#This Row],[Monto]],datos_arg[[#This Row],[Monto]]*datos_arg[[#This Row],[TC]])</f>
        <v>4873.72</v>
      </c>
      <c r="X6093" s="16">
        <f>IFERROR(IF(datos_arg[[#This Row],[Moneda]]="USD",datos_arg[[#This Row],[Monto]],datos_arg[[#This Row],[Monto]]/datos_arg[[#This Row],[TC]]),0)</f>
        <v>27.691590909090909</v>
      </c>
      <c r="Y6093" s="14"/>
    </row>
    <row r="6094" spans="1:25" ht="15" customHeight="1" x14ac:dyDescent="0.25">
      <c r="A6094" s="14">
        <f t="shared" si="95"/>
        <v>6091</v>
      </c>
      <c r="B6094" s="1">
        <v>44396</v>
      </c>
      <c r="C6094" s="18">
        <f>+YEAR(datos_arg[[#This Row],[Fecha]])</f>
        <v>2021</v>
      </c>
      <c r="D6094" s="18">
        <f>+MONTH(datos_arg[[#This Row],[Fecha]])</f>
        <v>7</v>
      </c>
      <c r="E6094" s="14" t="s">
        <v>5358</v>
      </c>
      <c r="F6094" s="14" t="s">
        <v>4109</v>
      </c>
      <c r="G6094" s="14"/>
      <c r="H6094" s="14" t="s">
        <v>6646</v>
      </c>
      <c r="I6094" s="14" t="s">
        <v>7132</v>
      </c>
      <c r="J6094" s="14" t="s">
        <v>425</v>
      </c>
      <c r="K6094" s="14"/>
      <c r="L6094" s="14" t="s">
        <v>426</v>
      </c>
      <c r="M6094" s="14" t="s">
        <v>1693</v>
      </c>
      <c r="N6094" s="14" t="s">
        <v>7553</v>
      </c>
      <c r="O6094" s="14" t="s">
        <v>7558</v>
      </c>
      <c r="P6094" s="14" t="s">
        <v>7561</v>
      </c>
      <c r="Q6094" s="14">
        <v>20</v>
      </c>
      <c r="R6094" s="14" t="s">
        <v>4109</v>
      </c>
      <c r="S6094" s="14" t="s">
        <v>439</v>
      </c>
      <c r="T6094" s="35">
        <v>1803.53</v>
      </c>
      <c r="U6094" s="14" t="s">
        <v>4</v>
      </c>
      <c r="V6094" s="14">
        <v>176</v>
      </c>
      <c r="W6094" s="16">
        <f>+IF(datos_arg[[#This Row],[Moneda]]="ARS",datos_arg[[#This Row],[Monto]],datos_arg[[#This Row],[Monto]]*datos_arg[[#This Row],[TC]])</f>
        <v>1803.53</v>
      </c>
      <c r="X6094" s="16">
        <f>IFERROR(IF(datos_arg[[#This Row],[Moneda]]="USD",datos_arg[[#This Row],[Monto]],datos_arg[[#This Row],[Monto]]/datos_arg[[#This Row],[TC]]),0)</f>
        <v>10.247329545454546</v>
      </c>
      <c r="Y6094" s="14"/>
    </row>
    <row r="6095" spans="1:25" ht="15" customHeight="1" x14ac:dyDescent="0.25">
      <c r="A6095" s="14">
        <f t="shared" si="95"/>
        <v>6092</v>
      </c>
      <c r="B6095" s="1">
        <v>44396</v>
      </c>
      <c r="C6095" s="18">
        <f>+YEAR(datos_arg[[#This Row],[Fecha]])</f>
        <v>2021</v>
      </c>
      <c r="D6095" s="18">
        <f>+MONTH(datos_arg[[#This Row],[Fecha]])</f>
        <v>7</v>
      </c>
      <c r="E6095" s="14" t="s">
        <v>1015</v>
      </c>
      <c r="F6095" s="14" t="s">
        <v>403</v>
      </c>
      <c r="G6095" s="14" t="s">
        <v>5383</v>
      </c>
      <c r="H6095" s="14" t="s">
        <v>6646</v>
      </c>
      <c r="I6095" s="14" t="s">
        <v>7132</v>
      </c>
      <c r="J6095" s="14" t="s">
        <v>425</v>
      </c>
      <c r="K6095" s="14"/>
      <c r="L6095" s="14" t="s">
        <v>421</v>
      </c>
      <c r="M6095" s="14" t="s">
        <v>1927</v>
      </c>
      <c r="N6095" s="14" t="s">
        <v>7553</v>
      </c>
      <c r="O6095" s="14" t="s">
        <v>7559</v>
      </c>
      <c r="P6095" s="14" t="s">
        <v>7561</v>
      </c>
      <c r="Q6095" s="14">
        <v>10</v>
      </c>
      <c r="R6095" s="14" t="s">
        <v>5383</v>
      </c>
      <c r="S6095" s="14" t="s">
        <v>439</v>
      </c>
      <c r="T6095" s="35">
        <v>449</v>
      </c>
      <c r="U6095" s="14" t="s">
        <v>4</v>
      </c>
      <c r="V6095" s="14">
        <v>176</v>
      </c>
      <c r="W6095" s="16">
        <f>+IF(datos_arg[[#This Row],[Moneda]]="ARS",datos_arg[[#This Row],[Monto]],datos_arg[[#This Row],[Monto]]*datos_arg[[#This Row],[TC]])</f>
        <v>449</v>
      </c>
      <c r="X6095" s="16">
        <f>IFERROR(IF(datos_arg[[#This Row],[Moneda]]="USD",datos_arg[[#This Row],[Monto]],datos_arg[[#This Row],[Monto]]/datos_arg[[#This Row],[TC]]),0)</f>
        <v>2.5511363636363638</v>
      </c>
      <c r="Y6095" s="14"/>
    </row>
    <row r="6096" spans="1:25" ht="15" customHeight="1" x14ac:dyDescent="0.25">
      <c r="A6096" s="14">
        <f t="shared" si="95"/>
        <v>6093</v>
      </c>
      <c r="B6096" s="1">
        <v>44396</v>
      </c>
      <c r="C6096" s="18">
        <f>+YEAR(datos_arg[[#This Row],[Fecha]])</f>
        <v>2021</v>
      </c>
      <c r="D6096" s="18">
        <f>+MONTH(datos_arg[[#This Row],[Fecha]])</f>
        <v>7</v>
      </c>
      <c r="E6096" s="14" t="s">
        <v>5358</v>
      </c>
      <c r="F6096" s="14" t="s">
        <v>4109</v>
      </c>
      <c r="G6096" s="14"/>
      <c r="H6096" s="14" t="s">
        <v>6646</v>
      </c>
      <c r="I6096" s="14" t="s">
        <v>7132</v>
      </c>
      <c r="J6096" s="14" t="s">
        <v>425</v>
      </c>
      <c r="K6096" s="14"/>
      <c r="L6096" s="14" t="s">
        <v>421</v>
      </c>
      <c r="M6096" s="14" t="s">
        <v>473</v>
      </c>
      <c r="N6096" s="14" t="s">
        <v>7553</v>
      </c>
      <c r="O6096" s="14" t="s">
        <v>7560</v>
      </c>
      <c r="P6096" s="14" t="s">
        <v>7561</v>
      </c>
      <c r="Q6096" s="14">
        <v>20</v>
      </c>
      <c r="R6096" s="14" t="s">
        <v>4109</v>
      </c>
      <c r="S6096" s="14" t="s">
        <v>439</v>
      </c>
      <c r="T6096" s="35">
        <v>2128.4899999999998</v>
      </c>
      <c r="U6096" s="14" t="s">
        <v>4</v>
      </c>
      <c r="V6096" s="14">
        <v>176</v>
      </c>
      <c r="W6096" s="16">
        <f>+IF(datos_arg[[#This Row],[Moneda]]="ARS",datos_arg[[#This Row],[Monto]],datos_arg[[#This Row],[Monto]]*datos_arg[[#This Row],[TC]])</f>
        <v>2128.4899999999998</v>
      </c>
      <c r="X6096" s="16">
        <f>IFERROR(IF(datos_arg[[#This Row],[Moneda]]="USD",datos_arg[[#This Row],[Monto]],datos_arg[[#This Row],[Monto]]/datos_arg[[#This Row],[TC]]),0)</f>
        <v>12.09369318181818</v>
      </c>
      <c r="Y6096" s="14"/>
    </row>
    <row r="6097" spans="1:25" ht="15" customHeight="1" x14ac:dyDescent="0.25">
      <c r="A6097" s="14">
        <f t="shared" si="95"/>
        <v>6094</v>
      </c>
      <c r="B6097" s="1">
        <v>44396</v>
      </c>
      <c r="C6097" s="18">
        <f>+YEAR(datos_arg[[#This Row],[Fecha]])</f>
        <v>2021</v>
      </c>
      <c r="D6097" s="18">
        <f>+MONTH(datos_arg[[#This Row],[Fecha]])</f>
        <v>7</v>
      </c>
      <c r="E6097" s="14" t="s">
        <v>1015</v>
      </c>
      <c r="F6097" s="14" t="s">
        <v>403</v>
      </c>
      <c r="G6097" s="14" t="s">
        <v>970</v>
      </c>
      <c r="H6097" s="14" t="s">
        <v>7132</v>
      </c>
      <c r="I6097" s="14" t="s">
        <v>7132</v>
      </c>
      <c r="J6097" s="14" t="s">
        <v>425</v>
      </c>
      <c r="K6097" s="14"/>
      <c r="L6097" s="14" t="s">
        <v>425</v>
      </c>
      <c r="M6097" s="14" t="s">
        <v>493</v>
      </c>
      <c r="N6097" s="14" t="s">
        <v>645</v>
      </c>
      <c r="O6097" s="14" t="s">
        <v>7562</v>
      </c>
      <c r="P6097" s="14" t="s">
        <v>7215</v>
      </c>
      <c r="Q6097" s="14"/>
      <c r="R6097" s="14" t="s">
        <v>970</v>
      </c>
      <c r="S6097" s="14" t="s">
        <v>439</v>
      </c>
      <c r="T6097" s="35">
        <v>486.85</v>
      </c>
      <c r="U6097" s="14" t="s">
        <v>4</v>
      </c>
      <c r="V6097" s="14">
        <v>176</v>
      </c>
      <c r="W6097" s="16">
        <f>+IF(datos_arg[[#This Row],[Moneda]]="ARS",datos_arg[[#This Row],[Monto]],datos_arg[[#This Row],[Monto]]*datos_arg[[#This Row],[TC]])</f>
        <v>486.85</v>
      </c>
      <c r="X6097" s="16">
        <f>IFERROR(IF(datos_arg[[#This Row],[Moneda]]="USD",datos_arg[[#This Row],[Monto]],datos_arg[[#This Row],[Monto]]/datos_arg[[#This Row],[TC]]),0)</f>
        <v>2.7661931818181817</v>
      </c>
      <c r="Y6097" s="14"/>
    </row>
    <row r="6098" spans="1:25" ht="15" customHeight="1" x14ac:dyDescent="0.25">
      <c r="A6098" s="14">
        <f t="shared" si="95"/>
        <v>6095</v>
      </c>
      <c r="B6098" s="1">
        <v>44396</v>
      </c>
      <c r="C6098" s="18">
        <f>+YEAR(datos_arg[[#This Row],[Fecha]])</f>
        <v>2021</v>
      </c>
      <c r="D6098" s="18">
        <f>+MONTH(datos_arg[[#This Row],[Fecha]])</f>
        <v>7</v>
      </c>
      <c r="E6098" s="14" t="s">
        <v>1015</v>
      </c>
      <c r="F6098" s="14" t="s">
        <v>403</v>
      </c>
      <c r="G6098" s="14" t="s">
        <v>970</v>
      </c>
      <c r="H6098" s="14" t="s">
        <v>7132</v>
      </c>
      <c r="I6098" s="14" t="s">
        <v>7132</v>
      </c>
      <c r="J6098" s="14" t="s">
        <v>425</v>
      </c>
      <c r="K6098" s="14"/>
      <c r="L6098" s="14" t="s">
        <v>425</v>
      </c>
      <c r="M6098" s="14" t="s">
        <v>515</v>
      </c>
      <c r="N6098" s="14" t="s">
        <v>645</v>
      </c>
      <c r="O6098" s="14" t="s">
        <v>7563</v>
      </c>
      <c r="P6098" s="14" t="s">
        <v>7215</v>
      </c>
      <c r="Q6098" s="14"/>
      <c r="R6098" s="14" t="s">
        <v>970</v>
      </c>
      <c r="S6098" s="14" t="s">
        <v>439</v>
      </c>
      <c r="T6098" s="35">
        <v>451.35</v>
      </c>
      <c r="U6098" s="14" t="s">
        <v>4</v>
      </c>
      <c r="V6098" s="14">
        <v>176</v>
      </c>
      <c r="W6098" s="16">
        <f>+IF(datos_arg[[#This Row],[Moneda]]="ARS",datos_arg[[#This Row],[Monto]],datos_arg[[#This Row],[Monto]]*datos_arg[[#This Row],[TC]])</f>
        <v>451.35</v>
      </c>
      <c r="X6098" s="16">
        <f>IFERROR(IF(datos_arg[[#This Row],[Moneda]]="USD",datos_arg[[#This Row],[Monto]],datos_arg[[#This Row],[Monto]]/datos_arg[[#This Row],[TC]]),0)</f>
        <v>2.5644886363636363</v>
      </c>
      <c r="Y6098" s="14"/>
    </row>
    <row r="6099" spans="1:25" ht="15" customHeight="1" x14ac:dyDescent="0.25">
      <c r="A6099" s="14">
        <f t="shared" si="95"/>
        <v>6096</v>
      </c>
      <c r="B6099" s="1">
        <v>44396</v>
      </c>
      <c r="C6099" s="18">
        <f>+YEAR(datos_arg[[#This Row],[Fecha]])</f>
        <v>2021</v>
      </c>
      <c r="D6099" s="18">
        <f>+MONTH(datos_arg[[#This Row],[Fecha]])</f>
        <v>7</v>
      </c>
      <c r="E6099" s="14" t="s">
        <v>1015</v>
      </c>
      <c r="F6099" s="14" t="s">
        <v>403</v>
      </c>
      <c r="G6099" s="14" t="s">
        <v>970</v>
      </c>
      <c r="H6099" s="14" t="s">
        <v>7132</v>
      </c>
      <c r="I6099" s="14" t="s">
        <v>7132</v>
      </c>
      <c r="J6099" s="14" t="s">
        <v>425</v>
      </c>
      <c r="K6099" s="14"/>
      <c r="L6099" s="14" t="s">
        <v>425</v>
      </c>
      <c r="M6099" s="14" t="s">
        <v>493</v>
      </c>
      <c r="N6099" s="14" t="s">
        <v>2560</v>
      </c>
      <c r="O6099" s="14" t="s">
        <v>2678</v>
      </c>
      <c r="P6099" s="14" t="s">
        <v>7564</v>
      </c>
      <c r="Q6099" s="14">
        <v>2</v>
      </c>
      <c r="R6099" s="14" t="s">
        <v>970</v>
      </c>
      <c r="S6099" s="14" t="s">
        <v>613</v>
      </c>
      <c r="T6099" s="35">
        <v>3775.2</v>
      </c>
      <c r="U6099" s="14" t="s">
        <v>4</v>
      </c>
      <c r="V6099" s="14">
        <v>176</v>
      </c>
      <c r="W6099" s="16">
        <f>+IF(datos_arg[[#This Row],[Moneda]]="ARS",datos_arg[[#This Row],[Monto]],datos_arg[[#This Row],[Monto]]*datos_arg[[#This Row],[TC]])</f>
        <v>3775.2</v>
      </c>
      <c r="X6099" s="16">
        <f>IFERROR(IF(datos_arg[[#This Row],[Moneda]]="USD",datos_arg[[#This Row],[Monto]],datos_arg[[#This Row],[Monto]]/datos_arg[[#This Row],[TC]]),0)</f>
        <v>21.45</v>
      </c>
      <c r="Y6099" s="14"/>
    </row>
    <row r="6100" spans="1:25" ht="15" customHeight="1" x14ac:dyDescent="0.25">
      <c r="A6100" s="14">
        <f t="shared" si="95"/>
        <v>6097</v>
      </c>
      <c r="B6100" s="1">
        <v>44396</v>
      </c>
      <c r="C6100" s="18">
        <f>+YEAR(datos_arg[[#This Row],[Fecha]])</f>
        <v>2021</v>
      </c>
      <c r="D6100" s="18">
        <f>+MONTH(datos_arg[[#This Row],[Fecha]])</f>
        <v>7</v>
      </c>
      <c r="E6100" s="14" t="s">
        <v>1015</v>
      </c>
      <c r="F6100" s="14" t="s">
        <v>430</v>
      </c>
      <c r="G6100" s="14"/>
      <c r="H6100" s="14" t="s">
        <v>7132</v>
      </c>
      <c r="I6100" s="14" t="s">
        <v>7132</v>
      </c>
      <c r="J6100" s="14" t="s">
        <v>425</v>
      </c>
      <c r="K6100" s="14"/>
      <c r="L6100" s="14" t="s">
        <v>425</v>
      </c>
      <c r="M6100" s="14" t="s">
        <v>102</v>
      </c>
      <c r="N6100" s="14" t="s">
        <v>480</v>
      </c>
      <c r="O6100" s="14" t="s">
        <v>7245</v>
      </c>
      <c r="P6100" s="14" t="s">
        <v>7565</v>
      </c>
      <c r="Q6100" s="14"/>
      <c r="R6100" s="14" t="s">
        <v>430</v>
      </c>
      <c r="S6100" s="14" t="s">
        <v>439</v>
      </c>
      <c r="T6100" s="35">
        <v>2016</v>
      </c>
      <c r="U6100" s="14" t="s">
        <v>4</v>
      </c>
      <c r="V6100" s="14">
        <v>176</v>
      </c>
      <c r="W6100" s="16">
        <f>+IF(datos_arg[[#This Row],[Moneda]]="ARS",datos_arg[[#This Row],[Monto]],datos_arg[[#This Row],[Monto]]*datos_arg[[#This Row],[TC]])</f>
        <v>2016</v>
      </c>
      <c r="X6100" s="16">
        <f>IFERROR(IF(datos_arg[[#This Row],[Moneda]]="USD",datos_arg[[#This Row],[Monto]],datos_arg[[#This Row],[Monto]]/datos_arg[[#This Row],[TC]]),0)</f>
        <v>11.454545454545455</v>
      </c>
      <c r="Y6100" s="14"/>
    </row>
    <row r="6101" spans="1:25" ht="15" customHeight="1" x14ac:dyDescent="0.25">
      <c r="A6101" s="14">
        <f t="shared" si="95"/>
        <v>6098</v>
      </c>
      <c r="B6101" s="1">
        <v>44396</v>
      </c>
      <c r="C6101" s="18">
        <f>+YEAR(datos_arg[[#This Row],[Fecha]])</f>
        <v>2021</v>
      </c>
      <c r="D6101" s="18">
        <f>+MONTH(datos_arg[[#This Row],[Fecha]])</f>
        <v>7</v>
      </c>
      <c r="E6101" s="14" t="s">
        <v>1016</v>
      </c>
      <c r="F6101" s="14" t="s">
        <v>405</v>
      </c>
      <c r="G6101" s="14"/>
      <c r="H6101" s="14" t="s">
        <v>433</v>
      </c>
      <c r="I6101" s="14" t="s">
        <v>6718</v>
      </c>
      <c r="J6101" s="14" t="s">
        <v>425</v>
      </c>
      <c r="K6101" s="14"/>
      <c r="L6101" s="14" t="s">
        <v>425</v>
      </c>
      <c r="M6101" s="14" t="s">
        <v>433</v>
      </c>
      <c r="N6101" s="14" t="s">
        <v>4432</v>
      </c>
      <c r="O6101" s="14" t="s">
        <v>7566</v>
      </c>
      <c r="P6101" s="14"/>
      <c r="Q6101" s="14"/>
      <c r="R6101" s="14" t="s">
        <v>405</v>
      </c>
      <c r="S6101" s="14" t="s">
        <v>439</v>
      </c>
      <c r="T6101" s="35">
        <v>91429</v>
      </c>
      <c r="U6101" s="14" t="s">
        <v>4</v>
      </c>
      <c r="V6101" s="14">
        <v>176</v>
      </c>
      <c r="W6101" s="16">
        <f>+IF(datos_arg[[#This Row],[Moneda]]="ARS",datos_arg[[#This Row],[Monto]],datos_arg[[#This Row],[Monto]]*datos_arg[[#This Row],[TC]])</f>
        <v>91429</v>
      </c>
      <c r="X6101" s="16">
        <f>IFERROR(IF(datos_arg[[#This Row],[Moneda]]="USD",datos_arg[[#This Row],[Monto]],datos_arg[[#This Row],[Monto]]/datos_arg[[#This Row],[TC]]),0)</f>
        <v>519.4829545454545</v>
      </c>
      <c r="Y6101" s="14"/>
    </row>
    <row r="6102" spans="1:25" ht="15" customHeight="1" x14ac:dyDescent="0.25">
      <c r="A6102" s="14">
        <f t="shared" si="95"/>
        <v>6099</v>
      </c>
      <c r="B6102" s="1">
        <v>44397</v>
      </c>
      <c r="C6102" s="18">
        <f>+YEAR(datos_arg[[#This Row],[Fecha]])</f>
        <v>2021</v>
      </c>
      <c r="D6102" s="18">
        <f>+MONTH(datos_arg[[#This Row],[Fecha]])</f>
        <v>7</v>
      </c>
      <c r="E6102" s="14" t="s">
        <v>1015</v>
      </c>
      <c r="F6102" s="14" t="s">
        <v>430</v>
      </c>
      <c r="G6102" s="14"/>
      <c r="H6102" s="14" t="s">
        <v>7132</v>
      </c>
      <c r="I6102" s="14" t="s">
        <v>7132</v>
      </c>
      <c r="J6102" s="14" t="s">
        <v>425</v>
      </c>
      <c r="K6102" s="14"/>
      <c r="L6102" s="14" t="s">
        <v>425</v>
      </c>
      <c r="M6102" s="14" t="s">
        <v>57</v>
      </c>
      <c r="N6102" s="14" t="s">
        <v>7792</v>
      </c>
      <c r="O6102" s="14" t="s">
        <v>7567</v>
      </c>
      <c r="P6102" s="15" t="s">
        <v>7005</v>
      </c>
      <c r="Q6102" s="14"/>
      <c r="R6102" s="14" t="s">
        <v>430</v>
      </c>
      <c r="S6102" s="14" t="s">
        <v>613</v>
      </c>
      <c r="T6102" s="35">
        <v>2922.95</v>
      </c>
      <c r="U6102" s="14" t="s">
        <v>4</v>
      </c>
      <c r="V6102" s="14">
        <v>176</v>
      </c>
      <c r="W6102" s="16">
        <f>+IF(datos_arg[[#This Row],[Moneda]]="ARS",datos_arg[[#This Row],[Monto]],datos_arg[[#This Row],[Monto]]*datos_arg[[#This Row],[TC]])</f>
        <v>2922.95</v>
      </c>
      <c r="X6102" s="16">
        <f>IFERROR(IF(datos_arg[[#This Row],[Moneda]]="USD",datos_arg[[#This Row],[Monto]],datos_arg[[#This Row],[Monto]]/datos_arg[[#This Row],[TC]]),0)</f>
        <v>16.607670454545453</v>
      </c>
      <c r="Y6102" s="14"/>
    </row>
    <row r="6103" spans="1:25" x14ac:dyDescent="0.25">
      <c r="A6103" s="14">
        <f t="shared" si="95"/>
        <v>6100</v>
      </c>
      <c r="B6103" s="1">
        <v>44397</v>
      </c>
      <c r="C6103" s="18">
        <f>+YEAR(datos_arg[[#This Row],[Fecha]])</f>
        <v>2021</v>
      </c>
      <c r="D6103" s="18">
        <f>+MONTH(datos_arg[[#This Row],[Fecha]])</f>
        <v>7</v>
      </c>
      <c r="E6103" s="14" t="s">
        <v>408</v>
      </c>
      <c r="F6103" s="14" t="s">
        <v>69</v>
      </c>
      <c r="G6103" s="14"/>
      <c r="H6103" s="14" t="s">
        <v>7132</v>
      </c>
      <c r="I6103" s="14" t="s">
        <v>7132</v>
      </c>
      <c r="J6103" s="14" t="s">
        <v>425</v>
      </c>
      <c r="K6103" s="14"/>
      <c r="L6103" s="14" t="s">
        <v>425</v>
      </c>
      <c r="M6103" s="14" t="s">
        <v>4832</v>
      </c>
      <c r="N6103" s="14" t="s">
        <v>4832</v>
      </c>
      <c r="O6103" s="14"/>
      <c r="P6103" s="14"/>
      <c r="Q6103" s="14"/>
      <c r="R6103" s="14" t="s">
        <v>439</v>
      </c>
      <c r="S6103" s="14" t="s">
        <v>440</v>
      </c>
      <c r="T6103" s="35">
        <v>5555</v>
      </c>
      <c r="U6103" s="14" t="s">
        <v>2</v>
      </c>
      <c r="V6103" s="14">
        <v>179</v>
      </c>
      <c r="W6103" s="16">
        <f>+IF(datos_arg[[#This Row],[Moneda]]="ARS",datos_arg[[#This Row],[Monto]],datos_arg[[#This Row],[Monto]]*datos_arg[[#This Row],[TC]])</f>
        <v>994345</v>
      </c>
      <c r="X6103" s="16">
        <f>IFERROR(IF(datos_arg[[#This Row],[Moneda]]="USD",datos_arg[[#This Row],[Monto]],datos_arg[[#This Row],[Monto]]/datos_arg[[#This Row],[TC]]),0)</f>
        <v>5555</v>
      </c>
      <c r="Y6103" s="14"/>
    </row>
    <row r="6104" spans="1:25" ht="15" customHeight="1" x14ac:dyDescent="0.25">
      <c r="A6104" s="14">
        <f t="shared" si="95"/>
        <v>6101</v>
      </c>
      <c r="B6104" s="1">
        <v>44398</v>
      </c>
      <c r="C6104" s="18">
        <f>+YEAR(datos_arg[[#This Row],[Fecha]])</f>
        <v>2021</v>
      </c>
      <c r="D6104" s="18">
        <f>+MONTH(datos_arg[[#This Row],[Fecha]])</f>
        <v>7</v>
      </c>
      <c r="E6104" s="14" t="s">
        <v>1015</v>
      </c>
      <c r="F6104" s="14" t="s">
        <v>403</v>
      </c>
      <c r="G6104" s="14" t="s">
        <v>5383</v>
      </c>
      <c r="H6104" s="14" t="s">
        <v>7132</v>
      </c>
      <c r="I6104" s="14" t="s">
        <v>7132</v>
      </c>
      <c r="J6104" s="14" t="s">
        <v>425</v>
      </c>
      <c r="K6104" s="14"/>
      <c r="L6104" s="14" t="s">
        <v>425</v>
      </c>
      <c r="M6104" s="14" t="s">
        <v>815</v>
      </c>
      <c r="N6104" s="14" t="s">
        <v>524</v>
      </c>
      <c r="O6104" s="14" t="s">
        <v>7568</v>
      </c>
      <c r="P6104" s="14"/>
      <c r="Q6104" s="14"/>
      <c r="R6104" s="14" t="s">
        <v>5383</v>
      </c>
      <c r="S6104" s="14" t="s">
        <v>439</v>
      </c>
      <c r="T6104" s="35">
        <v>36000</v>
      </c>
      <c r="U6104" s="14" t="s">
        <v>4</v>
      </c>
      <c r="V6104" s="14">
        <v>179</v>
      </c>
      <c r="W6104" s="16">
        <f>+IF(datos_arg[[#This Row],[Moneda]]="ARS",datos_arg[[#This Row],[Monto]],datos_arg[[#This Row],[Monto]]*datos_arg[[#This Row],[TC]])</f>
        <v>36000</v>
      </c>
      <c r="X6104" s="16">
        <f>IFERROR(IF(datos_arg[[#This Row],[Moneda]]="USD",datos_arg[[#This Row],[Monto]],datos_arg[[#This Row],[Monto]]/datos_arg[[#This Row],[TC]]),0)</f>
        <v>201.11731843575419</v>
      </c>
      <c r="Y6104" s="14"/>
    </row>
    <row r="6105" spans="1:25" x14ac:dyDescent="0.25">
      <c r="A6105" s="14">
        <f t="shared" si="95"/>
        <v>6102</v>
      </c>
      <c r="B6105" s="1">
        <v>44398</v>
      </c>
      <c r="C6105" s="18">
        <f>+YEAR(datos_arg[[#This Row],[Fecha]])</f>
        <v>2021</v>
      </c>
      <c r="D6105" s="18">
        <f>+MONTH(datos_arg[[#This Row],[Fecha]])</f>
        <v>7</v>
      </c>
      <c r="E6105" s="14" t="s">
        <v>408</v>
      </c>
      <c r="F6105" s="14" t="s">
        <v>69</v>
      </c>
      <c r="G6105" s="14"/>
      <c r="H6105" s="14" t="s">
        <v>7132</v>
      </c>
      <c r="I6105" s="14" t="s">
        <v>7132</v>
      </c>
      <c r="J6105" s="14" t="s">
        <v>425</v>
      </c>
      <c r="K6105" s="14"/>
      <c r="L6105" s="14" t="s">
        <v>425</v>
      </c>
      <c r="M6105" s="14" t="s">
        <v>4832</v>
      </c>
      <c r="N6105" s="14" t="s">
        <v>4832</v>
      </c>
      <c r="O6105" s="14"/>
      <c r="P6105" s="14"/>
      <c r="Q6105" s="14"/>
      <c r="R6105" s="14" t="s">
        <v>439</v>
      </c>
      <c r="S6105" s="14" t="s">
        <v>440</v>
      </c>
      <c r="T6105" s="35">
        <v>2100</v>
      </c>
      <c r="U6105" s="14" t="s">
        <v>2</v>
      </c>
      <c r="V6105" s="14">
        <v>180</v>
      </c>
      <c r="W6105" s="16">
        <f>+IF(datos_arg[[#This Row],[Moneda]]="ARS",datos_arg[[#This Row],[Monto]],datos_arg[[#This Row],[Monto]]*datos_arg[[#This Row],[TC]])</f>
        <v>378000</v>
      </c>
      <c r="X6105" s="16">
        <f>IFERROR(IF(datos_arg[[#This Row],[Moneda]]="USD",datos_arg[[#This Row],[Monto]],datos_arg[[#This Row],[Monto]]/datos_arg[[#This Row],[TC]]),0)</f>
        <v>2100</v>
      </c>
      <c r="Y6105" s="14"/>
    </row>
    <row r="6106" spans="1:25" ht="15" customHeight="1" x14ac:dyDescent="0.25">
      <c r="A6106" s="14">
        <f t="shared" si="95"/>
        <v>6103</v>
      </c>
      <c r="B6106" s="1">
        <v>44398</v>
      </c>
      <c r="C6106" s="18">
        <f>+YEAR(datos_arg[[#This Row],[Fecha]])</f>
        <v>2021</v>
      </c>
      <c r="D6106" s="18">
        <f>+MONTH(datos_arg[[#This Row],[Fecha]])</f>
        <v>7</v>
      </c>
      <c r="E6106" s="14" t="s">
        <v>1015</v>
      </c>
      <c r="F6106" s="14" t="s">
        <v>403</v>
      </c>
      <c r="G6106" s="14" t="s">
        <v>5383</v>
      </c>
      <c r="H6106" s="14" t="s">
        <v>532</v>
      </c>
      <c r="I6106" s="14" t="s">
        <v>7132</v>
      </c>
      <c r="J6106" s="14" t="s">
        <v>7569</v>
      </c>
      <c r="K6106" s="14" t="s">
        <v>421</v>
      </c>
      <c r="L6106" s="14" t="s">
        <v>425</v>
      </c>
      <c r="M6106" s="14" t="s">
        <v>4153</v>
      </c>
      <c r="N6106" s="14" t="s">
        <v>7570</v>
      </c>
      <c r="O6106" s="14" t="s">
        <v>7571</v>
      </c>
      <c r="P6106" s="14" t="s">
        <v>7572</v>
      </c>
      <c r="Q6106" s="14">
        <v>1</v>
      </c>
      <c r="R6106" s="14" t="s">
        <v>5383</v>
      </c>
      <c r="S6106" s="14" t="s">
        <v>439</v>
      </c>
      <c r="T6106" s="35">
        <v>6207.3</v>
      </c>
      <c r="U6106" s="14" t="s">
        <v>4</v>
      </c>
      <c r="V6106" s="14">
        <v>180</v>
      </c>
      <c r="W6106" s="16">
        <f>+IF(datos_arg[[#This Row],[Moneda]]="ARS",datos_arg[[#This Row],[Monto]],datos_arg[[#This Row],[Monto]]*datos_arg[[#This Row],[TC]])</f>
        <v>6207.3</v>
      </c>
      <c r="X6106" s="16">
        <f>IFERROR(IF(datos_arg[[#This Row],[Moneda]]="USD",datos_arg[[#This Row],[Monto]],datos_arg[[#This Row],[Monto]]/datos_arg[[#This Row],[TC]]),0)</f>
        <v>34.484999999999999</v>
      </c>
      <c r="Y6106" s="14"/>
    </row>
    <row r="6107" spans="1:25" ht="15" customHeight="1" x14ac:dyDescent="0.25">
      <c r="A6107" s="14">
        <f t="shared" si="95"/>
        <v>6104</v>
      </c>
      <c r="B6107" s="1">
        <v>44398</v>
      </c>
      <c r="C6107" s="18">
        <f>+YEAR(datos_arg[[#This Row],[Fecha]])</f>
        <v>2021</v>
      </c>
      <c r="D6107" s="18">
        <f>+MONTH(datos_arg[[#This Row],[Fecha]])</f>
        <v>7</v>
      </c>
      <c r="E6107" s="14" t="s">
        <v>617</v>
      </c>
      <c r="F6107" s="14" t="s">
        <v>6652</v>
      </c>
      <c r="G6107" s="14" t="s">
        <v>6653</v>
      </c>
      <c r="H6107" s="14" t="s">
        <v>6648</v>
      </c>
      <c r="I6107" s="14" t="s">
        <v>6667</v>
      </c>
      <c r="J6107" s="14" t="s">
        <v>868</v>
      </c>
      <c r="K6107" s="14" t="s">
        <v>421</v>
      </c>
      <c r="L6107" s="14" t="s">
        <v>421</v>
      </c>
      <c r="M6107" s="14" t="s">
        <v>868</v>
      </c>
      <c r="N6107" s="14" t="s">
        <v>39</v>
      </c>
      <c r="O6107" s="14" t="s">
        <v>7577</v>
      </c>
      <c r="P6107" s="14" t="s">
        <v>7578</v>
      </c>
      <c r="Q6107" s="14">
        <v>0</v>
      </c>
      <c r="R6107" s="14" t="s">
        <v>6653</v>
      </c>
      <c r="S6107" s="14" t="s">
        <v>439</v>
      </c>
      <c r="T6107" s="35">
        <v>103300</v>
      </c>
      <c r="U6107" s="14" t="s">
        <v>4</v>
      </c>
      <c r="V6107" s="14">
        <v>180</v>
      </c>
      <c r="W6107" s="16">
        <f>+IF(datos_arg[[#This Row],[Moneda]]="ARS",datos_arg[[#This Row],[Monto]],datos_arg[[#This Row],[Monto]]*datos_arg[[#This Row],[TC]])</f>
        <v>103300</v>
      </c>
      <c r="X6107" s="16">
        <f>IFERROR(IF(datos_arg[[#This Row],[Moneda]]="USD",datos_arg[[#This Row],[Monto]],datos_arg[[#This Row],[Monto]]/datos_arg[[#This Row],[TC]]),0)</f>
        <v>573.88888888888891</v>
      </c>
      <c r="Y6107" s="14"/>
    </row>
    <row r="6108" spans="1:25" ht="15" customHeight="1" x14ac:dyDescent="0.25">
      <c r="A6108" s="14">
        <f t="shared" si="95"/>
        <v>6105</v>
      </c>
      <c r="B6108" s="1">
        <v>44398</v>
      </c>
      <c r="C6108" s="18">
        <f>+YEAR(datos_arg[[#This Row],[Fecha]])</f>
        <v>2021</v>
      </c>
      <c r="D6108" s="18">
        <f>+MONTH(datos_arg[[#This Row],[Fecha]])</f>
        <v>7</v>
      </c>
      <c r="E6108" s="14" t="s">
        <v>617</v>
      </c>
      <c r="F6108" s="14" t="s">
        <v>6652</v>
      </c>
      <c r="G6108" s="14" t="s">
        <v>6653</v>
      </c>
      <c r="H6108" s="14" t="s">
        <v>6648</v>
      </c>
      <c r="I6108" s="14" t="s">
        <v>6667</v>
      </c>
      <c r="J6108" s="14" t="s">
        <v>868</v>
      </c>
      <c r="K6108" s="14" t="s">
        <v>421</v>
      </c>
      <c r="L6108" s="14" t="s">
        <v>421</v>
      </c>
      <c r="M6108" s="14" t="s">
        <v>2266</v>
      </c>
      <c r="N6108" s="14" t="s">
        <v>3546</v>
      </c>
      <c r="O6108" s="14" t="s">
        <v>7579</v>
      </c>
      <c r="P6108" s="14" t="s">
        <v>7585</v>
      </c>
      <c r="Q6108" s="14">
        <v>2</v>
      </c>
      <c r="R6108" s="14" t="s">
        <v>6653</v>
      </c>
      <c r="S6108" s="14" t="s">
        <v>439</v>
      </c>
      <c r="T6108" s="35">
        <v>130602.6</v>
      </c>
      <c r="U6108" s="14" t="s">
        <v>4</v>
      </c>
      <c r="V6108" s="14">
        <v>180</v>
      </c>
      <c r="W6108" s="16">
        <f>+IF(datos_arg[[#This Row],[Moneda]]="ARS",datos_arg[[#This Row],[Monto]],datos_arg[[#This Row],[Monto]]*datos_arg[[#This Row],[TC]])</f>
        <v>130602.6</v>
      </c>
      <c r="X6108" s="16">
        <f>IFERROR(IF(datos_arg[[#This Row],[Moneda]]="USD",datos_arg[[#This Row],[Monto]],datos_arg[[#This Row],[Monto]]/datos_arg[[#This Row],[TC]]),0)</f>
        <v>725.57</v>
      </c>
      <c r="Y6108" s="14"/>
    </row>
    <row r="6109" spans="1:25" ht="15" customHeight="1" x14ac:dyDescent="0.25">
      <c r="A6109" s="14">
        <f t="shared" si="95"/>
        <v>6106</v>
      </c>
      <c r="B6109" s="1">
        <v>44398</v>
      </c>
      <c r="C6109" s="18">
        <f>+YEAR(datos_arg[[#This Row],[Fecha]])</f>
        <v>2021</v>
      </c>
      <c r="D6109" s="18">
        <f>+MONTH(datos_arg[[#This Row],[Fecha]])</f>
        <v>7</v>
      </c>
      <c r="E6109" s="14" t="s">
        <v>617</v>
      </c>
      <c r="F6109" s="14" t="s">
        <v>6652</v>
      </c>
      <c r="G6109" s="14" t="s">
        <v>6653</v>
      </c>
      <c r="H6109" s="14" t="s">
        <v>6648</v>
      </c>
      <c r="I6109" s="14" t="s">
        <v>6667</v>
      </c>
      <c r="J6109" s="14" t="s">
        <v>868</v>
      </c>
      <c r="K6109" s="14" t="s">
        <v>421</v>
      </c>
      <c r="L6109" s="14" t="s">
        <v>421</v>
      </c>
      <c r="M6109" s="14" t="s">
        <v>868</v>
      </c>
      <c r="N6109" s="14" t="s">
        <v>3546</v>
      </c>
      <c r="O6109" s="14" t="s">
        <v>7580</v>
      </c>
      <c r="P6109" s="14" t="s">
        <v>7585</v>
      </c>
      <c r="Q6109" s="14">
        <v>1</v>
      </c>
      <c r="R6109" s="14" t="s">
        <v>6653</v>
      </c>
      <c r="S6109" s="14" t="s">
        <v>439</v>
      </c>
      <c r="T6109" s="35">
        <v>51016.639999999999</v>
      </c>
      <c r="U6109" s="14" t="s">
        <v>4</v>
      </c>
      <c r="V6109" s="14">
        <v>180</v>
      </c>
      <c r="W6109" s="16">
        <f>+IF(datos_arg[[#This Row],[Moneda]]="ARS",datos_arg[[#This Row],[Monto]],datos_arg[[#This Row],[Monto]]*datos_arg[[#This Row],[TC]])</f>
        <v>51016.639999999999</v>
      </c>
      <c r="X6109" s="16">
        <f>IFERROR(IF(datos_arg[[#This Row],[Moneda]]="USD",datos_arg[[#This Row],[Monto]],datos_arg[[#This Row],[Monto]]/datos_arg[[#This Row],[TC]]),0)</f>
        <v>283.4257777777778</v>
      </c>
      <c r="Y6109" s="14"/>
    </row>
    <row r="6110" spans="1:25" ht="15" customHeight="1" x14ac:dyDescent="0.25">
      <c r="A6110" s="14">
        <f t="shared" si="95"/>
        <v>6107</v>
      </c>
      <c r="B6110" s="1">
        <v>44398</v>
      </c>
      <c r="C6110" s="18">
        <f>+YEAR(datos_arg[[#This Row],[Fecha]])</f>
        <v>2021</v>
      </c>
      <c r="D6110" s="18">
        <f>+MONTH(datos_arg[[#This Row],[Fecha]])</f>
        <v>7</v>
      </c>
      <c r="E6110" s="14" t="s">
        <v>617</v>
      </c>
      <c r="F6110" s="14" t="s">
        <v>6652</v>
      </c>
      <c r="G6110" s="14" t="s">
        <v>6653</v>
      </c>
      <c r="H6110" s="14" t="s">
        <v>6648</v>
      </c>
      <c r="I6110" s="14" t="s">
        <v>6667</v>
      </c>
      <c r="J6110" s="14" t="s">
        <v>868</v>
      </c>
      <c r="K6110" s="14" t="s">
        <v>421</v>
      </c>
      <c r="L6110" s="14" t="s">
        <v>421</v>
      </c>
      <c r="M6110" s="14" t="s">
        <v>1716</v>
      </c>
      <c r="N6110" s="14" t="s">
        <v>3546</v>
      </c>
      <c r="O6110" s="14" t="s">
        <v>7581</v>
      </c>
      <c r="P6110" s="14" t="s">
        <v>7585</v>
      </c>
      <c r="Q6110" s="14">
        <v>1</v>
      </c>
      <c r="R6110" s="14" t="s">
        <v>6653</v>
      </c>
      <c r="S6110" s="14" t="s">
        <v>439</v>
      </c>
      <c r="T6110" s="35">
        <v>2550.84</v>
      </c>
      <c r="U6110" s="14" t="s">
        <v>4</v>
      </c>
      <c r="V6110" s="14">
        <v>180</v>
      </c>
      <c r="W6110" s="16">
        <f>+IF(datos_arg[[#This Row],[Moneda]]="ARS",datos_arg[[#This Row],[Monto]],datos_arg[[#This Row],[Monto]]*datos_arg[[#This Row],[TC]])</f>
        <v>2550.84</v>
      </c>
      <c r="X6110" s="16">
        <f>IFERROR(IF(datos_arg[[#This Row],[Moneda]]="USD",datos_arg[[#This Row],[Monto]],datos_arg[[#This Row],[Monto]]/datos_arg[[#This Row],[TC]]),0)</f>
        <v>14.171333333333335</v>
      </c>
      <c r="Y6110" s="14"/>
    </row>
    <row r="6111" spans="1:25" ht="15" customHeight="1" x14ac:dyDescent="0.25">
      <c r="A6111" s="14">
        <f t="shared" si="95"/>
        <v>6108</v>
      </c>
      <c r="B6111" s="1">
        <v>44398</v>
      </c>
      <c r="C6111" s="18">
        <f>+YEAR(datos_arg[[#This Row],[Fecha]])</f>
        <v>2021</v>
      </c>
      <c r="D6111" s="18">
        <f>+MONTH(datos_arg[[#This Row],[Fecha]])</f>
        <v>7</v>
      </c>
      <c r="E6111" s="14" t="s">
        <v>617</v>
      </c>
      <c r="F6111" s="14" t="s">
        <v>6652</v>
      </c>
      <c r="G6111" s="14" t="s">
        <v>6653</v>
      </c>
      <c r="H6111" s="14" t="s">
        <v>6648</v>
      </c>
      <c r="I6111" s="14" t="s">
        <v>6667</v>
      </c>
      <c r="J6111" s="14" t="s">
        <v>868</v>
      </c>
      <c r="K6111" s="14" t="s">
        <v>421</v>
      </c>
      <c r="L6111" s="14" t="s">
        <v>421</v>
      </c>
      <c r="M6111" s="14" t="s">
        <v>868</v>
      </c>
      <c r="N6111" s="14" t="s">
        <v>3546</v>
      </c>
      <c r="O6111" s="14" t="s">
        <v>7582</v>
      </c>
      <c r="P6111" s="14" t="s">
        <v>7585</v>
      </c>
      <c r="Q6111" s="14">
        <v>1</v>
      </c>
      <c r="R6111" s="14" t="s">
        <v>6653</v>
      </c>
      <c r="S6111" s="14" t="s">
        <v>439</v>
      </c>
      <c r="T6111" s="35">
        <v>61219.97</v>
      </c>
      <c r="U6111" s="14" t="s">
        <v>4</v>
      </c>
      <c r="V6111" s="14">
        <v>180</v>
      </c>
      <c r="W6111" s="16">
        <f>+IF(datos_arg[[#This Row],[Moneda]]="ARS",datos_arg[[#This Row],[Monto]],datos_arg[[#This Row],[Monto]]*datos_arg[[#This Row],[TC]])</f>
        <v>61219.97</v>
      </c>
      <c r="X6111" s="16">
        <f>IFERROR(IF(datos_arg[[#This Row],[Moneda]]="USD",datos_arg[[#This Row],[Monto]],datos_arg[[#This Row],[Monto]]/datos_arg[[#This Row],[TC]]),0)</f>
        <v>340.11094444444444</v>
      </c>
      <c r="Y6111" s="14"/>
    </row>
    <row r="6112" spans="1:25" ht="15" customHeight="1" x14ac:dyDescent="0.25">
      <c r="A6112" s="14">
        <f t="shared" si="95"/>
        <v>6109</v>
      </c>
      <c r="B6112" s="1">
        <v>44398</v>
      </c>
      <c r="C6112" s="18">
        <f>+YEAR(datos_arg[[#This Row],[Fecha]])</f>
        <v>2021</v>
      </c>
      <c r="D6112" s="18">
        <f>+MONTH(datos_arg[[#This Row],[Fecha]])</f>
        <v>7</v>
      </c>
      <c r="E6112" s="14" t="s">
        <v>617</v>
      </c>
      <c r="F6112" s="14" t="s">
        <v>6652</v>
      </c>
      <c r="G6112" s="14" t="s">
        <v>6653</v>
      </c>
      <c r="H6112" s="14" t="s">
        <v>6648</v>
      </c>
      <c r="I6112" s="14" t="s">
        <v>6667</v>
      </c>
      <c r="J6112" s="14" t="s">
        <v>868</v>
      </c>
      <c r="K6112" s="14" t="s">
        <v>421</v>
      </c>
      <c r="L6112" s="14" t="s">
        <v>421</v>
      </c>
      <c r="M6112" s="14" t="s">
        <v>578</v>
      </c>
      <c r="N6112" s="14" t="s">
        <v>3546</v>
      </c>
      <c r="O6112" s="14" t="s">
        <v>7583</v>
      </c>
      <c r="P6112" s="14" t="s">
        <v>7585</v>
      </c>
      <c r="Q6112" s="14">
        <v>4</v>
      </c>
      <c r="R6112" s="14" t="s">
        <v>6653</v>
      </c>
      <c r="S6112" s="14" t="s">
        <v>439</v>
      </c>
      <c r="T6112" s="35">
        <v>15304.96</v>
      </c>
      <c r="U6112" s="14" t="s">
        <v>4</v>
      </c>
      <c r="V6112" s="14">
        <v>180</v>
      </c>
      <c r="W6112" s="16">
        <f>+IF(datos_arg[[#This Row],[Moneda]]="ARS",datos_arg[[#This Row],[Monto]],datos_arg[[#This Row],[Monto]]*datos_arg[[#This Row],[TC]])</f>
        <v>15304.96</v>
      </c>
      <c r="X6112" s="16">
        <f>IFERROR(IF(datos_arg[[#This Row],[Moneda]]="USD",datos_arg[[#This Row],[Monto]],datos_arg[[#This Row],[Monto]]/datos_arg[[#This Row],[TC]]),0)</f>
        <v>85.027555555555551</v>
      </c>
      <c r="Y6112" s="14"/>
    </row>
    <row r="6113" spans="1:25" ht="15" customHeight="1" x14ac:dyDescent="0.25">
      <c r="A6113" s="14">
        <f t="shared" si="95"/>
        <v>6110</v>
      </c>
      <c r="B6113" s="1">
        <v>44398</v>
      </c>
      <c r="C6113" s="18">
        <f>+YEAR(datos_arg[[#This Row],[Fecha]])</f>
        <v>2021</v>
      </c>
      <c r="D6113" s="18">
        <f>+MONTH(datos_arg[[#This Row],[Fecha]])</f>
        <v>7</v>
      </c>
      <c r="E6113" s="14" t="s">
        <v>617</v>
      </c>
      <c r="F6113" s="14" t="s">
        <v>6652</v>
      </c>
      <c r="G6113" s="14" t="s">
        <v>6653</v>
      </c>
      <c r="H6113" s="14" t="s">
        <v>6648</v>
      </c>
      <c r="I6113" s="14" t="s">
        <v>6667</v>
      </c>
      <c r="J6113" s="14" t="s">
        <v>868</v>
      </c>
      <c r="K6113" s="14" t="s">
        <v>421</v>
      </c>
      <c r="L6113" s="14" t="s">
        <v>421</v>
      </c>
      <c r="M6113" s="14" t="s">
        <v>2583</v>
      </c>
      <c r="N6113" s="14" t="s">
        <v>3546</v>
      </c>
      <c r="O6113" s="14" t="s">
        <v>7584</v>
      </c>
      <c r="P6113" s="14" t="s">
        <v>7585</v>
      </c>
      <c r="Q6113" s="14">
        <v>1</v>
      </c>
      <c r="R6113" s="14" t="s">
        <v>6653</v>
      </c>
      <c r="S6113" s="14" t="s">
        <v>439</v>
      </c>
      <c r="T6113" s="35">
        <v>15304.99</v>
      </c>
      <c r="U6113" s="14" t="s">
        <v>4</v>
      </c>
      <c r="V6113" s="14">
        <v>180</v>
      </c>
      <c r="W6113" s="16">
        <f>+IF(datos_arg[[#This Row],[Moneda]]="ARS",datos_arg[[#This Row],[Monto]],datos_arg[[#This Row],[Monto]]*datos_arg[[#This Row],[TC]])</f>
        <v>15304.99</v>
      </c>
      <c r="X6113" s="16">
        <f>IFERROR(IF(datos_arg[[#This Row],[Moneda]]="USD",datos_arg[[#This Row],[Monto]],datos_arg[[#This Row],[Monto]]/datos_arg[[#This Row],[TC]]),0)</f>
        <v>85.027722222222224</v>
      </c>
      <c r="Y6113" s="14"/>
    </row>
    <row r="6114" spans="1:25" ht="15" customHeight="1" x14ac:dyDescent="0.25">
      <c r="A6114" s="14">
        <f t="shared" si="95"/>
        <v>6111</v>
      </c>
      <c r="B6114" s="1">
        <v>44398</v>
      </c>
      <c r="C6114" s="18">
        <f>+YEAR(datos_arg[[#This Row],[Fecha]])</f>
        <v>2021</v>
      </c>
      <c r="D6114" s="18">
        <f>+MONTH(datos_arg[[#This Row],[Fecha]])</f>
        <v>7</v>
      </c>
      <c r="E6114" s="14" t="s">
        <v>617</v>
      </c>
      <c r="F6114" s="14" t="s">
        <v>5384</v>
      </c>
      <c r="G6114" s="14"/>
      <c r="H6114" s="14" t="s">
        <v>6649</v>
      </c>
      <c r="I6114" s="14" t="s">
        <v>7167</v>
      </c>
      <c r="J6114" s="14" t="s">
        <v>6683</v>
      </c>
      <c r="K6114" s="14" t="s">
        <v>420</v>
      </c>
      <c r="L6114" s="14" t="s">
        <v>422</v>
      </c>
      <c r="M6114" s="14" t="s">
        <v>676</v>
      </c>
      <c r="N6114" s="14" t="s">
        <v>7586</v>
      </c>
      <c r="O6114" s="14" t="s">
        <v>7587</v>
      </c>
      <c r="P6114" s="14" t="s">
        <v>7591</v>
      </c>
      <c r="Q6114" s="14">
        <v>1</v>
      </c>
      <c r="R6114" s="14" t="s">
        <v>5384</v>
      </c>
      <c r="S6114" s="14" t="s">
        <v>439</v>
      </c>
      <c r="T6114" s="35">
        <v>53282.34</v>
      </c>
      <c r="U6114" s="14" t="s">
        <v>4</v>
      </c>
      <c r="V6114" s="14">
        <v>180</v>
      </c>
      <c r="W6114" s="16">
        <f>+IF(datos_arg[[#This Row],[Moneda]]="ARS",datos_arg[[#This Row],[Monto]],datos_arg[[#This Row],[Monto]]*datos_arg[[#This Row],[TC]])</f>
        <v>53282.34</v>
      </c>
      <c r="X6114" s="16">
        <f>IFERROR(IF(datos_arg[[#This Row],[Moneda]]="USD",datos_arg[[#This Row],[Monto]],datos_arg[[#This Row],[Monto]]/datos_arg[[#This Row],[TC]]),0)</f>
        <v>296.01299999999998</v>
      </c>
      <c r="Y6114" s="14"/>
    </row>
    <row r="6115" spans="1:25" ht="15" customHeight="1" x14ac:dyDescent="0.25">
      <c r="A6115" s="14">
        <f t="shared" si="95"/>
        <v>6112</v>
      </c>
      <c r="B6115" s="1">
        <v>44398</v>
      </c>
      <c r="C6115" s="18">
        <f>+YEAR(datos_arg[[#This Row],[Fecha]])</f>
        <v>2021</v>
      </c>
      <c r="D6115" s="18">
        <f>+MONTH(datos_arg[[#This Row],[Fecha]])</f>
        <v>7</v>
      </c>
      <c r="E6115" s="14" t="s">
        <v>617</v>
      </c>
      <c r="F6115" s="14" t="s">
        <v>6652</v>
      </c>
      <c r="G6115" s="14" t="s">
        <v>6653</v>
      </c>
      <c r="H6115" s="14" t="s">
        <v>6648</v>
      </c>
      <c r="I6115" s="14" t="s">
        <v>3955</v>
      </c>
      <c r="J6115" s="14" t="s">
        <v>6683</v>
      </c>
      <c r="K6115" s="14" t="s">
        <v>420</v>
      </c>
      <c r="L6115" s="14" t="s">
        <v>422</v>
      </c>
      <c r="M6115" s="14" t="s">
        <v>676</v>
      </c>
      <c r="N6115" s="14" t="s">
        <v>7586</v>
      </c>
      <c r="O6115" s="14" t="s">
        <v>7588</v>
      </c>
      <c r="P6115" s="14" t="s">
        <v>7591</v>
      </c>
      <c r="Q6115" s="14">
        <v>1</v>
      </c>
      <c r="R6115" s="14" t="s">
        <v>6653</v>
      </c>
      <c r="S6115" s="14" t="s">
        <v>439</v>
      </c>
      <c r="T6115" s="35">
        <v>53282.34</v>
      </c>
      <c r="U6115" s="14" t="s">
        <v>4</v>
      </c>
      <c r="V6115" s="14">
        <v>180</v>
      </c>
      <c r="W6115" s="16">
        <f>+IF(datos_arg[[#This Row],[Moneda]]="ARS",datos_arg[[#This Row],[Monto]],datos_arg[[#This Row],[Monto]]*datos_arg[[#This Row],[TC]])</f>
        <v>53282.34</v>
      </c>
      <c r="X6115" s="16">
        <f>IFERROR(IF(datos_arg[[#This Row],[Moneda]]="USD",datos_arg[[#This Row],[Monto]],datos_arg[[#This Row],[Monto]]/datos_arg[[#This Row],[TC]]),0)</f>
        <v>296.01299999999998</v>
      </c>
      <c r="Y6115" s="14"/>
    </row>
    <row r="6116" spans="1:25" ht="15" customHeight="1" x14ac:dyDescent="0.25">
      <c r="A6116" s="14">
        <f t="shared" si="95"/>
        <v>6113</v>
      </c>
      <c r="B6116" s="1">
        <v>44398</v>
      </c>
      <c r="C6116" s="18">
        <f>+YEAR(datos_arg[[#This Row],[Fecha]])</f>
        <v>2021</v>
      </c>
      <c r="D6116" s="18">
        <f>+MONTH(datos_arg[[#This Row],[Fecha]])</f>
        <v>7</v>
      </c>
      <c r="E6116" s="14" t="s">
        <v>617</v>
      </c>
      <c r="F6116" s="14" t="s">
        <v>6652</v>
      </c>
      <c r="G6116" s="14" t="s">
        <v>6653</v>
      </c>
      <c r="H6116" s="14" t="s">
        <v>6648</v>
      </c>
      <c r="I6116" s="14" t="s">
        <v>3955</v>
      </c>
      <c r="J6116" s="14" t="s">
        <v>6683</v>
      </c>
      <c r="K6116" s="14" t="s">
        <v>420</v>
      </c>
      <c r="L6116" s="14" t="s">
        <v>422</v>
      </c>
      <c r="M6116" s="14" t="s">
        <v>6683</v>
      </c>
      <c r="N6116" s="14" t="s">
        <v>7586</v>
      </c>
      <c r="O6116" s="14" t="s">
        <v>7589</v>
      </c>
      <c r="P6116" s="14" t="s">
        <v>7591</v>
      </c>
      <c r="Q6116" s="14">
        <v>1</v>
      </c>
      <c r="R6116" s="14" t="s">
        <v>6653</v>
      </c>
      <c r="S6116" s="14" t="s">
        <v>439</v>
      </c>
      <c r="T6116" s="35">
        <v>19349.900000000001</v>
      </c>
      <c r="U6116" s="14" t="s">
        <v>4</v>
      </c>
      <c r="V6116" s="14">
        <v>180</v>
      </c>
      <c r="W6116" s="16">
        <f>+IF(datos_arg[[#This Row],[Moneda]]="ARS",datos_arg[[#This Row],[Monto]],datos_arg[[#This Row],[Monto]]*datos_arg[[#This Row],[TC]])</f>
        <v>19349.900000000001</v>
      </c>
      <c r="X6116" s="16">
        <f>IFERROR(IF(datos_arg[[#This Row],[Moneda]]="USD",datos_arg[[#This Row],[Monto]],datos_arg[[#This Row],[Monto]]/datos_arg[[#This Row],[TC]]),0)</f>
        <v>107.49944444444445</v>
      </c>
      <c r="Y6116" s="14"/>
    </row>
    <row r="6117" spans="1:25" ht="15" customHeight="1" x14ac:dyDescent="0.25">
      <c r="A6117" s="14">
        <f t="shared" si="95"/>
        <v>6114</v>
      </c>
      <c r="B6117" s="1">
        <v>44398</v>
      </c>
      <c r="C6117" s="18">
        <f>+YEAR(datos_arg[[#This Row],[Fecha]])</f>
        <v>2021</v>
      </c>
      <c r="D6117" s="18">
        <f>+MONTH(datos_arg[[#This Row],[Fecha]])</f>
        <v>7</v>
      </c>
      <c r="E6117" s="14" t="s">
        <v>617</v>
      </c>
      <c r="F6117" s="14" t="s">
        <v>5384</v>
      </c>
      <c r="G6117" s="14"/>
      <c r="H6117" s="14" t="s">
        <v>6649</v>
      </c>
      <c r="I6117" s="14" t="s">
        <v>7167</v>
      </c>
      <c r="J6117" s="14" t="s">
        <v>6683</v>
      </c>
      <c r="K6117" s="14" t="s">
        <v>420</v>
      </c>
      <c r="L6117" s="14" t="s">
        <v>422</v>
      </c>
      <c r="M6117" s="14" t="s">
        <v>6683</v>
      </c>
      <c r="N6117" s="14" t="s">
        <v>7586</v>
      </c>
      <c r="O6117" s="14" t="s">
        <v>7590</v>
      </c>
      <c r="P6117" s="14" t="s">
        <v>7591</v>
      </c>
      <c r="Q6117" s="14">
        <v>1</v>
      </c>
      <c r="R6117" s="14" t="s">
        <v>5384</v>
      </c>
      <c r="S6117" s="14" t="s">
        <v>439</v>
      </c>
      <c r="T6117" s="35">
        <v>20331.419999999998</v>
      </c>
      <c r="U6117" s="14" t="s">
        <v>4</v>
      </c>
      <c r="V6117" s="14">
        <v>180</v>
      </c>
      <c r="W6117" s="16">
        <f>+IF(datos_arg[[#This Row],[Moneda]]="ARS",datos_arg[[#This Row],[Monto]],datos_arg[[#This Row],[Monto]]*datos_arg[[#This Row],[TC]])</f>
        <v>20331.419999999998</v>
      </c>
      <c r="X6117" s="16">
        <f>IFERROR(IF(datos_arg[[#This Row],[Moneda]]="USD",datos_arg[[#This Row],[Monto]],datos_arg[[#This Row],[Monto]]/datos_arg[[#This Row],[TC]]),0)</f>
        <v>112.95233333333333</v>
      </c>
      <c r="Y6117" s="14"/>
    </row>
    <row r="6118" spans="1:25" ht="15" customHeight="1" x14ac:dyDescent="0.25">
      <c r="A6118" s="14">
        <f t="shared" si="95"/>
        <v>6115</v>
      </c>
      <c r="B6118" s="1">
        <v>44398</v>
      </c>
      <c r="C6118" s="18">
        <f>+YEAR(datos_arg[[#This Row],[Fecha]])</f>
        <v>2021</v>
      </c>
      <c r="D6118" s="18">
        <f>+MONTH(datos_arg[[#This Row],[Fecha]])</f>
        <v>7</v>
      </c>
      <c r="E6118" s="14" t="s">
        <v>1015</v>
      </c>
      <c r="F6118" s="14" t="s">
        <v>403</v>
      </c>
      <c r="G6118" s="14" t="s">
        <v>5383</v>
      </c>
      <c r="H6118" s="14" t="s">
        <v>6646</v>
      </c>
      <c r="I6118" s="14" t="s">
        <v>7132</v>
      </c>
      <c r="J6118" s="14" t="s">
        <v>425</v>
      </c>
      <c r="K6118" s="14"/>
      <c r="L6118" s="14" t="s">
        <v>425</v>
      </c>
      <c r="M6118" s="14" t="s">
        <v>2748</v>
      </c>
      <c r="N6118" s="14" t="s">
        <v>100</v>
      </c>
      <c r="O6118" s="14" t="s">
        <v>7592</v>
      </c>
      <c r="P6118" s="14" t="s">
        <v>7606</v>
      </c>
      <c r="Q6118" s="14">
        <v>1</v>
      </c>
      <c r="R6118" s="14" t="s">
        <v>5383</v>
      </c>
      <c r="S6118" s="14" t="s">
        <v>439</v>
      </c>
      <c r="T6118" s="35">
        <v>1378.11</v>
      </c>
      <c r="U6118" s="14" t="s">
        <v>4</v>
      </c>
      <c r="V6118" s="14">
        <v>180</v>
      </c>
      <c r="W6118" s="16">
        <f>+IF(datos_arg[[#This Row],[Moneda]]="ARS",datos_arg[[#This Row],[Monto]],datos_arg[[#This Row],[Monto]]*datos_arg[[#This Row],[TC]])</f>
        <v>1378.11</v>
      </c>
      <c r="X6118" s="16">
        <f>IFERROR(IF(datos_arg[[#This Row],[Moneda]]="USD",datos_arg[[#This Row],[Monto]],datos_arg[[#This Row],[Monto]]/datos_arg[[#This Row],[TC]]),0)</f>
        <v>7.6561666666666657</v>
      </c>
      <c r="Y6118" s="14"/>
    </row>
    <row r="6119" spans="1:25" ht="15" customHeight="1" x14ac:dyDescent="0.25">
      <c r="A6119" s="14">
        <f t="shared" si="95"/>
        <v>6116</v>
      </c>
      <c r="B6119" s="1">
        <v>44398</v>
      </c>
      <c r="C6119" s="18">
        <f>+YEAR(datos_arg[[#This Row],[Fecha]])</f>
        <v>2021</v>
      </c>
      <c r="D6119" s="18">
        <f>+MONTH(datos_arg[[#This Row],[Fecha]])</f>
        <v>7</v>
      </c>
      <c r="E6119" s="14" t="s">
        <v>1015</v>
      </c>
      <c r="F6119" s="14" t="s">
        <v>403</v>
      </c>
      <c r="G6119" s="14" t="s">
        <v>5383</v>
      </c>
      <c r="H6119" s="14" t="s">
        <v>6646</v>
      </c>
      <c r="I6119" s="14" t="s">
        <v>7132</v>
      </c>
      <c r="J6119" s="14" t="s">
        <v>425</v>
      </c>
      <c r="K6119" s="14"/>
      <c r="L6119" s="14" t="s">
        <v>422</v>
      </c>
      <c r="M6119" s="14" t="s">
        <v>1936</v>
      </c>
      <c r="N6119" s="14" t="s">
        <v>100</v>
      </c>
      <c r="O6119" s="14" t="s">
        <v>7593</v>
      </c>
      <c r="P6119" s="14" t="s">
        <v>7606</v>
      </c>
      <c r="Q6119" s="14">
        <v>1</v>
      </c>
      <c r="R6119" s="14" t="s">
        <v>5383</v>
      </c>
      <c r="S6119" s="14" t="s">
        <v>439</v>
      </c>
      <c r="T6119" s="35">
        <v>1950.48</v>
      </c>
      <c r="U6119" s="14" t="s">
        <v>4</v>
      </c>
      <c r="V6119" s="14">
        <v>180</v>
      </c>
      <c r="W6119" s="16">
        <f>+IF(datos_arg[[#This Row],[Moneda]]="ARS",datos_arg[[#This Row],[Monto]],datos_arg[[#This Row],[Monto]]*datos_arg[[#This Row],[TC]])</f>
        <v>1950.48</v>
      </c>
      <c r="X6119" s="16">
        <f>IFERROR(IF(datos_arg[[#This Row],[Moneda]]="USD",datos_arg[[#This Row],[Monto]],datos_arg[[#This Row],[Monto]]/datos_arg[[#This Row],[TC]]),0)</f>
        <v>10.836</v>
      </c>
      <c r="Y6119" s="14"/>
    </row>
    <row r="6120" spans="1:25" ht="15" customHeight="1" x14ac:dyDescent="0.25">
      <c r="A6120" s="14">
        <f t="shared" si="95"/>
        <v>6117</v>
      </c>
      <c r="B6120" s="1">
        <v>44398</v>
      </c>
      <c r="C6120" s="18">
        <f>+YEAR(datos_arg[[#This Row],[Fecha]])</f>
        <v>2021</v>
      </c>
      <c r="D6120" s="18">
        <f>+MONTH(datos_arg[[#This Row],[Fecha]])</f>
        <v>7</v>
      </c>
      <c r="E6120" s="14" t="s">
        <v>5358</v>
      </c>
      <c r="F6120" s="14" t="s">
        <v>85</v>
      </c>
      <c r="G6120" s="14"/>
      <c r="H6120" s="14" t="s">
        <v>6646</v>
      </c>
      <c r="I6120" s="14" t="s">
        <v>7132</v>
      </c>
      <c r="J6120" s="14" t="s">
        <v>425</v>
      </c>
      <c r="K6120" s="14"/>
      <c r="L6120" s="14" t="s">
        <v>425</v>
      </c>
      <c r="M6120" s="14" t="s">
        <v>1973</v>
      </c>
      <c r="N6120" s="14" t="s">
        <v>100</v>
      </c>
      <c r="O6120" s="14" t="s">
        <v>7594</v>
      </c>
      <c r="P6120" s="14" t="s">
        <v>7606</v>
      </c>
      <c r="Q6120" s="14">
        <v>1</v>
      </c>
      <c r="R6120" s="14" t="s">
        <v>85</v>
      </c>
      <c r="S6120" s="14" t="s">
        <v>439</v>
      </c>
      <c r="T6120" s="35">
        <v>776.51</v>
      </c>
      <c r="U6120" s="14" t="s">
        <v>4</v>
      </c>
      <c r="V6120" s="14">
        <v>180</v>
      </c>
      <c r="W6120" s="16">
        <f>+IF(datos_arg[[#This Row],[Moneda]]="ARS",datos_arg[[#This Row],[Monto]],datos_arg[[#This Row],[Monto]]*datos_arg[[#This Row],[TC]])</f>
        <v>776.51</v>
      </c>
      <c r="X6120" s="16">
        <f>IFERROR(IF(datos_arg[[#This Row],[Moneda]]="USD",datos_arg[[#This Row],[Monto]],datos_arg[[#This Row],[Monto]]/datos_arg[[#This Row],[TC]]),0)</f>
        <v>4.3139444444444441</v>
      </c>
      <c r="Y6120" s="14"/>
    </row>
    <row r="6121" spans="1:25" ht="15" customHeight="1" x14ac:dyDescent="0.25">
      <c r="A6121" s="14">
        <f t="shared" si="95"/>
        <v>6118</v>
      </c>
      <c r="B6121" s="1">
        <v>44398</v>
      </c>
      <c r="C6121" s="18">
        <f>+YEAR(datos_arg[[#This Row],[Fecha]])</f>
        <v>2021</v>
      </c>
      <c r="D6121" s="18">
        <f>+MONTH(datos_arg[[#This Row],[Fecha]])</f>
        <v>7</v>
      </c>
      <c r="E6121" s="14" t="s">
        <v>1015</v>
      </c>
      <c r="F6121" s="14" t="s">
        <v>403</v>
      </c>
      <c r="G6121" s="14" t="s">
        <v>5383</v>
      </c>
      <c r="H6121" s="14" t="s">
        <v>6646</v>
      </c>
      <c r="I6121" s="14" t="s">
        <v>7132</v>
      </c>
      <c r="J6121" s="14" t="s">
        <v>425</v>
      </c>
      <c r="K6121" s="14"/>
      <c r="L6121" s="14" t="s">
        <v>425</v>
      </c>
      <c r="M6121" s="14" t="s">
        <v>1670</v>
      </c>
      <c r="N6121" s="14" t="s">
        <v>100</v>
      </c>
      <c r="O6121" s="14" t="s">
        <v>7595</v>
      </c>
      <c r="P6121" s="14" t="s">
        <v>7606</v>
      </c>
      <c r="Q6121" s="14">
        <v>3</v>
      </c>
      <c r="R6121" s="14" t="s">
        <v>5383</v>
      </c>
      <c r="S6121" s="14" t="s">
        <v>439</v>
      </c>
      <c r="T6121" s="35">
        <v>882.77</v>
      </c>
      <c r="U6121" s="14" t="s">
        <v>4</v>
      </c>
      <c r="V6121" s="14">
        <v>180</v>
      </c>
      <c r="W6121" s="16">
        <f>+IF(datos_arg[[#This Row],[Moneda]]="ARS",datos_arg[[#This Row],[Monto]],datos_arg[[#This Row],[Monto]]*datos_arg[[#This Row],[TC]])</f>
        <v>882.77</v>
      </c>
      <c r="X6121" s="16">
        <f>IFERROR(IF(datos_arg[[#This Row],[Moneda]]="USD",datos_arg[[#This Row],[Monto]],datos_arg[[#This Row],[Monto]]/datos_arg[[#This Row],[TC]]),0)</f>
        <v>4.9042777777777777</v>
      </c>
      <c r="Y6121" s="14"/>
    </row>
    <row r="6122" spans="1:25" ht="15" customHeight="1" x14ac:dyDescent="0.25">
      <c r="A6122" s="14">
        <f t="shared" si="95"/>
        <v>6119</v>
      </c>
      <c r="B6122" s="1">
        <v>44398</v>
      </c>
      <c r="C6122" s="18">
        <f>+YEAR(datos_arg[[#This Row],[Fecha]])</f>
        <v>2021</v>
      </c>
      <c r="D6122" s="18">
        <f>+MONTH(datos_arg[[#This Row],[Fecha]])</f>
        <v>7</v>
      </c>
      <c r="E6122" s="14" t="s">
        <v>5358</v>
      </c>
      <c r="F6122" s="14" t="s">
        <v>4109</v>
      </c>
      <c r="G6122" s="14"/>
      <c r="H6122" s="14" t="s">
        <v>6646</v>
      </c>
      <c r="I6122" s="14" t="s">
        <v>7132</v>
      </c>
      <c r="J6122" s="14" t="s">
        <v>425</v>
      </c>
      <c r="K6122" s="14"/>
      <c r="L6122" s="14" t="s">
        <v>426</v>
      </c>
      <c r="M6122" s="14" t="s">
        <v>1693</v>
      </c>
      <c r="N6122" s="14" t="s">
        <v>100</v>
      </c>
      <c r="O6122" s="14" t="s">
        <v>7596</v>
      </c>
      <c r="P6122" s="14" t="s">
        <v>7606</v>
      </c>
      <c r="Q6122" s="14">
        <v>1</v>
      </c>
      <c r="R6122" s="14" t="s">
        <v>4109</v>
      </c>
      <c r="S6122" s="14" t="s">
        <v>439</v>
      </c>
      <c r="T6122" s="35">
        <v>194.13</v>
      </c>
      <c r="U6122" s="14" t="s">
        <v>4</v>
      </c>
      <c r="V6122" s="14">
        <v>180</v>
      </c>
      <c r="W6122" s="16">
        <f>+IF(datos_arg[[#This Row],[Moneda]]="ARS",datos_arg[[#This Row],[Monto]],datos_arg[[#This Row],[Monto]]*datos_arg[[#This Row],[TC]])</f>
        <v>194.13</v>
      </c>
      <c r="X6122" s="16">
        <f>IFERROR(IF(datos_arg[[#This Row],[Moneda]]="USD",datos_arg[[#This Row],[Monto]],datos_arg[[#This Row],[Monto]]/datos_arg[[#This Row],[TC]]),0)</f>
        <v>1.0785</v>
      </c>
      <c r="Y6122" s="14"/>
    </row>
    <row r="6123" spans="1:25" ht="15" customHeight="1" x14ac:dyDescent="0.25">
      <c r="A6123" s="14">
        <f t="shared" si="95"/>
        <v>6120</v>
      </c>
      <c r="B6123" s="1">
        <v>44398</v>
      </c>
      <c r="C6123" s="18">
        <f>+YEAR(datos_arg[[#This Row],[Fecha]])</f>
        <v>2021</v>
      </c>
      <c r="D6123" s="18">
        <f>+MONTH(datos_arg[[#This Row],[Fecha]])</f>
        <v>7</v>
      </c>
      <c r="E6123" s="14" t="s">
        <v>5358</v>
      </c>
      <c r="F6123" s="14" t="s">
        <v>4109</v>
      </c>
      <c r="G6123" s="14"/>
      <c r="H6123" s="14" t="s">
        <v>6646</v>
      </c>
      <c r="I6123" s="14" t="s">
        <v>7132</v>
      </c>
      <c r="J6123" s="14" t="s">
        <v>425</v>
      </c>
      <c r="K6123" s="14"/>
      <c r="L6123" s="14" t="s">
        <v>422</v>
      </c>
      <c r="M6123" s="14" t="s">
        <v>733</v>
      </c>
      <c r="N6123" s="14" t="s">
        <v>100</v>
      </c>
      <c r="O6123" s="14" t="s">
        <v>7701</v>
      </c>
      <c r="P6123" s="6" t="s">
        <v>7606</v>
      </c>
      <c r="Q6123" s="14">
        <v>2</v>
      </c>
      <c r="R6123" s="14" t="s">
        <v>4109</v>
      </c>
      <c r="S6123" s="14" t="s">
        <v>439</v>
      </c>
      <c r="T6123" s="35">
        <v>21864.959999999999</v>
      </c>
      <c r="U6123" s="14" t="s">
        <v>4</v>
      </c>
      <c r="V6123" s="14">
        <v>180</v>
      </c>
      <c r="W6123" s="16">
        <f>+IF(datos_arg[[#This Row],[Moneda]]="ARS",datos_arg[[#This Row],[Monto]],datos_arg[[#This Row],[Monto]]*datos_arg[[#This Row],[TC]])</f>
        <v>21864.959999999999</v>
      </c>
      <c r="X6123" s="16">
        <f>IFERROR(IF(datos_arg[[#This Row],[Moneda]]="USD",datos_arg[[#This Row],[Monto]],datos_arg[[#This Row],[Monto]]/datos_arg[[#This Row],[TC]]),0)</f>
        <v>121.47199999999999</v>
      </c>
      <c r="Y6123" s="14"/>
    </row>
    <row r="6124" spans="1:25" ht="15" customHeight="1" x14ac:dyDescent="0.25">
      <c r="A6124" s="14">
        <f t="shared" si="95"/>
        <v>6121</v>
      </c>
      <c r="B6124" s="1">
        <v>44398</v>
      </c>
      <c r="C6124" s="18">
        <f>+YEAR(datos_arg[[#This Row],[Fecha]])</f>
        <v>2021</v>
      </c>
      <c r="D6124" s="18">
        <f>+MONTH(datos_arg[[#This Row],[Fecha]])</f>
        <v>7</v>
      </c>
      <c r="E6124" s="14" t="s">
        <v>1015</v>
      </c>
      <c r="F6124" s="14" t="s">
        <v>403</v>
      </c>
      <c r="G6124" s="14" t="s">
        <v>5383</v>
      </c>
      <c r="H6124" s="14" t="s">
        <v>6646</v>
      </c>
      <c r="I6124" s="14" t="s">
        <v>7132</v>
      </c>
      <c r="J6124" s="14" t="s">
        <v>425</v>
      </c>
      <c r="K6124" s="14"/>
      <c r="L6124" s="14" t="s">
        <v>425</v>
      </c>
      <c r="M6124" s="14" t="s">
        <v>1384</v>
      </c>
      <c r="N6124" s="14" t="s">
        <v>100</v>
      </c>
      <c r="O6124" s="14" t="s">
        <v>7597</v>
      </c>
      <c r="P6124" s="14" t="s">
        <v>7606</v>
      </c>
      <c r="Q6124" s="14">
        <v>1</v>
      </c>
      <c r="R6124" s="14" t="s">
        <v>5383</v>
      </c>
      <c r="S6124" s="14" t="s">
        <v>439</v>
      </c>
      <c r="T6124" s="35">
        <v>11739.65</v>
      </c>
      <c r="U6124" s="14" t="s">
        <v>4</v>
      </c>
      <c r="V6124" s="14">
        <v>180</v>
      </c>
      <c r="W6124" s="16">
        <f>+IF(datos_arg[[#This Row],[Moneda]]="ARS",datos_arg[[#This Row],[Monto]],datos_arg[[#This Row],[Monto]]*datos_arg[[#This Row],[TC]])</f>
        <v>11739.65</v>
      </c>
      <c r="X6124" s="16">
        <f>IFERROR(IF(datos_arg[[#This Row],[Moneda]]="USD",datos_arg[[#This Row],[Monto]],datos_arg[[#This Row],[Monto]]/datos_arg[[#This Row],[TC]]),0)</f>
        <v>65.220277777777781</v>
      </c>
      <c r="Y6124" s="14"/>
    </row>
    <row r="6125" spans="1:25" ht="15" customHeight="1" x14ac:dyDescent="0.25">
      <c r="A6125" s="14">
        <f t="shared" si="95"/>
        <v>6122</v>
      </c>
      <c r="B6125" s="1">
        <v>44398</v>
      </c>
      <c r="C6125" s="18">
        <f>+YEAR(datos_arg[[#This Row],[Fecha]])</f>
        <v>2021</v>
      </c>
      <c r="D6125" s="18">
        <f>+MONTH(datos_arg[[#This Row],[Fecha]])</f>
        <v>7</v>
      </c>
      <c r="E6125" s="14" t="s">
        <v>1015</v>
      </c>
      <c r="F6125" s="14" t="s">
        <v>403</v>
      </c>
      <c r="G6125" s="14" t="s">
        <v>5383</v>
      </c>
      <c r="H6125" s="14" t="s">
        <v>6646</v>
      </c>
      <c r="I6125" s="14" t="s">
        <v>7132</v>
      </c>
      <c r="J6125" s="14" t="s">
        <v>425</v>
      </c>
      <c r="K6125" s="14"/>
      <c r="L6125" s="14" t="s">
        <v>425</v>
      </c>
      <c r="M6125" s="14" t="s">
        <v>749</v>
      </c>
      <c r="N6125" s="14" t="s">
        <v>100</v>
      </c>
      <c r="O6125" s="14" t="s">
        <v>7598</v>
      </c>
      <c r="P6125" s="14" t="s">
        <v>7606</v>
      </c>
      <c r="Q6125" s="14">
        <v>1</v>
      </c>
      <c r="R6125" s="14" t="s">
        <v>5383</v>
      </c>
      <c r="S6125" s="14" t="s">
        <v>439</v>
      </c>
      <c r="T6125" s="35">
        <v>2258.02</v>
      </c>
      <c r="U6125" s="14" t="s">
        <v>4</v>
      </c>
      <c r="V6125" s="14">
        <v>180</v>
      </c>
      <c r="W6125" s="16">
        <f>+IF(datos_arg[[#This Row],[Moneda]]="ARS",datos_arg[[#This Row],[Monto]],datos_arg[[#This Row],[Monto]]*datos_arg[[#This Row],[TC]])</f>
        <v>2258.02</v>
      </c>
      <c r="X6125" s="16">
        <f>IFERROR(IF(datos_arg[[#This Row],[Moneda]]="USD",datos_arg[[#This Row],[Monto]],datos_arg[[#This Row],[Monto]]/datos_arg[[#This Row],[TC]]),0)</f>
        <v>12.544555555555556</v>
      </c>
      <c r="Y6125" s="14"/>
    </row>
    <row r="6126" spans="1:25" ht="15" customHeight="1" x14ac:dyDescent="0.25">
      <c r="A6126" s="14">
        <f t="shared" si="95"/>
        <v>6123</v>
      </c>
      <c r="B6126" s="1">
        <v>44398</v>
      </c>
      <c r="C6126" s="18">
        <f>+YEAR(datos_arg[[#This Row],[Fecha]])</f>
        <v>2021</v>
      </c>
      <c r="D6126" s="18">
        <f>+MONTH(datos_arg[[#This Row],[Fecha]])</f>
        <v>7</v>
      </c>
      <c r="E6126" s="14" t="s">
        <v>5358</v>
      </c>
      <c r="F6126" s="14" t="s">
        <v>4109</v>
      </c>
      <c r="G6126" s="14"/>
      <c r="H6126" s="14" t="s">
        <v>6646</v>
      </c>
      <c r="I6126" s="14" t="s">
        <v>7132</v>
      </c>
      <c r="J6126" s="14" t="s">
        <v>425</v>
      </c>
      <c r="K6126" s="14"/>
      <c r="L6126" s="14" t="s">
        <v>426</v>
      </c>
      <c r="M6126" s="14" t="s">
        <v>1590</v>
      </c>
      <c r="N6126" s="14" t="s">
        <v>100</v>
      </c>
      <c r="O6126" s="14" t="s">
        <v>7599</v>
      </c>
      <c r="P6126" s="14" t="s">
        <v>7606</v>
      </c>
      <c r="Q6126" s="14">
        <v>10</v>
      </c>
      <c r="R6126" s="14" t="s">
        <v>4109</v>
      </c>
      <c r="S6126" s="14" t="s">
        <v>439</v>
      </c>
      <c r="T6126" s="35">
        <v>6252.97</v>
      </c>
      <c r="U6126" s="14" t="s">
        <v>4</v>
      </c>
      <c r="V6126" s="14">
        <v>180</v>
      </c>
      <c r="W6126" s="16">
        <f>+IF(datos_arg[[#This Row],[Moneda]]="ARS",datos_arg[[#This Row],[Monto]],datos_arg[[#This Row],[Monto]]*datos_arg[[#This Row],[TC]])</f>
        <v>6252.97</v>
      </c>
      <c r="X6126" s="16">
        <f>IFERROR(IF(datos_arg[[#This Row],[Moneda]]="USD",datos_arg[[#This Row],[Monto]],datos_arg[[#This Row],[Monto]]/datos_arg[[#This Row],[TC]]),0)</f>
        <v>34.738722222222222</v>
      </c>
      <c r="Y6126" s="14"/>
    </row>
    <row r="6127" spans="1:25" ht="15" customHeight="1" x14ac:dyDescent="0.25">
      <c r="A6127" s="14">
        <f t="shared" si="95"/>
        <v>6124</v>
      </c>
      <c r="B6127" s="1">
        <v>44398</v>
      </c>
      <c r="C6127" s="18">
        <f>+YEAR(datos_arg[[#This Row],[Fecha]])</f>
        <v>2021</v>
      </c>
      <c r="D6127" s="18">
        <f>+MONTH(datos_arg[[#This Row],[Fecha]])</f>
        <v>7</v>
      </c>
      <c r="E6127" s="14" t="s">
        <v>5358</v>
      </c>
      <c r="F6127" s="14" t="s">
        <v>4110</v>
      </c>
      <c r="G6127" s="14"/>
      <c r="H6127" s="14" t="s">
        <v>6646</v>
      </c>
      <c r="I6127" s="14" t="s">
        <v>7132</v>
      </c>
      <c r="J6127" s="14" t="s">
        <v>425</v>
      </c>
      <c r="K6127" s="14"/>
      <c r="L6127" s="14" t="s">
        <v>425</v>
      </c>
      <c r="M6127" s="14" t="s">
        <v>5373</v>
      </c>
      <c r="N6127" s="14" t="s">
        <v>100</v>
      </c>
      <c r="O6127" s="14" t="s">
        <v>7600</v>
      </c>
      <c r="P6127" s="14" t="s">
        <v>7606</v>
      </c>
      <c r="Q6127" s="14">
        <v>1</v>
      </c>
      <c r="R6127" s="14" t="s">
        <v>4110</v>
      </c>
      <c r="S6127" s="14" t="s">
        <v>439</v>
      </c>
      <c r="T6127" s="35">
        <v>6767.92</v>
      </c>
      <c r="U6127" s="14" t="s">
        <v>4</v>
      </c>
      <c r="V6127" s="14">
        <v>180</v>
      </c>
      <c r="W6127" s="16">
        <f>+IF(datos_arg[[#This Row],[Moneda]]="ARS",datos_arg[[#This Row],[Monto]],datos_arg[[#This Row],[Monto]]*datos_arg[[#This Row],[TC]])</f>
        <v>6767.92</v>
      </c>
      <c r="X6127" s="16">
        <f>IFERROR(IF(datos_arg[[#This Row],[Moneda]]="USD",datos_arg[[#This Row],[Monto]],datos_arg[[#This Row],[Monto]]/datos_arg[[#This Row],[TC]]),0)</f>
        <v>37.599555555555554</v>
      </c>
      <c r="Y6127" s="14"/>
    </row>
    <row r="6128" spans="1:25" ht="15" customHeight="1" x14ac:dyDescent="0.25">
      <c r="A6128" s="14">
        <f t="shared" si="95"/>
        <v>6125</v>
      </c>
      <c r="B6128" s="1">
        <v>44398</v>
      </c>
      <c r="C6128" s="18">
        <f>+YEAR(datos_arg[[#This Row],[Fecha]])</f>
        <v>2021</v>
      </c>
      <c r="D6128" s="18">
        <f>+MONTH(datos_arg[[#This Row],[Fecha]])</f>
        <v>7</v>
      </c>
      <c r="E6128" s="14" t="s">
        <v>5358</v>
      </c>
      <c r="F6128" s="14" t="s">
        <v>4110</v>
      </c>
      <c r="G6128" s="14"/>
      <c r="H6128" s="14" t="s">
        <v>6646</v>
      </c>
      <c r="I6128" s="14" t="s">
        <v>7132</v>
      </c>
      <c r="J6128" s="14" t="s">
        <v>425</v>
      </c>
      <c r="K6128" s="14"/>
      <c r="L6128" s="14" t="s">
        <v>425</v>
      </c>
      <c r="M6128" s="14" t="s">
        <v>5373</v>
      </c>
      <c r="N6128" s="14" t="s">
        <v>100</v>
      </c>
      <c r="O6128" s="14" t="s">
        <v>7601</v>
      </c>
      <c r="P6128" s="14" t="s">
        <v>7606</v>
      </c>
      <c r="Q6128" s="14">
        <v>2</v>
      </c>
      <c r="R6128" s="14" t="s">
        <v>4110</v>
      </c>
      <c r="S6128" s="14" t="s">
        <v>439</v>
      </c>
      <c r="T6128" s="35">
        <v>13689.1</v>
      </c>
      <c r="U6128" s="14" t="s">
        <v>4</v>
      </c>
      <c r="V6128" s="14">
        <v>180</v>
      </c>
      <c r="W6128" s="16">
        <f>+IF(datos_arg[[#This Row],[Moneda]]="ARS",datos_arg[[#This Row],[Monto]],datos_arg[[#This Row],[Monto]]*datos_arg[[#This Row],[TC]])</f>
        <v>13689.1</v>
      </c>
      <c r="X6128" s="16">
        <f>IFERROR(IF(datos_arg[[#This Row],[Moneda]]="USD",datos_arg[[#This Row],[Monto]],datos_arg[[#This Row],[Monto]]/datos_arg[[#This Row],[TC]]),0)</f>
        <v>76.050555555555562</v>
      </c>
      <c r="Y6128" s="14"/>
    </row>
    <row r="6129" spans="1:25" ht="15" customHeight="1" x14ac:dyDescent="0.25">
      <c r="A6129" s="14">
        <f t="shared" si="95"/>
        <v>6126</v>
      </c>
      <c r="B6129" s="1">
        <v>44398</v>
      </c>
      <c r="C6129" s="18">
        <f>+YEAR(datos_arg[[#This Row],[Fecha]])</f>
        <v>2021</v>
      </c>
      <c r="D6129" s="18">
        <f>+MONTH(datos_arg[[#This Row],[Fecha]])</f>
        <v>7</v>
      </c>
      <c r="E6129" s="14" t="s">
        <v>1015</v>
      </c>
      <c r="F6129" s="14" t="s">
        <v>403</v>
      </c>
      <c r="G6129" s="14" t="s">
        <v>5383</v>
      </c>
      <c r="H6129" s="14" t="s">
        <v>6646</v>
      </c>
      <c r="I6129" s="14" t="s">
        <v>7132</v>
      </c>
      <c r="J6129" s="14" t="s">
        <v>425</v>
      </c>
      <c r="K6129" s="14"/>
      <c r="L6129" s="14" t="s">
        <v>422</v>
      </c>
      <c r="M6129" s="14" t="s">
        <v>780</v>
      </c>
      <c r="N6129" s="14" t="s">
        <v>100</v>
      </c>
      <c r="O6129" s="14" t="s">
        <v>7602</v>
      </c>
      <c r="P6129" s="14" t="s">
        <v>7606</v>
      </c>
      <c r="Q6129" s="14">
        <v>1</v>
      </c>
      <c r="R6129" s="14" t="s">
        <v>5383</v>
      </c>
      <c r="S6129" s="14" t="s">
        <v>439</v>
      </c>
      <c r="T6129" s="35">
        <v>2757.64</v>
      </c>
      <c r="U6129" s="14" t="s">
        <v>4</v>
      </c>
      <c r="V6129" s="14">
        <v>180</v>
      </c>
      <c r="W6129" s="16">
        <f>+IF(datos_arg[[#This Row],[Moneda]]="ARS",datos_arg[[#This Row],[Monto]],datos_arg[[#This Row],[Monto]]*datos_arg[[#This Row],[TC]])</f>
        <v>2757.64</v>
      </c>
      <c r="X6129" s="16">
        <f>IFERROR(IF(datos_arg[[#This Row],[Moneda]]="USD",datos_arg[[#This Row],[Monto]],datos_arg[[#This Row],[Monto]]/datos_arg[[#This Row],[TC]]),0)</f>
        <v>15.320222222222222</v>
      </c>
      <c r="Y6129" s="14"/>
    </row>
    <row r="6130" spans="1:25" ht="15" customHeight="1" x14ac:dyDescent="0.25">
      <c r="A6130" s="14">
        <f t="shared" si="95"/>
        <v>6127</v>
      </c>
      <c r="B6130" s="1">
        <v>44398</v>
      </c>
      <c r="C6130" s="18">
        <f>+YEAR(datos_arg[[#This Row],[Fecha]])</f>
        <v>2021</v>
      </c>
      <c r="D6130" s="18">
        <f>+MONTH(datos_arg[[#This Row],[Fecha]])</f>
        <v>7</v>
      </c>
      <c r="E6130" s="14" t="s">
        <v>5358</v>
      </c>
      <c r="F6130" s="14" t="s">
        <v>85</v>
      </c>
      <c r="G6130" s="14"/>
      <c r="H6130" s="14" t="s">
        <v>6646</v>
      </c>
      <c r="I6130" s="14" t="s">
        <v>7132</v>
      </c>
      <c r="J6130" s="14" t="s">
        <v>425</v>
      </c>
      <c r="K6130" s="14"/>
      <c r="L6130" s="14" t="s">
        <v>425</v>
      </c>
      <c r="M6130" s="14" t="s">
        <v>1091</v>
      </c>
      <c r="N6130" s="14" t="s">
        <v>100</v>
      </c>
      <c r="O6130" s="14" t="s">
        <v>7603</v>
      </c>
      <c r="P6130" s="14" t="s">
        <v>7606</v>
      </c>
      <c r="Q6130" s="14">
        <v>1</v>
      </c>
      <c r="R6130" s="14" t="s">
        <v>85</v>
      </c>
      <c r="S6130" s="14" t="s">
        <v>439</v>
      </c>
      <c r="T6130" s="35">
        <v>12967.76</v>
      </c>
      <c r="U6130" s="14" t="s">
        <v>4</v>
      </c>
      <c r="V6130" s="14">
        <v>180</v>
      </c>
      <c r="W6130" s="16">
        <f>+IF(datos_arg[[#This Row],[Moneda]]="ARS",datos_arg[[#This Row],[Monto]],datos_arg[[#This Row],[Monto]]*datos_arg[[#This Row],[TC]])</f>
        <v>12967.76</v>
      </c>
      <c r="X6130" s="16">
        <f>IFERROR(IF(datos_arg[[#This Row],[Moneda]]="USD",datos_arg[[#This Row],[Monto]],datos_arg[[#This Row],[Monto]]/datos_arg[[#This Row],[TC]]),0)</f>
        <v>72.043111111111116</v>
      </c>
      <c r="Y6130" s="14"/>
    </row>
    <row r="6131" spans="1:25" ht="15" customHeight="1" x14ac:dyDescent="0.25">
      <c r="A6131" s="14">
        <f t="shared" si="95"/>
        <v>6128</v>
      </c>
      <c r="B6131" s="1">
        <v>44398</v>
      </c>
      <c r="C6131" s="18">
        <f>+YEAR(datos_arg[[#This Row],[Fecha]])</f>
        <v>2021</v>
      </c>
      <c r="D6131" s="18">
        <f>+MONTH(datos_arg[[#This Row],[Fecha]])</f>
        <v>7</v>
      </c>
      <c r="E6131" s="14" t="s">
        <v>5358</v>
      </c>
      <c r="F6131" s="14" t="s">
        <v>85</v>
      </c>
      <c r="G6131" s="14"/>
      <c r="H6131" s="14" t="s">
        <v>6646</v>
      </c>
      <c r="I6131" s="14" t="s">
        <v>7132</v>
      </c>
      <c r="J6131" s="14" t="s">
        <v>425</v>
      </c>
      <c r="K6131" s="14"/>
      <c r="L6131" s="14" t="s">
        <v>425</v>
      </c>
      <c r="M6131" s="14" t="s">
        <v>1106</v>
      </c>
      <c r="N6131" s="14" t="s">
        <v>100</v>
      </c>
      <c r="O6131" s="14" t="s">
        <v>7604</v>
      </c>
      <c r="P6131" s="14" t="s">
        <v>7606</v>
      </c>
      <c r="Q6131" s="14">
        <v>1</v>
      </c>
      <c r="R6131" s="14" t="s">
        <v>85</v>
      </c>
      <c r="S6131" s="14" t="s">
        <v>439</v>
      </c>
      <c r="T6131" s="35">
        <v>1138.68</v>
      </c>
      <c r="U6131" s="14" t="s">
        <v>4</v>
      </c>
      <c r="V6131" s="14">
        <v>180</v>
      </c>
      <c r="W6131" s="16">
        <f>+IF(datos_arg[[#This Row],[Moneda]]="ARS",datos_arg[[#This Row],[Monto]],datos_arg[[#This Row],[Monto]]*datos_arg[[#This Row],[TC]])</f>
        <v>1138.68</v>
      </c>
      <c r="X6131" s="16">
        <f>IFERROR(IF(datos_arg[[#This Row],[Moneda]]="USD",datos_arg[[#This Row],[Monto]],datos_arg[[#This Row],[Monto]]/datos_arg[[#This Row],[TC]]),0)</f>
        <v>6.3260000000000005</v>
      </c>
      <c r="Y6131" s="14"/>
    </row>
    <row r="6132" spans="1:25" ht="15" customHeight="1" x14ac:dyDescent="0.25">
      <c r="A6132" s="14">
        <f t="shared" si="95"/>
        <v>6129</v>
      </c>
      <c r="B6132" s="1">
        <v>44398</v>
      </c>
      <c r="C6132" s="18">
        <f>+YEAR(datos_arg[[#This Row],[Fecha]])</f>
        <v>2021</v>
      </c>
      <c r="D6132" s="18">
        <f>+MONTH(datos_arg[[#This Row],[Fecha]])</f>
        <v>7</v>
      </c>
      <c r="E6132" s="14" t="s">
        <v>408</v>
      </c>
      <c r="F6132" s="14" t="s">
        <v>506</v>
      </c>
      <c r="G6132" s="14"/>
      <c r="H6132" s="14" t="s">
        <v>7132</v>
      </c>
      <c r="I6132" s="14" t="s">
        <v>7132</v>
      </c>
      <c r="J6132" s="14" t="s">
        <v>425</v>
      </c>
      <c r="K6132" s="14"/>
      <c r="L6132" s="14" t="s">
        <v>425</v>
      </c>
      <c r="M6132" s="14" t="s">
        <v>1762</v>
      </c>
      <c r="N6132" s="14" t="s">
        <v>1762</v>
      </c>
      <c r="O6132" s="14" t="s">
        <v>7605</v>
      </c>
      <c r="P6132" s="14" t="s">
        <v>7606</v>
      </c>
      <c r="Q6132" s="14"/>
      <c r="R6132" s="14" t="s">
        <v>1762</v>
      </c>
      <c r="S6132" s="14" t="s">
        <v>439</v>
      </c>
      <c r="T6132" s="35">
        <v>3935.51</v>
      </c>
      <c r="U6132" s="14" t="s">
        <v>4</v>
      </c>
      <c r="V6132" s="14">
        <v>180</v>
      </c>
      <c r="W6132" s="16">
        <f>+IF(datos_arg[[#This Row],[Moneda]]="ARS",datos_arg[[#This Row],[Monto]],datos_arg[[#This Row],[Monto]]*datos_arg[[#This Row],[TC]])</f>
        <v>3935.51</v>
      </c>
      <c r="X6132" s="16">
        <f>IFERROR(IF(datos_arg[[#This Row],[Moneda]]="USD",datos_arg[[#This Row],[Monto]],datos_arg[[#This Row],[Monto]]/datos_arg[[#This Row],[TC]]),0)</f>
        <v>21.863944444444446</v>
      </c>
      <c r="Y6132" s="14"/>
    </row>
    <row r="6133" spans="1:25" ht="15" customHeight="1" x14ac:dyDescent="0.25">
      <c r="A6133" s="14">
        <f t="shared" si="95"/>
        <v>6130</v>
      </c>
      <c r="B6133" s="1">
        <v>44398</v>
      </c>
      <c r="C6133" s="18">
        <f>+YEAR(datos_arg[[#This Row],[Fecha]])</f>
        <v>2021</v>
      </c>
      <c r="D6133" s="18">
        <f>+MONTH(datos_arg[[#This Row],[Fecha]])</f>
        <v>7</v>
      </c>
      <c r="E6133" s="14" t="s">
        <v>5358</v>
      </c>
      <c r="F6133" s="14" t="s">
        <v>4109</v>
      </c>
      <c r="G6133" s="14"/>
      <c r="H6133" s="14" t="s">
        <v>6646</v>
      </c>
      <c r="I6133" s="14" t="s">
        <v>7132</v>
      </c>
      <c r="J6133" s="14" t="s">
        <v>425</v>
      </c>
      <c r="K6133" s="14"/>
      <c r="L6133" s="14" t="s">
        <v>426</v>
      </c>
      <c r="M6133" s="14" t="s">
        <v>607</v>
      </c>
      <c r="N6133" s="14" t="s">
        <v>100</v>
      </c>
      <c r="O6133" s="14" t="s">
        <v>7608</v>
      </c>
      <c r="P6133" s="6" t="s">
        <v>7606</v>
      </c>
      <c r="Q6133" s="14">
        <v>2</v>
      </c>
      <c r="R6133" s="14" t="s">
        <v>4109</v>
      </c>
      <c r="S6133" s="14" t="s">
        <v>439</v>
      </c>
      <c r="T6133" s="35">
        <v>3164</v>
      </c>
      <c r="U6133" s="14" t="s">
        <v>4</v>
      </c>
      <c r="V6133" s="14">
        <v>180</v>
      </c>
      <c r="W6133" s="16">
        <f>+IF(datos_arg[[#This Row],[Moneda]]="ARS",datos_arg[[#This Row],[Monto]],datos_arg[[#This Row],[Monto]]*datos_arg[[#This Row],[TC]])</f>
        <v>3164</v>
      </c>
      <c r="X6133" s="16">
        <f>IFERROR(IF(datos_arg[[#This Row],[Moneda]]="USD",datos_arg[[#This Row],[Monto]],datos_arg[[#This Row],[Monto]]/datos_arg[[#This Row],[TC]]),0)</f>
        <v>17.577777777777779</v>
      </c>
      <c r="Y6133" s="14"/>
    </row>
    <row r="6134" spans="1:25" ht="15" customHeight="1" x14ac:dyDescent="0.25">
      <c r="A6134" s="14">
        <f t="shared" si="95"/>
        <v>6131</v>
      </c>
      <c r="B6134" s="1">
        <v>44398</v>
      </c>
      <c r="C6134" s="18">
        <f>+YEAR(datos_arg[[#This Row],[Fecha]])</f>
        <v>2021</v>
      </c>
      <c r="D6134" s="18">
        <f>+MONTH(datos_arg[[#This Row],[Fecha]])</f>
        <v>7</v>
      </c>
      <c r="E6134" s="14" t="s">
        <v>5358</v>
      </c>
      <c r="F6134" s="14" t="s">
        <v>4109</v>
      </c>
      <c r="G6134" s="14"/>
      <c r="H6134" s="14" t="s">
        <v>6646</v>
      </c>
      <c r="I6134" s="14" t="s">
        <v>7132</v>
      </c>
      <c r="J6134" s="14" t="s">
        <v>425</v>
      </c>
      <c r="K6134" s="14" t="s">
        <v>420</v>
      </c>
      <c r="L6134" s="14" t="s">
        <v>422</v>
      </c>
      <c r="M6134" s="14" t="s">
        <v>2950</v>
      </c>
      <c r="N6134" s="14" t="s">
        <v>100</v>
      </c>
      <c r="O6134" s="14" t="s">
        <v>7610</v>
      </c>
      <c r="P6134" s="14" t="s">
        <v>7614</v>
      </c>
      <c r="Q6134" s="14">
        <v>1</v>
      </c>
      <c r="R6134" s="14" t="s">
        <v>4109</v>
      </c>
      <c r="S6134" s="14" t="s">
        <v>439</v>
      </c>
      <c r="T6134" s="35">
        <v>2954.55</v>
      </c>
      <c r="U6134" s="14" t="s">
        <v>4</v>
      </c>
      <c r="V6134" s="14">
        <v>180</v>
      </c>
      <c r="W6134" s="16">
        <f>+IF(datos_arg[[#This Row],[Moneda]]="ARS",datos_arg[[#This Row],[Monto]],datos_arg[[#This Row],[Monto]]*datos_arg[[#This Row],[TC]])</f>
        <v>2954.55</v>
      </c>
      <c r="X6134" s="16">
        <f>IFERROR(IF(datos_arg[[#This Row],[Moneda]]="USD",datos_arg[[#This Row],[Monto]],datos_arg[[#This Row],[Monto]]/datos_arg[[#This Row],[TC]]),0)</f>
        <v>16.414166666666667</v>
      </c>
      <c r="Y6134" s="14"/>
    </row>
    <row r="6135" spans="1:25" ht="15" customHeight="1" x14ac:dyDescent="0.25">
      <c r="A6135" s="14">
        <f t="shared" si="95"/>
        <v>6132</v>
      </c>
      <c r="B6135" s="1">
        <v>44398</v>
      </c>
      <c r="C6135" s="18">
        <f>+YEAR(datos_arg[[#This Row],[Fecha]])</f>
        <v>2021</v>
      </c>
      <c r="D6135" s="18">
        <f>+MONTH(datos_arg[[#This Row],[Fecha]])</f>
        <v>7</v>
      </c>
      <c r="E6135" s="14" t="s">
        <v>1015</v>
      </c>
      <c r="F6135" s="14" t="s">
        <v>403</v>
      </c>
      <c r="G6135" s="14" t="s">
        <v>970</v>
      </c>
      <c r="H6135" s="14" t="s">
        <v>433</v>
      </c>
      <c r="I6135" s="14" t="s">
        <v>6718</v>
      </c>
      <c r="J6135" s="14" t="s">
        <v>425</v>
      </c>
      <c r="K6135" s="14"/>
      <c r="L6135" s="14" t="s">
        <v>425</v>
      </c>
      <c r="M6135" s="14" t="s">
        <v>493</v>
      </c>
      <c r="N6135" s="14" t="s">
        <v>100</v>
      </c>
      <c r="O6135" s="14" t="s">
        <v>7612</v>
      </c>
      <c r="P6135" s="14" t="s">
        <v>7614</v>
      </c>
      <c r="Q6135" s="14">
        <v>1</v>
      </c>
      <c r="R6135" s="14" t="s">
        <v>970</v>
      </c>
      <c r="S6135" s="14" t="s">
        <v>439</v>
      </c>
      <c r="T6135" s="35">
        <v>1953.7</v>
      </c>
      <c r="U6135" s="14" t="s">
        <v>4</v>
      </c>
      <c r="V6135" s="14">
        <v>180</v>
      </c>
      <c r="W6135" s="16">
        <f>+IF(datos_arg[[#This Row],[Moneda]]="ARS",datos_arg[[#This Row],[Monto]],datos_arg[[#This Row],[Monto]]*datos_arg[[#This Row],[TC]])</f>
        <v>1953.7</v>
      </c>
      <c r="X6135" s="16">
        <f>IFERROR(IF(datos_arg[[#This Row],[Moneda]]="USD",datos_arg[[#This Row],[Monto]],datos_arg[[#This Row],[Monto]]/datos_arg[[#This Row],[TC]]),0)</f>
        <v>10.853888888888889</v>
      </c>
      <c r="Y6135" s="14"/>
    </row>
    <row r="6136" spans="1:25" ht="15" customHeight="1" x14ac:dyDescent="0.25">
      <c r="A6136" s="14">
        <f t="shared" si="95"/>
        <v>6133</v>
      </c>
      <c r="B6136" s="1">
        <v>44398</v>
      </c>
      <c r="C6136" s="18">
        <f>+YEAR(datos_arg[[#This Row],[Fecha]])</f>
        <v>2021</v>
      </c>
      <c r="D6136" s="18">
        <f>+MONTH(datos_arg[[#This Row],[Fecha]])</f>
        <v>7</v>
      </c>
      <c r="E6136" s="14" t="s">
        <v>5358</v>
      </c>
      <c r="F6136" s="14" t="s">
        <v>85</v>
      </c>
      <c r="G6136" s="14"/>
      <c r="H6136" s="14" t="s">
        <v>6649</v>
      </c>
      <c r="I6136" s="14" t="s">
        <v>7613</v>
      </c>
      <c r="J6136" s="14" t="s">
        <v>7049</v>
      </c>
      <c r="K6136" s="14" t="s">
        <v>420</v>
      </c>
      <c r="L6136" s="14" t="s">
        <v>425</v>
      </c>
      <c r="M6136" s="14" t="s">
        <v>7609</v>
      </c>
      <c r="N6136" s="14" t="s">
        <v>100</v>
      </c>
      <c r="O6136" s="14" t="s">
        <v>7611</v>
      </c>
      <c r="P6136" s="14" t="s">
        <v>7614</v>
      </c>
      <c r="Q6136" s="14">
        <v>1</v>
      </c>
      <c r="R6136" s="14" t="s">
        <v>85</v>
      </c>
      <c r="S6136" s="14" t="s">
        <v>439</v>
      </c>
      <c r="T6136" s="35">
        <v>2640.22</v>
      </c>
      <c r="U6136" s="14" t="s">
        <v>4</v>
      </c>
      <c r="V6136" s="14">
        <v>180</v>
      </c>
      <c r="W6136" s="16">
        <f>+IF(datos_arg[[#This Row],[Moneda]]="ARS",datos_arg[[#This Row],[Monto]],datos_arg[[#This Row],[Monto]]*datos_arg[[#This Row],[TC]])</f>
        <v>2640.22</v>
      </c>
      <c r="X6136" s="16">
        <f>IFERROR(IF(datos_arg[[#This Row],[Moneda]]="USD",datos_arg[[#This Row],[Monto]],datos_arg[[#This Row],[Monto]]/datos_arg[[#This Row],[TC]]),0)</f>
        <v>14.667888888888887</v>
      </c>
      <c r="Y6136" s="14"/>
    </row>
    <row r="6137" spans="1:25" ht="15" customHeight="1" x14ac:dyDescent="0.25">
      <c r="A6137" s="14">
        <f t="shared" si="95"/>
        <v>6134</v>
      </c>
      <c r="B6137" s="1">
        <v>44398</v>
      </c>
      <c r="C6137" s="18">
        <f>+YEAR(datos_arg[[#This Row],[Fecha]])</f>
        <v>2021</v>
      </c>
      <c r="D6137" s="18">
        <f>+MONTH(datos_arg[[#This Row],[Fecha]])</f>
        <v>7</v>
      </c>
      <c r="E6137" s="14" t="s">
        <v>449</v>
      </c>
      <c r="F6137" s="14" t="s">
        <v>505</v>
      </c>
      <c r="G6137" s="14"/>
      <c r="H6137" s="14" t="s">
        <v>7132</v>
      </c>
      <c r="I6137" s="14" t="s">
        <v>7132</v>
      </c>
      <c r="J6137" s="14" t="s">
        <v>425</v>
      </c>
      <c r="K6137" s="14"/>
      <c r="L6137" s="14" t="s">
        <v>425</v>
      </c>
      <c r="M6137" s="14" t="s">
        <v>613</v>
      </c>
      <c r="N6137" s="14" t="s">
        <v>2273</v>
      </c>
      <c r="O6137" s="14" t="s">
        <v>2592</v>
      </c>
      <c r="P6137" s="14"/>
      <c r="Q6137" s="14"/>
      <c r="R6137" s="14" t="s">
        <v>505</v>
      </c>
      <c r="S6137" s="14" t="s">
        <v>613</v>
      </c>
      <c r="T6137" s="35">
        <v>22.65</v>
      </c>
      <c r="U6137" s="14" t="s">
        <v>4</v>
      </c>
      <c r="V6137" s="14">
        <v>180</v>
      </c>
      <c r="W6137" s="16">
        <f>+IF(datos_arg[[#This Row],[Moneda]]="ARS",datos_arg[[#This Row],[Monto]],datos_arg[[#This Row],[Monto]]*datos_arg[[#This Row],[TC]])</f>
        <v>22.65</v>
      </c>
      <c r="X6137" s="16">
        <f>IFERROR(IF(datos_arg[[#This Row],[Moneda]]="USD",datos_arg[[#This Row],[Monto]],datos_arg[[#This Row],[Monto]]/datos_arg[[#This Row],[TC]]),0)</f>
        <v>0.12583333333333332</v>
      </c>
      <c r="Y6137" s="14"/>
    </row>
    <row r="6138" spans="1:25" ht="15" customHeight="1" x14ac:dyDescent="0.25">
      <c r="A6138" s="14">
        <f t="shared" si="95"/>
        <v>6135</v>
      </c>
      <c r="B6138" s="1">
        <v>44398</v>
      </c>
      <c r="C6138" s="18">
        <f>+YEAR(datos_arg[[#This Row],[Fecha]])</f>
        <v>2021</v>
      </c>
      <c r="D6138" s="18">
        <f>+MONTH(datos_arg[[#This Row],[Fecha]])</f>
        <v>7</v>
      </c>
      <c r="E6138" s="14" t="s">
        <v>1016</v>
      </c>
      <c r="F6138" s="14" t="s">
        <v>5365</v>
      </c>
      <c r="G6138" s="14" t="s">
        <v>6695</v>
      </c>
      <c r="H6138" s="14" t="s">
        <v>7132</v>
      </c>
      <c r="I6138" s="14" t="s">
        <v>7132</v>
      </c>
      <c r="J6138" s="14" t="s">
        <v>425</v>
      </c>
      <c r="K6138" s="14"/>
      <c r="L6138" s="14" t="s">
        <v>425</v>
      </c>
      <c r="M6138" s="14" t="s">
        <v>436</v>
      </c>
      <c r="N6138" s="14" t="s">
        <v>436</v>
      </c>
      <c r="O6138" s="14" t="s">
        <v>7615</v>
      </c>
      <c r="P6138" s="14"/>
      <c r="Q6138" s="14"/>
      <c r="R6138" s="14" t="s">
        <v>5365</v>
      </c>
      <c r="S6138" s="14" t="s">
        <v>439</v>
      </c>
      <c r="T6138" s="35">
        <v>60000</v>
      </c>
      <c r="U6138" s="14" t="s">
        <v>4</v>
      </c>
      <c r="V6138" s="14">
        <v>180</v>
      </c>
      <c r="W6138" s="16">
        <f>+IF(datos_arg[[#This Row],[Moneda]]="ARS",datos_arg[[#This Row],[Monto]],datos_arg[[#This Row],[Monto]]*datos_arg[[#This Row],[TC]])</f>
        <v>60000</v>
      </c>
      <c r="X6138" s="16">
        <f>IFERROR(IF(datos_arg[[#This Row],[Moneda]]="USD",datos_arg[[#This Row],[Monto]],datos_arg[[#This Row],[Monto]]/datos_arg[[#This Row],[TC]]),0)</f>
        <v>333.33333333333331</v>
      </c>
      <c r="Y6138" s="14"/>
    </row>
    <row r="6139" spans="1:25" ht="15" customHeight="1" x14ac:dyDescent="0.25">
      <c r="A6139" s="14">
        <f t="shared" si="95"/>
        <v>6136</v>
      </c>
      <c r="B6139" s="1">
        <v>44399</v>
      </c>
      <c r="C6139" s="18">
        <f>+YEAR(datos_arg[[#This Row],[Fecha]])</f>
        <v>2021</v>
      </c>
      <c r="D6139" s="18">
        <f>+MONTH(datos_arg[[#This Row],[Fecha]])</f>
        <v>7</v>
      </c>
      <c r="E6139" s="14" t="s">
        <v>1015</v>
      </c>
      <c r="F6139" s="14" t="s">
        <v>403</v>
      </c>
      <c r="G6139" s="14" t="s">
        <v>5382</v>
      </c>
      <c r="H6139" s="14" t="s">
        <v>6646</v>
      </c>
      <c r="I6139" s="14" t="s">
        <v>7132</v>
      </c>
      <c r="J6139" s="14" t="s">
        <v>425</v>
      </c>
      <c r="K6139" s="14" t="s">
        <v>421</v>
      </c>
      <c r="L6139" s="14" t="s">
        <v>421</v>
      </c>
      <c r="M6139" s="14" t="s">
        <v>989</v>
      </c>
      <c r="N6139" s="14" t="s">
        <v>327</v>
      </c>
      <c r="O6139" s="14" t="s">
        <v>2639</v>
      </c>
      <c r="P6139" s="14" t="s">
        <v>7616</v>
      </c>
      <c r="Q6139" s="14">
        <v>50</v>
      </c>
      <c r="R6139" s="14" t="s">
        <v>5382</v>
      </c>
      <c r="S6139" s="14" t="s">
        <v>439</v>
      </c>
      <c r="T6139" s="35">
        <v>16335</v>
      </c>
      <c r="U6139" s="14" t="s">
        <v>4</v>
      </c>
      <c r="V6139" s="14">
        <v>180</v>
      </c>
      <c r="W6139" s="16">
        <f>+IF(datos_arg[[#This Row],[Moneda]]="ARS",datos_arg[[#This Row],[Monto]],datos_arg[[#This Row],[Monto]]*datos_arg[[#This Row],[TC]])</f>
        <v>16335</v>
      </c>
      <c r="X6139" s="16">
        <f>IFERROR(IF(datos_arg[[#This Row],[Moneda]]="USD",datos_arg[[#This Row],[Monto]],datos_arg[[#This Row],[Monto]]/datos_arg[[#This Row],[TC]]),0)</f>
        <v>90.75</v>
      </c>
      <c r="Y6139" s="14"/>
    </row>
    <row r="6140" spans="1:25" ht="15" customHeight="1" x14ac:dyDescent="0.25">
      <c r="A6140" s="14">
        <f t="shared" si="95"/>
        <v>6137</v>
      </c>
      <c r="B6140" s="1">
        <v>44399</v>
      </c>
      <c r="C6140" s="18">
        <f>+YEAR(datos_arg[[#This Row],[Fecha]])</f>
        <v>2021</v>
      </c>
      <c r="D6140" s="18">
        <f>+MONTH(datos_arg[[#This Row],[Fecha]])</f>
        <v>7</v>
      </c>
      <c r="E6140" s="14" t="s">
        <v>1015</v>
      </c>
      <c r="F6140" s="14" t="s">
        <v>403</v>
      </c>
      <c r="G6140" s="14" t="s">
        <v>5383</v>
      </c>
      <c r="H6140" s="14" t="s">
        <v>6646</v>
      </c>
      <c r="I6140" s="14" t="s">
        <v>7132</v>
      </c>
      <c r="J6140" s="14" t="s">
        <v>425</v>
      </c>
      <c r="K6140" s="14"/>
      <c r="L6140" s="14" t="s">
        <v>425</v>
      </c>
      <c r="M6140" s="14" t="s">
        <v>269</v>
      </c>
      <c r="N6140" s="14" t="s">
        <v>7618</v>
      </c>
      <c r="O6140" s="14" t="s">
        <v>7617</v>
      </c>
      <c r="P6140" s="14" t="s">
        <v>7161</v>
      </c>
      <c r="Q6140" s="14">
        <v>2</v>
      </c>
      <c r="R6140" s="14" t="s">
        <v>5383</v>
      </c>
      <c r="S6140" s="14" t="s">
        <v>439</v>
      </c>
      <c r="T6140" s="35">
        <v>16600</v>
      </c>
      <c r="U6140" s="14" t="s">
        <v>4</v>
      </c>
      <c r="V6140" s="14">
        <v>180</v>
      </c>
      <c r="W6140" s="16">
        <f>+IF(datos_arg[[#This Row],[Moneda]]="ARS",datos_arg[[#This Row],[Monto]],datos_arg[[#This Row],[Monto]]*datos_arg[[#This Row],[TC]])</f>
        <v>16600</v>
      </c>
      <c r="X6140" s="16">
        <f>IFERROR(IF(datos_arg[[#This Row],[Moneda]]="USD",datos_arg[[#This Row],[Monto]],datos_arg[[#This Row],[Monto]]/datos_arg[[#This Row],[TC]]),0)</f>
        <v>92.222222222222229</v>
      </c>
      <c r="Y6140" s="14"/>
    </row>
    <row r="6141" spans="1:25" ht="15" customHeight="1" x14ac:dyDescent="0.25">
      <c r="A6141" s="14">
        <f t="shared" si="95"/>
        <v>6138</v>
      </c>
      <c r="B6141" s="1">
        <v>44399</v>
      </c>
      <c r="C6141" s="18">
        <f>+YEAR(datos_arg[[#This Row],[Fecha]])</f>
        <v>2021</v>
      </c>
      <c r="D6141" s="18">
        <f>+MONTH(datos_arg[[#This Row],[Fecha]])</f>
        <v>7</v>
      </c>
      <c r="E6141" s="14" t="s">
        <v>1015</v>
      </c>
      <c r="F6141" s="14" t="s">
        <v>403</v>
      </c>
      <c r="G6141" s="14" t="s">
        <v>5383</v>
      </c>
      <c r="H6141" s="14" t="s">
        <v>433</v>
      </c>
      <c r="I6141" s="14" t="s">
        <v>6718</v>
      </c>
      <c r="J6141" s="14" t="s">
        <v>425</v>
      </c>
      <c r="K6141" s="14"/>
      <c r="L6141" s="14" t="s">
        <v>425</v>
      </c>
      <c r="M6141" s="14" t="s">
        <v>269</v>
      </c>
      <c r="N6141" s="14" t="s">
        <v>7618</v>
      </c>
      <c r="O6141" s="14" t="s">
        <v>7619</v>
      </c>
      <c r="P6141" s="14" t="s">
        <v>7161</v>
      </c>
      <c r="Q6141" s="14">
        <v>2</v>
      </c>
      <c r="R6141" s="14" t="s">
        <v>5383</v>
      </c>
      <c r="S6141" s="14" t="s">
        <v>439</v>
      </c>
      <c r="T6141" s="35">
        <v>10400</v>
      </c>
      <c r="U6141" s="14" t="s">
        <v>4</v>
      </c>
      <c r="V6141" s="14">
        <v>180</v>
      </c>
      <c r="W6141" s="16">
        <f>+IF(datos_arg[[#This Row],[Moneda]]="ARS",datos_arg[[#This Row],[Monto]],datos_arg[[#This Row],[Monto]]*datos_arg[[#This Row],[TC]])</f>
        <v>10400</v>
      </c>
      <c r="X6141" s="16">
        <f>IFERROR(IF(datos_arg[[#This Row],[Moneda]]="USD",datos_arg[[#This Row],[Monto]],datos_arg[[#This Row],[Monto]]/datos_arg[[#This Row],[TC]]),0)</f>
        <v>57.777777777777779</v>
      </c>
      <c r="Y6141" s="14"/>
    </row>
    <row r="6142" spans="1:25" ht="15" customHeight="1" x14ac:dyDescent="0.25">
      <c r="A6142" s="14">
        <f t="shared" si="95"/>
        <v>6139</v>
      </c>
      <c r="B6142" s="1">
        <v>44399</v>
      </c>
      <c r="C6142" s="18">
        <f>+YEAR(datos_arg[[#This Row],[Fecha]])</f>
        <v>2021</v>
      </c>
      <c r="D6142" s="18">
        <f>+MONTH(datos_arg[[#This Row],[Fecha]])</f>
        <v>7</v>
      </c>
      <c r="E6142" s="14" t="s">
        <v>5358</v>
      </c>
      <c r="F6142" s="14" t="s">
        <v>85</v>
      </c>
      <c r="G6142" s="14"/>
      <c r="H6142" s="14" t="s">
        <v>1024</v>
      </c>
      <c r="I6142" s="14" t="s">
        <v>7132</v>
      </c>
      <c r="J6142" s="14" t="s">
        <v>425</v>
      </c>
      <c r="K6142" s="14" t="s">
        <v>422</v>
      </c>
      <c r="L6142" s="14" t="s">
        <v>425</v>
      </c>
      <c r="M6142" s="14" t="s">
        <v>1205</v>
      </c>
      <c r="N6142" s="14" t="s">
        <v>7620</v>
      </c>
      <c r="O6142" s="14" t="s">
        <v>7621</v>
      </c>
      <c r="P6142" s="14" t="s">
        <v>7622</v>
      </c>
      <c r="Q6142" s="14">
        <v>2</v>
      </c>
      <c r="R6142" s="14" t="s">
        <v>85</v>
      </c>
      <c r="S6142" s="14" t="s">
        <v>439</v>
      </c>
      <c r="T6142" s="35">
        <v>94730.02</v>
      </c>
      <c r="U6142" s="14" t="s">
        <v>4</v>
      </c>
      <c r="V6142" s="14">
        <v>180</v>
      </c>
      <c r="W6142" s="16">
        <f>+IF(datos_arg[[#This Row],[Moneda]]="ARS",datos_arg[[#This Row],[Monto]],datos_arg[[#This Row],[Monto]]*datos_arg[[#This Row],[TC]])</f>
        <v>94730.02</v>
      </c>
      <c r="X6142" s="16">
        <f>IFERROR(IF(datos_arg[[#This Row],[Moneda]]="USD",datos_arg[[#This Row],[Monto]],datos_arg[[#This Row],[Monto]]/datos_arg[[#This Row],[TC]]),0)</f>
        <v>526.27788888888892</v>
      </c>
      <c r="Y6142" s="14"/>
    </row>
    <row r="6143" spans="1:25" ht="15" customHeight="1" x14ac:dyDescent="0.25">
      <c r="A6143" s="14">
        <f t="shared" si="95"/>
        <v>6140</v>
      </c>
      <c r="B6143" s="1">
        <v>44399</v>
      </c>
      <c r="C6143" s="18">
        <f>+YEAR(datos_arg[[#This Row],[Fecha]])</f>
        <v>2021</v>
      </c>
      <c r="D6143" s="18">
        <f>+MONTH(datos_arg[[#This Row],[Fecha]])</f>
        <v>7</v>
      </c>
      <c r="E6143" s="14" t="s">
        <v>617</v>
      </c>
      <c r="F6143" s="14" t="s">
        <v>6651</v>
      </c>
      <c r="G6143" s="14"/>
      <c r="H6143" s="14" t="s">
        <v>532</v>
      </c>
      <c r="I6143" s="14" t="s">
        <v>7132</v>
      </c>
      <c r="J6143" s="14" t="s">
        <v>425</v>
      </c>
      <c r="K6143" s="14" t="s">
        <v>421</v>
      </c>
      <c r="L6143" s="14" t="s">
        <v>425</v>
      </c>
      <c r="M6143" s="14" t="s">
        <v>769</v>
      </c>
      <c r="N6143" s="14" t="s">
        <v>100</v>
      </c>
      <c r="O6143" s="14" t="s">
        <v>7623</v>
      </c>
      <c r="P6143" s="6" t="s">
        <v>7624</v>
      </c>
      <c r="Q6143" s="14">
        <v>2</v>
      </c>
      <c r="R6143" s="14" t="s">
        <v>6651</v>
      </c>
      <c r="S6143" s="14" t="s">
        <v>1762</v>
      </c>
      <c r="T6143" s="35">
        <v>4759.83</v>
      </c>
      <c r="U6143" s="14" t="s">
        <v>4</v>
      </c>
      <c r="V6143" s="14">
        <v>180</v>
      </c>
      <c r="W6143" s="16">
        <f>+IF(datos_arg[[#This Row],[Moneda]]="ARS",datos_arg[[#This Row],[Monto]],datos_arg[[#This Row],[Monto]]*datos_arg[[#This Row],[TC]])</f>
        <v>4759.83</v>
      </c>
      <c r="X6143" s="16">
        <f>IFERROR(IF(datos_arg[[#This Row],[Moneda]]="USD",datos_arg[[#This Row],[Monto]],datos_arg[[#This Row],[Monto]]/datos_arg[[#This Row],[TC]]),0)</f>
        <v>26.4435</v>
      </c>
      <c r="Y6143" s="14"/>
    </row>
    <row r="6144" spans="1:25" ht="15" customHeight="1" x14ac:dyDescent="0.25">
      <c r="A6144" s="14">
        <f t="shared" si="95"/>
        <v>6141</v>
      </c>
      <c r="B6144" s="1">
        <v>44399</v>
      </c>
      <c r="C6144" s="18">
        <f>+YEAR(datos_arg[[#This Row],[Fecha]])</f>
        <v>2021</v>
      </c>
      <c r="D6144" s="18">
        <f>+MONTH(datos_arg[[#This Row],[Fecha]])</f>
        <v>7</v>
      </c>
      <c r="E6144" s="14" t="s">
        <v>1015</v>
      </c>
      <c r="F6144" s="14" t="s">
        <v>403</v>
      </c>
      <c r="G6144" s="14" t="s">
        <v>970</v>
      </c>
      <c r="H6144" s="14" t="s">
        <v>532</v>
      </c>
      <c r="I6144" s="14" t="s">
        <v>7132</v>
      </c>
      <c r="J6144" s="14" t="s">
        <v>425</v>
      </c>
      <c r="K6144" s="14" t="s">
        <v>421</v>
      </c>
      <c r="L6144" s="14" t="s">
        <v>425</v>
      </c>
      <c r="M6144" s="14" t="s">
        <v>7625</v>
      </c>
      <c r="N6144" s="14" t="s">
        <v>7626</v>
      </c>
      <c r="O6144" s="14" t="s">
        <v>7627</v>
      </c>
      <c r="P6144" s="14" t="s">
        <v>7624</v>
      </c>
      <c r="Q6144" s="14">
        <v>2</v>
      </c>
      <c r="R6144" s="14" t="s">
        <v>970</v>
      </c>
      <c r="S6144" s="14" t="s">
        <v>439</v>
      </c>
      <c r="T6144" s="35">
        <v>1120</v>
      </c>
      <c r="U6144" s="14" t="s">
        <v>4</v>
      </c>
      <c r="V6144" s="14">
        <v>180</v>
      </c>
      <c r="W6144" s="16">
        <f>+IF(datos_arg[[#This Row],[Moneda]]="ARS",datos_arg[[#This Row],[Monto]],datos_arg[[#This Row],[Monto]]*datos_arg[[#This Row],[TC]])</f>
        <v>1120</v>
      </c>
      <c r="X6144" s="16">
        <f>IFERROR(IF(datos_arg[[#This Row],[Moneda]]="USD",datos_arg[[#This Row],[Monto]],datos_arg[[#This Row],[Monto]]/datos_arg[[#This Row],[TC]]),0)</f>
        <v>6.2222222222222223</v>
      </c>
      <c r="Y6144" s="14"/>
    </row>
    <row r="6145" spans="1:25" ht="15" customHeight="1" x14ac:dyDescent="0.25">
      <c r="A6145" s="14">
        <f t="shared" si="95"/>
        <v>6142</v>
      </c>
      <c r="B6145" s="1">
        <v>44399</v>
      </c>
      <c r="C6145" s="18">
        <f>+YEAR(datos_arg[[#This Row],[Fecha]])</f>
        <v>2021</v>
      </c>
      <c r="D6145" s="18">
        <f>+MONTH(datos_arg[[#This Row],[Fecha]])</f>
        <v>7</v>
      </c>
      <c r="E6145" s="14" t="s">
        <v>449</v>
      </c>
      <c r="F6145" s="14" t="s">
        <v>505</v>
      </c>
      <c r="G6145" s="14"/>
      <c r="H6145" s="14" t="s">
        <v>7132</v>
      </c>
      <c r="I6145" s="14" t="s">
        <v>7132</v>
      </c>
      <c r="J6145" s="14" t="s">
        <v>425</v>
      </c>
      <c r="K6145" s="14"/>
      <c r="L6145" s="14" t="s">
        <v>425</v>
      </c>
      <c r="M6145" s="14" t="s">
        <v>613</v>
      </c>
      <c r="N6145" s="14" t="s">
        <v>2273</v>
      </c>
      <c r="O6145" s="14" t="s">
        <v>2592</v>
      </c>
      <c r="P6145" s="14"/>
      <c r="Q6145" s="14"/>
      <c r="R6145" s="14" t="s">
        <v>505</v>
      </c>
      <c r="S6145" s="14" t="s">
        <v>613</v>
      </c>
      <c r="T6145" s="35">
        <v>17.54</v>
      </c>
      <c r="U6145" s="14" t="s">
        <v>4</v>
      </c>
      <c r="V6145" s="14">
        <v>180</v>
      </c>
      <c r="W6145" s="16">
        <f>+IF(datos_arg[[#This Row],[Moneda]]="ARS",datos_arg[[#This Row],[Monto]],datos_arg[[#This Row],[Monto]]*datos_arg[[#This Row],[TC]])</f>
        <v>17.54</v>
      </c>
      <c r="X6145" s="16">
        <f>IFERROR(IF(datos_arg[[#This Row],[Moneda]]="USD",datos_arg[[#This Row],[Monto]],datos_arg[[#This Row],[Monto]]/datos_arg[[#This Row],[TC]]),0)</f>
        <v>9.7444444444444445E-2</v>
      </c>
      <c r="Y6145" s="14"/>
    </row>
    <row r="6146" spans="1:25" x14ac:dyDescent="0.25">
      <c r="A6146" s="14">
        <f t="shared" si="95"/>
        <v>6143</v>
      </c>
      <c r="B6146" s="1">
        <v>44399</v>
      </c>
      <c r="C6146" s="18">
        <f>+YEAR(datos_arg[[#This Row],[Fecha]])</f>
        <v>2021</v>
      </c>
      <c r="D6146" s="18">
        <f>+MONTH(datos_arg[[#This Row],[Fecha]])</f>
        <v>7</v>
      </c>
      <c r="E6146" s="14" t="s">
        <v>617</v>
      </c>
      <c r="F6146" s="14" t="s">
        <v>8101</v>
      </c>
      <c r="G6146" s="14"/>
      <c r="H6146" s="14" t="s">
        <v>8103</v>
      </c>
      <c r="I6146" s="14" t="s">
        <v>8105</v>
      </c>
      <c r="J6146" s="14" t="s">
        <v>422</v>
      </c>
      <c r="K6146" s="14" t="s">
        <v>422</v>
      </c>
      <c r="L6146" s="14" t="s">
        <v>422</v>
      </c>
      <c r="M6146" s="14" t="s">
        <v>578</v>
      </c>
      <c r="N6146" s="14" t="s">
        <v>1133</v>
      </c>
      <c r="O6146" s="14" t="s">
        <v>7662</v>
      </c>
      <c r="P6146" s="14" t="s">
        <v>7030</v>
      </c>
      <c r="Q6146" s="14">
        <v>0</v>
      </c>
      <c r="R6146" s="14" t="s">
        <v>8101</v>
      </c>
      <c r="S6146" s="14" t="s">
        <v>440</v>
      </c>
      <c r="T6146" s="35">
        <v>29.52</v>
      </c>
      <c r="U6146" s="14" t="s">
        <v>2</v>
      </c>
      <c r="V6146" s="14">
        <v>180</v>
      </c>
      <c r="W6146" s="16">
        <f>+IF(datos_arg[[#This Row],[Moneda]]="ARS",datos_arg[[#This Row],[Monto]],datos_arg[[#This Row],[Monto]]*datos_arg[[#This Row],[TC]])</f>
        <v>5313.6</v>
      </c>
      <c r="X6146" s="16">
        <f>IFERROR(IF(datos_arg[[#This Row],[Moneda]]="USD",datos_arg[[#This Row],[Monto]],datos_arg[[#This Row],[Monto]]/datos_arg[[#This Row],[TC]]),0)</f>
        <v>29.52</v>
      </c>
      <c r="Y6146" s="14"/>
    </row>
    <row r="6147" spans="1:25" x14ac:dyDescent="0.25">
      <c r="A6147" s="14">
        <f t="shared" si="95"/>
        <v>6144</v>
      </c>
      <c r="B6147" s="1">
        <v>44399</v>
      </c>
      <c r="C6147" s="18">
        <f>+YEAR(datos_arg[[#This Row],[Fecha]])</f>
        <v>2021</v>
      </c>
      <c r="D6147" s="18">
        <f>+MONTH(datos_arg[[#This Row],[Fecha]])</f>
        <v>7</v>
      </c>
      <c r="E6147" s="14" t="s">
        <v>617</v>
      </c>
      <c r="F6147" s="14" t="s">
        <v>8101</v>
      </c>
      <c r="G6147" s="14"/>
      <c r="H6147" s="14" t="s">
        <v>8103</v>
      </c>
      <c r="I6147" s="14" t="s">
        <v>8105</v>
      </c>
      <c r="J6147" s="14" t="s">
        <v>422</v>
      </c>
      <c r="K6147" s="14" t="s">
        <v>422</v>
      </c>
      <c r="L6147" s="14" t="s">
        <v>422</v>
      </c>
      <c r="M6147" s="14" t="s">
        <v>578</v>
      </c>
      <c r="N6147" s="14" t="s">
        <v>1133</v>
      </c>
      <c r="O6147" s="14" t="s">
        <v>7663</v>
      </c>
      <c r="P6147" s="14" t="s">
        <v>7030</v>
      </c>
      <c r="Q6147" s="14">
        <v>0</v>
      </c>
      <c r="R6147" s="14" t="s">
        <v>8101</v>
      </c>
      <c r="S6147" s="14" t="s">
        <v>440</v>
      </c>
      <c r="T6147" s="35">
        <v>22.24</v>
      </c>
      <c r="U6147" s="14" t="s">
        <v>2</v>
      </c>
      <c r="V6147" s="14">
        <v>180</v>
      </c>
      <c r="W6147" s="16">
        <f>+IF(datos_arg[[#This Row],[Moneda]]="ARS",datos_arg[[#This Row],[Monto]],datos_arg[[#This Row],[Monto]]*datos_arg[[#This Row],[TC]])</f>
        <v>4003.2</v>
      </c>
      <c r="X6147" s="16">
        <f>IFERROR(IF(datos_arg[[#This Row],[Moneda]]="USD",datos_arg[[#This Row],[Monto]],datos_arg[[#This Row],[Monto]]/datos_arg[[#This Row],[TC]]),0)</f>
        <v>22.24</v>
      </c>
      <c r="Y6147" s="14"/>
    </row>
    <row r="6148" spans="1:25" x14ac:dyDescent="0.25">
      <c r="A6148" s="14">
        <f t="shared" si="95"/>
        <v>6145</v>
      </c>
      <c r="B6148" s="1">
        <v>44399</v>
      </c>
      <c r="C6148" s="18">
        <f>+YEAR(datos_arg[[#This Row],[Fecha]])</f>
        <v>2021</v>
      </c>
      <c r="D6148" s="18">
        <f>+MONTH(datos_arg[[#This Row],[Fecha]])</f>
        <v>7</v>
      </c>
      <c r="E6148" s="14" t="s">
        <v>617</v>
      </c>
      <c r="F6148" s="14" t="s">
        <v>8101</v>
      </c>
      <c r="G6148" s="14"/>
      <c r="H6148" s="14" t="s">
        <v>8103</v>
      </c>
      <c r="I6148" s="14" t="s">
        <v>8105</v>
      </c>
      <c r="J6148" s="14" t="s">
        <v>422</v>
      </c>
      <c r="K6148" s="14" t="s">
        <v>422</v>
      </c>
      <c r="L6148" s="14" t="s">
        <v>422</v>
      </c>
      <c r="M6148" s="14" t="s">
        <v>2397</v>
      </c>
      <c r="N6148" s="14" t="s">
        <v>1133</v>
      </c>
      <c r="O6148" s="14" t="s">
        <v>7664</v>
      </c>
      <c r="P6148" s="14" t="s">
        <v>7030</v>
      </c>
      <c r="Q6148" s="14">
        <v>0</v>
      </c>
      <c r="R6148" s="14" t="s">
        <v>8101</v>
      </c>
      <c r="S6148" s="14" t="s">
        <v>440</v>
      </c>
      <c r="T6148" s="35">
        <v>40.54</v>
      </c>
      <c r="U6148" s="14" t="s">
        <v>2</v>
      </c>
      <c r="V6148" s="14">
        <v>180</v>
      </c>
      <c r="W6148" s="16">
        <f>+IF(datos_arg[[#This Row],[Moneda]]="ARS",datos_arg[[#This Row],[Monto]],datos_arg[[#This Row],[Monto]]*datos_arg[[#This Row],[TC]])</f>
        <v>7297.2</v>
      </c>
      <c r="X6148" s="16">
        <f>IFERROR(IF(datos_arg[[#This Row],[Moneda]]="USD",datos_arg[[#This Row],[Monto]],datos_arg[[#This Row],[Monto]]/datos_arg[[#This Row],[TC]]),0)</f>
        <v>40.54</v>
      </c>
      <c r="Y6148" s="14"/>
    </row>
    <row r="6149" spans="1:25" x14ac:dyDescent="0.25">
      <c r="A6149" s="14">
        <f t="shared" si="95"/>
        <v>6146</v>
      </c>
      <c r="B6149" s="1">
        <v>44399</v>
      </c>
      <c r="C6149" s="18">
        <f>+YEAR(datos_arg[[#This Row],[Fecha]])</f>
        <v>2021</v>
      </c>
      <c r="D6149" s="18">
        <f>+MONTH(datos_arg[[#This Row],[Fecha]])</f>
        <v>7</v>
      </c>
      <c r="E6149" s="14" t="s">
        <v>617</v>
      </c>
      <c r="F6149" s="14" t="s">
        <v>8101</v>
      </c>
      <c r="G6149" s="14"/>
      <c r="H6149" s="14" t="s">
        <v>8103</v>
      </c>
      <c r="I6149" s="14" t="s">
        <v>8105</v>
      </c>
      <c r="J6149" s="14" t="s">
        <v>422</v>
      </c>
      <c r="K6149" s="14" t="s">
        <v>422</v>
      </c>
      <c r="L6149" s="14" t="s">
        <v>422</v>
      </c>
      <c r="M6149" s="14" t="s">
        <v>578</v>
      </c>
      <c r="N6149" s="14" t="s">
        <v>1133</v>
      </c>
      <c r="O6149" s="14" t="s">
        <v>7665</v>
      </c>
      <c r="P6149" s="14" t="s">
        <v>7030</v>
      </c>
      <c r="Q6149" s="14">
        <v>0</v>
      </c>
      <c r="R6149" s="14" t="s">
        <v>8101</v>
      </c>
      <c r="S6149" s="14" t="s">
        <v>440</v>
      </c>
      <c r="T6149" s="35">
        <v>3.25</v>
      </c>
      <c r="U6149" s="14" t="s">
        <v>2</v>
      </c>
      <c r="V6149" s="14">
        <v>180</v>
      </c>
      <c r="W6149" s="16">
        <f>+IF(datos_arg[[#This Row],[Moneda]]="ARS",datos_arg[[#This Row],[Monto]],datos_arg[[#This Row],[Monto]]*datos_arg[[#This Row],[TC]])</f>
        <v>585</v>
      </c>
      <c r="X6149" s="16">
        <f>IFERROR(IF(datos_arg[[#This Row],[Moneda]]="USD",datos_arg[[#This Row],[Monto]],datos_arg[[#This Row],[Monto]]/datos_arg[[#This Row],[TC]]),0)</f>
        <v>3.25</v>
      </c>
      <c r="Y6149" s="14"/>
    </row>
    <row r="6150" spans="1:25" x14ac:dyDescent="0.25">
      <c r="A6150" s="14">
        <f t="shared" ref="A6150:A6213" si="96">+A6149+1</f>
        <v>6147</v>
      </c>
      <c r="B6150" s="1">
        <v>44399</v>
      </c>
      <c r="C6150" s="18">
        <f>+YEAR(datos_arg[[#This Row],[Fecha]])</f>
        <v>2021</v>
      </c>
      <c r="D6150" s="18">
        <f>+MONTH(datos_arg[[#This Row],[Fecha]])</f>
        <v>7</v>
      </c>
      <c r="E6150" s="14" t="s">
        <v>617</v>
      </c>
      <c r="F6150" s="14" t="s">
        <v>8101</v>
      </c>
      <c r="G6150" s="14"/>
      <c r="H6150" s="14" t="s">
        <v>8103</v>
      </c>
      <c r="I6150" s="14" t="s">
        <v>8105</v>
      </c>
      <c r="J6150" s="14" t="s">
        <v>422</v>
      </c>
      <c r="K6150" s="14" t="s">
        <v>422</v>
      </c>
      <c r="L6150" s="14" t="s">
        <v>422</v>
      </c>
      <c r="M6150" s="14" t="s">
        <v>3883</v>
      </c>
      <c r="N6150" s="14" t="s">
        <v>1133</v>
      </c>
      <c r="O6150" s="14" t="s">
        <v>7666</v>
      </c>
      <c r="P6150" s="14" t="s">
        <v>7030</v>
      </c>
      <c r="Q6150" s="14">
        <v>0</v>
      </c>
      <c r="R6150" s="14" t="s">
        <v>8101</v>
      </c>
      <c r="S6150" s="14" t="s">
        <v>440</v>
      </c>
      <c r="T6150" s="35">
        <v>6.92</v>
      </c>
      <c r="U6150" s="14" t="s">
        <v>2</v>
      </c>
      <c r="V6150" s="14">
        <v>180</v>
      </c>
      <c r="W6150" s="16">
        <f>+IF(datos_arg[[#This Row],[Moneda]]="ARS",datos_arg[[#This Row],[Monto]],datos_arg[[#This Row],[Monto]]*datos_arg[[#This Row],[TC]])</f>
        <v>1245.5999999999999</v>
      </c>
      <c r="X6150" s="16">
        <f>IFERROR(IF(datos_arg[[#This Row],[Moneda]]="USD",datos_arg[[#This Row],[Monto]],datos_arg[[#This Row],[Monto]]/datos_arg[[#This Row],[TC]]),0)</f>
        <v>6.92</v>
      </c>
      <c r="Y6150" s="14"/>
    </row>
    <row r="6151" spans="1:25" x14ac:dyDescent="0.25">
      <c r="A6151" s="14">
        <f t="shared" si="96"/>
        <v>6148</v>
      </c>
      <c r="B6151" s="1">
        <v>44399</v>
      </c>
      <c r="C6151" s="18">
        <f>+YEAR(datos_arg[[#This Row],[Fecha]])</f>
        <v>2021</v>
      </c>
      <c r="D6151" s="18">
        <f>+MONTH(datos_arg[[#This Row],[Fecha]])</f>
        <v>7</v>
      </c>
      <c r="E6151" s="14" t="s">
        <v>617</v>
      </c>
      <c r="F6151" s="14" t="s">
        <v>8101</v>
      </c>
      <c r="G6151" s="14"/>
      <c r="H6151" s="14" t="s">
        <v>8103</v>
      </c>
      <c r="I6151" s="14" t="s">
        <v>8105</v>
      </c>
      <c r="J6151" s="14" t="s">
        <v>422</v>
      </c>
      <c r="K6151" s="14" t="s">
        <v>422</v>
      </c>
      <c r="L6151" s="14" t="s">
        <v>422</v>
      </c>
      <c r="M6151" s="14" t="s">
        <v>3883</v>
      </c>
      <c r="N6151" s="14" t="s">
        <v>1133</v>
      </c>
      <c r="O6151" s="14" t="s">
        <v>7667</v>
      </c>
      <c r="P6151" s="14" t="s">
        <v>7030</v>
      </c>
      <c r="Q6151" s="14">
        <v>0</v>
      </c>
      <c r="R6151" s="14" t="s">
        <v>8101</v>
      </c>
      <c r="S6151" s="14" t="s">
        <v>440</v>
      </c>
      <c r="T6151" s="35">
        <v>6.92</v>
      </c>
      <c r="U6151" s="14" t="s">
        <v>2</v>
      </c>
      <c r="V6151" s="14">
        <v>180</v>
      </c>
      <c r="W6151" s="16">
        <f>+IF(datos_arg[[#This Row],[Moneda]]="ARS",datos_arg[[#This Row],[Monto]],datos_arg[[#This Row],[Monto]]*datos_arg[[#This Row],[TC]])</f>
        <v>1245.5999999999999</v>
      </c>
      <c r="X6151" s="16">
        <f>IFERROR(IF(datos_arg[[#This Row],[Moneda]]="USD",datos_arg[[#This Row],[Monto]],datos_arg[[#This Row],[Monto]]/datos_arg[[#This Row],[TC]]),0)</f>
        <v>6.92</v>
      </c>
      <c r="Y6151" s="14"/>
    </row>
    <row r="6152" spans="1:25" x14ac:dyDescent="0.25">
      <c r="A6152" s="14">
        <f t="shared" si="96"/>
        <v>6149</v>
      </c>
      <c r="B6152" s="1">
        <v>44399</v>
      </c>
      <c r="C6152" s="18">
        <f>+YEAR(datos_arg[[#This Row],[Fecha]])</f>
        <v>2021</v>
      </c>
      <c r="D6152" s="18">
        <f>+MONTH(datos_arg[[#This Row],[Fecha]])</f>
        <v>7</v>
      </c>
      <c r="E6152" s="14" t="s">
        <v>1015</v>
      </c>
      <c r="F6152" s="14" t="s">
        <v>403</v>
      </c>
      <c r="G6152" s="14" t="s">
        <v>5383</v>
      </c>
      <c r="H6152" s="14" t="s">
        <v>8103</v>
      </c>
      <c r="I6152" s="14" t="s">
        <v>8105</v>
      </c>
      <c r="J6152" s="14" t="s">
        <v>422</v>
      </c>
      <c r="K6152" s="14" t="s">
        <v>422</v>
      </c>
      <c r="L6152" s="14" t="s">
        <v>422</v>
      </c>
      <c r="M6152" s="14" t="s">
        <v>2841</v>
      </c>
      <c r="N6152" s="14" t="s">
        <v>1133</v>
      </c>
      <c r="O6152" s="14" t="s">
        <v>7668</v>
      </c>
      <c r="P6152" s="14" t="s">
        <v>7030</v>
      </c>
      <c r="Q6152" s="14">
        <v>0</v>
      </c>
      <c r="R6152" s="14" t="s">
        <v>5383</v>
      </c>
      <c r="S6152" s="14" t="s">
        <v>440</v>
      </c>
      <c r="T6152" s="35">
        <v>9.7200000000000006</v>
      </c>
      <c r="U6152" s="14" t="s">
        <v>2</v>
      </c>
      <c r="V6152" s="14">
        <v>180</v>
      </c>
      <c r="W6152" s="16">
        <f>+IF(datos_arg[[#This Row],[Moneda]]="ARS",datos_arg[[#This Row],[Monto]],datos_arg[[#This Row],[Monto]]*datos_arg[[#This Row],[TC]])</f>
        <v>1749.6000000000001</v>
      </c>
      <c r="X6152" s="16">
        <f>IFERROR(IF(datos_arg[[#This Row],[Moneda]]="USD",datos_arg[[#This Row],[Monto]],datos_arg[[#This Row],[Monto]]/datos_arg[[#This Row],[TC]]),0)</f>
        <v>9.7200000000000006</v>
      </c>
      <c r="Y6152" s="14"/>
    </row>
    <row r="6153" spans="1:25" x14ac:dyDescent="0.25">
      <c r="A6153" s="14">
        <f t="shared" si="96"/>
        <v>6150</v>
      </c>
      <c r="B6153" s="1">
        <v>44399</v>
      </c>
      <c r="C6153" s="18">
        <f>+YEAR(datos_arg[[#This Row],[Fecha]])</f>
        <v>2021</v>
      </c>
      <c r="D6153" s="18">
        <f>+MONTH(datos_arg[[#This Row],[Fecha]])</f>
        <v>7</v>
      </c>
      <c r="E6153" s="14" t="s">
        <v>617</v>
      </c>
      <c r="F6153" s="14" t="s">
        <v>8101</v>
      </c>
      <c r="G6153" s="14"/>
      <c r="H6153" s="14" t="s">
        <v>8103</v>
      </c>
      <c r="I6153" s="14" t="s">
        <v>8105</v>
      </c>
      <c r="J6153" s="14" t="s">
        <v>733</v>
      </c>
      <c r="K6153" s="14" t="s">
        <v>422</v>
      </c>
      <c r="L6153" s="14" t="s">
        <v>422</v>
      </c>
      <c r="M6153" s="14" t="s">
        <v>1123</v>
      </c>
      <c r="N6153" s="14" t="s">
        <v>1133</v>
      </c>
      <c r="O6153" s="14" t="s">
        <v>7669</v>
      </c>
      <c r="P6153" s="14" t="s">
        <v>7116</v>
      </c>
      <c r="Q6153" s="14">
        <v>0</v>
      </c>
      <c r="R6153" s="14" t="s">
        <v>8101</v>
      </c>
      <c r="S6153" s="14" t="s">
        <v>440</v>
      </c>
      <c r="T6153" s="35">
        <v>0.24</v>
      </c>
      <c r="U6153" s="14" t="s">
        <v>2</v>
      </c>
      <c r="V6153" s="14">
        <v>180</v>
      </c>
      <c r="W6153" s="16">
        <f>+IF(datos_arg[[#This Row],[Moneda]]="ARS",datos_arg[[#This Row],[Monto]],datos_arg[[#This Row],[Monto]]*datos_arg[[#This Row],[TC]])</f>
        <v>43.199999999999996</v>
      </c>
      <c r="X6153" s="16">
        <f>IFERROR(IF(datos_arg[[#This Row],[Moneda]]="USD",datos_arg[[#This Row],[Monto]],datos_arg[[#This Row],[Monto]]/datos_arg[[#This Row],[TC]]),0)</f>
        <v>0.24</v>
      </c>
      <c r="Y6153" s="14"/>
    </row>
    <row r="6154" spans="1:25" x14ac:dyDescent="0.25">
      <c r="A6154" s="14">
        <f t="shared" si="96"/>
        <v>6151</v>
      </c>
      <c r="B6154" s="1">
        <v>44399</v>
      </c>
      <c r="C6154" s="18">
        <f>+YEAR(datos_arg[[#This Row],[Fecha]])</f>
        <v>2021</v>
      </c>
      <c r="D6154" s="18">
        <f>+MONTH(datos_arg[[#This Row],[Fecha]])</f>
        <v>7</v>
      </c>
      <c r="E6154" s="14" t="s">
        <v>617</v>
      </c>
      <c r="F6154" s="14" t="s">
        <v>8101</v>
      </c>
      <c r="G6154" s="14"/>
      <c r="H6154" s="14" t="s">
        <v>8103</v>
      </c>
      <c r="I6154" s="14" t="s">
        <v>8105</v>
      </c>
      <c r="J6154" s="14" t="s">
        <v>733</v>
      </c>
      <c r="K6154" s="14" t="s">
        <v>422</v>
      </c>
      <c r="L6154" s="14" t="s">
        <v>422</v>
      </c>
      <c r="M6154" s="14" t="s">
        <v>1123</v>
      </c>
      <c r="N6154" s="14" t="s">
        <v>1133</v>
      </c>
      <c r="O6154" s="14" t="s">
        <v>7670</v>
      </c>
      <c r="P6154" s="14" t="s">
        <v>7116</v>
      </c>
      <c r="Q6154" s="14">
        <v>0</v>
      </c>
      <c r="R6154" s="14" t="s">
        <v>8101</v>
      </c>
      <c r="S6154" s="14" t="s">
        <v>440</v>
      </c>
      <c r="T6154" s="35">
        <v>5.62</v>
      </c>
      <c r="U6154" s="14" t="s">
        <v>2</v>
      </c>
      <c r="V6154" s="14">
        <v>180</v>
      </c>
      <c r="W6154" s="16">
        <f>+IF(datos_arg[[#This Row],[Moneda]]="ARS",datos_arg[[#This Row],[Monto]],datos_arg[[#This Row],[Monto]]*datos_arg[[#This Row],[TC]])</f>
        <v>1011.6</v>
      </c>
      <c r="X6154" s="16">
        <f>IFERROR(IF(datos_arg[[#This Row],[Moneda]]="USD",datos_arg[[#This Row],[Monto]],datos_arg[[#This Row],[Monto]]/datos_arg[[#This Row],[TC]]),0)</f>
        <v>5.62</v>
      </c>
      <c r="Y6154" s="14"/>
    </row>
    <row r="6155" spans="1:25" x14ac:dyDescent="0.25">
      <c r="A6155" s="14">
        <f t="shared" si="96"/>
        <v>6152</v>
      </c>
      <c r="B6155" s="1">
        <v>44399</v>
      </c>
      <c r="C6155" s="18">
        <f>+YEAR(datos_arg[[#This Row],[Fecha]])</f>
        <v>2021</v>
      </c>
      <c r="D6155" s="18">
        <f>+MONTH(datos_arg[[#This Row],[Fecha]])</f>
        <v>7</v>
      </c>
      <c r="E6155" s="14" t="s">
        <v>1015</v>
      </c>
      <c r="F6155" s="14" t="s">
        <v>403</v>
      </c>
      <c r="G6155" s="14" t="s">
        <v>5383</v>
      </c>
      <c r="H6155" s="14" t="s">
        <v>8103</v>
      </c>
      <c r="I6155" s="14" t="s">
        <v>8105</v>
      </c>
      <c r="J6155" s="14" t="s">
        <v>733</v>
      </c>
      <c r="K6155" s="14" t="s">
        <v>422</v>
      </c>
      <c r="L6155" s="14" t="s">
        <v>422</v>
      </c>
      <c r="M6155" s="14" t="s">
        <v>2821</v>
      </c>
      <c r="N6155" s="14" t="s">
        <v>1133</v>
      </c>
      <c r="O6155" s="14" t="s">
        <v>7671</v>
      </c>
      <c r="P6155" s="14" t="s">
        <v>7116</v>
      </c>
      <c r="Q6155" s="14">
        <v>0</v>
      </c>
      <c r="R6155" s="14" t="s">
        <v>5383</v>
      </c>
      <c r="S6155" s="14" t="s">
        <v>440</v>
      </c>
      <c r="T6155" s="35">
        <v>0.36</v>
      </c>
      <c r="U6155" s="14" t="s">
        <v>2</v>
      </c>
      <c r="V6155" s="14">
        <v>180</v>
      </c>
      <c r="W6155" s="16">
        <f>+IF(datos_arg[[#This Row],[Moneda]]="ARS",datos_arg[[#This Row],[Monto]],datos_arg[[#This Row],[Monto]]*datos_arg[[#This Row],[TC]])</f>
        <v>64.8</v>
      </c>
      <c r="X6155" s="16">
        <f>IFERROR(IF(datos_arg[[#This Row],[Moneda]]="USD",datos_arg[[#This Row],[Monto]],datos_arg[[#This Row],[Monto]]/datos_arg[[#This Row],[TC]]),0)</f>
        <v>0.36</v>
      </c>
      <c r="Y6155" s="14"/>
    </row>
    <row r="6156" spans="1:25" x14ac:dyDescent="0.25">
      <c r="A6156" s="14">
        <f t="shared" si="96"/>
        <v>6153</v>
      </c>
      <c r="B6156" s="1">
        <v>44399</v>
      </c>
      <c r="C6156" s="18">
        <f>+YEAR(datos_arg[[#This Row],[Fecha]])</f>
        <v>2021</v>
      </c>
      <c r="D6156" s="18">
        <f>+MONTH(datos_arg[[#This Row],[Fecha]])</f>
        <v>7</v>
      </c>
      <c r="E6156" s="14" t="s">
        <v>1015</v>
      </c>
      <c r="F6156" s="14" t="s">
        <v>403</v>
      </c>
      <c r="G6156" s="14" t="s">
        <v>5383</v>
      </c>
      <c r="H6156" s="14" t="s">
        <v>8103</v>
      </c>
      <c r="I6156" s="14" t="s">
        <v>8105</v>
      </c>
      <c r="J6156" s="14" t="s">
        <v>733</v>
      </c>
      <c r="K6156" s="14" t="s">
        <v>422</v>
      </c>
      <c r="L6156" s="14" t="s">
        <v>422</v>
      </c>
      <c r="M6156" s="14" t="s">
        <v>7115</v>
      </c>
      <c r="N6156" s="14" t="s">
        <v>1133</v>
      </c>
      <c r="O6156" s="14" t="s">
        <v>7672</v>
      </c>
      <c r="P6156" s="14" t="s">
        <v>7116</v>
      </c>
      <c r="Q6156" s="14">
        <v>0</v>
      </c>
      <c r="R6156" s="14" t="s">
        <v>5383</v>
      </c>
      <c r="S6156" s="14" t="s">
        <v>440</v>
      </c>
      <c r="T6156" s="35">
        <v>13.67</v>
      </c>
      <c r="U6156" s="14" t="s">
        <v>2</v>
      </c>
      <c r="V6156" s="14">
        <v>180</v>
      </c>
      <c r="W6156" s="16">
        <f>+IF(datos_arg[[#This Row],[Moneda]]="ARS",datos_arg[[#This Row],[Monto]],datos_arg[[#This Row],[Monto]]*datos_arg[[#This Row],[TC]])</f>
        <v>2460.6</v>
      </c>
      <c r="X6156" s="16">
        <f>IFERROR(IF(datos_arg[[#This Row],[Moneda]]="USD",datos_arg[[#This Row],[Monto]],datos_arg[[#This Row],[Monto]]/datos_arg[[#This Row],[TC]]),0)</f>
        <v>13.67</v>
      </c>
      <c r="Y6156" s="14"/>
    </row>
    <row r="6157" spans="1:25" x14ac:dyDescent="0.25">
      <c r="A6157" s="14">
        <f t="shared" si="96"/>
        <v>6154</v>
      </c>
      <c r="B6157" s="1">
        <v>44399</v>
      </c>
      <c r="C6157" s="18">
        <f>+YEAR(datos_arg[[#This Row],[Fecha]])</f>
        <v>2021</v>
      </c>
      <c r="D6157" s="18">
        <f>+MONTH(datos_arg[[#This Row],[Fecha]])</f>
        <v>7</v>
      </c>
      <c r="E6157" s="14" t="s">
        <v>1015</v>
      </c>
      <c r="F6157" s="14" t="s">
        <v>403</v>
      </c>
      <c r="G6157" s="14" t="s">
        <v>5383</v>
      </c>
      <c r="H6157" s="14" t="s">
        <v>8103</v>
      </c>
      <c r="I6157" s="14" t="s">
        <v>8105</v>
      </c>
      <c r="J6157" s="14" t="s">
        <v>733</v>
      </c>
      <c r="K6157" s="14" t="s">
        <v>422</v>
      </c>
      <c r="L6157" s="14" t="s">
        <v>422</v>
      </c>
      <c r="M6157" s="14" t="s">
        <v>2847</v>
      </c>
      <c r="N6157" s="14" t="s">
        <v>1133</v>
      </c>
      <c r="O6157" s="14" t="s">
        <v>7673</v>
      </c>
      <c r="P6157" s="14" t="s">
        <v>7116</v>
      </c>
      <c r="Q6157" s="14">
        <v>0</v>
      </c>
      <c r="R6157" s="14" t="s">
        <v>5383</v>
      </c>
      <c r="S6157" s="14" t="s">
        <v>440</v>
      </c>
      <c r="T6157" s="35">
        <v>9.77</v>
      </c>
      <c r="U6157" s="14" t="s">
        <v>2</v>
      </c>
      <c r="V6157" s="14">
        <v>180</v>
      </c>
      <c r="W6157" s="16">
        <f>+IF(datos_arg[[#This Row],[Moneda]]="ARS",datos_arg[[#This Row],[Monto]],datos_arg[[#This Row],[Monto]]*datos_arg[[#This Row],[TC]])</f>
        <v>1758.6</v>
      </c>
      <c r="X6157" s="16">
        <f>IFERROR(IF(datos_arg[[#This Row],[Moneda]]="USD",datos_arg[[#This Row],[Monto]],datos_arg[[#This Row],[Monto]]/datos_arg[[#This Row],[TC]]),0)</f>
        <v>9.77</v>
      </c>
      <c r="Y6157" s="14"/>
    </row>
    <row r="6158" spans="1:25" x14ac:dyDescent="0.25">
      <c r="A6158" s="14">
        <f t="shared" si="96"/>
        <v>6155</v>
      </c>
      <c r="B6158" s="1">
        <v>44399</v>
      </c>
      <c r="C6158" s="18">
        <f>+YEAR(datos_arg[[#This Row],[Fecha]])</f>
        <v>2021</v>
      </c>
      <c r="D6158" s="18">
        <f>+MONTH(datos_arg[[#This Row],[Fecha]])</f>
        <v>7</v>
      </c>
      <c r="E6158" s="14" t="s">
        <v>617</v>
      </c>
      <c r="F6158" s="14" t="s">
        <v>8101</v>
      </c>
      <c r="G6158" s="14"/>
      <c r="H6158" s="14" t="s">
        <v>8103</v>
      </c>
      <c r="I6158" s="14" t="s">
        <v>8105</v>
      </c>
      <c r="J6158" s="14" t="s">
        <v>733</v>
      </c>
      <c r="K6158" s="14" t="s">
        <v>422</v>
      </c>
      <c r="L6158" s="14" t="s">
        <v>422</v>
      </c>
      <c r="M6158" s="14" t="s">
        <v>578</v>
      </c>
      <c r="N6158" s="14" t="s">
        <v>1133</v>
      </c>
      <c r="O6158" s="14" t="s">
        <v>7674</v>
      </c>
      <c r="P6158" s="14" t="s">
        <v>7116</v>
      </c>
      <c r="Q6158" s="14">
        <v>0</v>
      </c>
      <c r="R6158" s="14" t="s">
        <v>8101</v>
      </c>
      <c r="S6158" s="14" t="s">
        <v>440</v>
      </c>
      <c r="T6158" s="35">
        <v>3.3</v>
      </c>
      <c r="U6158" s="14" t="s">
        <v>2</v>
      </c>
      <c r="V6158" s="14">
        <v>180</v>
      </c>
      <c r="W6158" s="16">
        <f>+IF(datos_arg[[#This Row],[Moneda]]="ARS",datos_arg[[#This Row],[Monto]],datos_arg[[#This Row],[Monto]]*datos_arg[[#This Row],[TC]])</f>
        <v>594</v>
      </c>
      <c r="X6158" s="16">
        <f>IFERROR(IF(datos_arg[[#This Row],[Moneda]]="USD",datos_arg[[#This Row],[Monto]],datos_arg[[#This Row],[Monto]]/datos_arg[[#This Row],[TC]]),0)</f>
        <v>3.3</v>
      </c>
      <c r="Y6158" s="14"/>
    </row>
    <row r="6159" spans="1:25" x14ac:dyDescent="0.25">
      <c r="A6159" s="14">
        <f t="shared" si="96"/>
        <v>6156</v>
      </c>
      <c r="B6159" s="1">
        <v>44399</v>
      </c>
      <c r="C6159" s="18">
        <f>+YEAR(datos_arg[[#This Row],[Fecha]])</f>
        <v>2021</v>
      </c>
      <c r="D6159" s="18">
        <f>+MONTH(datos_arg[[#This Row],[Fecha]])</f>
        <v>7</v>
      </c>
      <c r="E6159" s="14" t="s">
        <v>617</v>
      </c>
      <c r="F6159" s="14" t="s">
        <v>8101</v>
      </c>
      <c r="G6159" s="14"/>
      <c r="H6159" s="14" t="s">
        <v>8103</v>
      </c>
      <c r="I6159" s="14" t="s">
        <v>8105</v>
      </c>
      <c r="J6159" s="14" t="s">
        <v>733</v>
      </c>
      <c r="K6159" s="14" t="s">
        <v>422</v>
      </c>
      <c r="L6159" s="14" t="s">
        <v>422</v>
      </c>
      <c r="M6159" s="14" t="s">
        <v>1123</v>
      </c>
      <c r="N6159" s="14" t="s">
        <v>1133</v>
      </c>
      <c r="O6159" s="14" t="s">
        <v>7675</v>
      </c>
      <c r="P6159" s="14" t="s">
        <v>7116</v>
      </c>
      <c r="Q6159" s="14">
        <v>0</v>
      </c>
      <c r="R6159" s="14" t="s">
        <v>8101</v>
      </c>
      <c r="S6159" s="14" t="s">
        <v>440</v>
      </c>
      <c r="T6159" s="35">
        <v>1.25</v>
      </c>
      <c r="U6159" s="14" t="s">
        <v>2</v>
      </c>
      <c r="V6159" s="14">
        <v>180</v>
      </c>
      <c r="W6159" s="16">
        <f>+IF(datos_arg[[#This Row],[Moneda]]="ARS",datos_arg[[#This Row],[Monto]],datos_arg[[#This Row],[Monto]]*datos_arg[[#This Row],[TC]])</f>
        <v>225</v>
      </c>
      <c r="X6159" s="16">
        <f>IFERROR(IF(datos_arg[[#This Row],[Moneda]]="USD",datos_arg[[#This Row],[Monto]],datos_arg[[#This Row],[Monto]]/datos_arg[[#This Row],[TC]]),0)</f>
        <v>1.25</v>
      </c>
      <c r="Y6159" s="14"/>
    </row>
    <row r="6160" spans="1:25" x14ac:dyDescent="0.25">
      <c r="A6160" s="14">
        <f t="shared" si="96"/>
        <v>6157</v>
      </c>
      <c r="B6160" s="1">
        <v>44399</v>
      </c>
      <c r="C6160" s="18">
        <f>+YEAR(datos_arg[[#This Row],[Fecha]])</f>
        <v>2021</v>
      </c>
      <c r="D6160" s="18">
        <f>+MONTH(datos_arg[[#This Row],[Fecha]])</f>
        <v>7</v>
      </c>
      <c r="E6160" s="14" t="s">
        <v>617</v>
      </c>
      <c r="F6160" s="14" t="s">
        <v>8101</v>
      </c>
      <c r="G6160" s="14"/>
      <c r="H6160" s="14" t="s">
        <v>8103</v>
      </c>
      <c r="I6160" s="14" t="s">
        <v>8105</v>
      </c>
      <c r="J6160" s="14" t="s">
        <v>733</v>
      </c>
      <c r="K6160" s="14" t="s">
        <v>422</v>
      </c>
      <c r="L6160" s="14" t="s">
        <v>422</v>
      </c>
      <c r="M6160" s="14" t="s">
        <v>1125</v>
      </c>
      <c r="N6160" s="14" t="s">
        <v>1133</v>
      </c>
      <c r="O6160" s="14" t="s">
        <v>7676</v>
      </c>
      <c r="P6160" s="14" t="s">
        <v>7116</v>
      </c>
      <c r="Q6160" s="14">
        <v>0</v>
      </c>
      <c r="R6160" s="14" t="s">
        <v>8101</v>
      </c>
      <c r="S6160" s="14" t="s">
        <v>440</v>
      </c>
      <c r="T6160" s="35">
        <v>1.99</v>
      </c>
      <c r="U6160" s="14" t="s">
        <v>2</v>
      </c>
      <c r="V6160" s="14">
        <v>180</v>
      </c>
      <c r="W6160" s="16">
        <f>+IF(datos_arg[[#This Row],[Moneda]]="ARS",datos_arg[[#This Row],[Monto]],datos_arg[[#This Row],[Monto]]*datos_arg[[#This Row],[TC]])</f>
        <v>358.2</v>
      </c>
      <c r="X6160" s="16">
        <f>IFERROR(IF(datos_arg[[#This Row],[Moneda]]="USD",datos_arg[[#This Row],[Monto]],datos_arg[[#This Row],[Monto]]/datos_arg[[#This Row],[TC]]),0)</f>
        <v>1.99</v>
      </c>
      <c r="Y6160" s="14"/>
    </row>
    <row r="6161" spans="1:25" x14ac:dyDescent="0.25">
      <c r="A6161" s="14">
        <f t="shared" si="96"/>
        <v>6158</v>
      </c>
      <c r="B6161" s="1">
        <v>44399</v>
      </c>
      <c r="C6161" s="18">
        <f>+YEAR(datos_arg[[#This Row],[Fecha]])</f>
        <v>2021</v>
      </c>
      <c r="D6161" s="18">
        <f>+MONTH(datos_arg[[#This Row],[Fecha]])</f>
        <v>7</v>
      </c>
      <c r="E6161" s="14" t="s">
        <v>617</v>
      </c>
      <c r="F6161" s="14" t="s">
        <v>8101</v>
      </c>
      <c r="G6161" s="14"/>
      <c r="H6161" s="14" t="s">
        <v>8103</v>
      </c>
      <c r="I6161" s="14" t="s">
        <v>8105</v>
      </c>
      <c r="J6161" s="14" t="s">
        <v>733</v>
      </c>
      <c r="K6161" s="14" t="s">
        <v>422</v>
      </c>
      <c r="L6161" s="14" t="s">
        <v>422</v>
      </c>
      <c r="M6161" s="14" t="s">
        <v>3883</v>
      </c>
      <c r="N6161" s="14" t="s">
        <v>1133</v>
      </c>
      <c r="O6161" s="14" t="s">
        <v>7677</v>
      </c>
      <c r="P6161" s="14" t="s">
        <v>7116</v>
      </c>
      <c r="Q6161" s="14">
        <v>0</v>
      </c>
      <c r="R6161" s="14" t="s">
        <v>8101</v>
      </c>
      <c r="S6161" s="14" t="s">
        <v>440</v>
      </c>
      <c r="T6161" s="35">
        <v>3.47</v>
      </c>
      <c r="U6161" s="14" t="s">
        <v>2</v>
      </c>
      <c r="V6161" s="14">
        <v>180</v>
      </c>
      <c r="W6161" s="16">
        <f>+IF(datos_arg[[#This Row],[Moneda]]="ARS",datos_arg[[#This Row],[Monto]],datos_arg[[#This Row],[Monto]]*datos_arg[[#This Row],[TC]])</f>
        <v>624.6</v>
      </c>
      <c r="X6161" s="16">
        <f>IFERROR(IF(datos_arg[[#This Row],[Moneda]]="USD",datos_arg[[#This Row],[Monto]],datos_arg[[#This Row],[Monto]]/datos_arg[[#This Row],[TC]]),0)</f>
        <v>3.47</v>
      </c>
      <c r="Y6161" s="14"/>
    </row>
    <row r="6162" spans="1:25" x14ac:dyDescent="0.25">
      <c r="A6162" s="14">
        <f t="shared" si="96"/>
        <v>6159</v>
      </c>
      <c r="B6162" s="1">
        <v>44399</v>
      </c>
      <c r="C6162" s="18">
        <f>+YEAR(datos_arg[[#This Row],[Fecha]])</f>
        <v>2021</v>
      </c>
      <c r="D6162" s="18">
        <f>+MONTH(datos_arg[[#This Row],[Fecha]])</f>
        <v>7</v>
      </c>
      <c r="E6162" s="14" t="s">
        <v>617</v>
      </c>
      <c r="F6162" s="14" t="s">
        <v>8101</v>
      </c>
      <c r="G6162" s="14"/>
      <c r="H6162" s="14" t="s">
        <v>8103</v>
      </c>
      <c r="I6162" s="14" t="s">
        <v>8105</v>
      </c>
      <c r="J6162" s="14" t="s">
        <v>733</v>
      </c>
      <c r="K6162" s="14" t="s">
        <v>422</v>
      </c>
      <c r="L6162" s="14" t="s">
        <v>422</v>
      </c>
      <c r="M6162" s="14" t="s">
        <v>3883</v>
      </c>
      <c r="N6162" s="14" t="s">
        <v>1133</v>
      </c>
      <c r="O6162" s="14" t="s">
        <v>7678</v>
      </c>
      <c r="P6162" s="14" t="s">
        <v>7116</v>
      </c>
      <c r="Q6162" s="14">
        <v>0</v>
      </c>
      <c r="R6162" s="14" t="s">
        <v>8101</v>
      </c>
      <c r="S6162" s="14" t="s">
        <v>440</v>
      </c>
      <c r="T6162" s="35">
        <v>10.42</v>
      </c>
      <c r="U6162" s="14" t="s">
        <v>2</v>
      </c>
      <c r="V6162" s="14">
        <v>180</v>
      </c>
      <c r="W6162" s="16">
        <f>+IF(datos_arg[[#This Row],[Moneda]]="ARS",datos_arg[[#This Row],[Monto]],datos_arg[[#This Row],[Monto]]*datos_arg[[#This Row],[TC]])</f>
        <v>1875.6</v>
      </c>
      <c r="X6162" s="16">
        <f>IFERROR(IF(datos_arg[[#This Row],[Moneda]]="USD",datos_arg[[#This Row],[Monto]],datos_arg[[#This Row],[Monto]]/datos_arg[[#This Row],[TC]]),0)</f>
        <v>10.42</v>
      </c>
      <c r="Y6162" s="14"/>
    </row>
    <row r="6163" spans="1:25" x14ac:dyDescent="0.25">
      <c r="A6163" s="14">
        <f t="shared" si="96"/>
        <v>6160</v>
      </c>
      <c r="B6163" s="1">
        <v>44399</v>
      </c>
      <c r="C6163" s="18">
        <f>+YEAR(datos_arg[[#This Row],[Fecha]])</f>
        <v>2021</v>
      </c>
      <c r="D6163" s="18">
        <f>+MONTH(datos_arg[[#This Row],[Fecha]])</f>
        <v>7</v>
      </c>
      <c r="E6163" s="14" t="s">
        <v>617</v>
      </c>
      <c r="F6163" s="14" t="s">
        <v>8101</v>
      </c>
      <c r="G6163" s="14"/>
      <c r="H6163" s="14" t="s">
        <v>8103</v>
      </c>
      <c r="I6163" s="14" t="s">
        <v>8105</v>
      </c>
      <c r="J6163" s="14" t="s">
        <v>733</v>
      </c>
      <c r="K6163" s="14" t="s">
        <v>422</v>
      </c>
      <c r="L6163" s="14" t="s">
        <v>422</v>
      </c>
      <c r="M6163" s="14" t="s">
        <v>578</v>
      </c>
      <c r="N6163" s="14" t="s">
        <v>1133</v>
      </c>
      <c r="O6163" s="14" t="s">
        <v>7679</v>
      </c>
      <c r="P6163" s="14" t="s">
        <v>7116</v>
      </c>
      <c r="Q6163" s="14">
        <v>0</v>
      </c>
      <c r="R6163" s="14" t="s">
        <v>8101</v>
      </c>
      <c r="S6163" s="14" t="s">
        <v>440</v>
      </c>
      <c r="T6163" s="35">
        <v>2.13</v>
      </c>
      <c r="U6163" s="14" t="s">
        <v>2</v>
      </c>
      <c r="V6163" s="14">
        <v>180</v>
      </c>
      <c r="W6163" s="16">
        <f>+IF(datos_arg[[#This Row],[Moneda]]="ARS",datos_arg[[#This Row],[Monto]],datos_arg[[#This Row],[Monto]]*datos_arg[[#This Row],[TC]])</f>
        <v>383.4</v>
      </c>
      <c r="X6163" s="16">
        <f>IFERROR(IF(datos_arg[[#This Row],[Moneda]]="USD",datos_arg[[#This Row],[Monto]],datos_arg[[#This Row],[Monto]]/datos_arg[[#This Row],[TC]]),0)</f>
        <v>2.13</v>
      </c>
      <c r="Y6163" s="14"/>
    </row>
    <row r="6164" spans="1:25" x14ac:dyDescent="0.25">
      <c r="A6164" s="14">
        <f t="shared" si="96"/>
        <v>6161</v>
      </c>
      <c r="B6164" s="1">
        <v>44399</v>
      </c>
      <c r="C6164" s="18">
        <f>+YEAR(datos_arg[[#This Row],[Fecha]])</f>
        <v>2021</v>
      </c>
      <c r="D6164" s="18">
        <f>+MONTH(datos_arg[[#This Row],[Fecha]])</f>
        <v>7</v>
      </c>
      <c r="E6164" s="14" t="s">
        <v>617</v>
      </c>
      <c r="F6164" s="14" t="s">
        <v>8101</v>
      </c>
      <c r="G6164" s="14"/>
      <c r="H6164" s="14" t="s">
        <v>8103</v>
      </c>
      <c r="I6164" s="14" t="s">
        <v>8105</v>
      </c>
      <c r="J6164" s="14" t="s">
        <v>733</v>
      </c>
      <c r="K6164" s="14" t="s">
        <v>422</v>
      </c>
      <c r="L6164" s="14" t="s">
        <v>422</v>
      </c>
      <c r="M6164" s="14" t="s">
        <v>578</v>
      </c>
      <c r="N6164" s="14" t="s">
        <v>1133</v>
      </c>
      <c r="O6164" s="14" t="s">
        <v>7680</v>
      </c>
      <c r="P6164" s="14" t="s">
        <v>7116</v>
      </c>
      <c r="Q6164" s="14">
        <v>0</v>
      </c>
      <c r="R6164" s="14" t="s">
        <v>8101</v>
      </c>
      <c r="S6164" s="14" t="s">
        <v>440</v>
      </c>
      <c r="T6164" s="35">
        <v>1.71</v>
      </c>
      <c r="U6164" s="14" t="s">
        <v>2</v>
      </c>
      <c r="V6164" s="14">
        <v>180</v>
      </c>
      <c r="W6164" s="16">
        <f>+IF(datos_arg[[#This Row],[Moneda]]="ARS",datos_arg[[#This Row],[Monto]],datos_arg[[#This Row],[Monto]]*datos_arg[[#This Row],[TC]])</f>
        <v>307.8</v>
      </c>
      <c r="X6164" s="16">
        <f>IFERROR(IF(datos_arg[[#This Row],[Moneda]]="USD",datos_arg[[#This Row],[Monto]],datos_arg[[#This Row],[Monto]]/datos_arg[[#This Row],[TC]]),0)</f>
        <v>1.71</v>
      </c>
      <c r="Y6164" s="14"/>
    </row>
    <row r="6165" spans="1:25" x14ac:dyDescent="0.25">
      <c r="A6165" s="14">
        <f t="shared" si="96"/>
        <v>6162</v>
      </c>
      <c r="B6165" s="1">
        <v>44399</v>
      </c>
      <c r="C6165" s="18">
        <f>+YEAR(datos_arg[[#This Row],[Fecha]])</f>
        <v>2021</v>
      </c>
      <c r="D6165" s="18">
        <f>+MONTH(datos_arg[[#This Row],[Fecha]])</f>
        <v>7</v>
      </c>
      <c r="E6165" s="14" t="s">
        <v>617</v>
      </c>
      <c r="F6165" s="14" t="s">
        <v>8101</v>
      </c>
      <c r="G6165" s="14"/>
      <c r="H6165" s="14" t="s">
        <v>8103</v>
      </c>
      <c r="I6165" s="14" t="s">
        <v>8105</v>
      </c>
      <c r="J6165" s="14" t="s">
        <v>733</v>
      </c>
      <c r="K6165" s="14" t="s">
        <v>422</v>
      </c>
      <c r="L6165" s="14" t="s">
        <v>422</v>
      </c>
      <c r="M6165" s="14" t="s">
        <v>1244</v>
      </c>
      <c r="N6165" s="14" t="s">
        <v>1133</v>
      </c>
      <c r="O6165" s="14" t="s">
        <v>7681</v>
      </c>
      <c r="P6165" s="14" t="s">
        <v>7116</v>
      </c>
      <c r="Q6165" s="14">
        <v>0</v>
      </c>
      <c r="R6165" s="14" t="s">
        <v>8101</v>
      </c>
      <c r="S6165" s="14" t="s">
        <v>440</v>
      </c>
      <c r="T6165" s="35">
        <v>0.45</v>
      </c>
      <c r="U6165" s="14" t="s">
        <v>2</v>
      </c>
      <c r="V6165" s="14">
        <v>180</v>
      </c>
      <c r="W6165" s="16">
        <f>+IF(datos_arg[[#This Row],[Moneda]]="ARS",datos_arg[[#This Row],[Monto]],datos_arg[[#This Row],[Monto]]*datos_arg[[#This Row],[TC]])</f>
        <v>81</v>
      </c>
      <c r="X6165" s="16">
        <f>IFERROR(IF(datos_arg[[#This Row],[Moneda]]="USD",datos_arg[[#This Row],[Monto]],datos_arg[[#This Row],[Monto]]/datos_arg[[#This Row],[TC]]),0)</f>
        <v>0.45</v>
      </c>
      <c r="Y6165" s="14"/>
    </row>
    <row r="6166" spans="1:25" x14ac:dyDescent="0.25">
      <c r="A6166" s="14">
        <f t="shared" si="96"/>
        <v>6163</v>
      </c>
      <c r="B6166" s="1">
        <v>44399</v>
      </c>
      <c r="C6166" s="18">
        <f>+YEAR(datos_arg[[#This Row],[Fecha]])</f>
        <v>2021</v>
      </c>
      <c r="D6166" s="18">
        <f>+MONTH(datos_arg[[#This Row],[Fecha]])</f>
        <v>7</v>
      </c>
      <c r="E6166" s="14" t="s">
        <v>617</v>
      </c>
      <c r="F6166" s="14" t="s">
        <v>8101</v>
      </c>
      <c r="G6166" s="14"/>
      <c r="H6166" s="14" t="s">
        <v>8103</v>
      </c>
      <c r="I6166" s="14" t="s">
        <v>8105</v>
      </c>
      <c r="J6166" s="14" t="s">
        <v>733</v>
      </c>
      <c r="K6166" s="14" t="s">
        <v>422</v>
      </c>
      <c r="L6166" s="14" t="s">
        <v>422</v>
      </c>
      <c r="M6166" s="14" t="s">
        <v>1244</v>
      </c>
      <c r="N6166" s="14" t="s">
        <v>1133</v>
      </c>
      <c r="O6166" s="14" t="s">
        <v>7682</v>
      </c>
      <c r="P6166" s="14" t="s">
        <v>7116</v>
      </c>
      <c r="Q6166" s="14">
        <v>0</v>
      </c>
      <c r="R6166" s="14" t="s">
        <v>8101</v>
      </c>
      <c r="S6166" s="14" t="s">
        <v>440</v>
      </c>
      <c r="T6166" s="35">
        <v>0.67</v>
      </c>
      <c r="U6166" s="14" t="s">
        <v>2</v>
      </c>
      <c r="V6166" s="14">
        <v>180</v>
      </c>
      <c r="W6166" s="16">
        <f>+IF(datos_arg[[#This Row],[Moneda]]="ARS",datos_arg[[#This Row],[Monto]],datos_arg[[#This Row],[Monto]]*datos_arg[[#This Row],[TC]])</f>
        <v>120.60000000000001</v>
      </c>
      <c r="X6166" s="16">
        <f>IFERROR(IF(datos_arg[[#This Row],[Moneda]]="USD",datos_arg[[#This Row],[Monto]],datos_arg[[#This Row],[Monto]]/datos_arg[[#This Row],[TC]]),0)</f>
        <v>0.67</v>
      </c>
      <c r="Y6166" s="14"/>
    </row>
    <row r="6167" spans="1:25" x14ac:dyDescent="0.25">
      <c r="A6167" s="14">
        <f t="shared" si="96"/>
        <v>6164</v>
      </c>
      <c r="B6167" s="1">
        <v>44399</v>
      </c>
      <c r="C6167" s="18">
        <f>+YEAR(datos_arg[[#This Row],[Fecha]])</f>
        <v>2021</v>
      </c>
      <c r="D6167" s="18">
        <f>+MONTH(datos_arg[[#This Row],[Fecha]])</f>
        <v>7</v>
      </c>
      <c r="E6167" s="14" t="s">
        <v>1015</v>
      </c>
      <c r="F6167" s="14" t="s">
        <v>403</v>
      </c>
      <c r="G6167" s="14" t="s">
        <v>5383</v>
      </c>
      <c r="H6167" s="14" t="s">
        <v>8103</v>
      </c>
      <c r="I6167" s="14" t="s">
        <v>8105</v>
      </c>
      <c r="J6167" s="14" t="s">
        <v>733</v>
      </c>
      <c r="K6167" s="14" t="s">
        <v>422</v>
      </c>
      <c r="L6167" s="14" t="s">
        <v>422</v>
      </c>
      <c r="M6167" s="14" t="s">
        <v>2847</v>
      </c>
      <c r="N6167" s="14" t="s">
        <v>1133</v>
      </c>
      <c r="O6167" s="14" t="s">
        <v>7683</v>
      </c>
      <c r="P6167" s="14" t="s">
        <v>7116</v>
      </c>
      <c r="Q6167" s="14">
        <v>0</v>
      </c>
      <c r="R6167" s="14" t="s">
        <v>5383</v>
      </c>
      <c r="S6167" s="14" t="s">
        <v>440</v>
      </c>
      <c r="T6167" s="35">
        <v>1.26</v>
      </c>
      <c r="U6167" s="14" t="s">
        <v>2</v>
      </c>
      <c r="V6167" s="14">
        <v>180</v>
      </c>
      <c r="W6167" s="16">
        <f>+IF(datos_arg[[#This Row],[Moneda]]="ARS",datos_arg[[#This Row],[Monto]],datos_arg[[#This Row],[Monto]]*datos_arg[[#This Row],[TC]])</f>
        <v>226.8</v>
      </c>
      <c r="X6167" s="16">
        <f>IFERROR(IF(datos_arg[[#This Row],[Moneda]]="USD",datos_arg[[#This Row],[Monto]],datos_arg[[#This Row],[Monto]]/datos_arg[[#This Row],[TC]]),0)</f>
        <v>1.26</v>
      </c>
      <c r="Y6167" s="14"/>
    </row>
    <row r="6168" spans="1:25" x14ac:dyDescent="0.25">
      <c r="A6168" s="14">
        <f t="shared" si="96"/>
        <v>6165</v>
      </c>
      <c r="B6168" s="1">
        <v>44399</v>
      </c>
      <c r="C6168" s="18">
        <f>+YEAR(datos_arg[[#This Row],[Fecha]])</f>
        <v>2021</v>
      </c>
      <c r="D6168" s="18">
        <f>+MONTH(datos_arg[[#This Row],[Fecha]])</f>
        <v>7</v>
      </c>
      <c r="E6168" s="14" t="s">
        <v>617</v>
      </c>
      <c r="F6168" s="14" t="s">
        <v>8101</v>
      </c>
      <c r="G6168" s="14"/>
      <c r="H6168" s="14" t="s">
        <v>8103</v>
      </c>
      <c r="I6168" s="14" t="s">
        <v>8105</v>
      </c>
      <c r="J6168" s="14" t="s">
        <v>733</v>
      </c>
      <c r="K6168" s="14" t="s">
        <v>422</v>
      </c>
      <c r="L6168" s="14" t="s">
        <v>422</v>
      </c>
      <c r="M6168" s="14" t="s">
        <v>1123</v>
      </c>
      <c r="N6168" s="14" t="s">
        <v>1133</v>
      </c>
      <c r="O6168" s="14" t="s">
        <v>7684</v>
      </c>
      <c r="P6168" s="14" t="s">
        <v>7116</v>
      </c>
      <c r="Q6168" s="14">
        <v>0</v>
      </c>
      <c r="R6168" s="14" t="s">
        <v>8101</v>
      </c>
      <c r="S6168" s="14" t="s">
        <v>440</v>
      </c>
      <c r="T6168" s="35">
        <v>0.47</v>
      </c>
      <c r="U6168" s="14" t="s">
        <v>2</v>
      </c>
      <c r="V6168" s="14">
        <v>180</v>
      </c>
      <c r="W6168" s="16">
        <f>+IF(datos_arg[[#This Row],[Moneda]]="ARS",datos_arg[[#This Row],[Monto]],datos_arg[[#This Row],[Monto]]*datos_arg[[#This Row],[TC]])</f>
        <v>84.6</v>
      </c>
      <c r="X6168" s="16">
        <f>IFERROR(IF(datos_arg[[#This Row],[Moneda]]="USD",datos_arg[[#This Row],[Monto]],datos_arg[[#This Row],[Monto]]/datos_arg[[#This Row],[TC]]),0)</f>
        <v>0.47</v>
      </c>
      <c r="Y6168" s="14"/>
    </row>
    <row r="6169" spans="1:25" x14ac:dyDescent="0.25">
      <c r="A6169" s="14">
        <f t="shared" si="96"/>
        <v>6166</v>
      </c>
      <c r="B6169" s="1">
        <v>44399</v>
      </c>
      <c r="C6169" s="18">
        <f>+YEAR(datos_arg[[#This Row],[Fecha]])</f>
        <v>2021</v>
      </c>
      <c r="D6169" s="18">
        <f>+MONTH(datos_arg[[#This Row],[Fecha]])</f>
        <v>7</v>
      </c>
      <c r="E6169" s="14" t="s">
        <v>617</v>
      </c>
      <c r="F6169" s="14" t="s">
        <v>8101</v>
      </c>
      <c r="G6169" s="14"/>
      <c r="H6169" s="14" t="s">
        <v>8103</v>
      </c>
      <c r="I6169" s="14" t="s">
        <v>8105</v>
      </c>
      <c r="J6169" s="14" t="s">
        <v>733</v>
      </c>
      <c r="K6169" s="14" t="s">
        <v>422</v>
      </c>
      <c r="L6169" s="14" t="s">
        <v>422</v>
      </c>
      <c r="M6169" s="14" t="s">
        <v>1244</v>
      </c>
      <c r="N6169" s="14" t="s">
        <v>1133</v>
      </c>
      <c r="O6169" s="14" t="s">
        <v>7685</v>
      </c>
      <c r="P6169" s="14" t="s">
        <v>7116</v>
      </c>
      <c r="Q6169" s="14">
        <v>0</v>
      </c>
      <c r="R6169" s="14" t="s">
        <v>8101</v>
      </c>
      <c r="S6169" s="14" t="s">
        <v>440</v>
      </c>
      <c r="T6169" s="35">
        <v>3.99</v>
      </c>
      <c r="U6169" s="14" t="s">
        <v>2</v>
      </c>
      <c r="V6169" s="14">
        <v>180</v>
      </c>
      <c r="W6169" s="16">
        <f>+IF(datos_arg[[#This Row],[Moneda]]="ARS",datos_arg[[#This Row],[Monto]],datos_arg[[#This Row],[Monto]]*datos_arg[[#This Row],[TC]])</f>
        <v>718.2</v>
      </c>
      <c r="X6169" s="16">
        <f>IFERROR(IF(datos_arg[[#This Row],[Moneda]]="USD",datos_arg[[#This Row],[Monto]],datos_arg[[#This Row],[Monto]]/datos_arg[[#This Row],[TC]]),0)</f>
        <v>3.99</v>
      </c>
      <c r="Y6169" s="14"/>
    </row>
    <row r="6170" spans="1:25" x14ac:dyDescent="0.25">
      <c r="A6170" s="14">
        <f t="shared" si="96"/>
        <v>6167</v>
      </c>
      <c r="B6170" s="1">
        <v>44399</v>
      </c>
      <c r="C6170" s="18">
        <f>+YEAR(datos_arg[[#This Row],[Fecha]])</f>
        <v>2021</v>
      </c>
      <c r="D6170" s="18">
        <f>+MONTH(datos_arg[[#This Row],[Fecha]])</f>
        <v>7</v>
      </c>
      <c r="E6170" s="14" t="s">
        <v>617</v>
      </c>
      <c r="F6170" s="14" t="s">
        <v>8101</v>
      </c>
      <c r="G6170" s="14"/>
      <c r="H6170" s="14" t="s">
        <v>8103</v>
      </c>
      <c r="I6170" s="14" t="s">
        <v>8105</v>
      </c>
      <c r="J6170" s="14" t="s">
        <v>733</v>
      </c>
      <c r="K6170" s="14" t="s">
        <v>422</v>
      </c>
      <c r="L6170" s="14" t="s">
        <v>422</v>
      </c>
      <c r="M6170" s="14" t="s">
        <v>1244</v>
      </c>
      <c r="N6170" s="14" t="s">
        <v>1133</v>
      </c>
      <c r="O6170" s="14" t="s">
        <v>7686</v>
      </c>
      <c r="P6170" s="14" t="s">
        <v>7116</v>
      </c>
      <c r="Q6170" s="14">
        <v>0</v>
      </c>
      <c r="R6170" s="14" t="s">
        <v>8101</v>
      </c>
      <c r="S6170" s="14" t="s">
        <v>440</v>
      </c>
      <c r="T6170" s="35">
        <v>0.67</v>
      </c>
      <c r="U6170" s="14" t="s">
        <v>2</v>
      </c>
      <c r="V6170" s="14">
        <v>180</v>
      </c>
      <c r="W6170" s="16">
        <f>+IF(datos_arg[[#This Row],[Moneda]]="ARS",datos_arg[[#This Row],[Monto]],datos_arg[[#This Row],[Monto]]*datos_arg[[#This Row],[TC]])</f>
        <v>120.60000000000001</v>
      </c>
      <c r="X6170" s="16">
        <f>IFERROR(IF(datos_arg[[#This Row],[Moneda]]="USD",datos_arg[[#This Row],[Monto]],datos_arg[[#This Row],[Monto]]/datos_arg[[#This Row],[TC]]),0)</f>
        <v>0.67</v>
      </c>
      <c r="Y6170" s="14"/>
    </row>
    <row r="6171" spans="1:25" x14ac:dyDescent="0.25">
      <c r="A6171" s="14">
        <f t="shared" si="96"/>
        <v>6168</v>
      </c>
      <c r="B6171" s="1">
        <v>44399</v>
      </c>
      <c r="C6171" s="18">
        <f>+YEAR(datos_arg[[#This Row],[Fecha]])</f>
        <v>2021</v>
      </c>
      <c r="D6171" s="18">
        <f>+MONTH(datos_arg[[#This Row],[Fecha]])</f>
        <v>7</v>
      </c>
      <c r="E6171" s="14" t="s">
        <v>617</v>
      </c>
      <c r="F6171" s="14" t="s">
        <v>8101</v>
      </c>
      <c r="G6171" s="14"/>
      <c r="H6171" s="14" t="s">
        <v>8103</v>
      </c>
      <c r="I6171" s="14" t="s">
        <v>8105</v>
      </c>
      <c r="J6171" s="14" t="s">
        <v>422</v>
      </c>
      <c r="K6171" s="14" t="s">
        <v>422</v>
      </c>
      <c r="L6171" s="14" t="s">
        <v>422</v>
      </c>
      <c r="M6171" s="14" t="s">
        <v>578</v>
      </c>
      <c r="N6171" s="14" t="s">
        <v>47</v>
      </c>
      <c r="O6171" s="14" t="s">
        <v>7687</v>
      </c>
      <c r="P6171" s="14" t="s">
        <v>7118</v>
      </c>
      <c r="Q6171" s="14">
        <v>0</v>
      </c>
      <c r="R6171" s="14" t="s">
        <v>8101</v>
      </c>
      <c r="S6171" s="14" t="s">
        <v>440</v>
      </c>
      <c r="T6171" s="35">
        <v>10.35</v>
      </c>
      <c r="U6171" s="14" t="s">
        <v>2</v>
      </c>
      <c r="V6171" s="14">
        <v>180</v>
      </c>
      <c r="W6171" s="16">
        <f>+IF(datos_arg[[#This Row],[Moneda]]="ARS",datos_arg[[#This Row],[Monto]],datos_arg[[#This Row],[Monto]]*datos_arg[[#This Row],[TC]])</f>
        <v>1863</v>
      </c>
      <c r="X6171" s="16">
        <f>IFERROR(IF(datos_arg[[#This Row],[Moneda]]="USD",datos_arg[[#This Row],[Monto]],datos_arg[[#This Row],[Monto]]/datos_arg[[#This Row],[TC]]),0)</f>
        <v>10.35</v>
      </c>
      <c r="Y6171" s="14"/>
    </row>
    <row r="6172" spans="1:25" x14ac:dyDescent="0.25">
      <c r="A6172" s="14">
        <f t="shared" si="96"/>
        <v>6169</v>
      </c>
      <c r="B6172" s="1">
        <v>44399</v>
      </c>
      <c r="C6172" s="18">
        <f>+YEAR(datos_arg[[#This Row],[Fecha]])</f>
        <v>2021</v>
      </c>
      <c r="D6172" s="18">
        <f>+MONTH(datos_arg[[#This Row],[Fecha]])</f>
        <v>7</v>
      </c>
      <c r="E6172" s="14" t="s">
        <v>1015</v>
      </c>
      <c r="F6172" s="14" t="s">
        <v>403</v>
      </c>
      <c r="G6172" s="14" t="s">
        <v>5383</v>
      </c>
      <c r="H6172" s="14" t="s">
        <v>8103</v>
      </c>
      <c r="I6172" s="14" t="s">
        <v>8105</v>
      </c>
      <c r="J6172" s="14" t="s">
        <v>422</v>
      </c>
      <c r="K6172" s="14" t="s">
        <v>422</v>
      </c>
      <c r="L6172" s="14" t="s">
        <v>422</v>
      </c>
      <c r="M6172" s="14" t="s">
        <v>2841</v>
      </c>
      <c r="N6172" s="14" t="s">
        <v>47</v>
      </c>
      <c r="O6172" s="14" t="s">
        <v>7688</v>
      </c>
      <c r="P6172" s="14" t="s">
        <v>7118</v>
      </c>
      <c r="Q6172" s="14">
        <v>0</v>
      </c>
      <c r="R6172" s="14" t="s">
        <v>5383</v>
      </c>
      <c r="S6172" s="14" t="s">
        <v>440</v>
      </c>
      <c r="T6172" s="35">
        <v>17.97</v>
      </c>
      <c r="U6172" s="14" t="s">
        <v>2</v>
      </c>
      <c r="V6172" s="14">
        <v>180</v>
      </c>
      <c r="W6172" s="16">
        <f>+IF(datos_arg[[#This Row],[Moneda]]="ARS",datos_arg[[#This Row],[Monto]],datos_arg[[#This Row],[Monto]]*datos_arg[[#This Row],[TC]])</f>
        <v>3234.6</v>
      </c>
      <c r="X6172" s="16">
        <f>IFERROR(IF(datos_arg[[#This Row],[Moneda]]="USD",datos_arg[[#This Row],[Monto]],datos_arg[[#This Row],[Monto]]/datos_arg[[#This Row],[TC]]),0)</f>
        <v>17.97</v>
      </c>
      <c r="Y6172" s="14"/>
    </row>
    <row r="6173" spans="1:25" x14ac:dyDescent="0.25">
      <c r="A6173" s="14">
        <f t="shared" si="96"/>
        <v>6170</v>
      </c>
      <c r="B6173" s="1">
        <v>44399</v>
      </c>
      <c r="C6173" s="18">
        <f>+YEAR(datos_arg[[#This Row],[Fecha]])</f>
        <v>2021</v>
      </c>
      <c r="D6173" s="18">
        <f>+MONTH(datos_arg[[#This Row],[Fecha]])</f>
        <v>7</v>
      </c>
      <c r="E6173" s="14" t="s">
        <v>617</v>
      </c>
      <c r="F6173" s="14" t="s">
        <v>8101</v>
      </c>
      <c r="G6173" s="14"/>
      <c r="H6173" s="14" t="s">
        <v>8103</v>
      </c>
      <c r="I6173" s="14" t="s">
        <v>8105</v>
      </c>
      <c r="J6173" s="14" t="s">
        <v>472</v>
      </c>
      <c r="K6173" s="14"/>
      <c r="L6173" s="14" t="s">
        <v>421</v>
      </c>
      <c r="M6173" s="14" t="s">
        <v>3339</v>
      </c>
      <c r="N6173" s="14" t="s">
        <v>12</v>
      </c>
      <c r="O6173" s="14" t="s">
        <v>7689</v>
      </c>
      <c r="P6173" s="14" t="s">
        <v>6771</v>
      </c>
      <c r="Q6173" s="14">
        <v>0</v>
      </c>
      <c r="R6173" s="14" t="s">
        <v>8101</v>
      </c>
      <c r="S6173" s="14" t="s">
        <v>440</v>
      </c>
      <c r="T6173" s="35">
        <v>4.41</v>
      </c>
      <c r="U6173" s="14" t="s">
        <v>2</v>
      </c>
      <c r="V6173" s="14">
        <v>180</v>
      </c>
      <c r="W6173" s="16">
        <f>+IF(datos_arg[[#This Row],[Moneda]]="ARS",datos_arg[[#This Row],[Monto]],datos_arg[[#This Row],[Monto]]*datos_arg[[#This Row],[TC]])</f>
        <v>793.80000000000007</v>
      </c>
      <c r="X6173" s="16">
        <f>IFERROR(IF(datos_arg[[#This Row],[Moneda]]="USD",datos_arg[[#This Row],[Monto]],datos_arg[[#This Row],[Monto]]/datos_arg[[#This Row],[TC]]),0)</f>
        <v>4.41</v>
      </c>
      <c r="Y6173" s="14"/>
    </row>
    <row r="6174" spans="1:25" x14ac:dyDescent="0.25">
      <c r="A6174" s="14">
        <f t="shared" si="96"/>
        <v>6171</v>
      </c>
      <c r="B6174" s="1">
        <v>44399</v>
      </c>
      <c r="C6174" s="18">
        <f>+YEAR(datos_arg[[#This Row],[Fecha]])</f>
        <v>2021</v>
      </c>
      <c r="D6174" s="18">
        <f>+MONTH(datos_arg[[#This Row],[Fecha]])</f>
        <v>7</v>
      </c>
      <c r="E6174" s="14" t="s">
        <v>617</v>
      </c>
      <c r="F6174" s="14" t="s">
        <v>8101</v>
      </c>
      <c r="G6174" s="14"/>
      <c r="H6174" s="14" t="s">
        <v>8103</v>
      </c>
      <c r="I6174" s="14" t="s">
        <v>8105</v>
      </c>
      <c r="J6174" s="14" t="s">
        <v>472</v>
      </c>
      <c r="K6174" s="14"/>
      <c r="L6174" s="14" t="s">
        <v>421</v>
      </c>
      <c r="M6174" s="14" t="s">
        <v>3339</v>
      </c>
      <c r="N6174" s="14" t="s">
        <v>12</v>
      </c>
      <c r="O6174" s="14" t="s">
        <v>7690</v>
      </c>
      <c r="P6174" s="14" t="s">
        <v>6772</v>
      </c>
      <c r="Q6174" s="14">
        <v>0</v>
      </c>
      <c r="R6174" s="14" t="s">
        <v>8101</v>
      </c>
      <c r="S6174" s="14" t="s">
        <v>440</v>
      </c>
      <c r="T6174" s="35">
        <v>5.22</v>
      </c>
      <c r="U6174" s="14" t="s">
        <v>2</v>
      </c>
      <c r="V6174" s="14">
        <v>180</v>
      </c>
      <c r="W6174" s="16">
        <f>+IF(datos_arg[[#This Row],[Moneda]]="ARS",datos_arg[[#This Row],[Monto]],datos_arg[[#This Row],[Monto]]*datos_arg[[#This Row],[TC]])</f>
        <v>939.59999999999991</v>
      </c>
      <c r="X6174" s="16">
        <f>IFERROR(IF(datos_arg[[#This Row],[Moneda]]="USD",datos_arg[[#This Row],[Monto]],datos_arg[[#This Row],[Monto]]/datos_arg[[#This Row],[TC]]),0)</f>
        <v>5.22</v>
      </c>
      <c r="Y6174" s="14"/>
    </row>
    <row r="6175" spans="1:25" x14ac:dyDescent="0.25">
      <c r="A6175" s="14">
        <f t="shared" si="96"/>
        <v>6172</v>
      </c>
      <c r="B6175" s="1">
        <v>44399</v>
      </c>
      <c r="C6175" s="18">
        <f>+YEAR(datos_arg[[#This Row],[Fecha]])</f>
        <v>2021</v>
      </c>
      <c r="D6175" s="18">
        <f>+MONTH(datos_arg[[#This Row],[Fecha]])</f>
        <v>7</v>
      </c>
      <c r="E6175" s="14" t="s">
        <v>617</v>
      </c>
      <c r="F6175" s="14" t="s">
        <v>8101</v>
      </c>
      <c r="G6175" s="14"/>
      <c r="H6175" s="14" t="s">
        <v>8103</v>
      </c>
      <c r="I6175" s="14" t="s">
        <v>8105</v>
      </c>
      <c r="J6175" s="14" t="s">
        <v>472</v>
      </c>
      <c r="K6175" s="14"/>
      <c r="L6175" s="14" t="s">
        <v>421</v>
      </c>
      <c r="M6175" s="14" t="s">
        <v>3339</v>
      </c>
      <c r="N6175" s="14" t="s">
        <v>12</v>
      </c>
      <c r="O6175" s="14" t="s">
        <v>7690</v>
      </c>
      <c r="P6175" s="14" t="s">
        <v>7029</v>
      </c>
      <c r="Q6175" s="14">
        <v>0</v>
      </c>
      <c r="R6175" s="14" t="s">
        <v>8101</v>
      </c>
      <c r="S6175" s="14" t="s">
        <v>440</v>
      </c>
      <c r="T6175" s="35">
        <v>20.5</v>
      </c>
      <c r="U6175" s="14" t="s">
        <v>2</v>
      </c>
      <c r="V6175" s="14">
        <v>180</v>
      </c>
      <c r="W6175" s="16">
        <f>+IF(datos_arg[[#This Row],[Moneda]]="ARS",datos_arg[[#This Row],[Monto]],datos_arg[[#This Row],[Monto]]*datos_arg[[#This Row],[TC]])</f>
        <v>3690</v>
      </c>
      <c r="X6175" s="16">
        <f>IFERROR(IF(datos_arg[[#This Row],[Moneda]]="USD",datos_arg[[#This Row],[Monto]],datos_arg[[#This Row],[Monto]]/datos_arg[[#This Row],[TC]]),0)</f>
        <v>20.5</v>
      </c>
      <c r="Y6175" s="14"/>
    </row>
    <row r="6176" spans="1:25" x14ac:dyDescent="0.25">
      <c r="A6176" s="14">
        <f t="shared" si="96"/>
        <v>6173</v>
      </c>
      <c r="B6176" s="1">
        <v>44399</v>
      </c>
      <c r="C6176" s="18">
        <f>+YEAR(datos_arg[[#This Row],[Fecha]])</f>
        <v>2021</v>
      </c>
      <c r="D6176" s="18">
        <f>+MONTH(datos_arg[[#This Row],[Fecha]])</f>
        <v>7</v>
      </c>
      <c r="E6176" s="14" t="s">
        <v>617</v>
      </c>
      <c r="F6176" s="14" t="s">
        <v>8101</v>
      </c>
      <c r="G6176" s="14"/>
      <c r="H6176" s="14" t="s">
        <v>6646</v>
      </c>
      <c r="I6176" s="14" t="s">
        <v>7031</v>
      </c>
      <c r="J6176" s="14" t="s">
        <v>7031</v>
      </c>
      <c r="K6176" s="14"/>
      <c r="L6176" s="14" t="s">
        <v>421</v>
      </c>
      <c r="M6176" s="14" t="s">
        <v>496</v>
      </c>
      <c r="N6176" s="14" t="s">
        <v>48</v>
      </c>
      <c r="O6176" s="14" t="s">
        <v>7691</v>
      </c>
      <c r="P6176" s="14" t="s">
        <v>7108</v>
      </c>
      <c r="Q6176" s="14">
        <v>0</v>
      </c>
      <c r="R6176" s="14" t="s">
        <v>8101</v>
      </c>
      <c r="S6176" s="14" t="s">
        <v>440</v>
      </c>
      <c r="T6176" s="35">
        <v>66.900000000000006</v>
      </c>
      <c r="U6176" s="14" t="s">
        <v>2</v>
      </c>
      <c r="V6176" s="14">
        <v>180</v>
      </c>
      <c r="W6176" s="16">
        <f>+IF(datos_arg[[#This Row],[Moneda]]="ARS",datos_arg[[#This Row],[Monto]],datos_arg[[#This Row],[Monto]]*datos_arg[[#This Row],[TC]])</f>
        <v>12042.000000000002</v>
      </c>
      <c r="X6176" s="16">
        <f>IFERROR(IF(datos_arg[[#This Row],[Moneda]]="USD",datos_arg[[#This Row],[Monto]],datos_arg[[#This Row],[Monto]]/datos_arg[[#This Row],[TC]]),0)</f>
        <v>66.900000000000006</v>
      </c>
      <c r="Y6176" s="14"/>
    </row>
    <row r="6177" spans="1:25" x14ac:dyDescent="0.25">
      <c r="A6177" s="14">
        <f t="shared" si="96"/>
        <v>6174</v>
      </c>
      <c r="B6177" s="1">
        <v>44399</v>
      </c>
      <c r="C6177" s="18">
        <f>+YEAR(datos_arg[[#This Row],[Fecha]])</f>
        <v>2021</v>
      </c>
      <c r="D6177" s="18">
        <f>+MONTH(datos_arg[[#This Row],[Fecha]])</f>
        <v>7</v>
      </c>
      <c r="E6177" s="14" t="s">
        <v>617</v>
      </c>
      <c r="F6177" s="14" t="s">
        <v>8101</v>
      </c>
      <c r="G6177" s="14"/>
      <c r="H6177" s="14" t="s">
        <v>6646</v>
      </c>
      <c r="I6177" s="14" t="s">
        <v>7031</v>
      </c>
      <c r="J6177" s="14" t="s">
        <v>7031</v>
      </c>
      <c r="K6177" s="14"/>
      <c r="L6177" s="14" t="s">
        <v>421</v>
      </c>
      <c r="M6177" s="14" t="s">
        <v>496</v>
      </c>
      <c r="N6177" s="14" t="s">
        <v>48</v>
      </c>
      <c r="O6177" s="14" t="s">
        <v>7692</v>
      </c>
      <c r="P6177" s="14" t="s">
        <v>7108</v>
      </c>
      <c r="Q6177" s="14">
        <v>0</v>
      </c>
      <c r="R6177" s="14" t="s">
        <v>8101</v>
      </c>
      <c r="S6177" s="14" t="s">
        <v>440</v>
      </c>
      <c r="T6177" s="35">
        <v>58.06</v>
      </c>
      <c r="U6177" s="14" t="s">
        <v>2</v>
      </c>
      <c r="V6177" s="14">
        <v>180</v>
      </c>
      <c r="W6177" s="16">
        <f>+IF(datos_arg[[#This Row],[Moneda]]="ARS",datos_arg[[#This Row],[Monto]],datos_arg[[#This Row],[Monto]]*datos_arg[[#This Row],[TC]])</f>
        <v>10450.800000000001</v>
      </c>
      <c r="X6177" s="16">
        <f>IFERROR(IF(datos_arg[[#This Row],[Moneda]]="USD",datos_arg[[#This Row],[Monto]],datos_arg[[#This Row],[Monto]]/datos_arg[[#This Row],[TC]]),0)</f>
        <v>58.06</v>
      </c>
      <c r="Y6177" s="14"/>
    </row>
    <row r="6178" spans="1:25" x14ac:dyDescent="0.25">
      <c r="A6178" s="14">
        <f t="shared" si="96"/>
        <v>6175</v>
      </c>
      <c r="B6178" s="1">
        <v>44399</v>
      </c>
      <c r="C6178" s="18">
        <f>+YEAR(datos_arg[[#This Row],[Fecha]])</f>
        <v>2021</v>
      </c>
      <c r="D6178" s="18">
        <f>+MONTH(datos_arg[[#This Row],[Fecha]])</f>
        <v>7</v>
      </c>
      <c r="E6178" s="14" t="s">
        <v>617</v>
      </c>
      <c r="F6178" s="14" t="s">
        <v>8101</v>
      </c>
      <c r="G6178" s="14"/>
      <c r="H6178" s="14" t="s">
        <v>6646</v>
      </c>
      <c r="I6178" s="14" t="s">
        <v>7031</v>
      </c>
      <c r="J6178" s="14" t="s">
        <v>7031</v>
      </c>
      <c r="K6178" s="14"/>
      <c r="L6178" s="14" t="s">
        <v>421</v>
      </c>
      <c r="M6178" s="14" t="s">
        <v>496</v>
      </c>
      <c r="N6178" s="14" t="s">
        <v>48</v>
      </c>
      <c r="O6178" s="14" t="s">
        <v>7693</v>
      </c>
      <c r="P6178" s="14" t="s">
        <v>7108</v>
      </c>
      <c r="Q6178" s="14">
        <v>0</v>
      </c>
      <c r="R6178" s="14" t="s">
        <v>8101</v>
      </c>
      <c r="S6178" s="14" t="s">
        <v>440</v>
      </c>
      <c r="T6178" s="35">
        <v>191.61</v>
      </c>
      <c r="U6178" s="14" t="s">
        <v>2</v>
      </c>
      <c r="V6178" s="14">
        <v>180</v>
      </c>
      <c r="W6178" s="16">
        <f>+IF(datos_arg[[#This Row],[Moneda]]="ARS",datos_arg[[#This Row],[Monto]],datos_arg[[#This Row],[Monto]]*datos_arg[[#This Row],[TC]])</f>
        <v>34489.800000000003</v>
      </c>
      <c r="X6178" s="16">
        <f>IFERROR(IF(datos_arg[[#This Row],[Moneda]]="USD",datos_arg[[#This Row],[Monto]],datos_arg[[#This Row],[Monto]]/datos_arg[[#This Row],[TC]]),0)</f>
        <v>191.61</v>
      </c>
      <c r="Y6178" s="14"/>
    </row>
    <row r="6179" spans="1:25" x14ac:dyDescent="0.25">
      <c r="A6179" s="14">
        <f t="shared" si="96"/>
        <v>6176</v>
      </c>
      <c r="B6179" s="1">
        <v>44399</v>
      </c>
      <c r="C6179" s="18">
        <f>+YEAR(datos_arg[[#This Row],[Fecha]])</f>
        <v>2021</v>
      </c>
      <c r="D6179" s="18">
        <f>+MONTH(datos_arg[[#This Row],[Fecha]])</f>
        <v>7</v>
      </c>
      <c r="E6179" s="14" t="s">
        <v>617</v>
      </c>
      <c r="F6179" s="14" t="s">
        <v>8101</v>
      </c>
      <c r="G6179" s="14"/>
      <c r="H6179" s="14" t="s">
        <v>6646</v>
      </c>
      <c r="I6179" s="14" t="s">
        <v>7031</v>
      </c>
      <c r="J6179" s="14" t="s">
        <v>7031</v>
      </c>
      <c r="K6179" s="14"/>
      <c r="L6179" s="14" t="s">
        <v>421</v>
      </c>
      <c r="M6179" s="14" t="s">
        <v>496</v>
      </c>
      <c r="N6179" s="14" t="s">
        <v>48</v>
      </c>
      <c r="O6179" s="14" t="s">
        <v>7694</v>
      </c>
      <c r="P6179" s="14" t="s">
        <v>7108</v>
      </c>
      <c r="Q6179" s="14">
        <v>0</v>
      </c>
      <c r="R6179" s="14" t="s">
        <v>8101</v>
      </c>
      <c r="S6179" s="14" t="s">
        <v>440</v>
      </c>
      <c r="T6179" s="35">
        <v>29.51</v>
      </c>
      <c r="U6179" s="14" t="s">
        <v>2</v>
      </c>
      <c r="V6179" s="14">
        <v>180</v>
      </c>
      <c r="W6179" s="16">
        <f>+IF(datos_arg[[#This Row],[Moneda]]="ARS",datos_arg[[#This Row],[Monto]],datos_arg[[#This Row],[Monto]]*datos_arg[[#This Row],[TC]])</f>
        <v>5311.8</v>
      </c>
      <c r="X6179" s="16">
        <f>IFERROR(IF(datos_arg[[#This Row],[Moneda]]="USD",datos_arg[[#This Row],[Monto]],datos_arg[[#This Row],[Monto]]/datos_arg[[#This Row],[TC]]),0)</f>
        <v>29.51</v>
      </c>
      <c r="Y6179" s="14"/>
    </row>
    <row r="6180" spans="1:25" x14ac:dyDescent="0.25">
      <c r="A6180" s="14">
        <f t="shared" si="96"/>
        <v>6177</v>
      </c>
      <c r="B6180" s="1">
        <v>44399</v>
      </c>
      <c r="C6180" s="18">
        <f>+YEAR(datos_arg[[#This Row],[Fecha]])</f>
        <v>2021</v>
      </c>
      <c r="D6180" s="18">
        <f>+MONTH(datos_arg[[#This Row],[Fecha]])</f>
        <v>7</v>
      </c>
      <c r="E6180" s="14" t="s">
        <v>617</v>
      </c>
      <c r="F6180" s="14" t="s">
        <v>8101</v>
      </c>
      <c r="G6180" s="14"/>
      <c r="H6180" s="14" t="s">
        <v>6646</v>
      </c>
      <c r="I6180" s="14" t="s">
        <v>7031</v>
      </c>
      <c r="J6180" s="14" t="s">
        <v>7031</v>
      </c>
      <c r="K6180" s="14"/>
      <c r="L6180" s="14" t="s">
        <v>421</v>
      </c>
      <c r="M6180" s="14" t="s">
        <v>496</v>
      </c>
      <c r="N6180" s="14" t="s">
        <v>48</v>
      </c>
      <c r="O6180" s="14" t="s">
        <v>7695</v>
      </c>
      <c r="P6180" s="14" t="s">
        <v>7114</v>
      </c>
      <c r="Q6180" s="14">
        <v>0</v>
      </c>
      <c r="R6180" s="14" t="s">
        <v>8101</v>
      </c>
      <c r="S6180" s="14" t="s">
        <v>440</v>
      </c>
      <c r="T6180" s="35">
        <v>214.92</v>
      </c>
      <c r="U6180" s="14" t="s">
        <v>2</v>
      </c>
      <c r="V6180" s="14">
        <v>180</v>
      </c>
      <c r="W6180" s="16">
        <f>+IF(datos_arg[[#This Row],[Moneda]]="ARS",datos_arg[[#This Row],[Monto]],datos_arg[[#This Row],[Monto]]*datos_arg[[#This Row],[TC]])</f>
        <v>38685.599999999999</v>
      </c>
      <c r="X6180" s="16">
        <f>IFERROR(IF(datos_arg[[#This Row],[Moneda]]="USD",datos_arg[[#This Row],[Monto]],datos_arg[[#This Row],[Monto]]/datos_arg[[#This Row],[TC]]),0)</f>
        <v>214.92</v>
      </c>
      <c r="Y6180" s="14"/>
    </row>
    <row r="6181" spans="1:25" ht="15" customHeight="1" x14ac:dyDescent="0.25">
      <c r="A6181" s="14">
        <f t="shared" si="96"/>
        <v>6178</v>
      </c>
      <c r="B6181" s="1">
        <v>44399</v>
      </c>
      <c r="C6181" s="18">
        <f>+YEAR(datos_arg[[#This Row],[Fecha]])</f>
        <v>2021</v>
      </c>
      <c r="D6181" s="18">
        <f>+MONTH(datos_arg[[#This Row],[Fecha]])</f>
        <v>7</v>
      </c>
      <c r="E6181" s="14" t="s">
        <v>1016</v>
      </c>
      <c r="F6181" s="14" t="s">
        <v>404</v>
      </c>
      <c r="G6181" s="14"/>
      <c r="H6181" s="14" t="s">
        <v>433</v>
      </c>
      <c r="I6181" s="14" t="s">
        <v>6718</v>
      </c>
      <c r="J6181" s="14" t="s">
        <v>425</v>
      </c>
      <c r="K6181" s="14"/>
      <c r="L6181" s="14" t="s">
        <v>425</v>
      </c>
      <c r="M6181" s="14" t="s">
        <v>135</v>
      </c>
      <c r="N6181" s="14" t="s">
        <v>135</v>
      </c>
      <c r="O6181" s="14" t="s">
        <v>7696</v>
      </c>
      <c r="P6181" s="14" t="s">
        <v>7005</v>
      </c>
      <c r="Q6181" s="14"/>
      <c r="R6181" s="14" t="s">
        <v>404</v>
      </c>
      <c r="S6181" s="14" t="s">
        <v>439</v>
      </c>
      <c r="T6181" s="35">
        <v>28619.94</v>
      </c>
      <c r="U6181" s="14" t="s">
        <v>4</v>
      </c>
      <c r="V6181" s="14">
        <v>180</v>
      </c>
      <c r="W6181" s="16">
        <f>+IF(datos_arg[[#This Row],[Moneda]]="ARS",datos_arg[[#This Row],[Monto]],datos_arg[[#This Row],[Monto]]*datos_arg[[#This Row],[TC]])</f>
        <v>28619.94</v>
      </c>
      <c r="X6181" s="16">
        <f>IFERROR(IF(datos_arg[[#This Row],[Moneda]]="USD",datos_arg[[#This Row],[Monto]],datos_arg[[#This Row],[Monto]]/datos_arg[[#This Row],[TC]]),0)</f>
        <v>158.99966666666666</v>
      </c>
      <c r="Y6181" s="14"/>
    </row>
    <row r="6182" spans="1:25" ht="15" customHeight="1" x14ac:dyDescent="0.25">
      <c r="A6182" s="14">
        <f t="shared" si="96"/>
        <v>6179</v>
      </c>
      <c r="B6182" s="1">
        <v>44399</v>
      </c>
      <c r="C6182" s="18">
        <f>+YEAR(datos_arg[[#This Row],[Fecha]])</f>
        <v>2021</v>
      </c>
      <c r="D6182" s="18">
        <f>+MONTH(datos_arg[[#This Row],[Fecha]])</f>
        <v>7</v>
      </c>
      <c r="E6182" s="14" t="s">
        <v>1016</v>
      </c>
      <c r="F6182" s="14" t="s">
        <v>404</v>
      </c>
      <c r="G6182" s="14"/>
      <c r="H6182" s="14" t="s">
        <v>433</v>
      </c>
      <c r="I6182" s="14" t="s">
        <v>6718</v>
      </c>
      <c r="J6182" s="14" t="s">
        <v>425</v>
      </c>
      <c r="K6182" s="14"/>
      <c r="L6182" s="14" t="s">
        <v>425</v>
      </c>
      <c r="M6182" s="14" t="s">
        <v>135</v>
      </c>
      <c r="N6182" s="14" t="s">
        <v>135</v>
      </c>
      <c r="O6182" s="14" t="s">
        <v>7697</v>
      </c>
      <c r="P6182" s="14" t="s">
        <v>7005</v>
      </c>
      <c r="Q6182" s="14"/>
      <c r="R6182" s="14" t="s">
        <v>404</v>
      </c>
      <c r="S6182" s="14" t="s">
        <v>439</v>
      </c>
      <c r="T6182" s="35">
        <v>28815.37</v>
      </c>
      <c r="U6182" s="14" t="s">
        <v>4</v>
      </c>
      <c r="V6182" s="14">
        <v>180</v>
      </c>
      <c r="W6182" s="16">
        <f>+IF(datos_arg[[#This Row],[Moneda]]="ARS",datos_arg[[#This Row],[Monto]],datos_arg[[#This Row],[Monto]]*datos_arg[[#This Row],[TC]])</f>
        <v>28815.37</v>
      </c>
      <c r="X6182" s="16">
        <f>IFERROR(IF(datos_arg[[#This Row],[Moneda]]="USD",datos_arg[[#This Row],[Monto]],datos_arg[[#This Row],[Monto]]/datos_arg[[#This Row],[TC]]),0)</f>
        <v>160.08538888888887</v>
      </c>
      <c r="Y6182" s="14"/>
    </row>
    <row r="6183" spans="1:25" ht="15" customHeight="1" x14ac:dyDescent="0.25">
      <c r="A6183" s="14">
        <f t="shared" si="96"/>
        <v>6180</v>
      </c>
      <c r="B6183" s="1">
        <v>44399</v>
      </c>
      <c r="C6183" s="18">
        <f>+YEAR(datos_arg[[#This Row],[Fecha]])</f>
        <v>2021</v>
      </c>
      <c r="D6183" s="18">
        <f>+MONTH(datos_arg[[#This Row],[Fecha]])</f>
        <v>7</v>
      </c>
      <c r="E6183" s="14" t="s">
        <v>1015</v>
      </c>
      <c r="F6183" s="14" t="s">
        <v>403</v>
      </c>
      <c r="G6183" s="14" t="s">
        <v>5383</v>
      </c>
      <c r="H6183" s="14" t="s">
        <v>6646</v>
      </c>
      <c r="I6183" s="14" t="s">
        <v>7132</v>
      </c>
      <c r="J6183" s="14" t="s">
        <v>425</v>
      </c>
      <c r="K6183" s="14"/>
      <c r="L6183" s="14" t="s">
        <v>422</v>
      </c>
      <c r="M6183" s="14" t="s">
        <v>1526</v>
      </c>
      <c r="N6183" s="14" t="s">
        <v>524</v>
      </c>
      <c r="O6183" s="14" t="s">
        <v>7698</v>
      </c>
      <c r="P6183" s="14" t="s">
        <v>7606</v>
      </c>
      <c r="Q6183" s="14">
        <v>100</v>
      </c>
      <c r="R6183" s="14" t="s">
        <v>5383</v>
      </c>
      <c r="S6183" s="14" t="s">
        <v>439</v>
      </c>
      <c r="T6183" s="35">
        <v>55515</v>
      </c>
      <c r="U6183" s="14" t="s">
        <v>4</v>
      </c>
      <c r="V6183" s="14">
        <v>180</v>
      </c>
      <c r="W6183" s="16">
        <f>+IF(datos_arg[[#This Row],[Moneda]]="ARS",datos_arg[[#This Row],[Monto]],datos_arg[[#This Row],[Monto]]*datos_arg[[#This Row],[TC]])</f>
        <v>55515</v>
      </c>
      <c r="X6183" s="16">
        <f>IFERROR(IF(datos_arg[[#This Row],[Moneda]]="USD",datos_arg[[#This Row],[Monto]],datos_arg[[#This Row],[Monto]]/datos_arg[[#This Row],[TC]]),0)</f>
        <v>308.41666666666669</v>
      </c>
      <c r="Y6183" s="14"/>
    </row>
    <row r="6184" spans="1:25" ht="15" customHeight="1" x14ac:dyDescent="0.25">
      <c r="A6184" s="14">
        <f t="shared" si="96"/>
        <v>6181</v>
      </c>
      <c r="B6184" s="1">
        <v>44399</v>
      </c>
      <c r="C6184" s="18">
        <f>+YEAR(datos_arg[[#This Row],[Fecha]])</f>
        <v>2021</v>
      </c>
      <c r="D6184" s="18">
        <f>+MONTH(datos_arg[[#This Row],[Fecha]])</f>
        <v>7</v>
      </c>
      <c r="E6184" s="14" t="s">
        <v>1015</v>
      </c>
      <c r="F6184" s="14" t="s">
        <v>403</v>
      </c>
      <c r="G6184" s="14" t="s">
        <v>5383</v>
      </c>
      <c r="H6184" s="14" t="s">
        <v>6646</v>
      </c>
      <c r="I6184" s="14" t="s">
        <v>7132</v>
      </c>
      <c r="J6184" s="14" t="s">
        <v>425</v>
      </c>
      <c r="K6184" s="14"/>
      <c r="L6184" s="14" t="s">
        <v>422</v>
      </c>
      <c r="M6184" s="14" t="s">
        <v>1936</v>
      </c>
      <c r="N6184" s="14" t="s">
        <v>524</v>
      </c>
      <c r="O6184" s="14" t="s">
        <v>7699</v>
      </c>
      <c r="P6184" s="14" t="s">
        <v>7606</v>
      </c>
      <c r="Q6184" s="14">
        <v>2</v>
      </c>
      <c r="R6184" s="14" t="s">
        <v>5383</v>
      </c>
      <c r="S6184" s="14" t="s">
        <v>439</v>
      </c>
      <c r="T6184" s="35">
        <v>2061.4899999999998</v>
      </c>
      <c r="U6184" s="14" t="s">
        <v>4</v>
      </c>
      <c r="V6184" s="14">
        <v>180</v>
      </c>
      <c r="W6184" s="16">
        <f>+IF(datos_arg[[#This Row],[Moneda]]="ARS",datos_arg[[#This Row],[Monto]],datos_arg[[#This Row],[Monto]]*datos_arg[[#This Row],[TC]])</f>
        <v>2061.4899999999998</v>
      </c>
      <c r="X6184" s="16">
        <f>IFERROR(IF(datos_arg[[#This Row],[Moneda]]="USD",datos_arg[[#This Row],[Monto]],datos_arg[[#This Row],[Monto]]/datos_arg[[#This Row],[TC]]),0)</f>
        <v>11.452722222222221</v>
      </c>
      <c r="Y6184" s="14"/>
    </row>
    <row r="6185" spans="1:25" ht="15" customHeight="1" x14ac:dyDescent="0.25">
      <c r="A6185" s="14">
        <f t="shared" si="96"/>
        <v>6182</v>
      </c>
      <c r="B6185" s="1">
        <v>44399</v>
      </c>
      <c r="C6185" s="18">
        <f>+YEAR(datos_arg[[#This Row],[Fecha]])</f>
        <v>2021</v>
      </c>
      <c r="D6185" s="18">
        <f>+MONTH(datos_arg[[#This Row],[Fecha]])</f>
        <v>7</v>
      </c>
      <c r="E6185" s="14" t="s">
        <v>1015</v>
      </c>
      <c r="F6185" s="14" t="s">
        <v>403</v>
      </c>
      <c r="G6185" s="14" t="s">
        <v>5383</v>
      </c>
      <c r="H6185" s="14" t="s">
        <v>6646</v>
      </c>
      <c r="I6185" s="14" t="s">
        <v>7132</v>
      </c>
      <c r="J6185" s="14" t="s">
        <v>425</v>
      </c>
      <c r="K6185" s="14"/>
      <c r="L6185" s="14" t="s">
        <v>422</v>
      </c>
      <c r="M6185" s="14" t="s">
        <v>1936</v>
      </c>
      <c r="N6185" s="14" t="s">
        <v>524</v>
      </c>
      <c r="O6185" s="14" t="s">
        <v>7700</v>
      </c>
      <c r="P6185" s="14" t="s">
        <v>7606</v>
      </c>
      <c r="Q6185" s="14">
        <v>2</v>
      </c>
      <c r="R6185" s="14" t="s">
        <v>5383</v>
      </c>
      <c r="S6185" s="14" t="s">
        <v>439</v>
      </c>
      <c r="T6185" s="35">
        <v>1413.51</v>
      </c>
      <c r="U6185" s="14" t="s">
        <v>4</v>
      </c>
      <c r="V6185" s="14">
        <v>180</v>
      </c>
      <c r="W6185" s="16">
        <f>+IF(datos_arg[[#This Row],[Moneda]]="ARS",datos_arg[[#This Row],[Monto]],datos_arg[[#This Row],[Monto]]*datos_arg[[#This Row],[TC]])</f>
        <v>1413.51</v>
      </c>
      <c r="X6185" s="16">
        <f>IFERROR(IF(datos_arg[[#This Row],[Moneda]]="USD",datos_arg[[#This Row],[Monto]],datos_arg[[#This Row],[Monto]]/datos_arg[[#This Row],[TC]]),0)</f>
        <v>7.8528333333333329</v>
      </c>
      <c r="Y6185" s="14"/>
    </row>
    <row r="6186" spans="1:25" ht="15" customHeight="1" x14ac:dyDescent="0.25">
      <c r="A6186" s="14">
        <f t="shared" si="96"/>
        <v>6183</v>
      </c>
      <c r="B6186" s="1">
        <v>44399</v>
      </c>
      <c r="C6186" s="18">
        <f>+YEAR(datos_arg[[#This Row],[Fecha]])</f>
        <v>2021</v>
      </c>
      <c r="D6186" s="18">
        <f>+MONTH(datos_arg[[#This Row],[Fecha]])</f>
        <v>7</v>
      </c>
      <c r="E6186" s="14" t="s">
        <v>5358</v>
      </c>
      <c r="F6186" s="14" t="s">
        <v>4109</v>
      </c>
      <c r="G6186" s="14"/>
      <c r="H6186" s="14" t="s">
        <v>6646</v>
      </c>
      <c r="I6186" s="14" t="s">
        <v>7132</v>
      </c>
      <c r="J6186" s="14" t="s">
        <v>425</v>
      </c>
      <c r="K6186" s="14"/>
      <c r="L6186" s="14" t="s">
        <v>422</v>
      </c>
      <c r="M6186" s="14" t="s">
        <v>733</v>
      </c>
      <c r="N6186" s="14" t="s">
        <v>100</v>
      </c>
      <c r="O6186" s="14" t="s">
        <v>7702</v>
      </c>
      <c r="P6186" s="6" t="s">
        <v>7606</v>
      </c>
      <c r="Q6186" s="14">
        <v>0</v>
      </c>
      <c r="R6186" s="14" t="s">
        <v>4109</v>
      </c>
      <c r="S6186" s="14" t="s">
        <v>1762</v>
      </c>
      <c r="T6186" s="35">
        <v>6554</v>
      </c>
      <c r="U6186" s="14" t="s">
        <v>4</v>
      </c>
      <c r="V6186" s="14">
        <v>180</v>
      </c>
      <c r="W6186" s="16">
        <f>+IF(datos_arg[[#This Row],[Moneda]]="ARS",datos_arg[[#This Row],[Monto]],datos_arg[[#This Row],[Monto]]*datos_arg[[#This Row],[TC]])</f>
        <v>6554</v>
      </c>
      <c r="X6186" s="16">
        <f>IFERROR(IF(datos_arg[[#This Row],[Moneda]]="USD",datos_arg[[#This Row],[Monto]],datos_arg[[#This Row],[Monto]]/datos_arg[[#This Row],[TC]]),0)</f>
        <v>36.411111111111111</v>
      </c>
      <c r="Y6186" s="14"/>
    </row>
    <row r="6187" spans="1:25" ht="15" customHeight="1" x14ac:dyDescent="0.25">
      <c r="A6187" s="14">
        <f t="shared" si="96"/>
        <v>6184</v>
      </c>
      <c r="B6187" s="1">
        <v>44399</v>
      </c>
      <c r="C6187" s="18">
        <f>+YEAR(datos_arg[[#This Row],[Fecha]])</f>
        <v>2021</v>
      </c>
      <c r="D6187" s="18">
        <f>+MONTH(datos_arg[[#This Row],[Fecha]])</f>
        <v>7</v>
      </c>
      <c r="E6187" s="14" t="s">
        <v>5358</v>
      </c>
      <c r="F6187" s="14" t="s">
        <v>4108</v>
      </c>
      <c r="G6187" s="14"/>
      <c r="H6187" s="14" t="s">
        <v>6646</v>
      </c>
      <c r="I6187" s="14" t="s">
        <v>6775</v>
      </c>
      <c r="J6187" s="14" t="s">
        <v>425</v>
      </c>
      <c r="K6187" s="14"/>
      <c r="L6187" s="14" t="s">
        <v>425</v>
      </c>
      <c r="M6187" s="14" t="s">
        <v>5381</v>
      </c>
      <c r="N6187" s="14" t="s">
        <v>1019</v>
      </c>
      <c r="O6187" s="14" t="s">
        <v>5203</v>
      </c>
      <c r="P6187" s="14"/>
      <c r="Q6187" s="14"/>
      <c r="R6187" s="14" t="s">
        <v>4108</v>
      </c>
      <c r="S6187" s="14" t="s">
        <v>439</v>
      </c>
      <c r="T6187" s="35">
        <v>60000</v>
      </c>
      <c r="U6187" s="14" t="s">
        <v>4</v>
      </c>
      <c r="V6187" s="14">
        <v>180</v>
      </c>
      <c r="W6187" s="16">
        <f>+IF(datos_arg[[#This Row],[Moneda]]="ARS",datos_arg[[#This Row],[Monto]],datos_arg[[#This Row],[Monto]]*datos_arg[[#This Row],[TC]])</f>
        <v>60000</v>
      </c>
      <c r="X6187" s="16">
        <f>IFERROR(IF(datos_arg[[#This Row],[Moneda]]="USD",datos_arg[[#This Row],[Monto]],datos_arg[[#This Row],[Monto]]/datos_arg[[#This Row],[TC]]),0)</f>
        <v>333.33333333333331</v>
      </c>
      <c r="Y6187" s="14"/>
    </row>
    <row r="6188" spans="1:25" ht="15" customHeight="1" x14ac:dyDescent="0.25">
      <c r="A6188" s="14">
        <f t="shared" si="96"/>
        <v>6185</v>
      </c>
      <c r="B6188" s="1">
        <v>44399</v>
      </c>
      <c r="C6188" s="18">
        <f>+YEAR(datos_arg[[#This Row],[Fecha]])</f>
        <v>2021</v>
      </c>
      <c r="D6188" s="18">
        <f>+MONTH(datos_arg[[#This Row],[Fecha]])</f>
        <v>7</v>
      </c>
      <c r="E6188" s="14" t="s">
        <v>1015</v>
      </c>
      <c r="F6188" s="14" t="s">
        <v>403</v>
      </c>
      <c r="G6188" s="14" t="s">
        <v>970</v>
      </c>
      <c r="H6188" s="14" t="s">
        <v>6646</v>
      </c>
      <c r="I6188" s="14" t="s">
        <v>7132</v>
      </c>
      <c r="J6188" s="14" t="s">
        <v>425</v>
      </c>
      <c r="K6188" s="14"/>
      <c r="L6188" s="14" t="s">
        <v>425</v>
      </c>
      <c r="M6188" s="14" t="s">
        <v>493</v>
      </c>
      <c r="N6188" s="14" t="s">
        <v>524</v>
      </c>
      <c r="O6188" s="14" t="s">
        <v>7137</v>
      </c>
      <c r="P6188" s="14"/>
      <c r="Q6188" s="14"/>
      <c r="R6188" s="14" t="s">
        <v>970</v>
      </c>
      <c r="S6188" s="14" t="s">
        <v>439</v>
      </c>
      <c r="T6188" s="35">
        <v>15000</v>
      </c>
      <c r="U6188" s="14" t="s">
        <v>4</v>
      </c>
      <c r="V6188" s="14">
        <v>180</v>
      </c>
      <c r="W6188" s="16">
        <f>+IF(datos_arg[[#This Row],[Moneda]]="ARS",datos_arg[[#This Row],[Monto]],datos_arg[[#This Row],[Monto]]*datos_arg[[#This Row],[TC]])</f>
        <v>15000</v>
      </c>
      <c r="X6188" s="16">
        <f>IFERROR(IF(datos_arg[[#This Row],[Moneda]]="USD",datos_arg[[#This Row],[Monto]],datos_arg[[#This Row],[Monto]]/datos_arg[[#This Row],[TC]]),0)</f>
        <v>83.333333333333329</v>
      </c>
      <c r="Y6188" s="14"/>
    </row>
    <row r="6189" spans="1:25" ht="15" customHeight="1" x14ac:dyDescent="0.25">
      <c r="A6189" s="14">
        <f t="shared" si="96"/>
        <v>6186</v>
      </c>
      <c r="B6189" s="1">
        <v>44399</v>
      </c>
      <c r="C6189" s="18">
        <f>+YEAR(datos_arg[[#This Row],[Fecha]])</f>
        <v>2021</v>
      </c>
      <c r="D6189" s="18">
        <f>+MONTH(datos_arg[[#This Row],[Fecha]])</f>
        <v>7</v>
      </c>
      <c r="E6189" s="14" t="s">
        <v>1015</v>
      </c>
      <c r="F6189" s="14" t="s">
        <v>430</v>
      </c>
      <c r="G6189" s="14"/>
      <c r="H6189" s="14" t="s">
        <v>7132</v>
      </c>
      <c r="I6189" s="14" t="s">
        <v>7132</v>
      </c>
      <c r="J6189" s="14" t="s">
        <v>425</v>
      </c>
      <c r="K6189" s="14"/>
      <c r="L6189" s="14" t="s">
        <v>425</v>
      </c>
      <c r="M6189" s="14" t="s">
        <v>361</v>
      </c>
      <c r="N6189" s="14" t="s">
        <v>361</v>
      </c>
      <c r="O6189" s="14" t="s">
        <v>2325</v>
      </c>
      <c r="P6189" s="14" t="s">
        <v>7704</v>
      </c>
      <c r="Q6189" s="14"/>
      <c r="R6189" s="14" t="s">
        <v>430</v>
      </c>
      <c r="S6189" s="14" t="s">
        <v>439</v>
      </c>
      <c r="T6189" s="35">
        <v>2359.1399999999994</v>
      </c>
      <c r="U6189" s="14" t="s">
        <v>4</v>
      </c>
      <c r="V6189" s="14">
        <v>180</v>
      </c>
      <c r="W6189" s="16">
        <f>+IF(datos_arg[[#This Row],[Moneda]]="ARS",datos_arg[[#This Row],[Monto]],datos_arg[[#This Row],[Monto]]*datos_arg[[#This Row],[TC]])</f>
        <v>2359.1399999999994</v>
      </c>
      <c r="X6189" s="16">
        <f>IFERROR(IF(datos_arg[[#This Row],[Moneda]]="USD",datos_arg[[#This Row],[Monto]],datos_arg[[#This Row],[Monto]]/datos_arg[[#This Row],[TC]]),0)</f>
        <v>13.10633333333333</v>
      </c>
      <c r="Y6189" s="14"/>
    </row>
    <row r="6190" spans="1:25" ht="15" customHeight="1" x14ac:dyDescent="0.25">
      <c r="A6190" s="14">
        <f t="shared" si="96"/>
        <v>6187</v>
      </c>
      <c r="B6190" s="1">
        <v>44399</v>
      </c>
      <c r="C6190" s="18">
        <f>+YEAR(datos_arg[[#This Row],[Fecha]])</f>
        <v>2021</v>
      </c>
      <c r="D6190" s="18">
        <f>+MONTH(datos_arg[[#This Row],[Fecha]])</f>
        <v>7</v>
      </c>
      <c r="E6190" s="14" t="s">
        <v>1015</v>
      </c>
      <c r="F6190" s="14" t="s">
        <v>430</v>
      </c>
      <c r="G6190" s="14"/>
      <c r="H6190" s="14" t="s">
        <v>7132</v>
      </c>
      <c r="I6190" s="14" t="s">
        <v>7132</v>
      </c>
      <c r="J6190" s="14" t="s">
        <v>425</v>
      </c>
      <c r="K6190" s="14"/>
      <c r="L6190" s="14" t="s">
        <v>425</v>
      </c>
      <c r="M6190" s="14" t="s">
        <v>60</v>
      </c>
      <c r="N6190" s="14" t="s">
        <v>26</v>
      </c>
      <c r="O6190" s="14" t="s">
        <v>2370</v>
      </c>
      <c r="P6190" s="14" t="s">
        <v>7704</v>
      </c>
      <c r="Q6190" s="14"/>
      <c r="R6190" s="14" t="s">
        <v>430</v>
      </c>
      <c r="S6190" s="14" t="s">
        <v>439</v>
      </c>
      <c r="T6190" s="35">
        <f>3199.26+2930.1</f>
        <v>6129.3600000000006</v>
      </c>
      <c r="U6190" s="14" t="s">
        <v>4</v>
      </c>
      <c r="V6190" s="14">
        <v>180</v>
      </c>
      <c r="W6190" s="16">
        <f>+IF(datos_arg[[#This Row],[Moneda]]="ARS",datos_arg[[#This Row],[Monto]],datos_arg[[#This Row],[Monto]]*datos_arg[[#This Row],[TC]])</f>
        <v>6129.3600000000006</v>
      </c>
      <c r="X6190" s="16">
        <f>IFERROR(IF(datos_arg[[#This Row],[Moneda]]="USD",datos_arg[[#This Row],[Monto]],datos_arg[[#This Row],[Monto]]/datos_arg[[#This Row],[TC]]),0)</f>
        <v>34.052000000000007</v>
      </c>
      <c r="Y6190" s="14"/>
    </row>
    <row r="6191" spans="1:25" ht="15" customHeight="1" x14ac:dyDescent="0.25">
      <c r="A6191" s="14">
        <f t="shared" si="96"/>
        <v>6188</v>
      </c>
      <c r="B6191" s="1">
        <v>44399</v>
      </c>
      <c r="C6191" s="18">
        <f>+YEAR(datos_arg[[#This Row],[Fecha]])</f>
        <v>2021</v>
      </c>
      <c r="D6191" s="18">
        <f>+MONTH(datos_arg[[#This Row],[Fecha]])</f>
        <v>7</v>
      </c>
      <c r="E6191" s="14" t="s">
        <v>1015</v>
      </c>
      <c r="F6191" s="14" t="s">
        <v>403</v>
      </c>
      <c r="G6191" s="14" t="s">
        <v>970</v>
      </c>
      <c r="H6191" s="14" t="s">
        <v>7132</v>
      </c>
      <c r="I6191" s="14" t="s">
        <v>7132</v>
      </c>
      <c r="J6191" s="14" t="s">
        <v>425</v>
      </c>
      <c r="K6191" s="14"/>
      <c r="L6191" s="14" t="s">
        <v>425</v>
      </c>
      <c r="M6191" s="14" t="s">
        <v>493</v>
      </c>
      <c r="N6191" s="14" t="s">
        <v>26</v>
      </c>
      <c r="O6191" s="14" t="s">
        <v>3764</v>
      </c>
      <c r="P6191" s="14" t="s">
        <v>7704</v>
      </c>
      <c r="Q6191" s="14"/>
      <c r="R6191" s="14" t="s">
        <v>970</v>
      </c>
      <c r="S6191" s="14" t="s">
        <v>439</v>
      </c>
      <c r="T6191" s="35">
        <f>197.5+165+240</f>
        <v>602.5</v>
      </c>
      <c r="U6191" s="14" t="s">
        <v>4</v>
      </c>
      <c r="V6191" s="14">
        <v>180</v>
      </c>
      <c r="W6191" s="16">
        <f>+IF(datos_arg[[#This Row],[Moneda]]="ARS",datos_arg[[#This Row],[Monto]],datos_arg[[#This Row],[Monto]]*datos_arg[[#This Row],[TC]])</f>
        <v>602.5</v>
      </c>
      <c r="X6191" s="16">
        <f>IFERROR(IF(datos_arg[[#This Row],[Moneda]]="USD",datos_arg[[#This Row],[Monto]],datos_arg[[#This Row],[Monto]]/datos_arg[[#This Row],[TC]]),0)</f>
        <v>3.3472222222222223</v>
      </c>
      <c r="Y6191" s="14"/>
    </row>
    <row r="6192" spans="1:25" ht="15" customHeight="1" x14ac:dyDescent="0.25">
      <c r="A6192" s="14">
        <f t="shared" si="96"/>
        <v>6189</v>
      </c>
      <c r="B6192" s="1">
        <v>44399</v>
      </c>
      <c r="C6192" s="18">
        <f>+YEAR(datos_arg[[#This Row],[Fecha]])</f>
        <v>2021</v>
      </c>
      <c r="D6192" s="18">
        <f>+MONTH(datos_arg[[#This Row],[Fecha]])</f>
        <v>7</v>
      </c>
      <c r="E6192" s="14" t="s">
        <v>1015</v>
      </c>
      <c r="F6192" s="14" t="s">
        <v>430</v>
      </c>
      <c r="G6192" s="14"/>
      <c r="H6192" s="14" t="s">
        <v>7132</v>
      </c>
      <c r="I6192" s="14" t="s">
        <v>7132</v>
      </c>
      <c r="J6192" s="14" t="s">
        <v>425</v>
      </c>
      <c r="K6192" s="14"/>
      <c r="L6192" s="14" t="s">
        <v>425</v>
      </c>
      <c r="M6192" s="14" t="s">
        <v>57</v>
      </c>
      <c r="N6192" s="14" t="s">
        <v>7792</v>
      </c>
      <c r="O6192" s="14" t="s">
        <v>7703</v>
      </c>
      <c r="P6192" s="14" t="s">
        <v>7704</v>
      </c>
      <c r="Q6192" s="14"/>
      <c r="R6192" s="14" t="s">
        <v>430</v>
      </c>
      <c r="S6192" s="14" t="s">
        <v>439</v>
      </c>
      <c r="T6192" s="35">
        <f>70+55+55+66*2+70</f>
        <v>382</v>
      </c>
      <c r="U6192" s="14" t="s">
        <v>4</v>
      </c>
      <c r="V6192" s="14">
        <v>180</v>
      </c>
      <c r="W6192" s="16">
        <f>+IF(datos_arg[[#This Row],[Moneda]]="ARS",datos_arg[[#This Row],[Monto]],datos_arg[[#This Row],[Monto]]*datos_arg[[#This Row],[TC]])</f>
        <v>382</v>
      </c>
      <c r="X6192" s="16">
        <f>IFERROR(IF(datos_arg[[#This Row],[Moneda]]="USD",datos_arg[[#This Row],[Monto]],datos_arg[[#This Row],[Monto]]/datos_arg[[#This Row],[TC]]),0)</f>
        <v>2.1222222222222222</v>
      </c>
      <c r="Y6192" s="14"/>
    </row>
    <row r="6193" spans="1:25" ht="15" customHeight="1" x14ac:dyDescent="0.25">
      <c r="A6193" s="14">
        <f t="shared" si="96"/>
        <v>6190</v>
      </c>
      <c r="B6193" s="1">
        <v>44399</v>
      </c>
      <c r="C6193" s="18">
        <f>+YEAR(datos_arg[[#This Row],[Fecha]])</f>
        <v>2021</v>
      </c>
      <c r="D6193" s="18">
        <f>+MONTH(datos_arg[[#This Row],[Fecha]])</f>
        <v>7</v>
      </c>
      <c r="E6193" s="14" t="s">
        <v>449</v>
      </c>
      <c r="F6193" s="14" t="s">
        <v>523</v>
      </c>
      <c r="G6193" s="14"/>
      <c r="H6193" s="14" t="s">
        <v>6646</v>
      </c>
      <c r="I6193" s="14" t="s">
        <v>7132</v>
      </c>
      <c r="J6193" s="14" t="s">
        <v>425</v>
      </c>
      <c r="K6193" s="14"/>
      <c r="L6193" s="14" t="s">
        <v>425</v>
      </c>
      <c r="M6193" s="14" t="s">
        <v>524</v>
      </c>
      <c r="N6193" s="14" t="s">
        <v>524</v>
      </c>
      <c r="O6193" s="14" t="s">
        <v>7705</v>
      </c>
      <c r="P6193" s="14"/>
      <c r="Q6193" s="14"/>
      <c r="R6193" s="14" t="s">
        <v>523</v>
      </c>
      <c r="S6193" s="14" t="s">
        <v>439</v>
      </c>
      <c r="T6193" s="35">
        <v>40000</v>
      </c>
      <c r="U6193" s="14" t="s">
        <v>4</v>
      </c>
      <c r="V6193" s="14">
        <v>180</v>
      </c>
      <c r="W6193" s="16">
        <f>+IF(datos_arg[[#This Row],[Moneda]]="ARS",datos_arg[[#This Row],[Monto]],datos_arg[[#This Row],[Monto]]*datos_arg[[#This Row],[TC]])</f>
        <v>40000</v>
      </c>
      <c r="X6193" s="16">
        <f>IFERROR(IF(datos_arg[[#This Row],[Moneda]]="USD",datos_arg[[#This Row],[Monto]],datos_arg[[#This Row],[Monto]]/datos_arg[[#This Row],[TC]]),0)</f>
        <v>222.22222222222223</v>
      </c>
      <c r="Y6193" s="14"/>
    </row>
    <row r="6194" spans="1:25" ht="15" customHeight="1" x14ac:dyDescent="0.25">
      <c r="A6194" s="14">
        <f t="shared" si="96"/>
        <v>6191</v>
      </c>
      <c r="B6194" s="1">
        <v>44399</v>
      </c>
      <c r="C6194" s="18">
        <f>+YEAR(datos_arg[[#This Row],[Fecha]])</f>
        <v>2021</v>
      </c>
      <c r="D6194" s="18">
        <f>+MONTH(datos_arg[[#This Row],[Fecha]])</f>
        <v>7</v>
      </c>
      <c r="E6194" s="14" t="s">
        <v>5358</v>
      </c>
      <c r="F6194" s="14" t="s">
        <v>4110</v>
      </c>
      <c r="G6194" s="14"/>
      <c r="H6194" s="14" t="s">
        <v>6646</v>
      </c>
      <c r="I6194" s="14" t="s">
        <v>7132</v>
      </c>
      <c r="J6194" s="14" t="s">
        <v>425</v>
      </c>
      <c r="K6194" s="14" t="s">
        <v>420</v>
      </c>
      <c r="L6194" s="14" t="s">
        <v>425</v>
      </c>
      <c r="M6194" s="14" t="s">
        <v>7014</v>
      </c>
      <c r="N6194" s="14" t="s">
        <v>6790</v>
      </c>
      <c r="O6194" s="14" t="s">
        <v>7706</v>
      </c>
      <c r="P6194" s="14" t="s">
        <v>7707</v>
      </c>
      <c r="Q6194" s="14"/>
      <c r="R6194" s="14" t="s">
        <v>4110</v>
      </c>
      <c r="S6194" s="14" t="s">
        <v>439</v>
      </c>
      <c r="T6194" s="35">
        <v>58000</v>
      </c>
      <c r="U6194" s="39" t="s">
        <v>4</v>
      </c>
      <c r="V6194" s="14">
        <v>180</v>
      </c>
      <c r="W6194" s="16">
        <f>+IF(datos_arg[[#This Row],[Moneda]]="ARS",datos_arg[[#This Row],[Monto]],datos_arg[[#This Row],[Monto]]*datos_arg[[#This Row],[TC]])</f>
        <v>58000</v>
      </c>
      <c r="X6194" s="16">
        <f>IFERROR(IF(datos_arg[[#This Row],[Moneda]]="USD",datos_arg[[#This Row],[Monto]],datos_arg[[#This Row],[Monto]]/datos_arg[[#This Row],[TC]]),0)</f>
        <v>322.22222222222223</v>
      </c>
      <c r="Y6194" s="14"/>
    </row>
    <row r="6195" spans="1:25" ht="15" customHeight="1" x14ac:dyDescent="0.25">
      <c r="A6195" s="14">
        <f t="shared" si="96"/>
        <v>6192</v>
      </c>
      <c r="B6195" s="1">
        <v>44399</v>
      </c>
      <c r="C6195" s="18">
        <f>+YEAR(datos_arg[[#This Row],[Fecha]])</f>
        <v>2021</v>
      </c>
      <c r="D6195" s="18">
        <f>+MONTH(datos_arg[[#This Row],[Fecha]])</f>
        <v>7</v>
      </c>
      <c r="E6195" s="14" t="s">
        <v>1015</v>
      </c>
      <c r="F6195" s="14" t="s">
        <v>403</v>
      </c>
      <c r="G6195" s="14" t="s">
        <v>5383</v>
      </c>
      <c r="H6195" s="14" t="s">
        <v>6646</v>
      </c>
      <c r="I6195" s="14" t="s">
        <v>7132</v>
      </c>
      <c r="J6195" s="14" t="s">
        <v>425</v>
      </c>
      <c r="K6195" s="14"/>
      <c r="L6195" s="14" t="s">
        <v>422</v>
      </c>
      <c r="M6195" s="14" t="s">
        <v>1526</v>
      </c>
      <c r="N6195" s="14" t="s">
        <v>7708</v>
      </c>
      <c r="O6195" s="14" t="s">
        <v>7709</v>
      </c>
      <c r="P6195" s="14" t="s">
        <v>7710</v>
      </c>
      <c r="Q6195" s="14">
        <v>100</v>
      </c>
      <c r="R6195" s="14" t="s">
        <v>5383</v>
      </c>
      <c r="S6195" s="14" t="s">
        <v>439</v>
      </c>
      <c r="T6195" s="35">
        <v>9702.39</v>
      </c>
      <c r="U6195" s="39" t="s">
        <v>4</v>
      </c>
      <c r="V6195" s="14">
        <v>180</v>
      </c>
      <c r="W6195" s="16">
        <f>+IF(datos_arg[[#This Row],[Moneda]]="ARS",datos_arg[[#This Row],[Monto]],datos_arg[[#This Row],[Monto]]*datos_arg[[#This Row],[TC]])</f>
        <v>9702.39</v>
      </c>
      <c r="X6195" s="16">
        <f>IFERROR(IF(datos_arg[[#This Row],[Moneda]]="USD",datos_arg[[#This Row],[Monto]],datos_arg[[#This Row],[Monto]]/datos_arg[[#This Row],[TC]]),0)</f>
        <v>53.902166666666666</v>
      </c>
      <c r="Y6195" s="14"/>
    </row>
    <row r="6196" spans="1:25" ht="15" customHeight="1" x14ac:dyDescent="0.25">
      <c r="A6196" s="14">
        <f t="shared" si="96"/>
        <v>6193</v>
      </c>
      <c r="B6196" s="1">
        <v>44399</v>
      </c>
      <c r="C6196" s="18">
        <f>+YEAR(datos_arg[[#This Row],[Fecha]])</f>
        <v>2021</v>
      </c>
      <c r="D6196" s="18">
        <f>+MONTH(datos_arg[[#This Row],[Fecha]])</f>
        <v>7</v>
      </c>
      <c r="E6196" s="14" t="s">
        <v>1015</v>
      </c>
      <c r="F6196" s="14" t="s">
        <v>430</v>
      </c>
      <c r="G6196" s="14"/>
      <c r="H6196" s="14" t="s">
        <v>7132</v>
      </c>
      <c r="I6196" s="14" t="s">
        <v>7132</v>
      </c>
      <c r="J6196" s="14" t="s">
        <v>425</v>
      </c>
      <c r="K6196" s="14"/>
      <c r="L6196" s="14" t="s">
        <v>425</v>
      </c>
      <c r="M6196" s="14" t="s">
        <v>695</v>
      </c>
      <c r="N6196" s="14" t="s">
        <v>7711</v>
      </c>
      <c r="O6196" s="14" t="s">
        <v>7712</v>
      </c>
      <c r="P6196" s="14" t="s">
        <v>7713</v>
      </c>
      <c r="Q6196" s="14"/>
      <c r="R6196" s="14" t="s">
        <v>430</v>
      </c>
      <c r="S6196" s="14" t="s">
        <v>439</v>
      </c>
      <c r="T6196" s="35">
        <v>13860</v>
      </c>
      <c r="U6196" s="39" t="s">
        <v>4</v>
      </c>
      <c r="V6196" s="14">
        <v>180</v>
      </c>
      <c r="W6196" s="16">
        <f>+IF(datos_arg[[#This Row],[Moneda]]="ARS",datos_arg[[#This Row],[Monto]],datos_arg[[#This Row],[Monto]]*datos_arg[[#This Row],[TC]])</f>
        <v>13860</v>
      </c>
      <c r="X6196" s="16">
        <f>IFERROR(IF(datos_arg[[#This Row],[Moneda]]="USD",datos_arg[[#This Row],[Monto]],datos_arg[[#This Row],[Monto]]/datos_arg[[#This Row],[TC]]),0)</f>
        <v>77</v>
      </c>
      <c r="Y6196" s="14"/>
    </row>
    <row r="6197" spans="1:25" ht="15" customHeight="1" x14ac:dyDescent="0.25">
      <c r="A6197" s="14">
        <f t="shared" si="96"/>
        <v>6194</v>
      </c>
      <c r="B6197" s="1">
        <v>44399</v>
      </c>
      <c r="C6197" s="18">
        <f>+YEAR(datos_arg[[#This Row],[Fecha]])</f>
        <v>2021</v>
      </c>
      <c r="D6197" s="18">
        <f>+MONTH(datos_arg[[#This Row],[Fecha]])</f>
        <v>7</v>
      </c>
      <c r="E6197" s="14" t="s">
        <v>5358</v>
      </c>
      <c r="F6197" s="14" t="s">
        <v>4110</v>
      </c>
      <c r="G6197" s="14"/>
      <c r="H6197" s="14" t="s">
        <v>6646</v>
      </c>
      <c r="I6197" s="14" t="s">
        <v>6775</v>
      </c>
      <c r="J6197" s="14" t="s">
        <v>7152</v>
      </c>
      <c r="K6197" s="14" t="s">
        <v>420</v>
      </c>
      <c r="L6197" s="14" t="s">
        <v>425</v>
      </c>
      <c r="M6197" s="14" t="s">
        <v>7152</v>
      </c>
      <c r="N6197" s="14" t="s">
        <v>7151</v>
      </c>
      <c r="O6197" s="14" t="s">
        <v>7714</v>
      </c>
      <c r="P6197" s="14" t="s">
        <v>7718</v>
      </c>
      <c r="Q6197" s="14">
        <v>1</v>
      </c>
      <c r="R6197" s="14" t="s">
        <v>4110</v>
      </c>
      <c r="S6197" s="14" t="s">
        <v>439</v>
      </c>
      <c r="T6197" s="35">
        <v>4353.58</v>
      </c>
      <c r="U6197" s="14" t="s">
        <v>4</v>
      </c>
      <c r="V6197" s="14">
        <v>180</v>
      </c>
      <c r="W6197" s="16">
        <f>+IF(datos_arg[[#This Row],[Moneda]]="ARS",datos_arg[[#This Row],[Monto]],datos_arg[[#This Row],[Monto]]*datos_arg[[#This Row],[TC]])</f>
        <v>4353.58</v>
      </c>
      <c r="X6197" s="16">
        <f>IFERROR(IF(datos_arg[[#This Row],[Moneda]]="USD",datos_arg[[#This Row],[Monto]],datos_arg[[#This Row],[Monto]]/datos_arg[[#This Row],[TC]]),0)</f>
        <v>24.186555555555554</v>
      </c>
      <c r="Y6197" s="14"/>
    </row>
    <row r="6198" spans="1:25" ht="15" customHeight="1" x14ac:dyDescent="0.25">
      <c r="A6198" s="14">
        <f t="shared" si="96"/>
        <v>6195</v>
      </c>
      <c r="B6198" s="1">
        <v>44399</v>
      </c>
      <c r="C6198" s="18">
        <f>+YEAR(datos_arg[[#This Row],[Fecha]])</f>
        <v>2021</v>
      </c>
      <c r="D6198" s="18">
        <f>+MONTH(datos_arg[[#This Row],[Fecha]])</f>
        <v>7</v>
      </c>
      <c r="E6198" s="14" t="s">
        <v>5358</v>
      </c>
      <c r="F6198" s="14" t="s">
        <v>4109</v>
      </c>
      <c r="G6198" s="14"/>
      <c r="H6198" s="14" t="s">
        <v>6646</v>
      </c>
      <c r="I6198" s="14" t="s">
        <v>6775</v>
      </c>
      <c r="J6198" s="14" t="s">
        <v>7152</v>
      </c>
      <c r="K6198" s="14" t="s">
        <v>420</v>
      </c>
      <c r="L6198" s="14" t="s">
        <v>422</v>
      </c>
      <c r="M6198" s="14" t="s">
        <v>578</v>
      </c>
      <c r="N6198" s="14" t="s">
        <v>7151</v>
      </c>
      <c r="O6198" s="14" t="s">
        <v>7715</v>
      </c>
      <c r="P6198" s="14" t="s">
        <v>7718</v>
      </c>
      <c r="Q6198" s="14">
        <v>2</v>
      </c>
      <c r="R6198" s="14" t="s">
        <v>4109</v>
      </c>
      <c r="S6198" s="14" t="s">
        <v>439</v>
      </c>
      <c r="T6198" s="35">
        <v>447.7</v>
      </c>
      <c r="U6198" s="14" t="s">
        <v>4</v>
      </c>
      <c r="V6198" s="14">
        <v>180</v>
      </c>
      <c r="W6198" s="16">
        <f>+IF(datos_arg[[#This Row],[Moneda]]="ARS",datos_arg[[#This Row],[Monto]],datos_arg[[#This Row],[Monto]]*datos_arg[[#This Row],[TC]])</f>
        <v>447.7</v>
      </c>
      <c r="X6198" s="16">
        <f>IFERROR(IF(datos_arg[[#This Row],[Moneda]]="USD",datos_arg[[#This Row],[Monto]],datos_arg[[#This Row],[Monto]]/datos_arg[[#This Row],[TC]]),0)</f>
        <v>2.487222222222222</v>
      </c>
      <c r="Y6198" s="14"/>
    </row>
    <row r="6199" spans="1:25" ht="15" customHeight="1" x14ac:dyDescent="0.25">
      <c r="A6199" s="14">
        <f t="shared" si="96"/>
        <v>6196</v>
      </c>
      <c r="B6199" s="1">
        <v>44399</v>
      </c>
      <c r="C6199" s="18">
        <f>+YEAR(datos_arg[[#This Row],[Fecha]])</f>
        <v>2021</v>
      </c>
      <c r="D6199" s="18">
        <f>+MONTH(datos_arg[[#This Row],[Fecha]])</f>
        <v>7</v>
      </c>
      <c r="E6199" s="14" t="s">
        <v>1015</v>
      </c>
      <c r="F6199" s="14" t="s">
        <v>403</v>
      </c>
      <c r="G6199" s="14" t="s">
        <v>5383</v>
      </c>
      <c r="H6199" s="14" t="s">
        <v>6646</v>
      </c>
      <c r="I6199" s="14" t="s">
        <v>6775</v>
      </c>
      <c r="J6199" s="14" t="s">
        <v>7152</v>
      </c>
      <c r="K6199" s="14" t="s">
        <v>420</v>
      </c>
      <c r="L6199" s="14" t="s">
        <v>422</v>
      </c>
      <c r="M6199" s="14" t="s">
        <v>1526</v>
      </c>
      <c r="N6199" s="14" t="s">
        <v>7151</v>
      </c>
      <c r="O6199" s="14" t="s">
        <v>7716</v>
      </c>
      <c r="P6199" s="14" t="s">
        <v>7718</v>
      </c>
      <c r="Q6199" s="14">
        <v>20</v>
      </c>
      <c r="R6199" s="14" t="s">
        <v>5383</v>
      </c>
      <c r="S6199" s="14" t="s">
        <v>439</v>
      </c>
      <c r="T6199" s="35">
        <v>1573</v>
      </c>
      <c r="U6199" s="14" t="s">
        <v>4</v>
      </c>
      <c r="V6199" s="14">
        <v>180</v>
      </c>
      <c r="W6199" s="16">
        <f>+IF(datos_arg[[#This Row],[Moneda]]="ARS",datos_arg[[#This Row],[Monto]],datos_arg[[#This Row],[Monto]]*datos_arg[[#This Row],[TC]])</f>
        <v>1573</v>
      </c>
      <c r="X6199" s="16">
        <f>IFERROR(IF(datos_arg[[#This Row],[Moneda]]="USD",datos_arg[[#This Row],[Monto]],datos_arg[[#This Row],[Monto]]/datos_arg[[#This Row],[TC]]),0)</f>
        <v>8.7388888888888889</v>
      </c>
      <c r="Y6199" s="14"/>
    </row>
    <row r="6200" spans="1:25" ht="15" customHeight="1" x14ac:dyDescent="0.25">
      <c r="A6200" s="14">
        <f t="shared" si="96"/>
        <v>6197</v>
      </c>
      <c r="B6200" s="1">
        <v>44399</v>
      </c>
      <c r="C6200" s="18">
        <f>+YEAR(datos_arg[[#This Row],[Fecha]])</f>
        <v>2021</v>
      </c>
      <c r="D6200" s="18">
        <f>+MONTH(datos_arg[[#This Row],[Fecha]])</f>
        <v>7</v>
      </c>
      <c r="E6200" s="14" t="s">
        <v>5358</v>
      </c>
      <c r="F6200" s="14" t="s">
        <v>4109</v>
      </c>
      <c r="G6200" s="14"/>
      <c r="H6200" s="14" t="s">
        <v>6646</v>
      </c>
      <c r="I6200" s="14" t="s">
        <v>6775</v>
      </c>
      <c r="J6200" s="14" t="s">
        <v>7152</v>
      </c>
      <c r="K6200" s="14" t="s">
        <v>420</v>
      </c>
      <c r="L6200" s="14" t="s">
        <v>422</v>
      </c>
      <c r="M6200" s="14" t="s">
        <v>665</v>
      </c>
      <c r="N6200" s="14" t="s">
        <v>7151</v>
      </c>
      <c r="O6200" s="14" t="s">
        <v>7717</v>
      </c>
      <c r="P6200" s="14" t="s">
        <v>7718</v>
      </c>
      <c r="Q6200" s="14">
        <v>1</v>
      </c>
      <c r="R6200" s="14" t="s">
        <v>4109</v>
      </c>
      <c r="S6200" s="14" t="s">
        <v>439</v>
      </c>
      <c r="T6200" s="35">
        <v>381.15</v>
      </c>
      <c r="U6200" s="14" t="s">
        <v>4</v>
      </c>
      <c r="V6200" s="14">
        <v>180</v>
      </c>
      <c r="W6200" s="16">
        <f>+IF(datos_arg[[#This Row],[Moneda]]="ARS",datos_arg[[#This Row],[Monto]],datos_arg[[#This Row],[Monto]]*datos_arg[[#This Row],[TC]])</f>
        <v>381.15</v>
      </c>
      <c r="X6200" s="16">
        <f>IFERROR(IF(datos_arg[[#This Row],[Moneda]]="USD",datos_arg[[#This Row],[Monto]],datos_arg[[#This Row],[Monto]]/datos_arg[[#This Row],[TC]]),0)</f>
        <v>2.1174999999999997</v>
      </c>
      <c r="Y6200" s="14"/>
    </row>
    <row r="6201" spans="1:25" ht="15" customHeight="1" x14ac:dyDescent="0.25">
      <c r="A6201" s="14">
        <f t="shared" si="96"/>
        <v>6198</v>
      </c>
      <c r="B6201" s="1">
        <v>44400</v>
      </c>
      <c r="C6201" s="18">
        <f>+YEAR(datos_arg[[#This Row],[Fecha]])</f>
        <v>2021</v>
      </c>
      <c r="D6201" s="18">
        <f>+MONTH(datos_arg[[#This Row],[Fecha]])</f>
        <v>7</v>
      </c>
      <c r="E6201" s="14" t="s">
        <v>1015</v>
      </c>
      <c r="F6201" s="14" t="s">
        <v>430</v>
      </c>
      <c r="G6201" s="14"/>
      <c r="H6201" s="14" t="s">
        <v>7132</v>
      </c>
      <c r="I6201" s="14" t="s">
        <v>7132</v>
      </c>
      <c r="J6201" s="14" t="s">
        <v>425</v>
      </c>
      <c r="K6201" s="14"/>
      <c r="L6201" s="14" t="s">
        <v>425</v>
      </c>
      <c r="M6201" s="14" t="s">
        <v>695</v>
      </c>
      <c r="N6201" s="14" t="s">
        <v>524</v>
      </c>
      <c r="O6201" s="14" t="s">
        <v>7719</v>
      </c>
      <c r="P6201" s="14" t="s">
        <v>7606</v>
      </c>
      <c r="Q6201" s="14"/>
      <c r="R6201" s="14" t="s">
        <v>430</v>
      </c>
      <c r="S6201" s="14" t="s">
        <v>439</v>
      </c>
      <c r="T6201" s="35">
        <v>600</v>
      </c>
      <c r="U6201" s="14" t="s">
        <v>4</v>
      </c>
      <c r="V6201" s="14">
        <v>180</v>
      </c>
      <c r="W6201" s="16">
        <f>+IF(datos_arg[[#This Row],[Moneda]]="ARS",datos_arg[[#This Row],[Monto]],datos_arg[[#This Row],[Monto]]*datos_arg[[#This Row],[TC]])</f>
        <v>600</v>
      </c>
      <c r="X6201" s="16">
        <f>IFERROR(IF(datos_arg[[#This Row],[Moneda]]="USD",datos_arg[[#This Row],[Monto]],datos_arg[[#This Row],[Monto]]/datos_arg[[#This Row],[TC]]),0)</f>
        <v>3.3333333333333335</v>
      </c>
      <c r="Y6201" s="14"/>
    </row>
    <row r="6202" spans="1:25" ht="15" customHeight="1" x14ac:dyDescent="0.25">
      <c r="A6202" s="14">
        <f t="shared" si="96"/>
        <v>6199</v>
      </c>
      <c r="B6202" s="1">
        <v>44400</v>
      </c>
      <c r="C6202" s="18">
        <f>+YEAR(datos_arg[[#This Row],[Fecha]])</f>
        <v>2021</v>
      </c>
      <c r="D6202" s="18">
        <f>+MONTH(datos_arg[[#This Row],[Fecha]])</f>
        <v>7</v>
      </c>
      <c r="E6202" s="14" t="s">
        <v>5358</v>
      </c>
      <c r="F6202" s="14" t="s">
        <v>4110</v>
      </c>
      <c r="G6202" s="14"/>
      <c r="H6202" s="14" t="s">
        <v>6646</v>
      </c>
      <c r="I6202" s="14" t="s">
        <v>6775</v>
      </c>
      <c r="J6202" s="14" t="s">
        <v>425</v>
      </c>
      <c r="K6202" s="14" t="s">
        <v>420</v>
      </c>
      <c r="L6202" s="14" t="s">
        <v>425</v>
      </c>
      <c r="M6202" s="14" t="s">
        <v>5374</v>
      </c>
      <c r="N6202" s="14" t="s">
        <v>8252</v>
      </c>
      <c r="O6202" s="14" t="s">
        <v>8253</v>
      </c>
      <c r="P6202" s="14" t="s">
        <v>8254</v>
      </c>
      <c r="Q6202" s="14">
        <v>1</v>
      </c>
      <c r="R6202" s="14" t="s">
        <v>4110</v>
      </c>
      <c r="S6202" s="14" t="s">
        <v>439</v>
      </c>
      <c r="T6202" s="35">
        <v>2700</v>
      </c>
      <c r="U6202" s="14" t="s">
        <v>4</v>
      </c>
      <c r="V6202" s="14">
        <v>180</v>
      </c>
      <c r="W6202" s="16">
        <f>+IF(datos_arg[[#This Row],[Moneda]]="ARS",datos_arg[[#This Row],[Monto]],datos_arg[[#This Row],[Monto]]*datos_arg[[#This Row],[TC]])</f>
        <v>2700</v>
      </c>
      <c r="X6202" s="16">
        <f>IFERROR(IF(datos_arg[[#This Row],[Moneda]]="USD",datos_arg[[#This Row],[Monto]],datos_arg[[#This Row],[Monto]]/datos_arg[[#This Row],[TC]]),0)</f>
        <v>15</v>
      </c>
      <c r="Y6202" s="14"/>
    </row>
    <row r="6203" spans="1:25" ht="15" customHeight="1" x14ac:dyDescent="0.25">
      <c r="A6203" s="14">
        <f t="shared" si="96"/>
        <v>6200</v>
      </c>
      <c r="B6203" s="1">
        <v>44403</v>
      </c>
      <c r="C6203" s="18">
        <f>+YEAR(datos_arg[[#This Row],[Fecha]])</f>
        <v>2021</v>
      </c>
      <c r="D6203" s="18">
        <f>+MONTH(datos_arg[[#This Row],[Fecha]])</f>
        <v>7</v>
      </c>
      <c r="E6203" s="14" t="s">
        <v>5358</v>
      </c>
      <c r="F6203" s="14" t="s">
        <v>4108</v>
      </c>
      <c r="G6203" s="14"/>
      <c r="H6203" s="14" t="s">
        <v>6646</v>
      </c>
      <c r="I6203" s="14" t="s">
        <v>6775</v>
      </c>
      <c r="J6203" s="14" t="s">
        <v>425</v>
      </c>
      <c r="K6203" s="14"/>
      <c r="L6203" s="14" t="s">
        <v>425</v>
      </c>
      <c r="M6203" s="14" t="s">
        <v>5381</v>
      </c>
      <c r="N6203" s="14" t="s">
        <v>1019</v>
      </c>
      <c r="O6203" s="14" t="s">
        <v>7720</v>
      </c>
      <c r="P6203" s="14"/>
      <c r="Q6203" s="14"/>
      <c r="R6203" s="14" t="s">
        <v>4108</v>
      </c>
      <c r="S6203" s="14" t="s">
        <v>439</v>
      </c>
      <c r="T6203" s="35">
        <v>30000</v>
      </c>
      <c r="U6203" s="14" t="s">
        <v>4</v>
      </c>
      <c r="V6203" s="14">
        <v>180</v>
      </c>
      <c r="W6203" s="16">
        <f>+IF(datos_arg[[#This Row],[Moneda]]="ARS",datos_arg[[#This Row],[Monto]],datos_arg[[#This Row],[Monto]]*datos_arg[[#This Row],[TC]])</f>
        <v>30000</v>
      </c>
      <c r="X6203" s="16">
        <f>IFERROR(IF(datos_arg[[#This Row],[Moneda]]="USD",datos_arg[[#This Row],[Monto]],datos_arg[[#This Row],[Monto]]/datos_arg[[#This Row],[TC]]),0)</f>
        <v>166.66666666666666</v>
      </c>
      <c r="Y6203" s="14"/>
    </row>
    <row r="6204" spans="1:25" ht="15" customHeight="1" x14ac:dyDescent="0.25">
      <c r="A6204" s="14">
        <f t="shared" si="96"/>
        <v>6201</v>
      </c>
      <c r="B6204" s="1">
        <v>44403</v>
      </c>
      <c r="C6204" s="18">
        <f>+YEAR(datos_arg[[#This Row],[Fecha]])</f>
        <v>2021</v>
      </c>
      <c r="D6204" s="18">
        <f>+MONTH(datos_arg[[#This Row],[Fecha]])</f>
        <v>7</v>
      </c>
      <c r="E6204" s="14" t="s">
        <v>1015</v>
      </c>
      <c r="F6204" s="14" t="s">
        <v>430</v>
      </c>
      <c r="G6204" s="14"/>
      <c r="H6204" s="14" t="s">
        <v>7132</v>
      </c>
      <c r="I6204" s="14" t="s">
        <v>7132</v>
      </c>
      <c r="J6204" s="14" t="s">
        <v>425</v>
      </c>
      <c r="K6204" s="14"/>
      <c r="L6204" s="14" t="s">
        <v>425</v>
      </c>
      <c r="M6204" s="14" t="s">
        <v>60</v>
      </c>
      <c r="N6204" s="14" t="s">
        <v>26</v>
      </c>
      <c r="O6204" s="14" t="s">
        <v>4307</v>
      </c>
      <c r="P6204" s="14"/>
      <c r="Q6204" s="14"/>
      <c r="R6204" s="14" t="s">
        <v>430</v>
      </c>
      <c r="S6204" s="14" t="s">
        <v>439</v>
      </c>
      <c r="T6204" s="35">
        <v>4000</v>
      </c>
      <c r="U6204" s="14" t="s">
        <v>4</v>
      </c>
      <c r="V6204" s="14">
        <v>180</v>
      </c>
      <c r="W6204" s="16">
        <f>+IF(datos_arg[[#This Row],[Moneda]]="ARS",datos_arg[[#This Row],[Monto]],datos_arg[[#This Row],[Monto]]*datos_arg[[#This Row],[TC]])</f>
        <v>4000</v>
      </c>
      <c r="X6204" s="16">
        <f>IFERROR(IF(datos_arg[[#This Row],[Moneda]]="USD",datos_arg[[#This Row],[Monto]],datos_arg[[#This Row],[Monto]]/datos_arg[[#This Row],[TC]]),0)</f>
        <v>22.222222222222221</v>
      </c>
      <c r="Y6204" s="14"/>
    </row>
    <row r="6205" spans="1:25" ht="15" customHeight="1" x14ac:dyDescent="0.25">
      <c r="A6205" s="14">
        <f t="shared" si="96"/>
        <v>6202</v>
      </c>
      <c r="B6205" s="1">
        <v>44403</v>
      </c>
      <c r="C6205" s="18">
        <f>+YEAR(datos_arg[[#This Row],[Fecha]])</f>
        <v>2021</v>
      </c>
      <c r="D6205" s="18">
        <f>+MONTH(datos_arg[[#This Row],[Fecha]])</f>
        <v>7</v>
      </c>
      <c r="E6205" s="14" t="s">
        <v>1015</v>
      </c>
      <c r="F6205" s="14" t="s">
        <v>403</v>
      </c>
      <c r="G6205" s="14" t="s">
        <v>5383</v>
      </c>
      <c r="H6205" s="14" t="s">
        <v>7132</v>
      </c>
      <c r="I6205" s="14" t="s">
        <v>7132</v>
      </c>
      <c r="J6205" s="14" t="s">
        <v>425</v>
      </c>
      <c r="K6205" s="14"/>
      <c r="L6205" s="14" t="s">
        <v>425</v>
      </c>
      <c r="M6205" s="14" t="s">
        <v>4731</v>
      </c>
      <c r="N6205" s="14" t="s">
        <v>524</v>
      </c>
      <c r="O6205" s="14" t="s">
        <v>7721</v>
      </c>
      <c r="P6205" s="14" t="s">
        <v>7215</v>
      </c>
      <c r="Q6205" s="14"/>
      <c r="R6205" s="14" t="s">
        <v>5383</v>
      </c>
      <c r="S6205" s="14" t="s">
        <v>439</v>
      </c>
      <c r="T6205" s="35">
        <v>1750</v>
      </c>
      <c r="U6205" s="14" t="s">
        <v>4</v>
      </c>
      <c r="V6205" s="14">
        <v>180</v>
      </c>
      <c r="W6205" s="16">
        <f>+IF(datos_arg[[#This Row],[Moneda]]="ARS",datos_arg[[#This Row],[Monto]],datos_arg[[#This Row],[Monto]]*datos_arg[[#This Row],[TC]])</f>
        <v>1750</v>
      </c>
      <c r="X6205" s="16">
        <f>IFERROR(IF(datos_arg[[#This Row],[Moneda]]="USD",datos_arg[[#This Row],[Monto]],datos_arg[[#This Row],[Monto]]/datos_arg[[#This Row],[TC]]),0)</f>
        <v>9.7222222222222214</v>
      </c>
      <c r="Y6205" s="14"/>
    </row>
    <row r="6206" spans="1:25" x14ac:dyDescent="0.25">
      <c r="A6206" s="14">
        <f t="shared" si="96"/>
        <v>6203</v>
      </c>
      <c r="B6206" s="1">
        <v>44403</v>
      </c>
      <c r="C6206" s="18">
        <f>+YEAR(datos_arg[[#This Row],[Fecha]])</f>
        <v>2021</v>
      </c>
      <c r="D6206" s="18">
        <f>+MONTH(datos_arg[[#This Row],[Fecha]])</f>
        <v>7</v>
      </c>
      <c r="E6206" s="14" t="s">
        <v>1015</v>
      </c>
      <c r="F6206" s="14" t="s">
        <v>430</v>
      </c>
      <c r="G6206" s="14"/>
      <c r="H6206" s="14" t="s">
        <v>7132</v>
      </c>
      <c r="I6206" s="14" t="s">
        <v>7132</v>
      </c>
      <c r="J6206" s="14" t="s">
        <v>425</v>
      </c>
      <c r="K6206" s="14"/>
      <c r="L6206" s="14" t="s">
        <v>425</v>
      </c>
      <c r="M6206" s="14" t="s">
        <v>102</v>
      </c>
      <c r="N6206" s="14" t="s">
        <v>480</v>
      </c>
      <c r="O6206" s="14" t="s">
        <v>7722</v>
      </c>
      <c r="P6206" s="6" t="s">
        <v>7122</v>
      </c>
      <c r="Q6206" s="14"/>
      <c r="R6206" s="14" t="s">
        <v>430</v>
      </c>
      <c r="S6206" s="14" t="s">
        <v>439</v>
      </c>
      <c r="T6206" s="35">
        <v>3767.8999999999996</v>
      </c>
      <c r="U6206" s="14" t="s">
        <v>4</v>
      </c>
      <c r="V6206" s="14">
        <v>180</v>
      </c>
      <c r="W6206" s="16">
        <f>+IF(datos_arg[[#This Row],[Moneda]]="ARS",datos_arg[[#This Row],[Monto]],datos_arg[[#This Row],[Monto]]*datos_arg[[#This Row],[TC]])</f>
        <v>3767.8999999999996</v>
      </c>
      <c r="X6206" s="16">
        <f>IFERROR(IF(datos_arg[[#This Row],[Moneda]]="USD",datos_arg[[#This Row],[Monto]],datos_arg[[#This Row],[Monto]]/datos_arg[[#This Row],[TC]]),0)</f>
        <v>20.932777777777776</v>
      </c>
      <c r="Y6206" s="14"/>
    </row>
    <row r="6207" spans="1:25" ht="15" customHeight="1" x14ac:dyDescent="0.25">
      <c r="A6207" s="14">
        <f t="shared" si="96"/>
        <v>6204</v>
      </c>
      <c r="B6207" s="1">
        <v>44403</v>
      </c>
      <c r="C6207" s="18">
        <f>+YEAR(datos_arg[[#This Row],[Fecha]])</f>
        <v>2021</v>
      </c>
      <c r="D6207" s="18">
        <f>+MONTH(datos_arg[[#This Row],[Fecha]])</f>
        <v>7</v>
      </c>
      <c r="E6207" s="14" t="s">
        <v>408</v>
      </c>
      <c r="F6207" s="14" t="s">
        <v>69</v>
      </c>
      <c r="G6207" s="14"/>
      <c r="H6207" s="14" t="s">
        <v>7132</v>
      </c>
      <c r="I6207" s="14" t="s">
        <v>7132</v>
      </c>
      <c r="J6207" s="14" t="s">
        <v>425</v>
      </c>
      <c r="K6207" s="14"/>
      <c r="L6207" s="14" t="s">
        <v>425</v>
      </c>
      <c r="M6207" s="14" t="s">
        <v>2530</v>
      </c>
      <c r="N6207" s="14" t="s">
        <v>2530</v>
      </c>
      <c r="O6207" s="14"/>
      <c r="P6207" s="14"/>
      <c r="Q6207" s="14"/>
      <c r="R6207" s="14" t="s">
        <v>439</v>
      </c>
      <c r="S6207" s="14" t="s">
        <v>440</v>
      </c>
      <c r="T6207" s="35">
        <v>2000</v>
      </c>
      <c r="U6207" s="14" t="s">
        <v>2</v>
      </c>
      <c r="V6207" s="14">
        <v>182</v>
      </c>
      <c r="W6207" s="16">
        <f>+IF(datos_arg[[#This Row],[Moneda]]="ARS",datos_arg[[#This Row],[Monto]],datos_arg[[#This Row],[Monto]]*datos_arg[[#This Row],[TC]])</f>
        <v>364000</v>
      </c>
      <c r="X6207" s="16">
        <f>IFERROR(IF(datos_arg[[#This Row],[Moneda]]="USD",datos_arg[[#This Row],[Monto]],datos_arg[[#This Row],[Monto]]/datos_arg[[#This Row],[TC]]),0)</f>
        <v>2000</v>
      </c>
      <c r="Y6207" s="14"/>
    </row>
    <row r="6208" spans="1:25" ht="15" customHeight="1" x14ac:dyDescent="0.25">
      <c r="A6208" s="14">
        <f t="shared" si="96"/>
        <v>6205</v>
      </c>
      <c r="B6208" s="1">
        <v>44403</v>
      </c>
      <c r="C6208" s="18">
        <f>+YEAR(datos_arg[[#This Row],[Fecha]])</f>
        <v>2021</v>
      </c>
      <c r="D6208" s="18">
        <f>+MONTH(datos_arg[[#This Row],[Fecha]])</f>
        <v>7</v>
      </c>
      <c r="E6208" s="14" t="s">
        <v>1015</v>
      </c>
      <c r="F6208" s="14" t="s">
        <v>403</v>
      </c>
      <c r="G6208" s="14" t="s">
        <v>970</v>
      </c>
      <c r="H6208" s="14" t="s">
        <v>7132</v>
      </c>
      <c r="I6208" s="14" t="s">
        <v>7132</v>
      </c>
      <c r="J6208" s="14" t="s">
        <v>425</v>
      </c>
      <c r="K6208" s="14"/>
      <c r="L6208" s="14" t="s">
        <v>425</v>
      </c>
      <c r="M6208" s="14" t="s">
        <v>493</v>
      </c>
      <c r="N6208" s="14" t="s">
        <v>741</v>
      </c>
      <c r="O6208" s="14" t="s">
        <v>7723</v>
      </c>
      <c r="P6208" s="14"/>
      <c r="Q6208" s="14"/>
      <c r="R6208" s="14" t="s">
        <v>970</v>
      </c>
      <c r="S6208" s="14" t="s">
        <v>439</v>
      </c>
      <c r="T6208" s="35">
        <v>125000</v>
      </c>
      <c r="U6208" s="14" t="s">
        <v>4</v>
      </c>
      <c r="V6208" s="14">
        <v>182</v>
      </c>
      <c r="W6208" s="16">
        <f>+IF(datos_arg[[#This Row],[Moneda]]="ARS",datos_arg[[#This Row],[Monto]],datos_arg[[#This Row],[Monto]]*datos_arg[[#This Row],[TC]])</f>
        <v>125000</v>
      </c>
      <c r="X6208" s="16">
        <f>IFERROR(IF(datos_arg[[#This Row],[Moneda]]="USD",datos_arg[[#This Row],[Monto]],datos_arg[[#This Row],[Monto]]/datos_arg[[#This Row],[TC]]),0)</f>
        <v>686.8131868131868</v>
      </c>
      <c r="Y6208" s="14"/>
    </row>
    <row r="6209" spans="1:25" ht="15" customHeight="1" x14ac:dyDescent="0.25">
      <c r="A6209" s="14">
        <f t="shared" si="96"/>
        <v>6206</v>
      </c>
      <c r="B6209" s="1">
        <v>44403</v>
      </c>
      <c r="C6209" s="18">
        <f>+YEAR(datos_arg[[#This Row],[Fecha]])</f>
        <v>2021</v>
      </c>
      <c r="D6209" s="18">
        <f>+MONTH(datos_arg[[#This Row],[Fecha]])</f>
        <v>7</v>
      </c>
      <c r="E6209" s="14" t="s">
        <v>449</v>
      </c>
      <c r="F6209" s="14" t="s">
        <v>523</v>
      </c>
      <c r="G6209" s="14"/>
      <c r="H6209" s="14" t="s">
        <v>7132</v>
      </c>
      <c r="I6209" s="14" t="s">
        <v>7132</v>
      </c>
      <c r="J6209" s="14" t="s">
        <v>425</v>
      </c>
      <c r="K6209" s="14"/>
      <c r="L6209" s="14" t="s">
        <v>425</v>
      </c>
      <c r="M6209" s="14" t="s">
        <v>524</v>
      </c>
      <c r="N6209" s="14" t="s">
        <v>524</v>
      </c>
      <c r="O6209" s="14" t="s">
        <v>7724</v>
      </c>
      <c r="P6209" s="14"/>
      <c r="Q6209" s="14"/>
      <c r="R6209" s="14" t="s">
        <v>523</v>
      </c>
      <c r="S6209" s="14" t="s">
        <v>439</v>
      </c>
      <c r="T6209" s="35">
        <v>5000</v>
      </c>
      <c r="U6209" s="14" t="s">
        <v>4</v>
      </c>
      <c r="V6209" s="14">
        <v>182</v>
      </c>
      <c r="W6209" s="16">
        <f>+IF(datos_arg[[#This Row],[Moneda]]="ARS",datos_arg[[#This Row],[Monto]],datos_arg[[#This Row],[Monto]]*datos_arg[[#This Row],[TC]])</f>
        <v>5000</v>
      </c>
      <c r="X6209" s="16">
        <f>IFERROR(IF(datos_arg[[#This Row],[Moneda]]="USD",datos_arg[[#This Row],[Monto]],datos_arg[[#This Row],[Monto]]/datos_arg[[#This Row],[TC]]),0)</f>
        <v>27.472527472527471</v>
      </c>
      <c r="Y6209" s="14"/>
    </row>
    <row r="6210" spans="1:25" ht="15" customHeight="1" x14ac:dyDescent="0.25">
      <c r="A6210" s="14">
        <f t="shared" si="96"/>
        <v>6207</v>
      </c>
      <c r="B6210" s="1">
        <v>44404</v>
      </c>
      <c r="C6210" s="18">
        <f>+YEAR(datos_arg[[#This Row],[Fecha]])</f>
        <v>2021</v>
      </c>
      <c r="D6210" s="18">
        <f>+MONTH(datos_arg[[#This Row],[Fecha]])</f>
        <v>7</v>
      </c>
      <c r="E6210" s="14" t="s">
        <v>1015</v>
      </c>
      <c r="F6210" s="14" t="s">
        <v>430</v>
      </c>
      <c r="G6210" s="14"/>
      <c r="H6210" s="14" t="s">
        <v>7132</v>
      </c>
      <c r="I6210" s="14" t="s">
        <v>7132</v>
      </c>
      <c r="J6210" s="14" t="s">
        <v>425</v>
      </c>
      <c r="K6210" s="14"/>
      <c r="L6210" s="14" t="s">
        <v>425</v>
      </c>
      <c r="M6210" s="14" t="s">
        <v>102</v>
      </c>
      <c r="N6210" s="14" t="s">
        <v>7725</v>
      </c>
      <c r="O6210" s="14" t="s">
        <v>7726</v>
      </c>
      <c r="P6210" s="14" t="s">
        <v>7122</v>
      </c>
      <c r="Q6210" s="14"/>
      <c r="R6210" s="14" t="s">
        <v>430</v>
      </c>
      <c r="S6210" s="14" t="s">
        <v>439</v>
      </c>
      <c r="T6210" s="35">
        <v>5100</v>
      </c>
      <c r="U6210" s="14" t="s">
        <v>4</v>
      </c>
      <c r="V6210" s="14">
        <v>182</v>
      </c>
      <c r="W6210" s="16">
        <f>+IF(datos_arg[[#This Row],[Moneda]]="ARS",datos_arg[[#This Row],[Monto]],datos_arg[[#This Row],[Monto]]*datos_arg[[#This Row],[TC]])</f>
        <v>5100</v>
      </c>
      <c r="X6210" s="16">
        <f>IFERROR(IF(datos_arg[[#This Row],[Moneda]]="USD",datos_arg[[#This Row],[Monto]],datos_arg[[#This Row],[Monto]]/datos_arg[[#This Row],[TC]]),0)</f>
        <v>28.021978021978022</v>
      </c>
      <c r="Y6210" s="14"/>
    </row>
    <row r="6211" spans="1:25" x14ac:dyDescent="0.25">
      <c r="A6211" s="14">
        <f t="shared" si="96"/>
        <v>6208</v>
      </c>
      <c r="B6211" s="1">
        <v>44404</v>
      </c>
      <c r="C6211" s="18">
        <f>+YEAR(datos_arg[[#This Row],[Fecha]])</f>
        <v>2021</v>
      </c>
      <c r="D6211" s="18">
        <f>+MONTH(datos_arg[[#This Row],[Fecha]])</f>
        <v>7</v>
      </c>
      <c r="E6211" s="14" t="s">
        <v>1015</v>
      </c>
      <c r="F6211" s="14" t="s">
        <v>403</v>
      </c>
      <c r="G6211" s="14" t="s">
        <v>970</v>
      </c>
      <c r="H6211" s="14" t="s">
        <v>6646</v>
      </c>
      <c r="I6211" s="14" t="s">
        <v>7132</v>
      </c>
      <c r="J6211" s="14" t="s">
        <v>425</v>
      </c>
      <c r="K6211" s="14"/>
      <c r="L6211" s="14" t="s">
        <v>425</v>
      </c>
      <c r="M6211" s="14" t="s">
        <v>493</v>
      </c>
      <c r="N6211" s="14" t="s">
        <v>524</v>
      </c>
      <c r="O6211" s="14" t="s">
        <v>7137</v>
      </c>
      <c r="P6211" s="14"/>
      <c r="Q6211" s="14"/>
      <c r="R6211" s="14" t="s">
        <v>970</v>
      </c>
      <c r="S6211" s="14" t="s">
        <v>439</v>
      </c>
      <c r="T6211" s="35">
        <v>15000</v>
      </c>
      <c r="U6211" s="14" t="s">
        <v>4</v>
      </c>
      <c r="V6211" s="14">
        <v>182</v>
      </c>
      <c r="W6211" s="16">
        <f>+IF(datos_arg[[#This Row],[Moneda]]="ARS",datos_arg[[#This Row],[Monto]],datos_arg[[#This Row],[Monto]]*datos_arg[[#This Row],[TC]])</f>
        <v>15000</v>
      </c>
      <c r="X6211" s="16">
        <f>IFERROR(IF(datos_arg[[#This Row],[Moneda]]="USD",datos_arg[[#This Row],[Monto]],datos_arg[[#This Row],[Monto]]/datos_arg[[#This Row],[TC]]),0)</f>
        <v>82.417582417582423</v>
      </c>
      <c r="Y6211" s="14"/>
    </row>
    <row r="6212" spans="1:25" ht="15" customHeight="1" x14ac:dyDescent="0.25">
      <c r="A6212" s="14">
        <f t="shared" si="96"/>
        <v>6209</v>
      </c>
      <c r="B6212" s="1">
        <v>44404</v>
      </c>
      <c r="C6212" s="18">
        <f>+YEAR(datos_arg[[#This Row],[Fecha]])</f>
        <v>2021</v>
      </c>
      <c r="D6212" s="18">
        <f>+MONTH(datos_arg[[#This Row],[Fecha]])</f>
        <v>7</v>
      </c>
      <c r="E6212" s="14" t="s">
        <v>1016</v>
      </c>
      <c r="F6212" s="14" t="s">
        <v>405</v>
      </c>
      <c r="G6212" s="14"/>
      <c r="H6212" s="14" t="s">
        <v>4702</v>
      </c>
      <c r="I6212" s="14" t="s">
        <v>7132</v>
      </c>
      <c r="J6212" s="14" t="s">
        <v>425</v>
      </c>
      <c r="K6212" s="14"/>
      <c r="L6212" s="14" t="s">
        <v>425</v>
      </c>
      <c r="M6212" s="14" t="s">
        <v>4702</v>
      </c>
      <c r="N6212" s="14" t="s">
        <v>4703</v>
      </c>
      <c r="O6212" s="14" t="s">
        <v>7727</v>
      </c>
      <c r="P6212" s="14"/>
      <c r="Q6212" s="14"/>
      <c r="R6212" s="14" t="s">
        <v>405</v>
      </c>
      <c r="S6212" s="14" t="s">
        <v>440</v>
      </c>
      <c r="T6212" s="35">
        <v>5600</v>
      </c>
      <c r="U6212" s="14" t="s">
        <v>2</v>
      </c>
      <c r="V6212" s="14">
        <v>182</v>
      </c>
      <c r="W6212" s="16">
        <f>+IF(datos_arg[[#This Row],[Moneda]]="ARS",datos_arg[[#This Row],[Monto]],datos_arg[[#This Row],[Monto]]*datos_arg[[#This Row],[TC]])</f>
        <v>1019200</v>
      </c>
      <c r="X6212" s="16">
        <f>IFERROR(IF(datos_arg[[#This Row],[Moneda]]="USD",datos_arg[[#This Row],[Monto]],datos_arg[[#This Row],[Monto]]/datos_arg[[#This Row],[TC]]),0)</f>
        <v>5600</v>
      </c>
      <c r="Y6212" s="14"/>
    </row>
    <row r="6213" spans="1:25" ht="15" customHeight="1" x14ac:dyDescent="0.25">
      <c r="A6213" s="14">
        <f t="shared" si="96"/>
        <v>6210</v>
      </c>
      <c r="B6213" s="1">
        <v>44404</v>
      </c>
      <c r="C6213" s="18">
        <f>+YEAR(datos_arg[[#This Row],[Fecha]])</f>
        <v>2021</v>
      </c>
      <c r="D6213" s="18">
        <f>+MONTH(datos_arg[[#This Row],[Fecha]])</f>
        <v>7</v>
      </c>
      <c r="E6213" s="14" t="s">
        <v>1015</v>
      </c>
      <c r="F6213" s="14" t="s">
        <v>430</v>
      </c>
      <c r="G6213" s="14"/>
      <c r="H6213" s="14" t="s">
        <v>7132</v>
      </c>
      <c r="I6213" s="14" t="s">
        <v>7132</v>
      </c>
      <c r="J6213" s="14" t="s">
        <v>425</v>
      </c>
      <c r="K6213" s="14"/>
      <c r="L6213" s="14" t="s">
        <v>425</v>
      </c>
      <c r="M6213" s="14" t="s">
        <v>102</v>
      </c>
      <c r="N6213" s="14" t="s">
        <v>480</v>
      </c>
      <c r="O6213" s="14" t="s">
        <v>7728</v>
      </c>
      <c r="P6213" s="6" t="s">
        <v>7729</v>
      </c>
      <c r="Q6213" s="14"/>
      <c r="R6213" s="14" t="s">
        <v>430</v>
      </c>
      <c r="S6213" s="14" t="s">
        <v>439</v>
      </c>
      <c r="T6213" s="35">
        <v>5969.89</v>
      </c>
      <c r="U6213" s="14" t="s">
        <v>4</v>
      </c>
      <c r="V6213" s="14">
        <v>182</v>
      </c>
      <c r="W6213" s="16">
        <f>+IF(datos_arg[[#This Row],[Moneda]]="ARS",datos_arg[[#This Row],[Monto]],datos_arg[[#This Row],[Monto]]*datos_arg[[#This Row],[TC]])</f>
        <v>5969.89</v>
      </c>
      <c r="X6213" s="16">
        <f>IFERROR(IF(datos_arg[[#This Row],[Moneda]]="USD",datos_arg[[#This Row],[Monto]],datos_arg[[#This Row],[Monto]]/datos_arg[[#This Row],[TC]]),0)</f>
        <v>32.801593406593412</v>
      </c>
      <c r="Y6213" s="14"/>
    </row>
    <row r="6214" spans="1:25" ht="15" customHeight="1" x14ac:dyDescent="0.25">
      <c r="A6214" s="14">
        <f t="shared" ref="A6214:A6277" si="97">+A6213+1</f>
        <v>6211</v>
      </c>
      <c r="B6214" s="1">
        <v>44404</v>
      </c>
      <c r="C6214" s="18">
        <f>+YEAR(datos_arg[[#This Row],[Fecha]])</f>
        <v>2021</v>
      </c>
      <c r="D6214" s="18">
        <f>+MONTH(datos_arg[[#This Row],[Fecha]])</f>
        <v>7</v>
      </c>
      <c r="E6214" s="14" t="s">
        <v>5358</v>
      </c>
      <c r="F6214" s="14" t="s">
        <v>4109</v>
      </c>
      <c r="G6214" s="14"/>
      <c r="H6214" s="14" t="s">
        <v>6646</v>
      </c>
      <c r="I6214" s="14" t="s">
        <v>7132</v>
      </c>
      <c r="J6214" s="14" t="s">
        <v>425</v>
      </c>
      <c r="K6214" s="14" t="s">
        <v>420</v>
      </c>
      <c r="L6214" s="14" t="s">
        <v>426</v>
      </c>
      <c r="M6214" s="14" t="s">
        <v>1679</v>
      </c>
      <c r="N6214" s="14" t="s">
        <v>3351</v>
      </c>
      <c r="O6214" s="14" t="s">
        <v>8246</v>
      </c>
      <c r="P6214" s="6" t="s">
        <v>8248</v>
      </c>
      <c r="Q6214" s="14">
        <v>1</v>
      </c>
      <c r="R6214" s="14" t="s">
        <v>4109</v>
      </c>
      <c r="S6214" s="14" t="s">
        <v>439</v>
      </c>
      <c r="T6214" s="35">
        <v>230</v>
      </c>
      <c r="U6214" s="14" t="s">
        <v>4</v>
      </c>
      <c r="V6214" s="14">
        <v>182</v>
      </c>
      <c r="W6214" s="16">
        <f>+IF(datos_arg[[#This Row],[Moneda]]="ARS",datos_arg[[#This Row],[Monto]],datos_arg[[#This Row],[Monto]]*datos_arg[[#This Row],[TC]])</f>
        <v>230</v>
      </c>
      <c r="X6214" s="16">
        <f>IFERROR(IF(datos_arg[[#This Row],[Moneda]]="USD",datos_arg[[#This Row],[Monto]],datos_arg[[#This Row],[Monto]]/datos_arg[[#This Row],[TC]]),0)</f>
        <v>1.2637362637362637</v>
      </c>
      <c r="Y6214" s="14"/>
    </row>
    <row r="6215" spans="1:25" ht="15" customHeight="1" x14ac:dyDescent="0.25">
      <c r="A6215" s="14">
        <f t="shared" si="97"/>
        <v>6212</v>
      </c>
      <c r="B6215" s="1">
        <v>44404</v>
      </c>
      <c r="C6215" s="18">
        <f>+YEAR(datos_arg[[#This Row],[Fecha]])</f>
        <v>2021</v>
      </c>
      <c r="D6215" s="18">
        <f>+MONTH(datos_arg[[#This Row],[Fecha]])</f>
        <v>7</v>
      </c>
      <c r="E6215" s="14" t="s">
        <v>1015</v>
      </c>
      <c r="F6215" s="14" t="s">
        <v>403</v>
      </c>
      <c r="G6215" s="14" t="s">
        <v>5383</v>
      </c>
      <c r="H6215" s="14" t="s">
        <v>6646</v>
      </c>
      <c r="I6215" s="14" t="s">
        <v>7132</v>
      </c>
      <c r="J6215" s="14" t="s">
        <v>425</v>
      </c>
      <c r="K6215" s="14" t="s">
        <v>420</v>
      </c>
      <c r="L6215" s="14" t="s">
        <v>425</v>
      </c>
      <c r="M6215" s="14" t="s">
        <v>746</v>
      </c>
      <c r="N6215" s="14" t="s">
        <v>3351</v>
      </c>
      <c r="O6215" s="14" t="s">
        <v>8247</v>
      </c>
      <c r="P6215" s="6" t="s">
        <v>8248</v>
      </c>
      <c r="Q6215" s="14">
        <v>1</v>
      </c>
      <c r="R6215" s="14" t="s">
        <v>5383</v>
      </c>
      <c r="S6215" s="14" t="s">
        <v>439</v>
      </c>
      <c r="T6215" s="35">
        <v>200</v>
      </c>
      <c r="U6215" s="14" t="s">
        <v>4</v>
      </c>
      <c r="V6215" s="14">
        <v>182</v>
      </c>
      <c r="W6215" s="16">
        <f>+IF(datos_arg[[#This Row],[Moneda]]="ARS",datos_arg[[#This Row],[Monto]],datos_arg[[#This Row],[Monto]]*datos_arg[[#This Row],[TC]])</f>
        <v>200</v>
      </c>
      <c r="X6215" s="16">
        <f>IFERROR(IF(datos_arg[[#This Row],[Moneda]]="USD",datos_arg[[#This Row],[Monto]],datos_arg[[#This Row],[Monto]]/datos_arg[[#This Row],[TC]]),0)</f>
        <v>1.098901098901099</v>
      </c>
      <c r="Y6215" s="14"/>
    </row>
    <row r="6216" spans="1:25" ht="15" customHeight="1" x14ac:dyDescent="0.25">
      <c r="A6216" s="14">
        <f t="shared" si="97"/>
        <v>6213</v>
      </c>
      <c r="B6216" s="1">
        <v>44404</v>
      </c>
      <c r="C6216" s="18">
        <f>+YEAR(datos_arg[[#This Row],[Fecha]])</f>
        <v>2021</v>
      </c>
      <c r="D6216" s="18">
        <f>+MONTH(datos_arg[[#This Row],[Fecha]])</f>
        <v>7</v>
      </c>
      <c r="E6216" s="14" t="s">
        <v>5358</v>
      </c>
      <c r="F6216" s="14" t="s">
        <v>4109</v>
      </c>
      <c r="G6216" s="14"/>
      <c r="H6216" s="14" t="s">
        <v>6646</v>
      </c>
      <c r="I6216" s="14" t="s">
        <v>7132</v>
      </c>
      <c r="J6216" s="14" t="s">
        <v>425</v>
      </c>
      <c r="K6216" s="14" t="s">
        <v>420</v>
      </c>
      <c r="L6216" s="14" t="s">
        <v>426</v>
      </c>
      <c r="M6216" s="14" t="s">
        <v>7286</v>
      </c>
      <c r="N6216" s="14" t="s">
        <v>524</v>
      </c>
      <c r="O6216" s="14" t="s">
        <v>8255</v>
      </c>
      <c r="P6216" s="6" t="s">
        <v>8256</v>
      </c>
      <c r="Q6216" s="14">
        <v>1</v>
      </c>
      <c r="R6216" s="14" t="s">
        <v>4109</v>
      </c>
      <c r="S6216" s="14" t="s">
        <v>439</v>
      </c>
      <c r="T6216" s="35">
        <v>1390.1</v>
      </c>
      <c r="U6216" s="14" t="s">
        <v>4</v>
      </c>
      <c r="V6216" s="14">
        <v>182</v>
      </c>
      <c r="W6216" s="16">
        <f>+IF(datos_arg[[#This Row],[Moneda]]="ARS",datos_arg[[#This Row],[Monto]],datos_arg[[#This Row],[Monto]]*datos_arg[[#This Row],[TC]])</f>
        <v>1390.1</v>
      </c>
      <c r="X6216" s="16">
        <f>IFERROR(IF(datos_arg[[#This Row],[Moneda]]="USD",datos_arg[[#This Row],[Monto]],datos_arg[[#This Row],[Monto]]/datos_arg[[#This Row],[TC]]),0)</f>
        <v>7.6379120879120874</v>
      </c>
      <c r="Y6216" s="14"/>
    </row>
    <row r="6217" spans="1:25" ht="15" customHeight="1" x14ac:dyDescent="0.25">
      <c r="A6217" s="14">
        <f t="shared" si="97"/>
        <v>6214</v>
      </c>
      <c r="B6217" s="1">
        <v>44405</v>
      </c>
      <c r="C6217" s="18">
        <f>+YEAR(datos_arg[[#This Row],[Fecha]])</f>
        <v>2021</v>
      </c>
      <c r="D6217" s="18">
        <f>+MONTH(datos_arg[[#This Row],[Fecha]])</f>
        <v>7</v>
      </c>
      <c r="E6217" s="14" t="s">
        <v>1015</v>
      </c>
      <c r="F6217" s="14" t="s">
        <v>403</v>
      </c>
      <c r="G6217" s="14" t="s">
        <v>5383</v>
      </c>
      <c r="H6217" s="14" t="s">
        <v>6646</v>
      </c>
      <c r="I6217" s="14" t="s">
        <v>7132</v>
      </c>
      <c r="J6217" s="14" t="s">
        <v>425</v>
      </c>
      <c r="K6217" s="14"/>
      <c r="L6217" s="14" t="s">
        <v>425</v>
      </c>
      <c r="M6217" s="14" t="s">
        <v>773</v>
      </c>
      <c r="N6217" s="14" t="s">
        <v>3393</v>
      </c>
      <c r="O6217" s="14" t="s">
        <v>7733</v>
      </c>
      <c r="P6217" s="14" t="s">
        <v>7739</v>
      </c>
      <c r="Q6217" s="14"/>
      <c r="R6217" s="14" t="s">
        <v>5383</v>
      </c>
      <c r="S6217" s="14" t="s">
        <v>439</v>
      </c>
      <c r="T6217" s="35">
        <v>558</v>
      </c>
      <c r="U6217" s="14" t="s">
        <v>4</v>
      </c>
      <c r="V6217" s="14">
        <v>182</v>
      </c>
      <c r="W6217" s="16">
        <f>+IF(datos_arg[[#This Row],[Moneda]]="ARS",datos_arg[[#This Row],[Monto]],datos_arg[[#This Row],[Monto]]*datos_arg[[#This Row],[TC]])</f>
        <v>558</v>
      </c>
      <c r="X6217" s="16">
        <f>IFERROR(IF(datos_arg[[#This Row],[Moneda]]="USD",datos_arg[[#This Row],[Monto]],datos_arg[[#This Row],[Monto]]/datos_arg[[#This Row],[TC]]),0)</f>
        <v>3.0659340659340661</v>
      </c>
      <c r="Y6217" s="14"/>
    </row>
    <row r="6218" spans="1:25" ht="15" customHeight="1" x14ac:dyDescent="0.25">
      <c r="A6218" s="14">
        <f t="shared" si="97"/>
        <v>6215</v>
      </c>
      <c r="B6218" s="1">
        <v>44405</v>
      </c>
      <c r="C6218" s="18">
        <f>+YEAR(datos_arg[[#This Row],[Fecha]])</f>
        <v>2021</v>
      </c>
      <c r="D6218" s="18">
        <f>+MONTH(datos_arg[[#This Row],[Fecha]])</f>
        <v>7</v>
      </c>
      <c r="E6218" s="14" t="s">
        <v>1015</v>
      </c>
      <c r="F6218" s="14" t="s">
        <v>403</v>
      </c>
      <c r="G6218" s="14" t="s">
        <v>5383</v>
      </c>
      <c r="H6218" s="14" t="s">
        <v>6646</v>
      </c>
      <c r="I6218" s="14" t="s">
        <v>7132</v>
      </c>
      <c r="J6218" s="14" t="s">
        <v>425</v>
      </c>
      <c r="K6218" s="14"/>
      <c r="L6218" s="14" t="s">
        <v>425</v>
      </c>
      <c r="M6218" s="14" t="s">
        <v>811</v>
      </c>
      <c r="N6218" s="14" t="s">
        <v>4142</v>
      </c>
      <c r="O6218" s="14" t="s">
        <v>7736</v>
      </c>
      <c r="P6218" s="14" t="s">
        <v>7739</v>
      </c>
      <c r="Q6218" s="14">
        <v>1</v>
      </c>
      <c r="R6218" s="14" t="s">
        <v>5383</v>
      </c>
      <c r="S6218" s="14" t="s">
        <v>439</v>
      </c>
      <c r="T6218" s="35">
        <v>410</v>
      </c>
      <c r="U6218" s="14" t="s">
        <v>4</v>
      </c>
      <c r="V6218" s="14">
        <v>182</v>
      </c>
      <c r="W6218" s="16">
        <f>+IF(datos_arg[[#This Row],[Moneda]]="ARS",datos_arg[[#This Row],[Monto]],datos_arg[[#This Row],[Monto]]*datos_arg[[#This Row],[TC]])</f>
        <v>410</v>
      </c>
      <c r="X6218" s="16">
        <f>IFERROR(IF(datos_arg[[#This Row],[Moneda]]="USD",datos_arg[[#This Row],[Monto]],datos_arg[[#This Row],[Monto]]/datos_arg[[#This Row],[TC]]),0)</f>
        <v>2.2527472527472527</v>
      </c>
      <c r="Y6218" s="14"/>
    </row>
    <row r="6219" spans="1:25" ht="15" customHeight="1" x14ac:dyDescent="0.25">
      <c r="A6219" s="14">
        <f t="shared" si="97"/>
        <v>6216</v>
      </c>
      <c r="B6219" s="1">
        <v>44405</v>
      </c>
      <c r="C6219" s="18">
        <f>+YEAR(datos_arg[[#This Row],[Fecha]])</f>
        <v>2021</v>
      </c>
      <c r="D6219" s="18">
        <f>+MONTH(datos_arg[[#This Row],[Fecha]])</f>
        <v>7</v>
      </c>
      <c r="E6219" s="14" t="s">
        <v>5358</v>
      </c>
      <c r="F6219" s="14" t="s">
        <v>4109</v>
      </c>
      <c r="G6219" s="14"/>
      <c r="H6219" s="14" t="s">
        <v>6646</v>
      </c>
      <c r="I6219" s="14" t="s">
        <v>7132</v>
      </c>
      <c r="J6219" s="14" t="s">
        <v>425</v>
      </c>
      <c r="K6219" s="14"/>
      <c r="L6219" s="14" t="s">
        <v>426</v>
      </c>
      <c r="M6219" s="14" t="s">
        <v>1638</v>
      </c>
      <c r="N6219" s="14" t="s">
        <v>7734</v>
      </c>
      <c r="O6219" s="14" t="s">
        <v>7737</v>
      </c>
      <c r="P6219" s="14" t="s">
        <v>7739</v>
      </c>
      <c r="Q6219" s="14">
        <v>20</v>
      </c>
      <c r="R6219" s="14" t="s">
        <v>4109</v>
      </c>
      <c r="S6219" s="14" t="s">
        <v>439</v>
      </c>
      <c r="T6219" s="35">
        <v>600</v>
      </c>
      <c r="U6219" s="14" t="s">
        <v>4</v>
      </c>
      <c r="V6219" s="14">
        <v>182</v>
      </c>
      <c r="W6219" s="16">
        <f>+IF(datos_arg[[#This Row],[Moneda]]="ARS",datos_arg[[#This Row],[Monto]],datos_arg[[#This Row],[Monto]]*datos_arg[[#This Row],[TC]])</f>
        <v>600</v>
      </c>
      <c r="X6219" s="16">
        <f>IFERROR(IF(datos_arg[[#This Row],[Moneda]]="USD",datos_arg[[#This Row],[Monto]],datos_arg[[#This Row],[Monto]]/datos_arg[[#This Row],[TC]]),0)</f>
        <v>3.2967032967032965</v>
      </c>
      <c r="Y6219" s="14"/>
    </row>
    <row r="6220" spans="1:25" ht="15" customHeight="1" x14ac:dyDescent="0.25">
      <c r="A6220" s="14">
        <f t="shared" si="97"/>
        <v>6217</v>
      </c>
      <c r="B6220" s="1">
        <v>44405</v>
      </c>
      <c r="C6220" s="18">
        <f>+YEAR(datos_arg[[#This Row],[Fecha]])</f>
        <v>2021</v>
      </c>
      <c r="D6220" s="18">
        <f>+MONTH(datos_arg[[#This Row],[Fecha]])</f>
        <v>7</v>
      </c>
      <c r="E6220" s="14" t="s">
        <v>5358</v>
      </c>
      <c r="F6220" s="14" t="s">
        <v>4109</v>
      </c>
      <c r="G6220" s="14"/>
      <c r="H6220" s="14" t="s">
        <v>6646</v>
      </c>
      <c r="I6220" s="14" t="s">
        <v>7132</v>
      </c>
      <c r="J6220" s="14" t="s">
        <v>425</v>
      </c>
      <c r="K6220" s="14"/>
      <c r="L6220" s="14" t="s">
        <v>425</v>
      </c>
      <c r="M6220" s="14" t="s">
        <v>2708</v>
      </c>
      <c r="N6220" s="14" t="s">
        <v>7735</v>
      </c>
      <c r="O6220" s="14" t="s">
        <v>7738</v>
      </c>
      <c r="P6220" s="14" t="s">
        <v>7739</v>
      </c>
      <c r="Q6220" s="14"/>
      <c r="R6220" s="14" t="s">
        <v>4109</v>
      </c>
      <c r="S6220" s="14" t="s">
        <v>439</v>
      </c>
      <c r="T6220" s="35">
        <v>900</v>
      </c>
      <c r="U6220" s="14" t="s">
        <v>4</v>
      </c>
      <c r="V6220" s="14">
        <v>182</v>
      </c>
      <c r="W6220" s="16">
        <f>+IF(datos_arg[[#This Row],[Moneda]]="ARS",datos_arg[[#This Row],[Monto]],datos_arg[[#This Row],[Monto]]*datos_arg[[#This Row],[TC]])</f>
        <v>900</v>
      </c>
      <c r="X6220" s="16">
        <f>IFERROR(IF(datos_arg[[#This Row],[Moneda]]="USD",datos_arg[[#This Row],[Monto]],datos_arg[[#This Row],[Monto]]/datos_arg[[#This Row],[TC]]),0)</f>
        <v>4.9450549450549453</v>
      </c>
      <c r="Y6220" s="14"/>
    </row>
    <row r="6221" spans="1:25" ht="15" customHeight="1" x14ac:dyDescent="0.25">
      <c r="A6221" s="14">
        <f t="shared" si="97"/>
        <v>6218</v>
      </c>
      <c r="B6221" s="1">
        <v>44405</v>
      </c>
      <c r="C6221" s="18">
        <f>+YEAR(datos_arg[[#This Row],[Fecha]])</f>
        <v>2021</v>
      </c>
      <c r="D6221" s="18">
        <f>+MONTH(datos_arg[[#This Row],[Fecha]])</f>
        <v>7</v>
      </c>
      <c r="E6221" s="14" t="s">
        <v>1015</v>
      </c>
      <c r="F6221" s="14" t="s">
        <v>403</v>
      </c>
      <c r="G6221" s="14" t="s">
        <v>5383</v>
      </c>
      <c r="H6221" s="14" t="s">
        <v>8103</v>
      </c>
      <c r="I6221" s="14" t="s">
        <v>8105</v>
      </c>
      <c r="J6221" s="14" t="s">
        <v>7569</v>
      </c>
      <c r="K6221" s="14" t="s">
        <v>421</v>
      </c>
      <c r="L6221" s="14" t="s">
        <v>425</v>
      </c>
      <c r="M6221" s="14" t="s">
        <v>4153</v>
      </c>
      <c r="N6221" s="14" t="s">
        <v>7740</v>
      </c>
      <c r="O6221" s="14" t="s">
        <v>7741</v>
      </c>
      <c r="P6221" s="14" t="s">
        <v>7742</v>
      </c>
      <c r="Q6221" s="14">
        <v>1</v>
      </c>
      <c r="R6221" s="14" t="s">
        <v>5383</v>
      </c>
      <c r="S6221" s="14" t="s">
        <v>439</v>
      </c>
      <c r="T6221" s="35">
        <v>4600</v>
      </c>
      <c r="U6221" s="14" t="s">
        <v>4</v>
      </c>
      <c r="V6221" s="14">
        <v>182</v>
      </c>
      <c r="W6221" s="16">
        <f>+IF(datos_arg[[#This Row],[Moneda]]="ARS",datos_arg[[#This Row],[Monto]],datos_arg[[#This Row],[Monto]]*datos_arg[[#This Row],[TC]])</f>
        <v>4600</v>
      </c>
      <c r="X6221" s="16">
        <f>IFERROR(IF(datos_arg[[#This Row],[Moneda]]="USD",datos_arg[[#This Row],[Monto]],datos_arg[[#This Row],[Monto]]/datos_arg[[#This Row],[TC]]),0)</f>
        <v>25.274725274725274</v>
      </c>
      <c r="Y6221" s="14"/>
    </row>
    <row r="6222" spans="1:25" ht="15" customHeight="1" x14ac:dyDescent="0.25">
      <c r="A6222" s="14">
        <f t="shared" si="97"/>
        <v>6219</v>
      </c>
      <c r="B6222" s="1">
        <v>44405</v>
      </c>
      <c r="C6222" s="18">
        <f>+YEAR(datos_arg[[#This Row],[Fecha]])</f>
        <v>2021</v>
      </c>
      <c r="D6222" s="18">
        <f>+MONTH(datos_arg[[#This Row],[Fecha]])</f>
        <v>7</v>
      </c>
      <c r="E6222" s="14" t="s">
        <v>1015</v>
      </c>
      <c r="F6222" s="14" t="s">
        <v>403</v>
      </c>
      <c r="G6222" s="14" t="s">
        <v>5383</v>
      </c>
      <c r="H6222" s="14" t="s">
        <v>6646</v>
      </c>
      <c r="I6222" s="14" t="s">
        <v>6775</v>
      </c>
      <c r="J6222" s="14" t="s">
        <v>425</v>
      </c>
      <c r="K6222" s="14" t="s">
        <v>420</v>
      </c>
      <c r="L6222" s="14" t="s">
        <v>422</v>
      </c>
      <c r="M6222" s="14" t="s">
        <v>758</v>
      </c>
      <c r="N6222" s="14" t="s">
        <v>100</v>
      </c>
      <c r="O6222" s="14" t="s">
        <v>7743</v>
      </c>
      <c r="P6222" s="14" t="s">
        <v>7747</v>
      </c>
      <c r="Q6222" s="14">
        <v>1</v>
      </c>
      <c r="R6222" s="14" t="s">
        <v>5383</v>
      </c>
      <c r="S6222" s="14" t="s">
        <v>439</v>
      </c>
      <c r="T6222" s="35">
        <v>636.13</v>
      </c>
      <c r="U6222" s="14" t="s">
        <v>4</v>
      </c>
      <c r="V6222" s="14">
        <v>182</v>
      </c>
      <c r="W6222" s="16">
        <f>+IF(datos_arg[[#This Row],[Moneda]]="ARS",datos_arg[[#This Row],[Monto]],datos_arg[[#This Row],[Monto]]*datos_arg[[#This Row],[TC]])</f>
        <v>636.13</v>
      </c>
      <c r="X6222" s="16">
        <f>IFERROR(IF(datos_arg[[#This Row],[Moneda]]="USD",datos_arg[[#This Row],[Monto]],datos_arg[[#This Row],[Monto]]/datos_arg[[#This Row],[TC]]),0)</f>
        <v>3.4952197802197804</v>
      </c>
      <c r="Y6222" s="14"/>
    </row>
    <row r="6223" spans="1:25" ht="15" customHeight="1" x14ac:dyDescent="0.25">
      <c r="A6223" s="14">
        <f t="shared" si="97"/>
        <v>6220</v>
      </c>
      <c r="B6223" s="1">
        <v>44405</v>
      </c>
      <c r="C6223" s="18">
        <f>+YEAR(datos_arg[[#This Row],[Fecha]])</f>
        <v>2021</v>
      </c>
      <c r="D6223" s="18">
        <f>+MONTH(datos_arg[[#This Row],[Fecha]])</f>
        <v>7</v>
      </c>
      <c r="E6223" s="14" t="s">
        <v>1015</v>
      </c>
      <c r="F6223" s="14" t="s">
        <v>403</v>
      </c>
      <c r="G6223" s="14" t="s">
        <v>5383</v>
      </c>
      <c r="H6223" s="14" t="s">
        <v>6646</v>
      </c>
      <c r="I6223" s="14" t="s">
        <v>6775</v>
      </c>
      <c r="J6223" s="14" t="s">
        <v>425</v>
      </c>
      <c r="K6223" s="14" t="s">
        <v>420</v>
      </c>
      <c r="L6223" s="14" t="s">
        <v>422</v>
      </c>
      <c r="M6223" s="14" t="s">
        <v>758</v>
      </c>
      <c r="N6223" s="14" t="s">
        <v>100</v>
      </c>
      <c r="O6223" s="14" t="s">
        <v>7744</v>
      </c>
      <c r="P6223" s="14" t="s">
        <v>7747</v>
      </c>
      <c r="Q6223" s="14">
        <v>1</v>
      </c>
      <c r="R6223" s="14" t="s">
        <v>5383</v>
      </c>
      <c r="S6223" s="14" t="s">
        <v>439</v>
      </c>
      <c r="T6223" s="35">
        <v>2722.2200000000003</v>
      </c>
      <c r="U6223" s="14" t="s">
        <v>4</v>
      </c>
      <c r="V6223" s="14">
        <v>182</v>
      </c>
      <c r="W6223" s="16">
        <f>+IF(datos_arg[[#This Row],[Moneda]]="ARS",datos_arg[[#This Row],[Monto]],datos_arg[[#This Row],[Monto]]*datos_arg[[#This Row],[TC]])</f>
        <v>2722.2200000000003</v>
      </c>
      <c r="X6223" s="16">
        <f>IFERROR(IF(datos_arg[[#This Row],[Moneda]]="USD",datos_arg[[#This Row],[Monto]],datos_arg[[#This Row],[Monto]]/datos_arg[[#This Row],[TC]]),0)</f>
        <v>14.957252747252749</v>
      </c>
      <c r="Y6223" s="14"/>
    </row>
    <row r="6224" spans="1:25" ht="15" customHeight="1" x14ac:dyDescent="0.25">
      <c r="A6224" s="14">
        <f t="shared" si="97"/>
        <v>6221</v>
      </c>
      <c r="B6224" s="1">
        <v>44405</v>
      </c>
      <c r="C6224" s="18">
        <f>+YEAR(datos_arg[[#This Row],[Fecha]])</f>
        <v>2021</v>
      </c>
      <c r="D6224" s="18">
        <f>+MONTH(datos_arg[[#This Row],[Fecha]])</f>
        <v>7</v>
      </c>
      <c r="E6224" s="14" t="s">
        <v>1015</v>
      </c>
      <c r="F6224" s="14" t="s">
        <v>403</v>
      </c>
      <c r="G6224" s="14" t="s">
        <v>5383</v>
      </c>
      <c r="H6224" s="14" t="s">
        <v>6646</v>
      </c>
      <c r="I6224" s="14" t="s">
        <v>6775</v>
      </c>
      <c r="J6224" s="14" t="s">
        <v>425</v>
      </c>
      <c r="K6224" s="14" t="s">
        <v>420</v>
      </c>
      <c r="L6224" s="14" t="s">
        <v>422</v>
      </c>
      <c r="M6224" s="14" t="s">
        <v>758</v>
      </c>
      <c r="N6224" s="14" t="s">
        <v>100</v>
      </c>
      <c r="O6224" s="14" t="s">
        <v>7745</v>
      </c>
      <c r="P6224" s="14" t="s">
        <v>7747</v>
      </c>
      <c r="Q6224" s="14">
        <v>1</v>
      </c>
      <c r="R6224" s="14" t="s">
        <v>5383</v>
      </c>
      <c r="S6224" s="14" t="s">
        <v>439</v>
      </c>
      <c r="T6224" s="35">
        <v>3572.73</v>
      </c>
      <c r="U6224" s="14" t="s">
        <v>4</v>
      </c>
      <c r="V6224" s="14">
        <v>182</v>
      </c>
      <c r="W6224" s="16">
        <f>+IF(datos_arg[[#This Row],[Moneda]]="ARS",datos_arg[[#This Row],[Monto]],datos_arg[[#This Row],[Monto]]*datos_arg[[#This Row],[TC]])</f>
        <v>3572.73</v>
      </c>
      <c r="X6224" s="16">
        <f>IFERROR(IF(datos_arg[[#This Row],[Moneda]]="USD",datos_arg[[#This Row],[Monto]],datos_arg[[#This Row],[Monto]]/datos_arg[[#This Row],[TC]]),0)</f>
        <v>19.630384615384614</v>
      </c>
      <c r="Y6224" s="14"/>
    </row>
    <row r="6225" spans="1:25" ht="15" customHeight="1" x14ac:dyDescent="0.25">
      <c r="A6225" s="14">
        <f t="shared" si="97"/>
        <v>6222</v>
      </c>
      <c r="B6225" s="1">
        <v>44405</v>
      </c>
      <c r="C6225" s="18">
        <f>+YEAR(datos_arg[[#This Row],[Fecha]])</f>
        <v>2021</v>
      </c>
      <c r="D6225" s="18">
        <f>+MONTH(datos_arg[[#This Row],[Fecha]])</f>
        <v>7</v>
      </c>
      <c r="E6225" s="14" t="s">
        <v>1015</v>
      </c>
      <c r="F6225" s="14" t="s">
        <v>403</v>
      </c>
      <c r="G6225" s="14" t="s">
        <v>5383</v>
      </c>
      <c r="H6225" s="14" t="s">
        <v>6646</v>
      </c>
      <c r="I6225" s="14" t="s">
        <v>6775</v>
      </c>
      <c r="J6225" s="14" t="s">
        <v>425</v>
      </c>
      <c r="K6225" s="14" t="s">
        <v>420</v>
      </c>
      <c r="L6225" s="14" t="s">
        <v>422</v>
      </c>
      <c r="M6225" s="14" t="s">
        <v>758</v>
      </c>
      <c r="N6225" s="14" t="s">
        <v>100</v>
      </c>
      <c r="O6225" s="14" t="s">
        <v>7746</v>
      </c>
      <c r="P6225" s="14" t="s">
        <v>7747</v>
      </c>
      <c r="Q6225" s="14">
        <v>1</v>
      </c>
      <c r="R6225" s="14" t="s">
        <v>5383</v>
      </c>
      <c r="S6225" s="14" t="s">
        <v>439</v>
      </c>
      <c r="T6225" s="35">
        <v>862.39</v>
      </c>
      <c r="U6225" s="14" t="s">
        <v>4</v>
      </c>
      <c r="V6225" s="14">
        <v>182</v>
      </c>
      <c r="W6225" s="16">
        <f>+IF(datos_arg[[#This Row],[Moneda]]="ARS",datos_arg[[#This Row],[Monto]],datos_arg[[#This Row],[Monto]]*datos_arg[[#This Row],[TC]])</f>
        <v>862.39</v>
      </c>
      <c r="X6225" s="16">
        <f>IFERROR(IF(datos_arg[[#This Row],[Moneda]]="USD",datos_arg[[#This Row],[Monto]],datos_arg[[#This Row],[Monto]]/datos_arg[[#This Row],[TC]]),0)</f>
        <v>4.7384065934065935</v>
      </c>
      <c r="Y6225" s="14"/>
    </row>
    <row r="6226" spans="1:25" ht="15" customHeight="1" x14ac:dyDescent="0.25">
      <c r="A6226" s="14">
        <f t="shared" si="97"/>
        <v>6223</v>
      </c>
      <c r="B6226" s="1">
        <v>44405</v>
      </c>
      <c r="C6226" s="18">
        <f>+YEAR(datos_arg[[#This Row],[Fecha]])</f>
        <v>2021</v>
      </c>
      <c r="D6226" s="18">
        <f>+MONTH(datos_arg[[#This Row],[Fecha]])</f>
        <v>7</v>
      </c>
      <c r="E6226" s="14" t="s">
        <v>617</v>
      </c>
      <c r="F6226" s="14" t="s">
        <v>5384</v>
      </c>
      <c r="G6226" s="14"/>
      <c r="H6226" s="14" t="s">
        <v>6649</v>
      </c>
      <c r="I6226" s="14" t="s">
        <v>8045</v>
      </c>
      <c r="J6226" s="14" t="s">
        <v>761</v>
      </c>
      <c r="K6226" s="14" t="s">
        <v>420</v>
      </c>
      <c r="L6226" s="14" t="s">
        <v>422</v>
      </c>
      <c r="M6226" s="14" t="s">
        <v>7748</v>
      </c>
      <c r="N6226" s="14" t="s">
        <v>100</v>
      </c>
      <c r="O6226" s="14" t="s">
        <v>7753</v>
      </c>
      <c r="P6226" s="14" t="s">
        <v>7770</v>
      </c>
      <c r="Q6226" s="14">
        <v>2</v>
      </c>
      <c r="R6226" s="14" t="s">
        <v>5384</v>
      </c>
      <c r="S6226" s="14" t="s">
        <v>439</v>
      </c>
      <c r="T6226" s="35">
        <v>753.2</v>
      </c>
      <c r="U6226" s="14" t="s">
        <v>4</v>
      </c>
      <c r="V6226" s="14">
        <v>182</v>
      </c>
      <c r="W6226" s="16">
        <f>+IF(datos_arg[[#This Row],[Moneda]]="ARS",datos_arg[[#This Row],[Monto]],datos_arg[[#This Row],[Monto]]*datos_arg[[#This Row],[TC]])</f>
        <v>753.2</v>
      </c>
      <c r="X6226" s="16">
        <f>IFERROR(IF(datos_arg[[#This Row],[Moneda]]="USD",datos_arg[[#This Row],[Monto]],datos_arg[[#This Row],[Monto]]/datos_arg[[#This Row],[TC]]),0)</f>
        <v>4.1384615384615389</v>
      </c>
      <c r="Y6226" s="14"/>
    </row>
    <row r="6227" spans="1:25" ht="15" customHeight="1" x14ac:dyDescent="0.25">
      <c r="A6227" s="14">
        <f t="shared" si="97"/>
        <v>6224</v>
      </c>
      <c r="B6227" s="1">
        <v>44405</v>
      </c>
      <c r="C6227" s="18">
        <f>+YEAR(datos_arg[[#This Row],[Fecha]])</f>
        <v>2021</v>
      </c>
      <c r="D6227" s="18">
        <f>+MONTH(datos_arg[[#This Row],[Fecha]])</f>
        <v>7</v>
      </c>
      <c r="E6227" s="14" t="s">
        <v>617</v>
      </c>
      <c r="F6227" s="14" t="s">
        <v>5384</v>
      </c>
      <c r="G6227" s="14"/>
      <c r="H6227" s="14" t="s">
        <v>6649</v>
      </c>
      <c r="I6227" s="14" t="s">
        <v>8045</v>
      </c>
      <c r="J6227" s="14" t="s">
        <v>761</v>
      </c>
      <c r="K6227" s="14" t="s">
        <v>420</v>
      </c>
      <c r="L6227" s="14" t="s">
        <v>422</v>
      </c>
      <c r="M6227" s="14" t="s">
        <v>7749</v>
      </c>
      <c r="N6227" s="14" t="s">
        <v>100</v>
      </c>
      <c r="O6227" s="14" t="s">
        <v>7754</v>
      </c>
      <c r="P6227" s="14" t="s">
        <v>7770</v>
      </c>
      <c r="Q6227" s="14">
        <v>1</v>
      </c>
      <c r="R6227" s="14" t="s">
        <v>5384</v>
      </c>
      <c r="S6227" s="14" t="s">
        <v>439</v>
      </c>
      <c r="T6227" s="35">
        <v>263.11</v>
      </c>
      <c r="U6227" s="14" t="s">
        <v>4</v>
      </c>
      <c r="V6227" s="14">
        <v>182</v>
      </c>
      <c r="W6227" s="16">
        <f>+IF(datos_arg[[#This Row],[Moneda]]="ARS",datos_arg[[#This Row],[Monto]],datos_arg[[#This Row],[Monto]]*datos_arg[[#This Row],[TC]])</f>
        <v>263.11</v>
      </c>
      <c r="X6227" s="16">
        <f>IFERROR(IF(datos_arg[[#This Row],[Moneda]]="USD",datos_arg[[#This Row],[Monto]],datos_arg[[#This Row],[Monto]]/datos_arg[[#This Row],[TC]]),0)</f>
        <v>1.4456593406593408</v>
      </c>
      <c r="Y6227" s="14"/>
    </row>
    <row r="6228" spans="1:25" ht="15" customHeight="1" x14ac:dyDescent="0.25">
      <c r="A6228" s="14">
        <f t="shared" si="97"/>
        <v>6225</v>
      </c>
      <c r="B6228" s="1">
        <v>44405</v>
      </c>
      <c r="C6228" s="18">
        <f>+YEAR(datos_arg[[#This Row],[Fecha]])</f>
        <v>2021</v>
      </c>
      <c r="D6228" s="18">
        <f>+MONTH(datos_arg[[#This Row],[Fecha]])</f>
        <v>7</v>
      </c>
      <c r="E6228" s="14" t="s">
        <v>1015</v>
      </c>
      <c r="F6228" s="14" t="s">
        <v>403</v>
      </c>
      <c r="G6228" s="14" t="s">
        <v>5383</v>
      </c>
      <c r="H6228" s="14" t="s">
        <v>6649</v>
      </c>
      <c r="I6228" s="14" t="s">
        <v>8045</v>
      </c>
      <c r="J6228" s="14" t="s">
        <v>761</v>
      </c>
      <c r="K6228" s="14" t="s">
        <v>420</v>
      </c>
      <c r="L6228" s="14" t="s">
        <v>422</v>
      </c>
      <c r="M6228" s="14" t="s">
        <v>1526</v>
      </c>
      <c r="N6228" s="14" t="s">
        <v>100</v>
      </c>
      <c r="O6228" s="14" t="s">
        <v>7755</v>
      </c>
      <c r="P6228" s="14" t="s">
        <v>7770</v>
      </c>
      <c r="Q6228" s="14">
        <v>1</v>
      </c>
      <c r="R6228" s="14" t="s">
        <v>5383</v>
      </c>
      <c r="S6228" s="14" t="s">
        <v>439</v>
      </c>
      <c r="T6228" s="35">
        <v>237</v>
      </c>
      <c r="U6228" s="14" t="s">
        <v>4</v>
      </c>
      <c r="V6228" s="14">
        <v>182</v>
      </c>
      <c r="W6228" s="16">
        <f>+IF(datos_arg[[#This Row],[Moneda]]="ARS",datos_arg[[#This Row],[Monto]],datos_arg[[#This Row],[Monto]]*datos_arg[[#This Row],[TC]])</f>
        <v>237</v>
      </c>
      <c r="X6228" s="16">
        <f>IFERROR(IF(datos_arg[[#This Row],[Moneda]]="USD",datos_arg[[#This Row],[Monto]],datos_arg[[#This Row],[Monto]]/datos_arg[[#This Row],[TC]]),0)</f>
        <v>1.3021978021978022</v>
      </c>
      <c r="Y6228" s="14"/>
    </row>
    <row r="6229" spans="1:25" ht="15" customHeight="1" x14ac:dyDescent="0.25">
      <c r="A6229" s="14">
        <f t="shared" si="97"/>
        <v>6226</v>
      </c>
      <c r="B6229" s="1">
        <v>44405</v>
      </c>
      <c r="C6229" s="18">
        <f>+YEAR(datos_arg[[#This Row],[Fecha]])</f>
        <v>2021</v>
      </c>
      <c r="D6229" s="18">
        <f>+MONTH(datos_arg[[#This Row],[Fecha]])</f>
        <v>7</v>
      </c>
      <c r="E6229" s="14" t="s">
        <v>1015</v>
      </c>
      <c r="F6229" s="14" t="s">
        <v>403</v>
      </c>
      <c r="G6229" s="14" t="s">
        <v>5383</v>
      </c>
      <c r="H6229" s="14" t="s">
        <v>6649</v>
      </c>
      <c r="I6229" s="14" t="s">
        <v>8045</v>
      </c>
      <c r="J6229" s="14" t="s">
        <v>761</v>
      </c>
      <c r="K6229" s="14" t="s">
        <v>420</v>
      </c>
      <c r="L6229" s="14" t="s">
        <v>422</v>
      </c>
      <c r="M6229" s="14" t="s">
        <v>1526</v>
      </c>
      <c r="N6229" s="14" t="s">
        <v>100</v>
      </c>
      <c r="O6229" s="14" t="s">
        <v>7756</v>
      </c>
      <c r="P6229" s="14" t="s">
        <v>7770</v>
      </c>
      <c r="Q6229" s="14">
        <v>1</v>
      </c>
      <c r="R6229" s="14" t="s">
        <v>5383</v>
      </c>
      <c r="S6229" s="14" t="s">
        <v>439</v>
      </c>
      <c r="T6229" s="35">
        <v>250</v>
      </c>
      <c r="U6229" s="14" t="s">
        <v>4</v>
      </c>
      <c r="V6229" s="14">
        <v>182</v>
      </c>
      <c r="W6229" s="16">
        <f>+IF(datos_arg[[#This Row],[Moneda]]="ARS",datos_arg[[#This Row],[Monto]],datos_arg[[#This Row],[Monto]]*datos_arg[[#This Row],[TC]])</f>
        <v>250</v>
      </c>
      <c r="X6229" s="16">
        <f>IFERROR(IF(datos_arg[[#This Row],[Moneda]]="USD",datos_arg[[#This Row],[Monto]],datos_arg[[#This Row],[Monto]]/datos_arg[[#This Row],[TC]]),0)</f>
        <v>1.3736263736263736</v>
      </c>
      <c r="Y6229" s="14"/>
    </row>
    <row r="6230" spans="1:25" ht="15" customHeight="1" x14ac:dyDescent="0.25">
      <c r="A6230" s="14">
        <f t="shared" si="97"/>
        <v>6227</v>
      </c>
      <c r="B6230" s="1">
        <v>44405</v>
      </c>
      <c r="C6230" s="18">
        <f>+YEAR(datos_arg[[#This Row],[Fecha]])</f>
        <v>2021</v>
      </c>
      <c r="D6230" s="18">
        <f>+MONTH(datos_arg[[#This Row],[Fecha]])</f>
        <v>7</v>
      </c>
      <c r="E6230" s="14" t="s">
        <v>1015</v>
      </c>
      <c r="F6230" s="14" t="s">
        <v>403</v>
      </c>
      <c r="G6230" s="14" t="s">
        <v>5383</v>
      </c>
      <c r="H6230" s="14" t="s">
        <v>6649</v>
      </c>
      <c r="I6230" s="14" t="s">
        <v>8045</v>
      </c>
      <c r="J6230" s="14" t="s">
        <v>761</v>
      </c>
      <c r="K6230" s="14" t="s">
        <v>420</v>
      </c>
      <c r="L6230" s="14" t="s">
        <v>422</v>
      </c>
      <c r="M6230" s="14" t="s">
        <v>1526</v>
      </c>
      <c r="N6230" s="14" t="s">
        <v>100</v>
      </c>
      <c r="O6230" s="14" t="s">
        <v>7757</v>
      </c>
      <c r="P6230" s="14" t="s">
        <v>7770</v>
      </c>
      <c r="Q6230" s="14">
        <v>1</v>
      </c>
      <c r="R6230" s="14" t="s">
        <v>5383</v>
      </c>
      <c r="S6230" s="14" t="s">
        <v>439</v>
      </c>
      <c r="T6230" s="35">
        <v>299.60000000000002</v>
      </c>
      <c r="U6230" s="14" t="s">
        <v>4</v>
      </c>
      <c r="V6230" s="14">
        <v>182</v>
      </c>
      <c r="W6230" s="16">
        <f>+IF(datos_arg[[#This Row],[Moneda]]="ARS",datos_arg[[#This Row],[Monto]],datos_arg[[#This Row],[Monto]]*datos_arg[[#This Row],[TC]])</f>
        <v>299.60000000000002</v>
      </c>
      <c r="X6230" s="16">
        <f>IFERROR(IF(datos_arg[[#This Row],[Moneda]]="USD",datos_arg[[#This Row],[Monto]],datos_arg[[#This Row],[Monto]]/datos_arg[[#This Row],[TC]]),0)</f>
        <v>1.6461538461538463</v>
      </c>
      <c r="Y6230" s="14"/>
    </row>
    <row r="6231" spans="1:25" ht="15" customHeight="1" x14ac:dyDescent="0.25">
      <c r="A6231" s="14">
        <f t="shared" si="97"/>
        <v>6228</v>
      </c>
      <c r="B6231" s="1">
        <v>44405</v>
      </c>
      <c r="C6231" s="18">
        <f>+YEAR(datos_arg[[#This Row],[Fecha]])</f>
        <v>2021</v>
      </c>
      <c r="D6231" s="18">
        <f>+MONTH(datos_arg[[#This Row],[Fecha]])</f>
        <v>7</v>
      </c>
      <c r="E6231" s="14" t="s">
        <v>617</v>
      </c>
      <c r="F6231" s="14" t="s">
        <v>5384</v>
      </c>
      <c r="G6231" s="14"/>
      <c r="H6231" s="14" t="s">
        <v>6649</v>
      </c>
      <c r="I6231" s="14" t="s">
        <v>8045</v>
      </c>
      <c r="J6231" s="14" t="s">
        <v>761</v>
      </c>
      <c r="K6231" s="14" t="s">
        <v>420</v>
      </c>
      <c r="L6231" s="14" t="s">
        <v>422</v>
      </c>
      <c r="M6231" s="14" t="s">
        <v>533</v>
      </c>
      <c r="N6231" s="14" t="s">
        <v>100</v>
      </c>
      <c r="O6231" s="14" t="s">
        <v>7758</v>
      </c>
      <c r="P6231" s="6" t="s">
        <v>7770</v>
      </c>
      <c r="Q6231" s="14">
        <v>1</v>
      </c>
      <c r="R6231" s="14" t="s">
        <v>5384</v>
      </c>
      <c r="S6231" s="14" t="s">
        <v>439</v>
      </c>
      <c r="T6231" s="35">
        <v>262.5</v>
      </c>
      <c r="U6231" s="14" t="s">
        <v>4</v>
      </c>
      <c r="V6231" s="14">
        <v>182</v>
      </c>
      <c r="W6231" s="16">
        <f>+IF(datos_arg[[#This Row],[Moneda]]="ARS",datos_arg[[#This Row],[Monto]],datos_arg[[#This Row],[Monto]]*datos_arg[[#This Row],[TC]])</f>
        <v>262.5</v>
      </c>
      <c r="X6231" s="16">
        <f>IFERROR(IF(datos_arg[[#This Row],[Moneda]]="USD",datos_arg[[#This Row],[Monto]],datos_arg[[#This Row],[Monto]]/datos_arg[[#This Row],[TC]]),0)</f>
        <v>1.4423076923076923</v>
      </c>
      <c r="Y6231" s="14"/>
    </row>
    <row r="6232" spans="1:25" ht="15" customHeight="1" x14ac:dyDescent="0.25">
      <c r="A6232" s="14">
        <f t="shared" si="97"/>
        <v>6229</v>
      </c>
      <c r="B6232" s="1">
        <v>44405</v>
      </c>
      <c r="C6232" s="18">
        <f>+YEAR(datos_arg[[#This Row],[Fecha]])</f>
        <v>2021</v>
      </c>
      <c r="D6232" s="18">
        <f>+MONTH(datos_arg[[#This Row],[Fecha]])</f>
        <v>7</v>
      </c>
      <c r="E6232" s="14" t="s">
        <v>617</v>
      </c>
      <c r="F6232" s="14" t="s">
        <v>5384</v>
      </c>
      <c r="G6232" s="14"/>
      <c r="H6232" s="14" t="s">
        <v>6649</v>
      </c>
      <c r="I6232" s="14" t="s">
        <v>8045</v>
      </c>
      <c r="J6232" s="14" t="s">
        <v>761</v>
      </c>
      <c r="K6232" s="14" t="s">
        <v>420</v>
      </c>
      <c r="L6232" s="14" t="s">
        <v>422</v>
      </c>
      <c r="M6232" s="14" t="s">
        <v>7750</v>
      </c>
      <c r="N6232" s="14" t="s">
        <v>100</v>
      </c>
      <c r="O6232" s="14" t="s">
        <v>7759</v>
      </c>
      <c r="P6232" s="14" t="s">
        <v>7770</v>
      </c>
      <c r="Q6232" s="14">
        <v>1</v>
      </c>
      <c r="R6232" s="14" t="s">
        <v>5384</v>
      </c>
      <c r="S6232" s="14" t="s">
        <v>439</v>
      </c>
      <c r="T6232" s="35">
        <v>184.9</v>
      </c>
      <c r="U6232" s="14" t="s">
        <v>4</v>
      </c>
      <c r="V6232" s="14">
        <v>182</v>
      </c>
      <c r="W6232" s="16">
        <f>+IF(datos_arg[[#This Row],[Moneda]]="ARS",datos_arg[[#This Row],[Monto]],datos_arg[[#This Row],[Monto]]*datos_arg[[#This Row],[TC]])</f>
        <v>184.9</v>
      </c>
      <c r="X6232" s="16">
        <f>IFERROR(IF(datos_arg[[#This Row],[Moneda]]="USD",datos_arg[[#This Row],[Monto]],datos_arg[[#This Row],[Monto]]/datos_arg[[#This Row],[TC]]),0)</f>
        <v>1.0159340659340659</v>
      </c>
      <c r="Y6232" s="14"/>
    </row>
    <row r="6233" spans="1:25" ht="15" customHeight="1" x14ac:dyDescent="0.25">
      <c r="A6233" s="14">
        <f t="shared" si="97"/>
        <v>6230</v>
      </c>
      <c r="B6233" s="1">
        <v>44405</v>
      </c>
      <c r="C6233" s="18">
        <f>+YEAR(datos_arg[[#This Row],[Fecha]])</f>
        <v>2021</v>
      </c>
      <c r="D6233" s="18">
        <f>+MONTH(datos_arg[[#This Row],[Fecha]])</f>
        <v>7</v>
      </c>
      <c r="E6233" s="14" t="s">
        <v>617</v>
      </c>
      <c r="F6233" s="14" t="s">
        <v>5384</v>
      </c>
      <c r="G6233" s="14"/>
      <c r="H6233" s="14" t="s">
        <v>6649</v>
      </c>
      <c r="I6233" s="14" t="s">
        <v>8045</v>
      </c>
      <c r="J6233" s="14" t="s">
        <v>761</v>
      </c>
      <c r="K6233" s="14" t="s">
        <v>420</v>
      </c>
      <c r="L6233" s="14" t="s">
        <v>422</v>
      </c>
      <c r="M6233" s="14" t="s">
        <v>805</v>
      </c>
      <c r="N6233" s="14" t="s">
        <v>100</v>
      </c>
      <c r="O6233" s="14" t="s">
        <v>7760</v>
      </c>
      <c r="P6233" s="14" t="s">
        <v>7770</v>
      </c>
      <c r="Q6233" s="14">
        <v>3</v>
      </c>
      <c r="R6233" s="14" t="s">
        <v>5384</v>
      </c>
      <c r="S6233" s="14" t="s">
        <v>439</v>
      </c>
      <c r="T6233" s="35">
        <v>1029</v>
      </c>
      <c r="U6233" s="14" t="s">
        <v>4</v>
      </c>
      <c r="V6233" s="14">
        <v>182</v>
      </c>
      <c r="W6233" s="16">
        <f>+IF(datos_arg[[#This Row],[Moneda]]="ARS",datos_arg[[#This Row],[Monto]],datos_arg[[#This Row],[Monto]]*datos_arg[[#This Row],[TC]])</f>
        <v>1029</v>
      </c>
      <c r="X6233" s="16">
        <f>IFERROR(IF(datos_arg[[#This Row],[Moneda]]="USD",datos_arg[[#This Row],[Monto]],datos_arg[[#This Row],[Monto]]/datos_arg[[#This Row],[TC]]),0)</f>
        <v>5.6538461538461542</v>
      </c>
      <c r="Y6233" s="14"/>
    </row>
    <row r="6234" spans="1:25" ht="15" customHeight="1" x14ac:dyDescent="0.25">
      <c r="A6234" s="14">
        <f t="shared" si="97"/>
        <v>6231</v>
      </c>
      <c r="B6234" s="1">
        <v>44405</v>
      </c>
      <c r="C6234" s="18">
        <f>+YEAR(datos_arg[[#This Row],[Fecha]])</f>
        <v>2021</v>
      </c>
      <c r="D6234" s="18">
        <f>+MONTH(datos_arg[[#This Row],[Fecha]])</f>
        <v>7</v>
      </c>
      <c r="E6234" s="14" t="s">
        <v>617</v>
      </c>
      <c r="F6234" s="14" t="s">
        <v>5384</v>
      </c>
      <c r="G6234" s="14"/>
      <c r="H6234" s="14" t="s">
        <v>6649</v>
      </c>
      <c r="I6234" s="14" t="s">
        <v>8045</v>
      </c>
      <c r="J6234" s="14" t="s">
        <v>761</v>
      </c>
      <c r="K6234" s="14" t="s">
        <v>420</v>
      </c>
      <c r="L6234" s="14" t="s">
        <v>422</v>
      </c>
      <c r="M6234" s="14" t="s">
        <v>3851</v>
      </c>
      <c r="N6234" s="14" t="s">
        <v>100</v>
      </c>
      <c r="O6234" s="14" t="s">
        <v>7761</v>
      </c>
      <c r="P6234" s="14" t="s">
        <v>7770</v>
      </c>
      <c r="Q6234" s="14">
        <v>2</v>
      </c>
      <c r="R6234" s="14" t="s">
        <v>5384</v>
      </c>
      <c r="S6234" s="14" t="s">
        <v>439</v>
      </c>
      <c r="T6234" s="35">
        <v>505.88</v>
      </c>
      <c r="U6234" s="14" t="s">
        <v>4</v>
      </c>
      <c r="V6234" s="14">
        <v>182</v>
      </c>
      <c r="W6234" s="16">
        <f>+IF(datos_arg[[#This Row],[Moneda]]="ARS",datos_arg[[#This Row],[Monto]],datos_arg[[#This Row],[Monto]]*datos_arg[[#This Row],[TC]])</f>
        <v>505.88</v>
      </c>
      <c r="X6234" s="16">
        <f>IFERROR(IF(datos_arg[[#This Row],[Moneda]]="USD",datos_arg[[#This Row],[Monto]],datos_arg[[#This Row],[Monto]]/datos_arg[[#This Row],[TC]]),0)</f>
        <v>2.7795604395604396</v>
      </c>
      <c r="Y6234" s="14"/>
    </row>
    <row r="6235" spans="1:25" ht="15" customHeight="1" x14ac:dyDescent="0.25">
      <c r="A6235" s="14">
        <f t="shared" si="97"/>
        <v>6232</v>
      </c>
      <c r="B6235" s="1">
        <v>44405</v>
      </c>
      <c r="C6235" s="18">
        <f>+YEAR(datos_arg[[#This Row],[Fecha]])</f>
        <v>2021</v>
      </c>
      <c r="D6235" s="18">
        <f>+MONTH(datos_arg[[#This Row],[Fecha]])</f>
        <v>7</v>
      </c>
      <c r="E6235" s="14" t="s">
        <v>617</v>
      </c>
      <c r="F6235" s="14" t="s">
        <v>5384</v>
      </c>
      <c r="G6235" s="14"/>
      <c r="H6235" s="14" t="s">
        <v>6649</v>
      </c>
      <c r="I6235" s="14" t="s">
        <v>8045</v>
      </c>
      <c r="J6235" s="14" t="s">
        <v>761</v>
      </c>
      <c r="K6235" s="14" t="s">
        <v>420</v>
      </c>
      <c r="L6235" s="14" t="s">
        <v>422</v>
      </c>
      <c r="M6235" s="14" t="s">
        <v>7751</v>
      </c>
      <c r="N6235" s="14" t="s">
        <v>100</v>
      </c>
      <c r="O6235" s="14" t="s">
        <v>7762</v>
      </c>
      <c r="P6235" s="14" t="s">
        <v>7770</v>
      </c>
      <c r="Q6235" s="14">
        <v>1</v>
      </c>
      <c r="R6235" s="14" t="s">
        <v>5384</v>
      </c>
      <c r="S6235" s="14" t="s">
        <v>439</v>
      </c>
      <c r="T6235" s="35">
        <v>637.92999999999995</v>
      </c>
      <c r="U6235" s="14" t="s">
        <v>4</v>
      </c>
      <c r="V6235" s="14">
        <v>182</v>
      </c>
      <c r="W6235" s="16">
        <f>+IF(datos_arg[[#This Row],[Moneda]]="ARS",datos_arg[[#This Row],[Monto]],datos_arg[[#This Row],[Monto]]*datos_arg[[#This Row],[TC]])</f>
        <v>637.92999999999995</v>
      </c>
      <c r="X6235" s="16">
        <f>IFERROR(IF(datos_arg[[#This Row],[Moneda]]="USD",datos_arg[[#This Row],[Monto]],datos_arg[[#This Row],[Monto]]/datos_arg[[#This Row],[TC]]),0)</f>
        <v>3.5051098901098898</v>
      </c>
      <c r="Y6235" s="14"/>
    </row>
    <row r="6236" spans="1:25" ht="15" customHeight="1" x14ac:dyDescent="0.25">
      <c r="A6236" s="14">
        <f t="shared" si="97"/>
        <v>6233</v>
      </c>
      <c r="B6236" s="1">
        <v>44405</v>
      </c>
      <c r="C6236" s="18">
        <f>+YEAR(datos_arg[[#This Row],[Fecha]])</f>
        <v>2021</v>
      </c>
      <c r="D6236" s="18">
        <f>+MONTH(datos_arg[[#This Row],[Fecha]])</f>
        <v>7</v>
      </c>
      <c r="E6236" s="14" t="s">
        <v>617</v>
      </c>
      <c r="F6236" s="14" t="s">
        <v>5384</v>
      </c>
      <c r="G6236" s="14"/>
      <c r="H6236" s="14" t="s">
        <v>6649</v>
      </c>
      <c r="I6236" s="14" t="s">
        <v>8045</v>
      </c>
      <c r="J6236" s="14" t="s">
        <v>761</v>
      </c>
      <c r="K6236" s="14" t="s">
        <v>420</v>
      </c>
      <c r="L6236" s="14" t="s">
        <v>425</v>
      </c>
      <c r="M6236" s="14" t="s">
        <v>881</v>
      </c>
      <c r="N6236" s="14" t="s">
        <v>100</v>
      </c>
      <c r="O6236" s="14" t="s">
        <v>7763</v>
      </c>
      <c r="P6236" s="14" t="s">
        <v>7770</v>
      </c>
      <c r="Q6236" s="14">
        <v>1</v>
      </c>
      <c r="R6236" s="14" t="s">
        <v>5384</v>
      </c>
      <c r="S6236" s="14" t="s">
        <v>439</v>
      </c>
      <c r="T6236" s="35">
        <v>313.95</v>
      </c>
      <c r="U6236" s="14" t="s">
        <v>4</v>
      </c>
      <c r="V6236" s="14">
        <v>182</v>
      </c>
      <c r="W6236" s="16">
        <f>+IF(datos_arg[[#This Row],[Moneda]]="ARS",datos_arg[[#This Row],[Monto]],datos_arg[[#This Row],[Monto]]*datos_arg[[#This Row],[TC]])</f>
        <v>313.95</v>
      </c>
      <c r="X6236" s="16">
        <f>IFERROR(IF(datos_arg[[#This Row],[Moneda]]="USD",datos_arg[[#This Row],[Monto]],datos_arg[[#This Row],[Monto]]/datos_arg[[#This Row],[TC]]),0)</f>
        <v>1.7249999999999999</v>
      </c>
      <c r="Y6236" s="14"/>
    </row>
    <row r="6237" spans="1:25" ht="15" customHeight="1" x14ac:dyDescent="0.25">
      <c r="A6237" s="14">
        <f t="shared" si="97"/>
        <v>6234</v>
      </c>
      <c r="B6237" s="1">
        <v>44405</v>
      </c>
      <c r="C6237" s="18">
        <f>+YEAR(datos_arg[[#This Row],[Fecha]])</f>
        <v>2021</v>
      </c>
      <c r="D6237" s="18">
        <f>+MONTH(datos_arg[[#This Row],[Fecha]])</f>
        <v>7</v>
      </c>
      <c r="E6237" s="14" t="s">
        <v>617</v>
      </c>
      <c r="F6237" s="14" t="s">
        <v>5384</v>
      </c>
      <c r="G6237" s="14"/>
      <c r="H6237" s="14" t="s">
        <v>6649</v>
      </c>
      <c r="I6237" s="14" t="s">
        <v>8045</v>
      </c>
      <c r="J6237" s="14" t="s">
        <v>761</v>
      </c>
      <c r="K6237" s="14" t="s">
        <v>420</v>
      </c>
      <c r="L6237" s="14" t="s">
        <v>422</v>
      </c>
      <c r="M6237" s="14" t="s">
        <v>915</v>
      </c>
      <c r="N6237" s="14" t="s">
        <v>100</v>
      </c>
      <c r="O6237" s="14" t="s">
        <v>7764</v>
      </c>
      <c r="P6237" s="14" t="s">
        <v>7770</v>
      </c>
      <c r="Q6237" s="14">
        <v>1</v>
      </c>
      <c r="R6237" s="14" t="s">
        <v>5384</v>
      </c>
      <c r="S6237" s="14" t="s">
        <v>439</v>
      </c>
      <c r="T6237" s="35">
        <v>1336</v>
      </c>
      <c r="U6237" s="14" t="s">
        <v>4</v>
      </c>
      <c r="V6237" s="14">
        <v>182</v>
      </c>
      <c r="W6237" s="16">
        <f>+IF(datos_arg[[#This Row],[Moneda]]="ARS",datos_arg[[#This Row],[Monto]],datos_arg[[#This Row],[Monto]]*datos_arg[[#This Row],[TC]])</f>
        <v>1336</v>
      </c>
      <c r="X6237" s="16">
        <f>IFERROR(IF(datos_arg[[#This Row],[Moneda]]="USD",datos_arg[[#This Row],[Monto]],datos_arg[[#This Row],[Monto]]/datos_arg[[#This Row],[TC]]),0)</f>
        <v>7.3406593406593403</v>
      </c>
      <c r="Y6237" s="14"/>
    </row>
    <row r="6238" spans="1:25" ht="15" customHeight="1" x14ac:dyDescent="0.25">
      <c r="A6238" s="14">
        <f t="shared" si="97"/>
        <v>6235</v>
      </c>
      <c r="B6238" s="1">
        <v>44405</v>
      </c>
      <c r="C6238" s="18">
        <f>+YEAR(datos_arg[[#This Row],[Fecha]])</f>
        <v>2021</v>
      </c>
      <c r="D6238" s="18">
        <f>+MONTH(datos_arg[[#This Row],[Fecha]])</f>
        <v>7</v>
      </c>
      <c r="E6238" s="14" t="s">
        <v>1015</v>
      </c>
      <c r="F6238" s="14" t="s">
        <v>403</v>
      </c>
      <c r="G6238" s="14" t="s">
        <v>5383</v>
      </c>
      <c r="H6238" s="14" t="s">
        <v>6649</v>
      </c>
      <c r="I6238" s="14" t="s">
        <v>8045</v>
      </c>
      <c r="J6238" s="14" t="s">
        <v>761</v>
      </c>
      <c r="K6238" s="14" t="s">
        <v>420</v>
      </c>
      <c r="L6238" s="14" t="s">
        <v>422</v>
      </c>
      <c r="M6238" s="14" t="s">
        <v>7542</v>
      </c>
      <c r="N6238" s="14" t="s">
        <v>100</v>
      </c>
      <c r="O6238" s="14" t="s">
        <v>7765</v>
      </c>
      <c r="P6238" s="14" t="s">
        <v>7770</v>
      </c>
      <c r="Q6238" s="14">
        <v>1</v>
      </c>
      <c r="R6238" s="14" t="s">
        <v>5383</v>
      </c>
      <c r="S6238" s="14" t="s">
        <v>439</v>
      </c>
      <c r="T6238" s="35">
        <v>891.45</v>
      </c>
      <c r="U6238" s="14" t="s">
        <v>4</v>
      </c>
      <c r="V6238" s="14">
        <v>182</v>
      </c>
      <c r="W6238" s="16">
        <f>+IF(datos_arg[[#This Row],[Moneda]]="ARS",datos_arg[[#This Row],[Monto]],datos_arg[[#This Row],[Monto]]*datos_arg[[#This Row],[TC]])</f>
        <v>891.45</v>
      </c>
      <c r="X6238" s="16">
        <f>IFERROR(IF(datos_arg[[#This Row],[Moneda]]="USD",datos_arg[[#This Row],[Monto]],datos_arg[[#This Row],[Monto]]/datos_arg[[#This Row],[TC]]),0)</f>
        <v>4.898076923076923</v>
      </c>
      <c r="Y6238" s="14"/>
    </row>
    <row r="6239" spans="1:25" ht="15" customHeight="1" x14ac:dyDescent="0.25">
      <c r="A6239" s="14">
        <f t="shared" si="97"/>
        <v>6236</v>
      </c>
      <c r="B6239" s="1">
        <v>44405</v>
      </c>
      <c r="C6239" s="18">
        <f>+YEAR(datos_arg[[#This Row],[Fecha]])</f>
        <v>2021</v>
      </c>
      <c r="D6239" s="18">
        <f>+MONTH(datos_arg[[#This Row],[Fecha]])</f>
        <v>7</v>
      </c>
      <c r="E6239" s="14" t="s">
        <v>617</v>
      </c>
      <c r="F6239" s="14" t="s">
        <v>5384</v>
      </c>
      <c r="G6239" s="14"/>
      <c r="H6239" s="14" t="s">
        <v>6649</v>
      </c>
      <c r="I6239" s="14" t="s">
        <v>8045</v>
      </c>
      <c r="J6239" s="14" t="s">
        <v>761</v>
      </c>
      <c r="K6239" s="14" t="s">
        <v>420</v>
      </c>
      <c r="L6239" s="14" t="s">
        <v>422</v>
      </c>
      <c r="M6239" s="14" t="s">
        <v>7752</v>
      </c>
      <c r="N6239" s="14" t="s">
        <v>100</v>
      </c>
      <c r="O6239" s="14" t="s">
        <v>7766</v>
      </c>
      <c r="P6239" s="14" t="s">
        <v>7770</v>
      </c>
      <c r="Q6239" s="14">
        <v>1</v>
      </c>
      <c r="R6239" s="14" t="s">
        <v>5384</v>
      </c>
      <c r="S6239" s="14" t="s">
        <v>439</v>
      </c>
      <c r="T6239" s="35">
        <v>359.95</v>
      </c>
      <c r="U6239" s="14" t="s">
        <v>4</v>
      </c>
      <c r="V6239" s="14">
        <v>182</v>
      </c>
      <c r="W6239" s="16">
        <f>+IF(datos_arg[[#This Row],[Moneda]]="ARS",datos_arg[[#This Row],[Monto]],datos_arg[[#This Row],[Monto]]*datos_arg[[#This Row],[TC]])</f>
        <v>359.95</v>
      </c>
      <c r="X6239" s="16">
        <f>IFERROR(IF(datos_arg[[#This Row],[Moneda]]="USD",datos_arg[[#This Row],[Monto]],datos_arg[[#This Row],[Monto]]/datos_arg[[#This Row],[TC]]),0)</f>
        <v>1.9777472527472526</v>
      </c>
      <c r="Y6239" s="14"/>
    </row>
    <row r="6240" spans="1:25" ht="15" customHeight="1" x14ac:dyDescent="0.25">
      <c r="A6240" s="14">
        <f t="shared" si="97"/>
        <v>6237</v>
      </c>
      <c r="B6240" s="1">
        <v>44405</v>
      </c>
      <c r="C6240" s="18">
        <f>+YEAR(datos_arg[[#This Row],[Fecha]])</f>
        <v>2021</v>
      </c>
      <c r="D6240" s="18">
        <f>+MONTH(datos_arg[[#This Row],[Fecha]])</f>
        <v>7</v>
      </c>
      <c r="E6240" s="14" t="s">
        <v>617</v>
      </c>
      <c r="F6240" s="14" t="s">
        <v>5384</v>
      </c>
      <c r="G6240" s="14"/>
      <c r="H6240" s="14" t="s">
        <v>6649</v>
      </c>
      <c r="I6240" s="14" t="s">
        <v>8045</v>
      </c>
      <c r="J6240" s="14" t="s">
        <v>761</v>
      </c>
      <c r="K6240" s="14" t="s">
        <v>420</v>
      </c>
      <c r="L6240" s="14" t="s">
        <v>422</v>
      </c>
      <c r="M6240" s="14" t="s">
        <v>7752</v>
      </c>
      <c r="N6240" s="14" t="s">
        <v>100</v>
      </c>
      <c r="O6240" s="14" t="s">
        <v>7767</v>
      </c>
      <c r="P6240" s="14" t="s">
        <v>7770</v>
      </c>
      <c r="Q6240" s="14">
        <v>1</v>
      </c>
      <c r="R6240" s="14" t="s">
        <v>5384</v>
      </c>
      <c r="S6240" s="14" t="s">
        <v>439</v>
      </c>
      <c r="T6240" s="35">
        <v>879.92</v>
      </c>
      <c r="U6240" s="14" t="s">
        <v>4</v>
      </c>
      <c r="V6240" s="14">
        <v>182</v>
      </c>
      <c r="W6240" s="16">
        <f>+IF(datos_arg[[#This Row],[Moneda]]="ARS",datos_arg[[#This Row],[Monto]],datos_arg[[#This Row],[Monto]]*datos_arg[[#This Row],[TC]])</f>
        <v>879.92</v>
      </c>
      <c r="X6240" s="16">
        <f>IFERROR(IF(datos_arg[[#This Row],[Moneda]]="USD",datos_arg[[#This Row],[Monto]],datos_arg[[#This Row],[Monto]]/datos_arg[[#This Row],[TC]]),0)</f>
        <v>4.8347252747252742</v>
      </c>
      <c r="Y6240" s="14"/>
    </row>
    <row r="6241" spans="1:25" ht="15" customHeight="1" x14ac:dyDescent="0.25">
      <c r="A6241" s="14">
        <f t="shared" si="97"/>
        <v>6238</v>
      </c>
      <c r="B6241" s="1">
        <v>44405</v>
      </c>
      <c r="C6241" s="18">
        <f>+YEAR(datos_arg[[#This Row],[Fecha]])</f>
        <v>2021</v>
      </c>
      <c r="D6241" s="18">
        <f>+MONTH(datos_arg[[#This Row],[Fecha]])</f>
        <v>7</v>
      </c>
      <c r="E6241" s="14" t="s">
        <v>1015</v>
      </c>
      <c r="F6241" s="14" t="s">
        <v>403</v>
      </c>
      <c r="G6241" s="14" t="s">
        <v>5383</v>
      </c>
      <c r="H6241" s="14" t="s">
        <v>6649</v>
      </c>
      <c r="I6241" s="14" t="s">
        <v>8045</v>
      </c>
      <c r="J6241" s="14" t="s">
        <v>761</v>
      </c>
      <c r="K6241" s="14" t="s">
        <v>420</v>
      </c>
      <c r="L6241" s="14" t="s">
        <v>422</v>
      </c>
      <c r="M6241" s="14" t="s">
        <v>7542</v>
      </c>
      <c r="N6241" s="14" t="s">
        <v>100</v>
      </c>
      <c r="O6241" s="14" t="s">
        <v>7768</v>
      </c>
      <c r="P6241" s="14" t="s">
        <v>7770</v>
      </c>
      <c r="Q6241" s="14">
        <v>1</v>
      </c>
      <c r="R6241" s="14" t="s">
        <v>5383</v>
      </c>
      <c r="S6241" s="14" t="s">
        <v>439</v>
      </c>
      <c r="T6241" s="35">
        <v>225.75</v>
      </c>
      <c r="U6241" s="14" t="s">
        <v>4</v>
      </c>
      <c r="V6241" s="14">
        <v>182</v>
      </c>
      <c r="W6241" s="16">
        <f>+IF(datos_arg[[#This Row],[Moneda]]="ARS",datos_arg[[#This Row],[Monto]],datos_arg[[#This Row],[Monto]]*datos_arg[[#This Row],[TC]])</f>
        <v>225.75</v>
      </c>
      <c r="X6241" s="16">
        <f>IFERROR(IF(datos_arg[[#This Row],[Moneda]]="USD",datos_arg[[#This Row],[Monto]],datos_arg[[#This Row],[Monto]]/datos_arg[[#This Row],[TC]]),0)</f>
        <v>1.2403846153846154</v>
      </c>
      <c r="Y6241" s="14"/>
    </row>
    <row r="6242" spans="1:25" ht="15" customHeight="1" x14ac:dyDescent="0.25">
      <c r="A6242" s="14">
        <f t="shared" si="97"/>
        <v>6239</v>
      </c>
      <c r="B6242" s="1">
        <v>44405</v>
      </c>
      <c r="C6242" s="18">
        <f>+YEAR(datos_arg[[#This Row],[Fecha]])</f>
        <v>2021</v>
      </c>
      <c r="D6242" s="18">
        <f>+MONTH(datos_arg[[#This Row],[Fecha]])</f>
        <v>7</v>
      </c>
      <c r="E6242" s="14" t="s">
        <v>617</v>
      </c>
      <c r="F6242" s="14" t="s">
        <v>5384</v>
      </c>
      <c r="G6242" s="14"/>
      <c r="H6242" s="14" t="s">
        <v>6649</v>
      </c>
      <c r="I6242" s="14" t="s">
        <v>8045</v>
      </c>
      <c r="J6242" s="14" t="s">
        <v>761</v>
      </c>
      <c r="K6242" s="14" t="s">
        <v>420</v>
      </c>
      <c r="L6242" s="14" t="s">
        <v>422</v>
      </c>
      <c r="M6242" s="14" t="s">
        <v>805</v>
      </c>
      <c r="N6242" s="14" t="s">
        <v>100</v>
      </c>
      <c r="O6242" s="14" t="s">
        <v>7769</v>
      </c>
      <c r="P6242" s="14" t="s">
        <v>7770</v>
      </c>
      <c r="Q6242" s="14">
        <v>1</v>
      </c>
      <c r="R6242" s="14" t="s">
        <v>5384</v>
      </c>
      <c r="S6242" s="14" t="s">
        <v>439</v>
      </c>
      <c r="T6242" s="35">
        <v>186.5</v>
      </c>
      <c r="U6242" s="14" t="s">
        <v>4</v>
      </c>
      <c r="V6242" s="14">
        <v>182</v>
      </c>
      <c r="W6242" s="16">
        <f>+IF(datos_arg[[#This Row],[Moneda]]="ARS",datos_arg[[#This Row],[Monto]],datos_arg[[#This Row],[Monto]]*datos_arg[[#This Row],[TC]])</f>
        <v>186.5</v>
      </c>
      <c r="X6242" s="16">
        <f>IFERROR(IF(datos_arg[[#This Row],[Moneda]]="USD",datos_arg[[#This Row],[Monto]],datos_arg[[#This Row],[Monto]]/datos_arg[[#This Row],[TC]]),0)</f>
        <v>1.0247252747252746</v>
      </c>
      <c r="Y6242" s="14"/>
    </row>
    <row r="6243" spans="1:25" ht="15" customHeight="1" x14ac:dyDescent="0.25">
      <c r="A6243" s="14">
        <f t="shared" si="97"/>
        <v>6240</v>
      </c>
      <c r="B6243" s="1">
        <v>44405</v>
      </c>
      <c r="C6243" s="18">
        <f>+YEAR(datos_arg[[#This Row],[Fecha]])</f>
        <v>2021</v>
      </c>
      <c r="D6243" s="18">
        <f>+MONTH(datos_arg[[#This Row],[Fecha]])</f>
        <v>7</v>
      </c>
      <c r="E6243" s="14" t="s">
        <v>1015</v>
      </c>
      <c r="F6243" s="14" t="s">
        <v>403</v>
      </c>
      <c r="G6243" s="14" t="s">
        <v>970</v>
      </c>
      <c r="H6243" s="14" t="s">
        <v>7132</v>
      </c>
      <c r="I6243" s="14" t="s">
        <v>7132</v>
      </c>
      <c r="J6243" s="14" t="s">
        <v>425</v>
      </c>
      <c r="K6243" s="14"/>
      <c r="L6243" s="14" t="s">
        <v>425</v>
      </c>
      <c r="M6243" s="14" t="s">
        <v>515</v>
      </c>
      <c r="N6243" s="14" t="s">
        <v>524</v>
      </c>
      <c r="O6243" s="14" t="s">
        <v>7563</v>
      </c>
      <c r="P6243" s="14" t="s">
        <v>7215</v>
      </c>
      <c r="Q6243" s="14"/>
      <c r="R6243" s="14" t="s">
        <v>970</v>
      </c>
      <c r="S6243" s="14" t="s">
        <v>439</v>
      </c>
      <c r="T6243" s="35">
        <v>1560</v>
      </c>
      <c r="U6243" s="14" t="s">
        <v>4</v>
      </c>
      <c r="V6243" s="14">
        <v>182</v>
      </c>
      <c r="W6243" s="16">
        <f>+IF(datos_arg[[#This Row],[Moneda]]="ARS",datos_arg[[#This Row],[Monto]],datos_arg[[#This Row],[Monto]]*datos_arg[[#This Row],[TC]])</f>
        <v>1560</v>
      </c>
      <c r="X6243" s="16">
        <f>IFERROR(IF(datos_arg[[#This Row],[Moneda]]="USD",datos_arg[[#This Row],[Monto]],datos_arg[[#This Row],[Monto]]/datos_arg[[#This Row],[TC]]),0)</f>
        <v>8.5714285714285712</v>
      </c>
      <c r="Y6243" s="14"/>
    </row>
    <row r="6244" spans="1:25" ht="15" customHeight="1" x14ac:dyDescent="0.25">
      <c r="A6244" s="14">
        <f t="shared" si="97"/>
        <v>6241</v>
      </c>
      <c r="B6244" s="1">
        <v>44405</v>
      </c>
      <c r="C6244" s="18">
        <f>+YEAR(datos_arg[[#This Row],[Fecha]])</f>
        <v>2021</v>
      </c>
      <c r="D6244" s="18">
        <f>+MONTH(datos_arg[[#This Row],[Fecha]])</f>
        <v>7</v>
      </c>
      <c r="E6244" s="14" t="s">
        <v>1015</v>
      </c>
      <c r="F6244" s="14" t="s">
        <v>403</v>
      </c>
      <c r="G6244" s="14" t="s">
        <v>970</v>
      </c>
      <c r="H6244" s="14" t="s">
        <v>433</v>
      </c>
      <c r="I6244" s="14" t="s">
        <v>6718</v>
      </c>
      <c r="J6244" s="14" t="s">
        <v>425</v>
      </c>
      <c r="K6244" s="14"/>
      <c r="L6244" s="14" t="s">
        <v>425</v>
      </c>
      <c r="M6244" s="14" t="s">
        <v>493</v>
      </c>
      <c r="N6244" s="14" t="s">
        <v>524</v>
      </c>
      <c r="O6244" s="14" t="s">
        <v>7771</v>
      </c>
      <c r="P6244" s="14" t="s">
        <v>7215</v>
      </c>
      <c r="Q6244" s="14"/>
      <c r="R6244" s="14" t="s">
        <v>970</v>
      </c>
      <c r="S6244" s="14" t="s">
        <v>439</v>
      </c>
      <c r="T6244" s="35">
        <v>12960</v>
      </c>
      <c r="U6244" s="14" t="s">
        <v>4</v>
      </c>
      <c r="V6244" s="14">
        <v>182</v>
      </c>
      <c r="W6244" s="16">
        <f>+IF(datos_arg[[#This Row],[Moneda]]="ARS",datos_arg[[#This Row],[Monto]],datos_arg[[#This Row],[Monto]]*datos_arg[[#This Row],[TC]])</f>
        <v>12960</v>
      </c>
      <c r="X6244" s="16">
        <f>IFERROR(IF(datos_arg[[#This Row],[Moneda]]="USD",datos_arg[[#This Row],[Monto]],datos_arg[[#This Row],[Monto]]/datos_arg[[#This Row],[TC]]),0)</f>
        <v>71.208791208791212</v>
      </c>
      <c r="Y6244" s="14"/>
    </row>
    <row r="6245" spans="1:25" ht="15" customHeight="1" x14ac:dyDescent="0.25">
      <c r="A6245" s="14">
        <f t="shared" si="97"/>
        <v>6242</v>
      </c>
      <c r="B6245" s="1">
        <v>44405</v>
      </c>
      <c r="C6245" s="18">
        <f>+YEAR(datos_arg[[#This Row],[Fecha]])</f>
        <v>2021</v>
      </c>
      <c r="D6245" s="18">
        <f>+MONTH(datos_arg[[#This Row],[Fecha]])</f>
        <v>7</v>
      </c>
      <c r="E6245" s="14" t="s">
        <v>1015</v>
      </c>
      <c r="F6245" s="14" t="s">
        <v>403</v>
      </c>
      <c r="G6245" s="14" t="s">
        <v>970</v>
      </c>
      <c r="H6245" s="14" t="s">
        <v>433</v>
      </c>
      <c r="I6245" s="14" t="s">
        <v>6718</v>
      </c>
      <c r="J6245" s="14" t="s">
        <v>425</v>
      </c>
      <c r="K6245" s="14"/>
      <c r="L6245" s="14" t="s">
        <v>425</v>
      </c>
      <c r="M6245" s="14" t="s">
        <v>493</v>
      </c>
      <c r="N6245" s="14" t="s">
        <v>524</v>
      </c>
      <c r="O6245" s="14" t="s">
        <v>7772</v>
      </c>
      <c r="P6245" s="14" t="s">
        <v>7215</v>
      </c>
      <c r="Q6245" s="14"/>
      <c r="R6245" s="14" t="s">
        <v>970</v>
      </c>
      <c r="S6245" s="14" t="s">
        <v>439</v>
      </c>
      <c r="T6245" s="35">
        <v>3619</v>
      </c>
      <c r="U6245" s="14" t="s">
        <v>4</v>
      </c>
      <c r="V6245" s="14">
        <v>182</v>
      </c>
      <c r="W6245" s="16">
        <f>+IF(datos_arg[[#This Row],[Moneda]]="ARS",datos_arg[[#This Row],[Monto]],datos_arg[[#This Row],[Monto]]*datos_arg[[#This Row],[TC]])</f>
        <v>3619</v>
      </c>
      <c r="X6245" s="16">
        <f>IFERROR(IF(datos_arg[[#This Row],[Moneda]]="USD",datos_arg[[#This Row],[Monto]],datos_arg[[#This Row],[Monto]]/datos_arg[[#This Row],[TC]]),0)</f>
        <v>19.884615384615383</v>
      </c>
      <c r="Y6245" s="14"/>
    </row>
    <row r="6246" spans="1:25" ht="15" customHeight="1" x14ac:dyDescent="0.25">
      <c r="A6246" s="14">
        <f t="shared" si="97"/>
        <v>6243</v>
      </c>
      <c r="B6246" s="1">
        <v>44405</v>
      </c>
      <c r="C6246" s="18">
        <f>+YEAR(datos_arg[[#This Row],[Fecha]])</f>
        <v>2021</v>
      </c>
      <c r="D6246" s="18">
        <f>+MONTH(datos_arg[[#This Row],[Fecha]])</f>
        <v>7</v>
      </c>
      <c r="E6246" s="14" t="s">
        <v>1015</v>
      </c>
      <c r="F6246" s="14" t="s">
        <v>430</v>
      </c>
      <c r="G6246" s="14"/>
      <c r="H6246" s="14" t="s">
        <v>7132</v>
      </c>
      <c r="I6246" s="14" t="s">
        <v>7132</v>
      </c>
      <c r="J6246" s="14" t="s">
        <v>425</v>
      </c>
      <c r="K6246" s="14"/>
      <c r="L6246" s="14" t="s">
        <v>425</v>
      </c>
      <c r="M6246" s="14" t="s">
        <v>3963</v>
      </c>
      <c r="N6246" s="14" t="s">
        <v>158</v>
      </c>
      <c r="O6246" s="14" t="s">
        <v>7773</v>
      </c>
      <c r="P6246" s="14" t="s">
        <v>6417</v>
      </c>
      <c r="Q6246" s="14"/>
      <c r="R6246" s="14" t="s">
        <v>430</v>
      </c>
      <c r="S6246" s="14" t="s">
        <v>439</v>
      </c>
      <c r="T6246" s="35">
        <v>3675</v>
      </c>
      <c r="U6246" s="14" t="s">
        <v>4</v>
      </c>
      <c r="V6246" s="14">
        <v>182</v>
      </c>
      <c r="W6246" s="16">
        <f>+IF(datos_arg[[#This Row],[Moneda]]="ARS",datos_arg[[#This Row],[Monto]],datos_arg[[#This Row],[Monto]]*datos_arg[[#This Row],[TC]])</f>
        <v>3675</v>
      </c>
      <c r="X6246" s="16">
        <f>IFERROR(IF(datos_arg[[#This Row],[Moneda]]="USD",datos_arg[[#This Row],[Monto]],datos_arg[[#This Row],[Monto]]/datos_arg[[#This Row],[TC]]),0)</f>
        <v>20.192307692307693</v>
      </c>
      <c r="Y6246" s="14"/>
    </row>
    <row r="6247" spans="1:25" ht="15" customHeight="1" x14ac:dyDescent="0.25">
      <c r="A6247" s="14">
        <f t="shared" si="97"/>
        <v>6244</v>
      </c>
      <c r="B6247" s="1">
        <v>44405</v>
      </c>
      <c r="C6247" s="18">
        <f>+YEAR(datos_arg[[#This Row],[Fecha]])</f>
        <v>2021</v>
      </c>
      <c r="D6247" s="18">
        <f>+MONTH(datos_arg[[#This Row],[Fecha]])</f>
        <v>7</v>
      </c>
      <c r="E6247" s="14" t="s">
        <v>5358</v>
      </c>
      <c r="F6247" s="14" t="s">
        <v>4109</v>
      </c>
      <c r="G6247" s="14"/>
      <c r="H6247" s="14" t="s">
        <v>6646</v>
      </c>
      <c r="I6247" s="14" t="s">
        <v>7774</v>
      </c>
      <c r="J6247" s="14" t="s">
        <v>7774</v>
      </c>
      <c r="K6247" s="14"/>
      <c r="L6247" s="14" t="s">
        <v>426</v>
      </c>
      <c r="M6247" s="14" t="s">
        <v>2203</v>
      </c>
      <c r="N6247" s="14" t="s">
        <v>7775</v>
      </c>
      <c r="O6247" s="14" t="s">
        <v>7777</v>
      </c>
      <c r="P6247" s="14" t="s">
        <v>7776</v>
      </c>
      <c r="Q6247" s="14">
        <v>10</v>
      </c>
      <c r="R6247" s="14" t="s">
        <v>4109</v>
      </c>
      <c r="S6247" s="14" t="s">
        <v>439</v>
      </c>
      <c r="T6247" s="35">
        <v>35000</v>
      </c>
      <c r="U6247" s="14" t="s">
        <v>4</v>
      </c>
      <c r="V6247" s="14">
        <v>182</v>
      </c>
      <c r="W6247" s="16">
        <f>+IF(datos_arg[[#This Row],[Moneda]]="ARS",datos_arg[[#This Row],[Monto]],datos_arg[[#This Row],[Monto]]*datos_arg[[#This Row],[TC]])</f>
        <v>35000</v>
      </c>
      <c r="X6247" s="16">
        <f>IFERROR(IF(datos_arg[[#This Row],[Moneda]]="USD",datos_arg[[#This Row],[Monto]],datos_arg[[#This Row],[Monto]]/datos_arg[[#This Row],[TC]]),0)</f>
        <v>192.30769230769232</v>
      </c>
      <c r="Y6247" s="14"/>
    </row>
    <row r="6248" spans="1:25" ht="15" customHeight="1" x14ac:dyDescent="0.25">
      <c r="A6248" s="14">
        <f t="shared" si="97"/>
        <v>6245</v>
      </c>
      <c r="B6248" s="1">
        <v>44405</v>
      </c>
      <c r="C6248" s="18">
        <f>+YEAR(datos_arg[[#This Row],[Fecha]])</f>
        <v>2021</v>
      </c>
      <c r="D6248" s="18">
        <f>+MONTH(datos_arg[[#This Row],[Fecha]])</f>
        <v>7</v>
      </c>
      <c r="E6248" s="14" t="s">
        <v>1015</v>
      </c>
      <c r="F6248" s="14" t="s">
        <v>403</v>
      </c>
      <c r="G6248" s="14" t="s">
        <v>970</v>
      </c>
      <c r="H6248" s="14" t="s">
        <v>433</v>
      </c>
      <c r="I6248" s="14" t="s">
        <v>6718</v>
      </c>
      <c r="J6248" s="14" t="s">
        <v>425</v>
      </c>
      <c r="K6248" s="14"/>
      <c r="L6248" s="14" t="s">
        <v>425</v>
      </c>
      <c r="M6248" s="14" t="s">
        <v>433</v>
      </c>
      <c r="N6248" s="14" t="s">
        <v>100</v>
      </c>
      <c r="O6248" s="14" t="s">
        <v>7778</v>
      </c>
      <c r="P6248" s="14" t="s">
        <v>7783</v>
      </c>
      <c r="Q6248" s="14">
        <v>2</v>
      </c>
      <c r="R6248" s="14" t="s">
        <v>970</v>
      </c>
      <c r="S6248" s="14" t="s">
        <v>439</v>
      </c>
      <c r="T6248" s="35">
        <v>1235</v>
      </c>
      <c r="U6248" s="14" t="s">
        <v>4</v>
      </c>
      <c r="V6248" s="14">
        <v>182</v>
      </c>
      <c r="W6248" s="16">
        <f>+IF(datos_arg[[#This Row],[Moneda]]="ARS",datos_arg[[#This Row],[Monto]],datos_arg[[#This Row],[Monto]]*datos_arg[[#This Row],[TC]])</f>
        <v>1235</v>
      </c>
      <c r="X6248" s="16">
        <f>IFERROR(IF(datos_arg[[#This Row],[Moneda]]="USD",datos_arg[[#This Row],[Monto]],datos_arg[[#This Row],[Monto]]/datos_arg[[#This Row],[TC]]),0)</f>
        <v>6.7857142857142856</v>
      </c>
      <c r="Y6248" s="14"/>
    </row>
    <row r="6249" spans="1:25" ht="15" customHeight="1" x14ac:dyDescent="0.25">
      <c r="A6249" s="14">
        <f t="shared" si="97"/>
        <v>6246</v>
      </c>
      <c r="B6249" s="1">
        <v>44405</v>
      </c>
      <c r="C6249" s="18">
        <f>+YEAR(datos_arg[[#This Row],[Fecha]])</f>
        <v>2021</v>
      </c>
      <c r="D6249" s="18">
        <f>+MONTH(datos_arg[[#This Row],[Fecha]])</f>
        <v>7</v>
      </c>
      <c r="E6249" s="14" t="s">
        <v>1015</v>
      </c>
      <c r="F6249" s="14" t="s">
        <v>403</v>
      </c>
      <c r="G6249" s="14" t="s">
        <v>5383</v>
      </c>
      <c r="H6249" s="14" t="s">
        <v>6649</v>
      </c>
      <c r="I6249" s="14" t="s">
        <v>7167</v>
      </c>
      <c r="J6249" s="14" t="s">
        <v>425</v>
      </c>
      <c r="K6249" s="14"/>
      <c r="L6249" s="14" t="s">
        <v>422</v>
      </c>
      <c r="M6249" s="14" t="s">
        <v>1526</v>
      </c>
      <c r="N6249" s="14" t="s">
        <v>100</v>
      </c>
      <c r="O6249" s="14" t="s">
        <v>7788</v>
      </c>
      <c r="P6249" s="14" t="s">
        <v>7783</v>
      </c>
      <c r="Q6249" s="14">
        <v>1</v>
      </c>
      <c r="R6249" s="14" t="s">
        <v>5383</v>
      </c>
      <c r="S6249" s="14" t="s">
        <v>439</v>
      </c>
      <c r="T6249" s="35">
        <v>597.19000000000005</v>
      </c>
      <c r="U6249" s="14" t="s">
        <v>4</v>
      </c>
      <c r="V6249" s="14">
        <v>182</v>
      </c>
      <c r="W6249" s="16">
        <f>+IF(datos_arg[[#This Row],[Moneda]]="ARS",datos_arg[[#This Row],[Monto]],datos_arg[[#This Row],[Monto]]*datos_arg[[#This Row],[TC]])</f>
        <v>597.19000000000005</v>
      </c>
      <c r="X6249" s="16">
        <f>IFERROR(IF(datos_arg[[#This Row],[Moneda]]="USD",datos_arg[[#This Row],[Monto]],datos_arg[[#This Row],[Monto]]/datos_arg[[#This Row],[TC]]),0)</f>
        <v>3.2812637362637367</v>
      </c>
      <c r="Y6249" s="14"/>
    </row>
    <row r="6250" spans="1:25" ht="15" customHeight="1" x14ac:dyDescent="0.25">
      <c r="A6250" s="14">
        <f t="shared" si="97"/>
        <v>6247</v>
      </c>
      <c r="B6250" s="1">
        <v>44405</v>
      </c>
      <c r="C6250" s="18">
        <f>+YEAR(datos_arg[[#This Row],[Fecha]])</f>
        <v>2021</v>
      </c>
      <c r="D6250" s="18">
        <f>+MONTH(datos_arg[[#This Row],[Fecha]])</f>
        <v>7</v>
      </c>
      <c r="E6250" s="14" t="s">
        <v>5358</v>
      </c>
      <c r="F6250" s="14" t="s">
        <v>969</v>
      </c>
      <c r="G6250" s="14"/>
      <c r="H6250" s="14" t="s">
        <v>433</v>
      </c>
      <c r="I6250" s="14" t="s">
        <v>6718</v>
      </c>
      <c r="J6250" s="14" t="s">
        <v>425</v>
      </c>
      <c r="K6250" s="14"/>
      <c r="L6250" s="14" t="s">
        <v>425</v>
      </c>
      <c r="M6250" s="14" t="s">
        <v>1359</v>
      </c>
      <c r="N6250" s="14" t="s">
        <v>100</v>
      </c>
      <c r="O6250" s="14" t="s">
        <v>7779</v>
      </c>
      <c r="P6250" s="14" t="s">
        <v>7783</v>
      </c>
      <c r="Q6250" s="14">
        <v>1</v>
      </c>
      <c r="R6250" s="14" t="s">
        <v>969</v>
      </c>
      <c r="S6250" s="14" t="s">
        <v>439</v>
      </c>
      <c r="T6250" s="35">
        <v>8685.73</v>
      </c>
      <c r="U6250" s="14" t="s">
        <v>4</v>
      </c>
      <c r="V6250" s="14">
        <v>182</v>
      </c>
      <c r="W6250" s="16">
        <f>+IF(datos_arg[[#This Row],[Moneda]]="ARS",datos_arg[[#This Row],[Monto]],datos_arg[[#This Row],[Monto]]*datos_arg[[#This Row],[TC]])</f>
        <v>8685.73</v>
      </c>
      <c r="X6250" s="16">
        <f>IFERROR(IF(datos_arg[[#This Row],[Moneda]]="USD",datos_arg[[#This Row],[Monto]],datos_arg[[#This Row],[Monto]]/datos_arg[[#This Row],[TC]]),0)</f>
        <v>47.723791208791205</v>
      </c>
      <c r="Y6250" s="14"/>
    </row>
    <row r="6251" spans="1:25" x14ac:dyDescent="0.25">
      <c r="A6251" s="14">
        <f t="shared" si="97"/>
        <v>6248</v>
      </c>
      <c r="B6251" s="1">
        <v>44405</v>
      </c>
      <c r="C6251" s="18">
        <f>+YEAR(datos_arg[[#This Row],[Fecha]])</f>
        <v>2021</v>
      </c>
      <c r="D6251" s="18">
        <f>+MONTH(datos_arg[[#This Row],[Fecha]])</f>
        <v>7</v>
      </c>
      <c r="E6251" s="14" t="s">
        <v>1015</v>
      </c>
      <c r="F6251" s="14" t="s">
        <v>403</v>
      </c>
      <c r="G6251" s="14" t="s">
        <v>970</v>
      </c>
      <c r="H6251" s="14" t="s">
        <v>433</v>
      </c>
      <c r="I6251" s="14" t="s">
        <v>6718</v>
      </c>
      <c r="J6251" s="14" t="s">
        <v>425</v>
      </c>
      <c r="K6251" s="14"/>
      <c r="L6251" s="14" t="s">
        <v>425</v>
      </c>
      <c r="M6251" s="14" t="s">
        <v>2432</v>
      </c>
      <c r="N6251" s="14" t="s">
        <v>100</v>
      </c>
      <c r="O6251" s="14" t="s">
        <v>7780</v>
      </c>
      <c r="P6251" s="14" t="s">
        <v>7783</v>
      </c>
      <c r="Q6251" s="14">
        <v>2</v>
      </c>
      <c r="R6251" s="14" t="s">
        <v>970</v>
      </c>
      <c r="S6251" s="14" t="s">
        <v>439</v>
      </c>
      <c r="T6251" s="35">
        <v>2029.76</v>
      </c>
      <c r="U6251" s="14" t="s">
        <v>4</v>
      </c>
      <c r="V6251" s="14">
        <v>182</v>
      </c>
      <c r="W6251" s="16">
        <f>+IF(datos_arg[[#This Row],[Moneda]]="ARS",datos_arg[[#This Row],[Monto]],datos_arg[[#This Row],[Monto]]*datos_arg[[#This Row],[TC]])</f>
        <v>2029.76</v>
      </c>
      <c r="X6251" s="16">
        <f>IFERROR(IF(datos_arg[[#This Row],[Moneda]]="USD",datos_arg[[#This Row],[Monto]],datos_arg[[#This Row],[Monto]]/datos_arg[[#This Row],[TC]]),0)</f>
        <v>11.152527472527472</v>
      </c>
      <c r="Y6251" s="14"/>
    </row>
    <row r="6252" spans="1:25" ht="15" customHeight="1" x14ac:dyDescent="0.25">
      <c r="A6252" s="14">
        <f t="shared" si="97"/>
        <v>6249</v>
      </c>
      <c r="B6252" s="1">
        <v>44405</v>
      </c>
      <c r="C6252" s="18">
        <f>+YEAR(datos_arg[[#This Row],[Fecha]])</f>
        <v>2021</v>
      </c>
      <c r="D6252" s="18">
        <f>+MONTH(datos_arg[[#This Row],[Fecha]])</f>
        <v>7</v>
      </c>
      <c r="E6252" s="14" t="s">
        <v>1015</v>
      </c>
      <c r="F6252" s="14" t="s">
        <v>403</v>
      </c>
      <c r="G6252" s="14" t="s">
        <v>970</v>
      </c>
      <c r="H6252" s="14" t="s">
        <v>433</v>
      </c>
      <c r="I6252" s="14" t="s">
        <v>6718</v>
      </c>
      <c r="J6252" s="14" t="s">
        <v>425</v>
      </c>
      <c r="K6252" s="14"/>
      <c r="L6252" s="14" t="s">
        <v>425</v>
      </c>
      <c r="M6252" s="14" t="s">
        <v>433</v>
      </c>
      <c r="N6252" s="14" t="s">
        <v>100</v>
      </c>
      <c r="O6252" s="14" t="s">
        <v>7781</v>
      </c>
      <c r="P6252" s="14" t="s">
        <v>7783</v>
      </c>
      <c r="Q6252" s="14">
        <v>2</v>
      </c>
      <c r="R6252" s="14" t="s">
        <v>970</v>
      </c>
      <c r="S6252" s="14" t="s">
        <v>439</v>
      </c>
      <c r="T6252" s="35">
        <v>514.78</v>
      </c>
      <c r="U6252" s="14" t="s">
        <v>4</v>
      </c>
      <c r="V6252" s="14">
        <v>182</v>
      </c>
      <c r="W6252" s="16">
        <f>+IF(datos_arg[[#This Row],[Moneda]]="ARS",datos_arg[[#This Row],[Monto]],datos_arg[[#This Row],[Monto]]*datos_arg[[#This Row],[TC]])</f>
        <v>514.78</v>
      </c>
      <c r="X6252" s="16">
        <f>IFERROR(IF(datos_arg[[#This Row],[Moneda]]="USD",datos_arg[[#This Row],[Monto]],datos_arg[[#This Row],[Monto]]/datos_arg[[#This Row],[TC]]),0)</f>
        <v>2.8284615384615384</v>
      </c>
      <c r="Y6252" s="14"/>
    </row>
    <row r="6253" spans="1:25" ht="15" customHeight="1" x14ac:dyDescent="0.25">
      <c r="A6253" s="14">
        <f t="shared" si="97"/>
        <v>6250</v>
      </c>
      <c r="B6253" s="1">
        <v>44405</v>
      </c>
      <c r="C6253" s="18">
        <f>+YEAR(datos_arg[[#This Row],[Fecha]])</f>
        <v>2021</v>
      </c>
      <c r="D6253" s="18">
        <f>+MONTH(datos_arg[[#This Row],[Fecha]])</f>
        <v>7</v>
      </c>
      <c r="E6253" s="14" t="s">
        <v>1015</v>
      </c>
      <c r="F6253" s="14" t="s">
        <v>403</v>
      </c>
      <c r="G6253" s="14" t="s">
        <v>970</v>
      </c>
      <c r="H6253" s="14" t="s">
        <v>433</v>
      </c>
      <c r="I6253" s="14" t="s">
        <v>6718</v>
      </c>
      <c r="J6253" s="14" t="s">
        <v>425</v>
      </c>
      <c r="K6253" s="14"/>
      <c r="L6253" s="14" t="s">
        <v>425</v>
      </c>
      <c r="M6253" s="14" t="s">
        <v>433</v>
      </c>
      <c r="N6253" s="14" t="s">
        <v>100</v>
      </c>
      <c r="O6253" s="14" t="s">
        <v>7782</v>
      </c>
      <c r="P6253" s="14" t="s">
        <v>7783</v>
      </c>
      <c r="Q6253" s="14">
        <v>2</v>
      </c>
      <c r="R6253" s="14" t="s">
        <v>970</v>
      </c>
      <c r="S6253" s="14" t="s">
        <v>439</v>
      </c>
      <c r="T6253" s="35">
        <v>2220.0699999999997</v>
      </c>
      <c r="U6253" s="14" t="s">
        <v>4</v>
      </c>
      <c r="V6253" s="14">
        <v>182</v>
      </c>
      <c r="W6253" s="16">
        <f>+IF(datos_arg[[#This Row],[Moneda]]="ARS",datos_arg[[#This Row],[Monto]],datos_arg[[#This Row],[Monto]]*datos_arg[[#This Row],[TC]])</f>
        <v>2220.0699999999997</v>
      </c>
      <c r="X6253" s="16">
        <f>IFERROR(IF(datos_arg[[#This Row],[Moneda]]="USD",datos_arg[[#This Row],[Monto]],datos_arg[[#This Row],[Monto]]/datos_arg[[#This Row],[TC]]),0)</f>
        <v>12.198186813186812</v>
      </c>
      <c r="Y6253" s="14"/>
    </row>
    <row r="6254" spans="1:25" ht="15" customHeight="1" x14ac:dyDescent="0.25">
      <c r="A6254" s="14">
        <f t="shared" si="97"/>
        <v>6251</v>
      </c>
      <c r="B6254" s="1">
        <v>44405</v>
      </c>
      <c r="C6254" s="18">
        <f>+YEAR(datos_arg[[#This Row],[Fecha]])</f>
        <v>2021</v>
      </c>
      <c r="D6254" s="18">
        <f>+MONTH(datos_arg[[#This Row],[Fecha]])</f>
        <v>7</v>
      </c>
      <c r="E6254" s="14" t="s">
        <v>1015</v>
      </c>
      <c r="F6254" s="14" t="s">
        <v>430</v>
      </c>
      <c r="G6254" s="14"/>
      <c r="H6254" s="14" t="s">
        <v>7132</v>
      </c>
      <c r="I6254" s="14" t="s">
        <v>7132</v>
      </c>
      <c r="J6254" s="14" t="s">
        <v>425</v>
      </c>
      <c r="K6254" s="14"/>
      <c r="L6254" s="14" t="s">
        <v>425</v>
      </c>
      <c r="M6254" s="14" t="s">
        <v>3961</v>
      </c>
      <c r="N6254" s="14" t="s">
        <v>978</v>
      </c>
      <c r="O6254" s="14" t="s">
        <v>7784</v>
      </c>
      <c r="P6254" s="14"/>
      <c r="Q6254" s="14"/>
      <c r="R6254" s="14" t="s">
        <v>430</v>
      </c>
      <c r="S6254" s="14" t="s">
        <v>439</v>
      </c>
      <c r="T6254" s="35">
        <v>29000</v>
      </c>
      <c r="U6254" s="14" t="s">
        <v>4</v>
      </c>
      <c r="V6254" s="14">
        <v>182</v>
      </c>
      <c r="W6254" s="16">
        <f>+IF(datos_arg[[#This Row],[Moneda]]="ARS",datos_arg[[#This Row],[Monto]],datos_arg[[#This Row],[Monto]]*datos_arg[[#This Row],[TC]])</f>
        <v>29000</v>
      </c>
      <c r="X6254" s="16">
        <f>IFERROR(IF(datos_arg[[#This Row],[Moneda]]="USD",datos_arg[[#This Row],[Monto]],datos_arg[[#This Row],[Monto]]/datos_arg[[#This Row],[TC]]),0)</f>
        <v>159.34065934065933</v>
      </c>
      <c r="Y6254" s="14"/>
    </row>
    <row r="6255" spans="1:25" ht="15" customHeight="1" x14ac:dyDescent="0.25">
      <c r="A6255" s="14">
        <f t="shared" si="97"/>
        <v>6252</v>
      </c>
      <c r="B6255" s="1">
        <v>44405</v>
      </c>
      <c r="C6255" s="18">
        <f>+YEAR(datos_arg[[#This Row],[Fecha]])</f>
        <v>2021</v>
      </c>
      <c r="D6255" s="18">
        <f>+MONTH(datos_arg[[#This Row],[Fecha]])</f>
        <v>7</v>
      </c>
      <c r="E6255" s="14" t="s">
        <v>408</v>
      </c>
      <c r="F6255" s="14" t="s">
        <v>69</v>
      </c>
      <c r="G6255" s="14"/>
      <c r="H6255" s="14" t="s">
        <v>7132</v>
      </c>
      <c r="I6255" s="14" t="s">
        <v>7132</v>
      </c>
      <c r="J6255" s="14" t="s">
        <v>425</v>
      </c>
      <c r="K6255" s="14"/>
      <c r="L6255" s="14" t="s">
        <v>425</v>
      </c>
      <c r="M6255" s="14" t="s">
        <v>2530</v>
      </c>
      <c r="N6255" s="14" t="s">
        <v>2530</v>
      </c>
      <c r="O6255" s="14" t="s">
        <v>7785</v>
      </c>
      <c r="P6255" s="14"/>
      <c r="Q6255" s="14"/>
      <c r="R6255" s="14" t="s">
        <v>439</v>
      </c>
      <c r="S6255" s="14" t="s">
        <v>440</v>
      </c>
      <c r="T6255" s="35">
        <v>1000</v>
      </c>
      <c r="U6255" s="14" t="s">
        <v>2</v>
      </c>
      <c r="V6255" s="14">
        <v>180</v>
      </c>
      <c r="W6255" s="16">
        <f>+IF(datos_arg[[#This Row],[Moneda]]="ARS",datos_arg[[#This Row],[Monto]],datos_arg[[#This Row],[Monto]]*datos_arg[[#This Row],[TC]])</f>
        <v>180000</v>
      </c>
      <c r="X6255" s="16">
        <f>IFERROR(IF(datos_arg[[#This Row],[Moneda]]="USD",datos_arg[[#This Row],[Monto]],datos_arg[[#This Row],[Monto]]/datos_arg[[#This Row],[TC]]),0)</f>
        <v>1000</v>
      </c>
      <c r="Y6255" s="14"/>
    </row>
    <row r="6256" spans="1:25" ht="15" customHeight="1" x14ac:dyDescent="0.25">
      <c r="A6256" s="14">
        <f t="shared" si="97"/>
        <v>6253</v>
      </c>
      <c r="B6256" s="1">
        <v>44406</v>
      </c>
      <c r="C6256" s="18">
        <f>+YEAR(datos_arg[[#This Row],[Fecha]])</f>
        <v>2021</v>
      </c>
      <c r="D6256" s="18">
        <f>+MONTH(datos_arg[[#This Row],[Fecha]])</f>
        <v>7</v>
      </c>
      <c r="E6256" s="14" t="s">
        <v>1015</v>
      </c>
      <c r="F6256" s="14" t="s">
        <v>403</v>
      </c>
      <c r="G6256" s="14" t="s">
        <v>5383</v>
      </c>
      <c r="H6256" s="14" t="s">
        <v>6646</v>
      </c>
      <c r="I6256" s="14" t="s">
        <v>1129</v>
      </c>
      <c r="J6256" s="14" t="s">
        <v>482</v>
      </c>
      <c r="K6256" s="14"/>
      <c r="L6256" s="14" t="s">
        <v>425</v>
      </c>
      <c r="M6256" s="14" t="s">
        <v>773</v>
      </c>
      <c r="N6256" s="14" t="s">
        <v>236</v>
      </c>
      <c r="O6256" s="14" t="s">
        <v>7789</v>
      </c>
      <c r="P6256" s="14" t="s">
        <v>7790</v>
      </c>
      <c r="Q6256" s="14"/>
      <c r="R6256" s="14" t="s">
        <v>5383</v>
      </c>
      <c r="S6256" s="14" t="s">
        <v>439</v>
      </c>
      <c r="T6256" s="35">
        <v>83160</v>
      </c>
      <c r="U6256" s="14" t="s">
        <v>4</v>
      </c>
      <c r="V6256" s="14">
        <v>180</v>
      </c>
      <c r="W6256" s="16">
        <f>+IF(datos_arg[[#This Row],[Moneda]]="ARS",datos_arg[[#This Row],[Monto]],datos_arg[[#This Row],[Monto]]*datos_arg[[#This Row],[TC]])</f>
        <v>83160</v>
      </c>
      <c r="X6256" s="16">
        <f>IFERROR(IF(datos_arg[[#This Row],[Moneda]]="USD",datos_arg[[#This Row],[Monto]],datos_arg[[#This Row],[Monto]]/datos_arg[[#This Row],[TC]]),0)</f>
        <v>462</v>
      </c>
      <c r="Y6256" s="14"/>
    </row>
    <row r="6257" spans="1:25" ht="15" customHeight="1" x14ac:dyDescent="0.25">
      <c r="A6257" s="14">
        <f t="shared" si="97"/>
        <v>6254</v>
      </c>
      <c r="B6257" s="1">
        <v>44406</v>
      </c>
      <c r="C6257" s="18">
        <f>+YEAR(datos_arg[[#This Row],[Fecha]])</f>
        <v>2021</v>
      </c>
      <c r="D6257" s="18">
        <f>+MONTH(datos_arg[[#This Row],[Fecha]])</f>
        <v>7</v>
      </c>
      <c r="E6257" s="14" t="s">
        <v>1015</v>
      </c>
      <c r="F6257" s="14" t="s">
        <v>403</v>
      </c>
      <c r="G6257" s="14" t="s">
        <v>5383</v>
      </c>
      <c r="H6257" s="14" t="s">
        <v>6646</v>
      </c>
      <c r="I6257" s="14" t="s">
        <v>1129</v>
      </c>
      <c r="J6257" s="14" t="s">
        <v>482</v>
      </c>
      <c r="K6257" s="14"/>
      <c r="L6257" s="14" t="s">
        <v>425</v>
      </c>
      <c r="M6257" s="14" t="s">
        <v>773</v>
      </c>
      <c r="N6257" s="14" t="s">
        <v>183</v>
      </c>
      <c r="O6257" s="14" t="s">
        <v>7791</v>
      </c>
      <c r="P6257" s="14" t="s">
        <v>7790</v>
      </c>
      <c r="Q6257" s="14"/>
      <c r="R6257" s="14" t="s">
        <v>5383</v>
      </c>
      <c r="S6257" s="14" t="s">
        <v>439</v>
      </c>
      <c r="T6257" s="35">
        <v>61763</v>
      </c>
      <c r="U6257" s="14" t="s">
        <v>4</v>
      </c>
      <c r="V6257" s="14">
        <v>180</v>
      </c>
      <c r="W6257" s="16">
        <f>+IF(datos_arg[[#This Row],[Moneda]]="ARS",datos_arg[[#This Row],[Monto]],datos_arg[[#This Row],[Monto]]*datos_arg[[#This Row],[TC]])</f>
        <v>61763</v>
      </c>
      <c r="X6257" s="16">
        <f>IFERROR(IF(datos_arg[[#This Row],[Moneda]]="USD",datos_arg[[#This Row],[Monto]],datos_arg[[#This Row],[Monto]]/datos_arg[[#This Row],[TC]]),0)</f>
        <v>343.12777777777779</v>
      </c>
      <c r="Y6257" s="14"/>
    </row>
    <row r="6258" spans="1:25" ht="15" customHeight="1" x14ac:dyDescent="0.25">
      <c r="A6258" s="14">
        <f t="shared" si="97"/>
        <v>6255</v>
      </c>
      <c r="B6258" s="1">
        <v>44406</v>
      </c>
      <c r="C6258" s="18">
        <f>+YEAR(datos_arg[[#This Row],[Fecha]])</f>
        <v>2021</v>
      </c>
      <c r="D6258" s="18">
        <f>+MONTH(datos_arg[[#This Row],[Fecha]])</f>
        <v>7</v>
      </c>
      <c r="E6258" s="14" t="s">
        <v>1015</v>
      </c>
      <c r="F6258" s="14" t="s">
        <v>430</v>
      </c>
      <c r="G6258" s="14"/>
      <c r="H6258" s="14" t="s">
        <v>7132</v>
      </c>
      <c r="I6258" s="14" t="s">
        <v>7132</v>
      </c>
      <c r="J6258" s="14" t="s">
        <v>425</v>
      </c>
      <c r="K6258" s="14"/>
      <c r="L6258" s="14" t="s">
        <v>425</v>
      </c>
      <c r="M6258" s="14" t="s">
        <v>57</v>
      </c>
      <c r="N6258" s="14" t="s">
        <v>7794</v>
      </c>
      <c r="O6258" s="14" t="s">
        <v>7797</v>
      </c>
      <c r="P6258" s="14" t="s">
        <v>7801</v>
      </c>
      <c r="Q6258" s="14"/>
      <c r="R6258" s="14" t="s">
        <v>430</v>
      </c>
      <c r="S6258" s="14" t="s">
        <v>613</v>
      </c>
      <c r="T6258" s="35">
        <v>213</v>
      </c>
      <c r="U6258" s="14" t="s">
        <v>4</v>
      </c>
      <c r="V6258" s="14">
        <v>180</v>
      </c>
      <c r="W6258" s="16">
        <f>+IF(datos_arg[[#This Row],[Moneda]]="ARS",datos_arg[[#This Row],[Monto]],datos_arg[[#This Row],[Monto]]*datos_arg[[#This Row],[TC]])</f>
        <v>213</v>
      </c>
      <c r="X6258" s="16">
        <f>IFERROR(IF(datos_arg[[#This Row],[Moneda]]="USD",datos_arg[[#This Row],[Monto]],datos_arg[[#This Row],[Monto]]/datos_arg[[#This Row],[TC]]),0)</f>
        <v>1.1833333333333333</v>
      </c>
      <c r="Y6258" s="14"/>
    </row>
    <row r="6259" spans="1:25" ht="15" customHeight="1" x14ac:dyDescent="0.25">
      <c r="A6259" s="14">
        <f t="shared" si="97"/>
        <v>6256</v>
      </c>
      <c r="B6259" s="1">
        <v>44406</v>
      </c>
      <c r="C6259" s="18">
        <f>+YEAR(datos_arg[[#This Row],[Fecha]])</f>
        <v>2021</v>
      </c>
      <c r="D6259" s="18">
        <f>+MONTH(datos_arg[[#This Row],[Fecha]])</f>
        <v>7</v>
      </c>
      <c r="E6259" s="14" t="s">
        <v>1015</v>
      </c>
      <c r="F6259" s="14" t="s">
        <v>430</v>
      </c>
      <c r="G6259" s="14"/>
      <c r="H6259" s="14" t="s">
        <v>7132</v>
      </c>
      <c r="I6259" s="14" t="s">
        <v>7132</v>
      </c>
      <c r="J6259" s="14" t="s">
        <v>425</v>
      </c>
      <c r="K6259" s="14"/>
      <c r="L6259" s="14" t="s">
        <v>425</v>
      </c>
      <c r="M6259" s="14" t="s">
        <v>57</v>
      </c>
      <c r="N6259" s="14" t="s">
        <v>7795</v>
      </c>
      <c r="O6259" s="14" t="s">
        <v>7798</v>
      </c>
      <c r="P6259" s="14" t="s">
        <v>7801</v>
      </c>
      <c r="Q6259" s="14"/>
      <c r="R6259" s="14" t="s">
        <v>430</v>
      </c>
      <c r="S6259" s="14" t="s">
        <v>613</v>
      </c>
      <c r="T6259" s="35">
        <v>94.35</v>
      </c>
      <c r="U6259" s="14" t="s">
        <v>4</v>
      </c>
      <c r="V6259" s="14">
        <v>180</v>
      </c>
      <c r="W6259" s="16">
        <f>+IF(datos_arg[[#This Row],[Moneda]]="ARS",datos_arg[[#This Row],[Monto]],datos_arg[[#This Row],[Monto]]*datos_arg[[#This Row],[TC]])</f>
        <v>94.35</v>
      </c>
      <c r="X6259" s="16">
        <f>IFERROR(IF(datos_arg[[#This Row],[Moneda]]="USD",datos_arg[[#This Row],[Monto]],datos_arg[[#This Row],[Monto]]/datos_arg[[#This Row],[TC]]),0)</f>
        <v>0.52416666666666667</v>
      </c>
      <c r="Y6259" s="14"/>
    </row>
    <row r="6260" spans="1:25" ht="15" customHeight="1" x14ac:dyDescent="0.25">
      <c r="A6260" s="14">
        <f t="shared" si="97"/>
        <v>6257</v>
      </c>
      <c r="B6260" s="1">
        <v>44406</v>
      </c>
      <c r="C6260" s="18">
        <f>+YEAR(datos_arg[[#This Row],[Fecha]])</f>
        <v>2021</v>
      </c>
      <c r="D6260" s="18">
        <f>+MONTH(datos_arg[[#This Row],[Fecha]])</f>
        <v>7</v>
      </c>
      <c r="E6260" s="14" t="s">
        <v>1015</v>
      </c>
      <c r="F6260" s="14" t="s">
        <v>430</v>
      </c>
      <c r="G6260" s="14"/>
      <c r="H6260" s="14" t="s">
        <v>7132</v>
      </c>
      <c r="I6260" s="14" t="s">
        <v>7132</v>
      </c>
      <c r="J6260" s="14" t="s">
        <v>425</v>
      </c>
      <c r="K6260" s="14"/>
      <c r="L6260" s="14" t="s">
        <v>425</v>
      </c>
      <c r="M6260" s="14" t="s">
        <v>57</v>
      </c>
      <c r="N6260" s="14" t="s">
        <v>7792</v>
      </c>
      <c r="O6260" s="14" t="s">
        <v>7799</v>
      </c>
      <c r="P6260" s="14" t="s">
        <v>7801</v>
      </c>
      <c r="Q6260" s="14"/>
      <c r="R6260" s="14" t="s">
        <v>430</v>
      </c>
      <c r="S6260" s="14" t="s">
        <v>613</v>
      </c>
      <c r="T6260" s="35">
        <v>2040.91</v>
      </c>
      <c r="U6260" s="14" t="s">
        <v>4</v>
      </c>
      <c r="V6260" s="14">
        <v>180</v>
      </c>
      <c r="W6260" s="16">
        <f>+IF(datos_arg[[#This Row],[Moneda]]="ARS",datos_arg[[#This Row],[Monto]],datos_arg[[#This Row],[Monto]]*datos_arg[[#This Row],[TC]])</f>
        <v>2040.91</v>
      </c>
      <c r="X6260" s="16">
        <f>IFERROR(IF(datos_arg[[#This Row],[Moneda]]="USD",datos_arg[[#This Row],[Monto]],datos_arg[[#This Row],[Monto]]/datos_arg[[#This Row],[TC]]),0)</f>
        <v>11.33838888888889</v>
      </c>
      <c r="Y6260" s="14"/>
    </row>
    <row r="6261" spans="1:25" ht="15" customHeight="1" x14ac:dyDescent="0.25">
      <c r="A6261" s="14">
        <f t="shared" si="97"/>
        <v>6258</v>
      </c>
      <c r="B6261" s="1">
        <v>44406</v>
      </c>
      <c r="C6261" s="18">
        <f>+YEAR(datos_arg[[#This Row],[Fecha]])</f>
        <v>2021</v>
      </c>
      <c r="D6261" s="18">
        <f>+MONTH(datos_arg[[#This Row],[Fecha]])</f>
        <v>7</v>
      </c>
      <c r="E6261" s="14" t="s">
        <v>1015</v>
      </c>
      <c r="F6261" s="14" t="s">
        <v>430</v>
      </c>
      <c r="G6261" s="14"/>
      <c r="H6261" s="14" t="s">
        <v>7132</v>
      </c>
      <c r="I6261" s="14" t="s">
        <v>7132</v>
      </c>
      <c r="J6261" s="14" t="s">
        <v>425</v>
      </c>
      <c r="K6261" s="14"/>
      <c r="L6261" s="14" t="s">
        <v>425</v>
      </c>
      <c r="M6261" s="14" t="s">
        <v>57</v>
      </c>
      <c r="N6261" s="14" t="s">
        <v>7796</v>
      </c>
      <c r="O6261" s="14" t="s">
        <v>7800</v>
      </c>
      <c r="P6261" s="14" t="s">
        <v>7801</v>
      </c>
      <c r="Q6261" s="14"/>
      <c r="R6261" s="14" t="s">
        <v>430</v>
      </c>
      <c r="S6261" s="14" t="s">
        <v>1762</v>
      </c>
      <c r="T6261" s="35">
        <v>2017.32</v>
      </c>
      <c r="U6261" s="14" t="s">
        <v>4</v>
      </c>
      <c r="V6261" s="14">
        <v>180</v>
      </c>
      <c r="W6261" s="16">
        <f>+IF(datos_arg[[#This Row],[Moneda]]="ARS",datos_arg[[#This Row],[Monto]],datos_arg[[#This Row],[Monto]]*datos_arg[[#This Row],[TC]])</f>
        <v>2017.32</v>
      </c>
      <c r="X6261" s="16">
        <f>IFERROR(IF(datos_arg[[#This Row],[Moneda]]="USD",datos_arg[[#This Row],[Monto]],datos_arg[[#This Row],[Monto]]/datos_arg[[#This Row],[TC]]),0)</f>
        <v>11.207333333333333</v>
      </c>
      <c r="Y6261" s="14"/>
    </row>
    <row r="6262" spans="1:25" ht="15" customHeight="1" x14ac:dyDescent="0.25">
      <c r="A6262" s="14">
        <f t="shared" si="97"/>
        <v>6259</v>
      </c>
      <c r="B6262" s="1">
        <v>44406</v>
      </c>
      <c r="C6262" s="18">
        <f>+YEAR(datos_arg[[#This Row],[Fecha]])</f>
        <v>2021</v>
      </c>
      <c r="D6262" s="18">
        <f>+MONTH(datos_arg[[#This Row],[Fecha]])</f>
        <v>7</v>
      </c>
      <c r="E6262" s="14" t="s">
        <v>1015</v>
      </c>
      <c r="F6262" s="14" t="s">
        <v>403</v>
      </c>
      <c r="G6262" s="14" t="s">
        <v>5383</v>
      </c>
      <c r="H6262" s="14" t="s">
        <v>7132</v>
      </c>
      <c r="I6262" s="14" t="s">
        <v>7132</v>
      </c>
      <c r="J6262" s="14" t="s">
        <v>425</v>
      </c>
      <c r="K6262" s="14"/>
      <c r="L6262" s="14" t="s">
        <v>425</v>
      </c>
      <c r="M6262" s="14" t="s">
        <v>815</v>
      </c>
      <c r="N6262" s="14" t="s">
        <v>100</v>
      </c>
      <c r="O6262" s="14" t="s">
        <v>7802</v>
      </c>
      <c r="P6262" s="14" t="s">
        <v>7803</v>
      </c>
      <c r="Q6262" s="14">
        <v>1</v>
      </c>
      <c r="R6262" s="14" t="s">
        <v>5383</v>
      </c>
      <c r="S6262" s="14" t="s">
        <v>1762</v>
      </c>
      <c r="T6262" s="35">
        <v>2262.9899999999998</v>
      </c>
      <c r="U6262" s="14" t="s">
        <v>4</v>
      </c>
      <c r="V6262" s="14">
        <v>180</v>
      </c>
      <c r="W6262" s="16">
        <f>+IF(datos_arg[[#This Row],[Moneda]]="ARS",datos_arg[[#This Row],[Monto]],datos_arg[[#This Row],[Monto]]*datos_arg[[#This Row],[TC]])</f>
        <v>2262.9899999999998</v>
      </c>
      <c r="X6262" s="16">
        <f>IFERROR(IF(datos_arg[[#This Row],[Moneda]]="USD",datos_arg[[#This Row],[Monto]],datos_arg[[#This Row],[Monto]]/datos_arg[[#This Row],[TC]]),0)</f>
        <v>12.572166666666666</v>
      </c>
      <c r="Y6262" s="14"/>
    </row>
    <row r="6263" spans="1:25" ht="15" customHeight="1" x14ac:dyDescent="0.25">
      <c r="A6263" s="14">
        <f t="shared" si="97"/>
        <v>6260</v>
      </c>
      <c r="B6263" s="1">
        <v>44406</v>
      </c>
      <c r="C6263" s="18">
        <f>+YEAR(datos_arg[[#This Row],[Fecha]])</f>
        <v>2021</v>
      </c>
      <c r="D6263" s="18">
        <f>+MONTH(datos_arg[[#This Row],[Fecha]])</f>
        <v>7</v>
      </c>
      <c r="E6263" s="14" t="s">
        <v>449</v>
      </c>
      <c r="F6263" s="14" t="s">
        <v>523</v>
      </c>
      <c r="G6263" s="14"/>
      <c r="H6263" s="14" t="s">
        <v>7132</v>
      </c>
      <c r="I6263" s="14" t="s">
        <v>7132</v>
      </c>
      <c r="J6263" s="14" t="s">
        <v>425</v>
      </c>
      <c r="K6263" s="14"/>
      <c r="L6263" s="14" t="s">
        <v>425</v>
      </c>
      <c r="M6263" s="14" t="s">
        <v>524</v>
      </c>
      <c r="N6263" s="14" t="s">
        <v>524</v>
      </c>
      <c r="O6263" s="14" t="s">
        <v>7804</v>
      </c>
      <c r="P6263" s="14"/>
      <c r="Q6263" s="14"/>
      <c r="R6263" s="14" t="s">
        <v>523</v>
      </c>
      <c r="S6263" s="14" t="s">
        <v>1762</v>
      </c>
      <c r="T6263" s="35">
        <v>45.42</v>
      </c>
      <c r="U6263" s="14" t="s">
        <v>4</v>
      </c>
      <c r="V6263" s="14">
        <v>180</v>
      </c>
      <c r="W6263" s="16">
        <f>+IF(datos_arg[[#This Row],[Moneda]]="ARS",datos_arg[[#This Row],[Monto]],datos_arg[[#This Row],[Monto]]*datos_arg[[#This Row],[TC]])</f>
        <v>45.42</v>
      </c>
      <c r="X6263" s="16">
        <f>IFERROR(IF(datos_arg[[#This Row],[Moneda]]="USD",datos_arg[[#This Row],[Monto]],datos_arg[[#This Row],[Monto]]/datos_arg[[#This Row],[TC]]),0)</f>
        <v>0.25233333333333335</v>
      </c>
      <c r="Y6263" s="14"/>
    </row>
    <row r="6264" spans="1:25" x14ac:dyDescent="0.25">
      <c r="A6264" s="14">
        <f t="shared" si="97"/>
        <v>6261</v>
      </c>
      <c r="B6264" s="1">
        <v>44406</v>
      </c>
      <c r="C6264" s="18">
        <f>+YEAR(datos_arg[[#This Row],[Fecha]])</f>
        <v>2021</v>
      </c>
      <c r="D6264" s="18">
        <f>+MONTH(datos_arg[[#This Row],[Fecha]])</f>
        <v>7</v>
      </c>
      <c r="E6264" s="14" t="s">
        <v>408</v>
      </c>
      <c r="F6264" s="14" t="s">
        <v>506</v>
      </c>
      <c r="G6264" s="14"/>
      <c r="H6264" s="14" t="s">
        <v>7132</v>
      </c>
      <c r="I6264" s="14" t="s">
        <v>7132</v>
      </c>
      <c r="J6264" s="14" t="s">
        <v>425</v>
      </c>
      <c r="K6264" s="14"/>
      <c r="L6264" s="14" t="s">
        <v>425</v>
      </c>
      <c r="M6264" s="14" t="s">
        <v>613</v>
      </c>
      <c r="N6264" s="14" t="s">
        <v>613</v>
      </c>
      <c r="O6264" s="14" t="s">
        <v>3759</v>
      </c>
      <c r="P6264" s="14" t="s">
        <v>7805</v>
      </c>
      <c r="Q6264" s="14"/>
      <c r="R6264" s="14" t="s">
        <v>613</v>
      </c>
      <c r="S6264" s="14" t="s">
        <v>439</v>
      </c>
      <c r="T6264" s="35">
        <v>50000</v>
      </c>
      <c r="U6264" s="14" t="s">
        <v>4</v>
      </c>
      <c r="V6264" s="14">
        <v>180</v>
      </c>
      <c r="W6264" s="16">
        <f>+IF(datos_arg[[#This Row],[Moneda]]="ARS",datos_arg[[#This Row],[Monto]],datos_arg[[#This Row],[Monto]]*datos_arg[[#This Row],[TC]])</f>
        <v>50000</v>
      </c>
      <c r="X6264" s="16">
        <f>IFERROR(IF(datos_arg[[#This Row],[Moneda]]="USD",datos_arg[[#This Row],[Monto]],datos_arg[[#This Row],[Monto]]/datos_arg[[#This Row],[TC]]),0)</f>
        <v>277.77777777777777</v>
      </c>
      <c r="Y6264" s="14"/>
    </row>
    <row r="6265" spans="1:25" ht="15" customHeight="1" x14ac:dyDescent="0.25">
      <c r="A6265" s="14">
        <f t="shared" si="97"/>
        <v>6262</v>
      </c>
      <c r="B6265" s="1">
        <v>44406</v>
      </c>
      <c r="C6265" s="18">
        <f>+YEAR(datos_arg[[#This Row],[Fecha]])</f>
        <v>2021</v>
      </c>
      <c r="D6265" s="18">
        <f>+MONTH(datos_arg[[#This Row],[Fecha]])</f>
        <v>7</v>
      </c>
      <c r="E6265" s="14" t="s">
        <v>1015</v>
      </c>
      <c r="F6265" s="14" t="s">
        <v>430</v>
      </c>
      <c r="G6265" s="14"/>
      <c r="H6265" s="14" t="s">
        <v>7132</v>
      </c>
      <c r="I6265" s="14" t="s">
        <v>7132</v>
      </c>
      <c r="J6265" s="14" t="s">
        <v>425</v>
      </c>
      <c r="K6265" s="14"/>
      <c r="L6265" s="14" t="s">
        <v>425</v>
      </c>
      <c r="M6265" s="14" t="s">
        <v>361</v>
      </c>
      <c r="N6265" s="14" t="s">
        <v>361</v>
      </c>
      <c r="O6265" s="14" t="s">
        <v>2325</v>
      </c>
      <c r="P6265" s="14" t="s">
        <v>7806</v>
      </c>
      <c r="Q6265" s="14"/>
      <c r="R6265" s="14" t="s">
        <v>430</v>
      </c>
      <c r="S6265" s="14" t="s">
        <v>439</v>
      </c>
      <c r="T6265" s="35">
        <v>3730</v>
      </c>
      <c r="U6265" s="14" t="s">
        <v>4</v>
      </c>
      <c r="V6265" s="14">
        <v>180</v>
      </c>
      <c r="W6265" s="16">
        <f>+IF(datos_arg[[#This Row],[Moneda]]="ARS",datos_arg[[#This Row],[Monto]],datos_arg[[#This Row],[Monto]]*datos_arg[[#This Row],[TC]])</f>
        <v>3730</v>
      </c>
      <c r="X6265" s="16">
        <f>IFERROR(IF(datos_arg[[#This Row],[Moneda]]="USD",datos_arg[[#This Row],[Monto]],datos_arg[[#This Row],[Monto]]/datos_arg[[#This Row],[TC]]),0)</f>
        <v>20.722222222222221</v>
      </c>
      <c r="Y6265" s="14"/>
    </row>
    <row r="6266" spans="1:25" ht="15" customHeight="1" x14ac:dyDescent="0.25">
      <c r="A6266" s="14">
        <f t="shared" si="97"/>
        <v>6263</v>
      </c>
      <c r="B6266" s="1">
        <v>44406</v>
      </c>
      <c r="C6266" s="18">
        <f>+YEAR(datos_arg[[#This Row],[Fecha]])</f>
        <v>2021</v>
      </c>
      <c r="D6266" s="18">
        <f>+MONTH(datos_arg[[#This Row],[Fecha]])</f>
        <v>7</v>
      </c>
      <c r="E6266" s="14" t="s">
        <v>1015</v>
      </c>
      <c r="F6266" s="14" t="s">
        <v>430</v>
      </c>
      <c r="G6266" s="14"/>
      <c r="H6266" s="14" t="s">
        <v>7132</v>
      </c>
      <c r="I6266" s="14" t="s">
        <v>7132</v>
      </c>
      <c r="J6266" s="14" t="s">
        <v>425</v>
      </c>
      <c r="K6266" s="14"/>
      <c r="L6266" s="14" t="s">
        <v>425</v>
      </c>
      <c r="M6266" s="14" t="s">
        <v>60</v>
      </c>
      <c r="N6266" s="14" t="s">
        <v>26</v>
      </c>
      <c r="O6266" s="14" t="s">
        <v>2370</v>
      </c>
      <c r="P6266" s="14" t="s">
        <v>7806</v>
      </c>
      <c r="Q6266" s="14"/>
      <c r="R6266" s="14" t="s">
        <v>430</v>
      </c>
      <c r="S6266" s="14" t="s">
        <v>439</v>
      </c>
      <c r="T6266" s="35">
        <v>8391.27</v>
      </c>
      <c r="U6266" s="14" t="s">
        <v>4</v>
      </c>
      <c r="V6266" s="14">
        <v>180</v>
      </c>
      <c r="W6266" s="16">
        <f>+IF(datos_arg[[#This Row],[Moneda]]="ARS",datos_arg[[#This Row],[Monto]],datos_arg[[#This Row],[Monto]]*datos_arg[[#This Row],[TC]])</f>
        <v>8391.27</v>
      </c>
      <c r="X6266" s="16">
        <f>IFERROR(IF(datos_arg[[#This Row],[Moneda]]="USD",datos_arg[[#This Row],[Monto]],datos_arg[[#This Row],[Monto]]/datos_arg[[#This Row],[TC]]),0)</f>
        <v>46.618166666666667</v>
      </c>
      <c r="Y6266" s="14"/>
    </row>
    <row r="6267" spans="1:25" ht="15" customHeight="1" x14ac:dyDescent="0.25">
      <c r="A6267" s="14">
        <f t="shared" si="97"/>
        <v>6264</v>
      </c>
      <c r="B6267" s="1">
        <v>44406</v>
      </c>
      <c r="C6267" s="18">
        <f>+YEAR(datos_arg[[#This Row],[Fecha]])</f>
        <v>2021</v>
      </c>
      <c r="D6267" s="18">
        <f>+MONTH(datos_arg[[#This Row],[Fecha]])</f>
        <v>7</v>
      </c>
      <c r="E6267" s="14" t="s">
        <v>1015</v>
      </c>
      <c r="F6267" s="14" t="s">
        <v>403</v>
      </c>
      <c r="G6267" s="14" t="s">
        <v>970</v>
      </c>
      <c r="H6267" s="14" t="s">
        <v>7132</v>
      </c>
      <c r="I6267" s="14" t="s">
        <v>7132</v>
      </c>
      <c r="J6267" s="14" t="s">
        <v>425</v>
      </c>
      <c r="K6267" s="14"/>
      <c r="L6267" s="14" t="s">
        <v>425</v>
      </c>
      <c r="M6267" s="14" t="s">
        <v>493</v>
      </c>
      <c r="N6267" s="14" t="s">
        <v>26</v>
      </c>
      <c r="O6267" s="14" t="s">
        <v>3764</v>
      </c>
      <c r="P6267" s="14" t="s">
        <v>7806</v>
      </c>
      <c r="Q6267" s="14"/>
      <c r="R6267" s="14" t="s">
        <v>970</v>
      </c>
      <c r="S6267" s="14" t="s">
        <v>439</v>
      </c>
      <c r="T6267" s="35">
        <v>1376</v>
      </c>
      <c r="U6267" s="14" t="s">
        <v>4</v>
      </c>
      <c r="V6267" s="14">
        <v>180</v>
      </c>
      <c r="W6267" s="16">
        <f>+IF(datos_arg[[#This Row],[Moneda]]="ARS",datos_arg[[#This Row],[Monto]],datos_arg[[#This Row],[Monto]]*datos_arg[[#This Row],[TC]])</f>
        <v>1376</v>
      </c>
      <c r="X6267" s="16">
        <f>IFERROR(IF(datos_arg[[#This Row],[Moneda]]="USD",datos_arg[[#This Row],[Monto]],datos_arg[[#This Row],[Monto]]/datos_arg[[#This Row],[TC]]),0)</f>
        <v>7.6444444444444448</v>
      </c>
      <c r="Y6267" s="14"/>
    </row>
    <row r="6268" spans="1:25" ht="15" customHeight="1" x14ac:dyDescent="0.25">
      <c r="A6268" s="14">
        <f t="shared" si="97"/>
        <v>6265</v>
      </c>
      <c r="B6268" s="1">
        <v>44406</v>
      </c>
      <c r="C6268" s="18">
        <f>+YEAR(datos_arg[[#This Row],[Fecha]])</f>
        <v>2021</v>
      </c>
      <c r="D6268" s="18">
        <f>+MONTH(datos_arg[[#This Row],[Fecha]])</f>
        <v>7</v>
      </c>
      <c r="E6268" s="14" t="s">
        <v>408</v>
      </c>
      <c r="F6268" s="14" t="s">
        <v>69</v>
      </c>
      <c r="G6268" s="14"/>
      <c r="H6268" s="14" t="s">
        <v>7132</v>
      </c>
      <c r="I6268" s="14" t="s">
        <v>7132</v>
      </c>
      <c r="J6268" s="14" t="s">
        <v>425</v>
      </c>
      <c r="K6268" s="14"/>
      <c r="L6268" s="14" t="s">
        <v>425</v>
      </c>
      <c r="M6268" s="14" t="s">
        <v>2530</v>
      </c>
      <c r="N6268" s="14" t="s">
        <v>2530</v>
      </c>
      <c r="O6268" s="14"/>
      <c r="P6268" s="14"/>
      <c r="Q6268" s="14"/>
      <c r="R6268" s="14" t="s">
        <v>439</v>
      </c>
      <c r="S6268" s="14" t="s">
        <v>440</v>
      </c>
      <c r="T6268" s="35">
        <v>500</v>
      </c>
      <c r="U6268" s="14" t="s">
        <v>2</v>
      </c>
      <c r="V6268" s="14">
        <v>180</v>
      </c>
      <c r="W6268" s="16">
        <f>+IF(datos_arg[[#This Row],[Moneda]]="ARS",datos_arg[[#This Row],[Monto]],datos_arg[[#This Row],[Monto]]*datos_arg[[#This Row],[TC]])</f>
        <v>90000</v>
      </c>
      <c r="X6268" s="16">
        <f>IFERROR(IF(datos_arg[[#This Row],[Moneda]]="USD",datos_arg[[#This Row],[Monto]],datos_arg[[#This Row],[Monto]]/datos_arg[[#This Row],[TC]]),0)</f>
        <v>500</v>
      </c>
      <c r="Y6268" s="14"/>
    </row>
    <row r="6269" spans="1:25" ht="15" customHeight="1" x14ac:dyDescent="0.25">
      <c r="A6269" s="14">
        <f t="shared" si="97"/>
        <v>6266</v>
      </c>
      <c r="B6269" s="1">
        <v>44406</v>
      </c>
      <c r="C6269" s="18">
        <f>+YEAR(datos_arg[[#This Row],[Fecha]])</f>
        <v>2021</v>
      </c>
      <c r="D6269" s="18">
        <f>+MONTH(datos_arg[[#This Row],[Fecha]])</f>
        <v>7</v>
      </c>
      <c r="E6269" s="14" t="s">
        <v>5358</v>
      </c>
      <c r="F6269" s="14" t="s">
        <v>4108</v>
      </c>
      <c r="G6269" s="14"/>
      <c r="H6269" s="14" t="s">
        <v>433</v>
      </c>
      <c r="I6269" s="14" t="s">
        <v>6718</v>
      </c>
      <c r="J6269" s="14" t="s">
        <v>425</v>
      </c>
      <c r="K6269" s="14"/>
      <c r="L6269" s="14" t="s">
        <v>425</v>
      </c>
      <c r="M6269" s="14" t="s">
        <v>6673</v>
      </c>
      <c r="N6269" s="14" t="s">
        <v>524</v>
      </c>
      <c r="O6269" s="14" t="s">
        <v>7807</v>
      </c>
      <c r="P6269" s="14"/>
      <c r="Q6269" s="14"/>
      <c r="R6269" s="14" t="s">
        <v>4108</v>
      </c>
      <c r="S6269" s="14" t="s">
        <v>439</v>
      </c>
      <c r="T6269" s="35">
        <v>18000</v>
      </c>
      <c r="U6269" s="14" t="s">
        <v>4</v>
      </c>
      <c r="V6269" s="14">
        <v>180</v>
      </c>
      <c r="W6269" s="16">
        <f>+IF(datos_arg[[#This Row],[Moneda]]="ARS",datos_arg[[#This Row],[Monto]],datos_arg[[#This Row],[Monto]]*datos_arg[[#This Row],[TC]])</f>
        <v>18000</v>
      </c>
      <c r="X6269" s="16">
        <f>IFERROR(IF(datos_arg[[#This Row],[Moneda]]="USD",datos_arg[[#This Row],[Monto]],datos_arg[[#This Row],[Monto]]/datos_arg[[#This Row],[TC]]),0)</f>
        <v>100</v>
      </c>
      <c r="Y6269" s="14"/>
    </row>
    <row r="6270" spans="1:25" ht="15" customHeight="1" x14ac:dyDescent="0.25">
      <c r="A6270" s="14">
        <f t="shared" si="97"/>
        <v>6267</v>
      </c>
      <c r="B6270" s="1">
        <v>44406</v>
      </c>
      <c r="C6270" s="18">
        <f>+YEAR(datos_arg[[#This Row],[Fecha]])</f>
        <v>2021</v>
      </c>
      <c r="D6270" s="18">
        <f>+MONTH(datos_arg[[#This Row],[Fecha]])</f>
        <v>7</v>
      </c>
      <c r="E6270" s="14" t="s">
        <v>1015</v>
      </c>
      <c r="F6270" s="14" t="s">
        <v>403</v>
      </c>
      <c r="G6270" s="14" t="s">
        <v>970</v>
      </c>
      <c r="H6270" s="14" t="s">
        <v>433</v>
      </c>
      <c r="I6270" s="14" t="s">
        <v>6718</v>
      </c>
      <c r="J6270" s="14" t="s">
        <v>425</v>
      </c>
      <c r="K6270" s="14"/>
      <c r="L6270" s="14" t="s">
        <v>425</v>
      </c>
      <c r="M6270" s="14" t="s">
        <v>653</v>
      </c>
      <c r="N6270" s="14" t="s">
        <v>4432</v>
      </c>
      <c r="O6270" s="14" t="s">
        <v>7818</v>
      </c>
      <c r="P6270" s="14"/>
      <c r="Q6270" s="14">
        <v>2</v>
      </c>
      <c r="R6270" s="14" t="s">
        <v>970</v>
      </c>
      <c r="S6270" s="14" t="s">
        <v>439</v>
      </c>
      <c r="T6270" s="35">
        <v>0</v>
      </c>
      <c r="U6270" s="14" t="s">
        <v>4</v>
      </c>
      <c r="V6270" s="14">
        <v>180</v>
      </c>
      <c r="W6270" s="16">
        <f>+IF(datos_arg[[#This Row],[Moneda]]="ARS",datos_arg[[#This Row],[Monto]],datos_arg[[#This Row],[Monto]]*datos_arg[[#This Row],[TC]])</f>
        <v>0</v>
      </c>
      <c r="X6270" s="16">
        <f>IFERROR(IF(datos_arg[[#This Row],[Moneda]]="USD",datos_arg[[#This Row],[Monto]],datos_arg[[#This Row],[Monto]]/datos_arg[[#This Row],[TC]]),0)</f>
        <v>0</v>
      </c>
      <c r="Y6270" s="14"/>
    </row>
    <row r="6271" spans="1:25" ht="15" customHeight="1" x14ac:dyDescent="0.25">
      <c r="A6271" s="14">
        <f t="shared" si="97"/>
        <v>6268</v>
      </c>
      <c r="B6271" s="1">
        <v>44406</v>
      </c>
      <c r="C6271" s="18">
        <f>+YEAR(datos_arg[[#This Row],[Fecha]])</f>
        <v>2021</v>
      </c>
      <c r="D6271" s="18">
        <f>+MONTH(datos_arg[[#This Row],[Fecha]])</f>
        <v>7</v>
      </c>
      <c r="E6271" s="14" t="s">
        <v>5358</v>
      </c>
      <c r="F6271" s="14" t="s">
        <v>4109</v>
      </c>
      <c r="G6271" s="14"/>
      <c r="H6271" s="14" t="s">
        <v>6646</v>
      </c>
      <c r="I6271" s="14" t="s">
        <v>7132</v>
      </c>
      <c r="J6271" s="14" t="s">
        <v>425</v>
      </c>
      <c r="K6271" s="14" t="s">
        <v>420</v>
      </c>
      <c r="L6271" s="14" t="s">
        <v>425</v>
      </c>
      <c r="M6271" s="14" t="s">
        <v>570</v>
      </c>
      <c r="N6271" s="14" t="s">
        <v>293</v>
      </c>
      <c r="O6271" s="14" t="s">
        <v>8249</v>
      </c>
      <c r="P6271" s="14" t="s">
        <v>8251</v>
      </c>
      <c r="Q6271" s="14">
        <v>1</v>
      </c>
      <c r="R6271" s="14" t="s">
        <v>4109</v>
      </c>
      <c r="S6271" s="14" t="s">
        <v>439</v>
      </c>
      <c r="T6271" s="35">
        <v>1058.03</v>
      </c>
      <c r="U6271" s="14" t="s">
        <v>4</v>
      </c>
      <c r="V6271" s="14">
        <v>180</v>
      </c>
      <c r="W6271" s="16">
        <f>+IF(datos_arg[[#This Row],[Moneda]]="ARS",datos_arg[[#This Row],[Monto]],datos_arg[[#This Row],[Monto]]*datos_arg[[#This Row],[TC]])</f>
        <v>1058.03</v>
      </c>
      <c r="X6271" s="16">
        <f>IFERROR(IF(datos_arg[[#This Row],[Moneda]]="USD",datos_arg[[#This Row],[Monto]],datos_arg[[#This Row],[Monto]]/datos_arg[[#This Row],[TC]]),0)</f>
        <v>5.8779444444444442</v>
      </c>
      <c r="Y6271" s="14"/>
    </row>
    <row r="6272" spans="1:25" ht="15" customHeight="1" x14ac:dyDescent="0.25">
      <c r="A6272" s="14">
        <f t="shared" si="97"/>
        <v>6269</v>
      </c>
      <c r="B6272" s="1">
        <v>44406</v>
      </c>
      <c r="C6272" s="18">
        <f>+YEAR(datos_arg[[#This Row],[Fecha]])</f>
        <v>2021</v>
      </c>
      <c r="D6272" s="18">
        <f>+MONTH(datos_arg[[#This Row],[Fecha]])</f>
        <v>7</v>
      </c>
      <c r="E6272" s="14" t="s">
        <v>5358</v>
      </c>
      <c r="F6272" s="14" t="s">
        <v>4109</v>
      </c>
      <c r="G6272" s="14"/>
      <c r="H6272" s="14" t="s">
        <v>6646</v>
      </c>
      <c r="I6272" s="14" t="s">
        <v>7132</v>
      </c>
      <c r="J6272" s="14" t="s">
        <v>425</v>
      </c>
      <c r="K6272" s="14" t="s">
        <v>420</v>
      </c>
      <c r="L6272" s="14" t="s">
        <v>425</v>
      </c>
      <c r="M6272" s="14" t="s">
        <v>570</v>
      </c>
      <c r="N6272" s="14" t="s">
        <v>293</v>
      </c>
      <c r="O6272" s="14" t="s">
        <v>8250</v>
      </c>
      <c r="P6272" s="14" t="s">
        <v>8251</v>
      </c>
      <c r="Q6272" s="14">
        <v>1</v>
      </c>
      <c r="R6272" s="14" t="s">
        <v>4109</v>
      </c>
      <c r="S6272" s="14" t="s">
        <v>439</v>
      </c>
      <c r="T6272" s="35">
        <v>1394.12</v>
      </c>
      <c r="U6272" s="14" t="s">
        <v>4</v>
      </c>
      <c r="V6272" s="14">
        <v>180</v>
      </c>
      <c r="W6272" s="16">
        <f>+IF(datos_arg[[#This Row],[Moneda]]="ARS",datos_arg[[#This Row],[Monto]],datos_arg[[#This Row],[Monto]]*datos_arg[[#This Row],[TC]])</f>
        <v>1394.12</v>
      </c>
      <c r="X6272" s="16">
        <f>IFERROR(IF(datos_arg[[#This Row],[Moneda]]="USD",datos_arg[[#This Row],[Monto]],datos_arg[[#This Row],[Monto]]/datos_arg[[#This Row],[TC]]),0)</f>
        <v>7.7451111111111102</v>
      </c>
      <c r="Y6272" s="14"/>
    </row>
    <row r="6273" spans="1:25" ht="15" customHeight="1" x14ac:dyDescent="0.25">
      <c r="A6273" s="14">
        <f t="shared" si="97"/>
        <v>6270</v>
      </c>
      <c r="B6273" s="1">
        <v>44407</v>
      </c>
      <c r="C6273" s="18">
        <f>+YEAR(datos_arg[[#This Row],[Fecha]])</f>
        <v>2021</v>
      </c>
      <c r="D6273" s="18">
        <f>+MONTH(datos_arg[[#This Row],[Fecha]])</f>
        <v>7</v>
      </c>
      <c r="E6273" s="14" t="s">
        <v>5358</v>
      </c>
      <c r="F6273" s="14" t="s">
        <v>969</v>
      </c>
      <c r="G6273" s="14"/>
      <c r="H6273" s="14" t="s">
        <v>6646</v>
      </c>
      <c r="I6273" s="14" t="s">
        <v>6775</v>
      </c>
      <c r="J6273" s="14" t="s">
        <v>425</v>
      </c>
      <c r="K6273" s="14" t="s">
        <v>420</v>
      </c>
      <c r="L6273" s="14" t="s">
        <v>425</v>
      </c>
      <c r="M6273" s="14" t="s">
        <v>7808</v>
      </c>
      <c r="N6273" s="14" t="s">
        <v>7809</v>
      </c>
      <c r="O6273" s="14" t="s">
        <v>7810</v>
      </c>
      <c r="P6273" s="14" t="s">
        <v>7811</v>
      </c>
      <c r="Q6273" s="14">
        <v>2</v>
      </c>
      <c r="R6273" s="14" t="s">
        <v>969</v>
      </c>
      <c r="S6273" s="14" t="s">
        <v>439</v>
      </c>
      <c r="T6273" s="35">
        <v>42240</v>
      </c>
      <c r="U6273" s="14" t="s">
        <v>4</v>
      </c>
      <c r="V6273" s="14">
        <v>180</v>
      </c>
      <c r="W6273" s="16">
        <f>+IF(datos_arg[[#This Row],[Moneda]]="ARS",datos_arg[[#This Row],[Monto]],datos_arg[[#This Row],[Monto]]*datos_arg[[#This Row],[TC]])</f>
        <v>42240</v>
      </c>
      <c r="X6273" s="16">
        <f>IFERROR(IF(datos_arg[[#This Row],[Moneda]]="USD",datos_arg[[#This Row],[Monto]],datos_arg[[#This Row],[Monto]]/datos_arg[[#This Row],[TC]]),0)</f>
        <v>234.66666666666666</v>
      </c>
      <c r="Y6273" s="14"/>
    </row>
    <row r="6274" spans="1:25" x14ac:dyDescent="0.25">
      <c r="A6274" s="14">
        <f t="shared" si="97"/>
        <v>6271</v>
      </c>
      <c r="B6274" s="1">
        <v>44407</v>
      </c>
      <c r="C6274" s="18">
        <f>+YEAR(datos_arg[[#This Row],[Fecha]])</f>
        <v>2021</v>
      </c>
      <c r="D6274" s="18">
        <f>+MONTH(datos_arg[[#This Row],[Fecha]])</f>
        <v>7</v>
      </c>
      <c r="E6274" s="14" t="s">
        <v>1015</v>
      </c>
      <c r="F6274" s="14" t="s">
        <v>430</v>
      </c>
      <c r="G6274" s="14"/>
      <c r="H6274" s="14" t="s">
        <v>7132</v>
      </c>
      <c r="I6274" s="14" t="s">
        <v>7132</v>
      </c>
      <c r="J6274" s="14" t="s">
        <v>425</v>
      </c>
      <c r="K6274" s="14"/>
      <c r="L6274" s="14" t="s">
        <v>425</v>
      </c>
      <c r="M6274" s="14" t="s">
        <v>57</v>
      </c>
      <c r="N6274" s="14" t="s">
        <v>7793</v>
      </c>
      <c r="O6274" s="14" t="s">
        <v>7812</v>
      </c>
      <c r="P6274" s="14" t="s">
        <v>7801</v>
      </c>
      <c r="Q6274" s="14"/>
      <c r="R6274" s="14" t="s">
        <v>430</v>
      </c>
      <c r="S6274" s="14" t="s">
        <v>613</v>
      </c>
      <c r="T6274" s="35">
        <v>2444.89</v>
      </c>
      <c r="U6274" s="14" t="s">
        <v>4</v>
      </c>
      <c r="V6274" s="14">
        <v>180</v>
      </c>
      <c r="W6274" s="16">
        <f>+IF(datos_arg[[#This Row],[Moneda]]="ARS",datos_arg[[#This Row],[Monto]],datos_arg[[#This Row],[Monto]]*datos_arg[[#This Row],[TC]])</f>
        <v>2444.89</v>
      </c>
      <c r="X6274" s="16">
        <f>IFERROR(IF(datos_arg[[#This Row],[Moneda]]="USD",datos_arg[[#This Row],[Monto]],datos_arg[[#This Row],[Monto]]/datos_arg[[#This Row],[TC]]),0)</f>
        <v>13.582722222222221</v>
      </c>
      <c r="Y6274" s="14"/>
    </row>
    <row r="6275" spans="1:25" ht="15" customHeight="1" x14ac:dyDescent="0.25">
      <c r="A6275" s="14">
        <f t="shared" si="97"/>
        <v>6272</v>
      </c>
      <c r="B6275" s="1">
        <v>44407</v>
      </c>
      <c r="C6275" s="18">
        <f>+YEAR(datos_arg[[#This Row],[Fecha]])</f>
        <v>2021</v>
      </c>
      <c r="D6275" s="18">
        <f>+MONTH(datos_arg[[#This Row],[Fecha]])</f>
        <v>7</v>
      </c>
      <c r="E6275" s="14" t="s">
        <v>1015</v>
      </c>
      <c r="F6275" s="14" t="s">
        <v>403</v>
      </c>
      <c r="G6275" s="14" t="s">
        <v>5383</v>
      </c>
      <c r="H6275" s="14" t="s">
        <v>7132</v>
      </c>
      <c r="I6275" s="14" t="s">
        <v>7132</v>
      </c>
      <c r="J6275" s="14" t="s">
        <v>425</v>
      </c>
      <c r="K6275" s="14"/>
      <c r="L6275" s="14" t="s">
        <v>425</v>
      </c>
      <c r="M6275" s="14" t="s">
        <v>815</v>
      </c>
      <c r="N6275" s="14" t="s">
        <v>7813</v>
      </c>
      <c r="O6275" s="14" t="s">
        <v>7814</v>
      </c>
      <c r="P6275" s="14" t="s">
        <v>7815</v>
      </c>
      <c r="Q6275" s="14"/>
      <c r="R6275" s="14" t="s">
        <v>5383</v>
      </c>
      <c r="S6275" s="14" t="s">
        <v>439</v>
      </c>
      <c r="T6275" s="35">
        <v>3450</v>
      </c>
      <c r="U6275" s="14" t="s">
        <v>4</v>
      </c>
      <c r="V6275" s="14">
        <v>180</v>
      </c>
      <c r="W6275" s="16">
        <f>+IF(datos_arg[[#This Row],[Moneda]]="ARS",datos_arg[[#This Row],[Monto]],datos_arg[[#This Row],[Monto]]*datos_arg[[#This Row],[TC]])</f>
        <v>3450</v>
      </c>
      <c r="X6275" s="16">
        <f>IFERROR(IF(datos_arg[[#This Row],[Moneda]]="USD",datos_arg[[#This Row],[Monto]],datos_arg[[#This Row],[Monto]]/datos_arg[[#This Row],[TC]]),0)</f>
        <v>19.166666666666668</v>
      </c>
      <c r="Y6275" s="14"/>
    </row>
    <row r="6276" spans="1:25" ht="15" customHeight="1" x14ac:dyDescent="0.25">
      <c r="A6276" s="14">
        <f t="shared" si="97"/>
        <v>6273</v>
      </c>
      <c r="B6276" s="1">
        <v>44407</v>
      </c>
      <c r="C6276" s="18">
        <f>+YEAR(datos_arg[[#This Row],[Fecha]])</f>
        <v>2021</v>
      </c>
      <c r="D6276" s="18">
        <f>+MONTH(datos_arg[[#This Row],[Fecha]])</f>
        <v>7</v>
      </c>
      <c r="E6276" s="14" t="s">
        <v>1015</v>
      </c>
      <c r="F6276" s="14" t="s">
        <v>430</v>
      </c>
      <c r="G6276" s="14"/>
      <c r="H6276" s="14" t="s">
        <v>7132</v>
      </c>
      <c r="I6276" s="14" t="s">
        <v>7132</v>
      </c>
      <c r="J6276" s="14" t="s">
        <v>425</v>
      </c>
      <c r="K6276" s="14"/>
      <c r="L6276" s="14" t="s">
        <v>425</v>
      </c>
      <c r="M6276" s="14" t="s">
        <v>102</v>
      </c>
      <c r="N6276" s="14" t="s">
        <v>480</v>
      </c>
      <c r="O6276" s="14" t="s">
        <v>7816</v>
      </c>
      <c r="P6276" s="14" t="s">
        <v>7122</v>
      </c>
      <c r="Q6276" s="14"/>
      <c r="R6276" s="14" t="s">
        <v>430</v>
      </c>
      <c r="S6276" s="14" t="s">
        <v>439</v>
      </c>
      <c r="T6276" s="35">
        <v>7713.2</v>
      </c>
      <c r="U6276" s="14" t="s">
        <v>4</v>
      </c>
      <c r="V6276" s="14">
        <v>180</v>
      </c>
      <c r="W6276" s="16">
        <f>+IF(datos_arg[[#This Row],[Moneda]]="ARS",datos_arg[[#This Row],[Monto]],datos_arg[[#This Row],[Monto]]*datos_arg[[#This Row],[TC]])</f>
        <v>7713.2</v>
      </c>
      <c r="X6276" s="16">
        <f>IFERROR(IF(datos_arg[[#This Row],[Moneda]]="USD",datos_arg[[#This Row],[Monto]],datos_arg[[#This Row],[Monto]]/datos_arg[[#This Row],[TC]]),0)</f>
        <v>42.851111111111109</v>
      </c>
      <c r="Y6276" s="14"/>
    </row>
    <row r="6277" spans="1:25" ht="15" customHeight="1" x14ac:dyDescent="0.25">
      <c r="A6277" s="14">
        <f t="shared" si="97"/>
        <v>6274</v>
      </c>
      <c r="B6277" s="1">
        <v>44407</v>
      </c>
      <c r="C6277" s="18">
        <f>+YEAR(datos_arg[[#This Row],[Fecha]])</f>
        <v>2021</v>
      </c>
      <c r="D6277" s="18">
        <f>+MONTH(datos_arg[[#This Row],[Fecha]])</f>
        <v>7</v>
      </c>
      <c r="E6277" s="14" t="s">
        <v>449</v>
      </c>
      <c r="F6277" s="14" t="s">
        <v>523</v>
      </c>
      <c r="G6277" s="14"/>
      <c r="H6277" s="14" t="s">
        <v>7132</v>
      </c>
      <c r="I6277" s="14" t="s">
        <v>7132</v>
      </c>
      <c r="J6277" s="14" t="s">
        <v>425</v>
      </c>
      <c r="K6277" s="14"/>
      <c r="L6277" s="14" t="s">
        <v>425</v>
      </c>
      <c r="M6277" s="14" t="s">
        <v>524</v>
      </c>
      <c r="N6277" s="14" t="s">
        <v>524</v>
      </c>
      <c r="O6277" s="14" t="s">
        <v>3259</v>
      </c>
      <c r="P6277" s="14"/>
      <c r="Q6277" s="14"/>
      <c r="R6277" s="14" t="s">
        <v>523</v>
      </c>
      <c r="S6277" s="14" t="s">
        <v>613</v>
      </c>
      <c r="T6277" s="35">
        <v>5543</v>
      </c>
      <c r="U6277" s="14" t="s">
        <v>4</v>
      </c>
      <c r="V6277" s="14">
        <v>180</v>
      </c>
      <c r="W6277" s="16">
        <f>+IF(datos_arg[[#This Row],[Moneda]]="ARS",datos_arg[[#This Row],[Monto]],datos_arg[[#This Row],[Monto]]*datos_arg[[#This Row],[TC]])</f>
        <v>5543</v>
      </c>
      <c r="X6277" s="16">
        <f>IFERROR(IF(datos_arg[[#This Row],[Moneda]]="USD",datos_arg[[#This Row],[Monto]],datos_arg[[#This Row],[Monto]]/datos_arg[[#This Row],[TC]]),0)</f>
        <v>30.794444444444444</v>
      </c>
      <c r="Y6277" s="14"/>
    </row>
    <row r="6278" spans="1:25" ht="15" customHeight="1" x14ac:dyDescent="0.25">
      <c r="A6278" s="14">
        <f t="shared" ref="A6278:A6341" si="98">+A6277+1</f>
        <v>6275</v>
      </c>
      <c r="B6278" s="1">
        <v>44407</v>
      </c>
      <c r="C6278" s="18">
        <f>+YEAR(datos_arg[[#This Row],[Fecha]])</f>
        <v>2021</v>
      </c>
      <c r="D6278" s="18">
        <f>+MONTH(datos_arg[[#This Row],[Fecha]])</f>
        <v>7</v>
      </c>
      <c r="E6278" s="14" t="s">
        <v>449</v>
      </c>
      <c r="F6278" s="14" t="s">
        <v>505</v>
      </c>
      <c r="G6278" s="14"/>
      <c r="H6278" s="14" t="s">
        <v>7132</v>
      </c>
      <c r="I6278" s="14" t="s">
        <v>7132</v>
      </c>
      <c r="J6278" s="14" t="s">
        <v>425</v>
      </c>
      <c r="K6278" s="14"/>
      <c r="L6278" s="14" t="s">
        <v>425</v>
      </c>
      <c r="M6278" s="14" t="s">
        <v>613</v>
      </c>
      <c r="N6278" s="14" t="s">
        <v>2273</v>
      </c>
      <c r="O6278" s="14" t="s">
        <v>4578</v>
      </c>
      <c r="P6278" s="14"/>
      <c r="Q6278" s="14"/>
      <c r="R6278" s="14" t="s">
        <v>505</v>
      </c>
      <c r="S6278" s="14" t="s">
        <v>613</v>
      </c>
      <c r="T6278" s="35">
        <v>1662.9</v>
      </c>
      <c r="U6278" s="14" t="s">
        <v>4</v>
      </c>
      <c r="V6278" s="14">
        <v>180</v>
      </c>
      <c r="W6278" s="16">
        <f>+IF(datos_arg[[#This Row],[Moneda]]="ARS",datos_arg[[#This Row],[Monto]],datos_arg[[#This Row],[Monto]]*datos_arg[[#This Row],[TC]])</f>
        <v>1662.9</v>
      </c>
      <c r="X6278" s="16">
        <f>IFERROR(IF(datos_arg[[#This Row],[Moneda]]="USD",datos_arg[[#This Row],[Monto]],datos_arg[[#This Row],[Monto]]/datos_arg[[#This Row],[TC]]),0)</f>
        <v>9.2383333333333333</v>
      </c>
      <c r="Y6278" s="14"/>
    </row>
    <row r="6279" spans="1:25" ht="15" customHeight="1" x14ac:dyDescent="0.25">
      <c r="A6279" s="14">
        <f t="shared" si="98"/>
        <v>6276</v>
      </c>
      <c r="B6279" s="1">
        <v>44407</v>
      </c>
      <c r="C6279" s="18">
        <f>+YEAR(datos_arg[[#This Row],[Fecha]])</f>
        <v>2021</v>
      </c>
      <c r="D6279" s="18">
        <f>+MONTH(datos_arg[[#This Row],[Fecha]])</f>
        <v>7</v>
      </c>
      <c r="E6279" s="14" t="s">
        <v>449</v>
      </c>
      <c r="F6279" s="14" t="s">
        <v>505</v>
      </c>
      <c r="G6279" s="14"/>
      <c r="H6279" s="14" t="s">
        <v>7132</v>
      </c>
      <c r="I6279" s="14" t="s">
        <v>7132</v>
      </c>
      <c r="J6279" s="14" t="s">
        <v>425</v>
      </c>
      <c r="K6279" s="14"/>
      <c r="L6279" s="14" t="s">
        <v>425</v>
      </c>
      <c r="M6279" s="14" t="s">
        <v>613</v>
      </c>
      <c r="N6279" s="14" t="s">
        <v>2273</v>
      </c>
      <c r="O6279" s="14" t="s">
        <v>2592</v>
      </c>
      <c r="P6279" s="14"/>
      <c r="Q6279" s="14"/>
      <c r="R6279" s="14" t="s">
        <v>505</v>
      </c>
      <c r="S6279" s="14" t="s">
        <v>613</v>
      </c>
      <c r="T6279" s="35">
        <v>2550</v>
      </c>
      <c r="U6279" s="14" t="s">
        <v>4</v>
      </c>
      <c r="V6279" s="14">
        <v>180</v>
      </c>
      <c r="W6279" s="16">
        <f>+IF(datos_arg[[#This Row],[Moneda]]="ARS",datos_arg[[#This Row],[Monto]],datos_arg[[#This Row],[Monto]]*datos_arg[[#This Row],[TC]])</f>
        <v>2550</v>
      </c>
      <c r="X6279" s="16">
        <f>IFERROR(IF(datos_arg[[#This Row],[Moneda]]="USD",datos_arg[[#This Row],[Monto]],datos_arg[[#This Row],[Monto]]/datos_arg[[#This Row],[TC]]),0)</f>
        <v>14.166666666666666</v>
      </c>
      <c r="Y6279" s="14"/>
    </row>
    <row r="6280" spans="1:25" ht="15" customHeight="1" x14ac:dyDescent="0.25">
      <c r="A6280" s="14">
        <f t="shared" si="98"/>
        <v>6277</v>
      </c>
      <c r="B6280" s="1">
        <v>44407</v>
      </c>
      <c r="C6280" s="18">
        <f>+YEAR(datos_arg[[#This Row],[Fecha]])</f>
        <v>2021</v>
      </c>
      <c r="D6280" s="18">
        <f>+MONTH(datos_arg[[#This Row],[Fecha]])</f>
        <v>7</v>
      </c>
      <c r="E6280" s="14" t="s">
        <v>408</v>
      </c>
      <c r="F6280" s="14" t="s">
        <v>69</v>
      </c>
      <c r="G6280" s="14"/>
      <c r="H6280" s="14" t="s">
        <v>7132</v>
      </c>
      <c r="I6280" s="14" t="s">
        <v>7132</v>
      </c>
      <c r="J6280" s="14" t="s">
        <v>425</v>
      </c>
      <c r="K6280" s="14"/>
      <c r="L6280" s="14" t="s">
        <v>425</v>
      </c>
      <c r="M6280" s="14" t="s">
        <v>2530</v>
      </c>
      <c r="N6280" s="14" t="s">
        <v>2530</v>
      </c>
      <c r="O6280" s="14" t="s">
        <v>7817</v>
      </c>
      <c r="P6280" s="14"/>
      <c r="Q6280" s="14"/>
      <c r="R6280" s="14" t="s">
        <v>439</v>
      </c>
      <c r="S6280" s="14" t="s">
        <v>440</v>
      </c>
      <c r="T6280" s="35">
        <v>2810</v>
      </c>
      <c r="U6280" s="14" t="s">
        <v>2</v>
      </c>
      <c r="V6280" s="14">
        <v>178</v>
      </c>
      <c r="W6280" s="16">
        <f>+IF(datos_arg[[#This Row],[Moneda]]="ARS",datos_arg[[#This Row],[Monto]],datos_arg[[#This Row],[Monto]]*datos_arg[[#This Row],[TC]])</f>
        <v>500180</v>
      </c>
      <c r="X6280" s="16">
        <f>IFERROR(IF(datos_arg[[#This Row],[Moneda]]="USD",datos_arg[[#This Row],[Monto]],datos_arg[[#This Row],[Monto]]/datos_arg[[#This Row],[TC]]),0)</f>
        <v>2810</v>
      </c>
      <c r="Y6280" s="14"/>
    </row>
    <row r="6281" spans="1:25" ht="15" customHeight="1" x14ac:dyDescent="0.25">
      <c r="A6281" s="14">
        <f t="shared" si="98"/>
        <v>6278</v>
      </c>
      <c r="B6281" s="1">
        <v>44407</v>
      </c>
      <c r="C6281" s="18">
        <f>+YEAR(datos_arg[[#This Row],[Fecha]])</f>
        <v>2021</v>
      </c>
      <c r="D6281" s="18">
        <f>+MONTH(datos_arg[[#This Row],[Fecha]])</f>
        <v>7</v>
      </c>
      <c r="E6281" s="14" t="s">
        <v>449</v>
      </c>
      <c r="F6281" s="14" t="s">
        <v>523</v>
      </c>
      <c r="G6281" s="14"/>
      <c r="H6281" s="14" t="s">
        <v>7132</v>
      </c>
      <c r="I6281" s="14" t="s">
        <v>7132</v>
      </c>
      <c r="J6281" s="14" t="s">
        <v>425</v>
      </c>
      <c r="K6281" s="14"/>
      <c r="L6281" s="14" t="s">
        <v>425</v>
      </c>
      <c r="M6281" s="14" t="s">
        <v>515</v>
      </c>
      <c r="N6281" s="14" t="s">
        <v>515</v>
      </c>
      <c r="O6281" s="14" t="s">
        <v>4617</v>
      </c>
      <c r="P6281" s="14"/>
      <c r="Q6281" s="14"/>
      <c r="R6281" s="14" t="s">
        <v>523</v>
      </c>
      <c r="S6281" s="14" t="s">
        <v>439</v>
      </c>
      <c r="T6281" s="35">
        <v>50000</v>
      </c>
      <c r="U6281" s="14" t="s">
        <v>4</v>
      </c>
      <c r="V6281" s="14">
        <v>178</v>
      </c>
      <c r="W6281" s="16">
        <f>+IF(datos_arg[[#This Row],[Moneda]]="ARS",datos_arg[[#This Row],[Monto]],datos_arg[[#This Row],[Monto]]*datos_arg[[#This Row],[TC]])</f>
        <v>50000</v>
      </c>
      <c r="X6281" s="16">
        <f>IFERROR(IF(datos_arg[[#This Row],[Moneda]]="USD",datos_arg[[#This Row],[Monto]],datos_arg[[#This Row],[Monto]]/datos_arg[[#This Row],[TC]]),0)</f>
        <v>280.89887640449439</v>
      </c>
      <c r="Y6281" s="14"/>
    </row>
    <row r="6282" spans="1:25" ht="15" customHeight="1" x14ac:dyDescent="0.25">
      <c r="A6282" s="14">
        <f t="shared" si="98"/>
        <v>6279</v>
      </c>
      <c r="B6282" s="1">
        <v>44407</v>
      </c>
      <c r="C6282" s="18">
        <f>+YEAR(datos_arg[[#This Row],[Fecha]])</f>
        <v>2021</v>
      </c>
      <c r="D6282" s="18">
        <f>+MONTH(datos_arg[[#This Row],[Fecha]])</f>
        <v>7</v>
      </c>
      <c r="E6282" s="14" t="s">
        <v>407</v>
      </c>
      <c r="F6282" s="14" t="s">
        <v>5360</v>
      </c>
      <c r="G6282" s="14"/>
      <c r="H6282" s="14" t="s">
        <v>7132</v>
      </c>
      <c r="I6282" s="14" t="s">
        <v>7132</v>
      </c>
      <c r="J6282" s="14" t="s">
        <v>425</v>
      </c>
      <c r="K6282" s="14"/>
      <c r="L6282" s="14" t="s">
        <v>425</v>
      </c>
      <c r="M6282" s="14" t="s">
        <v>434</v>
      </c>
      <c r="N6282" s="14" t="s">
        <v>434</v>
      </c>
      <c r="O6282" s="14"/>
      <c r="P6282" s="14"/>
      <c r="Q6282" s="14"/>
      <c r="R6282" s="14" t="s">
        <v>439</v>
      </c>
      <c r="S6282" s="14" t="s">
        <v>443</v>
      </c>
      <c r="T6282" s="35">
        <v>155.06856720095129</v>
      </c>
      <c r="U6282" s="14" t="s">
        <v>2</v>
      </c>
      <c r="V6282" s="14">
        <v>0</v>
      </c>
      <c r="W6282" s="16">
        <f>+IF(datos_arg[[#This Row],[Moneda]]="ARS",datos_arg[[#This Row],[Monto]],datos_arg[[#This Row],[Monto]]*datos_arg[[#This Row],[TC]])</f>
        <v>0</v>
      </c>
      <c r="X6282" s="16">
        <f>IFERROR(IF(datos_arg[[#This Row],[Moneda]]="USD",datos_arg[[#This Row],[Monto]],datos_arg[[#This Row],[Monto]]/datos_arg[[#This Row],[TC]]),0)</f>
        <v>155.06856720095129</v>
      </c>
      <c r="Y6282" s="14"/>
    </row>
    <row r="6283" spans="1:25" ht="15" customHeight="1" x14ac:dyDescent="0.25">
      <c r="A6283" s="14">
        <f t="shared" si="98"/>
        <v>6280</v>
      </c>
      <c r="B6283" s="1">
        <v>44407</v>
      </c>
      <c r="C6283" s="18">
        <f>+YEAR(datos_arg[[#This Row],[Fecha]])</f>
        <v>2021</v>
      </c>
      <c r="D6283" s="18">
        <f>+MONTH(datos_arg[[#This Row],[Fecha]])</f>
        <v>7</v>
      </c>
      <c r="E6283" s="14" t="s">
        <v>407</v>
      </c>
      <c r="F6283" s="14" t="s">
        <v>5360</v>
      </c>
      <c r="G6283" s="14"/>
      <c r="H6283" s="14" t="s">
        <v>7132</v>
      </c>
      <c r="I6283" s="14" t="s">
        <v>7132</v>
      </c>
      <c r="J6283" s="14" t="s">
        <v>425</v>
      </c>
      <c r="K6283" s="14"/>
      <c r="L6283" s="14" t="s">
        <v>425</v>
      </c>
      <c r="M6283" s="14" t="s">
        <v>434</v>
      </c>
      <c r="N6283" s="14" t="s">
        <v>434</v>
      </c>
      <c r="O6283" s="14"/>
      <c r="P6283" s="14"/>
      <c r="Q6283" s="14"/>
      <c r="R6283" s="14" t="s">
        <v>440</v>
      </c>
      <c r="S6283" s="14" t="s">
        <v>443</v>
      </c>
      <c r="T6283" s="35">
        <v>13729119.5</v>
      </c>
      <c r="U6283" s="14" t="s">
        <v>4</v>
      </c>
      <c r="V6283" s="14">
        <v>0</v>
      </c>
      <c r="W6283" s="16">
        <f>+IF(datos_arg[[#This Row],[Moneda]]="ARS",datos_arg[[#This Row],[Monto]],datos_arg[[#This Row],[Monto]]*datos_arg[[#This Row],[TC]])</f>
        <v>13729119.5</v>
      </c>
      <c r="X6283" s="16">
        <f>IFERROR(IF(datos_arg[[#This Row],[Moneda]]="USD",datos_arg[[#This Row],[Monto]],datos_arg[[#This Row],[Monto]]/datos_arg[[#This Row],[TC]]),0)</f>
        <v>0</v>
      </c>
      <c r="Y6283" s="14"/>
    </row>
    <row r="6284" spans="1:25" ht="15" customHeight="1" x14ac:dyDescent="0.25">
      <c r="A6284" s="14">
        <f t="shared" si="98"/>
        <v>6281</v>
      </c>
      <c r="B6284" s="1">
        <v>44407</v>
      </c>
      <c r="C6284" s="18">
        <f>+YEAR(datos_arg[[#This Row],[Fecha]])</f>
        <v>2021</v>
      </c>
      <c r="D6284" s="18">
        <f>+MONTH(datos_arg[[#This Row],[Fecha]])</f>
        <v>7</v>
      </c>
      <c r="E6284" s="14" t="s">
        <v>407</v>
      </c>
      <c r="F6284" s="14" t="s">
        <v>5360</v>
      </c>
      <c r="G6284" s="14"/>
      <c r="H6284" s="14" t="s">
        <v>7132</v>
      </c>
      <c r="I6284" s="14" t="s">
        <v>7132</v>
      </c>
      <c r="J6284" s="14" t="s">
        <v>425</v>
      </c>
      <c r="K6284" s="14"/>
      <c r="L6284" s="14" t="s">
        <v>425</v>
      </c>
      <c r="M6284" s="14" t="s">
        <v>434</v>
      </c>
      <c r="N6284" s="14" t="s">
        <v>434</v>
      </c>
      <c r="O6284" s="14"/>
      <c r="P6284" s="14"/>
      <c r="Q6284" s="14"/>
      <c r="R6284" s="14" t="s">
        <v>441</v>
      </c>
      <c r="S6284" s="14" t="s">
        <v>613</v>
      </c>
      <c r="T6284" s="35">
        <v>17.839297658716333</v>
      </c>
      <c r="U6284" s="14" t="s">
        <v>2</v>
      </c>
      <c r="V6284" s="14">
        <v>0</v>
      </c>
      <c r="W6284" s="16">
        <f>+IF(datos_arg[[#This Row],[Moneda]]="ARS",datos_arg[[#This Row],[Monto]],datos_arg[[#This Row],[Monto]]*datos_arg[[#This Row],[TC]])</f>
        <v>0</v>
      </c>
      <c r="X6284" s="16">
        <f>IFERROR(IF(datos_arg[[#This Row],[Moneda]]="USD",datos_arg[[#This Row],[Monto]],datos_arg[[#This Row],[Monto]]/datos_arg[[#This Row],[TC]]),0)</f>
        <v>17.839297658716333</v>
      </c>
      <c r="Y6284" s="14"/>
    </row>
    <row r="6285" spans="1:25" x14ac:dyDescent="0.25">
      <c r="A6285" s="14">
        <f t="shared" si="98"/>
        <v>6282</v>
      </c>
      <c r="B6285" s="1">
        <v>44407</v>
      </c>
      <c r="C6285" s="18">
        <f>+YEAR(datos_arg[[#This Row],[Fecha]])</f>
        <v>2021</v>
      </c>
      <c r="D6285" s="18">
        <f>+MONTH(datos_arg[[#This Row],[Fecha]])</f>
        <v>7</v>
      </c>
      <c r="E6285" s="14" t="s">
        <v>407</v>
      </c>
      <c r="F6285" s="14" t="s">
        <v>5360</v>
      </c>
      <c r="G6285" s="14"/>
      <c r="H6285" s="14" t="s">
        <v>7132</v>
      </c>
      <c r="I6285" s="14" t="s">
        <v>7132</v>
      </c>
      <c r="J6285" s="14" t="s">
        <v>425</v>
      </c>
      <c r="K6285" s="14"/>
      <c r="L6285" s="14" t="s">
        <v>425</v>
      </c>
      <c r="M6285" s="14" t="s">
        <v>434</v>
      </c>
      <c r="N6285" s="14" t="s">
        <v>434</v>
      </c>
      <c r="O6285" s="14"/>
      <c r="P6285" s="14"/>
      <c r="Q6285" s="14"/>
      <c r="R6285" s="14" t="s">
        <v>441</v>
      </c>
      <c r="S6285" s="14" t="s">
        <v>1762</v>
      </c>
      <c r="T6285" s="35">
        <v>4.7583987050739651</v>
      </c>
      <c r="U6285" s="14" t="s">
        <v>2</v>
      </c>
      <c r="V6285" s="14">
        <v>0</v>
      </c>
      <c r="W6285" s="16">
        <f>+IF(datos_arg[[#This Row],[Moneda]]="ARS",datos_arg[[#This Row],[Monto]],datos_arg[[#This Row],[Monto]]*datos_arg[[#This Row],[TC]])</f>
        <v>0</v>
      </c>
      <c r="X6285" s="16">
        <f>IFERROR(IF(datos_arg[[#This Row],[Moneda]]="USD",datos_arg[[#This Row],[Monto]],datos_arg[[#This Row],[Monto]]/datos_arg[[#This Row],[TC]]),0)</f>
        <v>4.7583987050739651</v>
      </c>
      <c r="Y6285" s="14"/>
    </row>
    <row r="6286" spans="1:25" ht="15" customHeight="1" x14ac:dyDescent="0.25">
      <c r="A6286" s="14">
        <f t="shared" si="98"/>
        <v>6283</v>
      </c>
      <c r="B6286" s="1">
        <v>44407</v>
      </c>
      <c r="C6286" s="18">
        <f>+YEAR(datos_arg[[#This Row],[Fecha]])</f>
        <v>2021</v>
      </c>
      <c r="D6286" s="18">
        <f>+MONTH(datos_arg[[#This Row],[Fecha]])</f>
        <v>7</v>
      </c>
      <c r="E6286" s="14" t="s">
        <v>407</v>
      </c>
      <c r="F6286" s="14" t="s">
        <v>5360</v>
      </c>
      <c r="G6286" s="14"/>
      <c r="H6286" s="14" t="s">
        <v>7132</v>
      </c>
      <c r="I6286" s="14" t="s">
        <v>7132</v>
      </c>
      <c r="J6286" s="14" t="s">
        <v>425</v>
      </c>
      <c r="K6286" s="14"/>
      <c r="L6286" s="14" t="s">
        <v>425</v>
      </c>
      <c r="M6286" s="14" t="s">
        <v>434</v>
      </c>
      <c r="N6286" s="14" t="s">
        <v>434</v>
      </c>
      <c r="O6286" s="14"/>
      <c r="P6286" s="14"/>
      <c r="Q6286" s="14"/>
      <c r="R6286" s="14" t="s">
        <v>441</v>
      </c>
      <c r="S6286" s="14" t="s">
        <v>420</v>
      </c>
      <c r="T6286" s="35">
        <v>18.149311752591956</v>
      </c>
      <c r="U6286" s="14" t="s">
        <v>2</v>
      </c>
      <c r="V6286" s="14">
        <v>0</v>
      </c>
      <c r="W6286" s="16">
        <f>+IF(datos_arg[[#This Row],[Moneda]]="ARS",datos_arg[[#This Row],[Monto]],datos_arg[[#This Row],[Monto]]*datos_arg[[#This Row],[TC]])</f>
        <v>0</v>
      </c>
      <c r="X6286" s="16">
        <f>IFERROR(IF(datos_arg[[#This Row],[Moneda]]="USD",datos_arg[[#This Row],[Monto]],datos_arg[[#This Row],[Monto]]/datos_arg[[#This Row],[TC]]),0)</f>
        <v>18.149311752591956</v>
      </c>
      <c r="Y6286" s="14"/>
    </row>
    <row r="6287" spans="1:25" ht="15" customHeight="1" x14ac:dyDescent="0.25">
      <c r="A6287" s="14">
        <f t="shared" si="98"/>
        <v>6284</v>
      </c>
      <c r="B6287" s="1">
        <v>44407</v>
      </c>
      <c r="C6287" s="18">
        <f>+YEAR(datos_arg[[#This Row],[Fecha]])</f>
        <v>2021</v>
      </c>
      <c r="D6287" s="18">
        <f>+MONTH(datos_arg[[#This Row],[Fecha]])</f>
        <v>7</v>
      </c>
      <c r="E6287" s="14" t="s">
        <v>407</v>
      </c>
      <c r="F6287" s="14" t="s">
        <v>5360</v>
      </c>
      <c r="G6287" s="14"/>
      <c r="H6287" s="14" t="s">
        <v>7132</v>
      </c>
      <c r="I6287" s="14" t="s">
        <v>7132</v>
      </c>
      <c r="J6287" s="14" t="s">
        <v>425</v>
      </c>
      <c r="K6287" s="14"/>
      <c r="L6287" s="14" t="s">
        <v>425</v>
      </c>
      <c r="M6287" s="14" t="s">
        <v>434</v>
      </c>
      <c r="N6287" s="14" t="s">
        <v>434</v>
      </c>
      <c r="O6287" s="14"/>
      <c r="P6287" s="14"/>
      <c r="Q6287" s="14"/>
      <c r="R6287" s="14" t="s">
        <v>441</v>
      </c>
      <c r="S6287" s="14" t="s">
        <v>421</v>
      </c>
      <c r="T6287" s="35">
        <v>154.96130063580733</v>
      </c>
      <c r="U6287" s="14" t="s">
        <v>2</v>
      </c>
      <c r="V6287" s="14">
        <v>0</v>
      </c>
      <c r="W6287" s="16">
        <f>+IF(datos_arg[[#This Row],[Moneda]]="ARS",datos_arg[[#This Row],[Monto]],datos_arg[[#This Row],[Monto]]*datos_arg[[#This Row],[TC]])</f>
        <v>0</v>
      </c>
      <c r="X6287" s="16">
        <f>IFERROR(IF(datos_arg[[#This Row],[Moneda]]="USD",datos_arg[[#This Row],[Monto]],datos_arg[[#This Row],[Monto]]/datos_arg[[#This Row],[TC]]),0)</f>
        <v>154.96130063580733</v>
      </c>
      <c r="Y6287" s="14"/>
    </row>
    <row r="6288" spans="1:25" ht="15" customHeight="1" x14ac:dyDescent="0.25">
      <c r="A6288" s="14">
        <f t="shared" si="98"/>
        <v>6285</v>
      </c>
      <c r="B6288" s="1">
        <v>44407</v>
      </c>
      <c r="C6288" s="18">
        <f>+YEAR(datos_arg[[#This Row],[Fecha]])</f>
        <v>2021</v>
      </c>
      <c r="D6288" s="18">
        <f>+MONTH(datos_arg[[#This Row],[Fecha]])</f>
        <v>7</v>
      </c>
      <c r="E6288" s="14" t="s">
        <v>407</v>
      </c>
      <c r="F6288" s="14" t="s">
        <v>5360</v>
      </c>
      <c r="G6288" s="14"/>
      <c r="H6288" s="14" t="s">
        <v>7132</v>
      </c>
      <c r="I6288" s="14" t="s">
        <v>7132</v>
      </c>
      <c r="J6288" s="14" t="s">
        <v>425</v>
      </c>
      <c r="K6288" s="14"/>
      <c r="L6288" s="14" t="s">
        <v>425</v>
      </c>
      <c r="M6288" s="14" t="s">
        <v>434</v>
      </c>
      <c r="N6288" s="14" t="s">
        <v>434</v>
      </c>
      <c r="O6288" s="14"/>
      <c r="P6288" s="14"/>
      <c r="Q6288" s="14"/>
      <c r="R6288" s="14" t="s">
        <v>441</v>
      </c>
      <c r="S6288" s="14" t="s">
        <v>422</v>
      </c>
      <c r="T6288" s="35">
        <v>0.98958054843023024</v>
      </c>
      <c r="U6288" s="14" t="s">
        <v>2</v>
      </c>
      <c r="V6288" s="14">
        <v>0</v>
      </c>
      <c r="W6288" s="16">
        <f>+IF(datos_arg[[#This Row],[Moneda]]="ARS",datos_arg[[#This Row],[Monto]],datos_arg[[#This Row],[Monto]]*datos_arg[[#This Row],[TC]])</f>
        <v>0</v>
      </c>
      <c r="X6288" s="16">
        <f>IFERROR(IF(datos_arg[[#This Row],[Moneda]]="USD",datos_arg[[#This Row],[Monto]],datos_arg[[#This Row],[Monto]]/datos_arg[[#This Row],[TC]]),0)</f>
        <v>0.98958054843023024</v>
      </c>
      <c r="Y6288" s="14"/>
    </row>
    <row r="6289" spans="1:25" ht="15" customHeight="1" x14ac:dyDescent="0.25">
      <c r="A6289" s="14">
        <f t="shared" si="98"/>
        <v>6286</v>
      </c>
      <c r="B6289" s="1">
        <v>44410</v>
      </c>
      <c r="C6289" s="18">
        <f>+YEAR(datos_arg[[#This Row],[Fecha]])</f>
        <v>2021</v>
      </c>
      <c r="D6289" s="18">
        <f>+MONTH(datos_arg[[#This Row],[Fecha]])</f>
        <v>8</v>
      </c>
      <c r="E6289" s="14" t="s">
        <v>449</v>
      </c>
      <c r="F6289" s="14" t="s">
        <v>523</v>
      </c>
      <c r="G6289" s="14"/>
      <c r="H6289" s="14" t="s">
        <v>7132</v>
      </c>
      <c r="I6289" s="14" t="s">
        <v>7132</v>
      </c>
      <c r="J6289" s="14" t="s">
        <v>425</v>
      </c>
      <c r="K6289" s="14"/>
      <c r="L6289" s="14" t="s">
        <v>425</v>
      </c>
      <c r="M6289" s="14" t="s">
        <v>515</v>
      </c>
      <c r="N6289" s="14" t="s">
        <v>515</v>
      </c>
      <c r="O6289" s="14" t="s">
        <v>148</v>
      </c>
      <c r="P6289" s="14"/>
      <c r="Q6289" s="14"/>
      <c r="R6289" s="14" t="s">
        <v>523</v>
      </c>
      <c r="S6289" s="14" t="s">
        <v>439</v>
      </c>
      <c r="T6289" s="35">
        <v>1000</v>
      </c>
      <c r="U6289" s="14" t="s">
        <v>4</v>
      </c>
      <c r="V6289" s="14">
        <v>178</v>
      </c>
      <c r="W6289" s="16">
        <f>+IF(datos_arg[[#This Row],[Moneda]]="ARS",datos_arg[[#This Row],[Monto]],datos_arg[[#This Row],[Monto]]*datos_arg[[#This Row],[TC]])</f>
        <v>1000</v>
      </c>
      <c r="X6289" s="16">
        <f>IFERROR(IF(datos_arg[[#This Row],[Moneda]]="USD",datos_arg[[#This Row],[Monto]],datos_arg[[#This Row],[Monto]]/datos_arg[[#This Row],[TC]]),0)</f>
        <v>5.617977528089888</v>
      </c>
      <c r="Y6289" s="14"/>
    </row>
    <row r="6290" spans="1:25" ht="15" customHeight="1" x14ac:dyDescent="0.25">
      <c r="A6290" s="14">
        <f t="shared" si="98"/>
        <v>6287</v>
      </c>
      <c r="B6290" s="1">
        <v>44410</v>
      </c>
      <c r="C6290" s="18">
        <f>+YEAR(datos_arg[[#This Row],[Fecha]])</f>
        <v>2021</v>
      </c>
      <c r="D6290" s="18">
        <f>+MONTH(datos_arg[[#This Row],[Fecha]])</f>
        <v>8</v>
      </c>
      <c r="E6290" s="14" t="s">
        <v>1015</v>
      </c>
      <c r="F6290" s="14" t="s">
        <v>403</v>
      </c>
      <c r="G6290" s="14" t="s">
        <v>970</v>
      </c>
      <c r="H6290" s="14" t="s">
        <v>6646</v>
      </c>
      <c r="I6290" s="14" t="s">
        <v>7132</v>
      </c>
      <c r="J6290" s="14" t="s">
        <v>425</v>
      </c>
      <c r="K6290" s="14"/>
      <c r="L6290" s="14" t="s">
        <v>425</v>
      </c>
      <c r="M6290" s="14" t="s">
        <v>493</v>
      </c>
      <c r="N6290" s="14" t="s">
        <v>524</v>
      </c>
      <c r="O6290" s="14" t="s">
        <v>7137</v>
      </c>
      <c r="P6290" s="14"/>
      <c r="Q6290" s="14"/>
      <c r="R6290" s="14" t="s">
        <v>970</v>
      </c>
      <c r="S6290" s="14" t="s">
        <v>439</v>
      </c>
      <c r="T6290" s="35">
        <v>15000</v>
      </c>
      <c r="U6290" s="14" t="s">
        <v>4</v>
      </c>
      <c r="V6290" s="14">
        <v>178</v>
      </c>
      <c r="W6290" s="16">
        <f>+IF(datos_arg[[#This Row],[Moneda]]="ARS",datos_arg[[#This Row],[Monto]],datos_arg[[#This Row],[Monto]]*datos_arg[[#This Row],[TC]])</f>
        <v>15000</v>
      </c>
      <c r="X6290" s="16">
        <f>IFERROR(IF(datos_arg[[#This Row],[Moneda]]="USD",datos_arg[[#This Row],[Monto]],datos_arg[[#This Row],[Monto]]/datos_arg[[#This Row],[TC]]),0)</f>
        <v>84.269662921348313</v>
      </c>
      <c r="Y6290" s="14"/>
    </row>
    <row r="6291" spans="1:25" ht="15" customHeight="1" x14ac:dyDescent="0.25">
      <c r="A6291" s="14">
        <f t="shared" si="98"/>
        <v>6288</v>
      </c>
      <c r="B6291" s="1">
        <v>44410</v>
      </c>
      <c r="C6291" s="18">
        <f>+YEAR(datos_arg[[#This Row],[Fecha]])</f>
        <v>2021</v>
      </c>
      <c r="D6291" s="18">
        <f>+MONTH(datos_arg[[#This Row],[Fecha]])</f>
        <v>8</v>
      </c>
      <c r="E6291" s="14" t="s">
        <v>408</v>
      </c>
      <c r="F6291" s="14" t="s">
        <v>69</v>
      </c>
      <c r="G6291" s="14"/>
      <c r="H6291" s="14" t="s">
        <v>7132</v>
      </c>
      <c r="I6291" s="14" t="s">
        <v>7132</v>
      </c>
      <c r="J6291" s="14" t="s">
        <v>425</v>
      </c>
      <c r="K6291" s="14"/>
      <c r="L6291" s="14" t="s">
        <v>425</v>
      </c>
      <c r="M6291" s="14" t="s">
        <v>2530</v>
      </c>
      <c r="N6291" s="14" t="s">
        <v>2530</v>
      </c>
      <c r="O6291" s="14"/>
      <c r="P6291" s="14"/>
      <c r="Q6291" s="14"/>
      <c r="R6291" s="14" t="s">
        <v>439</v>
      </c>
      <c r="S6291" s="14" t="s">
        <v>440</v>
      </c>
      <c r="T6291" s="35">
        <v>600</v>
      </c>
      <c r="U6291" s="14" t="s">
        <v>2</v>
      </c>
      <c r="V6291" s="14">
        <v>180</v>
      </c>
      <c r="W6291" s="16">
        <f>+IF(datos_arg[[#This Row],[Moneda]]="ARS",datos_arg[[#This Row],[Monto]],datos_arg[[#This Row],[Monto]]*datos_arg[[#This Row],[TC]])</f>
        <v>108000</v>
      </c>
      <c r="X6291" s="16">
        <f>IFERROR(IF(datos_arg[[#This Row],[Moneda]]="USD",datos_arg[[#This Row],[Monto]],datos_arg[[#This Row],[Monto]]/datos_arg[[#This Row],[TC]]),0)</f>
        <v>600</v>
      </c>
      <c r="Y6291" s="14"/>
    </row>
    <row r="6292" spans="1:25" ht="15" customHeight="1" x14ac:dyDescent="0.25">
      <c r="A6292" s="14">
        <f t="shared" si="98"/>
        <v>6289</v>
      </c>
      <c r="B6292" s="1">
        <v>44410</v>
      </c>
      <c r="C6292" s="18">
        <f>+YEAR(datos_arg[[#This Row],[Fecha]])</f>
        <v>2021</v>
      </c>
      <c r="D6292" s="18">
        <f>+MONTH(datos_arg[[#This Row],[Fecha]])</f>
        <v>8</v>
      </c>
      <c r="E6292" s="14" t="s">
        <v>1015</v>
      </c>
      <c r="F6292" s="14" t="s">
        <v>430</v>
      </c>
      <c r="G6292" s="14"/>
      <c r="H6292" s="14" t="s">
        <v>7132</v>
      </c>
      <c r="I6292" s="14" t="s">
        <v>7132</v>
      </c>
      <c r="J6292" s="14" t="s">
        <v>425</v>
      </c>
      <c r="K6292" s="14"/>
      <c r="L6292" s="14" t="s">
        <v>425</v>
      </c>
      <c r="M6292" s="14" t="s">
        <v>60</v>
      </c>
      <c r="N6292" s="14" t="s">
        <v>26</v>
      </c>
      <c r="O6292" s="14" t="s">
        <v>4307</v>
      </c>
      <c r="P6292" s="14"/>
      <c r="Q6292" s="14"/>
      <c r="R6292" s="14" t="s">
        <v>430</v>
      </c>
      <c r="S6292" s="14" t="s">
        <v>439</v>
      </c>
      <c r="T6292" s="35">
        <v>3000</v>
      </c>
      <c r="U6292" s="14" t="s">
        <v>4</v>
      </c>
      <c r="V6292" s="14">
        <v>180</v>
      </c>
      <c r="W6292" s="16">
        <f>+IF(datos_arg[[#This Row],[Moneda]]="ARS",datos_arg[[#This Row],[Monto]],datos_arg[[#This Row],[Monto]]*datos_arg[[#This Row],[TC]])</f>
        <v>3000</v>
      </c>
      <c r="X6292" s="16">
        <f>IFERROR(IF(datos_arg[[#This Row],[Moneda]]="USD",datos_arg[[#This Row],[Monto]],datos_arg[[#This Row],[Monto]]/datos_arg[[#This Row],[TC]]),0)</f>
        <v>16.666666666666668</v>
      </c>
      <c r="Y6292" s="14"/>
    </row>
    <row r="6293" spans="1:25" ht="15" customHeight="1" x14ac:dyDescent="0.25">
      <c r="A6293" s="14">
        <f t="shared" si="98"/>
        <v>6290</v>
      </c>
      <c r="B6293" s="1">
        <v>44410</v>
      </c>
      <c r="C6293" s="18">
        <f>+YEAR(datos_arg[[#This Row],[Fecha]])</f>
        <v>2021</v>
      </c>
      <c r="D6293" s="18">
        <f>+MONTH(datos_arg[[#This Row],[Fecha]])</f>
        <v>8</v>
      </c>
      <c r="E6293" s="14" t="s">
        <v>1016</v>
      </c>
      <c r="F6293" s="14" t="s">
        <v>405</v>
      </c>
      <c r="G6293" s="14"/>
      <c r="H6293" s="14" t="s">
        <v>6646</v>
      </c>
      <c r="I6293" s="14" t="s">
        <v>1129</v>
      </c>
      <c r="J6293" s="14" t="s">
        <v>1129</v>
      </c>
      <c r="K6293" s="14" t="s">
        <v>420</v>
      </c>
      <c r="L6293" s="14" t="s">
        <v>426</v>
      </c>
      <c r="M6293" s="14" t="s">
        <v>901</v>
      </c>
      <c r="N6293" s="14" t="s">
        <v>247</v>
      </c>
      <c r="O6293" s="14" t="s">
        <v>2550</v>
      </c>
      <c r="P6293" s="14" t="s">
        <v>7005</v>
      </c>
      <c r="Q6293" s="14">
        <v>2</v>
      </c>
      <c r="R6293" s="14" t="s">
        <v>405</v>
      </c>
      <c r="S6293" s="14" t="s">
        <v>439</v>
      </c>
      <c r="T6293" s="35">
        <v>15730</v>
      </c>
      <c r="U6293" s="14" t="s">
        <v>4</v>
      </c>
      <c r="V6293" s="14">
        <v>180</v>
      </c>
      <c r="W6293" s="16">
        <f>+IF(datos_arg[[#This Row],[Moneda]]="ARS",datos_arg[[#This Row],[Monto]],datos_arg[[#This Row],[Monto]]*datos_arg[[#This Row],[TC]])</f>
        <v>15730</v>
      </c>
      <c r="X6293" s="16">
        <f>IFERROR(IF(datos_arg[[#This Row],[Moneda]]="USD",datos_arg[[#This Row],[Monto]],datos_arg[[#This Row],[Monto]]/datos_arg[[#This Row],[TC]]),0)</f>
        <v>87.388888888888886</v>
      </c>
      <c r="Y6293" s="14"/>
    </row>
    <row r="6294" spans="1:25" ht="15" customHeight="1" x14ac:dyDescent="0.25">
      <c r="A6294" s="14">
        <f t="shared" si="98"/>
        <v>6291</v>
      </c>
      <c r="B6294" s="1">
        <v>44410</v>
      </c>
      <c r="C6294" s="18">
        <f>+YEAR(datos_arg[[#This Row],[Fecha]])</f>
        <v>2021</v>
      </c>
      <c r="D6294" s="18">
        <f>+MONTH(datos_arg[[#This Row],[Fecha]])</f>
        <v>8</v>
      </c>
      <c r="E6294" s="14" t="s">
        <v>1016</v>
      </c>
      <c r="F6294" s="14" t="s">
        <v>405</v>
      </c>
      <c r="G6294" s="14"/>
      <c r="H6294" s="14" t="s">
        <v>532</v>
      </c>
      <c r="I6294" s="14" t="s">
        <v>1129</v>
      </c>
      <c r="J6294" s="14" t="s">
        <v>425</v>
      </c>
      <c r="K6294" s="14" t="s">
        <v>420</v>
      </c>
      <c r="L6294" s="14" t="s">
        <v>426</v>
      </c>
      <c r="M6294" s="14" t="s">
        <v>901</v>
      </c>
      <c r="N6294" s="14" t="s">
        <v>247</v>
      </c>
      <c r="O6294" s="14" t="s">
        <v>2550</v>
      </c>
      <c r="P6294" s="14" t="s">
        <v>7005</v>
      </c>
      <c r="Q6294" s="14">
        <v>1</v>
      </c>
      <c r="R6294" s="14" t="s">
        <v>405</v>
      </c>
      <c r="S6294" s="14" t="s">
        <v>439</v>
      </c>
      <c r="T6294" s="35">
        <v>7865</v>
      </c>
      <c r="U6294" s="14" t="s">
        <v>4</v>
      </c>
      <c r="V6294" s="14">
        <v>180</v>
      </c>
      <c r="W6294" s="16">
        <f>+IF(datos_arg[[#This Row],[Moneda]]="ARS",datos_arg[[#This Row],[Monto]],datos_arg[[#This Row],[Monto]]*datos_arg[[#This Row],[TC]])</f>
        <v>7865</v>
      </c>
      <c r="X6294" s="16">
        <f>IFERROR(IF(datos_arg[[#This Row],[Moneda]]="USD",datos_arg[[#This Row],[Monto]],datos_arg[[#This Row],[Monto]]/datos_arg[[#This Row],[TC]]),0)</f>
        <v>43.694444444444443</v>
      </c>
      <c r="Y6294" s="14"/>
    </row>
    <row r="6295" spans="1:25" ht="15" customHeight="1" x14ac:dyDescent="0.25">
      <c r="A6295" s="14">
        <f t="shared" si="98"/>
        <v>6292</v>
      </c>
      <c r="B6295" s="1">
        <v>44410</v>
      </c>
      <c r="C6295" s="18">
        <f>+YEAR(datos_arg[[#This Row],[Fecha]])</f>
        <v>2021</v>
      </c>
      <c r="D6295" s="18">
        <f>+MONTH(datos_arg[[#This Row],[Fecha]])</f>
        <v>8</v>
      </c>
      <c r="E6295" s="14" t="s">
        <v>1016</v>
      </c>
      <c r="F6295" s="14" t="s">
        <v>404</v>
      </c>
      <c r="G6295" s="14"/>
      <c r="H6295" s="14" t="s">
        <v>433</v>
      </c>
      <c r="I6295" s="14" t="s">
        <v>6718</v>
      </c>
      <c r="J6295" s="14" t="s">
        <v>425</v>
      </c>
      <c r="K6295" s="14"/>
      <c r="L6295" s="14" t="s">
        <v>425</v>
      </c>
      <c r="M6295" s="14" t="s">
        <v>135</v>
      </c>
      <c r="N6295" s="14" t="s">
        <v>135</v>
      </c>
      <c r="O6295" s="14" t="s">
        <v>7819</v>
      </c>
      <c r="P6295" s="14" t="s">
        <v>7801</v>
      </c>
      <c r="Q6295" s="14"/>
      <c r="R6295" s="14" t="s">
        <v>404</v>
      </c>
      <c r="S6295" s="14" t="s">
        <v>439</v>
      </c>
      <c r="T6295" s="35">
        <v>13867.6</v>
      </c>
      <c r="U6295" s="14" t="s">
        <v>4</v>
      </c>
      <c r="V6295" s="14">
        <v>180</v>
      </c>
      <c r="W6295" s="16">
        <f>+IF(datos_arg[[#This Row],[Moneda]]="ARS",datos_arg[[#This Row],[Monto]],datos_arg[[#This Row],[Monto]]*datos_arg[[#This Row],[TC]])</f>
        <v>13867.6</v>
      </c>
      <c r="X6295" s="16">
        <f>IFERROR(IF(datos_arg[[#This Row],[Moneda]]="USD",datos_arg[[#This Row],[Monto]],datos_arg[[#This Row],[Monto]]/datos_arg[[#This Row],[TC]]),0)</f>
        <v>77.042222222222222</v>
      </c>
      <c r="Y6295" s="14"/>
    </row>
    <row r="6296" spans="1:25" ht="15" customHeight="1" x14ac:dyDescent="0.25">
      <c r="A6296" s="14">
        <f t="shared" si="98"/>
        <v>6293</v>
      </c>
      <c r="B6296" s="1">
        <v>44410</v>
      </c>
      <c r="C6296" s="18">
        <f>+YEAR(datos_arg[[#This Row],[Fecha]])</f>
        <v>2021</v>
      </c>
      <c r="D6296" s="18">
        <f>+MONTH(datos_arg[[#This Row],[Fecha]])</f>
        <v>8</v>
      </c>
      <c r="E6296" s="14" t="s">
        <v>1016</v>
      </c>
      <c r="F6296" s="14" t="s">
        <v>404</v>
      </c>
      <c r="G6296" s="14"/>
      <c r="H6296" s="14" t="s">
        <v>433</v>
      </c>
      <c r="I6296" s="14" t="s">
        <v>6718</v>
      </c>
      <c r="J6296" s="14" t="s">
        <v>425</v>
      </c>
      <c r="K6296" s="14"/>
      <c r="L6296" s="14" t="s">
        <v>425</v>
      </c>
      <c r="M6296" s="14" t="s">
        <v>135</v>
      </c>
      <c r="N6296" s="14" t="s">
        <v>135</v>
      </c>
      <c r="O6296" s="14" t="s">
        <v>7820</v>
      </c>
      <c r="P6296" s="14" t="s">
        <v>7801</v>
      </c>
      <c r="Q6296" s="14"/>
      <c r="R6296" s="14" t="s">
        <v>404</v>
      </c>
      <c r="S6296" s="14" t="s">
        <v>439</v>
      </c>
      <c r="T6296" s="35">
        <v>14187.28</v>
      </c>
      <c r="U6296" s="14" t="s">
        <v>4</v>
      </c>
      <c r="V6296" s="14">
        <v>180</v>
      </c>
      <c r="W6296" s="16">
        <f>+IF(datos_arg[[#This Row],[Moneda]]="ARS",datos_arg[[#This Row],[Monto]],datos_arg[[#This Row],[Monto]]*datos_arg[[#This Row],[TC]])</f>
        <v>14187.28</v>
      </c>
      <c r="X6296" s="16">
        <f>IFERROR(IF(datos_arg[[#This Row],[Moneda]]="USD",datos_arg[[#This Row],[Monto]],datos_arg[[#This Row],[Monto]]/datos_arg[[#This Row],[TC]]),0)</f>
        <v>78.818222222222232</v>
      </c>
      <c r="Y6296" s="14"/>
    </row>
    <row r="6297" spans="1:25" ht="15" customHeight="1" x14ac:dyDescent="0.25">
      <c r="A6297" s="14">
        <f t="shared" si="98"/>
        <v>6294</v>
      </c>
      <c r="B6297" s="1">
        <v>44410</v>
      </c>
      <c r="C6297" s="18">
        <f>+YEAR(datos_arg[[#This Row],[Fecha]])</f>
        <v>2021</v>
      </c>
      <c r="D6297" s="18">
        <f>+MONTH(datos_arg[[#This Row],[Fecha]])</f>
        <v>8</v>
      </c>
      <c r="E6297" s="14" t="s">
        <v>1016</v>
      </c>
      <c r="F6297" s="14" t="s">
        <v>404</v>
      </c>
      <c r="G6297" s="14"/>
      <c r="H6297" s="14" t="s">
        <v>433</v>
      </c>
      <c r="I6297" s="14" t="s">
        <v>6718</v>
      </c>
      <c r="J6297" s="14" t="s">
        <v>425</v>
      </c>
      <c r="K6297" s="14"/>
      <c r="L6297" s="14" t="s">
        <v>425</v>
      </c>
      <c r="M6297" s="14" t="s">
        <v>954</v>
      </c>
      <c r="N6297" s="14" t="s">
        <v>954</v>
      </c>
      <c r="O6297" s="14" t="s">
        <v>7822</v>
      </c>
      <c r="P6297" s="14" t="s">
        <v>7801</v>
      </c>
      <c r="Q6297" s="14"/>
      <c r="R6297" s="14" t="s">
        <v>404</v>
      </c>
      <c r="S6297" s="14" t="s">
        <v>439</v>
      </c>
      <c r="T6297" s="35">
        <v>19058.46</v>
      </c>
      <c r="U6297" s="14" t="s">
        <v>4</v>
      </c>
      <c r="V6297" s="14">
        <v>180</v>
      </c>
      <c r="W6297" s="16">
        <f>+IF(datos_arg[[#This Row],[Moneda]]="ARS",datos_arg[[#This Row],[Monto]],datos_arg[[#This Row],[Monto]]*datos_arg[[#This Row],[TC]])</f>
        <v>19058.46</v>
      </c>
      <c r="X6297" s="16">
        <f>IFERROR(IF(datos_arg[[#This Row],[Moneda]]="USD",datos_arg[[#This Row],[Monto]],datos_arg[[#This Row],[Monto]]/datos_arg[[#This Row],[TC]]),0)</f>
        <v>105.88033333333333</v>
      </c>
      <c r="Y6297" s="14"/>
    </row>
    <row r="6298" spans="1:25" ht="15" customHeight="1" x14ac:dyDescent="0.25">
      <c r="A6298" s="14">
        <f t="shared" si="98"/>
        <v>6295</v>
      </c>
      <c r="B6298" s="1">
        <v>44410</v>
      </c>
      <c r="C6298" s="18">
        <f>+YEAR(datos_arg[[#This Row],[Fecha]])</f>
        <v>2021</v>
      </c>
      <c r="D6298" s="18">
        <f>+MONTH(datos_arg[[#This Row],[Fecha]])</f>
        <v>8</v>
      </c>
      <c r="E6298" s="14" t="s">
        <v>1016</v>
      </c>
      <c r="F6298" s="14" t="s">
        <v>404</v>
      </c>
      <c r="G6298" s="14"/>
      <c r="H6298" s="14" t="s">
        <v>7132</v>
      </c>
      <c r="I6298" s="14" t="s">
        <v>7132</v>
      </c>
      <c r="J6298" s="14" t="s">
        <v>425</v>
      </c>
      <c r="K6298" s="14"/>
      <c r="L6298" s="14" t="s">
        <v>425</v>
      </c>
      <c r="M6298" s="14" t="s">
        <v>954</v>
      </c>
      <c r="N6298" s="14" t="s">
        <v>954</v>
      </c>
      <c r="O6298" s="14" t="s">
        <v>7823</v>
      </c>
      <c r="P6298" s="14" t="s">
        <v>7801</v>
      </c>
      <c r="Q6298" s="14"/>
      <c r="R6298" s="14" t="s">
        <v>404</v>
      </c>
      <c r="S6298" s="14" t="s">
        <v>439</v>
      </c>
      <c r="T6298" s="35">
        <v>4864.63</v>
      </c>
      <c r="U6298" s="14" t="s">
        <v>4</v>
      </c>
      <c r="V6298" s="14">
        <v>180</v>
      </c>
      <c r="W6298" s="16">
        <f>+IF(datos_arg[[#This Row],[Moneda]]="ARS",datos_arg[[#This Row],[Monto]],datos_arg[[#This Row],[Monto]]*datos_arg[[#This Row],[TC]])</f>
        <v>4864.63</v>
      </c>
      <c r="X6298" s="16">
        <f>IFERROR(IF(datos_arg[[#This Row],[Moneda]]="USD",datos_arg[[#This Row],[Monto]],datos_arg[[#This Row],[Monto]]/datos_arg[[#This Row],[TC]]),0)</f>
        <v>27.025722222222221</v>
      </c>
      <c r="Y6298" s="14"/>
    </row>
    <row r="6299" spans="1:25" x14ac:dyDescent="0.25">
      <c r="A6299" s="14">
        <f t="shared" si="98"/>
        <v>6296</v>
      </c>
      <c r="B6299" s="1">
        <v>44410</v>
      </c>
      <c r="C6299" s="18">
        <f>+YEAR(datos_arg[[#This Row],[Fecha]])</f>
        <v>2021</v>
      </c>
      <c r="D6299" s="18">
        <f>+MONTH(datos_arg[[#This Row],[Fecha]])</f>
        <v>8</v>
      </c>
      <c r="E6299" s="14" t="s">
        <v>5358</v>
      </c>
      <c r="F6299" s="14" t="s">
        <v>4109</v>
      </c>
      <c r="G6299" s="14"/>
      <c r="H6299" s="14" t="s">
        <v>6646</v>
      </c>
      <c r="I6299" s="14" t="s">
        <v>7774</v>
      </c>
      <c r="J6299" s="14" t="s">
        <v>7774</v>
      </c>
      <c r="K6299" s="14"/>
      <c r="L6299" s="14" t="s">
        <v>426</v>
      </c>
      <c r="M6299" s="14" t="s">
        <v>4818</v>
      </c>
      <c r="N6299" s="14" t="s">
        <v>7824</v>
      </c>
      <c r="O6299" s="14" t="s">
        <v>7825</v>
      </c>
      <c r="P6299" s="14" t="s">
        <v>7776</v>
      </c>
      <c r="Q6299" s="14">
        <v>15</v>
      </c>
      <c r="R6299" s="14" t="s">
        <v>4109</v>
      </c>
      <c r="S6299" s="14" t="s">
        <v>439</v>
      </c>
      <c r="T6299" s="35">
        <v>11099.99</v>
      </c>
      <c r="U6299" s="14" t="s">
        <v>4</v>
      </c>
      <c r="V6299" s="14">
        <v>180</v>
      </c>
      <c r="W6299" s="16">
        <f>+IF(datos_arg[[#This Row],[Moneda]]="ARS",datos_arg[[#This Row],[Monto]],datos_arg[[#This Row],[Monto]]*datos_arg[[#This Row],[TC]])</f>
        <v>11099.99</v>
      </c>
      <c r="X6299" s="16">
        <f>IFERROR(IF(datos_arg[[#This Row],[Moneda]]="USD",datos_arg[[#This Row],[Monto]],datos_arg[[#This Row],[Monto]]/datos_arg[[#This Row],[TC]]),0)</f>
        <v>61.666611111111109</v>
      </c>
      <c r="Y6299" s="14"/>
    </row>
    <row r="6300" spans="1:25" ht="15" customHeight="1" x14ac:dyDescent="0.25">
      <c r="A6300" s="14">
        <f t="shared" si="98"/>
        <v>6297</v>
      </c>
      <c r="B6300" s="1">
        <v>44410</v>
      </c>
      <c r="C6300" s="18">
        <f>+YEAR(datos_arg[[#This Row],[Fecha]])</f>
        <v>2021</v>
      </c>
      <c r="D6300" s="18">
        <f>+MONTH(datos_arg[[#This Row],[Fecha]])</f>
        <v>8</v>
      </c>
      <c r="E6300" s="14" t="s">
        <v>5358</v>
      </c>
      <c r="F6300" s="14" t="s">
        <v>4109</v>
      </c>
      <c r="G6300" s="14"/>
      <c r="H6300" s="14" t="s">
        <v>6646</v>
      </c>
      <c r="I6300" s="14" t="s">
        <v>7774</v>
      </c>
      <c r="J6300" s="14" t="s">
        <v>7774</v>
      </c>
      <c r="K6300" s="14"/>
      <c r="L6300" s="14" t="s">
        <v>426</v>
      </c>
      <c r="M6300" s="14" t="s">
        <v>4153</v>
      </c>
      <c r="N6300" s="14" t="s">
        <v>7824</v>
      </c>
      <c r="O6300" s="14" t="s">
        <v>7826</v>
      </c>
      <c r="P6300" s="6" t="s">
        <v>7776</v>
      </c>
      <c r="Q6300" s="14">
        <v>6</v>
      </c>
      <c r="R6300" s="14" t="s">
        <v>4109</v>
      </c>
      <c r="S6300" s="14" t="s">
        <v>439</v>
      </c>
      <c r="T6300" s="35">
        <v>45000.02</v>
      </c>
      <c r="U6300" s="14" t="s">
        <v>4</v>
      </c>
      <c r="V6300" s="14">
        <v>180</v>
      </c>
      <c r="W6300" s="16">
        <f>+IF(datos_arg[[#This Row],[Moneda]]="ARS",datos_arg[[#This Row],[Monto]],datos_arg[[#This Row],[Monto]]*datos_arg[[#This Row],[TC]])</f>
        <v>45000.02</v>
      </c>
      <c r="X6300" s="16">
        <f>IFERROR(IF(datos_arg[[#This Row],[Moneda]]="USD",datos_arg[[#This Row],[Monto]],datos_arg[[#This Row],[Monto]]/datos_arg[[#This Row],[TC]]),0)</f>
        <v>250.0001111111111</v>
      </c>
      <c r="Y6300" s="14"/>
    </row>
    <row r="6301" spans="1:25" ht="15" customHeight="1" x14ac:dyDescent="0.25">
      <c r="A6301" s="14">
        <f t="shared" si="98"/>
        <v>6298</v>
      </c>
      <c r="B6301" s="1">
        <v>44410</v>
      </c>
      <c r="C6301" s="18">
        <f>+YEAR(datos_arg[[#This Row],[Fecha]])</f>
        <v>2021</v>
      </c>
      <c r="D6301" s="18">
        <f>+MONTH(datos_arg[[#This Row],[Fecha]])</f>
        <v>8</v>
      </c>
      <c r="E6301" s="14" t="s">
        <v>5358</v>
      </c>
      <c r="F6301" s="14" t="s">
        <v>4109</v>
      </c>
      <c r="G6301" s="14"/>
      <c r="H6301" s="14" t="s">
        <v>6646</v>
      </c>
      <c r="I6301" s="14" t="s">
        <v>7774</v>
      </c>
      <c r="J6301" s="14" t="s">
        <v>7774</v>
      </c>
      <c r="K6301" s="14"/>
      <c r="L6301" s="14" t="s">
        <v>426</v>
      </c>
      <c r="M6301" s="14" t="s">
        <v>3597</v>
      </c>
      <c r="N6301" s="14" t="s">
        <v>7824</v>
      </c>
      <c r="O6301" s="14" t="s">
        <v>7827</v>
      </c>
      <c r="P6301" s="14" t="s">
        <v>7776</v>
      </c>
      <c r="Q6301" s="14">
        <v>10</v>
      </c>
      <c r="R6301" s="14" t="s">
        <v>4109</v>
      </c>
      <c r="S6301" s="14" t="s">
        <v>439</v>
      </c>
      <c r="T6301" s="35">
        <v>10999.99</v>
      </c>
      <c r="U6301" s="14" t="s">
        <v>4</v>
      </c>
      <c r="V6301" s="14">
        <v>180</v>
      </c>
      <c r="W6301" s="16">
        <f>+IF(datos_arg[[#This Row],[Moneda]]="ARS",datos_arg[[#This Row],[Monto]],datos_arg[[#This Row],[Monto]]*datos_arg[[#This Row],[TC]])</f>
        <v>10999.99</v>
      </c>
      <c r="X6301" s="16">
        <f>IFERROR(IF(datos_arg[[#This Row],[Moneda]]="USD",datos_arg[[#This Row],[Monto]],datos_arg[[#This Row],[Monto]]/datos_arg[[#This Row],[TC]]),0)</f>
        <v>61.111055555555552</v>
      </c>
      <c r="Y6301" s="14"/>
    </row>
    <row r="6302" spans="1:25" ht="15" customHeight="1" x14ac:dyDescent="0.25">
      <c r="A6302" s="14">
        <f t="shared" si="98"/>
        <v>6299</v>
      </c>
      <c r="B6302" s="1">
        <v>44410</v>
      </c>
      <c r="C6302" s="18">
        <f>+YEAR(datos_arg[[#This Row],[Fecha]])</f>
        <v>2021</v>
      </c>
      <c r="D6302" s="18">
        <f>+MONTH(datos_arg[[#This Row],[Fecha]])</f>
        <v>8</v>
      </c>
      <c r="E6302" s="14" t="s">
        <v>5358</v>
      </c>
      <c r="F6302" s="14" t="s">
        <v>4109</v>
      </c>
      <c r="G6302" s="14"/>
      <c r="H6302" s="14" t="s">
        <v>6646</v>
      </c>
      <c r="I6302" s="14" t="s">
        <v>7774</v>
      </c>
      <c r="J6302" s="14" t="s">
        <v>7774</v>
      </c>
      <c r="K6302" s="14"/>
      <c r="L6302" s="14" t="s">
        <v>426</v>
      </c>
      <c r="M6302" s="14" t="s">
        <v>6713</v>
      </c>
      <c r="N6302" s="14" t="s">
        <v>7824</v>
      </c>
      <c r="O6302" s="14" t="s">
        <v>7828</v>
      </c>
      <c r="P6302" s="14" t="s">
        <v>7776</v>
      </c>
      <c r="Q6302" s="14">
        <v>2</v>
      </c>
      <c r="R6302" s="14" t="s">
        <v>4109</v>
      </c>
      <c r="S6302" s="14" t="s">
        <v>439</v>
      </c>
      <c r="T6302" s="35">
        <v>1300</v>
      </c>
      <c r="U6302" s="14" t="s">
        <v>4</v>
      </c>
      <c r="V6302" s="14">
        <v>180</v>
      </c>
      <c r="W6302" s="16">
        <f>+IF(datos_arg[[#This Row],[Moneda]]="ARS",datos_arg[[#This Row],[Monto]],datos_arg[[#This Row],[Monto]]*datos_arg[[#This Row],[TC]])</f>
        <v>1300</v>
      </c>
      <c r="X6302" s="16">
        <f>IFERROR(IF(datos_arg[[#This Row],[Moneda]]="USD",datos_arg[[#This Row],[Monto]],datos_arg[[#This Row],[Monto]]/datos_arg[[#This Row],[TC]]),0)</f>
        <v>7.2222222222222223</v>
      </c>
      <c r="Y6302" s="14"/>
    </row>
    <row r="6303" spans="1:25" x14ac:dyDescent="0.25">
      <c r="A6303" s="14">
        <f t="shared" si="98"/>
        <v>6300</v>
      </c>
      <c r="B6303" s="1">
        <v>44410</v>
      </c>
      <c r="C6303" s="18">
        <f>+YEAR(datos_arg[[#This Row],[Fecha]])</f>
        <v>2021</v>
      </c>
      <c r="D6303" s="18">
        <f>+MONTH(datos_arg[[#This Row],[Fecha]])</f>
        <v>8</v>
      </c>
      <c r="E6303" s="14" t="s">
        <v>1015</v>
      </c>
      <c r="F6303" s="14" t="s">
        <v>430</v>
      </c>
      <c r="G6303" s="14"/>
      <c r="H6303" s="14" t="s">
        <v>7132</v>
      </c>
      <c r="I6303" s="14" t="s">
        <v>7132</v>
      </c>
      <c r="J6303" s="14" t="s">
        <v>425</v>
      </c>
      <c r="K6303" s="14"/>
      <c r="L6303" s="14" t="s">
        <v>425</v>
      </c>
      <c r="M6303" s="14" t="s">
        <v>102</v>
      </c>
      <c r="N6303" s="14" t="s">
        <v>7725</v>
      </c>
      <c r="O6303" s="14" t="s">
        <v>7726</v>
      </c>
      <c r="P6303" s="14" t="s">
        <v>7122</v>
      </c>
      <c r="Q6303" s="14"/>
      <c r="R6303" s="14" t="s">
        <v>430</v>
      </c>
      <c r="S6303" s="14" t="s">
        <v>439</v>
      </c>
      <c r="T6303" s="35">
        <v>5100</v>
      </c>
      <c r="U6303" s="14" t="s">
        <v>4</v>
      </c>
      <c r="V6303" s="14">
        <v>180</v>
      </c>
      <c r="W6303" s="16">
        <f>+IF(datos_arg[[#This Row],[Moneda]]="ARS",datos_arg[[#This Row],[Monto]],datos_arg[[#This Row],[Monto]]*datos_arg[[#This Row],[TC]])</f>
        <v>5100</v>
      </c>
      <c r="X6303" s="16">
        <f>IFERROR(IF(datos_arg[[#This Row],[Moneda]]="USD",datos_arg[[#This Row],[Monto]],datos_arg[[#This Row],[Monto]]/datos_arg[[#This Row],[TC]]),0)</f>
        <v>28.333333333333332</v>
      </c>
      <c r="Y6303" s="14"/>
    </row>
    <row r="6304" spans="1:25" x14ac:dyDescent="0.25">
      <c r="A6304" s="14">
        <f t="shared" si="98"/>
        <v>6301</v>
      </c>
      <c r="B6304" s="1">
        <v>44410</v>
      </c>
      <c r="C6304" s="18">
        <f>+YEAR(datos_arg[[#This Row],[Fecha]])</f>
        <v>2021</v>
      </c>
      <c r="D6304" s="18">
        <f>+MONTH(datos_arg[[#This Row],[Fecha]])</f>
        <v>8</v>
      </c>
      <c r="E6304" s="14" t="s">
        <v>449</v>
      </c>
      <c r="F6304" s="14" t="s">
        <v>505</v>
      </c>
      <c r="G6304" s="14"/>
      <c r="H6304" s="14" t="s">
        <v>7132</v>
      </c>
      <c r="I6304" s="14" t="s">
        <v>7132</v>
      </c>
      <c r="J6304" s="14" t="s">
        <v>425</v>
      </c>
      <c r="K6304" s="14"/>
      <c r="L6304" s="14" t="s">
        <v>425</v>
      </c>
      <c r="M6304" s="14" t="s">
        <v>613</v>
      </c>
      <c r="N6304" s="14" t="s">
        <v>2273</v>
      </c>
      <c r="O6304" s="14" t="s">
        <v>2592</v>
      </c>
      <c r="P6304" s="14"/>
      <c r="Q6304" s="14"/>
      <c r="R6304" s="14" t="s">
        <v>505</v>
      </c>
      <c r="S6304" s="14" t="s">
        <v>613</v>
      </c>
      <c r="T6304" s="35">
        <v>70.84</v>
      </c>
      <c r="U6304" s="14" t="s">
        <v>4</v>
      </c>
      <c r="V6304" s="14">
        <v>180</v>
      </c>
      <c r="W6304" s="16">
        <f>+IF(datos_arg[[#This Row],[Moneda]]="ARS",datos_arg[[#This Row],[Monto]],datos_arg[[#This Row],[Monto]]*datos_arg[[#This Row],[TC]])</f>
        <v>70.84</v>
      </c>
      <c r="X6304" s="16">
        <f>IFERROR(IF(datos_arg[[#This Row],[Moneda]]="USD",datos_arg[[#This Row],[Monto]],datos_arg[[#This Row],[Monto]]/datos_arg[[#This Row],[TC]]),0)</f>
        <v>0.39355555555555555</v>
      </c>
      <c r="Y6304" s="14"/>
    </row>
    <row r="6305" spans="1:25" x14ac:dyDescent="0.25">
      <c r="A6305" s="14">
        <f t="shared" si="98"/>
        <v>6302</v>
      </c>
      <c r="B6305" s="1">
        <v>44410</v>
      </c>
      <c r="C6305" s="18">
        <f>+YEAR(datos_arg[[#This Row],[Fecha]])</f>
        <v>2021</v>
      </c>
      <c r="D6305" s="18">
        <f>+MONTH(datos_arg[[#This Row],[Fecha]])</f>
        <v>8</v>
      </c>
      <c r="E6305" s="14" t="s">
        <v>408</v>
      </c>
      <c r="F6305" s="14" t="s">
        <v>69</v>
      </c>
      <c r="G6305" s="14"/>
      <c r="H6305" s="14" t="s">
        <v>7132</v>
      </c>
      <c r="I6305" s="14" t="s">
        <v>7132</v>
      </c>
      <c r="J6305" s="14" t="s">
        <v>425</v>
      </c>
      <c r="K6305" s="14"/>
      <c r="L6305" s="14" t="s">
        <v>425</v>
      </c>
      <c r="M6305" s="14" t="s">
        <v>4832</v>
      </c>
      <c r="N6305" s="14" t="s">
        <v>4832</v>
      </c>
      <c r="O6305" s="14" t="s">
        <v>7830</v>
      </c>
      <c r="P6305" s="14"/>
      <c r="Q6305" s="14"/>
      <c r="R6305" s="14" t="s">
        <v>439</v>
      </c>
      <c r="S6305" s="14" t="s">
        <v>440</v>
      </c>
      <c r="T6305" s="35">
        <v>2745</v>
      </c>
      <c r="U6305" s="14" t="s">
        <v>2</v>
      </c>
      <c r="V6305" s="14">
        <v>178</v>
      </c>
      <c r="W6305" s="16">
        <f>+IF(datos_arg[[#This Row],[Moneda]]="ARS",datos_arg[[#This Row],[Monto]],datos_arg[[#This Row],[Monto]]*datos_arg[[#This Row],[TC]])</f>
        <v>488610</v>
      </c>
      <c r="X6305" s="16">
        <f>IFERROR(IF(datos_arg[[#This Row],[Moneda]]="USD",datos_arg[[#This Row],[Monto]],datos_arg[[#This Row],[Monto]]/datos_arg[[#This Row],[TC]]),0)</f>
        <v>2745</v>
      </c>
      <c r="Y6305" s="14"/>
    </row>
    <row r="6306" spans="1:25" x14ac:dyDescent="0.25">
      <c r="A6306" s="14">
        <f t="shared" si="98"/>
        <v>6303</v>
      </c>
      <c r="B6306" s="1">
        <v>44410</v>
      </c>
      <c r="C6306" s="18">
        <f>+YEAR(datos_arg[[#This Row],[Fecha]])</f>
        <v>2021</v>
      </c>
      <c r="D6306" s="18">
        <f>+MONTH(datos_arg[[#This Row],[Fecha]])</f>
        <v>8</v>
      </c>
      <c r="E6306" s="14" t="s">
        <v>5358</v>
      </c>
      <c r="F6306" s="14" t="s">
        <v>85</v>
      </c>
      <c r="G6306" s="14"/>
      <c r="H6306" s="14" t="s">
        <v>6646</v>
      </c>
      <c r="I6306" s="14" t="s">
        <v>7132</v>
      </c>
      <c r="J6306" s="14" t="s">
        <v>425</v>
      </c>
      <c r="K6306" s="14"/>
      <c r="L6306" s="14" t="s">
        <v>425</v>
      </c>
      <c r="M6306" s="14" t="s">
        <v>874</v>
      </c>
      <c r="N6306" s="14" t="s">
        <v>2663</v>
      </c>
      <c r="O6306" s="14" t="s">
        <v>7829</v>
      </c>
      <c r="P6306" s="14"/>
      <c r="Q6306" s="14">
        <v>60</v>
      </c>
      <c r="R6306" s="14" t="s">
        <v>85</v>
      </c>
      <c r="S6306" s="14" t="s">
        <v>439</v>
      </c>
      <c r="T6306" s="35">
        <v>12500</v>
      </c>
      <c r="U6306" s="14" t="s">
        <v>4</v>
      </c>
      <c r="V6306" s="14">
        <v>178</v>
      </c>
      <c r="W6306" s="16">
        <f>+IF(datos_arg[[#This Row],[Moneda]]="ARS",datos_arg[[#This Row],[Monto]],datos_arg[[#This Row],[Monto]]*datos_arg[[#This Row],[TC]])</f>
        <v>12500</v>
      </c>
      <c r="X6306" s="16">
        <f>IFERROR(IF(datos_arg[[#This Row],[Moneda]]="USD",datos_arg[[#This Row],[Monto]],datos_arg[[#This Row],[Monto]]/datos_arg[[#This Row],[TC]]),0)</f>
        <v>70.224719101123597</v>
      </c>
      <c r="Y6306" s="14"/>
    </row>
    <row r="6307" spans="1:25" x14ac:dyDescent="0.25">
      <c r="A6307" s="14">
        <f t="shared" si="98"/>
        <v>6304</v>
      </c>
      <c r="B6307" s="1">
        <v>44410</v>
      </c>
      <c r="C6307" s="18">
        <f>+YEAR(datos_arg[[#This Row],[Fecha]])</f>
        <v>2021</v>
      </c>
      <c r="D6307" s="18">
        <f>+MONTH(datos_arg[[#This Row],[Fecha]])</f>
        <v>8</v>
      </c>
      <c r="E6307" s="14" t="s">
        <v>408</v>
      </c>
      <c r="F6307" s="14" t="s">
        <v>506</v>
      </c>
      <c r="G6307" s="14"/>
      <c r="H6307" s="14" t="s">
        <v>7132</v>
      </c>
      <c r="I6307" s="14" t="s">
        <v>7132</v>
      </c>
      <c r="J6307" s="14" t="s">
        <v>425</v>
      </c>
      <c r="K6307" s="14"/>
      <c r="L6307" s="14" t="s">
        <v>425</v>
      </c>
      <c r="M6307" s="14" t="s">
        <v>1763</v>
      </c>
      <c r="N6307" s="14" t="s">
        <v>1763</v>
      </c>
      <c r="O6307" s="14" t="s">
        <v>7831</v>
      </c>
      <c r="P6307" s="14"/>
      <c r="Q6307" s="14"/>
      <c r="R6307" s="14" t="s">
        <v>421</v>
      </c>
      <c r="S6307" s="14" t="s">
        <v>439</v>
      </c>
      <c r="T6307" s="35">
        <v>200000</v>
      </c>
      <c r="U6307" s="14" t="s">
        <v>4</v>
      </c>
      <c r="V6307" s="14">
        <v>178</v>
      </c>
      <c r="W6307" s="16">
        <f>+IF(datos_arg[[#This Row],[Moneda]]="ARS",datos_arg[[#This Row],[Monto]],datos_arg[[#This Row],[Monto]]*datos_arg[[#This Row],[TC]])</f>
        <v>200000</v>
      </c>
      <c r="X6307" s="16">
        <f>IFERROR(IF(datos_arg[[#This Row],[Moneda]]="USD",datos_arg[[#This Row],[Monto]],datos_arg[[#This Row],[Monto]]/datos_arg[[#This Row],[TC]]),0)</f>
        <v>1123.5955056179776</v>
      </c>
      <c r="Y6307" s="14"/>
    </row>
    <row r="6308" spans="1:25" x14ac:dyDescent="0.25">
      <c r="A6308" s="14">
        <f t="shared" si="98"/>
        <v>6305</v>
      </c>
      <c r="B6308" s="1">
        <v>44410</v>
      </c>
      <c r="C6308" s="18">
        <f>+YEAR(datos_arg[[#This Row],[Fecha]])</f>
        <v>2021</v>
      </c>
      <c r="D6308" s="18">
        <f>+MONTH(datos_arg[[#This Row],[Fecha]])</f>
        <v>8</v>
      </c>
      <c r="E6308" s="14" t="s">
        <v>1016</v>
      </c>
      <c r="F6308" s="14" t="s">
        <v>405</v>
      </c>
      <c r="G6308" s="14"/>
      <c r="H6308" s="14" t="s">
        <v>433</v>
      </c>
      <c r="I6308" s="14" t="s">
        <v>6718</v>
      </c>
      <c r="J6308" s="14" t="s">
        <v>425</v>
      </c>
      <c r="K6308" s="14"/>
      <c r="L6308" s="14" t="s">
        <v>425</v>
      </c>
      <c r="M6308" s="14" t="s">
        <v>433</v>
      </c>
      <c r="N6308" s="14" t="s">
        <v>4432</v>
      </c>
      <c r="O6308" s="14" t="s">
        <v>7832</v>
      </c>
      <c r="P6308" s="14" t="s">
        <v>7833</v>
      </c>
      <c r="Q6308" s="14"/>
      <c r="R6308" s="14" t="s">
        <v>405</v>
      </c>
      <c r="S6308" s="14" t="s">
        <v>439</v>
      </c>
      <c r="T6308" s="35">
        <v>76081</v>
      </c>
      <c r="U6308" s="14" t="s">
        <v>4</v>
      </c>
      <c r="V6308" s="14">
        <v>178</v>
      </c>
      <c r="W6308" s="16">
        <f>+IF(datos_arg[[#This Row],[Moneda]]="ARS",datos_arg[[#This Row],[Monto]],datos_arg[[#This Row],[Monto]]*datos_arg[[#This Row],[TC]])</f>
        <v>76081</v>
      </c>
      <c r="X6308" s="16">
        <f>IFERROR(IF(datos_arg[[#This Row],[Moneda]]="USD",datos_arg[[#This Row],[Monto]],datos_arg[[#This Row],[Monto]]/datos_arg[[#This Row],[TC]]),0)</f>
        <v>427.42134831460675</v>
      </c>
      <c r="Y6308" s="14"/>
    </row>
    <row r="6309" spans="1:25" x14ac:dyDescent="0.25">
      <c r="A6309" s="14">
        <f t="shared" si="98"/>
        <v>6306</v>
      </c>
      <c r="B6309" s="1">
        <v>44410</v>
      </c>
      <c r="C6309" s="18">
        <f>+YEAR(datos_arg[[#This Row],[Fecha]])</f>
        <v>2021</v>
      </c>
      <c r="D6309" s="18">
        <f>+MONTH(datos_arg[[#This Row],[Fecha]])</f>
        <v>8</v>
      </c>
      <c r="E6309" s="14" t="s">
        <v>1016</v>
      </c>
      <c r="F6309" s="14" t="s">
        <v>5364</v>
      </c>
      <c r="G6309" s="14" t="s">
        <v>6699</v>
      </c>
      <c r="H6309" s="14" t="s">
        <v>7132</v>
      </c>
      <c r="I6309" s="14" t="s">
        <v>7132</v>
      </c>
      <c r="J6309" s="14" t="s">
        <v>425</v>
      </c>
      <c r="K6309" s="14"/>
      <c r="L6309" s="14" t="s">
        <v>425</v>
      </c>
      <c r="M6309" s="14" t="s">
        <v>215</v>
      </c>
      <c r="N6309" s="14" t="s">
        <v>215</v>
      </c>
      <c r="O6309" s="14" t="s">
        <v>2540</v>
      </c>
      <c r="P6309" s="14"/>
      <c r="Q6309" s="14"/>
      <c r="R6309" s="14" t="s">
        <v>5364</v>
      </c>
      <c r="S6309" s="14" t="s">
        <v>440</v>
      </c>
      <c r="T6309" s="35">
        <v>2200</v>
      </c>
      <c r="U6309" s="14" t="s">
        <v>2</v>
      </c>
      <c r="V6309" s="14">
        <v>178</v>
      </c>
      <c r="W6309" s="16">
        <f>+IF(datos_arg[[#This Row],[Moneda]]="ARS",datos_arg[[#This Row],[Monto]],datos_arg[[#This Row],[Monto]]*datos_arg[[#This Row],[TC]])</f>
        <v>391600</v>
      </c>
      <c r="X6309" s="16">
        <f>IFERROR(IF(datos_arg[[#This Row],[Moneda]]="USD",datos_arg[[#This Row],[Monto]],datos_arg[[#This Row],[Monto]]/datos_arg[[#This Row],[TC]]),0)</f>
        <v>2200</v>
      </c>
      <c r="Y6309" s="14"/>
    </row>
    <row r="6310" spans="1:25" x14ac:dyDescent="0.25">
      <c r="A6310" s="14">
        <f t="shared" si="98"/>
        <v>6307</v>
      </c>
      <c r="B6310" s="1">
        <v>44410</v>
      </c>
      <c r="C6310" s="18">
        <f>+YEAR(datos_arg[[#This Row],[Fecha]])</f>
        <v>2021</v>
      </c>
      <c r="D6310" s="18">
        <f>+MONTH(datos_arg[[#This Row],[Fecha]])</f>
        <v>8</v>
      </c>
      <c r="E6310" s="14" t="s">
        <v>1016</v>
      </c>
      <c r="F6310" s="14" t="s">
        <v>5365</v>
      </c>
      <c r="G6310" s="14" t="s">
        <v>6696</v>
      </c>
      <c r="H6310" s="14" t="s">
        <v>7132</v>
      </c>
      <c r="I6310" s="14" t="s">
        <v>7132</v>
      </c>
      <c r="J6310" s="14" t="s">
        <v>425</v>
      </c>
      <c r="K6310" s="14"/>
      <c r="L6310" s="14" t="s">
        <v>425</v>
      </c>
      <c r="M6310" s="14" t="s">
        <v>481</v>
      </c>
      <c r="N6310" s="14" t="s">
        <v>481</v>
      </c>
      <c r="O6310" s="14" t="s">
        <v>2540</v>
      </c>
      <c r="P6310" s="14"/>
      <c r="Q6310" s="14"/>
      <c r="R6310" s="14" t="s">
        <v>5365</v>
      </c>
      <c r="S6310" s="14" t="s">
        <v>440</v>
      </c>
      <c r="T6310" s="35">
        <v>2500</v>
      </c>
      <c r="U6310" s="14" t="s">
        <v>2</v>
      </c>
      <c r="V6310" s="14">
        <v>178</v>
      </c>
      <c r="W6310" s="16">
        <f>+IF(datos_arg[[#This Row],[Moneda]]="ARS",datos_arg[[#This Row],[Monto]],datos_arg[[#This Row],[Monto]]*datos_arg[[#This Row],[TC]])</f>
        <v>445000</v>
      </c>
      <c r="X6310" s="16">
        <f>IFERROR(IF(datos_arg[[#This Row],[Moneda]]="USD",datos_arg[[#This Row],[Monto]],datos_arg[[#This Row],[Monto]]/datos_arg[[#This Row],[TC]]),0)</f>
        <v>2500</v>
      </c>
      <c r="Y6310" s="14"/>
    </row>
    <row r="6311" spans="1:25" x14ac:dyDescent="0.25">
      <c r="A6311" s="14">
        <f t="shared" si="98"/>
        <v>6308</v>
      </c>
      <c r="B6311" s="1">
        <v>44410</v>
      </c>
      <c r="C6311" s="18">
        <f>+YEAR(datos_arg[[#This Row],[Fecha]])</f>
        <v>2021</v>
      </c>
      <c r="D6311" s="18">
        <f>+MONTH(datos_arg[[#This Row],[Fecha]])</f>
        <v>8</v>
      </c>
      <c r="E6311" s="14" t="s">
        <v>1016</v>
      </c>
      <c r="F6311" s="14" t="s">
        <v>5365</v>
      </c>
      <c r="G6311" s="14" t="s">
        <v>6698</v>
      </c>
      <c r="H6311" s="14" t="s">
        <v>7132</v>
      </c>
      <c r="I6311" s="14" t="s">
        <v>7132</v>
      </c>
      <c r="J6311" s="14" t="s">
        <v>425</v>
      </c>
      <c r="K6311" s="14"/>
      <c r="L6311" s="14" t="s">
        <v>425</v>
      </c>
      <c r="M6311" s="14" t="s">
        <v>150</v>
      </c>
      <c r="N6311" s="14" t="s">
        <v>150</v>
      </c>
      <c r="O6311" s="14" t="s">
        <v>2540</v>
      </c>
      <c r="P6311" s="14"/>
      <c r="Q6311" s="14"/>
      <c r="R6311" s="14" t="s">
        <v>5365</v>
      </c>
      <c r="S6311" s="14" t="s">
        <v>440</v>
      </c>
      <c r="T6311" s="35">
        <v>800</v>
      </c>
      <c r="U6311" s="14" t="s">
        <v>2</v>
      </c>
      <c r="V6311" s="14">
        <v>178</v>
      </c>
      <c r="W6311" s="16">
        <f>+IF(datos_arg[[#This Row],[Moneda]]="ARS",datos_arg[[#This Row],[Monto]],datos_arg[[#This Row],[Monto]]*datos_arg[[#This Row],[TC]])</f>
        <v>142400</v>
      </c>
      <c r="X6311" s="16">
        <f>IFERROR(IF(datos_arg[[#This Row],[Moneda]]="USD",datos_arg[[#This Row],[Monto]],datos_arg[[#This Row],[Monto]]/datos_arg[[#This Row],[TC]]),0)</f>
        <v>800</v>
      </c>
      <c r="Y6311" s="14"/>
    </row>
    <row r="6312" spans="1:25" x14ac:dyDescent="0.25">
      <c r="A6312" s="14">
        <f t="shared" si="98"/>
        <v>6309</v>
      </c>
      <c r="B6312" s="1">
        <v>44410</v>
      </c>
      <c r="C6312" s="18">
        <f>+YEAR(datos_arg[[#This Row],[Fecha]])</f>
        <v>2021</v>
      </c>
      <c r="D6312" s="18">
        <f>+MONTH(datos_arg[[#This Row],[Fecha]])</f>
        <v>8</v>
      </c>
      <c r="E6312" s="14" t="s">
        <v>1016</v>
      </c>
      <c r="F6312" s="14" t="s">
        <v>5365</v>
      </c>
      <c r="G6312" s="14" t="s">
        <v>6697</v>
      </c>
      <c r="H6312" s="14" t="s">
        <v>7132</v>
      </c>
      <c r="I6312" s="14" t="s">
        <v>7132</v>
      </c>
      <c r="J6312" s="14" t="s">
        <v>425</v>
      </c>
      <c r="K6312" s="14"/>
      <c r="L6312" s="14" t="s">
        <v>425</v>
      </c>
      <c r="M6312" s="14" t="s">
        <v>1170</v>
      </c>
      <c r="N6312" s="14" t="s">
        <v>1170</v>
      </c>
      <c r="O6312" s="14" t="s">
        <v>2540</v>
      </c>
      <c r="P6312" s="14"/>
      <c r="Q6312" s="14"/>
      <c r="R6312" s="14" t="s">
        <v>5365</v>
      </c>
      <c r="S6312" s="14" t="s">
        <v>440</v>
      </c>
      <c r="T6312" s="35">
        <v>1800</v>
      </c>
      <c r="U6312" s="14" t="s">
        <v>2</v>
      </c>
      <c r="V6312" s="14">
        <v>178</v>
      </c>
      <c r="W6312" s="16">
        <f>+IF(datos_arg[[#This Row],[Moneda]]="ARS",datos_arg[[#This Row],[Monto]],datos_arg[[#This Row],[Monto]]*datos_arg[[#This Row],[TC]])</f>
        <v>320400</v>
      </c>
      <c r="X6312" s="16">
        <f>IFERROR(IF(datos_arg[[#This Row],[Moneda]]="USD",datos_arg[[#This Row],[Monto]],datos_arg[[#This Row],[Monto]]/datos_arg[[#This Row],[TC]]),0)</f>
        <v>1800</v>
      </c>
      <c r="Y6312" s="14"/>
    </row>
    <row r="6313" spans="1:25" x14ac:dyDescent="0.25">
      <c r="A6313" s="14">
        <f t="shared" si="98"/>
        <v>6310</v>
      </c>
      <c r="B6313" s="1">
        <v>44410</v>
      </c>
      <c r="C6313" s="18">
        <f>+YEAR(datos_arg[[#This Row],[Fecha]])</f>
        <v>2021</v>
      </c>
      <c r="D6313" s="18">
        <f>+MONTH(datos_arg[[#This Row],[Fecha]])</f>
        <v>8</v>
      </c>
      <c r="E6313" s="14" t="s">
        <v>1016</v>
      </c>
      <c r="F6313" s="14" t="s">
        <v>5364</v>
      </c>
      <c r="G6313" s="14" t="s">
        <v>6705</v>
      </c>
      <c r="H6313" s="14" t="s">
        <v>7132</v>
      </c>
      <c r="I6313" s="14" t="s">
        <v>7132</v>
      </c>
      <c r="J6313" s="14" t="s">
        <v>425</v>
      </c>
      <c r="K6313" s="14"/>
      <c r="L6313" s="14" t="s">
        <v>425</v>
      </c>
      <c r="M6313" s="14" t="s">
        <v>400</v>
      </c>
      <c r="N6313" s="14" t="s">
        <v>400</v>
      </c>
      <c r="O6313" s="14" t="s">
        <v>2540</v>
      </c>
      <c r="P6313" s="14"/>
      <c r="Q6313" s="14"/>
      <c r="R6313" s="14" t="s">
        <v>5364</v>
      </c>
      <c r="S6313" s="14" t="s">
        <v>440</v>
      </c>
      <c r="T6313" s="35">
        <v>2800</v>
      </c>
      <c r="U6313" s="14" t="s">
        <v>2</v>
      </c>
      <c r="V6313" s="14">
        <v>178</v>
      </c>
      <c r="W6313" s="16">
        <f>+IF(datos_arg[[#This Row],[Moneda]]="ARS",datos_arg[[#This Row],[Monto]],datos_arg[[#This Row],[Monto]]*datos_arg[[#This Row],[TC]])</f>
        <v>498400</v>
      </c>
      <c r="X6313" s="16">
        <f>IFERROR(IF(datos_arg[[#This Row],[Moneda]]="USD",datos_arg[[#This Row],[Monto]],datos_arg[[#This Row],[Monto]]/datos_arg[[#This Row],[TC]]),0)</f>
        <v>2800</v>
      </c>
      <c r="Y6313" s="14"/>
    </row>
    <row r="6314" spans="1:25" x14ac:dyDescent="0.25">
      <c r="A6314" s="14">
        <f t="shared" si="98"/>
        <v>6311</v>
      </c>
      <c r="B6314" s="1">
        <v>44410</v>
      </c>
      <c r="C6314" s="18">
        <f>+YEAR(datos_arg[[#This Row],[Fecha]])</f>
        <v>2021</v>
      </c>
      <c r="D6314" s="18">
        <f>+MONTH(datos_arg[[#This Row],[Fecha]])</f>
        <v>8</v>
      </c>
      <c r="E6314" s="14" t="s">
        <v>1016</v>
      </c>
      <c r="F6314" s="14" t="s">
        <v>5364</v>
      </c>
      <c r="G6314" s="14" t="s">
        <v>6706</v>
      </c>
      <c r="H6314" s="14" t="s">
        <v>7132</v>
      </c>
      <c r="I6314" s="14" t="s">
        <v>7132</v>
      </c>
      <c r="J6314" s="14" t="s">
        <v>425</v>
      </c>
      <c r="K6314" s="14"/>
      <c r="L6314" s="14" t="s">
        <v>425</v>
      </c>
      <c r="M6314" s="14" t="s">
        <v>3429</v>
      </c>
      <c r="N6314" s="14" t="s">
        <v>3429</v>
      </c>
      <c r="O6314" s="14" t="s">
        <v>2540</v>
      </c>
      <c r="P6314" s="14"/>
      <c r="Q6314" s="14"/>
      <c r="R6314" s="14" t="s">
        <v>5364</v>
      </c>
      <c r="S6314" s="14" t="s">
        <v>440</v>
      </c>
      <c r="T6314" s="35">
        <v>2000</v>
      </c>
      <c r="U6314" s="14" t="s">
        <v>2</v>
      </c>
      <c r="V6314" s="14">
        <v>178</v>
      </c>
      <c r="W6314" s="16">
        <f>+IF(datos_arg[[#This Row],[Moneda]]="ARS",datos_arg[[#This Row],[Monto]],datos_arg[[#This Row],[Monto]]*datos_arg[[#This Row],[TC]])</f>
        <v>356000</v>
      </c>
      <c r="X6314" s="16">
        <f>IFERROR(IF(datos_arg[[#This Row],[Moneda]]="USD",datos_arg[[#This Row],[Monto]],datos_arg[[#This Row],[Monto]]/datos_arg[[#This Row],[TC]]),0)</f>
        <v>2000</v>
      </c>
      <c r="Y6314" s="14"/>
    </row>
    <row r="6315" spans="1:25" x14ac:dyDescent="0.25">
      <c r="A6315" s="14">
        <f t="shared" si="98"/>
        <v>6312</v>
      </c>
      <c r="B6315" s="1">
        <v>44410</v>
      </c>
      <c r="C6315" s="18">
        <f>+YEAR(datos_arg[[#This Row],[Fecha]])</f>
        <v>2021</v>
      </c>
      <c r="D6315" s="18">
        <f>+MONTH(datos_arg[[#This Row],[Fecha]])</f>
        <v>8</v>
      </c>
      <c r="E6315" s="14" t="s">
        <v>1016</v>
      </c>
      <c r="F6315" s="14" t="s">
        <v>5364</v>
      </c>
      <c r="G6315" s="14" t="s">
        <v>6704</v>
      </c>
      <c r="H6315" s="14" t="s">
        <v>7132</v>
      </c>
      <c r="I6315" s="14" t="s">
        <v>7132</v>
      </c>
      <c r="J6315" s="14" t="s">
        <v>425</v>
      </c>
      <c r="K6315" s="14"/>
      <c r="L6315" s="14" t="s">
        <v>425</v>
      </c>
      <c r="M6315" s="14" t="s">
        <v>2930</v>
      </c>
      <c r="N6315" s="14" t="s">
        <v>2930</v>
      </c>
      <c r="O6315" s="14" t="s">
        <v>2540</v>
      </c>
      <c r="P6315" s="14"/>
      <c r="Q6315" s="14"/>
      <c r="R6315" s="14" t="s">
        <v>5364</v>
      </c>
      <c r="S6315" s="14" t="s">
        <v>440</v>
      </c>
      <c r="T6315" s="35">
        <v>800</v>
      </c>
      <c r="U6315" s="14" t="s">
        <v>2</v>
      </c>
      <c r="V6315" s="14">
        <v>178</v>
      </c>
      <c r="W6315" s="16">
        <f>+IF(datos_arg[[#This Row],[Moneda]]="ARS",datos_arg[[#This Row],[Monto]],datos_arg[[#This Row],[Monto]]*datos_arg[[#This Row],[TC]])</f>
        <v>142400</v>
      </c>
      <c r="X6315" s="16">
        <f>IFERROR(IF(datos_arg[[#This Row],[Moneda]]="USD",datos_arg[[#This Row],[Monto]],datos_arg[[#This Row],[Monto]]/datos_arg[[#This Row],[TC]]),0)</f>
        <v>800</v>
      </c>
      <c r="Y6315" s="14"/>
    </row>
    <row r="6316" spans="1:25" x14ac:dyDescent="0.25">
      <c r="A6316" s="14">
        <f t="shared" si="98"/>
        <v>6313</v>
      </c>
      <c r="B6316" s="1">
        <v>44410</v>
      </c>
      <c r="C6316" s="18">
        <f>+YEAR(datos_arg[[#This Row],[Fecha]])</f>
        <v>2021</v>
      </c>
      <c r="D6316" s="18">
        <f>+MONTH(datos_arg[[#This Row],[Fecha]])</f>
        <v>8</v>
      </c>
      <c r="E6316" s="14" t="s">
        <v>1016</v>
      </c>
      <c r="F6316" s="14" t="s">
        <v>5364</v>
      </c>
      <c r="G6316" s="14" t="s">
        <v>6701</v>
      </c>
      <c r="H6316" s="14" t="s">
        <v>7132</v>
      </c>
      <c r="I6316" s="14" t="s">
        <v>7132</v>
      </c>
      <c r="J6316" s="14" t="s">
        <v>425</v>
      </c>
      <c r="K6316" s="14"/>
      <c r="L6316" s="14" t="s">
        <v>425</v>
      </c>
      <c r="M6316" s="14" t="s">
        <v>169</v>
      </c>
      <c r="N6316" s="14" t="s">
        <v>169</v>
      </c>
      <c r="O6316" s="14" t="s">
        <v>2540</v>
      </c>
      <c r="P6316" s="14"/>
      <c r="Q6316" s="14"/>
      <c r="R6316" s="14" t="s">
        <v>5364</v>
      </c>
      <c r="S6316" s="14" t="s">
        <v>440</v>
      </c>
      <c r="T6316" s="35">
        <v>1800</v>
      </c>
      <c r="U6316" s="14" t="s">
        <v>2</v>
      </c>
      <c r="V6316" s="14">
        <v>178</v>
      </c>
      <c r="W6316" s="16">
        <f>+IF(datos_arg[[#This Row],[Moneda]]="ARS",datos_arg[[#This Row],[Monto]],datos_arg[[#This Row],[Monto]]*datos_arg[[#This Row],[TC]])</f>
        <v>320400</v>
      </c>
      <c r="X6316" s="16">
        <f>IFERROR(IF(datos_arg[[#This Row],[Moneda]]="USD",datos_arg[[#This Row],[Monto]],datos_arg[[#This Row],[Monto]]/datos_arg[[#This Row],[TC]]),0)</f>
        <v>1800</v>
      </c>
      <c r="Y6316" s="14"/>
    </row>
    <row r="6317" spans="1:25" x14ac:dyDescent="0.25">
      <c r="A6317" s="14">
        <f t="shared" si="98"/>
        <v>6314</v>
      </c>
      <c r="B6317" s="1">
        <v>44410</v>
      </c>
      <c r="C6317" s="18">
        <f>+YEAR(datos_arg[[#This Row],[Fecha]])</f>
        <v>2021</v>
      </c>
      <c r="D6317" s="18">
        <f>+MONTH(datos_arg[[#This Row],[Fecha]])</f>
        <v>8</v>
      </c>
      <c r="E6317" s="14" t="s">
        <v>1016</v>
      </c>
      <c r="F6317" s="14" t="s">
        <v>5364</v>
      </c>
      <c r="G6317" s="14" t="s">
        <v>6702</v>
      </c>
      <c r="H6317" s="14" t="s">
        <v>7132</v>
      </c>
      <c r="I6317" s="14" t="s">
        <v>7132</v>
      </c>
      <c r="J6317" s="14" t="s">
        <v>425</v>
      </c>
      <c r="K6317" s="14"/>
      <c r="L6317" s="14" t="s">
        <v>425</v>
      </c>
      <c r="M6317" s="14" t="s">
        <v>978</v>
      </c>
      <c r="N6317" s="14" t="s">
        <v>978</v>
      </c>
      <c r="O6317" s="14" t="s">
        <v>2540</v>
      </c>
      <c r="P6317" s="14"/>
      <c r="Q6317" s="14"/>
      <c r="R6317" s="14" t="s">
        <v>5364</v>
      </c>
      <c r="S6317" s="14" t="s">
        <v>440</v>
      </c>
      <c r="T6317" s="35">
        <v>1500</v>
      </c>
      <c r="U6317" s="14" t="s">
        <v>2</v>
      </c>
      <c r="V6317" s="14">
        <v>178</v>
      </c>
      <c r="W6317" s="16">
        <f>+IF(datos_arg[[#This Row],[Moneda]]="ARS",datos_arg[[#This Row],[Monto]],datos_arg[[#This Row],[Monto]]*datos_arg[[#This Row],[TC]])</f>
        <v>267000</v>
      </c>
      <c r="X6317" s="16">
        <f>IFERROR(IF(datos_arg[[#This Row],[Moneda]]="USD",datos_arg[[#This Row],[Monto]],datos_arg[[#This Row],[Monto]]/datos_arg[[#This Row],[TC]]),0)</f>
        <v>1500</v>
      </c>
      <c r="Y6317" s="14"/>
    </row>
    <row r="6318" spans="1:25" x14ac:dyDescent="0.25">
      <c r="A6318" s="14">
        <f t="shared" si="98"/>
        <v>6315</v>
      </c>
      <c r="B6318" s="1">
        <v>44410</v>
      </c>
      <c r="C6318" s="18">
        <f>+YEAR(datos_arg[[#This Row],[Fecha]])</f>
        <v>2021</v>
      </c>
      <c r="D6318" s="18">
        <f>+MONTH(datos_arg[[#This Row],[Fecha]])</f>
        <v>8</v>
      </c>
      <c r="E6318" s="14" t="s">
        <v>1016</v>
      </c>
      <c r="F6318" s="14" t="s">
        <v>5364</v>
      </c>
      <c r="G6318" s="14" t="s">
        <v>6703</v>
      </c>
      <c r="H6318" s="14" t="s">
        <v>7132</v>
      </c>
      <c r="I6318" s="14" t="s">
        <v>7132</v>
      </c>
      <c r="J6318" s="14" t="s">
        <v>425</v>
      </c>
      <c r="K6318" s="14"/>
      <c r="L6318" s="14" t="s">
        <v>425</v>
      </c>
      <c r="M6318" s="14" t="s">
        <v>198</v>
      </c>
      <c r="N6318" s="14" t="s">
        <v>198</v>
      </c>
      <c r="O6318" s="14" t="s">
        <v>2540</v>
      </c>
      <c r="P6318" s="14"/>
      <c r="Q6318" s="14"/>
      <c r="R6318" s="14" t="s">
        <v>5364</v>
      </c>
      <c r="S6318" s="14" t="s">
        <v>440</v>
      </c>
      <c r="T6318" s="35">
        <v>2000</v>
      </c>
      <c r="U6318" s="14" t="s">
        <v>2</v>
      </c>
      <c r="V6318" s="14">
        <v>178</v>
      </c>
      <c r="W6318" s="16">
        <f>+IF(datos_arg[[#This Row],[Moneda]]="ARS",datos_arg[[#This Row],[Monto]],datos_arg[[#This Row],[Monto]]*datos_arg[[#This Row],[TC]])</f>
        <v>356000</v>
      </c>
      <c r="X6318" s="16">
        <f>IFERROR(IF(datos_arg[[#This Row],[Moneda]]="USD",datos_arg[[#This Row],[Monto]],datos_arg[[#This Row],[Monto]]/datos_arg[[#This Row],[TC]]),0)</f>
        <v>2000</v>
      </c>
      <c r="Y6318" s="14"/>
    </row>
    <row r="6319" spans="1:25" x14ac:dyDescent="0.25">
      <c r="A6319" s="14">
        <f t="shared" si="98"/>
        <v>6316</v>
      </c>
      <c r="B6319" s="1">
        <v>44410</v>
      </c>
      <c r="C6319" s="18">
        <f>+YEAR(datos_arg[[#This Row],[Fecha]])</f>
        <v>2021</v>
      </c>
      <c r="D6319" s="18">
        <f>+MONTH(datos_arg[[#This Row],[Fecha]])</f>
        <v>8</v>
      </c>
      <c r="E6319" s="14" t="s">
        <v>1016</v>
      </c>
      <c r="F6319" s="14" t="s">
        <v>5364</v>
      </c>
      <c r="G6319" s="14" t="s">
        <v>6699</v>
      </c>
      <c r="H6319" s="14" t="s">
        <v>7132</v>
      </c>
      <c r="I6319" s="14" t="s">
        <v>7132</v>
      </c>
      <c r="J6319" s="14" t="s">
        <v>425</v>
      </c>
      <c r="K6319" s="14"/>
      <c r="L6319" s="14" t="s">
        <v>425</v>
      </c>
      <c r="M6319" s="14" t="s">
        <v>137</v>
      </c>
      <c r="N6319" s="14" t="s">
        <v>137</v>
      </c>
      <c r="O6319" s="14" t="s">
        <v>2540</v>
      </c>
      <c r="P6319" s="14"/>
      <c r="Q6319" s="14"/>
      <c r="R6319" s="14" t="s">
        <v>5364</v>
      </c>
      <c r="S6319" s="14" t="s">
        <v>440</v>
      </c>
      <c r="T6319" s="35">
        <v>3300</v>
      </c>
      <c r="U6319" s="14" t="s">
        <v>2</v>
      </c>
      <c r="V6319" s="14">
        <v>178</v>
      </c>
      <c r="W6319" s="16">
        <f>+IF(datos_arg[[#This Row],[Moneda]]="ARS",datos_arg[[#This Row],[Monto]],datos_arg[[#This Row],[Monto]]*datos_arg[[#This Row],[TC]])</f>
        <v>587400</v>
      </c>
      <c r="X6319" s="16">
        <f>IFERROR(IF(datos_arg[[#This Row],[Moneda]]="USD",datos_arg[[#This Row],[Monto]],datos_arg[[#This Row],[Monto]]/datos_arg[[#This Row],[TC]]),0)</f>
        <v>3300</v>
      </c>
      <c r="Y6319" s="14"/>
    </row>
    <row r="6320" spans="1:25" x14ac:dyDescent="0.25">
      <c r="A6320" s="14">
        <f t="shared" si="98"/>
        <v>6317</v>
      </c>
      <c r="B6320" s="1">
        <v>44410</v>
      </c>
      <c r="C6320" s="18">
        <f>+YEAR(datos_arg[[#This Row],[Fecha]])</f>
        <v>2021</v>
      </c>
      <c r="D6320" s="18">
        <f>+MONTH(datos_arg[[#This Row],[Fecha]])</f>
        <v>8</v>
      </c>
      <c r="E6320" s="14" t="s">
        <v>1016</v>
      </c>
      <c r="F6320" s="14" t="s">
        <v>5364</v>
      </c>
      <c r="G6320" s="14" t="s">
        <v>6700</v>
      </c>
      <c r="H6320" s="14" t="s">
        <v>7132</v>
      </c>
      <c r="I6320" s="14" t="s">
        <v>7132</v>
      </c>
      <c r="J6320" s="14" t="s">
        <v>425</v>
      </c>
      <c r="K6320" s="14"/>
      <c r="L6320" s="14" t="s">
        <v>425</v>
      </c>
      <c r="M6320" s="14" t="s">
        <v>119</v>
      </c>
      <c r="N6320" s="14" t="s">
        <v>119</v>
      </c>
      <c r="O6320" s="14" t="s">
        <v>2540</v>
      </c>
      <c r="P6320" s="14"/>
      <c r="Q6320" s="14"/>
      <c r="R6320" s="14" t="s">
        <v>5364</v>
      </c>
      <c r="S6320" s="14" t="s">
        <v>440</v>
      </c>
      <c r="T6320" s="35">
        <v>2500</v>
      </c>
      <c r="U6320" s="14" t="s">
        <v>2</v>
      </c>
      <c r="V6320" s="14">
        <v>178</v>
      </c>
      <c r="W6320" s="16">
        <f>+IF(datos_arg[[#This Row],[Moneda]]="ARS",datos_arg[[#This Row],[Monto]],datos_arg[[#This Row],[Monto]]*datos_arg[[#This Row],[TC]])</f>
        <v>445000</v>
      </c>
      <c r="X6320" s="16">
        <f>IFERROR(IF(datos_arg[[#This Row],[Moneda]]="USD",datos_arg[[#This Row],[Monto]],datos_arg[[#This Row],[Monto]]/datos_arg[[#This Row],[TC]]),0)</f>
        <v>2500</v>
      </c>
      <c r="Y6320" s="14"/>
    </row>
    <row r="6321" spans="1:29" x14ac:dyDescent="0.25">
      <c r="A6321" s="14">
        <f t="shared" si="98"/>
        <v>6318</v>
      </c>
      <c r="B6321" s="1">
        <v>44410</v>
      </c>
      <c r="C6321" s="18">
        <f>+YEAR(datos_arg[[#This Row],[Fecha]])</f>
        <v>2021</v>
      </c>
      <c r="D6321" s="18">
        <f>+MONTH(datos_arg[[#This Row],[Fecha]])</f>
        <v>8</v>
      </c>
      <c r="E6321" s="14" t="s">
        <v>1016</v>
      </c>
      <c r="F6321" s="14" t="s">
        <v>5365</v>
      </c>
      <c r="G6321" s="14" t="s">
        <v>6726</v>
      </c>
      <c r="H6321" s="14" t="s">
        <v>7132</v>
      </c>
      <c r="I6321" s="14" t="s">
        <v>7132</v>
      </c>
      <c r="J6321" s="14" t="s">
        <v>425</v>
      </c>
      <c r="K6321" s="14"/>
      <c r="L6321" s="14" t="s">
        <v>425</v>
      </c>
      <c r="M6321" s="14" t="s">
        <v>3767</v>
      </c>
      <c r="N6321" s="14" t="s">
        <v>3767</v>
      </c>
      <c r="O6321" s="14" t="s">
        <v>2540</v>
      </c>
      <c r="P6321" s="14"/>
      <c r="Q6321" s="14"/>
      <c r="R6321" s="14" t="s">
        <v>5365</v>
      </c>
      <c r="S6321" s="14" t="s">
        <v>440</v>
      </c>
      <c r="T6321" s="35">
        <v>700</v>
      </c>
      <c r="U6321" s="14" t="s">
        <v>2</v>
      </c>
      <c r="V6321" s="14">
        <v>178</v>
      </c>
      <c r="W6321" s="16">
        <f>+IF(datos_arg[[#This Row],[Moneda]]="ARS",datos_arg[[#This Row],[Monto]],datos_arg[[#This Row],[Monto]]*datos_arg[[#This Row],[TC]])</f>
        <v>124600</v>
      </c>
      <c r="X6321" s="16">
        <f>IFERROR(IF(datos_arg[[#This Row],[Moneda]]="USD",datos_arg[[#This Row],[Monto]],datos_arg[[#This Row],[Monto]]/datos_arg[[#This Row],[TC]]),0)</f>
        <v>700</v>
      </c>
      <c r="Y6321" s="14"/>
    </row>
    <row r="6322" spans="1:29" x14ac:dyDescent="0.25">
      <c r="A6322" s="14">
        <f t="shared" si="98"/>
        <v>6319</v>
      </c>
      <c r="B6322" s="1">
        <v>44410</v>
      </c>
      <c r="C6322" s="18">
        <f>+YEAR(datos_arg[[#This Row],[Fecha]])</f>
        <v>2021</v>
      </c>
      <c r="D6322" s="18">
        <f>+MONTH(datos_arg[[#This Row],[Fecha]])</f>
        <v>8</v>
      </c>
      <c r="E6322" s="14" t="s">
        <v>1016</v>
      </c>
      <c r="F6322" s="14" t="s">
        <v>5364</v>
      </c>
      <c r="G6322" s="14" t="s">
        <v>6700</v>
      </c>
      <c r="H6322" s="14" t="s">
        <v>7132</v>
      </c>
      <c r="I6322" s="14" t="s">
        <v>7132</v>
      </c>
      <c r="J6322" s="14" t="s">
        <v>425</v>
      </c>
      <c r="K6322" s="14"/>
      <c r="L6322" s="14" t="s">
        <v>425</v>
      </c>
      <c r="M6322" s="14" t="s">
        <v>4625</v>
      </c>
      <c r="N6322" s="14" t="s">
        <v>4625</v>
      </c>
      <c r="O6322" s="14" t="s">
        <v>2540</v>
      </c>
      <c r="P6322" s="14"/>
      <c r="Q6322" s="14"/>
      <c r="R6322" s="14" t="s">
        <v>5364</v>
      </c>
      <c r="S6322" s="14" t="s">
        <v>440</v>
      </c>
      <c r="T6322" s="35">
        <v>2500</v>
      </c>
      <c r="U6322" s="14" t="s">
        <v>2</v>
      </c>
      <c r="V6322" s="14">
        <v>178</v>
      </c>
      <c r="W6322" s="16">
        <f>+IF(datos_arg[[#This Row],[Moneda]]="ARS",datos_arg[[#This Row],[Monto]],datos_arg[[#This Row],[Monto]]*datos_arg[[#This Row],[TC]])</f>
        <v>445000</v>
      </c>
      <c r="X6322" s="16">
        <f>IFERROR(IF(datos_arg[[#This Row],[Moneda]]="USD",datos_arg[[#This Row],[Monto]],datos_arg[[#This Row],[Monto]]/datos_arg[[#This Row],[TC]]),0)</f>
        <v>2500</v>
      </c>
      <c r="Y6322" s="14"/>
    </row>
    <row r="6323" spans="1:29" x14ac:dyDescent="0.25">
      <c r="A6323" s="14">
        <f t="shared" si="98"/>
        <v>6320</v>
      </c>
      <c r="B6323" s="1">
        <v>44410</v>
      </c>
      <c r="C6323" s="18">
        <f>+YEAR(datos_arg[[#This Row],[Fecha]])</f>
        <v>2021</v>
      </c>
      <c r="D6323" s="18">
        <f>+MONTH(datos_arg[[#This Row],[Fecha]])</f>
        <v>8</v>
      </c>
      <c r="E6323" s="14" t="s">
        <v>1016</v>
      </c>
      <c r="F6323" s="14" t="s">
        <v>5364</v>
      </c>
      <c r="G6323" s="14" t="s">
        <v>6704</v>
      </c>
      <c r="H6323" s="14" t="s">
        <v>7132</v>
      </c>
      <c r="I6323" s="14" t="s">
        <v>7132</v>
      </c>
      <c r="J6323" s="14" t="s">
        <v>425</v>
      </c>
      <c r="K6323" s="14"/>
      <c r="L6323" s="14" t="s">
        <v>425</v>
      </c>
      <c r="M6323" s="14" t="s">
        <v>5228</v>
      </c>
      <c r="N6323" s="14" t="s">
        <v>5228</v>
      </c>
      <c r="O6323" s="14" t="s">
        <v>2540</v>
      </c>
      <c r="P6323" s="14"/>
      <c r="Q6323" s="14"/>
      <c r="R6323" s="14" t="s">
        <v>5364</v>
      </c>
      <c r="S6323" s="14" t="s">
        <v>440</v>
      </c>
      <c r="T6323" s="35">
        <v>1300</v>
      </c>
      <c r="U6323" s="14" t="s">
        <v>2</v>
      </c>
      <c r="V6323" s="14">
        <v>178</v>
      </c>
      <c r="W6323" s="16">
        <f>+IF(datos_arg[[#This Row],[Moneda]]="ARS",datos_arg[[#This Row],[Monto]],datos_arg[[#This Row],[Monto]]*datos_arg[[#This Row],[TC]])</f>
        <v>231400</v>
      </c>
      <c r="X6323" s="16">
        <f>IFERROR(IF(datos_arg[[#This Row],[Moneda]]="USD",datos_arg[[#This Row],[Monto]],datos_arg[[#This Row],[Monto]]/datos_arg[[#This Row],[TC]]),0)</f>
        <v>1300</v>
      </c>
      <c r="Y6323" s="14"/>
    </row>
    <row r="6324" spans="1:29" x14ac:dyDescent="0.25">
      <c r="A6324" s="14">
        <f t="shared" si="98"/>
        <v>6321</v>
      </c>
      <c r="B6324" s="1">
        <v>44410</v>
      </c>
      <c r="C6324" s="18">
        <f>+YEAR(datos_arg[[#This Row],[Fecha]])</f>
        <v>2021</v>
      </c>
      <c r="D6324" s="18">
        <f>+MONTH(datos_arg[[#This Row],[Fecha]])</f>
        <v>8</v>
      </c>
      <c r="E6324" s="14" t="s">
        <v>1016</v>
      </c>
      <c r="F6324" s="14" t="s">
        <v>5364</v>
      </c>
      <c r="G6324" s="14" t="s">
        <v>6703</v>
      </c>
      <c r="H6324" s="14" t="s">
        <v>7132</v>
      </c>
      <c r="I6324" s="14" t="s">
        <v>7132</v>
      </c>
      <c r="J6324" s="14" t="s">
        <v>425</v>
      </c>
      <c r="K6324" s="14"/>
      <c r="L6324" s="14" t="s">
        <v>425</v>
      </c>
      <c r="M6324" s="14" t="s">
        <v>5229</v>
      </c>
      <c r="N6324" s="14" t="s">
        <v>5229</v>
      </c>
      <c r="O6324" s="14" t="s">
        <v>2540</v>
      </c>
      <c r="P6324" s="14"/>
      <c r="Q6324" s="14"/>
      <c r="R6324" s="14" t="s">
        <v>5364</v>
      </c>
      <c r="S6324" s="14" t="s">
        <v>440</v>
      </c>
      <c r="T6324" s="35">
        <v>1800</v>
      </c>
      <c r="U6324" s="14" t="s">
        <v>2</v>
      </c>
      <c r="V6324" s="14">
        <v>178</v>
      </c>
      <c r="W6324" s="16">
        <f>+IF(datos_arg[[#This Row],[Moneda]]="ARS",datos_arg[[#This Row],[Monto]],datos_arg[[#This Row],[Monto]]*datos_arg[[#This Row],[TC]])</f>
        <v>320400</v>
      </c>
      <c r="X6324" s="16">
        <f>IFERROR(IF(datos_arg[[#This Row],[Moneda]]="USD",datos_arg[[#This Row],[Monto]],datos_arg[[#This Row],[Monto]]/datos_arg[[#This Row],[TC]]),0)</f>
        <v>1800</v>
      </c>
      <c r="Y6324" s="14"/>
    </row>
    <row r="6325" spans="1:29" x14ac:dyDescent="0.25">
      <c r="A6325" s="14">
        <f t="shared" si="98"/>
        <v>6322</v>
      </c>
      <c r="B6325" s="1">
        <v>44410</v>
      </c>
      <c r="C6325" s="18">
        <f>+YEAR(datos_arg[[#This Row],[Fecha]])</f>
        <v>2021</v>
      </c>
      <c r="D6325" s="18">
        <f>+MONTH(datos_arg[[#This Row],[Fecha]])</f>
        <v>8</v>
      </c>
      <c r="E6325" s="14" t="s">
        <v>1016</v>
      </c>
      <c r="F6325" s="14" t="s">
        <v>5364</v>
      </c>
      <c r="G6325" s="14" t="s">
        <v>6703</v>
      </c>
      <c r="H6325" s="14" t="s">
        <v>7132</v>
      </c>
      <c r="I6325" s="14" t="s">
        <v>7132</v>
      </c>
      <c r="J6325" s="14" t="s">
        <v>425</v>
      </c>
      <c r="K6325" s="14"/>
      <c r="L6325" s="14" t="s">
        <v>425</v>
      </c>
      <c r="M6325" s="14" t="s">
        <v>6476</v>
      </c>
      <c r="N6325" s="14" t="s">
        <v>6476</v>
      </c>
      <c r="O6325" s="14" t="s">
        <v>2540</v>
      </c>
      <c r="P6325" s="14"/>
      <c r="Q6325" s="14"/>
      <c r="R6325" s="14" t="s">
        <v>5364</v>
      </c>
      <c r="S6325" s="14" t="s">
        <v>440</v>
      </c>
      <c r="T6325" s="35">
        <v>1800</v>
      </c>
      <c r="U6325" s="14" t="s">
        <v>2</v>
      </c>
      <c r="V6325" s="14">
        <v>178</v>
      </c>
      <c r="W6325" s="16">
        <f>+IF(datos_arg[[#This Row],[Moneda]]="ARS",datos_arg[[#This Row],[Monto]],datos_arg[[#This Row],[Monto]]*datos_arg[[#This Row],[TC]])</f>
        <v>320400</v>
      </c>
      <c r="X6325" s="16">
        <f>IFERROR(IF(datos_arg[[#This Row],[Moneda]]="USD",datos_arg[[#This Row],[Monto]],datos_arg[[#This Row],[Monto]]/datos_arg[[#This Row],[TC]]),0)</f>
        <v>1800</v>
      </c>
      <c r="Y6325" s="14"/>
    </row>
    <row r="6326" spans="1:29" x14ac:dyDescent="0.25">
      <c r="A6326" s="14">
        <f t="shared" si="98"/>
        <v>6323</v>
      </c>
      <c r="B6326" s="1">
        <v>44410</v>
      </c>
      <c r="C6326" s="18">
        <f>+YEAR(datos_arg[[#This Row],[Fecha]])</f>
        <v>2021</v>
      </c>
      <c r="D6326" s="18">
        <f>+MONTH(datos_arg[[#This Row],[Fecha]])</f>
        <v>8</v>
      </c>
      <c r="E6326" s="14" t="s">
        <v>1016</v>
      </c>
      <c r="F6326" s="14" t="s">
        <v>5365</v>
      </c>
      <c r="G6326" s="14" t="s">
        <v>6695</v>
      </c>
      <c r="H6326" s="14" t="s">
        <v>7132</v>
      </c>
      <c r="I6326" s="14" t="s">
        <v>7132</v>
      </c>
      <c r="J6326" s="14" t="s">
        <v>425</v>
      </c>
      <c r="K6326" s="14"/>
      <c r="L6326" s="14" t="s">
        <v>425</v>
      </c>
      <c r="M6326" s="14" t="s">
        <v>436</v>
      </c>
      <c r="N6326" s="14" t="s">
        <v>436</v>
      </c>
      <c r="O6326" s="14" t="s">
        <v>2540</v>
      </c>
      <c r="P6326" s="14"/>
      <c r="Q6326" s="14"/>
      <c r="R6326" s="14" t="s">
        <v>5365</v>
      </c>
      <c r="S6326" s="14" t="s">
        <v>440</v>
      </c>
      <c r="T6326" s="35">
        <v>2000</v>
      </c>
      <c r="U6326" s="14" t="s">
        <v>2</v>
      </c>
      <c r="V6326" s="14">
        <v>178</v>
      </c>
      <c r="W6326" s="16">
        <f>+IF(datos_arg[[#This Row],[Moneda]]="ARS",datos_arg[[#This Row],[Monto]],datos_arg[[#This Row],[Monto]]*datos_arg[[#This Row],[TC]])</f>
        <v>356000</v>
      </c>
      <c r="X6326" s="16">
        <f>IFERROR(IF(datos_arg[[#This Row],[Moneda]]="USD",datos_arg[[#This Row],[Monto]],datos_arg[[#This Row],[Monto]]/datos_arg[[#This Row],[TC]]),0)</f>
        <v>2000</v>
      </c>
      <c r="Y6326" s="14"/>
    </row>
    <row r="6327" spans="1:29" x14ac:dyDescent="0.25">
      <c r="A6327" s="14">
        <f t="shared" si="98"/>
        <v>6324</v>
      </c>
      <c r="B6327" s="1">
        <v>44411</v>
      </c>
      <c r="C6327" s="18">
        <f>+YEAR(datos_arg[[#This Row],[Fecha]])</f>
        <v>2021</v>
      </c>
      <c r="D6327" s="18">
        <f>+MONTH(datos_arg[[#This Row],[Fecha]])</f>
        <v>8</v>
      </c>
      <c r="E6327" s="14" t="s">
        <v>5358</v>
      </c>
      <c r="F6327" s="14" t="s">
        <v>4109</v>
      </c>
      <c r="G6327" s="14"/>
      <c r="H6327" s="14" t="s">
        <v>6646</v>
      </c>
      <c r="I6327" s="14" t="s">
        <v>7132</v>
      </c>
      <c r="J6327" s="14" t="s">
        <v>425</v>
      </c>
      <c r="K6327" s="14"/>
      <c r="L6327" s="14" t="s">
        <v>425</v>
      </c>
      <c r="M6327" s="14" t="s">
        <v>4818</v>
      </c>
      <c r="N6327" s="14" t="s">
        <v>1019</v>
      </c>
      <c r="O6327" s="14" t="s">
        <v>7835</v>
      </c>
      <c r="P6327" s="14" t="s">
        <v>7836</v>
      </c>
      <c r="Q6327" s="14"/>
      <c r="R6327" s="14" t="s">
        <v>4109</v>
      </c>
      <c r="S6327" s="14" t="s">
        <v>439</v>
      </c>
      <c r="T6327" s="35">
        <v>21000</v>
      </c>
      <c r="U6327" s="14" t="s">
        <v>4</v>
      </c>
      <c r="V6327" s="14">
        <v>178</v>
      </c>
      <c r="W6327" s="16">
        <f>+IF(datos_arg[[#This Row],[Moneda]]="ARS",datos_arg[[#This Row],[Monto]],datos_arg[[#This Row],[Monto]]*datos_arg[[#This Row],[TC]])</f>
        <v>21000</v>
      </c>
      <c r="X6327" s="16">
        <f>IFERROR(IF(datos_arg[[#This Row],[Moneda]]="USD",datos_arg[[#This Row],[Monto]],datos_arg[[#This Row],[Monto]]/datos_arg[[#This Row],[TC]]),0)</f>
        <v>117.97752808988764</v>
      </c>
      <c r="Y6327" s="14"/>
      <c r="AB6327" s="38"/>
      <c r="AC6327" s="38"/>
    </row>
    <row r="6328" spans="1:29" x14ac:dyDescent="0.25">
      <c r="A6328" s="14">
        <f t="shared" si="98"/>
        <v>6325</v>
      </c>
      <c r="B6328" s="1">
        <v>44411</v>
      </c>
      <c r="C6328" s="18">
        <f>+YEAR(datos_arg[[#This Row],[Fecha]])</f>
        <v>2021</v>
      </c>
      <c r="D6328" s="18">
        <f>+MONTH(datos_arg[[#This Row],[Fecha]])</f>
        <v>8</v>
      </c>
      <c r="E6328" s="14" t="s">
        <v>1015</v>
      </c>
      <c r="F6328" s="14" t="s">
        <v>403</v>
      </c>
      <c r="G6328" s="14" t="s">
        <v>5382</v>
      </c>
      <c r="H6328" s="14" t="s">
        <v>6646</v>
      </c>
      <c r="I6328" s="14" t="s">
        <v>7132</v>
      </c>
      <c r="J6328" s="14" t="s">
        <v>425</v>
      </c>
      <c r="K6328" s="14" t="s">
        <v>421</v>
      </c>
      <c r="L6328" s="14" t="s">
        <v>421</v>
      </c>
      <c r="M6328" s="14" t="s">
        <v>989</v>
      </c>
      <c r="N6328" s="14" t="s">
        <v>327</v>
      </c>
      <c r="O6328" s="14" t="s">
        <v>2639</v>
      </c>
      <c r="P6328" s="14" t="s">
        <v>7837</v>
      </c>
      <c r="Q6328" s="14">
        <v>46</v>
      </c>
      <c r="R6328" s="14" t="s">
        <v>5382</v>
      </c>
      <c r="S6328" s="14" t="s">
        <v>439</v>
      </c>
      <c r="T6328" s="35">
        <v>14995.53</v>
      </c>
      <c r="U6328" s="14" t="s">
        <v>4</v>
      </c>
      <c r="V6328" s="14">
        <v>178</v>
      </c>
      <c r="W6328" s="16">
        <f>+IF(datos_arg[[#This Row],[Moneda]]="ARS",datos_arg[[#This Row],[Monto]],datos_arg[[#This Row],[Monto]]*datos_arg[[#This Row],[TC]])</f>
        <v>14995.53</v>
      </c>
      <c r="X6328" s="16">
        <f>IFERROR(IF(datos_arg[[#This Row],[Moneda]]="USD",datos_arg[[#This Row],[Monto]],datos_arg[[#This Row],[Monto]]/datos_arg[[#This Row],[TC]]),0)</f>
        <v>84.244550561797752</v>
      </c>
      <c r="Y6328" s="14"/>
      <c r="AA6328" s="38"/>
      <c r="AC6328" s="38"/>
    </row>
    <row r="6329" spans="1:29" x14ac:dyDescent="0.25">
      <c r="A6329" s="14">
        <f t="shared" si="98"/>
        <v>6326</v>
      </c>
      <c r="B6329" s="1">
        <v>44411</v>
      </c>
      <c r="C6329" s="18">
        <f>+YEAR(datos_arg[[#This Row],[Fecha]])</f>
        <v>2021</v>
      </c>
      <c r="D6329" s="18">
        <f>+MONTH(datos_arg[[#This Row],[Fecha]])</f>
        <v>8</v>
      </c>
      <c r="E6329" s="14" t="s">
        <v>1015</v>
      </c>
      <c r="F6329" s="14" t="s">
        <v>403</v>
      </c>
      <c r="G6329" s="14" t="s">
        <v>970</v>
      </c>
      <c r="H6329" s="14" t="s">
        <v>433</v>
      </c>
      <c r="I6329" s="14" t="s">
        <v>6718</v>
      </c>
      <c r="J6329" s="14" t="s">
        <v>425</v>
      </c>
      <c r="K6329" s="14"/>
      <c r="L6329" s="14" t="s">
        <v>425</v>
      </c>
      <c r="M6329" s="14" t="s">
        <v>517</v>
      </c>
      <c r="N6329" s="14" t="s">
        <v>7838</v>
      </c>
      <c r="O6329" s="14" t="s">
        <v>7841</v>
      </c>
      <c r="P6329" s="14" t="s">
        <v>7215</v>
      </c>
      <c r="Q6329" s="14">
        <v>1</v>
      </c>
      <c r="R6329" s="14" t="s">
        <v>970</v>
      </c>
      <c r="S6329" s="14" t="s">
        <v>439</v>
      </c>
      <c r="T6329" s="35">
        <v>1900</v>
      </c>
      <c r="U6329" s="14" t="s">
        <v>4</v>
      </c>
      <c r="V6329" s="14">
        <v>178</v>
      </c>
      <c r="W6329" s="16">
        <f>+IF(datos_arg[[#This Row],[Moneda]]="ARS",datos_arg[[#This Row],[Monto]],datos_arg[[#This Row],[Monto]]*datos_arg[[#This Row],[TC]])</f>
        <v>1900</v>
      </c>
      <c r="X6329" s="16">
        <f>IFERROR(IF(datos_arg[[#This Row],[Moneda]]="USD",datos_arg[[#This Row],[Monto]],datos_arg[[#This Row],[Monto]]/datos_arg[[#This Row],[TC]]),0)</f>
        <v>10.674157303370787</v>
      </c>
      <c r="Y6329" s="14"/>
      <c r="AA6329" s="38"/>
      <c r="AC6329" s="38"/>
    </row>
    <row r="6330" spans="1:29" x14ac:dyDescent="0.25">
      <c r="A6330" s="14">
        <f t="shared" si="98"/>
        <v>6327</v>
      </c>
      <c r="B6330" s="1">
        <v>44411</v>
      </c>
      <c r="C6330" s="18">
        <f>+YEAR(datos_arg[[#This Row],[Fecha]])</f>
        <v>2021</v>
      </c>
      <c r="D6330" s="18">
        <f>+MONTH(datos_arg[[#This Row],[Fecha]])</f>
        <v>8</v>
      </c>
      <c r="E6330" s="14" t="s">
        <v>1015</v>
      </c>
      <c r="F6330" s="14" t="s">
        <v>403</v>
      </c>
      <c r="G6330" s="14" t="s">
        <v>970</v>
      </c>
      <c r="H6330" s="14" t="s">
        <v>433</v>
      </c>
      <c r="I6330" s="14" t="s">
        <v>6718</v>
      </c>
      <c r="J6330" s="14" t="s">
        <v>425</v>
      </c>
      <c r="K6330" s="14"/>
      <c r="L6330" s="14" t="s">
        <v>425</v>
      </c>
      <c r="M6330" s="14" t="s">
        <v>493</v>
      </c>
      <c r="N6330" s="14" t="s">
        <v>7839</v>
      </c>
      <c r="O6330" s="14" t="s">
        <v>7840</v>
      </c>
      <c r="P6330" s="14" t="s">
        <v>7215</v>
      </c>
      <c r="Q6330" s="14"/>
      <c r="R6330" s="14" t="s">
        <v>970</v>
      </c>
      <c r="S6330" s="14" t="s">
        <v>439</v>
      </c>
      <c r="T6330" s="35">
        <v>540</v>
      </c>
      <c r="U6330" s="14" t="s">
        <v>4</v>
      </c>
      <c r="V6330" s="14">
        <v>178</v>
      </c>
      <c r="W6330" s="16">
        <f>+IF(datos_arg[[#This Row],[Moneda]]="ARS",datos_arg[[#This Row],[Monto]],datos_arg[[#This Row],[Monto]]*datos_arg[[#This Row],[TC]])</f>
        <v>540</v>
      </c>
      <c r="X6330" s="16">
        <f>IFERROR(IF(datos_arg[[#This Row],[Moneda]]="USD",datos_arg[[#This Row],[Monto]],datos_arg[[#This Row],[Monto]]/datos_arg[[#This Row],[TC]]),0)</f>
        <v>3.0337078651685392</v>
      </c>
      <c r="Y6330" s="14"/>
      <c r="AA6330" s="38"/>
      <c r="AC6330" s="38"/>
    </row>
    <row r="6331" spans="1:29" x14ac:dyDescent="0.25">
      <c r="A6331" s="14">
        <f t="shared" si="98"/>
        <v>6328</v>
      </c>
      <c r="B6331" s="1">
        <v>44411</v>
      </c>
      <c r="C6331" s="18">
        <f>+YEAR(datos_arg[[#This Row],[Fecha]])</f>
        <v>2021</v>
      </c>
      <c r="D6331" s="18">
        <f>+MONTH(datos_arg[[#This Row],[Fecha]])</f>
        <v>8</v>
      </c>
      <c r="E6331" s="14" t="s">
        <v>1015</v>
      </c>
      <c r="F6331" s="14" t="s">
        <v>403</v>
      </c>
      <c r="G6331" s="14" t="s">
        <v>5383</v>
      </c>
      <c r="H6331" s="14" t="s">
        <v>6646</v>
      </c>
      <c r="I6331" s="14" t="s">
        <v>7132</v>
      </c>
      <c r="J6331" s="14" t="s">
        <v>425</v>
      </c>
      <c r="K6331" s="14"/>
      <c r="L6331" s="14" t="s">
        <v>422</v>
      </c>
      <c r="M6331" s="14" t="s">
        <v>1936</v>
      </c>
      <c r="N6331" s="14" t="s">
        <v>524</v>
      </c>
      <c r="O6331" s="14" t="s">
        <v>7842</v>
      </c>
      <c r="P6331" s="14" t="s">
        <v>7606</v>
      </c>
      <c r="Q6331" s="14">
        <v>2</v>
      </c>
      <c r="R6331" s="14" t="s">
        <v>5383</v>
      </c>
      <c r="S6331" s="14" t="s">
        <v>439</v>
      </c>
      <c r="T6331" s="35">
        <v>898.59</v>
      </c>
      <c r="U6331" s="14" t="s">
        <v>4</v>
      </c>
      <c r="V6331" s="14">
        <v>178</v>
      </c>
      <c r="W6331" s="16">
        <f>+IF(datos_arg[[#This Row],[Moneda]]="ARS",datos_arg[[#This Row],[Monto]],datos_arg[[#This Row],[Monto]]*datos_arg[[#This Row],[TC]])</f>
        <v>898.59</v>
      </c>
      <c r="X6331" s="16">
        <f>IFERROR(IF(datos_arg[[#This Row],[Moneda]]="USD",datos_arg[[#This Row],[Monto]],datos_arg[[#This Row],[Monto]]/datos_arg[[#This Row],[TC]]),0)</f>
        <v>5.0482584269662922</v>
      </c>
      <c r="Y6331" s="14"/>
      <c r="AA6331" s="38"/>
      <c r="AC6331" s="38"/>
    </row>
    <row r="6332" spans="1:29" x14ac:dyDescent="0.25">
      <c r="A6332" s="14">
        <f t="shared" si="98"/>
        <v>6329</v>
      </c>
      <c r="B6332" s="1">
        <v>44411</v>
      </c>
      <c r="C6332" s="18">
        <f>+YEAR(datos_arg[[#This Row],[Fecha]])</f>
        <v>2021</v>
      </c>
      <c r="D6332" s="18">
        <f>+MONTH(datos_arg[[#This Row],[Fecha]])</f>
        <v>8</v>
      </c>
      <c r="E6332" s="14" t="s">
        <v>1015</v>
      </c>
      <c r="F6332" s="14" t="s">
        <v>403</v>
      </c>
      <c r="G6332" s="14" t="s">
        <v>5383</v>
      </c>
      <c r="H6332" s="14" t="s">
        <v>6646</v>
      </c>
      <c r="I6332" s="14" t="s">
        <v>7132</v>
      </c>
      <c r="J6332" s="14" t="s">
        <v>425</v>
      </c>
      <c r="K6332" s="14"/>
      <c r="L6332" s="14" t="s">
        <v>422</v>
      </c>
      <c r="M6332" s="14" t="s">
        <v>1936</v>
      </c>
      <c r="N6332" s="14" t="s">
        <v>524</v>
      </c>
      <c r="O6332" s="14" t="s">
        <v>7843</v>
      </c>
      <c r="P6332" s="14" t="s">
        <v>7606</v>
      </c>
      <c r="Q6332" s="14">
        <v>2</v>
      </c>
      <c r="R6332" s="14" t="s">
        <v>5383</v>
      </c>
      <c r="S6332" s="14" t="s">
        <v>439</v>
      </c>
      <c r="T6332" s="35">
        <v>1179.4100000000001</v>
      </c>
      <c r="U6332" s="14" t="s">
        <v>4</v>
      </c>
      <c r="V6332" s="14">
        <v>178</v>
      </c>
      <c r="W6332" s="16">
        <f>+IF(datos_arg[[#This Row],[Moneda]]="ARS",datos_arg[[#This Row],[Monto]],datos_arg[[#This Row],[Monto]]*datos_arg[[#This Row],[TC]])</f>
        <v>1179.4100000000001</v>
      </c>
      <c r="X6332" s="16">
        <f>IFERROR(IF(datos_arg[[#This Row],[Moneda]]="USD",datos_arg[[#This Row],[Monto]],datos_arg[[#This Row],[Monto]]/datos_arg[[#This Row],[TC]]),0)</f>
        <v>6.625898876404495</v>
      </c>
      <c r="Y6332" s="14"/>
      <c r="AA6332" s="38"/>
      <c r="AC6332" s="38"/>
    </row>
    <row r="6333" spans="1:29" x14ac:dyDescent="0.25">
      <c r="A6333" s="14">
        <f t="shared" si="98"/>
        <v>6330</v>
      </c>
      <c r="B6333" s="1">
        <v>44411</v>
      </c>
      <c r="C6333" s="18">
        <f>+YEAR(datos_arg[[#This Row],[Fecha]])</f>
        <v>2021</v>
      </c>
      <c r="D6333" s="18">
        <f>+MONTH(datos_arg[[#This Row],[Fecha]])</f>
        <v>8</v>
      </c>
      <c r="E6333" s="14" t="s">
        <v>5358</v>
      </c>
      <c r="F6333" s="14" t="s">
        <v>85</v>
      </c>
      <c r="G6333" s="14"/>
      <c r="H6333" s="14" t="s">
        <v>6646</v>
      </c>
      <c r="I6333" s="14" t="s">
        <v>7132</v>
      </c>
      <c r="J6333" s="14" t="s">
        <v>425</v>
      </c>
      <c r="K6333" s="14"/>
      <c r="L6333" s="14" t="s">
        <v>425</v>
      </c>
      <c r="M6333" s="14" t="s">
        <v>2085</v>
      </c>
      <c r="N6333" s="14" t="s">
        <v>100</v>
      </c>
      <c r="O6333" s="14" t="s">
        <v>7844</v>
      </c>
      <c r="P6333" s="14" t="s">
        <v>7862</v>
      </c>
      <c r="Q6333" s="14">
        <v>1</v>
      </c>
      <c r="R6333" s="14" t="s">
        <v>85</v>
      </c>
      <c r="S6333" s="14" t="s">
        <v>1762</v>
      </c>
      <c r="T6333" s="35">
        <v>995</v>
      </c>
      <c r="U6333" s="14" t="s">
        <v>4</v>
      </c>
      <c r="V6333" s="14">
        <v>178</v>
      </c>
      <c r="W6333" s="16">
        <f>+IF(datos_arg[[#This Row],[Moneda]]="ARS",datos_arg[[#This Row],[Monto]],datos_arg[[#This Row],[Monto]]*datos_arg[[#This Row],[TC]])</f>
        <v>995</v>
      </c>
      <c r="X6333" s="16">
        <f>IFERROR(IF(datos_arg[[#This Row],[Moneda]]="USD",datos_arg[[#This Row],[Monto]],datos_arg[[#This Row],[Monto]]/datos_arg[[#This Row],[TC]]),0)</f>
        <v>5.5898876404494384</v>
      </c>
      <c r="Y6333" s="14"/>
      <c r="AA6333" s="38"/>
      <c r="AC6333" s="38"/>
    </row>
    <row r="6334" spans="1:29" x14ac:dyDescent="0.25">
      <c r="A6334" s="14">
        <f t="shared" si="98"/>
        <v>6331</v>
      </c>
      <c r="B6334" s="1">
        <v>44411</v>
      </c>
      <c r="C6334" s="18">
        <f>+YEAR(datos_arg[[#This Row],[Fecha]])</f>
        <v>2021</v>
      </c>
      <c r="D6334" s="18">
        <f>+MONTH(datos_arg[[#This Row],[Fecha]])</f>
        <v>8</v>
      </c>
      <c r="E6334" s="14" t="s">
        <v>5358</v>
      </c>
      <c r="F6334" s="14" t="s">
        <v>4109</v>
      </c>
      <c r="G6334" s="14"/>
      <c r="H6334" s="14" t="s">
        <v>6646</v>
      </c>
      <c r="I6334" s="14" t="s">
        <v>7132</v>
      </c>
      <c r="J6334" s="14" t="s">
        <v>425</v>
      </c>
      <c r="K6334" s="14"/>
      <c r="L6334" s="14" t="s">
        <v>426</v>
      </c>
      <c r="M6334" s="14" t="s">
        <v>1921</v>
      </c>
      <c r="N6334" s="14" t="s">
        <v>100</v>
      </c>
      <c r="O6334" s="14" t="s">
        <v>7845</v>
      </c>
      <c r="P6334" s="14" t="s">
        <v>7862</v>
      </c>
      <c r="Q6334" s="14">
        <v>1</v>
      </c>
      <c r="R6334" s="14" t="s">
        <v>4109</v>
      </c>
      <c r="S6334" s="14" t="s">
        <v>1762</v>
      </c>
      <c r="T6334" s="35">
        <v>31.92</v>
      </c>
      <c r="U6334" s="14" t="s">
        <v>4</v>
      </c>
      <c r="V6334" s="14">
        <v>178</v>
      </c>
      <c r="W6334" s="16">
        <f>+IF(datos_arg[[#This Row],[Moneda]]="ARS",datos_arg[[#This Row],[Monto]],datos_arg[[#This Row],[Monto]]*datos_arg[[#This Row],[TC]])</f>
        <v>31.92</v>
      </c>
      <c r="X6334" s="16">
        <f>IFERROR(IF(datos_arg[[#This Row],[Moneda]]="USD",datos_arg[[#This Row],[Monto]],datos_arg[[#This Row],[Monto]]/datos_arg[[#This Row],[TC]]),0)</f>
        <v>0.17932584269662921</v>
      </c>
      <c r="Y6334" s="14"/>
      <c r="AA6334" s="38"/>
      <c r="AC6334" s="38"/>
    </row>
    <row r="6335" spans="1:29" x14ac:dyDescent="0.25">
      <c r="A6335" s="14">
        <f t="shared" si="98"/>
        <v>6332</v>
      </c>
      <c r="B6335" s="1">
        <v>44411</v>
      </c>
      <c r="C6335" s="18">
        <f>+YEAR(datos_arg[[#This Row],[Fecha]])</f>
        <v>2021</v>
      </c>
      <c r="D6335" s="18">
        <f>+MONTH(datos_arg[[#This Row],[Fecha]])</f>
        <v>8</v>
      </c>
      <c r="E6335" s="14" t="s">
        <v>5358</v>
      </c>
      <c r="F6335" s="14" t="s">
        <v>4109</v>
      </c>
      <c r="G6335" s="14"/>
      <c r="H6335" s="14" t="s">
        <v>6646</v>
      </c>
      <c r="I6335" s="14" t="s">
        <v>7132</v>
      </c>
      <c r="J6335" s="14" t="s">
        <v>425</v>
      </c>
      <c r="K6335" s="14"/>
      <c r="L6335" s="14" t="s">
        <v>426</v>
      </c>
      <c r="M6335" s="14" t="s">
        <v>1921</v>
      </c>
      <c r="N6335" s="14" t="s">
        <v>100</v>
      </c>
      <c r="O6335" s="14" t="s">
        <v>7846</v>
      </c>
      <c r="P6335" s="14" t="s">
        <v>7862</v>
      </c>
      <c r="Q6335" s="14">
        <v>1</v>
      </c>
      <c r="R6335" s="14" t="s">
        <v>4109</v>
      </c>
      <c r="S6335" s="14" t="s">
        <v>1762</v>
      </c>
      <c r="T6335" s="35">
        <v>33.369999999999997</v>
      </c>
      <c r="U6335" s="14" t="s">
        <v>4</v>
      </c>
      <c r="V6335" s="14">
        <v>178</v>
      </c>
      <c r="W6335" s="16">
        <f>+IF(datos_arg[[#This Row],[Moneda]]="ARS",datos_arg[[#This Row],[Monto]],datos_arg[[#This Row],[Monto]]*datos_arg[[#This Row],[TC]])</f>
        <v>33.369999999999997</v>
      </c>
      <c r="X6335" s="16">
        <f>IFERROR(IF(datos_arg[[#This Row],[Moneda]]="USD",datos_arg[[#This Row],[Monto]],datos_arg[[#This Row],[Monto]]/datos_arg[[#This Row],[TC]]),0)</f>
        <v>0.18747191011235953</v>
      </c>
      <c r="Y6335" s="14"/>
      <c r="AA6335" s="38"/>
      <c r="AC6335" s="38"/>
    </row>
    <row r="6336" spans="1:29" x14ac:dyDescent="0.25">
      <c r="A6336" s="14">
        <f t="shared" si="98"/>
        <v>6333</v>
      </c>
      <c r="B6336" s="1">
        <v>44411</v>
      </c>
      <c r="C6336" s="18">
        <f>+YEAR(datos_arg[[#This Row],[Fecha]])</f>
        <v>2021</v>
      </c>
      <c r="D6336" s="18">
        <f>+MONTH(datos_arg[[#This Row],[Fecha]])</f>
        <v>8</v>
      </c>
      <c r="E6336" s="14" t="s">
        <v>5358</v>
      </c>
      <c r="F6336" s="14" t="s">
        <v>4109</v>
      </c>
      <c r="G6336" s="14"/>
      <c r="H6336" s="14" t="s">
        <v>6646</v>
      </c>
      <c r="I6336" s="14" t="s">
        <v>7132</v>
      </c>
      <c r="J6336" s="14" t="s">
        <v>425</v>
      </c>
      <c r="K6336" s="14"/>
      <c r="L6336" s="14" t="s">
        <v>426</v>
      </c>
      <c r="M6336" s="14" t="s">
        <v>1921</v>
      </c>
      <c r="N6336" s="14" t="s">
        <v>100</v>
      </c>
      <c r="O6336" s="14" t="s">
        <v>7847</v>
      </c>
      <c r="P6336" s="14" t="s">
        <v>7862</v>
      </c>
      <c r="Q6336" s="14">
        <v>1</v>
      </c>
      <c r="R6336" s="14" t="s">
        <v>4109</v>
      </c>
      <c r="S6336" s="14" t="s">
        <v>1762</v>
      </c>
      <c r="T6336" s="35">
        <v>44.62</v>
      </c>
      <c r="U6336" s="14" t="s">
        <v>4</v>
      </c>
      <c r="V6336" s="14">
        <v>178</v>
      </c>
      <c r="W6336" s="16">
        <f>+IF(datos_arg[[#This Row],[Moneda]]="ARS",datos_arg[[#This Row],[Monto]],datos_arg[[#This Row],[Monto]]*datos_arg[[#This Row],[TC]])</f>
        <v>44.62</v>
      </c>
      <c r="X6336" s="16">
        <f>IFERROR(IF(datos_arg[[#This Row],[Moneda]]="USD",datos_arg[[#This Row],[Monto]],datos_arg[[#This Row],[Monto]]/datos_arg[[#This Row],[TC]]),0)</f>
        <v>0.25067415730337078</v>
      </c>
      <c r="Y6336" s="14"/>
      <c r="AA6336" s="38"/>
      <c r="AC6336" s="38"/>
    </row>
    <row r="6337" spans="1:29" x14ac:dyDescent="0.25">
      <c r="A6337" s="14">
        <f t="shared" si="98"/>
        <v>6334</v>
      </c>
      <c r="B6337" s="1">
        <v>44411</v>
      </c>
      <c r="C6337" s="18">
        <f>+YEAR(datos_arg[[#This Row],[Fecha]])</f>
        <v>2021</v>
      </c>
      <c r="D6337" s="18">
        <f>+MONTH(datos_arg[[#This Row],[Fecha]])</f>
        <v>8</v>
      </c>
      <c r="E6337" s="14" t="s">
        <v>5358</v>
      </c>
      <c r="F6337" s="14" t="s">
        <v>85</v>
      </c>
      <c r="G6337" s="14"/>
      <c r="H6337" s="14" t="s">
        <v>6646</v>
      </c>
      <c r="I6337" s="14" t="s">
        <v>7132</v>
      </c>
      <c r="J6337" s="14" t="s">
        <v>425</v>
      </c>
      <c r="K6337" s="14"/>
      <c r="L6337" s="14" t="s">
        <v>425</v>
      </c>
      <c r="M6337" s="14" t="s">
        <v>1494</v>
      </c>
      <c r="N6337" s="14" t="s">
        <v>100</v>
      </c>
      <c r="O6337" s="14" t="s">
        <v>7848</v>
      </c>
      <c r="P6337" s="14" t="s">
        <v>7862</v>
      </c>
      <c r="Q6337" s="14">
        <v>1</v>
      </c>
      <c r="R6337" s="14" t="s">
        <v>85</v>
      </c>
      <c r="S6337" s="14" t="s">
        <v>1762</v>
      </c>
      <c r="T6337" s="35">
        <v>523.29</v>
      </c>
      <c r="U6337" s="14" t="s">
        <v>4</v>
      </c>
      <c r="V6337" s="14">
        <v>178</v>
      </c>
      <c r="W6337" s="16">
        <f>+IF(datos_arg[[#This Row],[Moneda]]="ARS",datos_arg[[#This Row],[Monto]],datos_arg[[#This Row],[Monto]]*datos_arg[[#This Row],[TC]])</f>
        <v>523.29</v>
      </c>
      <c r="X6337" s="16">
        <f>IFERROR(IF(datos_arg[[#This Row],[Moneda]]="USD",datos_arg[[#This Row],[Monto]],datos_arg[[#This Row],[Monto]]/datos_arg[[#This Row],[TC]]),0)</f>
        <v>2.9398314606741569</v>
      </c>
      <c r="Y6337" s="14"/>
      <c r="AA6337" s="38"/>
      <c r="AC6337" s="38"/>
    </row>
    <row r="6338" spans="1:29" x14ac:dyDescent="0.25">
      <c r="A6338" s="14">
        <f t="shared" si="98"/>
        <v>6335</v>
      </c>
      <c r="B6338" s="1">
        <v>44411</v>
      </c>
      <c r="C6338" s="18">
        <f>+YEAR(datos_arg[[#This Row],[Fecha]])</f>
        <v>2021</v>
      </c>
      <c r="D6338" s="18">
        <f>+MONTH(datos_arg[[#This Row],[Fecha]])</f>
        <v>8</v>
      </c>
      <c r="E6338" s="14" t="s">
        <v>5358</v>
      </c>
      <c r="F6338" s="14" t="s">
        <v>85</v>
      </c>
      <c r="G6338" s="14"/>
      <c r="H6338" s="14" t="s">
        <v>6646</v>
      </c>
      <c r="I6338" s="14" t="s">
        <v>7132</v>
      </c>
      <c r="J6338" s="14" t="s">
        <v>425</v>
      </c>
      <c r="K6338" s="14"/>
      <c r="L6338" s="14" t="s">
        <v>425</v>
      </c>
      <c r="M6338" s="14" t="s">
        <v>787</v>
      </c>
      <c r="N6338" s="14" t="s">
        <v>100</v>
      </c>
      <c r="O6338" s="14" t="s">
        <v>7849</v>
      </c>
      <c r="P6338" s="14" t="s">
        <v>7862</v>
      </c>
      <c r="Q6338" s="14">
        <v>1</v>
      </c>
      <c r="R6338" s="14" t="s">
        <v>85</v>
      </c>
      <c r="S6338" s="14" t="s">
        <v>1762</v>
      </c>
      <c r="T6338" s="35">
        <v>46.15</v>
      </c>
      <c r="U6338" s="14" t="s">
        <v>4</v>
      </c>
      <c r="V6338" s="14">
        <v>178</v>
      </c>
      <c r="W6338" s="16">
        <f>+IF(datos_arg[[#This Row],[Moneda]]="ARS",datos_arg[[#This Row],[Monto]],datos_arg[[#This Row],[Monto]]*datos_arg[[#This Row],[TC]])</f>
        <v>46.15</v>
      </c>
      <c r="X6338" s="16">
        <f>IFERROR(IF(datos_arg[[#This Row],[Moneda]]="USD",datos_arg[[#This Row],[Monto]],datos_arg[[#This Row],[Monto]]/datos_arg[[#This Row],[TC]]),0)</f>
        <v>0.25926966292134829</v>
      </c>
      <c r="Y6338" s="14"/>
      <c r="AA6338" s="38"/>
      <c r="AC6338" s="38"/>
    </row>
    <row r="6339" spans="1:29" x14ac:dyDescent="0.25">
      <c r="A6339" s="14">
        <f t="shared" si="98"/>
        <v>6336</v>
      </c>
      <c r="B6339" s="1">
        <v>44411</v>
      </c>
      <c r="C6339" s="18">
        <f>+YEAR(datos_arg[[#This Row],[Fecha]])</f>
        <v>2021</v>
      </c>
      <c r="D6339" s="18">
        <f>+MONTH(datos_arg[[#This Row],[Fecha]])</f>
        <v>8</v>
      </c>
      <c r="E6339" s="14" t="s">
        <v>5358</v>
      </c>
      <c r="F6339" s="14" t="s">
        <v>85</v>
      </c>
      <c r="G6339" s="14"/>
      <c r="H6339" s="14" t="s">
        <v>6646</v>
      </c>
      <c r="I6339" s="14" t="s">
        <v>7132</v>
      </c>
      <c r="J6339" s="14" t="s">
        <v>425</v>
      </c>
      <c r="K6339" s="14"/>
      <c r="L6339" s="14" t="s">
        <v>425</v>
      </c>
      <c r="M6339" s="14" t="s">
        <v>787</v>
      </c>
      <c r="N6339" s="14" t="s">
        <v>100</v>
      </c>
      <c r="O6339" s="14" t="s">
        <v>7850</v>
      </c>
      <c r="P6339" s="14" t="s">
        <v>7862</v>
      </c>
      <c r="Q6339" s="14">
        <v>1</v>
      </c>
      <c r="R6339" s="14" t="s">
        <v>85</v>
      </c>
      <c r="S6339" s="14" t="s">
        <v>1762</v>
      </c>
      <c r="T6339" s="35">
        <v>102.84</v>
      </c>
      <c r="U6339" s="14" t="s">
        <v>4</v>
      </c>
      <c r="V6339" s="14">
        <v>178</v>
      </c>
      <c r="W6339" s="16">
        <f>+IF(datos_arg[[#This Row],[Moneda]]="ARS",datos_arg[[#This Row],[Monto]],datos_arg[[#This Row],[Monto]]*datos_arg[[#This Row],[TC]])</f>
        <v>102.84</v>
      </c>
      <c r="X6339" s="16">
        <f>IFERROR(IF(datos_arg[[#This Row],[Moneda]]="USD",datos_arg[[#This Row],[Monto]],datos_arg[[#This Row],[Monto]]/datos_arg[[#This Row],[TC]]),0)</f>
        <v>0.57775280898876402</v>
      </c>
      <c r="Y6339" s="14"/>
      <c r="AA6339" s="38"/>
      <c r="AC6339" s="38"/>
    </row>
    <row r="6340" spans="1:29" x14ac:dyDescent="0.25">
      <c r="A6340" s="14">
        <f t="shared" si="98"/>
        <v>6337</v>
      </c>
      <c r="B6340" s="1">
        <v>44411</v>
      </c>
      <c r="C6340" s="18">
        <f>+YEAR(datos_arg[[#This Row],[Fecha]])</f>
        <v>2021</v>
      </c>
      <c r="D6340" s="18">
        <f>+MONTH(datos_arg[[#This Row],[Fecha]])</f>
        <v>8</v>
      </c>
      <c r="E6340" s="14" t="s">
        <v>5358</v>
      </c>
      <c r="F6340" s="14" t="s">
        <v>4109</v>
      </c>
      <c r="G6340" s="14"/>
      <c r="H6340" s="14" t="s">
        <v>6646</v>
      </c>
      <c r="I6340" s="14" t="s">
        <v>7132</v>
      </c>
      <c r="J6340" s="14" t="s">
        <v>425</v>
      </c>
      <c r="K6340" s="14"/>
      <c r="L6340" s="14" t="s">
        <v>422</v>
      </c>
      <c r="M6340" s="14" t="s">
        <v>7863</v>
      </c>
      <c r="N6340" s="14" t="s">
        <v>100</v>
      </c>
      <c r="O6340" s="14" t="s">
        <v>7851</v>
      </c>
      <c r="P6340" s="14" t="s">
        <v>7862</v>
      </c>
      <c r="Q6340" s="14">
        <v>1</v>
      </c>
      <c r="R6340" s="14" t="s">
        <v>4109</v>
      </c>
      <c r="S6340" s="14" t="s">
        <v>1762</v>
      </c>
      <c r="T6340" s="35">
        <v>26.58</v>
      </c>
      <c r="U6340" s="14" t="s">
        <v>4</v>
      </c>
      <c r="V6340" s="14">
        <v>178</v>
      </c>
      <c r="W6340" s="16">
        <f>+IF(datos_arg[[#This Row],[Moneda]]="ARS",datos_arg[[#This Row],[Monto]],datos_arg[[#This Row],[Monto]]*datos_arg[[#This Row],[TC]])</f>
        <v>26.58</v>
      </c>
      <c r="X6340" s="16">
        <f>IFERROR(IF(datos_arg[[#This Row],[Moneda]]="USD",datos_arg[[#This Row],[Monto]],datos_arg[[#This Row],[Monto]]/datos_arg[[#This Row],[TC]]),0)</f>
        <v>0.14932584269662921</v>
      </c>
      <c r="Y6340" s="14"/>
      <c r="AA6340" s="38"/>
      <c r="AC6340" s="38"/>
    </row>
    <row r="6341" spans="1:29" x14ac:dyDescent="0.25">
      <c r="A6341" s="14">
        <f t="shared" si="98"/>
        <v>6338</v>
      </c>
      <c r="B6341" s="1">
        <v>44411</v>
      </c>
      <c r="C6341" s="18">
        <f>+YEAR(datos_arg[[#This Row],[Fecha]])</f>
        <v>2021</v>
      </c>
      <c r="D6341" s="18">
        <f>+MONTH(datos_arg[[#This Row],[Fecha]])</f>
        <v>8</v>
      </c>
      <c r="E6341" s="14" t="s">
        <v>5358</v>
      </c>
      <c r="F6341" s="14" t="s">
        <v>85</v>
      </c>
      <c r="G6341" s="14"/>
      <c r="H6341" s="14" t="s">
        <v>6646</v>
      </c>
      <c r="I6341" s="14" t="s">
        <v>7132</v>
      </c>
      <c r="J6341" s="14" t="s">
        <v>425</v>
      </c>
      <c r="K6341" s="14"/>
      <c r="L6341" s="14" t="s">
        <v>425</v>
      </c>
      <c r="M6341" s="14" t="s">
        <v>1620</v>
      </c>
      <c r="N6341" s="14" t="s">
        <v>100</v>
      </c>
      <c r="O6341" s="14" t="s">
        <v>7852</v>
      </c>
      <c r="P6341" s="14" t="s">
        <v>7862</v>
      </c>
      <c r="Q6341" s="14">
        <v>1</v>
      </c>
      <c r="R6341" s="14" t="s">
        <v>85</v>
      </c>
      <c r="S6341" s="14" t="s">
        <v>1762</v>
      </c>
      <c r="T6341" s="35">
        <v>68.459999999999994</v>
      </c>
      <c r="U6341" s="14" t="s">
        <v>4</v>
      </c>
      <c r="V6341" s="14">
        <v>178</v>
      </c>
      <c r="W6341" s="16">
        <f>+IF(datos_arg[[#This Row],[Moneda]]="ARS",datos_arg[[#This Row],[Monto]],datos_arg[[#This Row],[Monto]]*datos_arg[[#This Row],[TC]])</f>
        <v>68.459999999999994</v>
      </c>
      <c r="X6341" s="16">
        <f>IFERROR(IF(datos_arg[[#This Row],[Moneda]]="USD",datos_arg[[#This Row],[Monto]],datos_arg[[#This Row],[Monto]]/datos_arg[[#This Row],[TC]]),0)</f>
        <v>0.38460674157303365</v>
      </c>
      <c r="Y6341" s="14"/>
      <c r="AA6341" s="38"/>
      <c r="AC6341" s="38"/>
    </row>
    <row r="6342" spans="1:29" x14ac:dyDescent="0.25">
      <c r="A6342" s="14">
        <f t="shared" ref="A6342:A6405" si="99">+A6341+1</f>
        <v>6339</v>
      </c>
      <c r="B6342" s="1">
        <v>44411</v>
      </c>
      <c r="C6342" s="18">
        <f>+YEAR(datos_arg[[#This Row],[Fecha]])</f>
        <v>2021</v>
      </c>
      <c r="D6342" s="18">
        <f>+MONTH(datos_arg[[#This Row],[Fecha]])</f>
        <v>8</v>
      </c>
      <c r="E6342" s="14" t="s">
        <v>1015</v>
      </c>
      <c r="F6342" s="14" t="s">
        <v>403</v>
      </c>
      <c r="G6342" s="14" t="s">
        <v>5383</v>
      </c>
      <c r="H6342" s="14" t="s">
        <v>6646</v>
      </c>
      <c r="I6342" s="14" t="s">
        <v>7132</v>
      </c>
      <c r="J6342" s="14" t="s">
        <v>425</v>
      </c>
      <c r="K6342" s="14"/>
      <c r="L6342" s="14" t="s">
        <v>425</v>
      </c>
      <c r="M6342" s="14" t="s">
        <v>815</v>
      </c>
      <c r="N6342" s="14" t="s">
        <v>100</v>
      </c>
      <c r="O6342" s="14" t="s">
        <v>7853</v>
      </c>
      <c r="P6342" s="14" t="s">
        <v>7862</v>
      </c>
      <c r="Q6342" s="14">
        <v>5</v>
      </c>
      <c r="R6342" s="14" t="s">
        <v>5383</v>
      </c>
      <c r="S6342" s="14" t="s">
        <v>1762</v>
      </c>
      <c r="T6342" s="35">
        <v>799.47</v>
      </c>
      <c r="U6342" s="14" t="s">
        <v>4</v>
      </c>
      <c r="V6342" s="14">
        <v>178</v>
      </c>
      <c r="W6342" s="16">
        <f>+IF(datos_arg[[#This Row],[Moneda]]="ARS",datos_arg[[#This Row],[Monto]],datos_arg[[#This Row],[Monto]]*datos_arg[[#This Row],[TC]])</f>
        <v>799.47</v>
      </c>
      <c r="X6342" s="16">
        <f>IFERROR(IF(datos_arg[[#This Row],[Moneda]]="USD",datos_arg[[#This Row],[Monto]],datos_arg[[#This Row],[Monto]]/datos_arg[[#This Row],[TC]]),0)</f>
        <v>4.4914044943820226</v>
      </c>
      <c r="Y6342" s="14"/>
      <c r="AA6342" s="38"/>
      <c r="AB6342" s="38"/>
      <c r="AC6342" s="38"/>
    </row>
    <row r="6343" spans="1:29" x14ac:dyDescent="0.25">
      <c r="A6343" s="14">
        <f t="shared" si="99"/>
        <v>6340</v>
      </c>
      <c r="B6343" s="1">
        <v>44411</v>
      </c>
      <c r="C6343" s="18">
        <f>+YEAR(datos_arg[[#This Row],[Fecha]])</f>
        <v>2021</v>
      </c>
      <c r="D6343" s="18">
        <f>+MONTH(datos_arg[[#This Row],[Fecha]])</f>
        <v>8</v>
      </c>
      <c r="E6343" s="14" t="s">
        <v>5358</v>
      </c>
      <c r="F6343" s="14" t="s">
        <v>4109</v>
      </c>
      <c r="G6343" s="14"/>
      <c r="H6343" s="14" t="s">
        <v>6646</v>
      </c>
      <c r="I6343" s="14" t="s">
        <v>7132</v>
      </c>
      <c r="J6343" s="14" t="s">
        <v>425</v>
      </c>
      <c r="K6343" s="14"/>
      <c r="L6343" s="14" t="s">
        <v>422</v>
      </c>
      <c r="M6343" s="14" t="s">
        <v>7863</v>
      </c>
      <c r="N6343" s="14" t="s">
        <v>100</v>
      </c>
      <c r="O6343" s="14" t="s">
        <v>7854</v>
      </c>
      <c r="P6343" s="14" t="s">
        <v>7862</v>
      </c>
      <c r="Q6343" s="14">
        <v>1</v>
      </c>
      <c r="R6343" s="14" t="s">
        <v>4109</v>
      </c>
      <c r="S6343" s="14" t="s">
        <v>1762</v>
      </c>
      <c r="T6343" s="35">
        <v>15.35</v>
      </c>
      <c r="U6343" s="14" t="s">
        <v>4</v>
      </c>
      <c r="V6343" s="14">
        <v>178</v>
      </c>
      <c r="W6343" s="16">
        <f>+IF(datos_arg[[#This Row],[Moneda]]="ARS",datos_arg[[#This Row],[Monto]],datos_arg[[#This Row],[Monto]]*datos_arg[[#This Row],[TC]])</f>
        <v>15.35</v>
      </c>
      <c r="X6343" s="16">
        <f>IFERROR(IF(datos_arg[[#This Row],[Moneda]]="USD",datos_arg[[#This Row],[Monto]],datos_arg[[#This Row],[Monto]]/datos_arg[[#This Row],[TC]]),0)</f>
        <v>8.6235955056179772E-2</v>
      </c>
      <c r="Y6343" s="14"/>
      <c r="AA6343" s="38"/>
      <c r="AB6343" s="38"/>
      <c r="AC6343" s="38"/>
    </row>
    <row r="6344" spans="1:29" x14ac:dyDescent="0.25">
      <c r="A6344" s="14">
        <f t="shared" si="99"/>
        <v>6341</v>
      </c>
      <c r="B6344" s="1">
        <v>44411</v>
      </c>
      <c r="C6344" s="18">
        <f>+YEAR(datos_arg[[#This Row],[Fecha]])</f>
        <v>2021</v>
      </c>
      <c r="D6344" s="18">
        <f>+MONTH(datos_arg[[#This Row],[Fecha]])</f>
        <v>8</v>
      </c>
      <c r="E6344" s="14" t="s">
        <v>5358</v>
      </c>
      <c r="F6344" s="14" t="s">
        <v>4109</v>
      </c>
      <c r="G6344" s="14"/>
      <c r="H6344" s="14" t="s">
        <v>6646</v>
      </c>
      <c r="I6344" s="14" t="s">
        <v>7132</v>
      </c>
      <c r="J6344" s="14" t="s">
        <v>425</v>
      </c>
      <c r="K6344" s="14"/>
      <c r="L6344" s="14" t="s">
        <v>422</v>
      </c>
      <c r="M6344" s="14" t="s">
        <v>7863</v>
      </c>
      <c r="N6344" s="14" t="s">
        <v>100</v>
      </c>
      <c r="O6344" s="14" t="s">
        <v>7855</v>
      </c>
      <c r="P6344" s="14" t="s">
        <v>7862</v>
      </c>
      <c r="Q6344" s="14">
        <v>1</v>
      </c>
      <c r="R6344" s="14" t="s">
        <v>4109</v>
      </c>
      <c r="S6344" s="14" t="s">
        <v>1762</v>
      </c>
      <c r="T6344" s="35">
        <v>16.21</v>
      </c>
      <c r="U6344" s="14" t="s">
        <v>4</v>
      </c>
      <c r="V6344" s="14">
        <v>178</v>
      </c>
      <c r="W6344" s="16">
        <f>+IF(datos_arg[[#This Row],[Moneda]]="ARS",datos_arg[[#This Row],[Monto]],datos_arg[[#This Row],[Monto]]*datos_arg[[#This Row],[TC]])</f>
        <v>16.21</v>
      </c>
      <c r="X6344" s="16">
        <f>IFERROR(IF(datos_arg[[#This Row],[Moneda]]="USD",datos_arg[[#This Row],[Monto]],datos_arg[[#This Row],[Monto]]/datos_arg[[#This Row],[TC]]),0)</f>
        <v>9.1067415730337081E-2</v>
      </c>
      <c r="Y6344" s="14"/>
      <c r="AA6344" s="38"/>
      <c r="AC6344" s="38"/>
    </row>
    <row r="6345" spans="1:29" x14ac:dyDescent="0.25">
      <c r="A6345" s="14">
        <f t="shared" si="99"/>
        <v>6342</v>
      </c>
      <c r="B6345" s="1">
        <v>44411</v>
      </c>
      <c r="C6345" s="18">
        <f>+YEAR(datos_arg[[#This Row],[Fecha]])</f>
        <v>2021</v>
      </c>
      <c r="D6345" s="18">
        <f>+MONTH(datos_arg[[#This Row],[Fecha]])</f>
        <v>8</v>
      </c>
      <c r="E6345" s="14" t="s">
        <v>5358</v>
      </c>
      <c r="F6345" s="14" t="s">
        <v>85</v>
      </c>
      <c r="G6345" s="14"/>
      <c r="H6345" s="14" t="s">
        <v>6646</v>
      </c>
      <c r="I6345" s="14" t="s">
        <v>7132</v>
      </c>
      <c r="J6345" s="14" t="s">
        <v>425</v>
      </c>
      <c r="K6345" s="14"/>
      <c r="L6345" s="14" t="s">
        <v>425</v>
      </c>
      <c r="M6345" s="14" t="s">
        <v>5070</v>
      </c>
      <c r="N6345" s="14" t="s">
        <v>100</v>
      </c>
      <c r="O6345" s="14" t="s">
        <v>7856</v>
      </c>
      <c r="P6345" s="14" t="s">
        <v>7862</v>
      </c>
      <c r="Q6345" s="14">
        <v>1</v>
      </c>
      <c r="R6345" s="14" t="s">
        <v>85</v>
      </c>
      <c r="S6345" s="14" t="s">
        <v>1762</v>
      </c>
      <c r="T6345" s="35">
        <v>250.73</v>
      </c>
      <c r="U6345" s="14" t="s">
        <v>4</v>
      </c>
      <c r="V6345" s="14">
        <v>178</v>
      </c>
      <c r="W6345" s="16">
        <f>+IF(datos_arg[[#This Row],[Moneda]]="ARS",datos_arg[[#This Row],[Monto]],datos_arg[[#This Row],[Monto]]*datos_arg[[#This Row],[TC]])</f>
        <v>250.73</v>
      </c>
      <c r="X6345" s="16">
        <f>IFERROR(IF(datos_arg[[#This Row],[Moneda]]="USD",datos_arg[[#This Row],[Monto]],datos_arg[[#This Row],[Monto]]/datos_arg[[#This Row],[TC]]),0)</f>
        <v>1.4085955056179775</v>
      </c>
      <c r="Y6345" s="14"/>
      <c r="AA6345" s="38"/>
      <c r="AC6345" s="38"/>
    </row>
    <row r="6346" spans="1:29" x14ac:dyDescent="0.25">
      <c r="A6346" s="14">
        <f t="shared" si="99"/>
        <v>6343</v>
      </c>
      <c r="B6346" s="1">
        <v>44411</v>
      </c>
      <c r="C6346" s="18">
        <f>+YEAR(datos_arg[[#This Row],[Fecha]])</f>
        <v>2021</v>
      </c>
      <c r="D6346" s="18">
        <f>+MONTH(datos_arg[[#This Row],[Fecha]])</f>
        <v>8</v>
      </c>
      <c r="E6346" s="14" t="s">
        <v>1015</v>
      </c>
      <c r="F6346" s="14" t="s">
        <v>403</v>
      </c>
      <c r="G6346" s="14" t="s">
        <v>5383</v>
      </c>
      <c r="H6346" s="14" t="s">
        <v>6646</v>
      </c>
      <c r="I6346" s="14" t="s">
        <v>7132</v>
      </c>
      <c r="J6346" s="14" t="s">
        <v>425</v>
      </c>
      <c r="K6346" s="14"/>
      <c r="L6346" s="14" t="s">
        <v>425</v>
      </c>
      <c r="M6346" s="14" t="s">
        <v>815</v>
      </c>
      <c r="N6346" s="14" t="s">
        <v>100</v>
      </c>
      <c r="O6346" s="14" t="s">
        <v>7857</v>
      </c>
      <c r="P6346" s="14" t="s">
        <v>7862</v>
      </c>
      <c r="Q6346" s="14">
        <v>2</v>
      </c>
      <c r="R6346" s="14" t="s">
        <v>5383</v>
      </c>
      <c r="S6346" s="14" t="s">
        <v>1762</v>
      </c>
      <c r="T6346" s="35">
        <v>53.63</v>
      </c>
      <c r="U6346" s="14" t="s">
        <v>4</v>
      </c>
      <c r="V6346" s="14">
        <v>178</v>
      </c>
      <c r="W6346" s="16">
        <f>+IF(datos_arg[[#This Row],[Moneda]]="ARS",datos_arg[[#This Row],[Monto]],datos_arg[[#This Row],[Monto]]*datos_arg[[#This Row],[TC]])</f>
        <v>53.63</v>
      </c>
      <c r="X6346" s="16">
        <f>IFERROR(IF(datos_arg[[#This Row],[Moneda]]="USD",datos_arg[[#This Row],[Monto]],datos_arg[[#This Row],[Monto]]/datos_arg[[#This Row],[TC]]),0)</f>
        <v>0.30129213483146067</v>
      </c>
      <c r="Y6346" s="14"/>
      <c r="AC6346" s="38">
        <f>+T6352/(SUM($T$6334:$T$6351) - $T$6348)</f>
        <v>8.7464768883878232</v>
      </c>
    </row>
    <row r="6347" spans="1:29" x14ac:dyDescent="0.25">
      <c r="A6347" s="14">
        <f t="shared" si="99"/>
        <v>6344</v>
      </c>
      <c r="B6347" s="1">
        <v>44411</v>
      </c>
      <c r="C6347" s="18">
        <f>+YEAR(datos_arg[[#This Row],[Fecha]])</f>
        <v>2021</v>
      </c>
      <c r="D6347" s="18">
        <f>+MONTH(datos_arg[[#This Row],[Fecha]])</f>
        <v>8</v>
      </c>
      <c r="E6347" s="14" t="s">
        <v>1015</v>
      </c>
      <c r="F6347" s="14" t="s">
        <v>403</v>
      </c>
      <c r="G6347" s="14" t="s">
        <v>5383</v>
      </c>
      <c r="H6347" s="14" t="s">
        <v>6646</v>
      </c>
      <c r="I6347" s="14" t="s">
        <v>7132</v>
      </c>
      <c r="J6347" s="14" t="s">
        <v>425</v>
      </c>
      <c r="K6347" s="14"/>
      <c r="L6347" s="14" t="s">
        <v>425</v>
      </c>
      <c r="M6347" s="14" t="s">
        <v>1419</v>
      </c>
      <c r="N6347" s="14" t="s">
        <v>100</v>
      </c>
      <c r="O6347" s="14" t="s">
        <v>7858</v>
      </c>
      <c r="P6347" s="14" t="s">
        <v>7862</v>
      </c>
      <c r="Q6347" s="14">
        <v>1</v>
      </c>
      <c r="R6347" s="14" t="s">
        <v>5383</v>
      </c>
      <c r="S6347" s="14" t="s">
        <v>1762</v>
      </c>
      <c r="T6347" s="35">
        <v>159.81</v>
      </c>
      <c r="U6347" s="14" t="s">
        <v>4</v>
      </c>
      <c r="V6347" s="14">
        <v>178</v>
      </c>
      <c r="W6347" s="16">
        <f>+IF(datos_arg[[#This Row],[Moneda]]="ARS",datos_arg[[#This Row],[Monto]],datos_arg[[#This Row],[Monto]]*datos_arg[[#This Row],[TC]])</f>
        <v>159.81</v>
      </c>
      <c r="X6347" s="16">
        <f>IFERROR(IF(datos_arg[[#This Row],[Moneda]]="USD",datos_arg[[#This Row],[Monto]],datos_arg[[#This Row],[Monto]]/datos_arg[[#This Row],[TC]]),0)</f>
        <v>0.89780898876404491</v>
      </c>
      <c r="Y6347" s="14"/>
    </row>
    <row r="6348" spans="1:29" x14ac:dyDescent="0.25">
      <c r="A6348" s="14">
        <f t="shared" si="99"/>
        <v>6345</v>
      </c>
      <c r="B6348" s="1">
        <v>44411</v>
      </c>
      <c r="C6348" s="18">
        <f>+YEAR(datos_arg[[#This Row],[Fecha]])</f>
        <v>2021</v>
      </c>
      <c r="D6348" s="18">
        <f>+MONTH(datos_arg[[#This Row],[Fecha]])</f>
        <v>8</v>
      </c>
      <c r="E6348" s="14" t="s">
        <v>408</v>
      </c>
      <c r="F6348" s="14" t="s">
        <v>506</v>
      </c>
      <c r="G6348" s="14"/>
      <c r="H6348" s="14" t="s">
        <v>7132</v>
      </c>
      <c r="I6348" s="14" t="s">
        <v>7132</v>
      </c>
      <c r="J6348" s="14" t="s">
        <v>425</v>
      </c>
      <c r="K6348" s="14"/>
      <c r="L6348" s="14" t="s">
        <v>425</v>
      </c>
      <c r="M6348" s="14" t="s">
        <v>1762</v>
      </c>
      <c r="N6348" s="14" t="s">
        <v>1762</v>
      </c>
      <c r="O6348" s="14" t="s">
        <v>8197</v>
      </c>
      <c r="P6348" s="14" t="s">
        <v>7862</v>
      </c>
      <c r="Q6348" s="14">
        <v>0</v>
      </c>
      <c r="R6348" s="14" t="s">
        <v>1762</v>
      </c>
      <c r="S6348" s="14" t="s">
        <v>1762</v>
      </c>
      <c r="T6348" s="35">
        <v>236.76</v>
      </c>
      <c r="U6348" s="14" t="s">
        <v>4</v>
      </c>
      <c r="V6348" s="14">
        <v>178</v>
      </c>
      <c r="W6348" s="16">
        <f>+IF(datos_arg[[#This Row],[Moneda]]="ARS",datos_arg[[#This Row],[Monto]],datos_arg[[#This Row],[Monto]]*datos_arg[[#This Row],[TC]])</f>
        <v>236.76</v>
      </c>
      <c r="X6348" s="16">
        <f>IFERROR(IF(datos_arg[[#This Row],[Moneda]]="USD",datos_arg[[#This Row],[Monto]],datos_arg[[#This Row],[Monto]]/datos_arg[[#This Row],[TC]]),0)</f>
        <v>1.3301123595505617</v>
      </c>
      <c r="Y6348" s="14"/>
    </row>
    <row r="6349" spans="1:29" x14ac:dyDescent="0.25">
      <c r="A6349" s="14">
        <f t="shared" si="99"/>
        <v>6346</v>
      </c>
      <c r="B6349" s="1">
        <v>44411</v>
      </c>
      <c r="C6349" s="18">
        <f>+YEAR(datos_arg[[#This Row],[Fecha]])</f>
        <v>2021</v>
      </c>
      <c r="D6349" s="18">
        <f>+MONTH(datos_arg[[#This Row],[Fecha]])</f>
        <v>8</v>
      </c>
      <c r="E6349" s="14" t="s">
        <v>1015</v>
      </c>
      <c r="F6349" s="14" t="s">
        <v>403</v>
      </c>
      <c r="G6349" s="14" t="s">
        <v>5383</v>
      </c>
      <c r="H6349" s="14" t="s">
        <v>6646</v>
      </c>
      <c r="I6349" s="14" t="s">
        <v>7132</v>
      </c>
      <c r="J6349" s="14" t="s">
        <v>425</v>
      </c>
      <c r="K6349" s="14"/>
      <c r="L6349" s="14" t="s">
        <v>425</v>
      </c>
      <c r="M6349" s="14" t="s">
        <v>7864</v>
      </c>
      <c r="N6349" s="14" t="s">
        <v>100</v>
      </c>
      <c r="O6349" s="14" t="s">
        <v>7859</v>
      </c>
      <c r="P6349" s="14" t="s">
        <v>7862</v>
      </c>
      <c r="Q6349" s="14">
        <v>1</v>
      </c>
      <c r="R6349" s="14" t="s">
        <v>5383</v>
      </c>
      <c r="S6349" s="14" t="s">
        <v>1762</v>
      </c>
      <c r="T6349" s="35">
        <v>80.099999999999994</v>
      </c>
      <c r="U6349" s="14" t="s">
        <v>4</v>
      </c>
      <c r="V6349" s="14">
        <v>178</v>
      </c>
      <c r="W6349" s="16">
        <f>+IF(datos_arg[[#This Row],[Moneda]]="ARS",datos_arg[[#This Row],[Monto]],datos_arg[[#This Row],[Monto]]*datos_arg[[#This Row],[TC]])</f>
        <v>80.099999999999994</v>
      </c>
      <c r="X6349" s="16">
        <f>IFERROR(IF(datos_arg[[#This Row],[Moneda]]="USD",datos_arg[[#This Row],[Monto]],datos_arg[[#This Row],[Monto]]/datos_arg[[#This Row],[TC]]),0)</f>
        <v>0.44999999999999996</v>
      </c>
      <c r="Y6349" s="14"/>
    </row>
    <row r="6350" spans="1:29" x14ac:dyDescent="0.25">
      <c r="A6350" s="14">
        <f t="shared" si="99"/>
        <v>6347</v>
      </c>
      <c r="B6350" s="1">
        <v>44411</v>
      </c>
      <c r="C6350" s="18">
        <f>+YEAR(datos_arg[[#This Row],[Fecha]])</f>
        <v>2021</v>
      </c>
      <c r="D6350" s="18">
        <f>+MONTH(datos_arg[[#This Row],[Fecha]])</f>
        <v>8</v>
      </c>
      <c r="E6350" s="14" t="s">
        <v>1015</v>
      </c>
      <c r="F6350" s="14" t="s">
        <v>403</v>
      </c>
      <c r="G6350" s="14" t="s">
        <v>5383</v>
      </c>
      <c r="H6350" s="14" t="s">
        <v>6646</v>
      </c>
      <c r="I6350" s="14" t="s">
        <v>7132</v>
      </c>
      <c r="J6350" s="14" t="s">
        <v>425</v>
      </c>
      <c r="K6350" s="14"/>
      <c r="L6350" s="14" t="s">
        <v>425</v>
      </c>
      <c r="M6350" s="14" t="s">
        <v>1617</v>
      </c>
      <c r="N6350" s="14" t="s">
        <v>100</v>
      </c>
      <c r="O6350" s="14" t="s">
        <v>7860</v>
      </c>
      <c r="P6350" s="14" t="s">
        <v>7862</v>
      </c>
      <c r="Q6350" s="14">
        <v>1</v>
      </c>
      <c r="R6350" s="14" t="s">
        <v>5383</v>
      </c>
      <c r="S6350" s="14" t="s">
        <v>1762</v>
      </c>
      <c r="T6350" s="35">
        <v>217.97</v>
      </c>
      <c r="U6350" s="14" t="s">
        <v>4</v>
      </c>
      <c r="V6350" s="14">
        <v>178</v>
      </c>
      <c r="W6350" s="16">
        <f>+IF(datos_arg[[#This Row],[Moneda]]="ARS",datos_arg[[#This Row],[Monto]],datos_arg[[#This Row],[Monto]]*datos_arg[[#This Row],[TC]])</f>
        <v>217.97</v>
      </c>
      <c r="X6350" s="16">
        <f>IFERROR(IF(datos_arg[[#This Row],[Moneda]]="USD",datos_arg[[#This Row],[Monto]],datos_arg[[#This Row],[Monto]]/datos_arg[[#This Row],[TC]]),0)</f>
        <v>1.2245505617977528</v>
      </c>
      <c r="Y6350" s="14"/>
    </row>
    <row r="6351" spans="1:29" x14ac:dyDescent="0.25">
      <c r="A6351" s="14">
        <f t="shared" si="99"/>
        <v>6348</v>
      </c>
      <c r="B6351" s="1">
        <v>44411</v>
      </c>
      <c r="C6351" s="18">
        <f>+YEAR(datos_arg[[#This Row],[Fecha]])</f>
        <v>2021</v>
      </c>
      <c r="D6351" s="18">
        <f>+MONTH(datos_arg[[#This Row],[Fecha]])</f>
        <v>8</v>
      </c>
      <c r="E6351" s="14" t="s">
        <v>5358</v>
      </c>
      <c r="F6351" s="14" t="s">
        <v>85</v>
      </c>
      <c r="G6351" s="14"/>
      <c r="H6351" s="14" t="s">
        <v>6646</v>
      </c>
      <c r="I6351" s="14" t="s">
        <v>7132</v>
      </c>
      <c r="J6351" s="14" t="s">
        <v>425</v>
      </c>
      <c r="K6351" s="14"/>
      <c r="L6351" s="14" t="s">
        <v>425</v>
      </c>
      <c r="M6351" s="14" t="s">
        <v>3858</v>
      </c>
      <c r="N6351" s="14" t="s">
        <v>100</v>
      </c>
      <c r="O6351" s="14" t="s">
        <v>7861</v>
      </c>
      <c r="P6351" s="14" t="s">
        <v>7862</v>
      </c>
      <c r="Q6351" s="14">
        <v>1</v>
      </c>
      <c r="R6351" s="14" t="s">
        <v>85</v>
      </c>
      <c r="S6351" s="14" t="s">
        <v>1762</v>
      </c>
      <c r="T6351" s="35">
        <v>793.66</v>
      </c>
      <c r="U6351" s="14" t="s">
        <v>4</v>
      </c>
      <c r="V6351" s="14">
        <v>178</v>
      </c>
      <c r="W6351" s="16">
        <f>+IF(datos_arg[[#This Row],[Moneda]]="ARS",datos_arg[[#This Row],[Monto]],datos_arg[[#This Row],[Monto]]*datos_arg[[#This Row],[TC]])</f>
        <v>793.66</v>
      </c>
      <c r="X6351" s="16">
        <f>IFERROR(IF(datos_arg[[#This Row],[Moneda]]="USD",datos_arg[[#This Row],[Monto]],datos_arg[[#This Row],[Monto]]/datos_arg[[#This Row],[TC]]),0)</f>
        <v>4.4587640449438197</v>
      </c>
      <c r="Y6351" s="14"/>
    </row>
    <row r="6352" spans="1:29" x14ac:dyDescent="0.25">
      <c r="A6352" s="14">
        <f t="shared" si="99"/>
        <v>6349</v>
      </c>
      <c r="B6352" s="1">
        <v>44411</v>
      </c>
      <c r="C6352" s="18">
        <f>+YEAR(datos_arg[[#This Row],[Fecha]])</f>
        <v>2021</v>
      </c>
      <c r="D6352" s="18">
        <f>+MONTH(datos_arg[[#This Row],[Fecha]])</f>
        <v>8</v>
      </c>
      <c r="E6352" s="14" t="s">
        <v>1015</v>
      </c>
      <c r="F6352" s="14" t="s">
        <v>403</v>
      </c>
      <c r="G6352" s="14" t="s">
        <v>5383</v>
      </c>
      <c r="H6352" s="14" t="s">
        <v>8103</v>
      </c>
      <c r="I6352" s="14" t="s">
        <v>8105</v>
      </c>
      <c r="J6352" s="14" t="s">
        <v>472</v>
      </c>
      <c r="K6352" s="14" t="s">
        <v>421</v>
      </c>
      <c r="L6352" s="14" t="s">
        <v>425</v>
      </c>
      <c r="M6352" s="14" t="s">
        <v>1683</v>
      </c>
      <c r="N6352" s="14" t="s">
        <v>162</v>
      </c>
      <c r="O6352" s="14" t="s">
        <v>7865</v>
      </c>
      <c r="P6352" s="14" t="s">
        <v>7878</v>
      </c>
      <c r="Q6352" s="14">
        <v>10</v>
      </c>
      <c r="R6352" s="14" t="s">
        <v>5383</v>
      </c>
      <c r="S6352" s="14" t="s">
        <v>439</v>
      </c>
      <c r="T6352" s="35">
        <v>28549.899999999998</v>
      </c>
      <c r="U6352" s="14" t="s">
        <v>4</v>
      </c>
      <c r="V6352" s="14">
        <v>178</v>
      </c>
      <c r="W6352" s="16">
        <f>+IF(datos_arg[[#This Row],[Moneda]]="ARS",datos_arg[[#This Row],[Monto]],datos_arg[[#This Row],[Monto]]*datos_arg[[#This Row],[TC]])</f>
        <v>28549.899999999998</v>
      </c>
      <c r="X6352" s="16">
        <f>IFERROR(IF(datos_arg[[#This Row],[Moneda]]="USD",datos_arg[[#This Row],[Monto]],datos_arg[[#This Row],[Monto]]/datos_arg[[#This Row],[TC]]),0)</f>
        <v>160.39269662921348</v>
      </c>
      <c r="Y6352" s="14"/>
    </row>
    <row r="6353" spans="1:25" x14ac:dyDescent="0.25">
      <c r="A6353" s="14">
        <f t="shared" si="99"/>
        <v>6350</v>
      </c>
      <c r="B6353" s="1">
        <v>44411</v>
      </c>
      <c r="C6353" s="18">
        <f>+YEAR(datos_arg[[#This Row],[Fecha]])</f>
        <v>2021</v>
      </c>
      <c r="D6353" s="18">
        <f>+MONTH(datos_arg[[#This Row],[Fecha]])</f>
        <v>8</v>
      </c>
      <c r="E6353" s="14" t="s">
        <v>617</v>
      </c>
      <c r="F6353" s="14" t="s">
        <v>8101</v>
      </c>
      <c r="G6353" s="14"/>
      <c r="H6353" s="14" t="s">
        <v>8103</v>
      </c>
      <c r="I6353" s="14" t="s">
        <v>8105</v>
      </c>
      <c r="J6353" s="14" t="s">
        <v>472</v>
      </c>
      <c r="K6353" s="14" t="s">
        <v>420</v>
      </c>
      <c r="L6353" s="14" t="s">
        <v>426</v>
      </c>
      <c r="M6353" s="14" t="s">
        <v>1677</v>
      </c>
      <c r="N6353" s="14" t="s">
        <v>162</v>
      </c>
      <c r="O6353" s="14" t="s">
        <v>7866</v>
      </c>
      <c r="P6353" s="14" t="s">
        <v>7878</v>
      </c>
      <c r="Q6353" s="14">
        <v>6</v>
      </c>
      <c r="R6353" s="14" t="s">
        <v>8101</v>
      </c>
      <c r="S6353" s="14" t="s">
        <v>439</v>
      </c>
      <c r="T6353" s="35">
        <v>4779.6000000000004</v>
      </c>
      <c r="U6353" s="14" t="s">
        <v>4</v>
      </c>
      <c r="V6353" s="14">
        <v>178</v>
      </c>
      <c r="W6353" s="16">
        <f>+IF(datos_arg[[#This Row],[Moneda]]="ARS",datos_arg[[#This Row],[Monto]],datos_arg[[#This Row],[Monto]]*datos_arg[[#This Row],[TC]])</f>
        <v>4779.6000000000004</v>
      </c>
      <c r="X6353" s="16">
        <f>IFERROR(IF(datos_arg[[#This Row],[Moneda]]="USD",datos_arg[[#This Row],[Monto]],datos_arg[[#This Row],[Monto]]/datos_arg[[#This Row],[TC]]),0)</f>
        <v>26.851685393258428</v>
      </c>
      <c r="Y6353" s="14"/>
    </row>
    <row r="6354" spans="1:25" x14ac:dyDescent="0.25">
      <c r="A6354" s="14">
        <f t="shared" si="99"/>
        <v>6351</v>
      </c>
      <c r="B6354" s="1">
        <v>44411</v>
      </c>
      <c r="C6354" s="18">
        <f>+YEAR(datos_arg[[#This Row],[Fecha]])</f>
        <v>2021</v>
      </c>
      <c r="D6354" s="18">
        <f>+MONTH(datos_arg[[#This Row],[Fecha]])</f>
        <v>8</v>
      </c>
      <c r="E6354" s="14" t="s">
        <v>1015</v>
      </c>
      <c r="F6354" s="14" t="s">
        <v>403</v>
      </c>
      <c r="G6354" s="14" t="s">
        <v>5383</v>
      </c>
      <c r="H6354" s="14" t="s">
        <v>8103</v>
      </c>
      <c r="I6354" s="14" t="s">
        <v>8105</v>
      </c>
      <c r="J6354" s="14" t="s">
        <v>472</v>
      </c>
      <c r="K6354" s="14" t="s">
        <v>421</v>
      </c>
      <c r="L6354" s="14" t="s">
        <v>425</v>
      </c>
      <c r="M6354" s="14" t="s">
        <v>1683</v>
      </c>
      <c r="N6354" s="14" t="s">
        <v>162</v>
      </c>
      <c r="O6354" s="14" t="s">
        <v>7867</v>
      </c>
      <c r="P6354" s="14" t="s">
        <v>7878</v>
      </c>
      <c r="Q6354" s="14">
        <v>6</v>
      </c>
      <c r="R6354" s="14" t="s">
        <v>5383</v>
      </c>
      <c r="S6354" s="14" t="s">
        <v>439</v>
      </c>
      <c r="T6354" s="35">
        <v>27228.239999999998</v>
      </c>
      <c r="U6354" s="14" t="s">
        <v>4</v>
      </c>
      <c r="V6354" s="14">
        <v>178</v>
      </c>
      <c r="W6354" s="16">
        <f>+IF(datos_arg[[#This Row],[Moneda]]="ARS",datos_arg[[#This Row],[Monto]],datos_arg[[#This Row],[Monto]]*datos_arg[[#This Row],[TC]])</f>
        <v>27228.239999999998</v>
      </c>
      <c r="X6354" s="16">
        <f>IFERROR(IF(datos_arg[[#This Row],[Moneda]]="USD",datos_arg[[#This Row],[Monto]],datos_arg[[#This Row],[Monto]]/datos_arg[[#This Row],[TC]]),0)</f>
        <v>152.96764044943819</v>
      </c>
      <c r="Y6354" s="14"/>
    </row>
    <row r="6355" spans="1:25" x14ac:dyDescent="0.25">
      <c r="A6355" s="14">
        <f t="shared" si="99"/>
        <v>6352</v>
      </c>
      <c r="B6355" s="1">
        <v>44411</v>
      </c>
      <c r="C6355" s="18">
        <f>+YEAR(datos_arg[[#This Row],[Fecha]])</f>
        <v>2021</v>
      </c>
      <c r="D6355" s="18">
        <f>+MONTH(datos_arg[[#This Row],[Fecha]])</f>
        <v>8</v>
      </c>
      <c r="E6355" s="14" t="s">
        <v>617</v>
      </c>
      <c r="F6355" s="14" t="s">
        <v>8101</v>
      </c>
      <c r="G6355" s="14"/>
      <c r="H6355" s="14" t="s">
        <v>8103</v>
      </c>
      <c r="I6355" s="14" t="s">
        <v>8105</v>
      </c>
      <c r="J6355" s="14" t="s">
        <v>472</v>
      </c>
      <c r="K6355" s="14" t="s">
        <v>420</v>
      </c>
      <c r="L6355" s="14" t="s">
        <v>425</v>
      </c>
      <c r="M6355" s="14" t="s">
        <v>966</v>
      </c>
      <c r="N6355" s="14" t="s">
        <v>162</v>
      </c>
      <c r="O6355" s="14" t="s">
        <v>7868</v>
      </c>
      <c r="P6355" s="14" t="s">
        <v>7878</v>
      </c>
      <c r="Q6355" s="14">
        <v>6</v>
      </c>
      <c r="R6355" s="14" t="s">
        <v>8101</v>
      </c>
      <c r="S6355" s="14" t="s">
        <v>439</v>
      </c>
      <c r="T6355" s="35">
        <v>6350.4600000000009</v>
      </c>
      <c r="U6355" s="14" t="s">
        <v>4</v>
      </c>
      <c r="V6355" s="14">
        <v>178</v>
      </c>
      <c r="W6355" s="16">
        <f>+IF(datos_arg[[#This Row],[Moneda]]="ARS",datos_arg[[#This Row],[Monto]],datos_arg[[#This Row],[Monto]]*datos_arg[[#This Row],[TC]])</f>
        <v>6350.4600000000009</v>
      </c>
      <c r="X6355" s="16">
        <f>IFERROR(IF(datos_arg[[#This Row],[Moneda]]="USD",datos_arg[[#This Row],[Monto]],datos_arg[[#This Row],[Monto]]/datos_arg[[#This Row],[TC]]),0)</f>
        <v>35.676741573033716</v>
      </c>
      <c r="Y6355" s="14"/>
    </row>
    <row r="6356" spans="1:25" x14ac:dyDescent="0.25">
      <c r="A6356" s="14">
        <f t="shared" si="99"/>
        <v>6353</v>
      </c>
      <c r="B6356" s="1">
        <v>44411</v>
      </c>
      <c r="C6356" s="18">
        <f>+YEAR(datos_arg[[#This Row],[Fecha]])</f>
        <v>2021</v>
      </c>
      <c r="D6356" s="18">
        <f>+MONTH(datos_arg[[#This Row],[Fecha]])</f>
        <v>8</v>
      </c>
      <c r="E6356" s="14" t="s">
        <v>617</v>
      </c>
      <c r="F6356" s="14" t="s">
        <v>8101</v>
      </c>
      <c r="G6356" s="14"/>
      <c r="H6356" s="14" t="s">
        <v>8103</v>
      </c>
      <c r="I6356" s="14" t="s">
        <v>8105</v>
      </c>
      <c r="J6356" s="14" t="s">
        <v>472</v>
      </c>
      <c r="K6356" s="14" t="s">
        <v>421</v>
      </c>
      <c r="L6356" s="14" t="s">
        <v>426</v>
      </c>
      <c r="M6356" s="14" t="s">
        <v>1693</v>
      </c>
      <c r="N6356" s="14" t="s">
        <v>162</v>
      </c>
      <c r="O6356" s="14" t="s">
        <v>7869</v>
      </c>
      <c r="P6356" s="6" t="s">
        <v>7878</v>
      </c>
      <c r="Q6356" s="14">
        <v>6</v>
      </c>
      <c r="R6356" s="14" t="s">
        <v>8101</v>
      </c>
      <c r="S6356" s="14" t="s">
        <v>439</v>
      </c>
      <c r="T6356" s="35">
        <v>44670.479999999996</v>
      </c>
      <c r="U6356" s="14" t="s">
        <v>4</v>
      </c>
      <c r="V6356" s="14">
        <v>178</v>
      </c>
      <c r="W6356" s="16">
        <f>+IF(datos_arg[[#This Row],[Moneda]]="ARS",datos_arg[[#This Row],[Monto]],datos_arg[[#This Row],[Monto]]*datos_arg[[#This Row],[TC]])</f>
        <v>44670.479999999996</v>
      </c>
      <c r="X6356" s="16">
        <f>IFERROR(IF(datos_arg[[#This Row],[Moneda]]="USD",datos_arg[[#This Row],[Monto]],datos_arg[[#This Row],[Monto]]/datos_arg[[#This Row],[TC]]),0)</f>
        <v>250.95775280898874</v>
      </c>
      <c r="Y6356" s="14"/>
    </row>
    <row r="6357" spans="1:25" x14ac:dyDescent="0.25">
      <c r="A6357" s="14">
        <f t="shared" si="99"/>
        <v>6354</v>
      </c>
      <c r="B6357" s="1">
        <v>44411</v>
      </c>
      <c r="C6357" s="18">
        <f>+YEAR(datos_arg[[#This Row],[Fecha]])</f>
        <v>2021</v>
      </c>
      <c r="D6357" s="18">
        <f>+MONTH(datos_arg[[#This Row],[Fecha]])</f>
        <v>8</v>
      </c>
      <c r="E6357" s="14" t="s">
        <v>1015</v>
      </c>
      <c r="F6357" s="14" t="s">
        <v>403</v>
      </c>
      <c r="G6357" s="14" t="s">
        <v>5383</v>
      </c>
      <c r="H6357" s="14" t="s">
        <v>8103</v>
      </c>
      <c r="I6357" s="14" t="s">
        <v>8105</v>
      </c>
      <c r="J6357" s="14" t="s">
        <v>472</v>
      </c>
      <c r="K6357" s="14" t="s">
        <v>421</v>
      </c>
      <c r="L6357" s="14" t="s">
        <v>425</v>
      </c>
      <c r="M6357" s="14" t="s">
        <v>1683</v>
      </c>
      <c r="N6357" s="14" t="s">
        <v>162</v>
      </c>
      <c r="O6357" s="14" t="s">
        <v>7870</v>
      </c>
      <c r="P6357" s="14" t="s">
        <v>7878</v>
      </c>
      <c r="Q6357" s="14">
        <v>10</v>
      </c>
      <c r="R6357" s="14" t="s">
        <v>5383</v>
      </c>
      <c r="S6357" s="14" t="s">
        <v>439</v>
      </c>
      <c r="T6357" s="35">
        <v>45375</v>
      </c>
      <c r="U6357" s="14" t="s">
        <v>4</v>
      </c>
      <c r="V6357" s="14">
        <v>178</v>
      </c>
      <c r="W6357" s="16">
        <f>+IF(datos_arg[[#This Row],[Moneda]]="ARS",datos_arg[[#This Row],[Monto]],datos_arg[[#This Row],[Monto]]*datos_arg[[#This Row],[TC]])</f>
        <v>45375</v>
      </c>
      <c r="X6357" s="16">
        <f>IFERROR(IF(datos_arg[[#This Row],[Moneda]]="USD",datos_arg[[#This Row],[Monto]],datos_arg[[#This Row],[Monto]]/datos_arg[[#This Row],[TC]]),0)</f>
        <v>254.91573033707866</v>
      </c>
      <c r="Y6357" s="14"/>
    </row>
    <row r="6358" spans="1:25" x14ac:dyDescent="0.25">
      <c r="A6358" s="14">
        <f t="shared" si="99"/>
        <v>6355</v>
      </c>
      <c r="B6358" s="1">
        <v>44411</v>
      </c>
      <c r="C6358" s="18">
        <f>+YEAR(datos_arg[[#This Row],[Fecha]])</f>
        <v>2021</v>
      </c>
      <c r="D6358" s="18">
        <f>+MONTH(datos_arg[[#This Row],[Fecha]])</f>
        <v>8</v>
      </c>
      <c r="E6358" s="14" t="s">
        <v>617</v>
      </c>
      <c r="F6358" s="14" t="s">
        <v>8101</v>
      </c>
      <c r="G6358" s="14"/>
      <c r="H6358" s="14" t="s">
        <v>8103</v>
      </c>
      <c r="I6358" s="14" t="s">
        <v>8105</v>
      </c>
      <c r="J6358" s="14" t="s">
        <v>472</v>
      </c>
      <c r="K6358" s="14" t="s">
        <v>420</v>
      </c>
      <c r="L6358" s="14" t="s">
        <v>426</v>
      </c>
      <c r="M6358" s="14" t="s">
        <v>1677</v>
      </c>
      <c r="N6358" s="14" t="s">
        <v>162</v>
      </c>
      <c r="O6358" s="14" t="s">
        <v>7871</v>
      </c>
      <c r="P6358" s="14" t="s">
        <v>7878</v>
      </c>
      <c r="Q6358" s="14">
        <v>10</v>
      </c>
      <c r="R6358" s="14" t="s">
        <v>8101</v>
      </c>
      <c r="S6358" s="14" t="s">
        <v>439</v>
      </c>
      <c r="T6358" s="35">
        <v>10162.200000000001</v>
      </c>
      <c r="U6358" s="14" t="s">
        <v>4</v>
      </c>
      <c r="V6358" s="14">
        <v>178</v>
      </c>
      <c r="W6358" s="16">
        <f>+IF(datos_arg[[#This Row],[Moneda]]="ARS",datos_arg[[#This Row],[Monto]],datos_arg[[#This Row],[Monto]]*datos_arg[[#This Row],[TC]])</f>
        <v>10162.200000000001</v>
      </c>
      <c r="X6358" s="16">
        <f>IFERROR(IF(datos_arg[[#This Row],[Moneda]]="USD",datos_arg[[#This Row],[Monto]],datos_arg[[#This Row],[Monto]]/datos_arg[[#This Row],[TC]]),0)</f>
        <v>57.091011235955058</v>
      </c>
      <c r="Y6358" s="14"/>
    </row>
    <row r="6359" spans="1:25" x14ac:dyDescent="0.25">
      <c r="A6359" s="14">
        <f t="shared" si="99"/>
        <v>6356</v>
      </c>
      <c r="B6359" s="1">
        <v>44411</v>
      </c>
      <c r="C6359" s="18">
        <f>+YEAR(datos_arg[[#This Row],[Fecha]])</f>
        <v>2021</v>
      </c>
      <c r="D6359" s="18">
        <f>+MONTH(datos_arg[[#This Row],[Fecha]])</f>
        <v>8</v>
      </c>
      <c r="E6359" s="14" t="s">
        <v>1015</v>
      </c>
      <c r="F6359" s="14" t="s">
        <v>403</v>
      </c>
      <c r="G6359" s="14" t="s">
        <v>5383</v>
      </c>
      <c r="H6359" s="14" t="s">
        <v>8103</v>
      </c>
      <c r="I6359" s="14" t="s">
        <v>8105</v>
      </c>
      <c r="J6359" s="14" t="s">
        <v>472</v>
      </c>
      <c r="K6359" s="14" t="s">
        <v>421</v>
      </c>
      <c r="L6359" s="14" t="s">
        <v>425</v>
      </c>
      <c r="M6359" s="14" t="s">
        <v>1683</v>
      </c>
      <c r="N6359" s="14" t="s">
        <v>162</v>
      </c>
      <c r="O6359" s="14" t="s">
        <v>7872</v>
      </c>
      <c r="P6359" s="14" t="s">
        <v>7878</v>
      </c>
      <c r="Q6359" s="14">
        <v>10</v>
      </c>
      <c r="R6359" s="14" t="s">
        <v>5383</v>
      </c>
      <c r="S6359" s="14" t="s">
        <v>439</v>
      </c>
      <c r="T6359" s="35">
        <v>45380.4</v>
      </c>
      <c r="U6359" s="14" t="s">
        <v>4</v>
      </c>
      <c r="V6359" s="14">
        <v>178</v>
      </c>
      <c r="W6359" s="16">
        <f>+IF(datos_arg[[#This Row],[Moneda]]="ARS",datos_arg[[#This Row],[Monto]],datos_arg[[#This Row],[Monto]]*datos_arg[[#This Row],[TC]])</f>
        <v>45380.4</v>
      </c>
      <c r="X6359" s="16">
        <f>IFERROR(IF(datos_arg[[#This Row],[Moneda]]="USD",datos_arg[[#This Row],[Monto]],datos_arg[[#This Row],[Monto]]/datos_arg[[#This Row],[TC]]),0)</f>
        <v>254.94606741573034</v>
      </c>
      <c r="Y6359" s="14"/>
    </row>
    <row r="6360" spans="1:25" x14ac:dyDescent="0.25">
      <c r="A6360" s="14">
        <f t="shared" si="99"/>
        <v>6357</v>
      </c>
      <c r="B6360" s="1">
        <v>44411</v>
      </c>
      <c r="C6360" s="18">
        <f>+YEAR(datos_arg[[#This Row],[Fecha]])</f>
        <v>2021</v>
      </c>
      <c r="D6360" s="18">
        <f>+MONTH(datos_arg[[#This Row],[Fecha]])</f>
        <v>8</v>
      </c>
      <c r="E6360" s="14" t="s">
        <v>1015</v>
      </c>
      <c r="F6360" s="14" t="s">
        <v>403</v>
      </c>
      <c r="G6360" s="14" t="s">
        <v>5383</v>
      </c>
      <c r="H6360" s="14" t="s">
        <v>8103</v>
      </c>
      <c r="I6360" s="14" t="s">
        <v>8105</v>
      </c>
      <c r="J6360" s="14" t="s">
        <v>472</v>
      </c>
      <c r="K6360" s="14" t="s">
        <v>421</v>
      </c>
      <c r="L6360" s="14" t="s">
        <v>425</v>
      </c>
      <c r="M6360" s="14" t="s">
        <v>1683</v>
      </c>
      <c r="N6360" s="14" t="s">
        <v>162</v>
      </c>
      <c r="O6360" s="14" t="s">
        <v>7873</v>
      </c>
      <c r="P6360" s="14" t="s">
        <v>7878</v>
      </c>
      <c r="Q6360" s="14">
        <v>6</v>
      </c>
      <c r="R6360" s="14" t="s">
        <v>5383</v>
      </c>
      <c r="S6360" s="14" t="s">
        <v>439</v>
      </c>
      <c r="T6360" s="35">
        <v>23377.199999999997</v>
      </c>
      <c r="U6360" s="14" t="s">
        <v>4</v>
      </c>
      <c r="V6360" s="14">
        <v>178</v>
      </c>
      <c r="W6360" s="16">
        <f>+IF(datos_arg[[#This Row],[Moneda]]="ARS",datos_arg[[#This Row],[Monto]],datos_arg[[#This Row],[Monto]]*datos_arg[[#This Row],[TC]])</f>
        <v>23377.199999999997</v>
      </c>
      <c r="X6360" s="16">
        <f>IFERROR(IF(datos_arg[[#This Row],[Moneda]]="USD",datos_arg[[#This Row],[Monto]],datos_arg[[#This Row],[Monto]]/datos_arg[[#This Row],[TC]]),0)</f>
        <v>131.3325842696629</v>
      </c>
      <c r="Y6360" s="14"/>
    </row>
    <row r="6361" spans="1:25" x14ac:dyDescent="0.25">
      <c r="A6361" s="14">
        <f t="shared" si="99"/>
        <v>6358</v>
      </c>
      <c r="B6361" s="1">
        <v>44411</v>
      </c>
      <c r="C6361" s="18">
        <f>+YEAR(datos_arg[[#This Row],[Fecha]])</f>
        <v>2021</v>
      </c>
      <c r="D6361" s="18">
        <f>+MONTH(datos_arg[[#This Row],[Fecha]])</f>
        <v>8</v>
      </c>
      <c r="E6361" s="14" t="s">
        <v>617</v>
      </c>
      <c r="F6361" s="14" t="s">
        <v>8101</v>
      </c>
      <c r="G6361" s="14"/>
      <c r="H6361" s="14" t="s">
        <v>8103</v>
      </c>
      <c r="I6361" s="14" t="s">
        <v>8105</v>
      </c>
      <c r="J6361" s="14" t="s">
        <v>472</v>
      </c>
      <c r="K6361" s="14" t="s">
        <v>421</v>
      </c>
      <c r="L6361" s="14" t="s">
        <v>425</v>
      </c>
      <c r="M6361" s="14" t="s">
        <v>665</v>
      </c>
      <c r="N6361" s="14" t="s">
        <v>162</v>
      </c>
      <c r="O6361" s="14" t="s">
        <v>7874</v>
      </c>
      <c r="P6361" s="14" t="s">
        <v>7878</v>
      </c>
      <c r="Q6361" s="14">
        <v>4</v>
      </c>
      <c r="R6361" s="14" t="s">
        <v>8101</v>
      </c>
      <c r="S6361" s="14" t="s">
        <v>439</v>
      </c>
      <c r="T6361" s="35">
        <v>22399.66</v>
      </c>
      <c r="U6361" s="14" t="s">
        <v>4</v>
      </c>
      <c r="V6361" s="14">
        <v>178</v>
      </c>
      <c r="W6361" s="16">
        <f>+IF(datos_arg[[#This Row],[Moneda]]="ARS",datos_arg[[#This Row],[Monto]],datos_arg[[#This Row],[Monto]]*datos_arg[[#This Row],[TC]])</f>
        <v>22399.66</v>
      </c>
      <c r="X6361" s="16">
        <f>IFERROR(IF(datos_arg[[#This Row],[Moneda]]="USD",datos_arg[[#This Row],[Monto]],datos_arg[[#This Row],[Monto]]/datos_arg[[#This Row],[TC]]),0)</f>
        <v>125.84078651685394</v>
      </c>
      <c r="Y6361" s="14"/>
    </row>
    <row r="6362" spans="1:25" x14ac:dyDescent="0.25">
      <c r="A6362" s="14">
        <f t="shared" si="99"/>
        <v>6359</v>
      </c>
      <c r="B6362" s="1">
        <v>44411</v>
      </c>
      <c r="C6362" s="18">
        <f>+YEAR(datos_arg[[#This Row],[Fecha]])</f>
        <v>2021</v>
      </c>
      <c r="D6362" s="18">
        <f>+MONTH(datos_arg[[#This Row],[Fecha]])</f>
        <v>8</v>
      </c>
      <c r="E6362" s="14" t="s">
        <v>617</v>
      </c>
      <c r="F6362" s="14" t="s">
        <v>8101</v>
      </c>
      <c r="G6362" s="14"/>
      <c r="H6362" s="14" t="s">
        <v>8103</v>
      </c>
      <c r="I6362" s="14" t="s">
        <v>8105</v>
      </c>
      <c r="J6362" s="14" t="s">
        <v>472</v>
      </c>
      <c r="K6362" s="14" t="s">
        <v>421</v>
      </c>
      <c r="L6362" s="14" t="s">
        <v>425</v>
      </c>
      <c r="M6362" s="14" t="s">
        <v>665</v>
      </c>
      <c r="N6362" s="14" t="s">
        <v>162</v>
      </c>
      <c r="O6362" s="14" t="s">
        <v>7875</v>
      </c>
      <c r="P6362" s="14" t="s">
        <v>7878</v>
      </c>
      <c r="Q6362" s="14">
        <v>4</v>
      </c>
      <c r="R6362" s="14" t="s">
        <v>8101</v>
      </c>
      <c r="S6362" s="14" t="s">
        <v>439</v>
      </c>
      <c r="T6362" s="35">
        <v>22781.88</v>
      </c>
      <c r="U6362" s="14" t="s">
        <v>4</v>
      </c>
      <c r="V6362" s="14">
        <v>178</v>
      </c>
      <c r="W6362" s="16">
        <f>+IF(datos_arg[[#This Row],[Moneda]]="ARS",datos_arg[[#This Row],[Monto]],datos_arg[[#This Row],[Monto]]*datos_arg[[#This Row],[TC]])</f>
        <v>22781.88</v>
      </c>
      <c r="X6362" s="16">
        <f>IFERROR(IF(datos_arg[[#This Row],[Moneda]]="USD",datos_arg[[#This Row],[Monto]],datos_arg[[#This Row],[Monto]]/datos_arg[[#This Row],[TC]]),0)</f>
        <v>127.98808988764046</v>
      </c>
      <c r="Y6362" s="14"/>
    </row>
    <row r="6363" spans="1:25" x14ac:dyDescent="0.25">
      <c r="A6363" s="14">
        <f t="shared" si="99"/>
        <v>6360</v>
      </c>
      <c r="B6363" s="1">
        <v>44411</v>
      </c>
      <c r="C6363" s="18">
        <f>+YEAR(datos_arg[[#This Row],[Fecha]])</f>
        <v>2021</v>
      </c>
      <c r="D6363" s="18">
        <f>+MONTH(datos_arg[[#This Row],[Fecha]])</f>
        <v>8</v>
      </c>
      <c r="E6363" s="14" t="s">
        <v>617</v>
      </c>
      <c r="F6363" s="14" t="s">
        <v>8101</v>
      </c>
      <c r="G6363" s="14"/>
      <c r="H6363" s="14" t="s">
        <v>8103</v>
      </c>
      <c r="I6363" s="14" t="s">
        <v>8105</v>
      </c>
      <c r="J6363" s="14" t="s">
        <v>472</v>
      </c>
      <c r="K6363" s="14" t="s">
        <v>421</v>
      </c>
      <c r="L6363" s="14" t="s">
        <v>425</v>
      </c>
      <c r="M6363" s="14" t="s">
        <v>665</v>
      </c>
      <c r="N6363" s="14" t="s">
        <v>162</v>
      </c>
      <c r="O6363" s="14" t="s">
        <v>7876</v>
      </c>
      <c r="P6363" s="14" t="s">
        <v>7878</v>
      </c>
      <c r="Q6363" s="14">
        <v>10</v>
      </c>
      <c r="R6363" s="14" t="s">
        <v>8101</v>
      </c>
      <c r="S6363" s="14" t="s">
        <v>439</v>
      </c>
      <c r="T6363" s="35">
        <v>29161</v>
      </c>
      <c r="U6363" s="14" t="s">
        <v>4</v>
      </c>
      <c r="V6363" s="14">
        <v>178</v>
      </c>
      <c r="W6363" s="16">
        <f>+IF(datos_arg[[#This Row],[Moneda]]="ARS",datos_arg[[#This Row],[Monto]],datos_arg[[#This Row],[Monto]]*datos_arg[[#This Row],[TC]])</f>
        <v>29161</v>
      </c>
      <c r="X6363" s="16">
        <f>IFERROR(IF(datos_arg[[#This Row],[Moneda]]="USD",datos_arg[[#This Row],[Monto]],datos_arg[[#This Row],[Monto]]/datos_arg[[#This Row],[TC]]),0)</f>
        <v>163.82584269662922</v>
      </c>
      <c r="Y6363" s="14"/>
    </row>
    <row r="6364" spans="1:25" x14ac:dyDescent="0.25">
      <c r="A6364" s="14">
        <f t="shared" si="99"/>
        <v>6361</v>
      </c>
      <c r="B6364" s="1">
        <v>44411</v>
      </c>
      <c r="C6364" s="18">
        <f>+YEAR(datos_arg[[#This Row],[Fecha]])</f>
        <v>2021</v>
      </c>
      <c r="D6364" s="18">
        <f>+MONTH(datos_arg[[#This Row],[Fecha]])</f>
        <v>8</v>
      </c>
      <c r="E6364" s="14" t="s">
        <v>617</v>
      </c>
      <c r="F6364" s="14" t="s">
        <v>8101</v>
      </c>
      <c r="G6364" s="14"/>
      <c r="H6364" s="14" t="s">
        <v>8103</v>
      </c>
      <c r="I6364" s="14" t="s">
        <v>8105</v>
      </c>
      <c r="J6364" s="14" t="s">
        <v>472</v>
      </c>
      <c r="K6364" s="14" t="s">
        <v>421</v>
      </c>
      <c r="L6364" s="14" t="s">
        <v>425</v>
      </c>
      <c r="M6364" s="14" t="s">
        <v>665</v>
      </c>
      <c r="N6364" s="14" t="s">
        <v>162</v>
      </c>
      <c r="O6364" s="14" t="s">
        <v>7877</v>
      </c>
      <c r="P6364" s="14" t="s">
        <v>7878</v>
      </c>
      <c r="Q6364" s="14">
        <v>10</v>
      </c>
      <c r="R6364" s="14" t="s">
        <v>8101</v>
      </c>
      <c r="S6364" s="14" t="s">
        <v>439</v>
      </c>
      <c r="T6364" s="35">
        <v>59713.5</v>
      </c>
      <c r="U6364" s="14" t="s">
        <v>4</v>
      </c>
      <c r="V6364" s="14">
        <v>178</v>
      </c>
      <c r="W6364" s="16">
        <f>+IF(datos_arg[[#This Row],[Moneda]]="ARS",datos_arg[[#This Row],[Monto]],datos_arg[[#This Row],[Monto]]*datos_arg[[#This Row],[TC]])</f>
        <v>59713.5</v>
      </c>
      <c r="X6364" s="16">
        <f>IFERROR(IF(datos_arg[[#This Row],[Moneda]]="USD",datos_arg[[#This Row],[Monto]],datos_arg[[#This Row],[Monto]]/datos_arg[[#This Row],[TC]]),0)</f>
        <v>335.46910112359552</v>
      </c>
      <c r="Y6364" s="14"/>
    </row>
    <row r="6365" spans="1:25" x14ac:dyDescent="0.25">
      <c r="A6365" s="14">
        <f t="shared" si="99"/>
        <v>6362</v>
      </c>
      <c r="B6365" s="1">
        <v>44411</v>
      </c>
      <c r="C6365" s="18">
        <f>+YEAR(datos_arg[[#This Row],[Fecha]])</f>
        <v>2021</v>
      </c>
      <c r="D6365" s="18">
        <f>+MONTH(datos_arg[[#This Row],[Fecha]])</f>
        <v>8</v>
      </c>
      <c r="E6365" s="14" t="s">
        <v>617</v>
      </c>
      <c r="F6365" s="14" t="s">
        <v>8101</v>
      </c>
      <c r="G6365" s="14"/>
      <c r="H6365" s="14" t="s">
        <v>8103</v>
      </c>
      <c r="I6365" s="14" t="s">
        <v>8105</v>
      </c>
      <c r="J6365" s="14" t="s">
        <v>472</v>
      </c>
      <c r="K6365" s="14" t="s">
        <v>421</v>
      </c>
      <c r="L6365" s="14" t="s">
        <v>421</v>
      </c>
      <c r="M6365" s="14" t="s">
        <v>578</v>
      </c>
      <c r="N6365" s="14" t="s">
        <v>226</v>
      </c>
      <c r="O6365" s="14" t="s">
        <v>7879</v>
      </c>
      <c r="P6365" s="14" t="s">
        <v>7891</v>
      </c>
      <c r="Q6365" s="14">
        <v>9</v>
      </c>
      <c r="R6365" s="14" t="s">
        <v>8101</v>
      </c>
      <c r="S6365" s="14" t="s">
        <v>439</v>
      </c>
      <c r="T6365" s="35">
        <v>9275.2800000000007</v>
      </c>
      <c r="U6365" s="14" t="s">
        <v>4</v>
      </c>
      <c r="V6365" s="14">
        <v>178</v>
      </c>
      <c r="W6365" s="16">
        <f>+IF(datos_arg[[#This Row],[Moneda]]="ARS",datos_arg[[#This Row],[Monto]],datos_arg[[#This Row],[Monto]]*datos_arg[[#This Row],[TC]])</f>
        <v>9275.2800000000007</v>
      </c>
      <c r="X6365" s="16">
        <f>IFERROR(IF(datos_arg[[#This Row],[Moneda]]="USD",datos_arg[[#This Row],[Monto]],datos_arg[[#This Row],[Monto]]/datos_arg[[#This Row],[TC]]),0)</f>
        <v>52.10831460674158</v>
      </c>
      <c r="Y6365" s="14"/>
    </row>
    <row r="6366" spans="1:25" x14ac:dyDescent="0.25">
      <c r="A6366" s="14">
        <f t="shared" si="99"/>
        <v>6363</v>
      </c>
      <c r="B6366" s="1">
        <v>44411</v>
      </c>
      <c r="C6366" s="18">
        <f>+YEAR(datos_arg[[#This Row],[Fecha]])</f>
        <v>2021</v>
      </c>
      <c r="D6366" s="18">
        <f>+MONTH(datos_arg[[#This Row],[Fecha]])</f>
        <v>8</v>
      </c>
      <c r="E6366" s="14" t="s">
        <v>617</v>
      </c>
      <c r="F6366" s="14" t="s">
        <v>8101</v>
      </c>
      <c r="G6366" s="14"/>
      <c r="H6366" s="14" t="s">
        <v>8103</v>
      </c>
      <c r="I6366" s="14" t="s">
        <v>8105</v>
      </c>
      <c r="J6366" s="14" t="s">
        <v>472</v>
      </c>
      <c r="K6366" s="14" t="s">
        <v>421</v>
      </c>
      <c r="L6366" s="14" t="s">
        <v>426</v>
      </c>
      <c r="M6366" s="14" t="s">
        <v>1716</v>
      </c>
      <c r="N6366" s="14" t="s">
        <v>226</v>
      </c>
      <c r="O6366" s="14" t="s">
        <v>7880</v>
      </c>
      <c r="P6366" s="14" t="s">
        <v>7891</v>
      </c>
      <c r="Q6366" s="14">
        <v>1</v>
      </c>
      <c r="R6366" s="14" t="s">
        <v>8101</v>
      </c>
      <c r="S6366" s="14" t="s">
        <v>439</v>
      </c>
      <c r="T6366" s="35">
        <v>980.34</v>
      </c>
      <c r="U6366" s="14" t="s">
        <v>4</v>
      </c>
      <c r="V6366" s="14">
        <v>178</v>
      </c>
      <c r="W6366" s="16">
        <f>+IF(datos_arg[[#This Row],[Moneda]]="ARS",datos_arg[[#This Row],[Monto]],datos_arg[[#This Row],[Monto]]*datos_arg[[#This Row],[TC]])</f>
        <v>980.34</v>
      </c>
      <c r="X6366" s="16">
        <f>IFERROR(IF(datos_arg[[#This Row],[Moneda]]="USD",datos_arg[[#This Row],[Monto]],datos_arg[[#This Row],[Monto]]/datos_arg[[#This Row],[TC]]),0)</f>
        <v>5.5075280898876402</v>
      </c>
      <c r="Y6366" s="14"/>
    </row>
    <row r="6367" spans="1:25" x14ac:dyDescent="0.25">
      <c r="A6367" s="14">
        <f t="shared" si="99"/>
        <v>6364</v>
      </c>
      <c r="B6367" s="1">
        <v>44411</v>
      </c>
      <c r="C6367" s="18">
        <f>+YEAR(datos_arg[[#This Row],[Fecha]])</f>
        <v>2021</v>
      </c>
      <c r="D6367" s="18">
        <f>+MONTH(datos_arg[[#This Row],[Fecha]])</f>
        <v>8</v>
      </c>
      <c r="E6367" s="14" t="s">
        <v>617</v>
      </c>
      <c r="F6367" s="14" t="s">
        <v>8101</v>
      </c>
      <c r="G6367" s="14"/>
      <c r="H6367" s="14" t="s">
        <v>8103</v>
      </c>
      <c r="I6367" s="14" t="s">
        <v>8105</v>
      </c>
      <c r="J6367" s="14" t="s">
        <v>472</v>
      </c>
      <c r="K6367" s="14" t="s">
        <v>421</v>
      </c>
      <c r="L6367" s="14" t="s">
        <v>421</v>
      </c>
      <c r="M6367" s="14" t="s">
        <v>720</v>
      </c>
      <c r="N6367" s="14" t="s">
        <v>226</v>
      </c>
      <c r="O6367" s="14" t="s">
        <v>7881</v>
      </c>
      <c r="P6367" s="14" t="s">
        <v>7891</v>
      </c>
      <c r="Q6367" s="14">
        <v>6</v>
      </c>
      <c r="R6367" s="14" t="s">
        <v>8101</v>
      </c>
      <c r="S6367" s="14" t="s">
        <v>439</v>
      </c>
      <c r="T6367" s="35">
        <v>4202.13</v>
      </c>
      <c r="U6367" s="14" t="s">
        <v>4</v>
      </c>
      <c r="V6367" s="14">
        <v>178</v>
      </c>
      <c r="W6367" s="16">
        <f>+IF(datos_arg[[#This Row],[Moneda]]="ARS",datos_arg[[#This Row],[Monto]],datos_arg[[#This Row],[Monto]]*datos_arg[[#This Row],[TC]])</f>
        <v>4202.13</v>
      </c>
      <c r="X6367" s="16">
        <f>IFERROR(IF(datos_arg[[#This Row],[Moneda]]="USD",datos_arg[[#This Row],[Monto]],datos_arg[[#This Row],[Monto]]/datos_arg[[#This Row],[TC]]),0)</f>
        <v>23.607471910112359</v>
      </c>
      <c r="Y6367" s="14"/>
    </row>
    <row r="6368" spans="1:25" x14ac:dyDescent="0.25">
      <c r="A6368" s="14">
        <f t="shared" si="99"/>
        <v>6365</v>
      </c>
      <c r="B6368" s="1">
        <v>44411</v>
      </c>
      <c r="C6368" s="18">
        <f>+YEAR(datos_arg[[#This Row],[Fecha]])</f>
        <v>2021</v>
      </c>
      <c r="D6368" s="18">
        <f>+MONTH(datos_arg[[#This Row],[Fecha]])</f>
        <v>8</v>
      </c>
      <c r="E6368" s="14" t="s">
        <v>617</v>
      </c>
      <c r="F6368" s="14" t="s">
        <v>8101</v>
      </c>
      <c r="G6368" s="14"/>
      <c r="H6368" s="14" t="s">
        <v>8103</v>
      </c>
      <c r="I6368" s="14" t="s">
        <v>8105</v>
      </c>
      <c r="J6368" s="14" t="s">
        <v>472</v>
      </c>
      <c r="K6368" s="14" t="s">
        <v>421</v>
      </c>
      <c r="L6368" s="14" t="s">
        <v>426</v>
      </c>
      <c r="M6368" s="14" t="s">
        <v>1716</v>
      </c>
      <c r="N6368" s="14" t="s">
        <v>226</v>
      </c>
      <c r="O6368" s="14" t="s">
        <v>7882</v>
      </c>
      <c r="P6368" s="14" t="s">
        <v>7891</v>
      </c>
      <c r="Q6368" s="14">
        <v>5</v>
      </c>
      <c r="R6368" s="14" t="s">
        <v>8101</v>
      </c>
      <c r="S6368" s="14" t="s">
        <v>439</v>
      </c>
      <c r="T6368" s="35">
        <v>5978.26</v>
      </c>
      <c r="U6368" s="14" t="s">
        <v>4</v>
      </c>
      <c r="V6368" s="14">
        <v>178</v>
      </c>
      <c r="W6368" s="16">
        <f>+IF(datos_arg[[#This Row],[Moneda]]="ARS",datos_arg[[#This Row],[Monto]],datos_arg[[#This Row],[Monto]]*datos_arg[[#This Row],[TC]])</f>
        <v>5978.26</v>
      </c>
      <c r="X6368" s="16">
        <f>IFERROR(IF(datos_arg[[#This Row],[Moneda]]="USD",datos_arg[[#This Row],[Monto]],datos_arg[[#This Row],[Monto]]/datos_arg[[#This Row],[TC]]),0)</f>
        <v>33.585730337078651</v>
      </c>
      <c r="Y6368" s="14"/>
    </row>
    <row r="6369" spans="1:27" x14ac:dyDescent="0.25">
      <c r="A6369" s="14">
        <f t="shared" si="99"/>
        <v>6366</v>
      </c>
      <c r="B6369" s="1">
        <v>44411</v>
      </c>
      <c r="C6369" s="18">
        <f>+YEAR(datos_arg[[#This Row],[Fecha]])</f>
        <v>2021</v>
      </c>
      <c r="D6369" s="18">
        <f>+MONTH(datos_arg[[#This Row],[Fecha]])</f>
        <v>8</v>
      </c>
      <c r="E6369" s="14" t="s">
        <v>617</v>
      </c>
      <c r="F6369" s="14" t="s">
        <v>8101</v>
      </c>
      <c r="G6369" s="14"/>
      <c r="H6369" s="14" t="s">
        <v>8103</v>
      </c>
      <c r="I6369" s="14" t="s">
        <v>8105</v>
      </c>
      <c r="J6369" s="14" t="s">
        <v>472</v>
      </c>
      <c r="K6369" s="14" t="s">
        <v>421</v>
      </c>
      <c r="L6369" s="14" t="s">
        <v>421</v>
      </c>
      <c r="M6369" s="14" t="s">
        <v>720</v>
      </c>
      <c r="N6369" s="14" t="s">
        <v>226</v>
      </c>
      <c r="O6369" s="14" t="s">
        <v>7883</v>
      </c>
      <c r="P6369" s="14" t="s">
        <v>7891</v>
      </c>
      <c r="Q6369" s="14">
        <v>10</v>
      </c>
      <c r="R6369" s="14" t="s">
        <v>8101</v>
      </c>
      <c r="S6369" s="14" t="s">
        <v>439</v>
      </c>
      <c r="T6369" s="35">
        <v>9524.0499999999993</v>
      </c>
      <c r="U6369" s="14" t="s">
        <v>4</v>
      </c>
      <c r="V6369" s="14">
        <v>178</v>
      </c>
      <c r="W6369" s="16">
        <f>+IF(datos_arg[[#This Row],[Moneda]]="ARS",datos_arg[[#This Row],[Monto]],datos_arg[[#This Row],[Monto]]*datos_arg[[#This Row],[TC]])</f>
        <v>9524.0499999999993</v>
      </c>
      <c r="X6369" s="16">
        <f>IFERROR(IF(datos_arg[[#This Row],[Moneda]]="USD",datos_arg[[#This Row],[Monto]],datos_arg[[#This Row],[Monto]]/datos_arg[[#This Row],[TC]]),0)</f>
        <v>53.505898876404487</v>
      </c>
      <c r="Y6369" s="14"/>
    </row>
    <row r="6370" spans="1:27" x14ac:dyDescent="0.25">
      <c r="A6370" s="14">
        <f t="shared" si="99"/>
        <v>6367</v>
      </c>
      <c r="B6370" s="1">
        <v>44411</v>
      </c>
      <c r="C6370" s="18">
        <f>+YEAR(datos_arg[[#This Row],[Fecha]])</f>
        <v>2021</v>
      </c>
      <c r="D6370" s="18">
        <f>+MONTH(datos_arg[[#This Row],[Fecha]])</f>
        <v>8</v>
      </c>
      <c r="E6370" s="14" t="s">
        <v>617</v>
      </c>
      <c r="F6370" s="14" t="s">
        <v>8101</v>
      </c>
      <c r="G6370" s="14"/>
      <c r="H6370" s="14" t="s">
        <v>8103</v>
      </c>
      <c r="I6370" s="14" t="s">
        <v>8105</v>
      </c>
      <c r="J6370" s="14" t="s">
        <v>472</v>
      </c>
      <c r="K6370" s="14" t="s">
        <v>421</v>
      </c>
      <c r="L6370" s="14" t="s">
        <v>421</v>
      </c>
      <c r="M6370" s="14" t="s">
        <v>720</v>
      </c>
      <c r="N6370" s="14" t="s">
        <v>226</v>
      </c>
      <c r="O6370" s="14" t="s">
        <v>7884</v>
      </c>
      <c r="P6370" s="14" t="s">
        <v>7891</v>
      </c>
      <c r="Q6370" s="14">
        <v>2</v>
      </c>
      <c r="R6370" s="14" t="s">
        <v>8101</v>
      </c>
      <c r="S6370" s="14" t="s">
        <v>439</v>
      </c>
      <c r="T6370" s="35">
        <v>2594.79</v>
      </c>
      <c r="U6370" s="14" t="s">
        <v>4</v>
      </c>
      <c r="V6370" s="14">
        <v>178</v>
      </c>
      <c r="W6370" s="16">
        <f>+IF(datos_arg[[#This Row],[Moneda]]="ARS",datos_arg[[#This Row],[Monto]],datos_arg[[#This Row],[Monto]]*datos_arg[[#This Row],[TC]])</f>
        <v>2594.79</v>
      </c>
      <c r="X6370" s="16">
        <f>IFERROR(IF(datos_arg[[#This Row],[Moneda]]="USD",datos_arg[[#This Row],[Monto]],datos_arg[[#This Row],[Monto]]/datos_arg[[#This Row],[TC]]),0)</f>
        <v>14.57747191011236</v>
      </c>
      <c r="Y6370" s="14"/>
    </row>
    <row r="6371" spans="1:27" x14ac:dyDescent="0.25">
      <c r="A6371" s="14">
        <f t="shared" si="99"/>
        <v>6368</v>
      </c>
      <c r="B6371" s="1">
        <v>44411</v>
      </c>
      <c r="C6371" s="18">
        <f>+YEAR(datos_arg[[#This Row],[Fecha]])</f>
        <v>2021</v>
      </c>
      <c r="D6371" s="18">
        <f>+MONTH(datos_arg[[#This Row],[Fecha]])</f>
        <v>8</v>
      </c>
      <c r="E6371" s="14" t="s">
        <v>617</v>
      </c>
      <c r="F6371" s="14" t="s">
        <v>8101</v>
      </c>
      <c r="G6371" s="14"/>
      <c r="H6371" s="14" t="s">
        <v>8103</v>
      </c>
      <c r="I6371" s="14" t="s">
        <v>8105</v>
      </c>
      <c r="J6371" s="14" t="s">
        <v>472</v>
      </c>
      <c r="K6371" s="14" t="s">
        <v>421</v>
      </c>
      <c r="L6371" s="14" t="s">
        <v>426</v>
      </c>
      <c r="M6371" s="14" t="s">
        <v>1693</v>
      </c>
      <c r="N6371" s="14" t="s">
        <v>226</v>
      </c>
      <c r="O6371" s="14" t="s">
        <v>7885</v>
      </c>
      <c r="P6371" s="14" t="s">
        <v>7891</v>
      </c>
      <c r="Q6371" s="14">
        <v>5</v>
      </c>
      <c r="R6371" s="14" t="s">
        <v>8101</v>
      </c>
      <c r="S6371" s="14" t="s">
        <v>439</v>
      </c>
      <c r="T6371" s="35">
        <v>21244.46</v>
      </c>
      <c r="U6371" s="14" t="s">
        <v>4</v>
      </c>
      <c r="V6371" s="14">
        <v>178</v>
      </c>
      <c r="W6371" s="16">
        <f>+IF(datos_arg[[#This Row],[Moneda]]="ARS",datos_arg[[#This Row],[Monto]],datos_arg[[#This Row],[Monto]]*datos_arg[[#This Row],[TC]])</f>
        <v>21244.46</v>
      </c>
      <c r="X6371" s="16">
        <f>IFERROR(IF(datos_arg[[#This Row],[Moneda]]="USD",datos_arg[[#This Row],[Monto]],datos_arg[[#This Row],[Monto]]/datos_arg[[#This Row],[TC]]),0)</f>
        <v>119.35089887640449</v>
      </c>
      <c r="Y6371" s="14"/>
    </row>
    <row r="6372" spans="1:27" x14ac:dyDescent="0.25">
      <c r="A6372" s="14">
        <f t="shared" si="99"/>
        <v>6369</v>
      </c>
      <c r="B6372" s="1">
        <v>44411</v>
      </c>
      <c r="C6372" s="18">
        <f>+YEAR(datos_arg[[#This Row],[Fecha]])</f>
        <v>2021</v>
      </c>
      <c r="D6372" s="18">
        <f>+MONTH(datos_arg[[#This Row],[Fecha]])</f>
        <v>8</v>
      </c>
      <c r="E6372" s="14" t="s">
        <v>617</v>
      </c>
      <c r="F6372" s="14" t="s">
        <v>8101</v>
      </c>
      <c r="G6372" s="14"/>
      <c r="H6372" s="14" t="s">
        <v>8103</v>
      </c>
      <c r="I6372" s="14" t="s">
        <v>8105</v>
      </c>
      <c r="J6372" s="14" t="s">
        <v>472</v>
      </c>
      <c r="K6372" s="14" t="s">
        <v>421</v>
      </c>
      <c r="L6372" s="14" t="s">
        <v>426</v>
      </c>
      <c r="M6372" s="14" t="s">
        <v>1693</v>
      </c>
      <c r="N6372" s="14" t="s">
        <v>226</v>
      </c>
      <c r="O6372" s="14" t="s">
        <v>7886</v>
      </c>
      <c r="P6372" s="14" t="s">
        <v>7891</v>
      </c>
      <c r="Q6372" s="14">
        <v>5</v>
      </c>
      <c r="R6372" s="14" t="s">
        <v>8101</v>
      </c>
      <c r="S6372" s="14" t="s">
        <v>439</v>
      </c>
      <c r="T6372" s="35">
        <v>18893.64</v>
      </c>
      <c r="U6372" s="14" t="s">
        <v>4</v>
      </c>
      <c r="V6372" s="14">
        <v>178</v>
      </c>
      <c r="W6372" s="16">
        <f>+IF(datos_arg[[#This Row],[Moneda]]="ARS",datos_arg[[#This Row],[Monto]],datos_arg[[#This Row],[Monto]]*datos_arg[[#This Row],[TC]])</f>
        <v>18893.64</v>
      </c>
      <c r="X6372" s="16">
        <f>IFERROR(IF(datos_arg[[#This Row],[Moneda]]="USD",datos_arg[[#This Row],[Monto]],datos_arg[[#This Row],[Monto]]/datos_arg[[#This Row],[TC]]),0)</f>
        <v>106.14404494382022</v>
      </c>
      <c r="Y6372" s="14"/>
    </row>
    <row r="6373" spans="1:27" x14ac:dyDescent="0.25">
      <c r="A6373" s="14">
        <f t="shared" si="99"/>
        <v>6370</v>
      </c>
      <c r="B6373" s="1">
        <v>44411</v>
      </c>
      <c r="C6373" s="18">
        <f>+YEAR(datos_arg[[#This Row],[Fecha]])</f>
        <v>2021</v>
      </c>
      <c r="D6373" s="18">
        <f>+MONTH(datos_arg[[#This Row],[Fecha]])</f>
        <v>8</v>
      </c>
      <c r="E6373" s="14" t="s">
        <v>617</v>
      </c>
      <c r="F6373" s="14" t="s">
        <v>8101</v>
      </c>
      <c r="G6373" s="14"/>
      <c r="H6373" s="14" t="s">
        <v>8103</v>
      </c>
      <c r="I6373" s="14" t="s">
        <v>8105</v>
      </c>
      <c r="J6373" s="14" t="s">
        <v>472</v>
      </c>
      <c r="K6373" s="14" t="s">
        <v>421</v>
      </c>
      <c r="L6373" s="14" t="s">
        <v>421</v>
      </c>
      <c r="M6373" s="14" t="s">
        <v>578</v>
      </c>
      <c r="N6373" s="14" t="s">
        <v>226</v>
      </c>
      <c r="O6373" s="14" t="s">
        <v>7887</v>
      </c>
      <c r="P6373" s="14" t="s">
        <v>7891</v>
      </c>
      <c r="Q6373" s="14">
        <v>10</v>
      </c>
      <c r="R6373" s="14" t="s">
        <v>8101</v>
      </c>
      <c r="S6373" s="14" t="s">
        <v>439</v>
      </c>
      <c r="T6373" s="35">
        <v>12633.88</v>
      </c>
      <c r="U6373" s="14" t="s">
        <v>4</v>
      </c>
      <c r="V6373" s="14">
        <v>178</v>
      </c>
      <c r="W6373" s="16">
        <f>+IF(datos_arg[[#This Row],[Moneda]]="ARS",datos_arg[[#This Row],[Monto]],datos_arg[[#This Row],[Monto]]*datos_arg[[#This Row],[TC]])</f>
        <v>12633.88</v>
      </c>
      <c r="X6373" s="16">
        <f>IFERROR(IF(datos_arg[[#This Row],[Moneda]]="USD",datos_arg[[#This Row],[Monto]],datos_arg[[#This Row],[Monto]]/datos_arg[[#This Row],[TC]]),0)</f>
        <v>70.976853932584262</v>
      </c>
      <c r="Y6373" s="14"/>
    </row>
    <row r="6374" spans="1:27" x14ac:dyDescent="0.25">
      <c r="A6374" s="14">
        <f t="shared" si="99"/>
        <v>6371</v>
      </c>
      <c r="B6374" s="1">
        <v>44411</v>
      </c>
      <c r="C6374" s="18">
        <f>+YEAR(datos_arg[[#This Row],[Fecha]])</f>
        <v>2021</v>
      </c>
      <c r="D6374" s="18">
        <f>+MONTH(datos_arg[[#This Row],[Fecha]])</f>
        <v>8</v>
      </c>
      <c r="E6374" s="14" t="s">
        <v>617</v>
      </c>
      <c r="F6374" s="14" t="s">
        <v>8101</v>
      </c>
      <c r="G6374" s="14"/>
      <c r="H6374" s="14" t="s">
        <v>8103</v>
      </c>
      <c r="I6374" s="14" t="s">
        <v>8105</v>
      </c>
      <c r="J6374" s="14" t="s">
        <v>472</v>
      </c>
      <c r="K6374" s="14" t="s">
        <v>421</v>
      </c>
      <c r="L6374" s="14" t="s">
        <v>421</v>
      </c>
      <c r="M6374" s="14" t="s">
        <v>578</v>
      </c>
      <c r="N6374" s="14" t="s">
        <v>226</v>
      </c>
      <c r="O6374" s="14" t="s">
        <v>7888</v>
      </c>
      <c r="P6374" s="14" t="s">
        <v>7891</v>
      </c>
      <c r="Q6374" s="14">
        <v>5</v>
      </c>
      <c r="R6374" s="14" t="s">
        <v>8101</v>
      </c>
      <c r="S6374" s="14" t="s">
        <v>439</v>
      </c>
      <c r="T6374" s="35">
        <v>8190.08</v>
      </c>
      <c r="U6374" s="14" t="s">
        <v>4</v>
      </c>
      <c r="V6374" s="14">
        <v>178</v>
      </c>
      <c r="W6374" s="16">
        <f>+IF(datos_arg[[#This Row],[Moneda]]="ARS",datos_arg[[#This Row],[Monto]],datos_arg[[#This Row],[Monto]]*datos_arg[[#This Row],[TC]])</f>
        <v>8190.08</v>
      </c>
      <c r="X6374" s="16">
        <f>IFERROR(IF(datos_arg[[#This Row],[Moneda]]="USD",datos_arg[[#This Row],[Monto]],datos_arg[[#This Row],[Monto]]/datos_arg[[#This Row],[TC]]),0)</f>
        <v>46.011685393258425</v>
      </c>
      <c r="Y6374" s="14"/>
    </row>
    <row r="6375" spans="1:27" x14ac:dyDescent="0.25">
      <c r="A6375" s="14">
        <f t="shared" si="99"/>
        <v>6372</v>
      </c>
      <c r="B6375" s="1">
        <v>44411</v>
      </c>
      <c r="C6375" s="18">
        <f>+YEAR(datos_arg[[#This Row],[Fecha]])</f>
        <v>2021</v>
      </c>
      <c r="D6375" s="18">
        <f>+MONTH(datos_arg[[#This Row],[Fecha]])</f>
        <v>8</v>
      </c>
      <c r="E6375" s="14" t="s">
        <v>617</v>
      </c>
      <c r="F6375" s="14" t="s">
        <v>8101</v>
      </c>
      <c r="G6375" s="14"/>
      <c r="H6375" s="14" t="s">
        <v>8103</v>
      </c>
      <c r="I6375" s="14" t="s">
        <v>8105</v>
      </c>
      <c r="J6375" s="14" t="s">
        <v>472</v>
      </c>
      <c r="K6375" s="14" t="s">
        <v>421</v>
      </c>
      <c r="L6375" s="14" t="s">
        <v>426</v>
      </c>
      <c r="M6375" s="14" t="s">
        <v>1677</v>
      </c>
      <c r="N6375" s="14" t="s">
        <v>226</v>
      </c>
      <c r="O6375" s="14" t="s">
        <v>7889</v>
      </c>
      <c r="P6375" s="14" t="s">
        <v>7891</v>
      </c>
      <c r="Q6375" s="14">
        <v>10</v>
      </c>
      <c r="R6375" s="14" t="s">
        <v>8101</v>
      </c>
      <c r="S6375" s="14" t="s">
        <v>439</v>
      </c>
      <c r="T6375" s="35">
        <v>9533.39</v>
      </c>
      <c r="U6375" s="14" t="s">
        <v>4</v>
      </c>
      <c r="V6375" s="14">
        <v>178</v>
      </c>
      <c r="W6375" s="16">
        <f>+IF(datos_arg[[#This Row],[Moneda]]="ARS",datos_arg[[#This Row],[Monto]],datos_arg[[#This Row],[Monto]]*datos_arg[[#This Row],[TC]])</f>
        <v>9533.39</v>
      </c>
      <c r="X6375" s="16">
        <f>IFERROR(IF(datos_arg[[#This Row],[Moneda]]="USD",datos_arg[[#This Row],[Monto]],datos_arg[[#This Row],[Monto]]/datos_arg[[#This Row],[TC]]),0)</f>
        <v>53.558370786516853</v>
      </c>
      <c r="Y6375" s="14"/>
    </row>
    <row r="6376" spans="1:27" x14ac:dyDescent="0.25">
      <c r="A6376" s="14">
        <f t="shared" si="99"/>
        <v>6373</v>
      </c>
      <c r="B6376" s="1">
        <v>44411</v>
      </c>
      <c r="C6376" s="18">
        <f>+YEAR(datos_arg[[#This Row],[Fecha]])</f>
        <v>2021</v>
      </c>
      <c r="D6376" s="18">
        <f>+MONTH(datos_arg[[#This Row],[Fecha]])</f>
        <v>8</v>
      </c>
      <c r="E6376" s="14" t="s">
        <v>1015</v>
      </c>
      <c r="F6376" s="14" t="s">
        <v>403</v>
      </c>
      <c r="G6376" s="14" t="s">
        <v>5383</v>
      </c>
      <c r="H6376" s="14" t="s">
        <v>8103</v>
      </c>
      <c r="I6376" s="14" t="s">
        <v>8105</v>
      </c>
      <c r="J6376" s="14" t="s">
        <v>472</v>
      </c>
      <c r="K6376" s="14" t="s">
        <v>421</v>
      </c>
      <c r="L6376" s="14" t="s">
        <v>425</v>
      </c>
      <c r="M6376" s="14" t="s">
        <v>1683</v>
      </c>
      <c r="N6376" s="14" t="s">
        <v>226</v>
      </c>
      <c r="O6376" s="14" t="s">
        <v>7890</v>
      </c>
      <c r="P6376" s="14" t="s">
        <v>7891</v>
      </c>
      <c r="Q6376" s="14">
        <v>10</v>
      </c>
      <c r="R6376" s="14" t="s">
        <v>5383</v>
      </c>
      <c r="S6376" s="14" t="s">
        <v>439</v>
      </c>
      <c r="T6376" s="35">
        <v>9061.98</v>
      </c>
      <c r="U6376" s="14" t="s">
        <v>4</v>
      </c>
      <c r="V6376" s="14">
        <v>178</v>
      </c>
      <c r="W6376" s="16">
        <f>+IF(datos_arg[[#This Row],[Moneda]]="ARS",datos_arg[[#This Row],[Monto]],datos_arg[[#This Row],[Monto]]*datos_arg[[#This Row],[TC]])</f>
        <v>9061.98</v>
      </c>
      <c r="X6376" s="16">
        <f>IFERROR(IF(datos_arg[[#This Row],[Moneda]]="USD",datos_arg[[#This Row],[Monto]],datos_arg[[#This Row],[Monto]]/datos_arg[[#This Row],[TC]]),0)</f>
        <v>50.91</v>
      </c>
      <c r="Y6376" s="14"/>
    </row>
    <row r="6377" spans="1:27" x14ac:dyDescent="0.25">
      <c r="A6377" s="14">
        <f t="shared" si="99"/>
        <v>6374</v>
      </c>
      <c r="B6377" s="1">
        <v>44411</v>
      </c>
      <c r="C6377" s="18">
        <f>+YEAR(datos_arg[[#This Row],[Fecha]])</f>
        <v>2021</v>
      </c>
      <c r="D6377" s="18">
        <f>+MONTH(datos_arg[[#This Row],[Fecha]])</f>
        <v>8</v>
      </c>
      <c r="E6377" s="14" t="s">
        <v>5358</v>
      </c>
      <c r="F6377" s="14" t="s">
        <v>969</v>
      </c>
      <c r="G6377" s="14"/>
      <c r="H6377" s="14" t="s">
        <v>433</v>
      </c>
      <c r="I6377" s="14" t="s">
        <v>6718</v>
      </c>
      <c r="J6377" s="14" t="s">
        <v>425</v>
      </c>
      <c r="K6377" s="14" t="s">
        <v>420</v>
      </c>
      <c r="L6377" s="14" t="s">
        <v>425</v>
      </c>
      <c r="M6377" s="14" t="s">
        <v>7892</v>
      </c>
      <c r="N6377" s="14" t="s">
        <v>7893</v>
      </c>
      <c r="O6377" s="14" t="s">
        <v>7894</v>
      </c>
      <c r="P6377" s="14" t="s">
        <v>7897</v>
      </c>
      <c r="Q6377" s="14">
        <v>1</v>
      </c>
      <c r="R6377" s="14" t="s">
        <v>969</v>
      </c>
      <c r="S6377" s="14" t="s">
        <v>439</v>
      </c>
      <c r="T6377" s="35">
        <v>46900</v>
      </c>
      <c r="U6377" s="14" t="s">
        <v>4</v>
      </c>
      <c r="V6377" s="14">
        <v>178</v>
      </c>
      <c r="W6377" s="16">
        <f>+IF(datos_arg[[#This Row],[Moneda]]="ARS",datos_arg[[#This Row],[Monto]],datos_arg[[#This Row],[Monto]]*datos_arg[[#This Row],[TC]])</f>
        <v>46900</v>
      </c>
      <c r="X6377" s="16">
        <f>IFERROR(IF(datos_arg[[#This Row],[Moneda]]="USD",datos_arg[[#This Row],[Monto]],datos_arg[[#This Row],[Monto]]/datos_arg[[#This Row],[TC]]),0)</f>
        <v>263.4831460674157</v>
      </c>
      <c r="Y6377" s="14"/>
    </row>
    <row r="6378" spans="1:27" x14ac:dyDescent="0.25">
      <c r="A6378" s="14">
        <f t="shared" si="99"/>
        <v>6375</v>
      </c>
      <c r="B6378" s="1">
        <v>44411</v>
      </c>
      <c r="C6378" s="18">
        <f>+YEAR(datos_arg[[#This Row],[Fecha]])</f>
        <v>2021</v>
      </c>
      <c r="D6378" s="18">
        <f>+MONTH(datos_arg[[#This Row],[Fecha]])</f>
        <v>8</v>
      </c>
      <c r="E6378" s="14" t="s">
        <v>1015</v>
      </c>
      <c r="F6378" s="14" t="s">
        <v>403</v>
      </c>
      <c r="G6378" s="14" t="s">
        <v>5383</v>
      </c>
      <c r="H6378" s="14" t="s">
        <v>433</v>
      </c>
      <c r="I6378" s="14" t="s">
        <v>6718</v>
      </c>
      <c r="J6378" s="14" t="s">
        <v>425</v>
      </c>
      <c r="K6378" s="14" t="s">
        <v>420</v>
      </c>
      <c r="L6378" s="14" t="s">
        <v>425</v>
      </c>
      <c r="M6378" s="14" t="s">
        <v>7898</v>
      </c>
      <c r="N6378" s="14" t="s">
        <v>7893</v>
      </c>
      <c r="O6378" s="14" t="s">
        <v>7895</v>
      </c>
      <c r="P6378" s="14" t="s">
        <v>7897</v>
      </c>
      <c r="Q6378" s="14">
        <v>1</v>
      </c>
      <c r="R6378" s="14" t="s">
        <v>5383</v>
      </c>
      <c r="S6378" s="14" t="s">
        <v>439</v>
      </c>
      <c r="T6378" s="35">
        <v>1450</v>
      </c>
      <c r="U6378" s="14" t="s">
        <v>4</v>
      </c>
      <c r="V6378" s="14">
        <v>178</v>
      </c>
      <c r="W6378" s="16">
        <f>+IF(datos_arg[[#This Row],[Moneda]]="ARS",datos_arg[[#This Row],[Monto]],datos_arg[[#This Row],[Monto]]*datos_arg[[#This Row],[TC]])</f>
        <v>1450</v>
      </c>
      <c r="X6378" s="16">
        <f>IFERROR(IF(datos_arg[[#This Row],[Moneda]]="USD",datos_arg[[#This Row],[Monto]],datos_arg[[#This Row],[Monto]]/datos_arg[[#This Row],[TC]]),0)</f>
        <v>8.1460674157303377</v>
      </c>
      <c r="Y6378" s="14"/>
    </row>
    <row r="6379" spans="1:27" x14ac:dyDescent="0.25">
      <c r="A6379" s="14">
        <f t="shared" si="99"/>
        <v>6376</v>
      </c>
      <c r="B6379" s="1">
        <v>44411</v>
      </c>
      <c r="C6379" s="18">
        <f>+YEAR(datos_arg[[#This Row],[Fecha]])</f>
        <v>2021</v>
      </c>
      <c r="D6379" s="18">
        <f>+MONTH(datos_arg[[#This Row],[Fecha]])</f>
        <v>8</v>
      </c>
      <c r="E6379" s="14" t="s">
        <v>1015</v>
      </c>
      <c r="F6379" s="14" t="s">
        <v>403</v>
      </c>
      <c r="G6379" s="14" t="s">
        <v>5383</v>
      </c>
      <c r="H6379" s="14" t="s">
        <v>433</v>
      </c>
      <c r="I6379" s="14" t="s">
        <v>6718</v>
      </c>
      <c r="J6379" s="14" t="s">
        <v>425</v>
      </c>
      <c r="K6379" s="14" t="s">
        <v>420</v>
      </c>
      <c r="L6379" s="14" t="s">
        <v>425</v>
      </c>
      <c r="M6379" s="14" t="s">
        <v>7898</v>
      </c>
      <c r="N6379" s="14" t="s">
        <v>7893</v>
      </c>
      <c r="O6379" s="14" t="s">
        <v>7896</v>
      </c>
      <c r="P6379" s="14" t="s">
        <v>7897</v>
      </c>
      <c r="Q6379" s="14">
        <v>1</v>
      </c>
      <c r="R6379" s="14" t="s">
        <v>5383</v>
      </c>
      <c r="S6379" s="14" t="s">
        <v>439</v>
      </c>
      <c r="T6379" s="35">
        <v>1450</v>
      </c>
      <c r="U6379" s="14" t="s">
        <v>4</v>
      </c>
      <c r="V6379" s="14">
        <v>178</v>
      </c>
      <c r="W6379" s="16">
        <f>+IF(datos_arg[[#This Row],[Moneda]]="ARS",datos_arg[[#This Row],[Monto]],datos_arg[[#This Row],[Monto]]*datos_arg[[#This Row],[TC]])</f>
        <v>1450</v>
      </c>
      <c r="X6379" s="16">
        <f>IFERROR(IF(datos_arg[[#This Row],[Moneda]]="USD",datos_arg[[#This Row],[Monto]],datos_arg[[#This Row],[Monto]]/datos_arg[[#This Row],[TC]]),0)</f>
        <v>8.1460674157303377</v>
      </c>
      <c r="Y6379" s="14"/>
    </row>
    <row r="6380" spans="1:27" x14ac:dyDescent="0.25">
      <c r="A6380" s="14">
        <f t="shared" si="99"/>
        <v>6377</v>
      </c>
      <c r="B6380" s="1">
        <v>44411</v>
      </c>
      <c r="C6380" s="18">
        <f>+YEAR(datos_arg[[#This Row],[Fecha]])</f>
        <v>2021</v>
      </c>
      <c r="D6380" s="18">
        <f>+MONTH(datos_arg[[#This Row],[Fecha]])</f>
        <v>8</v>
      </c>
      <c r="E6380" s="14" t="s">
        <v>5358</v>
      </c>
      <c r="F6380" s="14" t="s">
        <v>85</v>
      </c>
      <c r="G6380" s="14"/>
      <c r="H6380" s="14" t="s">
        <v>6646</v>
      </c>
      <c r="I6380" s="14" t="s">
        <v>7132</v>
      </c>
      <c r="J6380" s="14" t="s">
        <v>425</v>
      </c>
      <c r="K6380" s="14" t="s">
        <v>420</v>
      </c>
      <c r="L6380" s="14" t="s">
        <v>425</v>
      </c>
      <c r="M6380" s="14" t="s">
        <v>934</v>
      </c>
      <c r="N6380" s="14" t="s">
        <v>100</v>
      </c>
      <c r="O6380" s="14" t="s">
        <v>7899</v>
      </c>
      <c r="P6380" s="14" t="s">
        <v>7903</v>
      </c>
      <c r="Q6380" s="14">
        <v>1</v>
      </c>
      <c r="R6380" s="14" t="s">
        <v>85</v>
      </c>
      <c r="S6380" s="14" t="s">
        <v>439</v>
      </c>
      <c r="T6380" s="35">
        <v>24125.83</v>
      </c>
      <c r="U6380" s="14" t="s">
        <v>4</v>
      </c>
      <c r="V6380" s="14">
        <v>178</v>
      </c>
      <c r="W6380" s="16">
        <f>+IF(datos_arg[[#This Row],[Moneda]]="ARS",datos_arg[[#This Row],[Monto]],datos_arg[[#This Row],[Monto]]*datos_arg[[#This Row],[TC]])</f>
        <v>24125.83</v>
      </c>
      <c r="X6380" s="16">
        <f>IFERROR(IF(datos_arg[[#This Row],[Moneda]]="USD",datos_arg[[#This Row],[Monto]],datos_arg[[#This Row],[Monto]]/datos_arg[[#This Row],[TC]]),0)</f>
        <v>135.53837078651685</v>
      </c>
      <c r="Y6380" s="14"/>
    </row>
    <row r="6381" spans="1:27" x14ac:dyDescent="0.25">
      <c r="A6381" s="14">
        <f t="shared" si="99"/>
        <v>6378</v>
      </c>
      <c r="B6381" s="1">
        <v>44411</v>
      </c>
      <c r="C6381" s="18">
        <f>+YEAR(datos_arg[[#This Row],[Fecha]])</f>
        <v>2021</v>
      </c>
      <c r="D6381" s="18">
        <f>+MONTH(datos_arg[[#This Row],[Fecha]])</f>
        <v>8</v>
      </c>
      <c r="E6381" s="14" t="s">
        <v>1015</v>
      </c>
      <c r="F6381" s="14" t="s">
        <v>403</v>
      </c>
      <c r="G6381" s="14" t="s">
        <v>5383</v>
      </c>
      <c r="H6381" s="14" t="s">
        <v>6646</v>
      </c>
      <c r="I6381" s="14" t="s">
        <v>7132</v>
      </c>
      <c r="J6381" s="14" t="s">
        <v>425</v>
      </c>
      <c r="K6381" s="14" t="s">
        <v>420</v>
      </c>
      <c r="L6381" s="14" t="s">
        <v>422</v>
      </c>
      <c r="M6381" s="14" t="s">
        <v>877</v>
      </c>
      <c r="N6381" s="14" t="s">
        <v>100</v>
      </c>
      <c r="O6381" s="14" t="s">
        <v>7900</v>
      </c>
      <c r="P6381" s="14" t="s">
        <v>7903</v>
      </c>
      <c r="Q6381" s="14">
        <v>1</v>
      </c>
      <c r="R6381" s="14" t="s">
        <v>5383</v>
      </c>
      <c r="S6381" s="14" t="s">
        <v>439</v>
      </c>
      <c r="T6381" s="35">
        <v>9084.41</v>
      </c>
      <c r="U6381" s="14" t="s">
        <v>4</v>
      </c>
      <c r="V6381" s="14">
        <v>178</v>
      </c>
      <c r="W6381" s="16">
        <f>+IF(datos_arg[[#This Row],[Moneda]]="ARS",datos_arg[[#This Row],[Monto]],datos_arg[[#This Row],[Monto]]*datos_arg[[#This Row],[TC]])</f>
        <v>9084.41</v>
      </c>
      <c r="X6381" s="16">
        <f>IFERROR(IF(datos_arg[[#This Row],[Moneda]]="USD",datos_arg[[#This Row],[Monto]],datos_arg[[#This Row],[Monto]]/datos_arg[[#This Row],[TC]]),0)</f>
        <v>51.036011235955058</v>
      </c>
      <c r="Y6381" s="14"/>
    </row>
    <row r="6382" spans="1:27" x14ac:dyDescent="0.25">
      <c r="A6382" s="14">
        <f t="shared" si="99"/>
        <v>6379</v>
      </c>
      <c r="B6382" s="1">
        <v>44411</v>
      </c>
      <c r="C6382" s="18">
        <f>+YEAR(datos_arg[[#This Row],[Fecha]])</f>
        <v>2021</v>
      </c>
      <c r="D6382" s="18">
        <f>+MONTH(datos_arg[[#This Row],[Fecha]])</f>
        <v>8</v>
      </c>
      <c r="E6382" s="14" t="s">
        <v>5358</v>
      </c>
      <c r="F6382" s="14" t="s">
        <v>85</v>
      </c>
      <c r="G6382" s="14"/>
      <c r="H6382" s="14" t="s">
        <v>6646</v>
      </c>
      <c r="I6382" s="14" t="s">
        <v>7132</v>
      </c>
      <c r="J6382" s="14" t="s">
        <v>425</v>
      </c>
      <c r="K6382" s="14" t="s">
        <v>420</v>
      </c>
      <c r="L6382" s="14" t="s">
        <v>425</v>
      </c>
      <c r="M6382" s="14" t="s">
        <v>4386</v>
      </c>
      <c r="N6382" s="14" t="s">
        <v>100</v>
      </c>
      <c r="O6382" s="14" t="s">
        <v>7901</v>
      </c>
      <c r="P6382" s="14" t="s">
        <v>7903</v>
      </c>
      <c r="Q6382" s="14">
        <v>1</v>
      </c>
      <c r="R6382" s="14" t="s">
        <v>85</v>
      </c>
      <c r="S6382" s="14" t="s">
        <v>439</v>
      </c>
      <c r="T6382" s="35">
        <v>29966.29</v>
      </c>
      <c r="U6382" s="14" t="s">
        <v>4</v>
      </c>
      <c r="V6382" s="14">
        <v>178</v>
      </c>
      <c r="W6382" s="16">
        <f>+IF(datos_arg[[#This Row],[Moneda]]="ARS",datos_arg[[#This Row],[Monto]],datos_arg[[#This Row],[Monto]]*datos_arg[[#This Row],[TC]])</f>
        <v>29966.29</v>
      </c>
      <c r="X6382" s="16">
        <f>IFERROR(IF(datos_arg[[#This Row],[Moneda]]="USD",datos_arg[[#This Row],[Monto]],datos_arg[[#This Row],[Monto]]/datos_arg[[#This Row],[TC]]),0)</f>
        <v>168.34994382022472</v>
      </c>
      <c r="Y6382" s="14"/>
      <c r="AA6382" s="38"/>
    </row>
    <row r="6383" spans="1:27" x14ac:dyDescent="0.25">
      <c r="A6383" s="14">
        <f t="shared" si="99"/>
        <v>6380</v>
      </c>
      <c r="B6383" s="1">
        <v>44411</v>
      </c>
      <c r="C6383" s="18">
        <f>+YEAR(datos_arg[[#This Row],[Fecha]])</f>
        <v>2021</v>
      </c>
      <c r="D6383" s="18">
        <f>+MONTH(datos_arg[[#This Row],[Fecha]])</f>
        <v>8</v>
      </c>
      <c r="E6383" s="14" t="s">
        <v>1015</v>
      </c>
      <c r="F6383" s="14" t="s">
        <v>403</v>
      </c>
      <c r="G6383" s="14" t="s">
        <v>5383</v>
      </c>
      <c r="H6383" s="14" t="s">
        <v>6649</v>
      </c>
      <c r="I6383" s="14" t="s">
        <v>7132</v>
      </c>
      <c r="J6383" s="14" t="s">
        <v>425</v>
      </c>
      <c r="K6383" s="14" t="s">
        <v>421</v>
      </c>
      <c r="L6383" s="14" t="s">
        <v>425</v>
      </c>
      <c r="M6383" s="14" t="s">
        <v>6779</v>
      </c>
      <c r="N6383" s="14" t="s">
        <v>100</v>
      </c>
      <c r="O6383" s="14" t="s">
        <v>7902</v>
      </c>
      <c r="P6383" s="14" t="s">
        <v>7903</v>
      </c>
      <c r="Q6383" s="14">
        <v>1</v>
      </c>
      <c r="R6383" s="14" t="s">
        <v>5383</v>
      </c>
      <c r="S6383" s="14" t="s">
        <v>439</v>
      </c>
      <c r="T6383" s="35">
        <v>638.76</v>
      </c>
      <c r="U6383" s="14" t="s">
        <v>4</v>
      </c>
      <c r="V6383" s="14">
        <v>178</v>
      </c>
      <c r="W6383" s="16">
        <f>+IF(datos_arg[[#This Row],[Moneda]]="ARS",datos_arg[[#This Row],[Monto]],datos_arg[[#This Row],[Monto]]*datos_arg[[#This Row],[TC]])</f>
        <v>638.76</v>
      </c>
      <c r="X6383" s="16">
        <f>IFERROR(IF(datos_arg[[#This Row],[Moneda]]="USD",datos_arg[[#This Row],[Monto]],datos_arg[[#This Row],[Monto]]/datos_arg[[#This Row],[TC]]),0)</f>
        <v>3.5885393258426967</v>
      </c>
      <c r="Y6383" s="14"/>
      <c r="AA6383" s="38"/>
    </row>
    <row r="6384" spans="1:27" x14ac:dyDescent="0.25">
      <c r="A6384" s="14">
        <f t="shared" si="99"/>
        <v>6381</v>
      </c>
      <c r="B6384" s="1">
        <v>44411</v>
      </c>
      <c r="C6384" s="18">
        <f>+YEAR(datos_arg[[#This Row],[Fecha]])</f>
        <v>2021</v>
      </c>
      <c r="D6384" s="18">
        <f>+MONTH(datos_arg[[#This Row],[Fecha]])</f>
        <v>8</v>
      </c>
      <c r="E6384" s="14" t="s">
        <v>617</v>
      </c>
      <c r="F6384" s="14" t="s">
        <v>6651</v>
      </c>
      <c r="G6384" s="14"/>
      <c r="H6384" s="14" t="s">
        <v>532</v>
      </c>
      <c r="I6384" s="14" t="s">
        <v>7132</v>
      </c>
      <c r="J6384" s="14" t="s">
        <v>425</v>
      </c>
      <c r="K6384" s="14" t="s">
        <v>421</v>
      </c>
      <c r="L6384" s="14" t="s">
        <v>425</v>
      </c>
      <c r="M6384" s="14" t="s">
        <v>540</v>
      </c>
      <c r="N6384" s="14" t="s">
        <v>100</v>
      </c>
      <c r="O6384" s="14" t="s">
        <v>7905</v>
      </c>
      <c r="P6384" s="14" t="s">
        <v>7908</v>
      </c>
      <c r="Q6384" s="14">
        <v>1</v>
      </c>
      <c r="R6384" s="14" t="s">
        <v>6651</v>
      </c>
      <c r="S6384" s="14" t="s">
        <v>439</v>
      </c>
      <c r="T6384" s="35">
        <v>3766.61</v>
      </c>
      <c r="U6384" s="14" t="s">
        <v>4</v>
      </c>
      <c r="V6384" s="14">
        <v>178</v>
      </c>
      <c r="W6384" s="16">
        <f>+IF(datos_arg[[#This Row],[Moneda]]="ARS",datos_arg[[#This Row],[Monto]],datos_arg[[#This Row],[Monto]]*datos_arg[[#This Row],[TC]])</f>
        <v>3766.61</v>
      </c>
      <c r="X6384" s="16">
        <f>IFERROR(IF(datos_arg[[#This Row],[Moneda]]="USD",datos_arg[[#This Row],[Monto]],datos_arg[[#This Row],[Monto]]/datos_arg[[#This Row],[TC]]),0)</f>
        <v>21.160730337078654</v>
      </c>
      <c r="Y6384" s="14"/>
      <c r="AA6384" s="38"/>
    </row>
    <row r="6385" spans="1:27" x14ac:dyDescent="0.25">
      <c r="A6385" s="14">
        <f t="shared" si="99"/>
        <v>6382</v>
      </c>
      <c r="B6385" s="1">
        <v>44411</v>
      </c>
      <c r="C6385" s="18">
        <f>+YEAR(datos_arg[[#This Row],[Fecha]])</f>
        <v>2021</v>
      </c>
      <c r="D6385" s="18">
        <f>+MONTH(datos_arg[[#This Row],[Fecha]])</f>
        <v>8</v>
      </c>
      <c r="E6385" s="14" t="s">
        <v>617</v>
      </c>
      <c r="F6385" s="14" t="s">
        <v>6651</v>
      </c>
      <c r="G6385" s="14"/>
      <c r="H6385" s="14" t="s">
        <v>532</v>
      </c>
      <c r="I6385" s="14" t="s">
        <v>7132</v>
      </c>
      <c r="J6385" s="14" t="s">
        <v>425</v>
      </c>
      <c r="K6385" s="14" t="s">
        <v>421</v>
      </c>
      <c r="L6385" s="14" t="s">
        <v>422</v>
      </c>
      <c r="M6385" s="14" t="s">
        <v>7904</v>
      </c>
      <c r="N6385" s="14" t="s">
        <v>100</v>
      </c>
      <c r="O6385" s="14" t="s">
        <v>7906</v>
      </c>
      <c r="P6385" s="14" t="s">
        <v>7908</v>
      </c>
      <c r="Q6385" s="14">
        <v>6</v>
      </c>
      <c r="R6385" s="14" t="s">
        <v>6651</v>
      </c>
      <c r="S6385" s="14" t="s">
        <v>439</v>
      </c>
      <c r="T6385" s="35">
        <v>1205.25</v>
      </c>
      <c r="U6385" s="14" t="s">
        <v>4</v>
      </c>
      <c r="V6385" s="14">
        <v>178</v>
      </c>
      <c r="W6385" s="16">
        <f>+IF(datos_arg[[#This Row],[Moneda]]="ARS",datos_arg[[#This Row],[Monto]],datos_arg[[#This Row],[Monto]]*datos_arg[[#This Row],[TC]])</f>
        <v>1205.25</v>
      </c>
      <c r="X6385" s="16">
        <f>IFERROR(IF(datos_arg[[#This Row],[Moneda]]="USD",datos_arg[[#This Row],[Monto]],datos_arg[[#This Row],[Monto]]/datos_arg[[#This Row],[TC]]),0)</f>
        <v>6.7710674157303368</v>
      </c>
      <c r="Y6385" s="14"/>
      <c r="AA6385" s="38"/>
    </row>
    <row r="6386" spans="1:27" x14ac:dyDescent="0.25">
      <c r="A6386" s="14">
        <f t="shared" si="99"/>
        <v>6383</v>
      </c>
      <c r="B6386" s="1">
        <v>44411</v>
      </c>
      <c r="C6386" s="18">
        <f>+YEAR(datos_arg[[#This Row],[Fecha]])</f>
        <v>2021</v>
      </c>
      <c r="D6386" s="18">
        <f>+MONTH(datos_arg[[#This Row],[Fecha]])</f>
        <v>8</v>
      </c>
      <c r="E6386" s="14" t="s">
        <v>5358</v>
      </c>
      <c r="F6386" s="14" t="s">
        <v>85</v>
      </c>
      <c r="G6386" s="14"/>
      <c r="H6386" s="14" t="s">
        <v>532</v>
      </c>
      <c r="I6386" s="14" t="s">
        <v>7132</v>
      </c>
      <c r="J6386" s="14" t="s">
        <v>425</v>
      </c>
      <c r="K6386" s="14" t="s">
        <v>421</v>
      </c>
      <c r="L6386" s="14" t="s">
        <v>425</v>
      </c>
      <c r="M6386" s="14" t="s">
        <v>3499</v>
      </c>
      <c r="N6386" s="14" t="s">
        <v>100</v>
      </c>
      <c r="O6386" s="14" t="s">
        <v>7907</v>
      </c>
      <c r="P6386" s="14" t="s">
        <v>7908</v>
      </c>
      <c r="Q6386" s="14">
        <v>1</v>
      </c>
      <c r="R6386" s="14" t="s">
        <v>85</v>
      </c>
      <c r="S6386" s="14" t="s">
        <v>439</v>
      </c>
      <c r="T6386" s="35">
        <v>9263.06</v>
      </c>
      <c r="U6386" s="14" t="s">
        <v>4</v>
      </c>
      <c r="V6386" s="14">
        <v>178</v>
      </c>
      <c r="W6386" s="16">
        <f>+IF(datos_arg[[#This Row],[Moneda]]="ARS",datos_arg[[#This Row],[Monto]],datos_arg[[#This Row],[Monto]]*datos_arg[[#This Row],[TC]])</f>
        <v>9263.06</v>
      </c>
      <c r="X6386" s="16">
        <f>IFERROR(IF(datos_arg[[#This Row],[Moneda]]="USD",datos_arg[[#This Row],[Monto]],datos_arg[[#This Row],[Monto]]/datos_arg[[#This Row],[TC]]),0)</f>
        <v>52.03966292134831</v>
      </c>
      <c r="Y6386" s="14"/>
      <c r="AA6386" s="38"/>
    </row>
    <row r="6387" spans="1:27" x14ac:dyDescent="0.25">
      <c r="A6387" s="14">
        <f t="shared" si="99"/>
        <v>6384</v>
      </c>
      <c r="B6387" s="1">
        <v>44411</v>
      </c>
      <c r="C6387" s="18">
        <f>+YEAR(datos_arg[[#This Row],[Fecha]])</f>
        <v>2021</v>
      </c>
      <c r="D6387" s="18">
        <f>+MONTH(datos_arg[[#This Row],[Fecha]])</f>
        <v>8</v>
      </c>
      <c r="E6387" s="14" t="s">
        <v>449</v>
      </c>
      <c r="F6387" s="14" t="s">
        <v>505</v>
      </c>
      <c r="G6387" s="14"/>
      <c r="H6387" s="14" t="s">
        <v>7132</v>
      </c>
      <c r="I6387" s="14" t="s">
        <v>7132</v>
      </c>
      <c r="J6387" s="14" t="s">
        <v>425</v>
      </c>
      <c r="K6387" s="14"/>
      <c r="L6387" s="14" t="s">
        <v>425</v>
      </c>
      <c r="M6387" s="14" t="s">
        <v>613</v>
      </c>
      <c r="N6387" s="14" t="s">
        <v>2273</v>
      </c>
      <c r="O6387" s="14" t="s">
        <v>3781</v>
      </c>
      <c r="P6387" s="14"/>
      <c r="Q6387" s="14"/>
      <c r="R6387" s="14" t="s">
        <v>505</v>
      </c>
      <c r="S6387" s="14" t="s">
        <v>613</v>
      </c>
      <c r="T6387" s="35">
        <v>14.67</v>
      </c>
      <c r="U6387" s="14" t="s">
        <v>4</v>
      </c>
      <c r="V6387" s="14">
        <v>178</v>
      </c>
      <c r="W6387" s="16">
        <f>+IF(datos_arg[[#This Row],[Moneda]]="ARS",datos_arg[[#This Row],[Monto]],datos_arg[[#This Row],[Monto]]*datos_arg[[#This Row],[TC]])</f>
        <v>14.67</v>
      </c>
      <c r="X6387" s="16">
        <f>IFERROR(IF(datos_arg[[#This Row],[Moneda]]="USD",datos_arg[[#This Row],[Monto]],datos_arg[[#This Row],[Monto]]/datos_arg[[#This Row],[TC]]),0)</f>
        <v>8.2415730337078649E-2</v>
      </c>
      <c r="Y6387" s="14"/>
      <c r="AA6387" s="38"/>
    </row>
    <row r="6388" spans="1:27" x14ac:dyDescent="0.25">
      <c r="A6388" s="14">
        <f t="shared" si="99"/>
        <v>6385</v>
      </c>
      <c r="B6388" s="1">
        <v>44411</v>
      </c>
      <c r="C6388" s="18">
        <f>+YEAR(datos_arg[[#This Row],[Fecha]])</f>
        <v>2021</v>
      </c>
      <c r="D6388" s="18">
        <f>+MONTH(datos_arg[[#This Row],[Fecha]])</f>
        <v>8</v>
      </c>
      <c r="E6388" s="14" t="s">
        <v>617</v>
      </c>
      <c r="F6388" s="14" t="s">
        <v>8101</v>
      </c>
      <c r="G6388" s="14"/>
      <c r="H6388" s="14" t="s">
        <v>8103</v>
      </c>
      <c r="I6388" s="14" t="s">
        <v>8105</v>
      </c>
      <c r="J6388" s="14" t="s">
        <v>733</v>
      </c>
      <c r="K6388" s="14" t="s">
        <v>422</v>
      </c>
      <c r="L6388" s="14" t="s">
        <v>422</v>
      </c>
      <c r="M6388" s="14" t="s">
        <v>578</v>
      </c>
      <c r="N6388" s="14" t="s">
        <v>1133</v>
      </c>
      <c r="O6388" s="14" t="s">
        <v>7909</v>
      </c>
      <c r="P6388" s="14" t="s">
        <v>7196</v>
      </c>
      <c r="Q6388" s="14">
        <v>0</v>
      </c>
      <c r="R6388" s="14" t="s">
        <v>8101</v>
      </c>
      <c r="S6388" s="14" t="s">
        <v>439</v>
      </c>
      <c r="T6388" s="35">
        <v>355.36</v>
      </c>
      <c r="U6388" s="14" t="s">
        <v>4</v>
      </c>
      <c r="V6388" s="14">
        <v>178</v>
      </c>
      <c r="W6388" s="16">
        <f>+IF(datos_arg[[#This Row],[Moneda]]="ARS",datos_arg[[#This Row],[Monto]],datos_arg[[#This Row],[Monto]]*datos_arg[[#This Row],[TC]])</f>
        <v>355.36</v>
      </c>
      <c r="X6388" s="16">
        <f>IFERROR(IF(datos_arg[[#This Row],[Moneda]]="USD",datos_arg[[#This Row],[Monto]],datos_arg[[#This Row],[Monto]]/datos_arg[[#This Row],[TC]]),0)</f>
        <v>1.9964044943820225</v>
      </c>
      <c r="Y6388" s="14"/>
      <c r="AA6388" s="38"/>
    </row>
    <row r="6389" spans="1:27" x14ac:dyDescent="0.25">
      <c r="A6389" s="14">
        <f t="shared" si="99"/>
        <v>6386</v>
      </c>
      <c r="B6389" s="1">
        <v>44411</v>
      </c>
      <c r="C6389" s="18">
        <f>+YEAR(datos_arg[[#This Row],[Fecha]])</f>
        <v>2021</v>
      </c>
      <c r="D6389" s="18">
        <f>+MONTH(datos_arg[[#This Row],[Fecha]])</f>
        <v>8</v>
      </c>
      <c r="E6389" s="14" t="s">
        <v>617</v>
      </c>
      <c r="F6389" s="14" t="s">
        <v>8101</v>
      </c>
      <c r="G6389" s="14"/>
      <c r="H6389" s="14" t="s">
        <v>8103</v>
      </c>
      <c r="I6389" s="14" t="s">
        <v>8105</v>
      </c>
      <c r="J6389" s="14" t="s">
        <v>733</v>
      </c>
      <c r="K6389" s="14" t="s">
        <v>422</v>
      </c>
      <c r="L6389" s="14" t="s">
        <v>422</v>
      </c>
      <c r="M6389" s="14" t="s">
        <v>578</v>
      </c>
      <c r="N6389" s="14" t="s">
        <v>1133</v>
      </c>
      <c r="O6389" s="14" t="s">
        <v>7910</v>
      </c>
      <c r="P6389" s="14" t="s">
        <v>7196</v>
      </c>
      <c r="Q6389" s="14">
        <v>0</v>
      </c>
      <c r="R6389" s="14" t="s">
        <v>8101</v>
      </c>
      <c r="S6389" s="14" t="s">
        <v>439</v>
      </c>
      <c r="T6389" s="35">
        <v>247.41</v>
      </c>
      <c r="U6389" s="14" t="s">
        <v>4</v>
      </c>
      <c r="V6389" s="14">
        <v>178</v>
      </c>
      <c r="W6389" s="16">
        <f>+IF(datos_arg[[#This Row],[Moneda]]="ARS",datos_arg[[#This Row],[Monto]],datos_arg[[#This Row],[Monto]]*datos_arg[[#This Row],[TC]])</f>
        <v>247.41</v>
      </c>
      <c r="X6389" s="16">
        <f>IFERROR(IF(datos_arg[[#This Row],[Moneda]]="USD",datos_arg[[#This Row],[Monto]],datos_arg[[#This Row],[Monto]]/datos_arg[[#This Row],[TC]]),0)</f>
        <v>1.3899438202247192</v>
      </c>
      <c r="Y6389" s="14"/>
      <c r="AA6389" s="38"/>
    </row>
    <row r="6390" spans="1:27" x14ac:dyDescent="0.25">
      <c r="A6390" s="14">
        <f t="shared" si="99"/>
        <v>6387</v>
      </c>
      <c r="B6390" s="1">
        <v>44411</v>
      </c>
      <c r="C6390" s="18">
        <f>+YEAR(datos_arg[[#This Row],[Fecha]])</f>
        <v>2021</v>
      </c>
      <c r="D6390" s="18">
        <f>+MONTH(datos_arg[[#This Row],[Fecha]])</f>
        <v>8</v>
      </c>
      <c r="E6390" s="14" t="s">
        <v>617</v>
      </c>
      <c r="F6390" s="14" t="s">
        <v>8101</v>
      </c>
      <c r="G6390" s="14"/>
      <c r="H6390" s="14" t="s">
        <v>8103</v>
      </c>
      <c r="I6390" s="14" t="s">
        <v>8105</v>
      </c>
      <c r="J6390" s="14" t="s">
        <v>733</v>
      </c>
      <c r="K6390" s="14" t="s">
        <v>422</v>
      </c>
      <c r="L6390" s="14" t="s">
        <v>422</v>
      </c>
      <c r="M6390" s="14" t="s">
        <v>578</v>
      </c>
      <c r="N6390" s="14" t="s">
        <v>1133</v>
      </c>
      <c r="O6390" s="14" t="s">
        <v>7911</v>
      </c>
      <c r="P6390" s="14" t="s">
        <v>7196</v>
      </c>
      <c r="Q6390" s="14">
        <v>0</v>
      </c>
      <c r="R6390" s="14" t="s">
        <v>8101</v>
      </c>
      <c r="S6390" s="14" t="s">
        <v>439</v>
      </c>
      <c r="T6390" s="35">
        <v>497.1</v>
      </c>
      <c r="U6390" s="14" t="s">
        <v>4</v>
      </c>
      <c r="V6390" s="14">
        <v>178</v>
      </c>
      <c r="W6390" s="16">
        <f>+IF(datos_arg[[#This Row],[Moneda]]="ARS",datos_arg[[#This Row],[Monto]],datos_arg[[#This Row],[Monto]]*datos_arg[[#This Row],[TC]])</f>
        <v>497.1</v>
      </c>
      <c r="X6390" s="16">
        <f>IFERROR(IF(datos_arg[[#This Row],[Moneda]]="USD",datos_arg[[#This Row],[Monto]],datos_arg[[#This Row],[Monto]]/datos_arg[[#This Row],[TC]]),0)</f>
        <v>2.7926966292134834</v>
      </c>
      <c r="Y6390" s="14"/>
      <c r="AA6390" s="38"/>
    </row>
    <row r="6391" spans="1:27" x14ac:dyDescent="0.25">
      <c r="A6391" s="14">
        <f t="shared" si="99"/>
        <v>6388</v>
      </c>
      <c r="B6391" s="1">
        <v>44411</v>
      </c>
      <c r="C6391" s="18">
        <f>+YEAR(datos_arg[[#This Row],[Fecha]])</f>
        <v>2021</v>
      </c>
      <c r="D6391" s="18">
        <f>+MONTH(datos_arg[[#This Row],[Fecha]])</f>
        <v>8</v>
      </c>
      <c r="E6391" s="14" t="s">
        <v>617</v>
      </c>
      <c r="F6391" s="14" t="s">
        <v>8101</v>
      </c>
      <c r="G6391" s="14"/>
      <c r="H6391" s="14" t="s">
        <v>8103</v>
      </c>
      <c r="I6391" s="14" t="s">
        <v>8105</v>
      </c>
      <c r="J6391" s="14" t="s">
        <v>733</v>
      </c>
      <c r="K6391" s="14" t="s">
        <v>422</v>
      </c>
      <c r="L6391" s="14" t="s">
        <v>422</v>
      </c>
      <c r="M6391" s="14" t="s">
        <v>578</v>
      </c>
      <c r="N6391" s="14" t="s">
        <v>1133</v>
      </c>
      <c r="O6391" s="14" t="s">
        <v>7912</v>
      </c>
      <c r="P6391" s="14" t="s">
        <v>7196</v>
      </c>
      <c r="Q6391" s="14">
        <v>0</v>
      </c>
      <c r="R6391" s="14" t="s">
        <v>8101</v>
      </c>
      <c r="S6391" s="14" t="s">
        <v>439</v>
      </c>
      <c r="T6391" s="35">
        <v>2586.0500000000002</v>
      </c>
      <c r="U6391" s="14" t="s">
        <v>4</v>
      </c>
      <c r="V6391" s="14">
        <v>178</v>
      </c>
      <c r="W6391" s="16">
        <f>+IF(datos_arg[[#This Row],[Moneda]]="ARS",datos_arg[[#This Row],[Monto]],datos_arg[[#This Row],[Monto]]*datos_arg[[#This Row],[TC]])</f>
        <v>2586.0500000000002</v>
      </c>
      <c r="X6391" s="16">
        <f>IFERROR(IF(datos_arg[[#This Row],[Moneda]]="USD",datos_arg[[#This Row],[Monto]],datos_arg[[#This Row],[Monto]]/datos_arg[[#This Row],[TC]]),0)</f>
        <v>14.528370786516854</v>
      </c>
      <c r="Y6391" s="14"/>
      <c r="AA6391" s="38"/>
    </row>
    <row r="6392" spans="1:27" x14ac:dyDescent="0.25">
      <c r="A6392" s="14">
        <f t="shared" si="99"/>
        <v>6389</v>
      </c>
      <c r="B6392" s="1">
        <v>44411</v>
      </c>
      <c r="C6392" s="18">
        <f>+YEAR(datos_arg[[#This Row],[Fecha]])</f>
        <v>2021</v>
      </c>
      <c r="D6392" s="18">
        <f>+MONTH(datos_arg[[#This Row],[Fecha]])</f>
        <v>8</v>
      </c>
      <c r="E6392" s="14" t="s">
        <v>617</v>
      </c>
      <c r="F6392" s="14" t="s">
        <v>8101</v>
      </c>
      <c r="G6392" s="14"/>
      <c r="H6392" s="14" t="s">
        <v>8103</v>
      </c>
      <c r="I6392" s="14" t="s">
        <v>8105</v>
      </c>
      <c r="J6392" s="14" t="s">
        <v>733</v>
      </c>
      <c r="K6392" s="14" t="s">
        <v>422</v>
      </c>
      <c r="L6392" s="14" t="s">
        <v>422</v>
      </c>
      <c r="M6392" s="14" t="s">
        <v>578</v>
      </c>
      <c r="N6392" s="14" t="s">
        <v>1133</v>
      </c>
      <c r="O6392" s="14" t="s">
        <v>7913</v>
      </c>
      <c r="P6392" s="14" t="s">
        <v>7196</v>
      </c>
      <c r="Q6392" s="14">
        <v>0</v>
      </c>
      <c r="R6392" s="14" t="s">
        <v>8101</v>
      </c>
      <c r="S6392" s="14" t="s">
        <v>439</v>
      </c>
      <c r="T6392" s="35">
        <v>898.29</v>
      </c>
      <c r="U6392" s="14" t="s">
        <v>4</v>
      </c>
      <c r="V6392" s="14">
        <v>178</v>
      </c>
      <c r="W6392" s="16">
        <f>+IF(datos_arg[[#This Row],[Moneda]]="ARS",datos_arg[[#This Row],[Monto]],datos_arg[[#This Row],[Monto]]*datos_arg[[#This Row],[TC]])</f>
        <v>898.29</v>
      </c>
      <c r="X6392" s="16">
        <f>IFERROR(IF(datos_arg[[#This Row],[Moneda]]="USD",datos_arg[[#This Row],[Monto]],datos_arg[[#This Row],[Monto]]/datos_arg[[#This Row],[TC]]),0)</f>
        <v>5.0465730337078654</v>
      </c>
      <c r="Y6392" s="14"/>
      <c r="AA6392" s="38"/>
    </row>
    <row r="6393" spans="1:27" x14ac:dyDescent="0.25">
      <c r="A6393" s="14">
        <f t="shared" si="99"/>
        <v>6390</v>
      </c>
      <c r="B6393" s="1">
        <v>44411</v>
      </c>
      <c r="C6393" s="18">
        <f>+YEAR(datos_arg[[#This Row],[Fecha]])</f>
        <v>2021</v>
      </c>
      <c r="D6393" s="18">
        <f>+MONTH(datos_arg[[#This Row],[Fecha]])</f>
        <v>8</v>
      </c>
      <c r="E6393" s="14" t="s">
        <v>617</v>
      </c>
      <c r="F6393" s="14" t="s">
        <v>8101</v>
      </c>
      <c r="G6393" s="14"/>
      <c r="H6393" s="14" t="s">
        <v>8103</v>
      </c>
      <c r="I6393" s="14" t="s">
        <v>8105</v>
      </c>
      <c r="J6393" s="14" t="s">
        <v>733</v>
      </c>
      <c r="K6393" s="14" t="s">
        <v>422</v>
      </c>
      <c r="L6393" s="14" t="s">
        <v>422</v>
      </c>
      <c r="M6393" s="14" t="s">
        <v>578</v>
      </c>
      <c r="N6393" s="14" t="s">
        <v>1133</v>
      </c>
      <c r="O6393" s="14" t="s">
        <v>7914</v>
      </c>
      <c r="P6393" s="14" t="s">
        <v>7196</v>
      </c>
      <c r="Q6393" s="14">
        <v>0</v>
      </c>
      <c r="R6393" s="14" t="s">
        <v>8101</v>
      </c>
      <c r="S6393" s="14" t="s">
        <v>439</v>
      </c>
      <c r="T6393" s="35">
        <v>660.62</v>
      </c>
      <c r="U6393" s="14" t="s">
        <v>4</v>
      </c>
      <c r="V6393" s="14">
        <v>178</v>
      </c>
      <c r="W6393" s="16">
        <f>+IF(datos_arg[[#This Row],[Moneda]]="ARS",datos_arg[[#This Row],[Monto]],datos_arg[[#This Row],[Monto]]*datos_arg[[#This Row],[TC]])</f>
        <v>660.62</v>
      </c>
      <c r="X6393" s="16">
        <f>IFERROR(IF(datos_arg[[#This Row],[Moneda]]="USD",datos_arg[[#This Row],[Monto]],datos_arg[[#This Row],[Monto]]/datos_arg[[#This Row],[TC]]),0)</f>
        <v>3.7113483146067416</v>
      </c>
      <c r="Y6393" s="14"/>
      <c r="AA6393" s="38"/>
    </row>
    <row r="6394" spans="1:27" x14ac:dyDescent="0.25">
      <c r="A6394" s="14">
        <f t="shared" si="99"/>
        <v>6391</v>
      </c>
      <c r="B6394" s="1">
        <v>44411</v>
      </c>
      <c r="C6394" s="18">
        <f>+YEAR(datos_arg[[#This Row],[Fecha]])</f>
        <v>2021</v>
      </c>
      <c r="D6394" s="18">
        <f>+MONTH(datos_arg[[#This Row],[Fecha]])</f>
        <v>8</v>
      </c>
      <c r="E6394" s="14" t="s">
        <v>1015</v>
      </c>
      <c r="F6394" s="14" t="s">
        <v>403</v>
      </c>
      <c r="G6394" s="14" t="s">
        <v>5383</v>
      </c>
      <c r="H6394" s="14" t="s">
        <v>8103</v>
      </c>
      <c r="I6394" s="14" t="s">
        <v>8105</v>
      </c>
      <c r="J6394" s="14" t="s">
        <v>733</v>
      </c>
      <c r="K6394" s="14" t="s">
        <v>422</v>
      </c>
      <c r="L6394" s="14" t="s">
        <v>422</v>
      </c>
      <c r="M6394" s="14" t="s">
        <v>2841</v>
      </c>
      <c r="N6394" s="14" t="s">
        <v>1133</v>
      </c>
      <c r="O6394" s="14" t="s">
        <v>7915</v>
      </c>
      <c r="P6394" s="14" t="s">
        <v>7196</v>
      </c>
      <c r="Q6394" s="14">
        <v>0</v>
      </c>
      <c r="R6394" s="14" t="s">
        <v>5383</v>
      </c>
      <c r="S6394" s="14" t="s">
        <v>439</v>
      </c>
      <c r="T6394" s="35">
        <v>266.58999999999997</v>
      </c>
      <c r="U6394" s="14" t="s">
        <v>4</v>
      </c>
      <c r="V6394" s="14">
        <v>178</v>
      </c>
      <c r="W6394" s="16">
        <f>+IF(datos_arg[[#This Row],[Moneda]]="ARS",datos_arg[[#This Row],[Monto]],datos_arg[[#This Row],[Monto]]*datos_arg[[#This Row],[TC]])</f>
        <v>266.58999999999997</v>
      </c>
      <c r="X6394" s="16">
        <f>IFERROR(IF(datos_arg[[#This Row],[Moneda]]="USD",datos_arg[[#This Row],[Monto]],datos_arg[[#This Row],[Monto]]/datos_arg[[#This Row],[TC]]),0)</f>
        <v>1.497696629213483</v>
      </c>
      <c r="Y6394" s="14"/>
      <c r="AA6394" s="38"/>
    </row>
    <row r="6395" spans="1:27" x14ac:dyDescent="0.25">
      <c r="A6395" s="14">
        <f t="shared" si="99"/>
        <v>6392</v>
      </c>
      <c r="B6395" s="1">
        <v>44411</v>
      </c>
      <c r="C6395" s="18">
        <f>+YEAR(datos_arg[[#This Row],[Fecha]])</f>
        <v>2021</v>
      </c>
      <c r="D6395" s="18">
        <f>+MONTH(datos_arg[[#This Row],[Fecha]])</f>
        <v>8</v>
      </c>
      <c r="E6395" s="14" t="s">
        <v>617</v>
      </c>
      <c r="F6395" s="14" t="s">
        <v>8101</v>
      </c>
      <c r="G6395" s="14"/>
      <c r="H6395" s="14" t="s">
        <v>8103</v>
      </c>
      <c r="I6395" s="14" t="s">
        <v>8105</v>
      </c>
      <c r="J6395" s="14" t="s">
        <v>733</v>
      </c>
      <c r="K6395" s="14" t="s">
        <v>422</v>
      </c>
      <c r="L6395" s="14" t="s">
        <v>422</v>
      </c>
      <c r="M6395" s="14" t="s">
        <v>578</v>
      </c>
      <c r="N6395" s="14" t="s">
        <v>1133</v>
      </c>
      <c r="O6395" s="14" t="s">
        <v>7916</v>
      </c>
      <c r="P6395" s="14" t="s">
        <v>7196</v>
      </c>
      <c r="Q6395" s="14">
        <v>0</v>
      </c>
      <c r="R6395" s="14" t="s">
        <v>8101</v>
      </c>
      <c r="S6395" s="14" t="s">
        <v>439</v>
      </c>
      <c r="T6395" s="35">
        <v>641.42999999999995</v>
      </c>
      <c r="U6395" s="14" t="s">
        <v>4</v>
      </c>
      <c r="V6395" s="14">
        <v>178</v>
      </c>
      <c r="W6395" s="16">
        <f>+IF(datos_arg[[#This Row],[Moneda]]="ARS",datos_arg[[#This Row],[Monto]],datos_arg[[#This Row],[Monto]]*datos_arg[[#This Row],[TC]])</f>
        <v>641.42999999999995</v>
      </c>
      <c r="X6395" s="16">
        <f>IFERROR(IF(datos_arg[[#This Row],[Moneda]]="USD",datos_arg[[#This Row],[Monto]],datos_arg[[#This Row],[Monto]]/datos_arg[[#This Row],[TC]]),0)</f>
        <v>3.6035393258426964</v>
      </c>
      <c r="Y6395" s="14"/>
      <c r="AA6395" s="38"/>
    </row>
    <row r="6396" spans="1:27" x14ac:dyDescent="0.25">
      <c r="A6396" s="14">
        <f t="shared" si="99"/>
        <v>6393</v>
      </c>
      <c r="B6396" s="1">
        <v>44411</v>
      </c>
      <c r="C6396" s="18">
        <f>+YEAR(datos_arg[[#This Row],[Fecha]])</f>
        <v>2021</v>
      </c>
      <c r="D6396" s="18">
        <f>+MONTH(datos_arg[[#This Row],[Fecha]])</f>
        <v>8</v>
      </c>
      <c r="E6396" s="14" t="s">
        <v>617</v>
      </c>
      <c r="F6396" s="14" t="s">
        <v>8101</v>
      </c>
      <c r="G6396" s="14"/>
      <c r="H6396" s="14" t="s">
        <v>8103</v>
      </c>
      <c r="I6396" s="14" t="s">
        <v>8105</v>
      </c>
      <c r="J6396" s="14" t="s">
        <v>733</v>
      </c>
      <c r="K6396" s="14" t="s">
        <v>422</v>
      </c>
      <c r="L6396" s="14" t="s">
        <v>422</v>
      </c>
      <c r="M6396" s="14" t="s">
        <v>1244</v>
      </c>
      <c r="N6396" s="14" t="s">
        <v>1133</v>
      </c>
      <c r="O6396" s="14" t="s">
        <v>7917</v>
      </c>
      <c r="P6396" s="14" t="s">
        <v>7196</v>
      </c>
      <c r="Q6396" s="14">
        <v>0</v>
      </c>
      <c r="R6396" s="14" t="s">
        <v>8101</v>
      </c>
      <c r="S6396" s="14" t="s">
        <v>439</v>
      </c>
      <c r="T6396" s="35">
        <v>73.88</v>
      </c>
      <c r="U6396" s="14" t="s">
        <v>4</v>
      </c>
      <c r="V6396" s="14">
        <v>178</v>
      </c>
      <c r="W6396" s="16">
        <f>+IF(datos_arg[[#This Row],[Moneda]]="ARS",datos_arg[[#This Row],[Monto]],datos_arg[[#This Row],[Monto]]*datos_arg[[#This Row],[TC]])</f>
        <v>73.88</v>
      </c>
      <c r="X6396" s="16">
        <f>IFERROR(IF(datos_arg[[#This Row],[Moneda]]="USD",datos_arg[[#This Row],[Monto]],datos_arg[[#This Row],[Monto]]/datos_arg[[#This Row],[TC]]),0)</f>
        <v>0.41505617977528086</v>
      </c>
      <c r="Y6396" s="14"/>
    </row>
    <row r="6397" spans="1:27" x14ac:dyDescent="0.25">
      <c r="A6397" s="14">
        <f t="shared" si="99"/>
        <v>6394</v>
      </c>
      <c r="B6397" s="1">
        <v>44411</v>
      </c>
      <c r="C6397" s="18">
        <f>+YEAR(datos_arg[[#This Row],[Fecha]])</f>
        <v>2021</v>
      </c>
      <c r="D6397" s="18">
        <f>+MONTH(datos_arg[[#This Row],[Fecha]])</f>
        <v>8</v>
      </c>
      <c r="E6397" s="14" t="s">
        <v>617</v>
      </c>
      <c r="F6397" s="14" t="s">
        <v>8101</v>
      </c>
      <c r="G6397" s="14"/>
      <c r="H6397" s="14" t="s">
        <v>8103</v>
      </c>
      <c r="I6397" s="14" t="s">
        <v>8105</v>
      </c>
      <c r="J6397" s="14" t="s">
        <v>733</v>
      </c>
      <c r="K6397" s="14" t="s">
        <v>422</v>
      </c>
      <c r="L6397" s="14" t="s">
        <v>422</v>
      </c>
      <c r="M6397" s="14" t="s">
        <v>1123</v>
      </c>
      <c r="N6397" s="14" t="s">
        <v>1133</v>
      </c>
      <c r="O6397" s="14" t="s">
        <v>7918</v>
      </c>
      <c r="P6397" s="14" t="s">
        <v>7196</v>
      </c>
      <c r="Q6397" s="14">
        <v>0</v>
      </c>
      <c r="R6397" s="14" t="s">
        <v>8101</v>
      </c>
      <c r="S6397" s="14" t="s">
        <v>439</v>
      </c>
      <c r="T6397" s="35">
        <v>47.25</v>
      </c>
      <c r="U6397" s="14" t="s">
        <v>4</v>
      </c>
      <c r="V6397" s="14">
        <v>178</v>
      </c>
      <c r="W6397" s="16">
        <f>+IF(datos_arg[[#This Row],[Moneda]]="ARS",datos_arg[[#This Row],[Monto]],datos_arg[[#This Row],[Monto]]*datos_arg[[#This Row],[TC]])</f>
        <v>47.25</v>
      </c>
      <c r="X6397" s="16">
        <f>IFERROR(IF(datos_arg[[#This Row],[Moneda]]="USD",datos_arg[[#This Row],[Monto]],datos_arg[[#This Row],[Monto]]/datos_arg[[#This Row],[TC]]),0)</f>
        <v>0.2654494382022472</v>
      </c>
      <c r="Y6397" s="14"/>
    </row>
    <row r="6398" spans="1:27" x14ac:dyDescent="0.25">
      <c r="A6398" s="14">
        <f t="shared" si="99"/>
        <v>6395</v>
      </c>
      <c r="B6398" s="1">
        <v>44411</v>
      </c>
      <c r="C6398" s="18">
        <f>+YEAR(datos_arg[[#This Row],[Fecha]])</f>
        <v>2021</v>
      </c>
      <c r="D6398" s="18">
        <f>+MONTH(datos_arg[[#This Row],[Fecha]])</f>
        <v>8</v>
      </c>
      <c r="E6398" s="14" t="s">
        <v>617</v>
      </c>
      <c r="F6398" s="14" t="s">
        <v>8101</v>
      </c>
      <c r="G6398" s="14"/>
      <c r="H6398" s="14" t="s">
        <v>8103</v>
      </c>
      <c r="I6398" s="14" t="s">
        <v>8105</v>
      </c>
      <c r="J6398" s="14" t="s">
        <v>733</v>
      </c>
      <c r="K6398" s="14" t="s">
        <v>422</v>
      </c>
      <c r="L6398" s="14" t="s">
        <v>422</v>
      </c>
      <c r="M6398" s="14" t="s">
        <v>1244</v>
      </c>
      <c r="N6398" s="14" t="s">
        <v>1133</v>
      </c>
      <c r="O6398" s="14" t="s">
        <v>7919</v>
      </c>
      <c r="P6398" s="14" t="s">
        <v>7196</v>
      </c>
      <c r="Q6398" s="14">
        <v>0</v>
      </c>
      <c r="R6398" s="14" t="s">
        <v>8101</v>
      </c>
      <c r="S6398" s="14" t="s">
        <v>439</v>
      </c>
      <c r="T6398" s="35">
        <v>110.25</v>
      </c>
      <c r="U6398" s="14" t="s">
        <v>4</v>
      </c>
      <c r="V6398" s="14">
        <v>178</v>
      </c>
      <c r="W6398" s="16">
        <f>+IF(datos_arg[[#This Row],[Moneda]]="ARS",datos_arg[[#This Row],[Monto]],datos_arg[[#This Row],[Monto]]*datos_arg[[#This Row],[TC]])</f>
        <v>110.25</v>
      </c>
      <c r="X6398" s="16">
        <f>IFERROR(IF(datos_arg[[#This Row],[Moneda]]="USD",datos_arg[[#This Row],[Monto]],datos_arg[[#This Row],[Monto]]/datos_arg[[#This Row],[TC]]),0)</f>
        <v>0.6193820224719101</v>
      </c>
      <c r="Y6398" s="14"/>
    </row>
    <row r="6399" spans="1:27" x14ac:dyDescent="0.25">
      <c r="A6399" s="14">
        <f t="shared" si="99"/>
        <v>6396</v>
      </c>
      <c r="B6399" s="1">
        <v>44411</v>
      </c>
      <c r="C6399" s="18">
        <f>+YEAR(datos_arg[[#This Row],[Fecha]])</f>
        <v>2021</v>
      </c>
      <c r="D6399" s="18">
        <f>+MONTH(datos_arg[[#This Row],[Fecha]])</f>
        <v>8</v>
      </c>
      <c r="E6399" s="14" t="s">
        <v>617</v>
      </c>
      <c r="F6399" s="14" t="s">
        <v>8101</v>
      </c>
      <c r="G6399" s="14"/>
      <c r="H6399" s="14" t="s">
        <v>8103</v>
      </c>
      <c r="I6399" s="14" t="s">
        <v>8105</v>
      </c>
      <c r="J6399" s="14" t="s">
        <v>733</v>
      </c>
      <c r="K6399" s="14" t="s">
        <v>422</v>
      </c>
      <c r="L6399" s="14" t="s">
        <v>422</v>
      </c>
      <c r="M6399" s="14" t="s">
        <v>578</v>
      </c>
      <c r="N6399" s="14" t="s">
        <v>1133</v>
      </c>
      <c r="O6399" s="14" t="s">
        <v>7920</v>
      </c>
      <c r="P6399" s="14" t="s">
        <v>7196</v>
      </c>
      <c r="Q6399" s="14">
        <v>0</v>
      </c>
      <c r="R6399" s="14" t="s">
        <v>8101</v>
      </c>
      <c r="S6399" s="14" t="s">
        <v>439</v>
      </c>
      <c r="T6399" s="35">
        <v>421.22</v>
      </c>
      <c r="U6399" s="14" t="s">
        <v>4</v>
      </c>
      <c r="V6399" s="14">
        <v>178</v>
      </c>
      <c r="W6399" s="16">
        <f>+IF(datos_arg[[#This Row],[Moneda]]="ARS",datos_arg[[#This Row],[Monto]],datos_arg[[#This Row],[Monto]]*datos_arg[[#This Row],[TC]])</f>
        <v>421.22</v>
      </c>
      <c r="X6399" s="16">
        <f>IFERROR(IF(datos_arg[[#This Row],[Moneda]]="USD",datos_arg[[#This Row],[Monto]],datos_arg[[#This Row],[Monto]]/datos_arg[[#This Row],[TC]]),0)</f>
        <v>2.3664044943820226</v>
      </c>
      <c r="Y6399" s="14"/>
    </row>
    <row r="6400" spans="1:27" x14ac:dyDescent="0.25">
      <c r="A6400" s="14">
        <f t="shared" si="99"/>
        <v>6397</v>
      </c>
      <c r="B6400" s="1">
        <v>44411</v>
      </c>
      <c r="C6400" s="18">
        <f>+YEAR(datos_arg[[#This Row],[Fecha]])</f>
        <v>2021</v>
      </c>
      <c r="D6400" s="18">
        <f>+MONTH(datos_arg[[#This Row],[Fecha]])</f>
        <v>8</v>
      </c>
      <c r="E6400" s="14" t="s">
        <v>617</v>
      </c>
      <c r="F6400" s="14" t="s">
        <v>8101</v>
      </c>
      <c r="G6400" s="14"/>
      <c r="H6400" s="14" t="s">
        <v>8103</v>
      </c>
      <c r="I6400" s="14" t="s">
        <v>8105</v>
      </c>
      <c r="J6400" s="14" t="s">
        <v>422</v>
      </c>
      <c r="K6400" s="14" t="s">
        <v>422</v>
      </c>
      <c r="L6400" s="14" t="s">
        <v>422</v>
      </c>
      <c r="M6400" s="14" t="s">
        <v>578</v>
      </c>
      <c r="N6400" s="14" t="s">
        <v>1133</v>
      </c>
      <c r="O6400" s="14" t="s">
        <v>7921</v>
      </c>
      <c r="P6400" s="14" t="s">
        <v>7195</v>
      </c>
      <c r="Q6400" s="14">
        <v>0</v>
      </c>
      <c r="R6400" s="14" t="s">
        <v>8101</v>
      </c>
      <c r="S6400" s="14" t="s">
        <v>439</v>
      </c>
      <c r="T6400" s="35">
        <v>2630.72</v>
      </c>
      <c r="U6400" s="14" t="s">
        <v>4</v>
      </c>
      <c r="V6400" s="14">
        <v>178</v>
      </c>
      <c r="W6400" s="16">
        <f>+IF(datos_arg[[#This Row],[Moneda]]="ARS",datos_arg[[#This Row],[Monto]],datos_arg[[#This Row],[Monto]]*datos_arg[[#This Row],[TC]])</f>
        <v>2630.72</v>
      </c>
      <c r="X6400" s="16">
        <f>IFERROR(IF(datos_arg[[#This Row],[Moneda]]="USD",datos_arg[[#This Row],[Monto]],datos_arg[[#This Row],[Monto]]/datos_arg[[#This Row],[TC]]),0)</f>
        <v>14.779325842696629</v>
      </c>
      <c r="Y6400" s="14"/>
    </row>
    <row r="6401" spans="1:29" x14ac:dyDescent="0.25">
      <c r="A6401" s="14">
        <f t="shared" si="99"/>
        <v>6398</v>
      </c>
      <c r="B6401" s="1">
        <v>44411</v>
      </c>
      <c r="C6401" s="18">
        <f>+YEAR(datos_arg[[#This Row],[Fecha]])</f>
        <v>2021</v>
      </c>
      <c r="D6401" s="18">
        <f>+MONTH(datos_arg[[#This Row],[Fecha]])</f>
        <v>8</v>
      </c>
      <c r="E6401" s="14" t="s">
        <v>617</v>
      </c>
      <c r="F6401" s="14" t="s">
        <v>8101</v>
      </c>
      <c r="G6401" s="14"/>
      <c r="H6401" s="14" t="s">
        <v>8103</v>
      </c>
      <c r="I6401" s="14" t="s">
        <v>8105</v>
      </c>
      <c r="J6401" s="14" t="s">
        <v>422</v>
      </c>
      <c r="K6401" s="14" t="s">
        <v>422</v>
      </c>
      <c r="L6401" s="14" t="s">
        <v>422</v>
      </c>
      <c r="M6401" s="14" t="s">
        <v>578</v>
      </c>
      <c r="N6401" s="14" t="s">
        <v>47</v>
      </c>
      <c r="O6401" s="14" t="s">
        <v>7922</v>
      </c>
      <c r="P6401" s="14" t="s">
        <v>7136</v>
      </c>
      <c r="Q6401" s="14">
        <v>0</v>
      </c>
      <c r="R6401" s="14" t="s">
        <v>8101</v>
      </c>
      <c r="S6401" s="14" t="s">
        <v>439</v>
      </c>
      <c r="T6401" s="35">
        <v>563.83000000000004</v>
      </c>
      <c r="U6401" s="14" t="s">
        <v>4</v>
      </c>
      <c r="V6401" s="14">
        <v>178</v>
      </c>
      <c r="W6401" s="16">
        <f>+IF(datos_arg[[#This Row],[Moneda]]="ARS",datos_arg[[#This Row],[Monto]],datos_arg[[#This Row],[Monto]]*datos_arg[[#This Row],[TC]])</f>
        <v>563.83000000000004</v>
      </c>
      <c r="X6401" s="16">
        <f>IFERROR(IF(datos_arg[[#This Row],[Moneda]]="USD",datos_arg[[#This Row],[Monto]],datos_arg[[#This Row],[Monto]]/datos_arg[[#This Row],[TC]]),0)</f>
        <v>3.1675842696629215</v>
      </c>
      <c r="Y6401" s="14"/>
    </row>
    <row r="6402" spans="1:29" x14ac:dyDescent="0.25">
      <c r="A6402" s="14">
        <f t="shared" si="99"/>
        <v>6399</v>
      </c>
      <c r="B6402" s="1">
        <v>44411</v>
      </c>
      <c r="C6402" s="18">
        <f>+YEAR(datos_arg[[#This Row],[Fecha]])</f>
        <v>2021</v>
      </c>
      <c r="D6402" s="18">
        <f>+MONTH(datos_arg[[#This Row],[Fecha]])</f>
        <v>8</v>
      </c>
      <c r="E6402" s="14" t="s">
        <v>5358</v>
      </c>
      <c r="F6402" s="14" t="s">
        <v>969</v>
      </c>
      <c r="G6402" s="14"/>
      <c r="H6402" s="14" t="s">
        <v>7132</v>
      </c>
      <c r="I6402" s="14" t="s">
        <v>7132</v>
      </c>
      <c r="J6402" s="14" t="s">
        <v>425</v>
      </c>
      <c r="K6402" s="14"/>
      <c r="L6402" s="14" t="s">
        <v>425</v>
      </c>
      <c r="M6402" s="14" t="s">
        <v>2266</v>
      </c>
      <c r="N6402" s="14" t="s">
        <v>100</v>
      </c>
      <c r="O6402" s="14" t="s">
        <v>7923</v>
      </c>
      <c r="P6402" s="14" t="s">
        <v>7924</v>
      </c>
      <c r="Q6402" s="14">
        <v>1</v>
      </c>
      <c r="R6402" s="14" t="s">
        <v>969</v>
      </c>
      <c r="S6402" s="14" t="s">
        <v>439</v>
      </c>
      <c r="T6402" s="35">
        <v>88450</v>
      </c>
      <c r="U6402" s="14" t="s">
        <v>4</v>
      </c>
      <c r="V6402" s="14">
        <v>178</v>
      </c>
      <c r="W6402" s="16">
        <f>+IF(datos_arg[[#This Row],[Moneda]]="ARS",datos_arg[[#This Row],[Monto]],datos_arg[[#This Row],[Monto]]*datos_arg[[#This Row],[TC]])</f>
        <v>88450</v>
      </c>
      <c r="X6402" s="16">
        <f>IFERROR(IF(datos_arg[[#This Row],[Moneda]]="USD",datos_arg[[#This Row],[Monto]],datos_arg[[#This Row],[Monto]]/datos_arg[[#This Row],[TC]]),0)</f>
        <v>496.91011235955057</v>
      </c>
      <c r="Y6402" s="14"/>
    </row>
    <row r="6403" spans="1:29" x14ac:dyDescent="0.25">
      <c r="A6403" s="14">
        <f t="shared" si="99"/>
        <v>6400</v>
      </c>
      <c r="B6403" s="1">
        <v>44411</v>
      </c>
      <c r="C6403" s="18">
        <f>+YEAR(datos_arg[[#This Row],[Fecha]])</f>
        <v>2021</v>
      </c>
      <c r="D6403" s="18">
        <f>+MONTH(datos_arg[[#This Row],[Fecha]])</f>
        <v>8</v>
      </c>
      <c r="E6403" s="14" t="s">
        <v>1015</v>
      </c>
      <c r="F6403" s="14" t="s">
        <v>403</v>
      </c>
      <c r="G6403" s="14" t="s">
        <v>970</v>
      </c>
      <c r="H6403" s="14" t="s">
        <v>7132</v>
      </c>
      <c r="I6403" s="14" t="s">
        <v>7132</v>
      </c>
      <c r="J6403" s="14" t="s">
        <v>425</v>
      </c>
      <c r="K6403" s="14"/>
      <c r="L6403" s="14" t="s">
        <v>425</v>
      </c>
      <c r="M6403" s="14" t="s">
        <v>493</v>
      </c>
      <c r="N6403" s="14" t="s">
        <v>26</v>
      </c>
      <c r="O6403" s="14" t="s">
        <v>3764</v>
      </c>
      <c r="P6403" s="14" t="s">
        <v>7925</v>
      </c>
      <c r="Q6403" s="14"/>
      <c r="R6403" s="14" t="s">
        <v>970</v>
      </c>
      <c r="S6403" s="14" t="s">
        <v>439</v>
      </c>
      <c r="T6403" s="35">
        <v>1083</v>
      </c>
      <c r="U6403" s="14" t="s">
        <v>4</v>
      </c>
      <c r="V6403" s="14">
        <v>178</v>
      </c>
      <c r="W6403" s="16">
        <f>+IF(datos_arg[[#This Row],[Moneda]]="ARS",datos_arg[[#This Row],[Monto]],datos_arg[[#This Row],[Monto]]*datos_arg[[#This Row],[TC]])</f>
        <v>1083</v>
      </c>
      <c r="X6403" s="16">
        <f>IFERROR(IF(datos_arg[[#This Row],[Moneda]]="USD",datos_arg[[#This Row],[Monto]],datos_arg[[#This Row],[Monto]]/datos_arg[[#This Row],[TC]]),0)</f>
        <v>6.084269662921348</v>
      </c>
      <c r="Y6403" s="14"/>
    </row>
    <row r="6404" spans="1:29" x14ac:dyDescent="0.25">
      <c r="A6404" s="14">
        <f t="shared" si="99"/>
        <v>6401</v>
      </c>
      <c r="B6404" s="1">
        <v>44411</v>
      </c>
      <c r="C6404" s="18">
        <f>+YEAR(datos_arg[[#This Row],[Fecha]])</f>
        <v>2021</v>
      </c>
      <c r="D6404" s="18">
        <f>+MONTH(datos_arg[[#This Row],[Fecha]])</f>
        <v>8</v>
      </c>
      <c r="E6404" s="14" t="s">
        <v>1015</v>
      </c>
      <c r="F6404" s="14" t="s">
        <v>430</v>
      </c>
      <c r="G6404" s="14"/>
      <c r="H6404" s="14" t="s">
        <v>7132</v>
      </c>
      <c r="I6404" s="14" t="s">
        <v>7132</v>
      </c>
      <c r="J6404" s="14" t="s">
        <v>425</v>
      </c>
      <c r="K6404" s="14"/>
      <c r="L6404" s="14" t="s">
        <v>425</v>
      </c>
      <c r="M6404" s="14" t="s">
        <v>60</v>
      </c>
      <c r="N6404" s="14" t="s">
        <v>26</v>
      </c>
      <c r="O6404" s="14" t="s">
        <v>2370</v>
      </c>
      <c r="P6404" s="14" t="s">
        <v>7925</v>
      </c>
      <c r="Q6404" s="14"/>
      <c r="R6404" s="14" t="s">
        <v>430</v>
      </c>
      <c r="S6404" s="14" t="s">
        <v>439</v>
      </c>
      <c r="T6404" s="35">
        <v>5416.85</v>
      </c>
      <c r="U6404" s="14" t="s">
        <v>4</v>
      </c>
      <c r="V6404" s="14">
        <v>178</v>
      </c>
      <c r="W6404" s="16">
        <f>+IF(datos_arg[[#This Row],[Moneda]]="ARS",datos_arg[[#This Row],[Monto]],datos_arg[[#This Row],[Monto]]*datos_arg[[#This Row],[TC]])</f>
        <v>5416.85</v>
      </c>
      <c r="X6404" s="16">
        <f>IFERROR(IF(datos_arg[[#This Row],[Moneda]]="USD",datos_arg[[#This Row],[Monto]],datos_arg[[#This Row],[Monto]]/datos_arg[[#This Row],[TC]]),0)</f>
        <v>30.431741573033708</v>
      </c>
      <c r="Y6404" s="14"/>
    </row>
    <row r="6405" spans="1:29" x14ac:dyDescent="0.25">
      <c r="A6405" s="14">
        <f t="shared" si="99"/>
        <v>6402</v>
      </c>
      <c r="B6405" s="1">
        <v>44411</v>
      </c>
      <c r="C6405" s="18">
        <f>+YEAR(datos_arg[[#This Row],[Fecha]])</f>
        <v>2021</v>
      </c>
      <c r="D6405" s="18">
        <f>+MONTH(datos_arg[[#This Row],[Fecha]])</f>
        <v>8</v>
      </c>
      <c r="E6405" s="14" t="s">
        <v>1015</v>
      </c>
      <c r="F6405" s="14" t="s">
        <v>430</v>
      </c>
      <c r="G6405" s="14"/>
      <c r="H6405" s="14" t="s">
        <v>7132</v>
      </c>
      <c r="I6405" s="14" t="s">
        <v>7132</v>
      </c>
      <c r="J6405" s="14" t="s">
        <v>425</v>
      </c>
      <c r="K6405" s="14"/>
      <c r="L6405" s="14" t="s">
        <v>425</v>
      </c>
      <c r="M6405" s="14" t="s">
        <v>361</v>
      </c>
      <c r="N6405" s="14" t="s">
        <v>361</v>
      </c>
      <c r="O6405" s="14" t="s">
        <v>2325</v>
      </c>
      <c r="P6405" s="14" t="s">
        <v>7925</v>
      </c>
      <c r="Q6405" s="14"/>
      <c r="R6405" s="14" t="s">
        <v>430</v>
      </c>
      <c r="S6405" s="14" t="s">
        <v>439</v>
      </c>
      <c r="T6405" s="35">
        <v>1050</v>
      </c>
      <c r="U6405" s="14" t="s">
        <v>4</v>
      </c>
      <c r="V6405" s="14">
        <v>178</v>
      </c>
      <c r="W6405" s="16">
        <f>+IF(datos_arg[[#This Row],[Moneda]]="ARS",datos_arg[[#This Row],[Monto]],datos_arg[[#This Row],[Monto]]*datos_arg[[#This Row],[TC]])</f>
        <v>1050</v>
      </c>
      <c r="X6405" s="16">
        <f>IFERROR(IF(datos_arg[[#This Row],[Moneda]]="USD",datos_arg[[#This Row],[Monto]],datos_arg[[#This Row],[Monto]]/datos_arg[[#This Row],[TC]]),0)</f>
        <v>5.8988764044943824</v>
      </c>
      <c r="Y6405" s="14"/>
      <c r="AA6405" s="38"/>
      <c r="AC6405" s="38"/>
    </row>
    <row r="6406" spans="1:29" x14ac:dyDescent="0.25">
      <c r="A6406" s="14">
        <f t="shared" ref="A6406:A6469" si="100">+A6405+1</f>
        <v>6403</v>
      </c>
      <c r="B6406" s="1">
        <v>44412</v>
      </c>
      <c r="C6406" s="18">
        <f>+YEAR(datos_arg[[#This Row],[Fecha]])</f>
        <v>2021</v>
      </c>
      <c r="D6406" s="18">
        <f>+MONTH(datos_arg[[#This Row],[Fecha]])</f>
        <v>8</v>
      </c>
      <c r="E6406" s="14" t="s">
        <v>408</v>
      </c>
      <c r="F6406" s="14" t="s">
        <v>69</v>
      </c>
      <c r="G6406" s="14"/>
      <c r="H6406" s="14" t="s">
        <v>7132</v>
      </c>
      <c r="I6406" s="14" t="s">
        <v>7132</v>
      </c>
      <c r="J6406" s="14" t="s">
        <v>425</v>
      </c>
      <c r="K6406" s="14"/>
      <c r="L6406" s="14" t="s">
        <v>425</v>
      </c>
      <c r="M6406" s="14" t="s">
        <v>2530</v>
      </c>
      <c r="N6406" s="14" t="s">
        <v>2530</v>
      </c>
      <c r="O6406" s="14" t="s">
        <v>7926</v>
      </c>
      <c r="P6406" s="14"/>
      <c r="Q6406" s="14"/>
      <c r="R6406" s="14" t="s">
        <v>439</v>
      </c>
      <c r="S6406" s="14" t="s">
        <v>440</v>
      </c>
      <c r="T6406" s="35">
        <v>2235</v>
      </c>
      <c r="U6406" s="14" t="s">
        <v>2</v>
      </c>
      <c r="V6406" s="14">
        <v>179</v>
      </c>
      <c r="W6406" s="16">
        <f>+IF(datos_arg[[#This Row],[Moneda]]="ARS",datos_arg[[#This Row],[Monto]],datos_arg[[#This Row],[Monto]]*datos_arg[[#This Row],[TC]])</f>
        <v>400065</v>
      </c>
      <c r="X6406" s="16">
        <f>IFERROR(IF(datos_arg[[#This Row],[Moneda]]="USD",datos_arg[[#This Row],[Monto]],datos_arg[[#This Row],[Monto]]/datos_arg[[#This Row],[TC]]),0)</f>
        <v>2235</v>
      </c>
      <c r="Y6406" s="14"/>
      <c r="AA6406" s="38"/>
      <c r="AC6406" s="38"/>
    </row>
    <row r="6407" spans="1:29" x14ac:dyDescent="0.25">
      <c r="A6407" s="14">
        <f t="shared" si="100"/>
        <v>6404</v>
      </c>
      <c r="B6407" s="1">
        <v>44412</v>
      </c>
      <c r="C6407" s="18">
        <f>+YEAR(datos_arg[[#This Row],[Fecha]])</f>
        <v>2021</v>
      </c>
      <c r="D6407" s="18">
        <f>+MONTH(datos_arg[[#This Row],[Fecha]])</f>
        <v>8</v>
      </c>
      <c r="E6407" s="14" t="s">
        <v>1016</v>
      </c>
      <c r="F6407" s="14" t="s">
        <v>404</v>
      </c>
      <c r="G6407" s="14"/>
      <c r="H6407" s="14" t="s">
        <v>4114</v>
      </c>
      <c r="I6407" s="14" t="s">
        <v>7132</v>
      </c>
      <c r="J6407" s="14" t="s">
        <v>425</v>
      </c>
      <c r="K6407" s="14"/>
      <c r="L6407" s="14" t="s">
        <v>425</v>
      </c>
      <c r="M6407" s="14" t="s">
        <v>129</v>
      </c>
      <c r="N6407" s="14" t="s">
        <v>129</v>
      </c>
      <c r="O6407" s="14" t="s">
        <v>2650</v>
      </c>
      <c r="P6407" s="14" t="s">
        <v>7801</v>
      </c>
      <c r="Q6407" s="14"/>
      <c r="R6407" s="14" t="s">
        <v>404</v>
      </c>
      <c r="S6407" s="14" t="s">
        <v>439</v>
      </c>
      <c r="T6407" s="35">
        <v>10614.52</v>
      </c>
      <c r="U6407" s="14" t="s">
        <v>4</v>
      </c>
      <c r="V6407" s="14">
        <v>179</v>
      </c>
      <c r="W6407" s="16">
        <f>+IF(datos_arg[[#This Row],[Moneda]]="ARS",datos_arg[[#This Row],[Monto]],datos_arg[[#This Row],[Monto]]*datos_arg[[#This Row],[TC]])</f>
        <v>10614.52</v>
      </c>
      <c r="X6407" s="16">
        <f>IFERROR(IF(datos_arg[[#This Row],[Moneda]]="USD",datos_arg[[#This Row],[Monto]],datos_arg[[#This Row],[Monto]]/datos_arg[[#This Row],[TC]]),0)</f>
        <v>59.298994413407826</v>
      </c>
      <c r="Y6407" s="14"/>
      <c r="AA6407" s="38"/>
      <c r="AC6407" s="38"/>
    </row>
    <row r="6408" spans="1:29" x14ac:dyDescent="0.25">
      <c r="A6408" s="14">
        <f t="shared" si="100"/>
        <v>6405</v>
      </c>
      <c r="B6408" s="1">
        <v>44412</v>
      </c>
      <c r="C6408" s="18">
        <f>+YEAR(datos_arg[[#This Row],[Fecha]])</f>
        <v>2021</v>
      </c>
      <c r="D6408" s="18">
        <f>+MONTH(datos_arg[[#This Row],[Fecha]])</f>
        <v>8</v>
      </c>
      <c r="E6408" s="14" t="s">
        <v>1016</v>
      </c>
      <c r="F6408" s="14" t="s">
        <v>404</v>
      </c>
      <c r="G6408" s="14"/>
      <c r="H6408" s="14" t="s">
        <v>433</v>
      </c>
      <c r="I6408" s="14" t="s">
        <v>6718</v>
      </c>
      <c r="J6408" s="14" t="s">
        <v>425</v>
      </c>
      <c r="K6408" s="14"/>
      <c r="L6408" s="14" t="s">
        <v>425</v>
      </c>
      <c r="M6408" s="14" t="s">
        <v>954</v>
      </c>
      <c r="N6408" s="14" t="s">
        <v>954</v>
      </c>
      <c r="O6408" s="14" t="s">
        <v>7927</v>
      </c>
      <c r="P6408" s="14" t="s">
        <v>7801</v>
      </c>
      <c r="Q6408" s="14"/>
      <c r="R6408" s="14" t="s">
        <v>404</v>
      </c>
      <c r="S6408" s="14" t="s">
        <v>439</v>
      </c>
      <c r="T6408" s="35">
        <v>2960.72</v>
      </c>
      <c r="U6408" s="14" t="s">
        <v>4</v>
      </c>
      <c r="V6408" s="14">
        <v>179</v>
      </c>
      <c r="W6408" s="16">
        <f>+IF(datos_arg[[#This Row],[Moneda]]="ARS",datos_arg[[#This Row],[Monto]],datos_arg[[#This Row],[Monto]]*datos_arg[[#This Row],[TC]])</f>
        <v>2960.72</v>
      </c>
      <c r="X6408" s="16">
        <f>IFERROR(IF(datos_arg[[#This Row],[Moneda]]="USD",datos_arg[[#This Row],[Monto]],datos_arg[[#This Row],[Monto]]/datos_arg[[#This Row],[TC]]),0)</f>
        <v>16.540335195530727</v>
      </c>
      <c r="Y6408" s="14"/>
      <c r="AA6408" s="38"/>
      <c r="AC6408" s="38"/>
    </row>
    <row r="6409" spans="1:29" x14ac:dyDescent="0.25">
      <c r="A6409" s="14">
        <f t="shared" si="100"/>
        <v>6406</v>
      </c>
      <c r="B6409" s="1">
        <v>44412</v>
      </c>
      <c r="C6409" s="18">
        <f>+YEAR(datos_arg[[#This Row],[Fecha]])</f>
        <v>2021</v>
      </c>
      <c r="D6409" s="18">
        <f>+MONTH(datos_arg[[#This Row],[Fecha]])</f>
        <v>8</v>
      </c>
      <c r="E6409" s="14" t="s">
        <v>1015</v>
      </c>
      <c r="F6409" s="14" t="s">
        <v>430</v>
      </c>
      <c r="G6409" s="14"/>
      <c r="H6409" s="14" t="s">
        <v>7132</v>
      </c>
      <c r="I6409" s="14" t="s">
        <v>7132</v>
      </c>
      <c r="J6409" s="14" t="s">
        <v>425</v>
      </c>
      <c r="K6409" s="14"/>
      <c r="L6409" s="14" t="s">
        <v>425</v>
      </c>
      <c r="M6409" s="14" t="s">
        <v>361</v>
      </c>
      <c r="N6409" s="14" t="s">
        <v>361</v>
      </c>
      <c r="O6409" s="14" t="s">
        <v>4897</v>
      </c>
      <c r="P6409" s="14"/>
      <c r="Q6409" s="14"/>
      <c r="R6409" s="14" t="s">
        <v>430</v>
      </c>
      <c r="S6409" s="14" t="s">
        <v>439</v>
      </c>
      <c r="T6409" s="35">
        <v>840</v>
      </c>
      <c r="U6409" s="14" t="s">
        <v>4</v>
      </c>
      <c r="V6409" s="14">
        <v>179</v>
      </c>
      <c r="W6409" s="16">
        <f>+IF(datos_arg[[#This Row],[Moneda]]="ARS",datos_arg[[#This Row],[Monto]],datos_arg[[#This Row],[Monto]]*datos_arg[[#This Row],[TC]])</f>
        <v>840</v>
      </c>
      <c r="X6409" s="16">
        <f>IFERROR(IF(datos_arg[[#This Row],[Moneda]]="USD",datos_arg[[#This Row],[Monto]],datos_arg[[#This Row],[Monto]]/datos_arg[[#This Row],[TC]]),0)</f>
        <v>4.6927374301675977</v>
      </c>
      <c r="Y6409" s="14"/>
      <c r="AA6409" s="38"/>
      <c r="AC6409" s="38"/>
    </row>
    <row r="6410" spans="1:29" x14ac:dyDescent="0.25">
      <c r="A6410" s="14">
        <f t="shared" si="100"/>
        <v>6407</v>
      </c>
      <c r="B6410" s="1">
        <v>44412</v>
      </c>
      <c r="C6410" s="18">
        <f>+YEAR(datos_arg[[#This Row],[Fecha]])</f>
        <v>2021</v>
      </c>
      <c r="D6410" s="18">
        <f>+MONTH(datos_arg[[#This Row],[Fecha]])</f>
        <v>8</v>
      </c>
      <c r="E6410" s="14" t="s">
        <v>1015</v>
      </c>
      <c r="F6410" s="14" t="s">
        <v>403</v>
      </c>
      <c r="G6410" s="14" t="s">
        <v>5383</v>
      </c>
      <c r="H6410" s="14" t="s">
        <v>6646</v>
      </c>
      <c r="I6410" s="14" t="s">
        <v>7132</v>
      </c>
      <c r="J6410" s="14" t="s">
        <v>425</v>
      </c>
      <c r="K6410" s="14"/>
      <c r="L6410" s="14" t="s">
        <v>425</v>
      </c>
      <c r="M6410" s="14" t="s">
        <v>773</v>
      </c>
      <c r="N6410" s="14" t="s">
        <v>1004</v>
      </c>
      <c r="O6410" s="14" t="s">
        <v>7928</v>
      </c>
      <c r="P6410" s="6" t="s">
        <v>7606</v>
      </c>
      <c r="Q6410" s="14">
        <v>6</v>
      </c>
      <c r="R6410" s="14" t="s">
        <v>5383</v>
      </c>
      <c r="S6410" s="14" t="s">
        <v>439</v>
      </c>
      <c r="T6410" s="35">
        <v>5160</v>
      </c>
      <c r="U6410" s="14" t="s">
        <v>4</v>
      </c>
      <c r="V6410" s="14">
        <v>179</v>
      </c>
      <c r="W6410" s="16">
        <f>+IF(datos_arg[[#This Row],[Moneda]]="ARS",datos_arg[[#This Row],[Monto]],datos_arg[[#This Row],[Monto]]*datos_arg[[#This Row],[TC]])</f>
        <v>5160</v>
      </c>
      <c r="X6410" s="16">
        <f>IFERROR(IF(datos_arg[[#This Row],[Moneda]]="USD",datos_arg[[#This Row],[Monto]],datos_arg[[#This Row],[Monto]]/datos_arg[[#This Row],[TC]]),0)</f>
        <v>28.826815642458101</v>
      </c>
      <c r="Y6410" s="14"/>
      <c r="AA6410" s="38"/>
      <c r="AC6410" s="38"/>
    </row>
    <row r="6411" spans="1:29" x14ac:dyDescent="0.25">
      <c r="A6411" s="14">
        <f t="shared" si="100"/>
        <v>6408</v>
      </c>
      <c r="B6411" s="1">
        <v>44412</v>
      </c>
      <c r="C6411" s="18">
        <f>+YEAR(datos_arg[[#This Row],[Fecha]])</f>
        <v>2021</v>
      </c>
      <c r="D6411" s="18">
        <f>+MONTH(datos_arg[[#This Row],[Fecha]])</f>
        <v>8</v>
      </c>
      <c r="E6411" s="14" t="s">
        <v>5358</v>
      </c>
      <c r="F6411" s="14" t="s">
        <v>4109</v>
      </c>
      <c r="G6411" s="14"/>
      <c r="H6411" s="14" t="s">
        <v>6646</v>
      </c>
      <c r="I6411" s="14" t="s">
        <v>7132</v>
      </c>
      <c r="J6411" s="14" t="s">
        <v>425</v>
      </c>
      <c r="K6411" s="14"/>
      <c r="L6411" s="14" t="s">
        <v>426</v>
      </c>
      <c r="M6411" s="14" t="s">
        <v>1921</v>
      </c>
      <c r="N6411" s="14" t="s">
        <v>100</v>
      </c>
      <c r="O6411" s="14" t="s">
        <v>7929</v>
      </c>
      <c r="P6411" s="14" t="s">
        <v>7862</v>
      </c>
      <c r="Q6411" s="14">
        <v>0</v>
      </c>
      <c r="R6411" s="14" t="s">
        <v>4109</v>
      </c>
      <c r="S6411" s="14" t="s">
        <v>439</v>
      </c>
      <c r="T6411" s="35">
        <v>453.9</v>
      </c>
      <c r="U6411" s="14" t="s">
        <v>4</v>
      </c>
      <c r="V6411" s="14">
        <v>179</v>
      </c>
      <c r="W6411" s="16">
        <f>+IF(datos_arg[[#This Row],[Moneda]]="ARS",datos_arg[[#This Row],[Monto]],datos_arg[[#This Row],[Monto]]*datos_arg[[#This Row],[TC]])</f>
        <v>453.9</v>
      </c>
      <c r="X6411" s="16">
        <f>IFERROR(IF(datos_arg[[#This Row],[Moneda]]="USD",datos_arg[[#This Row],[Monto]],datos_arg[[#This Row],[Monto]]/datos_arg[[#This Row],[TC]]),0)</f>
        <v>2.535754189944134</v>
      </c>
      <c r="Y6411" s="14"/>
      <c r="AA6411" s="38"/>
      <c r="AC6411" s="38"/>
    </row>
    <row r="6412" spans="1:29" x14ac:dyDescent="0.25">
      <c r="A6412" s="14">
        <f t="shared" si="100"/>
        <v>6409</v>
      </c>
      <c r="B6412" s="1">
        <v>44412</v>
      </c>
      <c r="C6412" s="18">
        <f>+YEAR(datos_arg[[#This Row],[Fecha]])</f>
        <v>2021</v>
      </c>
      <c r="D6412" s="18">
        <f>+MONTH(datos_arg[[#This Row],[Fecha]])</f>
        <v>8</v>
      </c>
      <c r="E6412" s="14" t="s">
        <v>5358</v>
      </c>
      <c r="F6412" s="14" t="s">
        <v>4109</v>
      </c>
      <c r="G6412" s="14"/>
      <c r="H6412" s="14" t="s">
        <v>6646</v>
      </c>
      <c r="I6412" s="14" t="s">
        <v>7132</v>
      </c>
      <c r="J6412" s="14" t="s">
        <v>425</v>
      </c>
      <c r="K6412" s="14"/>
      <c r="L6412" s="14" t="s">
        <v>426</v>
      </c>
      <c r="M6412" s="14" t="s">
        <v>1921</v>
      </c>
      <c r="N6412" s="14" t="s">
        <v>100</v>
      </c>
      <c r="O6412" s="14" t="s">
        <v>7930</v>
      </c>
      <c r="P6412" s="14" t="s">
        <v>7862</v>
      </c>
      <c r="Q6412" s="14">
        <v>0</v>
      </c>
      <c r="R6412" s="14" t="s">
        <v>4109</v>
      </c>
      <c r="S6412" s="14" t="s">
        <v>439</v>
      </c>
      <c r="T6412" s="35">
        <v>474.6</v>
      </c>
      <c r="U6412" s="14" t="s">
        <v>4</v>
      </c>
      <c r="V6412" s="14">
        <v>179</v>
      </c>
      <c r="W6412" s="16">
        <f>+IF(datos_arg[[#This Row],[Moneda]]="ARS",datos_arg[[#This Row],[Monto]],datos_arg[[#This Row],[Monto]]*datos_arg[[#This Row],[TC]])</f>
        <v>474.6</v>
      </c>
      <c r="X6412" s="16">
        <f>IFERROR(IF(datos_arg[[#This Row],[Moneda]]="USD",datos_arg[[#This Row],[Monto]],datos_arg[[#This Row],[Monto]]/datos_arg[[#This Row],[TC]]),0)</f>
        <v>2.6513966480446927</v>
      </c>
      <c r="Y6412" s="14"/>
      <c r="AA6412" s="38"/>
      <c r="AC6412" s="38"/>
    </row>
    <row r="6413" spans="1:29" x14ac:dyDescent="0.25">
      <c r="A6413" s="14">
        <f t="shared" si="100"/>
        <v>6410</v>
      </c>
      <c r="B6413" s="1">
        <v>44412</v>
      </c>
      <c r="C6413" s="18">
        <f>+YEAR(datos_arg[[#This Row],[Fecha]])</f>
        <v>2021</v>
      </c>
      <c r="D6413" s="18">
        <f>+MONTH(datos_arg[[#This Row],[Fecha]])</f>
        <v>8</v>
      </c>
      <c r="E6413" s="14" t="s">
        <v>5358</v>
      </c>
      <c r="F6413" s="14" t="s">
        <v>4109</v>
      </c>
      <c r="G6413" s="14"/>
      <c r="H6413" s="14" t="s">
        <v>6646</v>
      </c>
      <c r="I6413" s="14" t="s">
        <v>7132</v>
      </c>
      <c r="J6413" s="14" t="s">
        <v>425</v>
      </c>
      <c r="K6413" s="14"/>
      <c r="L6413" s="14" t="s">
        <v>426</v>
      </c>
      <c r="M6413" s="14" t="s">
        <v>1921</v>
      </c>
      <c r="N6413" s="14" t="s">
        <v>100</v>
      </c>
      <c r="O6413" s="14" t="s">
        <v>7931</v>
      </c>
      <c r="P6413" s="14" t="s">
        <v>7862</v>
      </c>
      <c r="Q6413" s="14">
        <v>0</v>
      </c>
      <c r="R6413" s="14" t="s">
        <v>4109</v>
      </c>
      <c r="S6413" s="14" t="s">
        <v>439</v>
      </c>
      <c r="T6413" s="35">
        <v>634.87</v>
      </c>
      <c r="U6413" s="14" t="s">
        <v>4</v>
      </c>
      <c r="V6413" s="14">
        <v>179</v>
      </c>
      <c r="W6413" s="16">
        <f>+IF(datos_arg[[#This Row],[Moneda]]="ARS",datos_arg[[#This Row],[Monto]],datos_arg[[#This Row],[Monto]]*datos_arg[[#This Row],[TC]])</f>
        <v>634.87</v>
      </c>
      <c r="X6413" s="16">
        <f>IFERROR(IF(datos_arg[[#This Row],[Moneda]]="USD",datos_arg[[#This Row],[Monto]],datos_arg[[#This Row],[Monto]]/datos_arg[[#This Row],[TC]]),0)</f>
        <v>3.5467597765363128</v>
      </c>
      <c r="Y6413" s="14"/>
      <c r="AA6413" s="38"/>
      <c r="AC6413" s="38"/>
    </row>
    <row r="6414" spans="1:29" x14ac:dyDescent="0.25">
      <c r="A6414" s="14">
        <f t="shared" si="100"/>
        <v>6411</v>
      </c>
      <c r="B6414" s="1">
        <v>44412</v>
      </c>
      <c r="C6414" s="18">
        <f>+YEAR(datos_arg[[#This Row],[Fecha]])</f>
        <v>2021</v>
      </c>
      <c r="D6414" s="18">
        <f>+MONTH(datos_arg[[#This Row],[Fecha]])</f>
        <v>8</v>
      </c>
      <c r="E6414" s="14" t="s">
        <v>5358</v>
      </c>
      <c r="F6414" s="14" t="s">
        <v>85</v>
      </c>
      <c r="G6414" s="14"/>
      <c r="H6414" s="14" t="s">
        <v>6646</v>
      </c>
      <c r="I6414" s="14" t="s">
        <v>7132</v>
      </c>
      <c r="J6414" s="14" t="s">
        <v>425</v>
      </c>
      <c r="K6414" s="14"/>
      <c r="L6414" s="14" t="s">
        <v>425</v>
      </c>
      <c r="M6414" s="14" t="s">
        <v>1494</v>
      </c>
      <c r="N6414" s="14" t="s">
        <v>100</v>
      </c>
      <c r="O6414" s="14" t="s">
        <v>7932</v>
      </c>
      <c r="P6414" s="14" t="s">
        <v>7862</v>
      </c>
      <c r="Q6414" s="14">
        <v>0</v>
      </c>
      <c r="R6414" s="14" t="s">
        <v>85</v>
      </c>
      <c r="S6414" s="14" t="s">
        <v>439</v>
      </c>
      <c r="T6414" s="35">
        <v>7444.61</v>
      </c>
      <c r="U6414" s="14" t="s">
        <v>4</v>
      </c>
      <c r="V6414" s="14">
        <v>179</v>
      </c>
      <c r="W6414" s="16">
        <f>+IF(datos_arg[[#This Row],[Moneda]]="ARS",datos_arg[[#This Row],[Monto]],datos_arg[[#This Row],[Monto]]*datos_arg[[#This Row],[TC]])</f>
        <v>7444.61</v>
      </c>
      <c r="X6414" s="16">
        <f>IFERROR(IF(datos_arg[[#This Row],[Moneda]]="USD",datos_arg[[#This Row],[Monto]],datos_arg[[#This Row],[Monto]]/datos_arg[[#This Row],[TC]]),0)</f>
        <v>41.589999999999996</v>
      </c>
      <c r="Y6414" s="14"/>
      <c r="AA6414" s="38"/>
      <c r="AC6414" s="38"/>
    </row>
    <row r="6415" spans="1:29" x14ac:dyDescent="0.25">
      <c r="A6415" s="14">
        <f t="shared" si="100"/>
        <v>6412</v>
      </c>
      <c r="B6415" s="1">
        <v>44412</v>
      </c>
      <c r="C6415" s="18">
        <f>+YEAR(datos_arg[[#This Row],[Fecha]])</f>
        <v>2021</v>
      </c>
      <c r="D6415" s="18">
        <f>+MONTH(datos_arg[[#This Row],[Fecha]])</f>
        <v>8</v>
      </c>
      <c r="E6415" s="14" t="s">
        <v>5358</v>
      </c>
      <c r="F6415" s="14" t="s">
        <v>85</v>
      </c>
      <c r="G6415" s="14"/>
      <c r="H6415" s="14" t="s">
        <v>6646</v>
      </c>
      <c r="I6415" s="14" t="s">
        <v>7132</v>
      </c>
      <c r="J6415" s="14" t="s">
        <v>425</v>
      </c>
      <c r="K6415" s="14"/>
      <c r="L6415" s="14" t="s">
        <v>425</v>
      </c>
      <c r="M6415" s="14" t="s">
        <v>787</v>
      </c>
      <c r="N6415" s="14" t="s">
        <v>100</v>
      </c>
      <c r="O6415" s="14" t="s">
        <v>7933</v>
      </c>
      <c r="P6415" s="14" t="s">
        <v>7862</v>
      </c>
      <c r="Q6415" s="14">
        <v>0</v>
      </c>
      <c r="R6415" s="14" t="s">
        <v>85</v>
      </c>
      <c r="S6415" s="14" t="s">
        <v>439</v>
      </c>
      <c r="T6415" s="35">
        <v>656.57</v>
      </c>
      <c r="U6415" s="14" t="s">
        <v>4</v>
      </c>
      <c r="V6415" s="14">
        <v>179</v>
      </c>
      <c r="W6415" s="16">
        <f>+IF(datos_arg[[#This Row],[Moneda]]="ARS",datos_arg[[#This Row],[Monto]],datos_arg[[#This Row],[Monto]]*datos_arg[[#This Row],[TC]])</f>
        <v>656.57</v>
      </c>
      <c r="X6415" s="16">
        <f>IFERROR(IF(datos_arg[[#This Row],[Moneda]]="USD",datos_arg[[#This Row],[Monto]],datos_arg[[#This Row],[Monto]]/datos_arg[[#This Row],[TC]]),0)</f>
        <v>3.6679888268156429</v>
      </c>
      <c r="Y6415" s="14"/>
      <c r="AA6415" s="38"/>
      <c r="AC6415" s="38"/>
    </row>
    <row r="6416" spans="1:29" x14ac:dyDescent="0.25">
      <c r="A6416" s="14">
        <f t="shared" si="100"/>
        <v>6413</v>
      </c>
      <c r="B6416" s="1">
        <v>44412</v>
      </c>
      <c r="C6416" s="18">
        <f>+YEAR(datos_arg[[#This Row],[Fecha]])</f>
        <v>2021</v>
      </c>
      <c r="D6416" s="18">
        <f>+MONTH(datos_arg[[#This Row],[Fecha]])</f>
        <v>8</v>
      </c>
      <c r="E6416" s="14" t="s">
        <v>5358</v>
      </c>
      <c r="F6416" s="14" t="s">
        <v>85</v>
      </c>
      <c r="G6416" s="14"/>
      <c r="H6416" s="14" t="s">
        <v>6646</v>
      </c>
      <c r="I6416" s="14" t="s">
        <v>7132</v>
      </c>
      <c r="J6416" s="14" t="s">
        <v>425</v>
      </c>
      <c r="K6416" s="14"/>
      <c r="L6416" s="14" t="s">
        <v>425</v>
      </c>
      <c r="M6416" s="14" t="s">
        <v>787</v>
      </c>
      <c r="N6416" s="14" t="s">
        <v>100</v>
      </c>
      <c r="O6416" s="14" t="s">
        <v>7934</v>
      </c>
      <c r="P6416" s="14" t="s">
        <v>7862</v>
      </c>
      <c r="Q6416" s="14">
        <v>0</v>
      </c>
      <c r="R6416" s="14" t="s">
        <v>85</v>
      </c>
      <c r="S6416" s="14" t="s">
        <v>439</v>
      </c>
      <c r="T6416" s="35">
        <v>1463.06</v>
      </c>
      <c r="U6416" s="14" t="s">
        <v>4</v>
      </c>
      <c r="V6416" s="14">
        <v>179</v>
      </c>
      <c r="W6416" s="16">
        <f>+IF(datos_arg[[#This Row],[Moneda]]="ARS",datos_arg[[#This Row],[Monto]],datos_arg[[#This Row],[Monto]]*datos_arg[[#This Row],[TC]])</f>
        <v>1463.06</v>
      </c>
      <c r="X6416" s="16">
        <f>IFERROR(IF(datos_arg[[#This Row],[Moneda]]="USD",datos_arg[[#This Row],[Monto]],datos_arg[[#This Row],[Monto]]/datos_arg[[#This Row],[TC]]),0)</f>
        <v>8.1735195530726248</v>
      </c>
      <c r="Y6416" s="14"/>
      <c r="AA6416" s="38"/>
      <c r="AC6416" s="38"/>
    </row>
    <row r="6417" spans="1:29" x14ac:dyDescent="0.25">
      <c r="A6417" s="14">
        <f t="shared" si="100"/>
        <v>6414</v>
      </c>
      <c r="B6417" s="1">
        <v>44412</v>
      </c>
      <c r="C6417" s="18">
        <f>+YEAR(datos_arg[[#This Row],[Fecha]])</f>
        <v>2021</v>
      </c>
      <c r="D6417" s="18">
        <f>+MONTH(datos_arg[[#This Row],[Fecha]])</f>
        <v>8</v>
      </c>
      <c r="E6417" s="14" t="s">
        <v>5358</v>
      </c>
      <c r="F6417" s="14" t="s">
        <v>4109</v>
      </c>
      <c r="G6417" s="14"/>
      <c r="H6417" s="14" t="s">
        <v>6646</v>
      </c>
      <c r="I6417" s="14" t="s">
        <v>7132</v>
      </c>
      <c r="J6417" s="14" t="s">
        <v>425</v>
      </c>
      <c r="K6417" s="14"/>
      <c r="L6417" s="14" t="s">
        <v>422</v>
      </c>
      <c r="M6417" s="14" t="s">
        <v>7863</v>
      </c>
      <c r="N6417" s="14" t="s">
        <v>100</v>
      </c>
      <c r="O6417" s="14" t="s">
        <v>7935</v>
      </c>
      <c r="P6417" s="14" t="s">
        <v>7862</v>
      </c>
      <c r="Q6417" s="14">
        <v>0</v>
      </c>
      <c r="R6417" s="14" t="s">
        <v>4109</v>
      </c>
      <c r="S6417" s="14" t="s">
        <v>439</v>
      </c>
      <c r="T6417" s="35">
        <v>378.24</v>
      </c>
      <c r="U6417" s="14" t="s">
        <v>4</v>
      </c>
      <c r="V6417" s="14">
        <v>179</v>
      </c>
      <c r="W6417" s="16">
        <f>+IF(datos_arg[[#This Row],[Moneda]]="ARS",datos_arg[[#This Row],[Monto]],datos_arg[[#This Row],[Monto]]*datos_arg[[#This Row],[TC]])</f>
        <v>378.24</v>
      </c>
      <c r="X6417" s="16">
        <f>IFERROR(IF(datos_arg[[#This Row],[Moneda]]="USD",datos_arg[[#This Row],[Monto]],datos_arg[[#This Row],[Monto]]/datos_arg[[#This Row],[TC]]),0)</f>
        <v>2.1130726256983241</v>
      </c>
      <c r="Y6417" s="14"/>
      <c r="AA6417" s="38"/>
      <c r="AC6417" s="38"/>
    </row>
    <row r="6418" spans="1:29" x14ac:dyDescent="0.25">
      <c r="A6418" s="14">
        <f t="shared" si="100"/>
        <v>6415</v>
      </c>
      <c r="B6418" s="1">
        <v>44412</v>
      </c>
      <c r="C6418" s="18">
        <f>+YEAR(datos_arg[[#This Row],[Fecha]])</f>
        <v>2021</v>
      </c>
      <c r="D6418" s="18">
        <f>+MONTH(datos_arg[[#This Row],[Fecha]])</f>
        <v>8</v>
      </c>
      <c r="E6418" s="14" t="s">
        <v>5358</v>
      </c>
      <c r="F6418" s="14" t="s">
        <v>85</v>
      </c>
      <c r="G6418" s="14"/>
      <c r="H6418" s="14" t="s">
        <v>6646</v>
      </c>
      <c r="I6418" s="14" t="s">
        <v>7132</v>
      </c>
      <c r="J6418" s="14" t="s">
        <v>425</v>
      </c>
      <c r="K6418" s="14"/>
      <c r="L6418" s="14" t="s">
        <v>425</v>
      </c>
      <c r="M6418" s="14" t="s">
        <v>1620</v>
      </c>
      <c r="N6418" s="14" t="s">
        <v>100</v>
      </c>
      <c r="O6418" s="14" t="s">
        <v>7936</v>
      </c>
      <c r="P6418" s="14" t="s">
        <v>7862</v>
      </c>
      <c r="Q6418" s="14">
        <v>0</v>
      </c>
      <c r="R6418" s="14" t="s">
        <v>85</v>
      </c>
      <c r="S6418" s="14" t="s">
        <v>439</v>
      </c>
      <c r="T6418" s="35">
        <v>973.99</v>
      </c>
      <c r="U6418" s="14" t="s">
        <v>4</v>
      </c>
      <c r="V6418" s="14">
        <v>179</v>
      </c>
      <c r="W6418" s="16">
        <f>+IF(datos_arg[[#This Row],[Moneda]]="ARS",datos_arg[[#This Row],[Monto]],datos_arg[[#This Row],[Monto]]*datos_arg[[#This Row],[TC]])</f>
        <v>973.99</v>
      </c>
      <c r="X6418" s="16">
        <f>IFERROR(IF(datos_arg[[#This Row],[Moneda]]="USD",datos_arg[[#This Row],[Monto]],datos_arg[[#This Row],[Monto]]/datos_arg[[#This Row],[TC]]),0)</f>
        <v>5.4412849162011172</v>
      </c>
      <c r="Y6418" s="14"/>
      <c r="AA6418" s="38"/>
      <c r="AC6418" s="38"/>
    </row>
    <row r="6419" spans="1:29" x14ac:dyDescent="0.25">
      <c r="A6419" s="14">
        <f t="shared" si="100"/>
        <v>6416</v>
      </c>
      <c r="B6419" s="1">
        <v>44412</v>
      </c>
      <c r="C6419" s="18">
        <f>+YEAR(datos_arg[[#This Row],[Fecha]])</f>
        <v>2021</v>
      </c>
      <c r="D6419" s="18">
        <f>+MONTH(datos_arg[[#This Row],[Fecha]])</f>
        <v>8</v>
      </c>
      <c r="E6419" s="14" t="s">
        <v>1015</v>
      </c>
      <c r="F6419" s="14" t="s">
        <v>403</v>
      </c>
      <c r="G6419" s="14" t="s">
        <v>5383</v>
      </c>
      <c r="H6419" s="14" t="s">
        <v>6646</v>
      </c>
      <c r="I6419" s="14" t="s">
        <v>7132</v>
      </c>
      <c r="J6419" s="14" t="s">
        <v>425</v>
      </c>
      <c r="K6419" s="14"/>
      <c r="L6419" s="14" t="s">
        <v>425</v>
      </c>
      <c r="M6419" s="14" t="s">
        <v>815</v>
      </c>
      <c r="N6419" s="14" t="s">
        <v>100</v>
      </c>
      <c r="O6419" s="14" t="s">
        <v>7937</v>
      </c>
      <c r="P6419" s="14" t="s">
        <v>7862</v>
      </c>
      <c r="Q6419" s="14">
        <v>0</v>
      </c>
      <c r="R6419" s="14" t="s">
        <v>5383</v>
      </c>
      <c r="S6419" s="14" t="s">
        <v>439</v>
      </c>
      <c r="T6419" s="35">
        <v>11373.7</v>
      </c>
      <c r="U6419" s="14" t="s">
        <v>4</v>
      </c>
      <c r="V6419" s="14">
        <v>179</v>
      </c>
      <c r="W6419" s="16">
        <f>+IF(datos_arg[[#This Row],[Moneda]]="ARS",datos_arg[[#This Row],[Monto]],datos_arg[[#This Row],[Monto]]*datos_arg[[#This Row],[TC]])</f>
        <v>11373.7</v>
      </c>
      <c r="X6419" s="16">
        <f>IFERROR(IF(datos_arg[[#This Row],[Moneda]]="USD",datos_arg[[#This Row],[Monto]],datos_arg[[#This Row],[Monto]]/datos_arg[[#This Row],[TC]]),0)</f>
        <v>63.540223463687155</v>
      </c>
      <c r="Y6419" s="14"/>
      <c r="AA6419" s="38"/>
      <c r="AB6419" s="38"/>
      <c r="AC6419" s="38"/>
    </row>
    <row r="6420" spans="1:29" x14ac:dyDescent="0.25">
      <c r="A6420" s="14">
        <f t="shared" si="100"/>
        <v>6417</v>
      </c>
      <c r="B6420" s="1">
        <v>44412</v>
      </c>
      <c r="C6420" s="18">
        <f>+YEAR(datos_arg[[#This Row],[Fecha]])</f>
        <v>2021</v>
      </c>
      <c r="D6420" s="18">
        <f>+MONTH(datos_arg[[#This Row],[Fecha]])</f>
        <v>8</v>
      </c>
      <c r="E6420" s="14" t="s">
        <v>5358</v>
      </c>
      <c r="F6420" s="14" t="s">
        <v>4109</v>
      </c>
      <c r="G6420" s="14"/>
      <c r="H6420" s="14" t="s">
        <v>6646</v>
      </c>
      <c r="I6420" s="14" t="s">
        <v>7132</v>
      </c>
      <c r="J6420" s="14" t="s">
        <v>425</v>
      </c>
      <c r="K6420" s="14"/>
      <c r="L6420" s="14" t="s">
        <v>422</v>
      </c>
      <c r="M6420" s="14" t="s">
        <v>7863</v>
      </c>
      <c r="N6420" s="14" t="s">
        <v>100</v>
      </c>
      <c r="O6420" s="14" t="s">
        <v>7938</v>
      </c>
      <c r="P6420" s="14" t="s">
        <v>7862</v>
      </c>
      <c r="Q6420" s="14">
        <v>0</v>
      </c>
      <c r="R6420" s="14" t="s">
        <v>4109</v>
      </c>
      <c r="S6420" s="14" t="s">
        <v>439</v>
      </c>
      <c r="T6420" s="35">
        <v>218.16</v>
      </c>
      <c r="U6420" s="14" t="s">
        <v>4</v>
      </c>
      <c r="V6420" s="14">
        <v>179</v>
      </c>
      <c r="W6420" s="16">
        <f>+IF(datos_arg[[#This Row],[Moneda]]="ARS",datos_arg[[#This Row],[Monto]],datos_arg[[#This Row],[Monto]]*datos_arg[[#This Row],[TC]])</f>
        <v>218.16</v>
      </c>
      <c r="X6420" s="16">
        <f>IFERROR(IF(datos_arg[[#This Row],[Moneda]]="USD",datos_arg[[#This Row],[Monto]],datos_arg[[#This Row],[Monto]]/datos_arg[[#This Row],[TC]]),0)</f>
        <v>1.2187709497206705</v>
      </c>
      <c r="Y6420" s="14"/>
      <c r="AA6420" s="38"/>
      <c r="AC6420" s="38"/>
    </row>
    <row r="6421" spans="1:29" x14ac:dyDescent="0.25">
      <c r="A6421" s="14">
        <f t="shared" si="100"/>
        <v>6418</v>
      </c>
      <c r="B6421" s="1">
        <v>44412</v>
      </c>
      <c r="C6421" s="18">
        <f>+YEAR(datos_arg[[#This Row],[Fecha]])</f>
        <v>2021</v>
      </c>
      <c r="D6421" s="18">
        <f>+MONTH(datos_arg[[#This Row],[Fecha]])</f>
        <v>8</v>
      </c>
      <c r="E6421" s="14" t="s">
        <v>5358</v>
      </c>
      <c r="F6421" s="14" t="s">
        <v>4109</v>
      </c>
      <c r="G6421" s="14"/>
      <c r="H6421" s="14" t="s">
        <v>6646</v>
      </c>
      <c r="I6421" s="14" t="s">
        <v>7132</v>
      </c>
      <c r="J6421" s="14" t="s">
        <v>425</v>
      </c>
      <c r="K6421" s="14"/>
      <c r="L6421" s="14" t="s">
        <v>422</v>
      </c>
      <c r="M6421" s="14" t="s">
        <v>7863</v>
      </c>
      <c r="N6421" s="14" t="s">
        <v>100</v>
      </c>
      <c r="O6421" s="14" t="s">
        <v>7939</v>
      </c>
      <c r="P6421" s="14" t="s">
        <v>7862</v>
      </c>
      <c r="Q6421" s="14">
        <v>0</v>
      </c>
      <c r="R6421" s="14" t="s">
        <v>4109</v>
      </c>
      <c r="S6421" s="14" t="s">
        <v>439</v>
      </c>
      <c r="T6421" s="35">
        <v>230.58</v>
      </c>
      <c r="U6421" s="14" t="s">
        <v>4</v>
      </c>
      <c r="V6421" s="14">
        <v>179</v>
      </c>
      <c r="W6421" s="16">
        <f>+IF(datos_arg[[#This Row],[Moneda]]="ARS",datos_arg[[#This Row],[Monto]],datos_arg[[#This Row],[Monto]]*datos_arg[[#This Row],[TC]])</f>
        <v>230.58</v>
      </c>
      <c r="X6421" s="16">
        <f>IFERROR(IF(datos_arg[[#This Row],[Moneda]]="USD",datos_arg[[#This Row],[Monto]],datos_arg[[#This Row],[Monto]]/datos_arg[[#This Row],[TC]]),0)</f>
        <v>1.2881564245810058</v>
      </c>
      <c r="Y6421" s="14"/>
      <c r="AA6421" s="38"/>
      <c r="AC6421" s="38"/>
    </row>
    <row r="6422" spans="1:29" x14ac:dyDescent="0.25">
      <c r="A6422" s="14">
        <f t="shared" si="100"/>
        <v>6419</v>
      </c>
      <c r="B6422" s="1">
        <v>44412</v>
      </c>
      <c r="C6422" s="18">
        <f>+YEAR(datos_arg[[#This Row],[Fecha]])</f>
        <v>2021</v>
      </c>
      <c r="D6422" s="18">
        <f>+MONTH(datos_arg[[#This Row],[Fecha]])</f>
        <v>8</v>
      </c>
      <c r="E6422" s="14" t="s">
        <v>5358</v>
      </c>
      <c r="F6422" s="14" t="s">
        <v>85</v>
      </c>
      <c r="G6422" s="14"/>
      <c r="H6422" s="14" t="s">
        <v>6646</v>
      </c>
      <c r="I6422" s="14" t="s">
        <v>7132</v>
      </c>
      <c r="J6422" s="14" t="s">
        <v>425</v>
      </c>
      <c r="K6422" s="14"/>
      <c r="L6422" s="14" t="s">
        <v>425</v>
      </c>
      <c r="M6422" s="14" t="s">
        <v>5070</v>
      </c>
      <c r="N6422" s="14" t="s">
        <v>100</v>
      </c>
      <c r="O6422" s="14" t="s">
        <v>7940</v>
      </c>
      <c r="P6422" s="14" t="s">
        <v>7862</v>
      </c>
      <c r="Q6422" s="14">
        <v>0</v>
      </c>
      <c r="R6422" s="14" t="s">
        <v>85</v>
      </c>
      <c r="S6422" s="14" t="s">
        <v>439</v>
      </c>
      <c r="T6422" s="35">
        <v>3567.21</v>
      </c>
      <c r="U6422" s="14" t="s">
        <v>4</v>
      </c>
      <c r="V6422" s="14">
        <v>179</v>
      </c>
      <c r="W6422" s="16">
        <f>+IF(datos_arg[[#This Row],[Moneda]]="ARS",datos_arg[[#This Row],[Monto]],datos_arg[[#This Row],[Monto]]*datos_arg[[#This Row],[TC]])</f>
        <v>3567.21</v>
      </c>
      <c r="X6422" s="16">
        <f>IFERROR(IF(datos_arg[[#This Row],[Moneda]]="USD",datos_arg[[#This Row],[Monto]],datos_arg[[#This Row],[Monto]]/datos_arg[[#This Row],[TC]]),0)</f>
        <v>19.928547486033519</v>
      </c>
      <c r="Y6422" s="14"/>
      <c r="AA6422" s="38"/>
      <c r="AC6422" s="38"/>
    </row>
    <row r="6423" spans="1:29" x14ac:dyDescent="0.25">
      <c r="A6423" s="14">
        <f t="shared" si="100"/>
        <v>6420</v>
      </c>
      <c r="B6423" s="1">
        <v>44412</v>
      </c>
      <c r="C6423" s="18">
        <f>+YEAR(datos_arg[[#This Row],[Fecha]])</f>
        <v>2021</v>
      </c>
      <c r="D6423" s="18">
        <f>+MONTH(datos_arg[[#This Row],[Fecha]])</f>
        <v>8</v>
      </c>
      <c r="E6423" s="14" t="s">
        <v>1015</v>
      </c>
      <c r="F6423" s="14" t="s">
        <v>403</v>
      </c>
      <c r="G6423" s="14" t="s">
        <v>5383</v>
      </c>
      <c r="H6423" s="14" t="s">
        <v>6646</v>
      </c>
      <c r="I6423" s="14" t="s">
        <v>7132</v>
      </c>
      <c r="J6423" s="14" t="s">
        <v>425</v>
      </c>
      <c r="K6423" s="14"/>
      <c r="L6423" s="14" t="s">
        <v>425</v>
      </c>
      <c r="M6423" s="14" t="s">
        <v>815</v>
      </c>
      <c r="N6423" s="14" t="s">
        <v>100</v>
      </c>
      <c r="O6423" s="14" t="s">
        <v>7941</v>
      </c>
      <c r="P6423" s="14" t="s">
        <v>7862</v>
      </c>
      <c r="Q6423" s="14">
        <v>0</v>
      </c>
      <c r="R6423" s="14" t="s">
        <v>5383</v>
      </c>
      <c r="S6423" s="14" t="s">
        <v>439</v>
      </c>
      <c r="T6423" s="35">
        <v>763.08</v>
      </c>
      <c r="U6423" s="14" t="s">
        <v>4</v>
      </c>
      <c r="V6423" s="14">
        <v>179</v>
      </c>
      <c r="W6423" s="16">
        <f>+IF(datos_arg[[#This Row],[Moneda]]="ARS",datos_arg[[#This Row],[Monto]],datos_arg[[#This Row],[Monto]]*datos_arg[[#This Row],[TC]])</f>
        <v>763.08</v>
      </c>
      <c r="X6423" s="16">
        <f>IFERROR(IF(datos_arg[[#This Row],[Moneda]]="USD",datos_arg[[#This Row],[Monto]],datos_arg[[#This Row],[Monto]]/datos_arg[[#This Row],[TC]]),0)</f>
        <v>4.2630167597765363</v>
      </c>
      <c r="Y6423" s="14"/>
    </row>
    <row r="6424" spans="1:29" x14ac:dyDescent="0.25">
      <c r="A6424" s="14">
        <f t="shared" si="100"/>
        <v>6421</v>
      </c>
      <c r="B6424" s="1">
        <v>44412</v>
      </c>
      <c r="C6424" s="18">
        <f>+YEAR(datos_arg[[#This Row],[Fecha]])</f>
        <v>2021</v>
      </c>
      <c r="D6424" s="18">
        <f>+MONTH(datos_arg[[#This Row],[Fecha]])</f>
        <v>8</v>
      </c>
      <c r="E6424" s="14" t="s">
        <v>1015</v>
      </c>
      <c r="F6424" s="14" t="s">
        <v>403</v>
      </c>
      <c r="G6424" s="14" t="s">
        <v>5383</v>
      </c>
      <c r="H6424" s="14" t="s">
        <v>6646</v>
      </c>
      <c r="I6424" s="14" t="s">
        <v>7132</v>
      </c>
      <c r="J6424" s="14" t="s">
        <v>425</v>
      </c>
      <c r="K6424" s="14"/>
      <c r="L6424" s="14" t="s">
        <v>425</v>
      </c>
      <c r="M6424" s="14" t="s">
        <v>1419</v>
      </c>
      <c r="N6424" s="14" t="s">
        <v>100</v>
      </c>
      <c r="O6424" s="14" t="s">
        <v>7942</v>
      </c>
      <c r="P6424" s="14" t="s">
        <v>7862</v>
      </c>
      <c r="Q6424" s="14">
        <v>0</v>
      </c>
      <c r="R6424" s="14" t="s">
        <v>5383</v>
      </c>
      <c r="S6424" s="14" t="s">
        <v>439</v>
      </c>
      <c r="T6424" s="35">
        <v>2273.71</v>
      </c>
      <c r="U6424" s="14" t="s">
        <v>4</v>
      </c>
      <c r="V6424" s="14">
        <v>179</v>
      </c>
      <c r="W6424" s="16">
        <f>+IF(datos_arg[[#This Row],[Moneda]]="ARS",datos_arg[[#This Row],[Monto]],datos_arg[[#This Row],[Monto]]*datos_arg[[#This Row],[TC]])</f>
        <v>2273.71</v>
      </c>
      <c r="X6424" s="16">
        <f>IFERROR(IF(datos_arg[[#This Row],[Moneda]]="USD",datos_arg[[#This Row],[Monto]],datos_arg[[#This Row],[Monto]]/datos_arg[[#This Row],[TC]]),0)</f>
        <v>12.702290502793296</v>
      </c>
      <c r="Y6424" s="14"/>
    </row>
    <row r="6425" spans="1:29" x14ac:dyDescent="0.25">
      <c r="A6425" s="14">
        <f t="shared" si="100"/>
        <v>6422</v>
      </c>
      <c r="B6425" s="1">
        <v>44412</v>
      </c>
      <c r="C6425" s="18">
        <f>+YEAR(datos_arg[[#This Row],[Fecha]])</f>
        <v>2021</v>
      </c>
      <c r="D6425" s="18">
        <f>+MONTH(datos_arg[[#This Row],[Fecha]])</f>
        <v>8</v>
      </c>
      <c r="E6425" s="14" t="s">
        <v>408</v>
      </c>
      <c r="F6425" s="14" t="s">
        <v>506</v>
      </c>
      <c r="G6425" s="14"/>
      <c r="H6425" s="14" t="s">
        <v>7132</v>
      </c>
      <c r="I6425" s="14" t="s">
        <v>7132</v>
      </c>
      <c r="J6425" s="14" t="s">
        <v>425</v>
      </c>
      <c r="K6425" s="14"/>
      <c r="L6425" s="14" t="s">
        <v>425</v>
      </c>
      <c r="M6425" s="14" t="s">
        <v>1762</v>
      </c>
      <c r="N6425" s="14" t="s">
        <v>1762</v>
      </c>
      <c r="O6425" s="14" t="s">
        <v>8198</v>
      </c>
      <c r="P6425" s="14" t="s">
        <v>7862</v>
      </c>
      <c r="Q6425" s="14">
        <v>0</v>
      </c>
      <c r="R6425" s="14" t="s">
        <v>1762</v>
      </c>
      <c r="S6425" s="14" t="s">
        <v>439</v>
      </c>
      <c r="T6425" s="35">
        <v>3333.23</v>
      </c>
      <c r="U6425" s="14" t="s">
        <v>4</v>
      </c>
      <c r="V6425" s="14">
        <v>179</v>
      </c>
      <c r="W6425" s="16">
        <f>+IF(datos_arg[[#This Row],[Moneda]]="ARS",datos_arg[[#This Row],[Monto]],datos_arg[[#This Row],[Monto]]*datos_arg[[#This Row],[TC]])</f>
        <v>3333.23</v>
      </c>
      <c r="X6425" s="16">
        <f>IFERROR(IF(datos_arg[[#This Row],[Moneda]]="USD",datos_arg[[#This Row],[Monto]],datos_arg[[#This Row],[Monto]]/datos_arg[[#This Row],[TC]]),0)</f>
        <v>18.621396648044694</v>
      </c>
      <c r="Y6425" s="14"/>
    </row>
    <row r="6426" spans="1:29" x14ac:dyDescent="0.25">
      <c r="A6426" s="14">
        <f t="shared" si="100"/>
        <v>6423</v>
      </c>
      <c r="B6426" s="1">
        <v>44412</v>
      </c>
      <c r="C6426" s="18">
        <f>+YEAR(datos_arg[[#This Row],[Fecha]])</f>
        <v>2021</v>
      </c>
      <c r="D6426" s="18">
        <f>+MONTH(datos_arg[[#This Row],[Fecha]])</f>
        <v>8</v>
      </c>
      <c r="E6426" s="14" t="s">
        <v>1015</v>
      </c>
      <c r="F6426" s="14" t="s">
        <v>403</v>
      </c>
      <c r="G6426" s="14" t="s">
        <v>5383</v>
      </c>
      <c r="H6426" s="14" t="s">
        <v>6646</v>
      </c>
      <c r="I6426" s="14" t="s">
        <v>7132</v>
      </c>
      <c r="J6426" s="14" t="s">
        <v>425</v>
      </c>
      <c r="K6426" s="14"/>
      <c r="L6426" s="14" t="s">
        <v>425</v>
      </c>
      <c r="M6426" s="14" t="s">
        <v>7864</v>
      </c>
      <c r="N6426" s="14" t="s">
        <v>100</v>
      </c>
      <c r="O6426" s="14" t="s">
        <v>7943</v>
      </c>
      <c r="P6426" s="14" t="s">
        <v>7862</v>
      </c>
      <c r="Q6426" s="14">
        <v>0</v>
      </c>
      <c r="R6426" s="14" t="s">
        <v>5383</v>
      </c>
      <c r="S6426" s="14" t="s">
        <v>439</v>
      </c>
      <c r="T6426" s="35">
        <v>1139.43</v>
      </c>
      <c r="U6426" s="14" t="s">
        <v>4</v>
      </c>
      <c r="V6426" s="14">
        <v>179</v>
      </c>
      <c r="W6426" s="16">
        <f>+IF(datos_arg[[#This Row],[Moneda]]="ARS",datos_arg[[#This Row],[Monto]],datos_arg[[#This Row],[Monto]]*datos_arg[[#This Row],[TC]])</f>
        <v>1139.43</v>
      </c>
      <c r="X6426" s="16">
        <f>IFERROR(IF(datos_arg[[#This Row],[Moneda]]="USD",datos_arg[[#This Row],[Monto]],datos_arg[[#This Row],[Monto]]/datos_arg[[#This Row],[TC]]),0)</f>
        <v>6.365530726256984</v>
      </c>
      <c r="Y6426" s="14"/>
    </row>
    <row r="6427" spans="1:29" x14ac:dyDescent="0.25">
      <c r="A6427" s="14">
        <f t="shared" si="100"/>
        <v>6424</v>
      </c>
      <c r="B6427" s="1">
        <v>44412</v>
      </c>
      <c r="C6427" s="18">
        <f>+YEAR(datos_arg[[#This Row],[Fecha]])</f>
        <v>2021</v>
      </c>
      <c r="D6427" s="18">
        <f>+MONTH(datos_arg[[#This Row],[Fecha]])</f>
        <v>8</v>
      </c>
      <c r="E6427" s="14" t="s">
        <v>1015</v>
      </c>
      <c r="F6427" s="14" t="s">
        <v>403</v>
      </c>
      <c r="G6427" s="14" t="s">
        <v>5383</v>
      </c>
      <c r="H6427" s="14" t="s">
        <v>6646</v>
      </c>
      <c r="I6427" s="14" t="s">
        <v>7132</v>
      </c>
      <c r="J6427" s="14" t="s">
        <v>425</v>
      </c>
      <c r="K6427" s="14"/>
      <c r="L6427" s="14" t="s">
        <v>425</v>
      </c>
      <c r="M6427" s="14" t="s">
        <v>1617</v>
      </c>
      <c r="N6427" s="14" t="s">
        <v>100</v>
      </c>
      <c r="O6427" s="14" t="s">
        <v>7944</v>
      </c>
      <c r="P6427" s="14" t="s">
        <v>7862</v>
      </c>
      <c r="Q6427" s="14">
        <v>0</v>
      </c>
      <c r="R6427" s="14" t="s">
        <v>5383</v>
      </c>
      <c r="S6427" s="14" t="s">
        <v>439</v>
      </c>
      <c r="T6427" s="35">
        <v>3100.88</v>
      </c>
      <c r="U6427" s="14" t="s">
        <v>4</v>
      </c>
      <c r="V6427" s="14">
        <v>179</v>
      </c>
      <c r="W6427" s="16">
        <f>+IF(datos_arg[[#This Row],[Moneda]]="ARS",datos_arg[[#This Row],[Monto]],datos_arg[[#This Row],[Monto]]*datos_arg[[#This Row],[TC]])</f>
        <v>3100.88</v>
      </c>
      <c r="X6427" s="16">
        <f>IFERROR(IF(datos_arg[[#This Row],[Moneda]]="USD",datos_arg[[#This Row],[Monto]],datos_arg[[#This Row],[Monto]]/datos_arg[[#This Row],[TC]]),0)</f>
        <v>17.323351955307263</v>
      </c>
      <c r="Y6427" s="14"/>
    </row>
    <row r="6428" spans="1:29" x14ac:dyDescent="0.25">
      <c r="A6428" s="14">
        <f t="shared" si="100"/>
        <v>6425</v>
      </c>
      <c r="B6428" s="1">
        <v>44412</v>
      </c>
      <c r="C6428" s="18">
        <f>+YEAR(datos_arg[[#This Row],[Fecha]])</f>
        <v>2021</v>
      </c>
      <c r="D6428" s="18">
        <f>+MONTH(datos_arg[[#This Row],[Fecha]])</f>
        <v>8</v>
      </c>
      <c r="E6428" s="14" t="s">
        <v>5358</v>
      </c>
      <c r="F6428" s="14" t="s">
        <v>85</v>
      </c>
      <c r="G6428" s="14"/>
      <c r="H6428" s="14" t="s">
        <v>6646</v>
      </c>
      <c r="I6428" s="14" t="s">
        <v>7132</v>
      </c>
      <c r="J6428" s="14" t="s">
        <v>425</v>
      </c>
      <c r="K6428" s="14"/>
      <c r="L6428" s="14" t="s">
        <v>425</v>
      </c>
      <c r="M6428" s="14" t="s">
        <v>3858</v>
      </c>
      <c r="N6428" s="14" t="s">
        <v>100</v>
      </c>
      <c r="O6428" s="14" t="s">
        <v>7945</v>
      </c>
      <c r="P6428" s="14" t="s">
        <v>7862</v>
      </c>
      <c r="Q6428" s="14">
        <v>0</v>
      </c>
      <c r="R6428" s="14" t="s">
        <v>85</v>
      </c>
      <c r="S6428" s="14" t="s">
        <v>439</v>
      </c>
      <c r="T6428" s="35">
        <v>11290.99</v>
      </c>
      <c r="U6428" s="14" t="s">
        <v>4</v>
      </c>
      <c r="V6428" s="14">
        <v>179</v>
      </c>
      <c r="W6428" s="16">
        <f>+IF(datos_arg[[#This Row],[Moneda]]="ARS",datos_arg[[#This Row],[Monto]],datos_arg[[#This Row],[Monto]]*datos_arg[[#This Row],[TC]])</f>
        <v>11290.99</v>
      </c>
      <c r="X6428" s="16">
        <f>IFERROR(IF(datos_arg[[#This Row],[Moneda]]="USD",datos_arg[[#This Row],[Monto]],datos_arg[[#This Row],[Monto]]/datos_arg[[#This Row],[TC]]),0)</f>
        <v>63.078156424581003</v>
      </c>
      <c r="Y6428" s="14"/>
    </row>
    <row r="6429" spans="1:29" x14ac:dyDescent="0.25">
      <c r="A6429" s="14">
        <f t="shared" si="100"/>
        <v>6426</v>
      </c>
      <c r="B6429" s="1">
        <v>44412</v>
      </c>
      <c r="C6429" s="18">
        <f>+YEAR(datos_arg[[#This Row],[Fecha]])</f>
        <v>2021</v>
      </c>
      <c r="D6429" s="18">
        <f>+MONTH(datos_arg[[#This Row],[Fecha]])</f>
        <v>8</v>
      </c>
      <c r="E6429" s="14" t="s">
        <v>1015</v>
      </c>
      <c r="F6429" s="14" t="s">
        <v>403</v>
      </c>
      <c r="G6429" s="14" t="s">
        <v>5383</v>
      </c>
      <c r="H6429" s="14" t="s">
        <v>7132</v>
      </c>
      <c r="I6429" s="14" t="s">
        <v>7132</v>
      </c>
      <c r="J6429" s="14" t="s">
        <v>425</v>
      </c>
      <c r="K6429" s="14"/>
      <c r="L6429" s="14" t="s">
        <v>425</v>
      </c>
      <c r="M6429" s="14" t="s">
        <v>815</v>
      </c>
      <c r="N6429" s="14" t="s">
        <v>100</v>
      </c>
      <c r="O6429" s="14" t="s">
        <v>7946</v>
      </c>
      <c r="P6429" s="14" t="s">
        <v>7949</v>
      </c>
      <c r="Q6429" s="14">
        <v>1</v>
      </c>
      <c r="R6429" s="14" t="s">
        <v>5383</v>
      </c>
      <c r="S6429" s="14" t="s">
        <v>439</v>
      </c>
      <c r="T6429" s="35">
        <v>5521.99</v>
      </c>
      <c r="U6429" s="14" t="s">
        <v>4</v>
      </c>
      <c r="V6429" s="14">
        <v>179</v>
      </c>
      <c r="W6429" s="16">
        <f>+IF(datos_arg[[#This Row],[Moneda]]="ARS",datos_arg[[#This Row],[Monto]],datos_arg[[#This Row],[Monto]]*datos_arg[[#This Row],[TC]])</f>
        <v>5521.99</v>
      </c>
      <c r="X6429" s="16">
        <f>IFERROR(IF(datos_arg[[#This Row],[Moneda]]="USD",datos_arg[[#This Row],[Monto]],datos_arg[[#This Row],[Monto]]/datos_arg[[#This Row],[TC]]),0)</f>
        <v>30.849106145251394</v>
      </c>
      <c r="Y6429" s="14"/>
    </row>
    <row r="6430" spans="1:29" x14ac:dyDescent="0.25">
      <c r="A6430" s="14">
        <f t="shared" si="100"/>
        <v>6427</v>
      </c>
      <c r="B6430" s="1">
        <v>44412</v>
      </c>
      <c r="C6430" s="18">
        <f>+YEAR(datos_arg[[#This Row],[Fecha]])</f>
        <v>2021</v>
      </c>
      <c r="D6430" s="18">
        <f>+MONTH(datos_arg[[#This Row],[Fecha]])</f>
        <v>8</v>
      </c>
      <c r="E6430" s="14" t="s">
        <v>1015</v>
      </c>
      <c r="F6430" s="14" t="s">
        <v>403</v>
      </c>
      <c r="G6430" s="14" t="s">
        <v>5383</v>
      </c>
      <c r="H6430" s="14" t="s">
        <v>7132</v>
      </c>
      <c r="I6430" s="14" t="s">
        <v>7132</v>
      </c>
      <c r="J6430" s="14" t="s">
        <v>425</v>
      </c>
      <c r="K6430" s="14"/>
      <c r="L6430" s="14" t="s">
        <v>425</v>
      </c>
      <c r="M6430" s="14" t="s">
        <v>815</v>
      </c>
      <c r="N6430" s="14" t="s">
        <v>100</v>
      </c>
      <c r="O6430" s="14" t="s">
        <v>7947</v>
      </c>
      <c r="P6430" s="14" t="s">
        <v>7949</v>
      </c>
      <c r="Q6430" s="14">
        <v>1</v>
      </c>
      <c r="R6430" s="14" t="s">
        <v>5383</v>
      </c>
      <c r="S6430" s="14" t="s">
        <v>439</v>
      </c>
      <c r="T6430" s="35">
        <v>6556.04</v>
      </c>
      <c r="U6430" s="14" t="s">
        <v>4</v>
      </c>
      <c r="V6430" s="14">
        <v>179</v>
      </c>
      <c r="W6430" s="16">
        <f>+IF(datos_arg[[#This Row],[Moneda]]="ARS",datos_arg[[#This Row],[Monto]],datos_arg[[#This Row],[Monto]]*datos_arg[[#This Row],[TC]])</f>
        <v>6556.04</v>
      </c>
      <c r="X6430" s="16">
        <f>IFERROR(IF(datos_arg[[#This Row],[Moneda]]="USD",datos_arg[[#This Row],[Monto]],datos_arg[[#This Row],[Monto]]/datos_arg[[#This Row],[TC]]),0)</f>
        <v>36.625921787709494</v>
      </c>
      <c r="Y6430" s="14"/>
    </row>
    <row r="6431" spans="1:29" x14ac:dyDescent="0.25">
      <c r="A6431" s="14">
        <f t="shared" si="100"/>
        <v>6428</v>
      </c>
      <c r="B6431" s="1">
        <v>44412</v>
      </c>
      <c r="C6431" s="18">
        <f>+YEAR(datos_arg[[#This Row],[Fecha]])</f>
        <v>2021</v>
      </c>
      <c r="D6431" s="18">
        <f>+MONTH(datos_arg[[#This Row],[Fecha]])</f>
        <v>8</v>
      </c>
      <c r="E6431" s="14" t="s">
        <v>1015</v>
      </c>
      <c r="F6431" s="14" t="s">
        <v>403</v>
      </c>
      <c r="G6431" s="14" t="s">
        <v>5383</v>
      </c>
      <c r="H6431" s="14" t="s">
        <v>7132</v>
      </c>
      <c r="I6431" s="14" t="s">
        <v>7132</v>
      </c>
      <c r="J6431" s="14" t="s">
        <v>425</v>
      </c>
      <c r="K6431" s="14"/>
      <c r="L6431" s="14" t="s">
        <v>425</v>
      </c>
      <c r="M6431" s="14" t="s">
        <v>815</v>
      </c>
      <c r="N6431" s="14" t="s">
        <v>100</v>
      </c>
      <c r="O6431" s="14" t="s">
        <v>7948</v>
      </c>
      <c r="P6431" s="14" t="s">
        <v>7949</v>
      </c>
      <c r="Q6431" s="14">
        <v>1</v>
      </c>
      <c r="R6431" s="14" t="s">
        <v>5383</v>
      </c>
      <c r="S6431" s="14" t="s">
        <v>439</v>
      </c>
      <c r="T6431" s="35">
        <v>3585.99</v>
      </c>
      <c r="U6431" s="14" t="s">
        <v>4</v>
      </c>
      <c r="V6431" s="14">
        <v>179</v>
      </c>
      <c r="W6431" s="16">
        <f>+IF(datos_arg[[#This Row],[Moneda]]="ARS",datos_arg[[#This Row],[Monto]],datos_arg[[#This Row],[Monto]]*datos_arg[[#This Row],[TC]])</f>
        <v>3585.99</v>
      </c>
      <c r="X6431" s="16">
        <f>IFERROR(IF(datos_arg[[#This Row],[Moneda]]="USD",datos_arg[[#This Row],[Monto]],datos_arg[[#This Row],[Monto]]/datos_arg[[#This Row],[TC]]),0)</f>
        <v>20.033463687150835</v>
      </c>
      <c r="Y6431" s="14"/>
    </row>
    <row r="6432" spans="1:29" x14ac:dyDescent="0.25">
      <c r="A6432" s="14">
        <f t="shared" si="100"/>
        <v>6429</v>
      </c>
      <c r="B6432" s="1">
        <v>44412</v>
      </c>
      <c r="C6432" s="18">
        <f>+YEAR(datos_arg[[#This Row],[Fecha]])</f>
        <v>2021</v>
      </c>
      <c r="D6432" s="18">
        <f>+MONTH(datos_arg[[#This Row],[Fecha]])</f>
        <v>8</v>
      </c>
      <c r="E6432" s="14" t="s">
        <v>5358</v>
      </c>
      <c r="F6432" s="14" t="s">
        <v>969</v>
      </c>
      <c r="G6432" s="14"/>
      <c r="H6432" s="14" t="s">
        <v>6646</v>
      </c>
      <c r="I6432" s="14" t="s">
        <v>6775</v>
      </c>
      <c r="J6432" s="14" t="s">
        <v>425</v>
      </c>
      <c r="K6432" s="14"/>
      <c r="L6432" s="14" t="s">
        <v>425</v>
      </c>
      <c r="M6432" s="14" t="s">
        <v>765</v>
      </c>
      <c r="N6432" s="14" t="s">
        <v>100</v>
      </c>
      <c r="O6432" s="14" t="s">
        <v>7950</v>
      </c>
      <c r="P6432" s="14" t="s">
        <v>7952</v>
      </c>
      <c r="Q6432" s="14">
        <v>1</v>
      </c>
      <c r="R6432" s="14" t="s">
        <v>969</v>
      </c>
      <c r="S6432" s="14" t="s">
        <v>439</v>
      </c>
      <c r="T6432" s="35">
        <v>2460.44</v>
      </c>
      <c r="U6432" s="14" t="s">
        <v>4</v>
      </c>
      <c r="V6432" s="14">
        <v>179</v>
      </c>
      <c r="W6432" s="16">
        <f>+IF(datos_arg[[#This Row],[Moneda]]="ARS",datos_arg[[#This Row],[Monto]],datos_arg[[#This Row],[Monto]]*datos_arg[[#This Row],[TC]])</f>
        <v>2460.44</v>
      </c>
      <c r="X6432" s="16">
        <f>IFERROR(IF(datos_arg[[#This Row],[Moneda]]="USD",datos_arg[[#This Row],[Monto]],datos_arg[[#This Row],[Monto]]/datos_arg[[#This Row],[TC]]),0)</f>
        <v>13.745474860335197</v>
      </c>
      <c r="Y6432" s="14"/>
    </row>
    <row r="6433" spans="1:25" x14ac:dyDescent="0.25">
      <c r="A6433" s="14">
        <f t="shared" si="100"/>
        <v>6430</v>
      </c>
      <c r="B6433" s="1">
        <v>44412</v>
      </c>
      <c r="C6433" s="18">
        <f>+YEAR(datos_arg[[#This Row],[Fecha]])</f>
        <v>2021</v>
      </c>
      <c r="D6433" s="18">
        <f>+MONTH(datos_arg[[#This Row],[Fecha]])</f>
        <v>8</v>
      </c>
      <c r="E6433" s="14" t="s">
        <v>5358</v>
      </c>
      <c r="F6433" s="14" t="s">
        <v>969</v>
      </c>
      <c r="G6433" s="14"/>
      <c r="H6433" s="14" t="s">
        <v>6646</v>
      </c>
      <c r="I6433" s="14" t="s">
        <v>6775</v>
      </c>
      <c r="J6433" s="14" t="s">
        <v>425</v>
      </c>
      <c r="K6433" s="14"/>
      <c r="L6433" s="14" t="s">
        <v>425</v>
      </c>
      <c r="M6433" s="14" t="s">
        <v>765</v>
      </c>
      <c r="N6433" s="14" t="s">
        <v>100</v>
      </c>
      <c r="O6433" s="14" t="s">
        <v>7951</v>
      </c>
      <c r="P6433" s="14" t="s">
        <v>7952</v>
      </c>
      <c r="Q6433" s="14">
        <v>1</v>
      </c>
      <c r="R6433" s="14" t="s">
        <v>969</v>
      </c>
      <c r="S6433" s="14" t="s">
        <v>439</v>
      </c>
      <c r="T6433" s="35">
        <v>6627.55</v>
      </c>
      <c r="U6433" s="14" t="s">
        <v>4</v>
      </c>
      <c r="V6433" s="14">
        <v>179</v>
      </c>
      <c r="W6433" s="16">
        <f>+IF(datos_arg[[#This Row],[Moneda]]="ARS",datos_arg[[#This Row],[Monto]],datos_arg[[#This Row],[Monto]]*datos_arg[[#This Row],[TC]])</f>
        <v>6627.55</v>
      </c>
      <c r="X6433" s="16">
        <f>IFERROR(IF(datos_arg[[#This Row],[Moneda]]="USD",datos_arg[[#This Row],[Monto]],datos_arg[[#This Row],[Monto]]/datos_arg[[#This Row],[TC]]),0)</f>
        <v>37.025418994413407</v>
      </c>
      <c r="Y6433" s="14"/>
    </row>
    <row r="6434" spans="1:25" x14ac:dyDescent="0.25">
      <c r="A6434" s="14">
        <f t="shared" si="100"/>
        <v>6431</v>
      </c>
      <c r="B6434" s="1">
        <v>44412</v>
      </c>
      <c r="C6434" s="18">
        <f>+YEAR(datos_arg[[#This Row],[Fecha]])</f>
        <v>2021</v>
      </c>
      <c r="D6434" s="18">
        <f>+MONTH(datos_arg[[#This Row],[Fecha]])</f>
        <v>8</v>
      </c>
      <c r="E6434" s="14" t="s">
        <v>1015</v>
      </c>
      <c r="F6434" s="14" t="s">
        <v>403</v>
      </c>
      <c r="G6434" s="14" t="s">
        <v>970</v>
      </c>
      <c r="H6434" s="14" t="s">
        <v>433</v>
      </c>
      <c r="I6434" s="14" t="s">
        <v>6718</v>
      </c>
      <c r="J6434" s="14" t="s">
        <v>425</v>
      </c>
      <c r="K6434" s="14"/>
      <c r="L6434" s="14" t="s">
        <v>425</v>
      </c>
      <c r="M6434" s="14" t="s">
        <v>433</v>
      </c>
      <c r="N6434" s="14" t="s">
        <v>100</v>
      </c>
      <c r="O6434" s="14" t="s">
        <v>7953</v>
      </c>
      <c r="P6434" s="14" t="s">
        <v>7955</v>
      </c>
      <c r="Q6434" s="14">
        <v>1</v>
      </c>
      <c r="R6434" s="14" t="s">
        <v>970</v>
      </c>
      <c r="S6434" s="14" t="s">
        <v>439</v>
      </c>
      <c r="T6434" s="35">
        <v>730.13</v>
      </c>
      <c r="U6434" s="14" t="s">
        <v>4</v>
      </c>
      <c r="V6434" s="14">
        <v>179</v>
      </c>
      <c r="W6434" s="16">
        <f>+IF(datos_arg[[#This Row],[Moneda]]="ARS",datos_arg[[#This Row],[Monto]],datos_arg[[#This Row],[Monto]]*datos_arg[[#This Row],[TC]])</f>
        <v>730.13</v>
      </c>
      <c r="X6434" s="16">
        <f>IFERROR(IF(datos_arg[[#This Row],[Moneda]]="USD",datos_arg[[#This Row],[Monto]],datos_arg[[#This Row],[Monto]]/datos_arg[[#This Row],[TC]]),0)</f>
        <v>4.0789385474860334</v>
      </c>
      <c r="Y6434" s="14"/>
    </row>
    <row r="6435" spans="1:25" x14ac:dyDescent="0.25">
      <c r="A6435" s="14">
        <f t="shared" si="100"/>
        <v>6432</v>
      </c>
      <c r="B6435" s="1">
        <v>44412</v>
      </c>
      <c r="C6435" s="18">
        <f>+YEAR(datos_arg[[#This Row],[Fecha]])</f>
        <v>2021</v>
      </c>
      <c r="D6435" s="18">
        <f>+MONTH(datos_arg[[#This Row],[Fecha]])</f>
        <v>8</v>
      </c>
      <c r="E6435" s="14" t="s">
        <v>1015</v>
      </c>
      <c r="F6435" s="14" t="s">
        <v>403</v>
      </c>
      <c r="G6435" s="14" t="s">
        <v>5383</v>
      </c>
      <c r="H6435" s="14" t="s">
        <v>433</v>
      </c>
      <c r="I6435" s="14" t="s">
        <v>6718</v>
      </c>
      <c r="J6435" s="14" t="s">
        <v>425</v>
      </c>
      <c r="K6435" s="14"/>
      <c r="L6435" s="14" t="s">
        <v>425</v>
      </c>
      <c r="M6435" s="14" t="s">
        <v>815</v>
      </c>
      <c r="N6435" s="14" t="s">
        <v>100</v>
      </c>
      <c r="O6435" s="14" t="s">
        <v>5108</v>
      </c>
      <c r="P6435" s="14" t="s">
        <v>7955</v>
      </c>
      <c r="Q6435" s="14">
        <v>25</v>
      </c>
      <c r="R6435" s="14" t="s">
        <v>5383</v>
      </c>
      <c r="S6435" s="14" t="s">
        <v>439</v>
      </c>
      <c r="T6435" s="35">
        <v>15001.25</v>
      </c>
      <c r="U6435" s="14" t="s">
        <v>4</v>
      </c>
      <c r="V6435" s="14">
        <v>179</v>
      </c>
      <c r="W6435" s="16">
        <f>+IF(datos_arg[[#This Row],[Moneda]]="ARS",datos_arg[[#This Row],[Monto]],datos_arg[[#This Row],[Monto]]*datos_arg[[#This Row],[TC]])</f>
        <v>15001.25</v>
      </c>
      <c r="X6435" s="16">
        <f>IFERROR(IF(datos_arg[[#This Row],[Moneda]]="USD",datos_arg[[#This Row],[Monto]],datos_arg[[#This Row],[Monto]]/datos_arg[[#This Row],[TC]]),0)</f>
        <v>83.805865921787714</v>
      </c>
      <c r="Y6435" s="14"/>
    </row>
    <row r="6436" spans="1:25" x14ac:dyDescent="0.25">
      <c r="A6436" s="14">
        <f t="shared" si="100"/>
        <v>6433</v>
      </c>
      <c r="B6436" s="1">
        <v>44412</v>
      </c>
      <c r="C6436" s="18">
        <f>+YEAR(datos_arg[[#This Row],[Fecha]])</f>
        <v>2021</v>
      </c>
      <c r="D6436" s="18">
        <f>+MONTH(datos_arg[[#This Row],[Fecha]])</f>
        <v>8</v>
      </c>
      <c r="E6436" s="14" t="s">
        <v>1015</v>
      </c>
      <c r="F6436" s="14" t="s">
        <v>403</v>
      </c>
      <c r="G6436" s="14" t="s">
        <v>970</v>
      </c>
      <c r="H6436" s="14" t="s">
        <v>433</v>
      </c>
      <c r="I6436" s="14" t="s">
        <v>6718</v>
      </c>
      <c r="J6436" s="14" t="s">
        <v>425</v>
      </c>
      <c r="K6436" s="14"/>
      <c r="L6436" s="14" t="s">
        <v>425</v>
      </c>
      <c r="M6436" s="14" t="s">
        <v>1370</v>
      </c>
      <c r="N6436" s="14" t="s">
        <v>100</v>
      </c>
      <c r="O6436" s="14" t="s">
        <v>7954</v>
      </c>
      <c r="P6436" s="14" t="s">
        <v>7955</v>
      </c>
      <c r="Q6436" s="14">
        <v>1</v>
      </c>
      <c r="R6436" s="14" t="s">
        <v>970</v>
      </c>
      <c r="S6436" s="14" t="s">
        <v>439</v>
      </c>
      <c r="T6436" s="35">
        <v>526.25</v>
      </c>
      <c r="U6436" s="14" t="s">
        <v>4</v>
      </c>
      <c r="V6436" s="14">
        <v>179</v>
      </c>
      <c r="W6436" s="16">
        <f>+IF(datos_arg[[#This Row],[Moneda]]="ARS",datos_arg[[#This Row],[Monto]],datos_arg[[#This Row],[Monto]]*datos_arg[[#This Row],[TC]])</f>
        <v>526.25</v>
      </c>
      <c r="X6436" s="16">
        <f>IFERROR(IF(datos_arg[[#This Row],[Moneda]]="USD",datos_arg[[#This Row],[Monto]],datos_arg[[#This Row],[Monto]]/datos_arg[[#This Row],[TC]]),0)</f>
        <v>2.9399441340782122</v>
      </c>
      <c r="Y6436" s="14"/>
    </row>
    <row r="6437" spans="1:25" x14ac:dyDescent="0.25">
      <c r="A6437" s="14">
        <f t="shared" si="100"/>
        <v>6434</v>
      </c>
      <c r="B6437" s="1">
        <v>44412</v>
      </c>
      <c r="C6437" s="18">
        <f>+YEAR(datos_arg[[#This Row],[Fecha]])</f>
        <v>2021</v>
      </c>
      <c r="D6437" s="18">
        <f>+MONTH(datos_arg[[#This Row],[Fecha]])</f>
        <v>8</v>
      </c>
      <c r="E6437" s="14" t="s">
        <v>617</v>
      </c>
      <c r="F6437" s="14" t="s">
        <v>6651</v>
      </c>
      <c r="G6437" s="14"/>
      <c r="H6437" s="14" t="s">
        <v>532</v>
      </c>
      <c r="I6437" s="14" t="s">
        <v>7132</v>
      </c>
      <c r="J6437" s="14" t="s">
        <v>425</v>
      </c>
      <c r="K6437" s="14" t="s">
        <v>421</v>
      </c>
      <c r="L6437" s="14" t="s">
        <v>422</v>
      </c>
      <c r="M6437" s="14" t="s">
        <v>533</v>
      </c>
      <c r="N6437" s="14" t="s">
        <v>100</v>
      </c>
      <c r="O6437" s="14" t="s">
        <v>8116</v>
      </c>
      <c r="P6437" s="14" t="s">
        <v>7956</v>
      </c>
      <c r="Q6437" s="14">
        <v>2</v>
      </c>
      <c r="R6437" s="14" t="s">
        <v>6651</v>
      </c>
      <c r="S6437" s="14" t="s">
        <v>1208</v>
      </c>
      <c r="T6437" s="35">
        <v>4486</v>
      </c>
      <c r="U6437" s="14" t="s">
        <v>4</v>
      </c>
      <c r="V6437" s="14">
        <v>179</v>
      </c>
      <c r="W6437" s="16">
        <f>+IF(datos_arg[[#This Row],[Moneda]]="ARS",datos_arg[[#This Row],[Monto]],datos_arg[[#This Row],[Monto]]*datos_arg[[#This Row],[TC]])</f>
        <v>4486</v>
      </c>
      <c r="X6437" s="16">
        <f>IFERROR(IF(datos_arg[[#This Row],[Moneda]]="USD",datos_arg[[#This Row],[Monto]],datos_arg[[#This Row],[Monto]]/datos_arg[[#This Row],[TC]]),0)</f>
        <v>25.061452513966479</v>
      </c>
      <c r="Y6437" s="14"/>
    </row>
    <row r="6438" spans="1:25" x14ac:dyDescent="0.25">
      <c r="A6438" s="14">
        <f t="shared" si="100"/>
        <v>6435</v>
      </c>
      <c r="B6438" s="1">
        <v>44412</v>
      </c>
      <c r="C6438" s="18">
        <f>+YEAR(datos_arg[[#This Row],[Fecha]])</f>
        <v>2021</v>
      </c>
      <c r="D6438" s="18">
        <f>+MONTH(datos_arg[[#This Row],[Fecha]])</f>
        <v>8</v>
      </c>
      <c r="E6438" s="14" t="s">
        <v>1016</v>
      </c>
      <c r="F6438" s="14" t="s">
        <v>404</v>
      </c>
      <c r="G6438" s="14"/>
      <c r="H6438" s="14" t="s">
        <v>6646</v>
      </c>
      <c r="I6438" s="14" t="s">
        <v>7132</v>
      </c>
      <c r="J6438" s="14" t="s">
        <v>425</v>
      </c>
      <c r="K6438" s="14"/>
      <c r="L6438" s="14" t="s">
        <v>425</v>
      </c>
      <c r="M6438" s="14" t="s">
        <v>1946</v>
      </c>
      <c r="N6438" s="14" t="s">
        <v>7957</v>
      </c>
      <c r="O6438" s="14" t="s">
        <v>7958</v>
      </c>
      <c r="P6438" s="14" t="s">
        <v>7959</v>
      </c>
      <c r="Q6438" s="14"/>
      <c r="R6438" s="14" t="s">
        <v>404</v>
      </c>
      <c r="S6438" s="14" t="s">
        <v>613</v>
      </c>
      <c r="T6438" s="35">
        <v>4180</v>
      </c>
      <c r="U6438" s="14" t="s">
        <v>4</v>
      </c>
      <c r="V6438" s="14">
        <v>179</v>
      </c>
      <c r="W6438" s="16">
        <f>+IF(datos_arg[[#This Row],[Moneda]]="ARS",datos_arg[[#This Row],[Monto]],datos_arg[[#This Row],[Monto]]*datos_arg[[#This Row],[TC]])</f>
        <v>4180</v>
      </c>
      <c r="X6438" s="16">
        <f>IFERROR(IF(datos_arg[[#This Row],[Moneda]]="USD",datos_arg[[#This Row],[Monto]],datos_arg[[#This Row],[Monto]]/datos_arg[[#This Row],[TC]]),0)</f>
        <v>23.351955307262571</v>
      </c>
      <c r="Y6438" s="14"/>
    </row>
    <row r="6439" spans="1:25" x14ac:dyDescent="0.25">
      <c r="A6439" s="14">
        <f t="shared" si="100"/>
        <v>6436</v>
      </c>
      <c r="B6439" s="1">
        <v>44413</v>
      </c>
      <c r="C6439" s="18">
        <f>+YEAR(datos_arg[[#This Row],[Fecha]])</f>
        <v>2021</v>
      </c>
      <c r="D6439" s="18">
        <f>+MONTH(datos_arg[[#This Row],[Fecha]])</f>
        <v>8</v>
      </c>
      <c r="E6439" s="14" t="s">
        <v>1015</v>
      </c>
      <c r="F6439" s="14" t="s">
        <v>403</v>
      </c>
      <c r="G6439" s="14" t="s">
        <v>5383</v>
      </c>
      <c r="H6439" s="14" t="s">
        <v>6646</v>
      </c>
      <c r="I6439" s="14" t="s">
        <v>7132</v>
      </c>
      <c r="J6439" s="14" t="s">
        <v>425</v>
      </c>
      <c r="K6439" s="14"/>
      <c r="L6439" s="14" t="s">
        <v>425</v>
      </c>
      <c r="M6439" s="14" t="s">
        <v>773</v>
      </c>
      <c r="N6439" s="14" t="s">
        <v>236</v>
      </c>
      <c r="O6439" s="14" t="s">
        <v>7968</v>
      </c>
      <c r="P6439" s="14" t="s">
        <v>7969</v>
      </c>
      <c r="Q6439" s="14"/>
      <c r="R6439" s="14" t="s">
        <v>5383</v>
      </c>
      <c r="S6439" s="14" t="s">
        <v>439</v>
      </c>
      <c r="T6439" s="35">
        <v>72300</v>
      </c>
      <c r="U6439" s="14" t="s">
        <v>4</v>
      </c>
      <c r="V6439" s="14">
        <v>179</v>
      </c>
      <c r="W6439" s="16">
        <f>+IF(datos_arg[[#This Row],[Moneda]]="ARS",datos_arg[[#This Row],[Monto]],datos_arg[[#This Row],[Monto]]*datos_arg[[#This Row],[TC]])</f>
        <v>72300</v>
      </c>
      <c r="X6439" s="16">
        <f>IFERROR(IF(datos_arg[[#This Row],[Moneda]]="USD",datos_arg[[#This Row],[Monto]],datos_arg[[#This Row],[Monto]]/datos_arg[[#This Row],[TC]]),0)</f>
        <v>403.91061452513969</v>
      </c>
      <c r="Y6439" s="14"/>
    </row>
    <row r="6440" spans="1:25" x14ac:dyDescent="0.25">
      <c r="A6440" s="14">
        <f t="shared" si="100"/>
        <v>6437</v>
      </c>
      <c r="B6440" s="1">
        <v>44413</v>
      </c>
      <c r="C6440" s="18">
        <f>+YEAR(datos_arg[[#This Row],[Fecha]])</f>
        <v>2021</v>
      </c>
      <c r="D6440" s="18">
        <f>+MONTH(datos_arg[[#This Row],[Fecha]])</f>
        <v>8</v>
      </c>
      <c r="E6440" s="14" t="s">
        <v>449</v>
      </c>
      <c r="F6440" s="14" t="s">
        <v>505</v>
      </c>
      <c r="G6440" s="14"/>
      <c r="H6440" s="14" t="s">
        <v>7132</v>
      </c>
      <c r="I6440" s="14" t="s">
        <v>7132</v>
      </c>
      <c r="J6440" s="14" t="s">
        <v>425</v>
      </c>
      <c r="K6440" s="14"/>
      <c r="L6440" s="14" t="s">
        <v>425</v>
      </c>
      <c r="M6440" s="14" t="s">
        <v>613</v>
      </c>
      <c r="N6440" s="14" t="s">
        <v>2273</v>
      </c>
      <c r="O6440" s="14" t="s">
        <v>2592</v>
      </c>
      <c r="P6440" s="14"/>
      <c r="Q6440" s="14"/>
      <c r="R6440" s="14" t="s">
        <v>505</v>
      </c>
      <c r="S6440" s="14" t="s">
        <v>613</v>
      </c>
      <c r="T6440" s="35">
        <v>25.08</v>
      </c>
      <c r="U6440" s="14" t="s">
        <v>4</v>
      </c>
      <c r="V6440" s="14">
        <v>179</v>
      </c>
      <c r="W6440" s="16">
        <f>+IF(datos_arg[[#This Row],[Moneda]]="ARS",datos_arg[[#This Row],[Monto]],datos_arg[[#This Row],[Monto]]*datos_arg[[#This Row],[TC]])</f>
        <v>25.08</v>
      </c>
      <c r="X6440" s="16">
        <f>IFERROR(IF(datos_arg[[#This Row],[Moneda]]="USD",datos_arg[[#This Row],[Monto]],datos_arg[[#This Row],[Monto]]/datos_arg[[#This Row],[TC]]),0)</f>
        <v>0.14011173184357542</v>
      </c>
      <c r="Y6440" s="14"/>
    </row>
    <row r="6441" spans="1:25" x14ac:dyDescent="0.25">
      <c r="A6441" s="14">
        <f t="shared" si="100"/>
        <v>6438</v>
      </c>
      <c r="B6441" s="1">
        <v>44413</v>
      </c>
      <c r="C6441" s="18">
        <f>+YEAR(datos_arg[[#This Row],[Fecha]])</f>
        <v>2021</v>
      </c>
      <c r="D6441" s="18">
        <f>+MONTH(datos_arg[[#This Row],[Fecha]])</f>
        <v>8</v>
      </c>
      <c r="E6441" s="14" t="s">
        <v>1016</v>
      </c>
      <c r="F6441" s="14" t="s">
        <v>5364</v>
      </c>
      <c r="G6441" s="14" t="s">
        <v>6706</v>
      </c>
      <c r="H6441" s="14" t="s">
        <v>7132</v>
      </c>
      <c r="I6441" s="14" t="s">
        <v>7132</v>
      </c>
      <c r="J6441" s="14" t="s">
        <v>425</v>
      </c>
      <c r="K6441" s="14"/>
      <c r="L6441" s="14" t="s">
        <v>425</v>
      </c>
      <c r="M6441" s="14" t="s">
        <v>3429</v>
      </c>
      <c r="N6441" s="14" t="s">
        <v>3429</v>
      </c>
      <c r="O6441" s="14" t="s">
        <v>3434</v>
      </c>
      <c r="P6441" s="14"/>
      <c r="Q6441" s="14"/>
      <c r="R6441" s="14" t="s">
        <v>5364</v>
      </c>
      <c r="S6441" s="14" t="s">
        <v>439</v>
      </c>
      <c r="T6441" s="35">
        <v>12500</v>
      </c>
      <c r="U6441" s="14" t="s">
        <v>4</v>
      </c>
      <c r="V6441" s="14">
        <v>179</v>
      </c>
      <c r="W6441" s="16">
        <f>+IF(datos_arg[[#This Row],[Moneda]]="ARS",datos_arg[[#This Row],[Monto]],datos_arg[[#This Row],[Monto]]*datos_arg[[#This Row],[TC]])</f>
        <v>12500</v>
      </c>
      <c r="X6441" s="16">
        <f>IFERROR(IF(datos_arg[[#This Row],[Moneda]]="USD",datos_arg[[#This Row],[Monto]],datos_arg[[#This Row],[Monto]]/datos_arg[[#This Row],[TC]]),0)</f>
        <v>69.832402234636874</v>
      </c>
      <c r="Y6441" s="14"/>
    </row>
    <row r="6442" spans="1:25" x14ac:dyDescent="0.25">
      <c r="A6442" s="14">
        <f t="shared" si="100"/>
        <v>6439</v>
      </c>
      <c r="B6442" s="1">
        <v>44417</v>
      </c>
      <c r="C6442" s="18">
        <f>+YEAR(datos_arg[[#This Row],[Fecha]])</f>
        <v>2021</v>
      </c>
      <c r="D6442" s="18">
        <f>+MONTH(datos_arg[[#This Row],[Fecha]])</f>
        <v>8</v>
      </c>
      <c r="E6442" s="14" t="s">
        <v>1016</v>
      </c>
      <c r="F6442" s="14" t="s">
        <v>404</v>
      </c>
      <c r="G6442" s="14"/>
      <c r="H6442" s="14" t="s">
        <v>7132</v>
      </c>
      <c r="I6442" s="14" t="s">
        <v>7132</v>
      </c>
      <c r="J6442" s="14" t="s">
        <v>425</v>
      </c>
      <c r="K6442" s="14"/>
      <c r="L6442" s="14" t="s">
        <v>425</v>
      </c>
      <c r="M6442" s="14" t="s">
        <v>284</v>
      </c>
      <c r="N6442" s="14" t="s">
        <v>284</v>
      </c>
      <c r="O6442" s="14" t="s">
        <v>2651</v>
      </c>
      <c r="P6442" s="14" t="s">
        <v>7801</v>
      </c>
      <c r="Q6442" s="14"/>
      <c r="R6442" s="14" t="s">
        <v>404</v>
      </c>
      <c r="S6442" s="14" t="s">
        <v>439</v>
      </c>
      <c r="T6442" s="35">
        <v>3000</v>
      </c>
      <c r="U6442" s="14" t="s">
        <v>4</v>
      </c>
      <c r="V6442" s="14">
        <v>179</v>
      </c>
      <c r="W6442" s="16">
        <f>+IF(datos_arg[[#This Row],[Moneda]]="ARS",datos_arg[[#This Row],[Monto]],datos_arg[[#This Row],[Monto]]*datos_arg[[#This Row],[TC]])</f>
        <v>3000</v>
      </c>
      <c r="X6442" s="16">
        <f>IFERROR(IF(datos_arg[[#This Row],[Moneda]]="USD",datos_arg[[#This Row],[Monto]],datos_arg[[#This Row],[Monto]]/datos_arg[[#This Row],[TC]]),0)</f>
        <v>16.759776536312849</v>
      </c>
      <c r="Y6442" s="14"/>
    </row>
    <row r="6443" spans="1:25" x14ac:dyDescent="0.25">
      <c r="A6443" s="14">
        <f t="shared" si="100"/>
        <v>6440</v>
      </c>
      <c r="B6443" s="1">
        <v>44417</v>
      </c>
      <c r="C6443" s="18">
        <f>+YEAR(datos_arg[[#This Row],[Fecha]])</f>
        <v>2021</v>
      </c>
      <c r="D6443" s="18">
        <f>+MONTH(datos_arg[[#This Row],[Fecha]])</f>
        <v>8</v>
      </c>
      <c r="E6443" s="14" t="s">
        <v>1016</v>
      </c>
      <c r="F6443" s="14" t="s">
        <v>404</v>
      </c>
      <c r="G6443" s="14"/>
      <c r="H6443" s="14" t="s">
        <v>6646</v>
      </c>
      <c r="I6443" s="14" t="s">
        <v>7132</v>
      </c>
      <c r="J6443" s="14" t="s">
        <v>425</v>
      </c>
      <c r="K6443" s="14"/>
      <c r="L6443" s="14" t="s">
        <v>425</v>
      </c>
      <c r="M6443" s="14" t="s">
        <v>3475</v>
      </c>
      <c r="N6443" s="14" t="s">
        <v>3475</v>
      </c>
      <c r="O6443" s="14" t="s">
        <v>7970</v>
      </c>
      <c r="P6443" s="6" t="s">
        <v>7801</v>
      </c>
      <c r="Q6443" s="14"/>
      <c r="R6443" s="14" t="s">
        <v>404</v>
      </c>
      <c r="S6443" s="14" t="s">
        <v>613</v>
      </c>
      <c r="T6443" s="35">
        <v>1228.5</v>
      </c>
      <c r="U6443" s="14" t="s">
        <v>4</v>
      </c>
      <c r="V6443" s="14">
        <v>179</v>
      </c>
      <c r="W6443" s="16">
        <f>+IF(datos_arg[[#This Row],[Moneda]]="ARS",datos_arg[[#This Row],[Monto]],datos_arg[[#This Row],[Monto]]*datos_arg[[#This Row],[TC]])</f>
        <v>1228.5</v>
      </c>
      <c r="X6443" s="16">
        <f>IFERROR(IF(datos_arg[[#This Row],[Moneda]]="USD",datos_arg[[#This Row],[Monto]],datos_arg[[#This Row],[Monto]]/datos_arg[[#This Row],[TC]]),0)</f>
        <v>6.8631284916201114</v>
      </c>
      <c r="Y6443" s="14"/>
    </row>
    <row r="6444" spans="1:25" x14ac:dyDescent="0.25">
      <c r="A6444" s="14">
        <f t="shared" si="100"/>
        <v>6441</v>
      </c>
      <c r="B6444" s="1">
        <v>44417</v>
      </c>
      <c r="C6444" s="18">
        <f>+YEAR(datos_arg[[#This Row],[Fecha]])</f>
        <v>2021</v>
      </c>
      <c r="D6444" s="18">
        <f>+MONTH(datos_arg[[#This Row],[Fecha]])</f>
        <v>8</v>
      </c>
      <c r="E6444" s="14" t="s">
        <v>1015</v>
      </c>
      <c r="F6444" s="14" t="s">
        <v>430</v>
      </c>
      <c r="G6444" s="14"/>
      <c r="H6444" s="14" t="s">
        <v>7132</v>
      </c>
      <c r="I6444" s="14" t="s">
        <v>7132</v>
      </c>
      <c r="J6444" s="14" t="s">
        <v>425</v>
      </c>
      <c r="K6444" s="14"/>
      <c r="L6444" s="14" t="s">
        <v>425</v>
      </c>
      <c r="M6444" s="14" t="s">
        <v>102</v>
      </c>
      <c r="N6444" s="14" t="s">
        <v>7971</v>
      </c>
      <c r="O6444" s="14" t="s">
        <v>7972</v>
      </c>
      <c r="P6444" s="14" t="s">
        <v>7122</v>
      </c>
      <c r="Q6444" s="14"/>
      <c r="R6444" s="14" t="s">
        <v>430</v>
      </c>
      <c r="S6444" s="14" t="s">
        <v>439</v>
      </c>
      <c r="T6444" s="35">
        <v>3949.89</v>
      </c>
      <c r="U6444" s="14" t="s">
        <v>4</v>
      </c>
      <c r="V6444" s="14">
        <v>179</v>
      </c>
      <c r="W6444" s="16">
        <f>+IF(datos_arg[[#This Row],[Moneda]]="ARS",datos_arg[[#This Row],[Monto]],datos_arg[[#This Row],[Monto]]*datos_arg[[#This Row],[TC]])</f>
        <v>3949.89</v>
      </c>
      <c r="X6444" s="16">
        <f>IFERROR(IF(datos_arg[[#This Row],[Moneda]]="USD",datos_arg[[#This Row],[Monto]],datos_arg[[#This Row],[Monto]]/datos_arg[[#This Row],[TC]]),0)</f>
        <v>22.066424581005585</v>
      </c>
      <c r="Y6444" s="14"/>
    </row>
    <row r="6445" spans="1:25" x14ac:dyDescent="0.25">
      <c r="A6445" s="14">
        <f t="shared" si="100"/>
        <v>6442</v>
      </c>
      <c r="B6445" s="1">
        <v>44417</v>
      </c>
      <c r="C6445" s="18">
        <f>+YEAR(datos_arg[[#This Row],[Fecha]])</f>
        <v>2021</v>
      </c>
      <c r="D6445" s="18">
        <f>+MONTH(datos_arg[[#This Row],[Fecha]])</f>
        <v>8</v>
      </c>
      <c r="E6445" s="14" t="s">
        <v>1016</v>
      </c>
      <c r="F6445" s="14" t="s">
        <v>404</v>
      </c>
      <c r="G6445" s="14"/>
      <c r="H6445" s="14" t="s">
        <v>6646</v>
      </c>
      <c r="I6445" s="14" t="s">
        <v>7132</v>
      </c>
      <c r="J6445" s="14" t="s">
        <v>425</v>
      </c>
      <c r="K6445" s="14"/>
      <c r="L6445" s="14" t="s">
        <v>425</v>
      </c>
      <c r="M6445" s="14" t="s">
        <v>5076</v>
      </c>
      <c r="N6445" s="14" t="s">
        <v>5076</v>
      </c>
      <c r="O6445" s="14" t="s">
        <v>7989</v>
      </c>
      <c r="P6445" s="14" t="s">
        <v>7801</v>
      </c>
      <c r="Q6445" s="14"/>
      <c r="R6445" s="14" t="s">
        <v>404</v>
      </c>
      <c r="S6445" s="14" t="s">
        <v>613</v>
      </c>
      <c r="T6445" s="35">
        <v>11850</v>
      </c>
      <c r="U6445" s="14" t="s">
        <v>4</v>
      </c>
      <c r="V6445" s="14">
        <v>179</v>
      </c>
      <c r="W6445" s="16">
        <f>+IF(datos_arg[[#This Row],[Moneda]]="ARS",datos_arg[[#This Row],[Monto]],datos_arg[[#This Row],[Monto]]*datos_arg[[#This Row],[TC]])</f>
        <v>11850</v>
      </c>
      <c r="X6445" s="16">
        <f>IFERROR(IF(datos_arg[[#This Row],[Moneda]]="USD",datos_arg[[#This Row],[Monto]],datos_arg[[#This Row],[Monto]]/datos_arg[[#This Row],[TC]]),0)</f>
        <v>66.201117318435749</v>
      </c>
      <c r="Y6445" s="14"/>
    </row>
    <row r="6446" spans="1:25" x14ac:dyDescent="0.25">
      <c r="A6446" s="14">
        <f t="shared" si="100"/>
        <v>6443</v>
      </c>
      <c r="B6446" s="1">
        <v>44417</v>
      </c>
      <c r="C6446" s="18">
        <f>+YEAR(datos_arg[[#This Row],[Fecha]])</f>
        <v>2021</v>
      </c>
      <c r="D6446" s="18">
        <f>+MONTH(datos_arg[[#This Row],[Fecha]])</f>
        <v>8</v>
      </c>
      <c r="E6446" s="14" t="s">
        <v>5358</v>
      </c>
      <c r="F6446" s="14" t="s">
        <v>4108</v>
      </c>
      <c r="G6446" s="14"/>
      <c r="H6446" s="14" t="s">
        <v>6646</v>
      </c>
      <c r="I6446" s="14" t="s">
        <v>6775</v>
      </c>
      <c r="J6446" s="14" t="s">
        <v>425</v>
      </c>
      <c r="K6446" s="14"/>
      <c r="L6446" s="14" t="s">
        <v>425</v>
      </c>
      <c r="M6446" s="14" t="s">
        <v>5381</v>
      </c>
      <c r="N6446" s="14" t="s">
        <v>1019</v>
      </c>
      <c r="O6446" s="14" t="s">
        <v>5203</v>
      </c>
      <c r="P6446" s="14"/>
      <c r="Q6446" s="14"/>
      <c r="R6446" s="14" t="s">
        <v>4108</v>
      </c>
      <c r="S6446" s="14" t="s">
        <v>439</v>
      </c>
      <c r="T6446" s="35">
        <v>72500</v>
      </c>
      <c r="U6446" s="14" t="s">
        <v>4</v>
      </c>
      <c r="V6446" s="14">
        <v>179</v>
      </c>
      <c r="W6446" s="16">
        <f>+IF(datos_arg[[#This Row],[Moneda]]="ARS",datos_arg[[#This Row],[Monto]],datos_arg[[#This Row],[Monto]]*datos_arg[[#This Row],[TC]])</f>
        <v>72500</v>
      </c>
      <c r="X6446" s="16">
        <f>IFERROR(IF(datos_arg[[#This Row],[Moneda]]="USD",datos_arg[[#This Row],[Monto]],datos_arg[[#This Row],[Monto]]/datos_arg[[#This Row],[TC]]),0)</f>
        <v>405.02793296089385</v>
      </c>
      <c r="Y6446" s="14"/>
    </row>
    <row r="6447" spans="1:25" x14ac:dyDescent="0.25">
      <c r="A6447" s="14">
        <f t="shared" si="100"/>
        <v>6444</v>
      </c>
      <c r="B6447" s="1">
        <v>44417</v>
      </c>
      <c r="C6447" s="18">
        <f>+YEAR(datos_arg[[#This Row],[Fecha]])</f>
        <v>2021</v>
      </c>
      <c r="D6447" s="18">
        <f>+MONTH(datos_arg[[#This Row],[Fecha]])</f>
        <v>8</v>
      </c>
      <c r="E6447" s="14" t="s">
        <v>1015</v>
      </c>
      <c r="F6447" s="14" t="s">
        <v>430</v>
      </c>
      <c r="G6447" s="14"/>
      <c r="H6447" s="14" t="s">
        <v>7132</v>
      </c>
      <c r="I6447" s="14" t="s">
        <v>7132</v>
      </c>
      <c r="J6447" s="14" t="s">
        <v>425</v>
      </c>
      <c r="K6447" s="14"/>
      <c r="L6447" s="14" t="s">
        <v>425</v>
      </c>
      <c r="M6447" s="14" t="s">
        <v>102</v>
      </c>
      <c r="N6447" s="14" t="s">
        <v>480</v>
      </c>
      <c r="O6447" s="14" t="s">
        <v>7245</v>
      </c>
      <c r="P6447" s="14"/>
      <c r="Q6447" s="14"/>
      <c r="R6447" s="14" t="s">
        <v>430</v>
      </c>
      <c r="S6447" s="14" t="s">
        <v>439</v>
      </c>
      <c r="T6447" s="35">
        <v>2200</v>
      </c>
      <c r="U6447" s="14" t="s">
        <v>4</v>
      </c>
      <c r="V6447" s="14">
        <v>179</v>
      </c>
      <c r="W6447" s="16">
        <f>+IF(datos_arg[[#This Row],[Moneda]]="ARS",datos_arg[[#This Row],[Monto]],datos_arg[[#This Row],[Monto]]*datos_arg[[#This Row],[TC]])</f>
        <v>2200</v>
      </c>
      <c r="X6447" s="16">
        <f>IFERROR(IF(datos_arg[[#This Row],[Moneda]]="USD",datos_arg[[#This Row],[Monto]],datos_arg[[#This Row],[Monto]]/datos_arg[[#This Row],[TC]]),0)</f>
        <v>12.29050279329609</v>
      </c>
      <c r="Y6447" s="14"/>
    </row>
    <row r="6448" spans="1:25" x14ac:dyDescent="0.25">
      <c r="A6448" s="14">
        <f t="shared" si="100"/>
        <v>6445</v>
      </c>
      <c r="B6448" s="1">
        <v>44417</v>
      </c>
      <c r="C6448" s="18">
        <f>+YEAR(datos_arg[[#This Row],[Fecha]])</f>
        <v>2021</v>
      </c>
      <c r="D6448" s="18">
        <f>+MONTH(datos_arg[[#This Row],[Fecha]])</f>
        <v>8</v>
      </c>
      <c r="E6448" s="14" t="s">
        <v>1015</v>
      </c>
      <c r="F6448" s="14" t="s">
        <v>430</v>
      </c>
      <c r="G6448" s="14"/>
      <c r="H6448" s="14" t="s">
        <v>7132</v>
      </c>
      <c r="I6448" s="14" t="s">
        <v>7132</v>
      </c>
      <c r="J6448" s="14" t="s">
        <v>425</v>
      </c>
      <c r="K6448" s="14"/>
      <c r="L6448" s="14" t="s">
        <v>425</v>
      </c>
      <c r="M6448" s="14" t="s">
        <v>3961</v>
      </c>
      <c r="N6448" s="14" t="s">
        <v>4625</v>
      </c>
      <c r="O6448" s="14" t="s">
        <v>4938</v>
      </c>
      <c r="P6448" s="14"/>
      <c r="Q6448" s="14"/>
      <c r="R6448" s="14" t="s">
        <v>430</v>
      </c>
      <c r="S6448" s="14" t="s">
        <v>439</v>
      </c>
      <c r="T6448" s="35">
        <v>24000</v>
      </c>
      <c r="U6448" s="14" t="s">
        <v>4</v>
      </c>
      <c r="V6448" s="14">
        <v>179</v>
      </c>
      <c r="W6448" s="16">
        <f>+IF(datos_arg[[#This Row],[Moneda]]="ARS",datos_arg[[#This Row],[Monto]],datos_arg[[#This Row],[Monto]]*datos_arg[[#This Row],[TC]])</f>
        <v>24000</v>
      </c>
      <c r="X6448" s="16">
        <f>IFERROR(IF(datos_arg[[#This Row],[Moneda]]="USD",datos_arg[[#This Row],[Monto]],datos_arg[[#This Row],[Monto]]/datos_arg[[#This Row],[TC]]),0)</f>
        <v>134.07821229050279</v>
      </c>
      <c r="Y6448" s="14"/>
    </row>
    <row r="6449" spans="1:25" x14ac:dyDescent="0.25">
      <c r="A6449" s="14">
        <f t="shared" si="100"/>
        <v>6446</v>
      </c>
      <c r="B6449" s="1">
        <v>44417</v>
      </c>
      <c r="C6449" s="18">
        <f>+YEAR(datos_arg[[#This Row],[Fecha]])</f>
        <v>2021</v>
      </c>
      <c r="D6449" s="18">
        <f>+MONTH(datos_arg[[#This Row],[Fecha]])</f>
        <v>8</v>
      </c>
      <c r="E6449" s="14" t="s">
        <v>1015</v>
      </c>
      <c r="F6449" s="14" t="s">
        <v>430</v>
      </c>
      <c r="G6449" s="14"/>
      <c r="H6449" s="14" t="s">
        <v>7132</v>
      </c>
      <c r="I6449" s="14" t="s">
        <v>7132</v>
      </c>
      <c r="J6449" s="14" t="s">
        <v>425</v>
      </c>
      <c r="K6449" s="14"/>
      <c r="L6449" s="14" t="s">
        <v>425</v>
      </c>
      <c r="M6449" s="14" t="s">
        <v>3961</v>
      </c>
      <c r="N6449" s="14" t="s">
        <v>137</v>
      </c>
      <c r="O6449" s="14" t="s">
        <v>5332</v>
      </c>
      <c r="P6449" s="6" t="s">
        <v>7973</v>
      </c>
      <c r="Q6449" s="14"/>
      <c r="R6449" s="14" t="s">
        <v>430</v>
      </c>
      <c r="S6449" s="14" t="s">
        <v>439</v>
      </c>
      <c r="T6449" s="35">
        <v>9600</v>
      </c>
      <c r="U6449" s="14" t="s">
        <v>4</v>
      </c>
      <c r="V6449" s="14">
        <v>179</v>
      </c>
      <c r="W6449" s="16">
        <f>+IF(datos_arg[[#This Row],[Moneda]]="ARS",datos_arg[[#This Row],[Monto]],datos_arg[[#This Row],[Monto]]*datos_arg[[#This Row],[TC]])</f>
        <v>9600</v>
      </c>
      <c r="X6449" s="16">
        <f>IFERROR(IF(datos_arg[[#This Row],[Moneda]]="USD",datos_arg[[#This Row],[Monto]],datos_arg[[#This Row],[Monto]]/datos_arg[[#This Row],[TC]]),0)</f>
        <v>53.631284916201118</v>
      </c>
      <c r="Y6449" s="14"/>
    </row>
    <row r="6450" spans="1:25" x14ac:dyDescent="0.25">
      <c r="A6450" s="14">
        <f t="shared" si="100"/>
        <v>6447</v>
      </c>
      <c r="B6450" s="1">
        <v>44417</v>
      </c>
      <c r="C6450" s="18">
        <f>+YEAR(datos_arg[[#This Row],[Fecha]])</f>
        <v>2021</v>
      </c>
      <c r="D6450" s="18">
        <f>+MONTH(datos_arg[[#This Row],[Fecha]])</f>
        <v>8</v>
      </c>
      <c r="E6450" s="14" t="s">
        <v>617</v>
      </c>
      <c r="F6450" s="14" t="s">
        <v>6651</v>
      </c>
      <c r="G6450" s="14"/>
      <c r="H6450" s="14" t="s">
        <v>532</v>
      </c>
      <c r="I6450" s="14" t="s">
        <v>7132</v>
      </c>
      <c r="J6450" s="14" t="s">
        <v>425</v>
      </c>
      <c r="K6450" s="14" t="s">
        <v>421</v>
      </c>
      <c r="L6450" s="14" t="s">
        <v>425</v>
      </c>
      <c r="M6450" s="14" t="s">
        <v>769</v>
      </c>
      <c r="N6450" s="14" t="s">
        <v>2423</v>
      </c>
      <c r="O6450" s="14" t="s">
        <v>7974</v>
      </c>
      <c r="P6450" s="14" t="s">
        <v>7975</v>
      </c>
      <c r="Q6450" s="14">
        <v>1</v>
      </c>
      <c r="R6450" s="14" t="s">
        <v>6651</v>
      </c>
      <c r="S6450" s="14" t="s">
        <v>439</v>
      </c>
      <c r="T6450" s="35">
        <v>30134.89</v>
      </c>
      <c r="U6450" s="14" t="s">
        <v>4</v>
      </c>
      <c r="V6450" s="14">
        <v>179</v>
      </c>
      <c r="W6450" s="16">
        <f>+IF(datos_arg[[#This Row],[Moneda]]="ARS",datos_arg[[#This Row],[Monto]],datos_arg[[#This Row],[Monto]]*datos_arg[[#This Row],[TC]])</f>
        <v>30134.89</v>
      </c>
      <c r="X6450" s="16">
        <f>IFERROR(IF(datos_arg[[#This Row],[Moneda]]="USD",datos_arg[[#This Row],[Monto]],datos_arg[[#This Row],[Monto]]/datos_arg[[#This Row],[TC]]),0)</f>
        <v>168.35134078212289</v>
      </c>
      <c r="Y6450" s="14"/>
    </row>
    <row r="6451" spans="1:25" x14ac:dyDescent="0.25">
      <c r="A6451" s="14">
        <f t="shared" si="100"/>
        <v>6448</v>
      </c>
      <c r="B6451" s="1">
        <v>44417</v>
      </c>
      <c r="C6451" s="18">
        <f>+YEAR(datos_arg[[#This Row],[Fecha]])</f>
        <v>2021</v>
      </c>
      <c r="D6451" s="18">
        <f>+MONTH(datos_arg[[#This Row],[Fecha]])</f>
        <v>8</v>
      </c>
      <c r="E6451" s="14" t="s">
        <v>617</v>
      </c>
      <c r="F6451" s="14" t="s">
        <v>6652</v>
      </c>
      <c r="G6451" s="14" t="s">
        <v>6653</v>
      </c>
      <c r="H6451" s="14" t="s">
        <v>6648</v>
      </c>
      <c r="I6451" s="14" t="s">
        <v>3955</v>
      </c>
      <c r="J6451" s="14" t="s">
        <v>8049</v>
      </c>
      <c r="K6451" s="14" t="s">
        <v>421</v>
      </c>
      <c r="L6451" s="14" t="s">
        <v>426</v>
      </c>
      <c r="M6451" s="14" t="s">
        <v>7976</v>
      </c>
      <c r="N6451" s="14" t="s">
        <v>7977</v>
      </c>
      <c r="O6451" s="14" t="s">
        <v>7978</v>
      </c>
      <c r="P6451" s="14" t="s">
        <v>7980</v>
      </c>
      <c r="Q6451" s="14">
        <v>31</v>
      </c>
      <c r="R6451" s="14" t="s">
        <v>6653</v>
      </c>
      <c r="S6451" s="14" t="s">
        <v>439</v>
      </c>
      <c r="T6451" s="35">
        <v>7750</v>
      </c>
      <c r="U6451" s="14" t="s">
        <v>4</v>
      </c>
      <c r="V6451" s="14">
        <v>179</v>
      </c>
      <c r="W6451" s="16">
        <f>+IF(datos_arg[[#This Row],[Moneda]]="ARS",datos_arg[[#This Row],[Monto]],datos_arg[[#This Row],[Monto]]*datos_arg[[#This Row],[TC]])</f>
        <v>7750</v>
      </c>
      <c r="X6451" s="16">
        <f>IFERROR(IF(datos_arg[[#This Row],[Moneda]]="USD",datos_arg[[#This Row],[Monto]],datos_arg[[#This Row],[Monto]]/datos_arg[[#This Row],[TC]]),0)</f>
        <v>43.296089385474858</v>
      </c>
      <c r="Y6451" s="14"/>
    </row>
    <row r="6452" spans="1:25" x14ac:dyDescent="0.25">
      <c r="A6452" s="14">
        <f t="shared" si="100"/>
        <v>6449</v>
      </c>
      <c r="B6452" s="1">
        <v>44417</v>
      </c>
      <c r="C6452" s="18">
        <f>+YEAR(datos_arg[[#This Row],[Fecha]])</f>
        <v>2021</v>
      </c>
      <c r="D6452" s="18">
        <f>+MONTH(datos_arg[[#This Row],[Fecha]])</f>
        <v>8</v>
      </c>
      <c r="E6452" s="14" t="s">
        <v>617</v>
      </c>
      <c r="F6452" s="14" t="s">
        <v>6652</v>
      </c>
      <c r="G6452" s="14" t="s">
        <v>6653</v>
      </c>
      <c r="H6452" s="14" t="s">
        <v>6648</v>
      </c>
      <c r="I6452" s="14" t="s">
        <v>3955</v>
      </c>
      <c r="J6452" s="14" t="s">
        <v>8049</v>
      </c>
      <c r="K6452" s="14" t="s">
        <v>421</v>
      </c>
      <c r="L6452" s="14" t="s">
        <v>426</v>
      </c>
      <c r="M6452" s="14" t="s">
        <v>7976</v>
      </c>
      <c r="N6452" s="14" t="s">
        <v>7977</v>
      </c>
      <c r="O6452" s="14" t="s">
        <v>7979</v>
      </c>
      <c r="P6452" s="14" t="s">
        <v>7980</v>
      </c>
      <c r="Q6452" s="14">
        <v>9</v>
      </c>
      <c r="R6452" s="14" t="s">
        <v>6653</v>
      </c>
      <c r="S6452" s="14" t="s">
        <v>439</v>
      </c>
      <c r="T6452" s="35">
        <v>4050</v>
      </c>
      <c r="U6452" s="14" t="s">
        <v>4</v>
      </c>
      <c r="V6452" s="14">
        <v>179</v>
      </c>
      <c r="W6452" s="16">
        <f>+IF(datos_arg[[#This Row],[Moneda]]="ARS",datos_arg[[#This Row],[Monto]],datos_arg[[#This Row],[Monto]]*datos_arg[[#This Row],[TC]])</f>
        <v>4050</v>
      </c>
      <c r="X6452" s="16">
        <f>IFERROR(IF(datos_arg[[#This Row],[Moneda]]="USD",datos_arg[[#This Row],[Monto]],datos_arg[[#This Row],[Monto]]/datos_arg[[#This Row],[TC]]),0)</f>
        <v>22.625698324022345</v>
      </c>
      <c r="Y6452" s="14"/>
    </row>
    <row r="6453" spans="1:25" x14ac:dyDescent="0.25">
      <c r="A6453" s="14">
        <f t="shared" si="100"/>
        <v>6450</v>
      </c>
      <c r="B6453" s="1">
        <v>44417</v>
      </c>
      <c r="C6453" s="18">
        <f>+YEAR(datos_arg[[#This Row],[Fecha]])</f>
        <v>2021</v>
      </c>
      <c r="D6453" s="18">
        <f>+MONTH(datos_arg[[#This Row],[Fecha]])</f>
        <v>8</v>
      </c>
      <c r="E6453" s="14" t="s">
        <v>1015</v>
      </c>
      <c r="F6453" s="14" t="s">
        <v>403</v>
      </c>
      <c r="G6453" s="14" t="s">
        <v>5383</v>
      </c>
      <c r="H6453" s="14" t="s">
        <v>6646</v>
      </c>
      <c r="I6453" s="14" t="s">
        <v>7132</v>
      </c>
      <c r="J6453" s="14" t="s">
        <v>425</v>
      </c>
      <c r="K6453" s="14"/>
      <c r="L6453" s="14" t="s">
        <v>425</v>
      </c>
      <c r="M6453" s="14" t="s">
        <v>773</v>
      </c>
      <c r="N6453" s="14" t="s">
        <v>3668</v>
      </c>
      <c r="O6453" s="14" t="s">
        <v>7982</v>
      </c>
      <c r="P6453" s="14" t="s">
        <v>7987</v>
      </c>
      <c r="Q6453" s="14"/>
      <c r="R6453" s="14" t="s">
        <v>5383</v>
      </c>
      <c r="S6453" s="14" t="s">
        <v>439</v>
      </c>
      <c r="T6453" s="35">
        <v>2237</v>
      </c>
      <c r="U6453" s="14" t="s">
        <v>4</v>
      </c>
      <c r="V6453" s="14">
        <v>179</v>
      </c>
      <c r="W6453" s="16">
        <f>+IF(datos_arg[[#This Row],[Moneda]]="ARS",datos_arg[[#This Row],[Monto]],datos_arg[[#This Row],[Monto]]*datos_arg[[#This Row],[TC]])</f>
        <v>2237</v>
      </c>
      <c r="X6453" s="16">
        <f>IFERROR(IF(datos_arg[[#This Row],[Moneda]]="USD",datos_arg[[#This Row],[Monto]],datos_arg[[#This Row],[Monto]]/datos_arg[[#This Row],[TC]]),0)</f>
        <v>12.497206703910615</v>
      </c>
      <c r="Y6453" s="14"/>
    </row>
    <row r="6454" spans="1:25" x14ac:dyDescent="0.25">
      <c r="A6454" s="14">
        <f t="shared" si="100"/>
        <v>6451</v>
      </c>
      <c r="B6454" s="1">
        <v>44417</v>
      </c>
      <c r="C6454" s="18">
        <f>+YEAR(datos_arg[[#This Row],[Fecha]])</f>
        <v>2021</v>
      </c>
      <c r="D6454" s="18">
        <f>+MONTH(datos_arg[[#This Row],[Fecha]])</f>
        <v>8</v>
      </c>
      <c r="E6454" s="14" t="s">
        <v>1015</v>
      </c>
      <c r="F6454" s="14" t="s">
        <v>403</v>
      </c>
      <c r="G6454" s="14" t="s">
        <v>5383</v>
      </c>
      <c r="H6454" s="14" t="s">
        <v>6646</v>
      </c>
      <c r="I6454" s="14" t="s">
        <v>7132</v>
      </c>
      <c r="J6454" s="14" t="s">
        <v>425</v>
      </c>
      <c r="K6454" s="14"/>
      <c r="L6454" s="14" t="s">
        <v>422</v>
      </c>
      <c r="M6454" s="14" t="s">
        <v>1526</v>
      </c>
      <c r="N6454" s="14" t="s">
        <v>58</v>
      </c>
      <c r="O6454" s="14" t="s">
        <v>7983</v>
      </c>
      <c r="P6454" s="14" t="s">
        <v>7987</v>
      </c>
      <c r="Q6454" s="14">
        <v>2</v>
      </c>
      <c r="R6454" s="14" t="s">
        <v>5383</v>
      </c>
      <c r="S6454" s="14" t="s">
        <v>439</v>
      </c>
      <c r="T6454" s="35">
        <v>5160</v>
      </c>
      <c r="U6454" s="14" t="s">
        <v>4</v>
      </c>
      <c r="V6454" s="14">
        <v>179</v>
      </c>
      <c r="W6454" s="16">
        <f>+IF(datos_arg[[#This Row],[Moneda]]="ARS",datos_arg[[#This Row],[Monto]],datos_arg[[#This Row],[Monto]]*datos_arg[[#This Row],[TC]])</f>
        <v>5160</v>
      </c>
      <c r="X6454" s="16">
        <f>IFERROR(IF(datos_arg[[#This Row],[Moneda]]="USD",datos_arg[[#This Row],[Monto]],datos_arg[[#This Row],[Monto]]/datos_arg[[#This Row],[TC]]),0)</f>
        <v>28.826815642458101</v>
      </c>
      <c r="Y6454" s="14"/>
    </row>
    <row r="6455" spans="1:25" x14ac:dyDescent="0.25">
      <c r="A6455" s="14">
        <f t="shared" si="100"/>
        <v>6452</v>
      </c>
      <c r="B6455" s="1">
        <v>44417</v>
      </c>
      <c r="C6455" s="18">
        <f>+YEAR(datos_arg[[#This Row],[Fecha]])</f>
        <v>2021</v>
      </c>
      <c r="D6455" s="18">
        <f>+MONTH(datos_arg[[#This Row],[Fecha]])</f>
        <v>8</v>
      </c>
      <c r="E6455" s="14" t="s">
        <v>1015</v>
      </c>
      <c r="F6455" s="14" t="s">
        <v>403</v>
      </c>
      <c r="G6455" s="14" t="s">
        <v>5383</v>
      </c>
      <c r="H6455" s="14" t="s">
        <v>6646</v>
      </c>
      <c r="I6455" s="14" t="s">
        <v>7132</v>
      </c>
      <c r="J6455" s="14" t="s">
        <v>425</v>
      </c>
      <c r="K6455" s="14"/>
      <c r="L6455" s="14" t="s">
        <v>425</v>
      </c>
      <c r="M6455" s="14" t="s">
        <v>1419</v>
      </c>
      <c r="N6455" s="14" t="s">
        <v>58</v>
      </c>
      <c r="O6455" s="14" t="s">
        <v>7984</v>
      </c>
      <c r="P6455" s="14" t="s">
        <v>7987</v>
      </c>
      <c r="Q6455" s="14"/>
      <c r="R6455" s="14" t="s">
        <v>5383</v>
      </c>
      <c r="S6455" s="14" t="s">
        <v>439</v>
      </c>
      <c r="T6455" s="35">
        <v>660</v>
      </c>
      <c r="U6455" s="14" t="s">
        <v>4</v>
      </c>
      <c r="V6455" s="14">
        <v>179</v>
      </c>
      <c r="W6455" s="16">
        <f>+IF(datos_arg[[#This Row],[Moneda]]="ARS",datos_arg[[#This Row],[Monto]],datos_arg[[#This Row],[Monto]]*datos_arg[[#This Row],[TC]])</f>
        <v>660</v>
      </c>
      <c r="X6455" s="16">
        <f>IFERROR(IF(datos_arg[[#This Row],[Moneda]]="USD",datos_arg[[#This Row],[Monto]],datos_arg[[#This Row],[Monto]]/datos_arg[[#This Row],[TC]]),0)</f>
        <v>3.6871508379888267</v>
      </c>
      <c r="Y6455" s="14"/>
    </row>
    <row r="6456" spans="1:25" x14ac:dyDescent="0.25">
      <c r="A6456" s="14">
        <f t="shared" si="100"/>
        <v>6453</v>
      </c>
      <c r="B6456" s="1">
        <v>44417</v>
      </c>
      <c r="C6456" s="18">
        <f>+YEAR(datos_arg[[#This Row],[Fecha]])</f>
        <v>2021</v>
      </c>
      <c r="D6456" s="18">
        <f>+MONTH(datos_arg[[#This Row],[Fecha]])</f>
        <v>8</v>
      </c>
      <c r="E6456" s="14" t="s">
        <v>5358</v>
      </c>
      <c r="F6456" s="14" t="s">
        <v>4109</v>
      </c>
      <c r="G6456" s="14"/>
      <c r="H6456" s="14" t="s">
        <v>6646</v>
      </c>
      <c r="I6456" s="14" t="s">
        <v>7132</v>
      </c>
      <c r="J6456" s="14" t="s">
        <v>425</v>
      </c>
      <c r="K6456" s="14"/>
      <c r="L6456" s="14" t="s">
        <v>425</v>
      </c>
      <c r="M6456" s="14" t="s">
        <v>578</v>
      </c>
      <c r="N6456" s="14" t="s">
        <v>7981</v>
      </c>
      <c r="O6456" s="14" t="s">
        <v>7985</v>
      </c>
      <c r="P6456" s="14" t="s">
        <v>7987</v>
      </c>
      <c r="Q6456" s="14">
        <v>20</v>
      </c>
      <c r="R6456" s="14" t="s">
        <v>4109</v>
      </c>
      <c r="S6456" s="14" t="s">
        <v>439</v>
      </c>
      <c r="T6456" s="35">
        <v>480</v>
      </c>
      <c r="U6456" s="14" t="s">
        <v>4</v>
      </c>
      <c r="V6456" s="14">
        <v>179</v>
      </c>
      <c r="W6456" s="16">
        <f>+IF(datos_arg[[#This Row],[Moneda]]="ARS",datos_arg[[#This Row],[Monto]],datos_arg[[#This Row],[Monto]]*datos_arg[[#This Row],[TC]])</f>
        <v>480</v>
      </c>
      <c r="X6456" s="16">
        <f>IFERROR(IF(datos_arg[[#This Row],[Moneda]]="USD",datos_arg[[#This Row],[Monto]],datos_arg[[#This Row],[Monto]]/datos_arg[[#This Row],[TC]]),0)</f>
        <v>2.6815642458100557</v>
      </c>
      <c r="Y6456" s="14"/>
    </row>
    <row r="6457" spans="1:25" x14ac:dyDescent="0.25">
      <c r="A6457" s="14">
        <f t="shared" si="100"/>
        <v>6454</v>
      </c>
      <c r="B6457" s="1">
        <v>44417</v>
      </c>
      <c r="C6457" s="18">
        <f>+YEAR(datos_arg[[#This Row],[Fecha]])</f>
        <v>2021</v>
      </c>
      <c r="D6457" s="18">
        <f>+MONTH(datos_arg[[#This Row],[Fecha]])</f>
        <v>8</v>
      </c>
      <c r="E6457" s="14" t="s">
        <v>1015</v>
      </c>
      <c r="F6457" s="14" t="s">
        <v>403</v>
      </c>
      <c r="G6457" s="14" t="s">
        <v>5383</v>
      </c>
      <c r="H6457" s="14" t="s">
        <v>6646</v>
      </c>
      <c r="I6457" s="14" t="s">
        <v>7132</v>
      </c>
      <c r="J6457" s="14" t="s">
        <v>425</v>
      </c>
      <c r="K6457" s="14"/>
      <c r="L6457" s="14" t="s">
        <v>425</v>
      </c>
      <c r="M6457" s="14" t="s">
        <v>3043</v>
      </c>
      <c r="N6457" s="14" t="s">
        <v>4920</v>
      </c>
      <c r="O6457" s="14" t="s">
        <v>7986</v>
      </c>
      <c r="P6457" s="14" t="s">
        <v>7987</v>
      </c>
      <c r="Q6457" s="14">
        <v>2</v>
      </c>
      <c r="R6457" s="14" t="s">
        <v>5383</v>
      </c>
      <c r="S6457" s="14" t="s">
        <v>439</v>
      </c>
      <c r="T6457" s="35">
        <v>4432.76</v>
      </c>
      <c r="U6457" s="14" t="s">
        <v>4</v>
      </c>
      <c r="V6457" s="14">
        <v>179</v>
      </c>
      <c r="W6457" s="16">
        <f>+IF(datos_arg[[#This Row],[Moneda]]="ARS",datos_arg[[#This Row],[Monto]],datos_arg[[#This Row],[Monto]]*datos_arg[[#This Row],[TC]])</f>
        <v>4432.76</v>
      </c>
      <c r="X6457" s="16">
        <f>IFERROR(IF(datos_arg[[#This Row],[Moneda]]="USD",datos_arg[[#This Row],[Monto]],datos_arg[[#This Row],[Monto]]/datos_arg[[#This Row],[TC]]),0)</f>
        <v>24.764022346368716</v>
      </c>
      <c r="Y6457" s="14"/>
    </row>
    <row r="6458" spans="1:25" x14ac:dyDescent="0.25">
      <c r="A6458" s="14">
        <f t="shared" si="100"/>
        <v>6455</v>
      </c>
      <c r="B6458" s="1">
        <v>44417</v>
      </c>
      <c r="C6458" s="18">
        <f>+YEAR(datos_arg[[#This Row],[Fecha]])</f>
        <v>2021</v>
      </c>
      <c r="D6458" s="18">
        <f>+MONTH(datos_arg[[#This Row],[Fecha]])</f>
        <v>8</v>
      </c>
      <c r="E6458" s="14" t="s">
        <v>1015</v>
      </c>
      <c r="F6458" s="14" t="s">
        <v>403</v>
      </c>
      <c r="G6458" s="14" t="s">
        <v>970</v>
      </c>
      <c r="H6458" s="14" t="s">
        <v>433</v>
      </c>
      <c r="I6458" s="14" t="s">
        <v>6718</v>
      </c>
      <c r="J6458" s="14" t="s">
        <v>425</v>
      </c>
      <c r="K6458" s="14"/>
      <c r="L6458" s="14" t="s">
        <v>425</v>
      </c>
      <c r="M6458" s="14" t="s">
        <v>433</v>
      </c>
      <c r="N6458" s="14" t="s">
        <v>7839</v>
      </c>
      <c r="O6458" s="14" t="s">
        <v>7988</v>
      </c>
      <c r="P6458" s="14" t="s">
        <v>7215</v>
      </c>
      <c r="Q6458" s="14"/>
      <c r="R6458" s="14" t="s">
        <v>970</v>
      </c>
      <c r="S6458" s="14" t="s">
        <v>439</v>
      </c>
      <c r="T6458" s="35">
        <v>36010.519999999997</v>
      </c>
      <c r="U6458" s="14" t="s">
        <v>4</v>
      </c>
      <c r="V6458" s="14">
        <v>179</v>
      </c>
      <c r="W6458" s="16">
        <f>+IF(datos_arg[[#This Row],[Moneda]]="ARS",datos_arg[[#This Row],[Monto]],datos_arg[[#This Row],[Monto]]*datos_arg[[#This Row],[TC]])</f>
        <v>36010.519999999997</v>
      </c>
      <c r="X6458" s="16">
        <f>IFERROR(IF(datos_arg[[#This Row],[Moneda]]="USD",datos_arg[[#This Row],[Monto]],datos_arg[[#This Row],[Monto]]/datos_arg[[#This Row],[TC]]),0)</f>
        <v>201.17608938547485</v>
      </c>
      <c r="Y6458" s="14"/>
    </row>
    <row r="6459" spans="1:25" x14ac:dyDescent="0.25">
      <c r="A6459" s="14">
        <f t="shared" si="100"/>
        <v>6456</v>
      </c>
      <c r="B6459" s="1">
        <v>44417</v>
      </c>
      <c r="C6459" s="18">
        <f>+YEAR(datos_arg[[#This Row],[Fecha]])</f>
        <v>2021</v>
      </c>
      <c r="D6459" s="18">
        <f>+MONTH(datos_arg[[#This Row],[Fecha]])</f>
        <v>8</v>
      </c>
      <c r="E6459" s="14" t="s">
        <v>5358</v>
      </c>
      <c r="F6459" s="14" t="s">
        <v>85</v>
      </c>
      <c r="G6459" s="14"/>
      <c r="H6459" s="14" t="s">
        <v>1024</v>
      </c>
      <c r="I6459" s="14" t="s">
        <v>7132</v>
      </c>
      <c r="J6459" s="14" t="s">
        <v>425</v>
      </c>
      <c r="K6459" s="14" t="s">
        <v>422</v>
      </c>
      <c r="L6459" s="14" t="s">
        <v>425</v>
      </c>
      <c r="M6459" s="14" t="s">
        <v>3499</v>
      </c>
      <c r="N6459" s="14" t="s">
        <v>3313</v>
      </c>
      <c r="O6459" s="14" t="s">
        <v>7991</v>
      </c>
      <c r="P6459" s="14" t="s">
        <v>7995</v>
      </c>
      <c r="Q6459" s="14">
        <v>1</v>
      </c>
      <c r="R6459" s="14" t="s">
        <v>85</v>
      </c>
      <c r="S6459" s="14" t="s">
        <v>439</v>
      </c>
      <c r="T6459" s="35">
        <v>1150</v>
      </c>
      <c r="U6459" s="14" t="s">
        <v>4</v>
      </c>
      <c r="V6459" s="14">
        <v>179</v>
      </c>
      <c r="W6459" s="16">
        <f>+IF(datos_arg[[#This Row],[Moneda]]="ARS",datos_arg[[#This Row],[Monto]],datos_arg[[#This Row],[Monto]]*datos_arg[[#This Row],[TC]])</f>
        <v>1150</v>
      </c>
      <c r="X6459" s="16">
        <f>IFERROR(IF(datos_arg[[#This Row],[Moneda]]="USD",datos_arg[[#This Row],[Monto]],datos_arg[[#This Row],[Monto]]/datos_arg[[#This Row],[TC]]),0)</f>
        <v>6.4245810055865924</v>
      </c>
      <c r="Y6459" s="14"/>
    </row>
    <row r="6460" spans="1:25" x14ac:dyDescent="0.25">
      <c r="A6460" s="14">
        <f t="shared" si="100"/>
        <v>6457</v>
      </c>
      <c r="B6460" s="1">
        <v>44417</v>
      </c>
      <c r="C6460" s="18">
        <f>+YEAR(datos_arg[[#This Row],[Fecha]])</f>
        <v>2021</v>
      </c>
      <c r="D6460" s="18">
        <f>+MONTH(datos_arg[[#This Row],[Fecha]])</f>
        <v>8</v>
      </c>
      <c r="E6460" s="14" t="s">
        <v>5358</v>
      </c>
      <c r="F6460" s="14" t="s">
        <v>85</v>
      </c>
      <c r="G6460" s="14"/>
      <c r="H6460" s="14" t="s">
        <v>1024</v>
      </c>
      <c r="I6460" s="14" t="s">
        <v>7132</v>
      </c>
      <c r="J6460" s="14" t="s">
        <v>425</v>
      </c>
      <c r="K6460" s="14" t="s">
        <v>422</v>
      </c>
      <c r="L6460" s="14" t="s">
        <v>422</v>
      </c>
      <c r="M6460" s="14" t="s">
        <v>7990</v>
      </c>
      <c r="N6460" s="14" t="s">
        <v>3313</v>
      </c>
      <c r="O6460" s="14" t="s">
        <v>7992</v>
      </c>
      <c r="P6460" s="14" t="s">
        <v>7995</v>
      </c>
      <c r="Q6460" s="14">
        <v>4</v>
      </c>
      <c r="R6460" s="14" t="s">
        <v>85</v>
      </c>
      <c r="S6460" s="14" t="s">
        <v>439</v>
      </c>
      <c r="T6460" s="35">
        <v>1680</v>
      </c>
      <c r="U6460" s="14" t="s">
        <v>4</v>
      </c>
      <c r="V6460" s="14">
        <v>179</v>
      </c>
      <c r="W6460" s="16">
        <f>+IF(datos_arg[[#This Row],[Moneda]]="ARS",datos_arg[[#This Row],[Monto]],datos_arg[[#This Row],[Monto]]*datos_arg[[#This Row],[TC]])</f>
        <v>1680</v>
      </c>
      <c r="X6460" s="16">
        <f>IFERROR(IF(datos_arg[[#This Row],[Moneda]]="USD",datos_arg[[#This Row],[Monto]],datos_arg[[#This Row],[Monto]]/datos_arg[[#This Row],[TC]]),0)</f>
        <v>9.3854748603351954</v>
      </c>
      <c r="Y6460" s="14"/>
    </row>
    <row r="6461" spans="1:25" x14ac:dyDescent="0.25">
      <c r="A6461" s="14">
        <f t="shared" si="100"/>
        <v>6458</v>
      </c>
      <c r="B6461" s="1">
        <v>44417</v>
      </c>
      <c r="C6461" s="18">
        <f>+YEAR(datos_arg[[#This Row],[Fecha]])</f>
        <v>2021</v>
      </c>
      <c r="D6461" s="18">
        <f>+MONTH(datos_arg[[#This Row],[Fecha]])</f>
        <v>8</v>
      </c>
      <c r="E6461" s="14" t="s">
        <v>5358</v>
      </c>
      <c r="F6461" s="14" t="s">
        <v>85</v>
      </c>
      <c r="G6461" s="14"/>
      <c r="H6461" s="14" t="s">
        <v>1024</v>
      </c>
      <c r="I6461" s="14" t="s">
        <v>7132</v>
      </c>
      <c r="J6461" s="14" t="s">
        <v>425</v>
      </c>
      <c r="K6461" s="14" t="s">
        <v>422</v>
      </c>
      <c r="L6461" s="14" t="s">
        <v>422</v>
      </c>
      <c r="M6461" s="14" t="s">
        <v>7990</v>
      </c>
      <c r="N6461" s="14" t="s">
        <v>3313</v>
      </c>
      <c r="O6461" s="14" t="s">
        <v>7993</v>
      </c>
      <c r="P6461" s="14" t="s">
        <v>7995</v>
      </c>
      <c r="Q6461" s="14">
        <v>4</v>
      </c>
      <c r="R6461" s="14" t="s">
        <v>85</v>
      </c>
      <c r="S6461" s="14" t="s">
        <v>439</v>
      </c>
      <c r="T6461" s="35">
        <v>2200</v>
      </c>
      <c r="U6461" s="14" t="s">
        <v>4</v>
      </c>
      <c r="V6461" s="14">
        <v>179</v>
      </c>
      <c r="W6461" s="16">
        <f>+IF(datos_arg[[#This Row],[Moneda]]="ARS",datos_arg[[#This Row],[Monto]],datos_arg[[#This Row],[Monto]]*datos_arg[[#This Row],[TC]])</f>
        <v>2200</v>
      </c>
      <c r="X6461" s="16">
        <f>IFERROR(IF(datos_arg[[#This Row],[Moneda]]="USD",datos_arg[[#This Row],[Monto]],datos_arg[[#This Row],[Monto]]/datos_arg[[#This Row],[TC]]),0)</f>
        <v>12.29050279329609</v>
      </c>
      <c r="Y6461" s="14"/>
    </row>
    <row r="6462" spans="1:25" x14ac:dyDescent="0.25">
      <c r="A6462" s="14">
        <f t="shared" si="100"/>
        <v>6459</v>
      </c>
      <c r="B6462" s="1">
        <v>44417</v>
      </c>
      <c r="C6462" s="18">
        <f>+YEAR(datos_arg[[#This Row],[Fecha]])</f>
        <v>2021</v>
      </c>
      <c r="D6462" s="18">
        <f>+MONTH(datos_arg[[#This Row],[Fecha]])</f>
        <v>8</v>
      </c>
      <c r="E6462" s="14" t="s">
        <v>1015</v>
      </c>
      <c r="F6462" s="14" t="s">
        <v>403</v>
      </c>
      <c r="G6462" s="14" t="s">
        <v>5383</v>
      </c>
      <c r="H6462" s="14" t="s">
        <v>1024</v>
      </c>
      <c r="I6462" s="14" t="s">
        <v>7132</v>
      </c>
      <c r="J6462" s="14" t="s">
        <v>425</v>
      </c>
      <c r="K6462" s="14" t="s">
        <v>422</v>
      </c>
      <c r="L6462" s="14" t="s">
        <v>425</v>
      </c>
      <c r="M6462" s="14" t="s">
        <v>815</v>
      </c>
      <c r="N6462" s="14" t="s">
        <v>1714</v>
      </c>
      <c r="O6462" s="14" t="s">
        <v>7994</v>
      </c>
      <c r="P6462" s="14" t="s">
        <v>7995</v>
      </c>
      <c r="Q6462" s="14">
        <v>1</v>
      </c>
      <c r="R6462" s="14" t="s">
        <v>5383</v>
      </c>
      <c r="S6462" s="14" t="s">
        <v>439</v>
      </c>
      <c r="T6462" s="35">
        <v>1498.5</v>
      </c>
      <c r="U6462" s="14" t="s">
        <v>4</v>
      </c>
      <c r="V6462" s="14">
        <v>179</v>
      </c>
      <c r="W6462" s="16">
        <f>+IF(datos_arg[[#This Row],[Moneda]]="ARS",datos_arg[[#This Row],[Monto]],datos_arg[[#This Row],[Monto]]*datos_arg[[#This Row],[TC]])</f>
        <v>1498.5</v>
      </c>
      <c r="X6462" s="16">
        <f>IFERROR(IF(datos_arg[[#This Row],[Moneda]]="USD",datos_arg[[#This Row],[Monto]],datos_arg[[#This Row],[Monto]]/datos_arg[[#This Row],[TC]]),0)</f>
        <v>8.3715083798882688</v>
      </c>
      <c r="Y6462" s="14"/>
    </row>
    <row r="6463" spans="1:25" x14ac:dyDescent="0.25">
      <c r="A6463" s="14">
        <f t="shared" si="100"/>
        <v>6460</v>
      </c>
      <c r="B6463" s="1">
        <v>44417</v>
      </c>
      <c r="C6463" s="18">
        <f>+YEAR(datos_arg[[#This Row],[Fecha]])</f>
        <v>2021</v>
      </c>
      <c r="D6463" s="18">
        <f>+MONTH(datos_arg[[#This Row],[Fecha]])</f>
        <v>8</v>
      </c>
      <c r="E6463" s="14" t="s">
        <v>5358</v>
      </c>
      <c r="F6463" s="14" t="s">
        <v>4109</v>
      </c>
      <c r="G6463" s="14"/>
      <c r="H6463" s="14" t="s">
        <v>6646</v>
      </c>
      <c r="I6463" s="14" t="s">
        <v>7132</v>
      </c>
      <c r="J6463" s="14" t="s">
        <v>425</v>
      </c>
      <c r="K6463" s="14" t="s">
        <v>420</v>
      </c>
      <c r="L6463" s="14" t="s">
        <v>426</v>
      </c>
      <c r="M6463" s="14" t="s">
        <v>4153</v>
      </c>
      <c r="N6463" s="14" t="s">
        <v>7824</v>
      </c>
      <c r="O6463" s="14" t="s">
        <v>7996</v>
      </c>
      <c r="P6463" s="14" t="s">
        <v>8002</v>
      </c>
      <c r="Q6463" s="14">
        <v>6</v>
      </c>
      <c r="R6463" s="14" t="s">
        <v>4109</v>
      </c>
      <c r="S6463" s="14" t="s">
        <v>439</v>
      </c>
      <c r="T6463" s="35">
        <v>45000</v>
      </c>
      <c r="U6463" s="14" t="s">
        <v>4</v>
      </c>
      <c r="V6463" s="14">
        <v>179</v>
      </c>
      <c r="W6463" s="16">
        <f>+IF(datos_arg[[#This Row],[Moneda]]="ARS",datos_arg[[#This Row],[Monto]],datos_arg[[#This Row],[Monto]]*datos_arg[[#This Row],[TC]])</f>
        <v>45000</v>
      </c>
      <c r="X6463" s="16">
        <f>IFERROR(IF(datos_arg[[#This Row],[Moneda]]="USD",datos_arg[[#This Row],[Monto]],datos_arg[[#This Row],[Monto]]/datos_arg[[#This Row],[TC]]),0)</f>
        <v>251.39664804469274</v>
      </c>
      <c r="Y6463" s="14"/>
    </row>
    <row r="6464" spans="1:25" x14ac:dyDescent="0.25">
      <c r="A6464" s="14">
        <f t="shared" si="100"/>
        <v>6461</v>
      </c>
      <c r="B6464" s="1">
        <v>44417</v>
      </c>
      <c r="C6464" s="18">
        <f>+YEAR(datos_arg[[#This Row],[Fecha]])</f>
        <v>2021</v>
      </c>
      <c r="D6464" s="18">
        <f>+MONTH(datos_arg[[#This Row],[Fecha]])</f>
        <v>8</v>
      </c>
      <c r="E6464" s="14" t="s">
        <v>5358</v>
      </c>
      <c r="F6464" s="14" t="s">
        <v>4109</v>
      </c>
      <c r="G6464" s="14"/>
      <c r="H6464" s="14" t="s">
        <v>6646</v>
      </c>
      <c r="I6464" s="14" t="s">
        <v>7132</v>
      </c>
      <c r="J6464" s="14" t="s">
        <v>425</v>
      </c>
      <c r="K6464" s="14" t="s">
        <v>420</v>
      </c>
      <c r="L6464" s="14" t="s">
        <v>426</v>
      </c>
      <c r="M6464" s="14" t="s">
        <v>3597</v>
      </c>
      <c r="N6464" s="14" t="s">
        <v>7824</v>
      </c>
      <c r="O6464" s="14" t="s">
        <v>7997</v>
      </c>
      <c r="P6464" s="14" t="s">
        <v>8002</v>
      </c>
      <c r="Q6464" s="14">
        <v>15</v>
      </c>
      <c r="R6464" s="14" t="s">
        <v>4109</v>
      </c>
      <c r="S6464" s="14" t="s">
        <v>439</v>
      </c>
      <c r="T6464" s="35">
        <v>18000.12</v>
      </c>
      <c r="U6464" s="14" t="s">
        <v>4</v>
      </c>
      <c r="V6464" s="14">
        <v>179</v>
      </c>
      <c r="W6464" s="16">
        <f>+IF(datos_arg[[#This Row],[Moneda]]="ARS",datos_arg[[#This Row],[Monto]],datos_arg[[#This Row],[Monto]]*datos_arg[[#This Row],[TC]])</f>
        <v>18000.12</v>
      </c>
      <c r="X6464" s="16">
        <f>IFERROR(IF(datos_arg[[#This Row],[Moneda]]="USD",datos_arg[[#This Row],[Monto]],datos_arg[[#This Row],[Monto]]/datos_arg[[#This Row],[TC]]),0)</f>
        <v>100.55932960893854</v>
      </c>
      <c r="Y6464" s="14"/>
    </row>
    <row r="6465" spans="1:25" x14ac:dyDescent="0.25">
      <c r="A6465" s="14">
        <f t="shared" si="100"/>
        <v>6462</v>
      </c>
      <c r="B6465" s="1">
        <v>44417</v>
      </c>
      <c r="C6465" s="18">
        <f>+YEAR(datos_arg[[#This Row],[Fecha]])</f>
        <v>2021</v>
      </c>
      <c r="D6465" s="18">
        <f>+MONTH(datos_arg[[#This Row],[Fecha]])</f>
        <v>8</v>
      </c>
      <c r="E6465" s="14" t="s">
        <v>5358</v>
      </c>
      <c r="F6465" s="14" t="s">
        <v>4109</v>
      </c>
      <c r="G6465" s="14"/>
      <c r="H6465" s="14" t="s">
        <v>6646</v>
      </c>
      <c r="I6465" s="14" t="s">
        <v>7132</v>
      </c>
      <c r="J6465" s="14" t="s">
        <v>425</v>
      </c>
      <c r="K6465" s="14" t="s">
        <v>420</v>
      </c>
      <c r="L6465" s="14" t="s">
        <v>426</v>
      </c>
      <c r="M6465" s="14" t="s">
        <v>3597</v>
      </c>
      <c r="N6465" s="14" t="s">
        <v>7824</v>
      </c>
      <c r="O6465" s="14" t="s">
        <v>7998</v>
      </c>
      <c r="P6465" s="14" t="s">
        <v>8002</v>
      </c>
      <c r="Q6465" s="14">
        <v>7</v>
      </c>
      <c r="R6465" s="14" t="s">
        <v>4109</v>
      </c>
      <c r="S6465" s="14" t="s">
        <v>439</v>
      </c>
      <c r="T6465" s="35">
        <v>12040</v>
      </c>
      <c r="U6465" s="14" t="s">
        <v>4</v>
      </c>
      <c r="V6465" s="14">
        <v>179</v>
      </c>
      <c r="W6465" s="16">
        <f>+IF(datos_arg[[#This Row],[Moneda]]="ARS",datos_arg[[#This Row],[Monto]],datos_arg[[#This Row],[Monto]]*datos_arg[[#This Row],[TC]])</f>
        <v>12040</v>
      </c>
      <c r="X6465" s="16">
        <f>IFERROR(IF(datos_arg[[#This Row],[Moneda]]="USD",datos_arg[[#This Row],[Monto]],datos_arg[[#This Row],[Monto]]/datos_arg[[#This Row],[TC]]),0)</f>
        <v>67.262569832402235</v>
      </c>
      <c r="Y6465" s="14"/>
    </row>
    <row r="6466" spans="1:25" x14ac:dyDescent="0.25">
      <c r="A6466" s="14">
        <f t="shared" si="100"/>
        <v>6463</v>
      </c>
      <c r="B6466" s="1">
        <v>44417</v>
      </c>
      <c r="C6466" s="18">
        <f>+YEAR(datos_arg[[#This Row],[Fecha]])</f>
        <v>2021</v>
      </c>
      <c r="D6466" s="18">
        <f>+MONTH(datos_arg[[#This Row],[Fecha]])</f>
        <v>8</v>
      </c>
      <c r="E6466" s="14" t="s">
        <v>5358</v>
      </c>
      <c r="F6466" s="14" t="s">
        <v>4109</v>
      </c>
      <c r="G6466" s="14"/>
      <c r="H6466" s="14" t="s">
        <v>6646</v>
      </c>
      <c r="I6466" s="14" t="s">
        <v>7132</v>
      </c>
      <c r="J6466" s="14" t="s">
        <v>425</v>
      </c>
      <c r="K6466" s="14" t="s">
        <v>420</v>
      </c>
      <c r="L6466" s="14" t="s">
        <v>426</v>
      </c>
      <c r="M6466" s="14" t="s">
        <v>6713</v>
      </c>
      <c r="N6466" s="14" t="s">
        <v>7824</v>
      </c>
      <c r="O6466" s="14" t="s">
        <v>7999</v>
      </c>
      <c r="P6466" s="14" t="s">
        <v>8002</v>
      </c>
      <c r="Q6466" s="14">
        <v>3</v>
      </c>
      <c r="R6466" s="14" t="s">
        <v>4109</v>
      </c>
      <c r="S6466" s="14" t="s">
        <v>439</v>
      </c>
      <c r="T6466" s="35">
        <v>1950</v>
      </c>
      <c r="U6466" s="14" t="s">
        <v>4</v>
      </c>
      <c r="V6466" s="14">
        <v>179</v>
      </c>
      <c r="W6466" s="16">
        <f>+IF(datos_arg[[#This Row],[Moneda]]="ARS",datos_arg[[#This Row],[Monto]],datos_arg[[#This Row],[Monto]]*datos_arg[[#This Row],[TC]])</f>
        <v>1950</v>
      </c>
      <c r="X6466" s="16">
        <f>IFERROR(IF(datos_arg[[#This Row],[Moneda]]="USD",datos_arg[[#This Row],[Monto]],datos_arg[[#This Row],[Monto]]/datos_arg[[#This Row],[TC]]),0)</f>
        <v>10.893854748603353</v>
      </c>
      <c r="Y6466" s="14"/>
    </row>
    <row r="6467" spans="1:25" x14ac:dyDescent="0.25">
      <c r="A6467" s="14">
        <f t="shared" si="100"/>
        <v>6464</v>
      </c>
      <c r="B6467" s="1">
        <v>44417</v>
      </c>
      <c r="C6467" s="18">
        <f>+YEAR(datos_arg[[#This Row],[Fecha]])</f>
        <v>2021</v>
      </c>
      <c r="D6467" s="18">
        <f>+MONTH(datos_arg[[#This Row],[Fecha]])</f>
        <v>8</v>
      </c>
      <c r="E6467" s="14" t="s">
        <v>1015</v>
      </c>
      <c r="F6467" s="14" t="s">
        <v>403</v>
      </c>
      <c r="G6467" s="14" t="s">
        <v>5383</v>
      </c>
      <c r="H6467" s="14" t="s">
        <v>6646</v>
      </c>
      <c r="I6467" s="14" t="s">
        <v>7132</v>
      </c>
      <c r="J6467" s="14" t="s">
        <v>425</v>
      </c>
      <c r="K6467" s="14" t="s">
        <v>420</v>
      </c>
      <c r="L6467" s="14" t="s">
        <v>425</v>
      </c>
      <c r="M6467" s="14" t="s">
        <v>2205</v>
      </c>
      <c r="N6467" s="14" t="s">
        <v>7824</v>
      </c>
      <c r="O6467" s="14" t="s">
        <v>8000</v>
      </c>
      <c r="P6467" s="14" t="s">
        <v>8002</v>
      </c>
      <c r="Q6467" s="14">
        <v>2</v>
      </c>
      <c r="R6467" s="14" t="s">
        <v>5383</v>
      </c>
      <c r="S6467" s="14" t="s">
        <v>439</v>
      </c>
      <c r="T6467" s="35">
        <v>1300</v>
      </c>
      <c r="U6467" s="14" t="s">
        <v>4</v>
      </c>
      <c r="V6467" s="14">
        <v>179</v>
      </c>
      <c r="W6467" s="16">
        <f>+IF(datos_arg[[#This Row],[Moneda]]="ARS",datos_arg[[#This Row],[Monto]],datos_arg[[#This Row],[Monto]]*datos_arg[[#This Row],[TC]])</f>
        <v>1300</v>
      </c>
      <c r="X6467" s="16">
        <f>IFERROR(IF(datos_arg[[#This Row],[Moneda]]="USD",datos_arg[[#This Row],[Monto]],datos_arg[[#This Row],[Monto]]/datos_arg[[#This Row],[TC]]),0)</f>
        <v>7.2625698324022343</v>
      </c>
      <c r="Y6467" s="14"/>
    </row>
    <row r="6468" spans="1:25" x14ac:dyDescent="0.25">
      <c r="A6468" s="14">
        <f t="shared" si="100"/>
        <v>6465</v>
      </c>
      <c r="B6468" s="1">
        <v>44417</v>
      </c>
      <c r="C6468" s="18">
        <f>+YEAR(datos_arg[[#This Row],[Fecha]])</f>
        <v>2021</v>
      </c>
      <c r="D6468" s="18">
        <f>+MONTH(datos_arg[[#This Row],[Fecha]])</f>
        <v>8</v>
      </c>
      <c r="E6468" s="14" t="s">
        <v>1015</v>
      </c>
      <c r="F6468" s="14" t="s">
        <v>403</v>
      </c>
      <c r="G6468" s="14" t="s">
        <v>5383</v>
      </c>
      <c r="H6468" s="14" t="s">
        <v>6646</v>
      </c>
      <c r="I6468" s="14" t="s">
        <v>7132</v>
      </c>
      <c r="J6468" s="14" t="s">
        <v>425</v>
      </c>
      <c r="K6468" s="14" t="s">
        <v>420</v>
      </c>
      <c r="L6468" s="14" t="s">
        <v>425</v>
      </c>
      <c r="M6468" s="14" t="s">
        <v>2205</v>
      </c>
      <c r="N6468" s="14" t="s">
        <v>7824</v>
      </c>
      <c r="O6468" s="14" t="s">
        <v>8001</v>
      </c>
      <c r="P6468" s="14" t="s">
        <v>8002</v>
      </c>
      <c r="Q6468" s="14">
        <v>2</v>
      </c>
      <c r="R6468" s="14" t="s">
        <v>5383</v>
      </c>
      <c r="S6468" s="14" t="s">
        <v>439</v>
      </c>
      <c r="T6468" s="35">
        <v>1300</v>
      </c>
      <c r="U6468" s="14" t="s">
        <v>4</v>
      </c>
      <c r="V6468" s="14">
        <v>179</v>
      </c>
      <c r="W6468" s="16">
        <f>+IF(datos_arg[[#This Row],[Moneda]]="ARS",datos_arg[[#This Row],[Monto]],datos_arg[[#This Row],[Monto]]*datos_arg[[#This Row],[TC]])</f>
        <v>1300</v>
      </c>
      <c r="X6468" s="16">
        <f>IFERROR(IF(datos_arg[[#This Row],[Moneda]]="USD",datos_arg[[#This Row],[Monto]],datos_arg[[#This Row],[Monto]]/datos_arg[[#This Row],[TC]]),0)</f>
        <v>7.2625698324022343</v>
      </c>
      <c r="Y6468" s="14"/>
    </row>
    <row r="6469" spans="1:25" x14ac:dyDescent="0.25">
      <c r="A6469" s="14">
        <f t="shared" si="100"/>
        <v>6466</v>
      </c>
      <c r="B6469" s="1">
        <v>44417</v>
      </c>
      <c r="C6469" s="18">
        <f>+YEAR(datos_arg[[#This Row],[Fecha]])</f>
        <v>2021</v>
      </c>
      <c r="D6469" s="18">
        <f>+MONTH(datos_arg[[#This Row],[Fecha]])</f>
        <v>8</v>
      </c>
      <c r="E6469" s="14" t="s">
        <v>1015</v>
      </c>
      <c r="F6469" s="14" t="s">
        <v>430</v>
      </c>
      <c r="G6469" s="14"/>
      <c r="H6469" s="14" t="s">
        <v>7132</v>
      </c>
      <c r="I6469" s="14" t="s">
        <v>7132</v>
      </c>
      <c r="J6469" s="14" t="s">
        <v>425</v>
      </c>
      <c r="K6469" s="14"/>
      <c r="L6469" s="14" t="s">
        <v>425</v>
      </c>
      <c r="M6469" s="14" t="s">
        <v>102</v>
      </c>
      <c r="N6469" s="14" t="s">
        <v>7725</v>
      </c>
      <c r="O6469" s="14" t="s">
        <v>8202</v>
      </c>
      <c r="P6469" s="14" t="s">
        <v>7122</v>
      </c>
      <c r="Q6469" s="14"/>
      <c r="R6469" s="14" t="s">
        <v>430</v>
      </c>
      <c r="S6469" s="14" t="s">
        <v>439</v>
      </c>
      <c r="T6469" s="35">
        <v>5190</v>
      </c>
      <c r="U6469" s="14" t="s">
        <v>4</v>
      </c>
      <c r="V6469" s="14">
        <v>179</v>
      </c>
      <c r="W6469" s="16">
        <f>+IF(datos_arg[[#This Row],[Moneda]]="ARS",datos_arg[[#This Row],[Monto]],datos_arg[[#This Row],[Monto]]*datos_arg[[#This Row],[TC]])</f>
        <v>5190</v>
      </c>
      <c r="X6469" s="16">
        <f>IFERROR(IF(datos_arg[[#This Row],[Moneda]]="USD",datos_arg[[#This Row],[Monto]],datos_arg[[#This Row],[Monto]]/datos_arg[[#This Row],[TC]]),0)</f>
        <v>28.994413407821231</v>
      </c>
      <c r="Y6469" s="14"/>
    </row>
    <row r="6470" spans="1:25" x14ac:dyDescent="0.25">
      <c r="A6470" s="14">
        <f t="shared" ref="A6470:A6533" si="101">+A6469+1</f>
        <v>6467</v>
      </c>
      <c r="B6470" s="1">
        <v>44417</v>
      </c>
      <c r="C6470" s="18">
        <f>+YEAR(datos_arg[[#This Row],[Fecha]])</f>
        <v>2021</v>
      </c>
      <c r="D6470" s="18">
        <f>+MONTH(datos_arg[[#This Row],[Fecha]])</f>
        <v>8</v>
      </c>
      <c r="E6470" s="14" t="s">
        <v>1016</v>
      </c>
      <c r="F6470" s="14" t="s">
        <v>405</v>
      </c>
      <c r="G6470" s="14"/>
      <c r="H6470" s="14" t="s">
        <v>532</v>
      </c>
      <c r="I6470" s="14" t="s">
        <v>1129</v>
      </c>
      <c r="J6470" s="14" t="s">
        <v>425</v>
      </c>
      <c r="K6470" s="14"/>
      <c r="L6470" s="14" t="s">
        <v>426</v>
      </c>
      <c r="M6470" s="14" t="s">
        <v>901</v>
      </c>
      <c r="N6470" s="14" t="s">
        <v>7421</v>
      </c>
      <c r="O6470" s="14" t="s">
        <v>8003</v>
      </c>
      <c r="P6470" s="14" t="s">
        <v>7801</v>
      </c>
      <c r="Q6470" s="14">
        <v>1</v>
      </c>
      <c r="R6470" s="14" t="s">
        <v>405</v>
      </c>
      <c r="S6470" s="14" t="s">
        <v>613</v>
      </c>
      <c r="T6470" s="35">
        <v>9377.5</v>
      </c>
      <c r="U6470" s="14" t="s">
        <v>4</v>
      </c>
      <c r="V6470" s="14">
        <v>179</v>
      </c>
      <c r="W6470" s="16">
        <f>+IF(datos_arg[[#This Row],[Moneda]]="ARS",datos_arg[[#This Row],[Monto]],datos_arg[[#This Row],[Monto]]*datos_arg[[#This Row],[TC]])</f>
        <v>9377.5</v>
      </c>
      <c r="X6470" s="16">
        <f>IFERROR(IF(datos_arg[[#This Row],[Moneda]]="USD",datos_arg[[#This Row],[Monto]],datos_arg[[#This Row],[Monto]]/datos_arg[[#This Row],[TC]]),0)</f>
        <v>52.38826815642458</v>
      </c>
      <c r="Y6470" s="14"/>
    </row>
    <row r="6471" spans="1:25" x14ac:dyDescent="0.25">
      <c r="A6471" s="14">
        <f t="shared" si="101"/>
        <v>6468</v>
      </c>
      <c r="B6471" s="1">
        <v>44417</v>
      </c>
      <c r="C6471" s="18">
        <f>+YEAR(datos_arg[[#This Row],[Fecha]])</f>
        <v>2021</v>
      </c>
      <c r="D6471" s="18">
        <f>+MONTH(datos_arg[[#This Row],[Fecha]])</f>
        <v>8</v>
      </c>
      <c r="E6471" s="14" t="s">
        <v>1016</v>
      </c>
      <c r="F6471" s="14" t="s">
        <v>405</v>
      </c>
      <c r="G6471" s="14"/>
      <c r="H6471" s="14" t="s">
        <v>5380</v>
      </c>
      <c r="I6471" s="14" t="s">
        <v>8102</v>
      </c>
      <c r="J6471" s="14" t="s">
        <v>6723</v>
      </c>
      <c r="K6471" s="14"/>
      <c r="L6471" s="14" t="s">
        <v>426</v>
      </c>
      <c r="M6471" s="14" t="s">
        <v>901</v>
      </c>
      <c r="N6471" s="14" t="s">
        <v>5243</v>
      </c>
      <c r="O6471" s="14" t="s">
        <v>8004</v>
      </c>
      <c r="P6471" s="14" t="s">
        <v>7801</v>
      </c>
      <c r="Q6471" s="14">
        <v>1</v>
      </c>
      <c r="R6471" s="14" t="s">
        <v>405</v>
      </c>
      <c r="S6471" s="14" t="s">
        <v>439</v>
      </c>
      <c r="T6471" s="35">
        <v>42350</v>
      </c>
      <c r="U6471" s="14" t="s">
        <v>4</v>
      </c>
      <c r="V6471" s="14">
        <v>179</v>
      </c>
      <c r="W6471" s="16">
        <f>+IF(datos_arg[[#This Row],[Moneda]]="ARS",datos_arg[[#This Row],[Monto]],datos_arg[[#This Row],[Monto]]*datos_arg[[#This Row],[TC]])</f>
        <v>42350</v>
      </c>
      <c r="X6471" s="16">
        <f>IFERROR(IF(datos_arg[[#This Row],[Moneda]]="USD",datos_arg[[#This Row],[Monto]],datos_arg[[#This Row],[Monto]]/datos_arg[[#This Row],[TC]]),0)</f>
        <v>236.59217877094972</v>
      </c>
      <c r="Y6471" s="14"/>
    </row>
    <row r="6472" spans="1:25" x14ac:dyDescent="0.25">
      <c r="A6472" s="14">
        <f t="shared" si="101"/>
        <v>6469</v>
      </c>
      <c r="B6472" s="1">
        <v>44417</v>
      </c>
      <c r="C6472" s="18">
        <f>+YEAR(datos_arg[[#This Row],[Fecha]])</f>
        <v>2021</v>
      </c>
      <c r="D6472" s="18">
        <f>+MONTH(datos_arg[[#This Row],[Fecha]])</f>
        <v>8</v>
      </c>
      <c r="E6472" s="14" t="s">
        <v>408</v>
      </c>
      <c r="F6472" s="14" t="s">
        <v>69</v>
      </c>
      <c r="G6472" s="14"/>
      <c r="H6472" s="14" t="s">
        <v>7132</v>
      </c>
      <c r="I6472" s="14" t="s">
        <v>7132</v>
      </c>
      <c r="J6472" s="14" t="s">
        <v>425</v>
      </c>
      <c r="K6472" s="14"/>
      <c r="L6472" s="14" t="s">
        <v>425</v>
      </c>
      <c r="M6472" s="14" t="s">
        <v>2530</v>
      </c>
      <c r="N6472" s="14" t="s">
        <v>2530</v>
      </c>
      <c r="O6472" s="14"/>
      <c r="P6472" s="14"/>
      <c r="Q6472" s="14"/>
      <c r="R6472" s="14" t="s">
        <v>439</v>
      </c>
      <c r="S6472" s="14" t="s">
        <v>440</v>
      </c>
      <c r="T6472" s="35">
        <v>2000</v>
      </c>
      <c r="U6472" s="14" t="s">
        <v>2</v>
      </c>
      <c r="V6472" s="14">
        <v>175</v>
      </c>
      <c r="W6472" s="16">
        <f>+IF(datos_arg[[#This Row],[Moneda]]="ARS",datos_arg[[#This Row],[Monto]],datos_arg[[#This Row],[Monto]]*datos_arg[[#This Row],[TC]])</f>
        <v>350000</v>
      </c>
      <c r="X6472" s="16">
        <f>IFERROR(IF(datos_arg[[#This Row],[Moneda]]="USD",datos_arg[[#This Row],[Monto]],datos_arg[[#This Row],[Monto]]/datos_arg[[#This Row],[TC]]),0)</f>
        <v>2000</v>
      </c>
      <c r="Y6472" s="14"/>
    </row>
    <row r="6473" spans="1:25" x14ac:dyDescent="0.25">
      <c r="A6473" s="14">
        <f t="shared" si="101"/>
        <v>6470</v>
      </c>
      <c r="B6473" s="1">
        <v>44417</v>
      </c>
      <c r="C6473" s="18">
        <f>+YEAR(datos_arg[[#This Row],[Fecha]])</f>
        <v>2021</v>
      </c>
      <c r="D6473" s="18">
        <f>+MONTH(datos_arg[[#This Row],[Fecha]])</f>
        <v>8</v>
      </c>
      <c r="E6473" s="14" t="s">
        <v>408</v>
      </c>
      <c r="F6473" s="14" t="s">
        <v>406</v>
      </c>
      <c r="G6473" s="14"/>
      <c r="H6473" s="14" t="s">
        <v>7132</v>
      </c>
      <c r="I6473" s="14" t="s">
        <v>7132</v>
      </c>
      <c r="J6473" s="14" t="s">
        <v>425</v>
      </c>
      <c r="K6473" s="14"/>
      <c r="L6473" s="14" t="s">
        <v>425</v>
      </c>
      <c r="M6473" s="14" t="s">
        <v>8005</v>
      </c>
      <c r="N6473" s="14" t="s">
        <v>8005</v>
      </c>
      <c r="O6473" s="14" t="s">
        <v>8006</v>
      </c>
      <c r="P6473" s="14"/>
      <c r="Q6473" s="14"/>
      <c r="R6473" s="14" t="s">
        <v>440</v>
      </c>
      <c r="S6473" s="14" t="s">
        <v>446</v>
      </c>
      <c r="T6473" s="35">
        <v>120000</v>
      </c>
      <c r="U6473" s="14" t="s">
        <v>2</v>
      </c>
      <c r="V6473" s="14">
        <v>175</v>
      </c>
      <c r="W6473" s="16">
        <f>+IF(datos_arg[[#This Row],[Moneda]]="ARS",datos_arg[[#This Row],[Monto]],datos_arg[[#This Row],[Monto]]*datos_arg[[#This Row],[TC]])</f>
        <v>21000000</v>
      </c>
      <c r="X6473" s="16">
        <f>IFERROR(IF(datos_arg[[#This Row],[Moneda]]="USD",datos_arg[[#This Row],[Monto]],datos_arg[[#This Row],[Monto]]/datos_arg[[#This Row],[TC]]),0)</f>
        <v>120000</v>
      </c>
      <c r="Y6473" s="14"/>
    </row>
    <row r="6474" spans="1:25" x14ac:dyDescent="0.25">
      <c r="A6474" s="14">
        <f t="shared" si="101"/>
        <v>6471</v>
      </c>
      <c r="B6474" s="1">
        <v>44417</v>
      </c>
      <c r="C6474" s="18">
        <f>+YEAR(datos_arg[[#This Row],[Fecha]])</f>
        <v>2021</v>
      </c>
      <c r="D6474" s="18">
        <f>+MONTH(datos_arg[[#This Row],[Fecha]])</f>
        <v>8</v>
      </c>
      <c r="E6474" s="14" t="s">
        <v>5358</v>
      </c>
      <c r="F6474" s="14" t="s">
        <v>969</v>
      </c>
      <c r="G6474" s="14"/>
      <c r="H6474" s="14" t="s">
        <v>433</v>
      </c>
      <c r="I6474" s="14" t="s">
        <v>6718</v>
      </c>
      <c r="J6474" s="14" t="s">
        <v>425</v>
      </c>
      <c r="K6474" s="14"/>
      <c r="L6474" s="14" t="s">
        <v>425</v>
      </c>
      <c r="M6474" s="14" t="s">
        <v>753</v>
      </c>
      <c r="N6474" s="14" t="s">
        <v>524</v>
      </c>
      <c r="O6474" s="14" t="s">
        <v>8007</v>
      </c>
      <c r="P6474" s="14"/>
      <c r="Q6474" s="14">
        <v>1</v>
      </c>
      <c r="R6474" s="14" t="s">
        <v>969</v>
      </c>
      <c r="S6474" s="14" t="s">
        <v>440</v>
      </c>
      <c r="T6474" s="35">
        <v>250</v>
      </c>
      <c r="U6474" s="14" t="s">
        <v>2</v>
      </c>
      <c r="V6474" s="14">
        <v>175</v>
      </c>
      <c r="W6474" s="16">
        <f>+IF(datos_arg[[#This Row],[Moneda]]="ARS",datos_arg[[#This Row],[Monto]],datos_arg[[#This Row],[Monto]]*datos_arg[[#This Row],[TC]])</f>
        <v>43750</v>
      </c>
      <c r="X6474" s="16">
        <f>IFERROR(IF(datos_arg[[#This Row],[Moneda]]="USD",datos_arg[[#This Row],[Monto]],datos_arg[[#This Row],[Monto]]/datos_arg[[#This Row],[TC]]),0)</f>
        <v>250</v>
      </c>
      <c r="Y6474" s="14"/>
    </row>
    <row r="6475" spans="1:25" x14ac:dyDescent="0.25">
      <c r="A6475" s="14">
        <f t="shared" si="101"/>
        <v>6472</v>
      </c>
      <c r="B6475" s="1">
        <v>44417</v>
      </c>
      <c r="C6475" s="18">
        <f>+YEAR(datos_arg[[#This Row],[Fecha]])</f>
        <v>2021</v>
      </c>
      <c r="D6475" s="18">
        <f>+MONTH(datos_arg[[#This Row],[Fecha]])</f>
        <v>8</v>
      </c>
      <c r="E6475" s="14" t="s">
        <v>5358</v>
      </c>
      <c r="F6475" s="14" t="s">
        <v>969</v>
      </c>
      <c r="G6475" s="14"/>
      <c r="H6475" s="14" t="s">
        <v>6646</v>
      </c>
      <c r="I6475" s="14" t="s">
        <v>7132</v>
      </c>
      <c r="J6475" s="14" t="s">
        <v>425</v>
      </c>
      <c r="K6475" s="14"/>
      <c r="L6475" s="14" t="s">
        <v>425</v>
      </c>
      <c r="M6475" s="14" t="s">
        <v>753</v>
      </c>
      <c r="N6475" s="14" t="s">
        <v>524</v>
      </c>
      <c r="O6475" s="14" t="s">
        <v>8008</v>
      </c>
      <c r="P6475" s="14"/>
      <c r="Q6475" s="14">
        <v>1</v>
      </c>
      <c r="R6475" s="14" t="s">
        <v>969</v>
      </c>
      <c r="S6475" s="14" t="s">
        <v>440</v>
      </c>
      <c r="T6475" s="35">
        <v>250</v>
      </c>
      <c r="U6475" s="14" t="s">
        <v>2</v>
      </c>
      <c r="V6475" s="14">
        <v>175</v>
      </c>
      <c r="W6475" s="16">
        <f>+IF(datos_arg[[#This Row],[Moneda]]="ARS",datos_arg[[#This Row],[Monto]],datos_arg[[#This Row],[Monto]]*datos_arg[[#This Row],[TC]])</f>
        <v>43750</v>
      </c>
      <c r="X6475" s="16">
        <f>IFERROR(IF(datos_arg[[#This Row],[Moneda]]="USD",datos_arg[[#This Row],[Monto]],datos_arg[[#This Row],[Monto]]/datos_arg[[#This Row],[TC]]),0)</f>
        <v>250</v>
      </c>
      <c r="Y6475" s="14"/>
    </row>
    <row r="6476" spans="1:25" x14ac:dyDescent="0.25">
      <c r="A6476" s="14">
        <f t="shared" si="101"/>
        <v>6473</v>
      </c>
      <c r="B6476" s="1">
        <v>44417</v>
      </c>
      <c r="C6476" s="18">
        <f>+YEAR(datos_arg[[#This Row],[Fecha]])</f>
        <v>2021</v>
      </c>
      <c r="D6476" s="18">
        <f>+MONTH(datos_arg[[#This Row],[Fecha]])</f>
        <v>8</v>
      </c>
      <c r="E6476" s="14" t="s">
        <v>408</v>
      </c>
      <c r="F6476" s="14" t="s">
        <v>69</v>
      </c>
      <c r="G6476" s="14"/>
      <c r="H6476" s="14" t="s">
        <v>7132</v>
      </c>
      <c r="I6476" s="14" t="s">
        <v>7132</v>
      </c>
      <c r="J6476" s="14" t="s">
        <v>425</v>
      </c>
      <c r="K6476" s="14"/>
      <c r="L6476" s="14" t="s">
        <v>425</v>
      </c>
      <c r="M6476" s="14" t="s">
        <v>2530</v>
      </c>
      <c r="N6476" s="14" t="s">
        <v>2530</v>
      </c>
      <c r="O6476" s="14" t="s">
        <v>8009</v>
      </c>
      <c r="P6476" s="14"/>
      <c r="Q6476" s="14"/>
      <c r="R6476" s="14" t="s">
        <v>439</v>
      </c>
      <c r="S6476" s="14" t="s">
        <v>440</v>
      </c>
      <c r="T6476" s="35">
        <v>3693</v>
      </c>
      <c r="U6476" s="14" t="s">
        <v>2</v>
      </c>
      <c r="V6476" s="14">
        <v>176</v>
      </c>
      <c r="W6476" s="16">
        <f>+IF(datos_arg[[#This Row],[Moneda]]="ARS",datos_arg[[#This Row],[Monto]],datos_arg[[#This Row],[Monto]]*datos_arg[[#This Row],[TC]])</f>
        <v>649968</v>
      </c>
      <c r="X6476" s="16">
        <f>IFERROR(IF(datos_arg[[#This Row],[Moneda]]="USD",datos_arg[[#This Row],[Monto]],datos_arg[[#This Row],[Monto]]/datos_arg[[#This Row],[TC]]),0)</f>
        <v>3693</v>
      </c>
      <c r="Y6476" s="14"/>
    </row>
    <row r="6477" spans="1:25" x14ac:dyDescent="0.25">
      <c r="A6477" s="14">
        <f t="shared" si="101"/>
        <v>6474</v>
      </c>
      <c r="B6477" s="1">
        <v>44417</v>
      </c>
      <c r="C6477" s="18">
        <f>+YEAR(datos_arg[[#This Row],[Fecha]])</f>
        <v>2021</v>
      </c>
      <c r="D6477" s="18">
        <f>+MONTH(datos_arg[[#This Row],[Fecha]])</f>
        <v>8</v>
      </c>
      <c r="E6477" s="14" t="s">
        <v>1015</v>
      </c>
      <c r="F6477" s="14" t="s">
        <v>403</v>
      </c>
      <c r="G6477" s="14" t="s">
        <v>970</v>
      </c>
      <c r="H6477" s="14" t="s">
        <v>7132</v>
      </c>
      <c r="I6477" s="14" t="s">
        <v>7132</v>
      </c>
      <c r="J6477" s="14" t="s">
        <v>425</v>
      </c>
      <c r="K6477" s="14"/>
      <c r="L6477" s="14" t="s">
        <v>425</v>
      </c>
      <c r="M6477" s="14" t="s">
        <v>493</v>
      </c>
      <c r="N6477" s="14" t="s">
        <v>26</v>
      </c>
      <c r="O6477" s="14" t="s">
        <v>3764</v>
      </c>
      <c r="P6477" s="14" t="s">
        <v>8067</v>
      </c>
      <c r="Q6477" s="14"/>
      <c r="R6477" s="14" t="s">
        <v>970</v>
      </c>
      <c r="S6477" s="14" t="s">
        <v>439</v>
      </c>
      <c r="T6477" s="35">
        <v>408</v>
      </c>
      <c r="U6477" s="14" t="s">
        <v>4</v>
      </c>
      <c r="V6477" s="14">
        <v>176</v>
      </c>
      <c r="W6477" s="16">
        <f>+IF(datos_arg[[#This Row],[Moneda]]="ARS",datos_arg[[#This Row],[Monto]],datos_arg[[#This Row],[Monto]]*datos_arg[[#This Row],[TC]])</f>
        <v>408</v>
      </c>
      <c r="X6477" s="16">
        <f>IFERROR(IF(datos_arg[[#This Row],[Moneda]]="USD",datos_arg[[#This Row],[Monto]],datos_arg[[#This Row],[Monto]]/datos_arg[[#This Row],[TC]]),0)</f>
        <v>2.3181818181818183</v>
      </c>
      <c r="Y6477" s="14"/>
    </row>
    <row r="6478" spans="1:25" x14ac:dyDescent="0.25">
      <c r="A6478" s="14">
        <f t="shared" si="101"/>
        <v>6475</v>
      </c>
      <c r="B6478" s="1">
        <v>44417</v>
      </c>
      <c r="C6478" s="18">
        <f>+YEAR(datos_arg[[#This Row],[Fecha]])</f>
        <v>2021</v>
      </c>
      <c r="D6478" s="18">
        <f>+MONTH(datos_arg[[#This Row],[Fecha]])</f>
        <v>8</v>
      </c>
      <c r="E6478" s="14" t="s">
        <v>1015</v>
      </c>
      <c r="F6478" s="14" t="s">
        <v>430</v>
      </c>
      <c r="G6478" s="14"/>
      <c r="H6478" s="14" t="s">
        <v>7132</v>
      </c>
      <c r="I6478" s="14" t="s">
        <v>7132</v>
      </c>
      <c r="J6478" s="14" t="s">
        <v>425</v>
      </c>
      <c r="K6478" s="14"/>
      <c r="L6478" s="14" t="s">
        <v>425</v>
      </c>
      <c r="M6478" s="14" t="s">
        <v>60</v>
      </c>
      <c r="N6478" s="14" t="s">
        <v>26</v>
      </c>
      <c r="O6478" s="14" t="s">
        <v>2370</v>
      </c>
      <c r="P6478" s="14" t="s">
        <v>8067</v>
      </c>
      <c r="Q6478" s="14"/>
      <c r="R6478" s="14" t="s">
        <v>430</v>
      </c>
      <c r="S6478" s="14" t="s">
        <v>439</v>
      </c>
      <c r="T6478" s="35">
        <v>8955.369999999999</v>
      </c>
      <c r="U6478" s="14" t="s">
        <v>4</v>
      </c>
      <c r="V6478" s="14">
        <v>176</v>
      </c>
      <c r="W6478" s="16">
        <f>+IF(datos_arg[[#This Row],[Moneda]]="ARS",datos_arg[[#This Row],[Monto]],datos_arg[[#This Row],[Monto]]*datos_arg[[#This Row],[TC]])</f>
        <v>8955.369999999999</v>
      </c>
      <c r="X6478" s="16">
        <f>IFERROR(IF(datos_arg[[#This Row],[Moneda]]="USD",datos_arg[[#This Row],[Monto]],datos_arg[[#This Row],[Monto]]/datos_arg[[#This Row],[TC]]),0)</f>
        <v>50.882784090909084</v>
      </c>
      <c r="Y6478" s="14"/>
    </row>
    <row r="6479" spans="1:25" x14ac:dyDescent="0.25">
      <c r="A6479" s="14">
        <f t="shared" si="101"/>
        <v>6476</v>
      </c>
      <c r="B6479" s="1">
        <v>44417</v>
      </c>
      <c r="C6479" s="18">
        <f>+YEAR(datos_arg[[#This Row],[Fecha]])</f>
        <v>2021</v>
      </c>
      <c r="D6479" s="18">
        <f>+MONTH(datos_arg[[#This Row],[Fecha]])</f>
        <v>8</v>
      </c>
      <c r="E6479" s="14" t="s">
        <v>1015</v>
      </c>
      <c r="F6479" s="14" t="s">
        <v>430</v>
      </c>
      <c r="G6479" s="14"/>
      <c r="H6479" s="14" t="s">
        <v>7132</v>
      </c>
      <c r="I6479" s="14" t="s">
        <v>7132</v>
      </c>
      <c r="J6479" s="14" t="s">
        <v>425</v>
      </c>
      <c r="K6479" s="14"/>
      <c r="L6479" s="14" t="s">
        <v>425</v>
      </c>
      <c r="M6479" s="14" t="s">
        <v>361</v>
      </c>
      <c r="N6479" s="14" t="s">
        <v>361</v>
      </c>
      <c r="O6479" s="14" t="s">
        <v>2325</v>
      </c>
      <c r="P6479" s="14" t="s">
        <v>8067</v>
      </c>
      <c r="Q6479" s="14"/>
      <c r="R6479" s="14" t="s">
        <v>430</v>
      </c>
      <c r="S6479" s="14" t="s">
        <v>439</v>
      </c>
      <c r="T6479" s="35">
        <v>1875</v>
      </c>
      <c r="U6479" s="14" t="s">
        <v>4</v>
      </c>
      <c r="V6479" s="14">
        <v>176</v>
      </c>
      <c r="W6479" s="16">
        <f>+IF(datos_arg[[#This Row],[Moneda]]="ARS",datos_arg[[#This Row],[Monto]],datos_arg[[#This Row],[Monto]]*datos_arg[[#This Row],[TC]])</f>
        <v>1875</v>
      </c>
      <c r="X6479" s="16">
        <f>IFERROR(IF(datos_arg[[#This Row],[Moneda]]="USD",datos_arg[[#This Row],[Monto]],datos_arg[[#This Row],[Monto]]/datos_arg[[#This Row],[TC]]),0)</f>
        <v>10.653409090909092</v>
      </c>
      <c r="Y6479" s="14"/>
    </row>
    <row r="6480" spans="1:25" x14ac:dyDescent="0.25">
      <c r="A6480" s="14">
        <f t="shared" si="101"/>
        <v>6477</v>
      </c>
      <c r="B6480" s="1">
        <v>44418</v>
      </c>
      <c r="C6480" s="18">
        <f>+YEAR(datos_arg[[#This Row],[Fecha]])</f>
        <v>2021</v>
      </c>
      <c r="D6480" s="18">
        <f>+MONTH(datos_arg[[#This Row],[Fecha]])</f>
        <v>8</v>
      </c>
      <c r="E6480" s="14" t="s">
        <v>1015</v>
      </c>
      <c r="F6480" s="14" t="s">
        <v>430</v>
      </c>
      <c r="G6480" s="14"/>
      <c r="H6480" s="14" t="s">
        <v>7132</v>
      </c>
      <c r="I6480" s="14" t="s">
        <v>7132</v>
      </c>
      <c r="J6480" s="14" t="s">
        <v>425</v>
      </c>
      <c r="K6480" s="14"/>
      <c r="L6480" s="14" t="s">
        <v>425</v>
      </c>
      <c r="M6480" s="14" t="s">
        <v>3962</v>
      </c>
      <c r="N6480" s="14" t="s">
        <v>524</v>
      </c>
      <c r="O6480" s="14" t="s">
        <v>8010</v>
      </c>
      <c r="P6480" s="14"/>
      <c r="Q6480" s="14"/>
      <c r="R6480" s="14" t="s">
        <v>430</v>
      </c>
      <c r="S6480" s="14" t="s">
        <v>440</v>
      </c>
      <c r="T6480" s="35">
        <v>700</v>
      </c>
      <c r="U6480" s="14" t="s">
        <v>2</v>
      </c>
      <c r="V6480" s="14">
        <v>176</v>
      </c>
      <c r="W6480" s="16">
        <f>+IF(datos_arg[[#This Row],[Moneda]]="ARS",datos_arg[[#This Row],[Monto]],datos_arg[[#This Row],[Monto]]*datos_arg[[#This Row],[TC]])</f>
        <v>123200</v>
      </c>
      <c r="X6480" s="16">
        <f>IFERROR(IF(datos_arg[[#This Row],[Moneda]]="USD",datos_arg[[#This Row],[Monto]],datos_arg[[#This Row],[Monto]]/datos_arg[[#This Row],[TC]]),0)</f>
        <v>700</v>
      </c>
      <c r="Y6480" s="14"/>
    </row>
    <row r="6481" spans="1:25" x14ac:dyDescent="0.25">
      <c r="A6481" s="14">
        <f t="shared" si="101"/>
        <v>6478</v>
      </c>
      <c r="B6481" s="1">
        <v>44418</v>
      </c>
      <c r="C6481" s="18">
        <f>+YEAR(datos_arg[[#This Row],[Fecha]])</f>
        <v>2021</v>
      </c>
      <c r="D6481" s="18">
        <f>+MONTH(datos_arg[[#This Row],[Fecha]])</f>
        <v>8</v>
      </c>
      <c r="E6481" s="14" t="s">
        <v>5358</v>
      </c>
      <c r="F6481" s="14" t="s">
        <v>4109</v>
      </c>
      <c r="G6481" s="14"/>
      <c r="H6481" s="14" t="s">
        <v>6646</v>
      </c>
      <c r="I6481" s="14" t="s">
        <v>1129</v>
      </c>
      <c r="J6481" s="14" t="s">
        <v>1129</v>
      </c>
      <c r="K6481" s="14" t="s">
        <v>420</v>
      </c>
      <c r="L6481" s="14" t="s">
        <v>425</v>
      </c>
      <c r="M6481" s="14" t="s">
        <v>6660</v>
      </c>
      <c r="N6481" s="14" t="s">
        <v>100</v>
      </c>
      <c r="O6481" s="14" t="s">
        <v>8011</v>
      </c>
      <c r="P6481" s="14" t="s">
        <v>8013</v>
      </c>
      <c r="Q6481" s="14">
        <v>4</v>
      </c>
      <c r="R6481" s="14" t="s">
        <v>4109</v>
      </c>
      <c r="S6481" s="14" t="s">
        <v>439</v>
      </c>
      <c r="T6481" s="35">
        <v>6682.28</v>
      </c>
      <c r="U6481" s="14" t="s">
        <v>4</v>
      </c>
      <c r="V6481" s="14">
        <v>176</v>
      </c>
      <c r="W6481" s="16">
        <f>+IF(datos_arg[[#This Row],[Moneda]]="ARS",datos_arg[[#This Row],[Monto]],datos_arg[[#This Row],[Monto]]*datos_arg[[#This Row],[TC]])</f>
        <v>6682.28</v>
      </c>
      <c r="X6481" s="16">
        <f>IFERROR(IF(datos_arg[[#This Row],[Moneda]]="USD",datos_arg[[#This Row],[Monto]],datos_arg[[#This Row],[Monto]]/datos_arg[[#This Row],[TC]]),0)</f>
        <v>37.967500000000001</v>
      </c>
      <c r="Y6481" s="14"/>
    </row>
    <row r="6482" spans="1:25" x14ac:dyDescent="0.25">
      <c r="A6482" s="14">
        <f t="shared" si="101"/>
        <v>6479</v>
      </c>
      <c r="B6482" s="1">
        <v>44418</v>
      </c>
      <c r="C6482" s="18">
        <f>+YEAR(datos_arg[[#This Row],[Fecha]])</f>
        <v>2021</v>
      </c>
      <c r="D6482" s="18">
        <f>+MONTH(datos_arg[[#This Row],[Fecha]])</f>
        <v>8</v>
      </c>
      <c r="E6482" s="14" t="s">
        <v>5358</v>
      </c>
      <c r="F6482" s="14" t="s">
        <v>4109</v>
      </c>
      <c r="G6482" s="14"/>
      <c r="H6482" s="14" t="s">
        <v>6646</v>
      </c>
      <c r="I6482" s="14" t="s">
        <v>1129</v>
      </c>
      <c r="J6482" s="14" t="s">
        <v>1129</v>
      </c>
      <c r="K6482" s="14" t="s">
        <v>420</v>
      </c>
      <c r="L6482" s="14" t="s">
        <v>425</v>
      </c>
      <c r="M6482" s="14" t="s">
        <v>7410</v>
      </c>
      <c r="N6482" s="14" t="s">
        <v>100</v>
      </c>
      <c r="O6482" s="14" t="s">
        <v>8012</v>
      </c>
      <c r="P6482" s="14" t="s">
        <v>8013</v>
      </c>
      <c r="Q6482" s="14">
        <v>4</v>
      </c>
      <c r="R6482" s="14" t="s">
        <v>4109</v>
      </c>
      <c r="S6482" s="14" t="s">
        <v>439</v>
      </c>
      <c r="T6482" s="35">
        <v>4694.3100000000004</v>
      </c>
      <c r="U6482" s="14" t="s">
        <v>4</v>
      </c>
      <c r="V6482" s="14">
        <v>176</v>
      </c>
      <c r="W6482" s="16">
        <f>+IF(datos_arg[[#This Row],[Moneda]]="ARS",datos_arg[[#This Row],[Monto]],datos_arg[[#This Row],[Monto]]*datos_arg[[#This Row],[TC]])</f>
        <v>4694.3100000000004</v>
      </c>
      <c r="X6482" s="16">
        <f>IFERROR(IF(datos_arg[[#This Row],[Moneda]]="USD",datos_arg[[#This Row],[Monto]],datos_arg[[#This Row],[Monto]]/datos_arg[[#This Row],[TC]]),0)</f>
        <v>26.672215909090912</v>
      </c>
      <c r="Y6482" s="14"/>
    </row>
    <row r="6483" spans="1:25" x14ac:dyDescent="0.25">
      <c r="A6483" s="14">
        <f t="shared" si="101"/>
        <v>6480</v>
      </c>
      <c r="B6483" s="1">
        <v>44418</v>
      </c>
      <c r="C6483" s="18">
        <f>+YEAR(datos_arg[[#This Row],[Fecha]])</f>
        <v>2021</v>
      </c>
      <c r="D6483" s="18">
        <f>+MONTH(datos_arg[[#This Row],[Fecha]])</f>
        <v>8</v>
      </c>
      <c r="E6483" s="14" t="s">
        <v>617</v>
      </c>
      <c r="F6483" s="14" t="s">
        <v>8101</v>
      </c>
      <c r="G6483" s="14"/>
      <c r="H6483" s="14" t="s">
        <v>8103</v>
      </c>
      <c r="I6483" s="14" t="s">
        <v>8105</v>
      </c>
      <c r="J6483" s="14" t="s">
        <v>488</v>
      </c>
      <c r="K6483" s="14" t="s">
        <v>420</v>
      </c>
      <c r="L6483" s="14" t="s">
        <v>421</v>
      </c>
      <c r="M6483" s="14" t="s">
        <v>2366</v>
      </c>
      <c r="N6483" s="14" t="s">
        <v>160</v>
      </c>
      <c r="O6483" s="14" t="s">
        <v>8014</v>
      </c>
      <c r="P6483" s="14" t="s">
        <v>8019</v>
      </c>
      <c r="Q6483" s="14">
        <v>4</v>
      </c>
      <c r="R6483" s="14" t="s">
        <v>8101</v>
      </c>
      <c r="S6483" s="14" t="s">
        <v>439</v>
      </c>
      <c r="T6483" s="35">
        <v>46251.8</v>
      </c>
      <c r="U6483" s="14" t="s">
        <v>4</v>
      </c>
      <c r="V6483" s="14">
        <v>176</v>
      </c>
      <c r="W6483" s="16">
        <f>+IF(datos_arg[[#This Row],[Moneda]]="ARS",datos_arg[[#This Row],[Monto]],datos_arg[[#This Row],[Monto]]*datos_arg[[#This Row],[TC]])</f>
        <v>46251.8</v>
      </c>
      <c r="X6483" s="16">
        <f>IFERROR(IF(datos_arg[[#This Row],[Moneda]]="USD",datos_arg[[#This Row],[Monto]],datos_arg[[#This Row],[Monto]]/datos_arg[[#This Row],[TC]]),0)</f>
        <v>262.7943181818182</v>
      </c>
      <c r="Y6483" s="14"/>
    </row>
    <row r="6484" spans="1:25" x14ac:dyDescent="0.25">
      <c r="A6484" s="14">
        <f t="shared" si="101"/>
        <v>6481</v>
      </c>
      <c r="B6484" s="1">
        <v>44418</v>
      </c>
      <c r="C6484" s="18">
        <f>+YEAR(datos_arg[[#This Row],[Fecha]])</f>
        <v>2021</v>
      </c>
      <c r="D6484" s="18">
        <f>+MONTH(datos_arg[[#This Row],[Fecha]])</f>
        <v>8</v>
      </c>
      <c r="E6484" s="14" t="s">
        <v>617</v>
      </c>
      <c r="F6484" s="14" t="s">
        <v>8101</v>
      </c>
      <c r="G6484" s="14"/>
      <c r="H6484" s="14" t="s">
        <v>8103</v>
      </c>
      <c r="I6484" s="14" t="s">
        <v>8105</v>
      </c>
      <c r="J6484" s="14" t="s">
        <v>488</v>
      </c>
      <c r="K6484" s="14" t="s">
        <v>420</v>
      </c>
      <c r="L6484" s="14" t="s">
        <v>421</v>
      </c>
      <c r="M6484" s="14" t="s">
        <v>2366</v>
      </c>
      <c r="N6484" s="14" t="s">
        <v>160</v>
      </c>
      <c r="O6484" s="14" t="s">
        <v>8015</v>
      </c>
      <c r="P6484" s="14" t="s">
        <v>8019</v>
      </c>
      <c r="Q6484" s="14">
        <v>2</v>
      </c>
      <c r="R6484" s="14" t="s">
        <v>8101</v>
      </c>
      <c r="S6484" s="14" t="s">
        <v>439</v>
      </c>
      <c r="T6484" s="35">
        <v>13082.82</v>
      </c>
      <c r="U6484" s="14" t="s">
        <v>4</v>
      </c>
      <c r="V6484" s="14">
        <v>176</v>
      </c>
      <c r="W6484" s="16">
        <f>+IF(datos_arg[[#This Row],[Moneda]]="ARS",datos_arg[[#This Row],[Monto]],datos_arg[[#This Row],[Monto]]*datos_arg[[#This Row],[TC]])</f>
        <v>13082.82</v>
      </c>
      <c r="X6484" s="16">
        <f>IFERROR(IF(datos_arg[[#This Row],[Moneda]]="USD",datos_arg[[#This Row],[Monto]],datos_arg[[#This Row],[Monto]]/datos_arg[[#This Row],[TC]]),0)</f>
        <v>74.33420454545454</v>
      </c>
      <c r="Y6484" s="14"/>
    </row>
    <row r="6485" spans="1:25" x14ac:dyDescent="0.25">
      <c r="A6485" s="14">
        <f t="shared" si="101"/>
        <v>6482</v>
      </c>
      <c r="B6485" s="1">
        <v>44418</v>
      </c>
      <c r="C6485" s="18">
        <f>+YEAR(datos_arg[[#This Row],[Fecha]])</f>
        <v>2021</v>
      </c>
      <c r="D6485" s="18">
        <f>+MONTH(datos_arg[[#This Row],[Fecha]])</f>
        <v>8</v>
      </c>
      <c r="E6485" s="14" t="s">
        <v>617</v>
      </c>
      <c r="F6485" s="14" t="s">
        <v>8101</v>
      </c>
      <c r="G6485" s="14"/>
      <c r="H6485" s="14" t="s">
        <v>8103</v>
      </c>
      <c r="I6485" s="14" t="s">
        <v>8105</v>
      </c>
      <c r="J6485" s="14" t="s">
        <v>488</v>
      </c>
      <c r="K6485" s="14" t="s">
        <v>420</v>
      </c>
      <c r="L6485" s="14" t="s">
        <v>426</v>
      </c>
      <c r="M6485" s="14" t="s">
        <v>1677</v>
      </c>
      <c r="N6485" s="14" t="s">
        <v>160</v>
      </c>
      <c r="O6485" s="14" t="s">
        <v>8016</v>
      </c>
      <c r="P6485" s="14" t="s">
        <v>8019</v>
      </c>
      <c r="Q6485" s="14">
        <v>3</v>
      </c>
      <c r="R6485" s="14" t="s">
        <v>8101</v>
      </c>
      <c r="S6485" s="14" t="s">
        <v>439</v>
      </c>
      <c r="T6485" s="35">
        <v>5202.03</v>
      </c>
      <c r="U6485" s="14" t="s">
        <v>4</v>
      </c>
      <c r="V6485" s="14">
        <v>176</v>
      </c>
      <c r="W6485" s="16">
        <f>+IF(datos_arg[[#This Row],[Moneda]]="ARS",datos_arg[[#This Row],[Monto]],datos_arg[[#This Row],[Monto]]*datos_arg[[#This Row],[TC]])</f>
        <v>5202.03</v>
      </c>
      <c r="X6485" s="16">
        <f>IFERROR(IF(datos_arg[[#This Row],[Moneda]]="USD",datos_arg[[#This Row],[Monto]],datos_arg[[#This Row],[Monto]]/datos_arg[[#This Row],[TC]]),0)</f>
        <v>29.556988636363634</v>
      </c>
      <c r="Y6485" s="14"/>
    </row>
    <row r="6486" spans="1:25" x14ac:dyDescent="0.25">
      <c r="A6486" s="14">
        <f t="shared" si="101"/>
        <v>6483</v>
      </c>
      <c r="B6486" s="1">
        <v>44418</v>
      </c>
      <c r="C6486" s="18">
        <f>+YEAR(datos_arg[[#This Row],[Fecha]])</f>
        <v>2021</v>
      </c>
      <c r="D6486" s="18">
        <f>+MONTH(datos_arg[[#This Row],[Fecha]])</f>
        <v>8</v>
      </c>
      <c r="E6486" s="14" t="s">
        <v>617</v>
      </c>
      <c r="F6486" s="14" t="s">
        <v>8101</v>
      </c>
      <c r="G6486" s="14"/>
      <c r="H6486" s="14" t="s">
        <v>8103</v>
      </c>
      <c r="I6486" s="14" t="s">
        <v>8105</v>
      </c>
      <c r="J6486" s="14" t="s">
        <v>488</v>
      </c>
      <c r="K6486" s="14" t="s">
        <v>420</v>
      </c>
      <c r="L6486" s="14" t="s">
        <v>426</v>
      </c>
      <c r="M6486" s="14" t="s">
        <v>1677</v>
      </c>
      <c r="N6486" s="14" t="s">
        <v>160</v>
      </c>
      <c r="O6486" s="14" t="s">
        <v>8017</v>
      </c>
      <c r="P6486" s="14" t="s">
        <v>8019</v>
      </c>
      <c r="Q6486" s="14">
        <v>5</v>
      </c>
      <c r="R6486" s="14" t="s">
        <v>8101</v>
      </c>
      <c r="S6486" s="14" t="s">
        <v>439</v>
      </c>
      <c r="T6486" s="35">
        <v>3460.4</v>
      </c>
      <c r="U6486" s="14" t="s">
        <v>4</v>
      </c>
      <c r="V6486" s="14">
        <v>176</v>
      </c>
      <c r="W6486" s="16">
        <f>+IF(datos_arg[[#This Row],[Moneda]]="ARS",datos_arg[[#This Row],[Monto]],datos_arg[[#This Row],[Monto]]*datos_arg[[#This Row],[TC]])</f>
        <v>3460.4</v>
      </c>
      <c r="X6486" s="16">
        <f>IFERROR(IF(datos_arg[[#This Row],[Moneda]]="USD",datos_arg[[#This Row],[Monto]],datos_arg[[#This Row],[Monto]]/datos_arg[[#This Row],[TC]]),0)</f>
        <v>19.661363636363635</v>
      </c>
      <c r="Y6486" s="14"/>
    </row>
    <row r="6487" spans="1:25" x14ac:dyDescent="0.25">
      <c r="A6487" s="14">
        <f t="shared" si="101"/>
        <v>6484</v>
      </c>
      <c r="B6487" s="1">
        <v>44418</v>
      </c>
      <c r="C6487" s="18">
        <f>+YEAR(datos_arg[[#This Row],[Fecha]])</f>
        <v>2021</v>
      </c>
      <c r="D6487" s="18">
        <f>+MONTH(datos_arg[[#This Row],[Fecha]])</f>
        <v>8</v>
      </c>
      <c r="E6487" s="14" t="s">
        <v>617</v>
      </c>
      <c r="F6487" s="14" t="s">
        <v>8101</v>
      </c>
      <c r="G6487" s="14"/>
      <c r="H6487" s="14" t="s">
        <v>8103</v>
      </c>
      <c r="I6487" s="14" t="s">
        <v>8105</v>
      </c>
      <c r="J6487" s="14" t="s">
        <v>488</v>
      </c>
      <c r="K6487" s="14" t="s">
        <v>420</v>
      </c>
      <c r="L6487" s="14" t="s">
        <v>426</v>
      </c>
      <c r="M6487" s="14" t="s">
        <v>1677</v>
      </c>
      <c r="N6487" s="14" t="s">
        <v>160</v>
      </c>
      <c r="O6487" s="14" t="s">
        <v>8018</v>
      </c>
      <c r="P6487" s="14" t="s">
        <v>8019</v>
      </c>
      <c r="Q6487" s="14">
        <v>5</v>
      </c>
      <c r="R6487" s="14" t="s">
        <v>8101</v>
      </c>
      <c r="S6487" s="14" t="s">
        <v>439</v>
      </c>
      <c r="T6487" s="35">
        <v>1943.95</v>
      </c>
      <c r="U6487" s="14" t="s">
        <v>4</v>
      </c>
      <c r="V6487" s="14">
        <v>176</v>
      </c>
      <c r="W6487" s="16">
        <f>+IF(datos_arg[[#This Row],[Moneda]]="ARS",datos_arg[[#This Row],[Monto]],datos_arg[[#This Row],[Monto]]*datos_arg[[#This Row],[TC]])</f>
        <v>1943.95</v>
      </c>
      <c r="X6487" s="16">
        <f>IFERROR(IF(datos_arg[[#This Row],[Moneda]]="USD",datos_arg[[#This Row],[Monto]],datos_arg[[#This Row],[Monto]]/datos_arg[[#This Row],[TC]]),0)</f>
        <v>11.045170454545454</v>
      </c>
      <c r="Y6487" s="14"/>
    </row>
    <row r="6488" spans="1:25" x14ac:dyDescent="0.25">
      <c r="A6488" s="14">
        <f t="shared" si="101"/>
        <v>6485</v>
      </c>
      <c r="B6488" s="1">
        <v>44418</v>
      </c>
      <c r="C6488" s="18">
        <f>+YEAR(datos_arg[[#This Row],[Fecha]])</f>
        <v>2021</v>
      </c>
      <c r="D6488" s="18">
        <f>+MONTH(datos_arg[[#This Row],[Fecha]])</f>
        <v>8</v>
      </c>
      <c r="E6488" s="14" t="s">
        <v>5358</v>
      </c>
      <c r="F6488" s="14" t="s">
        <v>85</v>
      </c>
      <c r="G6488" s="14"/>
      <c r="H6488" s="14" t="s">
        <v>1024</v>
      </c>
      <c r="I6488" s="14" t="s">
        <v>7132</v>
      </c>
      <c r="J6488" s="14" t="s">
        <v>425</v>
      </c>
      <c r="K6488" s="14" t="s">
        <v>422</v>
      </c>
      <c r="L6488" s="14" t="s">
        <v>422</v>
      </c>
      <c r="M6488" s="14" t="s">
        <v>8020</v>
      </c>
      <c r="N6488" s="14" t="s">
        <v>100</v>
      </c>
      <c r="O6488" s="14" t="s">
        <v>8022</v>
      </c>
      <c r="P6488" s="14" t="s">
        <v>7995</v>
      </c>
      <c r="Q6488" s="14">
        <v>2</v>
      </c>
      <c r="R6488" s="14" t="s">
        <v>85</v>
      </c>
      <c r="S6488" s="14" t="s">
        <v>439</v>
      </c>
      <c r="T6488" s="35">
        <v>2046.54</v>
      </c>
      <c r="U6488" s="14" t="s">
        <v>4</v>
      </c>
      <c r="V6488" s="14">
        <v>176</v>
      </c>
      <c r="W6488" s="16">
        <f>+IF(datos_arg[[#This Row],[Moneda]]="ARS",datos_arg[[#This Row],[Monto]],datos_arg[[#This Row],[Monto]]*datos_arg[[#This Row],[TC]])</f>
        <v>2046.54</v>
      </c>
      <c r="X6488" s="16">
        <f>IFERROR(IF(datos_arg[[#This Row],[Moneda]]="USD",datos_arg[[#This Row],[Monto]],datos_arg[[#This Row],[Monto]]/datos_arg[[#This Row],[TC]]),0)</f>
        <v>11.628068181818181</v>
      </c>
      <c r="Y6488" s="14"/>
    </row>
    <row r="6489" spans="1:25" x14ac:dyDescent="0.25">
      <c r="A6489" s="14">
        <f t="shared" si="101"/>
        <v>6486</v>
      </c>
      <c r="B6489" s="1">
        <v>44418</v>
      </c>
      <c r="C6489" s="18">
        <f>+YEAR(datos_arg[[#This Row],[Fecha]])</f>
        <v>2021</v>
      </c>
      <c r="D6489" s="18">
        <f>+MONTH(datos_arg[[#This Row],[Fecha]])</f>
        <v>8</v>
      </c>
      <c r="E6489" s="14" t="s">
        <v>5358</v>
      </c>
      <c r="F6489" s="14" t="s">
        <v>85</v>
      </c>
      <c r="G6489" s="14"/>
      <c r="H6489" s="14" t="s">
        <v>1024</v>
      </c>
      <c r="I6489" s="14" t="s">
        <v>7132</v>
      </c>
      <c r="J6489" s="14" t="s">
        <v>425</v>
      </c>
      <c r="K6489" s="14" t="s">
        <v>422</v>
      </c>
      <c r="L6489" s="14" t="s">
        <v>425</v>
      </c>
      <c r="M6489" s="14" t="s">
        <v>4257</v>
      </c>
      <c r="N6489" s="14" t="s">
        <v>100</v>
      </c>
      <c r="O6489" s="14" t="s">
        <v>8023</v>
      </c>
      <c r="P6489" s="14" t="s">
        <v>7995</v>
      </c>
      <c r="Q6489" s="14">
        <v>3</v>
      </c>
      <c r="R6489" s="14" t="s">
        <v>85</v>
      </c>
      <c r="S6489" s="14" t="s">
        <v>439</v>
      </c>
      <c r="T6489" s="35">
        <v>1767.46</v>
      </c>
      <c r="U6489" s="14" t="s">
        <v>4</v>
      </c>
      <c r="V6489" s="14">
        <v>176</v>
      </c>
      <c r="W6489" s="16">
        <f>+IF(datos_arg[[#This Row],[Moneda]]="ARS",datos_arg[[#This Row],[Monto]],datos_arg[[#This Row],[Monto]]*datos_arg[[#This Row],[TC]])</f>
        <v>1767.46</v>
      </c>
      <c r="X6489" s="16">
        <f>IFERROR(IF(datos_arg[[#This Row],[Moneda]]="USD",datos_arg[[#This Row],[Monto]],datos_arg[[#This Row],[Monto]]/datos_arg[[#This Row],[TC]]),0)</f>
        <v>10.042386363636364</v>
      </c>
      <c r="Y6489" s="14"/>
    </row>
    <row r="6490" spans="1:25" x14ac:dyDescent="0.25">
      <c r="A6490" s="14">
        <f t="shared" si="101"/>
        <v>6487</v>
      </c>
      <c r="B6490" s="1">
        <v>44418</v>
      </c>
      <c r="C6490" s="18">
        <f>+YEAR(datos_arg[[#This Row],[Fecha]])</f>
        <v>2021</v>
      </c>
      <c r="D6490" s="18">
        <f>+MONTH(datos_arg[[#This Row],[Fecha]])</f>
        <v>8</v>
      </c>
      <c r="E6490" s="14" t="s">
        <v>5358</v>
      </c>
      <c r="F6490" s="14" t="s">
        <v>85</v>
      </c>
      <c r="G6490" s="14"/>
      <c r="H6490" s="14" t="s">
        <v>1024</v>
      </c>
      <c r="I6490" s="14" t="s">
        <v>7132</v>
      </c>
      <c r="J6490" s="14" t="s">
        <v>425</v>
      </c>
      <c r="K6490" s="14" t="s">
        <v>422</v>
      </c>
      <c r="L6490" s="14" t="s">
        <v>422</v>
      </c>
      <c r="M6490" s="14" t="s">
        <v>1086</v>
      </c>
      <c r="N6490" s="14" t="s">
        <v>100</v>
      </c>
      <c r="O6490" s="14" t="s">
        <v>8024</v>
      </c>
      <c r="P6490" s="14" t="s">
        <v>7995</v>
      </c>
      <c r="Q6490" s="14">
        <v>3</v>
      </c>
      <c r="R6490" s="14" t="s">
        <v>85</v>
      </c>
      <c r="S6490" s="14" t="s">
        <v>439</v>
      </c>
      <c r="T6490" s="35">
        <v>1237.22</v>
      </c>
      <c r="U6490" s="14" t="s">
        <v>4</v>
      </c>
      <c r="V6490" s="14">
        <v>176</v>
      </c>
      <c r="W6490" s="16">
        <f>+IF(datos_arg[[#This Row],[Moneda]]="ARS",datos_arg[[#This Row],[Monto]],datos_arg[[#This Row],[Monto]]*datos_arg[[#This Row],[TC]])</f>
        <v>1237.22</v>
      </c>
      <c r="X6490" s="16">
        <f>IFERROR(IF(datos_arg[[#This Row],[Moneda]]="USD",datos_arg[[#This Row],[Monto]],datos_arg[[#This Row],[Monto]]/datos_arg[[#This Row],[TC]]),0)</f>
        <v>7.0296590909090915</v>
      </c>
      <c r="Y6490" s="14"/>
    </row>
    <row r="6491" spans="1:25" x14ac:dyDescent="0.25">
      <c r="A6491" s="14">
        <f t="shared" si="101"/>
        <v>6488</v>
      </c>
      <c r="B6491" s="1">
        <v>44418</v>
      </c>
      <c r="C6491" s="18">
        <f>+YEAR(datos_arg[[#This Row],[Fecha]])</f>
        <v>2021</v>
      </c>
      <c r="D6491" s="18">
        <f>+MONTH(datos_arg[[#This Row],[Fecha]])</f>
        <v>8</v>
      </c>
      <c r="E6491" s="14" t="s">
        <v>5358</v>
      </c>
      <c r="F6491" s="14" t="s">
        <v>85</v>
      </c>
      <c r="G6491" s="14"/>
      <c r="H6491" s="14" t="s">
        <v>1024</v>
      </c>
      <c r="I6491" s="14" t="s">
        <v>7132</v>
      </c>
      <c r="J6491" s="14" t="s">
        <v>425</v>
      </c>
      <c r="K6491" s="14" t="s">
        <v>422</v>
      </c>
      <c r="L6491" s="14" t="s">
        <v>425</v>
      </c>
      <c r="M6491" s="14" t="s">
        <v>8021</v>
      </c>
      <c r="N6491" s="14" t="s">
        <v>100</v>
      </c>
      <c r="O6491" s="14" t="s">
        <v>8025</v>
      </c>
      <c r="P6491" s="14" t="s">
        <v>7995</v>
      </c>
      <c r="Q6491" s="14">
        <v>1</v>
      </c>
      <c r="R6491" s="14" t="s">
        <v>85</v>
      </c>
      <c r="S6491" s="14" t="s">
        <v>439</v>
      </c>
      <c r="T6491" s="35">
        <v>3998.8100000000004</v>
      </c>
      <c r="U6491" s="14" t="s">
        <v>4</v>
      </c>
      <c r="V6491" s="14">
        <v>176</v>
      </c>
      <c r="W6491" s="16">
        <f>+IF(datos_arg[[#This Row],[Moneda]]="ARS",datos_arg[[#This Row],[Monto]],datos_arg[[#This Row],[Monto]]*datos_arg[[#This Row],[TC]])</f>
        <v>3998.8100000000004</v>
      </c>
      <c r="X6491" s="16">
        <f>IFERROR(IF(datos_arg[[#This Row],[Moneda]]="USD",datos_arg[[#This Row],[Monto]],datos_arg[[#This Row],[Monto]]/datos_arg[[#This Row],[TC]]),0)</f>
        <v>22.720511363636366</v>
      </c>
      <c r="Y6491" s="14"/>
    </row>
    <row r="6492" spans="1:25" x14ac:dyDescent="0.25">
      <c r="A6492" s="14">
        <f t="shared" si="101"/>
        <v>6489</v>
      </c>
      <c r="B6492" s="1">
        <v>44418</v>
      </c>
      <c r="C6492" s="18">
        <f>+YEAR(datos_arg[[#This Row],[Fecha]])</f>
        <v>2021</v>
      </c>
      <c r="D6492" s="18">
        <f>+MONTH(datos_arg[[#This Row],[Fecha]])</f>
        <v>8</v>
      </c>
      <c r="E6492" s="14" t="s">
        <v>5358</v>
      </c>
      <c r="F6492" s="14" t="s">
        <v>85</v>
      </c>
      <c r="G6492" s="14"/>
      <c r="H6492" s="14" t="s">
        <v>1024</v>
      </c>
      <c r="I6492" s="14" t="s">
        <v>7132</v>
      </c>
      <c r="J6492" s="14" t="s">
        <v>425</v>
      </c>
      <c r="K6492" s="14" t="s">
        <v>422</v>
      </c>
      <c r="L6492" s="14" t="s">
        <v>425</v>
      </c>
      <c r="M6492" s="14" t="s">
        <v>1100</v>
      </c>
      <c r="N6492" s="14" t="s">
        <v>100</v>
      </c>
      <c r="O6492" s="14" t="s">
        <v>8026</v>
      </c>
      <c r="P6492" s="14" t="s">
        <v>7995</v>
      </c>
      <c r="Q6492" s="14">
        <v>1</v>
      </c>
      <c r="R6492" s="14" t="s">
        <v>85</v>
      </c>
      <c r="S6492" s="14" t="s">
        <v>439</v>
      </c>
      <c r="T6492" s="35">
        <v>8785.619999999999</v>
      </c>
      <c r="U6492" s="14" t="s">
        <v>4</v>
      </c>
      <c r="V6492" s="14">
        <v>176</v>
      </c>
      <c r="W6492" s="16">
        <f>+IF(datos_arg[[#This Row],[Moneda]]="ARS",datos_arg[[#This Row],[Monto]],datos_arg[[#This Row],[Monto]]*datos_arg[[#This Row],[TC]])</f>
        <v>8785.619999999999</v>
      </c>
      <c r="X6492" s="16">
        <f>IFERROR(IF(datos_arg[[#This Row],[Moneda]]="USD",datos_arg[[#This Row],[Monto]],datos_arg[[#This Row],[Monto]]/datos_arg[[#This Row],[TC]]),0)</f>
        <v>49.918295454545451</v>
      </c>
      <c r="Y6492" s="14"/>
    </row>
    <row r="6493" spans="1:25" x14ac:dyDescent="0.25">
      <c r="A6493" s="14">
        <f t="shared" si="101"/>
        <v>6490</v>
      </c>
      <c r="B6493" s="1">
        <v>44418</v>
      </c>
      <c r="C6493" s="18">
        <f>+YEAR(datos_arg[[#This Row],[Fecha]])</f>
        <v>2021</v>
      </c>
      <c r="D6493" s="18">
        <f>+MONTH(datos_arg[[#This Row],[Fecha]])</f>
        <v>8</v>
      </c>
      <c r="E6493" s="14" t="s">
        <v>5358</v>
      </c>
      <c r="F6493" s="14" t="s">
        <v>85</v>
      </c>
      <c r="G6493" s="14"/>
      <c r="H6493" s="14" t="s">
        <v>1024</v>
      </c>
      <c r="I6493" s="14" t="s">
        <v>7132</v>
      </c>
      <c r="J6493" s="14" t="s">
        <v>425</v>
      </c>
      <c r="K6493" s="14" t="s">
        <v>422</v>
      </c>
      <c r="L6493" s="14" t="s">
        <v>425</v>
      </c>
      <c r="M6493" s="14" t="s">
        <v>1100</v>
      </c>
      <c r="N6493" s="14" t="s">
        <v>100</v>
      </c>
      <c r="O6493" s="14" t="s">
        <v>8027</v>
      </c>
      <c r="P6493" s="14" t="s">
        <v>7995</v>
      </c>
      <c r="Q6493" s="14">
        <v>1</v>
      </c>
      <c r="R6493" s="14" t="s">
        <v>85</v>
      </c>
      <c r="S6493" s="14" t="s">
        <v>439</v>
      </c>
      <c r="T6493" s="35">
        <v>8046.6</v>
      </c>
      <c r="U6493" s="14" t="s">
        <v>4</v>
      </c>
      <c r="V6493" s="14">
        <v>176</v>
      </c>
      <c r="W6493" s="16">
        <f>+IF(datos_arg[[#This Row],[Moneda]]="ARS",datos_arg[[#This Row],[Monto]],datos_arg[[#This Row],[Monto]]*datos_arg[[#This Row],[TC]])</f>
        <v>8046.6</v>
      </c>
      <c r="X6493" s="16">
        <f>IFERROR(IF(datos_arg[[#This Row],[Moneda]]="USD",datos_arg[[#This Row],[Monto]],datos_arg[[#This Row],[Monto]]/datos_arg[[#This Row],[TC]]),0)</f>
        <v>45.719318181818181</v>
      </c>
      <c r="Y6493" s="14"/>
    </row>
    <row r="6494" spans="1:25" x14ac:dyDescent="0.25">
      <c r="A6494" s="14">
        <f t="shared" si="101"/>
        <v>6491</v>
      </c>
      <c r="B6494" s="1">
        <v>44418</v>
      </c>
      <c r="C6494" s="18">
        <f>+YEAR(datos_arg[[#This Row],[Fecha]])</f>
        <v>2021</v>
      </c>
      <c r="D6494" s="18">
        <f>+MONTH(datos_arg[[#This Row],[Fecha]])</f>
        <v>8</v>
      </c>
      <c r="E6494" s="14" t="s">
        <v>1015</v>
      </c>
      <c r="F6494" s="14" t="s">
        <v>403</v>
      </c>
      <c r="G6494" s="14" t="s">
        <v>5383</v>
      </c>
      <c r="H6494" s="14" t="s">
        <v>1024</v>
      </c>
      <c r="I6494" s="14" t="s">
        <v>7132</v>
      </c>
      <c r="J6494" s="14" t="s">
        <v>425</v>
      </c>
      <c r="K6494" s="14" t="s">
        <v>422</v>
      </c>
      <c r="L6494" s="14" t="s">
        <v>422</v>
      </c>
      <c r="M6494" s="14" t="s">
        <v>1822</v>
      </c>
      <c r="N6494" s="14" t="s">
        <v>100</v>
      </c>
      <c r="O6494" s="14" t="s">
        <v>8028</v>
      </c>
      <c r="P6494" s="14" t="s">
        <v>7995</v>
      </c>
      <c r="Q6494" s="14">
        <v>2</v>
      </c>
      <c r="R6494" s="14" t="s">
        <v>5383</v>
      </c>
      <c r="S6494" s="14" t="s">
        <v>439</v>
      </c>
      <c r="T6494" s="35">
        <v>415.51</v>
      </c>
      <c r="U6494" s="14" t="s">
        <v>4</v>
      </c>
      <c r="V6494" s="14">
        <v>176</v>
      </c>
      <c r="W6494" s="16">
        <f>+IF(datos_arg[[#This Row],[Moneda]]="ARS",datos_arg[[#This Row],[Monto]],datos_arg[[#This Row],[Monto]]*datos_arg[[#This Row],[TC]])</f>
        <v>415.51</v>
      </c>
      <c r="X6494" s="16">
        <f>IFERROR(IF(datos_arg[[#This Row],[Moneda]]="USD",datos_arg[[#This Row],[Monto]],datos_arg[[#This Row],[Monto]]/datos_arg[[#This Row],[TC]]),0)</f>
        <v>2.3608522727272727</v>
      </c>
      <c r="Y6494" s="14"/>
    </row>
    <row r="6495" spans="1:25" x14ac:dyDescent="0.25">
      <c r="A6495" s="14">
        <f t="shared" si="101"/>
        <v>6492</v>
      </c>
      <c r="B6495" s="1">
        <v>44418</v>
      </c>
      <c r="C6495" s="18">
        <f>+YEAR(datos_arg[[#This Row],[Fecha]])</f>
        <v>2021</v>
      </c>
      <c r="D6495" s="18">
        <f>+MONTH(datos_arg[[#This Row],[Fecha]])</f>
        <v>8</v>
      </c>
      <c r="E6495" s="14" t="s">
        <v>5358</v>
      </c>
      <c r="F6495" s="14" t="s">
        <v>4109</v>
      </c>
      <c r="G6495" s="14"/>
      <c r="H6495" s="14" t="s">
        <v>4702</v>
      </c>
      <c r="I6495" s="14" t="s">
        <v>7439</v>
      </c>
      <c r="J6495" s="14" t="s">
        <v>1129</v>
      </c>
      <c r="K6495" s="14" t="s">
        <v>420</v>
      </c>
      <c r="L6495" s="14" t="s">
        <v>425</v>
      </c>
      <c r="M6495" s="14" t="s">
        <v>6664</v>
      </c>
      <c r="N6495" s="14" t="s">
        <v>6622</v>
      </c>
      <c r="O6495" s="14" t="s">
        <v>8029</v>
      </c>
      <c r="P6495" s="14" t="s">
        <v>8030</v>
      </c>
      <c r="Q6495" s="14">
        <v>10</v>
      </c>
      <c r="R6495" s="14" t="s">
        <v>4109</v>
      </c>
      <c r="S6495" s="14" t="s">
        <v>439</v>
      </c>
      <c r="T6495" s="35">
        <v>4000</v>
      </c>
      <c r="U6495" s="14" t="s">
        <v>4</v>
      </c>
      <c r="V6495" s="14">
        <v>176</v>
      </c>
      <c r="W6495" s="16">
        <f>+IF(datos_arg[[#This Row],[Moneda]]="ARS",datos_arg[[#This Row],[Monto]],datos_arg[[#This Row],[Monto]]*datos_arg[[#This Row],[TC]])</f>
        <v>4000</v>
      </c>
      <c r="X6495" s="16">
        <f>IFERROR(IF(datos_arg[[#This Row],[Moneda]]="USD",datos_arg[[#This Row],[Monto]],datos_arg[[#This Row],[Monto]]/datos_arg[[#This Row],[TC]]),0)</f>
        <v>22.727272727272727</v>
      </c>
      <c r="Y6495" s="14"/>
    </row>
    <row r="6496" spans="1:25" x14ac:dyDescent="0.25">
      <c r="A6496" s="14">
        <f t="shared" si="101"/>
        <v>6493</v>
      </c>
      <c r="B6496" s="1">
        <v>44418</v>
      </c>
      <c r="C6496" s="18">
        <f>+YEAR(datos_arg[[#This Row],[Fecha]])</f>
        <v>2021</v>
      </c>
      <c r="D6496" s="18">
        <f>+MONTH(datos_arg[[#This Row],[Fecha]])</f>
        <v>8</v>
      </c>
      <c r="E6496" s="14" t="s">
        <v>617</v>
      </c>
      <c r="F6496" s="14" t="s">
        <v>8101</v>
      </c>
      <c r="G6496" s="14"/>
      <c r="H6496" s="14" t="s">
        <v>8103</v>
      </c>
      <c r="I6496" s="14" t="s">
        <v>8105</v>
      </c>
      <c r="J6496" s="14" t="s">
        <v>6683</v>
      </c>
      <c r="K6496" s="14" t="s">
        <v>420</v>
      </c>
      <c r="L6496" s="14" t="s">
        <v>425</v>
      </c>
      <c r="M6496" s="14" t="s">
        <v>665</v>
      </c>
      <c r="N6496" s="14" t="s">
        <v>14</v>
      </c>
      <c r="O6496" s="14" t="s">
        <v>8032</v>
      </c>
      <c r="P6496" s="14" t="s">
        <v>8037</v>
      </c>
      <c r="Q6496" s="54">
        <v>1</v>
      </c>
      <c r="R6496" s="14" t="s">
        <v>8101</v>
      </c>
      <c r="S6496" s="14" t="s">
        <v>439</v>
      </c>
      <c r="T6496" s="35">
        <v>21500</v>
      </c>
      <c r="U6496" s="14" t="s">
        <v>4</v>
      </c>
      <c r="V6496" s="14">
        <v>176</v>
      </c>
      <c r="W6496" s="16">
        <f>+IF(datos_arg[[#This Row],[Moneda]]="ARS",datos_arg[[#This Row],[Monto]],datos_arg[[#This Row],[Monto]]*datos_arg[[#This Row],[TC]])</f>
        <v>21500</v>
      </c>
      <c r="X6496" s="16">
        <f>IFERROR(IF(datos_arg[[#This Row],[Moneda]]="USD",datos_arg[[#This Row],[Monto]],datos_arg[[#This Row],[Monto]]/datos_arg[[#This Row],[TC]]),0)</f>
        <v>122.15909090909091</v>
      </c>
      <c r="Y6496" s="14"/>
    </row>
    <row r="6497" spans="1:25" x14ac:dyDescent="0.25">
      <c r="A6497" s="14">
        <f t="shared" si="101"/>
        <v>6494</v>
      </c>
      <c r="B6497" s="1">
        <v>44418</v>
      </c>
      <c r="C6497" s="18">
        <f>+YEAR(datos_arg[[#This Row],[Fecha]])</f>
        <v>2021</v>
      </c>
      <c r="D6497" s="18">
        <f>+MONTH(datos_arg[[#This Row],[Fecha]])</f>
        <v>8</v>
      </c>
      <c r="E6497" s="14" t="s">
        <v>617</v>
      </c>
      <c r="F6497" s="14" t="s">
        <v>8101</v>
      </c>
      <c r="G6497" s="14"/>
      <c r="H6497" s="14" t="s">
        <v>8103</v>
      </c>
      <c r="I6497" s="14" t="s">
        <v>8105</v>
      </c>
      <c r="J6497" s="14" t="s">
        <v>6683</v>
      </c>
      <c r="K6497" s="14" t="s">
        <v>420</v>
      </c>
      <c r="L6497" s="14" t="s">
        <v>426</v>
      </c>
      <c r="M6497" s="14" t="s">
        <v>1693</v>
      </c>
      <c r="N6497" s="14" t="s">
        <v>14</v>
      </c>
      <c r="O6497" s="14" t="s">
        <v>8033</v>
      </c>
      <c r="P6497" s="14" t="s">
        <v>8037</v>
      </c>
      <c r="Q6497" s="54">
        <v>1</v>
      </c>
      <c r="R6497" s="14" t="s">
        <v>8101</v>
      </c>
      <c r="S6497" s="14" t="s">
        <v>439</v>
      </c>
      <c r="T6497" s="35">
        <v>10850</v>
      </c>
      <c r="U6497" s="14" t="s">
        <v>4</v>
      </c>
      <c r="V6497" s="14">
        <v>176</v>
      </c>
      <c r="W6497" s="16">
        <f>+IF(datos_arg[[#This Row],[Moneda]]="ARS",datos_arg[[#This Row],[Monto]],datos_arg[[#This Row],[Monto]]*datos_arg[[#This Row],[TC]])</f>
        <v>10850</v>
      </c>
      <c r="X6497" s="16">
        <f>IFERROR(IF(datos_arg[[#This Row],[Moneda]]="USD",datos_arg[[#This Row],[Monto]],datos_arg[[#This Row],[Monto]]/datos_arg[[#This Row],[TC]]),0)</f>
        <v>61.647727272727273</v>
      </c>
      <c r="Y6497" s="14"/>
    </row>
    <row r="6498" spans="1:25" x14ac:dyDescent="0.25">
      <c r="A6498" s="14">
        <f t="shared" si="101"/>
        <v>6495</v>
      </c>
      <c r="B6498" s="1">
        <v>44418</v>
      </c>
      <c r="C6498" s="18">
        <f>+YEAR(datos_arg[[#This Row],[Fecha]])</f>
        <v>2021</v>
      </c>
      <c r="D6498" s="18">
        <f>+MONTH(datos_arg[[#This Row],[Fecha]])</f>
        <v>8</v>
      </c>
      <c r="E6498" s="14" t="s">
        <v>617</v>
      </c>
      <c r="F6498" s="14" t="s">
        <v>8101</v>
      </c>
      <c r="G6498" s="14"/>
      <c r="H6498" s="14" t="s">
        <v>8103</v>
      </c>
      <c r="I6498" s="14" t="s">
        <v>8105</v>
      </c>
      <c r="J6498" s="14" t="s">
        <v>6683</v>
      </c>
      <c r="K6498" s="14" t="s">
        <v>420</v>
      </c>
      <c r="L6498" s="14" t="s">
        <v>421</v>
      </c>
      <c r="M6498" s="14" t="s">
        <v>538</v>
      </c>
      <c r="N6498" s="14" t="s">
        <v>14</v>
      </c>
      <c r="O6498" s="14" t="s">
        <v>8034</v>
      </c>
      <c r="P6498" s="14" t="s">
        <v>8037</v>
      </c>
      <c r="Q6498" s="54">
        <v>1</v>
      </c>
      <c r="R6498" s="14" t="s">
        <v>8101</v>
      </c>
      <c r="S6498" s="14" t="s">
        <v>439</v>
      </c>
      <c r="T6498" s="35">
        <v>12850</v>
      </c>
      <c r="U6498" s="14" t="s">
        <v>4</v>
      </c>
      <c r="V6498" s="14">
        <v>176</v>
      </c>
      <c r="W6498" s="16">
        <f>+IF(datos_arg[[#This Row],[Moneda]]="ARS",datos_arg[[#This Row],[Monto]],datos_arg[[#This Row],[Monto]]*datos_arg[[#This Row],[TC]])</f>
        <v>12850</v>
      </c>
      <c r="X6498" s="16">
        <f>IFERROR(IF(datos_arg[[#This Row],[Moneda]]="USD",datos_arg[[#This Row],[Monto]],datos_arg[[#This Row],[Monto]]/datos_arg[[#This Row],[TC]]),0)</f>
        <v>73.01136363636364</v>
      </c>
      <c r="Y6498" s="14"/>
    </row>
    <row r="6499" spans="1:25" x14ac:dyDescent="0.25">
      <c r="A6499" s="14">
        <f t="shared" si="101"/>
        <v>6496</v>
      </c>
      <c r="B6499" s="1">
        <v>44418</v>
      </c>
      <c r="C6499" s="18">
        <f>+YEAR(datos_arg[[#This Row],[Fecha]])</f>
        <v>2021</v>
      </c>
      <c r="D6499" s="18">
        <f>+MONTH(datos_arg[[#This Row],[Fecha]])</f>
        <v>8</v>
      </c>
      <c r="E6499" s="14" t="s">
        <v>5358</v>
      </c>
      <c r="F6499" s="14" t="s">
        <v>4110</v>
      </c>
      <c r="G6499" s="14"/>
      <c r="H6499" s="14" t="s">
        <v>8103</v>
      </c>
      <c r="I6499" s="14" t="s">
        <v>8105</v>
      </c>
      <c r="J6499" s="14" t="s">
        <v>6683</v>
      </c>
      <c r="K6499" s="14" t="s">
        <v>420</v>
      </c>
      <c r="L6499" s="14" t="s">
        <v>425</v>
      </c>
      <c r="M6499" s="14" t="s">
        <v>6710</v>
      </c>
      <c r="N6499" s="14" t="s">
        <v>14</v>
      </c>
      <c r="O6499" s="14" t="s">
        <v>8035</v>
      </c>
      <c r="P6499" s="14" t="s">
        <v>8037</v>
      </c>
      <c r="Q6499" s="54">
        <v>6</v>
      </c>
      <c r="R6499" s="14" t="s">
        <v>4110</v>
      </c>
      <c r="S6499" s="14" t="s">
        <v>439</v>
      </c>
      <c r="T6499" s="35">
        <v>21400.02</v>
      </c>
      <c r="U6499" s="14" t="s">
        <v>4</v>
      </c>
      <c r="V6499" s="14">
        <v>176</v>
      </c>
      <c r="W6499" s="16">
        <f>+IF(datos_arg[[#This Row],[Moneda]]="ARS",datos_arg[[#This Row],[Monto]],datos_arg[[#This Row],[Monto]]*datos_arg[[#This Row],[TC]])</f>
        <v>21400.02</v>
      </c>
      <c r="X6499" s="16">
        <f>IFERROR(IF(datos_arg[[#This Row],[Moneda]]="USD",datos_arg[[#This Row],[Monto]],datos_arg[[#This Row],[Monto]]/datos_arg[[#This Row],[TC]]),0)</f>
        <v>121.59102272727273</v>
      </c>
      <c r="Y6499" s="14"/>
    </row>
    <row r="6500" spans="1:25" x14ac:dyDescent="0.25">
      <c r="A6500" s="14">
        <f t="shared" si="101"/>
        <v>6497</v>
      </c>
      <c r="B6500" s="1">
        <v>44418</v>
      </c>
      <c r="C6500" s="18">
        <f>+YEAR(datos_arg[[#This Row],[Fecha]])</f>
        <v>2021</v>
      </c>
      <c r="D6500" s="18">
        <f>+MONTH(datos_arg[[#This Row],[Fecha]])</f>
        <v>8</v>
      </c>
      <c r="E6500" s="14" t="s">
        <v>5358</v>
      </c>
      <c r="F6500" s="14" t="s">
        <v>4110</v>
      </c>
      <c r="G6500" s="14"/>
      <c r="H6500" s="14" t="s">
        <v>8103</v>
      </c>
      <c r="I6500" s="14" t="s">
        <v>8105</v>
      </c>
      <c r="J6500" s="14" t="s">
        <v>6683</v>
      </c>
      <c r="K6500" s="14" t="s">
        <v>420</v>
      </c>
      <c r="L6500" s="14" t="s">
        <v>425</v>
      </c>
      <c r="M6500" s="14" t="s">
        <v>8031</v>
      </c>
      <c r="N6500" s="14" t="s">
        <v>14</v>
      </c>
      <c r="O6500" s="14" t="s">
        <v>8036</v>
      </c>
      <c r="P6500" s="14" t="s">
        <v>8037</v>
      </c>
      <c r="Q6500" s="54">
        <v>1</v>
      </c>
      <c r="R6500" s="14" t="s">
        <v>4110</v>
      </c>
      <c r="S6500" s="14" t="s">
        <v>439</v>
      </c>
      <c r="T6500" s="35">
        <v>16799.98</v>
      </c>
      <c r="U6500" s="14" t="s">
        <v>4</v>
      </c>
      <c r="V6500" s="14">
        <v>176</v>
      </c>
      <c r="W6500" s="16">
        <f>+IF(datos_arg[[#This Row],[Moneda]]="ARS",datos_arg[[#This Row],[Monto]],datos_arg[[#This Row],[Monto]]*datos_arg[[#This Row],[TC]])</f>
        <v>16799.98</v>
      </c>
      <c r="X6500" s="16">
        <f>IFERROR(IF(datos_arg[[#This Row],[Moneda]]="USD",datos_arg[[#This Row],[Monto]],datos_arg[[#This Row],[Monto]]/datos_arg[[#This Row],[TC]]),0)</f>
        <v>95.454431818181817</v>
      </c>
      <c r="Y6500" s="14"/>
    </row>
    <row r="6501" spans="1:25" x14ac:dyDescent="0.25">
      <c r="A6501" s="14">
        <f t="shared" si="101"/>
        <v>6498</v>
      </c>
      <c r="B6501" s="1">
        <v>44418</v>
      </c>
      <c r="C6501" s="18">
        <f>+YEAR(datos_arg[[#This Row],[Fecha]])</f>
        <v>2021</v>
      </c>
      <c r="D6501" s="18">
        <f>+MONTH(datos_arg[[#This Row],[Fecha]])</f>
        <v>8</v>
      </c>
      <c r="E6501" s="14" t="s">
        <v>617</v>
      </c>
      <c r="F6501" s="14" t="s">
        <v>5384</v>
      </c>
      <c r="G6501" s="14"/>
      <c r="H6501" s="14" t="s">
        <v>6649</v>
      </c>
      <c r="I6501" s="14" t="s">
        <v>8045</v>
      </c>
      <c r="J6501" s="14" t="s">
        <v>488</v>
      </c>
      <c r="K6501" s="14" t="s">
        <v>420</v>
      </c>
      <c r="L6501" s="14" t="s">
        <v>426</v>
      </c>
      <c r="M6501" s="14" t="s">
        <v>4278</v>
      </c>
      <c r="N6501" s="14" t="s">
        <v>14</v>
      </c>
      <c r="O6501" s="14" t="s">
        <v>8040</v>
      </c>
      <c r="P6501" s="14" t="s">
        <v>8044</v>
      </c>
      <c r="Q6501" s="14">
        <v>1</v>
      </c>
      <c r="R6501" s="14" t="s">
        <v>5384</v>
      </c>
      <c r="S6501" s="14" t="s">
        <v>439</v>
      </c>
      <c r="T6501" s="35">
        <v>10500</v>
      </c>
      <c r="U6501" s="14" t="s">
        <v>4</v>
      </c>
      <c r="V6501" s="14">
        <v>176</v>
      </c>
      <c r="W6501" s="16">
        <f>+IF(datos_arg[[#This Row],[Moneda]]="ARS",datos_arg[[#This Row],[Monto]],datos_arg[[#This Row],[Monto]]*datos_arg[[#This Row],[TC]])</f>
        <v>10500</v>
      </c>
      <c r="X6501" s="16">
        <f>IFERROR(IF(datos_arg[[#This Row],[Moneda]]="USD",datos_arg[[#This Row],[Monto]],datos_arg[[#This Row],[Monto]]/datos_arg[[#This Row],[TC]]),0)</f>
        <v>59.659090909090907</v>
      </c>
      <c r="Y6501" s="14"/>
    </row>
    <row r="6502" spans="1:25" x14ac:dyDescent="0.25">
      <c r="A6502" s="14">
        <f t="shared" si="101"/>
        <v>6499</v>
      </c>
      <c r="B6502" s="1">
        <v>44418</v>
      </c>
      <c r="C6502" s="18">
        <f>+YEAR(datos_arg[[#This Row],[Fecha]])</f>
        <v>2021</v>
      </c>
      <c r="D6502" s="18">
        <f>+MONTH(datos_arg[[#This Row],[Fecha]])</f>
        <v>8</v>
      </c>
      <c r="E6502" s="14" t="s">
        <v>617</v>
      </c>
      <c r="F6502" s="14" t="s">
        <v>5384</v>
      </c>
      <c r="G6502" s="14"/>
      <c r="H6502" s="14" t="s">
        <v>6649</v>
      </c>
      <c r="I6502" s="14" t="s">
        <v>8045</v>
      </c>
      <c r="J6502" s="14" t="s">
        <v>488</v>
      </c>
      <c r="K6502" s="14" t="s">
        <v>420</v>
      </c>
      <c r="L6502" s="14" t="s">
        <v>426</v>
      </c>
      <c r="M6502" s="14" t="s">
        <v>4278</v>
      </c>
      <c r="N6502" s="14" t="s">
        <v>14</v>
      </c>
      <c r="O6502" s="14" t="s">
        <v>8041</v>
      </c>
      <c r="P6502" s="6" t="s">
        <v>8044</v>
      </c>
      <c r="Q6502" s="14">
        <v>1</v>
      </c>
      <c r="R6502" s="14" t="s">
        <v>5384</v>
      </c>
      <c r="S6502" s="14" t="s">
        <v>439</v>
      </c>
      <c r="T6502" s="35">
        <v>10500</v>
      </c>
      <c r="U6502" s="14" t="s">
        <v>4</v>
      </c>
      <c r="V6502" s="14">
        <v>176</v>
      </c>
      <c r="W6502" s="16">
        <f>+IF(datos_arg[[#This Row],[Moneda]]="ARS",datos_arg[[#This Row],[Monto]],datos_arg[[#This Row],[Monto]]*datos_arg[[#This Row],[TC]])</f>
        <v>10500</v>
      </c>
      <c r="X6502" s="16">
        <f>IFERROR(IF(datos_arg[[#This Row],[Moneda]]="USD",datos_arg[[#This Row],[Monto]],datos_arg[[#This Row],[Monto]]/datos_arg[[#This Row],[TC]]),0)</f>
        <v>59.659090909090907</v>
      </c>
      <c r="Y6502" s="14"/>
    </row>
    <row r="6503" spans="1:25" x14ac:dyDescent="0.25">
      <c r="A6503" s="14">
        <f t="shared" si="101"/>
        <v>6500</v>
      </c>
      <c r="B6503" s="1">
        <v>44418</v>
      </c>
      <c r="C6503" s="18">
        <f>+YEAR(datos_arg[[#This Row],[Fecha]])</f>
        <v>2021</v>
      </c>
      <c r="D6503" s="18">
        <f>+MONTH(datos_arg[[#This Row],[Fecha]])</f>
        <v>8</v>
      </c>
      <c r="E6503" s="14" t="s">
        <v>617</v>
      </c>
      <c r="F6503" s="14" t="s">
        <v>5384</v>
      </c>
      <c r="G6503" s="14"/>
      <c r="H6503" s="14" t="s">
        <v>6649</v>
      </c>
      <c r="I6503" s="14" t="s">
        <v>8045</v>
      </c>
      <c r="J6503" s="14" t="s">
        <v>488</v>
      </c>
      <c r="K6503" s="14" t="s">
        <v>420</v>
      </c>
      <c r="L6503" s="14" t="s">
        <v>426</v>
      </c>
      <c r="M6503" s="14" t="s">
        <v>8038</v>
      </c>
      <c r="N6503" s="14" t="s">
        <v>14</v>
      </c>
      <c r="O6503" s="14" t="s">
        <v>8042</v>
      </c>
      <c r="P6503" s="14" t="s">
        <v>8044</v>
      </c>
      <c r="Q6503" s="14">
        <v>2</v>
      </c>
      <c r="R6503" s="14" t="s">
        <v>5384</v>
      </c>
      <c r="S6503" s="14" t="s">
        <v>439</v>
      </c>
      <c r="T6503" s="35">
        <v>27600</v>
      </c>
      <c r="U6503" s="14" t="s">
        <v>4</v>
      </c>
      <c r="V6503" s="14">
        <v>176</v>
      </c>
      <c r="W6503" s="16">
        <f>+IF(datos_arg[[#This Row],[Moneda]]="ARS",datos_arg[[#This Row],[Monto]],datos_arg[[#This Row],[Monto]]*datos_arg[[#This Row],[TC]])</f>
        <v>27600</v>
      </c>
      <c r="X6503" s="16">
        <f>IFERROR(IF(datos_arg[[#This Row],[Moneda]]="USD",datos_arg[[#This Row],[Monto]],datos_arg[[#This Row],[Monto]]/datos_arg[[#This Row],[TC]]),0)</f>
        <v>156.81818181818181</v>
      </c>
      <c r="Y6503" s="14"/>
    </row>
    <row r="6504" spans="1:25" x14ac:dyDescent="0.25">
      <c r="A6504" s="14">
        <f t="shared" si="101"/>
        <v>6501</v>
      </c>
      <c r="B6504" s="1">
        <v>44418</v>
      </c>
      <c r="C6504" s="18">
        <f>+YEAR(datos_arg[[#This Row],[Fecha]])</f>
        <v>2021</v>
      </c>
      <c r="D6504" s="18">
        <f>+MONTH(datos_arg[[#This Row],[Fecha]])</f>
        <v>8</v>
      </c>
      <c r="E6504" s="14" t="s">
        <v>617</v>
      </c>
      <c r="F6504" s="14" t="s">
        <v>5384</v>
      </c>
      <c r="G6504" s="14"/>
      <c r="H6504" s="14" t="s">
        <v>6649</v>
      </c>
      <c r="I6504" s="14" t="s">
        <v>8045</v>
      </c>
      <c r="J6504" s="14" t="s">
        <v>488</v>
      </c>
      <c r="K6504" s="14" t="s">
        <v>420</v>
      </c>
      <c r="L6504" s="14" t="s">
        <v>426</v>
      </c>
      <c r="M6504" s="14" t="s">
        <v>8039</v>
      </c>
      <c r="N6504" s="14" t="s">
        <v>14</v>
      </c>
      <c r="O6504" s="14" t="s">
        <v>8043</v>
      </c>
      <c r="P6504" s="14" t="s">
        <v>8044</v>
      </c>
      <c r="Q6504" s="14">
        <v>2</v>
      </c>
      <c r="R6504" s="14" t="s">
        <v>5384</v>
      </c>
      <c r="S6504" s="14" t="s">
        <v>439</v>
      </c>
      <c r="T6504" s="35">
        <v>920</v>
      </c>
      <c r="U6504" s="14" t="s">
        <v>4</v>
      </c>
      <c r="V6504" s="14">
        <v>176</v>
      </c>
      <c r="W6504" s="16">
        <f>+IF(datos_arg[[#This Row],[Moneda]]="ARS",datos_arg[[#This Row],[Monto]],datos_arg[[#This Row],[Monto]]*datos_arg[[#This Row],[TC]])</f>
        <v>920</v>
      </c>
      <c r="X6504" s="16">
        <f>IFERROR(IF(datos_arg[[#This Row],[Moneda]]="USD",datos_arg[[#This Row],[Monto]],datos_arg[[#This Row],[Monto]]/datos_arg[[#This Row],[TC]]),0)</f>
        <v>5.2272727272727275</v>
      </c>
      <c r="Y6504" s="14"/>
    </row>
    <row r="6505" spans="1:25" x14ac:dyDescent="0.25">
      <c r="A6505" s="14">
        <f t="shared" si="101"/>
        <v>6502</v>
      </c>
      <c r="B6505" s="1">
        <v>44418</v>
      </c>
      <c r="C6505" s="18">
        <f>+YEAR(datos_arg[[#This Row],[Fecha]])</f>
        <v>2021</v>
      </c>
      <c r="D6505" s="18">
        <f>+MONTH(datos_arg[[#This Row],[Fecha]])</f>
        <v>8</v>
      </c>
      <c r="E6505" s="14" t="s">
        <v>617</v>
      </c>
      <c r="F6505" s="14" t="s">
        <v>6652</v>
      </c>
      <c r="G6505" s="14" t="s">
        <v>6653</v>
      </c>
      <c r="H6505" s="14" t="s">
        <v>6648</v>
      </c>
      <c r="I6505" s="14" t="s">
        <v>3955</v>
      </c>
      <c r="J6505" s="14" t="s">
        <v>8049</v>
      </c>
      <c r="K6505" s="14" t="s">
        <v>421</v>
      </c>
      <c r="L6505" s="14" t="s">
        <v>426</v>
      </c>
      <c r="M6505" s="14" t="s">
        <v>3772</v>
      </c>
      <c r="N6505" s="14" t="s">
        <v>20</v>
      </c>
      <c r="O6505" s="14" t="s">
        <v>8046</v>
      </c>
      <c r="P6505" s="14" t="s">
        <v>8048</v>
      </c>
      <c r="Q6505" s="14">
        <v>2</v>
      </c>
      <c r="R6505" s="14" t="s">
        <v>6653</v>
      </c>
      <c r="S6505" s="14" t="s">
        <v>439</v>
      </c>
      <c r="T6505" s="35">
        <v>12230.77</v>
      </c>
      <c r="U6505" s="14" t="s">
        <v>4</v>
      </c>
      <c r="V6505" s="14">
        <v>176</v>
      </c>
      <c r="W6505" s="16">
        <f>+IF(datos_arg[[#This Row],[Moneda]]="ARS",datos_arg[[#This Row],[Monto]],datos_arg[[#This Row],[Monto]]*datos_arg[[#This Row],[TC]])</f>
        <v>12230.77</v>
      </c>
      <c r="X6505" s="16">
        <f>IFERROR(IF(datos_arg[[#This Row],[Moneda]]="USD",datos_arg[[#This Row],[Monto]],datos_arg[[#This Row],[Monto]]/datos_arg[[#This Row],[TC]]),0)</f>
        <v>69.49301136363637</v>
      </c>
      <c r="Y6505" s="14"/>
    </row>
    <row r="6506" spans="1:25" x14ac:dyDescent="0.25">
      <c r="A6506" s="14">
        <f t="shared" si="101"/>
        <v>6503</v>
      </c>
      <c r="B6506" s="1">
        <v>44418</v>
      </c>
      <c r="C6506" s="18">
        <f>+YEAR(datos_arg[[#This Row],[Fecha]])</f>
        <v>2021</v>
      </c>
      <c r="D6506" s="18">
        <f>+MONTH(datos_arg[[#This Row],[Fecha]])</f>
        <v>8</v>
      </c>
      <c r="E6506" s="14" t="s">
        <v>617</v>
      </c>
      <c r="F6506" s="14" t="s">
        <v>6652</v>
      </c>
      <c r="G6506" s="14" t="s">
        <v>6653</v>
      </c>
      <c r="H6506" s="14" t="s">
        <v>6648</v>
      </c>
      <c r="I6506" s="14" t="s">
        <v>3955</v>
      </c>
      <c r="J6506" s="14" t="s">
        <v>8049</v>
      </c>
      <c r="K6506" s="14" t="s">
        <v>421</v>
      </c>
      <c r="L6506" s="14" t="s">
        <v>426</v>
      </c>
      <c r="M6506" s="14" t="s">
        <v>3772</v>
      </c>
      <c r="N6506" s="14" t="s">
        <v>20</v>
      </c>
      <c r="O6506" s="14" t="s">
        <v>8047</v>
      </c>
      <c r="P6506" s="14" t="s">
        <v>8048</v>
      </c>
      <c r="Q6506" s="14">
        <v>4</v>
      </c>
      <c r="R6506" s="14" t="s">
        <v>6653</v>
      </c>
      <c r="S6506" s="14" t="s">
        <v>439</v>
      </c>
      <c r="T6506" s="35">
        <v>19569.23</v>
      </c>
      <c r="U6506" s="14" t="s">
        <v>4</v>
      </c>
      <c r="V6506" s="14">
        <v>176</v>
      </c>
      <c r="W6506" s="16">
        <f>+IF(datos_arg[[#This Row],[Moneda]]="ARS",datos_arg[[#This Row],[Monto]],datos_arg[[#This Row],[Monto]]*datos_arg[[#This Row],[TC]])</f>
        <v>19569.23</v>
      </c>
      <c r="X6506" s="16">
        <f>IFERROR(IF(datos_arg[[#This Row],[Moneda]]="USD",datos_arg[[#This Row],[Monto]],datos_arg[[#This Row],[Monto]]/datos_arg[[#This Row],[TC]]),0)</f>
        <v>111.18880681818182</v>
      </c>
      <c r="Y6506" s="14"/>
    </row>
    <row r="6507" spans="1:25" x14ac:dyDescent="0.25">
      <c r="A6507" s="14">
        <f t="shared" si="101"/>
        <v>6504</v>
      </c>
      <c r="B6507" s="1">
        <v>44418</v>
      </c>
      <c r="C6507" s="18">
        <f>+YEAR(datos_arg[[#This Row],[Fecha]])</f>
        <v>2021</v>
      </c>
      <c r="D6507" s="18">
        <f>+MONTH(datos_arg[[#This Row],[Fecha]])</f>
        <v>8</v>
      </c>
      <c r="E6507" s="14" t="s">
        <v>617</v>
      </c>
      <c r="F6507" s="14" t="s">
        <v>5384</v>
      </c>
      <c r="G6507" s="14"/>
      <c r="H6507" s="14" t="s">
        <v>6649</v>
      </c>
      <c r="I6507" s="14" t="s">
        <v>7132</v>
      </c>
      <c r="J6507" s="14" t="s">
        <v>425</v>
      </c>
      <c r="K6507" s="14" t="s">
        <v>420</v>
      </c>
      <c r="L6507" s="14" t="s">
        <v>426</v>
      </c>
      <c r="M6507" s="14" t="s">
        <v>1659</v>
      </c>
      <c r="N6507" s="14" t="s">
        <v>8050</v>
      </c>
      <c r="O6507" s="14" t="s">
        <v>8052</v>
      </c>
      <c r="P6507" s="14" t="s">
        <v>8051</v>
      </c>
      <c r="Q6507" s="14">
        <v>1</v>
      </c>
      <c r="R6507" s="14" t="s">
        <v>5384</v>
      </c>
      <c r="S6507" s="14" t="s">
        <v>439</v>
      </c>
      <c r="T6507" s="35">
        <v>30904</v>
      </c>
      <c r="U6507" s="14" t="s">
        <v>4</v>
      </c>
      <c r="V6507" s="14">
        <v>176</v>
      </c>
      <c r="W6507" s="16">
        <f>+IF(datos_arg[[#This Row],[Moneda]]="ARS",datos_arg[[#This Row],[Monto]],datos_arg[[#This Row],[Monto]]*datos_arg[[#This Row],[TC]])</f>
        <v>30904</v>
      </c>
      <c r="X6507" s="16">
        <f>IFERROR(IF(datos_arg[[#This Row],[Moneda]]="USD",datos_arg[[#This Row],[Monto]],datos_arg[[#This Row],[Monto]]/datos_arg[[#This Row],[TC]]),0)</f>
        <v>175.59090909090909</v>
      </c>
      <c r="Y6507" s="14"/>
    </row>
    <row r="6508" spans="1:25" x14ac:dyDescent="0.25">
      <c r="A6508" s="14">
        <f t="shared" si="101"/>
        <v>6505</v>
      </c>
      <c r="B6508" s="1">
        <v>44418</v>
      </c>
      <c r="C6508" s="18">
        <f>+YEAR(datos_arg[[#This Row],[Fecha]])</f>
        <v>2021</v>
      </c>
      <c r="D6508" s="18">
        <f>+MONTH(datos_arg[[#This Row],[Fecha]])</f>
        <v>8</v>
      </c>
      <c r="E6508" s="14" t="s">
        <v>449</v>
      </c>
      <c r="F6508" s="14" t="s">
        <v>505</v>
      </c>
      <c r="G6508" s="14"/>
      <c r="H6508" s="14" t="s">
        <v>7132</v>
      </c>
      <c r="I6508" s="14" t="s">
        <v>7132</v>
      </c>
      <c r="J6508" s="14" t="s">
        <v>425</v>
      </c>
      <c r="K6508" s="14"/>
      <c r="L6508" s="14" t="s">
        <v>425</v>
      </c>
      <c r="M6508" s="14" t="s">
        <v>613</v>
      </c>
      <c r="N6508" s="14" t="s">
        <v>2273</v>
      </c>
      <c r="O6508" s="14" t="s">
        <v>2592</v>
      </c>
      <c r="P6508" s="14"/>
      <c r="Q6508" s="14"/>
      <c r="R6508" s="14" t="s">
        <v>505</v>
      </c>
      <c r="S6508" s="14" t="s">
        <v>613</v>
      </c>
      <c r="T6508" s="35">
        <f>71.1+7.37</f>
        <v>78.47</v>
      </c>
      <c r="U6508" s="14" t="s">
        <v>4</v>
      </c>
      <c r="V6508" s="14">
        <v>176</v>
      </c>
      <c r="W6508" s="16">
        <f>+IF(datos_arg[[#This Row],[Moneda]]="ARS",datos_arg[[#This Row],[Monto]],datos_arg[[#This Row],[Monto]]*datos_arg[[#This Row],[TC]])</f>
        <v>78.47</v>
      </c>
      <c r="X6508" s="16">
        <f>IFERROR(IF(datos_arg[[#This Row],[Moneda]]="USD",datos_arg[[#This Row],[Monto]],datos_arg[[#This Row],[Monto]]/datos_arg[[#This Row],[TC]]),0)</f>
        <v>0.44585227272727274</v>
      </c>
      <c r="Y6508" s="14"/>
    </row>
    <row r="6509" spans="1:25" x14ac:dyDescent="0.25">
      <c r="A6509" s="14">
        <f t="shared" si="101"/>
        <v>6506</v>
      </c>
      <c r="B6509" s="1">
        <v>44418</v>
      </c>
      <c r="C6509" s="18">
        <f>+YEAR(datos_arg[[#This Row],[Fecha]])</f>
        <v>2021</v>
      </c>
      <c r="D6509" s="18">
        <f>+MONTH(datos_arg[[#This Row],[Fecha]])</f>
        <v>8</v>
      </c>
      <c r="E6509" s="14" t="s">
        <v>617</v>
      </c>
      <c r="F6509" s="14" t="s">
        <v>6652</v>
      </c>
      <c r="G6509" s="14" t="s">
        <v>6653</v>
      </c>
      <c r="H6509" s="14" t="s">
        <v>6648</v>
      </c>
      <c r="I6509" s="14" t="s">
        <v>6667</v>
      </c>
      <c r="J6509" s="14" t="s">
        <v>868</v>
      </c>
      <c r="K6509" s="14" t="s">
        <v>421</v>
      </c>
      <c r="L6509" s="14" t="s">
        <v>421</v>
      </c>
      <c r="M6509" s="14" t="s">
        <v>868</v>
      </c>
      <c r="N6509" s="14" t="s">
        <v>39</v>
      </c>
      <c r="O6509" s="14" t="s">
        <v>8053</v>
      </c>
      <c r="P6509" s="6" t="s">
        <v>8054</v>
      </c>
      <c r="Q6509" s="14">
        <v>0</v>
      </c>
      <c r="R6509" s="14" t="s">
        <v>6653</v>
      </c>
      <c r="S6509" s="14" t="s">
        <v>439</v>
      </c>
      <c r="T6509" s="35">
        <v>140100</v>
      </c>
      <c r="U6509" s="14" t="s">
        <v>4</v>
      </c>
      <c r="V6509" s="14">
        <v>176</v>
      </c>
      <c r="W6509" s="16">
        <f>+IF(datos_arg[[#This Row],[Moneda]]="ARS",datos_arg[[#This Row],[Monto]],datos_arg[[#This Row],[Monto]]*datos_arg[[#This Row],[TC]])</f>
        <v>140100</v>
      </c>
      <c r="X6509" s="16">
        <f>IFERROR(IF(datos_arg[[#This Row],[Moneda]]="USD",datos_arg[[#This Row],[Monto]],datos_arg[[#This Row],[Monto]]/datos_arg[[#This Row],[TC]]),0)</f>
        <v>796.02272727272725</v>
      </c>
      <c r="Y6509" s="14"/>
    </row>
    <row r="6510" spans="1:25" x14ac:dyDescent="0.25">
      <c r="A6510" s="14">
        <f t="shared" si="101"/>
        <v>6507</v>
      </c>
      <c r="B6510" s="1">
        <v>44419</v>
      </c>
      <c r="C6510" s="18">
        <f>+YEAR(datos_arg[[#This Row],[Fecha]])</f>
        <v>2021</v>
      </c>
      <c r="D6510" s="18">
        <f>+MONTH(datos_arg[[#This Row],[Fecha]])</f>
        <v>8</v>
      </c>
      <c r="E6510" s="14" t="s">
        <v>5358</v>
      </c>
      <c r="F6510" s="14" t="s">
        <v>85</v>
      </c>
      <c r="G6510" s="14"/>
      <c r="H6510" s="14" t="s">
        <v>532</v>
      </c>
      <c r="I6510" s="14" t="s">
        <v>8102</v>
      </c>
      <c r="J6510" s="14" t="s">
        <v>6723</v>
      </c>
      <c r="K6510" s="14" t="s">
        <v>421</v>
      </c>
      <c r="L6510" s="14" t="s">
        <v>425</v>
      </c>
      <c r="M6510" s="14" t="s">
        <v>874</v>
      </c>
      <c r="N6510" s="14" t="s">
        <v>8055</v>
      </c>
      <c r="O6510" s="14" t="s">
        <v>8056</v>
      </c>
      <c r="P6510" s="14" t="s">
        <v>8057</v>
      </c>
      <c r="Q6510" s="14">
        <v>13</v>
      </c>
      <c r="R6510" s="14" t="s">
        <v>85</v>
      </c>
      <c r="S6510" s="14" t="s">
        <v>439</v>
      </c>
      <c r="T6510" s="35">
        <v>195000</v>
      </c>
      <c r="U6510" s="14" t="s">
        <v>4</v>
      </c>
      <c r="V6510" s="14">
        <v>176</v>
      </c>
      <c r="W6510" s="16">
        <f>+IF(datos_arg[[#This Row],[Moneda]]="ARS",datos_arg[[#This Row],[Monto]],datos_arg[[#This Row],[Monto]]*datos_arg[[#This Row],[TC]])</f>
        <v>195000</v>
      </c>
      <c r="X6510" s="16">
        <f>IFERROR(IF(datos_arg[[#This Row],[Moneda]]="USD",datos_arg[[#This Row],[Monto]],datos_arg[[#This Row],[Monto]]/datos_arg[[#This Row],[TC]]),0)</f>
        <v>1107.9545454545455</v>
      </c>
      <c r="Y6510" s="14"/>
    </row>
    <row r="6511" spans="1:25" x14ac:dyDescent="0.25">
      <c r="A6511" s="14">
        <f t="shared" si="101"/>
        <v>6508</v>
      </c>
      <c r="B6511" s="1">
        <v>44419</v>
      </c>
      <c r="C6511" s="18">
        <f>+YEAR(datos_arg[[#This Row],[Fecha]])</f>
        <v>2021</v>
      </c>
      <c r="D6511" s="18">
        <f>+MONTH(datos_arg[[#This Row],[Fecha]])</f>
        <v>8</v>
      </c>
      <c r="E6511" s="14" t="s">
        <v>1015</v>
      </c>
      <c r="F6511" s="14" t="s">
        <v>403</v>
      </c>
      <c r="G6511" s="14" t="s">
        <v>5382</v>
      </c>
      <c r="H6511" s="14" t="s">
        <v>6646</v>
      </c>
      <c r="I6511" s="14" t="s">
        <v>7132</v>
      </c>
      <c r="J6511" s="14" t="s">
        <v>425</v>
      </c>
      <c r="K6511" s="14" t="s">
        <v>421</v>
      </c>
      <c r="L6511" s="14" t="s">
        <v>421</v>
      </c>
      <c r="M6511" s="14" t="s">
        <v>989</v>
      </c>
      <c r="N6511" s="14" t="s">
        <v>327</v>
      </c>
      <c r="O6511" s="14" t="s">
        <v>2639</v>
      </c>
      <c r="P6511" s="14" t="s">
        <v>8058</v>
      </c>
      <c r="Q6511" s="14">
        <v>60</v>
      </c>
      <c r="R6511" s="14" t="s">
        <v>5382</v>
      </c>
      <c r="S6511" s="14" t="s">
        <v>439</v>
      </c>
      <c r="T6511" s="35">
        <v>22140</v>
      </c>
      <c r="U6511" s="14" t="s">
        <v>4</v>
      </c>
      <c r="V6511" s="14">
        <v>176</v>
      </c>
      <c r="W6511" s="16">
        <f>+IF(datos_arg[[#This Row],[Moneda]]="ARS",datos_arg[[#This Row],[Monto]],datos_arg[[#This Row],[Monto]]*datos_arg[[#This Row],[TC]])</f>
        <v>22140</v>
      </c>
      <c r="X6511" s="16">
        <f>IFERROR(IF(datos_arg[[#This Row],[Moneda]]="USD",datos_arg[[#This Row],[Monto]],datos_arg[[#This Row],[Monto]]/datos_arg[[#This Row],[TC]]),0)</f>
        <v>125.79545454545455</v>
      </c>
      <c r="Y6511" s="14"/>
    </row>
    <row r="6512" spans="1:25" x14ac:dyDescent="0.25">
      <c r="A6512" s="14">
        <f t="shared" si="101"/>
        <v>6509</v>
      </c>
      <c r="B6512" s="1">
        <v>44419</v>
      </c>
      <c r="C6512" s="18">
        <f>+YEAR(datos_arg[[#This Row],[Fecha]])</f>
        <v>2021</v>
      </c>
      <c r="D6512" s="18">
        <f>+MONTH(datos_arg[[#This Row],[Fecha]])</f>
        <v>8</v>
      </c>
      <c r="E6512" s="14" t="s">
        <v>5358</v>
      </c>
      <c r="F6512" s="14" t="s">
        <v>969</v>
      </c>
      <c r="G6512" s="14"/>
      <c r="H6512" s="14" t="s">
        <v>433</v>
      </c>
      <c r="I6512" s="14" t="s">
        <v>6718</v>
      </c>
      <c r="J6512" s="14" t="s">
        <v>425</v>
      </c>
      <c r="K6512" s="14"/>
      <c r="L6512" s="14" t="s">
        <v>425</v>
      </c>
      <c r="M6512" s="14" t="s">
        <v>616</v>
      </c>
      <c r="N6512" s="14" t="s">
        <v>3047</v>
      </c>
      <c r="O6512" s="14" t="s">
        <v>8059</v>
      </c>
      <c r="P6512" s="14" t="s">
        <v>8060</v>
      </c>
      <c r="Q6512" s="14">
        <v>2</v>
      </c>
      <c r="R6512" s="14" t="s">
        <v>969</v>
      </c>
      <c r="S6512" s="14" t="s">
        <v>439</v>
      </c>
      <c r="T6512" s="35">
        <v>135993</v>
      </c>
      <c r="U6512" s="14" t="s">
        <v>4</v>
      </c>
      <c r="V6512" s="14">
        <v>176</v>
      </c>
      <c r="W6512" s="16">
        <f>+IF(datos_arg[[#This Row],[Moneda]]="ARS",datos_arg[[#This Row],[Monto]],datos_arg[[#This Row],[Monto]]*datos_arg[[#This Row],[TC]])</f>
        <v>135993</v>
      </c>
      <c r="X6512" s="16">
        <f>IFERROR(IF(datos_arg[[#This Row],[Moneda]]="USD",datos_arg[[#This Row],[Monto]],datos_arg[[#This Row],[Monto]]/datos_arg[[#This Row],[TC]]),0)</f>
        <v>772.6875</v>
      </c>
      <c r="Y6512" s="14"/>
    </row>
    <row r="6513" spans="1:25" x14ac:dyDescent="0.25">
      <c r="A6513" s="14">
        <f t="shared" si="101"/>
        <v>6510</v>
      </c>
      <c r="B6513" s="1">
        <v>44419</v>
      </c>
      <c r="C6513" s="18">
        <f>+YEAR(datos_arg[[#This Row],[Fecha]])</f>
        <v>2021</v>
      </c>
      <c r="D6513" s="18">
        <f>+MONTH(datos_arg[[#This Row],[Fecha]])</f>
        <v>8</v>
      </c>
      <c r="E6513" s="14" t="s">
        <v>5358</v>
      </c>
      <c r="F6513" s="14" t="s">
        <v>85</v>
      </c>
      <c r="G6513" s="14"/>
      <c r="H6513" s="14" t="s">
        <v>433</v>
      </c>
      <c r="I6513" s="14" t="s">
        <v>6718</v>
      </c>
      <c r="J6513" s="14" t="s">
        <v>425</v>
      </c>
      <c r="K6513" s="14" t="s">
        <v>420</v>
      </c>
      <c r="L6513" s="14" t="s">
        <v>425</v>
      </c>
      <c r="M6513" s="14" t="s">
        <v>1205</v>
      </c>
      <c r="N6513" s="14" t="s">
        <v>8061</v>
      </c>
      <c r="O6513" s="14" t="s">
        <v>8062</v>
      </c>
      <c r="P6513" s="14" t="s">
        <v>8063</v>
      </c>
      <c r="Q6513" s="14">
        <v>1</v>
      </c>
      <c r="R6513" s="14" t="s">
        <v>85</v>
      </c>
      <c r="S6513" s="14" t="s">
        <v>439</v>
      </c>
      <c r="T6513" s="35">
        <v>48400</v>
      </c>
      <c r="U6513" s="14" t="s">
        <v>4</v>
      </c>
      <c r="V6513" s="14">
        <v>176</v>
      </c>
      <c r="W6513" s="16">
        <f>+IF(datos_arg[[#This Row],[Moneda]]="ARS",datos_arg[[#This Row],[Monto]],datos_arg[[#This Row],[Monto]]*datos_arg[[#This Row],[TC]])</f>
        <v>48400</v>
      </c>
      <c r="X6513" s="16">
        <f>IFERROR(IF(datos_arg[[#This Row],[Moneda]]="USD",datos_arg[[#This Row],[Monto]],datos_arg[[#This Row],[Monto]]/datos_arg[[#This Row],[TC]]),0)</f>
        <v>275</v>
      </c>
      <c r="Y6513" s="14"/>
    </row>
    <row r="6514" spans="1:25" x14ac:dyDescent="0.25">
      <c r="A6514" s="14">
        <f t="shared" si="101"/>
        <v>6511</v>
      </c>
      <c r="B6514" s="1">
        <v>44419</v>
      </c>
      <c r="C6514" s="18">
        <f>+YEAR(datos_arg[[#This Row],[Fecha]])</f>
        <v>2021</v>
      </c>
      <c r="D6514" s="18">
        <f>+MONTH(datos_arg[[#This Row],[Fecha]])</f>
        <v>8</v>
      </c>
      <c r="E6514" s="14" t="s">
        <v>1015</v>
      </c>
      <c r="F6514" s="14" t="s">
        <v>403</v>
      </c>
      <c r="G6514" s="14" t="s">
        <v>5383</v>
      </c>
      <c r="H6514" s="14" t="s">
        <v>7132</v>
      </c>
      <c r="I6514" s="14" t="s">
        <v>7132</v>
      </c>
      <c r="J6514" s="14" t="s">
        <v>425</v>
      </c>
      <c r="K6514" s="14"/>
      <c r="L6514" s="14" t="s">
        <v>425</v>
      </c>
      <c r="M6514" s="14" t="s">
        <v>815</v>
      </c>
      <c r="N6514" s="14" t="s">
        <v>295</v>
      </c>
      <c r="O6514" s="14" t="s">
        <v>8064</v>
      </c>
      <c r="P6514" s="14" t="s">
        <v>8065</v>
      </c>
      <c r="Q6514" s="14">
        <v>23</v>
      </c>
      <c r="R6514" s="14" t="s">
        <v>5383</v>
      </c>
      <c r="S6514" s="14" t="s">
        <v>439</v>
      </c>
      <c r="T6514" s="35">
        <v>101200</v>
      </c>
      <c r="U6514" s="14" t="s">
        <v>4</v>
      </c>
      <c r="V6514" s="14">
        <v>176</v>
      </c>
      <c r="W6514" s="16">
        <f>+IF(datos_arg[[#This Row],[Moneda]]="ARS",datos_arg[[#This Row],[Monto]],datos_arg[[#This Row],[Monto]]*datos_arg[[#This Row],[TC]])</f>
        <v>101200</v>
      </c>
      <c r="X6514" s="16">
        <f>IFERROR(IF(datos_arg[[#This Row],[Moneda]]="USD",datos_arg[[#This Row],[Monto]],datos_arg[[#This Row],[Monto]]/datos_arg[[#This Row],[TC]]),0)</f>
        <v>575</v>
      </c>
      <c r="Y6514" s="14"/>
    </row>
    <row r="6515" spans="1:25" x14ac:dyDescent="0.25">
      <c r="A6515" s="14">
        <f t="shared" si="101"/>
        <v>6512</v>
      </c>
      <c r="B6515" s="1">
        <v>44419</v>
      </c>
      <c r="C6515" s="18">
        <f>+YEAR(datos_arg[[#This Row],[Fecha]])</f>
        <v>2021</v>
      </c>
      <c r="D6515" s="18">
        <f>+MONTH(datos_arg[[#This Row],[Fecha]])</f>
        <v>8</v>
      </c>
      <c r="E6515" s="14" t="s">
        <v>1015</v>
      </c>
      <c r="F6515" s="14" t="s">
        <v>403</v>
      </c>
      <c r="G6515" s="14" t="s">
        <v>5383</v>
      </c>
      <c r="H6515" s="14" t="s">
        <v>7132</v>
      </c>
      <c r="I6515" s="14" t="s">
        <v>7132</v>
      </c>
      <c r="J6515" s="14" t="s">
        <v>425</v>
      </c>
      <c r="K6515" s="14"/>
      <c r="L6515" s="14" t="s">
        <v>425</v>
      </c>
      <c r="M6515" s="14" t="s">
        <v>815</v>
      </c>
      <c r="N6515" s="14" t="s">
        <v>295</v>
      </c>
      <c r="O6515" s="14" t="s">
        <v>8066</v>
      </c>
      <c r="P6515" s="14" t="s">
        <v>8065</v>
      </c>
      <c r="Q6515" s="14">
        <v>10</v>
      </c>
      <c r="R6515" s="14" t="s">
        <v>5383</v>
      </c>
      <c r="S6515" s="14" t="s">
        <v>439</v>
      </c>
      <c r="T6515" s="35">
        <v>16900</v>
      </c>
      <c r="U6515" s="14" t="s">
        <v>4</v>
      </c>
      <c r="V6515" s="14">
        <v>176</v>
      </c>
      <c r="W6515" s="16">
        <f>+IF(datos_arg[[#This Row],[Moneda]]="ARS",datos_arg[[#This Row],[Monto]],datos_arg[[#This Row],[Monto]]*datos_arg[[#This Row],[TC]])</f>
        <v>16900</v>
      </c>
      <c r="X6515" s="16">
        <f>IFERROR(IF(datos_arg[[#This Row],[Moneda]]="USD",datos_arg[[#This Row],[Monto]],datos_arg[[#This Row],[Monto]]/datos_arg[[#This Row],[TC]]),0)</f>
        <v>96.022727272727266</v>
      </c>
      <c r="Y6515" s="14"/>
    </row>
    <row r="6516" spans="1:25" x14ac:dyDescent="0.25">
      <c r="A6516" s="14">
        <f t="shared" si="101"/>
        <v>6513</v>
      </c>
      <c r="B6516" s="1">
        <v>44419</v>
      </c>
      <c r="C6516" s="18">
        <f>+YEAR(datos_arg[[#This Row],[Fecha]])</f>
        <v>2021</v>
      </c>
      <c r="D6516" s="18">
        <f>+MONTH(datos_arg[[#This Row],[Fecha]])</f>
        <v>8</v>
      </c>
      <c r="E6516" s="14" t="s">
        <v>449</v>
      </c>
      <c r="F6516" s="14" t="s">
        <v>505</v>
      </c>
      <c r="G6516" s="14"/>
      <c r="H6516" s="14" t="s">
        <v>7132</v>
      </c>
      <c r="I6516" s="14" t="s">
        <v>7132</v>
      </c>
      <c r="J6516" s="14" t="s">
        <v>425</v>
      </c>
      <c r="K6516" s="14"/>
      <c r="L6516" s="14" t="s">
        <v>425</v>
      </c>
      <c r="M6516" s="14" t="s">
        <v>613</v>
      </c>
      <c r="N6516" s="14" t="s">
        <v>2273</v>
      </c>
      <c r="O6516" s="14" t="s">
        <v>2592</v>
      </c>
      <c r="P6516" s="14"/>
      <c r="Q6516" s="14"/>
      <c r="R6516" s="14" t="s">
        <v>505</v>
      </c>
      <c r="S6516" s="14" t="s">
        <v>613</v>
      </c>
      <c r="T6516" s="35">
        <v>56.27</v>
      </c>
      <c r="U6516" s="14" t="s">
        <v>4</v>
      </c>
      <c r="V6516" s="14">
        <v>176</v>
      </c>
      <c r="W6516" s="16">
        <f>+IF(datos_arg[[#This Row],[Moneda]]="ARS",datos_arg[[#This Row],[Monto]],datos_arg[[#This Row],[Monto]]*datos_arg[[#This Row],[TC]])</f>
        <v>56.27</v>
      </c>
      <c r="X6516" s="16">
        <f>IFERROR(IF(datos_arg[[#This Row],[Moneda]]="USD",datos_arg[[#This Row],[Monto]],datos_arg[[#This Row],[Monto]]/datos_arg[[#This Row],[TC]]),0)</f>
        <v>0.31971590909090913</v>
      </c>
      <c r="Y6516" s="14"/>
    </row>
    <row r="6517" spans="1:25" x14ac:dyDescent="0.25">
      <c r="A6517" s="14">
        <f t="shared" si="101"/>
        <v>6514</v>
      </c>
      <c r="B6517" s="1">
        <v>44419</v>
      </c>
      <c r="C6517" s="18">
        <f>+YEAR(datos_arg[[#This Row],[Fecha]])</f>
        <v>2021</v>
      </c>
      <c r="D6517" s="18">
        <f>+MONTH(datos_arg[[#This Row],[Fecha]])</f>
        <v>8</v>
      </c>
      <c r="E6517" s="14" t="s">
        <v>1015</v>
      </c>
      <c r="F6517" s="14" t="s">
        <v>403</v>
      </c>
      <c r="G6517" s="14" t="s">
        <v>970</v>
      </c>
      <c r="H6517" s="14" t="s">
        <v>6646</v>
      </c>
      <c r="I6517" s="14" t="s">
        <v>7132</v>
      </c>
      <c r="J6517" s="14" t="s">
        <v>425</v>
      </c>
      <c r="K6517" s="14"/>
      <c r="L6517" s="14" t="s">
        <v>425</v>
      </c>
      <c r="M6517" s="14" t="s">
        <v>493</v>
      </c>
      <c r="N6517" s="14" t="s">
        <v>524</v>
      </c>
      <c r="O6517" s="14" t="s">
        <v>7137</v>
      </c>
      <c r="P6517" s="14"/>
      <c r="Q6517" s="14"/>
      <c r="R6517" s="14" t="s">
        <v>970</v>
      </c>
      <c r="S6517" s="14" t="s">
        <v>439</v>
      </c>
      <c r="T6517" s="35">
        <v>15000</v>
      </c>
      <c r="U6517" s="14" t="s">
        <v>4</v>
      </c>
      <c r="V6517" s="14">
        <v>176</v>
      </c>
      <c r="W6517" s="16">
        <f>+IF(datos_arg[[#This Row],[Moneda]]="ARS",datos_arg[[#This Row],[Monto]],datos_arg[[#This Row],[Monto]]*datos_arg[[#This Row],[TC]])</f>
        <v>15000</v>
      </c>
      <c r="X6517" s="16">
        <f>IFERROR(IF(datos_arg[[#This Row],[Moneda]]="USD",datos_arg[[#This Row],[Monto]],datos_arg[[#This Row],[Monto]]/datos_arg[[#This Row],[TC]]),0)</f>
        <v>85.227272727272734</v>
      </c>
      <c r="Y6517" s="14"/>
    </row>
    <row r="6518" spans="1:25" x14ac:dyDescent="0.25">
      <c r="A6518" s="14">
        <f t="shared" si="101"/>
        <v>6515</v>
      </c>
      <c r="B6518" s="1">
        <v>44419</v>
      </c>
      <c r="C6518" s="18">
        <f>+YEAR(datos_arg[[#This Row],[Fecha]])</f>
        <v>2021</v>
      </c>
      <c r="D6518" s="18">
        <f>+MONTH(datos_arg[[#This Row],[Fecha]])</f>
        <v>8</v>
      </c>
      <c r="E6518" s="14" t="s">
        <v>449</v>
      </c>
      <c r="F6518" s="14" t="s">
        <v>44</v>
      </c>
      <c r="G6518" s="14"/>
      <c r="H6518" s="14" t="s">
        <v>7132</v>
      </c>
      <c r="I6518" s="14" t="s">
        <v>7132</v>
      </c>
      <c r="J6518" s="14" t="s">
        <v>425</v>
      </c>
      <c r="K6518" s="14"/>
      <c r="L6518" s="14" t="s">
        <v>425</v>
      </c>
      <c r="M6518" s="14" t="s">
        <v>524</v>
      </c>
      <c r="N6518" s="14" t="s">
        <v>524</v>
      </c>
      <c r="O6518" s="14" t="s">
        <v>8068</v>
      </c>
      <c r="P6518" s="14"/>
      <c r="Q6518" s="14"/>
      <c r="R6518" s="14" t="s">
        <v>44</v>
      </c>
      <c r="S6518" s="14" t="s">
        <v>440</v>
      </c>
      <c r="T6518" s="35">
        <v>200</v>
      </c>
      <c r="U6518" s="14" t="s">
        <v>2</v>
      </c>
      <c r="V6518" s="14">
        <v>176</v>
      </c>
      <c r="W6518" s="16">
        <f>+IF(datos_arg[[#This Row],[Moneda]]="ARS",datos_arg[[#This Row],[Monto]],datos_arg[[#This Row],[Monto]]*datos_arg[[#This Row],[TC]])</f>
        <v>35200</v>
      </c>
      <c r="X6518" s="16">
        <f>IFERROR(IF(datos_arg[[#This Row],[Moneda]]="USD",datos_arg[[#This Row],[Monto]],datos_arg[[#This Row],[Monto]]/datos_arg[[#This Row],[TC]]),0)</f>
        <v>200</v>
      </c>
      <c r="Y6518" s="14"/>
    </row>
    <row r="6519" spans="1:25" x14ac:dyDescent="0.25">
      <c r="A6519" s="14">
        <f t="shared" si="101"/>
        <v>6516</v>
      </c>
      <c r="B6519" s="1">
        <v>44419</v>
      </c>
      <c r="C6519" s="18">
        <f>+YEAR(datos_arg[[#This Row],[Fecha]])</f>
        <v>2021</v>
      </c>
      <c r="D6519" s="18">
        <f>+MONTH(datos_arg[[#This Row],[Fecha]])</f>
        <v>8</v>
      </c>
      <c r="E6519" s="14" t="s">
        <v>408</v>
      </c>
      <c r="F6519" s="14" t="s">
        <v>69</v>
      </c>
      <c r="G6519" s="14"/>
      <c r="H6519" s="14" t="s">
        <v>7132</v>
      </c>
      <c r="I6519" s="14" t="s">
        <v>7132</v>
      </c>
      <c r="J6519" s="14" t="s">
        <v>425</v>
      </c>
      <c r="K6519" s="14"/>
      <c r="L6519" s="14" t="s">
        <v>425</v>
      </c>
      <c r="M6519" s="14" t="s">
        <v>2530</v>
      </c>
      <c r="N6519" s="14" t="s">
        <v>2530</v>
      </c>
      <c r="O6519" s="14"/>
      <c r="P6519" s="14"/>
      <c r="Q6519" s="14"/>
      <c r="R6519" s="14" t="s">
        <v>439</v>
      </c>
      <c r="S6519" s="14" t="s">
        <v>440</v>
      </c>
      <c r="T6519" s="35">
        <v>2000</v>
      </c>
      <c r="U6519" s="14" t="s">
        <v>2</v>
      </c>
      <c r="V6519" s="14">
        <v>176</v>
      </c>
      <c r="W6519" s="16">
        <f>+IF(datos_arg[[#This Row],[Moneda]]="ARS",datos_arg[[#This Row],[Monto]],datos_arg[[#This Row],[Monto]]*datos_arg[[#This Row],[TC]])</f>
        <v>352000</v>
      </c>
      <c r="X6519" s="16">
        <f>IFERROR(IF(datos_arg[[#This Row],[Moneda]]="USD",datos_arg[[#This Row],[Monto]],datos_arg[[#This Row],[Monto]]/datos_arg[[#This Row],[TC]]),0)</f>
        <v>2000</v>
      </c>
      <c r="Y6519" s="14"/>
    </row>
    <row r="6520" spans="1:25" x14ac:dyDescent="0.25">
      <c r="A6520" s="14">
        <f t="shared" si="101"/>
        <v>6517</v>
      </c>
      <c r="B6520" s="1">
        <v>44420</v>
      </c>
      <c r="C6520" s="18">
        <f>+YEAR(datos_arg[[#This Row],[Fecha]])</f>
        <v>2021</v>
      </c>
      <c r="D6520" s="18">
        <f>+MONTH(datos_arg[[#This Row],[Fecha]])</f>
        <v>8</v>
      </c>
      <c r="E6520" s="14" t="s">
        <v>1015</v>
      </c>
      <c r="F6520" s="14" t="s">
        <v>403</v>
      </c>
      <c r="G6520" s="14" t="s">
        <v>5382</v>
      </c>
      <c r="H6520" s="14" t="s">
        <v>6646</v>
      </c>
      <c r="I6520" s="14" t="s">
        <v>7132</v>
      </c>
      <c r="J6520" s="14" t="s">
        <v>425</v>
      </c>
      <c r="K6520" s="14"/>
      <c r="L6520" s="14" t="s">
        <v>421</v>
      </c>
      <c r="M6520" s="14" t="s">
        <v>909</v>
      </c>
      <c r="N6520" s="14" t="s">
        <v>7418</v>
      </c>
      <c r="O6520" s="14" t="s">
        <v>8069</v>
      </c>
      <c r="P6520" s="14" t="s">
        <v>8073</v>
      </c>
      <c r="Q6520" s="14">
        <v>20</v>
      </c>
      <c r="R6520" s="14" t="s">
        <v>5382</v>
      </c>
      <c r="S6520" s="14" t="s">
        <v>439</v>
      </c>
      <c r="T6520" s="35">
        <v>3563.69</v>
      </c>
      <c r="U6520" s="14" t="s">
        <v>4</v>
      </c>
      <c r="V6520" s="14">
        <v>176</v>
      </c>
      <c r="W6520" s="16">
        <f>+IF(datos_arg[[#This Row],[Moneda]]="ARS",datos_arg[[#This Row],[Monto]],datos_arg[[#This Row],[Monto]]*datos_arg[[#This Row],[TC]])</f>
        <v>3563.69</v>
      </c>
      <c r="X6520" s="16">
        <f>IFERROR(IF(datos_arg[[#This Row],[Moneda]]="USD",datos_arg[[#This Row],[Monto]],datos_arg[[#This Row],[Monto]]/datos_arg[[#This Row],[TC]]),0)</f>
        <v>20.248238636363638</v>
      </c>
      <c r="Y6520" s="14"/>
    </row>
    <row r="6521" spans="1:25" x14ac:dyDescent="0.25">
      <c r="A6521" s="14">
        <f t="shared" si="101"/>
        <v>6518</v>
      </c>
      <c r="B6521" s="1">
        <v>44420</v>
      </c>
      <c r="C6521" s="18">
        <f>+YEAR(datos_arg[[#This Row],[Fecha]])</f>
        <v>2021</v>
      </c>
      <c r="D6521" s="18">
        <f>+MONTH(datos_arg[[#This Row],[Fecha]])</f>
        <v>8</v>
      </c>
      <c r="E6521" s="14" t="s">
        <v>1015</v>
      </c>
      <c r="F6521" s="14" t="s">
        <v>403</v>
      </c>
      <c r="G6521" s="14" t="s">
        <v>5382</v>
      </c>
      <c r="H6521" s="14" t="s">
        <v>6646</v>
      </c>
      <c r="I6521" s="14" t="s">
        <v>7132</v>
      </c>
      <c r="J6521" s="14" t="s">
        <v>425</v>
      </c>
      <c r="K6521" s="14"/>
      <c r="L6521" s="14" t="s">
        <v>421</v>
      </c>
      <c r="M6521" s="14" t="s">
        <v>8070</v>
      </c>
      <c r="N6521" s="14" t="s">
        <v>7418</v>
      </c>
      <c r="O6521" s="14" t="s">
        <v>8071</v>
      </c>
      <c r="P6521" s="14" t="s">
        <v>8073</v>
      </c>
      <c r="Q6521" s="14">
        <v>10</v>
      </c>
      <c r="R6521" s="14" t="s">
        <v>5382</v>
      </c>
      <c r="S6521" s="14" t="s">
        <v>439</v>
      </c>
      <c r="T6521" s="35">
        <v>2179.5700000000002</v>
      </c>
      <c r="U6521" s="14" t="s">
        <v>4</v>
      </c>
      <c r="V6521" s="14">
        <v>176</v>
      </c>
      <c r="W6521" s="16">
        <f>+IF(datos_arg[[#This Row],[Moneda]]="ARS",datos_arg[[#This Row],[Monto]],datos_arg[[#This Row],[Monto]]*datos_arg[[#This Row],[TC]])</f>
        <v>2179.5700000000002</v>
      </c>
      <c r="X6521" s="16">
        <f>IFERROR(IF(datos_arg[[#This Row],[Moneda]]="USD",datos_arg[[#This Row],[Monto]],datos_arg[[#This Row],[Monto]]/datos_arg[[#This Row],[TC]]),0)</f>
        <v>12.383920454545455</v>
      </c>
      <c r="Y6521" s="14"/>
    </row>
    <row r="6522" spans="1:25" x14ac:dyDescent="0.25">
      <c r="A6522" s="14">
        <f t="shared" si="101"/>
        <v>6519</v>
      </c>
      <c r="B6522" s="1">
        <v>44420</v>
      </c>
      <c r="C6522" s="18">
        <f>+YEAR(datos_arg[[#This Row],[Fecha]])</f>
        <v>2021</v>
      </c>
      <c r="D6522" s="18">
        <f>+MONTH(datos_arg[[#This Row],[Fecha]])</f>
        <v>8</v>
      </c>
      <c r="E6522" s="14" t="s">
        <v>5358</v>
      </c>
      <c r="F6522" s="14" t="s">
        <v>85</v>
      </c>
      <c r="G6522" s="14"/>
      <c r="H6522" s="14" t="s">
        <v>6646</v>
      </c>
      <c r="I6522" s="14" t="s">
        <v>7132</v>
      </c>
      <c r="J6522" s="14" t="s">
        <v>425</v>
      </c>
      <c r="K6522" s="14"/>
      <c r="L6522" s="14" t="s">
        <v>425</v>
      </c>
      <c r="M6522" s="14" t="s">
        <v>874</v>
      </c>
      <c r="N6522" s="14" t="s">
        <v>7418</v>
      </c>
      <c r="O6522" s="14" t="s">
        <v>8072</v>
      </c>
      <c r="P6522" s="14" t="s">
        <v>8073</v>
      </c>
      <c r="Q6522" s="14">
        <v>3</v>
      </c>
      <c r="R6522" s="14" t="s">
        <v>85</v>
      </c>
      <c r="S6522" s="14" t="s">
        <v>439</v>
      </c>
      <c r="T6522" s="35">
        <v>525.80999999999995</v>
      </c>
      <c r="U6522" s="14" t="s">
        <v>4</v>
      </c>
      <c r="V6522" s="14">
        <v>176</v>
      </c>
      <c r="W6522" s="16">
        <f>+IF(datos_arg[[#This Row],[Moneda]]="ARS",datos_arg[[#This Row],[Monto]],datos_arg[[#This Row],[Monto]]*datos_arg[[#This Row],[TC]])</f>
        <v>525.80999999999995</v>
      </c>
      <c r="X6522" s="16">
        <f>IFERROR(IF(datos_arg[[#This Row],[Moneda]]="USD",datos_arg[[#This Row],[Monto]],datos_arg[[#This Row],[Monto]]/datos_arg[[#This Row],[TC]]),0)</f>
        <v>2.987556818181818</v>
      </c>
      <c r="Y6522" s="14"/>
    </row>
    <row r="6523" spans="1:25" x14ac:dyDescent="0.25">
      <c r="A6523" s="14">
        <f t="shared" si="101"/>
        <v>6520</v>
      </c>
      <c r="B6523" s="1">
        <v>44420</v>
      </c>
      <c r="C6523" s="18">
        <f>+YEAR(datos_arg[[#This Row],[Fecha]])</f>
        <v>2021</v>
      </c>
      <c r="D6523" s="18">
        <f>+MONTH(datos_arg[[#This Row],[Fecha]])</f>
        <v>8</v>
      </c>
      <c r="E6523" s="14" t="s">
        <v>1015</v>
      </c>
      <c r="F6523" s="14" t="s">
        <v>403</v>
      </c>
      <c r="G6523" s="14" t="s">
        <v>5383</v>
      </c>
      <c r="H6523" s="14" t="s">
        <v>6646</v>
      </c>
      <c r="I6523" s="14" t="s">
        <v>7132</v>
      </c>
      <c r="J6523" s="14" t="s">
        <v>425</v>
      </c>
      <c r="K6523" s="14"/>
      <c r="L6523" s="14" t="s">
        <v>425</v>
      </c>
      <c r="M6523" s="14" t="s">
        <v>7410</v>
      </c>
      <c r="N6523" s="14" t="s">
        <v>8074</v>
      </c>
      <c r="O6523" s="14" t="s">
        <v>8075</v>
      </c>
      <c r="P6523" s="14" t="s">
        <v>7606</v>
      </c>
      <c r="Q6523" s="14"/>
      <c r="R6523" s="14" t="s">
        <v>5383</v>
      </c>
      <c r="S6523" s="14" t="s">
        <v>439</v>
      </c>
      <c r="T6523" s="35">
        <v>4800</v>
      </c>
      <c r="U6523" s="14" t="s">
        <v>4</v>
      </c>
      <c r="V6523" s="14">
        <v>176</v>
      </c>
      <c r="W6523" s="16">
        <f>+IF(datos_arg[[#This Row],[Moneda]]="ARS",datos_arg[[#This Row],[Monto]],datos_arg[[#This Row],[Monto]]*datos_arg[[#This Row],[TC]])</f>
        <v>4800</v>
      </c>
      <c r="X6523" s="16">
        <f>IFERROR(IF(datos_arg[[#This Row],[Moneda]]="USD",datos_arg[[#This Row],[Monto]],datos_arg[[#This Row],[Monto]]/datos_arg[[#This Row],[TC]]),0)</f>
        <v>27.272727272727273</v>
      </c>
      <c r="Y6523" s="14"/>
    </row>
    <row r="6524" spans="1:25" x14ac:dyDescent="0.25">
      <c r="A6524" s="14">
        <f t="shared" si="101"/>
        <v>6521</v>
      </c>
      <c r="B6524" s="1">
        <v>44420</v>
      </c>
      <c r="C6524" s="18">
        <f>+YEAR(datos_arg[[#This Row],[Fecha]])</f>
        <v>2021</v>
      </c>
      <c r="D6524" s="18">
        <f>+MONTH(datos_arg[[#This Row],[Fecha]])</f>
        <v>8</v>
      </c>
      <c r="E6524" s="14" t="s">
        <v>5358</v>
      </c>
      <c r="F6524" s="14" t="s">
        <v>969</v>
      </c>
      <c r="G6524" s="14"/>
      <c r="H6524" s="14" t="s">
        <v>433</v>
      </c>
      <c r="I6524" s="14" t="s">
        <v>6718</v>
      </c>
      <c r="J6524" s="14" t="s">
        <v>425</v>
      </c>
      <c r="K6524" s="14"/>
      <c r="L6524" s="14" t="s">
        <v>425</v>
      </c>
      <c r="M6524" s="14" t="s">
        <v>2309</v>
      </c>
      <c r="N6524" s="14" t="s">
        <v>7620</v>
      </c>
      <c r="O6524" s="14" t="s">
        <v>8076</v>
      </c>
      <c r="P6524" s="14" t="s">
        <v>8077</v>
      </c>
      <c r="Q6524" s="14">
        <v>1</v>
      </c>
      <c r="R6524" s="14" t="s">
        <v>969</v>
      </c>
      <c r="S6524" s="14" t="s">
        <v>439</v>
      </c>
      <c r="T6524" s="35">
        <v>20300</v>
      </c>
      <c r="U6524" s="14" t="s">
        <v>4</v>
      </c>
      <c r="V6524" s="14">
        <v>176</v>
      </c>
      <c r="W6524" s="16">
        <f>+IF(datos_arg[[#This Row],[Moneda]]="ARS",datos_arg[[#This Row],[Monto]],datos_arg[[#This Row],[Monto]]*datos_arg[[#This Row],[TC]])</f>
        <v>20300</v>
      </c>
      <c r="X6524" s="16">
        <f>IFERROR(IF(datos_arg[[#This Row],[Moneda]]="USD",datos_arg[[#This Row],[Monto]],datos_arg[[#This Row],[Monto]]/datos_arg[[#This Row],[TC]]),0)</f>
        <v>115.34090909090909</v>
      </c>
      <c r="Y6524" s="14"/>
    </row>
    <row r="6525" spans="1:25" x14ac:dyDescent="0.25">
      <c r="A6525" s="14">
        <f t="shared" si="101"/>
        <v>6522</v>
      </c>
      <c r="B6525" s="1">
        <v>44420</v>
      </c>
      <c r="C6525" s="18">
        <f>+YEAR(datos_arg[[#This Row],[Fecha]])</f>
        <v>2021</v>
      </c>
      <c r="D6525" s="18">
        <f>+MONTH(datos_arg[[#This Row],[Fecha]])</f>
        <v>8</v>
      </c>
      <c r="E6525" s="14" t="s">
        <v>1015</v>
      </c>
      <c r="F6525" s="14" t="s">
        <v>403</v>
      </c>
      <c r="G6525" s="14" t="s">
        <v>5383</v>
      </c>
      <c r="H6525" s="14" t="s">
        <v>6646</v>
      </c>
      <c r="I6525" s="14" t="s">
        <v>7132</v>
      </c>
      <c r="J6525" s="14" t="s">
        <v>425</v>
      </c>
      <c r="K6525" s="14"/>
      <c r="L6525" s="14" t="s">
        <v>425</v>
      </c>
      <c r="M6525" s="14" t="s">
        <v>2205</v>
      </c>
      <c r="N6525" s="14" t="s">
        <v>8078</v>
      </c>
      <c r="O6525" s="14" t="s">
        <v>8079</v>
      </c>
      <c r="P6525" s="14" t="s">
        <v>7215</v>
      </c>
      <c r="Q6525" s="14"/>
      <c r="R6525" s="14" t="s">
        <v>5383</v>
      </c>
      <c r="S6525" s="14" t="s">
        <v>439</v>
      </c>
      <c r="T6525" s="35">
        <v>1300</v>
      </c>
      <c r="U6525" s="14" t="s">
        <v>4</v>
      </c>
      <c r="V6525" s="14">
        <v>176</v>
      </c>
      <c r="W6525" s="16">
        <f>+IF(datos_arg[[#This Row],[Moneda]]="ARS",datos_arg[[#This Row],[Monto]],datos_arg[[#This Row],[Monto]]*datos_arg[[#This Row],[TC]])</f>
        <v>1300</v>
      </c>
      <c r="X6525" s="16">
        <f>IFERROR(IF(datos_arg[[#This Row],[Moneda]]="USD",datos_arg[[#This Row],[Monto]],datos_arg[[#This Row],[Monto]]/datos_arg[[#This Row],[TC]]),0)</f>
        <v>7.3863636363636367</v>
      </c>
      <c r="Y6525" s="14"/>
    </row>
    <row r="6526" spans="1:25" x14ac:dyDescent="0.25">
      <c r="A6526" s="14">
        <f t="shared" si="101"/>
        <v>6523</v>
      </c>
      <c r="B6526" s="1">
        <v>44420</v>
      </c>
      <c r="C6526" s="18">
        <f>+YEAR(datos_arg[[#This Row],[Fecha]])</f>
        <v>2021</v>
      </c>
      <c r="D6526" s="18">
        <f>+MONTH(datos_arg[[#This Row],[Fecha]])</f>
        <v>8</v>
      </c>
      <c r="E6526" s="14" t="s">
        <v>1015</v>
      </c>
      <c r="F6526" s="14" t="s">
        <v>403</v>
      </c>
      <c r="G6526" s="14" t="s">
        <v>5383</v>
      </c>
      <c r="H6526" s="14" t="s">
        <v>6646</v>
      </c>
      <c r="I6526" s="14" t="s">
        <v>7132</v>
      </c>
      <c r="J6526" s="14" t="s">
        <v>425</v>
      </c>
      <c r="K6526" s="14"/>
      <c r="L6526" s="14" t="s">
        <v>425</v>
      </c>
      <c r="M6526" s="14" t="s">
        <v>1384</v>
      </c>
      <c r="N6526" s="14" t="s">
        <v>8078</v>
      </c>
      <c r="O6526" s="14" t="s">
        <v>8080</v>
      </c>
      <c r="P6526" s="14" t="s">
        <v>7215</v>
      </c>
      <c r="Q6526" s="14">
        <v>1</v>
      </c>
      <c r="R6526" s="14" t="s">
        <v>5383</v>
      </c>
      <c r="S6526" s="14" t="s">
        <v>439</v>
      </c>
      <c r="T6526" s="35">
        <v>130</v>
      </c>
      <c r="U6526" s="14" t="s">
        <v>4</v>
      </c>
      <c r="V6526" s="14">
        <v>176</v>
      </c>
      <c r="W6526" s="16">
        <f>+IF(datos_arg[[#This Row],[Moneda]]="ARS",datos_arg[[#This Row],[Monto]],datos_arg[[#This Row],[Monto]]*datos_arg[[#This Row],[TC]])</f>
        <v>130</v>
      </c>
      <c r="X6526" s="16">
        <f>IFERROR(IF(datos_arg[[#This Row],[Moneda]]="USD",datos_arg[[#This Row],[Monto]],datos_arg[[#This Row],[Monto]]/datos_arg[[#This Row],[TC]]),0)</f>
        <v>0.73863636363636365</v>
      </c>
      <c r="Y6526" s="14"/>
    </row>
    <row r="6527" spans="1:25" x14ac:dyDescent="0.25">
      <c r="A6527" s="14">
        <f t="shared" si="101"/>
        <v>6524</v>
      </c>
      <c r="B6527" s="1">
        <v>44420</v>
      </c>
      <c r="C6527" s="18">
        <f>+YEAR(datos_arg[[#This Row],[Fecha]])</f>
        <v>2021</v>
      </c>
      <c r="D6527" s="18">
        <f>+MONTH(datos_arg[[#This Row],[Fecha]])</f>
        <v>8</v>
      </c>
      <c r="E6527" s="14" t="s">
        <v>1015</v>
      </c>
      <c r="F6527" s="14" t="s">
        <v>403</v>
      </c>
      <c r="G6527" s="14" t="s">
        <v>970</v>
      </c>
      <c r="H6527" s="14" t="s">
        <v>7132</v>
      </c>
      <c r="I6527" s="14" t="s">
        <v>7132</v>
      </c>
      <c r="J6527" s="14" t="s">
        <v>425</v>
      </c>
      <c r="K6527" s="14"/>
      <c r="L6527" s="14" t="s">
        <v>425</v>
      </c>
      <c r="M6527" s="14" t="s">
        <v>493</v>
      </c>
      <c r="N6527" s="14" t="s">
        <v>26</v>
      </c>
      <c r="O6527" s="14" t="s">
        <v>8081</v>
      </c>
      <c r="P6527" s="14" t="s">
        <v>7215</v>
      </c>
      <c r="Q6527" s="14"/>
      <c r="R6527" s="14" t="s">
        <v>970</v>
      </c>
      <c r="S6527" s="14" t="s">
        <v>439</v>
      </c>
      <c r="T6527" s="35">
        <v>2435</v>
      </c>
      <c r="U6527" s="14" t="s">
        <v>4</v>
      </c>
      <c r="V6527" s="14">
        <v>176</v>
      </c>
      <c r="W6527" s="16">
        <f>+IF(datos_arg[[#This Row],[Moneda]]="ARS",datos_arg[[#This Row],[Monto]],datos_arg[[#This Row],[Monto]]*datos_arg[[#This Row],[TC]])</f>
        <v>2435</v>
      </c>
      <c r="X6527" s="16">
        <f>IFERROR(IF(datos_arg[[#This Row],[Moneda]]="USD",datos_arg[[#This Row],[Monto]],datos_arg[[#This Row],[Monto]]/datos_arg[[#This Row],[TC]]),0)</f>
        <v>13.835227272727273</v>
      </c>
      <c r="Y6527" s="14"/>
    </row>
    <row r="6528" spans="1:25" x14ac:dyDescent="0.25">
      <c r="A6528" s="14">
        <f t="shared" si="101"/>
        <v>6525</v>
      </c>
      <c r="B6528" s="1">
        <v>44420</v>
      </c>
      <c r="C6528" s="18">
        <f>+YEAR(datos_arg[[#This Row],[Fecha]])</f>
        <v>2021</v>
      </c>
      <c r="D6528" s="18">
        <f>+MONTH(datos_arg[[#This Row],[Fecha]])</f>
        <v>8</v>
      </c>
      <c r="E6528" s="14" t="s">
        <v>1015</v>
      </c>
      <c r="F6528" s="14" t="s">
        <v>403</v>
      </c>
      <c r="G6528" s="14" t="s">
        <v>970</v>
      </c>
      <c r="H6528" s="14" t="s">
        <v>6646</v>
      </c>
      <c r="I6528" s="14" t="s">
        <v>7132</v>
      </c>
      <c r="J6528" s="14" t="s">
        <v>425</v>
      </c>
      <c r="K6528" s="14"/>
      <c r="L6528" s="14" t="s">
        <v>425</v>
      </c>
      <c r="M6528" s="14" t="s">
        <v>493</v>
      </c>
      <c r="N6528" s="14" t="s">
        <v>2560</v>
      </c>
      <c r="O6528" s="14" t="s">
        <v>8082</v>
      </c>
      <c r="P6528" s="14" t="s">
        <v>8083</v>
      </c>
      <c r="Q6528" s="14">
        <v>1</v>
      </c>
      <c r="R6528" s="14" t="s">
        <v>970</v>
      </c>
      <c r="S6528" s="14" t="s">
        <v>439</v>
      </c>
      <c r="T6528" s="35">
        <v>2040</v>
      </c>
      <c r="U6528" s="14" t="s">
        <v>4</v>
      </c>
      <c r="V6528" s="14">
        <v>176</v>
      </c>
      <c r="W6528" s="16">
        <f>+IF(datos_arg[[#This Row],[Moneda]]="ARS",datos_arg[[#This Row],[Monto]],datos_arg[[#This Row],[Monto]]*datos_arg[[#This Row],[TC]])</f>
        <v>2040</v>
      </c>
      <c r="X6528" s="16">
        <f>IFERROR(IF(datos_arg[[#This Row],[Moneda]]="USD",datos_arg[[#This Row],[Monto]],datos_arg[[#This Row],[Monto]]/datos_arg[[#This Row],[TC]]),0)</f>
        <v>11.590909090909092</v>
      </c>
      <c r="Y6528" s="14"/>
    </row>
    <row r="6529" spans="1:25" x14ac:dyDescent="0.25">
      <c r="A6529" s="14">
        <f t="shared" si="101"/>
        <v>6526</v>
      </c>
      <c r="B6529" s="1">
        <v>44420</v>
      </c>
      <c r="C6529" s="18">
        <f>+YEAR(datos_arg[[#This Row],[Fecha]])</f>
        <v>2021</v>
      </c>
      <c r="D6529" s="18">
        <f>+MONTH(datos_arg[[#This Row],[Fecha]])</f>
        <v>8</v>
      </c>
      <c r="E6529" s="14" t="s">
        <v>408</v>
      </c>
      <c r="F6529" s="14" t="s">
        <v>506</v>
      </c>
      <c r="G6529" s="14"/>
      <c r="H6529" s="14" t="s">
        <v>7132</v>
      </c>
      <c r="I6529" s="14" t="s">
        <v>7132</v>
      </c>
      <c r="J6529" s="14" t="s">
        <v>425</v>
      </c>
      <c r="K6529" s="14"/>
      <c r="L6529" s="14" t="s">
        <v>425</v>
      </c>
      <c r="M6529" s="14" t="s">
        <v>1762</v>
      </c>
      <c r="N6529" s="14" t="s">
        <v>1762</v>
      </c>
      <c r="O6529" s="14" t="s">
        <v>8084</v>
      </c>
      <c r="P6529" s="14" t="s">
        <v>7956</v>
      </c>
      <c r="Q6529" s="14"/>
      <c r="R6529" s="14" t="s">
        <v>1762</v>
      </c>
      <c r="S6529" s="14" t="s">
        <v>439</v>
      </c>
      <c r="T6529" s="35">
        <v>4486</v>
      </c>
      <c r="U6529" s="14" t="s">
        <v>4</v>
      </c>
      <c r="V6529" s="14">
        <v>176</v>
      </c>
      <c r="W6529" s="16">
        <f>+IF(datos_arg[[#This Row],[Moneda]]="ARS",datos_arg[[#This Row],[Monto]],datos_arg[[#This Row],[Monto]]*datos_arg[[#This Row],[TC]])</f>
        <v>4486</v>
      </c>
      <c r="X6529" s="16">
        <f>IFERROR(IF(datos_arg[[#This Row],[Moneda]]="USD",datos_arg[[#This Row],[Monto]],datos_arg[[#This Row],[Monto]]/datos_arg[[#This Row],[TC]]),0)</f>
        <v>25.488636363636363</v>
      </c>
      <c r="Y6529" s="14"/>
    </row>
    <row r="6530" spans="1:25" x14ac:dyDescent="0.25">
      <c r="A6530" s="14">
        <f t="shared" si="101"/>
        <v>6527</v>
      </c>
      <c r="B6530" s="1">
        <v>44420</v>
      </c>
      <c r="C6530" s="18">
        <f>+YEAR(datos_arg[[#This Row],[Fecha]])</f>
        <v>2021</v>
      </c>
      <c r="D6530" s="18">
        <f>+MONTH(datos_arg[[#This Row],[Fecha]])</f>
        <v>8</v>
      </c>
      <c r="E6530" s="14" t="s">
        <v>1015</v>
      </c>
      <c r="F6530" s="14" t="s">
        <v>403</v>
      </c>
      <c r="G6530" s="14" t="s">
        <v>970</v>
      </c>
      <c r="H6530" s="14" t="s">
        <v>7132</v>
      </c>
      <c r="I6530" s="14" t="s">
        <v>7132</v>
      </c>
      <c r="J6530" s="14" t="s">
        <v>425</v>
      </c>
      <c r="K6530" s="14"/>
      <c r="L6530" s="14" t="s">
        <v>425</v>
      </c>
      <c r="M6530" s="14" t="s">
        <v>493</v>
      </c>
      <c r="N6530" s="14" t="s">
        <v>2560</v>
      </c>
      <c r="O6530" s="14" t="s">
        <v>2678</v>
      </c>
      <c r="P6530" s="14" t="s">
        <v>8092</v>
      </c>
      <c r="Q6530" s="14">
        <v>2</v>
      </c>
      <c r="R6530" s="14" t="s">
        <v>970</v>
      </c>
      <c r="S6530" s="14" t="s">
        <v>613</v>
      </c>
      <c r="T6530" s="35">
        <v>3775.2</v>
      </c>
      <c r="U6530" s="14" t="s">
        <v>4</v>
      </c>
      <c r="V6530" s="14">
        <v>176</v>
      </c>
      <c r="W6530" s="16">
        <f>+IF(datos_arg[[#This Row],[Moneda]]="ARS",datos_arg[[#This Row],[Monto]],datos_arg[[#This Row],[Monto]]*datos_arg[[#This Row],[TC]])</f>
        <v>3775.2</v>
      </c>
      <c r="X6530" s="16">
        <f>IFERROR(IF(datos_arg[[#This Row],[Moneda]]="USD",datos_arg[[#This Row],[Monto]],datos_arg[[#This Row],[Monto]]/datos_arg[[#This Row],[TC]]),0)</f>
        <v>21.45</v>
      </c>
      <c r="Y6530" s="14"/>
    </row>
    <row r="6531" spans="1:25" x14ac:dyDescent="0.25">
      <c r="A6531" s="14">
        <f t="shared" si="101"/>
        <v>6528</v>
      </c>
      <c r="B6531" s="1">
        <v>44420</v>
      </c>
      <c r="C6531" s="18">
        <f>+YEAR(datos_arg[[#This Row],[Fecha]])</f>
        <v>2021</v>
      </c>
      <c r="D6531" s="18">
        <f>+MONTH(datos_arg[[#This Row],[Fecha]])</f>
        <v>8</v>
      </c>
      <c r="E6531" s="14" t="s">
        <v>1015</v>
      </c>
      <c r="F6531" s="14" t="s">
        <v>403</v>
      </c>
      <c r="G6531" s="14" t="s">
        <v>5383</v>
      </c>
      <c r="H6531" s="14" t="s">
        <v>6646</v>
      </c>
      <c r="I6531" s="14" t="s">
        <v>7132</v>
      </c>
      <c r="J6531" s="14" t="s">
        <v>425</v>
      </c>
      <c r="K6531" s="14"/>
      <c r="L6531" s="14" t="s">
        <v>425</v>
      </c>
      <c r="M6531" s="14" t="s">
        <v>2266</v>
      </c>
      <c r="N6531" s="14" t="s">
        <v>524</v>
      </c>
      <c r="O6531" s="14" t="s">
        <v>8093</v>
      </c>
      <c r="P6531" s="14"/>
      <c r="Q6531" s="14"/>
      <c r="R6531" s="14" t="s">
        <v>5383</v>
      </c>
      <c r="S6531" s="14" t="s">
        <v>439</v>
      </c>
      <c r="T6531" s="35">
        <v>24000</v>
      </c>
      <c r="U6531" s="14" t="s">
        <v>4</v>
      </c>
      <c r="V6531" s="14">
        <v>176</v>
      </c>
      <c r="W6531" s="16">
        <f>+IF(datos_arg[[#This Row],[Moneda]]="ARS",datos_arg[[#This Row],[Monto]],datos_arg[[#This Row],[Monto]]*datos_arg[[#This Row],[TC]])</f>
        <v>24000</v>
      </c>
      <c r="X6531" s="16">
        <f>IFERROR(IF(datos_arg[[#This Row],[Moneda]]="USD",datos_arg[[#This Row],[Monto]],datos_arg[[#This Row],[Monto]]/datos_arg[[#This Row],[TC]]),0)</f>
        <v>136.36363636363637</v>
      </c>
      <c r="Y6531" s="14"/>
    </row>
    <row r="6532" spans="1:25" x14ac:dyDescent="0.25">
      <c r="A6532" s="14">
        <f t="shared" si="101"/>
        <v>6529</v>
      </c>
      <c r="B6532" s="1">
        <v>44420</v>
      </c>
      <c r="C6532" s="18">
        <f>+YEAR(datos_arg[[#This Row],[Fecha]])</f>
        <v>2021</v>
      </c>
      <c r="D6532" s="18">
        <f>+MONTH(datos_arg[[#This Row],[Fecha]])</f>
        <v>8</v>
      </c>
      <c r="E6532" s="14" t="s">
        <v>1015</v>
      </c>
      <c r="F6532" s="14" t="s">
        <v>403</v>
      </c>
      <c r="G6532" s="14" t="s">
        <v>970</v>
      </c>
      <c r="H6532" s="14" t="s">
        <v>7132</v>
      </c>
      <c r="I6532" s="14" t="s">
        <v>7132</v>
      </c>
      <c r="J6532" s="14" t="s">
        <v>425</v>
      </c>
      <c r="K6532" s="14"/>
      <c r="L6532" s="14" t="s">
        <v>425</v>
      </c>
      <c r="M6532" s="14" t="s">
        <v>493</v>
      </c>
      <c r="N6532" s="14" t="s">
        <v>26</v>
      </c>
      <c r="O6532" s="14" t="s">
        <v>3764</v>
      </c>
      <c r="P6532" s="14" t="s">
        <v>8094</v>
      </c>
      <c r="Q6532" s="14"/>
      <c r="R6532" s="14" t="s">
        <v>970</v>
      </c>
      <c r="S6532" s="14" t="s">
        <v>439</v>
      </c>
      <c r="T6532" s="35">
        <v>1773</v>
      </c>
      <c r="U6532" s="14" t="s">
        <v>4</v>
      </c>
      <c r="V6532" s="14">
        <v>176</v>
      </c>
      <c r="W6532" s="16">
        <f>+IF(datos_arg[[#This Row],[Moneda]]="ARS",datos_arg[[#This Row],[Monto]],datos_arg[[#This Row],[Monto]]*datos_arg[[#This Row],[TC]])</f>
        <v>1773</v>
      </c>
      <c r="X6532" s="16">
        <f>IFERROR(IF(datos_arg[[#This Row],[Moneda]]="USD",datos_arg[[#This Row],[Monto]],datos_arg[[#This Row],[Monto]]/datos_arg[[#This Row],[TC]]),0)</f>
        <v>10.073863636363637</v>
      </c>
      <c r="Y6532" s="14"/>
    </row>
    <row r="6533" spans="1:25" x14ac:dyDescent="0.25">
      <c r="A6533" s="14">
        <f t="shared" si="101"/>
        <v>6530</v>
      </c>
      <c r="B6533" s="1">
        <v>44420</v>
      </c>
      <c r="C6533" s="18">
        <f>+YEAR(datos_arg[[#This Row],[Fecha]])</f>
        <v>2021</v>
      </c>
      <c r="D6533" s="18">
        <f>+MONTH(datos_arg[[#This Row],[Fecha]])</f>
        <v>8</v>
      </c>
      <c r="E6533" s="14" t="s">
        <v>1015</v>
      </c>
      <c r="F6533" s="14" t="s">
        <v>430</v>
      </c>
      <c r="G6533" s="14"/>
      <c r="H6533" s="14" t="s">
        <v>7132</v>
      </c>
      <c r="I6533" s="14" t="s">
        <v>7132</v>
      </c>
      <c r="J6533" s="14" t="s">
        <v>425</v>
      </c>
      <c r="K6533" s="14"/>
      <c r="L6533" s="14" t="s">
        <v>425</v>
      </c>
      <c r="M6533" s="14" t="s">
        <v>60</v>
      </c>
      <c r="N6533" s="14" t="s">
        <v>26</v>
      </c>
      <c r="O6533" s="14" t="s">
        <v>2370</v>
      </c>
      <c r="P6533" s="14" t="s">
        <v>8094</v>
      </c>
      <c r="Q6533" s="14"/>
      <c r="R6533" s="14" t="s">
        <v>430</v>
      </c>
      <c r="S6533" s="14" t="s">
        <v>439</v>
      </c>
      <c r="T6533" s="35">
        <v>8940.5300000000007</v>
      </c>
      <c r="U6533" s="14" t="s">
        <v>4</v>
      </c>
      <c r="V6533" s="14">
        <v>176</v>
      </c>
      <c r="W6533" s="16">
        <f>+IF(datos_arg[[#This Row],[Moneda]]="ARS",datos_arg[[#This Row],[Monto]],datos_arg[[#This Row],[Monto]]*datos_arg[[#This Row],[TC]])</f>
        <v>8940.5300000000007</v>
      </c>
      <c r="X6533" s="16">
        <f>IFERROR(IF(datos_arg[[#This Row],[Moneda]]="USD",datos_arg[[#This Row],[Monto]],datos_arg[[#This Row],[Monto]]/datos_arg[[#This Row],[TC]]),0)</f>
        <v>50.798465909090915</v>
      </c>
      <c r="Y6533" s="14"/>
    </row>
    <row r="6534" spans="1:25" x14ac:dyDescent="0.25">
      <c r="A6534" s="14">
        <f t="shared" ref="A6534:A6597" si="102">+A6533+1</f>
        <v>6531</v>
      </c>
      <c r="B6534" s="1">
        <v>44420</v>
      </c>
      <c r="C6534" s="18">
        <f>+YEAR(datos_arg[[#This Row],[Fecha]])</f>
        <v>2021</v>
      </c>
      <c r="D6534" s="18">
        <f>+MONTH(datos_arg[[#This Row],[Fecha]])</f>
        <v>8</v>
      </c>
      <c r="E6534" s="14" t="s">
        <v>1015</v>
      </c>
      <c r="F6534" s="14" t="s">
        <v>430</v>
      </c>
      <c r="G6534" s="14"/>
      <c r="H6534" s="14" t="s">
        <v>7132</v>
      </c>
      <c r="I6534" s="14" t="s">
        <v>7132</v>
      </c>
      <c r="J6534" s="14" t="s">
        <v>425</v>
      </c>
      <c r="K6534" s="14"/>
      <c r="L6534" s="14" t="s">
        <v>425</v>
      </c>
      <c r="M6534" s="14" t="s">
        <v>361</v>
      </c>
      <c r="N6534" s="14" t="s">
        <v>361</v>
      </c>
      <c r="O6534" s="14" t="s">
        <v>2325</v>
      </c>
      <c r="P6534" s="14" t="s">
        <v>8094</v>
      </c>
      <c r="Q6534" s="14"/>
      <c r="R6534" s="14" t="s">
        <v>430</v>
      </c>
      <c r="S6534" s="14" t="s">
        <v>439</v>
      </c>
      <c r="T6534" s="35">
        <v>1610</v>
      </c>
      <c r="U6534" s="14" t="s">
        <v>4</v>
      </c>
      <c r="V6534" s="14">
        <v>176</v>
      </c>
      <c r="W6534" s="16">
        <f>+IF(datos_arg[[#This Row],[Moneda]]="ARS",datos_arg[[#This Row],[Monto]],datos_arg[[#This Row],[Monto]]*datos_arg[[#This Row],[TC]])</f>
        <v>1610</v>
      </c>
      <c r="X6534" s="16">
        <f>IFERROR(IF(datos_arg[[#This Row],[Moneda]]="USD",datos_arg[[#This Row],[Monto]],datos_arg[[#This Row],[Monto]]/datos_arg[[#This Row],[TC]]),0)</f>
        <v>9.1477272727272734</v>
      </c>
      <c r="Y6534" s="14"/>
    </row>
    <row r="6535" spans="1:25" x14ac:dyDescent="0.25">
      <c r="A6535" s="14">
        <f t="shared" si="102"/>
        <v>6532</v>
      </c>
      <c r="B6535" s="1">
        <v>44420</v>
      </c>
      <c r="C6535" s="18">
        <f>+YEAR(datos_arg[[#This Row],[Fecha]])</f>
        <v>2021</v>
      </c>
      <c r="D6535" s="18">
        <f>+MONTH(datos_arg[[#This Row],[Fecha]])</f>
        <v>8</v>
      </c>
      <c r="E6535" s="14" t="s">
        <v>5358</v>
      </c>
      <c r="F6535" s="14" t="s">
        <v>969</v>
      </c>
      <c r="G6535" s="14"/>
      <c r="H6535" s="14" t="s">
        <v>433</v>
      </c>
      <c r="I6535" s="14" t="s">
        <v>6718</v>
      </c>
      <c r="J6535" s="14" t="s">
        <v>425</v>
      </c>
      <c r="K6535" s="14"/>
      <c r="L6535" s="14" t="s">
        <v>425</v>
      </c>
      <c r="M6535" s="14" t="s">
        <v>616</v>
      </c>
      <c r="N6535" s="14" t="s">
        <v>524</v>
      </c>
      <c r="O6535" s="14" t="s">
        <v>8095</v>
      </c>
      <c r="P6535" s="14"/>
      <c r="Q6535" s="14">
        <v>1</v>
      </c>
      <c r="R6535" s="14" t="s">
        <v>969</v>
      </c>
      <c r="S6535" s="14" t="s">
        <v>439</v>
      </c>
      <c r="T6535" s="35">
        <v>116500</v>
      </c>
      <c r="U6535" s="14" t="s">
        <v>4</v>
      </c>
      <c r="V6535" s="14">
        <v>176</v>
      </c>
      <c r="W6535" s="16">
        <f>+IF(datos_arg[[#This Row],[Moneda]]="ARS",datos_arg[[#This Row],[Monto]],datos_arg[[#This Row],[Monto]]*datos_arg[[#This Row],[TC]])</f>
        <v>116500</v>
      </c>
      <c r="X6535" s="16">
        <f>IFERROR(IF(datos_arg[[#This Row],[Moneda]]="USD",datos_arg[[#This Row],[Monto]],datos_arg[[#This Row],[Monto]]/datos_arg[[#This Row],[TC]]),0)</f>
        <v>661.93181818181813</v>
      </c>
      <c r="Y6535" s="14"/>
    </row>
    <row r="6536" spans="1:25" x14ac:dyDescent="0.25">
      <c r="A6536" s="14">
        <f t="shared" si="102"/>
        <v>6533</v>
      </c>
      <c r="B6536" s="1">
        <v>44420</v>
      </c>
      <c r="C6536" s="18">
        <f>+YEAR(datos_arg[[#This Row],[Fecha]])</f>
        <v>2021</v>
      </c>
      <c r="D6536" s="18">
        <f>+MONTH(datos_arg[[#This Row],[Fecha]])</f>
        <v>8</v>
      </c>
      <c r="E6536" s="14" t="s">
        <v>617</v>
      </c>
      <c r="F6536" s="14" t="s">
        <v>8101</v>
      </c>
      <c r="G6536" s="14"/>
      <c r="H6536" s="14" t="s">
        <v>8103</v>
      </c>
      <c r="I6536" s="14" t="s">
        <v>8105</v>
      </c>
      <c r="J6536" s="14" t="s">
        <v>472</v>
      </c>
      <c r="K6536" s="14"/>
      <c r="L6536" s="14" t="s">
        <v>425</v>
      </c>
      <c r="M6536" s="14" t="s">
        <v>723</v>
      </c>
      <c r="N6536" s="14" t="s">
        <v>724</v>
      </c>
      <c r="O6536" s="14" t="s">
        <v>8096</v>
      </c>
      <c r="P6536" s="14"/>
      <c r="Q6536" s="14">
        <v>4</v>
      </c>
      <c r="R6536" s="14" t="s">
        <v>8101</v>
      </c>
      <c r="S6536" s="14" t="s">
        <v>439</v>
      </c>
      <c r="T6536" s="35">
        <v>235000</v>
      </c>
      <c r="U6536" s="14" t="s">
        <v>4</v>
      </c>
      <c r="V6536" s="14">
        <v>176</v>
      </c>
      <c r="W6536" s="16">
        <f>+IF(datos_arg[[#This Row],[Moneda]]="ARS",datos_arg[[#This Row],[Monto]],datos_arg[[#This Row],[Monto]]*datos_arg[[#This Row],[TC]])</f>
        <v>235000</v>
      </c>
      <c r="X6536" s="16">
        <f>IFERROR(IF(datos_arg[[#This Row],[Moneda]]="USD",datos_arg[[#This Row],[Monto]],datos_arg[[#This Row],[Monto]]/datos_arg[[#This Row],[TC]]),0)</f>
        <v>1335.2272727272727</v>
      </c>
      <c r="Y6536" s="14"/>
    </row>
    <row r="6537" spans="1:25" x14ac:dyDescent="0.25">
      <c r="A6537" s="14">
        <f t="shared" si="102"/>
        <v>6534</v>
      </c>
      <c r="B6537" s="1">
        <v>44421</v>
      </c>
      <c r="C6537" s="18">
        <f>+YEAR(datos_arg[[#This Row],[Fecha]])</f>
        <v>2021</v>
      </c>
      <c r="D6537" s="18">
        <f>+MONTH(datos_arg[[#This Row],[Fecha]])</f>
        <v>8</v>
      </c>
      <c r="E6537" s="14" t="s">
        <v>408</v>
      </c>
      <c r="F6537" s="14" t="s">
        <v>69</v>
      </c>
      <c r="G6537" s="14"/>
      <c r="H6537" s="14" t="s">
        <v>7132</v>
      </c>
      <c r="I6537" s="14" t="s">
        <v>7132</v>
      </c>
      <c r="J6537" s="14" t="s">
        <v>425</v>
      </c>
      <c r="K6537" s="14"/>
      <c r="L6537" s="14" t="s">
        <v>425</v>
      </c>
      <c r="M6537" s="14" t="s">
        <v>2530</v>
      </c>
      <c r="N6537" s="14" t="s">
        <v>2530</v>
      </c>
      <c r="O6537" s="14" t="s">
        <v>8097</v>
      </c>
      <c r="P6537" s="14"/>
      <c r="Q6537" s="14"/>
      <c r="R6537" s="14" t="s">
        <v>439</v>
      </c>
      <c r="S6537" s="14" t="s">
        <v>440</v>
      </c>
      <c r="T6537" s="35">
        <v>1759</v>
      </c>
      <c r="U6537" s="14" t="s">
        <v>2</v>
      </c>
      <c r="V6537" s="14">
        <v>178</v>
      </c>
      <c r="W6537" s="16">
        <f>+IF(datos_arg[[#This Row],[Moneda]]="ARS",datos_arg[[#This Row],[Monto]],datos_arg[[#This Row],[Monto]]*datos_arg[[#This Row],[TC]])</f>
        <v>313102</v>
      </c>
      <c r="X6537" s="16">
        <f>IFERROR(IF(datos_arg[[#This Row],[Moneda]]="USD",datos_arg[[#This Row],[Monto]],datos_arg[[#This Row],[Monto]]/datos_arg[[#This Row],[TC]]),0)</f>
        <v>1759</v>
      </c>
      <c r="Y6537" s="14"/>
    </row>
    <row r="6538" spans="1:25" x14ac:dyDescent="0.25">
      <c r="A6538" s="14">
        <f t="shared" si="102"/>
        <v>6535</v>
      </c>
      <c r="B6538" s="1">
        <v>44421</v>
      </c>
      <c r="C6538" s="18">
        <f>+YEAR(datos_arg[[#This Row],[Fecha]])</f>
        <v>2021</v>
      </c>
      <c r="D6538" s="18">
        <f>+MONTH(datos_arg[[#This Row],[Fecha]])</f>
        <v>8</v>
      </c>
      <c r="E6538" s="14" t="s">
        <v>617</v>
      </c>
      <c r="F6538" s="14" t="s">
        <v>8101</v>
      </c>
      <c r="G6538" s="14"/>
      <c r="H6538" s="14" t="s">
        <v>8103</v>
      </c>
      <c r="I6538" s="14" t="s">
        <v>8105</v>
      </c>
      <c r="J6538" s="14" t="s">
        <v>733</v>
      </c>
      <c r="K6538" s="14" t="s">
        <v>422</v>
      </c>
      <c r="L6538" s="14" t="s">
        <v>422</v>
      </c>
      <c r="M6538" s="14" t="s">
        <v>902</v>
      </c>
      <c r="N6538" s="14" t="s">
        <v>4221</v>
      </c>
      <c r="O6538" s="14" t="s">
        <v>8098</v>
      </c>
      <c r="P6538" s="14" t="s">
        <v>7661</v>
      </c>
      <c r="Q6538" s="14">
        <v>0</v>
      </c>
      <c r="R6538" s="14" t="s">
        <v>8101</v>
      </c>
      <c r="S6538" s="14" t="s">
        <v>439</v>
      </c>
      <c r="T6538" s="35">
        <v>2048.34</v>
      </c>
      <c r="U6538" s="14" t="s">
        <v>4</v>
      </c>
      <c r="V6538" s="14">
        <v>178</v>
      </c>
      <c r="W6538" s="16">
        <f>+IF(datos_arg[[#This Row],[Moneda]]="ARS",datos_arg[[#This Row],[Monto]],datos_arg[[#This Row],[Monto]]*datos_arg[[#This Row],[TC]])</f>
        <v>2048.34</v>
      </c>
      <c r="X6538" s="16">
        <f>IFERROR(IF(datos_arg[[#This Row],[Moneda]]="USD",datos_arg[[#This Row],[Monto]],datos_arg[[#This Row],[Monto]]/datos_arg[[#This Row],[TC]]),0)</f>
        <v>11.507528089887641</v>
      </c>
      <c r="Y6538" s="14"/>
    </row>
    <row r="6539" spans="1:25" x14ac:dyDescent="0.25">
      <c r="A6539" s="14">
        <f t="shared" si="102"/>
        <v>6536</v>
      </c>
      <c r="B6539" s="1">
        <v>44421</v>
      </c>
      <c r="C6539" s="18">
        <f>+YEAR(datos_arg[[#This Row],[Fecha]])</f>
        <v>2021</v>
      </c>
      <c r="D6539" s="18">
        <f>+MONTH(datos_arg[[#This Row],[Fecha]])</f>
        <v>8</v>
      </c>
      <c r="E6539" s="14" t="s">
        <v>617</v>
      </c>
      <c r="F6539" s="14" t="s">
        <v>8101</v>
      </c>
      <c r="G6539" s="14"/>
      <c r="H6539" s="14" t="s">
        <v>8103</v>
      </c>
      <c r="I6539" s="14" t="s">
        <v>8105</v>
      </c>
      <c r="J6539" s="14" t="s">
        <v>733</v>
      </c>
      <c r="K6539" s="14" t="s">
        <v>422</v>
      </c>
      <c r="L6539" s="14" t="s">
        <v>422</v>
      </c>
      <c r="M6539" s="14" t="s">
        <v>902</v>
      </c>
      <c r="N6539" s="14" t="s">
        <v>4221</v>
      </c>
      <c r="O6539" s="14" t="s">
        <v>8099</v>
      </c>
      <c r="P6539" s="14" t="s">
        <v>7661</v>
      </c>
      <c r="Q6539" s="14">
        <v>0</v>
      </c>
      <c r="R6539" s="14" t="s">
        <v>8101</v>
      </c>
      <c r="S6539" s="14" t="s">
        <v>439</v>
      </c>
      <c r="T6539" s="35">
        <v>24975.83</v>
      </c>
      <c r="U6539" s="14" t="s">
        <v>4</v>
      </c>
      <c r="V6539" s="14">
        <v>178</v>
      </c>
      <c r="W6539" s="16">
        <f>+IF(datos_arg[[#This Row],[Moneda]]="ARS",datos_arg[[#This Row],[Monto]],datos_arg[[#This Row],[Monto]]*datos_arg[[#This Row],[TC]])</f>
        <v>24975.83</v>
      </c>
      <c r="X6539" s="16">
        <f>IFERROR(IF(datos_arg[[#This Row],[Moneda]]="USD",datos_arg[[#This Row],[Monto]],datos_arg[[#This Row],[Monto]]/datos_arg[[#This Row],[TC]]),0)</f>
        <v>140.31365168539327</v>
      </c>
      <c r="Y6539" s="14"/>
    </row>
    <row r="6540" spans="1:25" x14ac:dyDescent="0.25">
      <c r="A6540" s="14">
        <f t="shared" si="102"/>
        <v>6537</v>
      </c>
      <c r="B6540" s="1">
        <v>44421</v>
      </c>
      <c r="C6540" s="18">
        <f>+YEAR(datos_arg[[#This Row],[Fecha]])</f>
        <v>2021</v>
      </c>
      <c r="D6540" s="18">
        <f>+MONTH(datos_arg[[#This Row],[Fecha]])</f>
        <v>8</v>
      </c>
      <c r="E6540" s="14" t="s">
        <v>617</v>
      </c>
      <c r="F6540" s="14" t="s">
        <v>8101</v>
      </c>
      <c r="G6540" s="14"/>
      <c r="H6540" s="14" t="s">
        <v>8103</v>
      </c>
      <c r="I6540" s="14" t="s">
        <v>8105</v>
      </c>
      <c r="J6540" s="14" t="s">
        <v>733</v>
      </c>
      <c r="K6540" s="14" t="s">
        <v>422</v>
      </c>
      <c r="L6540" s="14" t="s">
        <v>422</v>
      </c>
      <c r="M6540" s="14" t="s">
        <v>902</v>
      </c>
      <c r="N6540" s="14" t="s">
        <v>4221</v>
      </c>
      <c r="O6540" s="14" t="s">
        <v>8100</v>
      </c>
      <c r="P6540" s="14" t="s">
        <v>7661</v>
      </c>
      <c r="Q6540" s="14">
        <v>0</v>
      </c>
      <c r="R6540" s="14" t="s">
        <v>8101</v>
      </c>
      <c r="S6540" s="14" t="s">
        <v>439</v>
      </c>
      <c r="T6540" s="35">
        <v>24975.83</v>
      </c>
      <c r="U6540" s="14" t="s">
        <v>4</v>
      </c>
      <c r="V6540" s="14">
        <v>178</v>
      </c>
      <c r="W6540" s="16">
        <f>+IF(datos_arg[[#This Row],[Moneda]]="ARS",datos_arg[[#This Row],[Monto]],datos_arg[[#This Row],[Monto]]*datos_arg[[#This Row],[TC]])</f>
        <v>24975.83</v>
      </c>
      <c r="X6540" s="16">
        <f>IFERROR(IF(datos_arg[[#This Row],[Moneda]]="USD",datos_arg[[#This Row],[Monto]],datos_arg[[#This Row],[Monto]]/datos_arg[[#This Row],[TC]]),0)</f>
        <v>140.31365168539327</v>
      </c>
      <c r="Y6540" s="14"/>
    </row>
    <row r="6541" spans="1:25" x14ac:dyDescent="0.25">
      <c r="A6541" s="14">
        <f t="shared" si="102"/>
        <v>6538</v>
      </c>
      <c r="B6541" s="1">
        <v>44421</v>
      </c>
      <c r="C6541" s="18">
        <f>+YEAR(datos_arg[[#This Row],[Fecha]])</f>
        <v>2021</v>
      </c>
      <c r="D6541" s="18">
        <f>+MONTH(datos_arg[[#This Row],[Fecha]])</f>
        <v>8</v>
      </c>
      <c r="E6541" s="14" t="s">
        <v>1015</v>
      </c>
      <c r="F6541" s="14" t="s">
        <v>430</v>
      </c>
      <c r="G6541" s="14"/>
      <c r="H6541" s="14" t="s">
        <v>7132</v>
      </c>
      <c r="I6541" s="14" t="s">
        <v>7132</v>
      </c>
      <c r="J6541" s="14" t="s">
        <v>425</v>
      </c>
      <c r="K6541" s="14"/>
      <c r="L6541" s="14" t="s">
        <v>425</v>
      </c>
      <c r="M6541" s="14" t="s">
        <v>102</v>
      </c>
      <c r="N6541" s="14" t="s">
        <v>7971</v>
      </c>
      <c r="O6541" s="14" t="s">
        <v>8106</v>
      </c>
      <c r="P6541" s="14" t="s">
        <v>7122</v>
      </c>
      <c r="Q6541" s="14"/>
      <c r="R6541" s="14" t="s">
        <v>430</v>
      </c>
      <c r="S6541" s="14" t="s">
        <v>439</v>
      </c>
      <c r="T6541" s="35">
        <v>3589.08</v>
      </c>
      <c r="U6541" s="14" t="s">
        <v>4</v>
      </c>
      <c r="V6541" s="14">
        <v>178</v>
      </c>
      <c r="W6541" s="16">
        <f>+IF(datos_arg[[#This Row],[Moneda]]="ARS",datos_arg[[#This Row],[Monto]],datos_arg[[#This Row],[Monto]]*datos_arg[[#This Row],[TC]])</f>
        <v>3589.08</v>
      </c>
      <c r="X6541" s="16">
        <f>IFERROR(IF(datos_arg[[#This Row],[Moneda]]="USD",datos_arg[[#This Row],[Monto]],datos_arg[[#This Row],[Monto]]/datos_arg[[#This Row],[TC]]),0)</f>
        <v>20.163370786516854</v>
      </c>
      <c r="Y6541" s="14"/>
    </row>
    <row r="6542" spans="1:25" x14ac:dyDescent="0.25">
      <c r="A6542" s="14">
        <f t="shared" si="102"/>
        <v>6539</v>
      </c>
      <c r="B6542" s="1">
        <v>44425</v>
      </c>
      <c r="C6542" s="18">
        <f>+YEAR(datos_arg[[#This Row],[Fecha]])</f>
        <v>2021</v>
      </c>
      <c r="D6542" s="18">
        <f>+MONTH(datos_arg[[#This Row],[Fecha]])</f>
        <v>8</v>
      </c>
      <c r="E6542" s="14" t="s">
        <v>1015</v>
      </c>
      <c r="F6542" s="14" t="s">
        <v>430</v>
      </c>
      <c r="G6542" s="14"/>
      <c r="H6542" s="14" t="s">
        <v>7132</v>
      </c>
      <c r="I6542" s="14" t="s">
        <v>7132</v>
      </c>
      <c r="J6542" s="14" t="s">
        <v>425</v>
      </c>
      <c r="K6542" s="14"/>
      <c r="L6542" s="14" t="s">
        <v>425</v>
      </c>
      <c r="M6542" s="14" t="s">
        <v>102</v>
      </c>
      <c r="N6542" s="14" t="s">
        <v>7725</v>
      </c>
      <c r="O6542" s="14" t="s">
        <v>8201</v>
      </c>
      <c r="P6542" s="14" t="s">
        <v>7122</v>
      </c>
      <c r="Q6542" s="14"/>
      <c r="R6542" s="14" t="s">
        <v>430</v>
      </c>
      <c r="S6542" s="14" t="s">
        <v>439</v>
      </c>
      <c r="T6542" s="35">
        <v>6800</v>
      </c>
      <c r="U6542" s="14" t="s">
        <v>4</v>
      </c>
      <c r="V6542" s="14">
        <v>178</v>
      </c>
      <c r="W6542" s="16">
        <f>+IF(datos_arg[[#This Row],[Moneda]]="ARS",datos_arg[[#This Row],[Monto]],datos_arg[[#This Row],[Monto]]*datos_arg[[#This Row],[TC]])</f>
        <v>6800</v>
      </c>
      <c r="X6542" s="16">
        <f>IFERROR(IF(datos_arg[[#This Row],[Moneda]]="USD",datos_arg[[#This Row],[Monto]],datos_arg[[#This Row],[Monto]]/datos_arg[[#This Row],[TC]]),0)</f>
        <v>38.202247191011239</v>
      </c>
      <c r="Y6542" s="14"/>
    </row>
    <row r="6543" spans="1:25" x14ac:dyDescent="0.25">
      <c r="A6543" s="14">
        <f t="shared" si="102"/>
        <v>6540</v>
      </c>
      <c r="B6543" s="1">
        <v>44421</v>
      </c>
      <c r="C6543" s="18">
        <f>+YEAR(datos_arg[[#This Row],[Fecha]])</f>
        <v>2021</v>
      </c>
      <c r="D6543" s="18">
        <f>+MONTH(datos_arg[[#This Row],[Fecha]])</f>
        <v>8</v>
      </c>
      <c r="E6543" s="14" t="s">
        <v>5358</v>
      </c>
      <c r="F6543" s="14" t="s">
        <v>4108</v>
      </c>
      <c r="G6543" s="14"/>
      <c r="H6543" s="14" t="s">
        <v>6646</v>
      </c>
      <c r="I6543" s="14" t="s">
        <v>6775</v>
      </c>
      <c r="J6543" s="14" t="s">
        <v>425</v>
      </c>
      <c r="K6543" s="14"/>
      <c r="L6543" s="14" t="s">
        <v>425</v>
      </c>
      <c r="M6543" s="14" t="s">
        <v>5381</v>
      </c>
      <c r="N6543" s="14" t="s">
        <v>1019</v>
      </c>
      <c r="O6543" s="14" t="s">
        <v>8141</v>
      </c>
      <c r="P6543" s="14"/>
      <c r="Q6543" s="14"/>
      <c r="R6543" s="14" t="s">
        <v>4108</v>
      </c>
      <c r="S6543" s="14" t="s">
        <v>439</v>
      </c>
      <c r="T6543" s="35">
        <v>70000</v>
      </c>
      <c r="U6543" s="14" t="s">
        <v>4</v>
      </c>
      <c r="V6543" s="14">
        <v>178</v>
      </c>
      <c r="W6543" s="16">
        <f>+IF(datos_arg[[#This Row],[Moneda]]="ARS",datos_arg[[#This Row],[Monto]],datos_arg[[#This Row],[Monto]]*datos_arg[[#This Row],[TC]])</f>
        <v>70000</v>
      </c>
      <c r="X6543" s="16">
        <f>IFERROR(IF(datos_arg[[#This Row],[Moneda]]="USD",datos_arg[[#This Row],[Monto]],datos_arg[[#This Row],[Monto]]/datos_arg[[#This Row],[TC]]),0)</f>
        <v>393.25842696629212</v>
      </c>
      <c r="Y6543" s="14"/>
    </row>
    <row r="6544" spans="1:25" x14ac:dyDescent="0.25">
      <c r="A6544" s="14">
        <f t="shared" si="102"/>
        <v>6541</v>
      </c>
      <c r="B6544" s="1">
        <v>44425</v>
      </c>
      <c r="C6544" s="18">
        <f>+YEAR(datos_arg[[#This Row],[Fecha]])</f>
        <v>2021</v>
      </c>
      <c r="D6544" s="18">
        <f>+MONTH(datos_arg[[#This Row],[Fecha]])</f>
        <v>8</v>
      </c>
      <c r="E6544" s="14" t="s">
        <v>1015</v>
      </c>
      <c r="F6544" s="14" t="s">
        <v>403</v>
      </c>
      <c r="G6544" s="14" t="s">
        <v>5383</v>
      </c>
      <c r="H6544" s="14" t="s">
        <v>6646</v>
      </c>
      <c r="I6544" s="14" t="s">
        <v>7132</v>
      </c>
      <c r="J6544" s="14" t="s">
        <v>425</v>
      </c>
      <c r="K6544" s="14"/>
      <c r="L6544" s="14" t="s">
        <v>425</v>
      </c>
      <c r="M6544" s="14" t="s">
        <v>2266</v>
      </c>
      <c r="N6544" s="14" t="s">
        <v>524</v>
      </c>
      <c r="O6544" s="14" t="s">
        <v>8107</v>
      </c>
      <c r="P6544" s="14"/>
      <c r="Q6544" s="14"/>
      <c r="R6544" s="14" t="s">
        <v>5383</v>
      </c>
      <c r="S6544" s="14" t="s">
        <v>439</v>
      </c>
      <c r="T6544" s="35">
        <v>7000</v>
      </c>
      <c r="U6544" s="14" t="s">
        <v>4</v>
      </c>
      <c r="V6544" s="14">
        <v>178</v>
      </c>
      <c r="W6544" s="16">
        <f>+IF(datos_arg[[#This Row],[Moneda]]="ARS",datos_arg[[#This Row],[Monto]],datos_arg[[#This Row],[Monto]]*datos_arg[[#This Row],[TC]])</f>
        <v>7000</v>
      </c>
      <c r="X6544" s="16">
        <f>IFERROR(IF(datos_arg[[#This Row],[Moneda]]="USD",datos_arg[[#This Row],[Monto]],datos_arg[[#This Row],[Monto]]/datos_arg[[#This Row],[TC]]),0)</f>
        <v>39.325842696629216</v>
      </c>
      <c r="Y6544" s="14"/>
    </row>
    <row r="6545" spans="1:25" x14ac:dyDescent="0.25">
      <c r="A6545" s="14">
        <f t="shared" si="102"/>
        <v>6542</v>
      </c>
      <c r="B6545" s="1">
        <v>44425</v>
      </c>
      <c r="C6545" s="18">
        <f>+YEAR(datos_arg[[#This Row],[Fecha]])</f>
        <v>2021</v>
      </c>
      <c r="D6545" s="18">
        <f>+MONTH(datos_arg[[#This Row],[Fecha]])</f>
        <v>8</v>
      </c>
      <c r="E6545" s="14" t="s">
        <v>1015</v>
      </c>
      <c r="F6545" s="14" t="s">
        <v>430</v>
      </c>
      <c r="G6545" s="14"/>
      <c r="H6545" s="14" t="s">
        <v>7132</v>
      </c>
      <c r="I6545" s="14" t="s">
        <v>7132</v>
      </c>
      <c r="J6545" s="14" t="s">
        <v>425</v>
      </c>
      <c r="K6545" s="14"/>
      <c r="L6545" s="14" t="s">
        <v>425</v>
      </c>
      <c r="M6545" s="14" t="s">
        <v>60</v>
      </c>
      <c r="N6545" s="14" t="s">
        <v>26</v>
      </c>
      <c r="O6545" s="14" t="s">
        <v>8108</v>
      </c>
      <c r="P6545" s="14"/>
      <c r="Q6545" s="14"/>
      <c r="R6545" s="14" t="s">
        <v>430</v>
      </c>
      <c r="S6545" s="14" t="s">
        <v>439</v>
      </c>
      <c r="T6545" s="35">
        <v>15000</v>
      </c>
      <c r="U6545" s="14" t="s">
        <v>4</v>
      </c>
      <c r="V6545" s="14">
        <v>178</v>
      </c>
      <c r="W6545" s="16">
        <f>+IF(datos_arg[[#This Row],[Moneda]]="ARS",datos_arg[[#This Row],[Monto]],datos_arg[[#This Row],[Monto]]*datos_arg[[#This Row],[TC]])</f>
        <v>15000</v>
      </c>
      <c r="X6545" s="16">
        <f>IFERROR(IF(datos_arg[[#This Row],[Moneda]]="USD",datos_arg[[#This Row],[Monto]],datos_arg[[#This Row],[Monto]]/datos_arg[[#This Row],[TC]]),0)</f>
        <v>84.269662921348313</v>
      </c>
      <c r="Y6545" s="14"/>
    </row>
    <row r="6546" spans="1:25" x14ac:dyDescent="0.25">
      <c r="A6546" s="14">
        <f t="shared" si="102"/>
        <v>6543</v>
      </c>
      <c r="B6546" s="1">
        <v>44425</v>
      </c>
      <c r="C6546" s="18">
        <f>+YEAR(datos_arg[[#This Row],[Fecha]])</f>
        <v>2021</v>
      </c>
      <c r="D6546" s="18">
        <f>+MONTH(datos_arg[[#This Row],[Fecha]])</f>
        <v>8</v>
      </c>
      <c r="E6546" s="14" t="s">
        <v>5358</v>
      </c>
      <c r="F6546" s="14" t="s">
        <v>4110</v>
      </c>
      <c r="G6546" s="14"/>
      <c r="H6546" s="14" t="s">
        <v>433</v>
      </c>
      <c r="I6546" s="14" t="s">
        <v>6718</v>
      </c>
      <c r="J6546" s="14" t="s">
        <v>425</v>
      </c>
      <c r="K6546" s="14" t="s">
        <v>420</v>
      </c>
      <c r="L6546" s="14" t="s">
        <v>425</v>
      </c>
      <c r="M6546" s="14" t="s">
        <v>2266</v>
      </c>
      <c r="N6546" s="14" t="s">
        <v>100</v>
      </c>
      <c r="O6546" s="14" t="s">
        <v>8109</v>
      </c>
      <c r="P6546" s="14" t="s">
        <v>8110</v>
      </c>
      <c r="Q6546" s="14">
        <v>1</v>
      </c>
      <c r="R6546" s="14" t="s">
        <v>4110</v>
      </c>
      <c r="S6546" s="14" t="s">
        <v>1762</v>
      </c>
      <c r="T6546" s="35">
        <v>4486</v>
      </c>
      <c r="U6546" s="14" t="s">
        <v>4</v>
      </c>
      <c r="V6546" s="14">
        <v>178</v>
      </c>
      <c r="W6546" s="16">
        <f>+IF(datos_arg[[#This Row],[Moneda]]="ARS",datos_arg[[#This Row],[Monto]],datos_arg[[#This Row],[Monto]]*datos_arg[[#This Row],[TC]])</f>
        <v>4486</v>
      </c>
      <c r="X6546" s="16">
        <f>IFERROR(IF(datos_arg[[#This Row],[Moneda]]="USD",datos_arg[[#This Row],[Monto]],datos_arg[[#This Row],[Monto]]/datos_arg[[#This Row],[TC]]),0)</f>
        <v>25.202247191011235</v>
      </c>
      <c r="Y6546" s="14"/>
    </row>
    <row r="6547" spans="1:25" x14ac:dyDescent="0.25">
      <c r="A6547" s="14">
        <f t="shared" si="102"/>
        <v>6544</v>
      </c>
      <c r="B6547" s="1">
        <v>44425</v>
      </c>
      <c r="C6547" s="18">
        <f>+YEAR(datos_arg[[#This Row],[Fecha]])</f>
        <v>2021</v>
      </c>
      <c r="D6547" s="18">
        <f>+MONTH(datos_arg[[#This Row],[Fecha]])</f>
        <v>8</v>
      </c>
      <c r="E6547" s="14" t="s">
        <v>5358</v>
      </c>
      <c r="F6547" s="14" t="s">
        <v>4110</v>
      </c>
      <c r="G6547" s="14"/>
      <c r="H6547" s="14" t="s">
        <v>433</v>
      </c>
      <c r="I6547" s="14" t="s">
        <v>6718</v>
      </c>
      <c r="J6547" s="14" t="s">
        <v>425</v>
      </c>
      <c r="K6547" s="14" t="s">
        <v>420</v>
      </c>
      <c r="L6547" s="14" t="s">
        <v>425</v>
      </c>
      <c r="M6547" s="14" t="s">
        <v>2266</v>
      </c>
      <c r="N6547" s="14" t="s">
        <v>100</v>
      </c>
      <c r="O6547" s="14" t="s">
        <v>8111</v>
      </c>
      <c r="P6547" s="14" t="s">
        <v>8110</v>
      </c>
      <c r="Q6547" s="14">
        <v>0</v>
      </c>
      <c r="R6547" s="14" t="s">
        <v>4110</v>
      </c>
      <c r="S6547" s="14" t="s">
        <v>613</v>
      </c>
      <c r="T6547" s="35">
        <v>6003</v>
      </c>
      <c r="U6547" s="14" t="s">
        <v>4</v>
      </c>
      <c r="V6547" s="14">
        <v>178</v>
      </c>
      <c r="W6547" s="16">
        <f>+IF(datos_arg[[#This Row],[Moneda]]="ARS",datos_arg[[#This Row],[Monto]],datos_arg[[#This Row],[Monto]]*datos_arg[[#This Row],[TC]])</f>
        <v>6003</v>
      </c>
      <c r="X6547" s="16">
        <f>IFERROR(IF(datos_arg[[#This Row],[Moneda]]="USD",datos_arg[[#This Row],[Monto]],datos_arg[[#This Row],[Monto]]/datos_arg[[#This Row],[TC]]),0)</f>
        <v>33.724719101123597</v>
      </c>
      <c r="Y6547" s="14"/>
    </row>
    <row r="6548" spans="1:25" x14ac:dyDescent="0.25">
      <c r="A6548" s="14">
        <f t="shared" si="102"/>
        <v>6545</v>
      </c>
      <c r="B6548" s="1">
        <v>44425</v>
      </c>
      <c r="C6548" s="18">
        <f>+YEAR(datos_arg[[#This Row],[Fecha]])</f>
        <v>2021</v>
      </c>
      <c r="D6548" s="18">
        <f>+MONTH(datos_arg[[#This Row],[Fecha]])</f>
        <v>8</v>
      </c>
      <c r="E6548" s="14" t="s">
        <v>449</v>
      </c>
      <c r="F6548" s="14" t="s">
        <v>505</v>
      </c>
      <c r="G6548" s="14"/>
      <c r="H6548" s="14" t="s">
        <v>7132</v>
      </c>
      <c r="I6548" s="14" t="s">
        <v>7132</v>
      </c>
      <c r="J6548" s="14" t="s">
        <v>425</v>
      </c>
      <c r="K6548" s="14"/>
      <c r="L6548" s="14" t="s">
        <v>425</v>
      </c>
      <c r="M6548" s="14" t="s">
        <v>613</v>
      </c>
      <c r="N6548" s="14" t="s">
        <v>2273</v>
      </c>
      <c r="O6548" s="14" t="s">
        <v>2592</v>
      </c>
      <c r="P6548" s="14"/>
      <c r="Q6548" s="14"/>
      <c r="R6548" s="14" t="s">
        <v>505</v>
      </c>
      <c r="S6548" s="14" t="s">
        <v>613</v>
      </c>
      <c r="T6548" s="35">
        <v>22.65</v>
      </c>
      <c r="U6548" s="14" t="s">
        <v>4</v>
      </c>
      <c r="V6548" s="14">
        <v>178</v>
      </c>
      <c r="W6548" s="16">
        <f>+IF(datos_arg[[#This Row],[Moneda]]="ARS",datos_arg[[#This Row],[Monto]],datos_arg[[#This Row],[Monto]]*datos_arg[[#This Row],[TC]])</f>
        <v>22.65</v>
      </c>
      <c r="X6548" s="16">
        <f>IFERROR(IF(datos_arg[[#This Row],[Moneda]]="USD",datos_arg[[#This Row],[Monto]],datos_arg[[#This Row],[Monto]]/datos_arg[[#This Row],[TC]]),0)</f>
        <v>0.12724719101123594</v>
      </c>
      <c r="Y6548" s="14"/>
    </row>
    <row r="6549" spans="1:25" x14ac:dyDescent="0.25">
      <c r="A6549" s="14">
        <f t="shared" si="102"/>
        <v>6546</v>
      </c>
      <c r="B6549" s="1">
        <v>44426</v>
      </c>
      <c r="C6549" s="18">
        <f>+YEAR(datos_arg[[#This Row],[Fecha]])</f>
        <v>2021</v>
      </c>
      <c r="D6549" s="18">
        <f>+MONTH(datos_arg[[#This Row],[Fecha]])</f>
        <v>8</v>
      </c>
      <c r="E6549" s="14" t="s">
        <v>5358</v>
      </c>
      <c r="F6549" s="14" t="s">
        <v>4108</v>
      </c>
      <c r="G6549" s="14"/>
      <c r="H6549" s="14" t="s">
        <v>6646</v>
      </c>
      <c r="I6549" s="14" t="s">
        <v>6775</v>
      </c>
      <c r="J6549" s="14" t="s">
        <v>425</v>
      </c>
      <c r="K6549" s="14"/>
      <c r="L6549" s="14" t="s">
        <v>425</v>
      </c>
      <c r="M6549" s="14" t="s">
        <v>5381</v>
      </c>
      <c r="N6549" s="14" t="s">
        <v>1019</v>
      </c>
      <c r="O6549" s="14" t="s">
        <v>7720</v>
      </c>
      <c r="P6549" s="14"/>
      <c r="Q6549" s="14"/>
      <c r="R6549" s="14" t="s">
        <v>4108</v>
      </c>
      <c r="S6549" s="14" t="s">
        <v>439</v>
      </c>
      <c r="T6549" s="35">
        <v>10000</v>
      </c>
      <c r="U6549" s="14" t="s">
        <v>4</v>
      </c>
      <c r="V6549" s="14">
        <v>178</v>
      </c>
      <c r="W6549" s="16">
        <f>+IF(datos_arg[[#This Row],[Moneda]]="ARS",datos_arg[[#This Row],[Monto]],datos_arg[[#This Row],[Monto]]*datos_arg[[#This Row],[TC]])</f>
        <v>10000</v>
      </c>
      <c r="X6549" s="16">
        <f>IFERROR(IF(datos_arg[[#This Row],[Moneda]]="USD",datos_arg[[#This Row],[Monto]],datos_arg[[#This Row],[Monto]]/datos_arg[[#This Row],[TC]]),0)</f>
        <v>56.179775280898873</v>
      </c>
      <c r="Y6549" s="14"/>
    </row>
    <row r="6550" spans="1:25" x14ac:dyDescent="0.25">
      <c r="A6550" s="14">
        <f t="shared" si="102"/>
        <v>6547</v>
      </c>
      <c r="B6550" s="1">
        <v>44426</v>
      </c>
      <c r="C6550" s="18">
        <f>+YEAR(datos_arg[[#This Row],[Fecha]])</f>
        <v>2021</v>
      </c>
      <c r="D6550" s="18">
        <f>+MONTH(datos_arg[[#This Row],[Fecha]])</f>
        <v>8</v>
      </c>
      <c r="E6550" s="14" t="s">
        <v>1016</v>
      </c>
      <c r="F6550" s="14" t="s">
        <v>5364</v>
      </c>
      <c r="G6550" s="14" t="s">
        <v>6704</v>
      </c>
      <c r="H6550" s="14" t="s">
        <v>7132</v>
      </c>
      <c r="I6550" s="14" t="s">
        <v>7132</v>
      </c>
      <c r="J6550" s="14" t="s">
        <v>425</v>
      </c>
      <c r="K6550" s="14"/>
      <c r="L6550" s="14" t="s">
        <v>425</v>
      </c>
      <c r="M6550" s="14" t="s">
        <v>5228</v>
      </c>
      <c r="N6550" s="14" t="s">
        <v>5228</v>
      </c>
      <c r="O6550" s="14" t="s">
        <v>4469</v>
      </c>
      <c r="P6550" s="14"/>
      <c r="Q6550" s="14"/>
      <c r="R6550" s="14" t="s">
        <v>5364</v>
      </c>
      <c r="S6550" s="14" t="s">
        <v>440</v>
      </c>
      <c r="T6550" s="35">
        <v>100</v>
      </c>
      <c r="U6550" s="14" t="s">
        <v>2</v>
      </c>
      <c r="V6550" s="14">
        <v>178</v>
      </c>
      <c r="W6550" s="16">
        <f>+IF(datos_arg[[#This Row],[Moneda]]="ARS",datos_arg[[#This Row],[Monto]],datos_arg[[#This Row],[Monto]]*datos_arg[[#This Row],[TC]])</f>
        <v>17800</v>
      </c>
      <c r="X6550" s="16">
        <f>IFERROR(IF(datos_arg[[#This Row],[Moneda]]="USD",datos_arg[[#This Row],[Monto]],datos_arg[[#This Row],[Monto]]/datos_arg[[#This Row],[TC]]),0)</f>
        <v>100</v>
      </c>
      <c r="Y6550" s="14"/>
    </row>
    <row r="6551" spans="1:25" x14ac:dyDescent="0.25">
      <c r="A6551" s="14">
        <f t="shared" si="102"/>
        <v>6548</v>
      </c>
      <c r="B6551" s="1">
        <v>44426</v>
      </c>
      <c r="C6551" s="18">
        <f>+YEAR(datos_arg[[#This Row],[Fecha]])</f>
        <v>2021</v>
      </c>
      <c r="D6551" s="18">
        <f>+MONTH(datos_arg[[#This Row],[Fecha]])</f>
        <v>8</v>
      </c>
      <c r="E6551" s="14" t="s">
        <v>1016</v>
      </c>
      <c r="F6551" s="14" t="s">
        <v>5364</v>
      </c>
      <c r="G6551" s="14" t="s">
        <v>6703</v>
      </c>
      <c r="H6551" s="14" t="s">
        <v>7132</v>
      </c>
      <c r="I6551" s="14" t="s">
        <v>7132</v>
      </c>
      <c r="J6551" s="14" t="s">
        <v>425</v>
      </c>
      <c r="K6551" s="14"/>
      <c r="L6551" s="14" t="s">
        <v>425</v>
      </c>
      <c r="M6551" s="14" t="s">
        <v>6476</v>
      </c>
      <c r="N6551" s="14" t="s">
        <v>6476</v>
      </c>
      <c r="O6551" s="14" t="s">
        <v>4469</v>
      </c>
      <c r="P6551" s="14"/>
      <c r="Q6551" s="14"/>
      <c r="R6551" s="14" t="s">
        <v>5364</v>
      </c>
      <c r="S6551" s="14" t="s">
        <v>440</v>
      </c>
      <c r="T6551" s="35">
        <v>100</v>
      </c>
      <c r="U6551" s="14" t="s">
        <v>2</v>
      </c>
      <c r="V6551" s="14">
        <v>178</v>
      </c>
      <c r="W6551" s="16">
        <f>+IF(datos_arg[[#This Row],[Moneda]]="ARS",datos_arg[[#This Row],[Monto]],datos_arg[[#This Row],[Monto]]*datos_arg[[#This Row],[TC]])</f>
        <v>17800</v>
      </c>
      <c r="X6551" s="16">
        <f>IFERROR(IF(datos_arg[[#This Row],[Moneda]]="USD",datos_arg[[#This Row],[Monto]],datos_arg[[#This Row],[Monto]]/datos_arg[[#This Row],[TC]]),0)</f>
        <v>100</v>
      </c>
      <c r="Y6551" s="14"/>
    </row>
    <row r="6552" spans="1:25" x14ac:dyDescent="0.25">
      <c r="A6552" s="14">
        <f t="shared" si="102"/>
        <v>6549</v>
      </c>
      <c r="B6552" s="1">
        <v>44426</v>
      </c>
      <c r="C6552" s="18">
        <f>+YEAR(datos_arg[[#This Row],[Fecha]])</f>
        <v>2021</v>
      </c>
      <c r="D6552" s="18">
        <f>+MONTH(datos_arg[[#This Row],[Fecha]])</f>
        <v>8</v>
      </c>
      <c r="E6552" s="14" t="s">
        <v>1016</v>
      </c>
      <c r="F6552" s="14" t="s">
        <v>5364</v>
      </c>
      <c r="G6552" s="14" t="s">
        <v>6700</v>
      </c>
      <c r="H6552" s="14" t="s">
        <v>7132</v>
      </c>
      <c r="I6552" s="14" t="s">
        <v>7132</v>
      </c>
      <c r="J6552" s="14" t="s">
        <v>425</v>
      </c>
      <c r="K6552" s="14"/>
      <c r="L6552" s="14" t="s">
        <v>425</v>
      </c>
      <c r="M6552" s="14" t="s">
        <v>4625</v>
      </c>
      <c r="N6552" s="14" t="s">
        <v>4625</v>
      </c>
      <c r="O6552" s="14" t="s">
        <v>4469</v>
      </c>
      <c r="P6552" s="14"/>
      <c r="Q6552" s="14"/>
      <c r="R6552" s="14" t="s">
        <v>5364</v>
      </c>
      <c r="S6552" s="14" t="s">
        <v>440</v>
      </c>
      <c r="T6552" s="35">
        <v>100</v>
      </c>
      <c r="U6552" s="14" t="s">
        <v>2</v>
      </c>
      <c r="V6552" s="14">
        <v>178</v>
      </c>
      <c r="W6552" s="16">
        <f>+IF(datos_arg[[#This Row],[Moneda]]="ARS",datos_arg[[#This Row],[Monto]],datos_arg[[#This Row],[Monto]]*datos_arg[[#This Row],[TC]])</f>
        <v>17800</v>
      </c>
      <c r="X6552" s="16">
        <f>IFERROR(IF(datos_arg[[#This Row],[Moneda]]="USD",datos_arg[[#This Row],[Monto]],datos_arg[[#This Row],[Monto]]/datos_arg[[#This Row],[TC]]),0)</f>
        <v>100</v>
      </c>
      <c r="Y6552" s="14"/>
    </row>
    <row r="6553" spans="1:25" x14ac:dyDescent="0.25">
      <c r="A6553" s="14">
        <f t="shared" si="102"/>
        <v>6550</v>
      </c>
      <c r="B6553" s="1">
        <v>44426</v>
      </c>
      <c r="C6553" s="18">
        <f>+YEAR(datos_arg[[#This Row],[Fecha]])</f>
        <v>2021</v>
      </c>
      <c r="D6553" s="18">
        <f>+MONTH(datos_arg[[#This Row],[Fecha]])</f>
        <v>8</v>
      </c>
      <c r="E6553" s="14" t="s">
        <v>1016</v>
      </c>
      <c r="F6553" s="14" t="s">
        <v>5364</v>
      </c>
      <c r="G6553" s="14" t="s">
        <v>6702</v>
      </c>
      <c r="H6553" s="14" t="s">
        <v>7132</v>
      </c>
      <c r="I6553" s="14" t="s">
        <v>7132</v>
      </c>
      <c r="J6553" s="14" t="s">
        <v>425</v>
      </c>
      <c r="K6553" s="14"/>
      <c r="L6553" s="14" t="s">
        <v>425</v>
      </c>
      <c r="M6553" s="14" t="s">
        <v>7517</v>
      </c>
      <c r="N6553" s="14" t="s">
        <v>7517</v>
      </c>
      <c r="O6553" s="14" t="s">
        <v>4469</v>
      </c>
      <c r="P6553" s="14"/>
      <c r="Q6553" s="14"/>
      <c r="R6553" s="14" t="s">
        <v>5364</v>
      </c>
      <c r="S6553" s="14" t="s">
        <v>440</v>
      </c>
      <c r="T6553" s="35">
        <v>100</v>
      </c>
      <c r="U6553" s="14" t="s">
        <v>2</v>
      </c>
      <c r="V6553" s="14">
        <v>178</v>
      </c>
      <c r="W6553" s="16">
        <f>+IF(datos_arg[[#This Row],[Moneda]]="ARS",datos_arg[[#This Row],[Monto]],datos_arg[[#This Row],[Monto]]*datos_arg[[#This Row],[TC]])</f>
        <v>17800</v>
      </c>
      <c r="X6553" s="16">
        <f>IFERROR(IF(datos_arg[[#This Row],[Moneda]]="USD",datos_arg[[#This Row],[Monto]],datos_arg[[#This Row],[Monto]]/datos_arg[[#This Row],[TC]]),0)</f>
        <v>100</v>
      </c>
      <c r="Y6553" s="14"/>
    </row>
    <row r="6554" spans="1:25" x14ac:dyDescent="0.25">
      <c r="A6554" s="14">
        <f t="shared" si="102"/>
        <v>6551</v>
      </c>
      <c r="B6554" s="1">
        <v>44426</v>
      </c>
      <c r="C6554" s="18">
        <f>+YEAR(datos_arg[[#This Row],[Fecha]])</f>
        <v>2021</v>
      </c>
      <c r="D6554" s="18">
        <f>+MONTH(datos_arg[[#This Row],[Fecha]])</f>
        <v>8</v>
      </c>
      <c r="E6554" s="14" t="s">
        <v>1015</v>
      </c>
      <c r="F6554" s="14" t="s">
        <v>403</v>
      </c>
      <c r="G6554" s="14" t="s">
        <v>5383</v>
      </c>
      <c r="H6554" s="14" t="s">
        <v>7132</v>
      </c>
      <c r="I6554" s="14" t="s">
        <v>7132</v>
      </c>
      <c r="J6554" s="14" t="s">
        <v>425</v>
      </c>
      <c r="K6554" s="14"/>
      <c r="L6554" s="14" t="s">
        <v>425</v>
      </c>
      <c r="M6554" s="14" t="s">
        <v>815</v>
      </c>
      <c r="N6554" s="14" t="s">
        <v>524</v>
      </c>
      <c r="O6554" s="14" t="s">
        <v>8117</v>
      </c>
      <c r="P6554" s="14" t="s">
        <v>7949</v>
      </c>
      <c r="Q6554" s="14">
        <v>1</v>
      </c>
      <c r="R6554" s="14" t="s">
        <v>5383</v>
      </c>
      <c r="S6554" s="14" t="s">
        <v>439</v>
      </c>
      <c r="T6554" s="35">
        <v>8770</v>
      </c>
      <c r="U6554" s="14" t="s">
        <v>4</v>
      </c>
      <c r="V6554" s="14">
        <v>178</v>
      </c>
      <c r="W6554" s="16">
        <f>+IF(datos_arg[[#This Row],[Moneda]]="ARS",datos_arg[[#This Row],[Monto]],datos_arg[[#This Row],[Monto]]*datos_arg[[#This Row],[TC]])</f>
        <v>8770</v>
      </c>
      <c r="X6554" s="16">
        <f>IFERROR(IF(datos_arg[[#This Row],[Moneda]]="USD",datos_arg[[#This Row],[Monto]],datos_arg[[#This Row],[Monto]]/datos_arg[[#This Row],[TC]]),0)</f>
        <v>49.269662921348313</v>
      </c>
      <c r="Y6554" s="14"/>
    </row>
    <row r="6555" spans="1:25" x14ac:dyDescent="0.25">
      <c r="A6555" s="14">
        <f t="shared" si="102"/>
        <v>6552</v>
      </c>
      <c r="B6555" s="1">
        <v>44426</v>
      </c>
      <c r="C6555" s="18">
        <f>+YEAR(datos_arg[[#This Row],[Fecha]])</f>
        <v>2021</v>
      </c>
      <c r="D6555" s="18">
        <f>+MONTH(datos_arg[[#This Row],[Fecha]])</f>
        <v>8</v>
      </c>
      <c r="E6555" s="14" t="s">
        <v>5358</v>
      </c>
      <c r="F6555" s="14" t="s">
        <v>4109</v>
      </c>
      <c r="G6555" s="14"/>
      <c r="H6555" s="14" t="s">
        <v>1024</v>
      </c>
      <c r="I6555" s="14" t="s">
        <v>7132</v>
      </c>
      <c r="J6555" s="14" t="s">
        <v>425</v>
      </c>
      <c r="K6555" s="14" t="s">
        <v>422</v>
      </c>
      <c r="L6555" s="14" t="s">
        <v>422</v>
      </c>
      <c r="M6555" s="14" t="s">
        <v>533</v>
      </c>
      <c r="N6555" s="14" t="s">
        <v>351</v>
      </c>
      <c r="O6555" s="14" t="s">
        <v>8118</v>
      </c>
      <c r="P6555" s="14" t="s">
        <v>8121</v>
      </c>
      <c r="Q6555" s="14">
        <v>1</v>
      </c>
      <c r="R6555" s="14" t="s">
        <v>4109</v>
      </c>
      <c r="S6555" s="14" t="s">
        <v>439</v>
      </c>
      <c r="T6555" s="35">
        <v>49293.65</v>
      </c>
      <c r="U6555" s="14" t="s">
        <v>4</v>
      </c>
      <c r="V6555" s="14">
        <v>178</v>
      </c>
      <c r="W6555" s="16">
        <f>+IF(datos_arg[[#This Row],[Moneda]]="ARS",datos_arg[[#This Row],[Monto]],datos_arg[[#This Row],[Monto]]*datos_arg[[#This Row],[TC]])</f>
        <v>49293.65</v>
      </c>
      <c r="X6555" s="16">
        <f>IFERROR(IF(datos_arg[[#This Row],[Moneda]]="USD",datos_arg[[#This Row],[Monto]],datos_arg[[#This Row],[Monto]]/datos_arg[[#This Row],[TC]]),0)</f>
        <v>276.93061797752807</v>
      </c>
      <c r="Y6555" s="14"/>
    </row>
    <row r="6556" spans="1:25" x14ac:dyDescent="0.25">
      <c r="A6556" s="14">
        <f t="shared" si="102"/>
        <v>6553</v>
      </c>
      <c r="B6556" s="1">
        <v>44426</v>
      </c>
      <c r="C6556" s="18">
        <f>+YEAR(datos_arg[[#This Row],[Fecha]])</f>
        <v>2021</v>
      </c>
      <c r="D6556" s="18">
        <f>+MONTH(datos_arg[[#This Row],[Fecha]])</f>
        <v>8</v>
      </c>
      <c r="E6556" s="14" t="s">
        <v>5358</v>
      </c>
      <c r="F6556" s="14" t="s">
        <v>85</v>
      </c>
      <c r="G6556" s="14"/>
      <c r="H6556" s="14" t="s">
        <v>1024</v>
      </c>
      <c r="I6556" s="14" t="s">
        <v>7132</v>
      </c>
      <c r="J6556" s="14" t="s">
        <v>425</v>
      </c>
      <c r="K6556" s="14" t="s">
        <v>422</v>
      </c>
      <c r="L6556" s="14" t="s">
        <v>422</v>
      </c>
      <c r="M6556" s="14" t="s">
        <v>8119</v>
      </c>
      <c r="N6556" s="14" t="s">
        <v>351</v>
      </c>
      <c r="O6556" s="14" t="s">
        <v>8120</v>
      </c>
      <c r="P6556" s="14" t="s">
        <v>8121</v>
      </c>
      <c r="Q6556" s="14">
        <v>1</v>
      </c>
      <c r="R6556" s="14" t="s">
        <v>85</v>
      </c>
      <c r="S6556" s="14" t="s">
        <v>439</v>
      </c>
      <c r="T6556" s="35">
        <v>71592.600000000006</v>
      </c>
      <c r="U6556" s="14" t="s">
        <v>4</v>
      </c>
      <c r="V6556" s="14">
        <v>178</v>
      </c>
      <c r="W6556" s="16">
        <f>+IF(datos_arg[[#This Row],[Moneda]]="ARS",datos_arg[[#This Row],[Monto]],datos_arg[[#This Row],[Monto]]*datos_arg[[#This Row],[TC]])</f>
        <v>71592.600000000006</v>
      </c>
      <c r="X6556" s="16">
        <f>IFERROR(IF(datos_arg[[#This Row],[Moneda]]="USD",datos_arg[[#This Row],[Monto]],datos_arg[[#This Row],[Monto]]/datos_arg[[#This Row],[TC]]),0)</f>
        <v>402.20561797752811</v>
      </c>
      <c r="Y6556" s="14"/>
    </row>
    <row r="6557" spans="1:25" x14ac:dyDescent="0.25">
      <c r="A6557" s="14">
        <f t="shared" si="102"/>
        <v>6554</v>
      </c>
      <c r="B6557" s="1">
        <v>44426</v>
      </c>
      <c r="C6557" s="18">
        <f>+YEAR(datos_arg[[#This Row],[Fecha]])</f>
        <v>2021</v>
      </c>
      <c r="D6557" s="18">
        <f>+MONTH(datos_arg[[#This Row],[Fecha]])</f>
        <v>8</v>
      </c>
      <c r="E6557" s="14" t="s">
        <v>1015</v>
      </c>
      <c r="F6557" s="14" t="s">
        <v>403</v>
      </c>
      <c r="G6557" s="14" t="s">
        <v>5382</v>
      </c>
      <c r="H6557" s="14" t="s">
        <v>6646</v>
      </c>
      <c r="I6557" s="14" t="s">
        <v>7132</v>
      </c>
      <c r="J6557" s="14" t="s">
        <v>425</v>
      </c>
      <c r="K6557" s="14" t="s">
        <v>421</v>
      </c>
      <c r="L6557" s="14" t="s">
        <v>421</v>
      </c>
      <c r="M6557" s="14" t="s">
        <v>989</v>
      </c>
      <c r="N6557" s="14" t="s">
        <v>327</v>
      </c>
      <c r="O6557" s="14" t="s">
        <v>2639</v>
      </c>
      <c r="P6557" s="14" t="s">
        <v>8122</v>
      </c>
      <c r="Q6557" s="14">
        <v>50</v>
      </c>
      <c r="R6557" s="14" t="s">
        <v>5382</v>
      </c>
      <c r="S6557" s="14" t="s">
        <v>439</v>
      </c>
      <c r="T6557" s="35">
        <v>18450</v>
      </c>
      <c r="U6557" s="14" t="s">
        <v>4</v>
      </c>
      <c r="V6557" s="14">
        <v>178</v>
      </c>
      <c r="W6557" s="16">
        <f>+IF(datos_arg[[#This Row],[Moneda]]="ARS",datos_arg[[#This Row],[Monto]],datos_arg[[#This Row],[Monto]]*datos_arg[[#This Row],[TC]])</f>
        <v>18450</v>
      </c>
      <c r="X6557" s="16">
        <f>IFERROR(IF(datos_arg[[#This Row],[Moneda]]="USD",datos_arg[[#This Row],[Monto]],datos_arg[[#This Row],[Monto]]/datos_arg[[#This Row],[TC]]),0)</f>
        <v>103.65168539325843</v>
      </c>
      <c r="Y6557" s="14"/>
    </row>
    <row r="6558" spans="1:25" x14ac:dyDescent="0.25">
      <c r="A6558" s="14">
        <f t="shared" si="102"/>
        <v>6555</v>
      </c>
      <c r="B6558" s="1">
        <v>44426</v>
      </c>
      <c r="C6558" s="18">
        <f>+YEAR(datos_arg[[#This Row],[Fecha]])</f>
        <v>2021</v>
      </c>
      <c r="D6558" s="18">
        <f>+MONTH(datos_arg[[#This Row],[Fecha]])</f>
        <v>8</v>
      </c>
      <c r="E6558" s="14" t="s">
        <v>1015</v>
      </c>
      <c r="F6558" s="14" t="s">
        <v>403</v>
      </c>
      <c r="G6558" s="14" t="s">
        <v>6645</v>
      </c>
      <c r="H6558" s="14" t="s">
        <v>532</v>
      </c>
      <c r="I6558" s="14" t="s">
        <v>7132</v>
      </c>
      <c r="J6558" s="14" t="s">
        <v>425</v>
      </c>
      <c r="K6558" s="14" t="s">
        <v>421</v>
      </c>
      <c r="L6558" s="14" t="s">
        <v>425</v>
      </c>
      <c r="M6558" s="14" t="s">
        <v>4550</v>
      </c>
      <c r="N6558" s="14" t="s">
        <v>4548</v>
      </c>
      <c r="O6558" s="14" t="s">
        <v>8123</v>
      </c>
      <c r="P6558" s="14" t="s">
        <v>8127</v>
      </c>
      <c r="Q6558" s="14">
        <v>1</v>
      </c>
      <c r="R6558" s="14" t="s">
        <v>6645</v>
      </c>
      <c r="S6558" s="14" t="s">
        <v>439</v>
      </c>
      <c r="T6558" s="35">
        <v>276.64999999999998</v>
      </c>
      <c r="U6558" s="14" t="s">
        <v>4</v>
      </c>
      <c r="V6558" s="14">
        <v>178</v>
      </c>
      <c r="W6558" s="16">
        <f>+IF(datos_arg[[#This Row],[Moneda]]="ARS",datos_arg[[#This Row],[Monto]],datos_arg[[#This Row],[Monto]]*datos_arg[[#This Row],[TC]])</f>
        <v>276.64999999999998</v>
      </c>
      <c r="X6558" s="16">
        <f>IFERROR(IF(datos_arg[[#This Row],[Moneda]]="USD",datos_arg[[#This Row],[Monto]],datos_arg[[#This Row],[Monto]]/datos_arg[[#This Row],[TC]]),0)</f>
        <v>1.5542134831460672</v>
      </c>
      <c r="Y6558" s="14"/>
    </row>
    <row r="6559" spans="1:25" x14ac:dyDescent="0.25">
      <c r="A6559" s="14">
        <f t="shared" si="102"/>
        <v>6556</v>
      </c>
      <c r="B6559" s="1">
        <v>44426</v>
      </c>
      <c r="C6559" s="18">
        <f>+YEAR(datos_arg[[#This Row],[Fecha]])</f>
        <v>2021</v>
      </c>
      <c r="D6559" s="18">
        <f>+MONTH(datos_arg[[#This Row],[Fecha]])</f>
        <v>8</v>
      </c>
      <c r="E6559" s="14" t="s">
        <v>1015</v>
      </c>
      <c r="F6559" s="14" t="s">
        <v>403</v>
      </c>
      <c r="G6559" s="14" t="s">
        <v>6645</v>
      </c>
      <c r="H6559" s="14" t="s">
        <v>532</v>
      </c>
      <c r="I6559" s="14" t="s">
        <v>7132</v>
      </c>
      <c r="J6559" s="14" t="s">
        <v>425</v>
      </c>
      <c r="K6559" s="14" t="s">
        <v>421</v>
      </c>
      <c r="L6559" s="14" t="s">
        <v>425</v>
      </c>
      <c r="M6559" s="14" t="s">
        <v>4552</v>
      </c>
      <c r="N6559" s="14" t="s">
        <v>4548</v>
      </c>
      <c r="O6559" s="14" t="s">
        <v>8124</v>
      </c>
      <c r="P6559" s="14" t="s">
        <v>8127</v>
      </c>
      <c r="Q6559" s="14">
        <v>1</v>
      </c>
      <c r="R6559" s="14" t="s">
        <v>6645</v>
      </c>
      <c r="S6559" s="14" t="s">
        <v>439</v>
      </c>
      <c r="T6559" s="35">
        <v>309.2</v>
      </c>
      <c r="U6559" s="14" t="s">
        <v>4</v>
      </c>
      <c r="V6559" s="14">
        <v>178</v>
      </c>
      <c r="W6559" s="16">
        <f>+IF(datos_arg[[#This Row],[Moneda]]="ARS",datos_arg[[#This Row],[Monto]],datos_arg[[#This Row],[Monto]]*datos_arg[[#This Row],[TC]])</f>
        <v>309.2</v>
      </c>
      <c r="X6559" s="16">
        <f>IFERROR(IF(datos_arg[[#This Row],[Moneda]]="USD",datos_arg[[#This Row],[Monto]],datos_arg[[#This Row],[Monto]]/datos_arg[[#This Row],[TC]]),0)</f>
        <v>1.7370786516853931</v>
      </c>
      <c r="Y6559" s="14"/>
    </row>
    <row r="6560" spans="1:25" x14ac:dyDescent="0.25">
      <c r="A6560" s="14">
        <f t="shared" si="102"/>
        <v>6557</v>
      </c>
      <c r="B6560" s="1">
        <v>44426</v>
      </c>
      <c r="C6560" s="18">
        <f>+YEAR(datos_arg[[#This Row],[Fecha]])</f>
        <v>2021</v>
      </c>
      <c r="D6560" s="18">
        <f>+MONTH(datos_arg[[#This Row],[Fecha]])</f>
        <v>8</v>
      </c>
      <c r="E6560" s="14" t="s">
        <v>1015</v>
      </c>
      <c r="F6560" s="14" t="s">
        <v>403</v>
      </c>
      <c r="G6560" s="14" t="s">
        <v>6645</v>
      </c>
      <c r="H6560" s="14" t="s">
        <v>532</v>
      </c>
      <c r="I6560" s="14" t="s">
        <v>7132</v>
      </c>
      <c r="J6560" s="14" t="s">
        <v>425</v>
      </c>
      <c r="K6560" s="14" t="s">
        <v>421</v>
      </c>
      <c r="L6560" s="14" t="s">
        <v>425</v>
      </c>
      <c r="M6560" s="14" t="s">
        <v>4553</v>
      </c>
      <c r="N6560" s="14" t="s">
        <v>4548</v>
      </c>
      <c r="O6560" s="14" t="s">
        <v>8125</v>
      </c>
      <c r="P6560" s="14" t="s">
        <v>8127</v>
      </c>
      <c r="Q6560" s="14">
        <v>3</v>
      </c>
      <c r="R6560" s="14" t="s">
        <v>6645</v>
      </c>
      <c r="S6560" s="14" t="s">
        <v>439</v>
      </c>
      <c r="T6560" s="35">
        <v>756.13</v>
      </c>
      <c r="U6560" s="14" t="s">
        <v>4</v>
      </c>
      <c r="V6560" s="14">
        <v>178</v>
      </c>
      <c r="W6560" s="16">
        <f>+IF(datos_arg[[#This Row],[Moneda]]="ARS",datos_arg[[#This Row],[Monto]],datos_arg[[#This Row],[Monto]]*datos_arg[[#This Row],[TC]])</f>
        <v>756.13</v>
      </c>
      <c r="X6560" s="16">
        <f>IFERROR(IF(datos_arg[[#This Row],[Moneda]]="USD",datos_arg[[#This Row],[Monto]],datos_arg[[#This Row],[Monto]]/datos_arg[[#This Row],[TC]]),0)</f>
        <v>4.2479213483146063</v>
      </c>
      <c r="Y6560" s="14"/>
    </row>
    <row r="6561" spans="1:27" x14ac:dyDescent="0.25">
      <c r="A6561" s="14">
        <f t="shared" si="102"/>
        <v>6558</v>
      </c>
      <c r="B6561" s="1">
        <v>44426</v>
      </c>
      <c r="C6561" s="18">
        <f>+YEAR(datos_arg[[#This Row],[Fecha]])</f>
        <v>2021</v>
      </c>
      <c r="D6561" s="18">
        <f>+MONTH(datos_arg[[#This Row],[Fecha]])</f>
        <v>8</v>
      </c>
      <c r="E6561" s="14" t="s">
        <v>1015</v>
      </c>
      <c r="F6561" s="14" t="s">
        <v>403</v>
      </c>
      <c r="G6561" s="14" t="s">
        <v>6645</v>
      </c>
      <c r="H6561" s="14" t="s">
        <v>532</v>
      </c>
      <c r="I6561" s="14" t="s">
        <v>7132</v>
      </c>
      <c r="J6561" s="14" t="s">
        <v>425</v>
      </c>
      <c r="K6561" s="14" t="s">
        <v>421</v>
      </c>
      <c r="L6561" s="14" t="s">
        <v>425</v>
      </c>
      <c r="M6561" s="14" t="s">
        <v>4553</v>
      </c>
      <c r="N6561" s="14" t="s">
        <v>4548</v>
      </c>
      <c r="O6561" s="14" t="s">
        <v>8128</v>
      </c>
      <c r="P6561" s="14" t="s">
        <v>8127</v>
      </c>
      <c r="Q6561" s="14">
        <v>3</v>
      </c>
      <c r="R6561" s="14" t="s">
        <v>6645</v>
      </c>
      <c r="S6561" s="14" t="s">
        <v>439</v>
      </c>
      <c r="T6561" s="35">
        <v>3938.62</v>
      </c>
      <c r="U6561" s="14" t="s">
        <v>4</v>
      </c>
      <c r="V6561" s="14">
        <v>178</v>
      </c>
      <c r="W6561" s="16">
        <f>+IF(datos_arg[[#This Row],[Moneda]]="ARS",datos_arg[[#This Row],[Monto]],datos_arg[[#This Row],[Monto]]*datos_arg[[#This Row],[TC]])</f>
        <v>3938.62</v>
      </c>
      <c r="X6561" s="16">
        <f>IFERROR(IF(datos_arg[[#This Row],[Moneda]]="USD",datos_arg[[#This Row],[Monto]],datos_arg[[#This Row],[Monto]]/datos_arg[[#This Row],[TC]]),0)</f>
        <v>22.127078651685391</v>
      </c>
      <c r="Y6561" s="14"/>
    </row>
    <row r="6562" spans="1:27" x14ac:dyDescent="0.25">
      <c r="A6562" s="14">
        <f t="shared" si="102"/>
        <v>6559</v>
      </c>
      <c r="B6562" s="1">
        <v>44426</v>
      </c>
      <c r="C6562" s="18">
        <f>+YEAR(datos_arg[[#This Row],[Fecha]])</f>
        <v>2021</v>
      </c>
      <c r="D6562" s="18">
        <f>+MONTH(datos_arg[[#This Row],[Fecha]])</f>
        <v>8</v>
      </c>
      <c r="E6562" s="14" t="s">
        <v>1015</v>
      </c>
      <c r="F6562" s="14" t="s">
        <v>403</v>
      </c>
      <c r="G6562" s="14" t="s">
        <v>6645</v>
      </c>
      <c r="H6562" s="14" t="s">
        <v>532</v>
      </c>
      <c r="I6562" s="14" t="s">
        <v>7132</v>
      </c>
      <c r="J6562" s="14" t="s">
        <v>425</v>
      </c>
      <c r="K6562" s="14" t="s">
        <v>421</v>
      </c>
      <c r="L6562" s="14" t="s">
        <v>425</v>
      </c>
      <c r="M6562" s="14" t="s">
        <v>4547</v>
      </c>
      <c r="N6562" s="14" t="s">
        <v>4548</v>
      </c>
      <c r="O6562" s="14" t="s">
        <v>8126</v>
      </c>
      <c r="P6562" s="14" t="s">
        <v>8127</v>
      </c>
      <c r="Q6562" s="14">
        <v>2</v>
      </c>
      <c r="R6562" s="14" t="s">
        <v>6645</v>
      </c>
      <c r="S6562" s="14" t="s">
        <v>439</v>
      </c>
      <c r="T6562" s="35">
        <v>481.83</v>
      </c>
      <c r="U6562" s="14" t="s">
        <v>4</v>
      </c>
      <c r="V6562" s="14">
        <v>178</v>
      </c>
      <c r="W6562" s="16">
        <f>+IF(datos_arg[[#This Row],[Moneda]]="ARS",datos_arg[[#This Row],[Monto]],datos_arg[[#This Row],[Monto]]*datos_arg[[#This Row],[TC]])</f>
        <v>481.83</v>
      </c>
      <c r="X6562" s="16">
        <f>IFERROR(IF(datos_arg[[#This Row],[Moneda]]="USD",datos_arg[[#This Row],[Monto]],datos_arg[[#This Row],[Monto]]/datos_arg[[#This Row],[TC]]),0)</f>
        <v>2.7069101123595503</v>
      </c>
      <c r="Y6562" s="14"/>
    </row>
    <row r="6563" spans="1:27" x14ac:dyDescent="0.25">
      <c r="A6563" s="14">
        <f t="shared" si="102"/>
        <v>6560</v>
      </c>
      <c r="B6563" s="1">
        <v>44426</v>
      </c>
      <c r="C6563" s="18">
        <f>+YEAR(datos_arg[[#This Row],[Fecha]])</f>
        <v>2021</v>
      </c>
      <c r="D6563" s="18">
        <f>+MONTH(datos_arg[[#This Row],[Fecha]])</f>
        <v>8</v>
      </c>
      <c r="E6563" s="14" t="s">
        <v>1015</v>
      </c>
      <c r="F6563" s="14" t="s">
        <v>403</v>
      </c>
      <c r="G6563" s="14" t="s">
        <v>6645</v>
      </c>
      <c r="H6563" s="14" t="s">
        <v>532</v>
      </c>
      <c r="I6563" s="14" t="s">
        <v>7132</v>
      </c>
      <c r="J6563" s="14" t="s">
        <v>425</v>
      </c>
      <c r="K6563" s="14" t="s">
        <v>421</v>
      </c>
      <c r="L6563" s="14" t="s">
        <v>425</v>
      </c>
      <c r="M6563" s="14" t="s">
        <v>8129</v>
      </c>
      <c r="N6563" s="14" t="s">
        <v>4548</v>
      </c>
      <c r="O6563" s="14" t="s">
        <v>8130</v>
      </c>
      <c r="P6563" s="14" t="s">
        <v>8127</v>
      </c>
      <c r="Q6563" s="14">
        <v>1</v>
      </c>
      <c r="R6563" s="14" t="s">
        <v>6645</v>
      </c>
      <c r="S6563" s="14" t="s">
        <v>439</v>
      </c>
      <c r="T6563" s="35">
        <v>1295.3599999999999</v>
      </c>
      <c r="U6563" s="14" t="s">
        <v>4</v>
      </c>
      <c r="V6563" s="14">
        <v>178</v>
      </c>
      <c r="W6563" s="16">
        <f>+IF(datos_arg[[#This Row],[Moneda]]="ARS",datos_arg[[#This Row],[Monto]],datos_arg[[#This Row],[Monto]]*datos_arg[[#This Row],[TC]])</f>
        <v>1295.3599999999999</v>
      </c>
      <c r="X6563" s="16">
        <f>IFERROR(IF(datos_arg[[#This Row],[Moneda]]="USD",datos_arg[[#This Row],[Monto]],datos_arg[[#This Row],[Monto]]/datos_arg[[#This Row],[TC]]),0)</f>
        <v>7.277303370786516</v>
      </c>
      <c r="Y6563" s="14"/>
    </row>
    <row r="6564" spans="1:27" x14ac:dyDescent="0.25">
      <c r="A6564" s="14">
        <f t="shared" si="102"/>
        <v>6561</v>
      </c>
      <c r="B6564" s="1">
        <v>44426</v>
      </c>
      <c r="C6564" s="18">
        <f>+YEAR(datos_arg[[#This Row],[Fecha]])</f>
        <v>2021</v>
      </c>
      <c r="D6564" s="18">
        <f>+MONTH(datos_arg[[#This Row],[Fecha]])</f>
        <v>8</v>
      </c>
      <c r="E6564" s="14" t="s">
        <v>449</v>
      </c>
      <c r="F6564" s="14" t="s">
        <v>505</v>
      </c>
      <c r="G6564" s="14"/>
      <c r="H6564" s="14" t="s">
        <v>7132</v>
      </c>
      <c r="I6564" s="14" t="s">
        <v>7132</v>
      </c>
      <c r="J6564" s="14" t="s">
        <v>425</v>
      </c>
      <c r="K6564" s="14"/>
      <c r="L6564" s="14" t="s">
        <v>425</v>
      </c>
      <c r="M6564" s="14" t="s">
        <v>613</v>
      </c>
      <c r="N6564" s="14" t="s">
        <v>2273</v>
      </c>
      <c r="O6564" s="14" t="s">
        <v>2592</v>
      </c>
      <c r="P6564" s="14"/>
      <c r="Q6564" s="14"/>
      <c r="R6564" s="14" t="s">
        <v>505</v>
      </c>
      <c r="S6564" s="14" t="s">
        <v>613</v>
      </c>
      <c r="T6564" s="35">
        <v>36.020000000000003</v>
      </c>
      <c r="U6564" s="14" t="s">
        <v>4</v>
      </c>
      <c r="V6564" s="14">
        <v>178</v>
      </c>
      <c r="W6564" s="16">
        <f>+IF(datos_arg[[#This Row],[Moneda]]="ARS",datos_arg[[#This Row],[Monto]],datos_arg[[#This Row],[Monto]]*datos_arg[[#This Row],[TC]])</f>
        <v>36.020000000000003</v>
      </c>
      <c r="X6564" s="16">
        <f>IFERROR(IF(datos_arg[[#This Row],[Moneda]]="USD",datos_arg[[#This Row],[Monto]],datos_arg[[#This Row],[Monto]]/datos_arg[[#This Row],[TC]]),0)</f>
        <v>0.20235955056179777</v>
      </c>
      <c r="Y6564" s="14"/>
    </row>
    <row r="6565" spans="1:27" x14ac:dyDescent="0.25">
      <c r="A6565" s="14">
        <f t="shared" si="102"/>
        <v>6562</v>
      </c>
      <c r="B6565" s="1">
        <v>44426</v>
      </c>
      <c r="C6565" s="18">
        <f>+YEAR(datos_arg[[#This Row],[Fecha]])</f>
        <v>2021</v>
      </c>
      <c r="D6565" s="18">
        <f>+MONTH(datos_arg[[#This Row],[Fecha]])</f>
        <v>8</v>
      </c>
      <c r="E6565" s="14" t="s">
        <v>1015</v>
      </c>
      <c r="F6565" s="14" t="s">
        <v>403</v>
      </c>
      <c r="G6565" s="14" t="s">
        <v>5383</v>
      </c>
      <c r="H6565" s="14" t="s">
        <v>6646</v>
      </c>
      <c r="I6565" s="14" t="s">
        <v>7132</v>
      </c>
      <c r="J6565" s="14" t="s">
        <v>425</v>
      </c>
      <c r="K6565" s="14"/>
      <c r="L6565" s="14" t="s">
        <v>425</v>
      </c>
      <c r="M6565" s="14" t="s">
        <v>540</v>
      </c>
      <c r="N6565" s="14" t="s">
        <v>623</v>
      </c>
      <c r="O6565" s="14" t="s">
        <v>8131</v>
      </c>
      <c r="P6565" s="14" t="s">
        <v>8132</v>
      </c>
      <c r="Q6565" s="14">
        <v>15</v>
      </c>
      <c r="R6565" s="14" t="s">
        <v>5383</v>
      </c>
      <c r="S6565" s="14" t="s">
        <v>439</v>
      </c>
      <c r="T6565" s="35">
        <v>2700</v>
      </c>
      <c r="U6565" s="14" t="s">
        <v>4</v>
      </c>
      <c r="V6565" s="14">
        <v>178</v>
      </c>
      <c r="W6565" s="16">
        <f>+IF(datos_arg[[#This Row],[Moneda]]="ARS",datos_arg[[#This Row],[Monto]],datos_arg[[#This Row],[Monto]]*datos_arg[[#This Row],[TC]])</f>
        <v>2700</v>
      </c>
      <c r="X6565" s="16">
        <f>IFERROR(IF(datos_arg[[#This Row],[Moneda]]="USD",datos_arg[[#This Row],[Monto]],datos_arg[[#This Row],[Monto]]/datos_arg[[#This Row],[TC]]),0)</f>
        <v>15.168539325842696</v>
      </c>
      <c r="Y6565" s="14"/>
    </row>
    <row r="6566" spans="1:27" x14ac:dyDescent="0.25">
      <c r="A6566" s="14">
        <f t="shared" si="102"/>
        <v>6563</v>
      </c>
      <c r="B6566" s="1">
        <v>44426</v>
      </c>
      <c r="C6566" s="18">
        <f>+YEAR(datos_arg[[#This Row],[Fecha]])</f>
        <v>2021</v>
      </c>
      <c r="D6566" s="18">
        <f>+MONTH(datos_arg[[#This Row],[Fecha]])</f>
        <v>8</v>
      </c>
      <c r="E6566" s="14" t="s">
        <v>617</v>
      </c>
      <c r="F6566" s="14" t="s">
        <v>5384</v>
      </c>
      <c r="G6566" s="14"/>
      <c r="H6566" s="14" t="s">
        <v>6649</v>
      </c>
      <c r="I6566" s="14" t="s">
        <v>7132</v>
      </c>
      <c r="J6566" s="14" t="s">
        <v>425</v>
      </c>
      <c r="K6566" s="14" t="s">
        <v>420</v>
      </c>
      <c r="L6566" s="14" t="s">
        <v>426</v>
      </c>
      <c r="M6566" s="14" t="s">
        <v>1659</v>
      </c>
      <c r="N6566" s="14" t="s">
        <v>8134</v>
      </c>
      <c r="O6566" s="14" t="s">
        <v>8135</v>
      </c>
      <c r="P6566" s="14" t="s">
        <v>8136</v>
      </c>
      <c r="Q6566" s="14">
        <v>0</v>
      </c>
      <c r="R6566" s="14" t="s">
        <v>5384</v>
      </c>
      <c r="S6566" s="14" t="s">
        <v>439</v>
      </c>
      <c r="T6566" s="35">
        <v>18000</v>
      </c>
      <c r="U6566" s="14" t="s">
        <v>4</v>
      </c>
      <c r="V6566" s="14">
        <v>178</v>
      </c>
      <c r="W6566" s="16">
        <f>+IF(datos_arg[[#This Row],[Moneda]]="ARS",datos_arg[[#This Row],[Monto]],datos_arg[[#This Row],[Monto]]*datos_arg[[#This Row],[TC]])</f>
        <v>18000</v>
      </c>
      <c r="X6566" s="16">
        <f>IFERROR(IF(datos_arg[[#This Row],[Moneda]]="USD",datos_arg[[#This Row],[Monto]],datos_arg[[#This Row],[Monto]]/datos_arg[[#This Row],[TC]]),0)</f>
        <v>101.12359550561797</v>
      </c>
      <c r="Y6566" s="14"/>
    </row>
    <row r="6567" spans="1:27" x14ac:dyDescent="0.25">
      <c r="A6567" s="14">
        <f t="shared" si="102"/>
        <v>6564</v>
      </c>
      <c r="B6567" s="1">
        <v>44426</v>
      </c>
      <c r="C6567" s="18">
        <f>+YEAR(datos_arg[[#This Row],[Fecha]])</f>
        <v>2021</v>
      </c>
      <c r="D6567" s="18">
        <f>+MONTH(datos_arg[[#This Row],[Fecha]])</f>
        <v>8</v>
      </c>
      <c r="E6567" s="14" t="s">
        <v>1015</v>
      </c>
      <c r="F6567" s="14" t="s">
        <v>403</v>
      </c>
      <c r="G6567" s="14" t="s">
        <v>5383</v>
      </c>
      <c r="H6567" s="14" t="s">
        <v>8103</v>
      </c>
      <c r="I6567" s="14" t="s">
        <v>8105</v>
      </c>
      <c r="J6567" s="14" t="s">
        <v>425</v>
      </c>
      <c r="K6567" s="14" t="s">
        <v>420</v>
      </c>
      <c r="L6567" s="14" t="s">
        <v>425</v>
      </c>
      <c r="M6567" s="14" t="s">
        <v>1691</v>
      </c>
      <c r="N6567" s="14" t="s">
        <v>7412</v>
      </c>
      <c r="O6567" s="14" t="s">
        <v>8137</v>
      </c>
      <c r="P6567" s="14" t="s">
        <v>6441</v>
      </c>
      <c r="Q6567" s="14">
        <v>2</v>
      </c>
      <c r="R6567" s="14" t="s">
        <v>5383</v>
      </c>
      <c r="S6567" s="14" t="s">
        <v>439</v>
      </c>
      <c r="T6567" s="35">
        <v>700</v>
      </c>
      <c r="U6567" s="14" t="s">
        <v>4</v>
      </c>
      <c r="V6567" s="14">
        <v>178</v>
      </c>
      <c r="W6567" s="16">
        <f>+IF(datos_arg[[#This Row],[Moneda]]="ARS",datos_arg[[#This Row],[Monto]],datos_arg[[#This Row],[Monto]]*datos_arg[[#This Row],[TC]])</f>
        <v>700</v>
      </c>
      <c r="X6567" s="16">
        <f>IFERROR(IF(datos_arg[[#This Row],[Moneda]]="USD",datos_arg[[#This Row],[Monto]],datos_arg[[#This Row],[Monto]]/datos_arg[[#This Row],[TC]]),0)</f>
        <v>3.9325842696629212</v>
      </c>
      <c r="Y6567" s="14"/>
    </row>
    <row r="6568" spans="1:27" x14ac:dyDescent="0.25">
      <c r="A6568" s="14">
        <f t="shared" si="102"/>
        <v>6565</v>
      </c>
      <c r="B6568" s="1">
        <v>44426</v>
      </c>
      <c r="C6568" s="18">
        <f>+YEAR(datos_arg[[#This Row],[Fecha]])</f>
        <v>2021</v>
      </c>
      <c r="D6568" s="18">
        <f>+MONTH(datos_arg[[#This Row],[Fecha]])</f>
        <v>8</v>
      </c>
      <c r="E6568" s="14" t="s">
        <v>1015</v>
      </c>
      <c r="F6568" s="14" t="s">
        <v>403</v>
      </c>
      <c r="G6568" s="14" t="s">
        <v>5383</v>
      </c>
      <c r="H6568" s="14" t="s">
        <v>8103</v>
      </c>
      <c r="I6568" s="14" t="s">
        <v>8105</v>
      </c>
      <c r="J6568" s="14" t="s">
        <v>425</v>
      </c>
      <c r="K6568" s="14" t="s">
        <v>420</v>
      </c>
      <c r="L6568" s="14" t="s">
        <v>425</v>
      </c>
      <c r="M6568" s="14" t="s">
        <v>1691</v>
      </c>
      <c r="N6568" s="14" t="s">
        <v>7412</v>
      </c>
      <c r="O6568" s="14" t="s">
        <v>8138</v>
      </c>
      <c r="P6568" s="14" t="s">
        <v>6441</v>
      </c>
      <c r="Q6568" s="14">
        <v>2</v>
      </c>
      <c r="R6568" s="14" t="s">
        <v>5383</v>
      </c>
      <c r="S6568" s="14" t="s">
        <v>439</v>
      </c>
      <c r="T6568" s="35">
        <v>110</v>
      </c>
      <c r="U6568" s="14" t="s">
        <v>4</v>
      </c>
      <c r="V6568" s="14">
        <v>178</v>
      </c>
      <c r="W6568" s="16">
        <f>+IF(datos_arg[[#This Row],[Moneda]]="ARS",datos_arg[[#This Row],[Monto]],datos_arg[[#This Row],[Monto]]*datos_arg[[#This Row],[TC]])</f>
        <v>110</v>
      </c>
      <c r="X6568" s="16">
        <f>IFERROR(IF(datos_arg[[#This Row],[Moneda]]="USD",datos_arg[[#This Row],[Monto]],datos_arg[[#This Row],[Monto]]/datos_arg[[#This Row],[TC]]),0)</f>
        <v>0.6179775280898876</v>
      </c>
      <c r="Y6568" s="14"/>
    </row>
    <row r="6569" spans="1:27" x14ac:dyDescent="0.25">
      <c r="A6569" s="14">
        <f t="shared" si="102"/>
        <v>6566</v>
      </c>
      <c r="B6569" s="1">
        <v>44426</v>
      </c>
      <c r="C6569" s="18">
        <f>+YEAR(datos_arg[[#This Row],[Fecha]])</f>
        <v>2021</v>
      </c>
      <c r="D6569" s="18">
        <f>+MONTH(datos_arg[[#This Row],[Fecha]])</f>
        <v>8</v>
      </c>
      <c r="E6569" s="14" t="s">
        <v>1015</v>
      </c>
      <c r="F6569" s="14" t="s">
        <v>403</v>
      </c>
      <c r="G6569" s="14" t="s">
        <v>5383</v>
      </c>
      <c r="H6569" s="14" t="s">
        <v>8103</v>
      </c>
      <c r="I6569" s="14" t="s">
        <v>8105</v>
      </c>
      <c r="J6569" s="14" t="s">
        <v>425</v>
      </c>
      <c r="K6569" s="14" t="s">
        <v>420</v>
      </c>
      <c r="L6569" s="14" t="s">
        <v>425</v>
      </c>
      <c r="M6569" s="14" t="s">
        <v>1691</v>
      </c>
      <c r="N6569" s="14" t="s">
        <v>7412</v>
      </c>
      <c r="O6569" s="14" t="s">
        <v>8139</v>
      </c>
      <c r="P6569" s="14" t="s">
        <v>6441</v>
      </c>
      <c r="Q6569" s="14">
        <v>15</v>
      </c>
      <c r="R6569" s="14" t="s">
        <v>5383</v>
      </c>
      <c r="S6569" s="14" t="s">
        <v>439</v>
      </c>
      <c r="T6569" s="35">
        <v>930</v>
      </c>
      <c r="U6569" s="14" t="s">
        <v>4</v>
      </c>
      <c r="V6569" s="14">
        <v>178</v>
      </c>
      <c r="W6569" s="16">
        <f>+IF(datos_arg[[#This Row],[Moneda]]="ARS",datos_arg[[#This Row],[Monto]],datos_arg[[#This Row],[Monto]]*datos_arg[[#This Row],[TC]])</f>
        <v>930</v>
      </c>
      <c r="X6569" s="16">
        <f>IFERROR(IF(datos_arg[[#This Row],[Moneda]]="USD",datos_arg[[#This Row],[Monto]],datos_arg[[#This Row],[Monto]]/datos_arg[[#This Row],[TC]]),0)</f>
        <v>5.2247191011235952</v>
      </c>
      <c r="Y6569" s="14"/>
    </row>
    <row r="6570" spans="1:27" x14ac:dyDescent="0.25">
      <c r="A6570" s="14">
        <f t="shared" si="102"/>
        <v>6567</v>
      </c>
      <c r="B6570" s="1">
        <v>44426</v>
      </c>
      <c r="C6570" s="18">
        <f>+YEAR(datos_arg[[#This Row],[Fecha]])</f>
        <v>2021</v>
      </c>
      <c r="D6570" s="18">
        <f>+MONTH(datos_arg[[#This Row],[Fecha]])</f>
        <v>8</v>
      </c>
      <c r="E6570" s="14" t="s">
        <v>1015</v>
      </c>
      <c r="F6570" s="14" t="s">
        <v>403</v>
      </c>
      <c r="G6570" s="14" t="s">
        <v>5383</v>
      </c>
      <c r="H6570" s="14" t="s">
        <v>8103</v>
      </c>
      <c r="I6570" s="14" t="s">
        <v>8105</v>
      </c>
      <c r="J6570" s="14" t="s">
        <v>425</v>
      </c>
      <c r="K6570" s="14" t="s">
        <v>420</v>
      </c>
      <c r="L6570" s="14" t="s">
        <v>425</v>
      </c>
      <c r="M6570" s="14" t="s">
        <v>1691</v>
      </c>
      <c r="N6570" s="14" t="s">
        <v>7412</v>
      </c>
      <c r="O6570" s="14" t="s">
        <v>8140</v>
      </c>
      <c r="P6570" s="14" t="s">
        <v>6441</v>
      </c>
      <c r="Q6570" s="14">
        <v>2</v>
      </c>
      <c r="R6570" s="14" t="s">
        <v>5383</v>
      </c>
      <c r="S6570" s="14" t="s">
        <v>439</v>
      </c>
      <c r="T6570" s="35">
        <v>170</v>
      </c>
      <c r="U6570" s="14" t="s">
        <v>4</v>
      </c>
      <c r="V6570" s="14">
        <v>178</v>
      </c>
      <c r="W6570" s="16">
        <f>+IF(datos_arg[[#This Row],[Moneda]]="ARS",datos_arg[[#This Row],[Monto]],datos_arg[[#This Row],[Monto]]*datos_arg[[#This Row],[TC]])</f>
        <v>170</v>
      </c>
      <c r="X6570" s="16">
        <f>IFERROR(IF(datos_arg[[#This Row],[Moneda]]="USD",datos_arg[[#This Row],[Monto]],datos_arg[[#This Row],[Monto]]/datos_arg[[#This Row],[TC]]),0)</f>
        <v>0.9550561797752809</v>
      </c>
      <c r="Y6570" s="14"/>
      <c r="AA6570" s="38"/>
    </row>
    <row r="6571" spans="1:27" x14ac:dyDescent="0.25">
      <c r="A6571" s="14">
        <f t="shared" si="102"/>
        <v>6568</v>
      </c>
      <c r="B6571" s="1">
        <v>44426</v>
      </c>
      <c r="C6571" s="18">
        <f>+YEAR(datos_arg[[#This Row],[Fecha]])</f>
        <v>2021</v>
      </c>
      <c r="D6571" s="18">
        <f>+MONTH(datos_arg[[#This Row],[Fecha]])</f>
        <v>8</v>
      </c>
      <c r="E6571" s="14" t="s">
        <v>408</v>
      </c>
      <c r="F6571" s="14" t="s">
        <v>69</v>
      </c>
      <c r="G6571" s="14"/>
      <c r="H6571" s="14" t="s">
        <v>7132</v>
      </c>
      <c r="I6571" s="14" t="s">
        <v>7132</v>
      </c>
      <c r="J6571" s="14" t="s">
        <v>425</v>
      </c>
      <c r="K6571" s="14"/>
      <c r="L6571" s="14" t="s">
        <v>425</v>
      </c>
      <c r="M6571" s="14" t="s">
        <v>4832</v>
      </c>
      <c r="N6571" s="14" t="s">
        <v>4832</v>
      </c>
      <c r="O6571" s="14"/>
      <c r="P6571" s="14"/>
      <c r="Q6571" s="14"/>
      <c r="R6571" s="14" t="s">
        <v>439</v>
      </c>
      <c r="S6571" s="14" t="s">
        <v>440</v>
      </c>
      <c r="T6571" s="35">
        <v>2000</v>
      </c>
      <c r="U6571" s="14" t="s">
        <v>2</v>
      </c>
      <c r="V6571" s="14">
        <v>178</v>
      </c>
      <c r="W6571" s="16">
        <f>+IF(datos_arg[[#This Row],[Moneda]]="ARS",datos_arg[[#This Row],[Monto]],datos_arg[[#This Row],[Monto]]*datos_arg[[#This Row],[TC]])</f>
        <v>356000</v>
      </c>
      <c r="X6571" s="16">
        <f>IFERROR(IF(datos_arg[[#This Row],[Moneda]]="USD",datos_arg[[#This Row],[Monto]],datos_arg[[#This Row],[Monto]]/datos_arg[[#This Row],[TC]]),0)</f>
        <v>2000</v>
      </c>
      <c r="Y6571" s="14"/>
      <c r="AA6571" s="38"/>
    </row>
    <row r="6572" spans="1:27" x14ac:dyDescent="0.25">
      <c r="A6572" s="14">
        <f t="shared" si="102"/>
        <v>6569</v>
      </c>
      <c r="B6572" s="1">
        <v>44426</v>
      </c>
      <c r="C6572" s="18">
        <f>+YEAR(datos_arg[[#This Row],[Fecha]])</f>
        <v>2021</v>
      </c>
      <c r="D6572" s="18">
        <f>+MONTH(datos_arg[[#This Row],[Fecha]])</f>
        <v>8</v>
      </c>
      <c r="E6572" s="14" t="s">
        <v>1016</v>
      </c>
      <c r="F6572" s="14" t="s">
        <v>405</v>
      </c>
      <c r="G6572" s="14"/>
      <c r="H6572" s="14" t="s">
        <v>6646</v>
      </c>
      <c r="I6572" s="14" t="s">
        <v>7132</v>
      </c>
      <c r="J6572" s="14" t="s">
        <v>425</v>
      </c>
      <c r="K6572" s="14"/>
      <c r="L6572" s="14" t="s">
        <v>425</v>
      </c>
      <c r="M6572" s="14" t="s">
        <v>959</v>
      </c>
      <c r="N6572" s="14" t="s">
        <v>304</v>
      </c>
      <c r="O6572" s="14" t="s">
        <v>2624</v>
      </c>
      <c r="P6572" s="14"/>
      <c r="Q6572" s="14"/>
      <c r="R6572" s="14" t="s">
        <v>405</v>
      </c>
      <c r="S6572" s="14" t="s">
        <v>440</v>
      </c>
      <c r="T6572" s="35">
        <v>1500</v>
      </c>
      <c r="U6572" s="14" t="s">
        <v>2</v>
      </c>
      <c r="V6572" s="14">
        <v>178</v>
      </c>
      <c r="W6572" s="16">
        <f>+IF(datos_arg[[#This Row],[Moneda]]="ARS",datos_arg[[#This Row],[Monto]],datos_arg[[#This Row],[Monto]]*datos_arg[[#This Row],[TC]])</f>
        <v>267000</v>
      </c>
      <c r="X6572" s="16">
        <f>IFERROR(IF(datos_arg[[#This Row],[Moneda]]="USD",datos_arg[[#This Row],[Monto]],datos_arg[[#This Row],[Monto]]/datos_arg[[#This Row],[TC]]),0)</f>
        <v>1500</v>
      </c>
      <c r="Y6572" s="14"/>
      <c r="AA6572" s="38"/>
    </row>
    <row r="6573" spans="1:27" x14ac:dyDescent="0.25">
      <c r="A6573" s="14">
        <f t="shared" si="102"/>
        <v>6570</v>
      </c>
      <c r="B6573" s="1">
        <v>44427</v>
      </c>
      <c r="C6573" s="18">
        <f>+YEAR(datos_arg[[#This Row],[Fecha]])</f>
        <v>2021</v>
      </c>
      <c r="D6573" s="18">
        <f>+MONTH(datos_arg[[#This Row],[Fecha]])</f>
        <v>8</v>
      </c>
      <c r="E6573" s="14" t="s">
        <v>617</v>
      </c>
      <c r="F6573" s="14" t="s">
        <v>6651</v>
      </c>
      <c r="G6573" s="14"/>
      <c r="H6573" s="14" t="s">
        <v>532</v>
      </c>
      <c r="I6573" s="14" t="s">
        <v>7132</v>
      </c>
      <c r="J6573" s="14" t="s">
        <v>425</v>
      </c>
      <c r="K6573" s="14" t="s">
        <v>421</v>
      </c>
      <c r="L6573" s="14" t="s">
        <v>425</v>
      </c>
      <c r="M6573" s="14" t="s">
        <v>769</v>
      </c>
      <c r="N6573" s="14" t="s">
        <v>100</v>
      </c>
      <c r="O6573" s="14" t="s">
        <v>8142</v>
      </c>
      <c r="P6573" s="14" t="s">
        <v>8143</v>
      </c>
      <c r="Q6573" s="14">
        <v>1</v>
      </c>
      <c r="R6573" s="14" t="s">
        <v>6651</v>
      </c>
      <c r="S6573" s="14" t="s">
        <v>439</v>
      </c>
      <c r="T6573" s="35">
        <v>13790</v>
      </c>
      <c r="U6573" s="14" t="s">
        <v>4</v>
      </c>
      <c r="V6573" s="14">
        <v>178</v>
      </c>
      <c r="W6573" s="16">
        <f>+IF(datos_arg[[#This Row],[Moneda]]="ARS",datos_arg[[#This Row],[Monto]],datos_arg[[#This Row],[Monto]]*datos_arg[[#This Row],[TC]])</f>
        <v>13790</v>
      </c>
      <c r="X6573" s="16">
        <f>IFERROR(IF(datos_arg[[#This Row],[Moneda]]="USD",datos_arg[[#This Row],[Monto]],datos_arg[[#This Row],[Monto]]/datos_arg[[#This Row],[TC]]),0)</f>
        <v>77.471910112359552</v>
      </c>
      <c r="Y6573" s="14"/>
      <c r="AA6573" s="57"/>
    </row>
    <row r="6574" spans="1:27" x14ac:dyDescent="0.25">
      <c r="A6574" s="14">
        <f t="shared" si="102"/>
        <v>6571</v>
      </c>
      <c r="B6574" s="1">
        <v>44428</v>
      </c>
      <c r="C6574" s="18">
        <f>+YEAR(datos_arg[[#This Row],[Fecha]])</f>
        <v>2021</v>
      </c>
      <c r="D6574" s="18">
        <f>+MONTH(datos_arg[[#This Row],[Fecha]])</f>
        <v>8</v>
      </c>
      <c r="E6574" s="14" t="s">
        <v>617</v>
      </c>
      <c r="F6574" s="14" t="s">
        <v>5384</v>
      </c>
      <c r="G6574" s="14"/>
      <c r="H6574" s="14" t="s">
        <v>6649</v>
      </c>
      <c r="I6574" s="14" t="s">
        <v>8045</v>
      </c>
      <c r="J6574" s="14" t="s">
        <v>761</v>
      </c>
      <c r="K6574" s="14" t="s">
        <v>420</v>
      </c>
      <c r="L6574" s="14" t="s">
        <v>422</v>
      </c>
      <c r="M6574" s="14" t="s">
        <v>7748</v>
      </c>
      <c r="N6574" s="14" t="s">
        <v>100</v>
      </c>
      <c r="O6574" s="14" t="s">
        <v>8145</v>
      </c>
      <c r="P6574" s="14" t="s">
        <v>8147</v>
      </c>
      <c r="Q6574" s="14">
        <v>4</v>
      </c>
      <c r="R6574" s="14" t="s">
        <v>5384</v>
      </c>
      <c r="S6574" s="14" t="s">
        <v>439</v>
      </c>
      <c r="T6574" s="35">
        <v>1465.1200000000001</v>
      </c>
      <c r="U6574" s="14" t="s">
        <v>4</v>
      </c>
      <c r="V6574" s="14">
        <v>178</v>
      </c>
      <c r="W6574" s="16">
        <f>+IF(datos_arg[[#This Row],[Moneda]]="ARS",datos_arg[[#This Row],[Monto]],datos_arg[[#This Row],[Monto]]*datos_arg[[#This Row],[TC]])</f>
        <v>1465.1200000000001</v>
      </c>
      <c r="X6574" s="16">
        <f>IFERROR(IF(datos_arg[[#This Row],[Moneda]]="USD",datos_arg[[#This Row],[Monto]],datos_arg[[#This Row],[Monto]]/datos_arg[[#This Row],[TC]]),0)</f>
        <v>8.2310112359550569</v>
      </c>
      <c r="Y6574" s="14"/>
      <c r="AA6574" s="38"/>
    </row>
    <row r="6575" spans="1:27" x14ac:dyDescent="0.25">
      <c r="A6575" s="14">
        <f t="shared" si="102"/>
        <v>6572</v>
      </c>
      <c r="B6575" s="1">
        <v>44428</v>
      </c>
      <c r="C6575" s="18">
        <f>+YEAR(datos_arg[[#This Row],[Fecha]])</f>
        <v>2021</v>
      </c>
      <c r="D6575" s="18">
        <f>+MONTH(datos_arg[[#This Row],[Fecha]])</f>
        <v>8</v>
      </c>
      <c r="E6575" s="14" t="s">
        <v>617</v>
      </c>
      <c r="F6575" s="14" t="s">
        <v>5384</v>
      </c>
      <c r="G6575" s="14"/>
      <c r="H6575" s="14" t="s">
        <v>6649</v>
      </c>
      <c r="I6575" s="14" t="s">
        <v>8045</v>
      </c>
      <c r="J6575" s="14" t="s">
        <v>761</v>
      </c>
      <c r="K6575" s="14" t="s">
        <v>420</v>
      </c>
      <c r="L6575" s="14" t="s">
        <v>422</v>
      </c>
      <c r="M6575" s="14" t="s">
        <v>8144</v>
      </c>
      <c r="N6575" s="14" t="s">
        <v>100</v>
      </c>
      <c r="O6575" s="14" t="s">
        <v>8146</v>
      </c>
      <c r="P6575" s="14" t="s">
        <v>8147</v>
      </c>
      <c r="Q6575" s="14">
        <v>1</v>
      </c>
      <c r="R6575" s="14" t="s">
        <v>5384</v>
      </c>
      <c r="S6575" s="14" t="s">
        <v>439</v>
      </c>
      <c r="T6575" s="35">
        <v>3755.88</v>
      </c>
      <c r="U6575" s="14" t="s">
        <v>4</v>
      </c>
      <c r="V6575" s="14">
        <v>178</v>
      </c>
      <c r="W6575" s="16">
        <f>+IF(datos_arg[[#This Row],[Moneda]]="ARS",datos_arg[[#This Row],[Monto]],datos_arg[[#This Row],[Monto]]*datos_arg[[#This Row],[TC]])</f>
        <v>3755.88</v>
      </c>
      <c r="X6575" s="16">
        <f>IFERROR(IF(datos_arg[[#This Row],[Moneda]]="USD",datos_arg[[#This Row],[Monto]],datos_arg[[#This Row],[Monto]]/datos_arg[[#This Row],[TC]]),0)</f>
        <v>21.100449438202247</v>
      </c>
      <c r="Y6575" s="14"/>
      <c r="AA6575" s="38"/>
    </row>
    <row r="6576" spans="1:27" x14ac:dyDescent="0.25">
      <c r="A6576" s="14">
        <f t="shared" si="102"/>
        <v>6573</v>
      </c>
      <c r="B6576" s="1">
        <v>44428</v>
      </c>
      <c r="C6576" s="18">
        <f>+YEAR(datos_arg[[#This Row],[Fecha]])</f>
        <v>2021</v>
      </c>
      <c r="D6576" s="18">
        <f>+MONTH(datos_arg[[#This Row],[Fecha]])</f>
        <v>8</v>
      </c>
      <c r="E6576" s="14" t="s">
        <v>5358</v>
      </c>
      <c r="F6576" s="14" t="s">
        <v>85</v>
      </c>
      <c r="G6576" s="14"/>
      <c r="H6576" s="14" t="s">
        <v>6646</v>
      </c>
      <c r="I6576" s="14" t="s">
        <v>7132</v>
      </c>
      <c r="J6576" s="14" t="s">
        <v>425</v>
      </c>
      <c r="K6576" s="14"/>
      <c r="L6576" s="14" t="s">
        <v>425</v>
      </c>
      <c r="M6576" s="14" t="s">
        <v>679</v>
      </c>
      <c r="N6576" s="14" t="s">
        <v>100</v>
      </c>
      <c r="O6576" s="14" t="s">
        <v>8151</v>
      </c>
      <c r="P6576" s="14" t="s">
        <v>8170</v>
      </c>
      <c r="Q6576" s="14">
        <v>1</v>
      </c>
      <c r="R6576" s="14" t="s">
        <v>85</v>
      </c>
      <c r="S6576" s="14" t="s">
        <v>439</v>
      </c>
      <c r="T6576" s="35">
        <v>9660.41</v>
      </c>
      <c r="U6576" s="14" t="s">
        <v>4</v>
      </c>
      <c r="V6576" s="14">
        <v>178</v>
      </c>
      <c r="W6576" s="16">
        <f>+IF(datos_arg[[#This Row],[Moneda]]="ARS",datos_arg[[#This Row],[Monto]],datos_arg[[#This Row],[Monto]]*datos_arg[[#This Row],[TC]])</f>
        <v>9660.41</v>
      </c>
      <c r="X6576" s="16">
        <f>IFERROR(IF(datos_arg[[#This Row],[Moneda]]="USD",datos_arg[[#This Row],[Monto]],datos_arg[[#This Row],[Monto]]/datos_arg[[#This Row],[TC]]),0)</f>
        <v>54.271966292134827</v>
      </c>
      <c r="Y6576" s="14"/>
      <c r="AA6576" s="38"/>
    </row>
    <row r="6577" spans="1:27" x14ac:dyDescent="0.25">
      <c r="A6577" s="14">
        <f t="shared" si="102"/>
        <v>6574</v>
      </c>
      <c r="B6577" s="1">
        <v>44428</v>
      </c>
      <c r="C6577" s="18">
        <f>+YEAR(datos_arg[[#This Row],[Fecha]])</f>
        <v>2021</v>
      </c>
      <c r="D6577" s="18">
        <f>+MONTH(datos_arg[[#This Row],[Fecha]])</f>
        <v>8</v>
      </c>
      <c r="E6577" s="14" t="s">
        <v>5358</v>
      </c>
      <c r="F6577" s="14" t="s">
        <v>85</v>
      </c>
      <c r="G6577" s="14"/>
      <c r="H6577" s="14" t="s">
        <v>6646</v>
      </c>
      <c r="I6577" s="14" t="s">
        <v>7132</v>
      </c>
      <c r="J6577" s="14" t="s">
        <v>425</v>
      </c>
      <c r="K6577" s="14"/>
      <c r="L6577" s="14" t="s">
        <v>425</v>
      </c>
      <c r="M6577" s="14" t="s">
        <v>688</v>
      </c>
      <c r="N6577" s="14" t="s">
        <v>100</v>
      </c>
      <c r="O6577" s="14" t="s">
        <v>8152</v>
      </c>
      <c r="P6577" s="14" t="s">
        <v>8170</v>
      </c>
      <c r="Q6577" s="14">
        <v>1</v>
      </c>
      <c r="R6577" s="14" t="s">
        <v>85</v>
      </c>
      <c r="S6577" s="14" t="s">
        <v>439</v>
      </c>
      <c r="T6577" s="35">
        <v>2533.98</v>
      </c>
      <c r="U6577" s="14" t="s">
        <v>4</v>
      </c>
      <c r="V6577" s="14">
        <v>178</v>
      </c>
      <c r="W6577" s="16">
        <f>+IF(datos_arg[[#This Row],[Moneda]]="ARS",datos_arg[[#This Row],[Monto]],datos_arg[[#This Row],[Monto]]*datos_arg[[#This Row],[TC]])</f>
        <v>2533.98</v>
      </c>
      <c r="X6577" s="16">
        <f>IFERROR(IF(datos_arg[[#This Row],[Moneda]]="USD",datos_arg[[#This Row],[Monto]],datos_arg[[#This Row],[Monto]]/datos_arg[[#This Row],[TC]]),0)</f>
        <v>14.235842696629213</v>
      </c>
      <c r="Y6577" s="14"/>
      <c r="AA6577" s="38"/>
    </row>
    <row r="6578" spans="1:27" x14ac:dyDescent="0.25">
      <c r="A6578" s="14">
        <f t="shared" si="102"/>
        <v>6575</v>
      </c>
      <c r="B6578" s="1">
        <v>44428</v>
      </c>
      <c r="C6578" s="18">
        <f>+YEAR(datos_arg[[#This Row],[Fecha]])</f>
        <v>2021</v>
      </c>
      <c r="D6578" s="18">
        <f>+MONTH(datos_arg[[#This Row],[Fecha]])</f>
        <v>8</v>
      </c>
      <c r="E6578" s="14" t="s">
        <v>1015</v>
      </c>
      <c r="F6578" s="14" t="s">
        <v>403</v>
      </c>
      <c r="G6578" s="14" t="s">
        <v>5383</v>
      </c>
      <c r="H6578" s="14" t="s">
        <v>6646</v>
      </c>
      <c r="I6578" s="14" t="s">
        <v>7132</v>
      </c>
      <c r="J6578" s="14" t="s">
        <v>425</v>
      </c>
      <c r="K6578" s="14"/>
      <c r="L6578" s="14" t="s">
        <v>425</v>
      </c>
      <c r="M6578" s="14" t="s">
        <v>1419</v>
      </c>
      <c r="N6578" s="14" t="s">
        <v>100</v>
      </c>
      <c r="O6578" s="14" t="s">
        <v>8153</v>
      </c>
      <c r="P6578" s="14" t="s">
        <v>8170</v>
      </c>
      <c r="Q6578" s="14">
        <v>1</v>
      </c>
      <c r="R6578" s="14" t="s">
        <v>5383</v>
      </c>
      <c r="S6578" s="14" t="s">
        <v>439</v>
      </c>
      <c r="T6578" s="35">
        <v>1153.9000000000001</v>
      </c>
      <c r="U6578" s="14" t="s">
        <v>4</v>
      </c>
      <c r="V6578" s="14">
        <v>178</v>
      </c>
      <c r="W6578" s="16">
        <f>+IF(datos_arg[[#This Row],[Moneda]]="ARS",datos_arg[[#This Row],[Monto]],datos_arg[[#This Row],[Monto]]*datos_arg[[#This Row],[TC]])</f>
        <v>1153.9000000000001</v>
      </c>
      <c r="X6578" s="16">
        <f>IFERROR(IF(datos_arg[[#This Row],[Moneda]]="USD",datos_arg[[#This Row],[Monto]],datos_arg[[#This Row],[Monto]]/datos_arg[[#This Row],[TC]]),0)</f>
        <v>6.4825842696629215</v>
      </c>
      <c r="Y6578" s="14"/>
      <c r="AA6578" s="38"/>
    </row>
    <row r="6579" spans="1:27" x14ac:dyDescent="0.25">
      <c r="A6579" s="14">
        <f t="shared" si="102"/>
        <v>6576</v>
      </c>
      <c r="B6579" s="1">
        <v>44428</v>
      </c>
      <c r="C6579" s="18">
        <f>+YEAR(datos_arg[[#This Row],[Fecha]])</f>
        <v>2021</v>
      </c>
      <c r="D6579" s="18">
        <f>+MONTH(datos_arg[[#This Row],[Fecha]])</f>
        <v>8</v>
      </c>
      <c r="E6579" s="14" t="s">
        <v>5358</v>
      </c>
      <c r="F6579" s="14" t="s">
        <v>4109</v>
      </c>
      <c r="G6579" s="14"/>
      <c r="H6579" s="14" t="s">
        <v>6646</v>
      </c>
      <c r="I6579" s="14" t="s">
        <v>7132</v>
      </c>
      <c r="J6579" s="14" t="s">
        <v>425</v>
      </c>
      <c r="K6579" s="14"/>
      <c r="L6579" s="14" t="s">
        <v>422</v>
      </c>
      <c r="M6579" s="14" t="s">
        <v>2080</v>
      </c>
      <c r="N6579" s="14" t="s">
        <v>100</v>
      </c>
      <c r="O6579" s="14" t="s">
        <v>8181</v>
      </c>
      <c r="P6579" s="14" t="s">
        <v>8170</v>
      </c>
      <c r="Q6579" s="14">
        <v>0</v>
      </c>
      <c r="R6579" s="14" t="s">
        <v>4109</v>
      </c>
      <c r="S6579" s="14" t="s">
        <v>439</v>
      </c>
      <c r="T6579" s="35">
        <v>0</v>
      </c>
      <c r="U6579" s="14" t="s">
        <v>4</v>
      </c>
      <c r="V6579" s="14">
        <v>178</v>
      </c>
      <c r="W6579" s="16">
        <f>+IF(datos_arg[[#This Row],[Moneda]]="ARS",datos_arg[[#This Row],[Monto]],datos_arg[[#This Row],[Monto]]*datos_arg[[#This Row],[TC]])</f>
        <v>0</v>
      </c>
      <c r="X6579" s="16">
        <f>IFERROR(IF(datos_arg[[#This Row],[Moneda]]="USD",datos_arg[[#This Row],[Monto]],datos_arg[[#This Row],[Monto]]/datos_arg[[#This Row],[TC]]),0)</f>
        <v>0</v>
      </c>
      <c r="Y6579" s="14"/>
      <c r="AA6579" s="57"/>
    </row>
    <row r="6580" spans="1:27" x14ac:dyDescent="0.25">
      <c r="A6580" s="14">
        <f t="shared" si="102"/>
        <v>6577</v>
      </c>
      <c r="B6580" s="1">
        <v>44428</v>
      </c>
      <c r="C6580" s="18">
        <f>+YEAR(datos_arg[[#This Row],[Fecha]])</f>
        <v>2021</v>
      </c>
      <c r="D6580" s="18">
        <f>+MONTH(datos_arg[[#This Row],[Fecha]])</f>
        <v>8</v>
      </c>
      <c r="E6580" s="14" t="s">
        <v>5358</v>
      </c>
      <c r="F6580" s="14" t="s">
        <v>85</v>
      </c>
      <c r="G6580" s="14"/>
      <c r="H6580" s="14" t="s">
        <v>6646</v>
      </c>
      <c r="I6580" s="14" t="s">
        <v>7132</v>
      </c>
      <c r="J6580" s="14" t="s">
        <v>425</v>
      </c>
      <c r="K6580" s="14"/>
      <c r="L6580" s="14" t="s">
        <v>425</v>
      </c>
      <c r="M6580" s="14" t="s">
        <v>8148</v>
      </c>
      <c r="N6580" s="14" t="s">
        <v>100</v>
      </c>
      <c r="O6580" s="14" t="s">
        <v>8154</v>
      </c>
      <c r="P6580" s="14" t="s">
        <v>8170</v>
      </c>
      <c r="Q6580" s="14">
        <v>1</v>
      </c>
      <c r="R6580" s="14" t="s">
        <v>85</v>
      </c>
      <c r="S6580" s="14" t="s">
        <v>439</v>
      </c>
      <c r="T6580" s="35">
        <v>1952.96</v>
      </c>
      <c r="U6580" s="14" t="s">
        <v>4</v>
      </c>
      <c r="V6580" s="14">
        <v>178</v>
      </c>
      <c r="W6580" s="16">
        <f>+IF(datos_arg[[#This Row],[Moneda]]="ARS",datos_arg[[#This Row],[Monto]],datos_arg[[#This Row],[Monto]]*datos_arg[[#This Row],[TC]])</f>
        <v>1952.96</v>
      </c>
      <c r="X6580" s="16">
        <f>IFERROR(IF(datos_arg[[#This Row],[Moneda]]="USD",datos_arg[[#This Row],[Monto]],datos_arg[[#This Row],[Monto]]/datos_arg[[#This Row],[TC]]),0)</f>
        <v>10.971685393258428</v>
      </c>
      <c r="Y6580" s="14"/>
      <c r="AA6580" s="38"/>
    </row>
    <row r="6581" spans="1:27" x14ac:dyDescent="0.25">
      <c r="A6581" s="14">
        <f t="shared" si="102"/>
        <v>6578</v>
      </c>
      <c r="B6581" s="1">
        <v>44428</v>
      </c>
      <c r="C6581" s="18">
        <f>+YEAR(datos_arg[[#This Row],[Fecha]])</f>
        <v>2021</v>
      </c>
      <c r="D6581" s="18">
        <f>+MONTH(datos_arg[[#This Row],[Fecha]])</f>
        <v>8</v>
      </c>
      <c r="E6581" s="14" t="s">
        <v>5358</v>
      </c>
      <c r="F6581" s="14" t="s">
        <v>85</v>
      </c>
      <c r="G6581" s="14"/>
      <c r="H6581" s="14" t="s">
        <v>6646</v>
      </c>
      <c r="I6581" s="14" t="s">
        <v>7132</v>
      </c>
      <c r="J6581" s="14" t="s">
        <v>425</v>
      </c>
      <c r="K6581" s="14"/>
      <c r="L6581" s="14" t="s">
        <v>425</v>
      </c>
      <c r="M6581" s="14" t="s">
        <v>7309</v>
      </c>
      <c r="N6581" s="14" t="s">
        <v>100</v>
      </c>
      <c r="O6581" s="14" t="s">
        <v>8155</v>
      </c>
      <c r="P6581" s="14" t="s">
        <v>8170</v>
      </c>
      <c r="Q6581" s="14">
        <v>1</v>
      </c>
      <c r="R6581" s="14" t="s">
        <v>85</v>
      </c>
      <c r="S6581" s="14" t="s">
        <v>439</v>
      </c>
      <c r="T6581" s="35">
        <v>671.47</v>
      </c>
      <c r="U6581" s="14" t="s">
        <v>4</v>
      </c>
      <c r="V6581" s="14">
        <v>178</v>
      </c>
      <c r="W6581" s="16">
        <f>+IF(datos_arg[[#This Row],[Moneda]]="ARS",datos_arg[[#This Row],[Monto]],datos_arg[[#This Row],[Monto]]*datos_arg[[#This Row],[TC]])</f>
        <v>671.47</v>
      </c>
      <c r="X6581" s="16">
        <f>IFERROR(IF(datos_arg[[#This Row],[Moneda]]="USD",datos_arg[[#This Row],[Monto]],datos_arg[[#This Row],[Monto]]/datos_arg[[#This Row],[TC]]),0)</f>
        <v>3.772303370786517</v>
      </c>
      <c r="Y6581" s="14"/>
      <c r="AA6581" s="38"/>
    </row>
    <row r="6582" spans="1:27" x14ac:dyDescent="0.25">
      <c r="A6582" s="14">
        <f t="shared" si="102"/>
        <v>6579</v>
      </c>
      <c r="B6582" s="1">
        <v>44428</v>
      </c>
      <c r="C6582" s="18">
        <f>+YEAR(datos_arg[[#This Row],[Fecha]])</f>
        <v>2021</v>
      </c>
      <c r="D6582" s="18">
        <f>+MONTH(datos_arg[[#This Row],[Fecha]])</f>
        <v>8</v>
      </c>
      <c r="E6582" s="14" t="s">
        <v>5358</v>
      </c>
      <c r="F6582" s="14" t="s">
        <v>4109</v>
      </c>
      <c r="G6582" s="14"/>
      <c r="H6582" s="14" t="s">
        <v>6646</v>
      </c>
      <c r="I6582" s="14" t="s">
        <v>7132</v>
      </c>
      <c r="J6582" s="14" t="s">
        <v>425</v>
      </c>
      <c r="K6582" s="14"/>
      <c r="L6582" s="14" t="s">
        <v>425</v>
      </c>
      <c r="M6582" s="14" t="s">
        <v>8149</v>
      </c>
      <c r="N6582" s="14" t="s">
        <v>100</v>
      </c>
      <c r="O6582" s="14" t="s">
        <v>8156</v>
      </c>
      <c r="P6582" s="14" t="s">
        <v>8170</v>
      </c>
      <c r="Q6582" s="14">
        <v>1</v>
      </c>
      <c r="R6582" s="14" t="s">
        <v>4109</v>
      </c>
      <c r="S6582" s="14" t="s">
        <v>439</v>
      </c>
      <c r="T6582" s="35">
        <v>1084.3399999999999</v>
      </c>
      <c r="U6582" s="14" t="s">
        <v>4</v>
      </c>
      <c r="V6582" s="14">
        <v>178</v>
      </c>
      <c r="W6582" s="16">
        <f>+IF(datos_arg[[#This Row],[Moneda]]="ARS",datos_arg[[#This Row],[Monto]],datos_arg[[#This Row],[Monto]]*datos_arg[[#This Row],[TC]])</f>
        <v>1084.3399999999999</v>
      </c>
      <c r="X6582" s="16">
        <f>IFERROR(IF(datos_arg[[#This Row],[Moneda]]="USD",datos_arg[[#This Row],[Monto]],datos_arg[[#This Row],[Monto]]/datos_arg[[#This Row],[TC]]),0)</f>
        <v>6.0917977528089882</v>
      </c>
      <c r="Y6582" s="14"/>
      <c r="AA6582" s="38"/>
    </row>
    <row r="6583" spans="1:27" x14ac:dyDescent="0.25">
      <c r="A6583" s="14">
        <f t="shared" si="102"/>
        <v>6580</v>
      </c>
      <c r="B6583" s="1">
        <v>44428</v>
      </c>
      <c r="C6583" s="18">
        <f>+YEAR(datos_arg[[#This Row],[Fecha]])</f>
        <v>2021</v>
      </c>
      <c r="D6583" s="18">
        <f>+MONTH(datos_arg[[#This Row],[Fecha]])</f>
        <v>8</v>
      </c>
      <c r="E6583" s="14" t="s">
        <v>1015</v>
      </c>
      <c r="F6583" s="14" t="s">
        <v>403</v>
      </c>
      <c r="G6583" s="14" t="s">
        <v>5383</v>
      </c>
      <c r="H6583" s="14" t="s">
        <v>6646</v>
      </c>
      <c r="I6583" s="14" t="s">
        <v>7132</v>
      </c>
      <c r="J6583" s="14" t="s">
        <v>425</v>
      </c>
      <c r="K6583" s="14"/>
      <c r="L6583" s="14" t="s">
        <v>425</v>
      </c>
      <c r="M6583" s="14" t="s">
        <v>1419</v>
      </c>
      <c r="N6583" s="14" t="s">
        <v>100</v>
      </c>
      <c r="O6583" s="14" t="s">
        <v>8157</v>
      </c>
      <c r="P6583" s="14" t="s">
        <v>8170</v>
      </c>
      <c r="Q6583" s="14">
        <v>2</v>
      </c>
      <c r="R6583" s="14" t="s">
        <v>5383</v>
      </c>
      <c r="S6583" s="14" t="s">
        <v>439</v>
      </c>
      <c r="T6583" s="35">
        <v>788.63</v>
      </c>
      <c r="U6583" s="14" t="s">
        <v>4</v>
      </c>
      <c r="V6583" s="14">
        <v>178</v>
      </c>
      <c r="W6583" s="16">
        <f>+IF(datos_arg[[#This Row],[Moneda]]="ARS",datos_arg[[#This Row],[Monto]],datos_arg[[#This Row],[Monto]]*datos_arg[[#This Row],[TC]])</f>
        <v>788.63</v>
      </c>
      <c r="X6583" s="16">
        <f>IFERROR(IF(datos_arg[[#This Row],[Moneda]]="USD",datos_arg[[#This Row],[Monto]],datos_arg[[#This Row],[Monto]]/datos_arg[[#This Row],[TC]]),0)</f>
        <v>4.430505617977528</v>
      </c>
      <c r="Y6583" s="14"/>
      <c r="AA6583" s="57"/>
    </row>
    <row r="6584" spans="1:27" x14ac:dyDescent="0.25">
      <c r="A6584" s="14">
        <f t="shared" si="102"/>
        <v>6581</v>
      </c>
      <c r="B6584" s="1">
        <v>44428</v>
      </c>
      <c r="C6584" s="18">
        <f>+YEAR(datos_arg[[#This Row],[Fecha]])</f>
        <v>2021</v>
      </c>
      <c r="D6584" s="18">
        <f>+MONTH(datos_arg[[#This Row],[Fecha]])</f>
        <v>8</v>
      </c>
      <c r="E6584" s="14" t="s">
        <v>1015</v>
      </c>
      <c r="F6584" s="14" t="s">
        <v>403</v>
      </c>
      <c r="G6584" s="14" t="s">
        <v>5383</v>
      </c>
      <c r="H6584" s="14" t="s">
        <v>6646</v>
      </c>
      <c r="I6584" s="14" t="s">
        <v>7132</v>
      </c>
      <c r="J6584" s="14" t="s">
        <v>425</v>
      </c>
      <c r="K6584" s="14"/>
      <c r="L6584" s="14" t="s">
        <v>425</v>
      </c>
      <c r="M6584" s="14" t="s">
        <v>1419</v>
      </c>
      <c r="N6584" s="14" t="s">
        <v>100</v>
      </c>
      <c r="O6584" s="14" t="s">
        <v>8158</v>
      </c>
      <c r="P6584" s="14" t="s">
        <v>8170</v>
      </c>
      <c r="Q6584" s="14">
        <v>2</v>
      </c>
      <c r="R6584" s="14" t="s">
        <v>5383</v>
      </c>
      <c r="S6584" s="14" t="s">
        <v>439</v>
      </c>
      <c r="T6584" s="35">
        <v>719.02</v>
      </c>
      <c r="U6584" s="14" t="s">
        <v>4</v>
      </c>
      <c r="V6584" s="14">
        <v>178</v>
      </c>
      <c r="W6584" s="16">
        <f>+IF(datos_arg[[#This Row],[Moneda]]="ARS",datos_arg[[#This Row],[Monto]],datos_arg[[#This Row],[Monto]]*datos_arg[[#This Row],[TC]])</f>
        <v>719.02</v>
      </c>
      <c r="X6584" s="16">
        <f>IFERROR(IF(datos_arg[[#This Row],[Moneda]]="USD",datos_arg[[#This Row],[Monto]],datos_arg[[#This Row],[Monto]]/datos_arg[[#This Row],[TC]]),0)</f>
        <v>4.0394382022471911</v>
      </c>
      <c r="Y6584" s="14"/>
      <c r="AA6584" s="38"/>
    </row>
    <row r="6585" spans="1:27" x14ac:dyDescent="0.25">
      <c r="A6585" s="14">
        <f t="shared" si="102"/>
        <v>6582</v>
      </c>
      <c r="B6585" s="1">
        <v>44428</v>
      </c>
      <c r="C6585" s="18">
        <f>+YEAR(datos_arg[[#This Row],[Fecha]])</f>
        <v>2021</v>
      </c>
      <c r="D6585" s="18">
        <f>+MONTH(datos_arg[[#This Row],[Fecha]])</f>
        <v>8</v>
      </c>
      <c r="E6585" s="14" t="s">
        <v>5358</v>
      </c>
      <c r="F6585" s="14" t="s">
        <v>85</v>
      </c>
      <c r="G6585" s="14"/>
      <c r="H6585" s="14" t="s">
        <v>6646</v>
      </c>
      <c r="I6585" s="14" t="s">
        <v>7132</v>
      </c>
      <c r="J6585" s="14" t="s">
        <v>425</v>
      </c>
      <c r="K6585" s="14"/>
      <c r="L6585" s="14" t="s">
        <v>425</v>
      </c>
      <c r="M6585" s="14" t="s">
        <v>968</v>
      </c>
      <c r="N6585" s="14" t="s">
        <v>100</v>
      </c>
      <c r="O6585" s="14" t="s">
        <v>8182</v>
      </c>
      <c r="P6585" s="14" t="s">
        <v>8170</v>
      </c>
      <c r="Q6585" s="14">
        <v>0</v>
      </c>
      <c r="R6585" s="14" t="s">
        <v>85</v>
      </c>
      <c r="S6585" s="14" t="s">
        <v>439</v>
      </c>
      <c r="T6585" s="35">
        <v>0</v>
      </c>
      <c r="U6585" s="14" t="s">
        <v>4</v>
      </c>
      <c r="V6585" s="14">
        <v>178</v>
      </c>
      <c r="W6585" s="16">
        <f>+IF(datos_arg[[#This Row],[Moneda]]="ARS",datos_arg[[#This Row],[Monto]],datos_arg[[#This Row],[Monto]]*datos_arg[[#This Row],[TC]])</f>
        <v>0</v>
      </c>
      <c r="X6585" s="16">
        <f>IFERROR(IF(datos_arg[[#This Row],[Moneda]]="USD",datos_arg[[#This Row],[Monto]],datos_arg[[#This Row],[Monto]]/datos_arg[[#This Row],[TC]]),0)</f>
        <v>0</v>
      </c>
      <c r="Y6585" s="14"/>
      <c r="AA6585" s="38"/>
    </row>
    <row r="6586" spans="1:27" x14ac:dyDescent="0.25">
      <c r="A6586" s="14">
        <f t="shared" si="102"/>
        <v>6583</v>
      </c>
      <c r="B6586" s="1">
        <v>44428</v>
      </c>
      <c r="C6586" s="18">
        <f>+YEAR(datos_arg[[#This Row],[Fecha]])</f>
        <v>2021</v>
      </c>
      <c r="D6586" s="18">
        <f>+MONTH(datos_arg[[#This Row],[Fecha]])</f>
        <v>8</v>
      </c>
      <c r="E6586" s="14" t="s">
        <v>5358</v>
      </c>
      <c r="F6586" s="14" t="s">
        <v>4109</v>
      </c>
      <c r="G6586" s="14"/>
      <c r="H6586" s="14" t="s">
        <v>6646</v>
      </c>
      <c r="I6586" s="14" t="s">
        <v>7132</v>
      </c>
      <c r="J6586" s="14" t="s">
        <v>425</v>
      </c>
      <c r="K6586" s="14"/>
      <c r="L6586" s="14" t="s">
        <v>425</v>
      </c>
      <c r="M6586" s="14" t="s">
        <v>578</v>
      </c>
      <c r="N6586" s="14" t="s">
        <v>100</v>
      </c>
      <c r="O6586" s="14" t="s">
        <v>8159</v>
      </c>
      <c r="P6586" s="14" t="s">
        <v>8170</v>
      </c>
      <c r="Q6586" s="14">
        <v>2</v>
      </c>
      <c r="R6586" s="14" t="s">
        <v>4109</v>
      </c>
      <c r="S6586" s="14" t="s">
        <v>439</v>
      </c>
      <c r="T6586" s="35">
        <v>803.45</v>
      </c>
      <c r="U6586" s="14" t="s">
        <v>4</v>
      </c>
      <c r="V6586" s="14">
        <v>178</v>
      </c>
      <c r="W6586" s="16">
        <f>+IF(datos_arg[[#This Row],[Moneda]]="ARS",datos_arg[[#This Row],[Monto]],datos_arg[[#This Row],[Monto]]*datos_arg[[#This Row],[TC]])</f>
        <v>803.45</v>
      </c>
      <c r="X6586" s="16">
        <f>IFERROR(IF(datos_arg[[#This Row],[Moneda]]="USD",datos_arg[[#This Row],[Monto]],datos_arg[[#This Row],[Monto]]/datos_arg[[#This Row],[TC]]),0)</f>
        <v>4.5137640449438203</v>
      </c>
      <c r="Y6586" s="14"/>
      <c r="AA6586" s="38"/>
    </row>
    <row r="6587" spans="1:27" x14ac:dyDescent="0.25">
      <c r="A6587" s="14">
        <f t="shared" si="102"/>
        <v>6584</v>
      </c>
      <c r="B6587" s="1">
        <v>44428</v>
      </c>
      <c r="C6587" s="18">
        <f>+YEAR(datos_arg[[#This Row],[Fecha]])</f>
        <v>2021</v>
      </c>
      <c r="D6587" s="18">
        <f>+MONTH(datos_arg[[#This Row],[Fecha]])</f>
        <v>8</v>
      </c>
      <c r="E6587" s="14" t="s">
        <v>1015</v>
      </c>
      <c r="F6587" s="14" t="s">
        <v>403</v>
      </c>
      <c r="G6587" s="14" t="s">
        <v>5383</v>
      </c>
      <c r="H6587" s="14" t="s">
        <v>6646</v>
      </c>
      <c r="I6587" s="14" t="s">
        <v>7132</v>
      </c>
      <c r="J6587" s="14" t="s">
        <v>425</v>
      </c>
      <c r="K6587" s="14"/>
      <c r="L6587" s="14" t="s">
        <v>422</v>
      </c>
      <c r="M6587" s="14" t="s">
        <v>1526</v>
      </c>
      <c r="N6587" s="14" t="s">
        <v>100</v>
      </c>
      <c r="O6587" s="14" t="s">
        <v>8160</v>
      </c>
      <c r="P6587" s="14" t="s">
        <v>8170</v>
      </c>
      <c r="Q6587" s="14">
        <v>1</v>
      </c>
      <c r="R6587" s="14" t="s">
        <v>5383</v>
      </c>
      <c r="S6587" s="14" t="s">
        <v>439</v>
      </c>
      <c r="T6587" s="35">
        <v>573.04999999999995</v>
      </c>
      <c r="U6587" s="14" t="s">
        <v>4</v>
      </c>
      <c r="V6587" s="14">
        <v>178</v>
      </c>
      <c r="W6587" s="16">
        <f>+IF(datos_arg[[#This Row],[Moneda]]="ARS",datos_arg[[#This Row],[Monto]],datos_arg[[#This Row],[Monto]]*datos_arg[[#This Row],[TC]])</f>
        <v>573.04999999999995</v>
      </c>
      <c r="X6587" s="16">
        <f>IFERROR(IF(datos_arg[[#This Row],[Moneda]]="USD",datos_arg[[#This Row],[Monto]],datos_arg[[#This Row],[Monto]]/datos_arg[[#This Row],[TC]]),0)</f>
        <v>3.2193820224719101</v>
      </c>
      <c r="Y6587" s="14"/>
      <c r="AA6587" s="38"/>
    </row>
    <row r="6588" spans="1:27" x14ac:dyDescent="0.25">
      <c r="A6588" s="14">
        <f t="shared" si="102"/>
        <v>6585</v>
      </c>
      <c r="B6588" s="1">
        <v>44428</v>
      </c>
      <c r="C6588" s="18">
        <f>+YEAR(datos_arg[[#This Row],[Fecha]])</f>
        <v>2021</v>
      </c>
      <c r="D6588" s="18">
        <f>+MONTH(datos_arg[[#This Row],[Fecha]])</f>
        <v>8</v>
      </c>
      <c r="E6588" s="14" t="s">
        <v>5358</v>
      </c>
      <c r="F6588" s="14" t="s">
        <v>4109</v>
      </c>
      <c r="G6588" s="14"/>
      <c r="H6588" s="14" t="s">
        <v>6646</v>
      </c>
      <c r="I6588" s="14" t="s">
        <v>7132</v>
      </c>
      <c r="J6588" s="14" t="s">
        <v>425</v>
      </c>
      <c r="K6588" s="14"/>
      <c r="L6588" s="14" t="s">
        <v>425</v>
      </c>
      <c r="M6588" s="14" t="s">
        <v>6660</v>
      </c>
      <c r="N6588" s="14" t="s">
        <v>100</v>
      </c>
      <c r="O6588" s="14" t="s">
        <v>8161</v>
      </c>
      <c r="P6588" s="14" t="s">
        <v>8170</v>
      </c>
      <c r="Q6588" s="14">
        <v>2</v>
      </c>
      <c r="R6588" s="14" t="s">
        <v>4109</v>
      </c>
      <c r="S6588" s="14" t="s">
        <v>439</v>
      </c>
      <c r="T6588" s="35">
        <v>2479.46</v>
      </c>
      <c r="U6588" s="14" t="s">
        <v>4</v>
      </c>
      <c r="V6588" s="14">
        <v>178</v>
      </c>
      <c r="W6588" s="16">
        <f>+IF(datos_arg[[#This Row],[Moneda]]="ARS",datos_arg[[#This Row],[Monto]],datos_arg[[#This Row],[Monto]]*datos_arg[[#This Row],[TC]])</f>
        <v>2479.46</v>
      </c>
      <c r="X6588" s="16">
        <f>IFERROR(IF(datos_arg[[#This Row],[Moneda]]="USD",datos_arg[[#This Row],[Monto]],datos_arg[[#This Row],[Monto]]/datos_arg[[#This Row],[TC]]),0)</f>
        <v>13.929550561797752</v>
      </c>
      <c r="Y6588" s="14"/>
      <c r="AA6588" s="38"/>
    </row>
    <row r="6589" spans="1:27" x14ac:dyDescent="0.25">
      <c r="A6589" s="14">
        <f t="shared" si="102"/>
        <v>6586</v>
      </c>
      <c r="B6589" s="1">
        <v>44428</v>
      </c>
      <c r="C6589" s="18">
        <f>+YEAR(datos_arg[[#This Row],[Fecha]])</f>
        <v>2021</v>
      </c>
      <c r="D6589" s="18">
        <f>+MONTH(datos_arg[[#This Row],[Fecha]])</f>
        <v>8</v>
      </c>
      <c r="E6589" s="14" t="s">
        <v>5358</v>
      </c>
      <c r="F6589" s="14" t="s">
        <v>4109</v>
      </c>
      <c r="G6589" s="14"/>
      <c r="H6589" s="14" t="s">
        <v>6646</v>
      </c>
      <c r="I6589" s="14" t="s">
        <v>7132</v>
      </c>
      <c r="J6589" s="14" t="s">
        <v>425</v>
      </c>
      <c r="K6589" s="14"/>
      <c r="L6589" s="14" t="s">
        <v>422</v>
      </c>
      <c r="M6589" s="14" t="s">
        <v>2950</v>
      </c>
      <c r="N6589" s="14" t="s">
        <v>100</v>
      </c>
      <c r="O6589" s="14" t="s">
        <v>8183</v>
      </c>
      <c r="P6589" s="14" t="s">
        <v>8170</v>
      </c>
      <c r="Q6589" s="14">
        <v>0</v>
      </c>
      <c r="R6589" s="14" t="s">
        <v>4109</v>
      </c>
      <c r="S6589" s="14" t="s">
        <v>439</v>
      </c>
      <c r="T6589" s="35">
        <v>0</v>
      </c>
      <c r="U6589" s="14" t="s">
        <v>4</v>
      </c>
      <c r="V6589" s="14">
        <v>178</v>
      </c>
      <c r="W6589" s="16">
        <f>+IF(datos_arg[[#This Row],[Moneda]]="ARS",datos_arg[[#This Row],[Monto]],datos_arg[[#This Row],[Monto]]*datos_arg[[#This Row],[TC]])</f>
        <v>0</v>
      </c>
      <c r="X6589" s="16">
        <f>IFERROR(IF(datos_arg[[#This Row],[Moneda]]="USD",datos_arg[[#This Row],[Monto]],datos_arg[[#This Row],[Monto]]/datos_arg[[#This Row],[TC]]),0)</f>
        <v>0</v>
      </c>
      <c r="Y6589" s="14"/>
      <c r="AA6589" s="38"/>
    </row>
    <row r="6590" spans="1:27" x14ac:dyDescent="0.25">
      <c r="A6590" s="14">
        <f t="shared" si="102"/>
        <v>6587</v>
      </c>
      <c r="B6590" s="1">
        <v>44428</v>
      </c>
      <c r="C6590" s="18">
        <f>+YEAR(datos_arg[[#This Row],[Fecha]])</f>
        <v>2021</v>
      </c>
      <c r="D6590" s="18">
        <f>+MONTH(datos_arg[[#This Row],[Fecha]])</f>
        <v>8</v>
      </c>
      <c r="E6590" s="14" t="s">
        <v>1015</v>
      </c>
      <c r="F6590" s="14" t="s">
        <v>403</v>
      </c>
      <c r="G6590" s="14" t="s">
        <v>970</v>
      </c>
      <c r="H6590" s="14" t="s">
        <v>6646</v>
      </c>
      <c r="I6590" s="14" t="s">
        <v>7132</v>
      </c>
      <c r="J6590" s="14" t="s">
        <v>425</v>
      </c>
      <c r="K6590" s="14"/>
      <c r="L6590" s="14" t="s">
        <v>425</v>
      </c>
      <c r="M6590" s="14" t="s">
        <v>433</v>
      </c>
      <c r="N6590" s="14" t="s">
        <v>100</v>
      </c>
      <c r="O6590" s="14" t="s">
        <v>8162</v>
      </c>
      <c r="P6590" s="14" t="s">
        <v>8170</v>
      </c>
      <c r="Q6590" s="14">
        <v>5</v>
      </c>
      <c r="R6590" s="14" t="s">
        <v>970</v>
      </c>
      <c r="S6590" s="14" t="s">
        <v>439</v>
      </c>
      <c r="T6590" s="35">
        <v>1153.9100000000001</v>
      </c>
      <c r="U6590" s="14" t="s">
        <v>4</v>
      </c>
      <c r="V6590" s="14">
        <v>178</v>
      </c>
      <c r="W6590" s="16">
        <f>+IF(datos_arg[[#This Row],[Moneda]]="ARS",datos_arg[[#This Row],[Monto]],datos_arg[[#This Row],[Monto]]*datos_arg[[#This Row],[TC]])</f>
        <v>1153.9100000000001</v>
      </c>
      <c r="X6590" s="16">
        <f>IFERROR(IF(datos_arg[[#This Row],[Moneda]]="USD",datos_arg[[#This Row],[Monto]],datos_arg[[#This Row],[Monto]]/datos_arg[[#This Row],[TC]]),0)</f>
        <v>6.4826404494382031</v>
      </c>
      <c r="Y6590" s="14"/>
      <c r="AA6590" s="38"/>
    </row>
    <row r="6591" spans="1:27" x14ac:dyDescent="0.25">
      <c r="A6591" s="14">
        <f t="shared" si="102"/>
        <v>6588</v>
      </c>
      <c r="B6591" s="1">
        <v>44428</v>
      </c>
      <c r="C6591" s="18">
        <f>+YEAR(datos_arg[[#This Row],[Fecha]])</f>
        <v>2021</v>
      </c>
      <c r="D6591" s="18">
        <f>+MONTH(datos_arg[[#This Row],[Fecha]])</f>
        <v>8</v>
      </c>
      <c r="E6591" s="14" t="s">
        <v>5358</v>
      </c>
      <c r="F6591" s="14" t="s">
        <v>4109</v>
      </c>
      <c r="G6591" s="14"/>
      <c r="H6591" s="14" t="s">
        <v>6646</v>
      </c>
      <c r="I6591" s="14" t="s">
        <v>7132</v>
      </c>
      <c r="J6591" s="14" t="s">
        <v>425</v>
      </c>
      <c r="K6591" s="14"/>
      <c r="L6591" s="14" t="s">
        <v>422</v>
      </c>
      <c r="M6591" s="14" t="s">
        <v>533</v>
      </c>
      <c r="N6591" s="14" t="s">
        <v>100</v>
      </c>
      <c r="O6591" s="14" t="s">
        <v>8163</v>
      </c>
      <c r="P6591" s="14" t="s">
        <v>8170</v>
      </c>
      <c r="Q6591" s="14">
        <v>1</v>
      </c>
      <c r="R6591" s="14" t="s">
        <v>4109</v>
      </c>
      <c r="S6591" s="14" t="s">
        <v>439</v>
      </c>
      <c r="T6591" s="35">
        <v>2434.2399999999998</v>
      </c>
      <c r="U6591" s="14" t="s">
        <v>4</v>
      </c>
      <c r="V6591" s="14">
        <v>178</v>
      </c>
      <c r="W6591" s="16">
        <f>+IF(datos_arg[[#This Row],[Moneda]]="ARS",datos_arg[[#This Row],[Monto]],datos_arg[[#This Row],[Monto]]*datos_arg[[#This Row],[TC]])</f>
        <v>2434.2399999999998</v>
      </c>
      <c r="X6591" s="16">
        <f>IFERROR(IF(datos_arg[[#This Row],[Moneda]]="USD",datos_arg[[#This Row],[Monto]],datos_arg[[#This Row],[Monto]]/datos_arg[[#This Row],[TC]]),0)</f>
        <v>13.675505617977526</v>
      </c>
      <c r="Y6591" s="14"/>
      <c r="AA6591" s="38"/>
    </row>
    <row r="6592" spans="1:27" x14ac:dyDescent="0.25">
      <c r="A6592" s="14">
        <f t="shared" si="102"/>
        <v>6589</v>
      </c>
      <c r="B6592" s="1">
        <v>44428</v>
      </c>
      <c r="C6592" s="18">
        <f>+YEAR(datos_arg[[#This Row],[Fecha]])</f>
        <v>2021</v>
      </c>
      <c r="D6592" s="18">
        <f>+MONTH(datos_arg[[#This Row],[Fecha]])</f>
        <v>8</v>
      </c>
      <c r="E6592" s="14" t="s">
        <v>1015</v>
      </c>
      <c r="F6592" s="14" t="s">
        <v>403</v>
      </c>
      <c r="G6592" s="14" t="s">
        <v>5383</v>
      </c>
      <c r="H6592" s="14" t="s">
        <v>6646</v>
      </c>
      <c r="I6592" s="14" t="s">
        <v>7132</v>
      </c>
      <c r="J6592" s="14" t="s">
        <v>425</v>
      </c>
      <c r="K6592" s="14"/>
      <c r="L6592" s="14" t="s">
        <v>425</v>
      </c>
      <c r="M6592" s="14" t="s">
        <v>815</v>
      </c>
      <c r="N6592" s="14" t="s">
        <v>100</v>
      </c>
      <c r="O6592" s="14" t="s">
        <v>8164</v>
      </c>
      <c r="P6592" s="14" t="s">
        <v>8170</v>
      </c>
      <c r="Q6592" s="14">
        <v>1</v>
      </c>
      <c r="R6592" s="14" t="s">
        <v>5383</v>
      </c>
      <c r="S6592" s="14" t="s">
        <v>439</v>
      </c>
      <c r="T6592" s="35">
        <v>962.56</v>
      </c>
      <c r="U6592" s="14" t="s">
        <v>4</v>
      </c>
      <c r="V6592" s="14">
        <v>178</v>
      </c>
      <c r="W6592" s="16">
        <f>+IF(datos_arg[[#This Row],[Moneda]]="ARS",datos_arg[[#This Row],[Monto]],datos_arg[[#This Row],[Monto]]*datos_arg[[#This Row],[TC]])</f>
        <v>962.56</v>
      </c>
      <c r="X6592" s="16">
        <f>IFERROR(IF(datos_arg[[#This Row],[Moneda]]="USD",datos_arg[[#This Row],[Monto]],datos_arg[[#This Row],[Monto]]/datos_arg[[#This Row],[TC]]),0)</f>
        <v>5.407640449438202</v>
      </c>
      <c r="Y6592" s="14"/>
    </row>
    <row r="6593" spans="1:28" x14ac:dyDescent="0.25">
      <c r="A6593" s="14">
        <f t="shared" si="102"/>
        <v>6590</v>
      </c>
      <c r="B6593" s="1">
        <v>44428</v>
      </c>
      <c r="C6593" s="18">
        <f>+YEAR(datos_arg[[#This Row],[Fecha]])</f>
        <v>2021</v>
      </c>
      <c r="D6593" s="18">
        <f>+MONTH(datos_arg[[#This Row],[Fecha]])</f>
        <v>8</v>
      </c>
      <c r="E6593" s="14" t="s">
        <v>1015</v>
      </c>
      <c r="F6593" s="14" t="s">
        <v>403</v>
      </c>
      <c r="G6593" s="14" t="s">
        <v>5383</v>
      </c>
      <c r="H6593" s="14" t="s">
        <v>6646</v>
      </c>
      <c r="I6593" s="14" t="s">
        <v>7132</v>
      </c>
      <c r="J6593" s="14" t="s">
        <v>425</v>
      </c>
      <c r="K6593" s="14"/>
      <c r="L6593" s="14" t="s">
        <v>425</v>
      </c>
      <c r="M6593" s="14" t="s">
        <v>1419</v>
      </c>
      <c r="N6593" s="14" t="s">
        <v>100</v>
      </c>
      <c r="O6593" s="14" t="s">
        <v>8165</v>
      </c>
      <c r="P6593" s="14" t="s">
        <v>8170</v>
      </c>
      <c r="Q6593" s="14">
        <v>1</v>
      </c>
      <c r="R6593" s="14" t="s">
        <v>5383</v>
      </c>
      <c r="S6593" s="14" t="s">
        <v>439</v>
      </c>
      <c r="T6593" s="35">
        <v>865.27</v>
      </c>
      <c r="U6593" s="14" t="s">
        <v>4</v>
      </c>
      <c r="V6593" s="14">
        <v>178</v>
      </c>
      <c r="W6593" s="16">
        <f>+IF(datos_arg[[#This Row],[Moneda]]="ARS",datos_arg[[#This Row],[Monto]],datos_arg[[#This Row],[Monto]]*datos_arg[[#This Row],[TC]])</f>
        <v>865.27</v>
      </c>
      <c r="X6593" s="16">
        <f>IFERROR(IF(datos_arg[[#This Row],[Moneda]]="USD",datos_arg[[#This Row],[Monto]],datos_arg[[#This Row],[Monto]]/datos_arg[[#This Row],[TC]]),0)</f>
        <v>4.8610674157303366</v>
      </c>
      <c r="Y6593" s="14"/>
    </row>
    <row r="6594" spans="1:28" x14ac:dyDescent="0.25">
      <c r="A6594" s="14">
        <f t="shared" si="102"/>
        <v>6591</v>
      </c>
      <c r="B6594" s="1">
        <v>44428</v>
      </c>
      <c r="C6594" s="18">
        <f>+YEAR(datos_arg[[#This Row],[Fecha]])</f>
        <v>2021</v>
      </c>
      <c r="D6594" s="18">
        <f>+MONTH(datos_arg[[#This Row],[Fecha]])</f>
        <v>8</v>
      </c>
      <c r="E6594" s="14" t="s">
        <v>1015</v>
      </c>
      <c r="F6594" s="14" t="s">
        <v>403</v>
      </c>
      <c r="G6594" s="14" t="s">
        <v>5383</v>
      </c>
      <c r="H6594" s="14" t="s">
        <v>6646</v>
      </c>
      <c r="I6594" s="14" t="s">
        <v>7132</v>
      </c>
      <c r="J6594" s="14" t="s">
        <v>425</v>
      </c>
      <c r="K6594" s="14"/>
      <c r="L6594" s="14" t="s">
        <v>425</v>
      </c>
      <c r="M6594" s="14" t="s">
        <v>1419</v>
      </c>
      <c r="N6594" s="14" t="s">
        <v>100</v>
      </c>
      <c r="O6594" s="14" t="s">
        <v>8166</v>
      </c>
      <c r="P6594" s="14" t="s">
        <v>8170</v>
      </c>
      <c r="Q6594" s="14">
        <v>1</v>
      </c>
      <c r="R6594" s="14" t="s">
        <v>5383</v>
      </c>
      <c r="S6594" s="14" t="s">
        <v>439</v>
      </c>
      <c r="T6594" s="35">
        <v>1657.11</v>
      </c>
      <c r="U6594" s="14" t="s">
        <v>4</v>
      </c>
      <c r="V6594" s="14">
        <v>178</v>
      </c>
      <c r="W6594" s="16">
        <f>+IF(datos_arg[[#This Row],[Moneda]]="ARS",datos_arg[[#This Row],[Monto]],datos_arg[[#This Row],[Monto]]*datos_arg[[#This Row],[TC]])</f>
        <v>1657.11</v>
      </c>
      <c r="X6594" s="16">
        <f>IFERROR(IF(datos_arg[[#This Row],[Moneda]]="USD",datos_arg[[#This Row],[Monto]],datos_arg[[#This Row],[Monto]]/datos_arg[[#This Row],[TC]]),0)</f>
        <v>9.3096067415730328</v>
      </c>
      <c r="Y6594" s="14"/>
    </row>
    <row r="6595" spans="1:28" x14ac:dyDescent="0.25">
      <c r="A6595" s="14">
        <f t="shared" si="102"/>
        <v>6592</v>
      </c>
      <c r="B6595" s="1">
        <v>44428</v>
      </c>
      <c r="C6595" s="18">
        <f>+YEAR(datos_arg[[#This Row],[Fecha]])</f>
        <v>2021</v>
      </c>
      <c r="D6595" s="18">
        <f>+MONTH(datos_arg[[#This Row],[Fecha]])</f>
        <v>8</v>
      </c>
      <c r="E6595" s="14" t="s">
        <v>1015</v>
      </c>
      <c r="F6595" s="14" t="s">
        <v>403</v>
      </c>
      <c r="G6595" s="14" t="s">
        <v>5383</v>
      </c>
      <c r="H6595" s="14" t="s">
        <v>6646</v>
      </c>
      <c r="I6595" s="14" t="s">
        <v>7132</v>
      </c>
      <c r="J6595" s="14" t="s">
        <v>425</v>
      </c>
      <c r="K6595" s="14"/>
      <c r="L6595" s="14" t="s">
        <v>425</v>
      </c>
      <c r="M6595" s="14" t="s">
        <v>943</v>
      </c>
      <c r="N6595" s="14" t="s">
        <v>100</v>
      </c>
      <c r="O6595" s="14" t="s">
        <v>8167</v>
      </c>
      <c r="P6595" s="14" t="s">
        <v>8170</v>
      </c>
      <c r="Q6595" s="14">
        <v>1</v>
      </c>
      <c r="R6595" s="14" t="s">
        <v>5383</v>
      </c>
      <c r="S6595" s="14" t="s">
        <v>439</v>
      </c>
      <c r="T6595" s="35">
        <v>384.29</v>
      </c>
      <c r="U6595" s="14" t="s">
        <v>4</v>
      </c>
      <c r="V6595" s="14">
        <v>178</v>
      </c>
      <c r="W6595" s="16">
        <f>+IF(datos_arg[[#This Row],[Moneda]]="ARS",datos_arg[[#This Row],[Monto]],datos_arg[[#This Row],[Monto]]*datos_arg[[#This Row],[TC]])</f>
        <v>384.29</v>
      </c>
      <c r="X6595" s="16">
        <f>IFERROR(IF(datos_arg[[#This Row],[Moneda]]="USD",datos_arg[[#This Row],[Monto]],datos_arg[[#This Row],[Monto]]/datos_arg[[#This Row],[TC]]),0)</f>
        <v>2.1589325842696629</v>
      </c>
      <c r="Y6595" s="14"/>
    </row>
    <row r="6596" spans="1:28" x14ac:dyDescent="0.25">
      <c r="A6596" s="14">
        <f t="shared" si="102"/>
        <v>6593</v>
      </c>
      <c r="B6596" s="1">
        <v>44428</v>
      </c>
      <c r="C6596" s="18">
        <f>+YEAR(datos_arg[[#This Row],[Fecha]])</f>
        <v>2021</v>
      </c>
      <c r="D6596" s="18">
        <f>+MONTH(datos_arg[[#This Row],[Fecha]])</f>
        <v>8</v>
      </c>
      <c r="E6596" s="14" t="s">
        <v>5358</v>
      </c>
      <c r="F6596" s="14" t="s">
        <v>85</v>
      </c>
      <c r="G6596" s="14"/>
      <c r="H6596" s="14" t="s">
        <v>6646</v>
      </c>
      <c r="I6596" s="14" t="s">
        <v>7132</v>
      </c>
      <c r="J6596" s="14" t="s">
        <v>425</v>
      </c>
      <c r="K6596" s="14"/>
      <c r="L6596" s="14" t="s">
        <v>425</v>
      </c>
      <c r="M6596" s="14" t="s">
        <v>3226</v>
      </c>
      <c r="N6596" s="14" t="s">
        <v>100</v>
      </c>
      <c r="O6596" s="14" t="s">
        <v>8168</v>
      </c>
      <c r="P6596" s="14" t="s">
        <v>8170</v>
      </c>
      <c r="Q6596" s="14">
        <v>1</v>
      </c>
      <c r="R6596" s="14" t="s">
        <v>85</v>
      </c>
      <c r="S6596" s="14" t="s">
        <v>439</v>
      </c>
      <c r="T6596" s="35">
        <v>8060.01</v>
      </c>
      <c r="U6596" s="14" t="s">
        <v>4</v>
      </c>
      <c r="V6596" s="14">
        <v>178</v>
      </c>
      <c r="W6596" s="16">
        <f>+IF(datos_arg[[#This Row],[Moneda]]="ARS",datos_arg[[#This Row],[Monto]],datos_arg[[#This Row],[Monto]]*datos_arg[[#This Row],[TC]])</f>
        <v>8060.01</v>
      </c>
      <c r="X6596" s="16">
        <f>IFERROR(IF(datos_arg[[#This Row],[Moneda]]="USD",datos_arg[[#This Row],[Monto]],datos_arg[[#This Row],[Monto]]/datos_arg[[#This Row],[TC]]),0)</f>
        <v>45.280955056179778</v>
      </c>
      <c r="Y6596" s="14"/>
    </row>
    <row r="6597" spans="1:28" x14ac:dyDescent="0.25">
      <c r="A6597" s="14">
        <f t="shared" si="102"/>
        <v>6594</v>
      </c>
      <c r="B6597" s="1">
        <v>44428</v>
      </c>
      <c r="C6597" s="18">
        <f>+YEAR(datos_arg[[#This Row],[Fecha]])</f>
        <v>2021</v>
      </c>
      <c r="D6597" s="18">
        <f>+MONTH(datos_arg[[#This Row],[Fecha]])</f>
        <v>8</v>
      </c>
      <c r="E6597" s="14" t="s">
        <v>1015</v>
      </c>
      <c r="F6597" s="14" t="s">
        <v>403</v>
      </c>
      <c r="G6597" s="14" t="s">
        <v>5383</v>
      </c>
      <c r="H6597" s="14" t="s">
        <v>6646</v>
      </c>
      <c r="I6597" s="14" t="s">
        <v>7132</v>
      </c>
      <c r="J6597" s="14" t="s">
        <v>425</v>
      </c>
      <c r="K6597" s="14"/>
      <c r="L6597" s="14" t="s">
        <v>425</v>
      </c>
      <c r="M6597" s="14" t="s">
        <v>8150</v>
      </c>
      <c r="N6597" s="14" t="s">
        <v>100</v>
      </c>
      <c r="O6597" s="14" t="s">
        <v>8169</v>
      </c>
      <c r="P6597" s="14" t="s">
        <v>8170</v>
      </c>
      <c r="Q6597" s="14">
        <v>1</v>
      </c>
      <c r="R6597" s="14" t="s">
        <v>5383</v>
      </c>
      <c r="S6597" s="14" t="s">
        <v>439</v>
      </c>
      <c r="T6597" s="35">
        <v>627.12</v>
      </c>
      <c r="U6597" s="14" t="s">
        <v>4</v>
      </c>
      <c r="V6597" s="14">
        <v>178</v>
      </c>
      <c r="W6597" s="16">
        <f>+IF(datos_arg[[#This Row],[Moneda]]="ARS",datos_arg[[#This Row],[Monto]],datos_arg[[#This Row],[Monto]]*datos_arg[[#This Row],[TC]])</f>
        <v>627.12</v>
      </c>
      <c r="X6597" s="16">
        <f>IFERROR(IF(datos_arg[[#This Row],[Moneda]]="USD",datos_arg[[#This Row],[Monto]],datos_arg[[#This Row],[Monto]]/datos_arg[[#This Row],[TC]]),0)</f>
        <v>3.5231460674157304</v>
      </c>
      <c r="Y6597" s="14"/>
    </row>
    <row r="6598" spans="1:28" x14ac:dyDescent="0.25">
      <c r="A6598" s="14">
        <f t="shared" ref="A6598:A6661" si="103">+A6597+1</f>
        <v>6595</v>
      </c>
      <c r="B6598" s="1">
        <v>44428</v>
      </c>
      <c r="C6598" s="18">
        <f>+YEAR(datos_arg[[#This Row],[Fecha]])</f>
        <v>2021</v>
      </c>
      <c r="D6598" s="18">
        <f>+MONTH(datos_arg[[#This Row],[Fecha]])</f>
        <v>8</v>
      </c>
      <c r="E6598" s="14" t="s">
        <v>1015</v>
      </c>
      <c r="F6598" s="14" t="s">
        <v>403</v>
      </c>
      <c r="G6598" s="14" t="s">
        <v>970</v>
      </c>
      <c r="H6598" s="14" t="s">
        <v>433</v>
      </c>
      <c r="I6598" s="14" t="s">
        <v>6718</v>
      </c>
      <c r="J6598" s="14" t="s">
        <v>425</v>
      </c>
      <c r="K6598" s="14"/>
      <c r="L6598" s="14" t="s">
        <v>425</v>
      </c>
      <c r="M6598" s="14" t="s">
        <v>433</v>
      </c>
      <c r="N6598" s="14" t="s">
        <v>100</v>
      </c>
      <c r="O6598" s="14" t="s">
        <v>8171</v>
      </c>
      <c r="P6598" s="14" t="s">
        <v>8174</v>
      </c>
      <c r="Q6598" s="14">
        <v>3</v>
      </c>
      <c r="R6598" s="14" t="s">
        <v>970</v>
      </c>
      <c r="S6598" s="14" t="s">
        <v>439</v>
      </c>
      <c r="T6598" s="35">
        <v>3077.41</v>
      </c>
      <c r="U6598" s="14" t="s">
        <v>4</v>
      </c>
      <c r="V6598" s="14">
        <v>178</v>
      </c>
      <c r="W6598" s="16">
        <f>+IF(datos_arg[[#This Row],[Moneda]]="ARS",datos_arg[[#This Row],[Monto]],datos_arg[[#This Row],[Monto]]*datos_arg[[#This Row],[TC]])</f>
        <v>3077.41</v>
      </c>
      <c r="X6598" s="16">
        <f>IFERROR(IF(datos_arg[[#This Row],[Moneda]]="USD",datos_arg[[#This Row],[Monto]],datos_arg[[#This Row],[Monto]]/datos_arg[[#This Row],[TC]]),0)</f>
        <v>17.2888202247191</v>
      </c>
      <c r="Y6598" s="14"/>
    </row>
    <row r="6599" spans="1:28" x14ac:dyDescent="0.25">
      <c r="A6599" s="14">
        <f t="shared" si="103"/>
        <v>6596</v>
      </c>
      <c r="B6599" s="1">
        <v>44428</v>
      </c>
      <c r="C6599" s="18">
        <f>+YEAR(datos_arg[[#This Row],[Fecha]])</f>
        <v>2021</v>
      </c>
      <c r="D6599" s="18">
        <f>+MONTH(datos_arg[[#This Row],[Fecha]])</f>
        <v>8</v>
      </c>
      <c r="E6599" s="14" t="s">
        <v>1015</v>
      </c>
      <c r="F6599" s="14" t="s">
        <v>403</v>
      </c>
      <c r="G6599" s="14" t="s">
        <v>5383</v>
      </c>
      <c r="H6599" s="14" t="s">
        <v>6646</v>
      </c>
      <c r="I6599" s="14" t="s">
        <v>7132</v>
      </c>
      <c r="J6599" s="14" t="s">
        <v>425</v>
      </c>
      <c r="K6599" s="14"/>
      <c r="L6599" s="14" t="s">
        <v>425</v>
      </c>
      <c r="M6599" s="14" t="s">
        <v>815</v>
      </c>
      <c r="N6599" s="14" t="s">
        <v>100</v>
      </c>
      <c r="O6599" s="14" t="s">
        <v>8172</v>
      </c>
      <c r="P6599" s="14" t="s">
        <v>8174</v>
      </c>
      <c r="Q6599" s="14">
        <v>2</v>
      </c>
      <c r="R6599" s="14" t="s">
        <v>5383</v>
      </c>
      <c r="S6599" s="14" t="s">
        <v>439</v>
      </c>
      <c r="T6599" s="35">
        <v>7595.2000000000007</v>
      </c>
      <c r="U6599" s="14" t="s">
        <v>4</v>
      </c>
      <c r="V6599" s="14">
        <v>178</v>
      </c>
      <c r="W6599" s="16">
        <f>+IF(datos_arg[[#This Row],[Moneda]]="ARS",datos_arg[[#This Row],[Monto]],datos_arg[[#This Row],[Monto]]*datos_arg[[#This Row],[TC]])</f>
        <v>7595.2000000000007</v>
      </c>
      <c r="X6599" s="16">
        <f>IFERROR(IF(datos_arg[[#This Row],[Moneda]]="USD",datos_arg[[#This Row],[Monto]],datos_arg[[#This Row],[Monto]]/datos_arg[[#This Row],[TC]]),0)</f>
        <v>42.669662921348319</v>
      </c>
      <c r="Y6599" s="14"/>
    </row>
    <row r="6600" spans="1:28" x14ac:dyDescent="0.25">
      <c r="A6600" s="14">
        <f t="shared" si="103"/>
        <v>6597</v>
      </c>
      <c r="B6600" s="1">
        <v>44428</v>
      </c>
      <c r="C6600" s="18">
        <f>+YEAR(datos_arg[[#This Row],[Fecha]])</f>
        <v>2021</v>
      </c>
      <c r="D6600" s="18">
        <f>+MONTH(datos_arg[[#This Row],[Fecha]])</f>
        <v>8</v>
      </c>
      <c r="E6600" s="14" t="s">
        <v>1015</v>
      </c>
      <c r="F6600" s="14" t="s">
        <v>403</v>
      </c>
      <c r="G6600" s="14" t="s">
        <v>970</v>
      </c>
      <c r="H6600" s="14" t="s">
        <v>433</v>
      </c>
      <c r="I6600" s="14" t="s">
        <v>6718</v>
      </c>
      <c r="J6600" s="14" t="s">
        <v>425</v>
      </c>
      <c r="K6600" s="14"/>
      <c r="L6600" s="14" t="s">
        <v>425</v>
      </c>
      <c r="M6600" s="14" t="s">
        <v>433</v>
      </c>
      <c r="N6600" s="14" t="s">
        <v>100</v>
      </c>
      <c r="O6600" s="14" t="s">
        <v>8173</v>
      </c>
      <c r="P6600" s="14" t="s">
        <v>8174</v>
      </c>
      <c r="Q6600" s="14">
        <v>1</v>
      </c>
      <c r="R6600" s="14" t="s">
        <v>970</v>
      </c>
      <c r="S6600" s="14" t="s">
        <v>439</v>
      </c>
      <c r="T6600" s="35">
        <v>2092.4299999999998</v>
      </c>
      <c r="U6600" s="14" t="s">
        <v>4</v>
      </c>
      <c r="V6600" s="14">
        <v>178</v>
      </c>
      <c r="W6600" s="16">
        <f>+IF(datos_arg[[#This Row],[Moneda]]="ARS",datos_arg[[#This Row],[Monto]],datos_arg[[#This Row],[Monto]]*datos_arg[[#This Row],[TC]])</f>
        <v>2092.4299999999998</v>
      </c>
      <c r="X6600" s="16">
        <f>IFERROR(IF(datos_arg[[#This Row],[Moneda]]="USD",datos_arg[[#This Row],[Monto]],datos_arg[[#This Row],[Monto]]/datos_arg[[#This Row],[TC]]),0)</f>
        <v>11.755224719101122</v>
      </c>
      <c r="Y6600" s="14"/>
    </row>
    <row r="6601" spans="1:28" x14ac:dyDescent="0.25">
      <c r="A6601" s="14">
        <f t="shared" si="103"/>
        <v>6598</v>
      </c>
      <c r="B6601" s="1">
        <v>44428</v>
      </c>
      <c r="C6601" s="18">
        <f>+YEAR(datos_arg[[#This Row],[Fecha]])</f>
        <v>2021</v>
      </c>
      <c r="D6601" s="18">
        <f>+MONTH(datos_arg[[#This Row],[Fecha]])</f>
        <v>8</v>
      </c>
      <c r="E6601" s="14" t="s">
        <v>1016</v>
      </c>
      <c r="F6601" s="14" t="s">
        <v>5365</v>
      </c>
      <c r="G6601" s="14" t="s">
        <v>6695</v>
      </c>
      <c r="H6601" s="14" t="s">
        <v>7132</v>
      </c>
      <c r="I6601" s="14" t="s">
        <v>7132</v>
      </c>
      <c r="J6601" s="14" t="s">
        <v>425</v>
      </c>
      <c r="K6601" s="14"/>
      <c r="L6601" s="14" t="s">
        <v>425</v>
      </c>
      <c r="M6601" s="14" t="s">
        <v>436</v>
      </c>
      <c r="N6601" s="14" t="s">
        <v>436</v>
      </c>
      <c r="O6601" s="14" t="s">
        <v>2540</v>
      </c>
      <c r="P6601" s="14"/>
      <c r="Q6601" s="14"/>
      <c r="R6601" s="14" t="s">
        <v>5365</v>
      </c>
      <c r="S6601" s="14" t="s">
        <v>439</v>
      </c>
      <c r="T6601" s="35">
        <v>50000</v>
      </c>
      <c r="U6601" s="14" t="s">
        <v>4</v>
      </c>
      <c r="V6601" s="14">
        <v>178</v>
      </c>
      <c r="W6601" s="16">
        <f>+IF(datos_arg[[#This Row],[Moneda]]="ARS",datos_arg[[#This Row],[Monto]],datos_arg[[#This Row],[Monto]]*datos_arg[[#This Row],[TC]])</f>
        <v>50000</v>
      </c>
      <c r="X6601" s="16">
        <f>IFERROR(IF(datos_arg[[#This Row],[Moneda]]="USD",datos_arg[[#This Row],[Monto]],datos_arg[[#This Row],[Monto]]/datos_arg[[#This Row],[TC]]),0)</f>
        <v>280.89887640449439</v>
      </c>
      <c r="Y6601" s="14"/>
    </row>
    <row r="6602" spans="1:28" x14ac:dyDescent="0.25">
      <c r="A6602" s="14">
        <f t="shared" si="103"/>
        <v>6599</v>
      </c>
      <c r="B6602" s="1">
        <v>44428</v>
      </c>
      <c r="C6602" s="18">
        <f>+YEAR(datos_arg[[#This Row],[Fecha]])</f>
        <v>2021</v>
      </c>
      <c r="D6602" s="18">
        <f>+MONTH(datos_arg[[#This Row],[Fecha]])</f>
        <v>8</v>
      </c>
      <c r="E6602" s="14" t="s">
        <v>5358</v>
      </c>
      <c r="F6602" s="14" t="s">
        <v>4108</v>
      </c>
      <c r="G6602" s="14"/>
      <c r="H6602" s="14" t="s">
        <v>6646</v>
      </c>
      <c r="I6602" s="14" t="s">
        <v>6775</v>
      </c>
      <c r="J6602" s="14" t="s">
        <v>425</v>
      </c>
      <c r="K6602" s="14"/>
      <c r="L6602" s="14" t="s">
        <v>425</v>
      </c>
      <c r="M6602" s="14" t="s">
        <v>5381</v>
      </c>
      <c r="N6602" s="14" t="s">
        <v>1019</v>
      </c>
      <c r="O6602" s="14" t="s">
        <v>8175</v>
      </c>
      <c r="P6602" s="14"/>
      <c r="Q6602" s="14"/>
      <c r="R6602" s="14" t="s">
        <v>4108</v>
      </c>
      <c r="S6602" s="14" t="s">
        <v>439</v>
      </c>
      <c r="T6602" s="35">
        <v>70000</v>
      </c>
      <c r="U6602" s="14" t="s">
        <v>4</v>
      </c>
      <c r="V6602" s="14">
        <v>178</v>
      </c>
      <c r="W6602" s="16">
        <f>+IF(datos_arg[[#This Row],[Moneda]]="ARS",datos_arg[[#This Row],[Monto]],datos_arg[[#This Row],[Monto]]*datos_arg[[#This Row],[TC]])</f>
        <v>70000</v>
      </c>
      <c r="X6602" s="16">
        <f>IFERROR(IF(datos_arg[[#This Row],[Moneda]]="USD",datos_arg[[#This Row],[Monto]],datos_arg[[#This Row],[Monto]]/datos_arg[[#This Row],[TC]]),0)</f>
        <v>393.25842696629212</v>
      </c>
      <c r="Y6602" s="14"/>
    </row>
    <row r="6603" spans="1:28" x14ac:dyDescent="0.25">
      <c r="A6603" s="14">
        <f t="shared" si="103"/>
        <v>6600</v>
      </c>
      <c r="B6603" s="1">
        <v>44428</v>
      </c>
      <c r="C6603" s="18">
        <f>+YEAR(datos_arg[[#This Row],[Fecha]])</f>
        <v>2021</v>
      </c>
      <c r="D6603" s="18">
        <f>+MONTH(datos_arg[[#This Row],[Fecha]])</f>
        <v>8</v>
      </c>
      <c r="E6603" s="14" t="s">
        <v>1015</v>
      </c>
      <c r="F6603" s="14" t="s">
        <v>403</v>
      </c>
      <c r="G6603" s="14" t="s">
        <v>970</v>
      </c>
      <c r="H6603" s="14" t="s">
        <v>6646</v>
      </c>
      <c r="I6603" s="14" t="s">
        <v>7132</v>
      </c>
      <c r="J6603" s="14" t="s">
        <v>425</v>
      </c>
      <c r="K6603" s="14"/>
      <c r="L6603" s="14" t="s">
        <v>425</v>
      </c>
      <c r="M6603" s="14" t="s">
        <v>493</v>
      </c>
      <c r="N6603" s="14" t="s">
        <v>524</v>
      </c>
      <c r="O6603" s="14" t="s">
        <v>7137</v>
      </c>
      <c r="P6603" s="14"/>
      <c r="Q6603" s="14"/>
      <c r="R6603" s="14" t="s">
        <v>970</v>
      </c>
      <c r="S6603" s="14" t="s">
        <v>439</v>
      </c>
      <c r="T6603" s="35">
        <v>15000</v>
      </c>
      <c r="U6603" s="14" t="s">
        <v>4</v>
      </c>
      <c r="V6603" s="14">
        <v>178</v>
      </c>
      <c r="W6603" s="16">
        <f>+IF(datos_arg[[#This Row],[Moneda]]="ARS",datos_arg[[#This Row],[Monto]],datos_arg[[#This Row],[Monto]]*datos_arg[[#This Row],[TC]])</f>
        <v>15000</v>
      </c>
      <c r="X6603" s="16">
        <f>IFERROR(IF(datos_arg[[#This Row],[Moneda]]="USD",datos_arg[[#This Row],[Monto]],datos_arg[[#This Row],[Monto]]/datos_arg[[#This Row],[TC]]),0)</f>
        <v>84.269662921348313</v>
      </c>
      <c r="Y6603" s="14"/>
    </row>
    <row r="6604" spans="1:28" x14ac:dyDescent="0.25">
      <c r="A6604" s="14">
        <f t="shared" si="103"/>
        <v>6601</v>
      </c>
      <c r="B6604" s="1">
        <v>44428</v>
      </c>
      <c r="C6604" s="18">
        <f>+YEAR(datos_arg[[#This Row],[Fecha]])</f>
        <v>2021</v>
      </c>
      <c r="D6604" s="18">
        <f>+MONTH(datos_arg[[#This Row],[Fecha]])</f>
        <v>8</v>
      </c>
      <c r="E6604" s="14" t="s">
        <v>1016</v>
      </c>
      <c r="F6604" s="14" t="s">
        <v>404</v>
      </c>
      <c r="G6604" s="14"/>
      <c r="H6604" s="14" t="s">
        <v>7132</v>
      </c>
      <c r="I6604" s="14" t="s">
        <v>7132</v>
      </c>
      <c r="J6604" s="14" t="s">
        <v>425</v>
      </c>
      <c r="K6604" s="14"/>
      <c r="L6604" s="14" t="s">
        <v>425</v>
      </c>
      <c r="M6604" s="14" t="s">
        <v>156</v>
      </c>
      <c r="N6604" s="14" t="s">
        <v>156</v>
      </c>
      <c r="O6604" s="14" t="s">
        <v>2651</v>
      </c>
      <c r="P6604" s="14" t="s">
        <v>7801</v>
      </c>
      <c r="Q6604" s="14"/>
      <c r="R6604" s="14" t="s">
        <v>404</v>
      </c>
      <c r="S6604" s="14" t="s">
        <v>439</v>
      </c>
      <c r="T6604" s="35">
        <v>5071</v>
      </c>
      <c r="U6604" s="14" t="s">
        <v>4</v>
      </c>
      <c r="V6604" s="14">
        <v>178</v>
      </c>
      <c r="W6604" s="16">
        <f>+IF(datos_arg[[#This Row],[Moneda]]="ARS",datos_arg[[#This Row],[Monto]],datos_arg[[#This Row],[Monto]]*datos_arg[[#This Row],[TC]])</f>
        <v>5071</v>
      </c>
      <c r="X6604" s="16">
        <f>IFERROR(IF(datos_arg[[#This Row],[Moneda]]="USD",datos_arg[[#This Row],[Monto]],datos_arg[[#This Row],[Monto]]/datos_arg[[#This Row],[TC]]),0)</f>
        <v>28.488764044943821</v>
      </c>
      <c r="Y6604" s="14"/>
    </row>
    <row r="6605" spans="1:28" x14ac:dyDescent="0.25">
      <c r="A6605" s="14">
        <f t="shared" si="103"/>
        <v>6602</v>
      </c>
      <c r="B6605" s="1">
        <v>44428</v>
      </c>
      <c r="C6605" s="18">
        <f>+YEAR(datos_arg[[#This Row],[Fecha]])</f>
        <v>2021</v>
      </c>
      <c r="D6605" s="18">
        <f>+MONTH(datos_arg[[#This Row],[Fecha]])</f>
        <v>8</v>
      </c>
      <c r="E6605" s="14" t="s">
        <v>5358</v>
      </c>
      <c r="F6605" s="14" t="s">
        <v>4109</v>
      </c>
      <c r="G6605" s="14"/>
      <c r="H6605" s="14" t="s">
        <v>6646</v>
      </c>
      <c r="I6605" s="14" t="s">
        <v>7132</v>
      </c>
      <c r="J6605" s="14" t="s">
        <v>425</v>
      </c>
      <c r="K6605" s="14"/>
      <c r="L6605" s="14" t="s">
        <v>426</v>
      </c>
      <c r="M6605" s="14" t="s">
        <v>3572</v>
      </c>
      <c r="N6605" s="14" t="s">
        <v>100</v>
      </c>
      <c r="O6605" s="14" t="s">
        <v>8176</v>
      </c>
      <c r="P6605" s="14" t="s">
        <v>8170</v>
      </c>
      <c r="Q6605" s="14">
        <v>6</v>
      </c>
      <c r="R6605" s="14" t="s">
        <v>4109</v>
      </c>
      <c r="S6605" s="14" t="s">
        <v>439</v>
      </c>
      <c r="T6605" s="35">
        <v>4998.54</v>
      </c>
      <c r="U6605" s="14" t="s">
        <v>4</v>
      </c>
      <c r="V6605" s="14">
        <v>178</v>
      </c>
      <c r="W6605" s="16">
        <f>+IF(datos_arg[[#This Row],[Moneda]]="ARS",datos_arg[[#This Row],[Monto]],datos_arg[[#This Row],[Monto]]*datos_arg[[#This Row],[TC]])</f>
        <v>4998.54</v>
      </c>
      <c r="X6605" s="16">
        <f>IFERROR(IF(datos_arg[[#This Row],[Moneda]]="USD",datos_arg[[#This Row],[Monto]],datos_arg[[#This Row],[Monto]]/datos_arg[[#This Row],[TC]]),0)</f>
        <v>28.081685393258425</v>
      </c>
      <c r="Y6605" s="14"/>
    </row>
    <row r="6606" spans="1:28" x14ac:dyDescent="0.25">
      <c r="A6606" s="14">
        <f t="shared" si="103"/>
        <v>6603</v>
      </c>
      <c r="B6606" s="1">
        <v>44428</v>
      </c>
      <c r="C6606" s="18">
        <f>+YEAR(datos_arg[[#This Row],[Fecha]])</f>
        <v>2021</v>
      </c>
      <c r="D6606" s="18">
        <f>+MONTH(datos_arg[[#This Row],[Fecha]])</f>
        <v>8</v>
      </c>
      <c r="E6606" s="14" t="s">
        <v>5358</v>
      </c>
      <c r="F6606" s="14" t="s">
        <v>85</v>
      </c>
      <c r="G6606" s="14"/>
      <c r="H6606" s="14" t="s">
        <v>532</v>
      </c>
      <c r="I6606" s="14" t="s">
        <v>7132</v>
      </c>
      <c r="J6606" s="14" t="s">
        <v>425</v>
      </c>
      <c r="K6606" s="14" t="s">
        <v>421</v>
      </c>
      <c r="L6606" s="14" t="s">
        <v>425</v>
      </c>
      <c r="M6606" s="14" t="s">
        <v>408</v>
      </c>
      <c r="N6606" s="14" t="s">
        <v>100</v>
      </c>
      <c r="O6606" s="14" t="s">
        <v>8177</v>
      </c>
      <c r="P6606" s="14" t="s">
        <v>8178</v>
      </c>
      <c r="Q6606" s="14">
        <v>3</v>
      </c>
      <c r="R6606" s="14" t="s">
        <v>85</v>
      </c>
      <c r="S6606" s="14" t="s">
        <v>439</v>
      </c>
      <c r="T6606" s="35">
        <v>3616.34</v>
      </c>
      <c r="U6606" s="14" t="s">
        <v>4</v>
      </c>
      <c r="V6606" s="14">
        <v>178</v>
      </c>
      <c r="W6606" s="16">
        <f>+IF(datos_arg[[#This Row],[Moneda]]="ARS",datos_arg[[#This Row],[Monto]],datos_arg[[#This Row],[Monto]]*datos_arg[[#This Row],[TC]])</f>
        <v>3616.34</v>
      </c>
      <c r="X6606" s="16">
        <f>IFERROR(IF(datos_arg[[#This Row],[Moneda]]="USD",datos_arg[[#This Row],[Monto]],datos_arg[[#This Row],[Monto]]/datos_arg[[#This Row],[TC]]),0)</f>
        <v>20.316516853932583</v>
      </c>
      <c r="Y6606" s="14"/>
      <c r="AA6606" s="58"/>
    </row>
    <row r="6607" spans="1:28" x14ac:dyDescent="0.25">
      <c r="A6607" s="14">
        <f t="shared" si="103"/>
        <v>6604</v>
      </c>
      <c r="B6607" s="1">
        <v>44428</v>
      </c>
      <c r="C6607" s="18">
        <f>+YEAR(datos_arg[[#This Row],[Fecha]])</f>
        <v>2021</v>
      </c>
      <c r="D6607" s="18">
        <f>+MONTH(datos_arg[[#This Row],[Fecha]])</f>
        <v>8</v>
      </c>
      <c r="E6607" s="14" t="s">
        <v>1015</v>
      </c>
      <c r="F6607" s="14" t="s">
        <v>403</v>
      </c>
      <c r="G6607" s="14" t="s">
        <v>5382</v>
      </c>
      <c r="H6607" s="14" t="s">
        <v>6646</v>
      </c>
      <c r="I6607" s="14" t="s">
        <v>7132</v>
      </c>
      <c r="J6607" s="14" t="s">
        <v>425</v>
      </c>
      <c r="K6607" s="14"/>
      <c r="L6607" s="14" t="s">
        <v>421</v>
      </c>
      <c r="M6607" s="14" t="s">
        <v>8070</v>
      </c>
      <c r="N6607" s="14" t="s">
        <v>7418</v>
      </c>
      <c r="O6607" s="14" t="s">
        <v>8071</v>
      </c>
      <c r="P6607" s="14" t="s">
        <v>8179</v>
      </c>
      <c r="Q6607" s="14">
        <v>40</v>
      </c>
      <c r="R6607" s="14" t="s">
        <v>5382</v>
      </c>
      <c r="S6607" s="14" t="s">
        <v>439</v>
      </c>
      <c r="T6607" s="35">
        <v>8070.22</v>
      </c>
      <c r="U6607" s="14" t="s">
        <v>4</v>
      </c>
      <c r="V6607" s="14">
        <v>178</v>
      </c>
      <c r="W6607" s="16">
        <f>+IF(datos_arg[[#This Row],[Moneda]]="ARS",datos_arg[[#This Row],[Monto]],datos_arg[[#This Row],[Monto]]*datos_arg[[#This Row],[TC]])</f>
        <v>8070.22</v>
      </c>
      <c r="X6607" s="16">
        <f>IFERROR(IF(datos_arg[[#This Row],[Moneda]]="USD",datos_arg[[#This Row],[Monto]],datos_arg[[#This Row],[Monto]]/datos_arg[[#This Row],[TC]]),0)</f>
        <v>45.338314606741577</v>
      </c>
      <c r="Y6607" s="14"/>
      <c r="AA6607" s="58"/>
      <c r="AB6607" s="38"/>
    </row>
    <row r="6608" spans="1:28" x14ac:dyDescent="0.25">
      <c r="A6608" s="14">
        <f t="shared" si="103"/>
        <v>6605</v>
      </c>
      <c r="B6608" s="1">
        <v>44428</v>
      </c>
      <c r="C6608" s="18">
        <f>+YEAR(datos_arg[[#This Row],[Fecha]])</f>
        <v>2021</v>
      </c>
      <c r="D6608" s="18">
        <f>+MONTH(datos_arg[[#This Row],[Fecha]])</f>
        <v>8</v>
      </c>
      <c r="E6608" s="14" t="s">
        <v>5358</v>
      </c>
      <c r="F6608" s="14" t="s">
        <v>85</v>
      </c>
      <c r="G6608" s="14" t="s">
        <v>5382</v>
      </c>
      <c r="H6608" s="14" t="s">
        <v>6646</v>
      </c>
      <c r="I6608" s="14" t="s">
        <v>7132</v>
      </c>
      <c r="J6608" s="14" t="s">
        <v>425</v>
      </c>
      <c r="K6608" s="14"/>
      <c r="L6608" s="14" t="s">
        <v>425</v>
      </c>
      <c r="M6608" s="14" t="s">
        <v>874</v>
      </c>
      <c r="N6608" s="14" t="s">
        <v>7418</v>
      </c>
      <c r="O6608" s="14" t="s">
        <v>8072</v>
      </c>
      <c r="P6608" s="14" t="s">
        <v>8179</v>
      </c>
      <c r="Q6608" s="14">
        <v>6</v>
      </c>
      <c r="R6608" s="14" t="s">
        <v>85</v>
      </c>
      <c r="S6608" s="14" t="s">
        <v>439</v>
      </c>
      <c r="T6608" s="35">
        <v>1017.71</v>
      </c>
      <c r="U6608" s="14" t="s">
        <v>4</v>
      </c>
      <c r="V6608" s="14">
        <v>178</v>
      </c>
      <c r="W6608" s="16">
        <f>+IF(datos_arg[[#This Row],[Moneda]]="ARS",datos_arg[[#This Row],[Monto]],datos_arg[[#This Row],[Monto]]*datos_arg[[#This Row],[TC]])</f>
        <v>1017.71</v>
      </c>
      <c r="X6608" s="16">
        <f>IFERROR(IF(datos_arg[[#This Row],[Moneda]]="USD",datos_arg[[#This Row],[Monto]],datos_arg[[#This Row],[Monto]]/datos_arg[[#This Row],[TC]]),0)</f>
        <v>5.7174719101123594</v>
      </c>
      <c r="Y6608" s="14"/>
      <c r="AA6608" s="58"/>
      <c r="AB6608" s="38"/>
    </row>
    <row r="6609" spans="1:29" x14ac:dyDescent="0.25">
      <c r="A6609" s="14">
        <f t="shared" si="103"/>
        <v>6606</v>
      </c>
      <c r="B6609" s="1">
        <v>44428</v>
      </c>
      <c r="C6609" s="18">
        <f>+YEAR(datos_arg[[#This Row],[Fecha]])</f>
        <v>2021</v>
      </c>
      <c r="D6609" s="18">
        <f>+MONTH(datos_arg[[#This Row],[Fecha]])</f>
        <v>8</v>
      </c>
      <c r="E6609" s="14" t="s">
        <v>1015</v>
      </c>
      <c r="F6609" s="14" t="s">
        <v>403</v>
      </c>
      <c r="G6609" s="14" t="s">
        <v>5382</v>
      </c>
      <c r="H6609" s="14" t="s">
        <v>6646</v>
      </c>
      <c r="I6609" s="14" t="s">
        <v>7132</v>
      </c>
      <c r="J6609" s="14" t="s">
        <v>425</v>
      </c>
      <c r="K6609" s="14"/>
      <c r="L6609" s="14" t="s">
        <v>421</v>
      </c>
      <c r="M6609" s="14" t="s">
        <v>909</v>
      </c>
      <c r="N6609" s="14" t="s">
        <v>7418</v>
      </c>
      <c r="O6609" s="14" t="s">
        <v>8069</v>
      </c>
      <c r="P6609" s="14" t="s">
        <v>8179</v>
      </c>
      <c r="Q6609" s="14">
        <v>20</v>
      </c>
      <c r="R6609" s="14" t="s">
        <v>5382</v>
      </c>
      <c r="S6609" s="14" t="s">
        <v>439</v>
      </c>
      <c r="T6609" s="35">
        <v>3563.69</v>
      </c>
      <c r="U6609" s="14" t="s">
        <v>4</v>
      </c>
      <c r="V6609" s="14">
        <v>178</v>
      </c>
      <c r="W6609" s="16">
        <f>+IF(datos_arg[[#This Row],[Moneda]]="ARS",datos_arg[[#This Row],[Monto]],datos_arg[[#This Row],[Monto]]*datos_arg[[#This Row],[TC]])</f>
        <v>3563.69</v>
      </c>
      <c r="X6609" s="16">
        <f>IFERROR(IF(datos_arg[[#This Row],[Moneda]]="USD",datos_arg[[#This Row],[Monto]],datos_arg[[#This Row],[Monto]]/datos_arg[[#This Row],[TC]]),0)</f>
        <v>20.020730337078653</v>
      </c>
      <c r="Y6609" s="14"/>
      <c r="AA6609" s="58"/>
    </row>
    <row r="6610" spans="1:29" x14ac:dyDescent="0.25">
      <c r="A6610" s="14">
        <f t="shared" si="103"/>
        <v>6607</v>
      </c>
      <c r="B6610" s="1">
        <v>44428</v>
      </c>
      <c r="C6610" s="18">
        <f>+YEAR(datos_arg[[#This Row],[Fecha]])</f>
        <v>2021</v>
      </c>
      <c r="D6610" s="18">
        <f>+MONTH(datos_arg[[#This Row],[Fecha]])</f>
        <v>8</v>
      </c>
      <c r="E6610" s="14" t="s">
        <v>1015</v>
      </c>
      <c r="F6610" s="14" t="s">
        <v>403</v>
      </c>
      <c r="G6610" s="14" t="s">
        <v>5383</v>
      </c>
      <c r="H6610" s="14" t="s">
        <v>8103</v>
      </c>
      <c r="I6610" s="14" t="s">
        <v>8105</v>
      </c>
      <c r="J6610" s="14" t="s">
        <v>425</v>
      </c>
      <c r="K6610" s="14"/>
      <c r="L6610" s="14" t="s">
        <v>425</v>
      </c>
      <c r="M6610" s="14" t="s">
        <v>956</v>
      </c>
      <c r="N6610" s="14" t="s">
        <v>26</v>
      </c>
      <c r="O6610" s="14" t="s">
        <v>8180</v>
      </c>
      <c r="P6610" s="14" t="s">
        <v>8132</v>
      </c>
      <c r="Q6610" s="14"/>
      <c r="R6610" s="14" t="s">
        <v>5383</v>
      </c>
      <c r="S6610" s="14" t="s">
        <v>439</v>
      </c>
      <c r="T6610" s="35">
        <v>1080.31</v>
      </c>
      <c r="U6610" s="14" t="s">
        <v>4</v>
      </c>
      <c r="V6610" s="14">
        <v>178</v>
      </c>
      <c r="W6610" s="16">
        <f>+IF(datos_arg[[#This Row],[Moneda]]="ARS",datos_arg[[#This Row],[Monto]],datos_arg[[#This Row],[Monto]]*datos_arg[[#This Row],[TC]])</f>
        <v>1080.31</v>
      </c>
      <c r="X6610" s="16">
        <f>IFERROR(IF(datos_arg[[#This Row],[Moneda]]="USD",datos_arg[[#This Row],[Monto]],datos_arg[[#This Row],[Monto]]/datos_arg[[#This Row],[TC]]),0)</f>
        <v>6.069157303370786</v>
      </c>
      <c r="Y6610" s="14"/>
      <c r="AA6610" s="58"/>
    </row>
    <row r="6611" spans="1:29" x14ac:dyDescent="0.25">
      <c r="A6611" s="14">
        <f t="shared" si="103"/>
        <v>6608</v>
      </c>
      <c r="B6611" s="1">
        <v>44428</v>
      </c>
      <c r="C6611" s="18">
        <f>+YEAR(datos_arg[[#This Row],[Fecha]])</f>
        <v>2021</v>
      </c>
      <c r="D6611" s="18">
        <f>+MONTH(datos_arg[[#This Row],[Fecha]])</f>
        <v>8</v>
      </c>
      <c r="E6611" s="14" t="s">
        <v>408</v>
      </c>
      <c r="F6611" s="14" t="s">
        <v>506</v>
      </c>
      <c r="G6611" s="14"/>
      <c r="H6611" s="14" t="s">
        <v>7132</v>
      </c>
      <c r="I6611" s="14" t="s">
        <v>7132</v>
      </c>
      <c r="J6611" s="14" t="s">
        <v>425</v>
      </c>
      <c r="K6611" s="14"/>
      <c r="L6611" s="14" t="s">
        <v>425</v>
      </c>
      <c r="M6611" s="14" t="s">
        <v>1762</v>
      </c>
      <c r="N6611" s="14" t="s">
        <v>1762</v>
      </c>
      <c r="O6611" s="14" t="s">
        <v>8184</v>
      </c>
      <c r="P6611" s="14" t="s">
        <v>8170</v>
      </c>
      <c r="Q6611" s="14"/>
      <c r="R6611" s="14" t="s">
        <v>1762</v>
      </c>
      <c r="S6611" s="14" t="s">
        <v>439</v>
      </c>
      <c r="T6611" s="35">
        <v>10956.9</v>
      </c>
      <c r="U6611" s="14" t="s">
        <v>4</v>
      </c>
      <c r="V6611" s="14">
        <v>178</v>
      </c>
      <c r="W6611" s="16">
        <f>+IF(datos_arg[[#This Row],[Moneda]]="ARS",datos_arg[[#This Row],[Monto]],datos_arg[[#This Row],[Monto]]*datos_arg[[#This Row],[TC]])</f>
        <v>10956.9</v>
      </c>
      <c r="X6611" s="16">
        <f>IFERROR(IF(datos_arg[[#This Row],[Moneda]]="USD",datos_arg[[#This Row],[Monto]],datos_arg[[#This Row],[Monto]]/datos_arg[[#This Row],[TC]]),0)</f>
        <v>61.555617977528087</v>
      </c>
      <c r="Y6611" s="14"/>
      <c r="AA6611" s="58"/>
    </row>
    <row r="6612" spans="1:29" x14ac:dyDescent="0.25">
      <c r="A6612" s="14">
        <f t="shared" si="103"/>
        <v>6609</v>
      </c>
      <c r="B6612" s="1">
        <v>44428</v>
      </c>
      <c r="C6612" s="18">
        <f>+YEAR(datos_arg[[#This Row],[Fecha]])</f>
        <v>2021</v>
      </c>
      <c r="D6612" s="18">
        <f>+MONTH(datos_arg[[#This Row],[Fecha]])</f>
        <v>8</v>
      </c>
      <c r="E6612" s="14" t="s">
        <v>5358</v>
      </c>
      <c r="F6612" s="14" t="s">
        <v>4109</v>
      </c>
      <c r="G6612" s="14"/>
      <c r="H6612" s="14" t="s">
        <v>6646</v>
      </c>
      <c r="I6612" s="14" t="s">
        <v>6775</v>
      </c>
      <c r="J6612" s="14" t="s">
        <v>425</v>
      </c>
      <c r="K6612" s="14"/>
      <c r="L6612" s="14" t="s">
        <v>422</v>
      </c>
      <c r="M6612" s="14" t="s">
        <v>2950</v>
      </c>
      <c r="N6612" s="14" t="s">
        <v>100</v>
      </c>
      <c r="O6612" s="14" t="s">
        <v>8196</v>
      </c>
      <c r="P6612" s="6" t="s">
        <v>8188</v>
      </c>
      <c r="Q6612" s="14">
        <v>0</v>
      </c>
      <c r="R6612" s="14" t="s">
        <v>1762</v>
      </c>
      <c r="S6612" s="14" t="s">
        <v>1762</v>
      </c>
      <c r="T6612" s="35">
        <v>1412.45</v>
      </c>
      <c r="U6612" s="14" t="s">
        <v>4</v>
      </c>
      <c r="V6612" s="14">
        <v>178</v>
      </c>
      <c r="W6612" s="16">
        <f>+IF(datos_arg[[#This Row],[Moneda]]="ARS",datos_arg[[#This Row],[Monto]],datos_arg[[#This Row],[Monto]]*datos_arg[[#This Row],[TC]])</f>
        <v>1412.45</v>
      </c>
      <c r="X6612" s="16">
        <f>IFERROR(IF(datos_arg[[#This Row],[Moneda]]="USD",datos_arg[[#This Row],[Monto]],datos_arg[[#This Row],[Monto]]/datos_arg[[#This Row],[TC]]),0)</f>
        <v>7.9351123595505619</v>
      </c>
      <c r="Y6612" s="14"/>
      <c r="AA6612" s="58"/>
    </row>
    <row r="6613" spans="1:29" x14ac:dyDescent="0.25">
      <c r="A6613" s="14">
        <f t="shared" si="103"/>
        <v>6610</v>
      </c>
      <c r="B6613" s="1">
        <v>44428</v>
      </c>
      <c r="C6613" s="18">
        <f>+YEAR(datos_arg[[#This Row],[Fecha]])</f>
        <v>2021</v>
      </c>
      <c r="D6613" s="18">
        <f>+MONTH(datos_arg[[#This Row],[Fecha]])</f>
        <v>8</v>
      </c>
      <c r="E6613" s="14" t="s">
        <v>5358</v>
      </c>
      <c r="F6613" s="14" t="s">
        <v>4109</v>
      </c>
      <c r="G6613" s="14"/>
      <c r="H6613" s="14" t="s">
        <v>6646</v>
      </c>
      <c r="I6613" s="14" t="s">
        <v>6775</v>
      </c>
      <c r="J6613" s="14" t="s">
        <v>425</v>
      </c>
      <c r="K6613" s="14"/>
      <c r="L6613" s="14" t="s">
        <v>422</v>
      </c>
      <c r="M6613" s="14" t="s">
        <v>2080</v>
      </c>
      <c r="N6613" s="14" t="s">
        <v>100</v>
      </c>
      <c r="O6613" s="14" t="s">
        <v>8186</v>
      </c>
      <c r="P6613" s="14" t="s">
        <v>8188</v>
      </c>
      <c r="Q6613" s="14">
        <v>1</v>
      </c>
      <c r="R6613" s="14" t="s">
        <v>4109</v>
      </c>
      <c r="S6613" s="14" t="s">
        <v>1762</v>
      </c>
      <c r="T6613" s="35">
        <v>365.79</v>
      </c>
      <c r="U6613" s="14" t="s">
        <v>4</v>
      </c>
      <c r="V6613" s="14">
        <v>178</v>
      </c>
      <c r="W6613" s="16">
        <f>+IF(datos_arg[[#This Row],[Moneda]]="ARS",datos_arg[[#This Row],[Monto]],datos_arg[[#This Row],[Monto]]*datos_arg[[#This Row],[TC]])</f>
        <v>365.79</v>
      </c>
      <c r="X6613" s="16">
        <f>IFERROR(IF(datos_arg[[#This Row],[Moneda]]="USD",datos_arg[[#This Row],[Monto]],datos_arg[[#This Row],[Monto]]/datos_arg[[#This Row],[TC]]),0)</f>
        <v>2.0550000000000002</v>
      </c>
      <c r="Y6613" s="14"/>
      <c r="AA6613" s="58"/>
    </row>
    <row r="6614" spans="1:29" x14ac:dyDescent="0.25">
      <c r="A6614" s="14">
        <f t="shared" si="103"/>
        <v>6611</v>
      </c>
      <c r="B6614" s="1">
        <v>44428</v>
      </c>
      <c r="C6614" s="18">
        <f>+YEAR(datos_arg[[#This Row],[Fecha]])</f>
        <v>2021</v>
      </c>
      <c r="D6614" s="18">
        <f>+MONTH(datos_arg[[#This Row],[Fecha]])</f>
        <v>8</v>
      </c>
      <c r="E6614" s="14" t="s">
        <v>5358</v>
      </c>
      <c r="F6614" s="14" t="s">
        <v>969</v>
      </c>
      <c r="G6614" s="14"/>
      <c r="H6614" s="14" t="s">
        <v>433</v>
      </c>
      <c r="I6614" s="14" t="s">
        <v>6718</v>
      </c>
      <c r="J6614" s="14" t="s">
        <v>425</v>
      </c>
      <c r="K6614" s="14"/>
      <c r="L6614" s="14" t="s">
        <v>425</v>
      </c>
      <c r="M6614" s="14" t="s">
        <v>8185</v>
      </c>
      <c r="N6614" s="14" t="s">
        <v>100</v>
      </c>
      <c r="O6614" s="14" t="s">
        <v>8187</v>
      </c>
      <c r="P6614" s="14" t="s">
        <v>8188</v>
      </c>
      <c r="Q6614" s="14">
        <v>2</v>
      </c>
      <c r="R6614" s="14" t="s">
        <v>969</v>
      </c>
      <c r="S6614" s="14" t="s">
        <v>1762</v>
      </c>
      <c r="T6614" s="35">
        <v>9178.66</v>
      </c>
      <c r="U6614" s="14" t="s">
        <v>4</v>
      </c>
      <c r="V6614" s="14">
        <v>178</v>
      </c>
      <c r="W6614" s="16">
        <f>+IF(datos_arg[[#This Row],[Moneda]]="ARS",datos_arg[[#This Row],[Monto]],datos_arg[[#This Row],[Monto]]*datos_arg[[#This Row],[TC]])</f>
        <v>9178.66</v>
      </c>
      <c r="X6614" s="16">
        <f>IFERROR(IF(datos_arg[[#This Row],[Moneda]]="USD",datos_arg[[#This Row],[Monto]],datos_arg[[#This Row],[Monto]]/datos_arg[[#This Row],[TC]]),0)</f>
        <v>51.565505617977529</v>
      </c>
      <c r="Y6614" s="14"/>
      <c r="AA6614" s="58"/>
    </row>
    <row r="6615" spans="1:29" x14ac:dyDescent="0.25">
      <c r="A6615" s="14">
        <f t="shared" si="103"/>
        <v>6612</v>
      </c>
      <c r="B6615" s="1">
        <v>44428</v>
      </c>
      <c r="C6615" s="18">
        <f>+YEAR(datos_arg[[#This Row],[Fecha]])</f>
        <v>2021</v>
      </c>
      <c r="D6615" s="18">
        <f>+MONTH(datos_arg[[#This Row],[Fecha]])</f>
        <v>8</v>
      </c>
      <c r="E6615" s="14" t="s">
        <v>1015</v>
      </c>
      <c r="F6615" s="14" t="s">
        <v>430</v>
      </c>
      <c r="G6615" s="14"/>
      <c r="H6615" s="14" t="s">
        <v>7132</v>
      </c>
      <c r="I6615" s="14" t="s">
        <v>7132</v>
      </c>
      <c r="J6615" s="14" t="s">
        <v>425</v>
      </c>
      <c r="K6615" s="14"/>
      <c r="L6615" s="14" t="s">
        <v>425</v>
      </c>
      <c r="M6615" s="14" t="s">
        <v>102</v>
      </c>
      <c r="N6615" s="14" t="s">
        <v>7971</v>
      </c>
      <c r="O6615" s="14" t="s">
        <v>8189</v>
      </c>
      <c r="P6615" s="14" t="s">
        <v>7122</v>
      </c>
      <c r="Q6615" s="14"/>
      <c r="R6615" s="14" t="s">
        <v>430</v>
      </c>
      <c r="S6615" s="14" t="s">
        <v>439</v>
      </c>
      <c r="T6615" s="35">
        <v>4583.24</v>
      </c>
      <c r="U6615" s="14" t="s">
        <v>4</v>
      </c>
      <c r="V6615" s="14">
        <v>178</v>
      </c>
      <c r="W6615" s="16">
        <f>+IF(datos_arg[[#This Row],[Moneda]]="ARS",datos_arg[[#This Row],[Monto]],datos_arg[[#This Row],[Monto]]*datos_arg[[#This Row],[TC]])</f>
        <v>4583.24</v>
      </c>
      <c r="X6615" s="16">
        <f>IFERROR(IF(datos_arg[[#This Row],[Moneda]]="USD",datos_arg[[#This Row],[Monto]],datos_arg[[#This Row],[Monto]]/datos_arg[[#This Row],[TC]]),0)</f>
        <v>25.748539325842696</v>
      </c>
      <c r="Y6615" s="14"/>
      <c r="AA6615" s="58"/>
    </row>
    <row r="6616" spans="1:29" x14ac:dyDescent="0.25">
      <c r="A6616" s="14">
        <f t="shared" si="103"/>
        <v>6613</v>
      </c>
      <c r="B6616" s="1">
        <v>44428</v>
      </c>
      <c r="C6616" s="18">
        <f>+YEAR(datos_arg[[#This Row],[Fecha]])</f>
        <v>2021</v>
      </c>
      <c r="D6616" s="18">
        <f>+MONTH(datos_arg[[#This Row],[Fecha]])</f>
        <v>8</v>
      </c>
      <c r="E6616" s="14" t="s">
        <v>1015</v>
      </c>
      <c r="F6616" s="14" t="s">
        <v>403</v>
      </c>
      <c r="G6616" s="14" t="s">
        <v>970</v>
      </c>
      <c r="H6616" s="14" t="s">
        <v>433</v>
      </c>
      <c r="I6616" s="14" t="s">
        <v>6718</v>
      </c>
      <c r="J6616" s="14" t="s">
        <v>425</v>
      </c>
      <c r="K6616" s="14"/>
      <c r="L6616" s="14" t="s">
        <v>425</v>
      </c>
      <c r="M6616" s="14" t="s">
        <v>493</v>
      </c>
      <c r="N6616" s="14" t="s">
        <v>7839</v>
      </c>
      <c r="O6616" s="14" t="s">
        <v>7840</v>
      </c>
      <c r="P6616" s="14" t="s">
        <v>8132</v>
      </c>
      <c r="Q6616" s="14"/>
      <c r="R6616" s="14" t="s">
        <v>970</v>
      </c>
      <c r="S6616" s="14" t="s">
        <v>439</v>
      </c>
      <c r="T6616" s="35">
        <v>1270</v>
      </c>
      <c r="U6616" s="14" t="s">
        <v>4</v>
      </c>
      <c r="V6616" s="14">
        <v>178</v>
      </c>
      <c r="W6616" s="16">
        <f>+IF(datos_arg[[#This Row],[Moneda]]="ARS",datos_arg[[#This Row],[Monto]],datos_arg[[#This Row],[Monto]]*datos_arg[[#This Row],[TC]])</f>
        <v>1270</v>
      </c>
      <c r="X6616" s="16">
        <f>IFERROR(IF(datos_arg[[#This Row],[Moneda]]="USD",datos_arg[[#This Row],[Monto]],datos_arg[[#This Row],[Monto]]/datos_arg[[#This Row],[TC]]),0)</f>
        <v>7.1348314606741576</v>
      </c>
      <c r="Y6616" s="14"/>
      <c r="AA6616" s="58"/>
    </row>
    <row r="6617" spans="1:29" x14ac:dyDescent="0.25">
      <c r="A6617" s="14">
        <f t="shared" si="103"/>
        <v>6614</v>
      </c>
      <c r="B6617" s="1">
        <v>44428</v>
      </c>
      <c r="C6617" s="18">
        <f>+YEAR(datos_arg[[#This Row],[Fecha]])</f>
        <v>2021</v>
      </c>
      <c r="D6617" s="18">
        <f>+MONTH(datos_arg[[#This Row],[Fecha]])</f>
        <v>8</v>
      </c>
      <c r="E6617" s="14" t="s">
        <v>1015</v>
      </c>
      <c r="F6617" s="14" t="s">
        <v>403</v>
      </c>
      <c r="G6617" s="14" t="s">
        <v>970</v>
      </c>
      <c r="H6617" s="14" t="s">
        <v>7132</v>
      </c>
      <c r="I6617" s="14" t="s">
        <v>7132</v>
      </c>
      <c r="J6617" s="14" t="s">
        <v>425</v>
      </c>
      <c r="K6617" s="14"/>
      <c r="L6617" s="14" t="s">
        <v>425</v>
      </c>
      <c r="M6617" s="14" t="s">
        <v>493</v>
      </c>
      <c r="N6617" s="14" t="s">
        <v>26</v>
      </c>
      <c r="O6617" s="14" t="s">
        <v>3764</v>
      </c>
      <c r="P6617" s="14" t="s">
        <v>8190</v>
      </c>
      <c r="Q6617" s="14"/>
      <c r="R6617" s="14" t="s">
        <v>970</v>
      </c>
      <c r="S6617" s="14" t="s">
        <v>439</v>
      </c>
      <c r="T6617" s="35">
        <v>3742</v>
      </c>
      <c r="U6617" s="14" t="s">
        <v>4</v>
      </c>
      <c r="V6617" s="14">
        <v>178</v>
      </c>
      <c r="W6617" s="16">
        <f>+IF(datos_arg[[#This Row],[Moneda]]="ARS",datos_arg[[#This Row],[Monto]],datos_arg[[#This Row],[Monto]]*datos_arg[[#This Row],[TC]])</f>
        <v>3742</v>
      </c>
      <c r="X6617" s="16">
        <f>IFERROR(IF(datos_arg[[#This Row],[Moneda]]="USD",datos_arg[[#This Row],[Monto]],datos_arg[[#This Row],[Monto]]/datos_arg[[#This Row],[TC]]),0)</f>
        <v>21.022471910112358</v>
      </c>
      <c r="Y6617" s="14"/>
      <c r="AA6617" s="58"/>
    </row>
    <row r="6618" spans="1:29" x14ac:dyDescent="0.25">
      <c r="A6618" s="14">
        <f t="shared" si="103"/>
        <v>6615</v>
      </c>
      <c r="B6618" s="1">
        <v>44428</v>
      </c>
      <c r="C6618" s="18">
        <f>+YEAR(datos_arg[[#This Row],[Fecha]])</f>
        <v>2021</v>
      </c>
      <c r="D6618" s="18">
        <f>+MONTH(datos_arg[[#This Row],[Fecha]])</f>
        <v>8</v>
      </c>
      <c r="E6618" s="14" t="s">
        <v>1015</v>
      </c>
      <c r="F6618" s="14" t="s">
        <v>430</v>
      </c>
      <c r="G6618" s="14"/>
      <c r="H6618" s="14" t="s">
        <v>7132</v>
      </c>
      <c r="I6618" s="14" t="s">
        <v>7132</v>
      </c>
      <c r="J6618" s="14" t="s">
        <v>425</v>
      </c>
      <c r="K6618" s="14"/>
      <c r="L6618" s="14" t="s">
        <v>425</v>
      </c>
      <c r="M6618" s="14" t="s">
        <v>361</v>
      </c>
      <c r="N6618" s="14" t="s">
        <v>361</v>
      </c>
      <c r="O6618" s="14" t="s">
        <v>2325</v>
      </c>
      <c r="P6618" s="14" t="s">
        <v>8190</v>
      </c>
      <c r="Q6618" s="14"/>
      <c r="R6618" s="14" t="s">
        <v>430</v>
      </c>
      <c r="S6618" s="14" t="s">
        <v>439</v>
      </c>
      <c r="T6618" s="35">
        <v>4110</v>
      </c>
      <c r="U6618" s="14" t="s">
        <v>4</v>
      </c>
      <c r="V6618" s="14">
        <v>178</v>
      </c>
      <c r="W6618" s="16">
        <f>+IF(datos_arg[[#This Row],[Moneda]]="ARS",datos_arg[[#This Row],[Monto]],datos_arg[[#This Row],[Monto]]*datos_arg[[#This Row],[TC]])</f>
        <v>4110</v>
      </c>
      <c r="X6618" s="16">
        <f>IFERROR(IF(datos_arg[[#This Row],[Moneda]]="USD",datos_arg[[#This Row],[Monto]],datos_arg[[#This Row],[Monto]]/datos_arg[[#This Row],[TC]]),0)</f>
        <v>23.089887640449437</v>
      </c>
      <c r="Y6618" s="14"/>
      <c r="AB6618" s="38"/>
      <c r="AC6618">
        <f>+ROUND($AA$6617*AB6618,2)</f>
        <v>0</v>
      </c>
    </row>
    <row r="6619" spans="1:29" x14ac:dyDescent="0.25">
      <c r="A6619" s="14">
        <f t="shared" si="103"/>
        <v>6616</v>
      </c>
      <c r="B6619" s="1">
        <v>44428</v>
      </c>
      <c r="C6619" s="18">
        <f>+YEAR(datos_arg[[#This Row],[Fecha]])</f>
        <v>2021</v>
      </c>
      <c r="D6619" s="18">
        <f>+MONTH(datos_arg[[#This Row],[Fecha]])</f>
        <v>8</v>
      </c>
      <c r="E6619" s="14" t="s">
        <v>1015</v>
      </c>
      <c r="F6619" s="14" t="s">
        <v>430</v>
      </c>
      <c r="G6619" s="14"/>
      <c r="H6619" s="14" t="s">
        <v>7132</v>
      </c>
      <c r="I6619" s="14" t="s">
        <v>7132</v>
      </c>
      <c r="J6619" s="14" t="s">
        <v>425</v>
      </c>
      <c r="K6619" s="14"/>
      <c r="L6619" s="14" t="s">
        <v>425</v>
      </c>
      <c r="M6619" s="14" t="s">
        <v>60</v>
      </c>
      <c r="N6619" s="14" t="s">
        <v>26</v>
      </c>
      <c r="O6619" s="14" t="s">
        <v>2370</v>
      </c>
      <c r="P6619" s="14" t="s">
        <v>8190</v>
      </c>
      <c r="Q6619" s="14"/>
      <c r="R6619" s="14" t="s">
        <v>430</v>
      </c>
      <c r="S6619" s="14" t="s">
        <v>439</v>
      </c>
      <c r="T6619" s="35">
        <v>13143.44</v>
      </c>
      <c r="U6619" s="14" t="s">
        <v>4</v>
      </c>
      <c r="V6619" s="14">
        <v>178</v>
      </c>
      <c r="W6619" s="16">
        <f>+IF(datos_arg[[#This Row],[Moneda]]="ARS",datos_arg[[#This Row],[Monto]],datos_arg[[#This Row],[Monto]]*datos_arg[[#This Row],[TC]])</f>
        <v>13143.44</v>
      </c>
      <c r="X6619" s="16">
        <f>IFERROR(IF(datos_arg[[#This Row],[Moneda]]="USD",datos_arg[[#This Row],[Monto]],datos_arg[[#This Row],[Monto]]/datos_arg[[#This Row],[TC]]),0)</f>
        <v>73.839550561797751</v>
      </c>
      <c r="Y6619" s="14"/>
      <c r="AB6619" s="38"/>
      <c r="AC6619">
        <f>+ROUND($AA$6617*AB6619,2)</f>
        <v>0</v>
      </c>
    </row>
    <row r="6620" spans="1:29" x14ac:dyDescent="0.25">
      <c r="A6620" s="14">
        <f t="shared" si="103"/>
        <v>6617</v>
      </c>
      <c r="B6620" s="1">
        <v>44431</v>
      </c>
      <c r="C6620" s="18">
        <f>+YEAR(datos_arg[[#This Row],[Fecha]])</f>
        <v>2021</v>
      </c>
      <c r="D6620" s="18">
        <f>+MONTH(datos_arg[[#This Row],[Fecha]])</f>
        <v>8</v>
      </c>
      <c r="E6620" s="14" t="s">
        <v>1015</v>
      </c>
      <c r="F6620" s="14" t="s">
        <v>403</v>
      </c>
      <c r="G6620" s="14" t="s">
        <v>5383</v>
      </c>
      <c r="H6620" s="14" t="s">
        <v>8103</v>
      </c>
      <c r="I6620" s="14" t="s">
        <v>8105</v>
      </c>
      <c r="J6620" s="14" t="s">
        <v>425</v>
      </c>
      <c r="K6620" s="14"/>
      <c r="L6620" s="14" t="s">
        <v>425</v>
      </c>
      <c r="M6620" s="14" t="s">
        <v>956</v>
      </c>
      <c r="N6620" s="14" t="s">
        <v>8191</v>
      </c>
      <c r="O6620" s="14" t="s">
        <v>8192</v>
      </c>
      <c r="P6620" s="14" t="s">
        <v>8193</v>
      </c>
      <c r="Q6620" s="14">
        <v>4</v>
      </c>
      <c r="R6620" s="14" t="s">
        <v>5383</v>
      </c>
      <c r="S6620" s="14" t="s">
        <v>439</v>
      </c>
      <c r="T6620" s="35">
        <v>10449</v>
      </c>
      <c r="U6620" s="14" t="s">
        <v>4</v>
      </c>
      <c r="V6620" s="14">
        <v>178</v>
      </c>
      <c r="W6620" s="16">
        <f>+IF(datos_arg[[#This Row],[Moneda]]="ARS",datos_arg[[#This Row],[Monto]],datos_arg[[#This Row],[Monto]]*datos_arg[[#This Row],[TC]])</f>
        <v>10449</v>
      </c>
      <c r="X6620" s="16">
        <f>IFERROR(IF(datos_arg[[#This Row],[Moneda]]="USD",datos_arg[[#This Row],[Monto]],datos_arg[[#This Row],[Monto]]/datos_arg[[#This Row],[TC]]),0)</f>
        <v>58.702247191011239</v>
      </c>
      <c r="Y6620" s="14"/>
    </row>
    <row r="6621" spans="1:29" x14ac:dyDescent="0.25">
      <c r="A6621" s="14">
        <f t="shared" si="103"/>
        <v>6618</v>
      </c>
      <c r="B6621" s="1">
        <v>44431</v>
      </c>
      <c r="C6621" s="18">
        <f>+YEAR(datos_arg[[#This Row],[Fecha]])</f>
        <v>2021</v>
      </c>
      <c r="D6621" s="18">
        <f>+MONTH(datos_arg[[#This Row],[Fecha]])</f>
        <v>8</v>
      </c>
      <c r="E6621" s="14" t="s">
        <v>1016</v>
      </c>
      <c r="F6621" s="14" t="s">
        <v>405</v>
      </c>
      <c r="G6621" s="14"/>
      <c r="H6621" s="14" t="s">
        <v>6646</v>
      </c>
      <c r="I6621" s="14" t="s">
        <v>1129</v>
      </c>
      <c r="J6621" s="14" t="s">
        <v>1129</v>
      </c>
      <c r="K6621" s="14" t="s">
        <v>420</v>
      </c>
      <c r="L6621" s="14" t="s">
        <v>426</v>
      </c>
      <c r="M6621" s="14" t="s">
        <v>901</v>
      </c>
      <c r="N6621" s="14" t="s">
        <v>247</v>
      </c>
      <c r="O6621" s="14" t="s">
        <v>2687</v>
      </c>
      <c r="P6621" s="14" t="s">
        <v>7801</v>
      </c>
      <c r="Q6621" s="14">
        <v>2</v>
      </c>
      <c r="R6621" s="14" t="s">
        <v>405</v>
      </c>
      <c r="S6621" s="14" t="s">
        <v>439</v>
      </c>
      <c r="T6621" s="35">
        <v>19330</v>
      </c>
      <c r="U6621" s="14" t="s">
        <v>4</v>
      </c>
      <c r="V6621" s="14">
        <v>178</v>
      </c>
      <c r="W6621" s="16">
        <f>+IF(datos_arg[[#This Row],[Moneda]]="ARS",datos_arg[[#This Row],[Monto]],datos_arg[[#This Row],[Monto]]*datos_arg[[#This Row],[TC]])</f>
        <v>19330</v>
      </c>
      <c r="X6621" s="16">
        <f>IFERROR(IF(datos_arg[[#This Row],[Moneda]]="USD",datos_arg[[#This Row],[Monto]],datos_arg[[#This Row],[Monto]]/datos_arg[[#This Row],[TC]]),0)</f>
        <v>108.59550561797752</v>
      </c>
      <c r="Y6621" s="14"/>
    </row>
    <row r="6622" spans="1:29" x14ac:dyDescent="0.25">
      <c r="A6622" s="14">
        <f t="shared" si="103"/>
        <v>6619</v>
      </c>
      <c r="B6622" s="1">
        <v>44431</v>
      </c>
      <c r="C6622" s="18">
        <f>+YEAR(datos_arg[[#This Row],[Fecha]])</f>
        <v>2021</v>
      </c>
      <c r="D6622" s="18">
        <f>+MONTH(datos_arg[[#This Row],[Fecha]])</f>
        <v>8</v>
      </c>
      <c r="E6622" s="14" t="s">
        <v>1016</v>
      </c>
      <c r="F6622" s="14" t="s">
        <v>405</v>
      </c>
      <c r="G6622" s="14"/>
      <c r="H6622" s="14" t="s">
        <v>532</v>
      </c>
      <c r="I6622" s="14" t="s">
        <v>1129</v>
      </c>
      <c r="J6622" s="14" t="s">
        <v>425</v>
      </c>
      <c r="K6622" s="14" t="s">
        <v>420</v>
      </c>
      <c r="L6622" s="14" t="s">
        <v>426</v>
      </c>
      <c r="M6622" s="14" t="s">
        <v>901</v>
      </c>
      <c r="N6622" s="14" t="s">
        <v>247</v>
      </c>
      <c r="O6622" s="14" t="s">
        <v>2687</v>
      </c>
      <c r="P6622" s="14" t="s">
        <v>7801</v>
      </c>
      <c r="Q6622" s="14">
        <v>1</v>
      </c>
      <c r="R6622" s="14" t="s">
        <v>405</v>
      </c>
      <c r="S6622" s="14" t="s">
        <v>439</v>
      </c>
      <c r="T6622" s="35">
        <v>9670</v>
      </c>
      <c r="U6622" s="14" t="s">
        <v>4</v>
      </c>
      <c r="V6622" s="14">
        <v>178</v>
      </c>
      <c r="W6622" s="16">
        <f>+IF(datos_arg[[#This Row],[Moneda]]="ARS",datos_arg[[#This Row],[Monto]],datos_arg[[#This Row],[Monto]]*datos_arg[[#This Row],[TC]])</f>
        <v>9670</v>
      </c>
      <c r="X6622" s="16">
        <f>IFERROR(IF(datos_arg[[#This Row],[Moneda]]="USD",datos_arg[[#This Row],[Monto]],datos_arg[[#This Row],[Monto]]/datos_arg[[#This Row],[TC]]),0)</f>
        <v>54.325842696629216</v>
      </c>
      <c r="Y6622" s="14"/>
    </row>
    <row r="6623" spans="1:29" x14ac:dyDescent="0.25">
      <c r="A6623" s="14">
        <f t="shared" si="103"/>
        <v>6620</v>
      </c>
      <c r="B6623" s="1">
        <v>44431</v>
      </c>
      <c r="C6623" s="18">
        <f>+YEAR(datos_arg[[#This Row],[Fecha]])</f>
        <v>2021</v>
      </c>
      <c r="D6623" s="18">
        <f>+MONTH(datos_arg[[#This Row],[Fecha]])</f>
        <v>8</v>
      </c>
      <c r="E6623" s="14" t="s">
        <v>5358</v>
      </c>
      <c r="F6623" s="14" t="s">
        <v>4109</v>
      </c>
      <c r="G6623" s="14"/>
      <c r="H6623" s="14" t="s">
        <v>6646</v>
      </c>
      <c r="I6623" s="14" t="s">
        <v>6775</v>
      </c>
      <c r="J6623" s="14" t="s">
        <v>425</v>
      </c>
      <c r="K6623" s="14"/>
      <c r="L6623" s="14" t="s">
        <v>422</v>
      </c>
      <c r="M6623" s="14" t="s">
        <v>2950</v>
      </c>
      <c r="N6623" s="14" t="s">
        <v>100</v>
      </c>
      <c r="O6623" s="14" t="s">
        <v>8196</v>
      </c>
      <c r="P6623" s="14" t="s">
        <v>8188</v>
      </c>
      <c r="Q6623" s="14">
        <v>0</v>
      </c>
      <c r="R6623" s="14" t="s">
        <v>1762</v>
      </c>
      <c r="S6623" s="14" t="s">
        <v>439</v>
      </c>
      <c r="T6623" s="35">
        <v>334.53</v>
      </c>
      <c r="U6623" s="14" t="s">
        <v>4</v>
      </c>
      <c r="V6623" s="14">
        <v>178</v>
      </c>
      <c r="W6623" s="16">
        <f>+IF(datos_arg[[#This Row],[Moneda]]="ARS",datos_arg[[#This Row],[Monto]],datos_arg[[#This Row],[Monto]]*datos_arg[[#This Row],[TC]])</f>
        <v>334.53</v>
      </c>
      <c r="X6623" s="16">
        <f>IFERROR(IF(datos_arg[[#This Row],[Moneda]]="USD",datos_arg[[#This Row],[Monto]],datos_arg[[#This Row],[Monto]]/datos_arg[[#This Row],[TC]]),0)</f>
        <v>1.87938202247191</v>
      </c>
      <c r="Y6623" s="14"/>
    </row>
    <row r="6624" spans="1:29" x14ac:dyDescent="0.25">
      <c r="A6624" s="14">
        <f t="shared" si="103"/>
        <v>6621</v>
      </c>
      <c r="B6624" s="1">
        <v>44431</v>
      </c>
      <c r="C6624" s="18">
        <f>+YEAR(datos_arg[[#This Row],[Fecha]])</f>
        <v>2021</v>
      </c>
      <c r="D6624" s="18">
        <f>+MONTH(datos_arg[[#This Row],[Fecha]])</f>
        <v>8</v>
      </c>
      <c r="E6624" s="14" t="s">
        <v>5358</v>
      </c>
      <c r="F6624" s="14" t="s">
        <v>4109</v>
      </c>
      <c r="G6624" s="14"/>
      <c r="H6624" s="14" t="s">
        <v>6646</v>
      </c>
      <c r="I6624" s="14" t="s">
        <v>6775</v>
      </c>
      <c r="J6624" s="14" t="s">
        <v>425</v>
      </c>
      <c r="K6624" s="14"/>
      <c r="L6624" s="14" t="s">
        <v>422</v>
      </c>
      <c r="M6624" s="14" t="s">
        <v>2080</v>
      </c>
      <c r="N6624" s="14" t="s">
        <v>100</v>
      </c>
      <c r="O6624" s="14" t="s">
        <v>8194</v>
      </c>
      <c r="P6624" s="14" t="s">
        <v>8188</v>
      </c>
      <c r="Q6624" s="14">
        <v>0</v>
      </c>
      <c r="R6624" s="14" t="s">
        <v>4109</v>
      </c>
      <c r="S6624" s="14" t="s">
        <v>439</v>
      </c>
      <c r="T6624" s="35">
        <v>86.64</v>
      </c>
      <c r="U6624" s="14" t="s">
        <v>4</v>
      </c>
      <c r="V6624" s="14">
        <v>178</v>
      </c>
      <c r="W6624" s="16">
        <f>+IF(datos_arg[[#This Row],[Moneda]]="ARS",datos_arg[[#This Row],[Monto]],datos_arg[[#This Row],[Monto]]*datos_arg[[#This Row],[TC]])</f>
        <v>86.64</v>
      </c>
      <c r="X6624" s="16">
        <f>IFERROR(IF(datos_arg[[#This Row],[Moneda]]="USD",datos_arg[[#This Row],[Monto]],datos_arg[[#This Row],[Monto]]/datos_arg[[#This Row],[TC]]),0)</f>
        <v>0.48674157303370785</v>
      </c>
      <c r="Y6624" s="14"/>
    </row>
    <row r="6625" spans="1:25" x14ac:dyDescent="0.25">
      <c r="A6625" s="14">
        <f t="shared" si="103"/>
        <v>6622</v>
      </c>
      <c r="B6625" s="1">
        <v>44431</v>
      </c>
      <c r="C6625" s="18">
        <f>+YEAR(datos_arg[[#This Row],[Fecha]])</f>
        <v>2021</v>
      </c>
      <c r="D6625" s="18">
        <f>+MONTH(datos_arg[[#This Row],[Fecha]])</f>
        <v>8</v>
      </c>
      <c r="E6625" s="14" t="s">
        <v>5358</v>
      </c>
      <c r="F6625" s="14" t="s">
        <v>969</v>
      </c>
      <c r="G6625" s="14"/>
      <c r="H6625" s="14" t="s">
        <v>433</v>
      </c>
      <c r="I6625" s="14" t="s">
        <v>6718</v>
      </c>
      <c r="J6625" s="14" t="s">
        <v>425</v>
      </c>
      <c r="K6625" s="14"/>
      <c r="L6625" s="14" t="s">
        <v>425</v>
      </c>
      <c r="M6625" s="14" t="s">
        <v>8185</v>
      </c>
      <c r="N6625" s="14" t="s">
        <v>100</v>
      </c>
      <c r="O6625" s="14" t="s">
        <v>8195</v>
      </c>
      <c r="P6625" s="14" t="s">
        <v>8188</v>
      </c>
      <c r="Q6625" s="14">
        <v>0</v>
      </c>
      <c r="R6625" s="14" t="s">
        <v>969</v>
      </c>
      <c r="S6625" s="14" t="s">
        <v>439</v>
      </c>
      <c r="T6625" s="35">
        <v>2173.9</v>
      </c>
      <c r="U6625" s="14" t="s">
        <v>4</v>
      </c>
      <c r="V6625" s="14">
        <v>178</v>
      </c>
      <c r="W6625" s="16">
        <f>+IF(datos_arg[[#This Row],[Moneda]]="ARS",datos_arg[[#This Row],[Monto]],datos_arg[[#This Row],[Monto]]*datos_arg[[#This Row],[TC]])</f>
        <v>2173.9</v>
      </c>
      <c r="X6625" s="16">
        <f>IFERROR(IF(datos_arg[[#This Row],[Moneda]]="USD",datos_arg[[#This Row],[Monto]],datos_arg[[#This Row],[Monto]]/datos_arg[[#This Row],[TC]]),0)</f>
        <v>12.212921348314607</v>
      </c>
      <c r="Y6625" s="14"/>
    </row>
    <row r="6626" spans="1:25" x14ac:dyDescent="0.25">
      <c r="A6626" s="14">
        <f t="shared" si="103"/>
        <v>6623</v>
      </c>
      <c r="B6626" s="1">
        <v>44431</v>
      </c>
      <c r="C6626" s="18">
        <f>+YEAR(datos_arg[[#This Row],[Fecha]])</f>
        <v>2021</v>
      </c>
      <c r="D6626" s="18">
        <f>+MONTH(datos_arg[[#This Row],[Fecha]])</f>
        <v>8</v>
      </c>
      <c r="E6626" s="14" t="s">
        <v>617</v>
      </c>
      <c r="F6626" s="14" t="s">
        <v>6651</v>
      </c>
      <c r="G6626" s="14"/>
      <c r="H6626" s="14" t="s">
        <v>532</v>
      </c>
      <c r="I6626" s="14" t="s">
        <v>7132</v>
      </c>
      <c r="J6626" s="14" t="s">
        <v>425</v>
      </c>
      <c r="K6626" s="14" t="s">
        <v>421</v>
      </c>
      <c r="L6626" s="14" t="s">
        <v>425</v>
      </c>
      <c r="M6626" s="14" t="s">
        <v>1384</v>
      </c>
      <c r="N6626" s="14" t="s">
        <v>100</v>
      </c>
      <c r="O6626" s="14" t="s">
        <v>8199</v>
      </c>
      <c r="P6626" s="6" t="s">
        <v>8200</v>
      </c>
      <c r="Q6626" s="14">
        <v>1</v>
      </c>
      <c r="R6626" s="14" t="s">
        <v>6651</v>
      </c>
      <c r="S6626" s="14" t="s">
        <v>439</v>
      </c>
      <c r="T6626" s="35">
        <v>5038</v>
      </c>
      <c r="U6626" s="14" t="s">
        <v>4</v>
      </c>
      <c r="V6626" s="14">
        <v>178</v>
      </c>
      <c r="W6626" s="16">
        <f>+IF(datos_arg[[#This Row],[Moneda]]="ARS",datos_arg[[#This Row],[Monto]],datos_arg[[#This Row],[Monto]]*datos_arg[[#This Row],[TC]])</f>
        <v>5038</v>
      </c>
      <c r="X6626" s="16">
        <f>IFERROR(IF(datos_arg[[#This Row],[Moneda]]="USD",datos_arg[[#This Row],[Monto]],datos_arg[[#This Row],[Monto]]/datos_arg[[#This Row],[TC]]),0)</f>
        <v>28.303370786516854</v>
      </c>
      <c r="Y6626" s="14"/>
    </row>
    <row r="6627" spans="1:25" x14ac:dyDescent="0.25">
      <c r="A6627" s="14">
        <f t="shared" si="103"/>
        <v>6624</v>
      </c>
      <c r="B6627" s="1">
        <v>44432</v>
      </c>
      <c r="C6627" s="18">
        <f>+YEAR(datos_arg[[#This Row],[Fecha]])</f>
        <v>2021</v>
      </c>
      <c r="D6627" s="18">
        <f>+MONTH(datos_arg[[#This Row],[Fecha]])</f>
        <v>8</v>
      </c>
      <c r="E6627" s="14" t="s">
        <v>1015</v>
      </c>
      <c r="F6627" s="14" t="s">
        <v>430</v>
      </c>
      <c r="G6627" s="14"/>
      <c r="H6627" s="14" t="s">
        <v>7132</v>
      </c>
      <c r="I6627" s="14" t="s">
        <v>7132</v>
      </c>
      <c r="J6627" s="14" t="s">
        <v>425</v>
      </c>
      <c r="K6627" s="14"/>
      <c r="L6627" s="14" t="s">
        <v>425</v>
      </c>
      <c r="M6627" s="14" t="s">
        <v>102</v>
      </c>
      <c r="N6627" s="14" t="s">
        <v>7725</v>
      </c>
      <c r="O6627" s="14" t="s">
        <v>8240</v>
      </c>
      <c r="P6627" s="14" t="s">
        <v>7122</v>
      </c>
      <c r="Q6627" s="14"/>
      <c r="R6627" s="14" t="s">
        <v>430</v>
      </c>
      <c r="S6627" s="14" t="s">
        <v>439</v>
      </c>
      <c r="T6627" s="35">
        <v>3400</v>
      </c>
      <c r="U6627" s="14" t="s">
        <v>4</v>
      </c>
      <c r="V6627" s="14">
        <v>178</v>
      </c>
      <c r="W6627" s="16">
        <f>+IF(datos_arg[[#This Row],[Moneda]]="ARS",datos_arg[[#This Row],[Monto]],datos_arg[[#This Row],[Monto]]*datos_arg[[#This Row],[TC]])</f>
        <v>3400</v>
      </c>
      <c r="X6627" s="16">
        <f>IFERROR(IF(datos_arg[[#This Row],[Moneda]]="USD",datos_arg[[#This Row],[Monto]],datos_arg[[#This Row],[Monto]]/datos_arg[[#This Row],[TC]]),0)</f>
        <v>19.101123595505619</v>
      </c>
      <c r="Y6627" s="14"/>
    </row>
    <row r="6628" spans="1:25" x14ac:dyDescent="0.25">
      <c r="A6628" s="14">
        <f t="shared" si="103"/>
        <v>6625</v>
      </c>
      <c r="B6628" s="1">
        <v>44432</v>
      </c>
      <c r="C6628" s="18">
        <f>+YEAR(datos_arg[[#This Row],[Fecha]])</f>
        <v>2021</v>
      </c>
      <c r="D6628" s="18">
        <f>+MONTH(datos_arg[[#This Row],[Fecha]])</f>
        <v>8</v>
      </c>
      <c r="E6628" s="14" t="s">
        <v>1015</v>
      </c>
      <c r="F6628" s="14" t="s">
        <v>403</v>
      </c>
      <c r="G6628" s="14" t="s">
        <v>5383</v>
      </c>
      <c r="H6628" s="14" t="s">
        <v>6646</v>
      </c>
      <c r="I6628" s="14" t="s">
        <v>1129</v>
      </c>
      <c r="J6628" s="14" t="s">
        <v>482</v>
      </c>
      <c r="K6628" s="14"/>
      <c r="L6628" s="14" t="s">
        <v>425</v>
      </c>
      <c r="M6628" s="14" t="s">
        <v>773</v>
      </c>
      <c r="N6628" s="14" t="s">
        <v>183</v>
      </c>
      <c r="O6628" s="14" t="s">
        <v>8204</v>
      </c>
      <c r="P6628" s="14" t="s">
        <v>8208</v>
      </c>
      <c r="Q6628" s="14">
        <v>10</v>
      </c>
      <c r="R6628" s="14" t="s">
        <v>5383</v>
      </c>
      <c r="S6628" s="14" t="s">
        <v>439</v>
      </c>
      <c r="T6628" s="35">
        <v>51183</v>
      </c>
      <c r="U6628" s="14" t="s">
        <v>4</v>
      </c>
      <c r="V6628" s="14">
        <v>178</v>
      </c>
      <c r="W6628" s="16">
        <f>+IF(datos_arg[[#This Row],[Moneda]]="ARS",datos_arg[[#This Row],[Monto]],datos_arg[[#This Row],[Monto]]*datos_arg[[#This Row],[TC]])</f>
        <v>51183</v>
      </c>
      <c r="X6628" s="16">
        <f>IFERROR(IF(datos_arg[[#This Row],[Moneda]]="USD",datos_arg[[#This Row],[Monto]],datos_arg[[#This Row],[Monto]]/datos_arg[[#This Row],[TC]]),0)</f>
        <v>287.54494382022472</v>
      </c>
      <c r="Y6628" s="14"/>
    </row>
    <row r="6629" spans="1:25" x14ac:dyDescent="0.25">
      <c r="A6629" s="14">
        <f t="shared" si="103"/>
        <v>6626</v>
      </c>
      <c r="B6629" s="1">
        <v>44432</v>
      </c>
      <c r="C6629" s="18">
        <f>+YEAR(datos_arg[[#This Row],[Fecha]])</f>
        <v>2021</v>
      </c>
      <c r="D6629" s="18">
        <f>+MONTH(datos_arg[[#This Row],[Fecha]])</f>
        <v>8</v>
      </c>
      <c r="E6629" s="14" t="s">
        <v>1015</v>
      </c>
      <c r="F6629" s="14" t="s">
        <v>403</v>
      </c>
      <c r="G6629" s="14" t="s">
        <v>5383</v>
      </c>
      <c r="H6629" s="14" t="s">
        <v>6646</v>
      </c>
      <c r="I6629" s="14" t="s">
        <v>1129</v>
      </c>
      <c r="J6629" s="14" t="s">
        <v>482</v>
      </c>
      <c r="K6629" s="14"/>
      <c r="L6629" s="14" t="s">
        <v>425</v>
      </c>
      <c r="M6629" s="14" t="s">
        <v>8203</v>
      </c>
      <c r="N6629" s="14" t="s">
        <v>183</v>
      </c>
      <c r="O6629" s="14" t="s">
        <v>8205</v>
      </c>
      <c r="P6629" s="14" t="s">
        <v>8208</v>
      </c>
      <c r="Q6629" s="14">
        <v>5</v>
      </c>
      <c r="R6629" s="14" t="s">
        <v>5383</v>
      </c>
      <c r="S6629" s="14" t="s">
        <v>439</v>
      </c>
      <c r="T6629" s="35">
        <v>20166.25</v>
      </c>
      <c r="U6629" s="14" t="s">
        <v>4</v>
      </c>
      <c r="V6629" s="14">
        <v>178</v>
      </c>
      <c r="W6629" s="16">
        <f>+IF(datos_arg[[#This Row],[Moneda]]="ARS",datos_arg[[#This Row],[Monto]],datos_arg[[#This Row],[Monto]]*datos_arg[[#This Row],[TC]])</f>
        <v>20166.25</v>
      </c>
      <c r="X6629" s="16">
        <f>IFERROR(IF(datos_arg[[#This Row],[Moneda]]="USD",datos_arg[[#This Row],[Monto]],datos_arg[[#This Row],[Monto]]/datos_arg[[#This Row],[TC]]),0)</f>
        <v>113.2935393258427</v>
      </c>
      <c r="Y6629" s="14"/>
    </row>
    <row r="6630" spans="1:25" x14ac:dyDescent="0.25">
      <c r="A6630" s="14">
        <f t="shared" si="103"/>
        <v>6627</v>
      </c>
      <c r="B6630" s="1">
        <v>44432</v>
      </c>
      <c r="C6630" s="18">
        <f>+YEAR(datos_arg[[#This Row],[Fecha]])</f>
        <v>2021</v>
      </c>
      <c r="D6630" s="18">
        <f>+MONTH(datos_arg[[#This Row],[Fecha]])</f>
        <v>8</v>
      </c>
      <c r="E6630" s="14" t="s">
        <v>1015</v>
      </c>
      <c r="F6630" s="14" t="s">
        <v>403</v>
      </c>
      <c r="G6630" s="14" t="s">
        <v>5383</v>
      </c>
      <c r="H6630" s="14" t="s">
        <v>6646</v>
      </c>
      <c r="I6630" s="14" t="s">
        <v>1129</v>
      </c>
      <c r="J6630" s="14" t="s">
        <v>482</v>
      </c>
      <c r="K6630" s="14"/>
      <c r="L6630" s="14" t="s">
        <v>425</v>
      </c>
      <c r="M6630" s="14" t="s">
        <v>2633</v>
      </c>
      <c r="N6630" s="14" t="s">
        <v>183</v>
      </c>
      <c r="O6630" s="14" t="s">
        <v>8206</v>
      </c>
      <c r="P6630" s="14" t="s">
        <v>8208</v>
      </c>
      <c r="Q6630" s="14">
        <v>3</v>
      </c>
      <c r="R6630" s="14" t="s">
        <v>5383</v>
      </c>
      <c r="S6630" s="14" t="s">
        <v>439</v>
      </c>
      <c r="T6630" s="35">
        <v>14811.8</v>
      </c>
      <c r="U6630" s="14" t="s">
        <v>4</v>
      </c>
      <c r="V6630" s="14">
        <v>178</v>
      </c>
      <c r="W6630" s="16">
        <f>+IF(datos_arg[[#This Row],[Moneda]]="ARS",datos_arg[[#This Row],[Monto]],datos_arg[[#This Row],[Monto]]*datos_arg[[#This Row],[TC]])</f>
        <v>14811.8</v>
      </c>
      <c r="X6630" s="16">
        <f>IFERROR(IF(datos_arg[[#This Row],[Moneda]]="USD",datos_arg[[#This Row],[Monto]],datos_arg[[#This Row],[Monto]]/datos_arg[[#This Row],[TC]]),0)</f>
        <v>83.2123595505618</v>
      </c>
      <c r="Y6630" s="14"/>
    </row>
    <row r="6631" spans="1:25" x14ac:dyDescent="0.25">
      <c r="A6631" s="14">
        <f t="shared" si="103"/>
        <v>6628</v>
      </c>
      <c r="B6631" s="1">
        <v>44432</v>
      </c>
      <c r="C6631" s="18">
        <f>+YEAR(datos_arg[[#This Row],[Fecha]])</f>
        <v>2021</v>
      </c>
      <c r="D6631" s="18">
        <f>+MONTH(datos_arg[[#This Row],[Fecha]])</f>
        <v>8</v>
      </c>
      <c r="E6631" s="14" t="s">
        <v>1015</v>
      </c>
      <c r="F6631" s="14" t="s">
        <v>403</v>
      </c>
      <c r="G6631" s="14" t="s">
        <v>5383</v>
      </c>
      <c r="H6631" s="14" t="s">
        <v>6646</v>
      </c>
      <c r="I6631" s="14" t="s">
        <v>1129</v>
      </c>
      <c r="J6631" s="14" t="s">
        <v>482</v>
      </c>
      <c r="K6631" s="14"/>
      <c r="L6631" s="14" t="s">
        <v>425</v>
      </c>
      <c r="M6631" s="14" t="s">
        <v>2633</v>
      </c>
      <c r="N6631" s="14" t="s">
        <v>183</v>
      </c>
      <c r="O6631" s="14" t="s">
        <v>8207</v>
      </c>
      <c r="P6631" s="14" t="s">
        <v>8208</v>
      </c>
      <c r="Q6631" s="14">
        <v>3</v>
      </c>
      <c r="R6631" s="14" t="s">
        <v>5383</v>
      </c>
      <c r="S6631" s="14" t="s">
        <v>439</v>
      </c>
      <c r="T6631" s="35">
        <v>17305.32</v>
      </c>
      <c r="U6631" s="14" t="s">
        <v>4</v>
      </c>
      <c r="V6631" s="14">
        <v>178</v>
      </c>
      <c r="W6631" s="16">
        <f>+IF(datos_arg[[#This Row],[Moneda]]="ARS",datos_arg[[#This Row],[Monto]],datos_arg[[#This Row],[Monto]]*datos_arg[[#This Row],[TC]])</f>
        <v>17305.32</v>
      </c>
      <c r="X6631" s="16">
        <f>IFERROR(IF(datos_arg[[#This Row],[Moneda]]="USD",datos_arg[[#This Row],[Monto]],datos_arg[[#This Row],[Monto]]/datos_arg[[#This Row],[TC]]),0)</f>
        <v>97.22089887640449</v>
      </c>
      <c r="Y6631" s="14"/>
    </row>
    <row r="6632" spans="1:25" x14ac:dyDescent="0.25">
      <c r="A6632" s="14">
        <f t="shared" si="103"/>
        <v>6629</v>
      </c>
      <c r="B6632" s="1">
        <v>44432</v>
      </c>
      <c r="C6632" s="18">
        <f>+YEAR(datos_arg[[#This Row],[Fecha]])</f>
        <v>2021</v>
      </c>
      <c r="D6632" s="18">
        <f>+MONTH(datos_arg[[#This Row],[Fecha]])</f>
        <v>8</v>
      </c>
      <c r="E6632" s="14" t="s">
        <v>1015</v>
      </c>
      <c r="F6632" s="14" t="s">
        <v>403</v>
      </c>
      <c r="G6632" s="14" t="s">
        <v>970</v>
      </c>
      <c r="H6632" s="14" t="s">
        <v>433</v>
      </c>
      <c r="I6632" s="14" t="s">
        <v>6718</v>
      </c>
      <c r="J6632" s="14" t="s">
        <v>425</v>
      </c>
      <c r="K6632" s="14"/>
      <c r="L6632" s="14" t="s">
        <v>425</v>
      </c>
      <c r="M6632" s="14" t="s">
        <v>7061</v>
      </c>
      <c r="N6632" s="14" t="s">
        <v>8209</v>
      </c>
      <c r="O6632" s="14" t="s">
        <v>8210</v>
      </c>
      <c r="P6632" s="14" t="s">
        <v>8132</v>
      </c>
      <c r="Q6632" s="14"/>
      <c r="R6632" s="14" t="s">
        <v>970</v>
      </c>
      <c r="S6632" s="14" t="s">
        <v>439</v>
      </c>
      <c r="T6632" s="35">
        <v>1260</v>
      </c>
      <c r="U6632" s="14" t="s">
        <v>4</v>
      </c>
      <c r="V6632" s="14">
        <v>178</v>
      </c>
      <c r="W6632" s="16">
        <f>+IF(datos_arg[[#This Row],[Moneda]]="ARS",datos_arg[[#This Row],[Monto]],datos_arg[[#This Row],[Monto]]*datos_arg[[#This Row],[TC]])</f>
        <v>1260</v>
      </c>
      <c r="X6632" s="16">
        <f>IFERROR(IF(datos_arg[[#This Row],[Moneda]]="USD",datos_arg[[#This Row],[Monto]],datos_arg[[#This Row],[Monto]]/datos_arg[[#This Row],[TC]]),0)</f>
        <v>7.0786516853932584</v>
      </c>
      <c r="Y6632" s="14"/>
    </row>
    <row r="6633" spans="1:25" x14ac:dyDescent="0.25">
      <c r="A6633" s="14">
        <f t="shared" si="103"/>
        <v>6630</v>
      </c>
      <c r="B6633" s="1">
        <v>44432</v>
      </c>
      <c r="C6633" s="18">
        <f>+YEAR(datos_arg[[#This Row],[Fecha]])</f>
        <v>2021</v>
      </c>
      <c r="D6633" s="18">
        <f>+MONTH(datos_arg[[#This Row],[Fecha]])</f>
        <v>8</v>
      </c>
      <c r="E6633" s="14" t="s">
        <v>1015</v>
      </c>
      <c r="F6633" s="14" t="s">
        <v>403</v>
      </c>
      <c r="G6633" s="14" t="s">
        <v>970</v>
      </c>
      <c r="H6633" s="14" t="s">
        <v>433</v>
      </c>
      <c r="I6633" s="14" t="s">
        <v>6718</v>
      </c>
      <c r="J6633" s="14" t="s">
        <v>425</v>
      </c>
      <c r="K6633" s="14"/>
      <c r="L6633" s="14" t="s">
        <v>425</v>
      </c>
      <c r="M6633" s="14" t="s">
        <v>493</v>
      </c>
      <c r="N6633" s="14" t="s">
        <v>7839</v>
      </c>
      <c r="O6633" s="14" t="s">
        <v>8211</v>
      </c>
      <c r="P6633" s="14" t="s">
        <v>8132</v>
      </c>
      <c r="Q6633" s="14"/>
      <c r="R6633" s="14" t="s">
        <v>970</v>
      </c>
      <c r="S6633" s="14" t="s">
        <v>439</v>
      </c>
      <c r="T6633" s="35">
        <v>2470</v>
      </c>
      <c r="U6633" s="14" t="s">
        <v>4</v>
      </c>
      <c r="V6633" s="14">
        <v>178</v>
      </c>
      <c r="W6633" s="16">
        <f>+IF(datos_arg[[#This Row],[Moneda]]="ARS",datos_arg[[#This Row],[Monto]],datos_arg[[#This Row],[Monto]]*datos_arg[[#This Row],[TC]])</f>
        <v>2470</v>
      </c>
      <c r="X6633" s="16">
        <f>IFERROR(IF(datos_arg[[#This Row],[Moneda]]="USD",datos_arg[[#This Row],[Monto]],datos_arg[[#This Row],[Monto]]/datos_arg[[#This Row],[TC]]),0)</f>
        <v>13.876404494382022</v>
      </c>
      <c r="Y6633" s="14"/>
    </row>
    <row r="6634" spans="1:25" x14ac:dyDescent="0.25">
      <c r="A6634" s="14">
        <f t="shared" si="103"/>
        <v>6631</v>
      </c>
      <c r="B6634" s="1">
        <v>44432</v>
      </c>
      <c r="C6634" s="18">
        <f>+YEAR(datos_arg[[#This Row],[Fecha]])</f>
        <v>2021</v>
      </c>
      <c r="D6634" s="18">
        <f>+MONTH(datos_arg[[#This Row],[Fecha]])</f>
        <v>8</v>
      </c>
      <c r="E6634" s="14" t="s">
        <v>1015</v>
      </c>
      <c r="F6634" s="14" t="s">
        <v>403</v>
      </c>
      <c r="G6634" s="14" t="s">
        <v>5383</v>
      </c>
      <c r="H6634" s="14" t="s">
        <v>6646</v>
      </c>
      <c r="I6634" s="14" t="s">
        <v>7132</v>
      </c>
      <c r="J6634" s="14" t="s">
        <v>425</v>
      </c>
      <c r="K6634" s="14"/>
      <c r="L6634" s="14" t="s">
        <v>425</v>
      </c>
      <c r="M6634" s="14" t="s">
        <v>1419</v>
      </c>
      <c r="N6634" s="14" t="s">
        <v>524</v>
      </c>
      <c r="O6634" s="14" t="s">
        <v>8212</v>
      </c>
      <c r="P6634" s="14" t="s">
        <v>8132</v>
      </c>
      <c r="Q6634" s="14">
        <v>6</v>
      </c>
      <c r="R6634" s="14" t="s">
        <v>5383</v>
      </c>
      <c r="S6634" s="14" t="s">
        <v>439</v>
      </c>
      <c r="T6634" s="35">
        <v>240</v>
      </c>
      <c r="U6634" s="14" t="s">
        <v>4</v>
      </c>
      <c r="V6634" s="14">
        <v>178</v>
      </c>
      <c r="W6634" s="16">
        <f>+IF(datos_arg[[#This Row],[Moneda]]="ARS",datos_arg[[#This Row],[Monto]],datos_arg[[#This Row],[Monto]]*datos_arg[[#This Row],[TC]])</f>
        <v>240</v>
      </c>
      <c r="X6634" s="16">
        <f>IFERROR(IF(datos_arg[[#This Row],[Moneda]]="USD",datos_arg[[#This Row],[Monto]],datos_arg[[#This Row],[Monto]]/datos_arg[[#This Row],[TC]]),0)</f>
        <v>1.348314606741573</v>
      </c>
      <c r="Y6634" s="14"/>
    </row>
    <row r="6635" spans="1:25" x14ac:dyDescent="0.25">
      <c r="A6635" s="14">
        <f t="shared" si="103"/>
        <v>6632</v>
      </c>
      <c r="B6635" s="1">
        <v>44432</v>
      </c>
      <c r="C6635" s="18">
        <f>+YEAR(datos_arg[[#This Row],[Fecha]])</f>
        <v>2021</v>
      </c>
      <c r="D6635" s="18">
        <f>+MONTH(datos_arg[[#This Row],[Fecha]])</f>
        <v>8</v>
      </c>
      <c r="E6635" s="14" t="s">
        <v>1015</v>
      </c>
      <c r="F6635" s="14" t="s">
        <v>403</v>
      </c>
      <c r="G6635" s="14" t="s">
        <v>970</v>
      </c>
      <c r="H6635" s="14" t="s">
        <v>433</v>
      </c>
      <c r="I6635" s="14" t="s">
        <v>6718</v>
      </c>
      <c r="J6635" s="14" t="s">
        <v>425</v>
      </c>
      <c r="K6635" s="14"/>
      <c r="L6635" s="14" t="s">
        <v>425</v>
      </c>
      <c r="M6635" s="14" t="s">
        <v>515</v>
      </c>
      <c r="N6635" s="14" t="s">
        <v>524</v>
      </c>
      <c r="O6635" s="14" t="s">
        <v>4951</v>
      </c>
      <c r="P6635" s="14" t="s">
        <v>8132</v>
      </c>
      <c r="Q6635" s="14"/>
      <c r="R6635" s="14" t="s">
        <v>970</v>
      </c>
      <c r="S6635" s="14" t="s">
        <v>439</v>
      </c>
      <c r="T6635" s="35">
        <v>3470</v>
      </c>
      <c r="U6635" s="14" t="s">
        <v>4</v>
      </c>
      <c r="V6635" s="14">
        <v>178</v>
      </c>
      <c r="W6635" s="16">
        <f>+IF(datos_arg[[#This Row],[Moneda]]="ARS",datos_arg[[#This Row],[Monto]],datos_arg[[#This Row],[Monto]]*datos_arg[[#This Row],[TC]])</f>
        <v>3470</v>
      </c>
      <c r="X6635" s="16">
        <f>IFERROR(IF(datos_arg[[#This Row],[Moneda]]="USD",datos_arg[[#This Row],[Monto]],datos_arg[[#This Row],[Monto]]/datos_arg[[#This Row],[TC]]),0)</f>
        <v>19.49438202247191</v>
      </c>
      <c r="Y6635" s="14"/>
    </row>
    <row r="6636" spans="1:25" x14ac:dyDescent="0.25">
      <c r="A6636" s="14">
        <f t="shared" si="103"/>
        <v>6633</v>
      </c>
      <c r="B6636" s="1">
        <v>44432</v>
      </c>
      <c r="C6636" s="18">
        <f>+YEAR(datos_arg[[#This Row],[Fecha]])</f>
        <v>2021</v>
      </c>
      <c r="D6636" s="18">
        <f>+MONTH(datos_arg[[#This Row],[Fecha]])</f>
        <v>8</v>
      </c>
      <c r="E6636" s="14" t="s">
        <v>5358</v>
      </c>
      <c r="F6636" s="14" t="s">
        <v>4110</v>
      </c>
      <c r="G6636" s="14"/>
      <c r="H6636" s="14" t="s">
        <v>6646</v>
      </c>
      <c r="I6636" s="14" t="s">
        <v>7132</v>
      </c>
      <c r="J6636" s="14" t="s">
        <v>425</v>
      </c>
      <c r="K6636" s="14" t="s">
        <v>420</v>
      </c>
      <c r="L6636" s="14" t="s">
        <v>425</v>
      </c>
      <c r="M6636" s="14" t="s">
        <v>2266</v>
      </c>
      <c r="N6636" s="14" t="s">
        <v>778</v>
      </c>
      <c r="O6636" s="14" t="s">
        <v>8213</v>
      </c>
      <c r="P6636" s="14" t="s">
        <v>8214</v>
      </c>
      <c r="Q6636" s="14">
        <v>2</v>
      </c>
      <c r="R6636" s="14" t="s">
        <v>4110</v>
      </c>
      <c r="S6636" s="14" t="s">
        <v>439</v>
      </c>
      <c r="T6636" s="35">
        <v>202596</v>
      </c>
      <c r="U6636" s="14" t="s">
        <v>4</v>
      </c>
      <c r="V6636" s="14">
        <v>178</v>
      </c>
      <c r="W6636" s="16">
        <f>+IF(datos_arg[[#This Row],[Moneda]]="ARS",datos_arg[[#This Row],[Monto]],datos_arg[[#This Row],[Monto]]*datos_arg[[#This Row],[TC]])</f>
        <v>202596</v>
      </c>
      <c r="X6636" s="16">
        <f>IFERROR(IF(datos_arg[[#This Row],[Moneda]]="USD",datos_arg[[#This Row],[Monto]],datos_arg[[#This Row],[Monto]]/datos_arg[[#This Row],[TC]]),0)</f>
        <v>1138.1797752808989</v>
      </c>
      <c r="Y6636" s="14"/>
    </row>
    <row r="6637" spans="1:25" x14ac:dyDescent="0.25">
      <c r="A6637" s="14">
        <f t="shared" si="103"/>
        <v>6634</v>
      </c>
      <c r="B6637" s="1">
        <v>44432</v>
      </c>
      <c r="C6637" s="18">
        <f>+YEAR(datos_arg[[#This Row],[Fecha]])</f>
        <v>2021</v>
      </c>
      <c r="D6637" s="18">
        <f>+MONTH(datos_arg[[#This Row],[Fecha]])</f>
        <v>8</v>
      </c>
      <c r="E6637" s="14" t="s">
        <v>5358</v>
      </c>
      <c r="F6637" s="14" t="s">
        <v>85</v>
      </c>
      <c r="G6637" s="14"/>
      <c r="H6637" s="14" t="s">
        <v>6646</v>
      </c>
      <c r="I6637" s="14" t="s">
        <v>2030</v>
      </c>
      <c r="J6637" s="14" t="s">
        <v>2030</v>
      </c>
      <c r="K6637" s="14" t="s">
        <v>420</v>
      </c>
      <c r="L6637" s="14" t="s">
        <v>425</v>
      </c>
      <c r="M6637" s="14" t="s">
        <v>8215</v>
      </c>
      <c r="N6637" s="14" t="s">
        <v>100</v>
      </c>
      <c r="O6637" s="14" t="s">
        <v>8216</v>
      </c>
      <c r="P6637" s="14" t="s">
        <v>8217</v>
      </c>
      <c r="Q6637" s="14">
        <v>1</v>
      </c>
      <c r="R6637" s="14" t="s">
        <v>85</v>
      </c>
      <c r="S6637" s="14" t="s">
        <v>439</v>
      </c>
      <c r="T6637" s="35">
        <v>23369</v>
      </c>
      <c r="U6637" s="14" t="s">
        <v>4</v>
      </c>
      <c r="V6637" s="14">
        <v>178</v>
      </c>
      <c r="W6637" s="16">
        <f>+IF(datos_arg[[#This Row],[Moneda]]="ARS",datos_arg[[#This Row],[Monto]],datos_arg[[#This Row],[Monto]]*datos_arg[[#This Row],[TC]])</f>
        <v>23369</v>
      </c>
      <c r="X6637" s="16">
        <f>IFERROR(IF(datos_arg[[#This Row],[Moneda]]="USD",datos_arg[[#This Row],[Monto]],datos_arg[[#This Row],[Monto]]/datos_arg[[#This Row],[TC]]),0)</f>
        <v>131.2865168539326</v>
      </c>
      <c r="Y6637" s="14"/>
    </row>
    <row r="6638" spans="1:25" x14ac:dyDescent="0.25">
      <c r="A6638" s="14">
        <f t="shared" si="103"/>
        <v>6635</v>
      </c>
      <c r="B6638" s="1">
        <v>44432</v>
      </c>
      <c r="C6638" s="18">
        <f>+YEAR(datos_arg[[#This Row],[Fecha]])</f>
        <v>2021</v>
      </c>
      <c r="D6638" s="18">
        <f>+MONTH(datos_arg[[#This Row],[Fecha]])</f>
        <v>8</v>
      </c>
      <c r="E6638" s="14" t="s">
        <v>408</v>
      </c>
      <c r="F6638" s="14" t="s">
        <v>506</v>
      </c>
      <c r="G6638" s="14"/>
      <c r="H6638" s="14" t="s">
        <v>7132</v>
      </c>
      <c r="I6638" s="14" t="s">
        <v>7132</v>
      </c>
      <c r="J6638" s="14" t="s">
        <v>425</v>
      </c>
      <c r="K6638" s="14"/>
      <c r="L6638" s="14" t="s">
        <v>425</v>
      </c>
      <c r="M6638" s="14" t="s">
        <v>1762</v>
      </c>
      <c r="N6638" s="14" t="s">
        <v>1762</v>
      </c>
      <c r="O6638" s="14" t="s">
        <v>8218</v>
      </c>
      <c r="P6638" s="14" t="s">
        <v>8217</v>
      </c>
      <c r="Q6638" s="14"/>
      <c r="R6638" s="14" t="s">
        <v>1762</v>
      </c>
      <c r="S6638" s="14" t="s">
        <v>439</v>
      </c>
      <c r="T6638" s="35">
        <v>4586.2</v>
      </c>
      <c r="U6638" s="14" t="s">
        <v>4</v>
      </c>
      <c r="V6638" s="14">
        <v>178</v>
      </c>
      <c r="W6638" s="16">
        <f>+IF(datos_arg[[#This Row],[Moneda]]="ARS",datos_arg[[#This Row],[Monto]],datos_arg[[#This Row],[Monto]]*datos_arg[[#This Row],[TC]])</f>
        <v>4586.2</v>
      </c>
      <c r="X6638" s="16">
        <f>IFERROR(IF(datos_arg[[#This Row],[Moneda]]="USD",datos_arg[[#This Row],[Monto]],datos_arg[[#This Row],[Monto]]/datos_arg[[#This Row],[TC]]),0)</f>
        <v>25.765168539325842</v>
      </c>
      <c r="Y6638" s="14"/>
    </row>
    <row r="6639" spans="1:25" x14ac:dyDescent="0.25">
      <c r="A6639" s="14">
        <f t="shared" si="103"/>
        <v>6636</v>
      </c>
      <c r="B6639" s="1">
        <v>44432</v>
      </c>
      <c r="C6639" s="18">
        <f>+YEAR(datos_arg[[#This Row],[Fecha]])</f>
        <v>2021</v>
      </c>
      <c r="D6639" s="18">
        <f>+MONTH(datos_arg[[#This Row],[Fecha]])</f>
        <v>8</v>
      </c>
      <c r="E6639" s="14" t="s">
        <v>617</v>
      </c>
      <c r="F6639" s="14" t="s">
        <v>5384</v>
      </c>
      <c r="G6639" s="14"/>
      <c r="H6639" s="14" t="s">
        <v>6649</v>
      </c>
      <c r="I6639" s="14" t="s">
        <v>7132</v>
      </c>
      <c r="J6639" s="14" t="s">
        <v>488</v>
      </c>
      <c r="K6639" s="14" t="s">
        <v>420</v>
      </c>
      <c r="L6639" s="14" t="s">
        <v>421</v>
      </c>
      <c r="M6639" s="14" t="s">
        <v>2366</v>
      </c>
      <c r="N6639" s="14" t="s">
        <v>8219</v>
      </c>
      <c r="O6639" s="14" t="s">
        <v>8221</v>
      </c>
      <c r="P6639" s="14" t="s">
        <v>8220</v>
      </c>
      <c r="Q6639" s="14">
        <v>1</v>
      </c>
      <c r="R6639" s="14" t="s">
        <v>5384</v>
      </c>
      <c r="S6639" s="14" t="s">
        <v>439</v>
      </c>
      <c r="T6639" s="35">
        <v>16100</v>
      </c>
      <c r="U6639" s="14" t="s">
        <v>4</v>
      </c>
      <c r="V6639" s="14">
        <v>178</v>
      </c>
      <c r="W6639" s="16">
        <f>+IF(datos_arg[[#This Row],[Moneda]]="ARS",datos_arg[[#This Row],[Monto]],datos_arg[[#This Row],[Monto]]*datos_arg[[#This Row],[TC]])</f>
        <v>16100</v>
      </c>
      <c r="X6639" s="16">
        <f>IFERROR(IF(datos_arg[[#This Row],[Moneda]]="USD",datos_arg[[#This Row],[Monto]],datos_arg[[#This Row],[Monto]]/datos_arg[[#This Row],[TC]]),0)</f>
        <v>90.449438202247194</v>
      </c>
      <c r="Y6639" s="14"/>
    </row>
    <row r="6640" spans="1:25" x14ac:dyDescent="0.25">
      <c r="A6640" s="14">
        <f t="shared" si="103"/>
        <v>6637</v>
      </c>
      <c r="B6640" s="1">
        <v>44432</v>
      </c>
      <c r="C6640" s="18">
        <f>+YEAR(datos_arg[[#This Row],[Fecha]])</f>
        <v>2021</v>
      </c>
      <c r="D6640" s="18">
        <f>+MONTH(datos_arg[[#This Row],[Fecha]])</f>
        <v>8</v>
      </c>
      <c r="E6640" s="14" t="s">
        <v>1015</v>
      </c>
      <c r="F6640" s="14" t="s">
        <v>403</v>
      </c>
      <c r="G6640" s="14" t="s">
        <v>5382</v>
      </c>
      <c r="H6640" s="14" t="s">
        <v>6646</v>
      </c>
      <c r="I6640" s="14" t="s">
        <v>7132</v>
      </c>
      <c r="J6640" s="14" t="s">
        <v>425</v>
      </c>
      <c r="K6640" s="14" t="s">
        <v>421</v>
      </c>
      <c r="L6640" s="14" t="s">
        <v>421</v>
      </c>
      <c r="M6640" s="14" t="s">
        <v>989</v>
      </c>
      <c r="N6640" s="14" t="s">
        <v>327</v>
      </c>
      <c r="O6640" s="14" t="s">
        <v>2639</v>
      </c>
      <c r="P6640" s="14" t="s">
        <v>8222</v>
      </c>
      <c r="Q6640" s="14">
        <v>34</v>
      </c>
      <c r="R6640" s="14" t="s">
        <v>5382</v>
      </c>
      <c r="S6640" s="14" t="s">
        <v>439</v>
      </c>
      <c r="T6640" s="35">
        <v>12546</v>
      </c>
      <c r="U6640" s="14" t="s">
        <v>4</v>
      </c>
      <c r="V6640" s="14">
        <v>178</v>
      </c>
      <c r="W6640" s="16">
        <f>+IF(datos_arg[[#This Row],[Moneda]]="ARS",datos_arg[[#This Row],[Monto]],datos_arg[[#This Row],[Monto]]*datos_arg[[#This Row],[TC]])</f>
        <v>12546</v>
      </c>
      <c r="X6640" s="16">
        <f>IFERROR(IF(datos_arg[[#This Row],[Moneda]]="USD",datos_arg[[#This Row],[Monto]],datos_arg[[#This Row],[Monto]]/datos_arg[[#This Row],[TC]]),0)</f>
        <v>70.483146067415731</v>
      </c>
      <c r="Y6640" s="14"/>
    </row>
    <row r="6641" spans="1:25" x14ac:dyDescent="0.25">
      <c r="A6641" s="14">
        <f t="shared" si="103"/>
        <v>6638</v>
      </c>
      <c r="B6641" s="1">
        <v>44432</v>
      </c>
      <c r="C6641" s="18">
        <f>+YEAR(datos_arg[[#This Row],[Fecha]])</f>
        <v>2021</v>
      </c>
      <c r="D6641" s="18">
        <f>+MONTH(datos_arg[[#This Row],[Fecha]])</f>
        <v>8</v>
      </c>
      <c r="E6641" s="14" t="s">
        <v>5358</v>
      </c>
      <c r="F6641" s="14" t="s">
        <v>85</v>
      </c>
      <c r="G6641" s="14"/>
      <c r="H6641" s="14" t="s">
        <v>6646</v>
      </c>
      <c r="I6641" s="14" t="s">
        <v>7132</v>
      </c>
      <c r="J6641" s="14" t="s">
        <v>425</v>
      </c>
      <c r="K6641" s="14"/>
      <c r="L6641" s="14" t="s">
        <v>425</v>
      </c>
      <c r="M6641" s="14" t="s">
        <v>8223</v>
      </c>
      <c r="N6641" s="14" t="s">
        <v>1019</v>
      </c>
      <c r="O6641" s="14" t="s">
        <v>8225</v>
      </c>
      <c r="P6641" s="14" t="s">
        <v>8229</v>
      </c>
      <c r="Q6641" s="14">
        <v>1</v>
      </c>
      <c r="R6641" s="14" t="s">
        <v>85</v>
      </c>
      <c r="S6641" s="14" t="s">
        <v>439</v>
      </c>
      <c r="T6641" s="35">
        <v>4500</v>
      </c>
      <c r="U6641" s="14" t="s">
        <v>4</v>
      </c>
      <c r="V6641" s="14">
        <v>178</v>
      </c>
      <c r="W6641" s="16">
        <f>+IF(datos_arg[[#This Row],[Moneda]]="ARS",datos_arg[[#This Row],[Monto]],datos_arg[[#This Row],[Monto]]*datos_arg[[#This Row],[TC]])</f>
        <v>4500</v>
      </c>
      <c r="X6641" s="16">
        <f>IFERROR(IF(datos_arg[[#This Row],[Moneda]]="USD",datos_arg[[#This Row],[Monto]],datos_arg[[#This Row],[Monto]]/datos_arg[[#This Row],[TC]]),0)</f>
        <v>25.280898876404493</v>
      </c>
      <c r="Y6641" s="14"/>
    </row>
    <row r="6642" spans="1:25" x14ac:dyDescent="0.25">
      <c r="A6642" s="14">
        <f t="shared" si="103"/>
        <v>6639</v>
      </c>
      <c r="B6642" s="1">
        <v>44432</v>
      </c>
      <c r="C6642" s="18">
        <f>+YEAR(datos_arg[[#This Row],[Fecha]])</f>
        <v>2021</v>
      </c>
      <c r="D6642" s="18">
        <f>+MONTH(datos_arg[[#This Row],[Fecha]])</f>
        <v>8</v>
      </c>
      <c r="E6642" s="14" t="s">
        <v>5358</v>
      </c>
      <c r="F6642" s="14" t="s">
        <v>85</v>
      </c>
      <c r="G6642" s="14"/>
      <c r="H6642" s="14" t="s">
        <v>6646</v>
      </c>
      <c r="I6642" s="14" t="s">
        <v>7132</v>
      </c>
      <c r="J6642" s="14" t="s">
        <v>425</v>
      </c>
      <c r="K6642" s="14"/>
      <c r="L6642" s="14" t="s">
        <v>425</v>
      </c>
      <c r="M6642" s="14" t="s">
        <v>8224</v>
      </c>
      <c r="N6642" s="14" t="s">
        <v>1019</v>
      </c>
      <c r="O6642" s="14" t="s">
        <v>8226</v>
      </c>
      <c r="P6642" s="14" t="s">
        <v>8229</v>
      </c>
      <c r="Q6642" s="14">
        <v>1</v>
      </c>
      <c r="R6642" s="14" t="s">
        <v>85</v>
      </c>
      <c r="S6642" s="14" t="s">
        <v>439</v>
      </c>
      <c r="T6642" s="35">
        <v>1500</v>
      </c>
      <c r="U6642" s="14" t="s">
        <v>4</v>
      </c>
      <c r="V6642" s="14">
        <v>178</v>
      </c>
      <c r="W6642" s="16">
        <f>+IF(datos_arg[[#This Row],[Moneda]]="ARS",datos_arg[[#This Row],[Monto]],datos_arg[[#This Row],[Monto]]*datos_arg[[#This Row],[TC]])</f>
        <v>1500</v>
      </c>
      <c r="X6642" s="16">
        <f>IFERROR(IF(datos_arg[[#This Row],[Moneda]]="USD",datos_arg[[#This Row],[Monto]],datos_arg[[#This Row],[Monto]]/datos_arg[[#This Row],[TC]]),0)</f>
        <v>8.4269662921348321</v>
      </c>
      <c r="Y6642" s="14"/>
    </row>
    <row r="6643" spans="1:25" x14ac:dyDescent="0.25">
      <c r="A6643" s="14">
        <f t="shared" si="103"/>
        <v>6640</v>
      </c>
      <c r="B6643" s="1">
        <v>44432</v>
      </c>
      <c r="C6643" s="18">
        <f>+YEAR(datos_arg[[#This Row],[Fecha]])</f>
        <v>2021</v>
      </c>
      <c r="D6643" s="18">
        <f>+MONTH(datos_arg[[#This Row],[Fecha]])</f>
        <v>8</v>
      </c>
      <c r="E6643" s="14" t="s">
        <v>1015</v>
      </c>
      <c r="F6643" s="14" t="s">
        <v>403</v>
      </c>
      <c r="G6643" s="14" t="s">
        <v>5383</v>
      </c>
      <c r="H6643" s="14" t="s">
        <v>6646</v>
      </c>
      <c r="I6643" s="14" t="s">
        <v>1129</v>
      </c>
      <c r="J6643" s="14" t="s">
        <v>1129</v>
      </c>
      <c r="K6643" s="14"/>
      <c r="L6643" s="14" t="s">
        <v>425</v>
      </c>
      <c r="M6643" s="14" t="s">
        <v>498</v>
      </c>
      <c r="N6643" s="14" t="s">
        <v>1019</v>
      </c>
      <c r="O6643" s="14" t="s">
        <v>8227</v>
      </c>
      <c r="P6643" s="14" t="s">
        <v>8229</v>
      </c>
      <c r="Q6643" s="14">
        <v>10</v>
      </c>
      <c r="R6643" s="14" t="s">
        <v>5383</v>
      </c>
      <c r="S6643" s="14" t="s">
        <v>439</v>
      </c>
      <c r="T6643" s="35">
        <v>10000</v>
      </c>
      <c r="U6643" s="14" t="s">
        <v>4</v>
      </c>
      <c r="V6643" s="14">
        <v>178</v>
      </c>
      <c r="W6643" s="16">
        <f>+IF(datos_arg[[#This Row],[Moneda]]="ARS",datos_arg[[#This Row],[Monto]],datos_arg[[#This Row],[Monto]]*datos_arg[[#This Row],[TC]])</f>
        <v>10000</v>
      </c>
      <c r="X6643" s="16">
        <f>IFERROR(IF(datos_arg[[#This Row],[Moneda]]="USD",datos_arg[[#This Row],[Monto]],datos_arg[[#This Row],[Monto]]/datos_arg[[#This Row],[TC]]),0)</f>
        <v>56.179775280898873</v>
      </c>
      <c r="Y6643" s="14"/>
    </row>
    <row r="6644" spans="1:25" x14ac:dyDescent="0.25">
      <c r="A6644" s="14">
        <f t="shared" si="103"/>
        <v>6641</v>
      </c>
      <c r="B6644" s="1">
        <v>44432</v>
      </c>
      <c r="C6644" s="18">
        <f>+YEAR(datos_arg[[#This Row],[Fecha]])</f>
        <v>2021</v>
      </c>
      <c r="D6644" s="18">
        <f>+MONTH(datos_arg[[#This Row],[Fecha]])</f>
        <v>8</v>
      </c>
      <c r="E6644" s="14" t="s">
        <v>5358</v>
      </c>
      <c r="F6644" s="14" t="s">
        <v>4109</v>
      </c>
      <c r="G6644" s="14"/>
      <c r="H6644" s="14" t="s">
        <v>6646</v>
      </c>
      <c r="I6644" s="14" t="s">
        <v>7132</v>
      </c>
      <c r="J6644" s="14" t="s">
        <v>425</v>
      </c>
      <c r="K6644" s="14"/>
      <c r="L6644" s="14" t="s">
        <v>425</v>
      </c>
      <c r="M6644" s="14" t="s">
        <v>4818</v>
      </c>
      <c r="N6644" s="14" t="s">
        <v>1019</v>
      </c>
      <c r="O6644" s="14" t="s">
        <v>8228</v>
      </c>
      <c r="P6644" s="14" t="s">
        <v>8229</v>
      </c>
      <c r="Q6644" s="14">
        <v>1</v>
      </c>
      <c r="R6644" s="14" t="s">
        <v>4109</v>
      </c>
      <c r="S6644" s="14" t="s">
        <v>439</v>
      </c>
      <c r="T6644" s="35">
        <v>21000</v>
      </c>
      <c r="U6644" s="14" t="s">
        <v>4</v>
      </c>
      <c r="V6644" s="14">
        <v>178</v>
      </c>
      <c r="W6644" s="16">
        <f>+IF(datos_arg[[#This Row],[Moneda]]="ARS",datos_arg[[#This Row],[Monto]],datos_arg[[#This Row],[Monto]]*datos_arg[[#This Row],[TC]])</f>
        <v>21000</v>
      </c>
      <c r="X6644" s="16">
        <f>IFERROR(IF(datos_arg[[#This Row],[Moneda]]="USD",datos_arg[[#This Row],[Monto]],datos_arg[[#This Row],[Monto]]/datos_arg[[#This Row],[TC]]),0)</f>
        <v>117.97752808988764</v>
      </c>
      <c r="Y6644" s="14"/>
    </row>
    <row r="6645" spans="1:25" x14ac:dyDescent="0.25">
      <c r="A6645" s="14">
        <f t="shared" si="103"/>
        <v>6642</v>
      </c>
      <c r="B6645" s="1">
        <v>44432</v>
      </c>
      <c r="C6645" s="18">
        <f>+YEAR(datos_arg[[#This Row],[Fecha]])</f>
        <v>2021</v>
      </c>
      <c r="D6645" s="18">
        <f>+MONTH(datos_arg[[#This Row],[Fecha]])</f>
        <v>8</v>
      </c>
      <c r="E6645" s="14" t="s">
        <v>5358</v>
      </c>
      <c r="F6645" s="14" t="s">
        <v>4109</v>
      </c>
      <c r="G6645" s="14"/>
      <c r="H6645" s="14" t="s">
        <v>5380</v>
      </c>
      <c r="I6645" s="14" t="s">
        <v>8102</v>
      </c>
      <c r="J6645" s="14" t="s">
        <v>6723</v>
      </c>
      <c r="K6645" s="14" t="s">
        <v>421</v>
      </c>
      <c r="L6645" s="14" t="s">
        <v>425</v>
      </c>
      <c r="M6645" s="14" t="s">
        <v>473</v>
      </c>
      <c r="N6645" s="14" t="s">
        <v>740</v>
      </c>
      <c r="O6645" s="14" t="s">
        <v>8230</v>
      </c>
      <c r="P6645" s="14" t="s">
        <v>8231</v>
      </c>
      <c r="Q6645" s="14">
        <v>10</v>
      </c>
      <c r="R6645" s="14" t="s">
        <v>4109</v>
      </c>
      <c r="S6645" s="14" t="s">
        <v>439</v>
      </c>
      <c r="T6645" s="35">
        <v>78700</v>
      </c>
      <c r="U6645" s="14" t="s">
        <v>4</v>
      </c>
      <c r="V6645" s="14">
        <v>178</v>
      </c>
      <c r="W6645" s="16">
        <f>+IF(datos_arg[[#This Row],[Moneda]]="ARS",datos_arg[[#This Row],[Monto]],datos_arg[[#This Row],[Monto]]*datos_arg[[#This Row],[TC]])</f>
        <v>78700</v>
      </c>
      <c r="X6645" s="16">
        <f>IFERROR(IF(datos_arg[[#This Row],[Moneda]]="USD",datos_arg[[#This Row],[Monto]],datos_arg[[#This Row],[Monto]]/datos_arg[[#This Row],[TC]]),0)</f>
        <v>442.13483146067415</v>
      </c>
      <c r="Y6645" s="14"/>
    </row>
    <row r="6646" spans="1:25" x14ac:dyDescent="0.25">
      <c r="A6646" s="14">
        <f t="shared" si="103"/>
        <v>6643</v>
      </c>
      <c r="B6646" s="1">
        <v>44432</v>
      </c>
      <c r="C6646" s="18">
        <f>+YEAR(datos_arg[[#This Row],[Fecha]])</f>
        <v>2021</v>
      </c>
      <c r="D6646" s="18">
        <f>+MONTH(datos_arg[[#This Row],[Fecha]])</f>
        <v>8</v>
      </c>
      <c r="E6646" s="14" t="s">
        <v>5358</v>
      </c>
      <c r="F6646" s="14" t="s">
        <v>85</v>
      </c>
      <c r="G6646" s="14"/>
      <c r="H6646" s="14" t="s">
        <v>8103</v>
      </c>
      <c r="I6646" s="14" t="s">
        <v>8105</v>
      </c>
      <c r="J6646" s="14" t="s">
        <v>425</v>
      </c>
      <c r="K6646" s="14"/>
      <c r="L6646" s="14" t="s">
        <v>425</v>
      </c>
      <c r="M6646" s="14" t="s">
        <v>3939</v>
      </c>
      <c r="N6646" s="14" t="s">
        <v>100</v>
      </c>
      <c r="O6646" s="14" t="s">
        <v>8232</v>
      </c>
      <c r="P6646" s="14" t="s">
        <v>8233</v>
      </c>
      <c r="Q6646" s="14">
        <v>1</v>
      </c>
      <c r="R6646" s="14" t="s">
        <v>85</v>
      </c>
      <c r="S6646" s="14" t="s">
        <v>1762</v>
      </c>
      <c r="T6646" s="35">
        <v>5316.97</v>
      </c>
      <c r="U6646" s="14" t="s">
        <v>4</v>
      </c>
      <c r="V6646" s="14">
        <v>178</v>
      </c>
      <c r="W6646" s="16">
        <f>+IF(datos_arg[[#This Row],[Moneda]]="ARS",datos_arg[[#This Row],[Monto]],datos_arg[[#This Row],[Monto]]*datos_arg[[#This Row],[TC]])</f>
        <v>5316.97</v>
      </c>
      <c r="X6646" s="16">
        <f>IFERROR(IF(datos_arg[[#This Row],[Moneda]]="USD",datos_arg[[#This Row],[Monto]],datos_arg[[#This Row],[Monto]]/datos_arg[[#This Row],[TC]]),0)</f>
        <v>29.870617977528092</v>
      </c>
      <c r="Y6646" s="14"/>
    </row>
    <row r="6647" spans="1:25" x14ac:dyDescent="0.25">
      <c r="A6647" s="14">
        <f t="shared" si="103"/>
        <v>6644</v>
      </c>
      <c r="B6647" s="1">
        <v>44432</v>
      </c>
      <c r="C6647" s="18">
        <f>+YEAR(datos_arg[[#This Row],[Fecha]])</f>
        <v>2021</v>
      </c>
      <c r="D6647" s="18">
        <f>+MONTH(datos_arg[[#This Row],[Fecha]])</f>
        <v>8</v>
      </c>
      <c r="E6647" s="14" t="s">
        <v>5358</v>
      </c>
      <c r="F6647" s="14" t="s">
        <v>85</v>
      </c>
      <c r="G6647" s="14"/>
      <c r="H6647" s="14" t="s">
        <v>8103</v>
      </c>
      <c r="I6647" s="14" t="s">
        <v>8105</v>
      </c>
      <c r="J6647" s="14" t="s">
        <v>425</v>
      </c>
      <c r="K6647" s="14"/>
      <c r="L6647" s="14" t="s">
        <v>425</v>
      </c>
      <c r="M6647" s="14" t="s">
        <v>3939</v>
      </c>
      <c r="N6647" s="14" t="s">
        <v>100</v>
      </c>
      <c r="O6647" s="14" t="s">
        <v>8234</v>
      </c>
      <c r="P6647" s="14" t="s">
        <v>8233</v>
      </c>
      <c r="Q6647" s="14">
        <v>0</v>
      </c>
      <c r="R6647" s="14" t="s">
        <v>85</v>
      </c>
      <c r="S6647" s="14" t="s">
        <v>439</v>
      </c>
      <c r="T6647" s="35">
        <v>3895.43</v>
      </c>
      <c r="U6647" s="14" t="s">
        <v>4</v>
      </c>
      <c r="V6647" s="14">
        <v>178</v>
      </c>
      <c r="W6647" s="16">
        <f>+IF(datos_arg[[#This Row],[Moneda]]="ARS",datos_arg[[#This Row],[Monto]],datos_arg[[#This Row],[Monto]]*datos_arg[[#This Row],[TC]])</f>
        <v>3895.43</v>
      </c>
      <c r="X6647" s="16">
        <f>IFERROR(IF(datos_arg[[#This Row],[Moneda]]="USD",datos_arg[[#This Row],[Monto]],datos_arg[[#This Row],[Monto]]/datos_arg[[#This Row],[TC]]),0)</f>
        <v>21.884438202247189</v>
      </c>
      <c r="Y6647" s="14"/>
    </row>
    <row r="6648" spans="1:25" x14ac:dyDescent="0.25">
      <c r="A6648" s="14">
        <f t="shared" si="103"/>
        <v>6645</v>
      </c>
      <c r="B6648" s="1">
        <v>44432</v>
      </c>
      <c r="C6648" s="18">
        <f>+YEAR(datos_arg[[#This Row],[Fecha]])</f>
        <v>2021</v>
      </c>
      <c r="D6648" s="18">
        <f>+MONTH(datos_arg[[#This Row],[Fecha]])</f>
        <v>8</v>
      </c>
      <c r="E6648" s="14" t="s">
        <v>1015</v>
      </c>
      <c r="F6648" s="14" t="s">
        <v>403</v>
      </c>
      <c r="G6648" s="14" t="s">
        <v>5383</v>
      </c>
      <c r="H6648" s="14" t="s">
        <v>433</v>
      </c>
      <c r="I6648" s="14" t="s">
        <v>6718</v>
      </c>
      <c r="J6648" s="14" t="s">
        <v>425</v>
      </c>
      <c r="K6648" s="14"/>
      <c r="L6648" s="14" t="s">
        <v>425</v>
      </c>
      <c r="M6648" s="14" t="s">
        <v>815</v>
      </c>
      <c r="N6648" s="14" t="s">
        <v>100</v>
      </c>
      <c r="O6648" s="14" t="s">
        <v>8235</v>
      </c>
      <c r="P6648" s="14" t="s">
        <v>8236</v>
      </c>
      <c r="Q6648" s="14">
        <v>2</v>
      </c>
      <c r="R6648" s="14" t="s">
        <v>5383</v>
      </c>
      <c r="S6648" s="14" t="s">
        <v>439</v>
      </c>
      <c r="T6648" s="35">
        <v>9066.7199999999993</v>
      </c>
      <c r="U6648" s="14" t="s">
        <v>4</v>
      </c>
      <c r="V6648" s="14">
        <v>178</v>
      </c>
      <c r="W6648" s="16">
        <f>+IF(datos_arg[[#This Row],[Moneda]]="ARS",datos_arg[[#This Row],[Monto]],datos_arg[[#This Row],[Monto]]*datos_arg[[#This Row],[TC]])</f>
        <v>9066.7199999999993</v>
      </c>
      <c r="X6648" s="16">
        <f>IFERROR(IF(datos_arg[[#This Row],[Moneda]]="USD",datos_arg[[#This Row],[Monto]],datos_arg[[#This Row],[Monto]]/datos_arg[[#This Row],[TC]]),0)</f>
        <v>50.936629213483144</v>
      </c>
      <c r="Y6648" s="14"/>
    </row>
    <row r="6649" spans="1:25" x14ac:dyDescent="0.25">
      <c r="A6649" s="14">
        <f t="shared" si="103"/>
        <v>6646</v>
      </c>
      <c r="B6649" s="1">
        <v>44432</v>
      </c>
      <c r="C6649" s="18">
        <f>+YEAR(datos_arg[[#This Row],[Fecha]])</f>
        <v>2021</v>
      </c>
      <c r="D6649" s="18">
        <f>+MONTH(datos_arg[[#This Row],[Fecha]])</f>
        <v>8</v>
      </c>
      <c r="E6649" s="14" t="s">
        <v>5358</v>
      </c>
      <c r="F6649" s="14" t="s">
        <v>4109</v>
      </c>
      <c r="G6649" s="14"/>
      <c r="H6649" s="14" t="s">
        <v>6646</v>
      </c>
      <c r="I6649" s="14" t="s">
        <v>7132</v>
      </c>
      <c r="J6649" s="14" t="s">
        <v>425</v>
      </c>
      <c r="K6649" s="14"/>
      <c r="L6649" s="14" t="s">
        <v>425</v>
      </c>
      <c r="M6649" s="14" t="s">
        <v>1518</v>
      </c>
      <c r="N6649" s="14" t="s">
        <v>100</v>
      </c>
      <c r="O6649" s="14" t="s">
        <v>8237</v>
      </c>
      <c r="P6649" s="14" t="s">
        <v>8236</v>
      </c>
      <c r="Q6649" s="14">
        <v>1</v>
      </c>
      <c r="R6649" s="14" t="s">
        <v>4109</v>
      </c>
      <c r="S6649" s="14" t="s">
        <v>439</v>
      </c>
      <c r="T6649" s="35">
        <v>2225.9299999999998</v>
      </c>
      <c r="U6649" s="14" t="s">
        <v>4</v>
      </c>
      <c r="V6649" s="14">
        <v>178</v>
      </c>
      <c r="W6649" s="16">
        <f>+IF(datos_arg[[#This Row],[Moneda]]="ARS",datos_arg[[#This Row],[Monto]],datos_arg[[#This Row],[Monto]]*datos_arg[[#This Row],[TC]])</f>
        <v>2225.9299999999998</v>
      </c>
      <c r="X6649" s="16">
        <f>IFERROR(IF(datos_arg[[#This Row],[Moneda]]="USD",datos_arg[[#This Row],[Monto]],datos_arg[[#This Row],[Monto]]/datos_arg[[#This Row],[TC]]),0)</f>
        <v>12.505224719101122</v>
      </c>
      <c r="Y6649" s="14"/>
    </row>
    <row r="6650" spans="1:25" x14ac:dyDescent="0.25">
      <c r="A6650" s="14">
        <f t="shared" si="103"/>
        <v>6647</v>
      </c>
      <c r="B6650" s="1">
        <v>44432</v>
      </c>
      <c r="C6650" s="18">
        <f>+YEAR(datos_arg[[#This Row],[Fecha]])</f>
        <v>2021</v>
      </c>
      <c r="D6650" s="18">
        <f>+MONTH(datos_arg[[#This Row],[Fecha]])</f>
        <v>8</v>
      </c>
      <c r="E6650" s="14" t="s">
        <v>1015</v>
      </c>
      <c r="F6650" s="14" t="s">
        <v>403</v>
      </c>
      <c r="G6650" s="14" t="s">
        <v>5383</v>
      </c>
      <c r="H6650" s="14" t="s">
        <v>6646</v>
      </c>
      <c r="I6650" s="14" t="s">
        <v>7132</v>
      </c>
      <c r="J6650" s="14" t="s">
        <v>425</v>
      </c>
      <c r="K6650" s="14"/>
      <c r="L6650" s="14" t="s">
        <v>425</v>
      </c>
      <c r="M6650" s="14" t="s">
        <v>1526</v>
      </c>
      <c r="N6650" s="14" t="s">
        <v>100</v>
      </c>
      <c r="O6650" s="14" t="s">
        <v>8238</v>
      </c>
      <c r="P6650" s="14" t="s">
        <v>8236</v>
      </c>
      <c r="Q6650" s="14">
        <v>1</v>
      </c>
      <c r="R6650" s="14" t="s">
        <v>5383</v>
      </c>
      <c r="S6650" s="14" t="s">
        <v>439</v>
      </c>
      <c r="T6650" s="35">
        <v>10446.09</v>
      </c>
      <c r="U6650" s="14" t="s">
        <v>4</v>
      </c>
      <c r="V6650" s="14">
        <v>178</v>
      </c>
      <c r="W6650" s="16">
        <f>+IF(datos_arg[[#This Row],[Moneda]]="ARS",datos_arg[[#This Row],[Monto]],datos_arg[[#This Row],[Monto]]*datos_arg[[#This Row],[TC]])</f>
        <v>10446.09</v>
      </c>
      <c r="X6650" s="16">
        <f>IFERROR(IF(datos_arg[[#This Row],[Moneda]]="USD",datos_arg[[#This Row],[Monto]],datos_arg[[#This Row],[Monto]]/datos_arg[[#This Row],[TC]]),0)</f>
        <v>58.685898876404494</v>
      </c>
      <c r="Y6650" s="14"/>
    </row>
    <row r="6651" spans="1:25" x14ac:dyDescent="0.25">
      <c r="A6651" s="14">
        <f t="shared" si="103"/>
        <v>6648</v>
      </c>
      <c r="B6651" s="1">
        <v>44432</v>
      </c>
      <c r="C6651" s="18">
        <f>+YEAR(datos_arg[[#This Row],[Fecha]])</f>
        <v>2021</v>
      </c>
      <c r="D6651" s="18">
        <f>+MONTH(datos_arg[[#This Row],[Fecha]])</f>
        <v>8</v>
      </c>
      <c r="E6651" s="14" t="s">
        <v>1015</v>
      </c>
      <c r="F6651" s="14" t="s">
        <v>403</v>
      </c>
      <c r="G6651" s="14" t="s">
        <v>5383</v>
      </c>
      <c r="H6651" s="14" t="s">
        <v>6649</v>
      </c>
      <c r="I6651" s="14" t="s">
        <v>8045</v>
      </c>
      <c r="J6651" s="14" t="s">
        <v>7049</v>
      </c>
      <c r="K6651" s="14" t="s">
        <v>420</v>
      </c>
      <c r="L6651" s="14" t="s">
        <v>425</v>
      </c>
      <c r="M6651" s="14" t="s">
        <v>6779</v>
      </c>
      <c r="N6651" s="14" t="s">
        <v>100</v>
      </c>
      <c r="O6651" s="14" t="s">
        <v>8239</v>
      </c>
      <c r="P6651" s="6" t="s">
        <v>8243</v>
      </c>
      <c r="Q6651" s="14">
        <v>1</v>
      </c>
      <c r="R6651" s="14" t="s">
        <v>5383</v>
      </c>
      <c r="S6651" s="14" t="s">
        <v>1762</v>
      </c>
      <c r="T6651" s="35">
        <v>2002.36</v>
      </c>
      <c r="U6651" s="14" t="s">
        <v>4</v>
      </c>
      <c r="V6651" s="14">
        <v>178</v>
      </c>
      <c r="W6651" s="16">
        <f>+IF(datos_arg[[#This Row],[Moneda]]="ARS",datos_arg[[#This Row],[Monto]],datos_arg[[#This Row],[Monto]]*datos_arg[[#This Row],[TC]])</f>
        <v>2002.36</v>
      </c>
      <c r="X6651" s="16">
        <f>IFERROR(IF(datos_arg[[#This Row],[Moneda]]="USD",datos_arg[[#This Row],[Monto]],datos_arg[[#This Row],[Monto]]/datos_arg[[#This Row],[TC]]),0)</f>
        <v>11.249213483146066</v>
      </c>
      <c r="Y6651" s="14"/>
    </row>
    <row r="6652" spans="1:25" x14ac:dyDescent="0.25">
      <c r="A6652" s="14">
        <f t="shared" si="103"/>
        <v>6649</v>
      </c>
      <c r="B6652" s="1">
        <v>44432</v>
      </c>
      <c r="C6652" s="18">
        <f>+YEAR(datos_arg[[#This Row],[Fecha]])</f>
        <v>2021</v>
      </c>
      <c r="D6652" s="18">
        <f>+MONTH(datos_arg[[#This Row],[Fecha]])</f>
        <v>8</v>
      </c>
      <c r="E6652" s="14" t="s">
        <v>408</v>
      </c>
      <c r="F6652" s="14" t="s">
        <v>69</v>
      </c>
      <c r="G6652" s="14"/>
      <c r="H6652" s="14" t="s">
        <v>7132</v>
      </c>
      <c r="I6652" s="14" t="s">
        <v>7132</v>
      </c>
      <c r="J6652" s="14" t="s">
        <v>425</v>
      </c>
      <c r="K6652" s="14"/>
      <c r="L6652" s="14" t="s">
        <v>425</v>
      </c>
      <c r="M6652" s="14" t="s">
        <v>2530</v>
      </c>
      <c r="N6652" s="14" t="s">
        <v>2530</v>
      </c>
      <c r="O6652" s="14" t="s">
        <v>8245</v>
      </c>
      <c r="P6652" s="6"/>
      <c r="Q6652" s="14"/>
      <c r="R6652" s="14" t="s">
        <v>439</v>
      </c>
      <c r="S6652" s="14" t="s">
        <v>440</v>
      </c>
      <c r="T6652" s="35">
        <v>6172</v>
      </c>
      <c r="U6652" s="14" t="s">
        <v>2</v>
      </c>
      <c r="V6652" s="14">
        <v>179</v>
      </c>
      <c r="W6652" s="16">
        <f>+IF(datos_arg[[#This Row],[Moneda]]="ARS",datos_arg[[#This Row],[Monto]],datos_arg[[#This Row],[Monto]]*datos_arg[[#This Row],[TC]])</f>
        <v>1104788</v>
      </c>
      <c r="X6652" s="16">
        <f>IFERROR(IF(datos_arg[[#This Row],[Moneda]]="USD",datos_arg[[#This Row],[Monto]],datos_arg[[#This Row],[Monto]]/datos_arg[[#This Row],[TC]]),0)</f>
        <v>6172</v>
      </c>
      <c r="Y6652" s="14"/>
    </row>
    <row r="6653" spans="1:25" x14ac:dyDescent="0.25">
      <c r="A6653" s="14">
        <f t="shared" si="103"/>
        <v>6650</v>
      </c>
      <c r="B6653" s="1">
        <v>44433</v>
      </c>
      <c r="C6653" s="18">
        <f>+YEAR(datos_arg[[#This Row],[Fecha]])</f>
        <v>2021</v>
      </c>
      <c r="D6653" s="18">
        <f>+MONTH(datos_arg[[#This Row],[Fecha]])</f>
        <v>8</v>
      </c>
      <c r="E6653" s="14" t="s">
        <v>617</v>
      </c>
      <c r="F6653" s="14" t="s">
        <v>6652</v>
      </c>
      <c r="G6653" s="14" t="s">
        <v>6653</v>
      </c>
      <c r="H6653" s="14" t="s">
        <v>6648</v>
      </c>
      <c r="I6653" s="14" t="s">
        <v>3955</v>
      </c>
      <c r="J6653" s="14" t="s">
        <v>868</v>
      </c>
      <c r="K6653" s="14"/>
      <c r="L6653" s="14" t="s">
        <v>421</v>
      </c>
      <c r="M6653" s="14" t="s">
        <v>2583</v>
      </c>
      <c r="N6653" s="14" t="s">
        <v>3546</v>
      </c>
      <c r="O6653" s="14" t="s">
        <v>8244</v>
      </c>
      <c r="P6653" s="14" t="s">
        <v>8241</v>
      </c>
      <c r="Q6653" s="14">
        <v>10</v>
      </c>
      <c r="R6653" s="14" t="s">
        <v>6653</v>
      </c>
      <c r="S6653" s="14" t="s">
        <v>440</v>
      </c>
      <c r="T6653" s="35">
        <v>1049</v>
      </c>
      <c r="U6653" s="14" t="s">
        <v>2</v>
      </c>
      <c r="V6653" s="14">
        <v>180</v>
      </c>
      <c r="W6653" s="16">
        <f>+IF(datos_arg[[#This Row],[Moneda]]="ARS",datos_arg[[#This Row],[Monto]],datos_arg[[#This Row],[Monto]]*datos_arg[[#This Row],[TC]])</f>
        <v>188820</v>
      </c>
      <c r="X6653" s="16">
        <f>IFERROR(IF(datos_arg[[#This Row],[Moneda]]="USD",datos_arg[[#This Row],[Monto]],datos_arg[[#This Row],[Monto]]/datos_arg[[#This Row],[TC]]),0)</f>
        <v>1049</v>
      </c>
      <c r="Y6653" s="14"/>
    </row>
    <row r="6654" spans="1:25" x14ac:dyDescent="0.25">
      <c r="A6654" s="14">
        <f t="shared" si="103"/>
        <v>6651</v>
      </c>
      <c r="B6654" s="1">
        <v>44433</v>
      </c>
      <c r="C6654" s="18">
        <f>+YEAR(datos_arg[[#This Row],[Fecha]])</f>
        <v>2021</v>
      </c>
      <c r="D6654" s="18">
        <f>+MONTH(datos_arg[[#This Row],[Fecha]])</f>
        <v>8</v>
      </c>
      <c r="E6654" s="14" t="s">
        <v>1015</v>
      </c>
      <c r="F6654" s="14" t="s">
        <v>403</v>
      </c>
      <c r="G6654" s="14" t="s">
        <v>970</v>
      </c>
      <c r="H6654" s="14" t="s">
        <v>7132</v>
      </c>
      <c r="I6654" s="14" t="s">
        <v>7132</v>
      </c>
      <c r="J6654" s="14" t="s">
        <v>425</v>
      </c>
      <c r="K6654" s="14"/>
      <c r="L6654" s="14" t="s">
        <v>425</v>
      </c>
      <c r="M6654" s="14" t="s">
        <v>493</v>
      </c>
      <c r="N6654" s="14" t="s">
        <v>26</v>
      </c>
      <c r="O6654" s="14" t="s">
        <v>3764</v>
      </c>
      <c r="P6654" s="14" t="s">
        <v>8242</v>
      </c>
      <c r="Q6654" s="14"/>
      <c r="R6654" s="14" t="s">
        <v>970</v>
      </c>
      <c r="S6654" s="14" t="s">
        <v>439</v>
      </c>
      <c r="T6654" s="35">
        <f>460+340+240</f>
        <v>1040</v>
      </c>
      <c r="U6654" s="14" t="s">
        <v>4</v>
      </c>
      <c r="V6654" s="14">
        <v>180</v>
      </c>
      <c r="W6654" s="16">
        <f>+IF(datos_arg[[#This Row],[Moneda]]="ARS",datos_arg[[#This Row],[Monto]],datos_arg[[#This Row],[Monto]]*datos_arg[[#This Row],[TC]])</f>
        <v>1040</v>
      </c>
      <c r="X6654" s="16">
        <f>IFERROR(IF(datos_arg[[#This Row],[Moneda]]="USD",datos_arg[[#This Row],[Monto]],datos_arg[[#This Row],[Monto]]/datos_arg[[#This Row],[TC]]),0)</f>
        <v>5.7777777777777777</v>
      </c>
      <c r="Y6654" s="14"/>
    </row>
    <row r="6655" spans="1:25" x14ac:dyDescent="0.25">
      <c r="A6655" s="14">
        <f t="shared" si="103"/>
        <v>6652</v>
      </c>
      <c r="B6655" s="1">
        <v>44433</v>
      </c>
      <c r="C6655" s="18">
        <f>+YEAR(datos_arg[[#This Row],[Fecha]])</f>
        <v>2021</v>
      </c>
      <c r="D6655" s="18">
        <f>+MONTH(datos_arg[[#This Row],[Fecha]])</f>
        <v>8</v>
      </c>
      <c r="E6655" s="14" t="s">
        <v>1015</v>
      </c>
      <c r="F6655" s="14" t="s">
        <v>430</v>
      </c>
      <c r="G6655" s="14"/>
      <c r="H6655" s="14" t="s">
        <v>7132</v>
      </c>
      <c r="I6655" s="14" t="s">
        <v>7132</v>
      </c>
      <c r="J6655" s="14" t="s">
        <v>425</v>
      </c>
      <c r="K6655" s="14"/>
      <c r="L6655" s="14" t="s">
        <v>425</v>
      </c>
      <c r="M6655" s="14" t="s">
        <v>361</v>
      </c>
      <c r="N6655" s="14" t="s">
        <v>361</v>
      </c>
      <c r="O6655" s="14" t="s">
        <v>2325</v>
      </c>
      <c r="P6655" s="14" t="s">
        <v>8242</v>
      </c>
      <c r="Q6655" s="14"/>
      <c r="R6655" s="14" t="s">
        <v>430</v>
      </c>
      <c r="S6655" s="14" t="s">
        <v>439</v>
      </c>
      <c r="T6655" s="35">
        <f>750+1750</f>
        <v>2500</v>
      </c>
      <c r="U6655" s="14" t="s">
        <v>4</v>
      </c>
      <c r="V6655" s="14">
        <v>180</v>
      </c>
      <c r="W6655" s="16">
        <f>+IF(datos_arg[[#This Row],[Moneda]]="ARS",datos_arg[[#This Row],[Monto]],datos_arg[[#This Row],[Monto]]*datos_arg[[#This Row],[TC]])</f>
        <v>2500</v>
      </c>
      <c r="X6655" s="16">
        <f>IFERROR(IF(datos_arg[[#This Row],[Moneda]]="USD",datos_arg[[#This Row],[Monto]],datos_arg[[#This Row],[Monto]]/datos_arg[[#This Row],[TC]]),0)</f>
        <v>13.888888888888889</v>
      </c>
      <c r="Y6655" s="14"/>
    </row>
    <row r="6656" spans="1:25" x14ac:dyDescent="0.25">
      <c r="A6656" s="14">
        <f t="shared" si="103"/>
        <v>6653</v>
      </c>
      <c r="B6656" s="1">
        <v>44433</v>
      </c>
      <c r="C6656" s="18">
        <f>+YEAR(datos_arg[[#This Row],[Fecha]])</f>
        <v>2021</v>
      </c>
      <c r="D6656" s="18">
        <f>+MONTH(datos_arg[[#This Row],[Fecha]])</f>
        <v>8</v>
      </c>
      <c r="E6656" s="14" t="s">
        <v>1015</v>
      </c>
      <c r="F6656" s="14" t="s">
        <v>403</v>
      </c>
      <c r="G6656" s="14" t="s">
        <v>970</v>
      </c>
      <c r="H6656" s="14" t="s">
        <v>6646</v>
      </c>
      <c r="I6656" s="14" t="s">
        <v>7132</v>
      </c>
      <c r="J6656" s="14" t="s">
        <v>425</v>
      </c>
      <c r="K6656" s="14"/>
      <c r="L6656" s="14" t="s">
        <v>425</v>
      </c>
      <c r="M6656" s="14" t="s">
        <v>493</v>
      </c>
      <c r="N6656" s="14" t="s">
        <v>524</v>
      </c>
      <c r="O6656" s="14" t="s">
        <v>7137</v>
      </c>
      <c r="P6656" s="14"/>
      <c r="Q6656" s="14"/>
      <c r="R6656" s="14" t="s">
        <v>970</v>
      </c>
      <c r="S6656" s="14" t="s">
        <v>439</v>
      </c>
      <c r="T6656" s="35">
        <v>15000</v>
      </c>
      <c r="U6656" s="14" t="s">
        <v>4</v>
      </c>
      <c r="V6656" s="14">
        <v>180</v>
      </c>
      <c r="W6656" s="16">
        <f>+IF(datos_arg[[#This Row],[Moneda]]="ARS",datos_arg[[#This Row],[Monto]],datos_arg[[#This Row],[Monto]]*datos_arg[[#This Row],[TC]])</f>
        <v>15000</v>
      </c>
      <c r="X6656" s="16">
        <f>IFERROR(IF(datos_arg[[#This Row],[Moneda]]="USD",datos_arg[[#This Row],[Monto]],datos_arg[[#This Row],[Monto]]/datos_arg[[#This Row],[TC]]),0)</f>
        <v>83.333333333333329</v>
      </c>
      <c r="Y6656" s="14"/>
    </row>
    <row r="6657" spans="1:25" x14ac:dyDescent="0.25">
      <c r="A6657" s="14">
        <f t="shared" si="103"/>
        <v>6654</v>
      </c>
      <c r="B6657" s="1">
        <v>44434</v>
      </c>
      <c r="C6657" s="18">
        <f>+YEAR(datos_arg[[#This Row],[Fecha]])</f>
        <v>2021</v>
      </c>
      <c r="D6657" s="18">
        <f>+MONTH(datos_arg[[#This Row],[Fecha]])</f>
        <v>8</v>
      </c>
      <c r="E6657" s="14" t="s">
        <v>5358</v>
      </c>
      <c r="F6657" s="14" t="s">
        <v>969</v>
      </c>
      <c r="G6657" s="14"/>
      <c r="H6657" s="14" t="s">
        <v>433</v>
      </c>
      <c r="I6657" s="14" t="s">
        <v>6718</v>
      </c>
      <c r="J6657" s="14" t="s">
        <v>425</v>
      </c>
      <c r="K6657" s="14"/>
      <c r="L6657" s="14" t="s">
        <v>425</v>
      </c>
      <c r="M6657" s="14" t="s">
        <v>693</v>
      </c>
      <c r="N6657" s="14" t="s">
        <v>100</v>
      </c>
      <c r="O6657" s="14" t="s">
        <v>8257</v>
      </c>
      <c r="P6657" s="6" t="s">
        <v>8214</v>
      </c>
      <c r="Q6657" s="14">
        <v>1</v>
      </c>
      <c r="R6657" s="14" t="s">
        <v>969</v>
      </c>
      <c r="S6657" s="14" t="s">
        <v>439</v>
      </c>
      <c r="T6657" s="35">
        <v>89999</v>
      </c>
      <c r="U6657" s="14" t="s">
        <v>4</v>
      </c>
      <c r="V6657" s="14">
        <v>180</v>
      </c>
      <c r="W6657" s="16">
        <f>+IF(datos_arg[[#This Row],[Moneda]]="ARS",datos_arg[[#This Row],[Monto]],datos_arg[[#This Row],[Monto]]*datos_arg[[#This Row],[TC]])</f>
        <v>89999</v>
      </c>
      <c r="X6657" s="16">
        <f>IFERROR(IF(datos_arg[[#This Row],[Moneda]]="USD",datos_arg[[#This Row],[Monto]],datos_arg[[#This Row],[Monto]]/datos_arg[[#This Row],[TC]]),0)</f>
        <v>499.99444444444447</v>
      </c>
      <c r="Y6657" s="14"/>
    </row>
    <row r="6658" spans="1:25" x14ac:dyDescent="0.25">
      <c r="A6658" s="14">
        <f t="shared" si="103"/>
        <v>6655</v>
      </c>
      <c r="B6658" s="1">
        <v>44434</v>
      </c>
      <c r="C6658" s="18">
        <f>+YEAR(datos_arg[[#This Row],[Fecha]])</f>
        <v>2021</v>
      </c>
      <c r="D6658" s="18">
        <f>+MONTH(datos_arg[[#This Row],[Fecha]])</f>
        <v>8</v>
      </c>
      <c r="E6658" s="14" t="s">
        <v>1015</v>
      </c>
      <c r="F6658" s="14" t="s">
        <v>403</v>
      </c>
      <c r="G6658" s="14" t="s">
        <v>5383</v>
      </c>
      <c r="H6658" s="14" t="s">
        <v>8103</v>
      </c>
      <c r="I6658" s="14" t="s">
        <v>8105</v>
      </c>
      <c r="J6658" s="14" t="s">
        <v>422</v>
      </c>
      <c r="K6658" s="14" t="s">
        <v>422</v>
      </c>
      <c r="L6658" s="14" t="s">
        <v>422</v>
      </c>
      <c r="M6658" s="14" t="s">
        <v>7140</v>
      </c>
      <c r="N6658" s="14" t="s">
        <v>8258</v>
      </c>
      <c r="O6658" s="14" t="s">
        <v>8261</v>
      </c>
      <c r="P6658" s="14" t="s">
        <v>8259</v>
      </c>
      <c r="Q6658" s="14">
        <v>300</v>
      </c>
      <c r="R6658" s="14" t="s">
        <v>5383</v>
      </c>
      <c r="S6658" s="14" t="s">
        <v>440</v>
      </c>
      <c r="T6658" s="35">
        <v>1328.02</v>
      </c>
      <c r="U6658" s="14" t="s">
        <v>2</v>
      </c>
      <c r="V6658" s="14">
        <v>179</v>
      </c>
      <c r="W6658" s="16">
        <f>+IF(datos_arg[[#This Row],[Moneda]]="ARS",datos_arg[[#This Row],[Monto]],datos_arg[[#This Row],[Monto]]*datos_arg[[#This Row],[TC]])</f>
        <v>237715.58</v>
      </c>
      <c r="X6658" s="16">
        <f>IFERROR(IF(datos_arg[[#This Row],[Moneda]]="USD",datos_arg[[#This Row],[Monto]],datos_arg[[#This Row],[Monto]]/datos_arg[[#This Row],[TC]]),0)</f>
        <v>1328.02</v>
      </c>
      <c r="Y6658" s="14"/>
    </row>
    <row r="6659" spans="1:25" x14ac:dyDescent="0.25">
      <c r="A6659" s="14">
        <f t="shared" si="103"/>
        <v>6656</v>
      </c>
      <c r="B6659" s="1">
        <v>44434</v>
      </c>
      <c r="C6659" s="18">
        <f>+YEAR(datos_arg[[#This Row],[Fecha]])</f>
        <v>2021</v>
      </c>
      <c r="D6659" s="18">
        <f>+MONTH(datos_arg[[#This Row],[Fecha]])</f>
        <v>8</v>
      </c>
      <c r="E6659" s="14" t="s">
        <v>1015</v>
      </c>
      <c r="F6659" s="14" t="s">
        <v>403</v>
      </c>
      <c r="G6659" s="14" t="s">
        <v>5383</v>
      </c>
      <c r="H6659" s="14" t="s">
        <v>8103</v>
      </c>
      <c r="I6659" s="14" t="s">
        <v>8105</v>
      </c>
      <c r="J6659" s="14" t="s">
        <v>422</v>
      </c>
      <c r="K6659" s="14" t="s">
        <v>422</v>
      </c>
      <c r="L6659" s="14" t="s">
        <v>422</v>
      </c>
      <c r="M6659" s="14" t="s">
        <v>7140</v>
      </c>
      <c r="N6659" s="14" t="s">
        <v>8258</v>
      </c>
      <c r="O6659" s="14" t="s">
        <v>8262</v>
      </c>
      <c r="P6659" s="14" t="s">
        <v>8259</v>
      </c>
      <c r="Q6659" s="14">
        <v>200</v>
      </c>
      <c r="R6659" s="14" t="s">
        <v>5383</v>
      </c>
      <c r="S6659" s="14" t="s">
        <v>440</v>
      </c>
      <c r="T6659" s="35">
        <v>240.49</v>
      </c>
      <c r="U6659" s="14" t="s">
        <v>2</v>
      </c>
      <c r="V6659" s="14">
        <v>179</v>
      </c>
      <c r="W6659" s="16">
        <f>+IF(datos_arg[[#This Row],[Moneda]]="ARS",datos_arg[[#This Row],[Monto]],datos_arg[[#This Row],[Monto]]*datos_arg[[#This Row],[TC]])</f>
        <v>43047.71</v>
      </c>
      <c r="X6659" s="16">
        <f>IFERROR(IF(datos_arg[[#This Row],[Moneda]]="USD",datos_arg[[#This Row],[Monto]],datos_arg[[#This Row],[Monto]]/datos_arg[[#This Row],[TC]]),0)</f>
        <v>240.49</v>
      </c>
      <c r="Y6659" s="14"/>
    </row>
    <row r="6660" spans="1:25" x14ac:dyDescent="0.25">
      <c r="A6660" s="14">
        <f t="shared" si="103"/>
        <v>6657</v>
      </c>
      <c r="B6660" s="1">
        <v>44434</v>
      </c>
      <c r="C6660" s="18">
        <f>+YEAR(datos_arg[[#This Row],[Fecha]])</f>
        <v>2021</v>
      </c>
      <c r="D6660" s="18">
        <f>+MONTH(datos_arg[[#This Row],[Fecha]])</f>
        <v>8</v>
      </c>
      <c r="E6660" s="14" t="s">
        <v>1015</v>
      </c>
      <c r="F6660" s="14" t="s">
        <v>403</v>
      </c>
      <c r="G6660" s="14" t="s">
        <v>5383</v>
      </c>
      <c r="H6660" s="14" t="s">
        <v>8103</v>
      </c>
      <c r="I6660" s="14" t="s">
        <v>8105</v>
      </c>
      <c r="J6660" s="14" t="s">
        <v>422</v>
      </c>
      <c r="K6660" s="14" t="s">
        <v>422</v>
      </c>
      <c r="L6660" s="14" t="s">
        <v>422</v>
      </c>
      <c r="M6660" s="14" t="s">
        <v>7140</v>
      </c>
      <c r="N6660" s="14" t="s">
        <v>8258</v>
      </c>
      <c r="O6660" s="14" t="s">
        <v>8263</v>
      </c>
      <c r="P6660" s="14" t="s">
        <v>8259</v>
      </c>
      <c r="Q6660" s="14">
        <v>200</v>
      </c>
      <c r="R6660" s="14" t="s">
        <v>5383</v>
      </c>
      <c r="S6660" s="14" t="s">
        <v>440</v>
      </c>
      <c r="T6660" s="35">
        <v>367.81</v>
      </c>
      <c r="U6660" s="14" t="s">
        <v>2</v>
      </c>
      <c r="V6660" s="14">
        <v>179</v>
      </c>
      <c r="W6660" s="16">
        <f>+IF(datos_arg[[#This Row],[Moneda]]="ARS",datos_arg[[#This Row],[Monto]],datos_arg[[#This Row],[Monto]]*datos_arg[[#This Row],[TC]])</f>
        <v>65837.990000000005</v>
      </c>
      <c r="X6660" s="16">
        <f>IFERROR(IF(datos_arg[[#This Row],[Moneda]]="USD",datos_arg[[#This Row],[Monto]],datos_arg[[#This Row],[Monto]]/datos_arg[[#This Row],[TC]]),0)</f>
        <v>367.81</v>
      </c>
      <c r="Y6660" s="14"/>
    </row>
    <row r="6661" spans="1:25" x14ac:dyDescent="0.25">
      <c r="A6661" s="14">
        <f t="shared" si="103"/>
        <v>6658</v>
      </c>
      <c r="B6661" s="1">
        <v>44434</v>
      </c>
      <c r="C6661" s="18">
        <f>+YEAR(datos_arg[[#This Row],[Fecha]])</f>
        <v>2021</v>
      </c>
      <c r="D6661" s="18">
        <f>+MONTH(datos_arg[[#This Row],[Fecha]])</f>
        <v>8</v>
      </c>
      <c r="E6661" s="14" t="s">
        <v>1015</v>
      </c>
      <c r="F6661" s="14" t="s">
        <v>403</v>
      </c>
      <c r="G6661" s="14" t="s">
        <v>5383</v>
      </c>
      <c r="H6661" s="14" t="s">
        <v>8103</v>
      </c>
      <c r="I6661" s="14" t="s">
        <v>8105</v>
      </c>
      <c r="J6661" s="14" t="s">
        <v>422</v>
      </c>
      <c r="K6661" s="14" t="s">
        <v>422</v>
      </c>
      <c r="L6661" s="14" t="s">
        <v>422</v>
      </c>
      <c r="M6661" s="14" t="s">
        <v>1526</v>
      </c>
      <c r="N6661" s="14" t="s">
        <v>8258</v>
      </c>
      <c r="O6661" s="14" t="s">
        <v>8264</v>
      </c>
      <c r="P6661" s="14" t="s">
        <v>8259</v>
      </c>
      <c r="Q6661" s="14">
        <v>1</v>
      </c>
      <c r="R6661" s="14" t="s">
        <v>5383</v>
      </c>
      <c r="S6661" s="14" t="s">
        <v>440</v>
      </c>
      <c r="T6661" s="35">
        <v>185.68</v>
      </c>
      <c r="U6661" s="14" t="s">
        <v>2</v>
      </c>
      <c r="V6661" s="14">
        <v>179</v>
      </c>
      <c r="W6661" s="16">
        <f>+IF(datos_arg[[#This Row],[Moneda]]="ARS",datos_arg[[#This Row],[Monto]],datos_arg[[#This Row],[Monto]]*datos_arg[[#This Row],[TC]])</f>
        <v>33236.720000000001</v>
      </c>
      <c r="X6661" s="16">
        <f>IFERROR(IF(datos_arg[[#This Row],[Moneda]]="USD",datos_arg[[#This Row],[Monto]],datos_arg[[#This Row],[Monto]]/datos_arg[[#This Row],[TC]]),0)</f>
        <v>185.68</v>
      </c>
      <c r="Y6661" s="14"/>
    </row>
    <row r="6662" spans="1:25" x14ac:dyDescent="0.25">
      <c r="A6662" s="14">
        <f t="shared" ref="A6662" si="104">+A6661+1</f>
        <v>6659</v>
      </c>
      <c r="B6662" s="1">
        <v>44434</v>
      </c>
      <c r="C6662" s="18">
        <f>+YEAR(datos_arg[[#This Row],[Fecha]])</f>
        <v>2021</v>
      </c>
      <c r="D6662" s="18">
        <f>+MONTH(datos_arg[[#This Row],[Fecha]])</f>
        <v>8</v>
      </c>
      <c r="E6662" s="14" t="s">
        <v>408</v>
      </c>
      <c r="F6662" s="14" t="s">
        <v>69</v>
      </c>
      <c r="G6662" s="14"/>
      <c r="H6662" s="14" t="s">
        <v>7132</v>
      </c>
      <c r="I6662" s="14" t="s">
        <v>7132</v>
      </c>
      <c r="J6662" s="14" t="s">
        <v>425</v>
      </c>
      <c r="K6662" s="14"/>
      <c r="L6662" s="14" t="s">
        <v>425</v>
      </c>
      <c r="M6662" s="14" t="s">
        <v>2530</v>
      </c>
      <c r="N6662" s="14" t="s">
        <v>2530</v>
      </c>
      <c r="O6662" s="14" t="s">
        <v>8260</v>
      </c>
      <c r="P6662" s="6" t="s">
        <v>8214</v>
      </c>
      <c r="Q6662" s="14"/>
      <c r="R6662" s="14" t="s">
        <v>439</v>
      </c>
      <c r="S6662" s="14" t="s">
        <v>440</v>
      </c>
      <c r="T6662" s="35">
        <v>1068</v>
      </c>
      <c r="U6662" s="14" t="s">
        <v>2</v>
      </c>
      <c r="V6662" s="14">
        <v>179</v>
      </c>
      <c r="W6662" s="16">
        <f>+IF(datos_arg[[#This Row],[Moneda]]="ARS",datos_arg[[#This Row],[Monto]],datos_arg[[#This Row],[Monto]]*datos_arg[[#This Row],[TC]])</f>
        <v>191172</v>
      </c>
      <c r="X6662" s="16">
        <f>IFERROR(IF(datos_arg[[#This Row],[Moneda]]="USD",datos_arg[[#This Row],[Monto]],datos_arg[[#This Row],[Monto]]/datos_arg[[#This Row],[TC]]),0)</f>
        <v>1068</v>
      </c>
      <c r="Y6662" s="14"/>
    </row>
    <row r="6663" spans="1:25" x14ac:dyDescent="0.25">
      <c r="T6663" s="38"/>
    </row>
    <row r="6664" spans="1:25" x14ac:dyDescent="0.25">
      <c r="T6664" s="38"/>
    </row>
    <row r="6665" spans="1:25" x14ac:dyDescent="0.25">
      <c r="T6665" s="38"/>
    </row>
    <row r="6666" spans="1:25" x14ac:dyDescent="0.25">
      <c r="T6666" s="38"/>
    </row>
    <row r="6667" spans="1:25" x14ac:dyDescent="0.25">
      <c r="T6667" s="38"/>
    </row>
  </sheetData>
  <conditionalFormatting sqref="D5557 N5818:N5820 B5558:D5795 N4684:N4686 N4688:N4689 N4691:N4693 N4695:N5816 N6652 N6216 B4:D5556 N4:N4682">
    <cfRule type="expression" dxfId="283" priority="309">
      <formula>$H4="Transferencia"</formula>
    </cfRule>
    <cfRule type="expression" dxfId="282" priority="310">
      <formula>$H4="Arqueo"</formula>
    </cfRule>
    <cfRule type="expression" dxfId="281" priority="311">
      <formula>$H4="Inyección de Capital"</formula>
    </cfRule>
    <cfRule type="expression" dxfId="280" priority="312">
      <formula>$H4="Cambio"</formula>
    </cfRule>
  </conditionalFormatting>
  <conditionalFormatting sqref="B5557:C5557">
    <cfRule type="expression" dxfId="279" priority="297">
      <formula>$H5557="Transferencia"</formula>
    </cfRule>
    <cfRule type="expression" dxfId="278" priority="298">
      <formula>$H5557="Arqueo"</formula>
    </cfRule>
    <cfRule type="expression" dxfId="277" priority="299">
      <formula>$H5557="Inyección de Capital"</formula>
    </cfRule>
    <cfRule type="expression" dxfId="276" priority="300">
      <formula>$H5557="Cambio"</formula>
    </cfRule>
  </conditionalFormatting>
  <conditionalFormatting sqref="N5838">
    <cfRule type="expression" dxfId="275" priority="293">
      <formula>$H5838="Transferencia"</formula>
    </cfRule>
    <cfRule type="expression" dxfId="274" priority="294">
      <formula>$H5838="Arqueo"</formula>
    </cfRule>
    <cfRule type="expression" dxfId="273" priority="295">
      <formula>$H5838="Inyección de Capital"</formula>
    </cfRule>
    <cfRule type="expression" dxfId="272" priority="296">
      <formula>$H5838="Cambio"</formula>
    </cfRule>
  </conditionalFormatting>
  <conditionalFormatting sqref="N5839">
    <cfRule type="expression" dxfId="271" priority="289">
      <formula>$H5839="Transferencia"</formula>
    </cfRule>
    <cfRule type="expression" dxfId="270" priority="290">
      <formula>$H5839="Arqueo"</formula>
    </cfRule>
    <cfRule type="expression" dxfId="269" priority="291">
      <formula>$H5839="Inyección de Capital"</formula>
    </cfRule>
    <cfRule type="expression" dxfId="268" priority="292">
      <formula>$H5839="Cambio"</formula>
    </cfRule>
  </conditionalFormatting>
  <conditionalFormatting sqref="N5840">
    <cfRule type="expression" dxfId="267" priority="285">
      <formula>$H5840="Transferencia"</formula>
    </cfRule>
    <cfRule type="expression" dxfId="266" priority="286">
      <formula>$H5840="Arqueo"</formula>
    </cfRule>
    <cfRule type="expression" dxfId="265" priority="287">
      <formula>$H5840="Inyección de Capital"</formula>
    </cfRule>
    <cfRule type="expression" dxfId="264" priority="288">
      <formula>$H5840="Cambio"</formula>
    </cfRule>
  </conditionalFormatting>
  <conditionalFormatting sqref="N5847">
    <cfRule type="expression" dxfId="263" priority="281">
      <formula>$H5847="Transferencia"</formula>
    </cfRule>
    <cfRule type="expression" dxfId="262" priority="282">
      <formula>$H5847="Arqueo"</formula>
    </cfRule>
    <cfRule type="expression" dxfId="261" priority="283">
      <formula>$H5847="Inyección de Capital"</formula>
    </cfRule>
    <cfRule type="expression" dxfId="260" priority="284">
      <formula>$H5847="Cambio"</formula>
    </cfRule>
  </conditionalFormatting>
  <conditionalFormatting sqref="T5819 O5817:O5820 T5820:V5820">
    <cfRule type="expression" dxfId="259" priority="277">
      <formula>$F5817="Transferencia"</formula>
    </cfRule>
    <cfRule type="expression" dxfId="258" priority="278">
      <formula>$F5817="Arqueo"</formula>
    </cfRule>
    <cfRule type="expression" dxfId="257" priority="279">
      <formula>$F5817="Inyección de Capital"</formula>
    </cfRule>
    <cfRule type="expression" dxfId="256" priority="280">
      <formula>$F5817="Cambio"</formula>
    </cfRule>
  </conditionalFormatting>
  <conditionalFormatting sqref="T5817:V5818">
    <cfRule type="expression" dxfId="255" priority="273">
      <formula>$F5817="Transferencia"</formula>
    </cfRule>
    <cfRule type="expression" dxfId="254" priority="274">
      <formula>$F5817="Arqueo"</formula>
    </cfRule>
    <cfRule type="expression" dxfId="253" priority="275">
      <formula>$F5817="Inyección de Capital"</formula>
    </cfRule>
    <cfRule type="expression" dxfId="252" priority="276">
      <formula>$F5817="Cambio"</formula>
    </cfRule>
  </conditionalFormatting>
  <conditionalFormatting sqref="U5819:V5819">
    <cfRule type="expression" dxfId="251" priority="269">
      <formula>$F5819="Transferencia"</formula>
    </cfRule>
    <cfRule type="expression" dxfId="250" priority="270">
      <formula>$F5819="Arqueo"</formula>
    </cfRule>
    <cfRule type="expression" dxfId="249" priority="271">
      <formula>$F5819="Inyección de Capital"</formula>
    </cfRule>
    <cfRule type="expression" dxfId="248" priority="272">
      <formula>$F5819="Cambio"</formula>
    </cfRule>
  </conditionalFormatting>
  <conditionalFormatting sqref="U5849:V5849">
    <cfRule type="expression" dxfId="247" priority="265">
      <formula>$F5849="Transferencia"</formula>
    </cfRule>
    <cfRule type="expression" dxfId="246" priority="266">
      <formula>$F5849="Arqueo"</formula>
    </cfRule>
    <cfRule type="expression" dxfId="245" priority="267">
      <formula>$F5849="Inyección de Capital"</formula>
    </cfRule>
    <cfRule type="expression" dxfId="244" priority="268">
      <formula>$F5849="Cambio"</formula>
    </cfRule>
  </conditionalFormatting>
  <conditionalFormatting sqref="N5869">
    <cfRule type="expression" dxfId="243" priority="261">
      <formula>$H5869="Transferencia"</formula>
    </cfRule>
    <cfRule type="expression" dxfId="242" priority="262">
      <formula>$H5869="Arqueo"</formula>
    </cfRule>
    <cfRule type="expression" dxfId="241" priority="263">
      <formula>$H5869="Inyección de Capital"</formula>
    </cfRule>
    <cfRule type="expression" dxfId="240" priority="264">
      <formula>$H5869="Cambio"</formula>
    </cfRule>
  </conditionalFormatting>
  <conditionalFormatting sqref="U5869:V5869">
    <cfRule type="expression" dxfId="239" priority="253">
      <formula>$F5869="Transferencia"</formula>
    </cfRule>
    <cfRule type="expression" dxfId="238" priority="254">
      <formula>$F5869="Arqueo"</formula>
    </cfRule>
    <cfRule type="expression" dxfId="237" priority="255">
      <formula>$F5869="Inyección de Capital"</formula>
    </cfRule>
    <cfRule type="expression" dxfId="236" priority="256">
      <formula>$F5869="Cambio"</formula>
    </cfRule>
  </conditionalFormatting>
  <conditionalFormatting sqref="U5870:V5873">
    <cfRule type="expression" dxfId="235" priority="249">
      <formula>$F5870="Transferencia"</formula>
    </cfRule>
    <cfRule type="expression" dxfId="234" priority="250">
      <formula>$F5870="Arqueo"</formula>
    </cfRule>
    <cfRule type="expression" dxfId="233" priority="251">
      <formula>$F5870="Inyección de Capital"</formula>
    </cfRule>
    <cfRule type="expression" dxfId="232" priority="252">
      <formula>$F5870="Cambio"</formula>
    </cfRule>
  </conditionalFormatting>
  <conditionalFormatting sqref="N5875">
    <cfRule type="expression" dxfId="231" priority="245">
      <formula>$H5875="Transferencia"</formula>
    </cfRule>
    <cfRule type="expression" dxfId="230" priority="246">
      <formula>$H5875="Arqueo"</formula>
    </cfRule>
    <cfRule type="expression" dxfId="229" priority="247">
      <formula>$H5875="Inyección de Capital"</formula>
    </cfRule>
    <cfRule type="expression" dxfId="228" priority="248">
      <formula>$H5875="Cambio"</formula>
    </cfRule>
  </conditionalFormatting>
  <conditionalFormatting sqref="N5900">
    <cfRule type="expression" dxfId="227" priority="237">
      <formula>$H5900="Transferencia"</formula>
    </cfRule>
    <cfRule type="expression" dxfId="226" priority="238">
      <formula>$H5900="Arqueo"</formula>
    </cfRule>
    <cfRule type="expression" dxfId="225" priority="239">
      <formula>$H5900="Inyección de Capital"</formula>
    </cfRule>
    <cfRule type="expression" dxfId="224" priority="240">
      <formula>$H5900="Cambio"</formula>
    </cfRule>
  </conditionalFormatting>
  <conditionalFormatting sqref="N5925">
    <cfRule type="expression" dxfId="223" priority="233">
      <formula>$H5925="Transferencia"</formula>
    </cfRule>
    <cfRule type="expression" dxfId="222" priority="234">
      <formula>$H5925="Arqueo"</formula>
    </cfRule>
    <cfRule type="expression" dxfId="221" priority="235">
      <formula>$H5925="Inyección de Capital"</formula>
    </cfRule>
    <cfRule type="expression" dxfId="220" priority="236">
      <formula>$H5925="Cambio"</formula>
    </cfRule>
  </conditionalFormatting>
  <conditionalFormatting sqref="N5928">
    <cfRule type="expression" dxfId="219" priority="229">
      <formula>$H5928="Transferencia"</formula>
    </cfRule>
    <cfRule type="expression" dxfId="218" priority="230">
      <formula>$H5928="Arqueo"</formula>
    </cfRule>
    <cfRule type="expression" dxfId="217" priority="231">
      <formula>$H5928="Inyección de Capital"</formula>
    </cfRule>
    <cfRule type="expression" dxfId="216" priority="232">
      <formula>$H5928="Cambio"</formula>
    </cfRule>
  </conditionalFormatting>
  <conditionalFormatting sqref="N5929">
    <cfRule type="expression" dxfId="215" priority="225">
      <formula>$H5929="Transferencia"</formula>
    </cfRule>
    <cfRule type="expression" dxfId="214" priority="226">
      <formula>$H5929="Arqueo"</formula>
    </cfRule>
    <cfRule type="expression" dxfId="213" priority="227">
      <formula>$H5929="Inyección de Capital"</formula>
    </cfRule>
    <cfRule type="expression" dxfId="212" priority="228">
      <formula>$H5929="Cambio"</formula>
    </cfRule>
  </conditionalFormatting>
  <conditionalFormatting sqref="N5930">
    <cfRule type="expression" dxfId="211" priority="221">
      <formula>$H5930="Transferencia"</formula>
    </cfRule>
    <cfRule type="expression" dxfId="210" priority="222">
      <formula>$H5930="Arqueo"</formula>
    </cfRule>
    <cfRule type="expression" dxfId="209" priority="223">
      <formula>$H5930="Inyección de Capital"</formula>
    </cfRule>
    <cfRule type="expression" dxfId="208" priority="224">
      <formula>$H5930="Cambio"</formula>
    </cfRule>
  </conditionalFormatting>
  <conditionalFormatting sqref="N5934">
    <cfRule type="expression" dxfId="207" priority="217">
      <formula>$H5934="Transferencia"</formula>
    </cfRule>
    <cfRule type="expression" dxfId="206" priority="218">
      <formula>$H5934="Arqueo"</formula>
    </cfRule>
    <cfRule type="expression" dxfId="205" priority="219">
      <formula>$H5934="Inyección de Capital"</formula>
    </cfRule>
    <cfRule type="expression" dxfId="204" priority="220">
      <formula>$H5934="Cambio"</formula>
    </cfRule>
  </conditionalFormatting>
  <conditionalFormatting sqref="N5945">
    <cfRule type="expression" dxfId="203" priority="213">
      <formula>$H5945="Transferencia"</formula>
    </cfRule>
    <cfRule type="expression" dxfId="202" priority="214">
      <formula>$H5945="Arqueo"</formula>
    </cfRule>
    <cfRule type="expression" dxfId="201" priority="215">
      <formula>$H5945="Inyección de Capital"</formula>
    </cfRule>
    <cfRule type="expression" dxfId="200" priority="216">
      <formula>$H5945="Cambio"</formula>
    </cfRule>
  </conditionalFormatting>
  <conditionalFormatting sqref="N5978">
    <cfRule type="expression" dxfId="199" priority="209">
      <formula>$H5978="Transferencia"</formula>
    </cfRule>
    <cfRule type="expression" dxfId="198" priority="210">
      <formula>$H5978="Arqueo"</formula>
    </cfRule>
    <cfRule type="expression" dxfId="197" priority="211">
      <formula>$H5978="Inyección de Capital"</formula>
    </cfRule>
    <cfRule type="expression" dxfId="196" priority="212">
      <formula>$H5978="Cambio"</formula>
    </cfRule>
  </conditionalFormatting>
  <conditionalFormatting sqref="N5979">
    <cfRule type="expression" dxfId="195" priority="205">
      <formula>$H5979="Transferencia"</formula>
    </cfRule>
    <cfRule type="expression" dxfId="194" priority="206">
      <formula>$H5979="Arqueo"</formula>
    </cfRule>
    <cfRule type="expression" dxfId="193" priority="207">
      <formula>$H5979="Inyección de Capital"</formula>
    </cfRule>
    <cfRule type="expression" dxfId="192" priority="208">
      <formula>$H5979="Cambio"</formula>
    </cfRule>
  </conditionalFormatting>
  <conditionalFormatting sqref="N4683">
    <cfRule type="expression" dxfId="191" priority="201">
      <formula>$H4683="Transferencia"</formula>
    </cfRule>
    <cfRule type="expression" dxfId="190" priority="202">
      <formula>$H4683="Arqueo"</formula>
    </cfRule>
    <cfRule type="expression" dxfId="189" priority="203">
      <formula>$H4683="Inyección de Capital"</formula>
    </cfRule>
    <cfRule type="expression" dxfId="188" priority="204">
      <formula>$H4683="Cambio"</formula>
    </cfRule>
  </conditionalFormatting>
  <conditionalFormatting sqref="N4687">
    <cfRule type="expression" dxfId="187" priority="197">
      <formula>$H4687="Transferencia"</formula>
    </cfRule>
    <cfRule type="expression" dxfId="186" priority="198">
      <formula>$H4687="Arqueo"</formula>
    </cfRule>
    <cfRule type="expression" dxfId="185" priority="199">
      <formula>$H4687="Inyección de Capital"</formula>
    </cfRule>
    <cfRule type="expression" dxfId="184" priority="200">
      <formula>$H4687="Cambio"</formula>
    </cfRule>
  </conditionalFormatting>
  <conditionalFormatting sqref="N4690">
    <cfRule type="expression" dxfId="183" priority="193">
      <formula>$H4690="Transferencia"</formula>
    </cfRule>
    <cfRule type="expression" dxfId="182" priority="194">
      <formula>$H4690="Arqueo"</formula>
    </cfRule>
    <cfRule type="expression" dxfId="181" priority="195">
      <formula>$H4690="Inyección de Capital"</formula>
    </cfRule>
    <cfRule type="expression" dxfId="180" priority="196">
      <formula>$H4690="Cambio"</formula>
    </cfRule>
  </conditionalFormatting>
  <conditionalFormatting sqref="N4694">
    <cfRule type="expression" dxfId="179" priority="189">
      <formula>$H4694="Transferencia"</formula>
    </cfRule>
    <cfRule type="expression" dxfId="178" priority="190">
      <formula>$H4694="Arqueo"</formula>
    </cfRule>
    <cfRule type="expression" dxfId="177" priority="191">
      <formula>$H4694="Inyección de Capital"</formula>
    </cfRule>
    <cfRule type="expression" dxfId="176" priority="192">
      <formula>$H4694="Cambio"</formula>
    </cfRule>
  </conditionalFormatting>
  <conditionalFormatting sqref="N5982">
    <cfRule type="expression" dxfId="175" priority="185">
      <formula>$H5982="Transferencia"</formula>
    </cfRule>
    <cfRule type="expression" dxfId="174" priority="186">
      <formula>$H5982="Arqueo"</formula>
    </cfRule>
    <cfRule type="expression" dxfId="173" priority="187">
      <formula>$H5982="Inyección de Capital"</formula>
    </cfRule>
    <cfRule type="expression" dxfId="172" priority="188">
      <formula>$H5982="Cambio"</formula>
    </cfRule>
  </conditionalFormatting>
  <conditionalFormatting sqref="N5984">
    <cfRule type="expression" dxfId="171" priority="177">
      <formula>$H5984="Transferencia"</formula>
    </cfRule>
    <cfRule type="expression" dxfId="170" priority="178">
      <formula>$H5984="Arqueo"</formula>
    </cfRule>
    <cfRule type="expression" dxfId="169" priority="179">
      <formula>$H5984="Inyección de Capital"</formula>
    </cfRule>
    <cfRule type="expression" dxfId="168" priority="180">
      <formula>$H5984="Cambio"</formula>
    </cfRule>
  </conditionalFormatting>
  <conditionalFormatting sqref="N6099">
    <cfRule type="expression" dxfId="167" priority="169">
      <formula>$H6099="Transferencia"</formula>
    </cfRule>
    <cfRule type="expression" dxfId="166" priority="170">
      <formula>$H6099="Arqueo"</formula>
    </cfRule>
    <cfRule type="expression" dxfId="165" priority="171">
      <formula>$H6099="Inyección de Capital"</formula>
    </cfRule>
    <cfRule type="expression" dxfId="164" priority="172">
      <formula>$H6099="Cambio"</formula>
    </cfRule>
  </conditionalFormatting>
  <conditionalFormatting sqref="N6139">
    <cfRule type="expression" dxfId="163" priority="161">
      <formula>$H6139="Transferencia"</formula>
    </cfRule>
    <cfRule type="expression" dxfId="162" priority="162">
      <formula>$H6139="Arqueo"</formula>
    </cfRule>
    <cfRule type="expression" dxfId="161" priority="163">
      <formula>$H6139="Inyección de Capital"</formula>
    </cfRule>
    <cfRule type="expression" dxfId="160" priority="164">
      <formula>$H6139="Cambio"</formula>
    </cfRule>
  </conditionalFormatting>
  <conditionalFormatting sqref="N6193">
    <cfRule type="expression" dxfId="159" priority="157">
      <formula>$H6193="Transferencia"</formula>
    </cfRule>
    <cfRule type="expression" dxfId="158" priority="158">
      <formula>$H6193="Arqueo"</formula>
    </cfRule>
    <cfRule type="expression" dxfId="157" priority="159">
      <formula>$H6193="Inyección de Capital"</formula>
    </cfRule>
    <cfRule type="expression" dxfId="156" priority="160">
      <formula>$H6193="Cambio"</formula>
    </cfRule>
  </conditionalFormatting>
  <conditionalFormatting sqref="N6212">
    <cfRule type="expression" dxfId="155" priority="153">
      <formula>$H6212="Transferencia"</formula>
    </cfRule>
    <cfRule type="expression" dxfId="154" priority="154">
      <formula>$H6212="Arqueo"</formula>
    </cfRule>
    <cfRule type="expression" dxfId="153" priority="155">
      <formula>$H6212="Inyección de Capital"</formula>
    </cfRule>
    <cfRule type="expression" dxfId="152" priority="156">
      <formula>$H6212="Cambio"</formula>
    </cfRule>
  </conditionalFormatting>
  <conditionalFormatting sqref="N6192 N5983 N5873 N6102">
    <cfRule type="expression" dxfId="151" priority="149">
      <formula>$H5873="Transferencia"</formula>
    </cfRule>
    <cfRule type="expression" dxfId="150" priority="150">
      <formula>$H5873="Arqueo"</formula>
    </cfRule>
    <cfRule type="expression" dxfId="149" priority="151">
      <formula>$H5873="Inyección de Capital"</formula>
    </cfRule>
    <cfRule type="expression" dxfId="148" priority="152">
      <formula>$H5873="Cambio"</formula>
    </cfRule>
  </conditionalFormatting>
  <conditionalFormatting sqref="N6274">
    <cfRule type="expression" dxfId="147" priority="145">
      <formula>$H6274="Transferencia"</formula>
    </cfRule>
    <cfRule type="expression" dxfId="146" priority="146">
      <formula>$H6274="Arqueo"</formula>
    </cfRule>
    <cfRule type="expression" dxfId="145" priority="147">
      <formula>$H6274="Inyección de Capital"</formula>
    </cfRule>
    <cfRule type="expression" dxfId="144" priority="148">
      <formula>$H6274="Cambio"</formula>
    </cfRule>
  </conditionalFormatting>
  <conditionalFormatting sqref="O6277">
    <cfRule type="expression" dxfId="143" priority="141">
      <formula>$F6277="Transferencia"</formula>
    </cfRule>
    <cfRule type="expression" dxfId="142" priority="142">
      <formula>$F6277="Arqueo"</formula>
    </cfRule>
    <cfRule type="expression" dxfId="141" priority="143">
      <formula>$F6277="Inyección de Capital"</formula>
    </cfRule>
    <cfRule type="expression" dxfId="140" priority="144">
      <formula>$F6277="Cambio"</formula>
    </cfRule>
  </conditionalFormatting>
  <conditionalFormatting sqref="O6278">
    <cfRule type="expression" dxfId="139" priority="137">
      <formula>$F6278="Transferencia"</formula>
    </cfRule>
    <cfRule type="expression" dxfId="138" priority="138">
      <formula>$F6278="Arqueo"</formula>
    </cfRule>
    <cfRule type="expression" dxfId="137" priority="139">
      <formula>$F6278="Inyección de Capital"</formula>
    </cfRule>
    <cfRule type="expression" dxfId="136" priority="140">
      <formula>$F6278="Cambio"</formula>
    </cfRule>
  </conditionalFormatting>
  <conditionalFormatting sqref="N6281">
    <cfRule type="expression" dxfId="135" priority="133">
      <formula>$H6281="Transferencia"</formula>
    </cfRule>
    <cfRule type="expression" dxfId="134" priority="134">
      <formula>$H6281="Arqueo"</formula>
    </cfRule>
    <cfRule type="expression" dxfId="133" priority="135">
      <formula>$H6281="Inyección de Capital"</formula>
    </cfRule>
    <cfRule type="expression" dxfId="132" priority="136">
      <formula>$H6281="Cambio"</formula>
    </cfRule>
  </conditionalFormatting>
  <conditionalFormatting sqref="N6289">
    <cfRule type="expression" dxfId="131" priority="129">
      <formula>$H6289="Transferencia"</formula>
    </cfRule>
    <cfRule type="expression" dxfId="130" priority="130">
      <formula>$H6289="Arqueo"</formula>
    </cfRule>
    <cfRule type="expression" dxfId="129" priority="131">
      <formula>$H6289="Inyección de Capital"</formula>
    </cfRule>
    <cfRule type="expression" dxfId="128" priority="132">
      <formula>$H6289="Cambio"</formula>
    </cfRule>
  </conditionalFormatting>
  <conditionalFormatting sqref="N6293">
    <cfRule type="expression" dxfId="127" priority="125">
      <formula>$H6293="Transferencia"</formula>
    </cfRule>
    <cfRule type="expression" dxfId="126" priority="126">
      <formula>$H6293="Arqueo"</formula>
    </cfRule>
    <cfRule type="expression" dxfId="125" priority="127">
      <formula>$H6293="Inyección de Capital"</formula>
    </cfRule>
    <cfRule type="expression" dxfId="124" priority="128">
      <formula>$H6293="Cambio"</formula>
    </cfRule>
  </conditionalFormatting>
  <conditionalFormatting sqref="N6294">
    <cfRule type="expression" dxfId="123" priority="121">
      <formula>$H6294="Transferencia"</formula>
    </cfRule>
    <cfRule type="expression" dxfId="122" priority="122">
      <formula>$H6294="Arqueo"</formula>
    </cfRule>
    <cfRule type="expression" dxfId="121" priority="123">
      <formula>$H6294="Inyección de Capital"</formula>
    </cfRule>
    <cfRule type="expression" dxfId="120" priority="124">
      <formula>$H6294="Cambio"</formula>
    </cfRule>
  </conditionalFormatting>
  <conditionalFormatting sqref="N6297">
    <cfRule type="expression" dxfId="119" priority="117">
      <formula>$H6297="Transferencia"</formula>
    </cfRule>
    <cfRule type="expression" dxfId="118" priority="118">
      <formula>$H6297="Arqueo"</formula>
    </cfRule>
    <cfRule type="expression" dxfId="117" priority="119">
      <formula>$H6297="Inyección de Capital"</formula>
    </cfRule>
    <cfRule type="expression" dxfId="116" priority="120">
      <formula>$H6297="Cambio"</formula>
    </cfRule>
  </conditionalFormatting>
  <conditionalFormatting sqref="N6298">
    <cfRule type="expression" dxfId="115" priority="113">
      <formula>$H6298="Transferencia"</formula>
    </cfRule>
    <cfRule type="expression" dxfId="114" priority="114">
      <formula>$H6298="Arqueo"</formula>
    </cfRule>
    <cfRule type="expression" dxfId="113" priority="115">
      <formula>$H6298="Inyección de Capital"</formula>
    </cfRule>
    <cfRule type="expression" dxfId="112" priority="116">
      <formula>$H6298="Cambio"</formula>
    </cfRule>
  </conditionalFormatting>
  <conditionalFormatting sqref="N6328">
    <cfRule type="expression" dxfId="111" priority="109">
      <formula>$H6328="Transferencia"</formula>
    </cfRule>
    <cfRule type="expression" dxfId="110" priority="110">
      <formula>$H6328="Arqueo"</formula>
    </cfRule>
    <cfRule type="expression" dxfId="109" priority="111">
      <formula>$H6328="Inyección de Capital"</formula>
    </cfRule>
    <cfRule type="expression" dxfId="108" priority="112">
      <formula>$H6328="Cambio"</formula>
    </cfRule>
  </conditionalFormatting>
  <conditionalFormatting sqref="N6352:N6364">
    <cfRule type="expression" dxfId="107" priority="105">
      <formula>$H6352="Transferencia"</formula>
    </cfRule>
    <cfRule type="expression" dxfId="106" priority="106">
      <formula>$H6352="Arqueo"</formula>
    </cfRule>
    <cfRule type="expression" dxfId="105" priority="107">
      <formula>$H6352="Inyección de Capital"</formula>
    </cfRule>
    <cfRule type="expression" dxfId="104" priority="108">
      <formula>$H6352="Cambio"</formula>
    </cfRule>
  </conditionalFormatting>
  <conditionalFormatting sqref="N6407">
    <cfRule type="expression" dxfId="103" priority="101">
      <formula>$H6407="Transferencia"</formula>
    </cfRule>
    <cfRule type="expression" dxfId="102" priority="102">
      <formula>$H6407="Arqueo"</formula>
    </cfRule>
    <cfRule type="expression" dxfId="101" priority="103">
      <formula>$H6407="Inyección de Capital"</formula>
    </cfRule>
    <cfRule type="expression" dxfId="100" priority="104">
      <formula>$H6407="Cambio"</formula>
    </cfRule>
  </conditionalFormatting>
  <conditionalFormatting sqref="N6408">
    <cfRule type="expression" dxfId="99" priority="97">
      <formula>$H6408="Transferencia"</formula>
    </cfRule>
    <cfRule type="expression" dxfId="98" priority="98">
      <formula>$H6408="Arqueo"</formula>
    </cfRule>
    <cfRule type="expression" dxfId="97" priority="99">
      <formula>$H6408="Inyección de Capital"</formula>
    </cfRule>
    <cfRule type="expression" dxfId="96" priority="100">
      <formula>$H6408="Cambio"</formula>
    </cfRule>
  </conditionalFormatting>
  <conditionalFormatting sqref="N6409">
    <cfRule type="expression" dxfId="95" priority="93">
      <formula>$H6409="Transferencia"</formula>
    </cfRule>
    <cfRule type="expression" dxfId="94" priority="94">
      <formula>$H6409="Arqueo"</formula>
    </cfRule>
    <cfRule type="expression" dxfId="93" priority="95">
      <formula>$H6409="Inyección de Capital"</formula>
    </cfRule>
    <cfRule type="expression" dxfId="92" priority="96">
      <formula>$H6409="Cambio"</formula>
    </cfRule>
  </conditionalFormatting>
  <conditionalFormatting sqref="N6410">
    <cfRule type="expression" dxfId="91" priority="89">
      <formula>$H6410="Transferencia"</formula>
    </cfRule>
    <cfRule type="expression" dxfId="90" priority="90">
      <formula>$H6410="Arqueo"</formula>
    </cfRule>
    <cfRule type="expression" dxfId="89" priority="91">
      <formula>$H6410="Inyección de Capital"</formula>
    </cfRule>
    <cfRule type="expression" dxfId="88" priority="92">
      <formula>$H6410="Cambio"</formula>
    </cfRule>
  </conditionalFormatting>
  <conditionalFormatting sqref="N5886">
    <cfRule type="expression" dxfId="87" priority="85">
      <formula>$H5886="Transferencia"</formula>
    </cfRule>
    <cfRule type="expression" dxfId="86" priority="86">
      <formula>$H5886="Arqueo"</formula>
    </cfRule>
    <cfRule type="expression" dxfId="85" priority="87">
      <formula>$H5886="Inyección de Capital"</formula>
    </cfRule>
    <cfRule type="expression" dxfId="84" priority="88">
      <formula>$H5886="Cambio"</formula>
    </cfRule>
  </conditionalFormatting>
  <conditionalFormatting sqref="N6445">
    <cfRule type="expression" dxfId="83" priority="81">
      <formula>$H6445="Transferencia"</formula>
    </cfRule>
    <cfRule type="expression" dxfId="82" priority="82">
      <formula>$H6445="Arqueo"</formula>
    </cfRule>
    <cfRule type="expression" dxfId="81" priority="83">
      <formula>$H6445="Inyección de Capital"</formula>
    </cfRule>
    <cfRule type="expression" dxfId="80" priority="84">
      <formula>$H6445="Cambio"</formula>
    </cfRule>
  </conditionalFormatting>
  <conditionalFormatting sqref="N6457">
    <cfRule type="expression" dxfId="79" priority="77">
      <formula>$H6457="Transferencia"</formula>
    </cfRule>
    <cfRule type="expression" dxfId="78" priority="78">
      <formula>$H6457="Arqueo"</formula>
    </cfRule>
    <cfRule type="expression" dxfId="77" priority="79">
      <formula>$H6457="Inyección de Capital"</formula>
    </cfRule>
    <cfRule type="expression" dxfId="76" priority="80">
      <formula>$H6457="Cambio"</formula>
    </cfRule>
  </conditionalFormatting>
  <conditionalFormatting sqref="N6471">
    <cfRule type="expression" dxfId="75" priority="73">
      <formula>$H6471="Transferencia"</formula>
    </cfRule>
    <cfRule type="expression" dxfId="74" priority="74">
      <formula>$H6471="Arqueo"</formula>
    </cfRule>
    <cfRule type="expression" dxfId="73" priority="75">
      <formula>$H6471="Inyección de Capital"</formula>
    </cfRule>
    <cfRule type="expression" dxfId="72" priority="76">
      <formula>$H6471="Cambio"</formula>
    </cfRule>
  </conditionalFormatting>
  <conditionalFormatting sqref="N6495">
    <cfRule type="expression" dxfId="71" priority="69">
      <formula>$H6495="Transferencia"</formula>
    </cfRule>
    <cfRule type="expression" dxfId="70" priority="70">
      <formula>$H6495="Arqueo"</formula>
    </cfRule>
    <cfRule type="expression" dxfId="69" priority="71">
      <formula>$H6495="Inyección de Capital"</formula>
    </cfRule>
    <cfRule type="expression" dxfId="68" priority="72">
      <formula>$H6495="Cambio"</formula>
    </cfRule>
  </conditionalFormatting>
  <conditionalFormatting sqref="N6496:N6500">
    <cfRule type="expression" dxfId="67" priority="65">
      <formula>$H6496="Transferencia"</formula>
    </cfRule>
    <cfRule type="expression" dxfId="66" priority="66">
      <formula>$H6496="Arqueo"</formula>
    </cfRule>
    <cfRule type="expression" dxfId="65" priority="67">
      <formula>$H6496="Inyección de Capital"</formula>
    </cfRule>
    <cfRule type="expression" dxfId="64" priority="68">
      <formula>$H6496="Cambio"</formula>
    </cfRule>
  </conditionalFormatting>
  <conditionalFormatting sqref="N6501:N6504">
    <cfRule type="expression" dxfId="63" priority="61">
      <formula>$H6501="Transferencia"</formula>
    </cfRule>
    <cfRule type="expression" dxfId="62" priority="62">
      <formula>$H6501="Arqueo"</formula>
    </cfRule>
    <cfRule type="expression" dxfId="61" priority="63">
      <formula>$H6501="Inyección de Capital"</formula>
    </cfRule>
    <cfRule type="expression" dxfId="60" priority="64">
      <formula>$H6501="Cambio"</formula>
    </cfRule>
  </conditionalFormatting>
  <conditionalFormatting sqref="N6511">
    <cfRule type="expression" dxfId="59" priority="57">
      <formula>$H6511="Transferencia"</formula>
    </cfRule>
    <cfRule type="expression" dxfId="58" priority="58">
      <formula>$H6511="Arqueo"</formula>
    </cfRule>
    <cfRule type="expression" dxfId="57" priority="59">
      <formula>$H6511="Inyección de Capital"</formula>
    </cfRule>
    <cfRule type="expression" dxfId="56" priority="60">
      <formula>$H6511="Cambio"</formula>
    </cfRule>
  </conditionalFormatting>
  <conditionalFormatting sqref="N6555">
    <cfRule type="expression" dxfId="55" priority="53">
      <formula>$H6555="Transferencia"</formula>
    </cfRule>
    <cfRule type="expression" dxfId="54" priority="54">
      <formula>$H6555="Arqueo"</formula>
    </cfRule>
    <cfRule type="expression" dxfId="53" priority="55">
      <formula>$H6555="Inyección de Capital"</formula>
    </cfRule>
    <cfRule type="expression" dxfId="52" priority="56">
      <formula>$H6555="Cambio"</formula>
    </cfRule>
  </conditionalFormatting>
  <conditionalFormatting sqref="N6556">
    <cfRule type="expression" dxfId="51" priority="49">
      <formula>$H6556="Transferencia"</formula>
    </cfRule>
    <cfRule type="expression" dxfId="50" priority="50">
      <formula>$H6556="Arqueo"</formula>
    </cfRule>
    <cfRule type="expression" dxfId="49" priority="51">
      <formula>$H6556="Inyección de Capital"</formula>
    </cfRule>
    <cfRule type="expression" dxfId="48" priority="52">
      <formula>$H6556="Cambio"</formula>
    </cfRule>
  </conditionalFormatting>
  <conditionalFormatting sqref="N6557">
    <cfRule type="expression" dxfId="47" priority="45">
      <formula>$H6557="Transferencia"</formula>
    </cfRule>
    <cfRule type="expression" dxfId="46" priority="46">
      <formula>$H6557="Arqueo"</formula>
    </cfRule>
    <cfRule type="expression" dxfId="45" priority="47">
      <formula>$H6557="Inyección de Capital"</formula>
    </cfRule>
    <cfRule type="expression" dxfId="44" priority="48">
      <formula>$H6557="Cambio"</formula>
    </cfRule>
  </conditionalFormatting>
  <conditionalFormatting sqref="N6558">
    <cfRule type="expression" dxfId="43" priority="41">
      <formula>$H6558="Transferencia"</formula>
    </cfRule>
    <cfRule type="expression" dxfId="42" priority="42">
      <formula>$H6558="Arqueo"</formula>
    </cfRule>
    <cfRule type="expression" dxfId="41" priority="43">
      <formula>$H6558="Inyección de Capital"</formula>
    </cfRule>
    <cfRule type="expression" dxfId="40" priority="44">
      <formula>$H6558="Cambio"</formula>
    </cfRule>
  </conditionalFormatting>
  <conditionalFormatting sqref="N6559:N6562">
    <cfRule type="expression" dxfId="39" priority="37">
      <formula>$H6559="Transferencia"</formula>
    </cfRule>
    <cfRule type="expression" dxfId="38" priority="38">
      <formula>$H6559="Arqueo"</formula>
    </cfRule>
    <cfRule type="expression" dxfId="37" priority="39">
      <formula>$H6559="Inyección de Capital"</formula>
    </cfRule>
    <cfRule type="expression" dxfId="36" priority="40">
      <formula>$H6559="Cambio"</formula>
    </cfRule>
  </conditionalFormatting>
  <conditionalFormatting sqref="N6563">
    <cfRule type="expression" dxfId="35" priority="33">
      <formula>$H6563="Transferencia"</formula>
    </cfRule>
    <cfRule type="expression" dxfId="34" priority="34">
      <formula>$H6563="Arqueo"</formula>
    </cfRule>
    <cfRule type="expression" dxfId="33" priority="35">
      <formula>$H6563="Inyección de Capital"</formula>
    </cfRule>
    <cfRule type="expression" dxfId="32" priority="36">
      <formula>$H6563="Cambio"</formula>
    </cfRule>
  </conditionalFormatting>
  <conditionalFormatting sqref="N6567">
    <cfRule type="expression" dxfId="31" priority="29">
      <formula>$H6567="Transferencia"</formula>
    </cfRule>
    <cfRule type="expression" dxfId="30" priority="30">
      <formula>$H6567="Arqueo"</formula>
    </cfRule>
    <cfRule type="expression" dxfId="29" priority="31">
      <formula>$H6567="Inyección de Capital"</formula>
    </cfRule>
    <cfRule type="expression" dxfId="28" priority="32">
      <formula>$H6567="Cambio"</formula>
    </cfRule>
  </conditionalFormatting>
  <conditionalFormatting sqref="N6568:N6570">
    <cfRule type="expression" dxfId="27" priority="25">
      <formula>$H6568="Transferencia"</formula>
    </cfRule>
    <cfRule type="expression" dxfId="26" priority="26">
      <formula>$H6568="Arqueo"</formula>
    </cfRule>
    <cfRule type="expression" dxfId="25" priority="27">
      <formula>$H6568="Inyección de Capital"</formula>
    </cfRule>
    <cfRule type="expression" dxfId="24" priority="28">
      <formula>$H6568="Cambio"</formula>
    </cfRule>
  </conditionalFormatting>
  <conditionalFormatting sqref="N6572">
    <cfRule type="expression" dxfId="23" priority="21">
      <formula>$H6572="Transferencia"</formula>
    </cfRule>
    <cfRule type="expression" dxfId="22" priority="22">
      <formula>$H6572="Arqueo"</formula>
    </cfRule>
    <cfRule type="expression" dxfId="21" priority="23">
      <formula>$H6572="Inyección de Capital"</formula>
    </cfRule>
    <cfRule type="expression" dxfId="20" priority="24">
      <formula>$H6572="Cambio"</formula>
    </cfRule>
  </conditionalFormatting>
  <conditionalFormatting sqref="N6621">
    <cfRule type="expression" dxfId="19" priority="17">
      <formula>$H6621="Transferencia"</formula>
    </cfRule>
    <cfRule type="expression" dxfId="18" priority="18">
      <formula>$H6621="Arqueo"</formula>
    </cfRule>
    <cfRule type="expression" dxfId="17" priority="19">
      <formula>$H6621="Inyección de Capital"</formula>
    </cfRule>
    <cfRule type="expression" dxfId="16" priority="20">
      <formula>$H6621="Cambio"</formula>
    </cfRule>
  </conditionalFormatting>
  <conditionalFormatting sqref="N6622">
    <cfRule type="expression" dxfId="15" priority="13">
      <formula>$H6622="Transferencia"</formula>
    </cfRule>
    <cfRule type="expression" dxfId="14" priority="14">
      <formula>$H6622="Arqueo"</formula>
    </cfRule>
    <cfRule type="expression" dxfId="13" priority="15">
      <formula>$H6622="Inyección de Capital"</formula>
    </cfRule>
    <cfRule type="expression" dxfId="12" priority="16">
      <formula>$H6622="Cambio"</formula>
    </cfRule>
  </conditionalFormatting>
  <conditionalFormatting sqref="N6640">
    <cfRule type="expression" dxfId="11" priority="9">
      <formula>$H6640="Transferencia"</formula>
    </cfRule>
    <cfRule type="expression" dxfId="10" priority="10">
      <formula>$H6640="Arqueo"</formula>
    </cfRule>
    <cfRule type="expression" dxfId="9" priority="11">
      <formula>$H6640="Inyección de Capital"</formula>
    </cfRule>
    <cfRule type="expression" dxfId="8" priority="12">
      <formula>$H6640="Cambio"</formula>
    </cfRule>
  </conditionalFormatting>
  <conditionalFormatting sqref="N6651">
    <cfRule type="expression" dxfId="7" priority="5">
      <formula>$H6651="Transferencia"</formula>
    </cfRule>
    <cfRule type="expression" dxfId="6" priority="6">
      <formula>$H6651="Arqueo"</formula>
    </cfRule>
    <cfRule type="expression" dxfId="5" priority="7">
      <formula>$H6651="Inyección de Capital"</formula>
    </cfRule>
    <cfRule type="expression" dxfId="4" priority="8">
      <formula>$H6651="Cambio"</formula>
    </cfRule>
  </conditionalFormatting>
  <conditionalFormatting sqref="N6215">
    <cfRule type="expression" dxfId="3" priority="1">
      <formula>$H6215="Transferencia"</formula>
    </cfRule>
    <cfRule type="expression" dxfId="2" priority="2">
      <formula>$H6215="Arqueo"</formula>
    </cfRule>
    <cfRule type="expression" dxfId="1" priority="3">
      <formula>$H6215="Inyección de Capital"</formula>
    </cfRule>
    <cfRule type="expression" dxfId="0" priority="4">
      <formula>$H6215="Cambio"</formula>
    </cfRule>
  </conditionalFormatting>
  <hyperlinks>
    <hyperlink ref="P1401" r:id="rId1"/>
    <hyperlink ref="P1918" r:id="rId2"/>
    <hyperlink ref="P1927" r:id="rId3"/>
    <hyperlink ref="P5270" r:id="rId4"/>
    <hyperlink ref="P4207" r:id="rId5"/>
    <hyperlink ref="P4957" r:id="rId6"/>
    <hyperlink ref="P4818" r:id="rId7"/>
    <hyperlink ref="P1404" r:id="rId8"/>
    <hyperlink ref="P3756" r:id="rId9"/>
    <hyperlink ref="P5312" r:id="rId10"/>
    <hyperlink ref="P5704" r:id="rId11"/>
    <hyperlink ref="P5681" r:id="rId12"/>
    <hyperlink ref="P5682" r:id="rId13"/>
    <hyperlink ref="P5517" r:id="rId14"/>
    <hyperlink ref="P5556" r:id="rId15"/>
    <hyperlink ref="P5557" r:id="rId16"/>
    <hyperlink ref="P2738" r:id="rId17"/>
    <hyperlink ref="P5350" r:id="rId18"/>
    <hyperlink ref="P5892" r:id="rId19"/>
    <hyperlink ref="P5694" r:id="rId20"/>
    <hyperlink ref="P5566" r:id="rId21"/>
    <hyperlink ref="P5879" r:id="rId22"/>
    <hyperlink ref="P5785" r:id="rId23"/>
    <hyperlink ref="P5617" r:id="rId24"/>
    <hyperlink ref="P5567" r:id="rId25"/>
    <hyperlink ref="P5049" r:id="rId26"/>
    <hyperlink ref="P5840" r:id="rId27"/>
    <hyperlink ref="P5702" r:id="rId28"/>
    <hyperlink ref="P5345" r:id="rId29"/>
    <hyperlink ref="P5855" r:id="rId30"/>
    <hyperlink ref="P5945" r:id="rId31"/>
    <hyperlink ref="P5928" r:id="rId32"/>
    <hyperlink ref="P6133" r:id="rId33"/>
    <hyperlink ref="P6123" r:id="rId34"/>
    <hyperlink ref="P6186" r:id="rId35"/>
    <hyperlink ref="P5895" r:id="rId36"/>
    <hyperlink ref="P5360" r:id="rId37"/>
    <hyperlink ref="P6206" r:id="rId38"/>
    <hyperlink ref="P6143" r:id="rId39"/>
    <hyperlink ref="P6300" r:id="rId40"/>
    <hyperlink ref="P6356" r:id="rId41"/>
    <hyperlink ref="P6410" r:id="rId42"/>
    <hyperlink ref="P6443" r:id="rId43"/>
    <hyperlink ref="P5930" r:id="rId44"/>
    <hyperlink ref="P6213" r:id="rId45"/>
    <hyperlink ref="P5981" r:id="rId46"/>
    <hyperlink ref="P6509" r:id="rId47"/>
    <hyperlink ref="P6231" r:id="rId48"/>
    <hyperlink ref="P6502" r:id="rId49"/>
    <hyperlink ref="P6612" r:id="rId50"/>
    <hyperlink ref="P6626" r:id="rId51"/>
    <hyperlink ref="P6651" r:id="rId52"/>
    <hyperlink ref="P6449" r:id="rId53"/>
    <hyperlink ref="P6657" r:id="rId54"/>
    <hyperlink ref="P6662" r:id="rId55"/>
    <hyperlink ref="P2246" r:id="rId56"/>
  </hyperlinks>
  <pageMargins left="0.7" right="0.7" top="0.75" bottom="0.75" header="0.3" footer="0.3"/>
  <pageSetup paperSize="9" orientation="portrait" r:id="rId57"/>
  <drawing r:id="rId58"/>
  <legacyDrawing r:id="rId59"/>
  <mc:AlternateContent xmlns:mc="http://schemas.openxmlformats.org/markup-compatibility/2006">
    <mc:Choice Requires="x14">
      <controls>
        <mc:AlternateContent xmlns:mc="http://schemas.openxmlformats.org/markup-compatibility/2006">
          <mc:Choice Requires="x14">
            <control shapeId="320516" r:id="rId60" name="Button 4">
              <controlPr defaultSize="0" print="0" autoFill="0" autoPict="0" macro="[0]!Unfilter">
                <anchor moveWithCells="1" sizeWithCells="1">
                  <from>
                    <xdr:col>0</xdr:col>
                    <xdr:colOff>0</xdr:colOff>
                    <xdr:row>0</xdr:row>
                    <xdr:rowOff>0</xdr:rowOff>
                  </from>
                  <to>
                    <xdr:col>1</xdr:col>
                    <xdr:colOff>600075</xdr:colOff>
                    <xdr:row>1</xdr:row>
                    <xdr:rowOff>142875</xdr:rowOff>
                  </to>
                </anchor>
              </controlPr>
            </control>
          </mc:Choice>
        </mc:AlternateContent>
      </controls>
    </mc:Choice>
  </mc:AlternateContent>
  <tableParts count="1">
    <tablePart r:id="rId6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3:Y1013"/>
  <sheetViews>
    <sheetView zoomScaleNormal="100" workbookViewId="0">
      <pane ySplit="3" topLeftCell="A4" activePane="bottomLeft" state="frozen"/>
      <selection pane="bottomLeft" activeCell="A14" sqref="A14"/>
    </sheetView>
  </sheetViews>
  <sheetFormatPr defaultRowHeight="15" x14ac:dyDescent="0.25"/>
  <cols>
    <col min="2" max="2" width="10.7109375" bestFit="1" customWidth="1"/>
    <col min="5" max="5" width="14" bestFit="1" customWidth="1"/>
    <col min="6" max="6" width="30.140625" bestFit="1" customWidth="1"/>
    <col min="7" max="7" width="22.28515625" bestFit="1" customWidth="1"/>
    <col min="8" max="8" width="15.7109375" bestFit="1" customWidth="1"/>
    <col min="9" max="9" width="14.7109375" customWidth="1"/>
    <col min="10" max="10" width="10.140625" customWidth="1"/>
    <col min="13" max="14" width="27.7109375" bestFit="1" customWidth="1"/>
    <col min="15" max="15" width="65.85546875" customWidth="1"/>
    <col min="16" max="16" width="15.28515625" customWidth="1"/>
    <col min="17" max="17" width="11.5703125" customWidth="1"/>
    <col min="18" max="18" width="22.28515625" bestFit="1" customWidth="1"/>
    <col min="19" max="19" width="11.5703125" bestFit="1" customWidth="1"/>
    <col min="20" max="20" width="14.7109375" bestFit="1" customWidth="1"/>
    <col min="21" max="21" width="10.5703125" customWidth="1"/>
    <col min="23" max="24" width="14.7109375" bestFit="1" customWidth="1"/>
    <col min="27" max="27" width="11" bestFit="1" customWidth="1"/>
  </cols>
  <sheetData>
    <row r="3" spans="1:25" x14ac:dyDescent="0.25">
      <c r="A3" t="s">
        <v>5353</v>
      </c>
      <c r="B3" t="s">
        <v>409</v>
      </c>
      <c r="C3" s="17" t="s">
        <v>411</v>
      </c>
      <c r="D3" s="17" t="s">
        <v>410</v>
      </c>
      <c r="E3" s="17" t="s">
        <v>7128</v>
      </c>
      <c r="F3" s="17" t="s">
        <v>7129</v>
      </c>
      <c r="G3" s="17" t="s">
        <v>7130</v>
      </c>
      <c r="H3" s="17" t="s">
        <v>412</v>
      </c>
      <c r="I3" s="17" t="s">
        <v>5354</v>
      </c>
      <c r="J3" s="17" t="s">
        <v>5355</v>
      </c>
      <c r="K3" s="17" t="s">
        <v>7131</v>
      </c>
      <c r="L3" s="17" t="s">
        <v>1</v>
      </c>
      <c r="M3" s="17" t="s">
        <v>5356</v>
      </c>
      <c r="N3" s="17" t="s">
        <v>414</v>
      </c>
      <c r="O3" s="17" t="s">
        <v>413</v>
      </c>
      <c r="P3" s="17" t="s">
        <v>1006</v>
      </c>
      <c r="Q3" s="17" t="s">
        <v>415</v>
      </c>
      <c r="R3" s="17" t="s">
        <v>5357</v>
      </c>
      <c r="S3" s="17" t="s">
        <v>416</v>
      </c>
      <c r="T3" s="17" t="s">
        <v>417</v>
      </c>
      <c r="U3" s="17" t="s">
        <v>0</v>
      </c>
      <c r="V3" s="17" t="s">
        <v>418</v>
      </c>
      <c r="W3" s="17" t="s">
        <v>4</v>
      </c>
      <c r="X3" s="17" t="s">
        <v>2</v>
      </c>
      <c r="Y3" s="52" t="s">
        <v>7834</v>
      </c>
    </row>
    <row r="4" spans="1:25" x14ac:dyDescent="0.25">
      <c r="A4" s="14">
        <v>1</v>
      </c>
      <c r="B4" s="1">
        <v>43466</v>
      </c>
      <c r="C4" s="14">
        <f>+YEAR(datos_us[[#This Row],[Fecha]])</f>
        <v>2019</v>
      </c>
      <c r="D4" s="14">
        <f>+MONTH(datos_us[[#This Row],[Fecha]])</f>
        <v>1</v>
      </c>
      <c r="E4" s="14" t="s">
        <v>407</v>
      </c>
      <c r="F4" s="14" t="s">
        <v>52</v>
      </c>
      <c r="G4" s="14"/>
      <c r="H4" s="14" t="s">
        <v>7132</v>
      </c>
      <c r="I4" s="14" t="s">
        <v>7132</v>
      </c>
      <c r="J4" s="14" t="s">
        <v>425</v>
      </c>
      <c r="K4" s="14"/>
      <c r="L4" s="14" t="s">
        <v>425</v>
      </c>
      <c r="M4" s="14" t="s">
        <v>1796</v>
      </c>
      <c r="N4" s="14" t="s">
        <v>1796</v>
      </c>
      <c r="O4" s="14" t="s">
        <v>1001</v>
      </c>
      <c r="P4" s="14"/>
      <c r="Q4" s="14"/>
      <c r="R4" s="14" t="s">
        <v>613</v>
      </c>
      <c r="S4" s="14" t="s">
        <v>613</v>
      </c>
      <c r="T4" s="35">
        <v>0</v>
      </c>
      <c r="U4" s="14" t="s">
        <v>2</v>
      </c>
      <c r="V4" s="14">
        <v>38</v>
      </c>
      <c r="W4" s="16">
        <f>+IF(datos_us[[#This Row],[Moneda]]="ARS",datos_us[[#This Row],[Monto]],datos_us[[#This Row],[Monto]]*datos_us[[#This Row],[TC]])</f>
        <v>0</v>
      </c>
      <c r="X4" s="16">
        <f>+IF(datos_us[[#This Row],[Moneda]]="USD",datos_us[[#This Row],[Monto]],datos_us[[#This Row],[Monto]]/datos_us[[#This Row],[TC]])</f>
        <v>0</v>
      </c>
      <c r="Y4" s="14"/>
    </row>
    <row r="5" spans="1:25" x14ac:dyDescent="0.25">
      <c r="A5" s="14">
        <f t="shared" ref="A5:A68" si="0">+A4+1</f>
        <v>2</v>
      </c>
      <c r="B5" s="1">
        <v>43517</v>
      </c>
      <c r="C5" s="14">
        <f>+YEAR(datos_us[[#This Row],[Fecha]])</f>
        <v>2019</v>
      </c>
      <c r="D5" s="14">
        <f>+MONTH(datos_us[[#This Row],[Fecha]])</f>
        <v>2</v>
      </c>
      <c r="E5" s="14" t="s">
        <v>408</v>
      </c>
      <c r="F5" s="14" t="s">
        <v>406</v>
      </c>
      <c r="G5" s="14"/>
      <c r="H5" s="14" t="s">
        <v>7132</v>
      </c>
      <c r="I5" s="14" t="s">
        <v>7132</v>
      </c>
      <c r="J5" s="14" t="s">
        <v>425</v>
      </c>
      <c r="K5" s="14"/>
      <c r="L5" s="14" t="s">
        <v>425</v>
      </c>
      <c r="M5" s="14" t="s">
        <v>27</v>
      </c>
      <c r="N5" s="14" t="s">
        <v>27</v>
      </c>
      <c r="O5" s="14" t="s">
        <v>3261</v>
      </c>
      <c r="P5" s="14"/>
      <c r="Q5" s="14"/>
      <c r="R5" s="14" t="s">
        <v>613</v>
      </c>
      <c r="S5" s="14" t="s">
        <v>446</v>
      </c>
      <c r="T5" s="35">
        <v>19889</v>
      </c>
      <c r="U5" s="14" t="s">
        <v>2</v>
      </c>
      <c r="V5" s="14">
        <v>38</v>
      </c>
      <c r="W5" s="16">
        <f>+IF(datos_us[[#This Row],[Moneda]]="ARS",datos_us[[#This Row],[Monto]],datos_us[[#This Row],[Monto]]*datos_us[[#This Row],[TC]])</f>
        <v>755782</v>
      </c>
      <c r="X5" s="16">
        <f>+IF(datos_us[[#This Row],[Moneda]]="USD",datos_us[[#This Row],[Monto]],datos_us[[#This Row],[Monto]]/datos_us[[#This Row],[TC]])</f>
        <v>19889</v>
      </c>
      <c r="Y5" s="14"/>
    </row>
    <row r="6" spans="1:25" x14ac:dyDescent="0.25">
      <c r="A6" s="14">
        <f t="shared" si="0"/>
        <v>3</v>
      </c>
      <c r="B6" s="1">
        <v>43536</v>
      </c>
      <c r="C6" s="14">
        <f>+YEAR(datos_us[[#This Row],[Fecha]])</f>
        <v>2019</v>
      </c>
      <c r="D6" s="14">
        <f>+MONTH(datos_us[[#This Row],[Fecha]])</f>
        <v>3</v>
      </c>
      <c r="E6" s="14" t="s">
        <v>449</v>
      </c>
      <c r="F6" s="14" t="s">
        <v>44</v>
      </c>
      <c r="G6" s="14"/>
      <c r="H6" s="14" t="s">
        <v>7132</v>
      </c>
      <c r="I6" s="14" t="s">
        <v>7132</v>
      </c>
      <c r="J6" s="14" t="s">
        <v>425</v>
      </c>
      <c r="K6" s="14"/>
      <c r="L6" s="14" t="s">
        <v>425</v>
      </c>
      <c r="M6" s="14" t="s">
        <v>45</v>
      </c>
      <c r="N6" s="14" t="s">
        <v>45</v>
      </c>
      <c r="O6" s="14" t="s">
        <v>3261</v>
      </c>
      <c r="P6" s="14"/>
      <c r="Q6" s="14"/>
      <c r="R6" s="14" t="s">
        <v>44</v>
      </c>
      <c r="S6" s="14" t="s">
        <v>613</v>
      </c>
      <c r="T6" s="35">
        <v>7500</v>
      </c>
      <c r="U6" s="14" t="s">
        <v>2</v>
      </c>
      <c r="V6" s="14">
        <v>40</v>
      </c>
      <c r="W6" s="16">
        <f>+IF(datos_us[[#This Row],[Moneda]]="ARS",datos_us[[#This Row],[Monto]],datos_us[[#This Row],[Monto]]*datos_us[[#This Row],[TC]])</f>
        <v>300000</v>
      </c>
      <c r="X6" s="16">
        <f>+IF(datos_us[[#This Row],[Moneda]]="USD",datos_us[[#This Row],[Monto]],datos_us[[#This Row],[Monto]]/datos_us[[#This Row],[TC]])</f>
        <v>7500</v>
      </c>
      <c r="Y6" s="14"/>
    </row>
    <row r="7" spans="1:25" x14ac:dyDescent="0.25">
      <c r="A7" s="14">
        <f t="shared" si="0"/>
        <v>4</v>
      </c>
      <c r="B7" s="1">
        <v>43633</v>
      </c>
      <c r="C7" s="14">
        <f>+YEAR(datos_us[[#This Row],[Fecha]])</f>
        <v>2019</v>
      </c>
      <c r="D7" s="14">
        <f>+MONTH(datos_us[[#This Row],[Fecha]])</f>
        <v>6</v>
      </c>
      <c r="E7" s="14" t="s">
        <v>449</v>
      </c>
      <c r="F7" s="14" t="s">
        <v>523</v>
      </c>
      <c r="G7" s="14"/>
      <c r="H7" s="14" t="s">
        <v>7132</v>
      </c>
      <c r="I7" s="14" t="s">
        <v>7132</v>
      </c>
      <c r="J7" s="14" t="s">
        <v>425</v>
      </c>
      <c r="K7" s="14"/>
      <c r="L7" s="14" t="s">
        <v>425</v>
      </c>
      <c r="M7" s="14" t="s">
        <v>524</v>
      </c>
      <c r="N7" s="14" t="s">
        <v>524</v>
      </c>
      <c r="O7" s="14" t="s">
        <v>3262</v>
      </c>
      <c r="P7" s="14"/>
      <c r="Q7" s="14"/>
      <c r="R7" s="14" t="s">
        <v>523</v>
      </c>
      <c r="S7" s="14" t="s">
        <v>613</v>
      </c>
      <c r="T7" s="35">
        <v>10000</v>
      </c>
      <c r="U7" s="14" t="s">
        <v>2</v>
      </c>
      <c r="V7" s="14">
        <v>45</v>
      </c>
      <c r="W7" s="16">
        <f>+IF(datos_us[[#This Row],[Moneda]]="ARS",datos_us[[#This Row],[Monto]],datos_us[[#This Row],[Monto]]*datos_us[[#This Row],[TC]])</f>
        <v>450000</v>
      </c>
      <c r="X7" s="16">
        <f>+IF(datos_us[[#This Row],[Moneda]]="USD",datos_us[[#This Row],[Monto]],datos_us[[#This Row],[Monto]]/datos_us[[#This Row],[TC]])</f>
        <v>10000</v>
      </c>
      <c r="Y7" s="14"/>
    </row>
    <row r="8" spans="1:25" x14ac:dyDescent="0.25">
      <c r="A8" s="14">
        <f t="shared" si="0"/>
        <v>5</v>
      </c>
      <c r="B8" s="1">
        <v>43641</v>
      </c>
      <c r="C8" s="14">
        <f>+YEAR(datos_us[[#This Row],[Fecha]])</f>
        <v>2019</v>
      </c>
      <c r="D8" s="14">
        <f>+MONTH(datos_us[[#This Row],[Fecha]])</f>
        <v>6</v>
      </c>
      <c r="E8" s="14" t="s">
        <v>408</v>
      </c>
      <c r="F8" s="14" t="s">
        <v>406</v>
      </c>
      <c r="G8" s="14"/>
      <c r="H8" s="14" t="s">
        <v>7132</v>
      </c>
      <c r="I8" s="14" t="s">
        <v>7132</v>
      </c>
      <c r="J8" s="14" t="s">
        <v>425</v>
      </c>
      <c r="K8" s="14"/>
      <c r="L8" s="14" t="s">
        <v>425</v>
      </c>
      <c r="M8" s="14" t="s">
        <v>1176</v>
      </c>
      <c r="N8" s="14" t="s">
        <v>1176</v>
      </c>
      <c r="O8" s="14" t="s">
        <v>3261</v>
      </c>
      <c r="P8" s="14"/>
      <c r="Q8" s="14"/>
      <c r="R8" s="14" t="s">
        <v>613</v>
      </c>
      <c r="S8" s="14" t="s">
        <v>446</v>
      </c>
      <c r="T8" s="35">
        <v>150000</v>
      </c>
      <c r="U8" s="14" t="s">
        <v>2</v>
      </c>
      <c r="V8" s="14">
        <v>45</v>
      </c>
      <c r="W8" s="16">
        <f>+IF(datos_us[[#This Row],[Moneda]]="ARS",datos_us[[#This Row],[Monto]],datos_us[[#This Row],[Monto]]*datos_us[[#This Row],[TC]])</f>
        <v>6750000</v>
      </c>
      <c r="X8" s="16">
        <f>+IF(datos_us[[#This Row],[Moneda]]="USD",datos_us[[#This Row],[Monto]],datos_us[[#This Row],[Monto]]/datos_us[[#This Row],[TC]])</f>
        <v>150000</v>
      </c>
      <c r="Y8" s="14"/>
    </row>
    <row r="9" spans="1:25" x14ac:dyDescent="0.25">
      <c r="A9" s="14">
        <f t="shared" si="0"/>
        <v>6</v>
      </c>
      <c r="B9" s="1">
        <v>43643</v>
      </c>
      <c r="C9" s="14">
        <f>+YEAR(datos_us[[#This Row],[Fecha]])</f>
        <v>2019</v>
      </c>
      <c r="D9" s="14">
        <f>+MONTH(datos_us[[#This Row],[Fecha]])</f>
        <v>6</v>
      </c>
      <c r="E9" s="14" t="s">
        <v>449</v>
      </c>
      <c r="F9" s="14" t="s">
        <v>523</v>
      </c>
      <c r="G9" s="14"/>
      <c r="H9" s="14" t="s">
        <v>7132</v>
      </c>
      <c r="I9" s="14" t="s">
        <v>7132</v>
      </c>
      <c r="J9" s="14" t="s">
        <v>425</v>
      </c>
      <c r="K9" s="14"/>
      <c r="L9" s="14" t="s">
        <v>425</v>
      </c>
      <c r="M9" s="14" t="s">
        <v>524</v>
      </c>
      <c r="N9" s="14" t="s">
        <v>524</v>
      </c>
      <c r="O9" s="14" t="s">
        <v>3262</v>
      </c>
      <c r="P9" s="14"/>
      <c r="Q9" s="14"/>
      <c r="R9" s="14" t="s">
        <v>523</v>
      </c>
      <c r="S9" s="14" t="s">
        <v>613</v>
      </c>
      <c r="T9" s="35">
        <v>500</v>
      </c>
      <c r="U9" s="14" t="s">
        <v>2</v>
      </c>
      <c r="V9" s="14">
        <v>45</v>
      </c>
      <c r="W9" s="16">
        <f>+IF(datos_us[[#This Row],[Moneda]]="ARS",datos_us[[#This Row],[Monto]],datos_us[[#This Row],[Monto]]*datos_us[[#This Row],[TC]])</f>
        <v>22500</v>
      </c>
      <c r="X9" s="16">
        <f>+IF(datos_us[[#This Row],[Moneda]]="USD",datos_us[[#This Row],[Monto]],datos_us[[#This Row],[Monto]]/datos_us[[#This Row],[TC]])</f>
        <v>500</v>
      </c>
      <c r="Y9" s="14"/>
    </row>
    <row r="10" spans="1:25" x14ac:dyDescent="0.25">
      <c r="A10" s="14">
        <f t="shared" si="0"/>
        <v>7</v>
      </c>
      <c r="B10" s="1">
        <v>43647</v>
      </c>
      <c r="C10" s="14">
        <f>+YEAR(datos_us[[#This Row],[Fecha]])</f>
        <v>2019</v>
      </c>
      <c r="D10" s="14">
        <f>+MONTH(datos_us[[#This Row],[Fecha]])</f>
        <v>7</v>
      </c>
      <c r="E10" s="14" t="s">
        <v>1016</v>
      </c>
      <c r="F10" s="14" t="s">
        <v>405</v>
      </c>
      <c r="G10" s="14"/>
      <c r="H10" s="14" t="s">
        <v>7132</v>
      </c>
      <c r="I10" s="14" t="s">
        <v>7132</v>
      </c>
      <c r="J10" s="14" t="s">
        <v>425</v>
      </c>
      <c r="K10" s="14"/>
      <c r="L10" s="14" t="s">
        <v>425</v>
      </c>
      <c r="M10" s="14" t="s">
        <v>1202</v>
      </c>
      <c r="N10" s="14" t="s">
        <v>1184</v>
      </c>
      <c r="O10" s="14" t="s">
        <v>3261</v>
      </c>
      <c r="P10" s="14"/>
      <c r="Q10" s="14"/>
      <c r="R10" s="14" t="s">
        <v>405</v>
      </c>
      <c r="S10" s="14" t="s">
        <v>613</v>
      </c>
      <c r="T10" s="35">
        <v>2130</v>
      </c>
      <c r="U10" s="14" t="s">
        <v>2</v>
      </c>
      <c r="V10" s="14">
        <v>45</v>
      </c>
      <c r="W10" s="16">
        <f>+IF(datos_us[[#This Row],[Moneda]]="ARS",datos_us[[#This Row],[Monto]],datos_us[[#This Row],[Monto]]*datos_us[[#This Row],[TC]])</f>
        <v>95850</v>
      </c>
      <c r="X10" s="16">
        <f>+IF(datos_us[[#This Row],[Moneda]]="USD",datos_us[[#This Row],[Monto]],datos_us[[#This Row],[Monto]]/datos_us[[#This Row],[TC]])</f>
        <v>2130</v>
      </c>
      <c r="Y10" s="14"/>
    </row>
    <row r="11" spans="1:25" x14ac:dyDescent="0.25">
      <c r="A11" s="14">
        <f t="shared" si="0"/>
        <v>8</v>
      </c>
      <c r="B11" s="1">
        <v>43648</v>
      </c>
      <c r="C11" s="14">
        <f>+YEAR(datos_us[[#This Row],[Fecha]])</f>
        <v>2019</v>
      </c>
      <c r="D11" s="14">
        <f>+MONTH(datos_us[[#This Row],[Fecha]])</f>
        <v>7</v>
      </c>
      <c r="E11" s="14" t="s">
        <v>408</v>
      </c>
      <c r="F11" s="14" t="s">
        <v>506</v>
      </c>
      <c r="G11" s="14"/>
      <c r="H11" s="14" t="s">
        <v>7132</v>
      </c>
      <c r="I11" s="14" t="s">
        <v>7132</v>
      </c>
      <c r="J11" s="14" t="s">
        <v>425</v>
      </c>
      <c r="K11" s="14"/>
      <c r="L11" s="14" t="s">
        <v>425</v>
      </c>
      <c r="M11" s="14" t="s">
        <v>1203</v>
      </c>
      <c r="N11" s="14" t="s">
        <v>1203</v>
      </c>
      <c r="O11" s="14" t="s">
        <v>3263</v>
      </c>
      <c r="P11" s="14"/>
      <c r="Q11" s="14"/>
      <c r="R11" s="14" t="s">
        <v>1203</v>
      </c>
      <c r="S11" s="14" t="s">
        <v>613</v>
      </c>
      <c r="T11" s="35">
        <v>10000</v>
      </c>
      <c r="U11" s="14" t="s">
        <v>2</v>
      </c>
      <c r="V11" s="14">
        <v>45</v>
      </c>
      <c r="W11" s="16">
        <f>+IF(datos_us[[#This Row],[Moneda]]="ARS",datos_us[[#This Row],[Monto]],datos_us[[#This Row],[Monto]]*datos_us[[#This Row],[TC]])</f>
        <v>450000</v>
      </c>
      <c r="X11" s="16">
        <f>+IF(datos_us[[#This Row],[Moneda]]="USD",datos_us[[#This Row],[Monto]],datos_us[[#This Row],[Monto]]/datos_us[[#This Row],[TC]])</f>
        <v>10000</v>
      </c>
      <c r="Y11" s="14"/>
    </row>
    <row r="12" spans="1:25" x14ac:dyDescent="0.25">
      <c r="A12" s="14">
        <f t="shared" si="0"/>
        <v>9</v>
      </c>
      <c r="B12" s="1">
        <v>43661</v>
      </c>
      <c r="C12" s="14">
        <f>+YEAR(datos_us[[#This Row],[Fecha]])</f>
        <v>2019</v>
      </c>
      <c r="D12" s="14">
        <f>+MONTH(datos_us[[#This Row],[Fecha]])</f>
        <v>7</v>
      </c>
      <c r="E12" s="14" t="s">
        <v>449</v>
      </c>
      <c r="F12" s="14" t="s">
        <v>44</v>
      </c>
      <c r="G12" s="14"/>
      <c r="H12" s="14" t="s">
        <v>7132</v>
      </c>
      <c r="I12" s="14" t="s">
        <v>7132</v>
      </c>
      <c r="J12" s="14" t="s">
        <v>425</v>
      </c>
      <c r="K12" s="14"/>
      <c r="L12" s="14" t="s">
        <v>425</v>
      </c>
      <c r="M12" s="14" t="s">
        <v>45</v>
      </c>
      <c r="N12" s="14" t="s">
        <v>45</v>
      </c>
      <c r="O12" s="14" t="s">
        <v>3261</v>
      </c>
      <c r="P12" s="14"/>
      <c r="Q12" s="14"/>
      <c r="R12" s="14" t="s">
        <v>44</v>
      </c>
      <c r="S12" s="14" t="s">
        <v>613</v>
      </c>
      <c r="T12" s="35">
        <v>3829</v>
      </c>
      <c r="U12" s="14" t="s">
        <v>2</v>
      </c>
      <c r="V12" s="14">
        <v>42.3</v>
      </c>
      <c r="W12" s="16">
        <f>+IF(datos_us[[#This Row],[Moneda]]="ARS",datos_us[[#This Row],[Monto]],datos_us[[#This Row],[Monto]]*datos_us[[#This Row],[TC]])</f>
        <v>161966.69999999998</v>
      </c>
      <c r="X12" s="16">
        <f>+IF(datos_us[[#This Row],[Moneda]]="USD",datos_us[[#This Row],[Monto]],datos_us[[#This Row],[Monto]]/datos_us[[#This Row],[TC]])</f>
        <v>3829</v>
      </c>
      <c r="Y12" s="14"/>
    </row>
    <row r="13" spans="1:25" x14ac:dyDescent="0.25">
      <c r="A13" s="14">
        <f t="shared" si="0"/>
        <v>10</v>
      </c>
      <c r="B13" s="1">
        <v>43661</v>
      </c>
      <c r="C13" s="14">
        <f>+YEAR(datos_us[[#This Row],[Fecha]])</f>
        <v>2019</v>
      </c>
      <c r="D13" s="14">
        <f>+MONTH(datos_us[[#This Row],[Fecha]])</f>
        <v>7</v>
      </c>
      <c r="E13" s="14" t="s">
        <v>449</v>
      </c>
      <c r="F13" s="14" t="s">
        <v>523</v>
      </c>
      <c r="G13" s="14"/>
      <c r="H13" s="14" t="s">
        <v>7132</v>
      </c>
      <c r="I13" s="14" t="s">
        <v>7132</v>
      </c>
      <c r="J13" s="14" t="s">
        <v>425</v>
      </c>
      <c r="K13" s="14"/>
      <c r="L13" s="14" t="s">
        <v>425</v>
      </c>
      <c r="M13" s="14" t="s">
        <v>524</v>
      </c>
      <c r="N13" s="14" t="s">
        <v>524</v>
      </c>
      <c r="O13" s="14" t="s">
        <v>3264</v>
      </c>
      <c r="P13" s="14"/>
      <c r="Q13" s="14"/>
      <c r="R13" s="14" t="s">
        <v>523</v>
      </c>
      <c r="S13" s="14" t="s">
        <v>613</v>
      </c>
      <c r="T13" s="35">
        <v>5000</v>
      </c>
      <c r="U13" s="14" t="s">
        <v>2</v>
      </c>
      <c r="V13" s="14">
        <v>42.3</v>
      </c>
      <c r="W13" s="16">
        <f>+IF(datos_us[[#This Row],[Moneda]]="ARS",datos_us[[#This Row],[Monto]],datos_us[[#This Row],[Monto]]*datos_us[[#This Row],[TC]])</f>
        <v>211500</v>
      </c>
      <c r="X13" s="16">
        <f>+IF(datos_us[[#This Row],[Moneda]]="USD",datos_us[[#This Row],[Monto]],datos_us[[#This Row],[Monto]]/datos_us[[#This Row],[TC]])</f>
        <v>5000</v>
      </c>
      <c r="Y13" s="14"/>
    </row>
    <row r="14" spans="1:25" x14ac:dyDescent="0.25">
      <c r="A14" s="14">
        <f t="shared" si="0"/>
        <v>11</v>
      </c>
      <c r="B14" s="1">
        <v>43665</v>
      </c>
      <c r="C14" s="14">
        <f>+YEAR(datos_us[[#This Row],[Fecha]])</f>
        <v>2019</v>
      </c>
      <c r="D14" s="14">
        <f>+MONTH(datos_us[[#This Row],[Fecha]])</f>
        <v>7</v>
      </c>
      <c r="E14" s="14" t="s">
        <v>408</v>
      </c>
      <c r="F14" s="14" t="s">
        <v>406</v>
      </c>
      <c r="G14" s="14"/>
      <c r="H14" s="14" t="s">
        <v>7132</v>
      </c>
      <c r="I14" s="14" t="s">
        <v>7132</v>
      </c>
      <c r="J14" s="14" t="s">
        <v>425</v>
      </c>
      <c r="K14" s="14"/>
      <c r="L14" s="14" t="s">
        <v>425</v>
      </c>
      <c r="M14" s="14" t="s">
        <v>610</v>
      </c>
      <c r="N14" s="14" t="s">
        <v>610</v>
      </c>
      <c r="O14" s="14" t="s">
        <v>3265</v>
      </c>
      <c r="P14" s="14"/>
      <c r="Q14" s="14"/>
      <c r="R14" s="14" t="s">
        <v>613</v>
      </c>
      <c r="S14" s="14" t="s">
        <v>446</v>
      </c>
      <c r="T14" s="35">
        <v>50000</v>
      </c>
      <c r="U14" s="14" t="s">
        <v>2</v>
      </c>
      <c r="V14" s="14">
        <v>43</v>
      </c>
      <c r="W14" s="16">
        <f>+IF(datos_us[[#This Row],[Moneda]]="ARS",datos_us[[#This Row],[Monto]],datos_us[[#This Row],[Monto]]*datos_us[[#This Row],[TC]])</f>
        <v>2150000</v>
      </c>
      <c r="X14" s="16">
        <f>+IF(datos_us[[#This Row],[Moneda]]="USD",datos_us[[#This Row],[Monto]],datos_us[[#This Row],[Monto]]/datos_us[[#This Row],[TC]])</f>
        <v>50000</v>
      </c>
      <c r="Y14" s="14"/>
    </row>
    <row r="15" spans="1:25" x14ac:dyDescent="0.25">
      <c r="A15" s="14">
        <f t="shared" si="0"/>
        <v>12</v>
      </c>
      <c r="B15" s="1">
        <v>43666</v>
      </c>
      <c r="C15" s="14">
        <f>+YEAR(datos_us[[#This Row],[Fecha]])</f>
        <v>2019</v>
      </c>
      <c r="D15" s="14">
        <f>+MONTH(datos_us[[#This Row],[Fecha]])</f>
        <v>7</v>
      </c>
      <c r="E15" s="14" t="s">
        <v>617</v>
      </c>
      <c r="F15" s="14" t="s">
        <v>5384</v>
      </c>
      <c r="G15" s="14"/>
      <c r="H15" s="14" t="s">
        <v>6649</v>
      </c>
      <c r="I15" s="14" t="s">
        <v>1266</v>
      </c>
      <c r="J15" s="14" t="s">
        <v>425</v>
      </c>
      <c r="K15" s="14"/>
      <c r="L15" s="14" t="s">
        <v>425</v>
      </c>
      <c r="M15" s="14" t="s">
        <v>1266</v>
      </c>
      <c r="N15" s="14" t="s">
        <v>1277</v>
      </c>
      <c r="O15" s="14" t="s">
        <v>8271</v>
      </c>
      <c r="P15" s="14"/>
      <c r="Q15" s="14">
        <v>1</v>
      </c>
      <c r="R15" s="14" t="s">
        <v>5384</v>
      </c>
      <c r="S15" s="14" t="s">
        <v>445</v>
      </c>
      <c r="T15" s="35">
        <v>2881.06</v>
      </c>
      <c r="U15" s="14" t="s">
        <v>2</v>
      </c>
      <c r="V15" s="14">
        <v>43</v>
      </c>
      <c r="W15" s="16">
        <f>+IF(datos_us[[#This Row],[Moneda]]="ARS",datos_us[[#This Row],[Monto]],datos_us[[#This Row],[Monto]]*datos_us[[#This Row],[TC]])</f>
        <v>123885.58</v>
      </c>
      <c r="X15" s="16">
        <f>+IF(datos_us[[#This Row],[Moneda]]="USD",datos_us[[#This Row],[Monto]],datos_us[[#This Row],[Monto]]/datos_us[[#This Row],[TC]])</f>
        <v>2881.06</v>
      </c>
      <c r="Y15" s="14"/>
    </row>
    <row r="16" spans="1:25" x14ac:dyDescent="0.25">
      <c r="A16" s="14">
        <f t="shared" si="0"/>
        <v>13</v>
      </c>
      <c r="B16" s="1">
        <v>43668</v>
      </c>
      <c r="C16" s="14">
        <f>+YEAR(datos_us[[#This Row],[Fecha]])</f>
        <v>2019</v>
      </c>
      <c r="D16" s="14">
        <f>+MONTH(datos_us[[#This Row],[Fecha]])</f>
        <v>7</v>
      </c>
      <c r="E16" s="14" t="s">
        <v>449</v>
      </c>
      <c r="F16" s="14" t="s">
        <v>523</v>
      </c>
      <c r="G16" s="14"/>
      <c r="H16" s="14" t="s">
        <v>7132</v>
      </c>
      <c r="I16" s="14" t="s">
        <v>7132</v>
      </c>
      <c r="J16" s="14" t="s">
        <v>425</v>
      </c>
      <c r="K16" s="14"/>
      <c r="L16" s="14" t="s">
        <v>425</v>
      </c>
      <c r="M16" s="14" t="s">
        <v>524</v>
      </c>
      <c r="N16" s="14" t="s">
        <v>524</v>
      </c>
      <c r="O16" s="14" t="s">
        <v>1280</v>
      </c>
      <c r="P16" s="14"/>
      <c r="Q16" s="14"/>
      <c r="R16" s="14" t="s">
        <v>523</v>
      </c>
      <c r="S16" s="14" t="s">
        <v>445</v>
      </c>
      <c r="T16" s="35">
        <v>675</v>
      </c>
      <c r="U16" s="14" t="s">
        <v>2</v>
      </c>
      <c r="V16" s="14">
        <v>43</v>
      </c>
      <c r="W16" s="16">
        <f>+IF(datos_us[[#This Row],[Moneda]]="ARS",datos_us[[#This Row],[Monto]],datos_us[[#This Row],[Monto]]*datos_us[[#This Row],[TC]])</f>
        <v>29025</v>
      </c>
      <c r="X16" s="16">
        <f>+IF(datos_us[[#This Row],[Moneda]]="USD",datos_us[[#This Row],[Monto]],datos_us[[#This Row],[Monto]]/datos_us[[#This Row],[TC]])</f>
        <v>675</v>
      </c>
      <c r="Y16" s="14"/>
    </row>
    <row r="17" spans="1:25" x14ac:dyDescent="0.25">
      <c r="A17" s="14">
        <f t="shared" si="0"/>
        <v>14</v>
      </c>
      <c r="B17" s="1">
        <v>43669</v>
      </c>
      <c r="C17" s="14">
        <f>+YEAR(datos_us[[#This Row],[Fecha]])</f>
        <v>2019</v>
      </c>
      <c r="D17" s="14">
        <f>+MONTH(datos_us[[#This Row],[Fecha]])</f>
        <v>7</v>
      </c>
      <c r="E17" s="14" t="s">
        <v>1015</v>
      </c>
      <c r="F17" s="14" t="s">
        <v>430</v>
      </c>
      <c r="G17" s="14"/>
      <c r="H17" s="14" t="s">
        <v>7132</v>
      </c>
      <c r="I17" s="14" t="s">
        <v>7132</v>
      </c>
      <c r="J17" s="14" t="s">
        <v>425</v>
      </c>
      <c r="K17" s="14"/>
      <c r="L17" s="14" t="s">
        <v>425</v>
      </c>
      <c r="M17" s="14" t="s">
        <v>60</v>
      </c>
      <c r="N17" s="14" t="s">
        <v>26</v>
      </c>
      <c r="O17" s="14" t="s">
        <v>1279</v>
      </c>
      <c r="P17" s="14"/>
      <c r="Q17" s="14"/>
      <c r="R17" s="14" t="s">
        <v>430</v>
      </c>
      <c r="S17" s="14" t="s">
        <v>445</v>
      </c>
      <c r="T17" s="35">
        <v>56.21</v>
      </c>
      <c r="U17" s="14" t="s">
        <v>2</v>
      </c>
      <c r="V17" s="14">
        <v>43</v>
      </c>
      <c r="W17" s="16">
        <f>+IF(datos_us[[#This Row],[Moneda]]="ARS",datos_us[[#This Row],[Monto]],datos_us[[#This Row],[Monto]]*datos_us[[#This Row],[TC]])</f>
        <v>2417.0300000000002</v>
      </c>
      <c r="X17" s="16">
        <f>+IF(datos_us[[#This Row],[Moneda]]="USD",datos_us[[#This Row],[Monto]],datos_us[[#This Row],[Monto]]/datos_us[[#This Row],[TC]])</f>
        <v>56.21</v>
      </c>
      <c r="Y17" s="14"/>
    </row>
    <row r="18" spans="1:25" x14ac:dyDescent="0.25">
      <c r="A18" s="14">
        <f t="shared" si="0"/>
        <v>15</v>
      </c>
      <c r="B18" s="1">
        <v>43669</v>
      </c>
      <c r="C18" s="14">
        <f>+YEAR(datos_us[[#This Row],[Fecha]])</f>
        <v>2019</v>
      </c>
      <c r="D18" s="14">
        <f>+MONTH(datos_us[[#This Row],[Fecha]])</f>
        <v>7</v>
      </c>
      <c r="E18" s="14" t="s">
        <v>1016</v>
      </c>
      <c r="F18" s="14" t="s">
        <v>404</v>
      </c>
      <c r="G18" s="14"/>
      <c r="H18" s="14" t="s">
        <v>7132</v>
      </c>
      <c r="I18" s="14" t="s">
        <v>7132</v>
      </c>
      <c r="J18" s="14" t="s">
        <v>425</v>
      </c>
      <c r="K18" s="14"/>
      <c r="L18" s="14" t="s">
        <v>425</v>
      </c>
      <c r="M18" s="14" t="s">
        <v>156</v>
      </c>
      <c r="N18" s="14" t="s">
        <v>156</v>
      </c>
      <c r="O18" s="14" t="s">
        <v>1279</v>
      </c>
      <c r="P18" s="14"/>
      <c r="Q18" s="14"/>
      <c r="R18" s="14" t="s">
        <v>404</v>
      </c>
      <c r="S18" s="14" t="s">
        <v>445</v>
      </c>
      <c r="T18" s="35">
        <v>10.34</v>
      </c>
      <c r="U18" s="14" t="s">
        <v>2</v>
      </c>
      <c r="V18" s="14">
        <v>43</v>
      </c>
      <c r="W18" s="16">
        <f>+IF(datos_us[[#This Row],[Moneda]]="ARS",datos_us[[#This Row],[Monto]],datos_us[[#This Row],[Monto]]*datos_us[[#This Row],[TC]])</f>
        <v>444.62</v>
      </c>
      <c r="X18" s="16">
        <f>+IF(datos_us[[#This Row],[Moneda]]="USD",datos_us[[#This Row],[Monto]],datos_us[[#This Row],[Monto]]/datos_us[[#This Row],[TC]])</f>
        <v>10.34</v>
      </c>
      <c r="Y18" s="14"/>
    </row>
    <row r="19" spans="1:25" x14ac:dyDescent="0.25">
      <c r="A19" s="14">
        <f t="shared" si="0"/>
        <v>16</v>
      </c>
      <c r="B19" s="1">
        <v>43672</v>
      </c>
      <c r="C19" s="14">
        <f>+YEAR(datos_us[[#This Row],[Fecha]])</f>
        <v>2019</v>
      </c>
      <c r="D19" s="14">
        <f>+MONTH(datos_us[[#This Row],[Fecha]])</f>
        <v>7</v>
      </c>
      <c r="E19" s="14" t="s">
        <v>617</v>
      </c>
      <c r="F19" s="14" t="s">
        <v>5384</v>
      </c>
      <c r="G19" s="14"/>
      <c r="H19" s="14" t="s">
        <v>6649</v>
      </c>
      <c r="I19" s="14" t="s">
        <v>1266</v>
      </c>
      <c r="J19" s="14" t="s">
        <v>425</v>
      </c>
      <c r="K19" s="14"/>
      <c r="L19" s="14" t="s">
        <v>425</v>
      </c>
      <c r="M19" s="14" t="s">
        <v>1266</v>
      </c>
      <c r="N19" s="14" t="s">
        <v>1278</v>
      </c>
      <c r="O19" s="14" t="s">
        <v>8270</v>
      </c>
      <c r="P19" s="14"/>
      <c r="Q19" s="14">
        <v>0</v>
      </c>
      <c r="R19" s="14" t="s">
        <v>5384</v>
      </c>
      <c r="S19" s="14" t="s">
        <v>445</v>
      </c>
      <c r="T19" s="35">
        <v>0</v>
      </c>
      <c r="U19" s="14" t="s">
        <v>2</v>
      </c>
      <c r="V19" s="14">
        <v>44.5</v>
      </c>
      <c r="W19" s="16">
        <f>+IF(datos_us[[#This Row],[Moneda]]="ARS",datos_us[[#This Row],[Monto]],datos_us[[#This Row],[Monto]]*datos_us[[#This Row],[TC]])</f>
        <v>0</v>
      </c>
      <c r="X19" s="16">
        <f>+IF(datos_us[[#This Row],[Moneda]]="USD",datos_us[[#This Row],[Monto]],datos_us[[#This Row],[Monto]]/datos_us[[#This Row],[TC]])</f>
        <v>0</v>
      </c>
      <c r="Y19" s="14"/>
    </row>
    <row r="20" spans="1:25" x14ac:dyDescent="0.25">
      <c r="A20" s="14">
        <f t="shared" si="0"/>
        <v>17</v>
      </c>
      <c r="B20" s="1">
        <v>43672</v>
      </c>
      <c r="C20" s="14">
        <f>+YEAR(datos_us[[#This Row],[Fecha]])</f>
        <v>2019</v>
      </c>
      <c r="D20" s="14">
        <f>+MONTH(datos_us[[#This Row],[Fecha]])</f>
        <v>7</v>
      </c>
      <c r="E20" s="14" t="s">
        <v>1016</v>
      </c>
      <c r="F20" s="14" t="s">
        <v>404</v>
      </c>
      <c r="G20" s="14"/>
      <c r="H20" s="14" t="s">
        <v>6649</v>
      </c>
      <c r="I20" s="14" t="s">
        <v>1266</v>
      </c>
      <c r="J20" s="14" t="s">
        <v>425</v>
      </c>
      <c r="K20" s="14"/>
      <c r="L20" s="14" t="s">
        <v>425</v>
      </c>
      <c r="M20" s="14" t="s">
        <v>1281</v>
      </c>
      <c r="N20" s="14" t="s">
        <v>1281</v>
      </c>
      <c r="O20" s="14" t="s">
        <v>1279</v>
      </c>
      <c r="P20" s="14"/>
      <c r="Q20" s="14"/>
      <c r="R20" s="14" t="s">
        <v>404</v>
      </c>
      <c r="S20" s="14" t="s">
        <v>445</v>
      </c>
      <c r="T20" s="35">
        <v>60</v>
      </c>
      <c r="U20" s="14" t="s">
        <v>2</v>
      </c>
      <c r="V20" s="14">
        <v>44.5</v>
      </c>
      <c r="W20" s="16">
        <f>+IF(datos_us[[#This Row],[Moneda]]="ARS",datos_us[[#This Row],[Monto]],datos_us[[#This Row],[Monto]]*datos_us[[#This Row],[TC]])</f>
        <v>2670</v>
      </c>
      <c r="X20" s="16">
        <f>+IF(datos_us[[#This Row],[Moneda]]="USD",datos_us[[#This Row],[Monto]],datos_us[[#This Row],[Monto]]/datos_us[[#This Row],[TC]])</f>
        <v>60</v>
      </c>
      <c r="Y20" s="14"/>
    </row>
    <row r="21" spans="1:25" x14ac:dyDescent="0.25">
      <c r="A21" s="14">
        <f t="shared" si="0"/>
        <v>18</v>
      </c>
      <c r="B21" s="1">
        <v>43673</v>
      </c>
      <c r="C21" s="14">
        <f>+YEAR(datos_us[[#This Row],[Fecha]])</f>
        <v>2019</v>
      </c>
      <c r="D21" s="14">
        <f>+MONTH(datos_us[[#This Row],[Fecha]])</f>
        <v>7</v>
      </c>
      <c r="E21" s="14" t="s">
        <v>1015</v>
      </c>
      <c r="F21" s="14" t="s">
        <v>403</v>
      </c>
      <c r="G21" s="14" t="s">
        <v>970</v>
      </c>
      <c r="H21" s="14" t="s">
        <v>7132</v>
      </c>
      <c r="I21" s="14" t="s">
        <v>7132</v>
      </c>
      <c r="J21" s="14" t="s">
        <v>425</v>
      </c>
      <c r="K21" s="14"/>
      <c r="L21" s="14" t="s">
        <v>425</v>
      </c>
      <c r="M21" s="14" t="s">
        <v>493</v>
      </c>
      <c r="N21" s="14" t="s">
        <v>741</v>
      </c>
      <c r="O21" s="14" t="s">
        <v>1282</v>
      </c>
      <c r="P21" s="14"/>
      <c r="Q21" s="14"/>
      <c r="R21" s="14" t="s">
        <v>970</v>
      </c>
      <c r="S21" s="14" t="s">
        <v>445</v>
      </c>
      <c r="T21" s="35">
        <v>75.92</v>
      </c>
      <c r="U21" s="14" t="s">
        <v>2</v>
      </c>
      <c r="V21" s="14">
        <v>44.5</v>
      </c>
      <c r="W21" s="16">
        <f>+IF(datos_us[[#This Row],[Moneda]]="ARS",datos_us[[#This Row],[Monto]],datos_us[[#This Row],[Monto]]*datos_us[[#This Row],[TC]])</f>
        <v>3378.44</v>
      </c>
      <c r="X21" s="16">
        <f>+IF(datos_us[[#This Row],[Moneda]]="USD",datos_us[[#This Row],[Monto]],datos_us[[#This Row],[Monto]]/datos_us[[#This Row],[TC]])</f>
        <v>75.92</v>
      </c>
      <c r="Y21" s="14"/>
    </row>
    <row r="22" spans="1:25" x14ac:dyDescent="0.25">
      <c r="A22" s="14">
        <f t="shared" si="0"/>
        <v>19</v>
      </c>
      <c r="B22" s="1">
        <v>43675</v>
      </c>
      <c r="C22" s="14">
        <f>+YEAR(datos_us[[#This Row],[Fecha]])</f>
        <v>2019</v>
      </c>
      <c r="D22" s="14">
        <f>+MONTH(datos_us[[#This Row],[Fecha]])</f>
        <v>7</v>
      </c>
      <c r="E22" s="14" t="s">
        <v>617</v>
      </c>
      <c r="F22" s="14" t="s">
        <v>5384</v>
      </c>
      <c r="G22" s="14"/>
      <c r="H22" s="14" t="s">
        <v>6649</v>
      </c>
      <c r="I22" s="14" t="s">
        <v>1266</v>
      </c>
      <c r="J22" s="14" t="s">
        <v>425</v>
      </c>
      <c r="K22" s="14"/>
      <c r="L22" s="14" t="s">
        <v>425</v>
      </c>
      <c r="M22" s="14" t="s">
        <v>1266</v>
      </c>
      <c r="N22" s="14" t="s">
        <v>1283</v>
      </c>
      <c r="O22" s="14" t="s">
        <v>1279</v>
      </c>
      <c r="P22" s="14"/>
      <c r="Q22" s="14">
        <v>1</v>
      </c>
      <c r="R22" s="14" t="s">
        <v>5384</v>
      </c>
      <c r="S22" s="14" t="s">
        <v>445</v>
      </c>
      <c r="T22" s="35">
        <v>139.84</v>
      </c>
      <c r="U22" s="14" t="s">
        <v>2</v>
      </c>
      <c r="V22" s="14">
        <v>44.5</v>
      </c>
      <c r="W22" s="16">
        <f>+IF(datos_us[[#This Row],[Moneda]]="ARS",datos_us[[#This Row],[Monto]],datos_us[[#This Row],[Monto]]*datos_us[[#This Row],[TC]])</f>
        <v>6222.88</v>
      </c>
      <c r="X22" s="16">
        <f>+IF(datos_us[[#This Row],[Moneda]]="USD",datos_us[[#This Row],[Monto]],datos_us[[#This Row],[Monto]]/datos_us[[#This Row],[TC]])</f>
        <v>139.84</v>
      </c>
      <c r="Y22" s="14"/>
    </row>
    <row r="23" spans="1:25" x14ac:dyDescent="0.25">
      <c r="A23" s="14">
        <f t="shared" si="0"/>
        <v>20</v>
      </c>
      <c r="B23" s="1">
        <v>43675</v>
      </c>
      <c r="C23" s="14">
        <f>+YEAR(datos_us[[#This Row],[Fecha]])</f>
        <v>2019</v>
      </c>
      <c r="D23" s="14">
        <f>+MONTH(datos_us[[#This Row],[Fecha]])</f>
        <v>7</v>
      </c>
      <c r="E23" s="14" t="s">
        <v>617</v>
      </c>
      <c r="F23" s="14" t="s">
        <v>5384</v>
      </c>
      <c r="G23" s="14"/>
      <c r="H23" s="14" t="s">
        <v>6649</v>
      </c>
      <c r="I23" s="14" t="s">
        <v>1266</v>
      </c>
      <c r="J23" s="14" t="s">
        <v>425</v>
      </c>
      <c r="K23" s="14"/>
      <c r="L23" s="14" t="s">
        <v>425</v>
      </c>
      <c r="M23" s="14" t="s">
        <v>1266</v>
      </c>
      <c r="N23" s="14" t="s">
        <v>12</v>
      </c>
      <c r="O23" s="14" t="s">
        <v>1285</v>
      </c>
      <c r="P23" s="14"/>
      <c r="Q23" s="14">
        <v>1</v>
      </c>
      <c r="R23" s="14" t="s">
        <v>5384</v>
      </c>
      <c r="S23" s="14" t="s">
        <v>445</v>
      </c>
      <c r="T23" s="35">
        <v>215.62</v>
      </c>
      <c r="U23" s="14" t="s">
        <v>2</v>
      </c>
      <c r="V23" s="14">
        <v>44.5</v>
      </c>
      <c r="W23" s="16">
        <f>+IF(datos_us[[#This Row],[Moneda]]="ARS",datos_us[[#This Row],[Monto]],datos_us[[#This Row],[Monto]]*datos_us[[#This Row],[TC]])</f>
        <v>9595.09</v>
      </c>
      <c r="X23" s="16">
        <f>+IF(datos_us[[#This Row],[Moneda]]="USD",datos_us[[#This Row],[Monto]],datos_us[[#This Row],[Monto]]/datos_us[[#This Row],[TC]])</f>
        <v>215.62</v>
      </c>
      <c r="Y23" s="14"/>
    </row>
    <row r="24" spans="1:25" x14ac:dyDescent="0.25">
      <c r="A24" s="14">
        <f t="shared" si="0"/>
        <v>21</v>
      </c>
      <c r="B24" s="1">
        <v>43676</v>
      </c>
      <c r="C24" s="14">
        <f>+YEAR(datos_us[[#This Row],[Fecha]])</f>
        <v>2019</v>
      </c>
      <c r="D24" s="14">
        <f>+MONTH(datos_us[[#This Row],[Fecha]])</f>
        <v>7</v>
      </c>
      <c r="E24" s="14" t="s">
        <v>617</v>
      </c>
      <c r="F24" s="14" t="s">
        <v>5384</v>
      </c>
      <c r="G24" s="14"/>
      <c r="H24" s="14" t="s">
        <v>6649</v>
      </c>
      <c r="I24" s="14" t="s">
        <v>1266</v>
      </c>
      <c r="J24" s="14" t="s">
        <v>488</v>
      </c>
      <c r="K24" s="14" t="s">
        <v>421</v>
      </c>
      <c r="L24" s="14" t="s">
        <v>425</v>
      </c>
      <c r="M24" s="14" t="s">
        <v>488</v>
      </c>
      <c r="N24" s="14" t="s">
        <v>12</v>
      </c>
      <c r="O24" s="14" t="s">
        <v>1284</v>
      </c>
      <c r="P24" s="14"/>
      <c r="Q24" s="14">
        <v>1</v>
      </c>
      <c r="R24" s="14" t="s">
        <v>5384</v>
      </c>
      <c r="S24" s="14" t="s">
        <v>445</v>
      </c>
      <c r="T24" s="35">
        <v>518</v>
      </c>
      <c r="U24" s="14" t="s">
        <v>2</v>
      </c>
      <c r="V24" s="14">
        <v>44.5</v>
      </c>
      <c r="W24" s="16">
        <f>+IF(datos_us[[#This Row],[Moneda]]="ARS",datos_us[[#This Row],[Monto]],datos_us[[#This Row],[Monto]]*datos_us[[#This Row],[TC]])</f>
        <v>23051</v>
      </c>
      <c r="X24" s="16">
        <f>+IF(datos_us[[#This Row],[Moneda]]="USD",datos_us[[#This Row],[Monto]],datos_us[[#This Row],[Monto]]/datos_us[[#This Row],[TC]])</f>
        <v>518</v>
      </c>
      <c r="Y24" s="14"/>
    </row>
    <row r="25" spans="1:25" x14ac:dyDescent="0.25">
      <c r="A25" s="14">
        <f t="shared" si="0"/>
        <v>22</v>
      </c>
      <c r="B25" s="1">
        <v>43677</v>
      </c>
      <c r="C25" s="14">
        <f>+YEAR(datos_us[[#This Row],[Fecha]])</f>
        <v>2019</v>
      </c>
      <c r="D25" s="14">
        <f>+MONTH(datos_us[[#This Row],[Fecha]])</f>
        <v>7</v>
      </c>
      <c r="E25" s="14" t="s">
        <v>617</v>
      </c>
      <c r="F25" s="14" t="s">
        <v>5384</v>
      </c>
      <c r="G25" s="14"/>
      <c r="H25" s="14" t="s">
        <v>6649</v>
      </c>
      <c r="I25" s="14" t="s">
        <v>1266</v>
      </c>
      <c r="J25" s="14" t="s">
        <v>488</v>
      </c>
      <c r="K25" s="14" t="s">
        <v>421</v>
      </c>
      <c r="L25" s="14" t="s">
        <v>425</v>
      </c>
      <c r="M25" s="14" t="s">
        <v>488</v>
      </c>
      <c r="N25" s="14" t="s">
        <v>12</v>
      </c>
      <c r="O25" s="14" t="s">
        <v>1284</v>
      </c>
      <c r="P25" s="14"/>
      <c r="Q25" s="14">
        <v>1</v>
      </c>
      <c r="R25" s="14" t="s">
        <v>5384</v>
      </c>
      <c r="S25" s="14" t="s">
        <v>445</v>
      </c>
      <c r="T25" s="35">
        <v>478</v>
      </c>
      <c r="U25" s="14" t="s">
        <v>2</v>
      </c>
      <c r="V25" s="14">
        <v>44.5</v>
      </c>
      <c r="W25" s="16">
        <f>+IF(datos_us[[#This Row],[Moneda]]="ARS",datos_us[[#This Row],[Monto]],datos_us[[#This Row],[Monto]]*datos_us[[#This Row],[TC]])</f>
        <v>21271</v>
      </c>
      <c r="X25" s="16">
        <f>+IF(datos_us[[#This Row],[Moneda]]="USD",datos_us[[#This Row],[Monto]],datos_us[[#This Row],[Monto]]/datos_us[[#This Row],[TC]])</f>
        <v>478</v>
      </c>
      <c r="Y25" s="14"/>
    </row>
    <row r="26" spans="1:25" x14ac:dyDescent="0.25">
      <c r="A26" s="14">
        <f t="shared" si="0"/>
        <v>23</v>
      </c>
      <c r="B26" s="1">
        <v>43678</v>
      </c>
      <c r="C26" s="14">
        <f>+YEAR(datos_us[[#This Row],[Fecha]])</f>
        <v>2019</v>
      </c>
      <c r="D26" s="14">
        <f>+MONTH(datos_us[[#This Row],[Fecha]])</f>
        <v>8</v>
      </c>
      <c r="E26" s="14" t="s">
        <v>617</v>
      </c>
      <c r="F26" s="14" t="s">
        <v>5384</v>
      </c>
      <c r="G26" s="14"/>
      <c r="H26" s="14" t="s">
        <v>6649</v>
      </c>
      <c r="I26" s="14" t="s">
        <v>1266</v>
      </c>
      <c r="J26" s="14" t="s">
        <v>425</v>
      </c>
      <c r="K26" s="14"/>
      <c r="L26" s="14" t="s">
        <v>425</v>
      </c>
      <c r="M26" s="14" t="s">
        <v>1266</v>
      </c>
      <c r="N26" s="14" t="s">
        <v>1286</v>
      </c>
      <c r="O26" s="14" t="s">
        <v>1279</v>
      </c>
      <c r="P26" s="14"/>
      <c r="Q26" s="14">
        <v>1</v>
      </c>
      <c r="R26" s="14" t="s">
        <v>5384</v>
      </c>
      <c r="S26" s="14" t="s">
        <v>445</v>
      </c>
      <c r="T26" s="35">
        <v>463.48</v>
      </c>
      <c r="U26" s="14" t="s">
        <v>2</v>
      </c>
      <c r="V26" s="14">
        <v>44.5</v>
      </c>
      <c r="W26" s="16">
        <f>+IF(datos_us[[#This Row],[Moneda]]="ARS",datos_us[[#This Row],[Monto]],datos_us[[#This Row],[Monto]]*datos_us[[#This Row],[TC]])</f>
        <v>20624.86</v>
      </c>
      <c r="X26" s="16">
        <f>+IF(datos_us[[#This Row],[Moneda]]="USD",datos_us[[#This Row],[Monto]],datos_us[[#This Row],[Monto]]/datos_us[[#This Row],[TC]])</f>
        <v>463.48</v>
      </c>
      <c r="Y26" s="14"/>
    </row>
    <row r="27" spans="1:25" x14ac:dyDescent="0.25">
      <c r="A27" s="14">
        <f t="shared" si="0"/>
        <v>24</v>
      </c>
      <c r="B27" s="1">
        <v>43678</v>
      </c>
      <c r="C27" s="14">
        <f>+YEAR(datos_us[[#This Row],[Fecha]])</f>
        <v>2019</v>
      </c>
      <c r="D27" s="14">
        <f>+MONTH(datos_us[[#This Row],[Fecha]])</f>
        <v>8</v>
      </c>
      <c r="E27" s="14" t="s">
        <v>617</v>
      </c>
      <c r="F27" s="14" t="s">
        <v>5384</v>
      </c>
      <c r="G27" s="14"/>
      <c r="H27" s="14" t="s">
        <v>6649</v>
      </c>
      <c r="I27" s="14" t="s">
        <v>1266</v>
      </c>
      <c r="J27" s="14" t="s">
        <v>425</v>
      </c>
      <c r="K27" s="14"/>
      <c r="L27" s="14" t="s">
        <v>425</v>
      </c>
      <c r="M27" s="14" t="s">
        <v>1266</v>
      </c>
      <c r="N27" s="14" t="s">
        <v>1283</v>
      </c>
      <c r="O27" s="14" t="s">
        <v>8270</v>
      </c>
      <c r="P27" s="14"/>
      <c r="Q27" s="14">
        <v>0</v>
      </c>
      <c r="R27" s="14" t="s">
        <v>5384</v>
      </c>
      <c r="S27" s="14" t="s">
        <v>445</v>
      </c>
      <c r="T27" s="35">
        <v>0</v>
      </c>
      <c r="U27" s="14" t="s">
        <v>2</v>
      </c>
      <c r="V27" s="14">
        <v>44.5</v>
      </c>
      <c r="W27" s="16">
        <f>+IF(datos_us[[#This Row],[Moneda]]="ARS",datos_us[[#This Row],[Monto]],datos_us[[#This Row],[Monto]]*datos_us[[#This Row],[TC]])</f>
        <v>0</v>
      </c>
      <c r="X27" s="16">
        <f>+IF(datos_us[[#This Row],[Moneda]]="USD",datos_us[[#This Row],[Monto]],datos_us[[#This Row],[Monto]]/datos_us[[#This Row],[TC]])</f>
        <v>0</v>
      </c>
      <c r="Y27" s="14"/>
    </row>
    <row r="28" spans="1:25" x14ac:dyDescent="0.25">
      <c r="A28" s="14">
        <f t="shared" si="0"/>
        <v>25</v>
      </c>
      <c r="B28" s="1">
        <v>43678</v>
      </c>
      <c r="C28" s="14">
        <f>+YEAR(datos_us[[#This Row],[Fecha]])</f>
        <v>2019</v>
      </c>
      <c r="D28" s="14">
        <f>+MONTH(datos_us[[#This Row],[Fecha]])</f>
        <v>8</v>
      </c>
      <c r="E28" s="14" t="s">
        <v>617</v>
      </c>
      <c r="F28" s="14" t="s">
        <v>5384</v>
      </c>
      <c r="G28" s="14"/>
      <c r="H28" s="14" t="s">
        <v>6649</v>
      </c>
      <c r="I28" s="14" t="s">
        <v>1266</v>
      </c>
      <c r="J28" s="14" t="s">
        <v>425</v>
      </c>
      <c r="K28" s="14"/>
      <c r="L28" s="14" t="s">
        <v>425</v>
      </c>
      <c r="M28" s="14" t="s">
        <v>1266</v>
      </c>
      <c r="N28" s="14" t="s">
        <v>1283</v>
      </c>
      <c r="O28" s="14" t="s">
        <v>1279</v>
      </c>
      <c r="P28" s="14"/>
      <c r="Q28" s="14">
        <v>1</v>
      </c>
      <c r="R28" s="14" t="s">
        <v>5384</v>
      </c>
      <c r="S28" s="14" t="s">
        <v>445</v>
      </c>
      <c r="T28" s="35">
        <v>1850.28</v>
      </c>
      <c r="U28" s="14" t="s">
        <v>2</v>
      </c>
      <c r="V28" s="14">
        <v>44.5</v>
      </c>
      <c r="W28" s="16">
        <f>+IF(datos_us[[#This Row],[Moneda]]="ARS",datos_us[[#This Row],[Monto]],datos_us[[#This Row],[Monto]]*datos_us[[#This Row],[TC]])</f>
        <v>82337.459999999992</v>
      </c>
      <c r="X28" s="16">
        <f>+IF(datos_us[[#This Row],[Moneda]]="USD",datos_us[[#This Row],[Monto]],datos_us[[#This Row],[Monto]]/datos_us[[#This Row],[TC]])</f>
        <v>1850.28</v>
      </c>
      <c r="Y28" s="14"/>
    </row>
    <row r="29" spans="1:25" x14ac:dyDescent="0.25">
      <c r="A29" s="14">
        <f t="shared" si="0"/>
        <v>26</v>
      </c>
      <c r="B29" s="1">
        <v>43679</v>
      </c>
      <c r="C29" s="14">
        <f>+YEAR(datos_us[[#This Row],[Fecha]])</f>
        <v>2019</v>
      </c>
      <c r="D29" s="14">
        <f>+MONTH(datos_us[[#This Row],[Fecha]])</f>
        <v>8</v>
      </c>
      <c r="E29" s="14" t="s">
        <v>1015</v>
      </c>
      <c r="F29" s="14" t="s">
        <v>430</v>
      </c>
      <c r="G29" s="14"/>
      <c r="H29" s="14" t="s">
        <v>7132</v>
      </c>
      <c r="I29" s="14" t="s">
        <v>7132</v>
      </c>
      <c r="J29" s="14" t="s">
        <v>425</v>
      </c>
      <c r="K29" s="14"/>
      <c r="L29" s="14" t="s">
        <v>425</v>
      </c>
      <c r="M29" s="14" t="s">
        <v>60</v>
      </c>
      <c r="N29" s="14" t="s">
        <v>26</v>
      </c>
      <c r="O29" s="14" t="s">
        <v>1288</v>
      </c>
      <c r="P29" s="14"/>
      <c r="Q29" s="14"/>
      <c r="R29" s="14" t="s">
        <v>430</v>
      </c>
      <c r="S29" s="14" t="s">
        <v>445</v>
      </c>
      <c r="T29" s="35">
        <v>30.24</v>
      </c>
      <c r="U29" s="14" t="s">
        <v>2</v>
      </c>
      <c r="V29" s="14">
        <v>44.5</v>
      </c>
      <c r="W29" s="16">
        <f>+IF(datos_us[[#This Row],[Moneda]]="ARS",datos_us[[#This Row],[Monto]],datos_us[[#This Row],[Monto]]*datos_us[[#This Row],[TC]])</f>
        <v>1345.6799999999998</v>
      </c>
      <c r="X29" s="16">
        <f>+IF(datos_us[[#This Row],[Moneda]]="USD",datos_us[[#This Row],[Monto]],datos_us[[#This Row],[Monto]]/datos_us[[#This Row],[TC]])</f>
        <v>30.24</v>
      </c>
      <c r="Y29" s="14"/>
    </row>
    <row r="30" spans="1:25" x14ac:dyDescent="0.25">
      <c r="A30" s="14">
        <f t="shared" si="0"/>
        <v>27</v>
      </c>
      <c r="B30" s="1">
        <v>43682</v>
      </c>
      <c r="C30" s="14">
        <f>+YEAR(datos_us[[#This Row],[Fecha]])</f>
        <v>2019</v>
      </c>
      <c r="D30" s="14">
        <f>+MONTH(datos_us[[#This Row],[Fecha]])</f>
        <v>8</v>
      </c>
      <c r="E30" s="14" t="s">
        <v>1015</v>
      </c>
      <c r="F30" s="14" t="s">
        <v>430</v>
      </c>
      <c r="G30" s="14"/>
      <c r="H30" s="14" t="s">
        <v>7132</v>
      </c>
      <c r="I30" s="14" t="s">
        <v>7132</v>
      </c>
      <c r="J30" s="14" t="s">
        <v>425</v>
      </c>
      <c r="K30" s="14"/>
      <c r="L30" s="14" t="s">
        <v>425</v>
      </c>
      <c r="M30" s="14" t="s">
        <v>60</v>
      </c>
      <c r="N30" s="14" t="s">
        <v>26</v>
      </c>
      <c r="O30" s="14" t="s">
        <v>1288</v>
      </c>
      <c r="P30" s="14"/>
      <c r="Q30" s="14"/>
      <c r="R30" s="14" t="s">
        <v>430</v>
      </c>
      <c r="S30" s="14" t="s">
        <v>445</v>
      </c>
      <c r="T30" s="35">
        <v>59.97</v>
      </c>
      <c r="U30" s="14" t="s">
        <v>2</v>
      </c>
      <c r="V30" s="14">
        <v>44</v>
      </c>
      <c r="W30" s="16">
        <f>+IF(datos_us[[#This Row],[Moneda]]="ARS",datos_us[[#This Row],[Monto]],datos_us[[#This Row],[Monto]]*datos_us[[#This Row],[TC]])</f>
        <v>2638.68</v>
      </c>
      <c r="X30" s="16">
        <f>+IF(datos_us[[#This Row],[Moneda]]="USD",datos_us[[#This Row],[Monto]],datos_us[[#This Row],[Monto]]/datos_us[[#This Row],[TC]])</f>
        <v>59.97</v>
      </c>
      <c r="Y30" s="14"/>
    </row>
    <row r="31" spans="1:25" x14ac:dyDescent="0.25">
      <c r="A31" s="14">
        <f t="shared" si="0"/>
        <v>28</v>
      </c>
      <c r="B31" s="1">
        <v>43682</v>
      </c>
      <c r="C31" s="14">
        <f>+YEAR(datos_us[[#This Row],[Fecha]])</f>
        <v>2019</v>
      </c>
      <c r="D31" s="14">
        <f>+MONTH(datos_us[[#This Row],[Fecha]])</f>
        <v>8</v>
      </c>
      <c r="E31" s="14" t="s">
        <v>1015</v>
      </c>
      <c r="F31" s="14" t="s">
        <v>430</v>
      </c>
      <c r="G31" s="14"/>
      <c r="H31" s="14" t="s">
        <v>7132</v>
      </c>
      <c r="I31" s="14" t="s">
        <v>7132</v>
      </c>
      <c r="J31" s="14" t="s">
        <v>425</v>
      </c>
      <c r="K31" s="14"/>
      <c r="L31" s="14" t="s">
        <v>425</v>
      </c>
      <c r="M31" s="14" t="s">
        <v>3962</v>
      </c>
      <c r="N31" s="14" t="s">
        <v>1287</v>
      </c>
      <c r="O31" s="14" t="s">
        <v>1289</v>
      </c>
      <c r="P31" s="14"/>
      <c r="Q31" s="14"/>
      <c r="R31" s="14" t="s">
        <v>430</v>
      </c>
      <c r="S31" s="14" t="s">
        <v>445</v>
      </c>
      <c r="T31" s="35">
        <v>27</v>
      </c>
      <c r="U31" s="14" t="s">
        <v>2</v>
      </c>
      <c r="V31" s="14">
        <v>44</v>
      </c>
      <c r="W31" s="16">
        <f>+IF(datos_us[[#This Row],[Moneda]]="ARS",datos_us[[#This Row],[Monto]],datos_us[[#This Row],[Monto]]*datos_us[[#This Row],[TC]])</f>
        <v>1188</v>
      </c>
      <c r="X31" s="16">
        <f>+IF(datos_us[[#This Row],[Moneda]]="USD",datos_us[[#This Row],[Monto]],datos_us[[#This Row],[Monto]]/datos_us[[#This Row],[TC]])</f>
        <v>27</v>
      </c>
      <c r="Y31" s="14"/>
    </row>
    <row r="32" spans="1:25" x14ac:dyDescent="0.25">
      <c r="A32" s="14">
        <f t="shared" si="0"/>
        <v>29</v>
      </c>
      <c r="B32" s="1">
        <v>43683</v>
      </c>
      <c r="C32" s="14">
        <f>+YEAR(datos_us[[#This Row],[Fecha]])</f>
        <v>2019</v>
      </c>
      <c r="D32" s="14">
        <f>+MONTH(datos_us[[#This Row],[Fecha]])</f>
        <v>8</v>
      </c>
      <c r="E32" s="14" t="s">
        <v>617</v>
      </c>
      <c r="F32" s="14" t="s">
        <v>5384</v>
      </c>
      <c r="G32" s="14"/>
      <c r="H32" s="14" t="s">
        <v>6649</v>
      </c>
      <c r="I32" s="14" t="s">
        <v>1266</v>
      </c>
      <c r="J32" s="14" t="s">
        <v>425</v>
      </c>
      <c r="K32" s="14"/>
      <c r="L32" s="14" t="s">
        <v>425</v>
      </c>
      <c r="M32" s="14" t="s">
        <v>1266</v>
      </c>
      <c r="N32" s="14" t="s">
        <v>1286</v>
      </c>
      <c r="O32" s="14" t="s">
        <v>1279</v>
      </c>
      <c r="P32" s="14"/>
      <c r="Q32" s="14">
        <v>1</v>
      </c>
      <c r="R32" s="14" t="s">
        <v>5384</v>
      </c>
      <c r="S32" s="14" t="s">
        <v>445</v>
      </c>
      <c r="T32" s="35">
        <v>426.08</v>
      </c>
      <c r="U32" s="14" t="s">
        <v>2</v>
      </c>
      <c r="V32" s="14">
        <v>44</v>
      </c>
      <c r="W32" s="16">
        <f>+IF(datos_us[[#This Row],[Moneda]]="ARS",datos_us[[#This Row],[Monto]],datos_us[[#This Row],[Monto]]*datos_us[[#This Row],[TC]])</f>
        <v>18747.52</v>
      </c>
      <c r="X32" s="16">
        <f>+IF(datos_us[[#This Row],[Moneda]]="USD",datos_us[[#This Row],[Monto]],datos_us[[#This Row],[Monto]]/datos_us[[#This Row],[TC]])</f>
        <v>426.08</v>
      </c>
      <c r="Y32" s="14"/>
    </row>
    <row r="33" spans="1:25" x14ac:dyDescent="0.25">
      <c r="A33" s="14">
        <f t="shared" si="0"/>
        <v>30</v>
      </c>
      <c r="B33" s="1">
        <v>43683</v>
      </c>
      <c r="C33" s="14">
        <f>+YEAR(datos_us[[#This Row],[Fecha]])</f>
        <v>2019</v>
      </c>
      <c r="D33" s="14">
        <f>+MONTH(datos_us[[#This Row],[Fecha]])</f>
        <v>8</v>
      </c>
      <c r="E33" s="14" t="s">
        <v>1016</v>
      </c>
      <c r="F33" s="14" t="s">
        <v>405</v>
      </c>
      <c r="G33" s="14"/>
      <c r="H33" s="14" t="s">
        <v>7132</v>
      </c>
      <c r="I33" s="14" t="s">
        <v>7132</v>
      </c>
      <c r="J33" s="14" t="s">
        <v>425</v>
      </c>
      <c r="K33" s="14"/>
      <c r="L33" s="14" t="s">
        <v>425</v>
      </c>
      <c r="M33" s="14" t="s">
        <v>1202</v>
      </c>
      <c r="N33" s="14" t="s">
        <v>1184</v>
      </c>
      <c r="O33" s="14" t="s">
        <v>3261</v>
      </c>
      <c r="P33" s="14"/>
      <c r="Q33" s="14"/>
      <c r="R33" s="14" t="s">
        <v>405</v>
      </c>
      <c r="S33" s="14" t="s">
        <v>613</v>
      </c>
      <c r="T33" s="35">
        <v>2200</v>
      </c>
      <c r="U33" s="14" t="s">
        <v>2</v>
      </c>
      <c r="V33" s="14">
        <v>44</v>
      </c>
      <c r="W33" s="16">
        <f>+IF(datos_us[[#This Row],[Moneda]]="ARS",datos_us[[#This Row],[Monto]],datos_us[[#This Row],[Monto]]*datos_us[[#This Row],[TC]])</f>
        <v>96800</v>
      </c>
      <c r="X33" s="16">
        <f>+IF(datos_us[[#This Row],[Moneda]]="USD",datos_us[[#This Row],[Monto]],datos_us[[#This Row],[Monto]]/datos_us[[#This Row],[TC]])</f>
        <v>2200</v>
      </c>
      <c r="Y33" s="14"/>
    </row>
    <row r="34" spans="1:25" x14ac:dyDescent="0.25">
      <c r="A34" s="14">
        <f t="shared" si="0"/>
        <v>31</v>
      </c>
      <c r="B34" s="1">
        <v>43683</v>
      </c>
      <c r="C34" s="14">
        <f>+YEAR(datos_us[[#This Row],[Fecha]])</f>
        <v>2019</v>
      </c>
      <c r="D34" s="14">
        <f>+MONTH(datos_us[[#This Row],[Fecha]])</f>
        <v>8</v>
      </c>
      <c r="E34" s="14" t="s">
        <v>408</v>
      </c>
      <c r="F34" s="14" t="s">
        <v>506</v>
      </c>
      <c r="G34" s="14"/>
      <c r="H34" s="14" t="s">
        <v>7132</v>
      </c>
      <c r="I34" s="14" t="s">
        <v>7132</v>
      </c>
      <c r="J34" s="14" t="s">
        <v>425</v>
      </c>
      <c r="K34" s="14"/>
      <c r="L34" s="14" t="s">
        <v>425</v>
      </c>
      <c r="M34" s="14" t="s">
        <v>1203</v>
      </c>
      <c r="N34" s="14" t="s">
        <v>1203</v>
      </c>
      <c r="O34" s="14" t="s">
        <v>3261</v>
      </c>
      <c r="P34" s="14"/>
      <c r="Q34" s="14"/>
      <c r="R34" s="14" t="s">
        <v>1203</v>
      </c>
      <c r="S34" s="14" t="s">
        <v>613</v>
      </c>
      <c r="T34" s="35">
        <v>11000</v>
      </c>
      <c r="U34" s="14" t="s">
        <v>2</v>
      </c>
      <c r="V34" s="14">
        <v>44</v>
      </c>
      <c r="W34" s="16">
        <f>+IF(datos_us[[#This Row],[Moneda]]="ARS",datos_us[[#This Row],[Monto]],datos_us[[#This Row],[Monto]]*datos_us[[#This Row],[TC]])</f>
        <v>484000</v>
      </c>
      <c r="X34" s="16">
        <f>+IF(datos_us[[#This Row],[Moneda]]="USD",datos_us[[#This Row],[Monto]],datos_us[[#This Row],[Monto]]/datos_us[[#This Row],[TC]])</f>
        <v>11000</v>
      </c>
      <c r="Y34" s="14"/>
    </row>
    <row r="35" spans="1:25" x14ac:dyDescent="0.25">
      <c r="A35" s="14">
        <f t="shared" si="0"/>
        <v>32</v>
      </c>
      <c r="B35" s="1">
        <v>43685</v>
      </c>
      <c r="C35" s="14">
        <f>+YEAR(datos_us[[#This Row],[Fecha]])</f>
        <v>2019</v>
      </c>
      <c r="D35" s="14">
        <f>+MONTH(datos_us[[#This Row],[Fecha]])</f>
        <v>8</v>
      </c>
      <c r="E35" s="14" t="s">
        <v>1015</v>
      </c>
      <c r="F35" s="14" t="s">
        <v>430</v>
      </c>
      <c r="G35" s="14"/>
      <c r="H35" s="14" t="s">
        <v>7132</v>
      </c>
      <c r="I35" s="14" t="s">
        <v>7132</v>
      </c>
      <c r="J35" s="14" t="s">
        <v>425</v>
      </c>
      <c r="K35" s="14"/>
      <c r="L35" s="14" t="s">
        <v>425</v>
      </c>
      <c r="M35" s="14" t="s">
        <v>3962</v>
      </c>
      <c r="N35" s="14" t="s">
        <v>1287</v>
      </c>
      <c r="O35" s="14" t="s">
        <v>1279</v>
      </c>
      <c r="P35" s="14"/>
      <c r="Q35" s="14"/>
      <c r="R35" s="14" t="s">
        <v>430</v>
      </c>
      <c r="S35" s="14" t="s">
        <v>445</v>
      </c>
      <c r="T35" s="35">
        <v>696.6</v>
      </c>
      <c r="U35" s="14" t="s">
        <v>2</v>
      </c>
      <c r="V35" s="14">
        <v>44</v>
      </c>
      <c r="W35" s="16">
        <f>+IF(datos_us[[#This Row],[Moneda]]="ARS",datos_us[[#This Row],[Monto]],datos_us[[#This Row],[Monto]]*datos_us[[#This Row],[TC]])</f>
        <v>30650.400000000001</v>
      </c>
      <c r="X35" s="16">
        <f>+IF(datos_us[[#This Row],[Moneda]]="USD",datos_us[[#This Row],[Monto]],datos_us[[#This Row],[Monto]]/datos_us[[#This Row],[TC]])</f>
        <v>696.6</v>
      </c>
      <c r="Y35" s="14"/>
    </row>
    <row r="36" spans="1:25" x14ac:dyDescent="0.25">
      <c r="A36" s="14">
        <f t="shared" si="0"/>
        <v>33</v>
      </c>
      <c r="B36" s="1">
        <v>43685</v>
      </c>
      <c r="C36" s="14">
        <f>+YEAR(datos_us[[#This Row],[Fecha]])</f>
        <v>2019</v>
      </c>
      <c r="D36" s="14">
        <f>+MONTH(datos_us[[#This Row],[Fecha]])</f>
        <v>8</v>
      </c>
      <c r="E36" s="14" t="s">
        <v>1015</v>
      </c>
      <c r="F36" s="14" t="s">
        <v>430</v>
      </c>
      <c r="G36" s="14"/>
      <c r="H36" s="14" t="s">
        <v>7132</v>
      </c>
      <c r="I36" s="14" t="s">
        <v>7132</v>
      </c>
      <c r="J36" s="14" t="s">
        <v>425</v>
      </c>
      <c r="K36" s="14"/>
      <c r="L36" s="14" t="s">
        <v>425</v>
      </c>
      <c r="M36" s="14" t="s">
        <v>60</v>
      </c>
      <c r="N36" s="14" t="s">
        <v>26</v>
      </c>
      <c r="O36" s="14" t="s">
        <v>1279</v>
      </c>
      <c r="P36" s="14"/>
      <c r="Q36" s="14"/>
      <c r="R36" s="14" t="s">
        <v>430</v>
      </c>
      <c r="S36" s="14" t="s">
        <v>445</v>
      </c>
      <c r="T36" s="35">
        <v>59.38</v>
      </c>
      <c r="U36" s="14" t="s">
        <v>2</v>
      </c>
      <c r="V36" s="14">
        <v>44</v>
      </c>
      <c r="W36" s="16">
        <f>+IF(datos_us[[#This Row],[Moneda]]="ARS",datos_us[[#This Row],[Monto]],datos_us[[#This Row],[Monto]]*datos_us[[#This Row],[TC]])</f>
        <v>2612.7200000000003</v>
      </c>
      <c r="X36" s="16">
        <f>+IF(datos_us[[#This Row],[Moneda]]="USD",datos_us[[#This Row],[Monto]],datos_us[[#This Row],[Monto]]/datos_us[[#This Row],[TC]])</f>
        <v>59.38</v>
      </c>
      <c r="Y36" s="14"/>
    </row>
    <row r="37" spans="1:25" x14ac:dyDescent="0.25">
      <c r="A37" s="14">
        <f t="shared" si="0"/>
        <v>34</v>
      </c>
      <c r="B37" s="1">
        <v>43685</v>
      </c>
      <c r="C37" s="14">
        <f>+YEAR(datos_us[[#This Row],[Fecha]])</f>
        <v>2019</v>
      </c>
      <c r="D37" s="14">
        <f>+MONTH(datos_us[[#This Row],[Fecha]])</f>
        <v>8</v>
      </c>
      <c r="E37" s="14" t="s">
        <v>448</v>
      </c>
      <c r="F37" s="14" t="s">
        <v>1208</v>
      </c>
      <c r="G37" s="14"/>
      <c r="H37" s="14" t="s">
        <v>7132</v>
      </c>
      <c r="I37" s="14" t="s">
        <v>7132</v>
      </c>
      <c r="J37" s="14" t="s">
        <v>425</v>
      </c>
      <c r="K37" s="14"/>
      <c r="L37" s="14" t="s">
        <v>425</v>
      </c>
      <c r="M37" s="14" t="s">
        <v>524</v>
      </c>
      <c r="N37" s="14" t="s">
        <v>524</v>
      </c>
      <c r="O37" s="14" t="s">
        <v>1293</v>
      </c>
      <c r="P37" s="14"/>
      <c r="Q37" s="14"/>
      <c r="R37" s="14" t="s">
        <v>445</v>
      </c>
      <c r="S37" s="14" t="s">
        <v>1208</v>
      </c>
      <c r="T37" s="35">
        <v>373.89</v>
      </c>
      <c r="U37" s="14" t="s">
        <v>2</v>
      </c>
      <c r="V37" s="14">
        <v>44</v>
      </c>
      <c r="W37" s="16">
        <f>+IF(datos_us[[#This Row],[Moneda]]="ARS",datos_us[[#This Row],[Monto]],datos_us[[#This Row],[Monto]]*datos_us[[#This Row],[TC]])</f>
        <v>16451.16</v>
      </c>
      <c r="X37" s="16">
        <f>+IF(datos_us[[#This Row],[Moneda]]="USD",datos_us[[#This Row],[Monto]],datos_us[[#This Row],[Monto]]/datos_us[[#This Row],[TC]])</f>
        <v>373.89</v>
      </c>
      <c r="Y37" s="14"/>
    </row>
    <row r="38" spans="1:25" x14ac:dyDescent="0.25">
      <c r="A38" s="14">
        <f t="shared" si="0"/>
        <v>35</v>
      </c>
      <c r="B38" s="1">
        <v>43685</v>
      </c>
      <c r="C38" s="14">
        <f>+YEAR(datos_us[[#This Row],[Fecha]])</f>
        <v>2019</v>
      </c>
      <c r="D38" s="14">
        <f>+MONTH(datos_us[[#This Row],[Fecha]])</f>
        <v>8</v>
      </c>
      <c r="E38" s="14" t="s">
        <v>1015</v>
      </c>
      <c r="F38" s="14" t="s">
        <v>430</v>
      </c>
      <c r="G38" s="14"/>
      <c r="H38" s="14" t="s">
        <v>7132</v>
      </c>
      <c r="I38" s="14" t="s">
        <v>7132</v>
      </c>
      <c r="J38" s="14" t="s">
        <v>425</v>
      </c>
      <c r="K38" s="14"/>
      <c r="L38" s="14" t="s">
        <v>425</v>
      </c>
      <c r="M38" s="14" t="s">
        <v>3962</v>
      </c>
      <c r="N38" s="14" t="s">
        <v>1287</v>
      </c>
      <c r="O38" s="14" t="s">
        <v>1279</v>
      </c>
      <c r="P38" s="14"/>
      <c r="Q38" s="14"/>
      <c r="R38" s="14" t="s">
        <v>430</v>
      </c>
      <c r="S38" s="14" t="s">
        <v>445</v>
      </c>
      <c r="T38" s="35">
        <v>200</v>
      </c>
      <c r="U38" s="14" t="s">
        <v>2</v>
      </c>
      <c r="V38" s="14">
        <v>44</v>
      </c>
      <c r="W38" s="16">
        <f>+IF(datos_us[[#This Row],[Moneda]]="ARS",datos_us[[#This Row],[Monto]],datos_us[[#This Row],[Monto]]*datos_us[[#This Row],[TC]])</f>
        <v>8800</v>
      </c>
      <c r="X38" s="16">
        <f>+IF(datos_us[[#This Row],[Moneda]]="USD",datos_us[[#This Row],[Monto]],datos_us[[#This Row],[Monto]]/datos_us[[#This Row],[TC]])</f>
        <v>200</v>
      </c>
      <c r="Y38" s="14"/>
    </row>
    <row r="39" spans="1:25" x14ac:dyDescent="0.25">
      <c r="A39" s="14">
        <f t="shared" si="0"/>
        <v>36</v>
      </c>
      <c r="B39" s="1">
        <v>43685</v>
      </c>
      <c r="C39" s="14">
        <f>+YEAR(datos_us[[#This Row],[Fecha]])</f>
        <v>2019</v>
      </c>
      <c r="D39" s="14">
        <f>+MONTH(datos_us[[#This Row],[Fecha]])</f>
        <v>8</v>
      </c>
      <c r="E39" s="14" t="s">
        <v>1015</v>
      </c>
      <c r="F39" s="14" t="s">
        <v>430</v>
      </c>
      <c r="G39" s="14"/>
      <c r="H39" s="14" t="s">
        <v>7132</v>
      </c>
      <c r="I39" s="14" t="s">
        <v>7132</v>
      </c>
      <c r="J39" s="14" t="s">
        <v>425</v>
      </c>
      <c r="K39" s="14"/>
      <c r="L39" s="14" t="s">
        <v>425</v>
      </c>
      <c r="M39" s="14" t="s">
        <v>3960</v>
      </c>
      <c r="N39" s="14" t="s">
        <v>1290</v>
      </c>
      <c r="O39" s="14" t="s">
        <v>1279</v>
      </c>
      <c r="P39" s="14"/>
      <c r="Q39" s="14"/>
      <c r="R39" s="14" t="s">
        <v>430</v>
      </c>
      <c r="S39" s="14" t="s">
        <v>445</v>
      </c>
      <c r="T39" s="35">
        <v>488.04</v>
      </c>
      <c r="U39" s="14" t="s">
        <v>2</v>
      </c>
      <c r="V39" s="14">
        <v>44</v>
      </c>
      <c r="W39" s="16">
        <f>+IF(datos_us[[#This Row],[Moneda]]="ARS",datos_us[[#This Row],[Monto]],datos_us[[#This Row],[Monto]]*datos_us[[#This Row],[TC]])</f>
        <v>21473.760000000002</v>
      </c>
      <c r="X39" s="16">
        <f>+IF(datos_us[[#This Row],[Moneda]]="USD",datos_us[[#This Row],[Monto]],datos_us[[#This Row],[Monto]]/datos_us[[#This Row],[TC]])</f>
        <v>488.04</v>
      </c>
      <c r="Y39" s="14"/>
    </row>
    <row r="40" spans="1:25" x14ac:dyDescent="0.25">
      <c r="A40" s="14">
        <f t="shared" si="0"/>
        <v>37</v>
      </c>
      <c r="B40" s="1">
        <v>43685</v>
      </c>
      <c r="C40" s="14">
        <f>+YEAR(datos_us[[#This Row],[Fecha]])</f>
        <v>2019</v>
      </c>
      <c r="D40" s="14">
        <f>+MONTH(datos_us[[#This Row],[Fecha]])</f>
        <v>8</v>
      </c>
      <c r="E40" s="14" t="s">
        <v>1015</v>
      </c>
      <c r="F40" s="14" t="s">
        <v>430</v>
      </c>
      <c r="G40" s="14"/>
      <c r="H40" s="14" t="s">
        <v>7132</v>
      </c>
      <c r="I40" s="14" t="s">
        <v>7132</v>
      </c>
      <c r="J40" s="14" t="s">
        <v>425</v>
      </c>
      <c r="K40" s="14"/>
      <c r="L40" s="14" t="s">
        <v>425</v>
      </c>
      <c r="M40" s="14" t="s">
        <v>3962</v>
      </c>
      <c r="N40" s="14" t="s">
        <v>1291</v>
      </c>
      <c r="O40" s="14" t="s">
        <v>1279</v>
      </c>
      <c r="P40" s="14"/>
      <c r="Q40" s="14"/>
      <c r="R40" s="14" t="s">
        <v>430</v>
      </c>
      <c r="S40" s="14" t="s">
        <v>445</v>
      </c>
      <c r="T40" s="35">
        <v>8.99</v>
      </c>
      <c r="U40" s="14" t="s">
        <v>2</v>
      </c>
      <c r="V40" s="14">
        <v>44</v>
      </c>
      <c r="W40" s="16">
        <f>+IF(datos_us[[#This Row],[Moneda]]="ARS",datos_us[[#This Row],[Monto]],datos_us[[#This Row],[Monto]]*datos_us[[#This Row],[TC]])</f>
        <v>395.56</v>
      </c>
      <c r="X40" s="16">
        <f>+IF(datos_us[[#This Row],[Moneda]]="USD",datos_us[[#This Row],[Monto]],datos_us[[#This Row],[Monto]]/datos_us[[#This Row],[TC]])</f>
        <v>8.99</v>
      </c>
      <c r="Y40" s="14"/>
    </row>
    <row r="41" spans="1:25" x14ac:dyDescent="0.25">
      <c r="A41" s="14">
        <f t="shared" si="0"/>
        <v>38</v>
      </c>
      <c r="B41" s="1">
        <v>43685</v>
      </c>
      <c r="C41" s="14">
        <f>+YEAR(datos_us[[#This Row],[Fecha]])</f>
        <v>2019</v>
      </c>
      <c r="D41" s="14">
        <f>+MONTH(datos_us[[#This Row],[Fecha]])</f>
        <v>8</v>
      </c>
      <c r="E41" s="14" t="s">
        <v>617</v>
      </c>
      <c r="F41" s="14" t="s">
        <v>5384</v>
      </c>
      <c r="G41" s="14"/>
      <c r="H41" s="14" t="s">
        <v>6649</v>
      </c>
      <c r="I41" s="14" t="s">
        <v>1266</v>
      </c>
      <c r="J41" s="14" t="s">
        <v>425</v>
      </c>
      <c r="K41" s="14"/>
      <c r="L41" s="14" t="s">
        <v>425</v>
      </c>
      <c r="M41" s="14" t="s">
        <v>1266</v>
      </c>
      <c r="N41" s="14" t="s">
        <v>1292</v>
      </c>
      <c r="O41" s="14" t="s">
        <v>1279</v>
      </c>
      <c r="P41" s="14"/>
      <c r="Q41" s="14">
        <v>1</v>
      </c>
      <c r="R41" s="14" t="s">
        <v>5384</v>
      </c>
      <c r="S41" s="14" t="s">
        <v>445</v>
      </c>
      <c r="T41" s="35">
        <v>483.63</v>
      </c>
      <c r="U41" s="14" t="s">
        <v>2</v>
      </c>
      <c r="V41" s="14">
        <v>44</v>
      </c>
      <c r="W41" s="16">
        <f>+IF(datos_us[[#This Row],[Moneda]]="ARS",datos_us[[#This Row],[Monto]],datos_us[[#This Row],[Monto]]*datos_us[[#This Row],[TC]])</f>
        <v>21279.72</v>
      </c>
      <c r="X41" s="16">
        <f>+IF(datos_us[[#This Row],[Moneda]]="USD",datos_us[[#This Row],[Monto]],datos_us[[#This Row],[Monto]]/datos_us[[#This Row],[TC]])</f>
        <v>483.63</v>
      </c>
      <c r="Y41" s="14"/>
    </row>
    <row r="42" spans="1:25" x14ac:dyDescent="0.25">
      <c r="A42" s="14">
        <f t="shared" si="0"/>
        <v>39</v>
      </c>
      <c r="B42" s="1">
        <v>43685</v>
      </c>
      <c r="C42" s="14">
        <f>+YEAR(datos_us[[#This Row],[Fecha]])</f>
        <v>2019</v>
      </c>
      <c r="D42" s="14">
        <f>+MONTH(datos_us[[#This Row],[Fecha]])</f>
        <v>8</v>
      </c>
      <c r="E42" s="14" t="s">
        <v>1015</v>
      </c>
      <c r="F42" s="14" t="s">
        <v>430</v>
      </c>
      <c r="G42" s="14"/>
      <c r="H42" s="14" t="s">
        <v>7132</v>
      </c>
      <c r="I42" s="14" t="s">
        <v>7132</v>
      </c>
      <c r="J42" s="14" t="s">
        <v>425</v>
      </c>
      <c r="K42" s="14"/>
      <c r="L42" s="14" t="s">
        <v>425</v>
      </c>
      <c r="M42" s="14" t="s">
        <v>102</v>
      </c>
      <c r="N42" s="14" t="s">
        <v>480</v>
      </c>
      <c r="O42" s="14" t="s">
        <v>1279</v>
      </c>
      <c r="P42" s="14"/>
      <c r="Q42" s="14"/>
      <c r="R42" s="14" t="s">
        <v>430</v>
      </c>
      <c r="S42" s="14" t="s">
        <v>445</v>
      </c>
      <c r="T42" s="35">
        <v>111.63</v>
      </c>
      <c r="U42" s="14" t="s">
        <v>2</v>
      </c>
      <c r="V42" s="14">
        <v>44</v>
      </c>
      <c r="W42" s="16">
        <f>+IF(datos_us[[#This Row],[Moneda]]="ARS",datos_us[[#This Row],[Monto]],datos_us[[#This Row],[Monto]]*datos_us[[#This Row],[TC]])</f>
        <v>4911.7199999999993</v>
      </c>
      <c r="X42" s="16">
        <f>+IF(datos_us[[#This Row],[Moneda]]="USD",datos_us[[#This Row],[Monto]],datos_us[[#This Row],[Monto]]/datos_us[[#This Row],[TC]])</f>
        <v>111.63</v>
      </c>
      <c r="Y42" s="14"/>
    </row>
    <row r="43" spans="1:25" x14ac:dyDescent="0.25">
      <c r="A43" s="14">
        <f t="shared" si="0"/>
        <v>40</v>
      </c>
      <c r="B43" s="1">
        <v>43685</v>
      </c>
      <c r="C43" s="14">
        <f>+YEAR(datos_us[[#This Row],[Fecha]])</f>
        <v>2019</v>
      </c>
      <c r="D43" s="14">
        <f>+MONTH(datos_us[[#This Row],[Fecha]])</f>
        <v>8</v>
      </c>
      <c r="E43" s="14" t="s">
        <v>1015</v>
      </c>
      <c r="F43" s="14" t="s">
        <v>430</v>
      </c>
      <c r="G43" s="14"/>
      <c r="H43" s="14" t="s">
        <v>7132</v>
      </c>
      <c r="I43" s="14" t="s">
        <v>7132</v>
      </c>
      <c r="J43" s="14" t="s">
        <v>425</v>
      </c>
      <c r="K43" s="14"/>
      <c r="L43" s="14" t="s">
        <v>425</v>
      </c>
      <c r="M43" s="14" t="s">
        <v>3962</v>
      </c>
      <c r="N43" s="14" t="s">
        <v>1287</v>
      </c>
      <c r="O43" s="14" t="s">
        <v>1279</v>
      </c>
      <c r="P43" s="14"/>
      <c r="Q43" s="14"/>
      <c r="R43" s="14" t="s">
        <v>430</v>
      </c>
      <c r="S43" s="14" t="s">
        <v>445</v>
      </c>
      <c r="T43" s="35">
        <v>30</v>
      </c>
      <c r="U43" s="14" t="s">
        <v>2</v>
      </c>
      <c r="V43" s="14">
        <v>44</v>
      </c>
      <c r="W43" s="16">
        <f>+IF(datos_us[[#This Row],[Moneda]]="ARS",datos_us[[#This Row],[Monto]],datos_us[[#This Row],[Monto]]*datos_us[[#This Row],[TC]])</f>
        <v>1320</v>
      </c>
      <c r="X43" s="16">
        <f>+IF(datos_us[[#This Row],[Moneda]]="USD",datos_us[[#This Row],[Monto]],datos_us[[#This Row],[Monto]]/datos_us[[#This Row],[TC]])</f>
        <v>30</v>
      </c>
      <c r="Y43" s="14"/>
    </row>
    <row r="44" spans="1:25" x14ac:dyDescent="0.25">
      <c r="A44" s="14">
        <f t="shared" si="0"/>
        <v>41</v>
      </c>
      <c r="B44" s="1">
        <v>43685</v>
      </c>
      <c r="C44" s="14">
        <f>+YEAR(datos_us[[#This Row],[Fecha]])</f>
        <v>2019</v>
      </c>
      <c r="D44" s="14">
        <f>+MONTH(datos_us[[#This Row],[Fecha]])</f>
        <v>8</v>
      </c>
      <c r="E44" s="14" t="s">
        <v>617</v>
      </c>
      <c r="F44" s="14" t="s">
        <v>8101</v>
      </c>
      <c r="G44" s="14"/>
      <c r="H44" s="14" t="s">
        <v>8103</v>
      </c>
      <c r="I44" s="14" t="s">
        <v>8104</v>
      </c>
      <c r="J44" s="14" t="s">
        <v>422</v>
      </c>
      <c r="K44" s="14"/>
      <c r="L44" s="14" t="s">
        <v>425</v>
      </c>
      <c r="M44" s="14" t="s">
        <v>424</v>
      </c>
      <c r="N44" s="14" t="s">
        <v>47</v>
      </c>
      <c r="O44" s="14" t="s">
        <v>1279</v>
      </c>
      <c r="P44" s="14"/>
      <c r="Q44" s="14">
        <v>1</v>
      </c>
      <c r="R44" s="14" t="s">
        <v>8101</v>
      </c>
      <c r="S44" s="14" t="s">
        <v>445</v>
      </c>
      <c r="T44" s="35">
        <v>1199.57</v>
      </c>
      <c r="U44" s="14" t="s">
        <v>2</v>
      </c>
      <c r="V44" s="14">
        <v>44</v>
      </c>
      <c r="W44" s="16">
        <f>+IF(datos_us[[#This Row],[Moneda]]="ARS",datos_us[[#This Row],[Monto]],datos_us[[#This Row],[Monto]]*datos_us[[#This Row],[TC]])</f>
        <v>52781.079999999994</v>
      </c>
      <c r="X44" s="16">
        <f>+IF(datos_us[[#This Row],[Moneda]]="USD",datos_us[[#This Row],[Monto]],datos_us[[#This Row],[Monto]]/datos_us[[#This Row],[TC]])</f>
        <v>1199.57</v>
      </c>
      <c r="Y44" s="14"/>
    </row>
    <row r="45" spans="1:25" x14ac:dyDescent="0.25">
      <c r="A45" s="14">
        <f t="shared" si="0"/>
        <v>42</v>
      </c>
      <c r="B45" s="1">
        <v>43685</v>
      </c>
      <c r="C45" s="14">
        <f>+YEAR(datos_us[[#This Row],[Fecha]])</f>
        <v>2019</v>
      </c>
      <c r="D45" s="14">
        <f>+MONTH(datos_us[[#This Row],[Fecha]])</f>
        <v>8</v>
      </c>
      <c r="E45" s="14" t="s">
        <v>1015</v>
      </c>
      <c r="F45" s="14" t="s">
        <v>430</v>
      </c>
      <c r="G45" s="14"/>
      <c r="H45" s="14" t="s">
        <v>7132</v>
      </c>
      <c r="I45" s="14" t="s">
        <v>7132</v>
      </c>
      <c r="J45" s="14" t="s">
        <v>425</v>
      </c>
      <c r="K45" s="14"/>
      <c r="L45" s="14" t="s">
        <v>425</v>
      </c>
      <c r="M45" s="14" t="s">
        <v>3962</v>
      </c>
      <c r="N45" s="14" t="s">
        <v>1287</v>
      </c>
      <c r="O45" s="14" t="s">
        <v>1279</v>
      </c>
      <c r="P45" s="14"/>
      <c r="Q45" s="14"/>
      <c r="R45" s="14" t="s">
        <v>430</v>
      </c>
      <c r="S45" s="14" t="s">
        <v>445</v>
      </c>
      <c r="T45" s="35">
        <v>75</v>
      </c>
      <c r="U45" s="14" t="s">
        <v>2</v>
      </c>
      <c r="V45" s="14">
        <v>44</v>
      </c>
      <c r="W45" s="16">
        <f>+IF(datos_us[[#This Row],[Moneda]]="ARS",datos_us[[#This Row],[Monto]],datos_us[[#This Row],[Monto]]*datos_us[[#This Row],[TC]])</f>
        <v>3300</v>
      </c>
      <c r="X45" s="16">
        <f>+IF(datos_us[[#This Row],[Moneda]]="USD",datos_us[[#This Row],[Monto]],datos_us[[#This Row],[Monto]]/datos_us[[#This Row],[TC]])</f>
        <v>75</v>
      </c>
      <c r="Y45" s="14"/>
    </row>
    <row r="46" spans="1:25" x14ac:dyDescent="0.25">
      <c r="A46" s="14">
        <f t="shared" si="0"/>
        <v>43</v>
      </c>
      <c r="B46" s="1">
        <v>43685</v>
      </c>
      <c r="C46" s="14">
        <f>+YEAR(datos_us[[#This Row],[Fecha]])</f>
        <v>2019</v>
      </c>
      <c r="D46" s="14">
        <f>+MONTH(datos_us[[#This Row],[Fecha]])</f>
        <v>8</v>
      </c>
      <c r="E46" s="14" t="s">
        <v>448</v>
      </c>
      <c r="F46" s="14" t="s">
        <v>1208</v>
      </c>
      <c r="G46" s="14"/>
      <c r="H46" s="14" t="s">
        <v>7132</v>
      </c>
      <c r="I46" s="14" t="s">
        <v>7132</v>
      </c>
      <c r="J46" s="14" t="s">
        <v>425</v>
      </c>
      <c r="K46" s="14"/>
      <c r="L46" s="14" t="s">
        <v>425</v>
      </c>
      <c r="M46" s="14" t="s">
        <v>524</v>
      </c>
      <c r="N46" s="14" t="s">
        <v>524</v>
      </c>
      <c r="O46" s="14" t="s">
        <v>1294</v>
      </c>
      <c r="P46" s="14"/>
      <c r="Q46" s="14"/>
      <c r="R46" s="14" t="s">
        <v>445</v>
      </c>
      <c r="S46" s="14" t="s">
        <v>1208</v>
      </c>
      <c r="T46" s="35">
        <v>27</v>
      </c>
      <c r="U46" s="14" t="s">
        <v>2</v>
      </c>
      <c r="V46" s="14">
        <v>44</v>
      </c>
      <c r="W46" s="16">
        <f>+IF(datos_us[[#This Row],[Moneda]]="ARS",datos_us[[#This Row],[Monto]],datos_us[[#This Row],[Monto]]*datos_us[[#This Row],[TC]])</f>
        <v>1188</v>
      </c>
      <c r="X46" s="16">
        <f>+IF(datos_us[[#This Row],[Moneda]]="USD",datos_us[[#This Row],[Monto]],datos_us[[#This Row],[Monto]]/datos_us[[#This Row],[TC]])</f>
        <v>27</v>
      </c>
      <c r="Y46" s="14"/>
    </row>
    <row r="47" spans="1:25" x14ac:dyDescent="0.25">
      <c r="A47" s="14">
        <f t="shared" si="0"/>
        <v>44</v>
      </c>
      <c r="B47" s="1">
        <v>43686</v>
      </c>
      <c r="C47" s="14">
        <f>+YEAR(datos_us[[#This Row],[Fecha]])</f>
        <v>2019</v>
      </c>
      <c r="D47" s="14">
        <f>+MONTH(datos_us[[#This Row],[Fecha]])</f>
        <v>8</v>
      </c>
      <c r="E47" s="14" t="s">
        <v>617</v>
      </c>
      <c r="F47" s="14" t="s">
        <v>5384</v>
      </c>
      <c r="G47" s="14"/>
      <c r="H47" s="14" t="s">
        <v>6649</v>
      </c>
      <c r="I47" s="14" t="s">
        <v>1266</v>
      </c>
      <c r="J47" s="14" t="s">
        <v>425</v>
      </c>
      <c r="K47" s="14"/>
      <c r="L47" s="14" t="s">
        <v>425</v>
      </c>
      <c r="M47" s="14" t="s">
        <v>1266</v>
      </c>
      <c r="N47" s="14" t="s">
        <v>1295</v>
      </c>
      <c r="O47" s="14" t="s">
        <v>1279</v>
      </c>
      <c r="P47" s="14"/>
      <c r="Q47" s="14">
        <v>1</v>
      </c>
      <c r="R47" s="14" t="s">
        <v>5384</v>
      </c>
      <c r="S47" s="14" t="s">
        <v>445</v>
      </c>
      <c r="T47" s="35">
        <v>380.11</v>
      </c>
      <c r="U47" s="14" t="s">
        <v>2</v>
      </c>
      <c r="V47" s="14">
        <v>44</v>
      </c>
      <c r="W47" s="16">
        <f>+IF(datos_us[[#This Row],[Moneda]]="ARS",datos_us[[#This Row],[Monto]],datos_us[[#This Row],[Monto]]*datos_us[[#This Row],[TC]])</f>
        <v>16724.84</v>
      </c>
      <c r="X47" s="16">
        <f>+IF(datos_us[[#This Row],[Moneda]]="USD",datos_us[[#This Row],[Monto]],datos_us[[#This Row],[Monto]]/datos_us[[#This Row],[TC]])</f>
        <v>380.11</v>
      </c>
      <c r="Y47" s="14"/>
    </row>
    <row r="48" spans="1:25" x14ac:dyDescent="0.25">
      <c r="A48" s="14">
        <f t="shared" si="0"/>
        <v>45</v>
      </c>
      <c r="B48" s="1">
        <v>43686</v>
      </c>
      <c r="C48" s="14">
        <f>+YEAR(datos_us[[#This Row],[Fecha]])</f>
        <v>2019</v>
      </c>
      <c r="D48" s="14">
        <f>+MONTH(datos_us[[#This Row],[Fecha]])</f>
        <v>8</v>
      </c>
      <c r="E48" s="14" t="s">
        <v>1015</v>
      </c>
      <c r="F48" s="14" t="s">
        <v>430</v>
      </c>
      <c r="G48" s="14"/>
      <c r="H48" s="14" t="s">
        <v>7132</v>
      </c>
      <c r="I48" s="14" t="s">
        <v>7132</v>
      </c>
      <c r="J48" s="14" t="s">
        <v>425</v>
      </c>
      <c r="K48" s="14"/>
      <c r="L48" s="14" t="s">
        <v>425</v>
      </c>
      <c r="M48" s="14" t="s">
        <v>102</v>
      </c>
      <c r="N48" s="14" t="s">
        <v>480</v>
      </c>
      <c r="O48" s="14" t="s">
        <v>1279</v>
      </c>
      <c r="P48" s="14"/>
      <c r="Q48" s="14"/>
      <c r="R48" s="14" t="s">
        <v>430</v>
      </c>
      <c r="S48" s="14" t="s">
        <v>445</v>
      </c>
      <c r="T48" s="35">
        <v>6.45</v>
      </c>
      <c r="U48" s="14" t="s">
        <v>2</v>
      </c>
      <c r="V48" s="14">
        <v>44</v>
      </c>
      <c r="W48" s="16">
        <f>+IF(datos_us[[#This Row],[Moneda]]="ARS",datos_us[[#This Row],[Monto]],datos_us[[#This Row],[Monto]]*datos_us[[#This Row],[TC]])</f>
        <v>283.8</v>
      </c>
      <c r="X48" s="16">
        <f>+IF(datos_us[[#This Row],[Moneda]]="USD",datos_us[[#This Row],[Monto]],datos_us[[#This Row],[Monto]]/datos_us[[#This Row],[TC]])</f>
        <v>6.45</v>
      </c>
      <c r="Y48" s="14"/>
    </row>
    <row r="49" spans="1:25" x14ac:dyDescent="0.25">
      <c r="A49" s="14">
        <f t="shared" si="0"/>
        <v>46</v>
      </c>
      <c r="B49" s="1">
        <v>43687</v>
      </c>
      <c r="C49" s="14">
        <f>+YEAR(datos_us[[#This Row],[Fecha]])</f>
        <v>2019</v>
      </c>
      <c r="D49" s="14">
        <f>+MONTH(datos_us[[#This Row],[Fecha]])</f>
        <v>8</v>
      </c>
      <c r="E49" s="14" t="s">
        <v>1015</v>
      </c>
      <c r="F49" s="14" t="s">
        <v>430</v>
      </c>
      <c r="G49" s="14"/>
      <c r="H49" s="14" t="s">
        <v>7132</v>
      </c>
      <c r="I49" s="14" t="s">
        <v>7132</v>
      </c>
      <c r="J49" s="14" t="s">
        <v>425</v>
      </c>
      <c r="K49" s="14"/>
      <c r="L49" s="14" t="s">
        <v>425</v>
      </c>
      <c r="M49" s="14" t="s">
        <v>102</v>
      </c>
      <c r="N49" s="14" t="s">
        <v>1296</v>
      </c>
      <c r="O49" s="14" t="s">
        <v>1279</v>
      </c>
      <c r="P49" s="14"/>
      <c r="Q49" s="14"/>
      <c r="R49" s="14" t="s">
        <v>430</v>
      </c>
      <c r="S49" s="14" t="s">
        <v>445</v>
      </c>
      <c r="T49" s="35">
        <v>44.5</v>
      </c>
      <c r="U49" s="14" t="s">
        <v>2</v>
      </c>
      <c r="V49" s="14">
        <v>44</v>
      </c>
      <c r="W49" s="16">
        <f>+IF(datos_us[[#This Row],[Moneda]]="ARS",datos_us[[#This Row],[Monto]],datos_us[[#This Row],[Monto]]*datos_us[[#This Row],[TC]])</f>
        <v>1958</v>
      </c>
      <c r="X49" s="16">
        <f>+IF(datos_us[[#This Row],[Moneda]]="USD",datos_us[[#This Row],[Monto]],datos_us[[#This Row],[Monto]]/datos_us[[#This Row],[TC]])</f>
        <v>44.5</v>
      </c>
      <c r="Y49" s="14"/>
    </row>
    <row r="50" spans="1:25" x14ac:dyDescent="0.25">
      <c r="A50" s="14">
        <f t="shared" si="0"/>
        <v>47</v>
      </c>
      <c r="B50" s="1">
        <v>43687</v>
      </c>
      <c r="C50" s="14">
        <f>+YEAR(datos_us[[#This Row],[Fecha]])</f>
        <v>2019</v>
      </c>
      <c r="D50" s="14">
        <f>+MONTH(datos_us[[#This Row],[Fecha]])</f>
        <v>8</v>
      </c>
      <c r="E50" s="14" t="s">
        <v>1015</v>
      </c>
      <c r="F50" s="14" t="s">
        <v>430</v>
      </c>
      <c r="G50" s="14"/>
      <c r="H50" s="14" t="s">
        <v>7132</v>
      </c>
      <c r="I50" s="14" t="s">
        <v>7132</v>
      </c>
      <c r="J50" s="14" t="s">
        <v>425</v>
      </c>
      <c r="K50" s="14"/>
      <c r="L50" s="14" t="s">
        <v>425</v>
      </c>
      <c r="M50" s="14" t="s">
        <v>102</v>
      </c>
      <c r="N50" s="14" t="s">
        <v>480</v>
      </c>
      <c r="O50" s="14" t="s">
        <v>1279</v>
      </c>
      <c r="P50" s="14"/>
      <c r="Q50" s="14"/>
      <c r="R50" s="14" t="s">
        <v>430</v>
      </c>
      <c r="S50" s="14" t="s">
        <v>445</v>
      </c>
      <c r="T50" s="35">
        <v>7.83</v>
      </c>
      <c r="U50" s="14" t="s">
        <v>2</v>
      </c>
      <c r="V50" s="14">
        <v>44</v>
      </c>
      <c r="W50" s="16">
        <f>+IF(datos_us[[#This Row],[Moneda]]="ARS",datos_us[[#This Row],[Monto]],datos_us[[#This Row],[Monto]]*datos_us[[#This Row],[TC]])</f>
        <v>344.52</v>
      </c>
      <c r="X50" s="16">
        <f>+IF(datos_us[[#This Row],[Moneda]]="USD",datos_us[[#This Row],[Monto]],datos_us[[#This Row],[Monto]]/datos_us[[#This Row],[TC]])</f>
        <v>7.83</v>
      </c>
      <c r="Y50" s="14"/>
    </row>
    <row r="51" spans="1:25" x14ac:dyDescent="0.25">
      <c r="A51" s="14">
        <f t="shared" si="0"/>
        <v>48</v>
      </c>
      <c r="B51" s="1">
        <v>43689</v>
      </c>
      <c r="C51" s="14">
        <f>+YEAR(datos_us[[#This Row],[Fecha]])</f>
        <v>2019</v>
      </c>
      <c r="D51" s="14">
        <f>+MONTH(datos_us[[#This Row],[Fecha]])</f>
        <v>8</v>
      </c>
      <c r="E51" s="14" t="s">
        <v>617</v>
      </c>
      <c r="F51" s="14" t="s">
        <v>5384</v>
      </c>
      <c r="G51" s="14"/>
      <c r="H51" s="14" t="s">
        <v>6649</v>
      </c>
      <c r="I51" s="14" t="s">
        <v>1266</v>
      </c>
      <c r="J51" s="14" t="s">
        <v>425</v>
      </c>
      <c r="K51" s="14"/>
      <c r="L51" s="14" t="s">
        <v>425</v>
      </c>
      <c r="M51" s="14" t="s">
        <v>1266</v>
      </c>
      <c r="N51" s="14" t="s">
        <v>1295</v>
      </c>
      <c r="O51" s="14" t="s">
        <v>1279</v>
      </c>
      <c r="P51" s="14"/>
      <c r="Q51" s="14">
        <v>1</v>
      </c>
      <c r="R51" s="14" t="s">
        <v>5384</v>
      </c>
      <c r="S51" s="14" t="s">
        <v>445</v>
      </c>
      <c r="T51" s="35">
        <v>338.97</v>
      </c>
      <c r="U51" s="14" t="s">
        <v>2</v>
      </c>
      <c r="V51" s="14">
        <v>44</v>
      </c>
      <c r="W51" s="16">
        <f>+IF(datos_us[[#This Row],[Moneda]]="ARS",datos_us[[#This Row],[Monto]],datos_us[[#This Row],[Monto]]*datos_us[[#This Row],[TC]])</f>
        <v>14914.68</v>
      </c>
      <c r="X51" s="16">
        <f>+IF(datos_us[[#This Row],[Moneda]]="USD",datos_us[[#This Row],[Monto]],datos_us[[#This Row],[Monto]]/datos_us[[#This Row],[TC]])</f>
        <v>338.97</v>
      </c>
      <c r="Y51" s="14"/>
    </row>
    <row r="52" spans="1:25" x14ac:dyDescent="0.25">
      <c r="A52" s="14">
        <f t="shared" si="0"/>
        <v>49</v>
      </c>
      <c r="B52" s="1">
        <v>43689</v>
      </c>
      <c r="C52" s="14">
        <f>+YEAR(datos_us[[#This Row],[Fecha]])</f>
        <v>2019</v>
      </c>
      <c r="D52" s="14">
        <f>+MONTH(datos_us[[#This Row],[Fecha]])</f>
        <v>8</v>
      </c>
      <c r="E52" s="14" t="s">
        <v>408</v>
      </c>
      <c r="F52" s="14" t="s">
        <v>5359</v>
      </c>
      <c r="G52" s="14"/>
      <c r="H52" s="14" t="s">
        <v>7132</v>
      </c>
      <c r="I52" s="14" t="s">
        <v>7132</v>
      </c>
      <c r="J52" s="14" t="s">
        <v>425</v>
      </c>
      <c r="K52" s="14"/>
      <c r="L52" s="14" t="s">
        <v>425</v>
      </c>
      <c r="M52" s="14" t="s">
        <v>1185</v>
      </c>
      <c r="N52" s="14" t="s">
        <v>1185</v>
      </c>
      <c r="O52" s="14" t="s">
        <v>3266</v>
      </c>
      <c r="P52" s="14"/>
      <c r="Q52" s="14"/>
      <c r="R52" s="14" t="s">
        <v>445</v>
      </c>
      <c r="S52" s="14" t="s">
        <v>613</v>
      </c>
      <c r="T52" s="35">
        <v>12329.79</v>
      </c>
      <c r="U52" s="14" t="s">
        <v>2</v>
      </c>
      <c r="V52" s="14">
        <v>44</v>
      </c>
      <c r="W52" s="16">
        <f>+IF(datos_us[[#This Row],[Moneda]]="ARS",datos_us[[#This Row],[Monto]],datos_us[[#This Row],[Monto]]*datos_us[[#This Row],[TC]])</f>
        <v>542510.76</v>
      </c>
      <c r="X52" s="16">
        <f>+IF(datos_us[[#This Row],[Moneda]]="USD",datos_us[[#This Row],[Monto]],datos_us[[#This Row],[Monto]]/datos_us[[#This Row],[TC]])</f>
        <v>12329.79</v>
      </c>
      <c r="Y52" s="14"/>
    </row>
    <row r="53" spans="1:25" x14ac:dyDescent="0.25">
      <c r="A53" s="14">
        <f t="shared" si="0"/>
        <v>50</v>
      </c>
      <c r="B53" s="1">
        <v>43689</v>
      </c>
      <c r="C53" s="14">
        <f>+YEAR(datos_us[[#This Row],[Fecha]])</f>
        <v>2019</v>
      </c>
      <c r="D53" s="14">
        <f>+MONTH(datos_us[[#This Row],[Fecha]])</f>
        <v>8</v>
      </c>
      <c r="E53" s="14" t="s">
        <v>1015</v>
      </c>
      <c r="F53" s="14" t="s">
        <v>430</v>
      </c>
      <c r="G53" s="14"/>
      <c r="H53" s="14" t="s">
        <v>7132</v>
      </c>
      <c r="I53" s="14" t="s">
        <v>7132</v>
      </c>
      <c r="J53" s="14" t="s">
        <v>425</v>
      </c>
      <c r="K53" s="14"/>
      <c r="L53" s="14" t="s">
        <v>425</v>
      </c>
      <c r="M53" s="14" t="s">
        <v>102</v>
      </c>
      <c r="N53" s="14">
        <v>76</v>
      </c>
      <c r="O53" s="14" t="s">
        <v>1279</v>
      </c>
      <c r="P53" s="14"/>
      <c r="Q53" s="14"/>
      <c r="R53" s="14" t="s">
        <v>430</v>
      </c>
      <c r="S53" s="14" t="s">
        <v>445</v>
      </c>
      <c r="T53" s="35">
        <v>30.25</v>
      </c>
      <c r="U53" s="14" t="s">
        <v>2</v>
      </c>
      <c r="V53" s="14">
        <v>44</v>
      </c>
      <c r="W53" s="16">
        <f>+IF(datos_us[[#This Row],[Moneda]]="ARS",datos_us[[#This Row],[Monto]],datos_us[[#This Row],[Monto]]*datos_us[[#This Row],[TC]])</f>
        <v>1331</v>
      </c>
      <c r="X53" s="16">
        <f>+IF(datos_us[[#This Row],[Moneda]]="USD",datos_us[[#This Row],[Monto]],datos_us[[#This Row],[Monto]]/datos_us[[#This Row],[TC]])</f>
        <v>30.25</v>
      </c>
      <c r="Y53" s="14"/>
    </row>
    <row r="54" spans="1:25" x14ac:dyDescent="0.25">
      <c r="A54" s="14">
        <f t="shared" si="0"/>
        <v>51</v>
      </c>
      <c r="B54" s="1">
        <v>43689</v>
      </c>
      <c r="C54" s="14">
        <f>+YEAR(datos_us[[#This Row],[Fecha]])</f>
        <v>2019</v>
      </c>
      <c r="D54" s="14">
        <f>+MONTH(datos_us[[#This Row],[Fecha]])</f>
        <v>8</v>
      </c>
      <c r="E54" s="14" t="s">
        <v>1016</v>
      </c>
      <c r="F54" s="14" t="s">
        <v>404</v>
      </c>
      <c r="G54" s="14"/>
      <c r="H54" s="14" t="s">
        <v>7132</v>
      </c>
      <c r="I54" s="14" t="s">
        <v>7132</v>
      </c>
      <c r="J54" s="14" t="s">
        <v>425</v>
      </c>
      <c r="K54" s="14"/>
      <c r="L54" s="14" t="s">
        <v>425</v>
      </c>
      <c r="M54" s="14" t="s">
        <v>1297</v>
      </c>
      <c r="N54" s="14" t="s">
        <v>1297</v>
      </c>
      <c r="O54" s="14" t="s">
        <v>1279</v>
      </c>
      <c r="P54" s="14"/>
      <c r="Q54" s="14"/>
      <c r="R54" s="14" t="s">
        <v>404</v>
      </c>
      <c r="S54" s="14" t="s">
        <v>445</v>
      </c>
      <c r="T54" s="35">
        <v>14.99</v>
      </c>
      <c r="U54" s="14" t="s">
        <v>2</v>
      </c>
      <c r="V54" s="14">
        <v>44</v>
      </c>
      <c r="W54" s="16">
        <f>+IF(datos_us[[#This Row],[Moneda]]="ARS",datos_us[[#This Row],[Monto]],datos_us[[#This Row],[Monto]]*datos_us[[#This Row],[TC]])</f>
        <v>659.56000000000006</v>
      </c>
      <c r="X54" s="16">
        <f>+IF(datos_us[[#This Row],[Moneda]]="USD",datos_us[[#This Row],[Monto]],datos_us[[#This Row],[Monto]]/datos_us[[#This Row],[TC]])</f>
        <v>14.99</v>
      </c>
      <c r="Y54" s="14"/>
    </row>
    <row r="55" spans="1:25" x14ac:dyDescent="0.25">
      <c r="A55" s="14">
        <f t="shared" si="0"/>
        <v>52</v>
      </c>
      <c r="B55" s="1">
        <v>43691</v>
      </c>
      <c r="C55" s="14">
        <f>+YEAR(datos_us[[#This Row],[Fecha]])</f>
        <v>2019</v>
      </c>
      <c r="D55" s="14">
        <f>+MONTH(datos_us[[#This Row],[Fecha]])</f>
        <v>8</v>
      </c>
      <c r="E55" s="14" t="s">
        <v>617</v>
      </c>
      <c r="F55" s="14" t="s">
        <v>5384</v>
      </c>
      <c r="G55" s="14"/>
      <c r="H55" s="14" t="s">
        <v>6649</v>
      </c>
      <c r="I55" s="14" t="s">
        <v>1266</v>
      </c>
      <c r="J55" s="14" t="s">
        <v>425</v>
      </c>
      <c r="K55" s="14"/>
      <c r="L55" s="14" t="s">
        <v>425</v>
      </c>
      <c r="M55" s="14" t="s">
        <v>1266</v>
      </c>
      <c r="N55" s="14" t="s">
        <v>1295</v>
      </c>
      <c r="O55" s="14" t="s">
        <v>1279</v>
      </c>
      <c r="P55" s="14"/>
      <c r="Q55" s="14">
        <v>1</v>
      </c>
      <c r="R55" s="14" t="s">
        <v>5384</v>
      </c>
      <c r="S55" s="14" t="s">
        <v>445</v>
      </c>
      <c r="T55" s="35">
        <v>143.91</v>
      </c>
      <c r="U55" s="14" t="s">
        <v>2</v>
      </c>
      <c r="V55" s="14">
        <v>54</v>
      </c>
      <c r="W55" s="16">
        <f>+IF(datos_us[[#This Row],[Moneda]]="ARS",datos_us[[#This Row],[Monto]],datos_us[[#This Row],[Monto]]*datos_us[[#This Row],[TC]])</f>
        <v>7771.1399999999994</v>
      </c>
      <c r="X55" s="16">
        <f>+IF(datos_us[[#This Row],[Moneda]]="USD",datos_us[[#This Row],[Monto]],datos_us[[#This Row],[Monto]]/datos_us[[#This Row],[TC]])</f>
        <v>143.91</v>
      </c>
      <c r="Y55" s="14"/>
    </row>
    <row r="56" spans="1:25" x14ac:dyDescent="0.25">
      <c r="A56" s="14">
        <f t="shared" si="0"/>
        <v>53</v>
      </c>
      <c r="B56" s="1">
        <v>43691</v>
      </c>
      <c r="C56" s="14">
        <f>+YEAR(datos_us[[#This Row],[Fecha]])</f>
        <v>2019</v>
      </c>
      <c r="D56" s="14">
        <f>+MONTH(datos_us[[#This Row],[Fecha]])</f>
        <v>8</v>
      </c>
      <c r="E56" s="14" t="s">
        <v>617</v>
      </c>
      <c r="F56" s="14" t="s">
        <v>5384</v>
      </c>
      <c r="G56" s="14"/>
      <c r="H56" s="14" t="s">
        <v>6649</v>
      </c>
      <c r="I56" s="14" t="s">
        <v>1266</v>
      </c>
      <c r="J56" s="14" t="s">
        <v>425</v>
      </c>
      <c r="K56" s="14"/>
      <c r="L56" s="14" t="s">
        <v>425</v>
      </c>
      <c r="M56" s="14" t="s">
        <v>1266</v>
      </c>
      <c r="N56" s="14" t="s">
        <v>1295</v>
      </c>
      <c r="O56" s="14" t="s">
        <v>1279</v>
      </c>
      <c r="P56" s="14"/>
      <c r="Q56" s="14">
        <v>1</v>
      </c>
      <c r="R56" s="14" t="s">
        <v>5384</v>
      </c>
      <c r="S56" s="14" t="s">
        <v>445</v>
      </c>
      <c r="T56" s="35">
        <v>211.36</v>
      </c>
      <c r="U56" s="14" t="s">
        <v>2</v>
      </c>
      <c r="V56" s="14">
        <v>54</v>
      </c>
      <c r="W56" s="16">
        <f>+IF(datos_us[[#This Row],[Moneda]]="ARS",datos_us[[#This Row],[Monto]],datos_us[[#This Row],[Monto]]*datos_us[[#This Row],[TC]])</f>
        <v>11413.44</v>
      </c>
      <c r="X56" s="16">
        <f>+IF(datos_us[[#This Row],[Moneda]]="USD",datos_us[[#This Row],[Monto]],datos_us[[#This Row],[Monto]]/datos_us[[#This Row],[TC]])</f>
        <v>211.36</v>
      </c>
      <c r="Y56" s="14"/>
    </row>
    <row r="57" spans="1:25" x14ac:dyDescent="0.25">
      <c r="A57" s="14">
        <f t="shared" si="0"/>
        <v>54</v>
      </c>
      <c r="B57" s="1">
        <v>43691</v>
      </c>
      <c r="C57" s="14">
        <f>+YEAR(datos_us[[#This Row],[Fecha]])</f>
        <v>2019</v>
      </c>
      <c r="D57" s="14">
        <f>+MONTH(datos_us[[#This Row],[Fecha]])</f>
        <v>8</v>
      </c>
      <c r="E57" s="14" t="s">
        <v>617</v>
      </c>
      <c r="F57" s="14" t="s">
        <v>5384</v>
      </c>
      <c r="G57" s="14"/>
      <c r="H57" s="14" t="s">
        <v>6649</v>
      </c>
      <c r="I57" s="14" t="s">
        <v>1266</v>
      </c>
      <c r="J57" s="14" t="s">
        <v>425</v>
      </c>
      <c r="K57" s="14"/>
      <c r="L57" s="14" t="s">
        <v>425</v>
      </c>
      <c r="M57" s="14" t="s">
        <v>1266</v>
      </c>
      <c r="N57" s="14" t="s">
        <v>1295</v>
      </c>
      <c r="O57" s="14" t="s">
        <v>1279</v>
      </c>
      <c r="P57" s="14"/>
      <c r="Q57" s="14">
        <v>1</v>
      </c>
      <c r="R57" s="14" t="s">
        <v>5384</v>
      </c>
      <c r="S57" s="14" t="s">
        <v>445</v>
      </c>
      <c r="T57" s="35">
        <v>363.35</v>
      </c>
      <c r="U57" s="14" t="s">
        <v>2</v>
      </c>
      <c r="V57" s="14">
        <v>54</v>
      </c>
      <c r="W57" s="16">
        <f>+IF(datos_us[[#This Row],[Moneda]]="ARS",datos_us[[#This Row],[Monto]],datos_us[[#This Row],[Monto]]*datos_us[[#This Row],[TC]])</f>
        <v>19620.900000000001</v>
      </c>
      <c r="X57" s="16">
        <f>+IF(datos_us[[#This Row],[Moneda]]="USD",datos_us[[#This Row],[Monto]],datos_us[[#This Row],[Monto]]/datos_us[[#This Row],[TC]])</f>
        <v>363.35</v>
      </c>
      <c r="Y57" s="14"/>
    </row>
    <row r="58" spans="1:25" x14ac:dyDescent="0.25">
      <c r="A58" s="14">
        <f t="shared" si="0"/>
        <v>55</v>
      </c>
      <c r="B58" s="1">
        <v>43694</v>
      </c>
      <c r="C58" s="14">
        <f>+YEAR(datos_us[[#This Row],[Fecha]])</f>
        <v>2019</v>
      </c>
      <c r="D58" s="14">
        <f>+MONTH(datos_us[[#This Row],[Fecha]])</f>
        <v>8</v>
      </c>
      <c r="E58" s="14" t="s">
        <v>1016</v>
      </c>
      <c r="F58" s="14" t="s">
        <v>404</v>
      </c>
      <c r="G58" s="14"/>
      <c r="H58" s="14" t="s">
        <v>7132</v>
      </c>
      <c r="I58" s="14" t="s">
        <v>7132</v>
      </c>
      <c r="J58" s="14" t="s">
        <v>425</v>
      </c>
      <c r="K58" s="14"/>
      <c r="L58" s="14" t="s">
        <v>425</v>
      </c>
      <c r="M58" s="14" t="s">
        <v>156</v>
      </c>
      <c r="N58" s="14" t="s">
        <v>156</v>
      </c>
      <c r="O58" s="14" t="s">
        <v>1298</v>
      </c>
      <c r="P58" s="14"/>
      <c r="Q58" s="14"/>
      <c r="R58" s="14" t="s">
        <v>404</v>
      </c>
      <c r="S58" s="14" t="s">
        <v>445</v>
      </c>
      <c r="T58" s="35">
        <v>5.17</v>
      </c>
      <c r="U58" s="14" t="s">
        <v>2</v>
      </c>
      <c r="V58" s="14">
        <v>57</v>
      </c>
      <c r="W58" s="16">
        <f>+IF(datos_us[[#This Row],[Moneda]]="ARS",datos_us[[#This Row],[Monto]],datos_us[[#This Row],[Monto]]*datos_us[[#This Row],[TC]])</f>
        <v>294.69</v>
      </c>
      <c r="X58" s="16">
        <f>+IF(datos_us[[#This Row],[Moneda]]="USD",datos_us[[#This Row],[Monto]],datos_us[[#This Row],[Monto]]/datos_us[[#This Row],[TC]])</f>
        <v>5.17</v>
      </c>
      <c r="Y58" s="14"/>
    </row>
    <row r="59" spans="1:25" x14ac:dyDescent="0.25">
      <c r="A59" s="14">
        <f t="shared" si="0"/>
        <v>56</v>
      </c>
      <c r="B59" s="1">
        <v>43694</v>
      </c>
      <c r="C59" s="14">
        <f>+YEAR(datos_us[[#This Row],[Fecha]])</f>
        <v>2019</v>
      </c>
      <c r="D59" s="14">
        <f>+MONTH(datos_us[[#This Row],[Fecha]])</f>
        <v>8</v>
      </c>
      <c r="E59" s="14" t="s">
        <v>1015</v>
      </c>
      <c r="F59" s="14" t="s">
        <v>403</v>
      </c>
      <c r="G59" s="14" t="s">
        <v>5383</v>
      </c>
      <c r="H59" s="14" t="s">
        <v>7132</v>
      </c>
      <c r="I59" s="14" t="s">
        <v>7132</v>
      </c>
      <c r="J59" s="14" t="s">
        <v>425</v>
      </c>
      <c r="K59" s="14"/>
      <c r="L59" s="14" t="s">
        <v>425</v>
      </c>
      <c r="M59" s="14" t="s">
        <v>158</v>
      </c>
      <c r="N59" s="14" t="s">
        <v>12</v>
      </c>
      <c r="O59" s="14" t="s">
        <v>1279</v>
      </c>
      <c r="P59" s="14"/>
      <c r="Q59" s="14"/>
      <c r="R59" s="14" t="s">
        <v>5383</v>
      </c>
      <c r="S59" s="14" t="s">
        <v>445</v>
      </c>
      <c r="T59" s="35">
        <v>750.54</v>
      </c>
      <c r="U59" s="14" t="s">
        <v>2</v>
      </c>
      <c r="V59" s="14">
        <v>57</v>
      </c>
      <c r="W59" s="16">
        <f>+IF(datos_us[[#This Row],[Moneda]]="ARS",datos_us[[#This Row],[Monto]],datos_us[[#This Row],[Monto]]*datos_us[[#This Row],[TC]])</f>
        <v>42780.78</v>
      </c>
      <c r="X59" s="16">
        <f>+IF(datos_us[[#This Row],[Moneda]]="USD",datos_us[[#This Row],[Monto]],datos_us[[#This Row],[Monto]]/datos_us[[#This Row],[TC]])</f>
        <v>750.54</v>
      </c>
      <c r="Y59" s="14"/>
    </row>
    <row r="60" spans="1:25" x14ac:dyDescent="0.25">
      <c r="A60" s="14">
        <f t="shared" si="0"/>
        <v>57</v>
      </c>
      <c r="B60" s="1">
        <v>43698</v>
      </c>
      <c r="C60" s="14">
        <f>+YEAR(datos_us[[#This Row],[Fecha]])</f>
        <v>2019</v>
      </c>
      <c r="D60" s="14">
        <f>+MONTH(datos_us[[#This Row],[Fecha]])</f>
        <v>8</v>
      </c>
      <c r="E60" s="14" t="s">
        <v>1015</v>
      </c>
      <c r="F60" s="14" t="s">
        <v>403</v>
      </c>
      <c r="G60" s="14" t="s">
        <v>5383</v>
      </c>
      <c r="H60" s="14" t="s">
        <v>7132</v>
      </c>
      <c r="I60" s="14" t="s">
        <v>7132</v>
      </c>
      <c r="J60" s="14" t="s">
        <v>425</v>
      </c>
      <c r="K60" s="14"/>
      <c r="L60" s="14" t="s">
        <v>425</v>
      </c>
      <c r="M60" s="14" t="s">
        <v>158</v>
      </c>
      <c r="N60" s="14" t="s">
        <v>1299</v>
      </c>
      <c r="O60" s="14" t="s">
        <v>1279</v>
      </c>
      <c r="P60" s="14"/>
      <c r="Q60" s="14"/>
      <c r="R60" s="14" t="s">
        <v>5383</v>
      </c>
      <c r="S60" s="14" t="s">
        <v>445</v>
      </c>
      <c r="T60" s="35">
        <v>35.96</v>
      </c>
      <c r="U60" s="14" t="s">
        <v>2</v>
      </c>
      <c r="V60" s="14">
        <v>57</v>
      </c>
      <c r="W60" s="16">
        <f>+IF(datos_us[[#This Row],[Moneda]]="ARS",datos_us[[#This Row],[Monto]],datos_us[[#This Row],[Monto]]*datos_us[[#This Row],[TC]])</f>
        <v>2049.7200000000003</v>
      </c>
      <c r="X60" s="16">
        <f>+IF(datos_us[[#This Row],[Moneda]]="USD",datos_us[[#This Row],[Monto]],datos_us[[#This Row],[Monto]]/datos_us[[#This Row],[TC]])</f>
        <v>35.96</v>
      </c>
      <c r="Y60" s="14"/>
    </row>
    <row r="61" spans="1:25" x14ac:dyDescent="0.25">
      <c r="A61" s="14">
        <f t="shared" si="0"/>
        <v>58</v>
      </c>
      <c r="B61" s="1">
        <v>43698</v>
      </c>
      <c r="C61" s="14">
        <f>+YEAR(datos_us[[#This Row],[Fecha]])</f>
        <v>2019</v>
      </c>
      <c r="D61" s="14">
        <f>+MONTH(datos_us[[#This Row],[Fecha]])</f>
        <v>8</v>
      </c>
      <c r="E61" s="14" t="s">
        <v>1015</v>
      </c>
      <c r="F61" s="14" t="s">
        <v>430</v>
      </c>
      <c r="G61" s="14"/>
      <c r="H61" s="14" t="s">
        <v>7132</v>
      </c>
      <c r="I61" s="14" t="s">
        <v>7132</v>
      </c>
      <c r="J61" s="14" t="s">
        <v>425</v>
      </c>
      <c r="K61" s="14"/>
      <c r="L61" s="14" t="s">
        <v>425</v>
      </c>
      <c r="M61" s="14" t="s">
        <v>102</v>
      </c>
      <c r="N61" s="14" t="s">
        <v>480</v>
      </c>
      <c r="O61" s="14" t="s">
        <v>1279</v>
      </c>
      <c r="P61" s="14"/>
      <c r="Q61" s="14"/>
      <c r="R61" s="14" t="s">
        <v>430</v>
      </c>
      <c r="S61" s="14" t="s">
        <v>445</v>
      </c>
      <c r="T61" s="35">
        <v>12.6</v>
      </c>
      <c r="U61" s="14" t="s">
        <v>2</v>
      </c>
      <c r="V61" s="14">
        <v>57</v>
      </c>
      <c r="W61" s="16">
        <f>+IF(datos_us[[#This Row],[Moneda]]="ARS",datos_us[[#This Row],[Monto]],datos_us[[#This Row],[Monto]]*datos_us[[#This Row],[TC]])</f>
        <v>718.19999999999993</v>
      </c>
      <c r="X61" s="16">
        <f>+IF(datos_us[[#This Row],[Moneda]]="USD",datos_us[[#This Row],[Monto]],datos_us[[#This Row],[Monto]]/datos_us[[#This Row],[TC]])</f>
        <v>12.6</v>
      </c>
      <c r="Y61" s="14"/>
    </row>
    <row r="62" spans="1:25" x14ac:dyDescent="0.25">
      <c r="A62" s="14">
        <f t="shared" si="0"/>
        <v>59</v>
      </c>
      <c r="B62" s="1">
        <v>43698</v>
      </c>
      <c r="C62" s="14">
        <f>+YEAR(datos_us[[#This Row],[Fecha]])</f>
        <v>2019</v>
      </c>
      <c r="D62" s="14">
        <f>+MONTH(datos_us[[#This Row],[Fecha]])</f>
        <v>8</v>
      </c>
      <c r="E62" s="14" t="s">
        <v>1015</v>
      </c>
      <c r="F62" s="14" t="s">
        <v>430</v>
      </c>
      <c r="G62" s="14"/>
      <c r="H62" s="14" t="s">
        <v>7132</v>
      </c>
      <c r="I62" s="14" t="s">
        <v>7132</v>
      </c>
      <c r="J62" s="14" t="s">
        <v>425</v>
      </c>
      <c r="K62" s="14"/>
      <c r="L62" s="14" t="s">
        <v>425</v>
      </c>
      <c r="M62" s="14" t="s">
        <v>102</v>
      </c>
      <c r="N62" s="14" t="s">
        <v>480</v>
      </c>
      <c r="O62" s="14" t="s">
        <v>1279</v>
      </c>
      <c r="P62" s="14"/>
      <c r="Q62" s="14"/>
      <c r="R62" s="14" t="s">
        <v>430</v>
      </c>
      <c r="S62" s="14" t="s">
        <v>445</v>
      </c>
      <c r="T62" s="35">
        <v>65.02</v>
      </c>
      <c r="U62" s="14" t="s">
        <v>2</v>
      </c>
      <c r="V62" s="14">
        <v>57</v>
      </c>
      <c r="W62" s="16">
        <f>+IF(datos_us[[#This Row],[Moneda]]="ARS",datos_us[[#This Row],[Monto]],datos_us[[#This Row],[Monto]]*datos_us[[#This Row],[TC]])</f>
        <v>3706.14</v>
      </c>
      <c r="X62" s="16">
        <f>+IF(datos_us[[#This Row],[Moneda]]="USD",datos_us[[#This Row],[Monto]],datos_us[[#This Row],[Monto]]/datos_us[[#This Row],[TC]])</f>
        <v>65.02</v>
      </c>
      <c r="Y62" s="14"/>
    </row>
    <row r="63" spans="1:25" x14ac:dyDescent="0.25">
      <c r="A63" s="14">
        <f t="shared" si="0"/>
        <v>60</v>
      </c>
      <c r="B63" s="1">
        <v>43698</v>
      </c>
      <c r="C63" s="14">
        <f>+YEAR(datos_us[[#This Row],[Fecha]])</f>
        <v>2019</v>
      </c>
      <c r="D63" s="14">
        <f>+MONTH(datos_us[[#This Row],[Fecha]])</f>
        <v>8</v>
      </c>
      <c r="E63" s="14" t="s">
        <v>1015</v>
      </c>
      <c r="F63" s="14" t="s">
        <v>430</v>
      </c>
      <c r="G63" s="14"/>
      <c r="H63" s="14" t="s">
        <v>7132</v>
      </c>
      <c r="I63" s="14" t="s">
        <v>7132</v>
      </c>
      <c r="J63" s="14" t="s">
        <v>425</v>
      </c>
      <c r="K63" s="14"/>
      <c r="L63" s="14" t="s">
        <v>425</v>
      </c>
      <c r="M63" s="14" t="s">
        <v>102</v>
      </c>
      <c r="N63" s="14" t="s">
        <v>480</v>
      </c>
      <c r="O63" s="14" t="s">
        <v>1279</v>
      </c>
      <c r="P63" s="14"/>
      <c r="Q63" s="14"/>
      <c r="R63" s="14" t="s">
        <v>430</v>
      </c>
      <c r="S63" s="14" t="s">
        <v>445</v>
      </c>
      <c r="T63" s="35">
        <v>63.02</v>
      </c>
      <c r="U63" s="14" t="s">
        <v>2</v>
      </c>
      <c r="V63" s="14">
        <v>57</v>
      </c>
      <c r="W63" s="16">
        <f>+IF(datos_us[[#This Row],[Moneda]]="ARS",datos_us[[#This Row],[Monto]],datos_us[[#This Row],[Monto]]*datos_us[[#This Row],[TC]])</f>
        <v>3592.1400000000003</v>
      </c>
      <c r="X63" s="16">
        <f>+IF(datos_us[[#This Row],[Moneda]]="USD",datos_us[[#This Row],[Monto]],datos_us[[#This Row],[Monto]]/datos_us[[#This Row],[TC]])</f>
        <v>63.02</v>
      </c>
      <c r="Y63" s="14"/>
    </row>
    <row r="64" spans="1:25" x14ac:dyDescent="0.25">
      <c r="A64" s="14">
        <f t="shared" si="0"/>
        <v>61</v>
      </c>
      <c r="B64" s="1">
        <v>43698</v>
      </c>
      <c r="C64" s="14">
        <f>+YEAR(datos_us[[#This Row],[Fecha]])</f>
        <v>2019</v>
      </c>
      <c r="D64" s="14">
        <f>+MONTH(datos_us[[#This Row],[Fecha]])</f>
        <v>8</v>
      </c>
      <c r="E64" s="14" t="s">
        <v>1015</v>
      </c>
      <c r="F64" s="14" t="s">
        <v>430</v>
      </c>
      <c r="G64" s="14"/>
      <c r="H64" s="14" t="s">
        <v>7132</v>
      </c>
      <c r="I64" s="14" t="s">
        <v>7132</v>
      </c>
      <c r="J64" s="14" t="s">
        <v>425</v>
      </c>
      <c r="K64" s="14"/>
      <c r="L64" s="14" t="s">
        <v>425</v>
      </c>
      <c r="M64" s="14" t="s">
        <v>102</v>
      </c>
      <c r="N64" s="14" t="s">
        <v>480</v>
      </c>
      <c r="O64" s="14" t="s">
        <v>1279</v>
      </c>
      <c r="P64" s="14"/>
      <c r="Q64" s="14"/>
      <c r="R64" s="14" t="s">
        <v>430</v>
      </c>
      <c r="S64" s="14" t="s">
        <v>445</v>
      </c>
      <c r="T64" s="35">
        <v>15</v>
      </c>
      <c r="U64" s="14" t="s">
        <v>2</v>
      </c>
      <c r="V64" s="14">
        <v>57</v>
      </c>
      <c r="W64" s="16">
        <f>+IF(datos_us[[#This Row],[Moneda]]="ARS",datos_us[[#This Row],[Monto]],datos_us[[#This Row],[Monto]]*datos_us[[#This Row],[TC]])</f>
        <v>855</v>
      </c>
      <c r="X64" s="16">
        <f>+IF(datos_us[[#This Row],[Moneda]]="USD",datos_us[[#This Row],[Monto]],datos_us[[#This Row],[Monto]]/datos_us[[#This Row],[TC]])</f>
        <v>15</v>
      </c>
      <c r="Y64" s="14"/>
    </row>
    <row r="65" spans="1:25" x14ac:dyDescent="0.25">
      <c r="A65" s="14">
        <f t="shared" si="0"/>
        <v>62</v>
      </c>
      <c r="B65" s="1">
        <v>43699</v>
      </c>
      <c r="C65" s="14">
        <f>+YEAR(datos_us[[#This Row],[Fecha]])</f>
        <v>2019</v>
      </c>
      <c r="D65" s="14">
        <f>+MONTH(datos_us[[#This Row],[Fecha]])</f>
        <v>8</v>
      </c>
      <c r="E65" s="14" t="s">
        <v>1015</v>
      </c>
      <c r="F65" s="14" t="s">
        <v>430</v>
      </c>
      <c r="G65" s="14"/>
      <c r="H65" s="14" t="s">
        <v>7132</v>
      </c>
      <c r="I65" s="14" t="s">
        <v>7132</v>
      </c>
      <c r="J65" s="14" t="s">
        <v>425</v>
      </c>
      <c r="K65" s="14"/>
      <c r="L65" s="14" t="s">
        <v>425</v>
      </c>
      <c r="M65" s="14" t="s">
        <v>102</v>
      </c>
      <c r="N65" s="14" t="s">
        <v>480</v>
      </c>
      <c r="O65" s="14" t="s">
        <v>1279</v>
      </c>
      <c r="P65" s="14"/>
      <c r="Q65" s="14"/>
      <c r="R65" s="14" t="s">
        <v>430</v>
      </c>
      <c r="S65" s="14" t="s">
        <v>445</v>
      </c>
      <c r="T65" s="35">
        <v>18.62</v>
      </c>
      <c r="U65" s="14" t="s">
        <v>2</v>
      </c>
      <c r="V65" s="14">
        <v>57</v>
      </c>
      <c r="W65" s="16">
        <f>+IF(datos_us[[#This Row],[Moneda]]="ARS",datos_us[[#This Row],[Monto]],datos_us[[#This Row],[Monto]]*datos_us[[#This Row],[TC]])</f>
        <v>1061.3400000000001</v>
      </c>
      <c r="X65" s="16">
        <f>+IF(datos_us[[#This Row],[Moneda]]="USD",datos_us[[#This Row],[Monto]],datos_us[[#This Row],[Monto]]/datos_us[[#This Row],[TC]])</f>
        <v>18.62</v>
      </c>
      <c r="Y65" s="14"/>
    </row>
    <row r="66" spans="1:25" x14ac:dyDescent="0.25">
      <c r="A66" s="14">
        <f t="shared" si="0"/>
        <v>63</v>
      </c>
      <c r="B66" s="1">
        <v>43699</v>
      </c>
      <c r="C66" s="14">
        <f>+YEAR(datos_us[[#This Row],[Fecha]])</f>
        <v>2019</v>
      </c>
      <c r="D66" s="14">
        <f>+MONTH(datos_us[[#This Row],[Fecha]])</f>
        <v>8</v>
      </c>
      <c r="E66" s="14" t="s">
        <v>1015</v>
      </c>
      <c r="F66" s="14" t="s">
        <v>430</v>
      </c>
      <c r="G66" s="14"/>
      <c r="H66" s="14" t="s">
        <v>7132</v>
      </c>
      <c r="I66" s="14" t="s">
        <v>7132</v>
      </c>
      <c r="J66" s="14" t="s">
        <v>425</v>
      </c>
      <c r="K66" s="14"/>
      <c r="L66" s="14" t="s">
        <v>425</v>
      </c>
      <c r="M66" s="14" t="s">
        <v>102</v>
      </c>
      <c r="N66" s="14" t="s">
        <v>480</v>
      </c>
      <c r="O66" s="14" t="s">
        <v>1279</v>
      </c>
      <c r="P66" s="14"/>
      <c r="Q66" s="14"/>
      <c r="R66" s="14" t="s">
        <v>430</v>
      </c>
      <c r="S66" s="14" t="s">
        <v>445</v>
      </c>
      <c r="T66" s="35">
        <v>25.49</v>
      </c>
      <c r="U66" s="14" t="s">
        <v>2</v>
      </c>
      <c r="V66" s="14">
        <v>57</v>
      </c>
      <c r="W66" s="16">
        <f>+IF(datos_us[[#This Row],[Moneda]]="ARS",datos_us[[#This Row],[Monto]],datos_us[[#This Row],[Monto]]*datos_us[[#This Row],[TC]])</f>
        <v>1452.9299999999998</v>
      </c>
      <c r="X66" s="16">
        <f>+IF(datos_us[[#This Row],[Moneda]]="USD",datos_us[[#This Row],[Monto]],datos_us[[#This Row],[Monto]]/datos_us[[#This Row],[TC]])</f>
        <v>25.49</v>
      </c>
      <c r="Y66" s="14"/>
    </row>
    <row r="67" spans="1:25" x14ac:dyDescent="0.25">
      <c r="A67" s="14">
        <f t="shared" si="0"/>
        <v>64</v>
      </c>
      <c r="B67" s="1">
        <v>43699</v>
      </c>
      <c r="C67" s="14">
        <f>+YEAR(datos_us[[#This Row],[Fecha]])</f>
        <v>2019</v>
      </c>
      <c r="D67" s="14">
        <f>+MONTH(datos_us[[#This Row],[Fecha]])</f>
        <v>8</v>
      </c>
      <c r="E67" s="14" t="s">
        <v>1016</v>
      </c>
      <c r="F67" s="14" t="s">
        <v>404</v>
      </c>
      <c r="G67" s="14"/>
      <c r="H67" s="14" t="s">
        <v>7132</v>
      </c>
      <c r="I67" s="14" t="s">
        <v>7132</v>
      </c>
      <c r="J67" s="14" t="s">
        <v>425</v>
      </c>
      <c r="K67" s="14"/>
      <c r="L67" s="14" t="s">
        <v>425</v>
      </c>
      <c r="M67" s="14" t="s">
        <v>1300</v>
      </c>
      <c r="N67" s="14" t="s">
        <v>1300</v>
      </c>
      <c r="O67" s="14" t="s">
        <v>1279</v>
      </c>
      <c r="P67" s="14"/>
      <c r="Q67" s="14"/>
      <c r="R67" s="14" t="s">
        <v>404</v>
      </c>
      <c r="S67" s="14" t="s">
        <v>445</v>
      </c>
      <c r="T67" s="35">
        <v>5</v>
      </c>
      <c r="U67" s="14" t="s">
        <v>2</v>
      </c>
      <c r="V67" s="14">
        <v>57</v>
      </c>
      <c r="W67" s="16">
        <f>+IF(datos_us[[#This Row],[Moneda]]="ARS",datos_us[[#This Row],[Monto]],datos_us[[#This Row],[Monto]]*datos_us[[#This Row],[TC]])</f>
        <v>285</v>
      </c>
      <c r="X67" s="16">
        <f>+IF(datos_us[[#This Row],[Moneda]]="USD",datos_us[[#This Row],[Monto]],datos_us[[#This Row],[Monto]]/datos_us[[#This Row],[TC]])</f>
        <v>5</v>
      </c>
      <c r="Y67" s="14"/>
    </row>
    <row r="68" spans="1:25" x14ac:dyDescent="0.25">
      <c r="A68" s="14">
        <f t="shared" si="0"/>
        <v>65</v>
      </c>
      <c r="B68" s="1">
        <v>43699</v>
      </c>
      <c r="C68" s="14">
        <f>+YEAR(datos_us[[#This Row],[Fecha]])</f>
        <v>2019</v>
      </c>
      <c r="D68" s="14">
        <f>+MONTH(datos_us[[#This Row],[Fecha]])</f>
        <v>8</v>
      </c>
      <c r="E68" s="14" t="s">
        <v>1015</v>
      </c>
      <c r="F68" s="14" t="s">
        <v>430</v>
      </c>
      <c r="G68" s="14"/>
      <c r="H68" s="14" t="s">
        <v>7132</v>
      </c>
      <c r="I68" s="14" t="s">
        <v>7132</v>
      </c>
      <c r="J68" s="14" t="s">
        <v>425</v>
      </c>
      <c r="K68" s="14"/>
      <c r="L68" s="14" t="s">
        <v>425</v>
      </c>
      <c r="M68" s="14" t="s">
        <v>102</v>
      </c>
      <c r="N68" s="14" t="s">
        <v>480</v>
      </c>
      <c r="O68" s="14" t="s">
        <v>1279</v>
      </c>
      <c r="P68" s="14"/>
      <c r="Q68" s="14"/>
      <c r="R68" s="14" t="s">
        <v>430</v>
      </c>
      <c r="S68" s="14" t="s">
        <v>445</v>
      </c>
      <c r="T68" s="35">
        <v>10.38</v>
      </c>
      <c r="U68" s="14" t="s">
        <v>2</v>
      </c>
      <c r="V68" s="14">
        <v>57</v>
      </c>
      <c r="W68" s="16">
        <f>+IF(datos_us[[#This Row],[Moneda]]="ARS",datos_us[[#This Row],[Monto]],datos_us[[#This Row],[Monto]]*datos_us[[#This Row],[TC]])</f>
        <v>591.66000000000008</v>
      </c>
      <c r="X68" s="16">
        <f>+IF(datos_us[[#This Row],[Moneda]]="USD",datos_us[[#This Row],[Monto]],datos_us[[#This Row],[Monto]]/datos_us[[#This Row],[TC]])</f>
        <v>10.38</v>
      </c>
      <c r="Y68" s="14"/>
    </row>
    <row r="69" spans="1:25" x14ac:dyDescent="0.25">
      <c r="A69" s="14">
        <f t="shared" ref="A69:A132" si="1">+A68+1</f>
        <v>66</v>
      </c>
      <c r="B69" s="1">
        <v>43699</v>
      </c>
      <c r="C69" s="14">
        <f>+YEAR(datos_us[[#This Row],[Fecha]])</f>
        <v>2019</v>
      </c>
      <c r="D69" s="14">
        <f>+MONTH(datos_us[[#This Row],[Fecha]])</f>
        <v>8</v>
      </c>
      <c r="E69" s="14" t="s">
        <v>1015</v>
      </c>
      <c r="F69" s="14" t="s">
        <v>430</v>
      </c>
      <c r="G69" s="14"/>
      <c r="H69" s="14" t="s">
        <v>7132</v>
      </c>
      <c r="I69" s="14" t="s">
        <v>7132</v>
      </c>
      <c r="J69" s="14" t="s">
        <v>425</v>
      </c>
      <c r="K69" s="14"/>
      <c r="L69" s="14" t="s">
        <v>425</v>
      </c>
      <c r="M69" s="14" t="s">
        <v>102</v>
      </c>
      <c r="N69" s="14" t="s">
        <v>480</v>
      </c>
      <c r="O69" s="14" t="s">
        <v>1279</v>
      </c>
      <c r="P69" s="14"/>
      <c r="Q69" s="14"/>
      <c r="R69" s="14" t="s">
        <v>430</v>
      </c>
      <c r="S69" s="14" t="s">
        <v>445</v>
      </c>
      <c r="T69" s="35">
        <v>9.58</v>
      </c>
      <c r="U69" s="14" t="s">
        <v>2</v>
      </c>
      <c r="V69" s="14">
        <v>57</v>
      </c>
      <c r="W69" s="16">
        <f>+IF(datos_us[[#This Row],[Moneda]]="ARS",datos_us[[#This Row],[Monto]],datos_us[[#This Row],[Monto]]*datos_us[[#This Row],[TC]])</f>
        <v>546.06000000000006</v>
      </c>
      <c r="X69" s="16">
        <f>+IF(datos_us[[#This Row],[Moneda]]="USD",datos_us[[#This Row],[Monto]],datos_us[[#This Row],[Monto]]/datos_us[[#This Row],[TC]])</f>
        <v>9.58</v>
      </c>
      <c r="Y69" s="14"/>
    </row>
    <row r="70" spans="1:25" x14ac:dyDescent="0.25">
      <c r="A70" s="14">
        <f t="shared" si="1"/>
        <v>67</v>
      </c>
      <c r="B70" s="1">
        <v>43699</v>
      </c>
      <c r="C70" s="14">
        <f>+YEAR(datos_us[[#This Row],[Fecha]])</f>
        <v>2019</v>
      </c>
      <c r="D70" s="14">
        <f>+MONTH(datos_us[[#This Row],[Fecha]])</f>
        <v>8</v>
      </c>
      <c r="E70" s="14" t="s">
        <v>1015</v>
      </c>
      <c r="F70" s="14" t="s">
        <v>430</v>
      </c>
      <c r="G70" s="14"/>
      <c r="H70" s="14" t="s">
        <v>7132</v>
      </c>
      <c r="I70" s="14" t="s">
        <v>7132</v>
      </c>
      <c r="J70" s="14" t="s">
        <v>425</v>
      </c>
      <c r="K70" s="14"/>
      <c r="L70" s="14" t="s">
        <v>425</v>
      </c>
      <c r="M70" s="14" t="s">
        <v>102</v>
      </c>
      <c r="N70" s="14" t="s">
        <v>480</v>
      </c>
      <c r="O70" s="14" t="s">
        <v>1279</v>
      </c>
      <c r="P70" s="14"/>
      <c r="Q70" s="14"/>
      <c r="R70" s="14" t="s">
        <v>430</v>
      </c>
      <c r="S70" s="14" t="s">
        <v>445</v>
      </c>
      <c r="T70" s="35">
        <v>5.66</v>
      </c>
      <c r="U70" s="14" t="s">
        <v>2</v>
      </c>
      <c r="V70" s="14">
        <v>57</v>
      </c>
      <c r="W70" s="16">
        <f>+IF(datos_us[[#This Row],[Moneda]]="ARS",datos_us[[#This Row],[Monto]],datos_us[[#This Row],[Monto]]*datos_us[[#This Row],[TC]])</f>
        <v>322.62</v>
      </c>
      <c r="X70" s="16">
        <f>+IF(datos_us[[#This Row],[Moneda]]="USD",datos_us[[#This Row],[Monto]],datos_us[[#This Row],[Monto]]/datos_us[[#This Row],[TC]])</f>
        <v>5.66</v>
      </c>
      <c r="Y70" s="14"/>
    </row>
    <row r="71" spans="1:25" x14ac:dyDescent="0.25">
      <c r="A71" s="14">
        <f t="shared" si="1"/>
        <v>68</v>
      </c>
      <c r="B71" s="1">
        <v>43700</v>
      </c>
      <c r="C71" s="14">
        <f>+YEAR(datos_us[[#This Row],[Fecha]])</f>
        <v>2019</v>
      </c>
      <c r="D71" s="14">
        <f>+MONTH(datos_us[[#This Row],[Fecha]])</f>
        <v>8</v>
      </c>
      <c r="E71" s="14" t="s">
        <v>408</v>
      </c>
      <c r="F71" s="14" t="s">
        <v>406</v>
      </c>
      <c r="G71" s="14"/>
      <c r="H71" s="14" t="s">
        <v>7132</v>
      </c>
      <c r="I71" s="14" t="s">
        <v>7132</v>
      </c>
      <c r="J71" s="14" t="s">
        <v>425</v>
      </c>
      <c r="K71" s="14"/>
      <c r="L71" s="14" t="s">
        <v>425</v>
      </c>
      <c r="M71" s="14" t="s">
        <v>1177</v>
      </c>
      <c r="N71" s="14" t="s">
        <v>1177</v>
      </c>
      <c r="O71" s="14" t="s">
        <v>3261</v>
      </c>
      <c r="P71" s="14"/>
      <c r="Q71" s="14"/>
      <c r="R71" s="14" t="s">
        <v>613</v>
      </c>
      <c r="S71" s="14" t="s">
        <v>446</v>
      </c>
      <c r="T71" s="35">
        <v>25000</v>
      </c>
      <c r="U71" s="14" t="s">
        <v>2</v>
      </c>
      <c r="V71" s="14">
        <v>57</v>
      </c>
      <c r="W71" s="16">
        <f>+IF(datos_us[[#This Row],[Moneda]]="ARS",datos_us[[#This Row],[Monto]],datos_us[[#This Row],[Monto]]*datos_us[[#This Row],[TC]])</f>
        <v>1425000</v>
      </c>
      <c r="X71" s="16">
        <f>+IF(datos_us[[#This Row],[Moneda]]="USD",datos_us[[#This Row],[Monto]],datos_us[[#This Row],[Monto]]/datos_us[[#This Row],[TC]])</f>
        <v>25000</v>
      </c>
      <c r="Y71" s="14"/>
    </row>
    <row r="72" spans="1:25" x14ac:dyDescent="0.25">
      <c r="A72" s="14">
        <f t="shared" si="1"/>
        <v>69</v>
      </c>
      <c r="B72" s="1">
        <v>43700</v>
      </c>
      <c r="C72" s="14">
        <f>+YEAR(datos_us[[#This Row],[Fecha]])</f>
        <v>2019</v>
      </c>
      <c r="D72" s="14">
        <f>+MONTH(datos_us[[#This Row],[Fecha]])</f>
        <v>8</v>
      </c>
      <c r="E72" s="14" t="s">
        <v>1015</v>
      </c>
      <c r="F72" s="14" t="s">
        <v>430</v>
      </c>
      <c r="G72" s="14"/>
      <c r="H72" s="14" t="s">
        <v>7132</v>
      </c>
      <c r="I72" s="14" t="s">
        <v>7132</v>
      </c>
      <c r="J72" s="14" t="s">
        <v>425</v>
      </c>
      <c r="K72" s="14"/>
      <c r="L72" s="14" t="s">
        <v>425</v>
      </c>
      <c r="M72" s="14" t="s">
        <v>60</v>
      </c>
      <c r="N72" s="14" t="s">
        <v>26</v>
      </c>
      <c r="O72" s="14" t="s">
        <v>1279</v>
      </c>
      <c r="P72" s="14"/>
      <c r="Q72" s="14"/>
      <c r="R72" s="14" t="s">
        <v>430</v>
      </c>
      <c r="S72" s="14" t="s">
        <v>445</v>
      </c>
      <c r="T72" s="35">
        <v>65.47</v>
      </c>
      <c r="U72" s="14" t="s">
        <v>2</v>
      </c>
      <c r="V72" s="14">
        <v>57</v>
      </c>
      <c r="W72" s="16">
        <f>+IF(datos_us[[#This Row],[Moneda]]="ARS",datos_us[[#This Row],[Monto]],datos_us[[#This Row],[Monto]]*datos_us[[#This Row],[TC]])</f>
        <v>3731.79</v>
      </c>
      <c r="X72" s="16">
        <f>+IF(datos_us[[#This Row],[Moneda]]="USD",datos_us[[#This Row],[Monto]],datos_us[[#This Row],[Monto]]/datos_us[[#This Row],[TC]])</f>
        <v>65.47</v>
      </c>
      <c r="Y72" s="14"/>
    </row>
    <row r="73" spans="1:25" x14ac:dyDescent="0.25">
      <c r="A73" s="14">
        <f t="shared" si="1"/>
        <v>70</v>
      </c>
      <c r="B73" s="1">
        <v>43700</v>
      </c>
      <c r="C73" s="14">
        <f>+YEAR(datos_us[[#This Row],[Fecha]])</f>
        <v>2019</v>
      </c>
      <c r="D73" s="14">
        <f>+MONTH(datos_us[[#This Row],[Fecha]])</f>
        <v>8</v>
      </c>
      <c r="E73" s="14" t="s">
        <v>1015</v>
      </c>
      <c r="F73" s="14" t="s">
        <v>430</v>
      </c>
      <c r="G73" s="14"/>
      <c r="H73" s="14" t="s">
        <v>7132</v>
      </c>
      <c r="I73" s="14" t="s">
        <v>7132</v>
      </c>
      <c r="J73" s="14" t="s">
        <v>425</v>
      </c>
      <c r="K73" s="14"/>
      <c r="L73" s="14" t="s">
        <v>425</v>
      </c>
      <c r="M73" s="14" t="s">
        <v>102</v>
      </c>
      <c r="N73" s="14" t="s">
        <v>480</v>
      </c>
      <c r="O73" s="14" t="s">
        <v>1279</v>
      </c>
      <c r="P73" s="14"/>
      <c r="Q73" s="14"/>
      <c r="R73" s="14" t="s">
        <v>430</v>
      </c>
      <c r="S73" s="14" t="s">
        <v>445</v>
      </c>
      <c r="T73" s="35">
        <v>12.13</v>
      </c>
      <c r="U73" s="14" t="s">
        <v>2</v>
      </c>
      <c r="V73" s="14">
        <v>57</v>
      </c>
      <c r="W73" s="16">
        <f>+IF(datos_us[[#This Row],[Moneda]]="ARS",datos_us[[#This Row],[Monto]],datos_us[[#This Row],[Monto]]*datos_us[[#This Row],[TC]])</f>
        <v>691.41000000000008</v>
      </c>
      <c r="X73" s="16">
        <f>+IF(datos_us[[#This Row],[Moneda]]="USD",datos_us[[#This Row],[Monto]],datos_us[[#This Row],[Monto]]/datos_us[[#This Row],[TC]])</f>
        <v>12.13</v>
      </c>
      <c r="Y73" s="14"/>
    </row>
    <row r="74" spans="1:25" x14ac:dyDescent="0.25">
      <c r="A74" s="14">
        <f t="shared" si="1"/>
        <v>71</v>
      </c>
      <c r="B74" s="1">
        <v>43700</v>
      </c>
      <c r="C74" s="14">
        <f>+YEAR(datos_us[[#This Row],[Fecha]])</f>
        <v>2019</v>
      </c>
      <c r="D74" s="14">
        <f>+MONTH(datos_us[[#This Row],[Fecha]])</f>
        <v>8</v>
      </c>
      <c r="E74" s="14" t="s">
        <v>1015</v>
      </c>
      <c r="F74" s="14" t="s">
        <v>430</v>
      </c>
      <c r="G74" s="14"/>
      <c r="H74" s="14" t="s">
        <v>7132</v>
      </c>
      <c r="I74" s="14" t="s">
        <v>7132</v>
      </c>
      <c r="J74" s="14" t="s">
        <v>425</v>
      </c>
      <c r="K74" s="14"/>
      <c r="L74" s="14" t="s">
        <v>425</v>
      </c>
      <c r="M74" s="14" t="s">
        <v>102</v>
      </c>
      <c r="N74" s="14" t="s">
        <v>480</v>
      </c>
      <c r="O74" s="14" t="s">
        <v>1279</v>
      </c>
      <c r="P74" s="14"/>
      <c r="Q74" s="14"/>
      <c r="R74" s="14" t="s">
        <v>430</v>
      </c>
      <c r="S74" s="14" t="s">
        <v>445</v>
      </c>
      <c r="T74" s="35">
        <v>10.59</v>
      </c>
      <c r="U74" s="14" t="s">
        <v>2</v>
      </c>
      <c r="V74" s="14">
        <v>57</v>
      </c>
      <c r="W74" s="16">
        <f>+IF(datos_us[[#This Row],[Moneda]]="ARS",datos_us[[#This Row],[Monto]],datos_us[[#This Row],[Monto]]*datos_us[[#This Row],[TC]])</f>
        <v>603.63</v>
      </c>
      <c r="X74" s="16">
        <f>+IF(datos_us[[#This Row],[Moneda]]="USD",datos_us[[#This Row],[Monto]],datos_us[[#This Row],[Monto]]/datos_us[[#This Row],[TC]])</f>
        <v>10.59</v>
      </c>
      <c r="Y74" s="14"/>
    </row>
    <row r="75" spans="1:25" x14ac:dyDescent="0.25">
      <c r="A75" s="14">
        <f t="shared" si="1"/>
        <v>72</v>
      </c>
      <c r="B75" s="1">
        <v>43700</v>
      </c>
      <c r="C75" s="14">
        <f>+YEAR(datos_us[[#This Row],[Fecha]])</f>
        <v>2019</v>
      </c>
      <c r="D75" s="14">
        <f>+MONTH(datos_us[[#This Row],[Fecha]])</f>
        <v>8</v>
      </c>
      <c r="E75" s="14" t="s">
        <v>1015</v>
      </c>
      <c r="F75" s="14" t="s">
        <v>430</v>
      </c>
      <c r="G75" s="14"/>
      <c r="H75" s="14" t="s">
        <v>7132</v>
      </c>
      <c r="I75" s="14" t="s">
        <v>7132</v>
      </c>
      <c r="J75" s="14" t="s">
        <v>425</v>
      </c>
      <c r="K75" s="14"/>
      <c r="L75" s="14" t="s">
        <v>425</v>
      </c>
      <c r="M75" s="14" t="s">
        <v>102</v>
      </c>
      <c r="N75" s="14" t="s">
        <v>480</v>
      </c>
      <c r="O75" s="14" t="s">
        <v>1279</v>
      </c>
      <c r="P75" s="14"/>
      <c r="Q75" s="14"/>
      <c r="R75" s="14" t="s">
        <v>430</v>
      </c>
      <c r="S75" s="14" t="s">
        <v>445</v>
      </c>
      <c r="T75" s="35">
        <v>1</v>
      </c>
      <c r="U75" s="14" t="s">
        <v>2</v>
      </c>
      <c r="V75" s="14">
        <v>57</v>
      </c>
      <c r="W75" s="16">
        <f>+IF(datos_us[[#This Row],[Moneda]]="ARS",datos_us[[#This Row],[Monto]],datos_us[[#This Row],[Monto]]*datos_us[[#This Row],[TC]])</f>
        <v>57</v>
      </c>
      <c r="X75" s="16">
        <f>+IF(datos_us[[#This Row],[Moneda]]="USD",datos_us[[#This Row],[Monto]],datos_us[[#This Row],[Monto]]/datos_us[[#This Row],[TC]])</f>
        <v>1</v>
      </c>
      <c r="Y75" s="14"/>
    </row>
    <row r="76" spans="1:25" x14ac:dyDescent="0.25">
      <c r="A76" s="14">
        <f t="shared" si="1"/>
        <v>73</v>
      </c>
      <c r="B76" s="1">
        <v>43701</v>
      </c>
      <c r="C76" s="14">
        <f>+YEAR(datos_us[[#This Row],[Fecha]])</f>
        <v>2019</v>
      </c>
      <c r="D76" s="14">
        <f>+MONTH(datos_us[[#This Row],[Fecha]])</f>
        <v>8</v>
      </c>
      <c r="E76" s="14" t="s">
        <v>1015</v>
      </c>
      <c r="F76" s="14" t="s">
        <v>403</v>
      </c>
      <c r="G76" s="14" t="s">
        <v>970</v>
      </c>
      <c r="H76" s="14" t="s">
        <v>7132</v>
      </c>
      <c r="I76" s="14" t="s">
        <v>7132</v>
      </c>
      <c r="J76" s="14" t="s">
        <v>425</v>
      </c>
      <c r="K76" s="14"/>
      <c r="L76" s="14" t="s">
        <v>425</v>
      </c>
      <c r="M76" s="14" t="s">
        <v>493</v>
      </c>
      <c r="N76" s="14" t="s">
        <v>741</v>
      </c>
      <c r="O76" s="14" t="s">
        <v>1311</v>
      </c>
      <c r="P76" s="14"/>
      <c r="Q76" s="14"/>
      <c r="R76" s="14" t="s">
        <v>970</v>
      </c>
      <c r="S76" s="14" t="s">
        <v>445</v>
      </c>
      <c r="T76" s="35">
        <v>17.149999999999999</v>
      </c>
      <c r="U76" s="14" t="s">
        <v>2</v>
      </c>
      <c r="V76" s="14">
        <v>57</v>
      </c>
      <c r="W76" s="16">
        <f>+IF(datos_us[[#This Row],[Moneda]]="ARS",datos_us[[#This Row],[Monto]],datos_us[[#This Row],[Monto]]*datos_us[[#This Row],[TC]])</f>
        <v>977.55</v>
      </c>
      <c r="X76" s="16">
        <f>+IF(datos_us[[#This Row],[Moneda]]="USD",datos_us[[#This Row],[Monto]],datos_us[[#This Row],[Monto]]/datos_us[[#This Row],[TC]])</f>
        <v>17.149999999999999</v>
      </c>
      <c r="Y76" s="14"/>
    </row>
    <row r="77" spans="1:25" x14ac:dyDescent="0.25">
      <c r="A77" s="14">
        <f t="shared" si="1"/>
        <v>74</v>
      </c>
      <c r="B77" s="1">
        <v>43701</v>
      </c>
      <c r="C77" s="14">
        <f>+YEAR(datos_us[[#This Row],[Fecha]])</f>
        <v>2019</v>
      </c>
      <c r="D77" s="14">
        <f>+MONTH(datos_us[[#This Row],[Fecha]])</f>
        <v>8</v>
      </c>
      <c r="E77" s="14" t="s">
        <v>1015</v>
      </c>
      <c r="F77" s="14" t="s">
        <v>430</v>
      </c>
      <c r="G77" s="14"/>
      <c r="H77" s="14" t="s">
        <v>7132</v>
      </c>
      <c r="I77" s="14" t="s">
        <v>7132</v>
      </c>
      <c r="J77" s="14" t="s">
        <v>425</v>
      </c>
      <c r="K77" s="14"/>
      <c r="L77" s="14" t="s">
        <v>425</v>
      </c>
      <c r="M77" s="14" t="s">
        <v>102</v>
      </c>
      <c r="N77" s="14" t="s">
        <v>480</v>
      </c>
      <c r="O77" s="14" t="s">
        <v>1279</v>
      </c>
      <c r="P77" s="14"/>
      <c r="Q77" s="14"/>
      <c r="R77" s="14" t="s">
        <v>430</v>
      </c>
      <c r="S77" s="14" t="s">
        <v>445</v>
      </c>
      <c r="T77" s="35">
        <v>20.9</v>
      </c>
      <c r="U77" s="14" t="s">
        <v>2</v>
      </c>
      <c r="V77" s="14">
        <v>57</v>
      </c>
      <c r="W77" s="16">
        <f>+IF(datos_us[[#This Row],[Moneda]]="ARS",datos_us[[#This Row],[Monto]],datos_us[[#This Row],[Monto]]*datos_us[[#This Row],[TC]])</f>
        <v>1191.3</v>
      </c>
      <c r="X77" s="16">
        <f>+IF(datos_us[[#This Row],[Moneda]]="USD",datos_us[[#This Row],[Monto]],datos_us[[#This Row],[Monto]]/datos_us[[#This Row],[TC]])</f>
        <v>20.9</v>
      </c>
      <c r="Y77" s="14"/>
    </row>
    <row r="78" spans="1:25" x14ac:dyDescent="0.25">
      <c r="A78" s="14">
        <f t="shared" si="1"/>
        <v>75</v>
      </c>
      <c r="B78" s="1">
        <v>43701</v>
      </c>
      <c r="C78" s="14">
        <f>+YEAR(datos_us[[#This Row],[Fecha]])</f>
        <v>2019</v>
      </c>
      <c r="D78" s="14">
        <f>+MONTH(datos_us[[#This Row],[Fecha]])</f>
        <v>8</v>
      </c>
      <c r="E78" s="14" t="s">
        <v>1015</v>
      </c>
      <c r="F78" s="14" t="s">
        <v>430</v>
      </c>
      <c r="G78" s="14"/>
      <c r="H78" s="14" t="s">
        <v>7132</v>
      </c>
      <c r="I78" s="14" t="s">
        <v>7132</v>
      </c>
      <c r="J78" s="14" t="s">
        <v>425</v>
      </c>
      <c r="K78" s="14"/>
      <c r="L78" s="14" t="s">
        <v>425</v>
      </c>
      <c r="M78" s="14" t="s">
        <v>102</v>
      </c>
      <c r="N78" s="14" t="s">
        <v>480</v>
      </c>
      <c r="O78" s="14" t="s">
        <v>1279</v>
      </c>
      <c r="P78" s="14"/>
      <c r="Q78" s="14"/>
      <c r="R78" s="14" t="s">
        <v>430</v>
      </c>
      <c r="S78" s="14" t="s">
        <v>445</v>
      </c>
      <c r="T78" s="35">
        <v>22.92</v>
      </c>
      <c r="U78" s="14" t="s">
        <v>2</v>
      </c>
      <c r="V78" s="14">
        <v>57</v>
      </c>
      <c r="W78" s="16">
        <f>+IF(datos_us[[#This Row],[Moneda]]="ARS",datos_us[[#This Row],[Monto]],datos_us[[#This Row],[Monto]]*datos_us[[#This Row],[TC]])</f>
        <v>1306.44</v>
      </c>
      <c r="X78" s="16">
        <f>+IF(datos_us[[#This Row],[Moneda]]="USD",datos_us[[#This Row],[Monto]],datos_us[[#This Row],[Monto]]/datos_us[[#This Row],[TC]])</f>
        <v>22.92</v>
      </c>
      <c r="Y78" s="14"/>
    </row>
    <row r="79" spans="1:25" x14ac:dyDescent="0.25">
      <c r="A79" s="14">
        <f t="shared" si="1"/>
        <v>76</v>
      </c>
      <c r="B79" s="1">
        <v>43703</v>
      </c>
      <c r="C79" s="14">
        <f>+YEAR(datos_us[[#This Row],[Fecha]])</f>
        <v>2019</v>
      </c>
      <c r="D79" s="14">
        <f>+MONTH(datos_us[[#This Row],[Fecha]])</f>
        <v>8</v>
      </c>
      <c r="E79" s="14" t="s">
        <v>408</v>
      </c>
      <c r="F79" s="14" t="s">
        <v>406</v>
      </c>
      <c r="G79" s="14"/>
      <c r="H79" s="14" t="s">
        <v>7132</v>
      </c>
      <c r="I79" s="14" t="s">
        <v>7132</v>
      </c>
      <c r="J79" s="14" t="s">
        <v>425</v>
      </c>
      <c r="K79" s="14"/>
      <c r="L79" s="14" t="s">
        <v>425</v>
      </c>
      <c r="M79" s="14" t="s">
        <v>1178</v>
      </c>
      <c r="N79" s="14" t="s">
        <v>1178</v>
      </c>
      <c r="O79" s="14" t="s">
        <v>3261</v>
      </c>
      <c r="P79" s="14"/>
      <c r="Q79" s="14"/>
      <c r="R79" s="14" t="s">
        <v>613</v>
      </c>
      <c r="S79" s="14" t="s">
        <v>446</v>
      </c>
      <c r="T79" s="35">
        <v>200000</v>
      </c>
      <c r="U79" s="14" t="s">
        <v>2</v>
      </c>
      <c r="V79" s="14">
        <v>57</v>
      </c>
      <c r="W79" s="16">
        <f>+IF(datos_us[[#This Row],[Moneda]]="ARS",datos_us[[#This Row],[Monto]],datos_us[[#This Row],[Monto]]*datos_us[[#This Row],[TC]])</f>
        <v>11400000</v>
      </c>
      <c r="X79" s="16">
        <f>+IF(datos_us[[#This Row],[Moneda]]="USD",datos_us[[#This Row],[Monto]],datos_us[[#This Row],[Monto]]/datos_us[[#This Row],[TC]])</f>
        <v>200000</v>
      </c>
      <c r="Y79" s="14"/>
    </row>
    <row r="80" spans="1:25" x14ac:dyDescent="0.25">
      <c r="A80" s="14">
        <f t="shared" si="1"/>
        <v>77</v>
      </c>
      <c r="B80" s="1">
        <v>43703</v>
      </c>
      <c r="C80" s="14">
        <f>+YEAR(datos_us[[#This Row],[Fecha]])</f>
        <v>2019</v>
      </c>
      <c r="D80" s="14">
        <f>+MONTH(datos_us[[#This Row],[Fecha]])</f>
        <v>8</v>
      </c>
      <c r="E80" s="14" t="s">
        <v>449</v>
      </c>
      <c r="F80" s="14" t="s">
        <v>523</v>
      </c>
      <c r="G80" s="14"/>
      <c r="H80" s="14" t="s">
        <v>7132</v>
      </c>
      <c r="I80" s="14" t="s">
        <v>7132</v>
      </c>
      <c r="J80" s="14" t="s">
        <v>425</v>
      </c>
      <c r="K80" s="14"/>
      <c r="L80" s="14" t="s">
        <v>425</v>
      </c>
      <c r="M80" s="14" t="s">
        <v>524</v>
      </c>
      <c r="N80" s="14" t="s">
        <v>524</v>
      </c>
      <c r="O80" s="14" t="s">
        <v>3268</v>
      </c>
      <c r="P80" s="14"/>
      <c r="Q80" s="14"/>
      <c r="R80" s="14" t="s">
        <v>523</v>
      </c>
      <c r="S80" s="14" t="s">
        <v>613</v>
      </c>
      <c r="T80" s="35">
        <v>25</v>
      </c>
      <c r="U80" s="14" t="s">
        <v>2</v>
      </c>
      <c r="V80" s="14">
        <v>57</v>
      </c>
      <c r="W80" s="16">
        <f>+IF(datos_us[[#This Row],[Moneda]]="ARS",datos_us[[#This Row],[Monto]],datos_us[[#This Row],[Monto]]*datos_us[[#This Row],[TC]])</f>
        <v>1425</v>
      </c>
      <c r="X80" s="16">
        <f>+IF(datos_us[[#This Row],[Moneda]]="USD",datos_us[[#This Row],[Monto]],datos_us[[#This Row],[Monto]]/datos_us[[#This Row],[TC]])</f>
        <v>25</v>
      </c>
      <c r="Y80" s="14"/>
    </row>
    <row r="81" spans="1:25" x14ac:dyDescent="0.25">
      <c r="A81" s="14">
        <f t="shared" si="1"/>
        <v>78</v>
      </c>
      <c r="B81" s="1">
        <v>43703</v>
      </c>
      <c r="C81" s="14">
        <f>+YEAR(datos_us[[#This Row],[Fecha]])</f>
        <v>2019</v>
      </c>
      <c r="D81" s="14">
        <f>+MONTH(datos_us[[#This Row],[Fecha]])</f>
        <v>8</v>
      </c>
      <c r="E81" s="14" t="s">
        <v>1015</v>
      </c>
      <c r="F81" s="14" t="s">
        <v>430</v>
      </c>
      <c r="G81" s="14"/>
      <c r="H81" s="14" t="s">
        <v>7132</v>
      </c>
      <c r="I81" s="14" t="s">
        <v>7132</v>
      </c>
      <c r="J81" s="14" t="s">
        <v>425</v>
      </c>
      <c r="K81" s="14"/>
      <c r="L81" s="14" t="s">
        <v>425</v>
      </c>
      <c r="M81" s="14" t="s">
        <v>102</v>
      </c>
      <c r="N81" s="14" t="s">
        <v>480</v>
      </c>
      <c r="O81" s="14" t="s">
        <v>1279</v>
      </c>
      <c r="P81" s="14"/>
      <c r="Q81" s="14"/>
      <c r="R81" s="14" t="s">
        <v>430</v>
      </c>
      <c r="S81" s="14" t="s">
        <v>445</v>
      </c>
      <c r="T81" s="35">
        <v>53.52</v>
      </c>
      <c r="U81" s="14" t="s">
        <v>2</v>
      </c>
      <c r="V81" s="14">
        <v>57</v>
      </c>
      <c r="W81" s="16">
        <f>+IF(datos_us[[#This Row],[Moneda]]="ARS",datos_us[[#This Row],[Monto]],datos_us[[#This Row],[Monto]]*datos_us[[#This Row],[TC]])</f>
        <v>3050.6400000000003</v>
      </c>
      <c r="X81" s="16">
        <f>+IF(datos_us[[#This Row],[Moneda]]="USD",datos_us[[#This Row],[Monto]],datos_us[[#This Row],[Monto]]/datos_us[[#This Row],[TC]])</f>
        <v>53.52</v>
      </c>
      <c r="Y81" s="14"/>
    </row>
    <row r="82" spans="1:25" x14ac:dyDescent="0.25">
      <c r="A82" s="14">
        <f t="shared" si="1"/>
        <v>79</v>
      </c>
      <c r="B82" s="1">
        <v>43704</v>
      </c>
      <c r="C82" s="14">
        <f>+YEAR(datos_us[[#This Row],[Fecha]])</f>
        <v>2019</v>
      </c>
      <c r="D82" s="14">
        <f>+MONTH(datos_us[[#This Row],[Fecha]])</f>
        <v>8</v>
      </c>
      <c r="E82" s="14" t="s">
        <v>1015</v>
      </c>
      <c r="F82" s="14" t="s">
        <v>430</v>
      </c>
      <c r="G82" s="14"/>
      <c r="H82" s="14" t="s">
        <v>7132</v>
      </c>
      <c r="I82" s="14" t="s">
        <v>7132</v>
      </c>
      <c r="J82" s="14" t="s">
        <v>425</v>
      </c>
      <c r="K82" s="14"/>
      <c r="L82" s="14" t="s">
        <v>425</v>
      </c>
      <c r="M82" s="14" t="s">
        <v>102</v>
      </c>
      <c r="N82" s="14" t="s">
        <v>480</v>
      </c>
      <c r="O82" s="14" t="s">
        <v>1279</v>
      </c>
      <c r="P82" s="14"/>
      <c r="Q82" s="14"/>
      <c r="R82" s="14" t="s">
        <v>430</v>
      </c>
      <c r="S82" s="14" t="s">
        <v>445</v>
      </c>
      <c r="T82" s="35">
        <v>8.76</v>
      </c>
      <c r="U82" s="14" t="s">
        <v>2</v>
      </c>
      <c r="V82" s="14">
        <v>57</v>
      </c>
      <c r="W82" s="16">
        <f>+IF(datos_us[[#This Row],[Moneda]]="ARS",datos_us[[#This Row],[Monto]],datos_us[[#This Row],[Monto]]*datos_us[[#This Row],[TC]])</f>
        <v>499.32</v>
      </c>
      <c r="X82" s="16">
        <f>+IF(datos_us[[#This Row],[Moneda]]="USD",datos_us[[#This Row],[Monto]],datos_us[[#This Row],[Monto]]/datos_us[[#This Row],[TC]])</f>
        <v>8.76</v>
      </c>
      <c r="Y82" s="14"/>
    </row>
    <row r="83" spans="1:25" x14ac:dyDescent="0.25">
      <c r="A83" s="14">
        <f t="shared" si="1"/>
        <v>80</v>
      </c>
      <c r="B83" s="1">
        <v>43704</v>
      </c>
      <c r="C83" s="14">
        <f>+YEAR(datos_us[[#This Row],[Fecha]])</f>
        <v>2019</v>
      </c>
      <c r="D83" s="14">
        <f>+MONTH(datos_us[[#This Row],[Fecha]])</f>
        <v>8</v>
      </c>
      <c r="E83" s="14" t="s">
        <v>1015</v>
      </c>
      <c r="F83" s="14" t="s">
        <v>430</v>
      </c>
      <c r="G83" s="14"/>
      <c r="H83" s="14" t="s">
        <v>7132</v>
      </c>
      <c r="I83" s="14" t="s">
        <v>7132</v>
      </c>
      <c r="J83" s="14" t="s">
        <v>425</v>
      </c>
      <c r="K83" s="14"/>
      <c r="L83" s="14" t="s">
        <v>425</v>
      </c>
      <c r="M83" s="14" t="s">
        <v>102</v>
      </c>
      <c r="N83" s="14" t="s">
        <v>480</v>
      </c>
      <c r="O83" s="14" t="s">
        <v>1279</v>
      </c>
      <c r="P83" s="14"/>
      <c r="Q83" s="14"/>
      <c r="R83" s="14" t="s">
        <v>430</v>
      </c>
      <c r="S83" s="14" t="s">
        <v>445</v>
      </c>
      <c r="T83" s="35">
        <v>58.41</v>
      </c>
      <c r="U83" s="14" t="s">
        <v>2</v>
      </c>
      <c r="V83" s="14">
        <v>57</v>
      </c>
      <c r="W83" s="16">
        <f>+IF(datos_us[[#This Row],[Moneda]]="ARS",datos_us[[#This Row],[Monto]],datos_us[[#This Row],[Monto]]*datos_us[[#This Row],[TC]])</f>
        <v>3329.37</v>
      </c>
      <c r="X83" s="16">
        <f>+IF(datos_us[[#This Row],[Moneda]]="USD",datos_us[[#This Row],[Monto]],datos_us[[#This Row],[Monto]]/datos_us[[#This Row],[TC]])</f>
        <v>58.41</v>
      </c>
      <c r="Y83" s="14"/>
    </row>
    <row r="84" spans="1:25" x14ac:dyDescent="0.25">
      <c r="A84" s="14">
        <f t="shared" si="1"/>
        <v>81</v>
      </c>
      <c r="B84" s="1">
        <v>43704</v>
      </c>
      <c r="C84" s="14">
        <f>+YEAR(datos_us[[#This Row],[Fecha]])</f>
        <v>2019</v>
      </c>
      <c r="D84" s="14">
        <f>+MONTH(datos_us[[#This Row],[Fecha]])</f>
        <v>8</v>
      </c>
      <c r="E84" s="14" t="s">
        <v>1016</v>
      </c>
      <c r="F84" s="14" t="s">
        <v>404</v>
      </c>
      <c r="G84" s="14"/>
      <c r="H84" s="14" t="s">
        <v>7132</v>
      </c>
      <c r="I84" s="14" t="s">
        <v>7132</v>
      </c>
      <c r="J84" s="14" t="s">
        <v>425</v>
      </c>
      <c r="K84" s="14"/>
      <c r="L84" s="14" t="s">
        <v>425</v>
      </c>
      <c r="M84" s="14" t="s">
        <v>1301</v>
      </c>
      <c r="N84" s="14" t="s">
        <v>1301</v>
      </c>
      <c r="O84" s="14" t="s">
        <v>1279</v>
      </c>
      <c r="P84" s="14"/>
      <c r="Q84" s="14"/>
      <c r="R84" s="14" t="s">
        <v>404</v>
      </c>
      <c r="S84" s="14" t="s">
        <v>445</v>
      </c>
      <c r="T84" s="35">
        <v>4</v>
      </c>
      <c r="U84" s="14" t="s">
        <v>2</v>
      </c>
      <c r="V84" s="14">
        <v>57</v>
      </c>
      <c r="W84" s="16">
        <f>+IF(datos_us[[#This Row],[Moneda]]="ARS",datos_us[[#This Row],[Monto]],datos_us[[#This Row],[Monto]]*datos_us[[#This Row],[TC]])</f>
        <v>228</v>
      </c>
      <c r="X84" s="16">
        <f>+IF(datos_us[[#This Row],[Moneda]]="USD",datos_us[[#This Row],[Monto]],datos_us[[#This Row],[Monto]]/datos_us[[#This Row],[TC]])</f>
        <v>4</v>
      </c>
      <c r="Y84" s="14"/>
    </row>
    <row r="85" spans="1:25" x14ac:dyDescent="0.25">
      <c r="A85" s="14">
        <f t="shared" si="1"/>
        <v>82</v>
      </c>
      <c r="B85" s="1">
        <v>43704</v>
      </c>
      <c r="C85" s="14">
        <f>+YEAR(datos_us[[#This Row],[Fecha]])</f>
        <v>2019</v>
      </c>
      <c r="D85" s="14">
        <f>+MONTH(datos_us[[#This Row],[Fecha]])</f>
        <v>8</v>
      </c>
      <c r="E85" s="14" t="s">
        <v>1015</v>
      </c>
      <c r="F85" s="14" t="s">
        <v>430</v>
      </c>
      <c r="G85" s="14"/>
      <c r="H85" s="14" t="s">
        <v>7132</v>
      </c>
      <c r="I85" s="14" t="s">
        <v>7132</v>
      </c>
      <c r="J85" s="14" t="s">
        <v>425</v>
      </c>
      <c r="K85" s="14"/>
      <c r="L85" s="14" t="s">
        <v>425</v>
      </c>
      <c r="M85" s="14" t="s">
        <v>102</v>
      </c>
      <c r="N85" s="14" t="s">
        <v>480</v>
      </c>
      <c r="O85" s="14" t="s">
        <v>1279</v>
      </c>
      <c r="P85" s="14"/>
      <c r="Q85" s="14"/>
      <c r="R85" s="14" t="s">
        <v>430</v>
      </c>
      <c r="S85" s="14" t="s">
        <v>445</v>
      </c>
      <c r="T85" s="35">
        <v>3.2</v>
      </c>
      <c r="U85" s="14" t="s">
        <v>2</v>
      </c>
      <c r="V85" s="14">
        <v>57</v>
      </c>
      <c r="W85" s="16">
        <f>+IF(datos_us[[#This Row],[Moneda]]="ARS",datos_us[[#This Row],[Monto]],datos_us[[#This Row],[Monto]]*datos_us[[#This Row],[TC]])</f>
        <v>182.4</v>
      </c>
      <c r="X85" s="16">
        <f>+IF(datos_us[[#This Row],[Moneda]]="USD",datos_us[[#This Row],[Monto]],datos_us[[#This Row],[Monto]]/datos_us[[#This Row],[TC]])</f>
        <v>3.2</v>
      </c>
      <c r="Y85" s="14"/>
    </row>
    <row r="86" spans="1:25" x14ac:dyDescent="0.25">
      <c r="A86" s="14">
        <f t="shared" si="1"/>
        <v>83</v>
      </c>
      <c r="B86" s="1">
        <v>43704</v>
      </c>
      <c r="C86" s="14">
        <f>+YEAR(datos_us[[#This Row],[Fecha]])</f>
        <v>2019</v>
      </c>
      <c r="D86" s="14">
        <f>+MONTH(datos_us[[#This Row],[Fecha]])</f>
        <v>8</v>
      </c>
      <c r="E86" s="14" t="s">
        <v>1015</v>
      </c>
      <c r="F86" s="14" t="s">
        <v>430</v>
      </c>
      <c r="G86" s="14"/>
      <c r="H86" s="14" t="s">
        <v>7132</v>
      </c>
      <c r="I86" s="14" t="s">
        <v>7132</v>
      </c>
      <c r="J86" s="14" t="s">
        <v>425</v>
      </c>
      <c r="K86" s="14"/>
      <c r="L86" s="14" t="s">
        <v>425</v>
      </c>
      <c r="M86" s="14" t="s">
        <v>102</v>
      </c>
      <c r="N86" s="14" t="s">
        <v>480</v>
      </c>
      <c r="O86" s="14" t="s">
        <v>1279</v>
      </c>
      <c r="P86" s="14"/>
      <c r="Q86" s="14"/>
      <c r="R86" s="14" t="s">
        <v>430</v>
      </c>
      <c r="S86" s="14" t="s">
        <v>445</v>
      </c>
      <c r="T86" s="35">
        <v>17.21</v>
      </c>
      <c r="U86" s="14" t="s">
        <v>2</v>
      </c>
      <c r="V86" s="14">
        <v>57</v>
      </c>
      <c r="W86" s="16">
        <f>+IF(datos_us[[#This Row],[Moneda]]="ARS",datos_us[[#This Row],[Monto]],datos_us[[#This Row],[Monto]]*datos_us[[#This Row],[TC]])</f>
        <v>980.97</v>
      </c>
      <c r="X86" s="16">
        <f>+IF(datos_us[[#This Row],[Moneda]]="USD",datos_us[[#This Row],[Monto]],datos_us[[#This Row],[Monto]]/datos_us[[#This Row],[TC]])</f>
        <v>17.21</v>
      </c>
      <c r="Y86" s="14"/>
    </row>
    <row r="87" spans="1:25" x14ac:dyDescent="0.25">
      <c r="A87" s="14">
        <f t="shared" si="1"/>
        <v>84</v>
      </c>
      <c r="B87" s="1">
        <v>43704</v>
      </c>
      <c r="C87" s="14">
        <f>+YEAR(datos_us[[#This Row],[Fecha]])</f>
        <v>2019</v>
      </c>
      <c r="D87" s="14">
        <f>+MONTH(datos_us[[#This Row],[Fecha]])</f>
        <v>8</v>
      </c>
      <c r="E87" s="14" t="s">
        <v>1015</v>
      </c>
      <c r="F87" s="14" t="s">
        <v>430</v>
      </c>
      <c r="G87" s="14"/>
      <c r="H87" s="14" t="s">
        <v>7132</v>
      </c>
      <c r="I87" s="14" t="s">
        <v>7132</v>
      </c>
      <c r="J87" s="14" t="s">
        <v>425</v>
      </c>
      <c r="K87" s="14"/>
      <c r="L87" s="14" t="s">
        <v>425</v>
      </c>
      <c r="M87" s="14" t="s">
        <v>102</v>
      </c>
      <c r="N87" s="14" t="s">
        <v>480</v>
      </c>
      <c r="O87" s="14" t="s">
        <v>1279</v>
      </c>
      <c r="P87" s="14"/>
      <c r="Q87" s="14"/>
      <c r="R87" s="14" t="s">
        <v>430</v>
      </c>
      <c r="S87" s="14" t="s">
        <v>445</v>
      </c>
      <c r="T87" s="35">
        <v>21.36</v>
      </c>
      <c r="U87" s="14" t="s">
        <v>2</v>
      </c>
      <c r="V87" s="14">
        <v>57</v>
      </c>
      <c r="W87" s="16">
        <f>+IF(datos_us[[#This Row],[Moneda]]="ARS",datos_us[[#This Row],[Monto]],datos_us[[#This Row],[Monto]]*datos_us[[#This Row],[TC]])</f>
        <v>1217.52</v>
      </c>
      <c r="X87" s="16">
        <f>+IF(datos_us[[#This Row],[Moneda]]="USD",datos_us[[#This Row],[Monto]],datos_us[[#This Row],[Monto]]/datos_us[[#This Row],[TC]])</f>
        <v>21.36</v>
      </c>
      <c r="Y87" s="14"/>
    </row>
    <row r="88" spans="1:25" x14ac:dyDescent="0.25">
      <c r="A88" s="14">
        <f t="shared" si="1"/>
        <v>85</v>
      </c>
      <c r="B88" s="1">
        <v>43705</v>
      </c>
      <c r="C88" s="14">
        <f>+YEAR(datos_us[[#This Row],[Fecha]])</f>
        <v>2019</v>
      </c>
      <c r="D88" s="14">
        <f>+MONTH(datos_us[[#This Row],[Fecha]])</f>
        <v>8</v>
      </c>
      <c r="E88" s="14" t="s">
        <v>1015</v>
      </c>
      <c r="F88" s="14" t="s">
        <v>403</v>
      </c>
      <c r="G88" s="14" t="s">
        <v>5383</v>
      </c>
      <c r="H88" s="14" t="s">
        <v>7132</v>
      </c>
      <c r="I88" s="14" t="s">
        <v>7132</v>
      </c>
      <c r="J88" s="14" t="s">
        <v>425</v>
      </c>
      <c r="K88" s="14"/>
      <c r="L88" s="14" t="s">
        <v>425</v>
      </c>
      <c r="M88" s="14" t="s">
        <v>158</v>
      </c>
      <c r="N88" s="14" t="s">
        <v>1302</v>
      </c>
      <c r="O88" s="14" t="s">
        <v>1279</v>
      </c>
      <c r="P88" s="14"/>
      <c r="Q88" s="14"/>
      <c r="R88" s="14" t="s">
        <v>5383</v>
      </c>
      <c r="S88" s="14" t="s">
        <v>445</v>
      </c>
      <c r="T88" s="35">
        <v>309</v>
      </c>
      <c r="U88" s="14" t="s">
        <v>2</v>
      </c>
      <c r="V88" s="14">
        <v>57</v>
      </c>
      <c r="W88" s="16">
        <f>+IF(datos_us[[#This Row],[Moneda]]="ARS",datos_us[[#This Row],[Monto]],datos_us[[#This Row],[Monto]]*datos_us[[#This Row],[TC]])</f>
        <v>17613</v>
      </c>
      <c r="X88" s="16">
        <f>+IF(datos_us[[#This Row],[Moneda]]="USD",datos_us[[#This Row],[Monto]],datos_us[[#This Row],[Monto]]/datos_us[[#This Row],[TC]])</f>
        <v>309</v>
      </c>
      <c r="Y88" s="14"/>
    </row>
    <row r="89" spans="1:25" x14ac:dyDescent="0.25">
      <c r="A89" s="14">
        <f t="shared" si="1"/>
        <v>86</v>
      </c>
      <c r="B89" s="1">
        <v>43705</v>
      </c>
      <c r="C89" s="14">
        <f>+YEAR(datos_us[[#This Row],[Fecha]])</f>
        <v>2019</v>
      </c>
      <c r="D89" s="14">
        <f>+MONTH(datos_us[[#This Row],[Fecha]])</f>
        <v>8</v>
      </c>
      <c r="E89" s="14" t="s">
        <v>617</v>
      </c>
      <c r="F89" s="14" t="s">
        <v>5384</v>
      </c>
      <c r="G89" s="14"/>
      <c r="H89" s="14" t="s">
        <v>6649</v>
      </c>
      <c r="I89" s="14" t="s">
        <v>1266</v>
      </c>
      <c r="J89" s="14" t="s">
        <v>425</v>
      </c>
      <c r="K89" s="14"/>
      <c r="L89" s="14" t="s">
        <v>425</v>
      </c>
      <c r="M89" s="14" t="s">
        <v>1266</v>
      </c>
      <c r="N89" s="14" t="s">
        <v>1186</v>
      </c>
      <c r="O89" s="14" t="s">
        <v>3261</v>
      </c>
      <c r="P89" s="14"/>
      <c r="Q89" s="14"/>
      <c r="R89" s="14" t="s">
        <v>5384</v>
      </c>
      <c r="S89" s="14" t="s">
        <v>613</v>
      </c>
      <c r="T89" s="35">
        <v>4000</v>
      </c>
      <c r="U89" s="14" t="s">
        <v>2</v>
      </c>
      <c r="V89" s="14">
        <v>57</v>
      </c>
      <c r="W89" s="16">
        <f>+IF(datos_us[[#This Row],[Moneda]]="ARS",datos_us[[#This Row],[Monto]],datos_us[[#This Row],[Monto]]*datos_us[[#This Row],[TC]])</f>
        <v>228000</v>
      </c>
      <c r="X89" s="16">
        <f>+IF(datos_us[[#This Row],[Moneda]]="USD",datos_us[[#This Row],[Monto]],datos_us[[#This Row],[Monto]]/datos_us[[#This Row],[TC]])</f>
        <v>4000</v>
      </c>
      <c r="Y89" s="14"/>
    </row>
    <row r="90" spans="1:25" x14ac:dyDescent="0.25">
      <c r="A90" s="14">
        <f t="shared" si="1"/>
        <v>87</v>
      </c>
      <c r="B90" s="1">
        <v>43705</v>
      </c>
      <c r="C90" s="14">
        <f>+YEAR(datos_us[[#This Row],[Fecha]])</f>
        <v>2019</v>
      </c>
      <c r="D90" s="14">
        <f>+MONTH(datos_us[[#This Row],[Fecha]])</f>
        <v>8</v>
      </c>
      <c r="E90" s="14" t="s">
        <v>617</v>
      </c>
      <c r="F90" s="14" t="s">
        <v>5384</v>
      </c>
      <c r="G90" s="14"/>
      <c r="H90" s="14" t="s">
        <v>6649</v>
      </c>
      <c r="I90" s="14" t="s">
        <v>1266</v>
      </c>
      <c r="J90" s="14" t="s">
        <v>425</v>
      </c>
      <c r="K90" s="14"/>
      <c r="L90" s="14" t="s">
        <v>425</v>
      </c>
      <c r="M90" s="14" t="s">
        <v>1266</v>
      </c>
      <c r="N90" s="14" t="s">
        <v>1187</v>
      </c>
      <c r="O90" s="14" t="s">
        <v>3261</v>
      </c>
      <c r="P90" s="14"/>
      <c r="Q90" s="14"/>
      <c r="R90" s="14" t="s">
        <v>5384</v>
      </c>
      <c r="S90" s="14" t="s">
        <v>613</v>
      </c>
      <c r="T90" s="35">
        <v>4000</v>
      </c>
      <c r="U90" s="14" t="s">
        <v>2</v>
      </c>
      <c r="V90" s="14">
        <v>57</v>
      </c>
      <c r="W90" s="16">
        <f>+IF(datos_us[[#This Row],[Moneda]]="ARS",datos_us[[#This Row],[Monto]],datos_us[[#This Row],[Monto]]*datos_us[[#This Row],[TC]])</f>
        <v>228000</v>
      </c>
      <c r="X90" s="16">
        <f>+IF(datos_us[[#This Row],[Moneda]]="USD",datos_us[[#This Row],[Monto]],datos_us[[#This Row],[Monto]]/datos_us[[#This Row],[TC]])</f>
        <v>4000</v>
      </c>
      <c r="Y90" s="14"/>
    </row>
    <row r="91" spans="1:25" x14ac:dyDescent="0.25">
      <c r="A91" s="14">
        <f t="shared" si="1"/>
        <v>88</v>
      </c>
      <c r="B91" s="1">
        <v>43705</v>
      </c>
      <c r="C91" s="14">
        <f>+YEAR(datos_us[[#This Row],[Fecha]])</f>
        <v>2019</v>
      </c>
      <c r="D91" s="14">
        <f>+MONTH(datos_us[[#This Row],[Fecha]])</f>
        <v>8</v>
      </c>
      <c r="E91" s="14" t="s">
        <v>617</v>
      </c>
      <c r="F91" s="14" t="s">
        <v>5384</v>
      </c>
      <c r="G91" s="14"/>
      <c r="H91" s="14" t="s">
        <v>6649</v>
      </c>
      <c r="I91" s="14" t="s">
        <v>1266</v>
      </c>
      <c r="J91" s="14" t="s">
        <v>425</v>
      </c>
      <c r="K91" s="14"/>
      <c r="L91" s="14" t="s">
        <v>425</v>
      </c>
      <c r="M91" s="14" t="s">
        <v>1266</v>
      </c>
      <c r="N91" s="14" t="s">
        <v>1188</v>
      </c>
      <c r="O91" s="14" t="s">
        <v>3261</v>
      </c>
      <c r="P91" s="14"/>
      <c r="Q91" s="14"/>
      <c r="R91" s="14" t="s">
        <v>5384</v>
      </c>
      <c r="S91" s="14" t="s">
        <v>613</v>
      </c>
      <c r="T91" s="35">
        <v>4000</v>
      </c>
      <c r="U91" s="14" t="s">
        <v>2</v>
      </c>
      <c r="V91" s="14">
        <v>57</v>
      </c>
      <c r="W91" s="16">
        <f>+IF(datos_us[[#This Row],[Moneda]]="ARS",datos_us[[#This Row],[Monto]],datos_us[[#This Row],[Monto]]*datos_us[[#This Row],[TC]])</f>
        <v>228000</v>
      </c>
      <c r="X91" s="16">
        <f>+IF(datos_us[[#This Row],[Moneda]]="USD",datos_us[[#This Row],[Monto]],datos_us[[#This Row],[Monto]]/datos_us[[#This Row],[TC]])</f>
        <v>4000</v>
      </c>
      <c r="Y91" s="14"/>
    </row>
    <row r="92" spans="1:25" x14ac:dyDescent="0.25">
      <c r="A92" s="14">
        <f t="shared" si="1"/>
        <v>89</v>
      </c>
      <c r="B92" s="1">
        <v>43706</v>
      </c>
      <c r="C92" s="14">
        <f>+YEAR(datos_us[[#This Row],[Fecha]])</f>
        <v>2019</v>
      </c>
      <c r="D92" s="14">
        <f>+MONTH(datos_us[[#This Row],[Fecha]])</f>
        <v>8</v>
      </c>
      <c r="E92" s="14" t="s">
        <v>408</v>
      </c>
      <c r="F92" s="14" t="s">
        <v>406</v>
      </c>
      <c r="G92" s="14"/>
      <c r="H92" s="14" t="s">
        <v>7132</v>
      </c>
      <c r="I92" s="14" t="s">
        <v>7132</v>
      </c>
      <c r="J92" s="14" t="s">
        <v>425</v>
      </c>
      <c r="K92" s="14"/>
      <c r="L92" s="14" t="s">
        <v>425</v>
      </c>
      <c r="M92" s="14" t="s">
        <v>1179</v>
      </c>
      <c r="N92" s="14" t="s">
        <v>1179</v>
      </c>
      <c r="O92" s="14" t="s">
        <v>3261</v>
      </c>
      <c r="P92" s="14"/>
      <c r="Q92" s="14"/>
      <c r="R92" s="14" t="s">
        <v>613</v>
      </c>
      <c r="S92" s="14" t="s">
        <v>446</v>
      </c>
      <c r="T92" s="35">
        <v>10000</v>
      </c>
      <c r="U92" s="14" t="s">
        <v>2</v>
      </c>
      <c r="V92" s="14">
        <v>57</v>
      </c>
      <c r="W92" s="16">
        <f>+IF(datos_us[[#This Row],[Moneda]]="ARS",datos_us[[#This Row],[Monto]],datos_us[[#This Row],[Monto]]*datos_us[[#This Row],[TC]])</f>
        <v>570000</v>
      </c>
      <c r="X92" s="16">
        <f>+IF(datos_us[[#This Row],[Moneda]]="USD",datos_us[[#This Row],[Monto]],datos_us[[#This Row],[Monto]]/datos_us[[#This Row],[TC]])</f>
        <v>10000</v>
      </c>
      <c r="Y92" s="14"/>
    </row>
    <row r="93" spans="1:25" x14ac:dyDescent="0.25">
      <c r="A93" s="14">
        <f t="shared" si="1"/>
        <v>90</v>
      </c>
      <c r="B93" s="1">
        <v>43706</v>
      </c>
      <c r="C93" s="14">
        <f>+YEAR(datos_us[[#This Row],[Fecha]])</f>
        <v>2019</v>
      </c>
      <c r="D93" s="14">
        <f>+MONTH(datos_us[[#This Row],[Fecha]])</f>
        <v>8</v>
      </c>
      <c r="E93" s="14" t="s">
        <v>1015</v>
      </c>
      <c r="F93" s="14" t="s">
        <v>430</v>
      </c>
      <c r="G93" s="14"/>
      <c r="H93" s="14" t="s">
        <v>7132</v>
      </c>
      <c r="I93" s="14" t="s">
        <v>7132</v>
      </c>
      <c r="J93" s="14" t="s">
        <v>425</v>
      </c>
      <c r="K93" s="14"/>
      <c r="L93" s="14" t="s">
        <v>425</v>
      </c>
      <c r="M93" s="14" t="s">
        <v>60</v>
      </c>
      <c r="N93" s="14" t="s">
        <v>1303</v>
      </c>
      <c r="O93" s="14" t="s">
        <v>1279</v>
      </c>
      <c r="P93" s="14"/>
      <c r="Q93" s="14"/>
      <c r="R93" s="14" t="s">
        <v>430</v>
      </c>
      <c r="S93" s="14" t="s">
        <v>445</v>
      </c>
      <c r="T93" s="35">
        <v>30.06</v>
      </c>
      <c r="U93" s="14" t="s">
        <v>2</v>
      </c>
      <c r="V93" s="14">
        <v>57</v>
      </c>
      <c r="W93" s="16">
        <f>+IF(datos_us[[#This Row],[Moneda]]="ARS",datos_us[[#This Row],[Monto]],datos_us[[#This Row],[Monto]]*datos_us[[#This Row],[TC]])</f>
        <v>1713.4199999999998</v>
      </c>
      <c r="X93" s="16">
        <f>+IF(datos_us[[#This Row],[Moneda]]="USD",datos_us[[#This Row],[Monto]],datos_us[[#This Row],[Monto]]/datos_us[[#This Row],[TC]])</f>
        <v>30.06</v>
      </c>
      <c r="Y93" s="14"/>
    </row>
    <row r="94" spans="1:25" x14ac:dyDescent="0.25">
      <c r="A94" s="14">
        <f t="shared" si="1"/>
        <v>91</v>
      </c>
      <c r="B94" s="1">
        <v>43706</v>
      </c>
      <c r="C94" s="14">
        <f>+YEAR(datos_us[[#This Row],[Fecha]])</f>
        <v>2019</v>
      </c>
      <c r="D94" s="14">
        <f>+MONTH(datos_us[[#This Row],[Fecha]])</f>
        <v>8</v>
      </c>
      <c r="E94" s="14" t="s">
        <v>1016</v>
      </c>
      <c r="F94" s="14" t="s">
        <v>404</v>
      </c>
      <c r="G94" s="14"/>
      <c r="H94" s="14" t="s">
        <v>7132</v>
      </c>
      <c r="I94" s="14" t="s">
        <v>7132</v>
      </c>
      <c r="J94" s="14" t="s">
        <v>425</v>
      </c>
      <c r="K94" s="14"/>
      <c r="L94" s="14" t="s">
        <v>425</v>
      </c>
      <c r="M94" s="14" t="s">
        <v>1281</v>
      </c>
      <c r="N94" s="14" t="s">
        <v>1281</v>
      </c>
      <c r="O94" s="14" t="s">
        <v>1279</v>
      </c>
      <c r="P94" s="14"/>
      <c r="Q94" s="14"/>
      <c r="R94" s="14" t="s">
        <v>404</v>
      </c>
      <c r="S94" s="14" t="s">
        <v>445</v>
      </c>
      <c r="T94" s="35">
        <v>60</v>
      </c>
      <c r="U94" s="14" t="s">
        <v>2</v>
      </c>
      <c r="V94" s="14">
        <v>57</v>
      </c>
      <c r="W94" s="16">
        <f>+IF(datos_us[[#This Row],[Moneda]]="ARS",datos_us[[#This Row],[Monto]],datos_us[[#This Row],[Monto]]*datos_us[[#This Row],[TC]])</f>
        <v>3420</v>
      </c>
      <c r="X94" s="16">
        <f>+IF(datos_us[[#This Row],[Moneda]]="USD",datos_us[[#This Row],[Monto]],datos_us[[#This Row],[Monto]]/datos_us[[#This Row],[TC]])</f>
        <v>60</v>
      </c>
      <c r="Y94" s="14"/>
    </row>
    <row r="95" spans="1:25" x14ac:dyDescent="0.25">
      <c r="A95" s="14">
        <f t="shared" si="1"/>
        <v>92</v>
      </c>
      <c r="B95" s="1">
        <v>43707</v>
      </c>
      <c r="C95" s="14">
        <f>+YEAR(datos_us[[#This Row],[Fecha]])</f>
        <v>2019</v>
      </c>
      <c r="D95" s="14">
        <f>+MONTH(datos_us[[#This Row],[Fecha]])</f>
        <v>8</v>
      </c>
      <c r="E95" s="14" t="s">
        <v>1015</v>
      </c>
      <c r="F95" s="14" t="s">
        <v>430</v>
      </c>
      <c r="G95" s="14"/>
      <c r="H95" s="14" t="s">
        <v>7132</v>
      </c>
      <c r="I95" s="14" t="s">
        <v>7132</v>
      </c>
      <c r="J95" s="14" t="s">
        <v>425</v>
      </c>
      <c r="K95" s="14"/>
      <c r="L95" s="14" t="s">
        <v>425</v>
      </c>
      <c r="M95" s="14" t="s">
        <v>102</v>
      </c>
      <c r="N95" s="14" t="s">
        <v>1304</v>
      </c>
      <c r="O95" s="14" t="s">
        <v>1279</v>
      </c>
      <c r="P95" s="14"/>
      <c r="Q95" s="14"/>
      <c r="R95" s="14" t="s">
        <v>430</v>
      </c>
      <c r="S95" s="14" t="s">
        <v>445</v>
      </c>
      <c r="T95" s="35">
        <v>5.5</v>
      </c>
      <c r="U95" s="14" t="s">
        <v>2</v>
      </c>
      <c r="V95" s="14">
        <v>57</v>
      </c>
      <c r="W95" s="16">
        <f>+IF(datos_us[[#This Row],[Moneda]]="ARS",datos_us[[#This Row],[Monto]],datos_us[[#This Row],[Monto]]*datos_us[[#This Row],[TC]])</f>
        <v>313.5</v>
      </c>
      <c r="X95" s="16">
        <f>+IF(datos_us[[#This Row],[Moneda]]="USD",datos_us[[#This Row],[Monto]],datos_us[[#This Row],[Monto]]/datos_us[[#This Row],[TC]])</f>
        <v>5.5</v>
      </c>
      <c r="Y95" s="14"/>
    </row>
    <row r="96" spans="1:25" x14ac:dyDescent="0.25">
      <c r="A96" s="14">
        <f t="shared" si="1"/>
        <v>93</v>
      </c>
      <c r="B96" s="1">
        <v>43707</v>
      </c>
      <c r="C96" s="14">
        <f>+YEAR(datos_us[[#This Row],[Fecha]])</f>
        <v>2019</v>
      </c>
      <c r="D96" s="14">
        <f>+MONTH(datos_us[[#This Row],[Fecha]])</f>
        <v>8</v>
      </c>
      <c r="E96" s="14" t="s">
        <v>1015</v>
      </c>
      <c r="F96" s="14" t="s">
        <v>430</v>
      </c>
      <c r="G96" s="14"/>
      <c r="H96" s="14" t="s">
        <v>7132</v>
      </c>
      <c r="I96" s="14" t="s">
        <v>7132</v>
      </c>
      <c r="J96" s="14" t="s">
        <v>425</v>
      </c>
      <c r="K96" s="14"/>
      <c r="L96" s="14" t="s">
        <v>425</v>
      </c>
      <c r="M96" s="14" t="s">
        <v>102</v>
      </c>
      <c r="N96" s="14" t="s">
        <v>480</v>
      </c>
      <c r="O96" s="14" t="s">
        <v>1279</v>
      </c>
      <c r="P96" s="14"/>
      <c r="Q96" s="14"/>
      <c r="R96" s="14" t="s">
        <v>430</v>
      </c>
      <c r="S96" s="14" t="s">
        <v>445</v>
      </c>
      <c r="T96" s="35">
        <v>23.78</v>
      </c>
      <c r="U96" s="14" t="s">
        <v>2</v>
      </c>
      <c r="V96" s="14">
        <v>57</v>
      </c>
      <c r="W96" s="16">
        <f>+IF(datos_us[[#This Row],[Moneda]]="ARS",datos_us[[#This Row],[Monto]],datos_us[[#This Row],[Monto]]*datos_us[[#This Row],[TC]])</f>
        <v>1355.46</v>
      </c>
      <c r="X96" s="16">
        <f>+IF(datos_us[[#This Row],[Moneda]]="USD",datos_us[[#This Row],[Monto]],datos_us[[#This Row],[Monto]]/datos_us[[#This Row],[TC]])</f>
        <v>23.78</v>
      </c>
      <c r="Y96" s="14"/>
    </row>
    <row r="97" spans="1:25" x14ac:dyDescent="0.25">
      <c r="A97" s="14">
        <f t="shared" si="1"/>
        <v>94</v>
      </c>
      <c r="B97" s="1">
        <v>43708</v>
      </c>
      <c r="C97" s="14">
        <f>+YEAR(datos_us[[#This Row],[Fecha]])</f>
        <v>2019</v>
      </c>
      <c r="D97" s="14">
        <f>+MONTH(datos_us[[#This Row],[Fecha]])</f>
        <v>8</v>
      </c>
      <c r="E97" s="14" t="s">
        <v>1015</v>
      </c>
      <c r="F97" s="14" t="s">
        <v>430</v>
      </c>
      <c r="G97" s="14"/>
      <c r="H97" s="14" t="s">
        <v>7132</v>
      </c>
      <c r="I97" s="14" t="s">
        <v>7132</v>
      </c>
      <c r="J97" s="14" t="s">
        <v>425</v>
      </c>
      <c r="K97" s="14"/>
      <c r="L97" s="14" t="s">
        <v>425</v>
      </c>
      <c r="M97" s="14" t="s">
        <v>102</v>
      </c>
      <c r="N97" s="14" t="s">
        <v>480</v>
      </c>
      <c r="O97" s="14" t="s">
        <v>1279</v>
      </c>
      <c r="P97" s="14"/>
      <c r="Q97" s="14"/>
      <c r="R97" s="14" t="s">
        <v>430</v>
      </c>
      <c r="S97" s="14" t="s">
        <v>445</v>
      </c>
      <c r="T97" s="35">
        <v>3.54</v>
      </c>
      <c r="U97" s="14" t="s">
        <v>2</v>
      </c>
      <c r="V97" s="14">
        <v>57</v>
      </c>
      <c r="W97" s="16">
        <f>+IF(datos_us[[#This Row],[Moneda]]="ARS",datos_us[[#This Row],[Monto]],datos_us[[#This Row],[Monto]]*datos_us[[#This Row],[TC]])</f>
        <v>201.78</v>
      </c>
      <c r="X97" s="16">
        <f>+IF(datos_us[[#This Row],[Moneda]]="USD",datos_us[[#This Row],[Monto]],datos_us[[#This Row],[Monto]]/datos_us[[#This Row],[TC]])</f>
        <v>3.54</v>
      </c>
      <c r="Y97" s="14"/>
    </row>
    <row r="98" spans="1:25" x14ac:dyDescent="0.25">
      <c r="A98" s="14">
        <f t="shared" si="1"/>
        <v>95</v>
      </c>
      <c r="B98" s="1">
        <v>43708</v>
      </c>
      <c r="C98" s="14">
        <f>+YEAR(datos_us[[#This Row],[Fecha]])</f>
        <v>2019</v>
      </c>
      <c r="D98" s="14">
        <f>+MONTH(datos_us[[#This Row],[Fecha]])</f>
        <v>8</v>
      </c>
      <c r="E98" s="14" t="s">
        <v>1015</v>
      </c>
      <c r="F98" s="14" t="s">
        <v>430</v>
      </c>
      <c r="G98" s="14"/>
      <c r="H98" s="14" t="s">
        <v>7132</v>
      </c>
      <c r="I98" s="14" t="s">
        <v>7132</v>
      </c>
      <c r="J98" s="14" t="s">
        <v>425</v>
      </c>
      <c r="K98" s="14"/>
      <c r="L98" s="14" t="s">
        <v>425</v>
      </c>
      <c r="M98" s="14" t="s">
        <v>102</v>
      </c>
      <c r="N98" s="14" t="s">
        <v>480</v>
      </c>
      <c r="O98" s="14" t="s">
        <v>1279</v>
      </c>
      <c r="P98" s="14"/>
      <c r="Q98" s="14"/>
      <c r="R98" s="14" t="s">
        <v>430</v>
      </c>
      <c r="S98" s="14" t="s">
        <v>445</v>
      </c>
      <c r="T98" s="35">
        <v>25.28</v>
      </c>
      <c r="U98" s="14" t="s">
        <v>2</v>
      </c>
      <c r="V98" s="14">
        <v>57</v>
      </c>
      <c r="W98" s="16">
        <f>+IF(datos_us[[#This Row],[Moneda]]="ARS",datos_us[[#This Row],[Monto]],datos_us[[#This Row],[Monto]]*datos_us[[#This Row],[TC]])</f>
        <v>1440.96</v>
      </c>
      <c r="X98" s="16">
        <f>+IF(datos_us[[#This Row],[Moneda]]="USD",datos_us[[#This Row],[Monto]],datos_us[[#This Row],[Monto]]/datos_us[[#This Row],[TC]])</f>
        <v>25.28</v>
      </c>
      <c r="Y98" s="14"/>
    </row>
    <row r="99" spans="1:25" x14ac:dyDescent="0.25">
      <c r="A99" s="14">
        <f t="shared" si="1"/>
        <v>96</v>
      </c>
      <c r="B99" s="1">
        <v>43710</v>
      </c>
      <c r="C99" s="14">
        <f>+YEAR(datos_us[[#This Row],[Fecha]])</f>
        <v>2019</v>
      </c>
      <c r="D99" s="14">
        <f>+MONTH(datos_us[[#This Row],[Fecha]])</f>
        <v>9</v>
      </c>
      <c r="E99" s="14" t="s">
        <v>1015</v>
      </c>
      <c r="F99" s="14" t="s">
        <v>430</v>
      </c>
      <c r="G99" s="14"/>
      <c r="H99" s="14" t="s">
        <v>7132</v>
      </c>
      <c r="I99" s="14" t="s">
        <v>7132</v>
      </c>
      <c r="J99" s="14" t="s">
        <v>425</v>
      </c>
      <c r="K99" s="14"/>
      <c r="L99" s="14" t="s">
        <v>425</v>
      </c>
      <c r="M99" s="14" t="s">
        <v>3962</v>
      </c>
      <c r="N99" s="14" t="s">
        <v>1306</v>
      </c>
      <c r="O99" s="14" t="s">
        <v>1279</v>
      </c>
      <c r="P99" s="14"/>
      <c r="Q99" s="14"/>
      <c r="R99" s="14" t="s">
        <v>430</v>
      </c>
      <c r="S99" s="14" t="s">
        <v>445</v>
      </c>
      <c r="T99" s="35">
        <v>344.6</v>
      </c>
      <c r="U99" s="14" t="s">
        <v>2</v>
      </c>
      <c r="V99" s="14">
        <v>57</v>
      </c>
      <c r="W99" s="16">
        <f>+IF(datos_us[[#This Row],[Moneda]]="ARS",datos_us[[#This Row],[Monto]],datos_us[[#This Row],[Monto]]*datos_us[[#This Row],[TC]])</f>
        <v>19642.2</v>
      </c>
      <c r="X99" s="16">
        <f>+IF(datos_us[[#This Row],[Moneda]]="USD",datos_us[[#This Row],[Monto]],datos_us[[#This Row],[Monto]]/datos_us[[#This Row],[TC]])</f>
        <v>344.6</v>
      </c>
      <c r="Y99" s="14"/>
    </row>
    <row r="100" spans="1:25" x14ac:dyDescent="0.25">
      <c r="A100" s="14">
        <f t="shared" si="1"/>
        <v>97</v>
      </c>
      <c r="B100" s="1">
        <v>43710</v>
      </c>
      <c r="C100" s="14">
        <f>+YEAR(datos_us[[#This Row],[Fecha]])</f>
        <v>2019</v>
      </c>
      <c r="D100" s="14">
        <f>+MONTH(datos_us[[#This Row],[Fecha]])</f>
        <v>9</v>
      </c>
      <c r="E100" s="14" t="s">
        <v>1015</v>
      </c>
      <c r="F100" s="14" t="s">
        <v>430</v>
      </c>
      <c r="G100" s="14"/>
      <c r="H100" s="14" t="s">
        <v>7132</v>
      </c>
      <c r="I100" s="14" t="s">
        <v>7132</v>
      </c>
      <c r="J100" s="14" t="s">
        <v>425</v>
      </c>
      <c r="K100" s="14"/>
      <c r="L100" s="14" t="s">
        <v>425</v>
      </c>
      <c r="M100" s="14" t="s">
        <v>102</v>
      </c>
      <c r="N100" s="14" t="s">
        <v>480</v>
      </c>
      <c r="O100" s="14" t="s">
        <v>1279</v>
      </c>
      <c r="P100" s="14"/>
      <c r="Q100" s="14"/>
      <c r="R100" s="14" t="s">
        <v>430</v>
      </c>
      <c r="S100" s="14" t="s">
        <v>445</v>
      </c>
      <c r="T100" s="35">
        <v>33.700000000000003</v>
      </c>
      <c r="U100" s="14" t="s">
        <v>2</v>
      </c>
      <c r="V100" s="14">
        <v>57</v>
      </c>
      <c r="W100" s="16">
        <f>+IF(datos_us[[#This Row],[Moneda]]="ARS",datos_us[[#This Row],[Monto]],datos_us[[#This Row],[Monto]]*datos_us[[#This Row],[TC]])</f>
        <v>1920.9</v>
      </c>
      <c r="X100" s="16">
        <f>+IF(datos_us[[#This Row],[Moneda]]="USD",datos_us[[#This Row],[Monto]],datos_us[[#This Row],[Monto]]/datos_us[[#This Row],[TC]])</f>
        <v>33.700000000000003</v>
      </c>
      <c r="Y100" s="14"/>
    </row>
    <row r="101" spans="1:25" x14ac:dyDescent="0.25">
      <c r="A101" s="14">
        <f t="shared" si="1"/>
        <v>98</v>
      </c>
      <c r="B101" s="1">
        <v>43710</v>
      </c>
      <c r="C101" s="14">
        <f>+YEAR(datos_us[[#This Row],[Fecha]])</f>
        <v>2019</v>
      </c>
      <c r="D101" s="14">
        <f>+MONTH(datos_us[[#This Row],[Fecha]])</f>
        <v>9</v>
      </c>
      <c r="E101" s="14" t="s">
        <v>1015</v>
      </c>
      <c r="F101" s="14" t="s">
        <v>430</v>
      </c>
      <c r="G101" s="14"/>
      <c r="H101" s="14" t="s">
        <v>7132</v>
      </c>
      <c r="I101" s="14" t="s">
        <v>7132</v>
      </c>
      <c r="J101" s="14" t="s">
        <v>425</v>
      </c>
      <c r="K101" s="14"/>
      <c r="L101" s="14" t="s">
        <v>425</v>
      </c>
      <c r="M101" s="14" t="s">
        <v>102</v>
      </c>
      <c r="N101" s="14" t="s">
        <v>480</v>
      </c>
      <c r="O101" s="14" t="s">
        <v>1279</v>
      </c>
      <c r="P101" s="14"/>
      <c r="Q101" s="14"/>
      <c r="R101" s="14" t="s">
        <v>430</v>
      </c>
      <c r="S101" s="14" t="s">
        <v>445</v>
      </c>
      <c r="T101" s="35">
        <v>28.61</v>
      </c>
      <c r="U101" s="14" t="s">
        <v>2</v>
      </c>
      <c r="V101" s="14">
        <v>57</v>
      </c>
      <c r="W101" s="16">
        <f>+IF(datos_us[[#This Row],[Moneda]]="ARS",datos_us[[#This Row],[Monto]],datos_us[[#This Row],[Monto]]*datos_us[[#This Row],[TC]])</f>
        <v>1630.77</v>
      </c>
      <c r="X101" s="16">
        <f>+IF(datos_us[[#This Row],[Moneda]]="USD",datos_us[[#This Row],[Monto]],datos_us[[#This Row],[Monto]]/datos_us[[#This Row],[TC]])</f>
        <v>28.61</v>
      </c>
      <c r="Y101" s="14"/>
    </row>
    <row r="102" spans="1:25" x14ac:dyDescent="0.25">
      <c r="A102" s="14">
        <f t="shared" si="1"/>
        <v>99</v>
      </c>
      <c r="B102" s="1">
        <v>43710</v>
      </c>
      <c r="C102" s="14">
        <f>+YEAR(datos_us[[#This Row],[Fecha]])</f>
        <v>2019</v>
      </c>
      <c r="D102" s="14">
        <f>+MONTH(datos_us[[#This Row],[Fecha]])</f>
        <v>9</v>
      </c>
      <c r="E102" s="14" t="s">
        <v>1016</v>
      </c>
      <c r="F102" s="14" t="s">
        <v>404</v>
      </c>
      <c r="G102" s="14"/>
      <c r="H102" s="14" t="s">
        <v>7132</v>
      </c>
      <c r="I102" s="14" t="s">
        <v>7132</v>
      </c>
      <c r="J102" s="14" t="s">
        <v>425</v>
      </c>
      <c r="K102" s="14"/>
      <c r="L102" s="14" t="s">
        <v>425</v>
      </c>
      <c r="M102" s="14" t="s">
        <v>1307</v>
      </c>
      <c r="N102" s="14" t="s">
        <v>1307</v>
      </c>
      <c r="O102" s="14" t="s">
        <v>1279</v>
      </c>
      <c r="P102" s="14"/>
      <c r="Q102" s="14"/>
      <c r="R102" s="14" t="s">
        <v>404</v>
      </c>
      <c r="S102" s="14" t="s">
        <v>445</v>
      </c>
      <c r="T102" s="35">
        <v>96.77</v>
      </c>
      <c r="U102" s="14" t="s">
        <v>2</v>
      </c>
      <c r="V102" s="14">
        <v>57</v>
      </c>
      <c r="W102" s="16">
        <f>+IF(datos_us[[#This Row],[Moneda]]="ARS",datos_us[[#This Row],[Monto]],datos_us[[#This Row],[Monto]]*datos_us[[#This Row],[TC]])</f>
        <v>5515.8899999999994</v>
      </c>
      <c r="X102" s="16">
        <f>+IF(datos_us[[#This Row],[Moneda]]="USD",datos_us[[#This Row],[Monto]],datos_us[[#This Row],[Monto]]/datos_us[[#This Row],[TC]])</f>
        <v>96.77</v>
      </c>
      <c r="Y102" s="14"/>
    </row>
    <row r="103" spans="1:25" x14ac:dyDescent="0.25">
      <c r="A103" s="14">
        <f t="shared" si="1"/>
        <v>100</v>
      </c>
      <c r="B103" s="1">
        <v>43710</v>
      </c>
      <c r="C103" s="14">
        <f>+YEAR(datos_us[[#This Row],[Fecha]])</f>
        <v>2019</v>
      </c>
      <c r="D103" s="14">
        <f>+MONTH(datos_us[[#This Row],[Fecha]])</f>
        <v>9</v>
      </c>
      <c r="E103" s="14" t="s">
        <v>1015</v>
      </c>
      <c r="F103" s="14" t="s">
        <v>430</v>
      </c>
      <c r="G103" s="14"/>
      <c r="H103" s="14" t="s">
        <v>7132</v>
      </c>
      <c r="I103" s="14" t="s">
        <v>7132</v>
      </c>
      <c r="J103" s="14" t="s">
        <v>425</v>
      </c>
      <c r="K103" s="14"/>
      <c r="L103" s="14" t="s">
        <v>425</v>
      </c>
      <c r="M103" s="14" t="s">
        <v>102</v>
      </c>
      <c r="N103" s="14" t="s">
        <v>480</v>
      </c>
      <c r="O103" s="14" t="s">
        <v>1279</v>
      </c>
      <c r="P103" s="14"/>
      <c r="Q103" s="14"/>
      <c r="R103" s="14" t="s">
        <v>430</v>
      </c>
      <c r="S103" s="14" t="s">
        <v>445</v>
      </c>
      <c r="T103" s="35">
        <v>11.77</v>
      </c>
      <c r="U103" s="14" t="s">
        <v>2</v>
      </c>
      <c r="V103" s="14">
        <v>57</v>
      </c>
      <c r="W103" s="16">
        <f>+IF(datos_us[[#This Row],[Moneda]]="ARS",datos_us[[#This Row],[Monto]],datos_us[[#This Row],[Monto]]*datos_us[[#This Row],[TC]])</f>
        <v>670.89</v>
      </c>
      <c r="X103" s="16">
        <f>+IF(datos_us[[#This Row],[Moneda]]="USD",datos_us[[#This Row],[Monto]],datos_us[[#This Row],[Monto]]/datos_us[[#This Row],[TC]])</f>
        <v>11.77</v>
      </c>
      <c r="Y103" s="14"/>
    </row>
    <row r="104" spans="1:25" x14ac:dyDescent="0.25">
      <c r="A104" s="14">
        <f t="shared" si="1"/>
        <v>101</v>
      </c>
      <c r="B104" s="1">
        <v>43710</v>
      </c>
      <c r="C104" s="14">
        <f>+YEAR(datos_us[[#This Row],[Fecha]])</f>
        <v>2019</v>
      </c>
      <c r="D104" s="14">
        <f>+MONTH(datos_us[[#This Row],[Fecha]])</f>
        <v>9</v>
      </c>
      <c r="E104" s="14" t="s">
        <v>1015</v>
      </c>
      <c r="F104" s="14" t="s">
        <v>430</v>
      </c>
      <c r="G104" s="14"/>
      <c r="H104" s="14" t="s">
        <v>7132</v>
      </c>
      <c r="I104" s="14" t="s">
        <v>7132</v>
      </c>
      <c r="J104" s="14" t="s">
        <v>425</v>
      </c>
      <c r="K104" s="14"/>
      <c r="L104" s="14" t="s">
        <v>425</v>
      </c>
      <c r="M104" s="14" t="s">
        <v>3960</v>
      </c>
      <c r="N104" s="14" t="s">
        <v>1308</v>
      </c>
      <c r="O104" s="14" t="s">
        <v>1279</v>
      </c>
      <c r="P104" s="14"/>
      <c r="Q104" s="14"/>
      <c r="R104" s="14" t="s">
        <v>430</v>
      </c>
      <c r="S104" s="14" t="s">
        <v>445</v>
      </c>
      <c r="T104" s="35">
        <v>227.8</v>
      </c>
      <c r="U104" s="14" t="s">
        <v>2</v>
      </c>
      <c r="V104" s="14">
        <v>57</v>
      </c>
      <c r="W104" s="16">
        <f>+IF(datos_us[[#This Row],[Moneda]]="ARS",datos_us[[#This Row],[Monto]],datos_us[[#This Row],[Monto]]*datos_us[[#This Row],[TC]])</f>
        <v>12984.6</v>
      </c>
      <c r="X104" s="16">
        <f>+IF(datos_us[[#This Row],[Moneda]]="USD",datos_us[[#This Row],[Monto]],datos_us[[#This Row],[Monto]]/datos_us[[#This Row],[TC]])</f>
        <v>227.8</v>
      </c>
      <c r="Y104" s="14"/>
    </row>
    <row r="105" spans="1:25" x14ac:dyDescent="0.25">
      <c r="A105" s="14">
        <f t="shared" si="1"/>
        <v>102</v>
      </c>
      <c r="B105" s="1">
        <v>43711</v>
      </c>
      <c r="C105" s="14">
        <f>+YEAR(datos_us[[#This Row],[Fecha]])</f>
        <v>2019</v>
      </c>
      <c r="D105" s="14">
        <f>+MONTH(datos_us[[#This Row],[Fecha]])</f>
        <v>9</v>
      </c>
      <c r="E105" s="14" t="s">
        <v>1015</v>
      </c>
      <c r="F105" s="14" t="s">
        <v>430</v>
      </c>
      <c r="G105" s="14"/>
      <c r="H105" s="14" t="s">
        <v>7132</v>
      </c>
      <c r="I105" s="14" t="s">
        <v>7132</v>
      </c>
      <c r="J105" s="14" t="s">
        <v>425</v>
      </c>
      <c r="K105" s="14"/>
      <c r="L105" s="14" t="s">
        <v>425</v>
      </c>
      <c r="M105" s="14" t="s">
        <v>102</v>
      </c>
      <c r="N105" s="14" t="s">
        <v>480</v>
      </c>
      <c r="O105" s="14" t="s">
        <v>1279</v>
      </c>
      <c r="P105" s="14"/>
      <c r="Q105" s="14"/>
      <c r="R105" s="14" t="s">
        <v>430</v>
      </c>
      <c r="S105" s="14" t="s">
        <v>445</v>
      </c>
      <c r="T105" s="35">
        <v>5</v>
      </c>
      <c r="U105" s="14" t="s">
        <v>2</v>
      </c>
      <c r="V105" s="14">
        <v>57</v>
      </c>
      <c r="W105" s="16">
        <f>+IF(datos_us[[#This Row],[Moneda]]="ARS",datos_us[[#This Row],[Monto]],datos_us[[#This Row],[Monto]]*datos_us[[#This Row],[TC]])</f>
        <v>285</v>
      </c>
      <c r="X105" s="16">
        <f>+IF(datos_us[[#This Row],[Moneda]]="USD",datos_us[[#This Row],[Monto]],datos_us[[#This Row],[Monto]]/datos_us[[#This Row],[TC]])</f>
        <v>5</v>
      </c>
      <c r="Y105" s="14"/>
    </row>
    <row r="106" spans="1:25" x14ac:dyDescent="0.25">
      <c r="A106" s="14">
        <f t="shared" si="1"/>
        <v>103</v>
      </c>
      <c r="B106" s="1">
        <v>43711</v>
      </c>
      <c r="C106" s="14">
        <f>+YEAR(datos_us[[#This Row],[Fecha]])</f>
        <v>2019</v>
      </c>
      <c r="D106" s="14">
        <f>+MONTH(datos_us[[#This Row],[Fecha]])</f>
        <v>9</v>
      </c>
      <c r="E106" s="14" t="s">
        <v>1015</v>
      </c>
      <c r="F106" s="14" t="s">
        <v>403</v>
      </c>
      <c r="G106" s="14" t="s">
        <v>970</v>
      </c>
      <c r="H106" s="14" t="s">
        <v>7132</v>
      </c>
      <c r="I106" s="14" t="s">
        <v>7132</v>
      </c>
      <c r="J106" s="14" t="s">
        <v>425</v>
      </c>
      <c r="K106" s="14"/>
      <c r="L106" s="14" t="s">
        <v>425</v>
      </c>
      <c r="M106" s="14" t="s">
        <v>493</v>
      </c>
      <c r="N106" s="14" t="s">
        <v>741</v>
      </c>
      <c r="O106" s="14" t="s">
        <v>1311</v>
      </c>
      <c r="P106" s="14"/>
      <c r="Q106" s="14"/>
      <c r="R106" s="14" t="s">
        <v>970</v>
      </c>
      <c r="S106" s="14" t="s">
        <v>445</v>
      </c>
      <c r="T106" s="35">
        <v>59.44</v>
      </c>
      <c r="U106" s="14" t="s">
        <v>2</v>
      </c>
      <c r="V106" s="14">
        <v>57</v>
      </c>
      <c r="W106" s="16">
        <f>+IF(datos_us[[#This Row],[Moneda]]="ARS",datos_us[[#This Row],[Monto]],datos_us[[#This Row],[Monto]]*datos_us[[#This Row],[TC]])</f>
        <v>3388.08</v>
      </c>
      <c r="X106" s="16">
        <f>+IF(datos_us[[#This Row],[Moneda]]="USD",datos_us[[#This Row],[Monto]],datos_us[[#This Row],[Monto]]/datos_us[[#This Row],[TC]])</f>
        <v>59.44</v>
      </c>
      <c r="Y106" s="14"/>
    </row>
    <row r="107" spans="1:25" x14ac:dyDescent="0.25">
      <c r="A107" s="14">
        <f t="shared" si="1"/>
        <v>104</v>
      </c>
      <c r="B107" s="1">
        <v>43711</v>
      </c>
      <c r="C107" s="14">
        <f>+YEAR(datos_us[[#This Row],[Fecha]])</f>
        <v>2019</v>
      </c>
      <c r="D107" s="14">
        <f>+MONTH(datos_us[[#This Row],[Fecha]])</f>
        <v>9</v>
      </c>
      <c r="E107" s="14" t="s">
        <v>1015</v>
      </c>
      <c r="F107" s="14" t="s">
        <v>403</v>
      </c>
      <c r="G107" s="14" t="s">
        <v>5383</v>
      </c>
      <c r="H107" s="14" t="s">
        <v>7132</v>
      </c>
      <c r="I107" s="14" t="s">
        <v>7132</v>
      </c>
      <c r="J107" s="14" t="s">
        <v>425</v>
      </c>
      <c r="K107" s="14"/>
      <c r="L107" s="14" t="s">
        <v>425</v>
      </c>
      <c r="M107" s="14" t="s">
        <v>158</v>
      </c>
      <c r="N107" s="14" t="s">
        <v>1309</v>
      </c>
      <c r="O107" s="14" t="s">
        <v>1279</v>
      </c>
      <c r="P107" s="14"/>
      <c r="Q107" s="14"/>
      <c r="R107" s="14" t="s">
        <v>5383</v>
      </c>
      <c r="S107" s="14" t="s">
        <v>445</v>
      </c>
      <c r="T107" s="35">
        <v>7.65</v>
      </c>
      <c r="U107" s="14" t="s">
        <v>2</v>
      </c>
      <c r="V107" s="14">
        <v>57</v>
      </c>
      <c r="W107" s="16">
        <f>+IF(datos_us[[#This Row],[Moneda]]="ARS",datos_us[[#This Row],[Monto]],datos_us[[#This Row],[Monto]]*datos_us[[#This Row],[TC]])</f>
        <v>436.05</v>
      </c>
      <c r="X107" s="16">
        <f>+IF(datos_us[[#This Row],[Moneda]]="USD",datos_us[[#This Row],[Monto]],datos_us[[#This Row],[Monto]]/datos_us[[#This Row],[TC]])</f>
        <v>7.65</v>
      </c>
      <c r="Y107" s="14"/>
    </row>
    <row r="108" spans="1:25" x14ac:dyDescent="0.25">
      <c r="A108" s="14">
        <f t="shared" si="1"/>
        <v>105</v>
      </c>
      <c r="B108" s="1">
        <v>43711</v>
      </c>
      <c r="C108" s="14">
        <f>+YEAR(datos_us[[#This Row],[Fecha]])</f>
        <v>2019</v>
      </c>
      <c r="D108" s="14">
        <f>+MONTH(datos_us[[#This Row],[Fecha]])</f>
        <v>9</v>
      </c>
      <c r="E108" s="14" t="s">
        <v>1015</v>
      </c>
      <c r="F108" s="14" t="s">
        <v>403</v>
      </c>
      <c r="G108" s="14" t="s">
        <v>970</v>
      </c>
      <c r="H108" s="14" t="s">
        <v>7132</v>
      </c>
      <c r="I108" s="14" t="s">
        <v>7132</v>
      </c>
      <c r="J108" s="14" t="s">
        <v>425</v>
      </c>
      <c r="K108" s="14"/>
      <c r="L108" s="14" t="s">
        <v>425</v>
      </c>
      <c r="M108" s="14" t="s">
        <v>493</v>
      </c>
      <c r="N108" s="14" t="s">
        <v>741</v>
      </c>
      <c r="O108" s="14" t="s">
        <v>1311</v>
      </c>
      <c r="P108" s="14"/>
      <c r="Q108" s="14"/>
      <c r="R108" s="14" t="s">
        <v>970</v>
      </c>
      <c r="S108" s="14" t="s">
        <v>445</v>
      </c>
      <c r="T108" s="35">
        <v>4</v>
      </c>
      <c r="U108" s="14" t="s">
        <v>2</v>
      </c>
      <c r="V108" s="14">
        <v>57</v>
      </c>
      <c r="W108" s="16">
        <f>+IF(datos_us[[#This Row],[Moneda]]="ARS",datos_us[[#This Row],[Monto]],datos_us[[#This Row],[Monto]]*datos_us[[#This Row],[TC]])</f>
        <v>228</v>
      </c>
      <c r="X108" s="16">
        <f>+IF(datos_us[[#This Row],[Moneda]]="USD",datos_us[[#This Row],[Monto]],datos_us[[#This Row],[Monto]]/datos_us[[#This Row],[TC]])</f>
        <v>4</v>
      </c>
      <c r="Y108" s="14"/>
    </row>
    <row r="109" spans="1:25" x14ac:dyDescent="0.25">
      <c r="A109" s="14">
        <f t="shared" si="1"/>
        <v>106</v>
      </c>
      <c r="B109" s="1">
        <v>43711</v>
      </c>
      <c r="C109" s="14">
        <f>+YEAR(datos_us[[#This Row],[Fecha]])</f>
        <v>2019</v>
      </c>
      <c r="D109" s="14">
        <f>+MONTH(datos_us[[#This Row],[Fecha]])</f>
        <v>9</v>
      </c>
      <c r="E109" s="14" t="s">
        <v>1015</v>
      </c>
      <c r="F109" s="14" t="s">
        <v>403</v>
      </c>
      <c r="G109" s="14" t="s">
        <v>970</v>
      </c>
      <c r="H109" s="14" t="s">
        <v>7132</v>
      </c>
      <c r="I109" s="14" t="s">
        <v>7132</v>
      </c>
      <c r="J109" s="14" t="s">
        <v>425</v>
      </c>
      <c r="K109" s="14"/>
      <c r="L109" s="14" t="s">
        <v>425</v>
      </c>
      <c r="M109" s="14" t="s">
        <v>493</v>
      </c>
      <c r="N109" s="14" t="s">
        <v>741</v>
      </c>
      <c r="O109" s="14" t="s">
        <v>1311</v>
      </c>
      <c r="P109" s="14"/>
      <c r="Q109" s="14"/>
      <c r="R109" s="14" t="s">
        <v>970</v>
      </c>
      <c r="S109" s="14" t="s">
        <v>445</v>
      </c>
      <c r="T109" s="35">
        <v>41</v>
      </c>
      <c r="U109" s="14" t="s">
        <v>2</v>
      </c>
      <c r="V109" s="14">
        <v>57</v>
      </c>
      <c r="W109" s="16">
        <f>+IF(datos_us[[#This Row],[Moneda]]="ARS",datos_us[[#This Row],[Monto]],datos_us[[#This Row],[Monto]]*datos_us[[#This Row],[TC]])</f>
        <v>2337</v>
      </c>
      <c r="X109" s="16">
        <f>+IF(datos_us[[#This Row],[Moneda]]="USD",datos_us[[#This Row],[Monto]],datos_us[[#This Row],[Monto]]/datos_us[[#This Row],[TC]])</f>
        <v>41</v>
      </c>
      <c r="Y109" s="14"/>
    </row>
    <row r="110" spans="1:25" x14ac:dyDescent="0.25">
      <c r="A110" s="14">
        <f t="shared" si="1"/>
        <v>107</v>
      </c>
      <c r="B110" s="1">
        <v>43711</v>
      </c>
      <c r="C110" s="14">
        <f>+YEAR(datos_us[[#This Row],[Fecha]])</f>
        <v>2019</v>
      </c>
      <c r="D110" s="14">
        <f>+MONTH(datos_us[[#This Row],[Fecha]])</f>
        <v>9</v>
      </c>
      <c r="E110" s="14" t="s">
        <v>1015</v>
      </c>
      <c r="F110" s="14" t="s">
        <v>430</v>
      </c>
      <c r="G110" s="14"/>
      <c r="H110" s="14" t="s">
        <v>7132</v>
      </c>
      <c r="I110" s="14" t="s">
        <v>7132</v>
      </c>
      <c r="J110" s="14" t="s">
        <v>425</v>
      </c>
      <c r="K110" s="14"/>
      <c r="L110" s="14" t="s">
        <v>425</v>
      </c>
      <c r="M110" s="14" t="s">
        <v>3960</v>
      </c>
      <c r="N110" s="14" t="s">
        <v>1310</v>
      </c>
      <c r="O110" s="14" t="s">
        <v>1279</v>
      </c>
      <c r="P110" s="14"/>
      <c r="Q110" s="14"/>
      <c r="R110" s="14" t="s">
        <v>430</v>
      </c>
      <c r="S110" s="14" t="s">
        <v>445</v>
      </c>
      <c r="T110" s="35">
        <v>19.38</v>
      </c>
      <c r="U110" s="14" t="s">
        <v>2</v>
      </c>
      <c r="V110" s="14">
        <v>57</v>
      </c>
      <c r="W110" s="16">
        <f>+IF(datos_us[[#This Row],[Moneda]]="ARS",datos_us[[#This Row],[Monto]],datos_us[[#This Row],[Monto]]*datos_us[[#This Row],[TC]])</f>
        <v>1104.6599999999999</v>
      </c>
      <c r="X110" s="16">
        <f>+IF(datos_us[[#This Row],[Moneda]]="USD",datos_us[[#This Row],[Monto]],datos_us[[#This Row],[Monto]]/datos_us[[#This Row],[TC]])</f>
        <v>19.38</v>
      </c>
      <c r="Y110" s="14"/>
    </row>
    <row r="111" spans="1:25" x14ac:dyDescent="0.25">
      <c r="A111" s="14">
        <f t="shared" si="1"/>
        <v>108</v>
      </c>
      <c r="B111" s="1">
        <v>43711</v>
      </c>
      <c r="C111" s="14">
        <f>+YEAR(datos_us[[#This Row],[Fecha]])</f>
        <v>2019</v>
      </c>
      <c r="D111" s="14">
        <f>+MONTH(datos_us[[#This Row],[Fecha]])</f>
        <v>9</v>
      </c>
      <c r="E111" s="14" t="s">
        <v>1015</v>
      </c>
      <c r="F111" s="14" t="s">
        <v>430</v>
      </c>
      <c r="G111" s="14"/>
      <c r="H111" s="14" t="s">
        <v>7132</v>
      </c>
      <c r="I111" s="14" t="s">
        <v>7132</v>
      </c>
      <c r="J111" s="14" t="s">
        <v>425</v>
      </c>
      <c r="K111" s="14"/>
      <c r="L111" s="14" t="s">
        <v>425</v>
      </c>
      <c r="M111" s="14" t="s">
        <v>102</v>
      </c>
      <c r="N111" s="14" t="s">
        <v>480</v>
      </c>
      <c r="O111" s="14" t="s">
        <v>1279</v>
      </c>
      <c r="P111" s="14"/>
      <c r="Q111" s="14"/>
      <c r="R111" s="14" t="s">
        <v>430</v>
      </c>
      <c r="S111" s="14" t="s">
        <v>445</v>
      </c>
      <c r="T111" s="35">
        <v>20.149999999999999</v>
      </c>
      <c r="U111" s="14" t="s">
        <v>2</v>
      </c>
      <c r="V111" s="14">
        <v>57</v>
      </c>
      <c r="W111" s="16">
        <f>+IF(datos_us[[#This Row],[Moneda]]="ARS",datos_us[[#This Row],[Monto]],datos_us[[#This Row],[Monto]]*datos_us[[#This Row],[TC]])</f>
        <v>1148.55</v>
      </c>
      <c r="X111" s="16">
        <f>+IF(datos_us[[#This Row],[Moneda]]="USD",datos_us[[#This Row],[Monto]],datos_us[[#This Row],[Monto]]/datos_us[[#This Row],[TC]])</f>
        <v>20.149999999999999</v>
      </c>
      <c r="Y111" s="14"/>
    </row>
    <row r="112" spans="1:25" x14ac:dyDescent="0.25">
      <c r="A112" s="14">
        <f t="shared" si="1"/>
        <v>109</v>
      </c>
      <c r="B112" s="1">
        <v>43711</v>
      </c>
      <c r="C112" s="14">
        <f>+YEAR(datos_us[[#This Row],[Fecha]])</f>
        <v>2019</v>
      </c>
      <c r="D112" s="14">
        <f>+MONTH(datos_us[[#This Row],[Fecha]])</f>
        <v>9</v>
      </c>
      <c r="E112" s="14" t="s">
        <v>1015</v>
      </c>
      <c r="F112" s="14" t="s">
        <v>403</v>
      </c>
      <c r="G112" s="14" t="s">
        <v>970</v>
      </c>
      <c r="H112" s="14" t="s">
        <v>7132</v>
      </c>
      <c r="I112" s="14" t="s">
        <v>7132</v>
      </c>
      <c r="J112" s="14" t="s">
        <v>425</v>
      </c>
      <c r="K112" s="14"/>
      <c r="L112" s="14" t="s">
        <v>425</v>
      </c>
      <c r="M112" s="14" t="s">
        <v>493</v>
      </c>
      <c r="N112" s="14" t="s">
        <v>741</v>
      </c>
      <c r="O112" s="14" t="s">
        <v>1311</v>
      </c>
      <c r="P112" s="14"/>
      <c r="Q112" s="14"/>
      <c r="R112" s="14" t="s">
        <v>970</v>
      </c>
      <c r="S112" s="14" t="s">
        <v>445</v>
      </c>
      <c r="T112" s="35">
        <v>21.88</v>
      </c>
      <c r="U112" s="14" t="s">
        <v>2</v>
      </c>
      <c r="V112" s="14">
        <v>57</v>
      </c>
      <c r="W112" s="16">
        <f>+IF(datos_us[[#This Row],[Moneda]]="ARS",datos_us[[#This Row],[Monto]],datos_us[[#This Row],[Monto]]*datos_us[[#This Row],[TC]])</f>
        <v>1247.1599999999999</v>
      </c>
      <c r="X112" s="16">
        <f>+IF(datos_us[[#This Row],[Moneda]]="USD",datos_us[[#This Row],[Monto]],datos_us[[#This Row],[Monto]]/datos_us[[#This Row],[TC]])</f>
        <v>21.88</v>
      </c>
      <c r="Y112" s="14"/>
    </row>
    <row r="113" spans="1:25" x14ac:dyDescent="0.25">
      <c r="A113" s="14">
        <f t="shared" si="1"/>
        <v>110</v>
      </c>
      <c r="B113" s="1">
        <v>43711</v>
      </c>
      <c r="C113" s="14">
        <f>+YEAR(datos_us[[#This Row],[Fecha]])</f>
        <v>2019</v>
      </c>
      <c r="D113" s="14">
        <f>+MONTH(datos_us[[#This Row],[Fecha]])</f>
        <v>9</v>
      </c>
      <c r="E113" s="14" t="s">
        <v>1016</v>
      </c>
      <c r="F113" s="14" t="s">
        <v>405</v>
      </c>
      <c r="G113" s="14"/>
      <c r="H113" s="14" t="s">
        <v>7132</v>
      </c>
      <c r="I113" s="14" t="s">
        <v>7132</v>
      </c>
      <c r="J113" s="14" t="s">
        <v>425</v>
      </c>
      <c r="K113" s="14"/>
      <c r="L113" s="14" t="s">
        <v>425</v>
      </c>
      <c r="M113" s="14" t="s">
        <v>1202</v>
      </c>
      <c r="N113" s="14" t="s">
        <v>1184</v>
      </c>
      <c r="O113" s="14" t="s">
        <v>3261</v>
      </c>
      <c r="P113" s="14"/>
      <c r="Q113" s="14"/>
      <c r="R113" s="14" t="s">
        <v>405</v>
      </c>
      <c r="S113" s="14" t="s">
        <v>613</v>
      </c>
      <c r="T113" s="35">
        <v>1700</v>
      </c>
      <c r="U113" s="14" t="s">
        <v>2</v>
      </c>
      <c r="V113" s="14">
        <v>57</v>
      </c>
      <c r="W113" s="16">
        <f>+IF(datos_us[[#This Row],[Moneda]]="ARS",datos_us[[#This Row],[Monto]],datos_us[[#This Row],[Monto]]*datos_us[[#This Row],[TC]])</f>
        <v>96900</v>
      </c>
      <c r="X113" s="16">
        <f>+IF(datos_us[[#This Row],[Moneda]]="USD",datos_us[[#This Row],[Monto]],datos_us[[#This Row],[Monto]]/datos_us[[#This Row],[TC]])</f>
        <v>1700</v>
      </c>
      <c r="Y113" s="14"/>
    </row>
    <row r="114" spans="1:25" x14ac:dyDescent="0.25">
      <c r="A114" s="14">
        <f t="shared" si="1"/>
        <v>111</v>
      </c>
      <c r="B114" s="1">
        <v>43712</v>
      </c>
      <c r="C114" s="14">
        <f>+YEAR(datos_us[[#This Row],[Fecha]])</f>
        <v>2019</v>
      </c>
      <c r="D114" s="14">
        <f>+MONTH(datos_us[[#This Row],[Fecha]])</f>
        <v>9</v>
      </c>
      <c r="E114" s="14" t="s">
        <v>408</v>
      </c>
      <c r="F114" s="14" t="s">
        <v>406</v>
      </c>
      <c r="G114" s="14"/>
      <c r="H114" s="14" t="s">
        <v>7132</v>
      </c>
      <c r="I114" s="14" t="s">
        <v>7132</v>
      </c>
      <c r="J114" s="14" t="s">
        <v>425</v>
      </c>
      <c r="K114" s="14"/>
      <c r="L114" s="14" t="s">
        <v>425</v>
      </c>
      <c r="M114" s="14" t="s">
        <v>1180</v>
      </c>
      <c r="N114" s="14" t="s">
        <v>1180</v>
      </c>
      <c r="O114" s="14" t="s">
        <v>3261</v>
      </c>
      <c r="P114" s="14"/>
      <c r="Q114" s="14"/>
      <c r="R114" s="14" t="s">
        <v>613</v>
      </c>
      <c r="S114" s="14" t="s">
        <v>446</v>
      </c>
      <c r="T114" s="35">
        <v>500000</v>
      </c>
      <c r="U114" s="14" t="s">
        <v>2</v>
      </c>
      <c r="V114" s="14">
        <v>57</v>
      </c>
      <c r="W114" s="16">
        <f>+IF(datos_us[[#This Row],[Moneda]]="ARS",datos_us[[#This Row],[Monto]],datos_us[[#This Row],[Monto]]*datos_us[[#This Row],[TC]])</f>
        <v>28500000</v>
      </c>
      <c r="X114" s="16">
        <f>+IF(datos_us[[#This Row],[Moneda]]="USD",datos_us[[#This Row],[Monto]],datos_us[[#This Row],[Monto]]/datos_us[[#This Row],[TC]])</f>
        <v>500000</v>
      </c>
      <c r="Y114" s="14"/>
    </row>
    <row r="115" spans="1:25" x14ac:dyDescent="0.25">
      <c r="A115" s="14">
        <f t="shared" si="1"/>
        <v>112</v>
      </c>
      <c r="B115" s="1">
        <v>43712</v>
      </c>
      <c r="C115" s="14">
        <f>+YEAR(datos_us[[#This Row],[Fecha]])</f>
        <v>2019</v>
      </c>
      <c r="D115" s="14">
        <f>+MONTH(datos_us[[#This Row],[Fecha]])</f>
        <v>9</v>
      </c>
      <c r="E115" s="14" t="s">
        <v>1015</v>
      </c>
      <c r="F115" s="14" t="s">
        <v>403</v>
      </c>
      <c r="G115" s="14" t="s">
        <v>970</v>
      </c>
      <c r="H115" s="14" t="s">
        <v>7132</v>
      </c>
      <c r="I115" s="14" t="s">
        <v>7132</v>
      </c>
      <c r="J115" s="14" t="s">
        <v>425</v>
      </c>
      <c r="K115" s="14"/>
      <c r="L115" s="14" t="s">
        <v>425</v>
      </c>
      <c r="M115" s="14" t="s">
        <v>493</v>
      </c>
      <c r="N115" s="14" t="s">
        <v>741</v>
      </c>
      <c r="O115" s="14" t="s">
        <v>1311</v>
      </c>
      <c r="P115" s="14"/>
      <c r="Q115" s="14"/>
      <c r="R115" s="14" t="s">
        <v>970</v>
      </c>
      <c r="S115" s="14" t="s">
        <v>445</v>
      </c>
      <c r="T115" s="35">
        <v>7.39</v>
      </c>
      <c r="U115" s="14" t="s">
        <v>2</v>
      </c>
      <c r="V115" s="14">
        <v>57</v>
      </c>
      <c r="W115" s="16">
        <f>+IF(datos_us[[#This Row],[Moneda]]="ARS",datos_us[[#This Row],[Monto]],datos_us[[#This Row],[Monto]]*datos_us[[#This Row],[TC]])</f>
        <v>421.22999999999996</v>
      </c>
      <c r="X115" s="16">
        <f>+IF(datos_us[[#This Row],[Moneda]]="USD",datos_us[[#This Row],[Monto]],datos_us[[#This Row],[Monto]]/datos_us[[#This Row],[TC]])</f>
        <v>7.39</v>
      </c>
      <c r="Y115" s="14"/>
    </row>
    <row r="116" spans="1:25" x14ac:dyDescent="0.25">
      <c r="A116" s="14">
        <f t="shared" si="1"/>
        <v>113</v>
      </c>
      <c r="B116" s="1">
        <v>43712</v>
      </c>
      <c r="C116" s="14">
        <f>+YEAR(datos_us[[#This Row],[Fecha]])</f>
        <v>2019</v>
      </c>
      <c r="D116" s="14">
        <f>+MONTH(datos_us[[#This Row],[Fecha]])</f>
        <v>9</v>
      </c>
      <c r="E116" s="14" t="s">
        <v>1015</v>
      </c>
      <c r="F116" s="14" t="s">
        <v>430</v>
      </c>
      <c r="G116" s="14"/>
      <c r="H116" s="14" t="s">
        <v>7132</v>
      </c>
      <c r="I116" s="14" t="s">
        <v>7132</v>
      </c>
      <c r="J116" s="14" t="s">
        <v>425</v>
      </c>
      <c r="K116" s="14"/>
      <c r="L116" s="14" t="s">
        <v>425</v>
      </c>
      <c r="M116" s="14" t="s">
        <v>3960</v>
      </c>
      <c r="N116" s="14" t="s">
        <v>1310</v>
      </c>
      <c r="O116" s="14" t="s">
        <v>1279</v>
      </c>
      <c r="P116" s="14"/>
      <c r="Q116" s="14"/>
      <c r="R116" s="14" t="s">
        <v>430</v>
      </c>
      <c r="S116" s="14" t="s">
        <v>445</v>
      </c>
      <c r="T116" s="35">
        <v>255.94</v>
      </c>
      <c r="U116" s="14" t="s">
        <v>2</v>
      </c>
      <c r="V116" s="14">
        <v>57</v>
      </c>
      <c r="W116" s="16">
        <f>+IF(datos_us[[#This Row],[Moneda]]="ARS",datos_us[[#This Row],[Monto]],datos_us[[#This Row],[Monto]]*datos_us[[#This Row],[TC]])</f>
        <v>14588.58</v>
      </c>
      <c r="X116" s="16">
        <f>+IF(datos_us[[#This Row],[Moneda]]="USD",datos_us[[#This Row],[Monto]],datos_us[[#This Row],[Monto]]/datos_us[[#This Row],[TC]])</f>
        <v>255.94</v>
      </c>
      <c r="Y116" s="14"/>
    </row>
    <row r="117" spans="1:25" x14ac:dyDescent="0.25">
      <c r="A117" s="14">
        <f t="shared" si="1"/>
        <v>114</v>
      </c>
      <c r="B117" s="1">
        <v>43712</v>
      </c>
      <c r="C117" s="14">
        <f>+YEAR(datos_us[[#This Row],[Fecha]])</f>
        <v>2019</v>
      </c>
      <c r="D117" s="14">
        <f>+MONTH(datos_us[[#This Row],[Fecha]])</f>
        <v>9</v>
      </c>
      <c r="E117" s="14" t="s">
        <v>1015</v>
      </c>
      <c r="F117" s="14" t="s">
        <v>430</v>
      </c>
      <c r="G117" s="14"/>
      <c r="H117" s="14" t="s">
        <v>7132</v>
      </c>
      <c r="I117" s="14" t="s">
        <v>7132</v>
      </c>
      <c r="J117" s="14" t="s">
        <v>425</v>
      </c>
      <c r="K117" s="14"/>
      <c r="L117" s="14" t="s">
        <v>425</v>
      </c>
      <c r="M117" s="14" t="s">
        <v>102</v>
      </c>
      <c r="N117" s="14" t="s">
        <v>480</v>
      </c>
      <c r="O117" s="14" t="s">
        <v>1279</v>
      </c>
      <c r="P117" s="14"/>
      <c r="Q117" s="14"/>
      <c r="R117" s="14" t="s">
        <v>430</v>
      </c>
      <c r="S117" s="14" t="s">
        <v>445</v>
      </c>
      <c r="T117" s="35">
        <v>56.36</v>
      </c>
      <c r="U117" s="14" t="s">
        <v>2</v>
      </c>
      <c r="V117" s="14">
        <v>57</v>
      </c>
      <c r="W117" s="16">
        <f>+IF(datos_us[[#This Row],[Moneda]]="ARS",datos_us[[#This Row],[Monto]],datos_us[[#This Row],[Monto]]*datos_us[[#This Row],[TC]])</f>
        <v>3212.52</v>
      </c>
      <c r="X117" s="16">
        <f>+IF(datos_us[[#This Row],[Moneda]]="USD",datos_us[[#This Row],[Monto]],datos_us[[#This Row],[Monto]]/datos_us[[#This Row],[TC]])</f>
        <v>56.36</v>
      </c>
      <c r="Y117" s="14"/>
    </row>
    <row r="118" spans="1:25" x14ac:dyDescent="0.25">
      <c r="A118" s="14">
        <f t="shared" si="1"/>
        <v>115</v>
      </c>
      <c r="B118" s="1">
        <v>43712</v>
      </c>
      <c r="C118" s="14">
        <f>+YEAR(datos_us[[#This Row],[Fecha]])</f>
        <v>2019</v>
      </c>
      <c r="D118" s="14">
        <f>+MONTH(datos_us[[#This Row],[Fecha]])</f>
        <v>9</v>
      </c>
      <c r="E118" s="14" t="s">
        <v>1015</v>
      </c>
      <c r="F118" s="14" t="s">
        <v>403</v>
      </c>
      <c r="G118" s="14" t="s">
        <v>970</v>
      </c>
      <c r="H118" s="14" t="s">
        <v>7132</v>
      </c>
      <c r="I118" s="14" t="s">
        <v>7132</v>
      </c>
      <c r="J118" s="14" t="s">
        <v>425</v>
      </c>
      <c r="K118" s="14"/>
      <c r="L118" s="14" t="s">
        <v>425</v>
      </c>
      <c r="M118" s="14" t="s">
        <v>493</v>
      </c>
      <c r="N118" s="14" t="s">
        <v>741</v>
      </c>
      <c r="O118" s="14" t="s">
        <v>1311</v>
      </c>
      <c r="P118" s="14"/>
      <c r="Q118" s="14"/>
      <c r="R118" s="14" t="s">
        <v>970</v>
      </c>
      <c r="S118" s="14" t="s">
        <v>445</v>
      </c>
      <c r="T118" s="35">
        <v>10.95</v>
      </c>
      <c r="U118" s="14" t="s">
        <v>2</v>
      </c>
      <c r="V118" s="14">
        <v>57</v>
      </c>
      <c r="W118" s="16">
        <f>+IF(datos_us[[#This Row],[Moneda]]="ARS",datos_us[[#This Row],[Monto]],datos_us[[#This Row],[Monto]]*datos_us[[#This Row],[TC]])</f>
        <v>624.15</v>
      </c>
      <c r="X118" s="16">
        <f>+IF(datos_us[[#This Row],[Moneda]]="USD",datos_us[[#This Row],[Monto]],datos_us[[#This Row],[Monto]]/datos_us[[#This Row],[TC]])</f>
        <v>10.95</v>
      </c>
      <c r="Y118" s="14"/>
    </row>
    <row r="119" spans="1:25" x14ac:dyDescent="0.25">
      <c r="A119" s="14">
        <f t="shared" si="1"/>
        <v>116</v>
      </c>
      <c r="B119" s="1">
        <v>43713</v>
      </c>
      <c r="C119" s="14">
        <f>+YEAR(datos_us[[#This Row],[Fecha]])</f>
        <v>2019</v>
      </c>
      <c r="D119" s="14">
        <f>+MONTH(datos_us[[#This Row],[Fecha]])</f>
        <v>9</v>
      </c>
      <c r="E119" s="14" t="s">
        <v>1015</v>
      </c>
      <c r="F119" s="14" t="s">
        <v>403</v>
      </c>
      <c r="G119" s="14" t="s">
        <v>970</v>
      </c>
      <c r="H119" s="14" t="s">
        <v>7132</v>
      </c>
      <c r="I119" s="14" t="s">
        <v>7132</v>
      </c>
      <c r="J119" s="14" t="s">
        <v>425</v>
      </c>
      <c r="K119" s="14"/>
      <c r="L119" s="14" t="s">
        <v>425</v>
      </c>
      <c r="M119" s="14" t="s">
        <v>493</v>
      </c>
      <c r="N119" s="14" t="s">
        <v>741</v>
      </c>
      <c r="O119" s="14" t="s">
        <v>1311</v>
      </c>
      <c r="P119" s="14"/>
      <c r="Q119" s="14"/>
      <c r="R119" s="14" t="s">
        <v>970</v>
      </c>
      <c r="S119" s="14" t="s">
        <v>445</v>
      </c>
      <c r="T119" s="35">
        <v>9.0399999999999991</v>
      </c>
      <c r="U119" s="14" t="s">
        <v>2</v>
      </c>
      <c r="V119" s="14">
        <v>57</v>
      </c>
      <c r="W119" s="16">
        <f>+IF(datos_us[[#This Row],[Moneda]]="ARS",datos_us[[#This Row],[Monto]],datos_us[[#This Row],[Monto]]*datos_us[[#This Row],[TC]])</f>
        <v>515.28</v>
      </c>
      <c r="X119" s="16">
        <f>+IF(datos_us[[#This Row],[Moneda]]="USD",datos_us[[#This Row],[Monto]],datos_us[[#This Row],[Monto]]/datos_us[[#This Row],[TC]])</f>
        <v>9.0399999999999991</v>
      </c>
      <c r="Y119" s="14"/>
    </row>
    <row r="120" spans="1:25" x14ac:dyDescent="0.25">
      <c r="A120" s="14">
        <f t="shared" si="1"/>
        <v>117</v>
      </c>
      <c r="B120" s="1">
        <v>43713</v>
      </c>
      <c r="C120" s="14">
        <f>+YEAR(datos_us[[#This Row],[Fecha]])</f>
        <v>2019</v>
      </c>
      <c r="D120" s="14">
        <f>+MONTH(datos_us[[#This Row],[Fecha]])</f>
        <v>9</v>
      </c>
      <c r="E120" s="14" t="s">
        <v>1015</v>
      </c>
      <c r="F120" s="14" t="s">
        <v>430</v>
      </c>
      <c r="G120" s="14"/>
      <c r="H120" s="14" t="s">
        <v>7132</v>
      </c>
      <c r="I120" s="14" t="s">
        <v>7132</v>
      </c>
      <c r="J120" s="14" t="s">
        <v>425</v>
      </c>
      <c r="K120" s="14"/>
      <c r="L120" s="14" t="s">
        <v>425</v>
      </c>
      <c r="M120" s="14" t="s">
        <v>102</v>
      </c>
      <c r="N120" s="14" t="s">
        <v>480</v>
      </c>
      <c r="O120" s="14" t="s">
        <v>1279</v>
      </c>
      <c r="P120" s="14"/>
      <c r="Q120" s="14"/>
      <c r="R120" s="14" t="s">
        <v>430</v>
      </c>
      <c r="S120" s="14" t="s">
        <v>445</v>
      </c>
      <c r="T120" s="35">
        <v>127.11000000000001</v>
      </c>
      <c r="U120" s="14" t="s">
        <v>2</v>
      </c>
      <c r="V120" s="14">
        <v>57</v>
      </c>
      <c r="W120" s="16">
        <f>+IF(datos_us[[#This Row],[Moneda]]="ARS",datos_us[[#This Row],[Monto]],datos_us[[#This Row],[Monto]]*datos_us[[#This Row],[TC]])</f>
        <v>7245.27</v>
      </c>
      <c r="X120" s="16">
        <f>+IF(datos_us[[#This Row],[Moneda]]="USD",datos_us[[#This Row],[Monto]],datos_us[[#This Row],[Monto]]/datos_us[[#This Row],[TC]])</f>
        <v>127.11000000000001</v>
      </c>
      <c r="Y120" s="14"/>
    </row>
    <row r="121" spans="1:25" x14ac:dyDescent="0.25">
      <c r="A121" s="14">
        <f t="shared" si="1"/>
        <v>118</v>
      </c>
      <c r="B121" s="1">
        <v>43713</v>
      </c>
      <c r="C121" s="14">
        <f>+YEAR(datos_us[[#This Row],[Fecha]])</f>
        <v>2019</v>
      </c>
      <c r="D121" s="14">
        <f>+MONTH(datos_us[[#This Row],[Fecha]])</f>
        <v>9</v>
      </c>
      <c r="E121" s="14" t="s">
        <v>1015</v>
      </c>
      <c r="F121" s="14" t="s">
        <v>403</v>
      </c>
      <c r="G121" s="14" t="s">
        <v>970</v>
      </c>
      <c r="H121" s="14" t="s">
        <v>7132</v>
      </c>
      <c r="I121" s="14" t="s">
        <v>7132</v>
      </c>
      <c r="J121" s="14" t="s">
        <v>425</v>
      </c>
      <c r="K121" s="14"/>
      <c r="L121" s="14" t="s">
        <v>425</v>
      </c>
      <c r="M121" s="14" t="s">
        <v>493</v>
      </c>
      <c r="N121" s="14" t="s">
        <v>741</v>
      </c>
      <c r="O121" s="14" t="s">
        <v>1311</v>
      </c>
      <c r="P121" s="14"/>
      <c r="Q121" s="14"/>
      <c r="R121" s="14" t="s">
        <v>970</v>
      </c>
      <c r="S121" s="14" t="s">
        <v>445</v>
      </c>
      <c r="T121" s="35">
        <v>15.45</v>
      </c>
      <c r="U121" s="14" t="s">
        <v>2</v>
      </c>
      <c r="V121" s="14">
        <v>57</v>
      </c>
      <c r="W121" s="16">
        <f>+IF(datos_us[[#This Row],[Moneda]]="ARS",datos_us[[#This Row],[Monto]],datos_us[[#This Row],[Monto]]*datos_us[[#This Row],[TC]])</f>
        <v>880.65</v>
      </c>
      <c r="X121" s="16">
        <f>+IF(datos_us[[#This Row],[Moneda]]="USD",datos_us[[#This Row],[Monto]],datos_us[[#This Row],[Monto]]/datos_us[[#This Row],[TC]])</f>
        <v>15.45</v>
      </c>
      <c r="Y121" s="14"/>
    </row>
    <row r="122" spans="1:25" x14ac:dyDescent="0.25">
      <c r="A122" s="14">
        <f t="shared" si="1"/>
        <v>119</v>
      </c>
      <c r="B122" s="1">
        <v>43714</v>
      </c>
      <c r="C122" s="14">
        <f>+YEAR(datos_us[[#This Row],[Fecha]])</f>
        <v>2019</v>
      </c>
      <c r="D122" s="14">
        <f>+MONTH(datos_us[[#This Row],[Fecha]])</f>
        <v>9</v>
      </c>
      <c r="E122" s="14" t="s">
        <v>1015</v>
      </c>
      <c r="F122" s="14" t="s">
        <v>403</v>
      </c>
      <c r="G122" s="14" t="s">
        <v>5383</v>
      </c>
      <c r="H122" s="14" t="s">
        <v>7132</v>
      </c>
      <c r="I122" s="14" t="s">
        <v>7132</v>
      </c>
      <c r="J122" s="14" t="s">
        <v>425</v>
      </c>
      <c r="K122" s="14"/>
      <c r="L122" s="14" t="s">
        <v>425</v>
      </c>
      <c r="M122" s="14" t="s">
        <v>158</v>
      </c>
      <c r="N122" s="14" t="s">
        <v>1302</v>
      </c>
      <c r="O122" s="14" t="s">
        <v>1279</v>
      </c>
      <c r="P122" s="14"/>
      <c r="Q122" s="14"/>
      <c r="R122" s="14" t="s">
        <v>5383</v>
      </c>
      <c r="S122" s="14" t="s">
        <v>445</v>
      </c>
      <c r="T122" s="35">
        <v>206</v>
      </c>
      <c r="U122" s="14" t="s">
        <v>2</v>
      </c>
      <c r="V122" s="14">
        <v>57</v>
      </c>
      <c r="W122" s="16">
        <f>+IF(datos_us[[#This Row],[Moneda]]="ARS",datos_us[[#This Row],[Monto]],datos_us[[#This Row],[Monto]]*datos_us[[#This Row],[TC]])</f>
        <v>11742</v>
      </c>
      <c r="X122" s="16">
        <f>+IF(datos_us[[#This Row],[Moneda]]="USD",datos_us[[#This Row],[Monto]],datos_us[[#This Row],[Monto]]/datos_us[[#This Row],[TC]])</f>
        <v>206</v>
      </c>
      <c r="Y122" s="14"/>
    </row>
    <row r="123" spans="1:25" x14ac:dyDescent="0.25">
      <c r="A123" s="14">
        <f t="shared" si="1"/>
        <v>120</v>
      </c>
      <c r="B123" s="1">
        <v>43714</v>
      </c>
      <c r="C123" s="14">
        <f>+YEAR(datos_us[[#This Row],[Fecha]])</f>
        <v>2019</v>
      </c>
      <c r="D123" s="14">
        <f>+MONTH(datos_us[[#This Row],[Fecha]])</f>
        <v>9</v>
      </c>
      <c r="E123" s="14" t="s">
        <v>1015</v>
      </c>
      <c r="F123" s="14" t="s">
        <v>430</v>
      </c>
      <c r="G123" s="14"/>
      <c r="H123" s="14" t="s">
        <v>7132</v>
      </c>
      <c r="I123" s="14" t="s">
        <v>7132</v>
      </c>
      <c r="J123" s="14" t="s">
        <v>425</v>
      </c>
      <c r="K123" s="14"/>
      <c r="L123" s="14" t="s">
        <v>425</v>
      </c>
      <c r="M123" s="14" t="s">
        <v>102</v>
      </c>
      <c r="N123" s="14" t="s">
        <v>480</v>
      </c>
      <c r="O123" s="14" t="s">
        <v>1279</v>
      </c>
      <c r="P123" s="14"/>
      <c r="Q123" s="14"/>
      <c r="R123" s="14" t="s">
        <v>430</v>
      </c>
      <c r="S123" s="14" t="s">
        <v>445</v>
      </c>
      <c r="T123" s="35">
        <v>116.71999999999998</v>
      </c>
      <c r="U123" s="14" t="s">
        <v>2</v>
      </c>
      <c r="V123" s="14">
        <v>57</v>
      </c>
      <c r="W123" s="16">
        <f>+IF(datos_us[[#This Row],[Moneda]]="ARS",datos_us[[#This Row],[Monto]],datos_us[[#This Row],[Monto]]*datos_us[[#This Row],[TC]])</f>
        <v>6653.0399999999991</v>
      </c>
      <c r="X123" s="16">
        <f>+IF(datos_us[[#This Row],[Moneda]]="USD",datos_us[[#This Row],[Monto]],datos_us[[#This Row],[Monto]]/datos_us[[#This Row],[TC]])</f>
        <v>116.71999999999998</v>
      </c>
      <c r="Y123" s="14"/>
    </row>
    <row r="124" spans="1:25" x14ac:dyDescent="0.25">
      <c r="A124" s="14">
        <f t="shared" si="1"/>
        <v>121</v>
      </c>
      <c r="B124" s="1">
        <v>43714</v>
      </c>
      <c r="C124" s="14">
        <f>+YEAR(datos_us[[#This Row],[Fecha]])</f>
        <v>2019</v>
      </c>
      <c r="D124" s="14">
        <f>+MONTH(datos_us[[#This Row],[Fecha]])</f>
        <v>9</v>
      </c>
      <c r="E124" s="14" t="s">
        <v>1015</v>
      </c>
      <c r="F124" s="14" t="s">
        <v>430</v>
      </c>
      <c r="G124" s="14"/>
      <c r="H124" s="14" t="s">
        <v>7132</v>
      </c>
      <c r="I124" s="14" t="s">
        <v>7132</v>
      </c>
      <c r="J124" s="14" t="s">
        <v>425</v>
      </c>
      <c r="K124" s="14"/>
      <c r="L124" s="14" t="s">
        <v>425</v>
      </c>
      <c r="M124" s="14" t="s">
        <v>102</v>
      </c>
      <c r="N124" s="14">
        <v>76</v>
      </c>
      <c r="O124" s="14" t="s">
        <v>1279</v>
      </c>
      <c r="P124" s="14"/>
      <c r="Q124" s="14"/>
      <c r="R124" s="14" t="s">
        <v>430</v>
      </c>
      <c r="S124" s="14" t="s">
        <v>445</v>
      </c>
      <c r="T124" s="35">
        <v>24.05</v>
      </c>
      <c r="U124" s="14" t="s">
        <v>2</v>
      </c>
      <c r="V124" s="14">
        <v>57</v>
      </c>
      <c r="W124" s="16">
        <f>+IF(datos_us[[#This Row],[Moneda]]="ARS",datos_us[[#This Row],[Monto]],datos_us[[#This Row],[Monto]]*datos_us[[#This Row],[TC]])</f>
        <v>1370.8500000000001</v>
      </c>
      <c r="X124" s="16">
        <f>+IF(datos_us[[#This Row],[Moneda]]="USD",datos_us[[#This Row],[Monto]],datos_us[[#This Row],[Monto]]/datos_us[[#This Row],[TC]])</f>
        <v>24.05</v>
      </c>
      <c r="Y124" s="14"/>
    </row>
    <row r="125" spans="1:25" x14ac:dyDescent="0.25">
      <c r="A125" s="14">
        <f t="shared" si="1"/>
        <v>122</v>
      </c>
      <c r="B125" s="1">
        <v>43715</v>
      </c>
      <c r="C125" s="14">
        <f>+YEAR(datos_us[[#This Row],[Fecha]])</f>
        <v>2019</v>
      </c>
      <c r="D125" s="14">
        <f>+MONTH(datos_us[[#This Row],[Fecha]])</f>
        <v>9</v>
      </c>
      <c r="E125" s="14" t="s">
        <v>1015</v>
      </c>
      <c r="F125" s="14" t="s">
        <v>403</v>
      </c>
      <c r="G125" s="14" t="s">
        <v>5383</v>
      </c>
      <c r="H125" s="14" t="s">
        <v>7132</v>
      </c>
      <c r="I125" s="14" t="s">
        <v>7132</v>
      </c>
      <c r="J125" s="14" t="s">
        <v>425</v>
      </c>
      <c r="K125" s="14"/>
      <c r="L125" s="14" t="s">
        <v>425</v>
      </c>
      <c r="M125" s="14" t="s">
        <v>158</v>
      </c>
      <c r="N125" s="14" t="s">
        <v>1302</v>
      </c>
      <c r="O125" s="14" t="s">
        <v>1279</v>
      </c>
      <c r="P125" s="14"/>
      <c r="Q125" s="14"/>
      <c r="R125" s="14" t="s">
        <v>5383</v>
      </c>
      <c r="S125" s="14" t="s">
        <v>445</v>
      </c>
      <c r="T125" s="35">
        <v>7.21</v>
      </c>
      <c r="U125" s="14" t="s">
        <v>2</v>
      </c>
      <c r="V125" s="14">
        <v>57</v>
      </c>
      <c r="W125" s="16">
        <f>+IF(datos_us[[#This Row],[Moneda]]="ARS",datos_us[[#This Row],[Monto]],datos_us[[#This Row],[Monto]]*datos_us[[#This Row],[TC]])</f>
        <v>410.96999999999997</v>
      </c>
      <c r="X125" s="16">
        <f>+IF(datos_us[[#This Row],[Moneda]]="USD",datos_us[[#This Row],[Monto]],datos_us[[#This Row],[Monto]]/datos_us[[#This Row],[TC]])</f>
        <v>7.21</v>
      </c>
      <c r="Y125" s="14"/>
    </row>
    <row r="126" spans="1:25" x14ac:dyDescent="0.25">
      <c r="A126" s="14">
        <f t="shared" si="1"/>
        <v>123</v>
      </c>
      <c r="B126" s="1">
        <v>43717</v>
      </c>
      <c r="C126" s="14">
        <f>+YEAR(datos_us[[#This Row],[Fecha]])</f>
        <v>2019</v>
      </c>
      <c r="D126" s="14">
        <f>+MONTH(datos_us[[#This Row],[Fecha]])</f>
        <v>9</v>
      </c>
      <c r="E126" s="14" t="s">
        <v>1015</v>
      </c>
      <c r="F126" s="14" t="s">
        <v>403</v>
      </c>
      <c r="G126" s="14" t="s">
        <v>5383</v>
      </c>
      <c r="H126" s="14" t="s">
        <v>7132</v>
      </c>
      <c r="I126" s="14" t="s">
        <v>7132</v>
      </c>
      <c r="J126" s="14" t="s">
        <v>425</v>
      </c>
      <c r="K126" s="14"/>
      <c r="L126" s="14" t="s">
        <v>425</v>
      </c>
      <c r="M126" s="14" t="s">
        <v>158</v>
      </c>
      <c r="N126" s="14" t="s">
        <v>1312</v>
      </c>
      <c r="O126" s="14" t="s">
        <v>1279</v>
      </c>
      <c r="P126" s="14"/>
      <c r="Q126" s="14"/>
      <c r="R126" s="14" t="s">
        <v>5383</v>
      </c>
      <c r="S126" s="14" t="s">
        <v>445</v>
      </c>
      <c r="T126" s="35">
        <v>524.95000000000005</v>
      </c>
      <c r="U126" s="14" t="s">
        <v>2</v>
      </c>
      <c r="V126" s="14">
        <v>57</v>
      </c>
      <c r="W126" s="16">
        <f>+IF(datos_us[[#This Row],[Moneda]]="ARS",datos_us[[#This Row],[Monto]],datos_us[[#This Row],[Monto]]*datos_us[[#This Row],[TC]])</f>
        <v>29922.15</v>
      </c>
      <c r="X126" s="16">
        <f>+IF(datos_us[[#This Row],[Moneda]]="USD",datos_us[[#This Row],[Monto]],datos_us[[#This Row],[Monto]]/datos_us[[#This Row],[TC]])</f>
        <v>524.95000000000005</v>
      </c>
      <c r="Y126" s="14"/>
    </row>
    <row r="127" spans="1:25" x14ac:dyDescent="0.25">
      <c r="A127" s="14">
        <f t="shared" si="1"/>
        <v>124</v>
      </c>
      <c r="B127" s="1">
        <v>43717</v>
      </c>
      <c r="C127" s="14">
        <f>+YEAR(datos_us[[#This Row],[Fecha]])</f>
        <v>2019</v>
      </c>
      <c r="D127" s="14">
        <f>+MONTH(datos_us[[#This Row],[Fecha]])</f>
        <v>9</v>
      </c>
      <c r="E127" s="14" t="s">
        <v>1016</v>
      </c>
      <c r="F127" s="14" t="s">
        <v>404</v>
      </c>
      <c r="G127" s="14"/>
      <c r="H127" s="14" t="s">
        <v>7132</v>
      </c>
      <c r="I127" s="14" t="s">
        <v>7132</v>
      </c>
      <c r="J127" s="14" t="s">
        <v>425</v>
      </c>
      <c r="K127" s="14"/>
      <c r="L127" s="14" t="s">
        <v>425</v>
      </c>
      <c r="M127" s="14" t="s">
        <v>1313</v>
      </c>
      <c r="N127" s="14" t="s">
        <v>1313</v>
      </c>
      <c r="O127" s="14" t="s">
        <v>1279</v>
      </c>
      <c r="P127" s="14"/>
      <c r="Q127" s="14"/>
      <c r="R127" s="14" t="s">
        <v>404</v>
      </c>
      <c r="S127" s="14" t="s">
        <v>445</v>
      </c>
      <c r="T127" s="35">
        <v>29.99</v>
      </c>
      <c r="U127" s="14" t="s">
        <v>2</v>
      </c>
      <c r="V127" s="14">
        <v>57</v>
      </c>
      <c r="W127" s="16">
        <f>+IF(datos_us[[#This Row],[Moneda]]="ARS",datos_us[[#This Row],[Monto]],datos_us[[#This Row],[Monto]]*datos_us[[#This Row],[TC]])</f>
        <v>1709.4299999999998</v>
      </c>
      <c r="X127" s="16">
        <f>+IF(datos_us[[#This Row],[Moneda]]="USD",datos_us[[#This Row],[Monto]],datos_us[[#This Row],[Monto]]/datos_us[[#This Row],[TC]])</f>
        <v>29.99</v>
      </c>
      <c r="Y127" s="14"/>
    </row>
    <row r="128" spans="1:25" x14ac:dyDescent="0.25">
      <c r="A128" s="14">
        <f t="shared" si="1"/>
        <v>125</v>
      </c>
      <c r="B128" s="1">
        <v>43717</v>
      </c>
      <c r="C128" s="14">
        <f>+YEAR(datos_us[[#This Row],[Fecha]])</f>
        <v>2019</v>
      </c>
      <c r="D128" s="14">
        <f>+MONTH(datos_us[[#This Row],[Fecha]])</f>
        <v>9</v>
      </c>
      <c r="E128" s="14" t="s">
        <v>1015</v>
      </c>
      <c r="F128" s="14" t="s">
        <v>430</v>
      </c>
      <c r="G128" s="14"/>
      <c r="H128" s="14" t="s">
        <v>7132</v>
      </c>
      <c r="I128" s="14" t="s">
        <v>7132</v>
      </c>
      <c r="J128" s="14" t="s">
        <v>425</v>
      </c>
      <c r="K128" s="14"/>
      <c r="L128" s="14" t="s">
        <v>425</v>
      </c>
      <c r="M128" s="14" t="s">
        <v>102</v>
      </c>
      <c r="N128" s="14">
        <v>76</v>
      </c>
      <c r="O128" s="14" t="s">
        <v>1279</v>
      </c>
      <c r="P128" s="14"/>
      <c r="Q128" s="14"/>
      <c r="R128" s="14" t="s">
        <v>430</v>
      </c>
      <c r="S128" s="14" t="s">
        <v>445</v>
      </c>
      <c r="T128" s="35">
        <v>54.85</v>
      </c>
      <c r="U128" s="14" t="s">
        <v>2</v>
      </c>
      <c r="V128" s="14">
        <v>57</v>
      </c>
      <c r="W128" s="16">
        <f>+IF(datos_us[[#This Row],[Moneda]]="ARS",datos_us[[#This Row],[Monto]],datos_us[[#This Row],[Monto]]*datos_us[[#This Row],[TC]])</f>
        <v>3126.4500000000003</v>
      </c>
      <c r="X128" s="16">
        <f>+IF(datos_us[[#This Row],[Moneda]]="USD",datos_us[[#This Row],[Monto]],datos_us[[#This Row],[Monto]]/datos_us[[#This Row],[TC]])</f>
        <v>54.85</v>
      </c>
      <c r="Y128" s="14"/>
    </row>
    <row r="129" spans="1:25" x14ac:dyDescent="0.25">
      <c r="A129" s="14">
        <f t="shared" si="1"/>
        <v>126</v>
      </c>
      <c r="B129" s="1">
        <v>43718</v>
      </c>
      <c r="C129" s="14">
        <f>+YEAR(datos_us[[#This Row],[Fecha]])</f>
        <v>2019</v>
      </c>
      <c r="D129" s="14">
        <f>+MONTH(datos_us[[#This Row],[Fecha]])</f>
        <v>9</v>
      </c>
      <c r="E129" s="14" t="s">
        <v>408</v>
      </c>
      <c r="F129" s="14" t="s">
        <v>406</v>
      </c>
      <c r="G129" s="14"/>
      <c r="H129" s="14" t="s">
        <v>7132</v>
      </c>
      <c r="I129" s="14" t="s">
        <v>7132</v>
      </c>
      <c r="J129" s="14" t="s">
        <v>425</v>
      </c>
      <c r="K129" s="14"/>
      <c r="L129" s="14" t="s">
        <v>425</v>
      </c>
      <c r="M129" s="14" t="s">
        <v>1181</v>
      </c>
      <c r="N129" s="14" t="s">
        <v>1181</v>
      </c>
      <c r="O129" s="14" t="s">
        <v>3261</v>
      </c>
      <c r="P129" s="14"/>
      <c r="Q129" s="14"/>
      <c r="R129" s="14" t="s">
        <v>613</v>
      </c>
      <c r="S129" s="14" t="s">
        <v>446</v>
      </c>
      <c r="T129" s="35">
        <v>50000</v>
      </c>
      <c r="U129" s="14" t="s">
        <v>2</v>
      </c>
      <c r="V129" s="14">
        <v>57</v>
      </c>
      <c r="W129" s="16">
        <f>+IF(datos_us[[#This Row],[Moneda]]="ARS",datos_us[[#This Row],[Monto]],datos_us[[#This Row],[Monto]]*datos_us[[#This Row],[TC]])</f>
        <v>2850000</v>
      </c>
      <c r="X129" s="16">
        <f>+IF(datos_us[[#This Row],[Moneda]]="USD",datos_us[[#This Row],[Monto]],datos_us[[#This Row],[Monto]]/datos_us[[#This Row],[TC]])</f>
        <v>50000</v>
      </c>
      <c r="Y129" s="14"/>
    </row>
    <row r="130" spans="1:25" x14ac:dyDescent="0.25">
      <c r="A130" s="14">
        <f t="shared" si="1"/>
        <v>127</v>
      </c>
      <c r="B130" s="1">
        <v>43718</v>
      </c>
      <c r="C130" s="14">
        <f>+YEAR(datos_us[[#This Row],[Fecha]])</f>
        <v>2019</v>
      </c>
      <c r="D130" s="14">
        <f>+MONTH(datos_us[[#This Row],[Fecha]])</f>
        <v>9</v>
      </c>
      <c r="E130" s="14" t="s">
        <v>1015</v>
      </c>
      <c r="F130" s="14" t="s">
        <v>403</v>
      </c>
      <c r="G130" s="14" t="s">
        <v>970</v>
      </c>
      <c r="H130" s="14" t="s">
        <v>7132</v>
      </c>
      <c r="I130" s="14" t="s">
        <v>7132</v>
      </c>
      <c r="J130" s="14" t="s">
        <v>425</v>
      </c>
      <c r="K130" s="14"/>
      <c r="L130" s="14" t="s">
        <v>425</v>
      </c>
      <c r="M130" s="14" t="s">
        <v>493</v>
      </c>
      <c r="N130" s="14" t="s">
        <v>741</v>
      </c>
      <c r="O130" s="14" t="s">
        <v>1311</v>
      </c>
      <c r="P130" s="14"/>
      <c r="Q130" s="14"/>
      <c r="R130" s="14" t="s">
        <v>970</v>
      </c>
      <c r="S130" s="14" t="s">
        <v>445</v>
      </c>
      <c r="T130" s="35">
        <v>52.36</v>
      </c>
      <c r="U130" s="14" t="s">
        <v>2</v>
      </c>
      <c r="V130" s="14">
        <v>57</v>
      </c>
      <c r="W130" s="16">
        <f>+IF(datos_us[[#This Row],[Moneda]]="ARS",datos_us[[#This Row],[Monto]],datos_us[[#This Row],[Monto]]*datos_us[[#This Row],[TC]])</f>
        <v>2984.52</v>
      </c>
      <c r="X130" s="16">
        <f>+IF(datos_us[[#This Row],[Moneda]]="USD",datos_us[[#This Row],[Monto]],datos_us[[#This Row],[Monto]]/datos_us[[#This Row],[TC]])</f>
        <v>52.36</v>
      </c>
      <c r="Y130" s="14"/>
    </row>
    <row r="131" spans="1:25" x14ac:dyDescent="0.25">
      <c r="A131" s="14">
        <f t="shared" si="1"/>
        <v>128</v>
      </c>
      <c r="B131" s="1">
        <v>43718</v>
      </c>
      <c r="C131" s="14">
        <f>+YEAR(datos_us[[#This Row],[Fecha]])</f>
        <v>2019</v>
      </c>
      <c r="D131" s="14">
        <f>+MONTH(datos_us[[#This Row],[Fecha]])</f>
        <v>9</v>
      </c>
      <c r="E131" s="14" t="s">
        <v>1016</v>
      </c>
      <c r="F131" s="14" t="s">
        <v>404</v>
      </c>
      <c r="G131" s="14"/>
      <c r="H131" s="14" t="s">
        <v>7132</v>
      </c>
      <c r="I131" s="14" t="s">
        <v>7132</v>
      </c>
      <c r="J131" s="14" t="s">
        <v>425</v>
      </c>
      <c r="K131" s="14"/>
      <c r="L131" s="14" t="s">
        <v>425</v>
      </c>
      <c r="M131" s="14" t="s">
        <v>1314</v>
      </c>
      <c r="N131" s="14" t="s">
        <v>1314</v>
      </c>
      <c r="O131" s="14" t="s">
        <v>1279</v>
      </c>
      <c r="P131" s="14"/>
      <c r="Q131" s="14"/>
      <c r="R131" s="14" t="s">
        <v>404</v>
      </c>
      <c r="S131" s="14" t="s">
        <v>445</v>
      </c>
      <c r="T131" s="35">
        <v>143.65</v>
      </c>
      <c r="U131" s="14" t="s">
        <v>2</v>
      </c>
      <c r="V131" s="14">
        <v>57</v>
      </c>
      <c r="W131" s="16">
        <f>+IF(datos_us[[#This Row],[Moneda]]="ARS",datos_us[[#This Row],[Monto]],datos_us[[#This Row],[Monto]]*datos_us[[#This Row],[TC]])</f>
        <v>8188.05</v>
      </c>
      <c r="X131" s="16">
        <f>+IF(datos_us[[#This Row],[Moneda]]="USD",datos_us[[#This Row],[Monto]],datos_us[[#This Row],[Monto]]/datos_us[[#This Row],[TC]])</f>
        <v>143.65</v>
      </c>
      <c r="Y131" s="14"/>
    </row>
    <row r="132" spans="1:25" x14ac:dyDescent="0.25">
      <c r="A132" s="14">
        <f t="shared" si="1"/>
        <v>129</v>
      </c>
      <c r="B132" s="1">
        <v>43718</v>
      </c>
      <c r="C132" s="14">
        <f>+YEAR(datos_us[[#This Row],[Fecha]])</f>
        <v>2019</v>
      </c>
      <c r="D132" s="14">
        <f>+MONTH(datos_us[[#This Row],[Fecha]])</f>
        <v>9</v>
      </c>
      <c r="E132" s="14" t="s">
        <v>1015</v>
      </c>
      <c r="F132" s="14" t="s">
        <v>430</v>
      </c>
      <c r="G132" s="14"/>
      <c r="H132" s="14" t="s">
        <v>7132</v>
      </c>
      <c r="I132" s="14" t="s">
        <v>7132</v>
      </c>
      <c r="J132" s="14" t="s">
        <v>425</v>
      </c>
      <c r="K132" s="14"/>
      <c r="L132" s="14" t="s">
        <v>425</v>
      </c>
      <c r="M132" s="14" t="s">
        <v>102</v>
      </c>
      <c r="N132" s="14" t="s">
        <v>480</v>
      </c>
      <c r="O132" s="14" t="s">
        <v>1279</v>
      </c>
      <c r="P132" s="14"/>
      <c r="Q132" s="14"/>
      <c r="R132" s="14" t="s">
        <v>430</v>
      </c>
      <c r="S132" s="14" t="s">
        <v>445</v>
      </c>
      <c r="T132" s="35">
        <v>44.56</v>
      </c>
      <c r="U132" s="14" t="s">
        <v>2</v>
      </c>
      <c r="V132" s="14">
        <v>57</v>
      </c>
      <c r="W132" s="16">
        <f>+IF(datos_us[[#This Row],[Moneda]]="ARS",datos_us[[#This Row],[Monto]],datos_us[[#This Row],[Monto]]*datos_us[[#This Row],[TC]])</f>
        <v>2539.92</v>
      </c>
      <c r="X132" s="16">
        <f>+IF(datos_us[[#This Row],[Moneda]]="USD",datos_us[[#This Row],[Monto]],datos_us[[#This Row],[Monto]]/datos_us[[#This Row],[TC]])</f>
        <v>44.56</v>
      </c>
      <c r="Y132" s="14"/>
    </row>
    <row r="133" spans="1:25" x14ac:dyDescent="0.25">
      <c r="A133" s="14">
        <f t="shared" ref="A133:A196" si="2">+A132+1</f>
        <v>130</v>
      </c>
      <c r="B133" s="1">
        <v>43719</v>
      </c>
      <c r="C133" s="14">
        <f>+YEAR(datos_us[[#This Row],[Fecha]])</f>
        <v>2019</v>
      </c>
      <c r="D133" s="14">
        <f>+MONTH(datos_us[[#This Row],[Fecha]])</f>
        <v>9</v>
      </c>
      <c r="E133" s="14" t="s">
        <v>1015</v>
      </c>
      <c r="F133" s="14" t="s">
        <v>403</v>
      </c>
      <c r="G133" s="14" t="s">
        <v>5383</v>
      </c>
      <c r="H133" s="14" t="s">
        <v>7132</v>
      </c>
      <c r="I133" s="14" t="s">
        <v>7132</v>
      </c>
      <c r="J133" s="14" t="s">
        <v>425</v>
      </c>
      <c r="K133" s="14"/>
      <c r="L133" s="14" t="s">
        <v>425</v>
      </c>
      <c r="M133" s="14" t="s">
        <v>158</v>
      </c>
      <c r="N133" s="14" t="s">
        <v>1312</v>
      </c>
      <c r="O133" s="14" t="s">
        <v>1279</v>
      </c>
      <c r="P133" s="14"/>
      <c r="Q133" s="14"/>
      <c r="R133" s="14" t="s">
        <v>5383</v>
      </c>
      <c r="S133" s="14" t="s">
        <v>445</v>
      </c>
      <c r="T133" s="35">
        <v>70</v>
      </c>
      <c r="U133" s="14" t="s">
        <v>2</v>
      </c>
      <c r="V133" s="14">
        <v>57</v>
      </c>
      <c r="W133" s="16">
        <f>+IF(datos_us[[#This Row],[Moneda]]="ARS",datos_us[[#This Row],[Monto]],datos_us[[#This Row],[Monto]]*datos_us[[#This Row],[TC]])</f>
        <v>3990</v>
      </c>
      <c r="X133" s="16">
        <f>+IF(datos_us[[#This Row],[Moneda]]="USD",datos_us[[#This Row],[Monto]],datos_us[[#This Row],[Monto]]/datos_us[[#This Row],[TC]])</f>
        <v>70</v>
      </c>
      <c r="Y133" s="14"/>
    </row>
    <row r="134" spans="1:25" x14ac:dyDescent="0.25">
      <c r="A134" s="14">
        <f t="shared" si="2"/>
        <v>131</v>
      </c>
      <c r="B134" s="1">
        <v>43719</v>
      </c>
      <c r="C134" s="14">
        <f>+YEAR(datos_us[[#This Row],[Fecha]])</f>
        <v>2019</v>
      </c>
      <c r="D134" s="14">
        <f>+MONTH(datos_us[[#This Row],[Fecha]])</f>
        <v>9</v>
      </c>
      <c r="E134" s="14" t="s">
        <v>449</v>
      </c>
      <c r="F134" s="14" t="s">
        <v>523</v>
      </c>
      <c r="G134" s="14"/>
      <c r="H134" s="14" t="s">
        <v>7132</v>
      </c>
      <c r="I134" s="14" t="s">
        <v>7132</v>
      </c>
      <c r="J134" s="14" t="s">
        <v>425</v>
      </c>
      <c r="K134" s="14"/>
      <c r="L134" s="14" t="s">
        <v>425</v>
      </c>
      <c r="M134" s="14" t="s">
        <v>524</v>
      </c>
      <c r="N134" s="14" t="s">
        <v>524</v>
      </c>
      <c r="O134" s="14" t="s">
        <v>1315</v>
      </c>
      <c r="P134" s="14"/>
      <c r="Q134" s="14"/>
      <c r="R134" s="14" t="s">
        <v>523</v>
      </c>
      <c r="S134" s="14" t="s">
        <v>445</v>
      </c>
      <c r="T134" s="35">
        <v>40</v>
      </c>
      <c r="U134" s="14" t="s">
        <v>2</v>
      </c>
      <c r="V134" s="14">
        <v>57</v>
      </c>
      <c r="W134" s="16">
        <f>+IF(datos_us[[#This Row],[Moneda]]="ARS",datos_us[[#This Row],[Monto]],datos_us[[#This Row],[Monto]]*datos_us[[#This Row],[TC]])</f>
        <v>2280</v>
      </c>
      <c r="X134" s="16">
        <f>+IF(datos_us[[#This Row],[Moneda]]="USD",datos_us[[#This Row],[Monto]],datos_us[[#This Row],[Monto]]/datos_us[[#This Row],[TC]])</f>
        <v>40</v>
      </c>
      <c r="Y134" s="14"/>
    </row>
    <row r="135" spans="1:25" x14ac:dyDescent="0.25">
      <c r="A135" s="14">
        <f t="shared" si="2"/>
        <v>132</v>
      </c>
      <c r="B135" s="1">
        <v>43720</v>
      </c>
      <c r="C135" s="14">
        <f>+YEAR(datos_us[[#This Row],[Fecha]])</f>
        <v>2019</v>
      </c>
      <c r="D135" s="14">
        <f>+MONTH(datos_us[[#This Row],[Fecha]])</f>
        <v>9</v>
      </c>
      <c r="E135" s="14" t="s">
        <v>1015</v>
      </c>
      <c r="F135" s="14" t="s">
        <v>430</v>
      </c>
      <c r="G135" s="14"/>
      <c r="H135" s="14" t="s">
        <v>7132</v>
      </c>
      <c r="I135" s="14" t="s">
        <v>7132</v>
      </c>
      <c r="J135" s="14" t="s">
        <v>425</v>
      </c>
      <c r="K135" s="14"/>
      <c r="L135" s="14" t="s">
        <v>425</v>
      </c>
      <c r="M135" s="14" t="s">
        <v>102</v>
      </c>
      <c r="N135" s="14" t="s">
        <v>480</v>
      </c>
      <c r="O135" s="14" t="s">
        <v>1279</v>
      </c>
      <c r="P135" s="14"/>
      <c r="Q135" s="14"/>
      <c r="R135" s="14" t="s">
        <v>430</v>
      </c>
      <c r="S135" s="14" t="s">
        <v>445</v>
      </c>
      <c r="T135" s="35">
        <v>111.23</v>
      </c>
      <c r="U135" s="14" t="s">
        <v>2</v>
      </c>
      <c r="V135" s="14">
        <v>57</v>
      </c>
      <c r="W135" s="16">
        <f>+IF(datos_us[[#This Row],[Moneda]]="ARS",datos_us[[#This Row],[Monto]],datos_us[[#This Row],[Monto]]*datos_us[[#This Row],[TC]])</f>
        <v>6340.1100000000006</v>
      </c>
      <c r="X135" s="16">
        <f>+IF(datos_us[[#This Row],[Moneda]]="USD",datos_us[[#This Row],[Monto]],datos_us[[#This Row],[Monto]]/datos_us[[#This Row],[TC]])</f>
        <v>111.23</v>
      </c>
      <c r="Y135" s="14"/>
    </row>
    <row r="136" spans="1:25" x14ac:dyDescent="0.25">
      <c r="A136" s="14">
        <f t="shared" si="2"/>
        <v>133</v>
      </c>
      <c r="B136" s="1">
        <v>43720</v>
      </c>
      <c r="C136" s="14">
        <f>+YEAR(datos_us[[#This Row],[Fecha]])</f>
        <v>2019</v>
      </c>
      <c r="D136" s="14">
        <f>+MONTH(datos_us[[#This Row],[Fecha]])</f>
        <v>9</v>
      </c>
      <c r="E136" s="14" t="s">
        <v>1015</v>
      </c>
      <c r="F136" s="14" t="s">
        <v>403</v>
      </c>
      <c r="G136" s="14" t="s">
        <v>970</v>
      </c>
      <c r="H136" s="14" t="s">
        <v>7132</v>
      </c>
      <c r="I136" s="14" t="s">
        <v>7132</v>
      </c>
      <c r="J136" s="14" t="s">
        <v>425</v>
      </c>
      <c r="K136" s="14"/>
      <c r="L136" s="14" t="s">
        <v>425</v>
      </c>
      <c r="M136" s="14" t="s">
        <v>493</v>
      </c>
      <c r="N136" s="14" t="s">
        <v>741</v>
      </c>
      <c r="O136" s="14" t="s">
        <v>1316</v>
      </c>
      <c r="P136" s="14"/>
      <c r="Q136" s="14"/>
      <c r="R136" s="14" t="s">
        <v>970</v>
      </c>
      <c r="S136" s="14" t="s">
        <v>445</v>
      </c>
      <c r="T136" s="35">
        <v>6.64</v>
      </c>
      <c r="U136" s="14" t="s">
        <v>2</v>
      </c>
      <c r="V136" s="14">
        <v>57</v>
      </c>
      <c r="W136" s="16">
        <f>+IF(datos_us[[#This Row],[Moneda]]="ARS",datos_us[[#This Row],[Monto]],datos_us[[#This Row],[Monto]]*datos_us[[#This Row],[TC]])</f>
        <v>378.47999999999996</v>
      </c>
      <c r="X136" s="16">
        <f>+IF(datos_us[[#This Row],[Moneda]]="USD",datos_us[[#This Row],[Monto]],datos_us[[#This Row],[Monto]]/datos_us[[#This Row],[TC]])</f>
        <v>6.64</v>
      </c>
      <c r="Y136" s="14"/>
    </row>
    <row r="137" spans="1:25" x14ac:dyDescent="0.25">
      <c r="A137" s="14">
        <f t="shared" si="2"/>
        <v>134</v>
      </c>
      <c r="B137" s="1">
        <v>43720</v>
      </c>
      <c r="C137" s="14">
        <f>+YEAR(datos_us[[#This Row],[Fecha]])</f>
        <v>2019</v>
      </c>
      <c r="D137" s="14">
        <f>+MONTH(datos_us[[#This Row],[Fecha]])</f>
        <v>9</v>
      </c>
      <c r="E137" s="14" t="s">
        <v>1015</v>
      </c>
      <c r="F137" s="14" t="s">
        <v>403</v>
      </c>
      <c r="G137" s="14" t="s">
        <v>970</v>
      </c>
      <c r="H137" s="14" t="s">
        <v>7132</v>
      </c>
      <c r="I137" s="14" t="s">
        <v>7132</v>
      </c>
      <c r="J137" s="14" t="s">
        <v>425</v>
      </c>
      <c r="K137" s="14"/>
      <c r="L137" s="14" t="s">
        <v>425</v>
      </c>
      <c r="M137" s="14" t="s">
        <v>493</v>
      </c>
      <c r="N137" s="14" t="s">
        <v>741</v>
      </c>
      <c r="O137" s="14" t="s">
        <v>1311</v>
      </c>
      <c r="P137" s="14"/>
      <c r="Q137" s="14"/>
      <c r="R137" s="14" t="s">
        <v>970</v>
      </c>
      <c r="S137" s="14" t="s">
        <v>445</v>
      </c>
      <c r="T137" s="35">
        <v>22.42</v>
      </c>
      <c r="U137" s="14" t="s">
        <v>2</v>
      </c>
      <c r="V137" s="14">
        <v>57</v>
      </c>
      <c r="W137" s="16">
        <f>+IF(datos_us[[#This Row],[Moneda]]="ARS",datos_us[[#This Row],[Monto]],datos_us[[#This Row],[Monto]]*datos_us[[#This Row],[TC]])</f>
        <v>1277.94</v>
      </c>
      <c r="X137" s="16">
        <f>+IF(datos_us[[#This Row],[Moneda]]="USD",datos_us[[#This Row],[Monto]],datos_us[[#This Row],[Monto]]/datos_us[[#This Row],[TC]])</f>
        <v>22.42</v>
      </c>
      <c r="Y137" s="14"/>
    </row>
    <row r="138" spans="1:25" x14ac:dyDescent="0.25">
      <c r="A138" s="14">
        <f t="shared" si="2"/>
        <v>135</v>
      </c>
      <c r="B138" s="1">
        <v>43720</v>
      </c>
      <c r="C138" s="14">
        <f>+YEAR(datos_us[[#This Row],[Fecha]])</f>
        <v>2019</v>
      </c>
      <c r="D138" s="14">
        <f>+MONTH(datos_us[[#This Row],[Fecha]])</f>
        <v>9</v>
      </c>
      <c r="E138" s="14" t="s">
        <v>1015</v>
      </c>
      <c r="F138" s="14" t="s">
        <v>403</v>
      </c>
      <c r="G138" s="14" t="s">
        <v>5383</v>
      </c>
      <c r="H138" s="14" t="s">
        <v>7132</v>
      </c>
      <c r="I138" s="14" t="s">
        <v>7132</v>
      </c>
      <c r="J138" s="14" t="s">
        <v>425</v>
      </c>
      <c r="K138" s="14"/>
      <c r="L138" s="14" t="s">
        <v>425</v>
      </c>
      <c r="M138" s="14" t="s">
        <v>158</v>
      </c>
      <c r="N138" s="14" t="s">
        <v>1317</v>
      </c>
      <c r="O138" s="14" t="s">
        <v>1279</v>
      </c>
      <c r="P138" s="14"/>
      <c r="Q138" s="14"/>
      <c r="R138" s="14" t="s">
        <v>5383</v>
      </c>
      <c r="S138" s="14" t="s">
        <v>445</v>
      </c>
      <c r="T138" s="35">
        <v>18.95</v>
      </c>
      <c r="U138" s="14" t="s">
        <v>2</v>
      </c>
      <c r="V138" s="14">
        <v>57</v>
      </c>
      <c r="W138" s="16">
        <f>+IF(datos_us[[#This Row],[Moneda]]="ARS",datos_us[[#This Row],[Monto]],datos_us[[#This Row],[Monto]]*datos_us[[#This Row],[TC]])</f>
        <v>1080.1499999999999</v>
      </c>
      <c r="X138" s="16">
        <f>+IF(datos_us[[#This Row],[Moneda]]="USD",datos_us[[#This Row],[Monto]],datos_us[[#This Row],[Monto]]/datos_us[[#This Row],[TC]])</f>
        <v>18.95</v>
      </c>
      <c r="Y138" s="14"/>
    </row>
    <row r="139" spans="1:25" x14ac:dyDescent="0.25">
      <c r="A139" s="14">
        <f t="shared" si="2"/>
        <v>136</v>
      </c>
      <c r="B139" s="1">
        <v>43721</v>
      </c>
      <c r="C139" s="14">
        <f>+YEAR(datos_us[[#This Row],[Fecha]])</f>
        <v>2019</v>
      </c>
      <c r="D139" s="14">
        <f>+MONTH(datos_us[[#This Row],[Fecha]])</f>
        <v>9</v>
      </c>
      <c r="E139" s="14" t="s">
        <v>1015</v>
      </c>
      <c r="F139" s="14" t="s">
        <v>430</v>
      </c>
      <c r="G139" s="14"/>
      <c r="H139" s="14" t="s">
        <v>7132</v>
      </c>
      <c r="I139" s="14" t="s">
        <v>7132</v>
      </c>
      <c r="J139" s="14" t="s">
        <v>425</v>
      </c>
      <c r="K139" s="14"/>
      <c r="L139" s="14" t="s">
        <v>425</v>
      </c>
      <c r="M139" s="14" t="s">
        <v>102</v>
      </c>
      <c r="N139" s="14" t="s">
        <v>480</v>
      </c>
      <c r="O139" s="14" t="s">
        <v>1279</v>
      </c>
      <c r="P139" s="14"/>
      <c r="Q139" s="14"/>
      <c r="R139" s="14" t="s">
        <v>430</v>
      </c>
      <c r="S139" s="14" t="s">
        <v>445</v>
      </c>
      <c r="T139" s="35">
        <v>72.61</v>
      </c>
      <c r="U139" s="14" t="s">
        <v>2</v>
      </c>
      <c r="V139" s="14">
        <v>57</v>
      </c>
      <c r="W139" s="16">
        <f>+IF(datos_us[[#This Row],[Moneda]]="ARS",datos_us[[#This Row],[Monto]],datos_us[[#This Row],[Monto]]*datos_us[[#This Row],[TC]])</f>
        <v>4138.7699999999995</v>
      </c>
      <c r="X139" s="16">
        <f>+IF(datos_us[[#This Row],[Moneda]]="USD",datos_us[[#This Row],[Monto]],datos_us[[#This Row],[Monto]]/datos_us[[#This Row],[TC]])</f>
        <v>72.61</v>
      </c>
      <c r="Y139" s="14"/>
    </row>
    <row r="140" spans="1:25" x14ac:dyDescent="0.25">
      <c r="A140" s="14">
        <f t="shared" si="2"/>
        <v>137</v>
      </c>
      <c r="B140" s="1">
        <v>43721</v>
      </c>
      <c r="C140" s="14">
        <f>+YEAR(datos_us[[#This Row],[Fecha]])</f>
        <v>2019</v>
      </c>
      <c r="D140" s="14">
        <f>+MONTH(datos_us[[#This Row],[Fecha]])</f>
        <v>9</v>
      </c>
      <c r="E140" s="14" t="s">
        <v>1016</v>
      </c>
      <c r="F140" s="14" t="s">
        <v>404</v>
      </c>
      <c r="G140" s="14"/>
      <c r="H140" s="14" t="s">
        <v>7132</v>
      </c>
      <c r="I140" s="14" t="s">
        <v>7132</v>
      </c>
      <c r="J140" s="14" t="s">
        <v>425</v>
      </c>
      <c r="K140" s="14"/>
      <c r="L140" s="14" t="s">
        <v>425</v>
      </c>
      <c r="M140" s="14" t="s">
        <v>1297</v>
      </c>
      <c r="N140" s="14" t="s">
        <v>1297</v>
      </c>
      <c r="O140" s="14" t="s">
        <v>1279</v>
      </c>
      <c r="P140" s="14"/>
      <c r="Q140" s="14"/>
      <c r="R140" s="14" t="s">
        <v>404</v>
      </c>
      <c r="S140" s="14" t="s">
        <v>445</v>
      </c>
      <c r="T140" s="35">
        <v>14.99</v>
      </c>
      <c r="U140" s="14" t="s">
        <v>2</v>
      </c>
      <c r="V140" s="14">
        <v>57</v>
      </c>
      <c r="W140" s="16">
        <f>+IF(datos_us[[#This Row],[Moneda]]="ARS",datos_us[[#This Row],[Monto]],datos_us[[#This Row],[Monto]]*datos_us[[#This Row],[TC]])</f>
        <v>854.43000000000006</v>
      </c>
      <c r="X140" s="16">
        <f>+IF(datos_us[[#This Row],[Moneda]]="USD",datos_us[[#This Row],[Monto]],datos_us[[#This Row],[Monto]]/datos_us[[#This Row],[TC]])</f>
        <v>14.99</v>
      </c>
      <c r="Y140" s="14"/>
    </row>
    <row r="141" spans="1:25" x14ac:dyDescent="0.25">
      <c r="A141" s="14">
        <f t="shared" si="2"/>
        <v>138</v>
      </c>
      <c r="B141" s="1">
        <v>43721</v>
      </c>
      <c r="C141" s="14">
        <f>+YEAR(datos_us[[#This Row],[Fecha]])</f>
        <v>2019</v>
      </c>
      <c r="D141" s="14">
        <f>+MONTH(datos_us[[#This Row],[Fecha]])</f>
        <v>9</v>
      </c>
      <c r="E141" s="14" t="s">
        <v>408</v>
      </c>
      <c r="F141" s="14" t="s">
        <v>506</v>
      </c>
      <c r="G141" s="14"/>
      <c r="H141" s="14" t="s">
        <v>7132</v>
      </c>
      <c r="I141" s="14" t="s">
        <v>7132</v>
      </c>
      <c r="J141" s="14" t="s">
        <v>425</v>
      </c>
      <c r="K141" s="14"/>
      <c r="L141" s="14" t="s">
        <v>425</v>
      </c>
      <c r="M141" s="14" t="s">
        <v>1203</v>
      </c>
      <c r="N141" s="14" t="s">
        <v>1203</v>
      </c>
      <c r="O141" s="14" t="s">
        <v>3263</v>
      </c>
      <c r="P141" s="14"/>
      <c r="Q141" s="14"/>
      <c r="R141" s="14" t="s">
        <v>1203</v>
      </c>
      <c r="S141" s="14" t="s">
        <v>613</v>
      </c>
      <c r="T141" s="35">
        <v>10000</v>
      </c>
      <c r="U141" s="14" t="s">
        <v>2</v>
      </c>
      <c r="V141" s="14">
        <v>57</v>
      </c>
      <c r="W141" s="16">
        <f>+IF(datos_us[[#This Row],[Moneda]]="ARS",datos_us[[#This Row],[Monto]],datos_us[[#This Row],[Monto]]*datos_us[[#This Row],[TC]])</f>
        <v>570000</v>
      </c>
      <c r="X141" s="16">
        <f>+IF(datos_us[[#This Row],[Moneda]]="USD",datos_us[[#This Row],[Monto]],datos_us[[#This Row],[Monto]]/datos_us[[#This Row],[TC]])</f>
        <v>10000</v>
      </c>
      <c r="Y141" s="14"/>
    </row>
    <row r="142" spans="1:25" x14ac:dyDescent="0.25">
      <c r="A142" s="14">
        <f t="shared" si="2"/>
        <v>139</v>
      </c>
      <c r="B142" s="1">
        <v>43722</v>
      </c>
      <c r="C142" s="14">
        <f>+YEAR(datos_us[[#This Row],[Fecha]])</f>
        <v>2019</v>
      </c>
      <c r="D142" s="14">
        <f>+MONTH(datos_us[[#This Row],[Fecha]])</f>
        <v>9</v>
      </c>
      <c r="E142" s="14" t="s">
        <v>1015</v>
      </c>
      <c r="F142" s="14" t="s">
        <v>403</v>
      </c>
      <c r="G142" s="14" t="s">
        <v>970</v>
      </c>
      <c r="H142" s="14" t="s">
        <v>7132</v>
      </c>
      <c r="I142" s="14" t="s">
        <v>7132</v>
      </c>
      <c r="J142" s="14" t="s">
        <v>425</v>
      </c>
      <c r="K142" s="14"/>
      <c r="L142" s="14" t="s">
        <v>425</v>
      </c>
      <c r="M142" s="14" t="s">
        <v>493</v>
      </c>
      <c r="N142" s="14" t="s">
        <v>524</v>
      </c>
      <c r="O142" s="14" t="s">
        <v>1318</v>
      </c>
      <c r="P142" s="14"/>
      <c r="Q142" s="14"/>
      <c r="R142" s="14" t="s">
        <v>970</v>
      </c>
      <c r="S142" s="14" t="s">
        <v>445</v>
      </c>
      <c r="T142" s="35">
        <v>12.67</v>
      </c>
      <c r="U142" s="14" t="s">
        <v>2</v>
      </c>
      <c r="V142" s="14">
        <v>57</v>
      </c>
      <c r="W142" s="16">
        <f>+IF(datos_us[[#This Row],[Moneda]]="ARS",datos_us[[#This Row],[Monto]],datos_us[[#This Row],[Monto]]*datos_us[[#This Row],[TC]])</f>
        <v>722.18999999999994</v>
      </c>
      <c r="X142" s="16">
        <f>+IF(datos_us[[#This Row],[Moneda]]="USD",datos_us[[#This Row],[Monto]],datos_us[[#This Row],[Monto]]/datos_us[[#This Row],[TC]])</f>
        <v>12.67</v>
      </c>
      <c r="Y142" s="14"/>
    </row>
    <row r="143" spans="1:25" x14ac:dyDescent="0.25">
      <c r="A143" s="14">
        <f t="shared" si="2"/>
        <v>140</v>
      </c>
      <c r="B143" s="1">
        <v>43722</v>
      </c>
      <c r="C143" s="14">
        <f>+YEAR(datos_us[[#This Row],[Fecha]])</f>
        <v>2019</v>
      </c>
      <c r="D143" s="14">
        <f>+MONTH(datos_us[[#This Row],[Fecha]])</f>
        <v>9</v>
      </c>
      <c r="E143" s="14" t="s">
        <v>1015</v>
      </c>
      <c r="F143" s="14" t="s">
        <v>403</v>
      </c>
      <c r="G143" s="14" t="s">
        <v>970</v>
      </c>
      <c r="H143" s="14" t="s">
        <v>7132</v>
      </c>
      <c r="I143" s="14" t="s">
        <v>7132</v>
      </c>
      <c r="J143" s="14" t="s">
        <v>425</v>
      </c>
      <c r="K143" s="14"/>
      <c r="L143" s="14" t="s">
        <v>425</v>
      </c>
      <c r="M143" s="14" t="s">
        <v>493</v>
      </c>
      <c r="N143" s="14" t="s">
        <v>741</v>
      </c>
      <c r="O143" s="14" t="s">
        <v>1319</v>
      </c>
      <c r="P143" s="14"/>
      <c r="Q143" s="14"/>
      <c r="R143" s="14" t="s">
        <v>970</v>
      </c>
      <c r="S143" s="14" t="s">
        <v>445</v>
      </c>
      <c r="T143" s="35">
        <v>8.6999999999999993</v>
      </c>
      <c r="U143" s="14" t="s">
        <v>2</v>
      </c>
      <c r="V143" s="14">
        <v>57</v>
      </c>
      <c r="W143" s="16">
        <f>+IF(datos_us[[#This Row],[Moneda]]="ARS",datos_us[[#This Row],[Monto]],datos_us[[#This Row],[Monto]]*datos_us[[#This Row],[TC]])</f>
        <v>495.9</v>
      </c>
      <c r="X143" s="16">
        <f>+IF(datos_us[[#This Row],[Moneda]]="USD",datos_us[[#This Row],[Monto]],datos_us[[#This Row],[Monto]]/datos_us[[#This Row],[TC]])</f>
        <v>8.6999999999999993</v>
      </c>
      <c r="Y143" s="14"/>
    </row>
    <row r="144" spans="1:25" x14ac:dyDescent="0.25">
      <c r="A144" s="14">
        <f t="shared" si="2"/>
        <v>141</v>
      </c>
      <c r="B144" s="1">
        <v>43722</v>
      </c>
      <c r="C144" s="14">
        <f>+YEAR(datos_us[[#This Row],[Fecha]])</f>
        <v>2019</v>
      </c>
      <c r="D144" s="14">
        <f>+MONTH(datos_us[[#This Row],[Fecha]])</f>
        <v>9</v>
      </c>
      <c r="E144" s="14" t="s">
        <v>1015</v>
      </c>
      <c r="F144" s="14" t="s">
        <v>430</v>
      </c>
      <c r="G144" s="14"/>
      <c r="H144" s="14" t="s">
        <v>7132</v>
      </c>
      <c r="I144" s="14" t="s">
        <v>7132</v>
      </c>
      <c r="J144" s="14" t="s">
        <v>425</v>
      </c>
      <c r="K144" s="14"/>
      <c r="L144" s="14" t="s">
        <v>425</v>
      </c>
      <c r="M144" s="14" t="s">
        <v>102</v>
      </c>
      <c r="N144" s="14" t="s">
        <v>480</v>
      </c>
      <c r="O144" s="14" t="s">
        <v>1279</v>
      </c>
      <c r="P144" s="14"/>
      <c r="Q144" s="14"/>
      <c r="R144" s="14" t="s">
        <v>430</v>
      </c>
      <c r="S144" s="14" t="s">
        <v>445</v>
      </c>
      <c r="T144" s="35">
        <v>33.56</v>
      </c>
      <c r="U144" s="14" t="s">
        <v>2</v>
      </c>
      <c r="V144" s="14">
        <v>57</v>
      </c>
      <c r="W144" s="16">
        <f>+IF(datos_us[[#This Row],[Moneda]]="ARS",datos_us[[#This Row],[Monto]],datos_us[[#This Row],[Monto]]*datos_us[[#This Row],[TC]])</f>
        <v>1912.92</v>
      </c>
      <c r="X144" s="16">
        <f>+IF(datos_us[[#This Row],[Moneda]]="USD",datos_us[[#This Row],[Monto]],datos_us[[#This Row],[Monto]]/datos_us[[#This Row],[TC]])</f>
        <v>33.56</v>
      </c>
      <c r="Y144" s="14"/>
    </row>
    <row r="145" spans="1:25" x14ac:dyDescent="0.25">
      <c r="A145" s="14">
        <f t="shared" si="2"/>
        <v>142</v>
      </c>
      <c r="B145" s="1">
        <v>43722</v>
      </c>
      <c r="C145" s="14">
        <f>+YEAR(datos_us[[#This Row],[Fecha]])</f>
        <v>2019</v>
      </c>
      <c r="D145" s="14">
        <f>+MONTH(datos_us[[#This Row],[Fecha]])</f>
        <v>9</v>
      </c>
      <c r="E145" s="14" t="s">
        <v>1015</v>
      </c>
      <c r="F145" s="14" t="s">
        <v>430</v>
      </c>
      <c r="G145" s="14"/>
      <c r="H145" s="14" t="s">
        <v>7132</v>
      </c>
      <c r="I145" s="14" t="s">
        <v>7132</v>
      </c>
      <c r="J145" s="14" t="s">
        <v>425</v>
      </c>
      <c r="K145" s="14"/>
      <c r="L145" s="14" t="s">
        <v>425</v>
      </c>
      <c r="M145" s="14" t="s">
        <v>60</v>
      </c>
      <c r="N145" s="14" t="s">
        <v>1303</v>
      </c>
      <c r="O145" s="14" t="s">
        <v>1279</v>
      </c>
      <c r="P145" s="14"/>
      <c r="Q145" s="14"/>
      <c r="R145" s="14" t="s">
        <v>430</v>
      </c>
      <c r="S145" s="14" t="s">
        <v>445</v>
      </c>
      <c r="T145" s="35">
        <v>44.8</v>
      </c>
      <c r="U145" s="14" t="s">
        <v>2</v>
      </c>
      <c r="V145" s="14">
        <v>57</v>
      </c>
      <c r="W145" s="16">
        <f>+IF(datos_us[[#This Row],[Moneda]]="ARS",datos_us[[#This Row],[Monto]],datos_us[[#This Row],[Monto]]*datos_us[[#This Row],[TC]])</f>
        <v>2553.6</v>
      </c>
      <c r="X145" s="16">
        <f>+IF(datos_us[[#This Row],[Moneda]]="USD",datos_us[[#This Row],[Monto]],datos_us[[#This Row],[Monto]]/datos_us[[#This Row],[TC]])</f>
        <v>44.8</v>
      </c>
      <c r="Y145" s="14"/>
    </row>
    <row r="146" spans="1:25" x14ac:dyDescent="0.25">
      <c r="A146" s="14">
        <f t="shared" si="2"/>
        <v>143</v>
      </c>
      <c r="B146" s="1">
        <v>43724</v>
      </c>
      <c r="C146" s="14">
        <f>+YEAR(datos_us[[#This Row],[Fecha]])</f>
        <v>2019</v>
      </c>
      <c r="D146" s="14">
        <f>+MONTH(datos_us[[#This Row],[Fecha]])</f>
        <v>9</v>
      </c>
      <c r="E146" s="14" t="s">
        <v>1015</v>
      </c>
      <c r="F146" s="14" t="s">
        <v>430</v>
      </c>
      <c r="G146" s="14"/>
      <c r="H146" s="14" t="s">
        <v>7132</v>
      </c>
      <c r="I146" s="14" t="s">
        <v>7132</v>
      </c>
      <c r="J146" s="14" t="s">
        <v>425</v>
      </c>
      <c r="K146" s="14"/>
      <c r="L146" s="14" t="s">
        <v>425</v>
      </c>
      <c r="M146" s="14" t="s">
        <v>102</v>
      </c>
      <c r="N146" s="14" t="s">
        <v>480</v>
      </c>
      <c r="O146" s="14" t="s">
        <v>1279</v>
      </c>
      <c r="P146" s="14"/>
      <c r="Q146" s="14"/>
      <c r="R146" s="14" t="s">
        <v>430</v>
      </c>
      <c r="S146" s="14" t="s">
        <v>445</v>
      </c>
      <c r="T146" s="35">
        <v>4.42</v>
      </c>
      <c r="U146" s="14" t="s">
        <v>2</v>
      </c>
      <c r="V146" s="14">
        <v>57</v>
      </c>
      <c r="W146" s="16">
        <f>+IF(datos_us[[#This Row],[Moneda]]="ARS",datos_us[[#This Row],[Monto]],datos_us[[#This Row],[Monto]]*datos_us[[#This Row],[TC]])</f>
        <v>251.94</v>
      </c>
      <c r="X146" s="16">
        <f>+IF(datos_us[[#This Row],[Moneda]]="USD",datos_us[[#This Row],[Monto]],datos_us[[#This Row],[Monto]]/datos_us[[#This Row],[TC]])</f>
        <v>4.42</v>
      </c>
      <c r="Y146" s="14"/>
    </row>
    <row r="147" spans="1:25" x14ac:dyDescent="0.25">
      <c r="A147" s="14">
        <f t="shared" si="2"/>
        <v>144</v>
      </c>
      <c r="B147" s="1">
        <v>43724</v>
      </c>
      <c r="C147" s="14">
        <f>+YEAR(datos_us[[#This Row],[Fecha]])</f>
        <v>2019</v>
      </c>
      <c r="D147" s="14">
        <f>+MONTH(datos_us[[#This Row],[Fecha]])</f>
        <v>9</v>
      </c>
      <c r="E147" s="14" t="s">
        <v>1016</v>
      </c>
      <c r="F147" s="14" t="s">
        <v>404</v>
      </c>
      <c r="G147" s="14"/>
      <c r="H147" s="14" t="s">
        <v>7132</v>
      </c>
      <c r="I147" s="14" t="s">
        <v>7132</v>
      </c>
      <c r="J147" s="14" t="s">
        <v>425</v>
      </c>
      <c r="K147" s="14"/>
      <c r="L147" s="14" t="s">
        <v>425</v>
      </c>
      <c r="M147" s="14" t="s">
        <v>156</v>
      </c>
      <c r="N147" s="14" t="s">
        <v>156</v>
      </c>
      <c r="O147" s="14" t="s">
        <v>1298</v>
      </c>
      <c r="P147" s="14"/>
      <c r="Q147" s="14"/>
      <c r="R147" s="14" t="s">
        <v>404</v>
      </c>
      <c r="S147" s="14" t="s">
        <v>445</v>
      </c>
      <c r="T147" s="35">
        <v>41.38</v>
      </c>
      <c r="U147" s="14" t="s">
        <v>2</v>
      </c>
      <c r="V147" s="14">
        <v>57</v>
      </c>
      <c r="W147" s="16">
        <f>+IF(datos_us[[#This Row],[Moneda]]="ARS",datos_us[[#This Row],[Monto]],datos_us[[#This Row],[Monto]]*datos_us[[#This Row],[TC]])</f>
        <v>2358.6600000000003</v>
      </c>
      <c r="X147" s="16">
        <f>+IF(datos_us[[#This Row],[Moneda]]="USD",datos_us[[#This Row],[Monto]],datos_us[[#This Row],[Monto]]/datos_us[[#This Row],[TC]])</f>
        <v>41.38</v>
      </c>
      <c r="Y147" s="14"/>
    </row>
    <row r="148" spans="1:25" x14ac:dyDescent="0.25">
      <c r="A148" s="14">
        <f t="shared" si="2"/>
        <v>145</v>
      </c>
      <c r="B148" s="1">
        <v>43724</v>
      </c>
      <c r="C148" s="14">
        <f>+YEAR(datos_us[[#This Row],[Fecha]])</f>
        <v>2019</v>
      </c>
      <c r="D148" s="14">
        <f>+MONTH(datos_us[[#This Row],[Fecha]])</f>
        <v>9</v>
      </c>
      <c r="E148" s="14" t="s">
        <v>408</v>
      </c>
      <c r="F148" s="14" t="s">
        <v>5359</v>
      </c>
      <c r="G148" s="14"/>
      <c r="H148" s="14" t="s">
        <v>7132</v>
      </c>
      <c r="I148" s="14" t="s">
        <v>7132</v>
      </c>
      <c r="J148" s="14" t="s">
        <v>425</v>
      </c>
      <c r="K148" s="14"/>
      <c r="L148" s="14" t="s">
        <v>425</v>
      </c>
      <c r="M148" s="14" t="s">
        <v>1185</v>
      </c>
      <c r="N148" s="14" t="s">
        <v>1185</v>
      </c>
      <c r="O148" s="14" t="s">
        <v>3266</v>
      </c>
      <c r="P148" s="14"/>
      <c r="Q148" s="14"/>
      <c r="R148" s="14" t="s">
        <v>445</v>
      </c>
      <c r="S148" s="14" t="s">
        <v>613</v>
      </c>
      <c r="T148" s="35">
        <v>4645.07</v>
      </c>
      <c r="U148" s="14" t="s">
        <v>2</v>
      </c>
      <c r="V148" s="14">
        <v>57</v>
      </c>
      <c r="W148" s="16">
        <f>+IF(datos_us[[#This Row],[Moneda]]="ARS",datos_us[[#This Row],[Monto]],datos_us[[#This Row],[Monto]]*datos_us[[#This Row],[TC]])</f>
        <v>264768.99</v>
      </c>
      <c r="X148" s="16">
        <f>+IF(datos_us[[#This Row],[Moneda]]="USD",datos_us[[#This Row],[Monto]],datos_us[[#This Row],[Monto]]/datos_us[[#This Row],[TC]])</f>
        <v>4645.07</v>
      </c>
      <c r="Y148" s="14"/>
    </row>
    <row r="149" spans="1:25" x14ac:dyDescent="0.25">
      <c r="A149" s="14">
        <f t="shared" si="2"/>
        <v>146</v>
      </c>
      <c r="B149" s="1">
        <v>43725</v>
      </c>
      <c r="C149" s="14">
        <f>+YEAR(datos_us[[#This Row],[Fecha]])</f>
        <v>2019</v>
      </c>
      <c r="D149" s="14">
        <f>+MONTH(datos_us[[#This Row],[Fecha]])</f>
        <v>9</v>
      </c>
      <c r="E149" s="14" t="s">
        <v>1015</v>
      </c>
      <c r="F149" s="14" t="s">
        <v>430</v>
      </c>
      <c r="G149" s="14"/>
      <c r="H149" s="14" t="s">
        <v>7132</v>
      </c>
      <c r="I149" s="14" t="s">
        <v>7132</v>
      </c>
      <c r="J149" s="14" t="s">
        <v>425</v>
      </c>
      <c r="K149" s="14"/>
      <c r="L149" s="14" t="s">
        <v>425</v>
      </c>
      <c r="M149" s="14" t="s">
        <v>3960</v>
      </c>
      <c r="N149" s="14" t="s">
        <v>1320</v>
      </c>
      <c r="O149" s="14" t="s">
        <v>1279</v>
      </c>
      <c r="P149" s="14"/>
      <c r="Q149" s="14"/>
      <c r="R149" s="14" t="s">
        <v>430</v>
      </c>
      <c r="S149" s="14" t="s">
        <v>445</v>
      </c>
      <c r="T149" s="35">
        <v>254.03</v>
      </c>
      <c r="U149" s="14" t="s">
        <v>2</v>
      </c>
      <c r="V149" s="14">
        <v>57</v>
      </c>
      <c r="W149" s="16">
        <f>+IF(datos_us[[#This Row],[Moneda]]="ARS",datos_us[[#This Row],[Monto]],datos_us[[#This Row],[Monto]]*datos_us[[#This Row],[TC]])</f>
        <v>14479.710000000001</v>
      </c>
      <c r="X149" s="16">
        <f>+IF(datos_us[[#This Row],[Moneda]]="USD",datos_us[[#This Row],[Monto]],datos_us[[#This Row],[Monto]]/datos_us[[#This Row],[TC]])</f>
        <v>254.03</v>
      </c>
      <c r="Y149" s="14"/>
    </row>
    <row r="150" spans="1:25" x14ac:dyDescent="0.25">
      <c r="A150" s="14">
        <f t="shared" si="2"/>
        <v>147</v>
      </c>
      <c r="B150" s="1">
        <v>43728</v>
      </c>
      <c r="C150" s="14">
        <f>+YEAR(datos_us[[#This Row],[Fecha]])</f>
        <v>2019</v>
      </c>
      <c r="D150" s="14">
        <f>+MONTH(datos_us[[#This Row],[Fecha]])</f>
        <v>9</v>
      </c>
      <c r="E150" s="14" t="s">
        <v>1016</v>
      </c>
      <c r="F150" s="14" t="s">
        <v>404</v>
      </c>
      <c r="G150" s="14"/>
      <c r="H150" s="14" t="s">
        <v>7132</v>
      </c>
      <c r="I150" s="14" t="s">
        <v>7132</v>
      </c>
      <c r="J150" s="14" t="s">
        <v>425</v>
      </c>
      <c r="K150" s="14"/>
      <c r="L150" s="14" t="s">
        <v>425</v>
      </c>
      <c r="M150" s="14" t="s">
        <v>1300</v>
      </c>
      <c r="N150" s="14" t="s">
        <v>1300</v>
      </c>
      <c r="O150" s="14" t="s">
        <v>1279</v>
      </c>
      <c r="P150" s="14"/>
      <c r="Q150" s="14"/>
      <c r="R150" s="14" t="s">
        <v>404</v>
      </c>
      <c r="S150" s="14" t="s">
        <v>445</v>
      </c>
      <c r="T150" s="35">
        <v>15</v>
      </c>
      <c r="U150" s="14" t="s">
        <v>2</v>
      </c>
      <c r="V150" s="14">
        <v>60</v>
      </c>
      <c r="W150" s="16">
        <f>+IF(datos_us[[#This Row],[Moneda]]="ARS",datos_us[[#This Row],[Monto]],datos_us[[#This Row],[Monto]]*datos_us[[#This Row],[TC]])</f>
        <v>900</v>
      </c>
      <c r="X150" s="16">
        <f>+IF(datos_us[[#This Row],[Moneda]]="USD",datos_us[[#This Row],[Monto]],datos_us[[#This Row],[Monto]]/datos_us[[#This Row],[TC]])</f>
        <v>15</v>
      </c>
      <c r="Y150" s="14"/>
    </row>
    <row r="151" spans="1:25" x14ac:dyDescent="0.25">
      <c r="A151" s="14">
        <f t="shared" si="2"/>
        <v>148</v>
      </c>
      <c r="B151" s="1">
        <v>43728</v>
      </c>
      <c r="C151" s="14">
        <f>+YEAR(datos_us[[#This Row],[Fecha]])</f>
        <v>2019</v>
      </c>
      <c r="D151" s="14">
        <f>+MONTH(datos_us[[#This Row],[Fecha]])</f>
        <v>9</v>
      </c>
      <c r="E151" s="14" t="s">
        <v>1015</v>
      </c>
      <c r="F151" s="14" t="s">
        <v>403</v>
      </c>
      <c r="G151" s="14" t="s">
        <v>970</v>
      </c>
      <c r="H151" s="14" t="s">
        <v>7132</v>
      </c>
      <c r="I151" s="14" t="s">
        <v>7132</v>
      </c>
      <c r="J151" s="14" t="s">
        <v>425</v>
      </c>
      <c r="K151" s="14"/>
      <c r="L151" s="14" t="s">
        <v>425</v>
      </c>
      <c r="M151" s="14" t="s">
        <v>493</v>
      </c>
      <c r="N151" s="14" t="s">
        <v>524</v>
      </c>
      <c r="O151" s="14" t="s">
        <v>1321</v>
      </c>
      <c r="P151" s="14"/>
      <c r="Q151" s="14"/>
      <c r="R151" s="14" t="s">
        <v>970</v>
      </c>
      <c r="S151" s="14" t="s">
        <v>445</v>
      </c>
      <c r="T151" s="35">
        <v>1011.45</v>
      </c>
      <c r="U151" s="14" t="s">
        <v>2</v>
      </c>
      <c r="V151" s="14">
        <v>60</v>
      </c>
      <c r="W151" s="16">
        <f>+IF(datos_us[[#This Row],[Moneda]]="ARS",datos_us[[#This Row],[Monto]],datos_us[[#This Row],[Monto]]*datos_us[[#This Row],[TC]])</f>
        <v>60687</v>
      </c>
      <c r="X151" s="16">
        <f>+IF(datos_us[[#This Row],[Moneda]]="USD",datos_us[[#This Row],[Monto]],datos_us[[#This Row],[Monto]]/datos_us[[#This Row],[TC]])</f>
        <v>1011.45</v>
      </c>
      <c r="Y151" s="14"/>
    </row>
    <row r="152" spans="1:25" x14ac:dyDescent="0.25">
      <c r="A152" s="14">
        <f t="shared" si="2"/>
        <v>149</v>
      </c>
      <c r="B152" s="1">
        <v>43728</v>
      </c>
      <c r="C152" s="14">
        <f>+YEAR(datos_us[[#This Row],[Fecha]])</f>
        <v>2019</v>
      </c>
      <c r="D152" s="14">
        <f>+MONTH(datos_us[[#This Row],[Fecha]])</f>
        <v>9</v>
      </c>
      <c r="E152" s="14" t="s">
        <v>1015</v>
      </c>
      <c r="F152" s="14" t="s">
        <v>430</v>
      </c>
      <c r="G152" s="14"/>
      <c r="H152" s="14" t="s">
        <v>7132</v>
      </c>
      <c r="I152" s="14" t="s">
        <v>7132</v>
      </c>
      <c r="J152" s="14" t="s">
        <v>425</v>
      </c>
      <c r="K152" s="14"/>
      <c r="L152" s="14" t="s">
        <v>425</v>
      </c>
      <c r="M152" s="14" t="s">
        <v>102</v>
      </c>
      <c r="N152" s="14" t="s">
        <v>480</v>
      </c>
      <c r="O152" s="14" t="s">
        <v>1279</v>
      </c>
      <c r="P152" s="14"/>
      <c r="Q152" s="14"/>
      <c r="R152" s="14" t="s">
        <v>430</v>
      </c>
      <c r="S152" s="14" t="s">
        <v>445</v>
      </c>
      <c r="T152" s="35">
        <v>46.83</v>
      </c>
      <c r="U152" s="14" t="s">
        <v>2</v>
      </c>
      <c r="V152" s="14">
        <v>60</v>
      </c>
      <c r="W152" s="16">
        <f>+IF(datos_us[[#This Row],[Moneda]]="ARS",datos_us[[#This Row],[Monto]],datos_us[[#This Row],[Monto]]*datos_us[[#This Row],[TC]])</f>
        <v>2809.7999999999997</v>
      </c>
      <c r="X152" s="16">
        <f>+IF(datos_us[[#This Row],[Moneda]]="USD",datos_us[[#This Row],[Monto]],datos_us[[#This Row],[Monto]]/datos_us[[#This Row],[TC]])</f>
        <v>46.83</v>
      </c>
      <c r="Y152" s="14"/>
    </row>
    <row r="153" spans="1:25" x14ac:dyDescent="0.25">
      <c r="A153" s="14">
        <f t="shared" si="2"/>
        <v>150</v>
      </c>
      <c r="B153" s="1">
        <v>43728</v>
      </c>
      <c r="C153" s="14">
        <f>+YEAR(datos_us[[#This Row],[Fecha]])</f>
        <v>2019</v>
      </c>
      <c r="D153" s="14">
        <f>+MONTH(datos_us[[#This Row],[Fecha]])</f>
        <v>9</v>
      </c>
      <c r="E153" s="14" t="s">
        <v>1015</v>
      </c>
      <c r="F153" s="14" t="s">
        <v>403</v>
      </c>
      <c r="G153" s="14" t="s">
        <v>970</v>
      </c>
      <c r="H153" s="14" t="s">
        <v>7132</v>
      </c>
      <c r="I153" s="14" t="s">
        <v>7132</v>
      </c>
      <c r="J153" s="14" t="s">
        <v>425</v>
      </c>
      <c r="K153" s="14"/>
      <c r="L153" s="14" t="s">
        <v>425</v>
      </c>
      <c r="M153" s="14" t="s">
        <v>493</v>
      </c>
      <c r="N153" s="14" t="s">
        <v>741</v>
      </c>
      <c r="O153" s="14" t="s">
        <v>1311</v>
      </c>
      <c r="P153" s="14"/>
      <c r="Q153" s="14"/>
      <c r="R153" s="14" t="s">
        <v>970</v>
      </c>
      <c r="S153" s="14" t="s">
        <v>445</v>
      </c>
      <c r="T153" s="35">
        <v>24.16</v>
      </c>
      <c r="U153" s="14" t="s">
        <v>2</v>
      </c>
      <c r="V153" s="14">
        <v>60</v>
      </c>
      <c r="W153" s="16">
        <f>+IF(datos_us[[#This Row],[Moneda]]="ARS",datos_us[[#This Row],[Monto]],datos_us[[#This Row],[Monto]]*datos_us[[#This Row],[TC]])</f>
        <v>1449.6</v>
      </c>
      <c r="X153" s="16">
        <f>+IF(datos_us[[#This Row],[Moneda]]="USD",datos_us[[#This Row],[Monto]],datos_us[[#This Row],[Monto]]/datos_us[[#This Row],[TC]])</f>
        <v>24.16</v>
      </c>
      <c r="Y153" s="14"/>
    </row>
    <row r="154" spans="1:25" x14ac:dyDescent="0.25">
      <c r="A154" s="14">
        <f t="shared" si="2"/>
        <v>151</v>
      </c>
      <c r="B154" s="1">
        <v>43728</v>
      </c>
      <c r="C154" s="14">
        <f>+YEAR(datos_us[[#This Row],[Fecha]])</f>
        <v>2019</v>
      </c>
      <c r="D154" s="14">
        <f>+MONTH(datos_us[[#This Row],[Fecha]])</f>
        <v>9</v>
      </c>
      <c r="E154" s="14" t="s">
        <v>1015</v>
      </c>
      <c r="F154" s="14" t="s">
        <v>430</v>
      </c>
      <c r="G154" s="14"/>
      <c r="H154" s="14" t="s">
        <v>7132</v>
      </c>
      <c r="I154" s="14" t="s">
        <v>7132</v>
      </c>
      <c r="J154" s="14" t="s">
        <v>425</v>
      </c>
      <c r="K154" s="14"/>
      <c r="L154" s="14" t="s">
        <v>425</v>
      </c>
      <c r="M154" s="14" t="s">
        <v>3962</v>
      </c>
      <c r="N154" s="14" t="s">
        <v>1322</v>
      </c>
      <c r="O154" s="14" t="s">
        <v>1279</v>
      </c>
      <c r="P154" s="14"/>
      <c r="Q154" s="14"/>
      <c r="R154" s="14" t="s">
        <v>430</v>
      </c>
      <c r="S154" s="14" t="s">
        <v>445</v>
      </c>
      <c r="T154" s="35">
        <v>343.3</v>
      </c>
      <c r="U154" s="14" t="s">
        <v>2</v>
      </c>
      <c r="V154" s="14">
        <v>60</v>
      </c>
      <c r="W154" s="16">
        <f>+IF(datos_us[[#This Row],[Moneda]]="ARS",datos_us[[#This Row],[Monto]],datos_us[[#This Row],[Monto]]*datos_us[[#This Row],[TC]])</f>
        <v>20598</v>
      </c>
      <c r="X154" s="16">
        <f>+IF(datos_us[[#This Row],[Moneda]]="USD",datos_us[[#This Row],[Monto]],datos_us[[#This Row],[Monto]]/datos_us[[#This Row],[TC]])</f>
        <v>343.3</v>
      </c>
      <c r="Y154" s="14"/>
    </row>
    <row r="155" spans="1:25" x14ac:dyDescent="0.25">
      <c r="A155" s="14">
        <f t="shared" si="2"/>
        <v>152</v>
      </c>
      <c r="B155" s="1">
        <v>43728</v>
      </c>
      <c r="C155" s="14">
        <f>+YEAR(datos_us[[#This Row],[Fecha]])</f>
        <v>2019</v>
      </c>
      <c r="D155" s="14">
        <f>+MONTH(datos_us[[#This Row],[Fecha]])</f>
        <v>9</v>
      </c>
      <c r="E155" s="14" t="s">
        <v>1015</v>
      </c>
      <c r="F155" s="14" t="s">
        <v>403</v>
      </c>
      <c r="G155" s="14" t="s">
        <v>970</v>
      </c>
      <c r="H155" s="14" t="s">
        <v>7132</v>
      </c>
      <c r="I155" s="14" t="s">
        <v>7132</v>
      </c>
      <c r="J155" s="14" t="s">
        <v>425</v>
      </c>
      <c r="K155" s="14"/>
      <c r="L155" s="14" t="s">
        <v>425</v>
      </c>
      <c r="M155" s="14" t="s">
        <v>493</v>
      </c>
      <c r="N155" s="14" t="s">
        <v>741</v>
      </c>
      <c r="O155" s="14" t="s">
        <v>1323</v>
      </c>
      <c r="P155" s="14"/>
      <c r="Q155" s="14"/>
      <c r="R155" s="14" t="s">
        <v>970</v>
      </c>
      <c r="S155" s="14" t="s">
        <v>445</v>
      </c>
      <c r="T155" s="35">
        <v>12.96</v>
      </c>
      <c r="U155" s="14" t="s">
        <v>2</v>
      </c>
      <c r="V155" s="14">
        <v>60</v>
      </c>
      <c r="W155" s="16">
        <f>+IF(datos_us[[#This Row],[Moneda]]="ARS",datos_us[[#This Row],[Monto]],datos_us[[#This Row],[Monto]]*datos_us[[#This Row],[TC]])</f>
        <v>777.6</v>
      </c>
      <c r="X155" s="16">
        <f>+IF(datos_us[[#This Row],[Moneda]]="USD",datos_us[[#This Row],[Monto]],datos_us[[#This Row],[Monto]]/datos_us[[#This Row],[TC]])</f>
        <v>12.96</v>
      </c>
      <c r="Y155" s="14"/>
    </row>
    <row r="156" spans="1:25" x14ac:dyDescent="0.25">
      <c r="A156" s="14">
        <f t="shared" si="2"/>
        <v>153</v>
      </c>
      <c r="B156" s="1">
        <v>43732</v>
      </c>
      <c r="C156" s="14">
        <f>+YEAR(datos_us[[#This Row],[Fecha]])</f>
        <v>2019</v>
      </c>
      <c r="D156" s="14">
        <f>+MONTH(datos_us[[#This Row],[Fecha]])</f>
        <v>9</v>
      </c>
      <c r="E156" s="14" t="s">
        <v>449</v>
      </c>
      <c r="F156" s="14" t="s">
        <v>523</v>
      </c>
      <c r="G156" s="14"/>
      <c r="H156" s="14" t="s">
        <v>7132</v>
      </c>
      <c r="I156" s="14" t="s">
        <v>7132</v>
      </c>
      <c r="J156" s="14" t="s">
        <v>425</v>
      </c>
      <c r="K156" s="14"/>
      <c r="L156" s="14" t="s">
        <v>425</v>
      </c>
      <c r="M156" s="14" t="s">
        <v>524</v>
      </c>
      <c r="N156" s="14" t="s">
        <v>524</v>
      </c>
      <c r="O156" s="14" t="s">
        <v>1324</v>
      </c>
      <c r="P156" s="14"/>
      <c r="Q156" s="14"/>
      <c r="R156" s="14" t="s">
        <v>523</v>
      </c>
      <c r="S156" s="14" t="s">
        <v>445</v>
      </c>
      <c r="T156" s="35">
        <v>1427.27</v>
      </c>
      <c r="U156" s="14" t="s">
        <v>2</v>
      </c>
      <c r="V156" s="14">
        <v>60</v>
      </c>
      <c r="W156" s="16">
        <f>+IF(datos_us[[#This Row],[Moneda]]="ARS",datos_us[[#This Row],[Monto]],datos_us[[#This Row],[Monto]]*datos_us[[#This Row],[TC]])</f>
        <v>85636.2</v>
      </c>
      <c r="X156" s="16">
        <f>+IF(datos_us[[#This Row],[Moneda]]="USD",datos_us[[#This Row],[Monto]],datos_us[[#This Row],[Monto]]/datos_us[[#This Row],[TC]])</f>
        <v>1427.27</v>
      </c>
      <c r="Y156" s="14"/>
    </row>
    <row r="157" spans="1:25" x14ac:dyDescent="0.25">
      <c r="A157" s="14">
        <f t="shared" si="2"/>
        <v>154</v>
      </c>
      <c r="B157" s="1">
        <v>43732</v>
      </c>
      <c r="C157" s="14">
        <f>+YEAR(datos_us[[#This Row],[Fecha]])</f>
        <v>2019</v>
      </c>
      <c r="D157" s="14">
        <f>+MONTH(datos_us[[#This Row],[Fecha]])</f>
        <v>9</v>
      </c>
      <c r="E157" s="14" t="s">
        <v>1015</v>
      </c>
      <c r="F157" s="14" t="s">
        <v>430</v>
      </c>
      <c r="G157" s="14"/>
      <c r="H157" s="14" t="s">
        <v>7132</v>
      </c>
      <c r="I157" s="14" t="s">
        <v>7132</v>
      </c>
      <c r="J157" s="14" t="s">
        <v>425</v>
      </c>
      <c r="K157" s="14"/>
      <c r="L157" s="14" t="s">
        <v>425</v>
      </c>
      <c r="M157" s="14" t="s">
        <v>3960</v>
      </c>
      <c r="N157" s="14" t="s">
        <v>1320</v>
      </c>
      <c r="O157" s="14" t="s">
        <v>1279</v>
      </c>
      <c r="P157" s="14"/>
      <c r="Q157" s="14"/>
      <c r="R157" s="14" t="s">
        <v>430</v>
      </c>
      <c r="S157" s="14" t="s">
        <v>445</v>
      </c>
      <c r="T157" s="35">
        <v>107.25</v>
      </c>
      <c r="U157" s="14" t="s">
        <v>2</v>
      </c>
      <c r="V157" s="14">
        <v>60</v>
      </c>
      <c r="W157" s="16">
        <f>+IF(datos_us[[#This Row],[Moneda]]="ARS",datos_us[[#This Row],[Monto]],datos_us[[#This Row],[Monto]]*datos_us[[#This Row],[TC]])</f>
        <v>6435</v>
      </c>
      <c r="X157" s="16">
        <f>+IF(datos_us[[#This Row],[Moneda]]="USD",datos_us[[#This Row],[Monto]],datos_us[[#This Row],[Monto]]/datos_us[[#This Row],[TC]])</f>
        <v>107.25</v>
      </c>
      <c r="Y157" s="14"/>
    </row>
    <row r="158" spans="1:25" x14ac:dyDescent="0.25">
      <c r="A158" s="14">
        <f t="shared" si="2"/>
        <v>155</v>
      </c>
      <c r="B158" s="1">
        <v>43733</v>
      </c>
      <c r="C158" s="14">
        <f>+YEAR(datos_us[[#This Row],[Fecha]])</f>
        <v>2019</v>
      </c>
      <c r="D158" s="14">
        <f>+MONTH(datos_us[[#This Row],[Fecha]])</f>
        <v>9</v>
      </c>
      <c r="E158" s="14" t="s">
        <v>1016</v>
      </c>
      <c r="F158" s="14" t="s">
        <v>404</v>
      </c>
      <c r="G158" s="14"/>
      <c r="H158" s="14" t="s">
        <v>7132</v>
      </c>
      <c r="I158" s="14" t="s">
        <v>7132</v>
      </c>
      <c r="J158" s="14" t="s">
        <v>425</v>
      </c>
      <c r="K158" s="14"/>
      <c r="L158" s="14" t="s">
        <v>425</v>
      </c>
      <c r="M158" s="14" t="s">
        <v>1301</v>
      </c>
      <c r="N158" s="14" t="s">
        <v>1301</v>
      </c>
      <c r="O158" s="14" t="s">
        <v>1279</v>
      </c>
      <c r="P158" s="14"/>
      <c r="Q158" s="14"/>
      <c r="R158" s="14" t="s">
        <v>404</v>
      </c>
      <c r="S158" s="14" t="s">
        <v>445</v>
      </c>
      <c r="T158" s="35">
        <v>115</v>
      </c>
      <c r="U158" s="14" t="s">
        <v>2</v>
      </c>
      <c r="V158" s="14">
        <v>60</v>
      </c>
      <c r="W158" s="16">
        <f>+IF(datos_us[[#This Row],[Moneda]]="ARS",datos_us[[#This Row],[Monto]],datos_us[[#This Row],[Monto]]*datos_us[[#This Row],[TC]])</f>
        <v>6900</v>
      </c>
      <c r="X158" s="16">
        <f>+IF(datos_us[[#This Row],[Moneda]]="USD",datos_us[[#This Row],[Monto]],datos_us[[#This Row],[Monto]]/datos_us[[#This Row],[TC]])</f>
        <v>115</v>
      </c>
      <c r="Y158" s="14"/>
    </row>
    <row r="159" spans="1:25" x14ac:dyDescent="0.25">
      <c r="A159" s="14">
        <f t="shared" si="2"/>
        <v>156</v>
      </c>
      <c r="B159" s="1">
        <v>43733</v>
      </c>
      <c r="C159" s="14">
        <f>+YEAR(datos_us[[#This Row],[Fecha]])</f>
        <v>2019</v>
      </c>
      <c r="D159" s="14">
        <f>+MONTH(datos_us[[#This Row],[Fecha]])</f>
        <v>9</v>
      </c>
      <c r="E159" s="14" t="s">
        <v>1016</v>
      </c>
      <c r="F159" s="14" t="s">
        <v>404</v>
      </c>
      <c r="G159" s="14"/>
      <c r="H159" s="14" t="s">
        <v>7132</v>
      </c>
      <c r="I159" s="14" t="s">
        <v>7132</v>
      </c>
      <c r="J159" s="14" t="s">
        <v>425</v>
      </c>
      <c r="K159" s="14"/>
      <c r="L159" s="14" t="s">
        <v>425</v>
      </c>
      <c r="M159" s="14" t="s">
        <v>1281</v>
      </c>
      <c r="N159" s="14" t="s">
        <v>1281</v>
      </c>
      <c r="O159" s="14" t="s">
        <v>1279</v>
      </c>
      <c r="P159" s="14"/>
      <c r="Q159" s="14"/>
      <c r="R159" s="14" t="s">
        <v>404</v>
      </c>
      <c r="S159" s="14" t="s">
        <v>445</v>
      </c>
      <c r="T159" s="35">
        <v>60</v>
      </c>
      <c r="U159" s="14" t="s">
        <v>2</v>
      </c>
      <c r="V159" s="14">
        <v>60</v>
      </c>
      <c r="W159" s="16">
        <f>+IF(datos_us[[#This Row],[Moneda]]="ARS",datos_us[[#This Row],[Monto]],datos_us[[#This Row],[Monto]]*datos_us[[#This Row],[TC]])</f>
        <v>3600</v>
      </c>
      <c r="X159" s="16">
        <f>+IF(datos_us[[#This Row],[Moneda]]="USD",datos_us[[#This Row],[Monto]],datos_us[[#This Row],[Monto]]/datos_us[[#This Row],[TC]])</f>
        <v>60</v>
      </c>
      <c r="Y159" s="14"/>
    </row>
    <row r="160" spans="1:25" x14ac:dyDescent="0.25">
      <c r="A160" s="14">
        <f t="shared" si="2"/>
        <v>157</v>
      </c>
      <c r="B160" s="1">
        <v>43734</v>
      </c>
      <c r="C160" s="14">
        <f>+YEAR(datos_us[[#This Row],[Fecha]])</f>
        <v>2019</v>
      </c>
      <c r="D160" s="14">
        <f>+MONTH(datos_us[[#This Row],[Fecha]])</f>
        <v>9</v>
      </c>
      <c r="E160" s="14" t="s">
        <v>449</v>
      </c>
      <c r="F160" s="14" t="s">
        <v>523</v>
      </c>
      <c r="G160" s="14"/>
      <c r="H160" s="14" t="s">
        <v>7132</v>
      </c>
      <c r="I160" s="14" t="s">
        <v>7132</v>
      </c>
      <c r="J160" s="14" t="s">
        <v>425</v>
      </c>
      <c r="K160" s="14"/>
      <c r="L160" s="14" t="s">
        <v>425</v>
      </c>
      <c r="M160" s="14" t="s">
        <v>524</v>
      </c>
      <c r="N160" s="14" t="s">
        <v>524</v>
      </c>
      <c r="O160" s="14" t="s">
        <v>3268</v>
      </c>
      <c r="P160" s="14"/>
      <c r="Q160" s="14"/>
      <c r="R160" s="14" t="s">
        <v>523</v>
      </c>
      <c r="S160" s="14" t="s">
        <v>613</v>
      </c>
      <c r="T160" s="35">
        <v>24</v>
      </c>
      <c r="U160" s="14" t="s">
        <v>2</v>
      </c>
      <c r="V160" s="14">
        <v>60</v>
      </c>
      <c r="W160" s="16">
        <f>+IF(datos_us[[#This Row],[Moneda]]="ARS",datos_us[[#This Row],[Monto]],datos_us[[#This Row],[Monto]]*datos_us[[#This Row],[TC]])</f>
        <v>1440</v>
      </c>
      <c r="X160" s="16">
        <f>+IF(datos_us[[#This Row],[Moneda]]="USD",datos_us[[#This Row],[Monto]],datos_us[[#This Row],[Monto]]/datos_us[[#This Row],[TC]])</f>
        <v>24</v>
      </c>
      <c r="Y160" s="14"/>
    </row>
    <row r="161" spans="1:25" x14ac:dyDescent="0.25">
      <c r="A161" s="14">
        <f t="shared" si="2"/>
        <v>158</v>
      </c>
      <c r="B161" s="1">
        <v>43735</v>
      </c>
      <c r="C161" s="14">
        <f>+YEAR(datos_us[[#This Row],[Fecha]])</f>
        <v>2019</v>
      </c>
      <c r="D161" s="14">
        <f>+MONTH(datos_us[[#This Row],[Fecha]])</f>
        <v>9</v>
      </c>
      <c r="E161" s="14" t="s">
        <v>1015</v>
      </c>
      <c r="F161" s="14" t="s">
        <v>403</v>
      </c>
      <c r="G161" s="14" t="s">
        <v>970</v>
      </c>
      <c r="H161" s="14" t="s">
        <v>7132</v>
      </c>
      <c r="I161" s="14" t="s">
        <v>7132</v>
      </c>
      <c r="J161" s="14" t="s">
        <v>425</v>
      </c>
      <c r="K161" s="14"/>
      <c r="L161" s="14" t="s">
        <v>425</v>
      </c>
      <c r="M161" s="14" t="s">
        <v>493</v>
      </c>
      <c r="N161" s="14" t="s">
        <v>741</v>
      </c>
      <c r="O161" s="14" t="s">
        <v>1326</v>
      </c>
      <c r="P161" s="14"/>
      <c r="Q161" s="14"/>
      <c r="R161" s="14" t="s">
        <v>970</v>
      </c>
      <c r="S161" s="14" t="s">
        <v>445</v>
      </c>
      <c r="T161" s="35">
        <v>11.12</v>
      </c>
      <c r="U161" s="14" t="s">
        <v>2</v>
      </c>
      <c r="V161" s="14">
        <v>60</v>
      </c>
      <c r="W161" s="16">
        <f>+IF(datos_us[[#This Row],[Moneda]]="ARS",datos_us[[#This Row],[Monto]],datos_us[[#This Row],[Monto]]*datos_us[[#This Row],[TC]])</f>
        <v>667.19999999999993</v>
      </c>
      <c r="X161" s="16">
        <f>+IF(datos_us[[#This Row],[Moneda]]="USD",datos_us[[#This Row],[Monto]],datos_us[[#This Row],[Monto]]/datos_us[[#This Row],[TC]])</f>
        <v>11.12</v>
      </c>
      <c r="Y161" s="14"/>
    </row>
    <row r="162" spans="1:25" x14ac:dyDescent="0.25">
      <c r="A162" s="14">
        <f t="shared" si="2"/>
        <v>159</v>
      </c>
      <c r="B162" s="1">
        <v>43736</v>
      </c>
      <c r="C162" s="14">
        <f>+YEAR(datos_us[[#This Row],[Fecha]])</f>
        <v>2019</v>
      </c>
      <c r="D162" s="14">
        <f>+MONTH(datos_us[[#This Row],[Fecha]])</f>
        <v>9</v>
      </c>
      <c r="E162" s="14" t="s">
        <v>1016</v>
      </c>
      <c r="F162" s="14" t="s">
        <v>404</v>
      </c>
      <c r="G162" s="14"/>
      <c r="H162" s="14" t="s">
        <v>7132</v>
      </c>
      <c r="I162" s="14" t="s">
        <v>7132</v>
      </c>
      <c r="J162" s="14" t="s">
        <v>425</v>
      </c>
      <c r="K162" s="14"/>
      <c r="L162" s="14" t="s">
        <v>425</v>
      </c>
      <c r="M162" s="14" t="s">
        <v>1313</v>
      </c>
      <c r="N162" s="14" t="s">
        <v>1313</v>
      </c>
      <c r="O162" s="14" t="s">
        <v>1279</v>
      </c>
      <c r="P162" s="14"/>
      <c r="Q162" s="14"/>
      <c r="R162" s="14" t="s">
        <v>404</v>
      </c>
      <c r="S162" s="14" t="s">
        <v>445</v>
      </c>
      <c r="T162" s="35">
        <v>48.73</v>
      </c>
      <c r="U162" s="14" t="s">
        <v>2</v>
      </c>
      <c r="V162" s="14">
        <v>60</v>
      </c>
      <c r="W162" s="16">
        <f>+IF(datos_us[[#This Row],[Moneda]]="ARS",datos_us[[#This Row],[Monto]],datos_us[[#This Row],[Monto]]*datos_us[[#This Row],[TC]])</f>
        <v>2923.7999999999997</v>
      </c>
      <c r="X162" s="16">
        <f>+IF(datos_us[[#This Row],[Moneda]]="USD",datos_us[[#This Row],[Monto]],datos_us[[#This Row],[Monto]]/datos_us[[#This Row],[TC]])</f>
        <v>48.73</v>
      </c>
      <c r="Y162" s="14"/>
    </row>
    <row r="163" spans="1:25" x14ac:dyDescent="0.25">
      <c r="A163" s="14">
        <f t="shared" si="2"/>
        <v>160</v>
      </c>
      <c r="B163" s="1">
        <v>43738</v>
      </c>
      <c r="C163" s="14">
        <f>+YEAR(datos_us[[#This Row],[Fecha]])</f>
        <v>2019</v>
      </c>
      <c r="D163" s="14">
        <f>+MONTH(datos_us[[#This Row],[Fecha]])</f>
        <v>9</v>
      </c>
      <c r="E163" s="14" t="s">
        <v>408</v>
      </c>
      <c r="F163" s="14" t="s">
        <v>406</v>
      </c>
      <c r="G163" s="14"/>
      <c r="H163" s="14" t="s">
        <v>7132</v>
      </c>
      <c r="I163" s="14" t="s">
        <v>7132</v>
      </c>
      <c r="J163" s="14" t="s">
        <v>425</v>
      </c>
      <c r="K163" s="14"/>
      <c r="L163" s="14" t="s">
        <v>425</v>
      </c>
      <c r="M163" s="14" t="s">
        <v>1182</v>
      </c>
      <c r="N163" s="14" t="s">
        <v>1182</v>
      </c>
      <c r="O163" s="14" t="s">
        <v>3261</v>
      </c>
      <c r="P163" s="14"/>
      <c r="Q163" s="14"/>
      <c r="R163" s="14" t="s">
        <v>613</v>
      </c>
      <c r="S163" s="14" t="s">
        <v>446</v>
      </c>
      <c r="T163" s="35">
        <v>25000</v>
      </c>
      <c r="U163" s="14" t="s">
        <v>2</v>
      </c>
      <c r="V163" s="14">
        <v>60</v>
      </c>
      <c r="W163" s="16">
        <f>+IF(datos_us[[#This Row],[Moneda]]="ARS",datos_us[[#This Row],[Monto]],datos_us[[#This Row],[Monto]]*datos_us[[#This Row],[TC]])</f>
        <v>1500000</v>
      </c>
      <c r="X163" s="16">
        <f>+IF(datos_us[[#This Row],[Moneda]]="USD",datos_us[[#This Row],[Monto]],datos_us[[#This Row],[Monto]]/datos_us[[#This Row],[TC]])</f>
        <v>25000</v>
      </c>
      <c r="Y163" s="14"/>
    </row>
    <row r="164" spans="1:25" x14ac:dyDescent="0.25">
      <c r="A164" s="14">
        <f t="shared" si="2"/>
        <v>161</v>
      </c>
      <c r="B164" s="1">
        <v>43738</v>
      </c>
      <c r="C164" s="14">
        <f>+YEAR(datos_us[[#This Row],[Fecha]])</f>
        <v>2019</v>
      </c>
      <c r="D164" s="14">
        <f>+MONTH(datos_us[[#This Row],[Fecha]])</f>
        <v>9</v>
      </c>
      <c r="E164" s="14" t="s">
        <v>1015</v>
      </c>
      <c r="F164" s="14" t="s">
        <v>430</v>
      </c>
      <c r="G164" s="14"/>
      <c r="H164" s="14" t="s">
        <v>7132</v>
      </c>
      <c r="I164" s="14" t="s">
        <v>7132</v>
      </c>
      <c r="J164" s="14" t="s">
        <v>425</v>
      </c>
      <c r="K164" s="14"/>
      <c r="L164" s="14" t="s">
        <v>425</v>
      </c>
      <c r="M164" s="14" t="s">
        <v>3960</v>
      </c>
      <c r="N164" s="14" t="s">
        <v>1320</v>
      </c>
      <c r="O164" s="14" t="s">
        <v>1279</v>
      </c>
      <c r="P164" s="14"/>
      <c r="Q164" s="14"/>
      <c r="R164" s="14" t="s">
        <v>430</v>
      </c>
      <c r="S164" s="14" t="s">
        <v>445</v>
      </c>
      <c r="T164" s="35">
        <v>178.61</v>
      </c>
      <c r="U164" s="14" t="s">
        <v>2</v>
      </c>
      <c r="V164" s="14">
        <v>60</v>
      </c>
      <c r="W164" s="16">
        <f>+IF(datos_us[[#This Row],[Moneda]]="ARS",datos_us[[#This Row],[Monto]],datos_us[[#This Row],[Monto]]*datos_us[[#This Row],[TC]])</f>
        <v>10716.6</v>
      </c>
      <c r="X164" s="16">
        <f>+IF(datos_us[[#This Row],[Moneda]]="USD",datos_us[[#This Row],[Monto]],datos_us[[#This Row],[Monto]]/datos_us[[#This Row],[TC]])</f>
        <v>178.61</v>
      </c>
      <c r="Y164" s="14"/>
    </row>
    <row r="165" spans="1:25" x14ac:dyDescent="0.25">
      <c r="A165" s="14">
        <f t="shared" si="2"/>
        <v>162</v>
      </c>
      <c r="B165" s="1">
        <v>43738</v>
      </c>
      <c r="C165" s="14">
        <f>+YEAR(datos_us[[#This Row],[Fecha]])</f>
        <v>2019</v>
      </c>
      <c r="D165" s="14">
        <f>+MONTH(datos_us[[#This Row],[Fecha]])</f>
        <v>9</v>
      </c>
      <c r="E165" s="14" t="s">
        <v>1015</v>
      </c>
      <c r="F165" s="14" t="s">
        <v>430</v>
      </c>
      <c r="G165" s="14"/>
      <c r="H165" s="14" t="s">
        <v>7132</v>
      </c>
      <c r="I165" s="14" t="s">
        <v>7132</v>
      </c>
      <c r="J165" s="14" t="s">
        <v>425</v>
      </c>
      <c r="K165" s="14"/>
      <c r="L165" s="14" t="s">
        <v>425</v>
      </c>
      <c r="M165" s="14" t="s">
        <v>102</v>
      </c>
      <c r="N165" s="14" t="s">
        <v>480</v>
      </c>
      <c r="O165" s="14" t="s">
        <v>1279</v>
      </c>
      <c r="P165" s="14"/>
      <c r="Q165" s="14"/>
      <c r="R165" s="14" t="s">
        <v>430</v>
      </c>
      <c r="S165" s="14" t="s">
        <v>445</v>
      </c>
      <c r="T165" s="35">
        <v>2.2599999999999998</v>
      </c>
      <c r="U165" s="14" t="s">
        <v>2</v>
      </c>
      <c r="V165" s="14">
        <v>60</v>
      </c>
      <c r="W165" s="16">
        <f>+IF(datos_us[[#This Row],[Moneda]]="ARS",datos_us[[#This Row],[Monto]],datos_us[[#This Row],[Monto]]*datos_us[[#This Row],[TC]])</f>
        <v>135.6</v>
      </c>
      <c r="X165" s="16">
        <f>+IF(datos_us[[#This Row],[Moneda]]="USD",datos_us[[#This Row],[Monto]],datos_us[[#This Row],[Monto]]/datos_us[[#This Row],[TC]])</f>
        <v>2.2599999999999998</v>
      </c>
      <c r="Y165" s="14"/>
    </row>
    <row r="166" spans="1:25" x14ac:dyDescent="0.25">
      <c r="A166" s="14">
        <f t="shared" si="2"/>
        <v>163</v>
      </c>
      <c r="B166" s="1">
        <v>43738</v>
      </c>
      <c r="C166" s="14">
        <f>+YEAR(datos_us[[#This Row],[Fecha]])</f>
        <v>2019</v>
      </c>
      <c r="D166" s="14">
        <f>+MONTH(datos_us[[#This Row],[Fecha]])</f>
        <v>9</v>
      </c>
      <c r="E166" s="14" t="s">
        <v>408</v>
      </c>
      <c r="F166" s="14" t="s">
        <v>506</v>
      </c>
      <c r="G166" s="14"/>
      <c r="H166" s="14" t="s">
        <v>7132</v>
      </c>
      <c r="I166" s="14" t="s">
        <v>7132</v>
      </c>
      <c r="J166" s="14" t="s">
        <v>425</v>
      </c>
      <c r="K166" s="14"/>
      <c r="L166" s="14" t="s">
        <v>425</v>
      </c>
      <c r="M166" s="14" t="s">
        <v>1203</v>
      </c>
      <c r="N166" s="14" t="s">
        <v>1203</v>
      </c>
      <c r="O166" s="14" t="s">
        <v>3269</v>
      </c>
      <c r="P166" s="14"/>
      <c r="Q166" s="14"/>
      <c r="R166" s="14" t="s">
        <v>1203</v>
      </c>
      <c r="S166" s="14" t="s">
        <v>613</v>
      </c>
      <c r="T166" s="35">
        <v>50000</v>
      </c>
      <c r="U166" s="14" t="s">
        <v>2</v>
      </c>
      <c r="V166" s="14">
        <v>60</v>
      </c>
      <c r="W166" s="16">
        <f>+IF(datos_us[[#This Row],[Moneda]]="ARS",datos_us[[#This Row],[Monto]],datos_us[[#This Row],[Monto]]*datos_us[[#This Row],[TC]])</f>
        <v>3000000</v>
      </c>
      <c r="X166" s="16">
        <f>+IF(datos_us[[#This Row],[Moneda]]="USD",datos_us[[#This Row],[Monto]],datos_us[[#This Row],[Monto]]/datos_us[[#This Row],[TC]])</f>
        <v>50000</v>
      </c>
      <c r="Y166" s="14"/>
    </row>
    <row r="167" spans="1:25" x14ac:dyDescent="0.25">
      <c r="A167" s="14">
        <f t="shared" si="2"/>
        <v>164</v>
      </c>
      <c r="B167" s="1">
        <v>43741</v>
      </c>
      <c r="C167" s="14">
        <f>+YEAR(datos_us[[#This Row],[Fecha]])</f>
        <v>2019</v>
      </c>
      <c r="D167" s="14">
        <f>+MONTH(datos_us[[#This Row],[Fecha]])</f>
        <v>10</v>
      </c>
      <c r="E167" s="14" t="s">
        <v>1016</v>
      </c>
      <c r="F167" s="14" t="s">
        <v>404</v>
      </c>
      <c r="G167" s="14"/>
      <c r="H167" s="14" t="s">
        <v>7132</v>
      </c>
      <c r="I167" s="14" t="s">
        <v>7132</v>
      </c>
      <c r="J167" s="14" t="s">
        <v>425</v>
      </c>
      <c r="K167" s="14"/>
      <c r="L167" s="14" t="s">
        <v>425</v>
      </c>
      <c r="M167" s="14" t="s">
        <v>1325</v>
      </c>
      <c r="N167" s="14" t="s">
        <v>1325</v>
      </c>
      <c r="O167" s="14" t="s">
        <v>1279</v>
      </c>
      <c r="P167" s="14"/>
      <c r="Q167" s="14"/>
      <c r="R167" s="14" t="s">
        <v>404</v>
      </c>
      <c r="S167" s="14" t="s">
        <v>445</v>
      </c>
      <c r="T167" s="35">
        <v>122.2</v>
      </c>
      <c r="U167" s="14" t="s">
        <v>2</v>
      </c>
      <c r="V167" s="14">
        <v>60</v>
      </c>
      <c r="W167" s="16">
        <f>+IF(datos_us[[#This Row],[Moneda]]="ARS",datos_us[[#This Row],[Monto]],datos_us[[#This Row],[Monto]]*datos_us[[#This Row],[TC]])</f>
        <v>7332</v>
      </c>
      <c r="X167" s="16">
        <f>+IF(datos_us[[#This Row],[Moneda]]="USD",datos_us[[#This Row],[Monto]],datos_us[[#This Row],[Monto]]/datos_us[[#This Row],[TC]])</f>
        <v>122.2</v>
      </c>
      <c r="Y167" s="14"/>
    </row>
    <row r="168" spans="1:25" x14ac:dyDescent="0.25">
      <c r="A168" s="14">
        <f t="shared" si="2"/>
        <v>165</v>
      </c>
      <c r="B168" s="1">
        <v>43742</v>
      </c>
      <c r="C168" s="14">
        <f>+YEAR(datos_us[[#This Row],[Fecha]])</f>
        <v>2019</v>
      </c>
      <c r="D168" s="14">
        <f>+MONTH(datos_us[[#This Row],[Fecha]])</f>
        <v>10</v>
      </c>
      <c r="E168" s="14" t="s">
        <v>1016</v>
      </c>
      <c r="F168" s="14" t="s">
        <v>404</v>
      </c>
      <c r="G168" s="14"/>
      <c r="H168" s="14" t="s">
        <v>7132</v>
      </c>
      <c r="I168" s="14" t="s">
        <v>7132</v>
      </c>
      <c r="J168" s="14" t="s">
        <v>425</v>
      </c>
      <c r="K168" s="14"/>
      <c r="L168" s="14" t="s">
        <v>425</v>
      </c>
      <c r="M168" s="14" t="s">
        <v>1327</v>
      </c>
      <c r="N168" s="14" t="s">
        <v>1327</v>
      </c>
      <c r="O168" s="14" t="s">
        <v>1279</v>
      </c>
      <c r="P168" s="14"/>
      <c r="Q168" s="14"/>
      <c r="R168" s="14" t="s">
        <v>404</v>
      </c>
      <c r="S168" s="14" t="s">
        <v>445</v>
      </c>
      <c r="T168" s="35">
        <v>66</v>
      </c>
      <c r="U168" s="14" t="s">
        <v>2</v>
      </c>
      <c r="V168" s="14">
        <v>60</v>
      </c>
      <c r="W168" s="16">
        <f>+IF(datos_us[[#This Row],[Moneda]]="ARS",datos_us[[#This Row],[Monto]],datos_us[[#This Row],[Monto]]*datos_us[[#This Row],[TC]])</f>
        <v>3960</v>
      </c>
      <c r="X168" s="16">
        <f>+IF(datos_us[[#This Row],[Moneda]]="USD",datos_us[[#This Row],[Monto]],datos_us[[#This Row],[Monto]]/datos_us[[#This Row],[TC]])</f>
        <v>66</v>
      </c>
      <c r="Y168" s="14"/>
    </row>
    <row r="169" spans="1:25" x14ac:dyDescent="0.25">
      <c r="A169" s="14">
        <f t="shared" si="2"/>
        <v>166</v>
      </c>
      <c r="B169" s="1">
        <v>43745</v>
      </c>
      <c r="C169" s="14">
        <f>+YEAR(datos_us[[#This Row],[Fecha]])</f>
        <v>2019</v>
      </c>
      <c r="D169" s="14">
        <f>+MONTH(datos_us[[#This Row],[Fecha]])</f>
        <v>10</v>
      </c>
      <c r="E169" s="14" t="s">
        <v>1015</v>
      </c>
      <c r="F169" s="14" t="s">
        <v>430</v>
      </c>
      <c r="G169" s="14"/>
      <c r="H169" s="14" t="s">
        <v>7132</v>
      </c>
      <c r="I169" s="14" t="s">
        <v>7132</v>
      </c>
      <c r="J169" s="14" t="s">
        <v>425</v>
      </c>
      <c r="K169" s="14"/>
      <c r="L169" s="14" t="s">
        <v>425</v>
      </c>
      <c r="M169" s="14" t="s">
        <v>102</v>
      </c>
      <c r="N169" s="14" t="s">
        <v>480</v>
      </c>
      <c r="O169" s="14" t="s">
        <v>1279</v>
      </c>
      <c r="P169" s="14"/>
      <c r="Q169" s="14"/>
      <c r="R169" s="14" t="s">
        <v>430</v>
      </c>
      <c r="S169" s="14" t="s">
        <v>445</v>
      </c>
      <c r="T169" s="35">
        <v>50.88</v>
      </c>
      <c r="U169" s="14" t="s">
        <v>2</v>
      </c>
      <c r="V169" s="14">
        <v>60</v>
      </c>
      <c r="W169" s="16">
        <f>+IF(datos_us[[#This Row],[Moneda]]="ARS",datos_us[[#This Row],[Monto]],datos_us[[#This Row],[Monto]]*datos_us[[#This Row],[TC]])</f>
        <v>3052.8</v>
      </c>
      <c r="X169" s="16">
        <f>+IF(datos_us[[#This Row],[Moneda]]="USD",datos_us[[#This Row],[Monto]],datos_us[[#This Row],[Monto]]/datos_us[[#This Row],[TC]])</f>
        <v>50.88</v>
      </c>
      <c r="Y169" s="14"/>
    </row>
    <row r="170" spans="1:25" x14ac:dyDescent="0.25">
      <c r="A170" s="14">
        <f t="shared" si="2"/>
        <v>167</v>
      </c>
      <c r="B170" s="1">
        <v>43745</v>
      </c>
      <c r="C170" s="14">
        <f>+YEAR(datos_us[[#This Row],[Fecha]])</f>
        <v>2019</v>
      </c>
      <c r="D170" s="14">
        <f>+MONTH(datos_us[[#This Row],[Fecha]])</f>
        <v>10</v>
      </c>
      <c r="E170" s="14" t="s">
        <v>1015</v>
      </c>
      <c r="F170" s="14" t="s">
        <v>430</v>
      </c>
      <c r="G170" s="14"/>
      <c r="H170" s="14" t="s">
        <v>7132</v>
      </c>
      <c r="I170" s="14" t="s">
        <v>7132</v>
      </c>
      <c r="J170" s="14" t="s">
        <v>425</v>
      </c>
      <c r="K170" s="14"/>
      <c r="L170" s="14" t="s">
        <v>425</v>
      </c>
      <c r="M170" s="14" t="s">
        <v>3962</v>
      </c>
      <c r="N170" s="14" t="s">
        <v>1306</v>
      </c>
      <c r="O170" s="14" t="s">
        <v>1305</v>
      </c>
      <c r="P170" s="14"/>
      <c r="Q170" s="14"/>
      <c r="R170" s="14" t="s">
        <v>430</v>
      </c>
      <c r="S170" s="14" t="s">
        <v>445</v>
      </c>
      <c r="T170" s="35">
        <v>929.2</v>
      </c>
      <c r="U170" s="14" t="s">
        <v>2</v>
      </c>
      <c r="V170" s="14">
        <v>60</v>
      </c>
      <c r="W170" s="16">
        <f>+IF(datos_us[[#This Row],[Moneda]]="ARS",datos_us[[#This Row],[Monto]],datos_us[[#This Row],[Monto]]*datos_us[[#This Row],[TC]])</f>
        <v>55752</v>
      </c>
      <c r="X170" s="16">
        <f>+IF(datos_us[[#This Row],[Moneda]]="USD",datos_us[[#This Row],[Monto]],datos_us[[#This Row],[Monto]]/datos_us[[#This Row],[TC]])</f>
        <v>929.2</v>
      </c>
      <c r="Y170" s="14"/>
    </row>
    <row r="171" spans="1:25" x14ac:dyDescent="0.25">
      <c r="A171" s="14">
        <f t="shared" si="2"/>
        <v>168</v>
      </c>
      <c r="B171" s="1">
        <v>43745</v>
      </c>
      <c r="C171" s="14">
        <f>+YEAR(datos_us[[#This Row],[Fecha]])</f>
        <v>2019</v>
      </c>
      <c r="D171" s="14">
        <f>+MONTH(datos_us[[#This Row],[Fecha]])</f>
        <v>10</v>
      </c>
      <c r="E171" s="14" t="s">
        <v>1015</v>
      </c>
      <c r="F171" s="14" t="s">
        <v>403</v>
      </c>
      <c r="G171" s="14" t="s">
        <v>970</v>
      </c>
      <c r="H171" s="14" t="s">
        <v>7132</v>
      </c>
      <c r="I171" s="14" t="s">
        <v>7132</v>
      </c>
      <c r="J171" s="14" t="s">
        <v>425</v>
      </c>
      <c r="K171" s="14"/>
      <c r="L171" s="14" t="s">
        <v>425</v>
      </c>
      <c r="M171" s="14" t="s">
        <v>493</v>
      </c>
      <c r="N171" s="14" t="s">
        <v>741</v>
      </c>
      <c r="O171" s="14" t="s">
        <v>1328</v>
      </c>
      <c r="P171" s="14"/>
      <c r="Q171" s="14"/>
      <c r="R171" s="14" t="s">
        <v>970</v>
      </c>
      <c r="S171" s="14" t="s">
        <v>445</v>
      </c>
      <c r="T171" s="35">
        <v>11.88</v>
      </c>
      <c r="U171" s="14" t="s">
        <v>2</v>
      </c>
      <c r="V171" s="14">
        <v>60</v>
      </c>
      <c r="W171" s="16">
        <f>+IF(datos_us[[#This Row],[Moneda]]="ARS",datos_us[[#This Row],[Monto]],datos_us[[#This Row],[Monto]]*datos_us[[#This Row],[TC]])</f>
        <v>712.80000000000007</v>
      </c>
      <c r="X171" s="16">
        <f>+IF(datos_us[[#This Row],[Moneda]]="USD",datos_us[[#This Row],[Monto]],datos_us[[#This Row],[Monto]]/datos_us[[#This Row],[TC]])</f>
        <v>11.88</v>
      </c>
      <c r="Y171" s="14"/>
    </row>
    <row r="172" spans="1:25" x14ac:dyDescent="0.25">
      <c r="A172" s="14">
        <f t="shared" si="2"/>
        <v>169</v>
      </c>
      <c r="B172" s="1">
        <v>43746</v>
      </c>
      <c r="C172" s="14">
        <f>+YEAR(datos_us[[#This Row],[Fecha]])</f>
        <v>2019</v>
      </c>
      <c r="D172" s="14">
        <f>+MONTH(datos_us[[#This Row],[Fecha]])</f>
        <v>10</v>
      </c>
      <c r="E172" s="14" t="s">
        <v>1015</v>
      </c>
      <c r="F172" s="14" t="s">
        <v>403</v>
      </c>
      <c r="G172" s="14" t="s">
        <v>5383</v>
      </c>
      <c r="H172" s="14" t="s">
        <v>7132</v>
      </c>
      <c r="I172" s="14" t="s">
        <v>7132</v>
      </c>
      <c r="J172" s="14" t="s">
        <v>425</v>
      </c>
      <c r="K172" s="14"/>
      <c r="L172" s="14" t="s">
        <v>425</v>
      </c>
      <c r="M172" s="14" t="s">
        <v>158</v>
      </c>
      <c r="N172" s="14" t="s">
        <v>1302</v>
      </c>
      <c r="O172" s="14" t="s">
        <v>1279</v>
      </c>
      <c r="P172" s="14"/>
      <c r="Q172" s="14"/>
      <c r="R172" s="14" t="s">
        <v>5383</v>
      </c>
      <c r="S172" s="14" t="s">
        <v>445</v>
      </c>
      <c r="T172" s="35">
        <v>4.12</v>
      </c>
      <c r="U172" s="14" t="s">
        <v>2</v>
      </c>
      <c r="V172" s="14">
        <v>60</v>
      </c>
      <c r="W172" s="16">
        <f>+IF(datos_us[[#This Row],[Moneda]]="ARS",datos_us[[#This Row],[Monto]],datos_us[[#This Row],[Monto]]*datos_us[[#This Row],[TC]])</f>
        <v>247.20000000000002</v>
      </c>
      <c r="X172" s="16">
        <f>+IF(datos_us[[#This Row],[Moneda]]="USD",datos_us[[#This Row],[Monto]],datos_us[[#This Row],[Monto]]/datos_us[[#This Row],[TC]])</f>
        <v>4.12</v>
      </c>
      <c r="Y172" s="14"/>
    </row>
    <row r="173" spans="1:25" x14ac:dyDescent="0.25">
      <c r="A173" s="14">
        <f t="shared" si="2"/>
        <v>170</v>
      </c>
      <c r="B173" s="1">
        <v>43747</v>
      </c>
      <c r="C173" s="14">
        <f>+YEAR(datos_us[[#This Row],[Fecha]])</f>
        <v>2019</v>
      </c>
      <c r="D173" s="14">
        <f>+MONTH(datos_us[[#This Row],[Fecha]])</f>
        <v>10</v>
      </c>
      <c r="E173" s="14" t="s">
        <v>617</v>
      </c>
      <c r="F173" s="14" t="s">
        <v>8101</v>
      </c>
      <c r="G173" s="14"/>
      <c r="H173" s="14" t="s">
        <v>8103</v>
      </c>
      <c r="I173" s="14" t="s">
        <v>8104</v>
      </c>
      <c r="J173" s="14" t="s">
        <v>422</v>
      </c>
      <c r="K173" s="14"/>
      <c r="L173" s="14" t="s">
        <v>425</v>
      </c>
      <c r="M173" s="14" t="s">
        <v>424</v>
      </c>
      <c r="N173" s="14" t="s">
        <v>12</v>
      </c>
      <c r="O173" s="14" t="s">
        <v>1329</v>
      </c>
      <c r="P173" s="14"/>
      <c r="Q173" s="14"/>
      <c r="R173" s="14" t="s">
        <v>8101</v>
      </c>
      <c r="S173" s="14" t="s">
        <v>445</v>
      </c>
      <c r="T173" s="35">
        <v>1661.84</v>
      </c>
      <c r="U173" s="14" t="s">
        <v>2</v>
      </c>
      <c r="V173" s="14">
        <v>60</v>
      </c>
      <c r="W173" s="16">
        <f>+IF(datos_us[[#This Row],[Moneda]]="ARS",datos_us[[#This Row],[Monto]],datos_us[[#This Row],[Monto]]*datos_us[[#This Row],[TC]])</f>
        <v>99710.399999999994</v>
      </c>
      <c r="X173" s="16">
        <f>+IF(datos_us[[#This Row],[Moneda]]="USD",datos_us[[#This Row],[Monto]],datos_us[[#This Row],[Monto]]/datos_us[[#This Row],[TC]])</f>
        <v>1661.84</v>
      </c>
      <c r="Y173" s="14"/>
    </row>
    <row r="174" spans="1:25" x14ac:dyDescent="0.25">
      <c r="A174" s="14">
        <f t="shared" si="2"/>
        <v>171</v>
      </c>
      <c r="B174" s="1">
        <v>43748</v>
      </c>
      <c r="C174" s="14">
        <f>+YEAR(datos_us[[#This Row],[Fecha]])</f>
        <v>2019</v>
      </c>
      <c r="D174" s="14">
        <f>+MONTH(datos_us[[#This Row],[Fecha]])</f>
        <v>10</v>
      </c>
      <c r="E174" s="14" t="s">
        <v>1015</v>
      </c>
      <c r="F174" s="14" t="s">
        <v>430</v>
      </c>
      <c r="G174" s="14"/>
      <c r="H174" s="14" t="s">
        <v>7132</v>
      </c>
      <c r="I174" s="14" t="s">
        <v>7132</v>
      </c>
      <c r="J174" s="14" t="s">
        <v>425</v>
      </c>
      <c r="K174" s="14"/>
      <c r="L174" s="14" t="s">
        <v>425</v>
      </c>
      <c r="M174" s="14" t="s">
        <v>102</v>
      </c>
      <c r="N174" s="14" t="s">
        <v>480</v>
      </c>
      <c r="O174" s="14" t="s">
        <v>1279</v>
      </c>
      <c r="P174" s="14"/>
      <c r="Q174" s="14"/>
      <c r="R174" s="14" t="s">
        <v>430</v>
      </c>
      <c r="S174" s="14" t="s">
        <v>445</v>
      </c>
      <c r="T174" s="35">
        <v>96.57</v>
      </c>
      <c r="U174" s="14" t="s">
        <v>2</v>
      </c>
      <c r="V174" s="14">
        <v>60</v>
      </c>
      <c r="W174" s="16">
        <f>+IF(datos_us[[#This Row],[Moneda]]="ARS",datos_us[[#This Row],[Monto]],datos_us[[#This Row],[Monto]]*datos_us[[#This Row],[TC]])</f>
        <v>5794.2</v>
      </c>
      <c r="X174" s="16">
        <f>+IF(datos_us[[#This Row],[Moneda]]="USD",datos_us[[#This Row],[Monto]],datos_us[[#This Row],[Monto]]/datos_us[[#This Row],[TC]])</f>
        <v>96.57</v>
      </c>
      <c r="Y174" s="14"/>
    </row>
    <row r="175" spans="1:25" x14ac:dyDescent="0.25">
      <c r="A175" s="14">
        <f t="shared" si="2"/>
        <v>172</v>
      </c>
      <c r="B175" s="1">
        <v>43748</v>
      </c>
      <c r="C175" s="14">
        <f>+YEAR(datos_us[[#This Row],[Fecha]])</f>
        <v>2019</v>
      </c>
      <c r="D175" s="14">
        <f>+MONTH(datos_us[[#This Row],[Fecha]])</f>
        <v>10</v>
      </c>
      <c r="E175" s="14" t="s">
        <v>1015</v>
      </c>
      <c r="F175" s="14" t="s">
        <v>403</v>
      </c>
      <c r="G175" s="14" t="s">
        <v>970</v>
      </c>
      <c r="H175" s="14" t="s">
        <v>7132</v>
      </c>
      <c r="I175" s="14" t="s">
        <v>7132</v>
      </c>
      <c r="J175" s="14" t="s">
        <v>425</v>
      </c>
      <c r="K175" s="14"/>
      <c r="L175" s="14" t="s">
        <v>425</v>
      </c>
      <c r="M175" s="14" t="s">
        <v>493</v>
      </c>
      <c r="N175" s="14" t="s">
        <v>741</v>
      </c>
      <c r="O175" s="14" t="s">
        <v>1319</v>
      </c>
      <c r="P175" s="14"/>
      <c r="Q175" s="14"/>
      <c r="R175" s="14" t="s">
        <v>970</v>
      </c>
      <c r="S175" s="14" t="s">
        <v>445</v>
      </c>
      <c r="T175" s="35">
        <v>4.22</v>
      </c>
      <c r="U175" s="14" t="s">
        <v>2</v>
      </c>
      <c r="V175" s="14">
        <v>60</v>
      </c>
      <c r="W175" s="16">
        <f>+IF(datos_us[[#This Row],[Moneda]]="ARS",datos_us[[#This Row],[Monto]],datos_us[[#This Row],[Monto]]*datos_us[[#This Row],[TC]])</f>
        <v>253.2</v>
      </c>
      <c r="X175" s="16">
        <f>+IF(datos_us[[#This Row],[Moneda]]="USD",datos_us[[#This Row],[Monto]],datos_us[[#This Row],[Monto]]/datos_us[[#This Row],[TC]])</f>
        <v>4.22</v>
      </c>
      <c r="Y175" s="14"/>
    </row>
    <row r="176" spans="1:25" x14ac:dyDescent="0.25">
      <c r="A176" s="14">
        <f t="shared" si="2"/>
        <v>173</v>
      </c>
      <c r="B176" s="1">
        <v>43749</v>
      </c>
      <c r="C176" s="14">
        <f>+YEAR(datos_us[[#This Row],[Fecha]])</f>
        <v>2019</v>
      </c>
      <c r="D176" s="14">
        <f>+MONTH(datos_us[[#This Row],[Fecha]])</f>
        <v>10</v>
      </c>
      <c r="E176" s="14" t="s">
        <v>1015</v>
      </c>
      <c r="F176" s="14" t="s">
        <v>430</v>
      </c>
      <c r="G176" s="14"/>
      <c r="H176" s="14" t="s">
        <v>7132</v>
      </c>
      <c r="I176" s="14" t="s">
        <v>7132</v>
      </c>
      <c r="J176" s="14" t="s">
        <v>425</v>
      </c>
      <c r="K176" s="14"/>
      <c r="L176" s="14" t="s">
        <v>425</v>
      </c>
      <c r="M176" s="14" t="s">
        <v>102</v>
      </c>
      <c r="N176" s="14" t="s">
        <v>480</v>
      </c>
      <c r="O176" s="14" t="s">
        <v>1279</v>
      </c>
      <c r="P176" s="14"/>
      <c r="Q176" s="14"/>
      <c r="R176" s="14" t="s">
        <v>430</v>
      </c>
      <c r="S176" s="14" t="s">
        <v>445</v>
      </c>
      <c r="T176" s="35">
        <v>176.18</v>
      </c>
      <c r="U176" s="14" t="s">
        <v>2</v>
      </c>
      <c r="V176" s="14">
        <v>60</v>
      </c>
      <c r="W176" s="16">
        <f>+IF(datos_us[[#This Row],[Moneda]]="ARS",datos_us[[#This Row],[Monto]],datos_us[[#This Row],[Monto]]*datos_us[[#This Row],[TC]])</f>
        <v>10570.800000000001</v>
      </c>
      <c r="X176" s="16">
        <f>+IF(datos_us[[#This Row],[Moneda]]="USD",datos_us[[#This Row],[Monto]],datos_us[[#This Row],[Monto]]/datos_us[[#This Row],[TC]])</f>
        <v>176.18</v>
      </c>
      <c r="Y176" s="14"/>
    </row>
    <row r="177" spans="1:25" x14ac:dyDescent="0.25">
      <c r="A177" s="14">
        <f t="shared" si="2"/>
        <v>174</v>
      </c>
      <c r="B177" s="1">
        <v>43750</v>
      </c>
      <c r="C177" s="14">
        <f>+YEAR(datos_us[[#This Row],[Fecha]])</f>
        <v>2019</v>
      </c>
      <c r="D177" s="14">
        <f>+MONTH(datos_us[[#This Row],[Fecha]])</f>
        <v>10</v>
      </c>
      <c r="E177" s="14" t="s">
        <v>1015</v>
      </c>
      <c r="F177" s="14" t="s">
        <v>430</v>
      </c>
      <c r="G177" s="14"/>
      <c r="H177" s="14" t="s">
        <v>7132</v>
      </c>
      <c r="I177" s="14" t="s">
        <v>7132</v>
      </c>
      <c r="J177" s="14" t="s">
        <v>425</v>
      </c>
      <c r="K177" s="14"/>
      <c r="L177" s="14" t="s">
        <v>425</v>
      </c>
      <c r="M177" s="14" t="s">
        <v>102</v>
      </c>
      <c r="N177" s="14" t="s">
        <v>480</v>
      </c>
      <c r="O177" s="14" t="s">
        <v>1279</v>
      </c>
      <c r="P177" s="14"/>
      <c r="Q177" s="14"/>
      <c r="R177" s="14" t="s">
        <v>430</v>
      </c>
      <c r="S177" s="14" t="s">
        <v>445</v>
      </c>
      <c r="T177" s="35">
        <v>200</v>
      </c>
      <c r="U177" s="14" t="s">
        <v>2</v>
      </c>
      <c r="V177" s="14">
        <v>60</v>
      </c>
      <c r="W177" s="16">
        <f>+IF(datos_us[[#This Row],[Moneda]]="ARS",datos_us[[#This Row],[Monto]],datos_us[[#This Row],[Monto]]*datos_us[[#This Row],[TC]])</f>
        <v>12000</v>
      </c>
      <c r="X177" s="16">
        <f>+IF(datos_us[[#This Row],[Moneda]]="USD",datos_us[[#This Row],[Monto]],datos_us[[#This Row],[Monto]]/datos_us[[#This Row],[TC]])</f>
        <v>200</v>
      </c>
      <c r="Y177" s="14"/>
    </row>
    <row r="178" spans="1:25" x14ac:dyDescent="0.25">
      <c r="A178" s="14">
        <f t="shared" si="2"/>
        <v>175</v>
      </c>
      <c r="B178" s="1">
        <v>43752</v>
      </c>
      <c r="C178" s="14">
        <f>+YEAR(datos_us[[#This Row],[Fecha]])</f>
        <v>2019</v>
      </c>
      <c r="D178" s="14">
        <f>+MONTH(datos_us[[#This Row],[Fecha]])</f>
        <v>10</v>
      </c>
      <c r="E178" s="14" t="s">
        <v>1015</v>
      </c>
      <c r="F178" s="14" t="s">
        <v>430</v>
      </c>
      <c r="G178" s="14"/>
      <c r="H178" s="14" t="s">
        <v>7132</v>
      </c>
      <c r="I178" s="14" t="s">
        <v>7132</v>
      </c>
      <c r="J178" s="14" t="s">
        <v>425</v>
      </c>
      <c r="K178" s="14"/>
      <c r="L178" s="14" t="s">
        <v>425</v>
      </c>
      <c r="M178" s="14" t="s">
        <v>3962</v>
      </c>
      <c r="N178" s="14" t="s">
        <v>1287</v>
      </c>
      <c r="O178" s="14" t="s">
        <v>1279</v>
      </c>
      <c r="P178" s="14"/>
      <c r="Q178" s="14"/>
      <c r="R178" s="14" t="s">
        <v>430</v>
      </c>
      <c r="S178" s="14" t="s">
        <v>445</v>
      </c>
      <c r="T178" s="35">
        <v>929.2</v>
      </c>
      <c r="U178" s="14" t="s">
        <v>2</v>
      </c>
      <c r="V178" s="14">
        <v>60</v>
      </c>
      <c r="W178" s="16">
        <f>+IF(datos_us[[#This Row],[Moneda]]="ARS",datos_us[[#This Row],[Monto]],datos_us[[#This Row],[Monto]]*datos_us[[#This Row],[TC]])</f>
        <v>55752</v>
      </c>
      <c r="X178" s="16">
        <f>+IF(datos_us[[#This Row],[Moneda]]="USD",datos_us[[#This Row],[Monto]],datos_us[[#This Row],[Monto]]/datos_us[[#This Row],[TC]])</f>
        <v>929.2</v>
      </c>
      <c r="Y178" s="14"/>
    </row>
    <row r="179" spans="1:25" x14ac:dyDescent="0.25">
      <c r="A179" s="14">
        <f t="shared" si="2"/>
        <v>176</v>
      </c>
      <c r="B179" s="1">
        <v>43752</v>
      </c>
      <c r="C179" s="14">
        <f>+YEAR(datos_us[[#This Row],[Fecha]])</f>
        <v>2019</v>
      </c>
      <c r="D179" s="14">
        <f>+MONTH(datos_us[[#This Row],[Fecha]])</f>
        <v>10</v>
      </c>
      <c r="E179" s="14" t="s">
        <v>1015</v>
      </c>
      <c r="F179" s="14" t="s">
        <v>403</v>
      </c>
      <c r="G179" s="14" t="s">
        <v>970</v>
      </c>
      <c r="H179" s="14" t="s">
        <v>7132</v>
      </c>
      <c r="I179" s="14" t="s">
        <v>7132</v>
      </c>
      <c r="J179" s="14" t="s">
        <v>425</v>
      </c>
      <c r="K179" s="14"/>
      <c r="L179" s="14" t="s">
        <v>425</v>
      </c>
      <c r="M179" s="14" t="s">
        <v>493</v>
      </c>
      <c r="N179" s="14" t="s">
        <v>741</v>
      </c>
      <c r="O179" s="14" t="s">
        <v>1332</v>
      </c>
      <c r="P179" s="14"/>
      <c r="Q179" s="14"/>
      <c r="R179" s="14" t="s">
        <v>970</v>
      </c>
      <c r="S179" s="14" t="s">
        <v>445</v>
      </c>
      <c r="T179" s="35">
        <v>22.41</v>
      </c>
      <c r="U179" s="14" t="s">
        <v>2</v>
      </c>
      <c r="V179" s="14">
        <v>60</v>
      </c>
      <c r="W179" s="16">
        <f>+IF(datos_us[[#This Row],[Moneda]]="ARS",datos_us[[#This Row],[Monto]],datos_us[[#This Row],[Monto]]*datos_us[[#This Row],[TC]])</f>
        <v>1344.6</v>
      </c>
      <c r="X179" s="16">
        <f>+IF(datos_us[[#This Row],[Moneda]]="USD",datos_us[[#This Row],[Monto]],datos_us[[#This Row],[Monto]]/datos_us[[#This Row],[TC]])</f>
        <v>22.41</v>
      </c>
      <c r="Y179" s="14"/>
    </row>
    <row r="180" spans="1:25" x14ac:dyDescent="0.25">
      <c r="A180" s="14">
        <f t="shared" si="2"/>
        <v>177</v>
      </c>
      <c r="B180" s="1">
        <v>43752</v>
      </c>
      <c r="C180" s="14">
        <f>+YEAR(datos_us[[#This Row],[Fecha]])</f>
        <v>2019</v>
      </c>
      <c r="D180" s="14">
        <f>+MONTH(datos_us[[#This Row],[Fecha]])</f>
        <v>10</v>
      </c>
      <c r="E180" s="14" t="s">
        <v>1016</v>
      </c>
      <c r="F180" s="14" t="s">
        <v>404</v>
      </c>
      <c r="G180" s="14"/>
      <c r="H180" s="14" t="s">
        <v>7132</v>
      </c>
      <c r="I180" s="14" t="s">
        <v>7132</v>
      </c>
      <c r="J180" s="14" t="s">
        <v>425</v>
      </c>
      <c r="K180" s="14"/>
      <c r="L180" s="14" t="s">
        <v>425</v>
      </c>
      <c r="M180" s="14" t="s">
        <v>1297</v>
      </c>
      <c r="N180" s="14" t="s">
        <v>1297</v>
      </c>
      <c r="O180" s="14" t="s">
        <v>1279</v>
      </c>
      <c r="P180" s="14"/>
      <c r="Q180" s="14"/>
      <c r="R180" s="14" t="s">
        <v>404</v>
      </c>
      <c r="S180" s="14" t="s">
        <v>445</v>
      </c>
      <c r="T180" s="35">
        <v>14.99</v>
      </c>
      <c r="U180" s="14" t="s">
        <v>2</v>
      </c>
      <c r="V180" s="14">
        <v>60</v>
      </c>
      <c r="W180" s="16">
        <f>+IF(datos_us[[#This Row],[Moneda]]="ARS",datos_us[[#This Row],[Monto]],datos_us[[#This Row],[Monto]]*datos_us[[#This Row],[TC]])</f>
        <v>899.4</v>
      </c>
      <c r="X180" s="16">
        <f>+IF(datos_us[[#This Row],[Moneda]]="USD",datos_us[[#This Row],[Monto]],datos_us[[#This Row],[Monto]]/datos_us[[#This Row],[TC]])</f>
        <v>14.99</v>
      </c>
      <c r="Y180" s="14"/>
    </row>
    <row r="181" spans="1:25" x14ac:dyDescent="0.25">
      <c r="A181" s="14">
        <f t="shared" si="2"/>
        <v>178</v>
      </c>
      <c r="B181" s="1">
        <v>43752</v>
      </c>
      <c r="C181" s="14">
        <f>+YEAR(datos_us[[#This Row],[Fecha]])</f>
        <v>2019</v>
      </c>
      <c r="D181" s="14">
        <f>+MONTH(datos_us[[#This Row],[Fecha]])</f>
        <v>10</v>
      </c>
      <c r="E181" s="14" t="s">
        <v>1016</v>
      </c>
      <c r="F181" s="14" t="s">
        <v>404</v>
      </c>
      <c r="G181" s="14"/>
      <c r="H181" s="14" t="s">
        <v>7132</v>
      </c>
      <c r="I181" s="14" t="s">
        <v>7132</v>
      </c>
      <c r="J181" s="14" t="s">
        <v>425</v>
      </c>
      <c r="K181" s="14"/>
      <c r="L181" s="14" t="s">
        <v>425</v>
      </c>
      <c r="M181" s="14" t="s">
        <v>863</v>
      </c>
      <c r="N181" s="14" t="s">
        <v>863</v>
      </c>
      <c r="O181" s="14" t="s">
        <v>1279</v>
      </c>
      <c r="P181" s="14"/>
      <c r="Q181" s="14"/>
      <c r="R181" s="14" t="s">
        <v>404</v>
      </c>
      <c r="S181" s="14" t="s">
        <v>445</v>
      </c>
      <c r="T181" s="35">
        <v>35.93</v>
      </c>
      <c r="U181" s="14" t="s">
        <v>2</v>
      </c>
      <c r="V181" s="14">
        <v>60</v>
      </c>
      <c r="W181" s="16">
        <f>+IF(datos_us[[#This Row],[Moneda]]="ARS",datos_us[[#This Row],[Monto]],datos_us[[#This Row],[Monto]]*datos_us[[#This Row],[TC]])</f>
        <v>2155.8000000000002</v>
      </c>
      <c r="X181" s="16">
        <f>+IF(datos_us[[#This Row],[Moneda]]="USD",datos_us[[#This Row],[Monto]],datos_us[[#This Row],[Monto]]/datos_us[[#This Row],[TC]])</f>
        <v>35.93</v>
      </c>
      <c r="Y181" s="14"/>
    </row>
    <row r="182" spans="1:25" x14ac:dyDescent="0.25">
      <c r="A182" s="14">
        <f t="shared" si="2"/>
        <v>179</v>
      </c>
      <c r="B182" s="1">
        <v>43753</v>
      </c>
      <c r="C182" s="14">
        <f>+YEAR(datos_us[[#This Row],[Fecha]])</f>
        <v>2019</v>
      </c>
      <c r="D182" s="14">
        <f>+MONTH(datos_us[[#This Row],[Fecha]])</f>
        <v>10</v>
      </c>
      <c r="E182" s="14" t="s">
        <v>1015</v>
      </c>
      <c r="F182" s="14" t="s">
        <v>430</v>
      </c>
      <c r="G182" s="14"/>
      <c r="H182" s="14" t="s">
        <v>7132</v>
      </c>
      <c r="I182" s="14" t="s">
        <v>7132</v>
      </c>
      <c r="J182" s="14" t="s">
        <v>425</v>
      </c>
      <c r="K182" s="14"/>
      <c r="L182" s="14" t="s">
        <v>425</v>
      </c>
      <c r="M182" s="14" t="s">
        <v>102</v>
      </c>
      <c r="N182" s="14" t="s">
        <v>480</v>
      </c>
      <c r="O182" s="14" t="s">
        <v>1279</v>
      </c>
      <c r="P182" s="14"/>
      <c r="Q182" s="14"/>
      <c r="R182" s="14" t="s">
        <v>430</v>
      </c>
      <c r="S182" s="14" t="s">
        <v>445</v>
      </c>
      <c r="T182" s="35">
        <v>111.64</v>
      </c>
      <c r="U182" s="14" t="s">
        <v>2</v>
      </c>
      <c r="V182" s="14">
        <v>60</v>
      </c>
      <c r="W182" s="16">
        <f>+IF(datos_us[[#This Row],[Moneda]]="ARS",datos_us[[#This Row],[Monto]],datos_us[[#This Row],[Monto]]*datos_us[[#This Row],[TC]])</f>
        <v>6698.4</v>
      </c>
      <c r="X182" s="16">
        <f>+IF(datos_us[[#This Row],[Moneda]]="USD",datos_us[[#This Row],[Monto]],datos_us[[#This Row],[Monto]]/datos_us[[#This Row],[TC]])</f>
        <v>111.64</v>
      </c>
      <c r="Y182" s="14"/>
    </row>
    <row r="183" spans="1:25" x14ac:dyDescent="0.25">
      <c r="A183" s="14">
        <f t="shared" si="2"/>
        <v>180</v>
      </c>
      <c r="B183" s="1">
        <v>43754</v>
      </c>
      <c r="C183" s="14">
        <f>+YEAR(datos_us[[#This Row],[Fecha]])</f>
        <v>2019</v>
      </c>
      <c r="D183" s="14">
        <f>+MONTH(datos_us[[#This Row],[Fecha]])</f>
        <v>10</v>
      </c>
      <c r="E183" s="14" t="s">
        <v>1016</v>
      </c>
      <c r="F183" s="14" t="s">
        <v>404</v>
      </c>
      <c r="G183" s="14"/>
      <c r="H183" s="14" t="s">
        <v>7132</v>
      </c>
      <c r="I183" s="14" t="s">
        <v>7132</v>
      </c>
      <c r="J183" s="14" t="s">
        <v>425</v>
      </c>
      <c r="K183" s="14"/>
      <c r="L183" s="14" t="s">
        <v>425</v>
      </c>
      <c r="M183" s="14" t="s">
        <v>156</v>
      </c>
      <c r="N183" s="14" t="s">
        <v>156</v>
      </c>
      <c r="O183" s="14" t="s">
        <v>1298</v>
      </c>
      <c r="P183" s="14"/>
      <c r="Q183" s="14"/>
      <c r="R183" s="14" t="s">
        <v>404</v>
      </c>
      <c r="S183" s="14" t="s">
        <v>445</v>
      </c>
      <c r="T183" s="35">
        <v>41.38</v>
      </c>
      <c r="U183" s="14" t="s">
        <v>2</v>
      </c>
      <c r="V183" s="14">
        <v>62</v>
      </c>
      <c r="W183" s="16">
        <f>+IF(datos_us[[#This Row],[Moneda]]="ARS",datos_us[[#This Row],[Monto]],datos_us[[#This Row],[Monto]]*datos_us[[#This Row],[TC]])</f>
        <v>2565.56</v>
      </c>
      <c r="X183" s="16">
        <f>+IF(datos_us[[#This Row],[Moneda]]="USD",datos_us[[#This Row],[Monto]],datos_us[[#This Row],[Monto]]/datos_us[[#This Row],[TC]])</f>
        <v>41.38</v>
      </c>
      <c r="Y183" s="14"/>
    </row>
    <row r="184" spans="1:25" x14ac:dyDescent="0.25">
      <c r="A184" s="14">
        <f t="shared" si="2"/>
        <v>181</v>
      </c>
      <c r="B184" s="1">
        <v>43754</v>
      </c>
      <c r="C184" s="14">
        <f>+YEAR(datos_us[[#This Row],[Fecha]])</f>
        <v>2019</v>
      </c>
      <c r="D184" s="14">
        <f>+MONTH(datos_us[[#This Row],[Fecha]])</f>
        <v>10</v>
      </c>
      <c r="E184" s="14" t="s">
        <v>1015</v>
      </c>
      <c r="F184" s="14" t="s">
        <v>403</v>
      </c>
      <c r="G184" s="14" t="s">
        <v>970</v>
      </c>
      <c r="H184" s="14" t="s">
        <v>7132</v>
      </c>
      <c r="I184" s="14" t="s">
        <v>7132</v>
      </c>
      <c r="J184" s="14" t="s">
        <v>425</v>
      </c>
      <c r="K184" s="14"/>
      <c r="L184" s="14" t="s">
        <v>425</v>
      </c>
      <c r="M184" s="14" t="s">
        <v>493</v>
      </c>
      <c r="N184" s="14" t="s">
        <v>741</v>
      </c>
      <c r="O184" s="14" t="s">
        <v>1332</v>
      </c>
      <c r="P184" s="14"/>
      <c r="Q184" s="14"/>
      <c r="R184" s="14" t="s">
        <v>970</v>
      </c>
      <c r="S184" s="14" t="s">
        <v>445</v>
      </c>
      <c r="T184" s="35">
        <v>25.689999999999998</v>
      </c>
      <c r="U184" s="14" t="s">
        <v>2</v>
      </c>
      <c r="V184" s="14">
        <v>62</v>
      </c>
      <c r="W184" s="16">
        <f>+IF(datos_us[[#This Row],[Moneda]]="ARS",datos_us[[#This Row],[Monto]],datos_us[[#This Row],[Monto]]*datos_us[[#This Row],[TC]])</f>
        <v>1592.7799999999997</v>
      </c>
      <c r="X184" s="16">
        <f>+IF(datos_us[[#This Row],[Moneda]]="USD",datos_us[[#This Row],[Monto]],datos_us[[#This Row],[Monto]]/datos_us[[#This Row],[TC]])</f>
        <v>25.689999999999998</v>
      </c>
      <c r="Y184" s="14"/>
    </row>
    <row r="185" spans="1:25" x14ac:dyDescent="0.25">
      <c r="A185" s="14">
        <f t="shared" si="2"/>
        <v>182</v>
      </c>
      <c r="B185" s="1">
        <v>43754</v>
      </c>
      <c r="C185" s="14">
        <f>+YEAR(datos_us[[#This Row],[Fecha]])</f>
        <v>2019</v>
      </c>
      <c r="D185" s="14">
        <f>+MONTH(datos_us[[#This Row],[Fecha]])</f>
        <v>10</v>
      </c>
      <c r="E185" s="14" t="s">
        <v>408</v>
      </c>
      <c r="F185" s="14" t="s">
        <v>5359</v>
      </c>
      <c r="G185" s="14"/>
      <c r="H185" s="14" t="s">
        <v>7132</v>
      </c>
      <c r="I185" s="14" t="s">
        <v>7132</v>
      </c>
      <c r="J185" s="14" t="s">
        <v>425</v>
      </c>
      <c r="K185" s="14"/>
      <c r="L185" s="14" t="s">
        <v>425</v>
      </c>
      <c r="M185" s="14" t="s">
        <v>1185</v>
      </c>
      <c r="N185" s="14" t="s">
        <v>1185</v>
      </c>
      <c r="O185" s="14" t="s">
        <v>3266</v>
      </c>
      <c r="P185" s="14"/>
      <c r="Q185" s="14"/>
      <c r="R185" s="14" t="s">
        <v>445</v>
      </c>
      <c r="S185" s="14" t="s">
        <v>613</v>
      </c>
      <c r="T185" s="35">
        <v>7173.43</v>
      </c>
      <c r="U185" s="14" t="s">
        <v>2</v>
      </c>
      <c r="V185" s="14">
        <v>62</v>
      </c>
      <c r="W185" s="16">
        <f>+IF(datos_us[[#This Row],[Moneda]]="ARS",datos_us[[#This Row],[Monto]],datos_us[[#This Row],[Monto]]*datos_us[[#This Row],[TC]])</f>
        <v>444752.66000000003</v>
      </c>
      <c r="X185" s="16">
        <f>+IF(datos_us[[#This Row],[Moneda]]="USD",datos_us[[#This Row],[Monto]],datos_us[[#This Row],[Monto]]/datos_us[[#This Row],[TC]])</f>
        <v>7173.43</v>
      </c>
      <c r="Y185" s="14"/>
    </row>
    <row r="186" spans="1:25" x14ac:dyDescent="0.25">
      <c r="A186" s="14">
        <f t="shared" si="2"/>
        <v>183</v>
      </c>
      <c r="B186" s="1">
        <v>43755</v>
      </c>
      <c r="C186" s="14">
        <f>+YEAR(datos_us[[#This Row],[Fecha]])</f>
        <v>2019</v>
      </c>
      <c r="D186" s="14">
        <f>+MONTH(datos_us[[#This Row],[Fecha]])</f>
        <v>10</v>
      </c>
      <c r="E186" s="14" t="s">
        <v>1015</v>
      </c>
      <c r="F186" s="14" t="s">
        <v>430</v>
      </c>
      <c r="G186" s="14"/>
      <c r="H186" s="14" t="s">
        <v>7132</v>
      </c>
      <c r="I186" s="14" t="s">
        <v>7132</v>
      </c>
      <c r="J186" s="14" t="s">
        <v>425</v>
      </c>
      <c r="K186" s="14"/>
      <c r="L186" s="14" t="s">
        <v>425</v>
      </c>
      <c r="M186" s="14" t="s">
        <v>3962</v>
      </c>
      <c r="N186" s="14" t="s">
        <v>1287</v>
      </c>
      <c r="O186" s="14" t="s">
        <v>1279</v>
      </c>
      <c r="P186" s="14"/>
      <c r="Q186" s="14"/>
      <c r="R186" s="14" t="s">
        <v>430</v>
      </c>
      <c r="S186" s="14" t="s">
        <v>445</v>
      </c>
      <c r="T186" s="35">
        <v>9.99</v>
      </c>
      <c r="U186" s="14" t="s">
        <v>2</v>
      </c>
      <c r="V186" s="14">
        <v>62</v>
      </c>
      <c r="W186" s="16">
        <f>+IF(datos_us[[#This Row],[Moneda]]="ARS",datos_us[[#This Row],[Monto]],datos_us[[#This Row],[Monto]]*datos_us[[#This Row],[TC]])</f>
        <v>619.38</v>
      </c>
      <c r="X186" s="16">
        <f>+IF(datos_us[[#This Row],[Moneda]]="USD",datos_us[[#This Row],[Monto]],datos_us[[#This Row],[Monto]]/datos_us[[#This Row],[TC]])</f>
        <v>9.99</v>
      </c>
      <c r="Y186" s="14"/>
    </row>
    <row r="187" spans="1:25" x14ac:dyDescent="0.25">
      <c r="A187" s="14">
        <f t="shared" si="2"/>
        <v>184</v>
      </c>
      <c r="B187" s="1">
        <v>43755</v>
      </c>
      <c r="C187" s="14">
        <f>+YEAR(datos_us[[#This Row],[Fecha]])</f>
        <v>2019</v>
      </c>
      <c r="D187" s="14">
        <f>+MONTH(datos_us[[#This Row],[Fecha]])</f>
        <v>10</v>
      </c>
      <c r="E187" s="14" t="s">
        <v>1015</v>
      </c>
      <c r="F187" s="14" t="s">
        <v>430</v>
      </c>
      <c r="G187" s="14"/>
      <c r="H187" s="14" t="s">
        <v>7132</v>
      </c>
      <c r="I187" s="14" t="s">
        <v>7132</v>
      </c>
      <c r="J187" s="14" t="s">
        <v>425</v>
      </c>
      <c r="K187" s="14"/>
      <c r="L187" s="14" t="s">
        <v>425</v>
      </c>
      <c r="M187" s="14" t="s">
        <v>102</v>
      </c>
      <c r="N187" s="14" t="s">
        <v>1333</v>
      </c>
      <c r="O187" s="14" t="s">
        <v>1279</v>
      </c>
      <c r="P187" s="14"/>
      <c r="Q187" s="14"/>
      <c r="R187" s="14" t="s">
        <v>430</v>
      </c>
      <c r="S187" s="14" t="s">
        <v>445</v>
      </c>
      <c r="T187" s="35">
        <v>30.38</v>
      </c>
      <c r="U187" s="14" t="s">
        <v>2</v>
      </c>
      <c r="V187" s="14">
        <v>62</v>
      </c>
      <c r="W187" s="16">
        <f>+IF(datos_us[[#This Row],[Moneda]]="ARS",datos_us[[#This Row],[Monto]],datos_us[[#This Row],[Monto]]*datos_us[[#This Row],[TC]])</f>
        <v>1883.56</v>
      </c>
      <c r="X187" s="16">
        <f>+IF(datos_us[[#This Row],[Moneda]]="USD",datos_us[[#This Row],[Monto]],datos_us[[#This Row],[Monto]]/datos_us[[#This Row],[TC]])</f>
        <v>30.38</v>
      </c>
      <c r="Y187" s="14"/>
    </row>
    <row r="188" spans="1:25" x14ac:dyDescent="0.25">
      <c r="A188" s="14">
        <f t="shared" si="2"/>
        <v>185</v>
      </c>
      <c r="B188" s="1">
        <v>43756</v>
      </c>
      <c r="C188" s="14">
        <f>+YEAR(datos_us[[#This Row],[Fecha]])</f>
        <v>2019</v>
      </c>
      <c r="D188" s="14">
        <f>+MONTH(datos_us[[#This Row],[Fecha]])</f>
        <v>10</v>
      </c>
      <c r="E188" s="14" t="s">
        <v>617</v>
      </c>
      <c r="F188" s="14" t="s">
        <v>8101</v>
      </c>
      <c r="G188" s="14"/>
      <c r="H188" s="14" t="s">
        <v>8103</v>
      </c>
      <c r="I188" s="14" t="s">
        <v>8104</v>
      </c>
      <c r="J188" s="14" t="s">
        <v>6650</v>
      </c>
      <c r="K188" s="14" t="s">
        <v>422</v>
      </c>
      <c r="L188" s="14" t="s">
        <v>422</v>
      </c>
      <c r="M188" s="14" t="s">
        <v>3883</v>
      </c>
      <c r="N188" s="14" t="s">
        <v>1133</v>
      </c>
      <c r="O188" s="14" t="s">
        <v>3902</v>
      </c>
      <c r="P188" s="14" t="s">
        <v>6739</v>
      </c>
      <c r="Q188" s="14">
        <v>25</v>
      </c>
      <c r="R188" s="14" t="s">
        <v>8101</v>
      </c>
      <c r="S188" s="14" t="s">
        <v>613</v>
      </c>
      <c r="T188" s="35">
        <v>729.18</v>
      </c>
      <c r="U188" s="14" t="s">
        <v>2</v>
      </c>
      <c r="V188" s="14">
        <v>62</v>
      </c>
      <c r="W188" s="16">
        <f>+IF(datos_us[[#This Row],[Moneda]]="ARS",datos_us[[#This Row],[Monto]],datos_us[[#This Row],[Monto]]*datos_us[[#This Row],[TC]])</f>
        <v>45209.159999999996</v>
      </c>
      <c r="X188" s="16">
        <f>+IF(datos_us[[#This Row],[Moneda]]="USD",datos_us[[#This Row],[Monto]],datos_us[[#This Row],[Monto]]/datos_us[[#This Row],[TC]])</f>
        <v>729.18</v>
      </c>
      <c r="Y188" s="14"/>
    </row>
    <row r="189" spans="1:25" x14ac:dyDescent="0.25">
      <c r="A189" s="14">
        <f t="shared" si="2"/>
        <v>186</v>
      </c>
      <c r="B189" s="1">
        <v>43756</v>
      </c>
      <c r="C189" s="14">
        <f>+YEAR(datos_us[[#This Row],[Fecha]])</f>
        <v>2019</v>
      </c>
      <c r="D189" s="14">
        <f>+MONTH(datos_us[[#This Row],[Fecha]])</f>
        <v>10</v>
      </c>
      <c r="E189" s="14" t="s">
        <v>617</v>
      </c>
      <c r="F189" s="14" t="s">
        <v>8101</v>
      </c>
      <c r="G189" s="14"/>
      <c r="H189" s="14" t="s">
        <v>8103</v>
      </c>
      <c r="I189" s="14" t="s">
        <v>8104</v>
      </c>
      <c r="J189" s="14" t="s">
        <v>6650</v>
      </c>
      <c r="K189" s="14" t="s">
        <v>422</v>
      </c>
      <c r="L189" s="14" t="s">
        <v>422</v>
      </c>
      <c r="M189" s="14" t="s">
        <v>1123</v>
      </c>
      <c r="N189" s="14" t="s">
        <v>1133</v>
      </c>
      <c r="O189" s="14" t="s">
        <v>3886</v>
      </c>
      <c r="P189" s="14" t="s">
        <v>6739</v>
      </c>
      <c r="Q189" s="14">
        <v>70</v>
      </c>
      <c r="R189" s="14" t="s">
        <v>8101</v>
      </c>
      <c r="S189" s="14" t="s">
        <v>613</v>
      </c>
      <c r="T189" s="35">
        <v>251.87</v>
      </c>
      <c r="U189" s="14" t="s">
        <v>2</v>
      </c>
      <c r="V189" s="14">
        <v>62</v>
      </c>
      <c r="W189" s="16">
        <f>+IF(datos_us[[#This Row],[Moneda]]="ARS",datos_us[[#This Row],[Monto]],datos_us[[#This Row],[Monto]]*datos_us[[#This Row],[TC]])</f>
        <v>15615.94</v>
      </c>
      <c r="X189" s="16">
        <f>+IF(datos_us[[#This Row],[Moneda]]="USD",datos_us[[#This Row],[Monto]],datos_us[[#This Row],[Monto]]/datos_us[[#This Row],[TC]])</f>
        <v>251.87</v>
      </c>
      <c r="Y189" s="14"/>
    </row>
    <row r="190" spans="1:25" x14ac:dyDescent="0.25">
      <c r="A190" s="14">
        <f t="shared" si="2"/>
        <v>187</v>
      </c>
      <c r="B190" s="1">
        <v>43756</v>
      </c>
      <c r="C190" s="14">
        <f>+YEAR(datos_us[[#This Row],[Fecha]])</f>
        <v>2019</v>
      </c>
      <c r="D190" s="14">
        <f>+MONTH(datos_us[[#This Row],[Fecha]])</f>
        <v>10</v>
      </c>
      <c r="E190" s="14" t="s">
        <v>617</v>
      </c>
      <c r="F190" s="14" t="s">
        <v>8101</v>
      </c>
      <c r="G190" s="14"/>
      <c r="H190" s="14" t="s">
        <v>8103</v>
      </c>
      <c r="I190" s="14" t="s">
        <v>8104</v>
      </c>
      <c r="J190" s="14" t="s">
        <v>6650</v>
      </c>
      <c r="K190" s="14" t="s">
        <v>422</v>
      </c>
      <c r="L190" s="14" t="s">
        <v>422</v>
      </c>
      <c r="M190" s="14" t="s">
        <v>578</v>
      </c>
      <c r="N190" s="14" t="s">
        <v>1133</v>
      </c>
      <c r="O190" s="14" t="s">
        <v>3889</v>
      </c>
      <c r="P190" s="14" t="s">
        <v>6739</v>
      </c>
      <c r="Q190" s="14">
        <v>980</v>
      </c>
      <c r="R190" s="14" t="s">
        <v>8101</v>
      </c>
      <c r="S190" s="14" t="s">
        <v>613</v>
      </c>
      <c r="T190" s="35">
        <v>179.12</v>
      </c>
      <c r="U190" s="14" t="s">
        <v>2</v>
      </c>
      <c r="V190" s="14">
        <v>62</v>
      </c>
      <c r="W190" s="16">
        <f>+IF(datos_us[[#This Row],[Moneda]]="ARS",datos_us[[#This Row],[Monto]],datos_us[[#This Row],[Monto]]*datos_us[[#This Row],[TC]])</f>
        <v>11105.44</v>
      </c>
      <c r="X190" s="16">
        <f>+IF(datos_us[[#This Row],[Moneda]]="USD",datos_us[[#This Row],[Monto]],datos_us[[#This Row],[Monto]]/datos_us[[#This Row],[TC]])</f>
        <v>179.12</v>
      </c>
      <c r="Y190" s="14"/>
    </row>
    <row r="191" spans="1:25" x14ac:dyDescent="0.25">
      <c r="A191" s="14">
        <f t="shared" si="2"/>
        <v>188</v>
      </c>
      <c r="B191" s="1">
        <v>43756</v>
      </c>
      <c r="C191" s="14">
        <f>+YEAR(datos_us[[#This Row],[Fecha]])</f>
        <v>2019</v>
      </c>
      <c r="D191" s="14">
        <f>+MONTH(datos_us[[#This Row],[Fecha]])</f>
        <v>10</v>
      </c>
      <c r="E191" s="14" t="s">
        <v>617</v>
      </c>
      <c r="F191" s="14" t="s">
        <v>8101</v>
      </c>
      <c r="G191" s="14"/>
      <c r="H191" s="14" t="s">
        <v>8103</v>
      </c>
      <c r="I191" s="14" t="s">
        <v>8104</v>
      </c>
      <c r="J191" s="14" t="s">
        <v>6650</v>
      </c>
      <c r="K191" s="14" t="s">
        <v>422</v>
      </c>
      <c r="L191" s="14" t="s">
        <v>422</v>
      </c>
      <c r="M191" s="14" t="s">
        <v>3884</v>
      </c>
      <c r="N191" s="14" t="s">
        <v>1133</v>
      </c>
      <c r="O191" s="14" t="s">
        <v>3885</v>
      </c>
      <c r="P191" s="14" t="s">
        <v>6739</v>
      </c>
      <c r="Q191" s="14">
        <v>24</v>
      </c>
      <c r="R191" s="14" t="s">
        <v>8101</v>
      </c>
      <c r="S191" s="14" t="s">
        <v>613</v>
      </c>
      <c r="T191" s="35">
        <v>50.8</v>
      </c>
      <c r="U191" s="14" t="s">
        <v>2</v>
      </c>
      <c r="V191" s="14">
        <v>62</v>
      </c>
      <c r="W191" s="16">
        <f>+IF(datos_us[[#This Row],[Moneda]]="ARS",datos_us[[#This Row],[Monto]],datos_us[[#This Row],[Monto]]*datos_us[[#This Row],[TC]])</f>
        <v>3149.6</v>
      </c>
      <c r="X191" s="16">
        <f>+IF(datos_us[[#This Row],[Moneda]]="USD",datos_us[[#This Row],[Monto]],datos_us[[#This Row],[Monto]]/datos_us[[#This Row],[TC]])</f>
        <v>50.8</v>
      </c>
      <c r="Y191" s="14"/>
    </row>
    <row r="192" spans="1:25" x14ac:dyDescent="0.25">
      <c r="A192" s="14">
        <f t="shared" si="2"/>
        <v>189</v>
      </c>
      <c r="B192" s="1">
        <v>43756</v>
      </c>
      <c r="C192" s="14">
        <f>+YEAR(datos_us[[#This Row],[Fecha]])</f>
        <v>2019</v>
      </c>
      <c r="D192" s="14">
        <f>+MONTH(datos_us[[#This Row],[Fecha]])</f>
        <v>10</v>
      </c>
      <c r="E192" s="14" t="s">
        <v>1015</v>
      </c>
      <c r="F192" s="14" t="s">
        <v>403</v>
      </c>
      <c r="G192" s="14" t="s">
        <v>5383</v>
      </c>
      <c r="H192" s="14" t="s">
        <v>8103</v>
      </c>
      <c r="I192" s="14" t="s">
        <v>8104</v>
      </c>
      <c r="J192" s="14" t="s">
        <v>6650</v>
      </c>
      <c r="K192" s="14" t="s">
        <v>422</v>
      </c>
      <c r="L192" s="14" t="s">
        <v>422</v>
      </c>
      <c r="M192" s="14" t="s">
        <v>2847</v>
      </c>
      <c r="N192" s="14" t="s">
        <v>1133</v>
      </c>
      <c r="O192" s="14" t="s">
        <v>3888</v>
      </c>
      <c r="P192" s="14" t="s">
        <v>6739</v>
      </c>
      <c r="Q192" s="14">
        <v>60</v>
      </c>
      <c r="R192" s="14" t="s">
        <v>5383</v>
      </c>
      <c r="S192" s="14" t="s">
        <v>613</v>
      </c>
      <c r="T192" s="35">
        <v>56.55</v>
      </c>
      <c r="U192" s="14" t="s">
        <v>2</v>
      </c>
      <c r="V192" s="14">
        <v>62</v>
      </c>
      <c r="W192" s="16">
        <f>+IF(datos_us[[#This Row],[Moneda]]="ARS",datos_us[[#This Row],[Monto]],datos_us[[#This Row],[Monto]]*datos_us[[#This Row],[TC]])</f>
        <v>3506.1</v>
      </c>
      <c r="X192" s="16">
        <f>+IF(datos_us[[#This Row],[Moneda]]="USD",datos_us[[#This Row],[Monto]],datos_us[[#This Row],[Monto]]/datos_us[[#This Row],[TC]])</f>
        <v>56.55</v>
      </c>
      <c r="Y192" s="14"/>
    </row>
    <row r="193" spans="1:25" x14ac:dyDescent="0.25">
      <c r="A193" s="14">
        <f t="shared" si="2"/>
        <v>190</v>
      </c>
      <c r="B193" s="1">
        <v>43756</v>
      </c>
      <c r="C193" s="14">
        <f>+YEAR(datos_us[[#This Row],[Fecha]])</f>
        <v>2019</v>
      </c>
      <c r="D193" s="14">
        <f>+MONTH(datos_us[[#This Row],[Fecha]])</f>
        <v>10</v>
      </c>
      <c r="E193" s="14" t="s">
        <v>617</v>
      </c>
      <c r="F193" s="14" t="s">
        <v>8101</v>
      </c>
      <c r="G193" s="14"/>
      <c r="H193" s="14" t="s">
        <v>8103</v>
      </c>
      <c r="I193" s="14" t="s">
        <v>8104</v>
      </c>
      <c r="J193" s="14" t="s">
        <v>6650</v>
      </c>
      <c r="K193" s="14" t="s">
        <v>422</v>
      </c>
      <c r="L193" s="14" t="s">
        <v>422</v>
      </c>
      <c r="M193" s="14" t="s">
        <v>2080</v>
      </c>
      <c r="N193" s="14" t="s">
        <v>1133</v>
      </c>
      <c r="O193" s="14" t="s">
        <v>3887</v>
      </c>
      <c r="P193" s="14" t="s">
        <v>6739</v>
      </c>
      <c r="Q193" s="14">
        <v>40</v>
      </c>
      <c r="R193" s="14" t="s">
        <v>8101</v>
      </c>
      <c r="S193" s="14" t="s">
        <v>613</v>
      </c>
      <c r="T193" s="35">
        <v>231.77</v>
      </c>
      <c r="U193" s="14" t="s">
        <v>2</v>
      </c>
      <c r="V193" s="14">
        <v>62</v>
      </c>
      <c r="W193" s="16">
        <f>+IF(datos_us[[#This Row],[Moneda]]="ARS",datos_us[[#This Row],[Monto]],datos_us[[#This Row],[Monto]]*datos_us[[#This Row],[TC]])</f>
        <v>14369.74</v>
      </c>
      <c r="X193" s="16">
        <f>+IF(datos_us[[#This Row],[Moneda]]="USD",datos_us[[#This Row],[Monto]],datos_us[[#This Row],[Monto]]/datos_us[[#This Row],[TC]])</f>
        <v>231.77</v>
      </c>
      <c r="Y193" s="14"/>
    </row>
    <row r="194" spans="1:25" x14ac:dyDescent="0.25">
      <c r="A194" s="14">
        <f t="shared" si="2"/>
        <v>191</v>
      </c>
      <c r="B194" s="1">
        <v>43756</v>
      </c>
      <c r="C194" s="14">
        <f>+YEAR(datos_us[[#This Row],[Fecha]])</f>
        <v>2019</v>
      </c>
      <c r="D194" s="14">
        <f>+MONTH(datos_us[[#This Row],[Fecha]])</f>
        <v>10</v>
      </c>
      <c r="E194" s="14" t="s">
        <v>617</v>
      </c>
      <c r="F194" s="14" t="s">
        <v>8101</v>
      </c>
      <c r="G194" s="14"/>
      <c r="H194" s="14" t="s">
        <v>8103</v>
      </c>
      <c r="I194" s="14" t="s">
        <v>8104</v>
      </c>
      <c r="J194" s="14" t="s">
        <v>422</v>
      </c>
      <c r="K194" s="14" t="s">
        <v>422</v>
      </c>
      <c r="L194" s="14" t="s">
        <v>422</v>
      </c>
      <c r="M194" s="14" t="s">
        <v>1245</v>
      </c>
      <c r="N194" s="14" t="s">
        <v>1133</v>
      </c>
      <c r="O194" s="14" t="s">
        <v>3890</v>
      </c>
      <c r="P194" s="14" t="s">
        <v>6739</v>
      </c>
      <c r="Q194" s="14">
        <v>1</v>
      </c>
      <c r="R194" s="14" t="s">
        <v>8101</v>
      </c>
      <c r="S194" s="14" t="s">
        <v>613</v>
      </c>
      <c r="T194" s="35">
        <v>44.38</v>
      </c>
      <c r="U194" s="14" t="s">
        <v>2</v>
      </c>
      <c r="V194" s="14">
        <v>62</v>
      </c>
      <c r="W194" s="16">
        <f>+IF(datos_us[[#This Row],[Moneda]]="ARS",datos_us[[#This Row],[Monto]],datos_us[[#This Row],[Monto]]*datos_us[[#This Row],[TC]])</f>
        <v>2751.56</v>
      </c>
      <c r="X194" s="16">
        <f>+IF(datos_us[[#This Row],[Moneda]]="USD",datos_us[[#This Row],[Monto]],datos_us[[#This Row],[Monto]]/datos_us[[#This Row],[TC]])</f>
        <v>44.38</v>
      </c>
      <c r="Y194" s="14"/>
    </row>
    <row r="195" spans="1:25" x14ac:dyDescent="0.25">
      <c r="A195" s="14">
        <f t="shared" si="2"/>
        <v>192</v>
      </c>
      <c r="B195" s="1">
        <v>43756</v>
      </c>
      <c r="C195" s="14">
        <f>+YEAR(datos_us[[#This Row],[Fecha]])</f>
        <v>2019</v>
      </c>
      <c r="D195" s="14">
        <f>+MONTH(datos_us[[#This Row],[Fecha]])</f>
        <v>10</v>
      </c>
      <c r="E195" s="14" t="s">
        <v>617</v>
      </c>
      <c r="F195" s="14" t="s">
        <v>8101</v>
      </c>
      <c r="G195" s="14"/>
      <c r="H195" s="14" t="s">
        <v>8103</v>
      </c>
      <c r="I195" s="14" t="s">
        <v>8104</v>
      </c>
      <c r="J195" s="14" t="s">
        <v>6650</v>
      </c>
      <c r="K195" s="14" t="s">
        <v>422</v>
      </c>
      <c r="L195" s="14" t="s">
        <v>422</v>
      </c>
      <c r="M195" s="14" t="s">
        <v>1244</v>
      </c>
      <c r="N195" s="14" t="s">
        <v>1133</v>
      </c>
      <c r="O195" s="14" t="s">
        <v>3891</v>
      </c>
      <c r="P195" s="14" t="s">
        <v>6739</v>
      </c>
      <c r="Q195" s="14">
        <v>4</v>
      </c>
      <c r="R195" s="14" t="s">
        <v>8101</v>
      </c>
      <c r="S195" s="14" t="s">
        <v>613</v>
      </c>
      <c r="T195" s="35">
        <v>46.36</v>
      </c>
      <c r="U195" s="14" t="s">
        <v>2</v>
      </c>
      <c r="V195" s="14">
        <v>62</v>
      </c>
      <c r="W195" s="16">
        <f>+IF(datos_us[[#This Row],[Moneda]]="ARS",datos_us[[#This Row],[Monto]],datos_us[[#This Row],[Monto]]*datos_us[[#This Row],[TC]])</f>
        <v>2874.32</v>
      </c>
      <c r="X195" s="16">
        <f>+IF(datos_us[[#This Row],[Moneda]]="USD",datos_us[[#This Row],[Monto]],datos_us[[#This Row],[Monto]]/datos_us[[#This Row],[TC]])</f>
        <v>46.36</v>
      </c>
      <c r="Y195" s="14"/>
    </row>
    <row r="196" spans="1:25" x14ac:dyDescent="0.25">
      <c r="A196" s="14">
        <f t="shared" si="2"/>
        <v>193</v>
      </c>
      <c r="B196" s="1">
        <v>43759</v>
      </c>
      <c r="C196" s="14">
        <f>+YEAR(datos_us[[#This Row],[Fecha]])</f>
        <v>2019</v>
      </c>
      <c r="D196" s="14">
        <f>+MONTH(datos_us[[#This Row],[Fecha]])</f>
        <v>10</v>
      </c>
      <c r="E196" s="14" t="s">
        <v>1016</v>
      </c>
      <c r="F196" s="14" t="s">
        <v>404</v>
      </c>
      <c r="G196" s="14"/>
      <c r="H196" s="14" t="s">
        <v>7132</v>
      </c>
      <c r="I196" s="14" t="s">
        <v>7132</v>
      </c>
      <c r="J196" s="14" t="s">
        <v>425</v>
      </c>
      <c r="K196" s="14"/>
      <c r="L196" s="14" t="s">
        <v>425</v>
      </c>
      <c r="M196" s="14" t="s">
        <v>1300</v>
      </c>
      <c r="N196" s="14" t="s">
        <v>1300</v>
      </c>
      <c r="O196" s="14" t="s">
        <v>1279</v>
      </c>
      <c r="P196" s="14"/>
      <c r="Q196" s="14"/>
      <c r="R196" s="14" t="s">
        <v>404</v>
      </c>
      <c r="S196" s="14" t="s">
        <v>445</v>
      </c>
      <c r="T196" s="35">
        <v>15</v>
      </c>
      <c r="U196" s="14" t="s">
        <v>2</v>
      </c>
      <c r="V196" s="14">
        <v>62</v>
      </c>
      <c r="W196" s="16">
        <f>+IF(datos_us[[#This Row],[Moneda]]="ARS",datos_us[[#This Row],[Monto]],datos_us[[#This Row],[Monto]]*datos_us[[#This Row],[TC]])</f>
        <v>930</v>
      </c>
      <c r="X196" s="16">
        <f>+IF(datos_us[[#This Row],[Moneda]]="USD",datos_us[[#This Row],[Monto]],datos_us[[#This Row],[Monto]]/datos_us[[#This Row],[TC]])</f>
        <v>15</v>
      </c>
      <c r="Y196" s="14"/>
    </row>
    <row r="197" spans="1:25" x14ac:dyDescent="0.25">
      <c r="A197" s="14">
        <f t="shared" ref="A197:A260" si="3">+A196+1</f>
        <v>194</v>
      </c>
      <c r="B197" s="1">
        <v>43759</v>
      </c>
      <c r="C197" s="14">
        <f>+YEAR(datos_us[[#This Row],[Fecha]])</f>
        <v>2019</v>
      </c>
      <c r="D197" s="14">
        <f>+MONTH(datos_us[[#This Row],[Fecha]])</f>
        <v>10</v>
      </c>
      <c r="E197" s="14" t="s">
        <v>448</v>
      </c>
      <c r="F197" s="14" t="s">
        <v>1208</v>
      </c>
      <c r="G197" s="14"/>
      <c r="H197" s="14" t="s">
        <v>7132</v>
      </c>
      <c r="I197" s="14" t="s">
        <v>7132</v>
      </c>
      <c r="J197" s="14" t="s">
        <v>425</v>
      </c>
      <c r="K197" s="14"/>
      <c r="L197" s="14" t="s">
        <v>425</v>
      </c>
      <c r="M197" s="14" t="s">
        <v>524</v>
      </c>
      <c r="N197" s="14" t="s">
        <v>524</v>
      </c>
      <c r="O197" s="14" t="s">
        <v>3267</v>
      </c>
      <c r="P197" s="14"/>
      <c r="Q197" s="14"/>
      <c r="R197" s="14" t="s">
        <v>613</v>
      </c>
      <c r="S197" s="14" t="s">
        <v>1208</v>
      </c>
      <c r="T197" s="35">
        <v>1200</v>
      </c>
      <c r="U197" s="14" t="s">
        <v>2</v>
      </c>
      <c r="V197" s="14">
        <v>62</v>
      </c>
      <c r="W197" s="16">
        <f>+IF(datos_us[[#This Row],[Moneda]]="ARS",datos_us[[#This Row],[Monto]],datos_us[[#This Row],[Monto]]*datos_us[[#This Row],[TC]])</f>
        <v>74400</v>
      </c>
      <c r="X197" s="16">
        <f>+IF(datos_us[[#This Row],[Moneda]]="USD",datos_us[[#This Row],[Monto]],datos_us[[#This Row],[Monto]]/datos_us[[#This Row],[TC]])</f>
        <v>1200</v>
      </c>
      <c r="Y197" s="14"/>
    </row>
    <row r="198" spans="1:25" x14ac:dyDescent="0.25">
      <c r="A198" s="14">
        <f t="shared" si="3"/>
        <v>195</v>
      </c>
      <c r="B198" s="1">
        <v>43762</v>
      </c>
      <c r="C198" s="14">
        <f>+YEAR(datos_us[[#This Row],[Fecha]])</f>
        <v>2019</v>
      </c>
      <c r="D198" s="14">
        <f>+MONTH(datos_us[[#This Row],[Fecha]])</f>
        <v>10</v>
      </c>
      <c r="E198" s="14" t="s">
        <v>1016</v>
      </c>
      <c r="F198" s="14" t="s">
        <v>404</v>
      </c>
      <c r="G198" s="14"/>
      <c r="H198" s="14" t="s">
        <v>7132</v>
      </c>
      <c r="I198" s="14" t="s">
        <v>7132</v>
      </c>
      <c r="J198" s="14" t="s">
        <v>425</v>
      </c>
      <c r="K198" s="14"/>
      <c r="L198" s="14" t="s">
        <v>425</v>
      </c>
      <c r="M198" s="14" t="s">
        <v>1334</v>
      </c>
      <c r="N198" s="14" t="s">
        <v>1334</v>
      </c>
      <c r="O198" s="14" t="s">
        <v>1279</v>
      </c>
      <c r="P198" s="14"/>
      <c r="Q198" s="14"/>
      <c r="R198" s="14" t="s">
        <v>404</v>
      </c>
      <c r="S198" s="14" t="s">
        <v>445</v>
      </c>
      <c r="T198" s="35">
        <v>87.5</v>
      </c>
      <c r="U198" s="14" t="s">
        <v>2</v>
      </c>
      <c r="V198" s="14">
        <v>65</v>
      </c>
      <c r="W198" s="16">
        <f>+IF(datos_us[[#This Row],[Moneda]]="ARS",datos_us[[#This Row],[Monto]],datos_us[[#This Row],[Monto]]*datos_us[[#This Row],[TC]])</f>
        <v>5687.5</v>
      </c>
      <c r="X198" s="16">
        <f>+IF(datos_us[[#This Row],[Moneda]]="USD",datos_us[[#This Row],[Monto]],datos_us[[#This Row],[Monto]]/datos_us[[#This Row],[TC]])</f>
        <v>87.5</v>
      </c>
      <c r="Y198" s="14"/>
    </row>
    <row r="199" spans="1:25" x14ac:dyDescent="0.25">
      <c r="A199" s="14">
        <f t="shared" si="3"/>
        <v>196</v>
      </c>
      <c r="B199" s="1">
        <v>43764</v>
      </c>
      <c r="C199" s="14">
        <f>+YEAR(datos_us[[#This Row],[Fecha]])</f>
        <v>2019</v>
      </c>
      <c r="D199" s="14">
        <f>+MONTH(datos_us[[#This Row],[Fecha]])</f>
        <v>10</v>
      </c>
      <c r="E199" s="14" t="s">
        <v>1016</v>
      </c>
      <c r="F199" s="14" t="s">
        <v>404</v>
      </c>
      <c r="G199" s="14"/>
      <c r="H199" s="14" t="s">
        <v>7132</v>
      </c>
      <c r="I199" s="14" t="s">
        <v>7132</v>
      </c>
      <c r="J199" s="14" t="s">
        <v>425</v>
      </c>
      <c r="K199" s="14"/>
      <c r="L199" s="14" t="s">
        <v>425</v>
      </c>
      <c r="M199" s="14" t="s">
        <v>1334</v>
      </c>
      <c r="N199" s="14" t="s">
        <v>1334</v>
      </c>
      <c r="O199" s="14" t="s">
        <v>1279</v>
      </c>
      <c r="P199" s="14"/>
      <c r="Q199" s="14"/>
      <c r="R199" s="14" t="s">
        <v>404</v>
      </c>
      <c r="S199" s="14" t="s">
        <v>445</v>
      </c>
      <c r="T199" s="35">
        <v>12.08</v>
      </c>
      <c r="U199" s="14" t="s">
        <v>2</v>
      </c>
      <c r="V199" s="14">
        <v>65</v>
      </c>
      <c r="W199" s="16">
        <f>+IF(datos_us[[#This Row],[Moneda]]="ARS",datos_us[[#This Row],[Monto]],datos_us[[#This Row],[Monto]]*datos_us[[#This Row],[TC]])</f>
        <v>785.2</v>
      </c>
      <c r="X199" s="16">
        <f>+IF(datos_us[[#This Row],[Moneda]]="USD",datos_us[[#This Row],[Monto]],datos_us[[#This Row],[Monto]]/datos_us[[#This Row],[TC]])</f>
        <v>12.08</v>
      </c>
      <c r="Y199" s="14"/>
    </row>
    <row r="200" spans="1:25" x14ac:dyDescent="0.25">
      <c r="A200" s="14">
        <f t="shared" si="3"/>
        <v>197</v>
      </c>
      <c r="B200" s="1">
        <v>43766</v>
      </c>
      <c r="C200" s="14">
        <f>+YEAR(datos_us[[#This Row],[Fecha]])</f>
        <v>2019</v>
      </c>
      <c r="D200" s="14">
        <f>+MONTH(datos_us[[#This Row],[Fecha]])</f>
        <v>10</v>
      </c>
      <c r="E200" s="14" t="s">
        <v>1016</v>
      </c>
      <c r="F200" s="14" t="s">
        <v>404</v>
      </c>
      <c r="G200" s="14"/>
      <c r="H200" s="14" t="s">
        <v>7132</v>
      </c>
      <c r="I200" s="14" t="s">
        <v>7132</v>
      </c>
      <c r="J200" s="14" t="s">
        <v>425</v>
      </c>
      <c r="K200" s="14"/>
      <c r="L200" s="14" t="s">
        <v>425</v>
      </c>
      <c r="M200" s="14" t="s">
        <v>1313</v>
      </c>
      <c r="N200" s="14" t="s">
        <v>1313</v>
      </c>
      <c r="O200" s="14" t="s">
        <v>1279</v>
      </c>
      <c r="P200" s="14"/>
      <c r="Q200" s="14"/>
      <c r="R200" s="14" t="s">
        <v>404</v>
      </c>
      <c r="S200" s="14" t="s">
        <v>445</v>
      </c>
      <c r="T200" s="35">
        <v>59.99</v>
      </c>
      <c r="U200" s="14" t="s">
        <v>2</v>
      </c>
      <c r="V200" s="14">
        <v>65</v>
      </c>
      <c r="W200" s="16">
        <f>+IF(datos_us[[#This Row],[Moneda]]="ARS",datos_us[[#This Row],[Monto]],datos_us[[#This Row],[Monto]]*datos_us[[#This Row],[TC]])</f>
        <v>3899.35</v>
      </c>
      <c r="X200" s="16">
        <f>+IF(datos_us[[#This Row],[Moneda]]="USD",datos_us[[#This Row],[Monto]],datos_us[[#This Row],[Monto]]/datos_us[[#This Row],[TC]])</f>
        <v>59.99</v>
      </c>
      <c r="Y200" s="14"/>
    </row>
    <row r="201" spans="1:25" x14ac:dyDescent="0.25">
      <c r="A201" s="14">
        <f t="shared" si="3"/>
        <v>198</v>
      </c>
      <c r="B201" s="1">
        <v>43766</v>
      </c>
      <c r="C201" s="14">
        <f>+YEAR(datos_us[[#This Row],[Fecha]])</f>
        <v>2019</v>
      </c>
      <c r="D201" s="14">
        <f>+MONTH(datos_us[[#This Row],[Fecha]])</f>
        <v>10</v>
      </c>
      <c r="E201" s="14" t="s">
        <v>1015</v>
      </c>
      <c r="F201" s="14" t="s">
        <v>430</v>
      </c>
      <c r="G201" s="14"/>
      <c r="H201" s="14" t="s">
        <v>7132</v>
      </c>
      <c r="I201" s="14" t="s">
        <v>7132</v>
      </c>
      <c r="J201" s="14" t="s">
        <v>425</v>
      </c>
      <c r="K201" s="14"/>
      <c r="L201" s="14" t="s">
        <v>425</v>
      </c>
      <c r="M201" s="14" t="s">
        <v>102</v>
      </c>
      <c r="N201" s="14" t="s">
        <v>480</v>
      </c>
      <c r="O201" s="14" t="s">
        <v>1279</v>
      </c>
      <c r="P201" s="14"/>
      <c r="Q201" s="14"/>
      <c r="R201" s="14" t="s">
        <v>430</v>
      </c>
      <c r="S201" s="14" t="s">
        <v>445</v>
      </c>
      <c r="T201" s="35">
        <v>2.2799999999999998</v>
      </c>
      <c r="U201" s="14" t="s">
        <v>2</v>
      </c>
      <c r="V201" s="14">
        <v>65</v>
      </c>
      <c r="W201" s="16">
        <f>+IF(datos_us[[#This Row],[Moneda]]="ARS",datos_us[[#This Row],[Monto]],datos_us[[#This Row],[Monto]]*datos_us[[#This Row],[TC]])</f>
        <v>148.19999999999999</v>
      </c>
      <c r="X201" s="16">
        <f>+IF(datos_us[[#This Row],[Moneda]]="USD",datos_us[[#This Row],[Monto]],datos_us[[#This Row],[Monto]]/datos_us[[#This Row],[TC]])</f>
        <v>2.2799999999999998</v>
      </c>
      <c r="Y201" s="14"/>
    </row>
    <row r="202" spans="1:25" x14ac:dyDescent="0.25">
      <c r="A202" s="14">
        <f t="shared" si="3"/>
        <v>199</v>
      </c>
      <c r="B202" s="1">
        <v>43766</v>
      </c>
      <c r="C202" s="14">
        <f>+YEAR(datos_us[[#This Row],[Fecha]])</f>
        <v>2019</v>
      </c>
      <c r="D202" s="14">
        <f>+MONTH(datos_us[[#This Row],[Fecha]])</f>
        <v>10</v>
      </c>
      <c r="E202" s="14" t="s">
        <v>1015</v>
      </c>
      <c r="F202" s="14" t="s">
        <v>403</v>
      </c>
      <c r="G202" s="14" t="s">
        <v>970</v>
      </c>
      <c r="H202" s="14" t="s">
        <v>7132</v>
      </c>
      <c r="I202" s="14" t="s">
        <v>7132</v>
      </c>
      <c r="J202" s="14" t="s">
        <v>425</v>
      </c>
      <c r="K202" s="14"/>
      <c r="L202" s="14" t="s">
        <v>425</v>
      </c>
      <c r="M202" s="14" t="s">
        <v>493</v>
      </c>
      <c r="N202" s="14" t="s">
        <v>741</v>
      </c>
      <c r="O202" s="14" t="s">
        <v>1332</v>
      </c>
      <c r="P202" s="14"/>
      <c r="Q202" s="14"/>
      <c r="R202" s="14" t="s">
        <v>970</v>
      </c>
      <c r="S202" s="14" t="s">
        <v>445</v>
      </c>
      <c r="T202" s="35">
        <v>40.24</v>
      </c>
      <c r="U202" s="14" t="s">
        <v>2</v>
      </c>
      <c r="V202" s="14">
        <v>65</v>
      </c>
      <c r="W202" s="16">
        <f>+IF(datos_us[[#This Row],[Moneda]]="ARS",datos_us[[#This Row],[Monto]],datos_us[[#This Row],[Monto]]*datos_us[[#This Row],[TC]])</f>
        <v>2615.6</v>
      </c>
      <c r="X202" s="16">
        <f>+IF(datos_us[[#This Row],[Moneda]]="USD",datos_us[[#This Row],[Monto]],datos_us[[#This Row],[Monto]]/datos_us[[#This Row],[TC]])</f>
        <v>40.24</v>
      </c>
      <c r="Y202" s="14"/>
    </row>
    <row r="203" spans="1:25" x14ac:dyDescent="0.25">
      <c r="A203" s="14">
        <f t="shared" si="3"/>
        <v>200</v>
      </c>
      <c r="B203" s="1">
        <v>43767</v>
      </c>
      <c r="C203" s="14">
        <f>+YEAR(datos_us[[#This Row],[Fecha]])</f>
        <v>2019</v>
      </c>
      <c r="D203" s="14">
        <f>+MONTH(datos_us[[#This Row],[Fecha]])</f>
        <v>10</v>
      </c>
      <c r="E203" s="14" t="s">
        <v>1015</v>
      </c>
      <c r="F203" s="14" t="s">
        <v>430</v>
      </c>
      <c r="G203" s="14"/>
      <c r="H203" s="14" t="s">
        <v>7132</v>
      </c>
      <c r="I203" s="14" t="s">
        <v>7132</v>
      </c>
      <c r="J203" s="14" t="s">
        <v>425</v>
      </c>
      <c r="K203" s="14"/>
      <c r="L203" s="14" t="s">
        <v>425</v>
      </c>
      <c r="M203" s="14" t="s">
        <v>102</v>
      </c>
      <c r="N203" s="14" t="s">
        <v>480</v>
      </c>
      <c r="O203" s="14" t="s">
        <v>1279</v>
      </c>
      <c r="P203" s="14"/>
      <c r="Q203" s="14"/>
      <c r="R203" s="14" t="s">
        <v>430</v>
      </c>
      <c r="S203" s="14" t="s">
        <v>445</v>
      </c>
      <c r="T203" s="35">
        <v>2.2200000000000002</v>
      </c>
      <c r="U203" s="14" t="s">
        <v>2</v>
      </c>
      <c r="V203" s="14">
        <v>64</v>
      </c>
      <c r="W203" s="16">
        <f>+IF(datos_us[[#This Row],[Moneda]]="ARS",datos_us[[#This Row],[Monto]],datos_us[[#This Row],[Monto]]*datos_us[[#This Row],[TC]])</f>
        <v>142.08000000000001</v>
      </c>
      <c r="X203" s="16">
        <f>+IF(datos_us[[#This Row],[Moneda]]="USD",datos_us[[#This Row],[Monto]],datos_us[[#This Row],[Monto]]/datos_us[[#This Row],[TC]])</f>
        <v>2.2200000000000002</v>
      </c>
      <c r="Y203" s="14"/>
    </row>
    <row r="204" spans="1:25" x14ac:dyDescent="0.25">
      <c r="A204" s="14">
        <f t="shared" si="3"/>
        <v>201</v>
      </c>
      <c r="B204" s="1">
        <v>43768</v>
      </c>
      <c r="C204" s="14">
        <f>+YEAR(datos_us[[#This Row],[Fecha]])</f>
        <v>2019</v>
      </c>
      <c r="D204" s="14">
        <f>+MONTH(datos_us[[#This Row],[Fecha]])</f>
        <v>10</v>
      </c>
      <c r="E204" s="14" t="s">
        <v>1015</v>
      </c>
      <c r="F204" s="14" t="s">
        <v>430</v>
      </c>
      <c r="G204" s="14"/>
      <c r="H204" s="14" t="s">
        <v>7132</v>
      </c>
      <c r="I204" s="14" t="s">
        <v>7132</v>
      </c>
      <c r="J204" s="14" t="s">
        <v>425</v>
      </c>
      <c r="K204" s="14"/>
      <c r="L204" s="14" t="s">
        <v>425</v>
      </c>
      <c r="M204" s="14" t="s">
        <v>3960</v>
      </c>
      <c r="N204" s="14" t="s">
        <v>1320</v>
      </c>
      <c r="O204" s="14" t="s">
        <v>1279</v>
      </c>
      <c r="P204" s="14"/>
      <c r="Q204" s="14"/>
      <c r="R204" s="14" t="s">
        <v>430</v>
      </c>
      <c r="S204" s="14" t="s">
        <v>445</v>
      </c>
      <c r="T204" s="35">
        <v>1675.57</v>
      </c>
      <c r="U204" s="14" t="s">
        <v>2</v>
      </c>
      <c r="V204" s="14">
        <v>64</v>
      </c>
      <c r="W204" s="16">
        <f>+IF(datos_us[[#This Row],[Moneda]]="ARS",datos_us[[#This Row],[Monto]],datos_us[[#This Row],[Monto]]*datos_us[[#This Row],[TC]])</f>
        <v>107236.48</v>
      </c>
      <c r="X204" s="16">
        <f>+IF(datos_us[[#This Row],[Moneda]]="USD",datos_us[[#This Row],[Monto]],datos_us[[#This Row],[Monto]]/datos_us[[#This Row],[TC]])</f>
        <v>1675.57</v>
      </c>
      <c r="Y204" s="14"/>
    </row>
    <row r="205" spans="1:25" x14ac:dyDescent="0.25">
      <c r="A205" s="14">
        <f t="shared" si="3"/>
        <v>202</v>
      </c>
      <c r="B205" s="1">
        <v>43769</v>
      </c>
      <c r="C205" s="14">
        <f>+YEAR(datos_us[[#This Row],[Fecha]])</f>
        <v>2019</v>
      </c>
      <c r="D205" s="14">
        <f>+MONTH(datos_us[[#This Row],[Fecha]])</f>
        <v>10</v>
      </c>
      <c r="E205" s="14" t="s">
        <v>1015</v>
      </c>
      <c r="F205" s="14" t="s">
        <v>430</v>
      </c>
      <c r="G205" s="14"/>
      <c r="H205" s="14" t="s">
        <v>7132</v>
      </c>
      <c r="I205" s="14" t="s">
        <v>7132</v>
      </c>
      <c r="J205" s="14" t="s">
        <v>425</v>
      </c>
      <c r="K205" s="14"/>
      <c r="L205" s="14" t="s">
        <v>425</v>
      </c>
      <c r="M205" s="14" t="s">
        <v>102</v>
      </c>
      <c r="N205" s="14" t="s">
        <v>480</v>
      </c>
      <c r="O205" s="14" t="s">
        <v>1279</v>
      </c>
      <c r="P205" s="14"/>
      <c r="Q205" s="14"/>
      <c r="R205" s="14" t="s">
        <v>430</v>
      </c>
      <c r="S205" s="14" t="s">
        <v>445</v>
      </c>
      <c r="T205" s="35">
        <v>4.2</v>
      </c>
      <c r="U205" s="14" t="s">
        <v>2</v>
      </c>
      <c r="V205" s="14">
        <v>64</v>
      </c>
      <c r="W205" s="16">
        <f>+IF(datos_us[[#This Row],[Moneda]]="ARS",datos_us[[#This Row],[Monto]],datos_us[[#This Row],[Monto]]*datos_us[[#This Row],[TC]])</f>
        <v>268.8</v>
      </c>
      <c r="X205" s="16">
        <f>+IF(datos_us[[#This Row],[Moneda]]="USD",datos_us[[#This Row],[Monto]],datos_us[[#This Row],[Monto]]/datos_us[[#This Row],[TC]])</f>
        <v>4.2</v>
      </c>
      <c r="Y205" s="14"/>
    </row>
    <row r="206" spans="1:25" x14ac:dyDescent="0.25">
      <c r="A206" s="14">
        <f t="shared" si="3"/>
        <v>203</v>
      </c>
      <c r="B206" s="1">
        <v>43770</v>
      </c>
      <c r="C206" s="14">
        <f>+YEAR(datos_us[[#This Row],[Fecha]])</f>
        <v>2019</v>
      </c>
      <c r="D206" s="14">
        <f>+MONTH(datos_us[[#This Row],[Fecha]])</f>
        <v>11</v>
      </c>
      <c r="E206" s="14" t="s">
        <v>1015</v>
      </c>
      <c r="F206" s="14" t="s">
        <v>403</v>
      </c>
      <c r="G206" s="14" t="s">
        <v>5383</v>
      </c>
      <c r="H206" s="14" t="s">
        <v>7132</v>
      </c>
      <c r="I206" s="14" t="s">
        <v>7132</v>
      </c>
      <c r="J206" s="14" t="s">
        <v>425</v>
      </c>
      <c r="K206" s="14"/>
      <c r="L206" s="14" t="s">
        <v>425</v>
      </c>
      <c r="M206" s="14" t="s">
        <v>158</v>
      </c>
      <c r="N206" s="14" t="s">
        <v>1312</v>
      </c>
      <c r="O206" s="14" t="s">
        <v>1279</v>
      </c>
      <c r="P206" s="14"/>
      <c r="Q206" s="14"/>
      <c r="R206" s="14" t="s">
        <v>5383</v>
      </c>
      <c r="S206" s="14" t="s">
        <v>445</v>
      </c>
      <c r="T206" s="35">
        <v>315</v>
      </c>
      <c r="U206" s="14" t="s">
        <v>2</v>
      </c>
      <c r="V206" s="14">
        <v>65</v>
      </c>
      <c r="W206" s="16">
        <f>+IF(datos_us[[#This Row],[Moneda]]="ARS",datos_us[[#This Row],[Monto]],datos_us[[#This Row],[Monto]]*datos_us[[#This Row],[TC]])</f>
        <v>20475</v>
      </c>
      <c r="X206" s="16">
        <f>+IF(datos_us[[#This Row],[Moneda]]="USD",datos_us[[#This Row],[Monto]],datos_us[[#This Row],[Monto]]/datos_us[[#This Row],[TC]])</f>
        <v>315</v>
      </c>
      <c r="Y206" s="14"/>
    </row>
    <row r="207" spans="1:25" x14ac:dyDescent="0.25">
      <c r="A207" s="14">
        <f t="shared" si="3"/>
        <v>204</v>
      </c>
      <c r="B207" s="1">
        <v>43772</v>
      </c>
      <c r="C207" s="14">
        <f>+YEAR(datos_us[[#This Row],[Fecha]])</f>
        <v>2019</v>
      </c>
      <c r="D207" s="14">
        <f>+MONTH(datos_us[[#This Row],[Fecha]])</f>
        <v>11</v>
      </c>
      <c r="E207" s="14" t="s">
        <v>1015</v>
      </c>
      <c r="F207" s="14" t="s">
        <v>430</v>
      </c>
      <c r="G207" s="14"/>
      <c r="H207" s="14" t="s">
        <v>7132</v>
      </c>
      <c r="I207" s="14" t="s">
        <v>7132</v>
      </c>
      <c r="J207" s="14" t="s">
        <v>425</v>
      </c>
      <c r="K207" s="14"/>
      <c r="L207" s="14" t="s">
        <v>425</v>
      </c>
      <c r="M207" s="14" t="s">
        <v>695</v>
      </c>
      <c r="N207" s="14" t="s">
        <v>1335</v>
      </c>
      <c r="O207" s="14" t="s">
        <v>1279</v>
      </c>
      <c r="P207" s="14"/>
      <c r="Q207" s="14"/>
      <c r="R207" s="14" t="s">
        <v>430</v>
      </c>
      <c r="S207" s="14" t="s">
        <v>445</v>
      </c>
      <c r="T207" s="35">
        <v>305.63</v>
      </c>
      <c r="U207" s="14" t="s">
        <v>2</v>
      </c>
      <c r="V207" s="14">
        <v>65</v>
      </c>
      <c r="W207" s="16">
        <f>+IF(datos_us[[#This Row],[Moneda]]="ARS",datos_us[[#This Row],[Monto]],datos_us[[#This Row],[Monto]]*datos_us[[#This Row],[TC]])</f>
        <v>19865.95</v>
      </c>
      <c r="X207" s="16">
        <f>+IF(datos_us[[#This Row],[Moneda]]="USD",datos_us[[#This Row],[Monto]],datos_us[[#This Row],[Monto]]/datos_us[[#This Row],[TC]])</f>
        <v>305.63</v>
      </c>
      <c r="Y207" s="14"/>
    </row>
    <row r="208" spans="1:25" x14ac:dyDescent="0.25">
      <c r="A208" s="14">
        <f t="shared" si="3"/>
        <v>205</v>
      </c>
      <c r="B208" s="1">
        <v>43773</v>
      </c>
      <c r="C208" s="14">
        <f>+YEAR(datos_us[[#This Row],[Fecha]])</f>
        <v>2019</v>
      </c>
      <c r="D208" s="14">
        <f>+MONTH(datos_us[[#This Row],[Fecha]])</f>
        <v>11</v>
      </c>
      <c r="E208" s="14" t="s">
        <v>1016</v>
      </c>
      <c r="F208" s="14" t="s">
        <v>404</v>
      </c>
      <c r="G208" s="14"/>
      <c r="H208" s="14" t="s">
        <v>7132</v>
      </c>
      <c r="I208" s="14" t="s">
        <v>7132</v>
      </c>
      <c r="J208" s="14" t="s">
        <v>425</v>
      </c>
      <c r="K208" s="14"/>
      <c r="L208" s="14" t="s">
        <v>425</v>
      </c>
      <c r="M208" s="14" t="s">
        <v>1325</v>
      </c>
      <c r="N208" s="14" t="s">
        <v>1325</v>
      </c>
      <c r="O208" s="14" t="s">
        <v>1279</v>
      </c>
      <c r="P208" s="14"/>
      <c r="Q208" s="14"/>
      <c r="R208" s="14" t="s">
        <v>404</v>
      </c>
      <c r="S208" s="14" t="s">
        <v>445</v>
      </c>
      <c r="T208" s="35">
        <v>122.09</v>
      </c>
      <c r="U208" s="14" t="s">
        <v>2</v>
      </c>
      <c r="V208" s="14">
        <v>65</v>
      </c>
      <c r="W208" s="16">
        <f>+IF(datos_us[[#This Row],[Moneda]]="ARS",datos_us[[#This Row],[Monto]],datos_us[[#This Row],[Monto]]*datos_us[[#This Row],[TC]])</f>
        <v>7935.85</v>
      </c>
      <c r="X208" s="16">
        <f>+IF(datos_us[[#This Row],[Moneda]]="USD",datos_us[[#This Row],[Monto]],datos_us[[#This Row],[Monto]]/datos_us[[#This Row],[TC]])</f>
        <v>122.09</v>
      </c>
      <c r="Y208" s="14"/>
    </row>
    <row r="209" spans="1:25" x14ac:dyDescent="0.25">
      <c r="A209" s="14">
        <f t="shared" si="3"/>
        <v>206</v>
      </c>
      <c r="B209" s="1">
        <v>43773</v>
      </c>
      <c r="C209" s="14">
        <f>+YEAR(datos_us[[#This Row],[Fecha]])</f>
        <v>2019</v>
      </c>
      <c r="D209" s="14">
        <f>+MONTH(datos_us[[#This Row],[Fecha]])</f>
        <v>11</v>
      </c>
      <c r="E209" s="14" t="s">
        <v>1015</v>
      </c>
      <c r="F209" s="14" t="s">
        <v>430</v>
      </c>
      <c r="G209" s="14"/>
      <c r="H209" s="14" t="s">
        <v>7132</v>
      </c>
      <c r="I209" s="14" t="s">
        <v>7132</v>
      </c>
      <c r="J209" s="14" t="s">
        <v>425</v>
      </c>
      <c r="K209" s="14"/>
      <c r="L209" s="14" t="s">
        <v>425</v>
      </c>
      <c r="M209" s="14" t="s">
        <v>102</v>
      </c>
      <c r="N209" s="14" t="s">
        <v>480</v>
      </c>
      <c r="O209" s="14" t="s">
        <v>1279</v>
      </c>
      <c r="P209" s="14"/>
      <c r="Q209" s="14"/>
      <c r="R209" s="14" t="s">
        <v>430</v>
      </c>
      <c r="S209" s="14" t="s">
        <v>445</v>
      </c>
      <c r="T209" s="35">
        <v>7.54</v>
      </c>
      <c r="U209" s="14" t="s">
        <v>2</v>
      </c>
      <c r="V209" s="14">
        <v>65</v>
      </c>
      <c r="W209" s="16">
        <f>+IF(datos_us[[#This Row],[Moneda]]="ARS",datos_us[[#This Row],[Monto]],datos_us[[#This Row],[Monto]]*datos_us[[#This Row],[TC]])</f>
        <v>490.1</v>
      </c>
      <c r="X209" s="16">
        <f>+IF(datos_us[[#This Row],[Moneda]]="USD",datos_us[[#This Row],[Monto]],datos_us[[#This Row],[Monto]]/datos_us[[#This Row],[TC]])</f>
        <v>7.54</v>
      </c>
      <c r="Y209" s="14"/>
    </row>
    <row r="210" spans="1:25" x14ac:dyDescent="0.25">
      <c r="A210" s="14">
        <f t="shared" si="3"/>
        <v>207</v>
      </c>
      <c r="B210" s="1">
        <v>43778</v>
      </c>
      <c r="C210" s="14">
        <f>+YEAR(datos_us[[#This Row],[Fecha]])</f>
        <v>2019</v>
      </c>
      <c r="D210" s="14">
        <f>+MONTH(datos_us[[#This Row],[Fecha]])</f>
        <v>11</v>
      </c>
      <c r="E210" s="14" t="s">
        <v>1015</v>
      </c>
      <c r="F210" s="14" t="s">
        <v>430</v>
      </c>
      <c r="G210" s="14"/>
      <c r="H210" s="14" t="s">
        <v>7132</v>
      </c>
      <c r="I210" s="14" t="s">
        <v>7132</v>
      </c>
      <c r="J210" s="14" t="s">
        <v>425</v>
      </c>
      <c r="K210" s="14"/>
      <c r="L210" s="14" t="s">
        <v>425</v>
      </c>
      <c r="M210" s="14" t="s">
        <v>102</v>
      </c>
      <c r="N210" s="14" t="s">
        <v>480</v>
      </c>
      <c r="O210" s="14" t="s">
        <v>1279</v>
      </c>
      <c r="P210" s="14"/>
      <c r="Q210" s="14"/>
      <c r="R210" s="14" t="s">
        <v>430</v>
      </c>
      <c r="S210" s="14" t="s">
        <v>445</v>
      </c>
      <c r="T210" s="35">
        <v>3.2</v>
      </c>
      <c r="U210" s="14" t="s">
        <v>2</v>
      </c>
      <c r="V210" s="14">
        <v>63</v>
      </c>
      <c r="W210" s="16">
        <f>+IF(datos_us[[#This Row],[Moneda]]="ARS",datos_us[[#This Row],[Monto]],datos_us[[#This Row],[Monto]]*datos_us[[#This Row],[TC]])</f>
        <v>201.60000000000002</v>
      </c>
      <c r="X210" s="16">
        <f>+IF(datos_us[[#This Row],[Moneda]]="USD",datos_us[[#This Row],[Monto]],datos_us[[#This Row],[Monto]]/datos_us[[#This Row],[TC]])</f>
        <v>3.2</v>
      </c>
      <c r="Y210" s="14"/>
    </row>
    <row r="211" spans="1:25" x14ac:dyDescent="0.25">
      <c r="A211" s="14">
        <f t="shared" si="3"/>
        <v>208</v>
      </c>
      <c r="B211" s="1">
        <v>43782</v>
      </c>
      <c r="C211" s="14">
        <f>+YEAR(datos_us[[#This Row],[Fecha]])</f>
        <v>2019</v>
      </c>
      <c r="D211" s="14">
        <f>+MONTH(datos_us[[#This Row],[Fecha]])</f>
        <v>11</v>
      </c>
      <c r="E211" s="14" t="s">
        <v>1015</v>
      </c>
      <c r="F211" s="14" t="s">
        <v>430</v>
      </c>
      <c r="G211" s="14"/>
      <c r="H211" s="14" t="s">
        <v>7132</v>
      </c>
      <c r="I211" s="14" t="s">
        <v>7132</v>
      </c>
      <c r="J211" s="14" t="s">
        <v>425</v>
      </c>
      <c r="K211" s="14"/>
      <c r="L211" s="14" t="s">
        <v>425</v>
      </c>
      <c r="M211" s="14" t="s">
        <v>405</v>
      </c>
      <c r="N211" s="14" t="s">
        <v>1337</v>
      </c>
      <c r="O211" s="14" t="s">
        <v>1342</v>
      </c>
      <c r="P211" s="14"/>
      <c r="Q211" s="14"/>
      <c r="R211" s="14" t="s">
        <v>430</v>
      </c>
      <c r="S211" s="14" t="s">
        <v>445</v>
      </c>
      <c r="T211" s="35">
        <v>93.62</v>
      </c>
      <c r="U211" s="14" t="s">
        <v>2</v>
      </c>
      <c r="V211" s="14">
        <v>64.75</v>
      </c>
      <c r="W211" s="16">
        <f>+IF(datos_us[[#This Row],[Moneda]]="ARS",datos_us[[#This Row],[Monto]],datos_us[[#This Row],[Monto]]*datos_us[[#This Row],[TC]])</f>
        <v>6061.8950000000004</v>
      </c>
      <c r="X211" s="16">
        <f>+IF(datos_us[[#This Row],[Moneda]]="USD",datos_us[[#This Row],[Monto]],datos_us[[#This Row],[Monto]]/datos_us[[#This Row],[TC]])</f>
        <v>93.62</v>
      </c>
      <c r="Y211" s="14"/>
    </row>
    <row r="212" spans="1:25" x14ac:dyDescent="0.25">
      <c r="A212" s="14">
        <f t="shared" si="3"/>
        <v>209</v>
      </c>
      <c r="B212" s="1">
        <v>43782</v>
      </c>
      <c r="C212" s="14">
        <f>+YEAR(datos_us[[#This Row],[Fecha]])</f>
        <v>2019</v>
      </c>
      <c r="D212" s="14">
        <f>+MONTH(datos_us[[#This Row],[Fecha]])</f>
        <v>11</v>
      </c>
      <c r="E212" s="14" t="s">
        <v>408</v>
      </c>
      <c r="F212" s="14" t="s">
        <v>5359</v>
      </c>
      <c r="G212" s="14"/>
      <c r="H212" s="14" t="s">
        <v>7132</v>
      </c>
      <c r="I212" s="14" t="s">
        <v>7132</v>
      </c>
      <c r="J212" s="14" t="s">
        <v>425</v>
      </c>
      <c r="K212" s="14"/>
      <c r="L212" s="14" t="s">
        <v>425</v>
      </c>
      <c r="M212" s="14" t="s">
        <v>1185</v>
      </c>
      <c r="N212" s="14" t="s">
        <v>1185</v>
      </c>
      <c r="O212" s="14" t="s">
        <v>3266</v>
      </c>
      <c r="P212" s="14"/>
      <c r="Q212" s="14"/>
      <c r="R212" s="14" t="s">
        <v>445</v>
      </c>
      <c r="S212" s="14" t="s">
        <v>613</v>
      </c>
      <c r="T212" s="35">
        <v>4074.15</v>
      </c>
      <c r="U212" s="14" t="s">
        <v>2</v>
      </c>
      <c r="V212" s="14">
        <v>64.75</v>
      </c>
      <c r="W212" s="16">
        <f>+IF(datos_us[[#This Row],[Moneda]]="ARS",datos_us[[#This Row],[Monto]],datos_us[[#This Row],[Monto]]*datos_us[[#This Row],[TC]])</f>
        <v>263801.21250000002</v>
      </c>
      <c r="X212" s="16">
        <f>+IF(datos_us[[#This Row],[Moneda]]="USD",datos_us[[#This Row],[Monto]],datos_us[[#This Row],[Monto]]/datos_us[[#This Row],[TC]])</f>
        <v>4074.15</v>
      </c>
      <c r="Y212" s="14"/>
    </row>
    <row r="213" spans="1:25" x14ac:dyDescent="0.25">
      <c r="A213" s="14">
        <f t="shared" si="3"/>
        <v>210</v>
      </c>
      <c r="B213" s="1">
        <v>43783</v>
      </c>
      <c r="C213" s="14">
        <f>+YEAR(datos_us[[#This Row],[Fecha]])</f>
        <v>2019</v>
      </c>
      <c r="D213" s="14">
        <f>+MONTH(datos_us[[#This Row],[Fecha]])</f>
        <v>11</v>
      </c>
      <c r="E213" s="14" t="s">
        <v>1016</v>
      </c>
      <c r="F213" s="14" t="s">
        <v>404</v>
      </c>
      <c r="G213" s="14"/>
      <c r="H213" s="14" t="s">
        <v>7132</v>
      </c>
      <c r="I213" s="14" t="s">
        <v>7132</v>
      </c>
      <c r="J213" s="14" t="s">
        <v>425</v>
      </c>
      <c r="K213" s="14"/>
      <c r="L213" s="14" t="s">
        <v>425</v>
      </c>
      <c r="M213" s="14" t="s">
        <v>1297</v>
      </c>
      <c r="N213" s="14" t="s">
        <v>1297</v>
      </c>
      <c r="O213" s="14" t="s">
        <v>1279</v>
      </c>
      <c r="P213" s="14"/>
      <c r="Q213" s="14"/>
      <c r="R213" s="14" t="s">
        <v>404</v>
      </c>
      <c r="S213" s="14" t="s">
        <v>445</v>
      </c>
      <c r="T213" s="35">
        <v>14.99</v>
      </c>
      <c r="U213" s="14" t="s">
        <v>2</v>
      </c>
      <c r="V213" s="14">
        <v>64.75</v>
      </c>
      <c r="W213" s="16">
        <f>+IF(datos_us[[#This Row],[Moneda]]="ARS",datos_us[[#This Row],[Monto]],datos_us[[#This Row],[Monto]]*datos_us[[#This Row],[TC]])</f>
        <v>970.60249999999996</v>
      </c>
      <c r="X213" s="16">
        <f>+IF(datos_us[[#This Row],[Moneda]]="USD",datos_us[[#This Row],[Monto]],datos_us[[#This Row],[Monto]]/datos_us[[#This Row],[TC]])</f>
        <v>14.99</v>
      </c>
      <c r="Y213" s="14"/>
    </row>
    <row r="214" spans="1:25" x14ac:dyDescent="0.25">
      <c r="A214" s="14">
        <f t="shared" si="3"/>
        <v>211</v>
      </c>
      <c r="B214" s="1">
        <v>43783</v>
      </c>
      <c r="C214" s="14">
        <f>+YEAR(datos_us[[#This Row],[Fecha]])</f>
        <v>2019</v>
      </c>
      <c r="D214" s="14">
        <f>+MONTH(datos_us[[#This Row],[Fecha]])</f>
        <v>11</v>
      </c>
      <c r="E214" s="14" t="s">
        <v>1015</v>
      </c>
      <c r="F214" s="14" t="s">
        <v>430</v>
      </c>
      <c r="G214" s="14"/>
      <c r="H214" s="14" t="s">
        <v>7132</v>
      </c>
      <c r="I214" s="14" t="s">
        <v>7132</v>
      </c>
      <c r="J214" s="14" t="s">
        <v>425</v>
      </c>
      <c r="K214" s="14"/>
      <c r="L214" s="14" t="s">
        <v>425</v>
      </c>
      <c r="M214" s="14" t="s">
        <v>102</v>
      </c>
      <c r="N214" s="14" t="s">
        <v>480</v>
      </c>
      <c r="O214" s="14" t="s">
        <v>1279</v>
      </c>
      <c r="P214" s="14"/>
      <c r="Q214" s="14"/>
      <c r="R214" s="14" t="s">
        <v>430</v>
      </c>
      <c r="S214" s="14" t="s">
        <v>445</v>
      </c>
      <c r="T214" s="35">
        <v>1.76</v>
      </c>
      <c r="U214" s="14" t="s">
        <v>2</v>
      </c>
      <c r="V214" s="14">
        <v>64.75</v>
      </c>
      <c r="W214" s="16">
        <f>+IF(datos_us[[#This Row],[Moneda]]="ARS",datos_us[[#This Row],[Monto]],datos_us[[#This Row],[Monto]]*datos_us[[#This Row],[TC]])</f>
        <v>113.96</v>
      </c>
      <c r="X214" s="16">
        <f>+IF(datos_us[[#This Row],[Moneda]]="USD",datos_us[[#This Row],[Monto]],datos_us[[#This Row],[Monto]]/datos_us[[#This Row],[TC]])</f>
        <v>1.76</v>
      </c>
      <c r="Y214" s="14"/>
    </row>
    <row r="215" spans="1:25" x14ac:dyDescent="0.25">
      <c r="A215" s="14">
        <f t="shared" si="3"/>
        <v>212</v>
      </c>
      <c r="B215" s="1">
        <v>43784</v>
      </c>
      <c r="C215" s="14">
        <f>+YEAR(datos_us[[#This Row],[Fecha]])</f>
        <v>2019</v>
      </c>
      <c r="D215" s="14">
        <f>+MONTH(datos_us[[#This Row],[Fecha]])</f>
        <v>11</v>
      </c>
      <c r="E215" s="14" t="s">
        <v>1015</v>
      </c>
      <c r="F215" s="14" t="s">
        <v>430</v>
      </c>
      <c r="G215" s="14"/>
      <c r="H215" s="14" t="s">
        <v>7132</v>
      </c>
      <c r="I215" s="14" t="s">
        <v>7132</v>
      </c>
      <c r="J215" s="14" t="s">
        <v>425</v>
      </c>
      <c r="K215" s="14"/>
      <c r="L215" s="14" t="s">
        <v>425</v>
      </c>
      <c r="M215" s="14" t="s">
        <v>405</v>
      </c>
      <c r="N215" s="14" t="s">
        <v>1337</v>
      </c>
      <c r="O215" s="14" t="s">
        <v>1342</v>
      </c>
      <c r="P215" s="14"/>
      <c r="Q215" s="14"/>
      <c r="R215" s="14" t="s">
        <v>430</v>
      </c>
      <c r="S215" s="14" t="s">
        <v>445</v>
      </c>
      <c r="T215" s="35">
        <v>141.08000000000001</v>
      </c>
      <c r="U215" s="14" t="s">
        <v>2</v>
      </c>
      <c r="V215" s="14">
        <v>64.75</v>
      </c>
      <c r="W215" s="16">
        <f>+IF(datos_us[[#This Row],[Moneda]]="ARS",datos_us[[#This Row],[Monto]],datos_us[[#This Row],[Monto]]*datos_us[[#This Row],[TC]])</f>
        <v>9134.93</v>
      </c>
      <c r="X215" s="16">
        <f>+IF(datos_us[[#This Row],[Moneda]]="USD",datos_us[[#This Row],[Monto]],datos_us[[#This Row],[Monto]]/datos_us[[#This Row],[TC]])</f>
        <v>141.08000000000001</v>
      </c>
      <c r="Y215" s="14"/>
    </row>
    <row r="216" spans="1:25" x14ac:dyDescent="0.25">
      <c r="A216" s="14">
        <f t="shared" si="3"/>
        <v>213</v>
      </c>
      <c r="B216" s="1">
        <v>43784</v>
      </c>
      <c r="C216" s="14">
        <f>+YEAR(datos_us[[#This Row],[Fecha]])</f>
        <v>2019</v>
      </c>
      <c r="D216" s="14">
        <f>+MONTH(datos_us[[#This Row],[Fecha]])</f>
        <v>11</v>
      </c>
      <c r="E216" s="14" t="s">
        <v>1015</v>
      </c>
      <c r="F216" s="14" t="s">
        <v>430</v>
      </c>
      <c r="G216" s="14"/>
      <c r="H216" s="14" t="s">
        <v>7132</v>
      </c>
      <c r="I216" s="14" t="s">
        <v>7132</v>
      </c>
      <c r="J216" s="14" t="s">
        <v>425</v>
      </c>
      <c r="K216" s="14"/>
      <c r="L216" s="14" t="s">
        <v>425</v>
      </c>
      <c r="M216" s="14" t="s">
        <v>102</v>
      </c>
      <c r="N216" s="14" t="s">
        <v>480</v>
      </c>
      <c r="O216" s="14" t="s">
        <v>1279</v>
      </c>
      <c r="P216" s="14"/>
      <c r="Q216" s="14"/>
      <c r="R216" s="14" t="s">
        <v>430</v>
      </c>
      <c r="S216" s="14" t="s">
        <v>445</v>
      </c>
      <c r="T216" s="35">
        <v>2.87</v>
      </c>
      <c r="U216" s="14" t="s">
        <v>2</v>
      </c>
      <c r="V216" s="14">
        <v>64.75</v>
      </c>
      <c r="W216" s="16">
        <f>+IF(datos_us[[#This Row],[Moneda]]="ARS",datos_us[[#This Row],[Monto]],datos_us[[#This Row],[Monto]]*datos_us[[#This Row],[TC]])</f>
        <v>185.83250000000001</v>
      </c>
      <c r="X216" s="16">
        <f>+IF(datos_us[[#This Row],[Moneda]]="USD",datos_us[[#This Row],[Monto]],datos_us[[#This Row],[Monto]]/datos_us[[#This Row],[TC]])</f>
        <v>2.87</v>
      </c>
      <c r="Y216" s="14"/>
    </row>
    <row r="217" spans="1:25" x14ac:dyDescent="0.25">
      <c r="A217" s="14">
        <f t="shared" si="3"/>
        <v>214</v>
      </c>
      <c r="B217" s="1">
        <v>43784</v>
      </c>
      <c r="C217" s="14">
        <f>+YEAR(datos_us[[#This Row],[Fecha]])</f>
        <v>2019</v>
      </c>
      <c r="D217" s="14">
        <f>+MONTH(datos_us[[#This Row],[Fecha]])</f>
        <v>11</v>
      </c>
      <c r="E217" s="14" t="s">
        <v>1015</v>
      </c>
      <c r="F217" s="14" t="s">
        <v>403</v>
      </c>
      <c r="G217" s="14" t="s">
        <v>970</v>
      </c>
      <c r="H217" s="14" t="s">
        <v>7132</v>
      </c>
      <c r="I217" s="14" t="s">
        <v>7132</v>
      </c>
      <c r="J217" s="14" t="s">
        <v>425</v>
      </c>
      <c r="K217" s="14"/>
      <c r="L217" s="14" t="s">
        <v>425</v>
      </c>
      <c r="M217" s="14" t="s">
        <v>493</v>
      </c>
      <c r="N217" s="14" t="s">
        <v>741</v>
      </c>
      <c r="O217" s="14" t="s">
        <v>1332</v>
      </c>
      <c r="P217" s="14"/>
      <c r="Q217" s="14"/>
      <c r="R217" s="14" t="s">
        <v>970</v>
      </c>
      <c r="S217" s="14" t="s">
        <v>445</v>
      </c>
      <c r="T217" s="35">
        <v>38.81</v>
      </c>
      <c r="U217" s="14" t="s">
        <v>2</v>
      </c>
      <c r="V217" s="14">
        <v>64.75</v>
      </c>
      <c r="W217" s="16">
        <f>+IF(datos_us[[#This Row],[Moneda]]="ARS",datos_us[[#This Row],[Monto]],datos_us[[#This Row],[Monto]]*datos_us[[#This Row],[TC]])</f>
        <v>2512.9475000000002</v>
      </c>
      <c r="X217" s="16">
        <f>+IF(datos_us[[#This Row],[Moneda]]="USD",datos_us[[#This Row],[Monto]],datos_us[[#This Row],[Monto]]/datos_us[[#This Row],[TC]])</f>
        <v>38.81</v>
      </c>
      <c r="Y217" s="14"/>
    </row>
    <row r="218" spans="1:25" x14ac:dyDescent="0.25">
      <c r="A218" s="14">
        <f t="shared" si="3"/>
        <v>215</v>
      </c>
      <c r="B218" s="1">
        <v>43784</v>
      </c>
      <c r="C218" s="14">
        <f>+YEAR(datos_us[[#This Row],[Fecha]])</f>
        <v>2019</v>
      </c>
      <c r="D218" s="14">
        <f>+MONTH(datos_us[[#This Row],[Fecha]])</f>
        <v>11</v>
      </c>
      <c r="E218" s="14" t="s">
        <v>1016</v>
      </c>
      <c r="F218" s="14" t="s">
        <v>404</v>
      </c>
      <c r="G218" s="14"/>
      <c r="H218" s="14" t="s">
        <v>7132</v>
      </c>
      <c r="I218" s="14" t="s">
        <v>7132</v>
      </c>
      <c r="J218" s="14" t="s">
        <v>425</v>
      </c>
      <c r="K218" s="14"/>
      <c r="L218" s="14" t="s">
        <v>425</v>
      </c>
      <c r="M218" s="14" t="s">
        <v>156</v>
      </c>
      <c r="N218" s="14" t="s">
        <v>156</v>
      </c>
      <c r="O218" s="14" t="s">
        <v>1298</v>
      </c>
      <c r="P218" s="14"/>
      <c r="Q218" s="14"/>
      <c r="R218" s="14" t="s">
        <v>404</v>
      </c>
      <c r="S218" s="14" t="s">
        <v>445</v>
      </c>
      <c r="T218" s="35">
        <v>41.38</v>
      </c>
      <c r="U218" s="14" t="s">
        <v>2</v>
      </c>
      <c r="V218" s="14">
        <v>64.75</v>
      </c>
      <c r="W218" s="16">
        <f>+IF(datos_us[[#This Row],[Moneda]]="ARS",datos_us[[#This Row],[Monto]],datos_us[[#This Row],[Monto]]*datos_us[[#This Row],[TC]])</f>
        <v>2679.355</v>
      </c>
      <c r="X218" s="16">
        <f>+IF(datos_us[[#This Row],[Moneda]]="USD",datos_us[[#This Row],[Monto]],datos_us[[#This Row],[Monto]]/datos_us[[#This Row],[TC]])</f>
        <v>41.38</v>
      </c>
      <c r="Y218" s="14"/>
    </row>
    <row r="219" spans="1:25" x14ac:dyDescent="0.25">
      <c r="A219" s="14">
        <f t="shared" si="3"/>
        <v>216</v>
      </c>
      <c r="B219" s="1">
        <v>43785</v>
      </c>
      <c r="C219" s="14">
        <f>+YEAR(datos_us[[#This Row],[Fecha]])</f>
        <v>2019</v>
      </c>
      <c r="D219" s="14">
        <f>+MONTH(datos_us[[#This Row],[Fecha]])</f>
        <v>11</v>
      </c>
      <c r="E219" s="14" t="s">
        <v>1015</v>
      </c>
      <c r="F219" s="14" t="s">
        <v>430</v>
      </c>
      <c r="G219" s="14"/>
      <c r="H219" s="14" t="s">
        <v>7132</v>
      </c>
      <c r="I219" s="14" t="s">
        <v>7132</v>
      </c>
      <c r="J219" s="14" t="s">
        <v>425</v>
      </c>
      <c r="K219" s="14"/>
      <c r="L219" s="14" t="s">
        <v>425</v>
      </c>
      <c r="M219" s="14" t="s">
        <v>102</v>
      </c>
      <c r="N219" s="14" t="s">
        <v>480</v>
      </c>
      <c r="O219" s="14" t="s">
        <v>1279</v>
      </c>
      <c r="P219" s="14"/>
      <c r="Q219" s="14"/>
      <c r="R219" s="14" t="s">
        <v>430</v>
      </c>
      <c r="S219" s="14" t="s">
        <v>445</v>
      </c>
      <c r="T219" s="35">
        <v>4.0999999999999996</v>
      </c>
      <c r="U219" s="14" t="s">
        <v>2</v>
      </c>
      <c r="V219" s="14">
        <v>64.75</v>
      </c>
      <c r="W219" s="16">
        <f>+IF(datos_us[[#This Row],[Moneda]]="ARS",datos_us[[#This Row],[Monto]],datos_us[[#This Row],[Monto]]*datos_us[[#This Row],[TC]])</f>
        <v>265.47499999999997</v>
      </c>
      <c r="X219" s="16">
        <f>+IF(datos_us[[#This Row],[Moneda]]="USD",datos_us[[#This Row],[Monto]],datos_us[[#This Row],[Monto]]/datos_us[[#This Row],[TC]])</f>
        <v>4.0999999999999996</v>
      </c>
      <c r="Y219" s="14"/>
    </row>
    <row r="220" spans="1:25" x14ac:dyDescent="0.25">
      <c r="A220" s="14">
        <f t="shared" si="3"/>
        <v>217</v>
      </c>
      <c r="B220" s="1">
        <v>43787</v>
      </c>
      <c r="C220" s="14">
        <f>+YEAR(datos_us[[#This Row],[Fecha]])</f>
        <v>2019</v>
      </c>
      <c r="D220" s="14">
        <f>+MONTH(datos_us[[#This Row],[Fecha]])</f>
        <v>11</v>
      </c>
      <c r="E220" s="14" t="s">
        <v>617</v>
      </c>
      <c r="F220" s="14" t="s">
        <v>8101</v>
      </c>
      <c r="G220" s="14"/>
      <c r="H220" s="14" t="s">
        <v>8103</v>
      </c>
      <c r="I220" s="14" t="s">
        <v>8104</v>
      </c>
      <c r="J220" s="14" t="s">
        <v>6650</v>
      </c>
      <c r="K220" s="14" t="s">
        <v>422</v>
      </c>
      <c r="L220" s="14" t="s">
        <v>422</v>
      </c>
      <c r="M220" s="14" t="s">
        <v>902</v>
      </c>
      <c r="N220" s="14" t="s">
        <v>1338</v>
      </c>
      <c r="O220" s="14" t="s">
        <v>3918</v>
      </c>
      <c r="P220" s="14" t="s">
        <v>6740</v>
      </c>
      <c r="Q220" s="14">
        <v>5</v>
      </c>
      <c r="R220" s="14" t="s">
        <v>8101</v>
      </c>
      <c r="S220" s="14" t="s">
        <v>445</v>
      </c>
      <c r="T220" s="35">
        <v>110.28</v>
      </c>
      <c r="U220" s="14" t="s">
        <v>2</v>
      </c>
      <c r="V220" s="14">
        <v>64.75</v>
      </c>
      <c r="W220" s="16">
        <f>+IF(datos_us[[#This Row],[Moneda]]="ARS",datos_us[[#This Row],[Monto]],datos_us[[#This Row],[Monto]]*datos_us[[#This Row],[TC]])</f>
        <v>7140.63</v>
      </c>
      <c r="X220" s="16">
        <f>+IF(datos_us[[#This Row],[Moneda]]="USD",datos_us[[#This Row],[Monto]],datos_us[[#This Row],[Monto]]/datos_us[[#This Row],[TC]])</f>
        <v>110.28</v>
      </c>
      <c r="Y220" s="14"/>
    </row>
    <row r="221" spans="1:25" x14ac:dyDescent="0.25">
      <c r="A221" s="14">
        <f t="shared" si="3"/>
        <v>218</v>
      </c>
      <c r="B221" s="1">
        <v>43787</v>
      </c>
      <c r="C221" s="14">
        <f>+YEAR(datos_us[[#This Row],[Fecha]])</f>
        <v>2019</v>
      </c>
      <c r="D221" s="14">
        <f>+MONTH(datos_us[[#This Row],[Fecha]])</f>
        <v>11</v>
      </c>
      <c r="E221" s="14" t="s">
        <v>1015</v>
      </c>
      <c r="F221" s="14" t="s">
        <v>430</v>
      </c>
      <c r="G221" s="14"/>
      <c r="H221" s="14" t="s">
        <v>7132</v>
      </c>
      <c r="I221" s="14" t="s">
        <v>7132</v>
      </c>
      <c r="J221" s="14" t="s">
        <v>425</v>
      </c>
      <c r="K221" s="14"/>
      <c r="L221" s="14" t="s">
        <v>425</v>
      </c>
      <c r="M221" s="14" t="s">
        <v>102</v>
      </c>
      <c r="N221" s="14" t="s">
        <v>480</v>
      </c>
      <c r="O221" s="14" t="s">
        <v>1279</v>
      </c>
      <c r="P221" s="14"/>
      <c r="Q221" s="14"/>
      <c r="R221" s="14" t="s">
        <v>430</v>
      </c>
      <c r="S221" s="14" t="s">
        <v>445</v>
      </c>
      <c r="T221" s="35">
        <v>2.62</v>
      </c>
      <c r="U221" s="14" t="s">
        <v>2</v>
      </c>
      <c r="V221" s="14">
        <v>64.75</v>
      </c>
      <c r="W221" s="16">
        <f>+IF(datos_us[[#This Row],[Moneda]]="ARS",datos_us[[#This Row],[Monto]],datos_us[[#This Row],[Monto]]*datos_us[[#This Row],[TC]])</f>
        <v>169.64500000000001</v>
      </c>
      <c r="X221" s="16">
        <f>+IF(datos_us[[#This Row],[Moneda]]="USD",datos_us[[#This Row],[Monto]],datos_us[[#This Row],[Monto]]/datos_us[[#This Row],[TC]])</f>
        <v>2.62</v>
      </c>
      <c r="Y221" s="14"/>
    </row>
    <row r="222" spans="1:25" x14ac:dyDescent="0.25">
      <c r="A222" s="14">
        <f t="shared" si="3"/>
        <v>219</v>
      </c>
      <c r="B222" s="1">
        <v>43788</v>
      </c>
      <c r="C222" s="14">
        <f>+YEAR(datos_us[[#This Row],[Fecha]])</f>
        <v>2019</v>
      </c>
      <c r="D222" s="14">
        <f>+MONTH(datos_us[[#This Row],[Fecha]])</f>
        <v>11</v>
      </c>
      <c r="E222" s="14" t="s">
        <v>1015</v>
      </c>
      <c r="F222" s="14" t="s">
        <v>430</v>
      </c>
      <c r="G222" s="14"/>
      <c r="H222" s="14" t="s">
        <v>7132</v>
      </c>
      <c r="I222" s="14" t="s">
        <v>7132</v>
      </c>
      <c r="J222" s="14" t="s">
        <v>425</v>
      </c>
      <c r="K222" s="14"/>
      <c r="L222" s="14" t="s">
        <v>425</v>
      </c>
      <c r="M222" s="14" t="s">
        <v>102</v>
      </c>
      <c r="N222" s="14" t="s">
        <v>480</v>
      </c>
      <c r="O222" s="14" t="s">
        <v>1279</v>
      </c>
      <c r="P222" s="14"/>
      <c r="Q222" s="14"/>
      <c r="R222" s="14" t="s">
        <v>430</v>
      </c>
      <c r="S222" s="14" t="s">
        <v>445</v>
      </c>
      <c r="T222" s="35">
        <v>1.79</v>
      </c>
      <c r="U222" s="14" t="s">
        <v>2</v>
      </c>
      <c r="V222" s="14">
        <v>64.75</v>
      </c>
      <c r="W222" s="16">
        <f>+IF(datos_us[[#This Row],[Moneda]]="ARS",datos_us[[#This Row],[Monto]],datos_us[[#This Row],[Monto]]*datos_us[[#This Row],[TC]])</f>
        <v>115.9025</v>
      </c>
      <c r="X222" s="16">
        <f>+IF(datos_us[[#This Row],[Moneda]]="USD",datos_us[[#This Row],[Monto]],datos_us[[#This Row],[Monto]]/datos_us[[#This Row],[TC]])</f>
        <v>1.79</v>
      </c>
      <c r="Y222" s="14"/>
    </row>
    <row r="223" spans="1:25" x14ac:dyDescent="0.25">
      <c r="A223" s="14">
        <f t="shared" si="3"/>
        <v>220</v>
      </c>
      <c r="B223" s="1">
        <v>43789</v>
      </c>
      <c r="C223" s="14">
        <f>+YEAR(datos_us[[#This Row],[Fecha]])</f>
        <v>2019</v>
      </c>
      <c r="D223" s="14">
        <f>+MONTH(datos_us[[#This Row],[Fecha]])</f>
        <v>11</v>
      </c>
      <c r="E223" s="14" t="s">
        <v>1016</v>
      </c>
      <c r="F223" s="14" t="s">
        <v>404</v>
      </c>
      <c r="G223" s="14"/>
      <c r="H223" s="14" t="s">
        <v>7132</v>
      </c>
      <c r="I223" s="14" t="s">
        <v>7132</v>
      </c>
      <c r="J223" s="14" t="s">
        <v>425</v>
      </c>
      <c r="K223" s="14"/>
      <c r="L223" s="14" t="s">
        <v>425</v>
      </c>
      <c r="M223" s="14" t="s">
        <v>1300</v>
      </c>
      <c r="N223" s="14" t="s">
        <v>1300</v>
      </c>
      <c r="O223" s="14" t="s">
        <v>1279</v>
      </c>
      <c r="P223" s="14"/>
      <c r="Q223" s="14"/>
      <c r="R223" s="14" t="s">
        <v>404</v>
      </c>
      <c r="S223" s="14" t="s">
        <v>445</v>
      </c>
      <c r="T223" s="35">
        <v>15</v>
      </c>
      <c r="U223" s="14" t="s">
        <v>2</v>
      </c>
      <c r="V223" s="14">
        <v>65</v>
      </c>
      <c r="W223" s="16">
        <f>+IF(datos_us[[#This Row],[Moneda]]="ARS",datos_us[[#This Row],[Monto]],datos_us[[#This Row],[Monto]]*datos_us[[#This Row],[TC]])</f>
        <v>975</v>
      </c>
      <c r="X223" s="16">
        <f>+IF(datos_us[[#This Row],[Moneda]]="USD",datos_us[[#This Row],[Monto]],datos_us[[#This Row],[Monto]]/datos_us[[#This Row],[TC]])</f>
        <v>15</v>
      </c>
      <c r="Y223" s="14"/>
    </row>
    <row r="224" spans="1:25" x14ac:dyDescent="0.25">
      <c r="A224" s="14">
        <f t="shared" si="3"/>
        <v>221</v>
      </c>
      <c r="B224" s="1">
        <v>43790</v>
      </c>
      <c r="C224" s="14">
        <f>+YEAR(datos_us[[#This Row],[Fecha]])</f>
        <v>2019</v>
      </c>
      <c r="D224" s="14">
        <f>+MONTH(datos_us[[#This Row],[Fecha]])</f>
        <v>11</v>
      </c>
      <c r="E224" s="14" t="s">
        <v>1015</v>
      </c>
      <c r="F224" s="14" t="s">
        <v>430</v>
      </c>
      <c r="G224" s="14"/>
      <c r="H224" s="14" t="s">
        <v>7132</v>
      </c>
      <c r="I224" s="14" t="s">
        <v>7132</v>
      </c>
      <c r="J224" s="14" t="s">
        <v>425</v>
      </c>
      <c r="K224" s="14"/>
      <c r="L224" s="14" t="s">
        <v>425</v>
      </c>
      <c r="M224" s="14" t="s">
        <v>102</v>
      </c>
      <c r="N224" s="14" t="s">
        <v>480</v>
      </c>
      <c r="O224" s="14" t="s">
        <v>1279</v>
      </c>
      <c r="P224" s="14"/>
      <c r="Q224" s="14"/>
      <c r="R224" s="14" t="s">
        <v>430</v>
      </c>
      <c r="S224" s="14" t="s">
        <v>445</v>
      </c>
      <c r="T224" s="35">
        <v>5.23</v>
      </c>
      <c r="U224" s="14" t="s">
        <v>2</v>
      </c>
      <c r="V224" s="14">
        <v>65</v>
      </c>
      <c r="W224" s="16">
        <f>+IF(datos_us[[#This Row],[Moneda]]="ARS",datos_us[[#This Row],[Monto]],datos_us[[#This Row],[Monto]]*datos_us[[#This Row],[TC]])</f>
        <v>339.95000000000005</v>
      </c>
      <c r="X224" s="16">
        <f>+IF(datos_us[[#This Row],[Moneda]]="USD",datos_us[[#This Row],[Monto]],datos_us[[#This Row],[Monto]]/datos_us[[#This Row],[TC]])</f>
        <v>5.23</v>
      </c>
      <c r="Y224" s="14"/>
    </row>
    <row r="225" spans="1:25" x14ac:dyDescent="0.25">
      <c r="A225" s="14">
        <f t="shared" si="3"/>
        <v>222</v>
      </c>
      <c r="B225" s="1">
        <v>43790</v>
      </c>
      <c r="C225" s="14">
        <f>+YEAR(datos_us[[#This Row],[Fecha]])</f>
        <v>2019</v>
      </c>
      <c r="D225" s="14">
        <f>+MONTH(datos_us[[#This Row],[Fecha]])</f>
        <v>11</v>
      </c>
      <c r="E225" s="14" t="s">
        <v>449</v>
      </c>
      <c r="F225" s="14" t="s">
        <v>523</v>
      </c>
      <c r="G225" s="14"/>
      <c r="H225" s="14" t="s">
        <v>7132</v>
      </c>
      <c r="I225" s="14" t="s">
        <v>7132</v>
      </c>
      <c r="J225" s="14" t="s">
        <v>425</v>
      </c>
      <c r="K225" s="14"/>
      <c r="L225" s="14" t="s">
        <v>425</v>
      </c>
      <c r="M225" s="14" t="s">
        <v>524</v>
      </c>
      <c r="N225" s="14" t="s">
        <v>524</v>
      </c>
      <c r="O225" s="14" t="s">
        <v>1339</v>
      </c>
      <c r="P225" s="14"/>
      <c r="Q225" s="14"/>
      <c r="R225" s="14" t="s">
        <v>523</v>
      </c>
      <c r="S225" s="14" t="s">
        <v>445</v>
      </c>
      <c r="T225" s="35">
        <v>65.41</v>
      </c>
      <c r="U225" s="14" t="s">
        <v>2</v>
      </c>
      <c r="V225" s="14">
        <v>65</v>
      </c>
      <c r="W225" s="16">
        <f>+IF(datos_us[[#This Row],[Moneda]]="ARS",datos_us[[#This Row],[Monto]],datos_us[[#This Row],[Monto]]*datos_us[[#This Row],[TC]])</f>
        <v>4251.6499999999996</v>
      </c>
      <c r="X225" s="16">
        <f>+IF(datos_us[[#This Row],[Moneda]]="USD",datos_us[[#This Row],[Monto]],datos_us[[#This Row],[Monto]]/datos_us[[#This Row],[TC]])</f>
        <v>65.41</v>
      </c>
      <c r="Y225" s="14"/>
    </row>
    <row r="226" spans="1:25" x14ac:dyDescent="0.25">
      <c r="A226" s="14">
        <f t="shared" si="3"/>
        <v>223</v>
      </c>
      <c r="B226" s="1">
        <v>43790</v>
      </c>
      <c r="C226" s="14">
        <f>+YEAR(datos_us[[#This Row],[Fecha]])</f>
        <v>2019</v>
      </c>
      <c r="D226" s="14">
        <f>+MONTH(datos_us[[#This Row],[Fecha]])</f>
        <v>11</v>
      </c>
      <c r="E226" s="14" t="s">
        <v>617</v>
      </c>
      <c r="F226" s="14" t="s">
        <v>8101</v>
      </c>
      <c r="G226" s="14"/>
      <c r="H226" s="14" t="s">
        <v>8103</v>
      </c>
      <c r="I226" s="14" t="s">
        <v>8104</v>
      </c>
      <c r="J226" s="14" t="s">
        <v>422</v>
      </c>
      <c r="K226" s="14"/>
      <c r="L226" s="14" t="s">
        <v>425</v>
      </c>
      <c r="M226" s="14" t="s">
        <v>424</v>
      </c>
      <c r="N226" s="14" t="s">
        <v>351</v>
      </c>
      <c r="O226" s="14" t="s">
        <v>1279</v>
      </c>
      <c r="P226" s="14"/>
      <c r="Q226" s="14"/>
      <c r="R226" s="14" t="s">
        <v>8101</v>
      </c>
      <c r="S226" s="14" t="s">
        <v>445</v>
      </c>
      <c r="T226" s="35">
        <v>487.56</v>
      </c>
      <c r="U226" s="14" t="s">
        <v>2</v>
      </c>
      <c r="V226" s="14">
        <v>65</v>
      </c>
      <c r="W226" s="16">
        <f>+IF(datos_us[[#This Row],[Moneda]]="ARS",datos_us[[#This Row],[Monto]],datos_us[[#This Row],[Monto]]*datos_us[[#This Row],[TC]])</f>
        <v>31691.4</v>
      </c>
      <c r="X226" s="16">
        <f>+IF(datos_us[[#This Row],[Moneda]]="USD",datos_us[[#This Row],[Monto]],datos_us[[#This Row],[Monto]]/datos_us[[#This Row],[TC]])</f>
        <v>487.56</v>
      </c>
      <c r="Y226" s="14"/>
    </row>
    <row r="227" spans="1:25" x14ac:dyDescent="0.25">
      <c r="A227" s="14">
        <f t="shared" si="3"/>
        <v>224</v>
      </c>
      <c r="B227" s="1">
        <v>43790</v>
      </c>
      <c r="C227" s="14">
        <f>+YEAR(datos_us[[#This Row],[Fecha]])</f>
        <v>2019</v>
      </c>
      <c r="D227" s="14">
        <f>+MONTH(datos_us[[#This Row],[Fecha]])</f>
        <v>11</v>
      </c>
      <c r="E227" s="14" t="s">
        <v>617</v>
      </c>
      <c r="F227" s="14" t="s">
        <v>8101</v>
      </c>
      <c r="G227" s="14"/>
      <c r="H227" s="14" t="s">
        <v>8103</v>
      </c>
      <c r="I227" s="14" t="s">
        <v>8104</v>
      </c>
      <c r="J227" s="14" t="s">
        <v>422</v>
      </c>
      <c r="K227" s="14"/>
      <c r="L227" s="14" t="s">
        <v>425</v>
      </c>
      <c r="M227" s="14" t="s">
        <v>424</v>
      </c>
      <c r="N227" s="14" t="s">
        <v>280</v>
      </c>
      <c r="O227" s="14" t="s">
        <v>1279</v>
      </c>
      <c r="P227" s="14"/>
      <c r="Q227" s="14"/>
      <c r="R227" s="14" t="s">
        <v>8101</v>
      </c>
      <c r="S227" s="14" t="s">
        <v>445</v>
      </c>
      <c r="T227" s="35">
        <v>23.15</v>
      </c>
      <c r="U227" s="14" t="s">
        <v>2</v>
      </c>
      <c r="V227" s="14">
        <v>65</v>
      </c>
      <c r="W227" s="16">
        <f>+IF(datos_us[[#This Row],[Moneda]]="ARS",datos_us[[#This Row],[Monto]],datos_us[[#This Row],[Monto]]*datos_us[[#This Row],[TC]])</f>
        <v>1504.75</v>
      </c>
      <c r="X227" s="16">
        <f>+IF(datos_us[[#This Row],[Moneda]]="USD",datos_us[[#This Row],[Monto]],datos_us[[#This Row],[Monto]]/datos_us[[#This Row],[TC]])</f>
        <v>23.15</v>
      </c>
      <c r="Y227" s="14"/>
    </row>
    <row r="228" spans="1:25" x14ac:dyDescent="0.25">
      <c r="A228" s="14">
        <f t="shared" si="3"/>
        <v>225</v>
      </c>
      <c r="B228" s="1">
        <v>43792</v>
      </c>
      <c r="C228" s="14">
        <f>+YEAR(datos_us[[#This Row],[Fecha]])</f>
        <v>2019</v>
      </c>
      <c r="D228" s="14">
        <f>+MONTH(datos_us[[#This Row],[Fecha]])</f>
        <v>11</v>
      </c>
      <c r="E228" s="14" t="s">
        <v>1015</v>
      </c>
      <c r="F228" s="14" t="s">
        <v>430</v>
      </c>
      <c r="G228" s="14"/>
      <c r="H228" s="14" t="s">
        <v>7132</v>
      </c>
      <c r="I228" s="14" t="s">
        <v>7132</v>
      </c>
      <c r="J228" s="14" t="s">
        <v>425</v>
      </c>
      <c r="K228" s="14"/>
      <c r="L228" s="14" t="s">
        <v>425</v>
      </c>
      <c r="M228" s="14" t="s">
        <v>102</v>
      </c>
      <c r="N228" s="14" t="s">
        <v>480</v>
      </c>
      <c r="O228" s="14" t="s">
        <v>1279</v>
      </c>
      <c r="P228" s="14"/>
      <c r="Q228" s="14"/>
      <c r="R228" s="14" t="s">
        <v>430</v>
      </c>
      <c r="S228" s="14" t="s">
        <v>445</v>
      </c>
      <c r="T228" s="35">
        <v>9.379999999999999</v>
      </c>
      <c r="U228" s="14" t="s">
        <v>2</v>
      </c>
      <c r="V228" s="14">
        <v>65</v>
      </c>
      <c r="W228" s="16">
        <f>+IF(datos_us[[#This Row],[Moneda]]="ARS",datos_us[[#This Row],[Monto]],datos_us[[#This Row],[Monto]]*datos_us[[#This Row],[TC]])</f>
        <v>609.69999999999993</v>
      </c>
      <c r="X228" s="16">
        <f>+IF(datos_us[[#This Row],[Moneda]]="USD",datos_us[[#This Row],[Monto]],datos_us[[#This Row],[Monto]]/datos_us[[#This Row],[TC]])</f>
        <v>9.379999999999999</v>
      </c>
      <c r="Y228" s="14"/>
    </row>
    <row r="229" spans="1:25" x14ac:dyDescent="0.25">
      <c r="A229" s="14">
        <f t="shared" si="3"/>
        <v>226</v>
      </c>
      <c r="B229" s="1">
        <v>43792</v>
      </c>
      <c r="C229" s="14">
        <f>+YEAR(datos_us[[#This Row],[Fecha]])</f>
        <v>2019</v>
      </c>
      <c r="D229" s="14">
        <f>+MONTH(datos_us[[#This Row],[Fecha]])</f>
        <v>11</v>
      </c>
      <c r="E229" s="14" t="s">
        <v>1015</v>
      </c>
      <c r="F229" s="14" t="s">
        <v>430</v>
      </c>
      <c r="G229" s="14"/>
      <c r="H229" s="14" t="s">
        <v>7132</v>
      </c>
      <c r="I229" s="14" t="s">
        <v>7132</v>
      </c>
      <c r="J229" s="14" t="s">
        <v>425</v>
      </c>
      <c r="K229" s="14"/>
      <c r="L229" s="14" t="s">
        <v>425</v>
      </c>
      <c r="M229" s="14" t="s">
        <v>60</v>
      </c>
      <c r="N229" s="14" t="s">
        <v>610</v>
      </c>
      <c r="O229" s="14" t="s">
        <v>1279</v>
      </c>
      <c r="P229" s="14"/>
      <c r="Q229" s="14"/>
      <c r="R229" s="14" t="s">
        <v>430</v>
      </c>
      <c r="S229" s="14" t="s">
        <v>445</v>
      </c>
      <c r="T229" s="35">
        <v>20.79</v>
      </c>
      <c r="U229" s="14" t="s">
        <v>2</v>
      </c>
      <c r="V229" s="14">
        <v>65</v>
      </c>
      <c r="W229" s="16">
        <f>+IF(datos_us[[#This Row],[Moneda]]="ARS",datos_us[[#This Row],[Monto]],datos_us[[#This Row],[Monto]]*datos_us[[#This Row],[TC]])</f>
        <v>1351.35</v>
      </c>
      <c r="X229" s="16">
        <f>+IF(datos_us[[#This Row],[Moneda]]="USD",datos_us[[#This Row],[Monto]],datos_us[[#This Row],[Monto]]/datos_us[[#This Row],[TC]])</f>
        <v>20.79</v>
      </c>
      <c r="Y229" s="14"/>
    </row>
    <row r="230" spans="1:25" x14ac:dyDescent="0.25">
      <c r="A230" s="14">
        <f t="shared" si="3"/>
        <v>227</v>
      </c>
      <c r="B230" s="1">
        <v>43794</v>
      </c>
      <c r="C230" s="14">
        <f>+YEAR(datos_us[[#This Row],[Fecha]])</f>
        <v>2019</v>
      </c>
      <c r="D230" s="14">
        <f>+MONTH(datos_us[[#This Row],[Fecha]])</f>
        <v>11</v>
      </c>
      <c r="E230" s="14" t="s">
        <v>408</v>
      </c>
      <c r="F230" s="14" t="s">
        <v>406</v>
      </c>
      <c r="G230" s="14"/>
      <c r="H230" s="14" t="s">
        <v>7132</v>
      </c>
      <c r="I230" s="14" t="s">
        <v>7132</v>
      </c>
      <c r="J230" s="14" t="s">
        <v>425</v>
      </c>
      <c r="K230" s="14"/>
      <c r="L230" s="14" t="s">
        <v>425</v>
      </c>
      <c r="M230" s="14" t="s">
        <v>1183</v>
      </c>
      <c r="N230" s="14" t="s">
        <v>1183</v>
      </c>
      <c r="O230" s="14" t="s">
        <v>3261</v>
      </c>
      <c r="P230" s="14"/>
      <c r="Q230" s="14"/>
      <c r="R230" s="14" t="s">
        <v>613</v>
      </c>
      <c r="S230" s="14" t="s">
        <v>446</v>
      </c>
      <c r="T230" s="35">
        <v>284350</v>
      </c>
      <c r="U230" s="14" t="s">
        <v>2</v>
      </c>
      <c r="V230" s="14">
        <v>65</v>
      </c>
      <c r="W230" s="16">
        <f>+IF(datos_us[[#This Row],[Moneda]]="ARS",datos_us[[#This Row],[Monto]],datos_us[[#This Row],[Monto]]*datos_us[[#This Row],[TC]])</f>
        <v>18482750</v>
      </c>
      <c r="X230" s="16">
        <f>+IF(datos_us[[#This Row],[Moneda]]="USD",datos_us[[#This Row],[Monto]],datos_us[[#This Row],[Monto]]/datos_us[[#This Row],[TC]])</f>
        <v>284350</v>
      </c>
      <c r="Y230" s="14"/>
    </row>
    <row r="231" spans="1:25" x14ac:dyDescent="0.25">
      <c r="A231" s="14">
        <f t="shared" si="3"/>
        <v>228</v>
      </c>
      <c r="B231" s="1">
        <v>43794</v>
      </c>
      <c r="C231" s="14">
        <f>+YEAR(datos_us[[#This Row],[Fecha]])</f>
        <v>2019</v>
      </c>
      <c r="D231" s="14">
        <f>+MONTH(datos_us[[#This Row],[Fecha]])</f>
        <v>11</v>
      </c>
      <c r="E231" s="14" t="s">
        <v>617</v>
      </c>
      <c r="F231" s="14" t="s">
        <v>8101</v>
      </c>
      <c r="G231" s="14"/>
      <c r="H231" s="14" t="s">
        <v>8103</v>
      </c>
      <c r="I231" s="14" t="s">
        <v>8104</v>
      </c>
      <c r="J231" s="14" t="s">
        <v>6650</v>
      </c>
      <c r="K231" s="14" t="s">
        <v>422</v>
      </c>
      <c r="L231" s="14" t="s">
        <v>422</v>
      </c>
      <c r="M231" s="14" t="s">
        <v>902</v>
      </c>
      <c r="N231" s="14" t="s">
        <v>1338</v>
      </c>
      <c r="O231" s="14" t="s">
        <v>3919</v>
      </c>
      <c r="P231" s="14" t="s">
        <v>6741</v>
      </c>
      <c r="Q231" s="14">
        <v>5</v>
      </c>
      <c r="R231" s="14" t="s">
        <v>8101</v>
      </c>
      <c r="S231" s="14" t="s">
        <v>445</v>
      </c>
      <c r="T231" s="35">
        <v>72.709999999999994</v>
      </c>
      <c r="U231" s="14" t="s">
        <v>2</v>
      </c>
      <c r="V231" s="14">
        <v>65</v>
      </c>
      <c r="W231" s="16">
        <f>+IF(datos_us[[#This Row],[Moneda]]="ARS",datos_us[[#This Row],[Monto]],datos_us[[#This Row],[Monto]]*datos_us[[#This Row],[TC]])</f>
        <v>4726.1499999999996</v>
      </c>
      <c r="X231" s="16">
        <f>+IF(datos_us[[#This Row],[Moneda]]="USD",datos_us[[#This Row],[Monto]],datos_us[[#This Row],[Monto]]/datos_us[[#This Row],[TC]])</f>
        <v>72.709999999999994</v>
      </c>
      <c r="Y231" s="14"/>
    </row>
    <row r="232" spans="1:25" x14ac:dyDescent="0.25">
      <c r="A232" s="14">
        <f t="shared" si="3"/>
        <v>229</v>
      </c>
      <c r="B232" s="1">
        <v>43794</v>
      </c>
      <c r="C232" s="14">
        <f>+YEAR(datos_us[[#This Row],[Fecha]])</f>
        <v>2019</v>
      </c>
      <c r="D232" s="14">
        <f>+MONTH(datos_us[[#This Row],[Fecha]])</f>
        <v>11</v>
      </c>
      <c r="E232" s="14" t="s">
        <v>1016</v>
      </c>
      <c r="F232" s="14" t="s">
        <v>404</v>
      </c>
      <c r="G232" s="14"/>
      <c r="H232" s="14" t="s">
        <v>7132</v>
      </c>
      <c r="I232" s="14" t="s">
        <v>7132</v>
      </c>
      <c r="J232" s="14" t="s">
        <v>425</v>
      </c>
      <c r="K232" s="14"/>
      <c r="L232" s="14" t="s">
        <v>425</v>
      </c>
      <c r="M232" s="14" t="s">
        <v>1334</v>
      </c>
      <c r="N232" s="14" t="s">
        <v>1334</v>
      </c>
      <c r="O232" s="14" t="s">
        <v>1279</v>
      </c>
      <c r="P232" s="14"/>
      <c r="Q232" s="14"/>
      <c r="R232" s="14" t="s">
        <v>404</v>
      </c>
      <c r="S232" s="14" t="s">
        <v>445</v>
      </c>
      <c r="T232" s="35">
        <v>100</v>
      </c>
      <c r="U232" s="14" t="s">
        <v>2</v>
      </c>
      <c r="V232" s="14">
        <v>65</v>
      </c>
      <c r="W232" s="16">
        <f>+IF(datos_us[[#This Row],[Moneda]]="ARS",datos_us[[#This Row],[Monto]],datos_us[[#This Row],[Monto]]*datos_us[[#This Row],[TC]])</f>
        <v>6500</v>
      </c>
      <c r="X232" s="16">
        <f>+IF(datos_us[[#This Row],[Moneda]]="USD",datos_us[[#This Row],[Monto]],datos_us[[#This Row],[Monto]]/datos_us[[#This Row],[TC]])</f>
        <v>100</v>
      </c>
      <c r="Y232" s="14"/>
    </row>
    <row r="233" spans="1:25" x14ac:dyDescent="0.25">
      <c r="A233" s="14">
        <f t="shared" si="3"/>
        <v>230</v>
      </c>
      <c r="B233" s="1">
        <v>43794</v>
      </c>
      <c r="C233" s="14">
        <f>+YEAR(datos_us[[#This Row],[Fecha]])</f>
        <v>2019</v>
      </c>
      <c r="D233" s="14">
        <f>+MONTH(datos_us[[#This Row],[Fecha]])</f>
        <v>11</v>
      </c>
      <c r="E233" s="14" t="s">
        <v>1015</v>
      </c>
      <c r="F233" s="14" t="s">
        <v>430</v>
      </c>
      <c r="G233" s="14"/>
      <c r="H233" s="14" t="s">
        <v>7132</v>
      </c>
      <c r="I233" s="14" t="s">
        <v>7132</v>
      </c>
      <c r="J233" s="14" t="s">
        <v>425</v>
      </c>
      <c r="K233" s="14"/>
      <c r="L233" s="14" t="s">
        <v>425</v>
      </c>
      <c r="M233" s="14" t="s">
        <v>405</v>
      </c>
      <c r="N233" s="14" t="s">
        <v>1337</v>
      </c>
      <c r="O233" s="14" t="s">
        <v>1342</v>
      </c>
      <c r="P233" s="14"/>
      <c r="Q233" s="14"/>
      <c r="R233" s="14" t="s">
        <v>430</v>
      </c>
      <c r="S233" s="14" t="s">
        <v>445</v>
      </c>
      <c r="T233" s="35">
        <v>213.32</v>
      </c>
      <c r="U233" s="14" t="s">
        <v>2</v>
      </c>
      <c r="V233" s="14">
        <v>65</v>
      </c>
      <c r="W233" s="16">
        <f>+IF(datos_us[[#This Row],[Moneda]]="ARS",datos_us[[#This Row],[Monto]],datos_us[[#This Row],[Monto]]*datos_us[[#This Row],[TC]])</f>
        <v>13865.8</v>
      </c>
      <c r="X233" s="16">
        <f>+IF(datos_us[[#This Row],[Moneda]]="USD",datos_us[[#This Row],[Monto]],datos_us[[#This Row],[Monto]]/datos_us[[#This Row],[TC]])</f>
        <v>213.32</v>
      </c>
      <c r="Y233" s="14"/>
    </row>
    <row r="234" spans="1:25" x14ac:dyDescent="0.25">
      <c r="A234" s="14">
        <f t="shared" si="3"/>
        <v>231</v>
      </c>
      <c r="B234" s="1">
        <v>43795</v>
      </c>
      <c r="C234" s="14">
        <f>+YEAR(datos_us[[#This Row],[Fecha]])</f>
        <v>2019</v>
      </c>
      <c r="D234" s="14">
        <f>+MONTH(datos_us[[#This Row],[Fecha]])</f>
        <v>11</v>
      </c>
      <c r="E234" s="14" t="s">
        <v>1015</v>
      </c>
      <c r="F234" s="14" t="s">
        <v>430</v>
      </c>
      <c r="G234" s="14"/>
      <c r="H234" s="14" t="s">
        <v>7132</v>
      </c>
      <c r="I234" s="14" t="s">
        <v>7132</v>
      </c>
      <c r="J234" s="14" t="s">
        <v>425</v>
      </c>
      <c r="K234" s="14"/>
      <c r="L234" s="14" t="s">
        <v>425</v>
      </c>
      <c r="M234" s="14" t="s">
        <v>102</v>
      </c>
      <c r="N234" s="14" t="s">
        <v>480</v>
      </c>
      <c r="O234" s="14" t="s">
        <v>1279</v>
      </c>
      <c r="P234" s="14"/>
      <c r="Q234" s="14"/>
      <c r="R234" s="14" t="s">
        <v>430</v>
      </c>
      <c r="S234" s="14" t="s">
        <v>445</v>
      </c>
      <c r="T234" s="35">
        <v>6.02</v>
      </c>
      <c r="U234" s="14" t="s">
        <v>2</v>
      </c>
      <c r="V234" s="14">
        <v>65</v>
      </c>
      <c r="W234" s="16">
        <f>+IF(datos_us[[#This Row],[Moneda]]="ARS",datos_us[[#This Row],[Monto]],datos_us[[#This Row],[Monto]]*datos_us[[#This Row],[TC]])</f>
        <v>391.29999999999995</v>
      </c>
      <c r="X234" s="16">
        <f>+IF(datos_us[[#This Row],[Moneda]]="USD",datos_us[[#This Row],[Monto]],datos_us[[#This Row],[Monto]]/datos_us[[#This Row],[TC]])</f>
        <v>6.02</v>
      </c>
      <c r="Y234" s="14"/>
    </row>
    <row r="235" spans="1:25" x14ac:dyDescent="0.25">
      <c r="A235" s="14">
        <f t="shared" si="3"/>
        <v>232</v>
      </c>
      <c r="B235" s="1">
        <v>43796</v>
      </c>
      <c r="C235" s="14">
        <f>+YEAR(datos_us[[#This Row],[Fecha]])</f>
        <v>2019</v>
      </c>
      <c r="D235" s="14">
        <f>+MONTH(datos_us[[#This Row],[Fecha]])</f>
        <v>11</v>
      </c>
      <c r="E235" s="14" t="s">
        <v>1015</v>
      </c>
      <c r="F235" s="14" t="s">
        <v>430</v>
      </c>
      <c r="G235" s="14"/>
      <c r="H235" s="14" t="s">
        <v>7132</v>
      </c>
      <c r="I235" s="14" t="s">
        <v>7132</v>
      </c>
      <c r="J235" s="14" t="s">
        <v>425</v>
      </c>
      <c r="K235" s="14"/>
      <c r="L235" s="14" t="s">
        <v>425</v>
      </c>
      <c r="M235" s="14" t="s">
        <v>102</v>
      </c>
      <c r="N235" s="14" t="s">
        <v>480</v>
      </c>
      <c r="O235" s="14" t="s">
        <v>1279</v>
      </c>
      <c r="P235" s="14"/>
      <c r="Q235" s="14"/>
      <c r="R235" s="14" t="s">
        <v>430</v>
      </c>
      <c r="S235" s="14" t="s">
        <v>445</v>
      </c>
      <c r="T235" s="35">
        <v>1.83</v>
      </c>
      <c r="U235" s="14" t="s">
        <v>2</v>
      </c>
      <c r="V235" s="14">
        <v>65</v>
      </c>
      <c r="W235" s="16">
        <f>+IF(datos_us[[#This Row],[Moneda]]="ARS",datos_us[[#This Row],[Monto]],datos_us[[#This Row],[Monto]]*datos_us[[#This Row],[TC]])</f>
        <v>118.95</v>
      </c>
      <c r="X235" s="16">
        <f>+IF(datos_us[[#This Row],[Moneda]]="USD",datos_us[[#This Row],[Monto]],datos_us[[#This Row],[Monto]]/datos_us[[#This Row],[TC]])</f>
        <v>1.83</v>
      </c>
      <c r="Y235" s="14"/>
    </row>
    <row r="236" spans="1:25" x14ac:dyDescent="0.25">
      <c r="A236" s="14">
        <f t="shared" si="3"/>
        <v>233</v>
      </c>
      <c r="B236" s="1">
        <v>43797</v>
      </c>
      <c r="C236" s="14">
        <f>+YEAR(datos_us[[#This Row],[Fecha]])</f>
        <v>2019</v>
      </c>
      <c r="D236" s="14">
        <f>+MONTH(datos_us[[#This Row],[Fecha]])</f>
        <v>11</v>
      </c>
      <c r="E236" s="14" t="s">
        <v>1015</v>
      </c>
      <c r="F236" s="14" t="s">
        <v>430</v>
      </c>
      <c r="G236" s="14"/>
      <c r="H236" s="14" t="s">
        <v>7132</v>
      </c>
      <c r="I236" s="14" t="s">
        <v>7132</v>
      </c>
      <c r="J236" s="14" t="s">
        <v>425</v>
      </c>
      <c r="K236" s="14"/>
      <c r="L236" s="14" t="s">
        <v>425</v>
      </c>
      <c r="M236" s="14" t="s">
        <v>102</v>
      </c>
      <c r="N236" s="14" t="s">
        <v>480</v>
      </c>
      <c r="O236" s="14" t="s">
        <v>1279</v>
      </c>
      <c r="P236" s="14"/>
      <c r="Q236" s="14"/>
      <c r="R236" s="14" t="s">
        <v>430</v>
      </c>
      <c r="S236" s="14" t="s">
        <v>445</v>
      </c>
      <c r="T236" s="35">
        <v>4.04</v>
      </c>
      <c r="U236" s="14" t="s">
        <v>2</v>
      </c>
      <c r="V236" s="14">
        <v>68</v>
      </c>
      <c r="W236" s="16">
        <f>+IF(datos_us[[#This Row],[Moneda]]="ARS",datos_us[[#This Row],[Monto]],datos_us[[#This Row],[Monto]]*datos_us[[#This Row],[TC]])</f>
        <v>274.72000000000003</v>
      </c>
      <c r="X236" s="16">
        <f>+IF(datos_us[[#This Row],[Moneda]]="USD",datos_us[[#This Row],[Monto]],datos_us[[#This Row],[Monto]]/datos_us[[#This Row],[TC]])</f>
        <v>4.04</v>
      </c>
      <c r="Y236" s="14"/>
    </row>
    <row r="237" spans="1:25" x14ac:dyDescent="0.25">
      <c r="A237" s="14">
        <f t="shared" si="3"/>
        <v>234</v>
      </c>
      <c r="B237" s="1">
        <v>43797</v>
      </c>
      <c r="C237" s="14">
        <f>+YEAR(datos_us[[#This Row],[Fecha]])</f>
        <v>2019</v>
      </c>
      <c r="D237" s="14">
        <f>+MONTH(datos_us[[#This Row],[Fecha]])</f>
        <v>11</v>
      </c>
      <c r="E237" s="14" t="s">
        <v>1016</v>
      </c>
      <c r="F237" s="14" t="s">
        <v>404</v>
      </c>
      <c r="G237" s="14"/>
      <c r="H237" s="14" t="s">
        <v>7132</v>
      </c>
      <c r="I237" s="14" t="s">
        <v>7132</v>
      </c>
      <c r="J237" s="14" t="s">
        <v>425</v>
      </c>
      <c r="K237" s="14"/>
      <c r="L237" s="14" t="s">
        <v>425</v>
      </c>
      <c r="M237" s="14" t="s">
        <v>1313</v>
      </c>
      <c r="N237" s="14" t="s">
        <v>1313</v>
      </c>
      <c r="O237" s="14" t="s">
        <v>1279</v>
      </c>
      <c r="P237" s="14"/>
      <c r="Q237" s="14"/>
      <c r="R237" s="14" t="s">
        <v>404</v>
      </c>
      <c r="S237" s="14" t="s">
        <v>445</v>
      </c>
      <c r="T237" s="35">
        <v>59.99</v>
      </c>
      <c r="U237" s="14" t="s">
        <v>2</v>
      </c>
      <c r="V237" s="14">
        <v>68</v>
      </c>
      <c r="W237" s="16">
        <f>+IF(datos_us[[#This Row],[Moneda]]="ARS",datos_us[[#This Row],[Monto]],datos_us[[#This Row],[Monto]]*datos_us[[#This Row],[TC]])</f>
        <v>4079.32</v>
      </c>
      <c r="X237" s="16">
        <f>+IF(datos_us[[#This Row],[Moneda]]="USD",datos_us[[#This Row],[Monto]],datos_us[[#This Row],[Monto]]/datos_us[[#This Row],[TC]])</f>
        <v>59.99</v>
      </c>
      <c r="Y237" s="14"/>
    </row>
    <row r="238" spans="1:25" x14ac:dyDescent="0.25">
      <c r="A238" s="14">
        <f t="shared" si="3"/>
        <v>235</v>
      </c>
      <c r="B238" s="1">
        <v>43797</v>
      </c>
      <c r="C238" s="14">
        <f>+YEAR(datos_us[[#This Row],[Fecha]])</f>
        <v>2019</v>
      </c>
      <c r="D238" s="14">
        <f>+MONTH(datos_us[[#This Row],[Fecha]])</f>
        <v>11</v>
      </c>
      <c r="E238" s="14" t="s">
        <v>449</v>
      </c>
      <c r="F238" s="14" t="s">
        <v>523</v>
      </c>
      <c r="G238" s="14"/>
      <c r="H238" s="14" t="s">
        <v>7132</v>
      </c>
      <c r="I238" s="14" t="s">
        <v>7132</v>
      </c>
      <c r="J238" s="14" t="s">
        <v>425</v>
      </c>
      <c r="K238" s="14"/>
      <c r="L238" s="14" t="s">
        <v>425</v>
      </c>
      <c r="M238" s="14" t="s">
        <v>524</v>
      </c>
      <c r="N238" s="14" t="s">
        <v>524</v>
      </c>
      <c r="O238" s="14" t="s">
        <v>1339</v>
      </c>
      <c r="P238" s="14"/>
      <c r="Q238" s="14"/>
      <c r="R238" s="14" t="s">
        <v>523</v>
      </c>
      <c r="S238" s="14" t="s">
        <v>445</v>
      </c>
      <c r="T238" s="35">
        <v>66.84</v>
      </c>
      <c r="U238" s="14" t="s">
        <v>2</v>
      </c>
      <c r="V238" s="14">
        <v>68</v>
      </c>
      <c r="W238" s="16">
        <f>+IF(datos_us[[#This Row],[Moneda]]="ARS",datos_us[[#This Row],[Monto]],datos_us[[#This Row],[Monto]]*datos_us[[#This Row],[TC]])</f>
        <v>4545.12</v>
      </c>
      <c r="X238" s="16">
        <f>+IF(datos_us[[#This Row],[Moneda]]="USD",datos_us[[#This Row],[Monto]],datos_us[[#This Row],[Monto]]/datos_us[[#This Row],[TC]])</f>
        <v>66.84</v>
      </c>
      <c r="Y238" s="14"/>
    </row>
    <row r="239" spans="1:25" x14ac:dyDescent="0.25">
      <c r="A239" s="14">
        <f t="shared" si="3"/>
        <v>236</v>
      </c>
      <c r="B239" s="1">
        <v>43801</v>
      </c>
      <c r="C239" s="14">
        <f>+YEAR(datos_us[[#This Row],[Fecha]])</f>
        <v>2019</v>
      </c>
      <c r="D239" s="14">
        <f>+MONTH(datos_us[[#This Row],[Fecha]])</f>
        <v>12</v>
      </c>
      <c r="E239" s="14" t="s">
        <v>1015</v>
      </c>
      <c r="F239" s="14" t="s">
        <v>430</v>
      </c>
      <c r="G239" s="14"/>
      <c r="H239" s="14" t="s">
        <v>7132</v>
      </c>
      <c r="I239" s="14" t="s">
        <v>7132</v>
      </c>
      <c r="J239" s="14" t="s">
        <v>425</v>
      </c>
      <c r="K239" s="14"/>
      <c r="L239" s="14" t="s">
        <v>425</v>
      </c>
      <c r="M239" s="14" t="s">
        <v>102</v>
      </c>
      <c r="N239" s="14" t="s">
        <v>480</v>
      </c>
      <c r="O239" s="14" t="s">
        <v>1279</v>
      </c>
      <c r="P239" s="14"/>
      <c r="Q239" s="14"/>
      <c r="R239" s="14" t="s">
        <v>430</v>
      </c>
      <c r="S239" s="14" t="s">
        <v>445</v>
      </c>
      <c r="T239" s="35">
        <v>5.6300000000000008</v>
      </c>
      <c r="U239" s="14" t="s">
        <v>2</v>
      </c>
      <c r="V239" s="14">
        <v>68</v>
      </c>
      <c r="W239" s="16">
        <f>+IF(datos_us[[#This Row],[Moneda]]="ARS",datos_us[[#This Row],[Monto]],datos_us[[#This Row],[Monto]]*datos_us[[#This Row],[TC]])</f>
        <v>382.84000000000003</v>
      </c>
      <c r="X239" s="16">
        <f>+IF(datos_us[[#This Row],[Moneda]]="USD",datos_us[[#This Row],[Monto]],datos_us[[#This Row],[Monto]]/datos_us[[#This Row],[TC]])</f>
        <v>5.6300000000000008</v>
      </c>
      <c r="Y239" s="14"/>
    </row>
    <row r="240" spans="1:25" x14ac:dyDescent="0.25">
      <c r="A240" s="14">
        <f t="shared" si="3"/>
        <v>237</v>
      </c>
      <c r="B240" s="1">
        <v>43801</v>
      </c>
      <c r="C240" s="14">
        <f>+YEAR(datos_us[[#This Row],[Fecha]])</f>
        <v>2019</v>
      </c>
      <c r="D240" s="14">
        <f>+MONTH(datos_us[[#This Row],[Fecha]])</f>
        <v>12</v>
      </c>
      <c r="E240" s="14" t="s">
        <v>408</v>
      </c>
      <c r="F240" s="14" t="s">
        <v>506</v>
      </c>
      <c r="G240" s="14"/>
      <c r="H240" s="14" t="s">
        <v>7132</v>
      </c>
      <c r="I240" s="14" t="s">
        <v>7132</v>
      </c>
      <c r="J240" s="14" t="s">
        <v>425</v>
      </c>
      <c r="K240" s="14"/>
      <c r="L240" s="14" t="s">
        <v>425</v>
      </c>
      <c r="M240" s="14" t="s">
        <v>1203</v>
      </c>
      <c r="N240" s="14" t="s">
        <v>1203</v>
      </c>
      <c r="O240" s="14" t="s">
        <v>3270</v>
      </c>
      <c r="P240" s="14"/>
      <c r="Q240" s="14"/>
      <c r="R240" s="14" t="s">
        <v>1203</v>
      </c>
      <c r="S240" s="14" t="s">
        <v>613</v>
      </c>
      <c r="T240" s="35">
        <v>50000</v>
      </c>
      <c r="U240" s="14" t="s">
        <v>2</v>
      </c>
      <c r="V240" s="14">
        <v>68</v>
      </c>
      <c r="W240" s="16">
        <f>+IF(datos_us[[#This Row],[Moneda]]="ARS",datos_us[[#This Row],[Monto]],datos_us[[#This Row],[Monto]]*datos_us[[#This Row],[TC]])</f>
        <v>3400000</v>
      </c>
      <c r="X240" s="16">
        <f>+IF(datos_us[[#This Row],[Moneda]]="USD",datos_us[[#This Row],[Monto]],datos_us[[#This Row],[Monto]]/datos_us[[#This Row],[TC]])</f>
        <v>50000</v>
      </c>
      <c r="Y240" s="14"/>
    </row>
    <row r="241" spans="1:25" x14ac:dyDescent="0.25">
      <c r="A241" s="14">
        <f t="shared" si="3"/>
        <v>238</v>
      </c>
      <c r="B241" s="1">
        <v>43802</v>
      </c>
      <c r="C241" s="14">
        <f>+YEAR(datos_us[[#This Row],[Fecha]])</f>
        <v>2019</v>
      </c>
      <c r="D241" s="14">
        <f>+MONTH(datos_us[[#This Row],[Fecha]])</f>
        <v>12</v>
      </c>
      <c r="E241" s="14" t="s">
        <v>449</v>
      </c>
      <c r="F241" s="14" t="s">
        <v>44</v>
      </c>
      <c r="G241" s="14"/>
      <c r="H241" s="14" t="s">
        <v>7132</v>
      </c>
      <c r="I241" s="14" t="s">
        <v>7132</v>
      </c>
      <c r="J241" s="14" t="s">
        <v>425</v>
      </c>
      <c r="K241" s="14"/>
      <c r="L241" s="14" t="s">
        <v>425</v>
      </c>
      <c r="M241" s="14" t="s">
        <v>1189</v>
      </c>
      <c r="N241" s="14" t="s">
        <v>1189</v>
      </c>
      <c r="O241" s="14" t="s">
        <v>3271</v>
      </c>
      <c r="P241" s="14"/>
      <c r="Q241" s="14"/>
      <c r="R241" s="14" t="s">
        <v>44</v>
      </c>
      <c r="S241" s="14" t="s">
        <v>613</v>
      </c>
      <c r="T241" s="35">
        <v>7070</v>
      </c>
      <c r="U241" s="14" t="s">
        <v>2</v>
      </c>
      <c r="V241" s="14">
        <v>68.2</v>
      </c>
      <c r="W241" s="16">
        <f>+IF(datos_us[[#This Row],[Moneda]]="ARS",datos_us[[#This Row],[Monto]],datos_us[[#This Row],[Monto]]*datos_us[[#This Row],[TC]])</f>
        <v>482174</v>
      </c>
      <c r="X241" s="16">
        <f>+IF(datos_us[[#This Row],[Moneda]]="USD",datos_us[[#This Row],[Monto]],datos_us[[#This Row],[Monto]]/datos_us[[#This Row],[TC]])</f>
        <v>7070</v>
      </c>
      <c r="Y241" s="14"/>
    </row>
    <row r="242" spans="1:25" x14ac:dyDescent="0.25">
      <c r="A242" s="14">
        <f t="shared" si="3"/>
        <v>239</v>
      </c>
      <c r="B242" s="1">
        <v>43804</v>
      </c>
      <c r="C242" s="14">
        <f>+YEAR(datos_us[[#This Row],[Fecha]])</f>
        <v>2019</v>
      </c>
      <c r="D242" s="14">
        <f>+MONTH(datos_us[[#This Row],[Fecha]])</f>
        <v>12</v>
      </c>
      <c r="E242" s="14" t="s">
        <v>1015</v>
      </c>
      <c r="F242" s="14" t="s">
        <v>430</v>
      </c>
      <c r="G242" s="14"/>
      <c r="H242" s="14" t="s">
        <v>7132</v>
      </c>
      <c r="I242" s="14" t="s">
        <v>7132</v>
      </c>
      <c r="J242" s="14" t="s">
        <v>425</v>
      </c>
      <c r="K242" s="14"/>
      <c r="L242" s="14" t="s">
        <v>425</v>
      </c>
      <c r="M242" s="14" t="s">
        <v>102</v>
      </c>
      <c r="N242" s="14" t="s">
        <v>480</v>
      </c>
      <c r="O242" s="14" t="s">
        <v>1279</v>
      </c>
      <c r="P242" s="14"/>
      <c r="Q242" s="14"/>
      <c r="R242" s="14" t="s">
        <v>430</v>
      </c>
      <c r="S242" s="14" t="s">
        <v>445</v>
      </c>
      <c r="T242" s="35">
        <v>3.24</v>
      </c>
      <c r="U242" s="14" t="s">
        <v>2</v>
      </c>
      <c r="V242" s="14">
        <v>68</v>
      </c>
      <c r="W242" s="16">
        <f>+IF(datos_us[[#This Row],[Moneda]]="ARS",datos_us[[#This Row],[Monto]],datos_us[[#This Row],[Monto]]*datos_us[[#This Row],[TC]])</f>
        <v>220.32000000000002</v>
      </c>
      <c r="X242" s="16">
        <f>+IF(datos_us[[#This Row],[Moneda]]="USD",datos_us[[#This Row],[Monto]],datos_us[[#This Row],[Monto]]/datos_us[[#This Row],[TC]])</f>
        <v>3.24</v>
      </c>
      <c r="Y242" s="14"/>
    </row>
    <row r="243" spans="1:25" x14ac:dyDescent="0.25">
      <c r="A243" s="14">
        <f t="shared" si="3"/>
        <v>240</v>
      </c>
      <c r="B243" s="1">
        <v>43806</v>
      </c>
      <c r="C243" s="14">
        <f>+YEAR(datos_us[[#This Row],[Fecha]])</f>
        <v>2019</v>
      </c>
      <c r="D243" s="14">
        <f>+MONTH(datos_us[[#This Row],[Fecha]])</f>
        <v>12</v>
      </c>
      <c r="E243" s="14" t="s">
        <v>1016</v>
      </c>
      <c r="F243" s="14" t="s">
        <v>404</v>
      </c>
      <c r="G243" s="14"/>
      <c r="H243" s="14" t="s">
        <v>7132</v>
      </c>
      <c r="I243" s="14" t="s">
        <v>7132</v>
      </c>
      <c r="J243" s="14" t="s">
        <v>425</v>
      </c>
      <c r="K243" s="14"/>
      <c r="L243" s="14" t="s">
        <v>425</v>
      </c>
      <c r="M243" s="14" t="s">
        <v>1325</v>
      </c>
      <c r="N243" s="14" t="s">
        <v>1325</v>
      </c>
      <c r="O243" s="14" t="s">
        <v>1279</v>
      </c>
      <c r="P243" s="14"/>
      <c r="Q243" s="14"/>
      <c r="R243" s="14" t="s">
        <v>404</v>
      </c>
      <c r="S243" s="14" t="s">
        <v>445</v>
      </c>
      <c r="T243" s="35">
        <v>122.09</v>
      </c>
      <c r="U243" s="14" t="s">
        <v>2</v>
      </c>
      <c r="V243" s="14">
        <v>70</v>
      </c>
      <c r="W243" s="16">
        <f>+IF(datos_us[[#This Row],[Moneda]]="ARS",datos_us[[#This Row],[Monto]],datos_us[[#This Row],[Monto]]*datos_us[[#This Row],[TC]])</f>
        <v>8546.3000000000011</v>
      </c>
      <c r="X243" s="16">
        <f>+IF(datos_us[[#This Row],[Moneda]]="USD",datos_us[[#This Row],[Monto]],datos_us[[#This Row],[Monto]]/datos_us[[#This Row],[TC]])</f>
        <v>122.09</v>
      </c>
      <c r="Y243" s="14"/>
    </row>
    <row r="244" spans="1:25" x14ac:dyDescent="0.25">
      <c r="A244" s="14">
        <f t="shared" si="3"/>
        <v>241</v>
      </c>
      <c r="B244" s="1">
        <v>43808</v>
      </c>
      <c r="C244" s="14">
        <f>+YEAR(datos_us[[#This Row],[Fecha]])</f>
        <v>2019</v>
      </c>
      <c r="D244" s="14">
        <f>+MONTH(datos_us[[#This Row],[Fecha]])</f>
        <v>12</v>
      </c>
      <c r="E244" s="14" t="s">
        <v>1015</v>
      </c>
      <c r="F244" s="14" t="s">
        <v>430</v>
      </c>
      <c r="G244" s="14"/>
      <c r="H244" s="14" t="s">
        <v>7132</v>
      </c>
      <c r="I244" s="14" t="s">
        <v>7132</v>
      </c>
      <c r="J244" s="14" t="s">
        <v>425</v>
      </c>
      <c r="K244" s="14"/>
      <c r="L244" s="14" t="s">
        <v>425</v>
      </c>
      <c r="M244" s="14" t="s">
        <v>102</v>
      </c>
      <c r="N244" s="14" t="s">
        <v>480</v>
      </c>
      <c r="O244" s="14" t="s">
        <v>1279</v>
      </c>
      <c r="P244" s="14"/>
      <c r="Q244" s="14"/>
      <c r="R244" s="14" t="s">
        <v>430</v>
      </c>
      <c r="S244" s="14" t="s">
        <v>445</v>
      </c>
      <c r="T244" s="35">
        <v>6.11</v>
      </c>
      <c r="U244" s="14" t="s">
        <v>2</v>
      </c>
      <c r="V244" s="14">
        <v>70</v>
      </c>
      <c r="W244" s="16">
        <f>+IF(datos_us[[#This Row],[Moneda]]="ARS",datos_us[[#This Row],[Monto]],datos_us[[#This Row],[Monto]]*datos_us[[#This Row],[TC]])</f>
        <v>427.70000000000005</v>
      </c>
      <c r="X244" s="16">
        <f>+IF(datos_us[[#This Row],[Moneda]]="USD",datos_us[[#This Row],[Monto]],datos_us[[#This Row],[Monto]]/datos_us[[#This Row],[TC]])</f>
        <v>6.11</v>
      </c>
      <c r="Y244" s="14"/>
    </row>
    <row r="245" spans="1:25" x14ac:dyDescent="0.25">
      <c r="A245" s="14">
        <f t="shared" si="3"/>
        <v>242</v>
      </c>
      <c r="B245" s="1">
        <v>43810</v>
      </c>
      <c r="C245" s="14">
        <f>+YEAR(datos_us[[#This Row],[Fecha]])</f>
        <v>2019</v>
      </c>
      <c r="D245" s="14">
        <f>+MONTH(datos_us[[#This Row],[Fecha]])</f>
        <v>12</v>
      </c>
      <c r="E245" s="14" t="s">
        <v>617</v>
      </c>
      <c r="F245" s="14" t="s">
        <v>8101</v>
      </c>
      <c r="G245" s="14"/>
      <c r="H245" s="14" t="s">
        <v>8103</v>
      </c>
      <c r="I245" s="14" t="s">
        <v>8104</v>
      </c>
      <c r="J245" s="14" t="s">
        <v>422</v>
      </c>
      <c r="K245" s="14" t="s">
        <v>422</v>
      </c>
      <c r="L245" s="14" t="s">
        <v>422</v>
      </c>
      <c r="M245" s="14" t="s">
        <v>578</v>
      </c>
      <c r="N245" s="14" t="s">
        <v>47</v>
      </c>
      <c r="O245" s="14" t="s">
        <v>6738</v>
      </c>
      <c r="P245" s="14" t="s">
        <v>6742</v>
      </c>
      <c r="Q245" s="14">
        <v>45</v>
      </c>
      <c r="R245" s="14" t="s">
        <v>8101</v>
      </c>
      <c r="S245" s="14" t="s">
        <v>613</v>
      </c>
      <c r="T245" s="35">
        <v>246.92</v>
      </c>
      <c r="U245" s="14" t="s">
        <v>2</v>
      </c>
      <c r="V245" s="14">
        <v>70</v>
      </c>
      <c r="W245" s="16">
        <f>+IF(datos_us[[#This Row],[Moneda]]="ARS",datos_us[[#This Row],[Monto]],datos_us[[#This Row],[Monto]]*datos_us[[#This Row],[TC]])</f>
        <v>17284.399999999998</v>
      </c>
      <c r="X245" s="16">
        <f>+IF(datos_us[[#This Row],[Moneda]]="USD",datos_us[[#This Row],[Monto]],datos_us[[#This Row],[Monto]]/datos_us[[#This Row],[TC]])</f>
        <v>246.92</v>
      </c>
      <c r="Y245" s="14"/>
    </row>
    <row r="246" spans="1:25" x14ac:dyDescent="0.25">
      <c r="A246" s="14">
        <f t="shared" si="3"/>
        <v>243</v>
      </c>
      <c r="B246" s="1">
        <v>43810</v>
      </c>
      <c r="C246" s="14">
        <f>+YEAR(datos_us[[#This Row],[Fecha]])</f>
        <v>2019</v>
      </c>
      <c r="D246" s="14">
        <f>+MONTH(datos_us[[#This Row],[Fecha]])</f>
        <v>12</v>
      </c>
      <c r="E246" s="14" t="s">
        <v>617</v>
      </c>
      <c r="F246" s="14" t="s">
        <v>8101</v>
      </c>
      <c r="G246" s="14"/>
      <c r="H246" s="14" t="s">
        <v>8103</v>
      </c>
      <c r="I246" s="14" t="s">
        <v>8104</v>
      </c>
      <c r="J246" s="14" t="s">
        <v>422</v>
      </c>
      <c r="K246" s="14" t="s">
        <v>422</v>
      </c>
      <c r="L246" s="14" t="s">
        <v>422</v>
      </c>
      <c r="M246" s="14" t="s">
        <v>2121</v>
      </c>
      <c r="N246" s="14" t="s">
        <v>47</v>
      </c>
      <c r="O246" s="14" t="s">
        <v>3914</v>
      </c>
      <c r="P246" s="14" t="s">
        <v>6742</v>
      </c>
      <c r="Q246" s="14">
        <v>500</v>
      </c>
      <c r="R246" s="14" t="s">
        <v>8101</v>
      </c>
      <c r="S246" s="14" t="s">
        <v>613</v>
      </c>
      <c r="T246" s="35">
        <v>160.54</v>
      </c>
      <c r="U246" s="14" t="s">
        <v>2</v>
      </c>
      <c r="V246" s="14">
        <v>70</v>
      </c>
      <c r="W246" s="16">
        <f>+IF(datos_us[[#This Row],[Moneda]]="ARS",datos_us[[#This Row],[Monto]],datos_us[[#This Row],[Monto]]*datos_us[[#This Row],[TC]])</f>
        <v>11237.8</v>
      </c>
      <c r="X246" s="16">
        <f>+IF(datos_us[[#This Row],[Moneda]]="USD",datos_us[[#This Row],[Monto]],datos_us[[#This Row],[Monto]]/datos_us[[#This Row],[TC]])</f>
        <v>160.54</v>
      </c>
      <c r="Y246" s="14"/>
    </row>
    <row r="247" spans="1:25" x14ac:dyDescent="0.25">
      <c r="A247" s="14">
        <f t="shared" si="3"/>
        <v>244</v>
      </c>
      <c r="B247" s="1">
        <v>43810</v>
      </c>
      <c r="C247" s="14">
        <f>+YEAR(datos_us[[#This Row],[Fecha]])</f>
        <v>2019</v>
      </c>
      <c r="D247" s="14">
        <f>+MONTH(datos_us[[#This Row],[Fecha]])</f>
        <v>12</v>
      </c>
      <c r="E247" s="14" t="s">
        <v>5358</v>
      </c>
      <c r="F247" s="14" t="s">
        <v>85</v>
      </c>
      <c r="G247" s="14"/>
      <c r="H247" s="14" t="s">
        <v>8103</v>
      </c>
      <c r="I247" s="14" t="s">
        <v>8104</v>
      </c>
      <c r="J247" s="14" t="s">
        <v>422</v>
      </c>
      <c r="K247" s="14" t="s">
        <v>422</v>
      </c>
      <c r="L247" s="14" t="s">
        <v>425</v>
      </c>
      <c r="M247" s="14" t="s">
        <v>2081</v>
      </c>
      <c r="N247" s="14" t="s">
        <v>47</v>
      </c>
      <c r="O247" s="14" t="s">
        <v>3915</v>
      </c>
      <c r="P247" s="14" t="s">
        <v>6742</v>
      </c>
      <c r="Q247" s="14">
        <v>8</v>
      </c>
      <c r="R247" s="14" t="s">
        <v>85</v>
      </c>
      <c r="S247" s="14" t="s">
        <v>613</v>
      </c>
      <c r="T247" s="35">
        <v>52.75</v>
      </c>
      <c r="U247" s="14" t="s">
        <v>2</v>
      </c>
      <c r="V247" s="14">
        <v>70</v>
      </c>
      <c r="W247" s="16">
        <f>+IF(datos_us[[#This Row],[Moneda]]="ARS",datos_us[[#This Row],[Monto]],datos_us[[#This Row],[Monto]]*datos_us[[#This Row],[TC]])</f>
        <v>3692.5</v>
      </c>
      <c r="X247" s="16">
        <f>+IF(datos_us[[#This Row],[Moneda]]="USD",datos_us[[#This Row],[Monto]],datos_us[[#This Row],[Monto]]/datos_us[[#This Row],[TC]])</f>
        <v>52.75</v>
      </c>
      <c r="Y247" s="14"/>
    </row>
    <row r="248" spans="1:25" x14ac:dyDescent="0.25">
      <c r="A248" s="14">
        <f t="shared" si="3"/>
        <v>245</v>
      </c>
      <c r="B248" s="1">
        <v>43810</v>
      </c>
      <c r="C248" s="14">
        <f>+YEAR(datos_us[[#This Row],[Fecha]])</f>
        <v>2019</v>
      </c>
      <c r="D248" s="14">
        <f>+MONTH(datos_us[[#This Row],[Fecha]])</f>
        <v>12</v>
      </c>
      <c r="E248" s="14" t="s">
        <v>617</v>
      </c>
      <c r="F248" s="14" t="s">
        <v>8101</v>
      </c>
      <c r="G248" s="14"/>
      <c r="H248" s="14" t="s">
        <v>8103</v>
      </c>
      <c r="I248" s="14" t="s">
        <v>8104</v>
      </c>
      <c r="J248" s="14" t="s">
        <v>422</v>
      </c>
      <c r="K248" s="14" t="s">
        <v>422</v>
      </c>
      <c r="L248" s="14" t="s">
        <v>422</v>
      </c>
      <c r="M248" s="14" t="s">
        <v>1347</v>
      </c>
      <c r="N248" s="14" t="s">
        <v>47</v>
      </c>
      <c r="O248" s="14" t="s">
        <v>3916</v>
      </c>
      <c r="P248" s="14" t="s">
        <v>6742</v>
      </c>
      <c r="Q248" s="14">
        <v>2</v>
      </c>
      <c r="R248" s="14" t="s">
        <v>8101</v>
      </c>
      <c r="S248" s="14" t="s">
        <v>613</v>
      </c>
      <c r="T248" s="35">
        <v>60.63</v>
      </c>
      <c r="U248" s="14" t="s">
        <v>2</v>
      </c>
      <c r="V248" s="14">
        <v>70</v>
      </c>
      <c r="W248" s="16">
        <f>+IF(datos_us[[#This Row],[Moneda]]="ARS",datos_us[[#This Row],[Monto]],datos_us[[#This Row],[Monto]]*datos_us[[#This Row],[TC]])</f>
        <v>4244.1000000000004</v>
      </c>
      <c r="X248" s="16">
        <f>+IF(datos_us[[#This Row],[Moneda]]="USD",datos_us[[#This Row],[Monto]],datos_us[[#This Row],[Monto]]/datos_us[[#This Row],[TC]])</f>
        <v>60.63</v>
      </c>
      <c r="Y248" s="14"/>
    </row>
    <row r="249" spans="1:25" x14ac:dyDescent="0.25">
      <c r="A249" s="14">
        <f t="shared" si="3"/>
        <v>246</v>
      </c>
      <c r="B249" s="1">
        <v>43810</v>
      </c>
      <c r="C249" s="14">
        <f>+YEAR(datos_us[[#This Row],[Fecha]])</f>
        <v>2019</v>
      </c>
      <c r="D249" s="14">
        <f>+MONTH(datos_us[[#This Row],[Fecha]])</f>
        <v>12</v>
      </c>
      <c r="E249" s="14" t="s">
        <v>617</v>
      </c>
      <c r="F249" s="14" t="s">
        <v>8101</v>
      </c>
      <c r="G249" s="14"/>
      <c r="H249" s="14" t="s">
        <v>8103</v>
      </c>
      <c r="I249" s="14" t="s">
        <v>8104</v>
      </c>
      <c r="J249" s="14" t="s">
        <v>422</v>
      </c>
      <c r="K249" s="14" t="s">
        <v>422</v>
      </c>
      <c r="L249" s="14" t="s">
        <v>422</v>
      </c>
      <c r="M249" s="14" t="s">
        <v>665</v>
      </c>
      <c r="N249" s="14" t="s">
        <v>47</v>
      </c>
      <c r="O249" s="14" t="s">
        <v>3917</v>
      </c>
      <c r="P249" s="14" t="s">
        <v>6742</v>
      </c>
      <c r="Q249" s="14">
        <v>2</v>
      </c>
      <c r="R249" s="14" t="s">
        <v>8101</v>
      </c>
      <c r="S249" s="14" t="s">
        <v>613</v>
      </c>
      <c r="T249" s="35">
        <v>12.05</v>
      </c>
      <c r="U249" s="14" t="s">
        <v>2</v>
      </c>
      <c r="V249" s="14">
        <v>70</v>
      </c>
      <c r="W249" s="16">
        <f>+IF(datos_us[[#This Row],[Moneda]]="ARS",datos_us[[#This Row],[Monto]],datos_us[[#This Row],[Monto]]*datos_us[[#This Row],[TC]])</f>
        <v>843.5</v>
      </c>
      <c r="X249" s="16">
        <f>+IF(datos_us[[#This Row],[Moneda]]="USD",datos_us[[#This Row],[Monto]],datos_us[[#This Row],[Monto]]/datos_us[[#This Row],[TC]])</f>
        <v>12.05</v>
      </c>
      <c r="Y249" s="14"/>
    </row>
    <row r="250" spans="1:25" x14ac:dyDescent="0.25">
      <c r="A250" s="14">
        <f t="shared" si="3"/>
        <v>247</v>
      </c>
      <c r="B250" s="1">
        <v>43812</v>
      </c>
      <c r="C250" s="14">
        <f>+YEAR(datos_us[[#This Row],[Fecha]])</f>
        <v>2019</v>
      </c>
      <c r="D250" s="14">
        <f>+MONTH(datos_us[[#This Row],[Fecha]])</f>
        <v>12</v>
      </c>
      <c r="E250" s="14" t="s">
        <v>408</v>
      </c>
      <c r="F250" s="14" t="s">
        <v>5359</v>
      </c>
      <c r="G250" s="14"/>
      <c r="H250" s="14" t="s">
        <v>7132</v>
      </c>
      <c r="I250" s="14" t="s">
        <v>7132</v>
      </c>
      <c r="J250" s="14" t="s">
        <v>425</v>
      </c>
      <c r="K250" s="14"/>
      <c r="L250" s="14" t="s">
        <v>425</v>
      </c>
      <c r="M250" s="14" t="s">
        <v>1185</v>
      </c>
      <c r="N250" s="14" t="s">
        <v>1185</v>
      </c>
      <c r="O250" s="14" t="s">
        <v>3266</v>
      </c>
      <c r="P250" s="14"/>
      <c r="Q250" s="14"/>
      <c r="R250" s="14" t="s">
        <v>445</v>
      </c>
      <c r="S250" s="14" t="s">
        <v>613</v>
      </c>
      <c r="T250" s="35">
        <v>1741.64</v>
      </c>
      <c r="U250" s="14" t="s">
        <v>2</v>
      </c>
      <c r="V250" s="14">
        <v>67</v>
      </c>
      <c r="W250" s="16">
        <f>+IF(datos_us[[#This Row],[Moneda]]="ARS",datos_us[[#This Row],[Monto]],datos_us[[#This Row],[Monto]]*datos_us[[#This Row],[TC]])</f>
        <v>116689.88</v>
      </c>
      <c r="X250" s="16">
        <f>+IF(datos_us[[#This Row],[Moneda]]="USD",datos_us[[#This Row],[Monto]],datos_us[[#This Row],[Monto]]/datos_us[[#This Row],[TC]])</f>
        <v>1741.64</v>
      </c>
      <c r="Y250" s="14"/>
    </row>
    <row r="251" spans="1:25" x14ac:dyDescent="0.25">
      <c r="A251" s="14">
        <f t="shared" si="3"/>
        <v>248</v>
      </c>
      <c r="B251" s="1">
        <v>43812</v>
      </c>
      <c r="C251" s="14">
        <f>+YEAR(datos_us[[#This Row],[Fecha]])</f>
        <v>2019</v>
      </c>
      <c r="D251" s="14">
        <f>+MONTH(datos_us[[#This Row],[Fecha]])</f>
        <v>12</v>
      </c>
      <c r="E251" s="14" t="s">
        <v>5358</v>
      </c>
      <c r="F251" s="14" t="s">
        <v>85</v>
      </c>
      <c r="G251" s="14"/>
      <c r="H251" s="14" t="s">
        <v>8103</v>
      </c>
      <c r="I251" s="14" t="s">
        <v>8104</v>
      </c>
      <c r="J251" s="14" t="s">
        <v>6650</v>
      </c>
      <c r="K251" s="14" t="s">
        <v>422</v>
      </c>
      <c r="L251" s="14" t="s">
        <v>425</v>
      </c>
      <c r="M251" s="14" t="s">
        <v>1106</v>
      </c>
      <c r="N251" s="14" t="s">
        <v>1133</v>
      </c>
      <c r="O251" s="14" t="s">
        <v>3892</v>
      </c>
      <c r="P251" s="14" t="s">
        <v>6743</v>
      </c>
      <c r="Q251" s="14">
        <v>4</v>
      </c>
      <c r="R251" s="14" t="s">
        <v>85</v>
      </c>
      <c r="S251" s="14" t="s">
        <v>445</v>
      </c>
      <c r="T251" s="35">
        <v>45.92</v>
      </c>
      <c r="U251" s="14" t="s">
        <v>2</v>
      </c>
      <c r="V251" s="14">
        <v>67</v>
      </c>
      <c r="W251" s="16">
        <f>+IF(datos_us[[#This Row],[Moneda]]="ARS",datos_us[[#This Row],[Monto]],datos_us[[#This Row],[Monto]]*datos_us[[#This Row],[TC]])</f>
        <v>3076.6400000000003</v>
      </c>
      <c r="X251" s="16">
        <f>+IF(datos_us[[#This Row],[Moneda]]="USD",datos_us[[#This Row],[Monto]],datos_us[[#This Row],[Monto]]/datos_us[[#This Row],[TC]])</f>
        <v>45.92</v>
      </c>
      <c r="Y251" s="14"/>
    </row>
    <row r="252" spans="1:25" x14ac:dyDescent="0.25">
      <c r="A252" s="14">
        <f t="shared" si="3"/>
        <v>249</v>
      </c>
      <c r="B252" s="1">
        <v>43812</v>
      </c>
      <c r="C252" s="14">
        <f>+YEAR(datos_us[[#This Row],[Fecha]])</f>
        <v>2019</v>
      </c>
      <c r="D252" s="14">
        <f>+MONTH(datos_us[[#This Row],[Fecha]])</f>
        <v>12</v>
      </c>
      <c r="E252" s="14" t="s">
        <v>1015</v>
      </c>
      <c r="F252" s="14" t="s">
        <v>403</v>
      </c>
      <c r="G252" s="14" t="s">
        <v>5383</v>
      </c>
      <c r="H252" s="14" t="s">
        <v>8103</v>
      </c>
      <c r="I252" s="14" t="s">
        <v>8104</v>
      </c>
      <c r="J252" s="14" t="s">
        <v>6650</v>
      </c>
      <c r="K252" s="14" t="s">
        <v>422</v>
      </c>
      <c r="L252" s="14" t="s">
        <v>422</v>
      </c>
      <c r="M252" s="14" t="s">
        <v>1526</v>
      </c>
      <c r="N252" s="14" t="s">
        <v>1133</v>
      </c>
      <c r="O252" s="14" t="s">
        <v>3894</v>
      </c>
      <c r="P252" s="14" t="s">
        <v>6743</v>
      </c>
      <c r="Q252" s="14">
        <v>4</v>
      </c>
      <c r="R252" s="14" t="s">
        <v>5383</v>
      </c>
      <c r="S252" s="14" t="s">
        <v>445</v>
      </c>
      <c r="T252" s="35">
        <v>182.6</v>
      </c>
      <c r="U252" s="14" t="s">
        <v>2</v>
      </c>
      <c r="V252" s="14">
        <v>67</v>
      </c>
      <c r="W252" s="16">
        <f>+IF(datos_us[[#This Row],[Moneda]]="ARS",datos_us[[#This Row],[Monto]],datos_us[[#This Row],[Monto]]*datos_us[[#This Row],[TC]])</f>
        <v>12234.199999999999</v>
      </c>
      <c r="X252" s="16">
        <f>+IF(datos_us[[#This Row],[Moneda]]="USD",datos_us[[#This Row],[Monto]],datos_us[[#This Row],[Monto]]/datos_us[[#This Row],[TC]])</f>
        <v>182.6</v>
      </c>
      <c r="Y252" s="14"/>
    </row>
    <row r="253" spans="1:25" x14ac:dyDescent="0.25">
      <c r="A253" s="14">
        <f t="shared" si="3"/>
        <v>250</v>
      </c>
      <c r="B253" s="1">
        <v>43812</v>
      </c>
      <c r="C253" s="14">
        <f>+YEAR(datos_us[[#This Row],[Fecha]])</f>
        <v>2019</v>
      </c>
      <c r="D253" s="14">
        <f>+MONTH(datos_us[[#This Row],[Fecha]])</f>
        <v>12</v>
      </c>
      <c r="E253" s="14" t="s">
        <v>617</v>
      </c>
      <c r="F253" s="14" t="s">
        <v>8101</v>
      </c>
      <c r="G253" s="14"/>
      <c r="H253" s="14" t="s">
        <v>8103</v>
      </c>
      <c r="I253" s="14" t="s">
        <v>8104</v>
      </c>
      <c r="J253" s="14" t="s">
        <v>6650</v>
      </c>
      <c r="K253" s="14" t="s">
        <v>422</v>
      </c>
      <c r="L253" s="14" t="s">
        <v>422</v>
      </c>
      <c r="M253" s="14" t="s">
        <v>578</v>
      </c>
      <c r="N253" s="14" t="s">
        <v>1133</v>
      </c>
      <c r="O253" s="14" t="s">
        <v>3895</v>
      </c>
      <c r="P253" s="14" t="s">
        <v>6743</v>
      </c>
      <c r="Q253" s="14">
        <v>447</v>
      </c>
      <c r="R253" s="14" t="s">
        <v>8101</v>
      </c>
      <c r="S253" s="14" t="s">
        <v>445</v>
      </c>
      <c r="T253" s="35">
        <v>184.72</v>
      </c>
      <c r="U253" s="14" t="s">
        <v>2</v>
      </c>
      <c r="V253" s="14">
        <v>67</v>
      </c>
      <c r="W253" s="16">
        <f>+IF(datos_us[[#This Row],[Moneda]]="ARS",datos_us[[#This Row],[Monto]],datos_us[[#This Row],[Monto]]*datos_us[[#This Row],[TC]])</f>
        <v>12376.24</v>
      </c>
      <c r="X253" s="16">
        <f>+IF(datos_us[[#This Row],[Moneda]]="USD",datos_us[[#This Row],[Monto]],datos_us[[#This Row],[Monto]]/datos_us[[#This Row],[TC]])</f>
        <v>184.72</v>
      </c>
      <c r="Y253" s="14"/>
    </row>
    <row r="254" spans="1:25" x14ac:dyDescent="0.25">
      <c r="A254" s="14">
        <f t="shared" si="3"/>
        <v>251</v>
      </c>
      <c r="B254" s="1">
        <v>43812</v>
      </c>
      <c r="C254" s="14">
        <f>+YEAR(datos_us[[#This Row],[Fecha]])</f>
        <v>2019</v>
      </c>
      <c r="D254" s="14">
        <f>+MONTH(datos_us[[#This Row],[Fecha]])</f>
        <v>12</v>
      </c>
      <c r="E254" s="14" t="s">
        <v>1015</v>
      </c>
      <c r="F254" s="14" t="s">
        <v>403</v>
      </c>
      <c r="G254" s="14" t="s">
        <v>5383</v>
      </c>
      <c r="H254" s="14" t="s">
        <v>8103</v>
      </c>
      <c r="I254" s="14" t="s">
        <v>8104</v>
      </c>
      <c r="J254" s="14" t="s">
        <v>6650</v>
      </c>
      <c r="K254" s="14" t="s">
        <v>422</v>
      </c>
      <c r="L254" s="14" t="s">
        <v>422</v>
      </c>
      <c r="M254" s="14" t="s">
        <v>2847</v>
      </c>
      <c r="N254" s="14" t="s">
        <v>1133</v>
      </c>
      <c r="O254" s="14" t="s">
        <v>3893</v>
      </c>
      <c r="P254" s="14" t="s">
        <v>6743</v>
      </c>
      <c r="Q254" s="14">
        <v>10</v>
      </c>
      <c r="R254" s="14" t="s">
        <v>5383</v>
      </c>
      <c r="S254" s="14" t="s">
        <v>445</v>
      </c>
      <c r="T254" s="35">
        <v>6.12</v>
      </c>
      <c r="U254" s="14" t="s">
        <v>2</v>
      </c>
      <c r="V254" s="14">
        <v>67</v>
      </c>
      <c r="W254" s="16">
        <f>+IF(datos_us[[#This Row],[Moneda]]="ARS",datos_us[[#This Row],[Monto]],datos_us[[#This Row],[Monto]]*datos_us[[#This Row],[TC]])</f>
        <v>410.04</v>
      </c>
      <c r="X254" s="16">
        <f>+IF(datos_us[[#This Row],[Moneda]]="USD",datos_us[[#This Row],[Monto]],datos_us[[#This Row],[Monto]]/datos_us[[#This Row],[TC]])</f>
        <v>6.12</v>
      </c>
      <c r="Y254" s="14"/>
    </row>
    <row r="255" spans="1:25" x14ac:dyDescent="0.25">
      <c r="A255" s="14">
        <f t="shared" si="3"/>
        <v>252</v>
      </c>
      <c r="B255" s="1">
        <v>43812</v>
      </c>
      <c r="C255" s="14">
        <f>+YEAR(datos_us[[#This Row],[Fecha]])</f>
        <v>2019</v>
      </c>
      <c r="D255" s="14">
        <f>+MONTH(datos_us[[#This Row],[Fecha]])</f>
        <v>12</v>
      </c>
      <c r="E255" s="14" t="s">
        <v>617</v>
      </c>
      <c r="F255" s="14" t="s">
        <v>8101</v>
      </c>
      <c r="G255" s="14"/>
      <c r="H255" s="14" t="s">
        <v>8103</v>
      </c>
      <c r="I255" s="14" t="s">
        <v>8104</v>
      </c>
      <c r="J255" s="14" t="s">
        <v>6650</v>
      </c>
      <c r="K255" s="14" t="s">
        <v>422</v>
      </c>
      <c r="L255" s="14" t="s">
        <v>422</v>
      </c>
      <c r="M255" s="14" t="s">
        <v>2832</v>
      </c>
      <c r="N255" s="14" t="s">
        <v>1133</v>
      </c>
      <c r="O255" s="14" t="s">
        <v>3897</v>
      </c>
      <c r="P255" s="14" t="s">
        <v>6743</v>
      </c>
      <c r="Q255" s="14">
        <v>16</v>
      </c>
      <c r="R255" s="14" t="s">
        <v>8101</v>
      </c>
      <c r="S255" s="14" t="s">
        <v>445</v>
      </c>
      <c r="T255" s="35">
        <v>41.76</v>
      </c>
      <c r="U255" s="14" t="s">
        <v>2</v>
      </c>
      <c r="V255" s="14">
        <v>67</v>
      </c>
      <c r="W255" s="16">
        <f>+IF(datos_us[[#This Row],[Moneda]]="ARS",datos_us[[#This Row],[Monto]],datos_us[[#This Row],[Monto]]*datos_us[[#This Row],[TC]])</f>
        <v>2797.92</v>
      </c>
      <c r="X255" s="16">
        <f>+IF(datos_us[[#This Row],[Moneda]]="USD",datos_us[[#This Row],[Monto]],datos_us[[#This Row],[Monto]]/datos_us[[#This Row],[TC]])</f>
        <v>41.76</v>
      </c>
      <c r="Y255" s="14"/>
    </row>
    <row r="256" spans="1:25" x14ac:dyDescent="0.25">
      <c r="A256" s="14">
        <f t="shared" si="3"/>
        <v>253</v>
      </c>
      <c r="B256" s="1">
        <v>43812</v>
      </c>
      <c r="C256" s="14">
        <f>+YEAR(datos_us[[#This Row],[Fecha]])</f>
        <v>2019</v>
      </c>
      <c r="D256" s="14">
        <f>+MONTH(datos_us[[#This Row],[Fecha]])</f>
        <v>12</v>
      </c>
      <c r="E256" s="14" t="s">
        <v>617</v>
      </c>
      <c r="F256" s="14" t="s">
        <v>8101</v>
      </c>
      <c r="G256" s="14"/>
      <c r="H256" s="14" t="s">
        <v>8103</v>
      </c>
      <c r="I256" s="14" t="s">
        <v>8104</v>
      </c>
      <c r="J256" s="14" t="s">
        <v>6650</v>
      </c>
      <c r="K256" s="14" t="s">
        <v>422</v>
      </c>
      <c r="L256" s="14" t="s">
        <v>422</v>
      </c>
      <c r="M256" s="14" t="s">
        <v>1244</v>
      </c>
      <c r="N256" s="14" t="s">
        <v>1133</v>
      </c>
      <c r="O256" s="14" t="s">
        <v>3898</v>
      </c>
      <c r="P256" s="14" t="s">
        <v>6743</v>
      </c>
      <c r="Q256" s="14">
        <v>30</v>
      </c>
      <c r="R256" s="14" t="s">
        <v>8101</v>
      </c>
      <c r="S256" s="14" t="s">
        <v>445</v>
      </c>
      <c r="T256" s="35">
        <v>9.73</v>
      </c>
      <c r="U256" s="14" t="s">
        <v>2</v>
      </c>
      <c r="V256" s="14">
        <v>67</v>
      </c>
      <c r="W256" s="16">
        <f>+IF(datos_us[[#This Row],[Moneda]]="ARS",datos_us[[#This Row],[Monto]],datos_us[[#This Row],[Monto]]*datos_us[[#This Row],[TC]])</f>
        <v>651.91000000000008</v>
      </c>
      <c r="X256" s="16">
        <f>+IF(datos_us[[#This Row],[Moneda]]="USD",datos_us[[#This Row],[Monto]],datos_us[[#This Row],[Monto]]/datos_us[[#This Row],[TC]])</f>
        <v>9.73</v>
      </c>
      <c r="Y256" s="14"/>
    </row>
    <row r="257" spans="1:25" x14ac:dyDescent="0.25">
      <c r="A257" s="14">
        <f t="shared" si="3"/>
        <v>254</v>
      </c>
      <c r="B257" s="1">
        <v>43812</v>
      </c>
      <c r="C257" s="14">
        <f>+YEAR(datos_us[[#This Row],[Fecha]])</f>
        <v>2019</v>
      </c>
      <c r="D257" s="14">
        <f>+MONTH(datos_us[[#This Row],[Fecha]])</f>
        <v>12</v>
      </c>
      <c r="E257" s="14" t="s">
        <v>617</v>
      </c>
      <c r="F257" s="14" t="s">
        <v>8101</v>
      </c>
      <c r="G257" s="14"/>
      <c r="H257" s="14" t="s">
        <v>8103</v>
      </c>
      <c r="I257" s="14" t="s">
        <v>8104</v>
      </c>
      <c r="J257" s="14" t="s">
        <v>6650</v>
      </c>
      <c r="K257" s="14" t="s">
        <v>422</v>
      </c>
      <c r="L257" s="14" t="s">
        <v>422</v>
      </c>
      <c r="M257" s="14" t="s">
        <v>2080</v>
      </c>
      <c r="N257" s="14" t="s">
        <v>1133</v>
      </c>
      <c r="O257" s="14" t="s">
        <v>3896</v>
      </c>
      <c r="P257" s="14" t="s">
        <v>6743</v>
      </c>
      <c r="Q257" s="14">
        <v>12</v>
      </c>
      <c r="R257" s="14" t="s">
        <v>8101</v>
      </c>
      <c r="S257" s="14" t="s">
        <v>445</v>
      </c>
      <c r="T257" s="35">
        <v>84.52</v>
      </c>
      <c r="U257" s="14" t="s">
        <v>2</v>
      </c>
      <c r="V257" s="14">
        <v>67</v>
      </c>
      <c r="W257" s="16">
        <f>+IF(datos_us[[#This Row],[Moneda]]="ARS",datos_us[[#This Row],[Monto]],datos_us[[#This Row],[Monto]]*datos_us[[#This Row],[TC]])</f>
        <v>5662.84</v>
      </c>
      <c r="X257" s="16">
        <f>+IF(datos_us[[#This Row],[Moneda]]="USD",datos_us[[#This Row],[Monto]],datos_us[[#This Row],[Monto]]/datos_us[[#This Row],[TC]])</f>
        <v>84.52</v>
      </c>
      <c r="Y257" s="14"/>
    </row>
    <row r="258" spans="1:25" x14ac:dyDescent="0.25">
      <c r="A258" s="14">
        <f t="shared" si="3"/>
        <v>255</v>
      </c>
      <c r="B258" s="1">
        <v>43812</v>
      </c>
      <c r="C258" s="14">
        <f>+YEAR(datos_us[[#This Row],[Fecha]])</f>
        <v>2019</v>
      </c>
      <c r="D258" s="14">
        <f>+MONTH(datos_us[[#This Row],[Fecha]])</f>
        <v>12</v>
      </c>
      <c r="E258" s="14" t="s">
        <v>617</v>
      </c>
      <c r="F258" s="14" t="s">
        <v>8101</v>
      </c>
      <c r="G258" s="14"/>
      <c r="H258" s="14" t="s">
        <v>8103</v>
      </c>
      <c r="I258" s="14" t="s">
        <v>8104</v>
      </c>
      <c r="J258" s="14" t="s">
        <v>6650</v>
      </c>
      <c r="K258" s="14" t="s">
        <v>422</v>
      </c>
      <c r="L258" s="14" t="s">
        <v>422</v>
      </c>
      <c r="M258" s="14" t="s">
        <v>2845</v>
      </c>
      <c r="N258" s="14" t="s">
        <v>1133</v>
      </c>
      <c r="O258" s="14" t="s">
        <v>3900</v>
      </c>
      <c r="P258" s="14" t="s">
        <v>6743</v>
      </c>
      <c r="Q258" s="14">
        <v>10</v>
      </c>
      <c r="R258" s="14" t="s">
        <v>8101</v>
      </c>
      <c r="S258" s="14" t="s">
        <v>445</v>
      </c>
      <c r="T258" s="35">
        <v>3.39</v>
      </c>
      <c r="U258" s="14" t="s">
        <v>2</v>
      </c>
      <c r="V258" s="14">
        <v>67</v>
      </c>
      <c r="W258" s="16">
        <f>+IF(datos_us[[#This Row],[Moneda]]="ARS",datos_us[[#This Row],[Monto]],datos_us[[#This Row],[Monto]]*datos_us[[#This Row],[TC]])</f>
        <v>227.13</v>
      </c>
      <c r="X258" s="16">
        <f>+IF(datos_us[[#This Row],[Moneda]]="USD",datos_us[[#This Row],[Monto]],datos_us[[#This Row],[Monto]]/datos_us[[#This Row],[TC]])</f>
        <v>3.39</v>
      </c>
      <c r="Y258" s="14"/>
    </row>
    <row r="259" spans="1:25" x14ac:dyDescent="0.25">
      <c r="A259" s="14">
        <f t="shared" si="3"/>
        <v>256</v>
      </c>
      <c r="B259" s="1">
        <v>43812</v>
      </c>
      <c r="C259" s="14">
        <f>+YEAR(datos_us[[#This Row],[Fecha]])</f>
        <v>2019</v>
      </c>
      <c r="D259" s="14">
        <f>+MONTH(datos_us[[#This Row],[Fecha]])</f>
        <v>12</v>
      </c>
      <c r="E259" s="14" t="s">
        <v>617</v>
      </c>
      <c r="F259" s="14" t="s">
        <v>8101</v>
      </c>
      <c r="G259" s="14"/>
      <c r="H259" s="14" t="s">
        <v>8103</v>
      </c>
      <c r="I259" s="14" t="s">
        <v>8104</v>
      </c>
      <c r="J259" s="14" t="s">
        <v>6650</v>
      </c>
      <c r="K259" s="14" t="s">
        <v>422</v>
      </c>
      <c r="L259" s="14" t="s">
        <v>422</v>
      </c>
      <c r="M259" s="14" t="s">
        <v>1123</v>
      </c>
      <c r="N259" s="14" t="s">
        <v>1133</v>
      </c>
      <c r="O259" s="14" t="s">
        <v>3899</v>
      </c>
      <c r="P259" s="14" t="s">
        <v>6743</v>
      </c>
      <c r="Q259" s="14">
        <v>32</v>
      </c>
      <c r="R259" s="14" t="s">
        <v>8101</v>
      </c>
      <c r="S259" s="14" t="s">
        <v>445</v>
      </c>
      <c r="T259" s="35">
        <v>5.22</v>
      </c>
      <c r="U259" s="14" t="s">
        <v>2</v>
      </c>
      <c r="V259" s="14">
        <v>67</v>
      </c>
      <c r="W259" s="16">
        <f>+IF(datos_us[[#This Row],[Moneda]]="ARS",datos_us[[#This Row],[Monto]],datos_us[[#This Row],[Monto]]*datos_us[[#This Row],[TC]])</f>
        <v>349.74</v>
      </c>
      <c r="X259" s="16">
        <f>+IF(datos_us[[#This Row],[Moneda]]="USD",datos_us[[#This Row],[Monto]],datos_us[[#This Row],[Monto]]/datos_us[[#This Row],[TC]])</f>
        <v>5.22</v>
      </c>
      <c r="Y259" s="14"/>
    </row>
    <row r="260" spans="1:25" x14ac:dyDescent="0.25">
      <c r="A260" s="14">
        <f t="shared" si="3"/>
        <v>257</v>
      </c>
      <c r="B260" s="1">
        <v>43812</v>
      </c>
      <c r="C260" s="14">
        <f>+YEAR(datos_us[[#This Row],[Fecha]])</f>
        <v>2019</v>
      </c>
      <c r="D260" s="14">
        <f>+MONTH(datos_us[[#This Row],[Fecha]])</f>
        <v>12</v>
      </c>
      <c r="E260" s="14" t="s">
        <v>617</v>
      </c>
      <c r="F260" s="14" t="s">
        <v>5384</v>
      </c>
      <c r="G260" s="14"/>
      <c r="H260" s="14" t="s">
        <v>6649</v>
      </c>
      <c r="I260" s="14" t="s">
        <v>7132</v>
      </c>
      <c r="J260" s="14" t="s">
        <v>6650</v>
      </c>
      <c r="K260" s="14" t="s">
        <v>422</v>
      </c>
      <c r="L260" s="14" t="s">
        <v>422</v>
      </c>
      <c r="M260" s="14" t="s">
        <v>578</v>
      </c>
      <c r="N260" s="14" t="s">
        <v>1133</v>
      </c>
      <c r="O260" s="14" t="s">
        <v>4774</v>
      </c>
      <c r="P260" s="14" t="s">
        <v>6744</v>
      </c>
      <c r="Q260" s="14">
        <v>31</v>
      </c>
      <c r="R260" s="14" t="s">
        <v>5384</v>
      </c>
      <c r="S260" s="14" t="s">
        <v>445</v>
      </c>
      <c r="T260" s="35">
        <v>281.69</v>
      </c>
      <c r="U260" s="14" t="s">
        <v>2</v>
      </c>
      <c r="V260" s="14">
        <v>67</v>
      </c>
      <c r="W260" s="16">
        <f>+IF(datos_us[[#This Row],[Moneda]]="ARS",datos_us[[#This Row],[Monto]],datos_us[[#This Row],[Monto]]*datos_us[[#This Row],[TC]])</f>
        <v>18873.23</v>
      </c>
      <c r="X260" s="16">
        <f>+IF(datos_us[[#This Row],[Moneda]]="USD",datos_us[[#This Row],[Monto]],datos_us[[#This Row],[Monto]]/datos_us[[#This Row],[TC]])</f>
        <v>281.69</v>
      </c>
      <c r="Y260" s="14"/>
    </row>
    <row r="261" spans="1:25" x14ac:dyDescent="0.25">
      <c r="A261" s="14">
        <f t="shared" ref="A261:A324" si="4">+A260+1</f>
        <v>258</v>
      </c>
      <c r="B261" s="1">
        <v>43812</v>
      </c>
      <c r="C261" s="14">
        <f>+YEAR(datos_us[[#This Row],[Fecha]])</f>
        <v>2019</v>
      </c>
      <c r="D261" s="14">
        <f>+MONTH(datos_us[[#This Row],[Fecha]])</f>
        <v>12</v>
      </c>
      <c r="E261" s="14" t="s">
        <v>617</v>
      </c>
      <c r="F261" s="14" t="s">
        <v>5384</v>
      </c>
      <c r="G261" s="14"/>
      <c r="H261" s="14" t="s">
        <v>6649</v>
      </c>
      <c r="I261" s="14" t="s">
        <v>7132</v>
      </c>
      <c r="J261" s="14" t="s">
        <v>6650</v>
      </c>
      <c r="K261" s="14" t="s">
        <v>422</v>
      </c>
      <c r="L261" s="14" t="s">
        <v>422</v>
      </c>
      <c r="M261" s="14" t="s">
        <v>3883</v>
      </c>
      <c r="N261" s="14" t="s">
        <v>1133</v>
      </c>
      <c r="O261" s="14" t="s">
        <v>3901</v>
      </c>
      <c r="P261" s="14" t="s">
        <v>6744</v>
      </c>
      <c r="Q261" s="14">
        <v>10</v>
      </c>
      <c r="R261" s="14" t="s">
        <v>5384</v>
      </c>
      <c r="S261" s="14" t="s">
        <v>445</v>
      </c>
      <c r="T261" s="35">
        <v>1747.3</v>
      </c>
      <c r="U261" s="14" t="s">
        <v>2</v>
      </c>
      <c r="V261" s="14">
        <v>67</v>
      </c>
      <c r="W261" s="16">
        <f>+IF(datos_us[[#This Row],[Moneda]]="ARS",datos_us[[#This Row],[Monto]],datos_us[[#This Row],[Monto]]*datos_us[[#This Row],[TC]])</f>
        <v>117069.09999999999</v>
      </c>
      <c r="X261" s="16">
        <f>+IF(datos_us[[#This Row],[Moneda]]="USD",datos_us[[#This Row],[Monto]],datos_us[[#This Row],[Monto]]/datos_us[[#This Row],[TC]])</f>
        <v>1747.3</v>
      </c>
      <c r="Y261" s="14"/>
    </row>
    <row r="262" spans="1:25" x14ac:dyDescent="0.25">
      <c r="A262" s="14">
        <f t="shared" si="4"/>
        <v>259</v>
      </c>
      <c r="B262" s="1">
        <v>43812</v>
      </c>
      <c r="C262" s="14">
        <f>+YEAR(datos_us[[#This Row],[Fecha]])</f>
        <v>2019</v>
      </c>
      <c r="D262" s="14">
        <f>+MONTH(datos_us[[#This Row],[Fecha]])</f>
        <v>12</v>
      </c>
      <c r="E262" s="14" t="s">
        <v>1016</v>
      </c>
      <c r="F262" s="14" t="s">
        <v>404</v>
      </c>
      <c r="G262" s="14"/>
      <c r="H262" s="14" t="s">
        <v>7132</v>
      </c>
      <c r="I262" s="14" t="s">
        <v>7132</v>
      </c>
      <c r="J262" s="14" t="s">
        <v>425</v>
      </c>
      <c r="K262" s="14"/>
      <c r="L262" s="14" t="s">
        <v>425</v>
      </c>
      <c r="M262" s="14" t="s">
        <v>1297</v>
      </c>
      <c r="N262" s="14" t="s">
        <v>1297</v>
      </c>
      <c r="O262" s="14" t="s">
        <v>1279</v>
      </c>
      <c r="P262" s="14"/>
      <c r="Q262" s="14"/>
      <c r="R262" s="14" t="s">
        <v>404</v>
      </c>
      <c r="S262" s="14" t="s">
        <v>445</v>
      </c>
      <c r="T262" s="35">
        <v>14.99</v>
      </c>
      <c r="U262" s="14" t="s">
        <v>2</v>
      </c>
      <c r="V262" s="14">
        <v>67</v>
      </c>
      <c r="W262" s="16">
        <f>+IF(datos_us[[#This Row],[Moneda]]="ARS",datos_us[[#This Row],[Monto]],datos_us[[#This Row],[Monto]]*datos_us[[#This Row],[TC]])</f>
        <v>1004.33</v>
      </c>
      <c r="X262" s="16">
        <f>+IF(datos_us[[#This Row],[Moneda]]="USD",datos_us[[#This Row],[Monto]],datos_us[[#This Row],[Monto]]/datos_us[[#This Row],[TC]])</f>
        <v>14.99</v>
      </c>
      <c r="Y262" s="14"/>
    </row>
    <row r="263" spans="1:25" x14ac:dyDescent="0.25">
      <c r="A263" s="14">
        <f t="shared" si="4"/>
        <v>260</v>
      </c>
      <c r="B263" s="1">
        <v>43813</v>
      </c>
      <c r="C263" s="14">
        <f>+YEAR(datos_us[[#This Row],[Fecha]])</f>
        <v>2019</v>
      </c>
      <c r="D263" s="14">
        <f>+MONTH(datos_us[[#This Row],[Fecha]])</f>
        <v>12</v>
      </c>
      <c r="E263" s="14" t="s">
        <v>1015</v>
      </c>
      <c r="F263" s="14" t="s">
        <v>430</v>
      </c>
      <c r="G263" s="14"/>
      <c r="H263" s="14" t="s">
        <v>7132</v>
      </c>
      <c r="I263" s="14" t="s">
        <v>7132</v>
      </c>
      <c r="J263" s="14" t="s">
        <v>425</v>
      </c>
      <c r="K263" s="14"/>
      <c r="L263" s="14" t="s">
        <v>425</v>
      </c>
      <c r="M263" s="14" t="s">
        <v>102</v>
      </c>
      <c r="N263" s="14" t="s">
        <v>480</v>
      </c>
      <c r="O263" s="14" t="s">
        <v>1279</v>
      </c>
      <c r="P263" s="14"/>
      <c r="Q263" s="14"/>
      <c r="R263" s="14" t="s">
        <v>430</v>
      </c>
      <c r="S263" s="14" t="s">
        <v>445</v>
      </c>
      <c r="T263" s="35">
        <v>5.7</v>
      </c>
      <c r="U263" s="14" t="s">
        <v>2</v>
      </c>
      <c r="V263" s="14">
        <v>70</v>
      </c>
      <c r="W263" s="16">
        <f>+IF(datos_us[[#This Row],[Moneda]]="ARS",datos_us[[#This Row],[Monto]],datos_us[[#This Row],[Monto]]*datos_us[[#This Row],[TC]])</f>
        <v>399</v>
      </c>
      <c r="X263" s="16">
        <f>+IF(datos_us[[#This Row],[Moneda]]="USD",datos_us[[#This Row],[Monto]],datos_us[[#This Row],[Monto]]/datos_us[[#This Row],[TC]])</f>
        <v>5.7</v>
      </c>
      <c r="Y263" s="14"/>
    </row>
    <row r="264" spans="1:25" x14ac:dyDescent="0.25">
      <c r="A264" s="14">
        <f t="shared" si="4"/>
        <v>261</v>
      </c>
      <c r="B264" s="1">
        <v>43815</v>
      </c>
      <c r="C264" s="14">
        <f>+YEAR(datos_us[[#This Row],[Fecha]])</f>
        <v>2019</v>
      </c>
      <c r="D264" s="14">
        <f>+MONTH(datos_us[[#This Row],[Fecha]])</f>
        <v>12</v>
      </c>
      <c r="E264" s="14" t="s">
        <v>1016</v>
      </c>
      <c r="F264" s="14" t="s">
        <v>404</v>
      </c>
      <c r="G264" s="14"/>
      <c r="H264" s="14" t="s">
        <v>7132</v>
      </c>
      <c r="I264" s="14" t="s">
        <v>7132</v>
      </c>
      <c r="J264" s="14" t="s">
        <v>425</v>
      </c>
      <c r="K264" s="14"/>
      <c r="L264" s="14" t="s">
        <v>425</v>
      </c>
      <c r="M264" s="14" t="s">
        <v>156</v>
      </c>
      <c r="N264" s="14" t="s">
        <v>156</v>
      </c>
      <c r="O264" s="14" t="s">
        <v>1298</v>
      </c>
      <c r="P264" s="14"/>
      <c r="Q264" s="14"/>
      <c r="R264" s="14" t="s">
        <v>404</v>
      </c>
      <c r="S264" s="14" t="s">
        <v>445</v>
      </c>
      <c r="T264" s="35">
        <v>41.38</v>
      </c>
      <c r="U264" s="14" t="s">
        <v>2</v>
      </c>
      <c r="V264" s="14">
        <v>70</v>
      </c>
      <c r="W264" s="16">
        <f>+IF(datos_us[[#This Row],[Moneda]]="ARS",datos_us[[#This Row],[Monto]],datos_us[[#This Row],[Monto]]*datos_us[[#This Row],[TC]])</f>
        <v>2896.6000000000004</v>
      </c>
      <c r="X264" s="16">
        <f>+IF(datos_us[[#This Row],[Moneda]]="USD",datos_us[[#This Row],[Monto]],datos_us[[#This Row],[Monto]]/datos_us[[#This Row],[TC]])</f>
        <v>41.38</v>
      </c>
      <c r="Y264" s="14"/>
    </row>
    <row r="265" spans="1:25" x14ac:dyDescent="0.25">
      <c r="A265" s="14">
        <f t="shared" si="4"/>
        <v>262</v>
      </c>
      <c r="B265" s="1">
        <v>43816</v>
      </c>
      <c r="C265" s="14">
        <f>+YEAR(datos_us[[#This Row],[Fecha]])</f>
        <v>2019</v>
      </c>
      <c r="D265" s="14">
        <f>+MONTH(datos_us[[#This Row],[Fecha]])</f>
        <v>12</v>
      </c>
      <c r="E265" s="14" t="s">
        <v>1016</v>
      </c>
      <c r="F265" s="14" t="s">
        <v>404</v>
      </c>
      <c r="G265" s="14"/>
      <c r="H265" s="14" t="s">
        <v>7132</v>
      </c>
      <c r="I265" s="14" t="s">
        <v>7132</v>
      </c>
      <c r="J265" s="14" t="s">
        <v>425</v>
      </c>
      <c r="K265" s="14"/>
      <c r="L265" s="14" t="s">
        <v>425</v>
      </c>
      <c r="M265" s="14" t="s">
        <v>1343</v>
      </c>
      <c r="N265" s="14" t="s">
        <v>1343</v>
      </c>
      <c r="O265" s="14" t="s">
        <v>1279</v>
      </c>
      <c r="P265" s="14"/>
      <c r="Q265" s="14"/>
      <c r="R265" s="14" t="s">
        <v>404</v>
      </c>
      <c r="S265" s="14" t="s">
        <v>445</v>
      </c>
      <c r="T265" s="35">
        <v>193.37</v>
      </c>
      <c r="U265" s="14" t="s">
        <v>2</v>
      </c>
      <c r="V265" s="14">
        <v>71</v>
      </c>
      <c r="W265" s="16">
        <f>+IF(datos_us[[#This Row],[Moneda]]="ARS",datos_us[[#This Row],[Monto]],datos_us[[#This Row],[Monto]]*datos_us[[#This Row],[TC]])</f>
        <v>13729.27</v>
      </c>
      <c r="X265" s="16">
        <f>+IF(datos_us[[#This Row],[Moneda]]="USD",datos_us[[#This Row],[Monto]],datos_us[[#This Row],[Monto]]/datos_us[[#This Row],[TC]])</f>
        <v>193.37</v>
      </c>
      <c r="Y265" s="14"/>
    </row>
    <row r="266" spans="1:25" x14ac:dyDescent="0.25">
      <c r="A266" s="14">
        <f t="shared" si="4"/>
        <v>263</v>
      </c>
      <c r="B266" s="1">
        <v>43817</v>
      </c>
      <c r="C266" s="14">
        <f>+YEAR(datos_us[[#This Row],[Fecha]])</f>
        <v>2019</v>
      </c>
      <c r="D266" s="14">
        <f>+MONTH(datos_us[[#This Row],[Fecha]])</f>
        <v>12</v>
      </c>
      <c r="E266" s="14" t="s">
        <v>1015</v>
      </c>
      <c r="F266" s="14" t="s">
        <v>430</v>
      </c>
      <c r="G266" s="14"/>
      <c r="H266" s="14" t="s">
        <v>7132</v>
      </c>
      <c r="I266" s="14" t="s">
        <v>7132</v>
      </c>
      <c r="J266" s="14" t="s">
        <v>425</v>
      </c>
      <c r="K266" s="14"/>
      <c r="L266" s="14" t="s">
        <v>425</v>
      </c>
      <c r="M266" s="14" t="s">
        <v>102</v>
      </c>
      <c r="N266" s="14" t="s">
        <v>480</v>
      </c>
      <c r="O266" s="14" t="s">
        <v>1279</v>
      </c>
      <c r="P266" s="14"/>
      <c r="Q266" s="14"/>
      <c r="R266" s="14" t="s">
        <v>430</v>
      </c>
      <c r="S266" s="14" t="s">
        <v>445</v>
      </c>
      <c r="T266" s="35">
        <v>5.54</v>
      </c>
      <c r="U266" s="14" t="s">
        <v>2</v>
      </c>
      <c r="V266" s="14">
        <v>72</v>
      </c>
      <c r="W266" s="16">
        <f>+IF(datos_us[[#This Row],[Moneda]]="ARS",datos_us[[#This Row],[Monto]],datos_us[[#This Row],[Monto]]*datos_us[[#This Row],[TC]])</f>
        <v>398.88</v>
      </c>
      <c r="X266" s="16">
        <f>+IF(datos_us[[#This Row],[Moneda]]="USD",datos_us[[#This Row],[Monto]],datos_us[[#This Row],[Monto]]/datos_us[[#This Row],[TC]])</f>
        <v>5.54</v>
      </c>
      <c r="Y266" s="14"/>
    </row>
    <row r="267" spans="1:25" x14ac:dyDescent="0.25">
      <c r="A267" s="14">
        <f t="shared" si="4"/>
        <v>264</v>
      </c>
      <c r="B267" s="1">
        <v>43818</v>
      </c>
      <c r="C267" s="14">
        <f>+YEAR(datos_us[[#This Row],[Fecha]])</f>
        <v>2019</v>
      </c>
      <c r="D267" s="14">
        <f>+MONTH(datos_us[[#This Row],[Fecha]])</f>
        <v>12</v>
      </c>
      <c r="E267" s="14" t="s">
        <v>1015</v>
      </c>
      <c r="F267" s="14" t="s">
        <v>430</v>
      </c>
      <c r="G267" s="14"/>
      <c r="H267" s="14" t="s">
        <v>7132</v>
      </c>
      <c r="I267" s="14" t="s">
        <v>7132</v>
      </c>
      <c r="J267" s="14" t="s">
        <v>425</v>
      </c>
      <c r="K267" s="14"/>
      <c r="L267" s="14" t="s">
        <v>425</v>
      </c>
      <c r="M267" s="14" t="s">
        <v>102</v>
      </c>
      <c r="N267" s="14" t="s">
        <v>480</v>
      </c>
      <c r="O267" s="14" t="s">
        <v>1279</v>
      </c>
      <c r="P267" s="14"/>
      <c r="Q267" s="14"/>
      <c r="R267" s="14" t="s">
        <v>430</v>
      </c>
      <c r="S267" s="14" t="s">
        <v>445</v>
      </c>
      <c r="T267" s="35">
        <v>8.68</v>
      </c>
      <c r="U267" s="14" t="s">
        <v>2</v>
      </c>
      <c r="V267" s="14">
        <v>72</v>
      </c>
      <c r="W267" s="16">
        <f>+IF(datos_us[[#This Row],[Moneda]]="ARS",datos_us[[#This Row],[Monto]],datos_us[[#This Row],[Monto]]*datos_us[[#This Row],[TC]])</f>
        <v>624.96</v>
      </c>
      <c r="X267" s="16">
        <f>+IF(datos_us[[#This Row],[Moneda]]="USD",datos_us[[#This Row],[Monto]],datos_us[[#This Row],[Monto]]/datos_us[[#This Row],[TC]])</f>
        <v>8.68</v>
      </c>
      <c r="Y267" s="14"/>
    </row>
    <row r="268" spans="1:25" x14ac:dyDescent="0.25">
      <c r="A268" s="14">
        <f t="shared" si="4"/>
        <v>265</v>
      </c>
      <c r="B268" s="1">
        <v>43818</v>
      </c>
      <c r="C268" s="14">
        <f>+YEAR(datos_us[[#This Row],[Fecha]])</f>
        <v>2019</v>
      </c>
      <c r="D268" s="14">
        <f>+MONTH(datos_us[[#This Row],[Fecha]])</f>
        <v>12</v>
      </c>
      <c r="E268" s="14" t="s">
        <v>1015</v>
      </c>
      <c r="F268" s="14" t="s">
        <v>430</v>
      </c>
      <c r="G268" s="14"/>
      <c r="H268" s="14" t="s">
        <v>7132</v>
      </c>
      <c r="I268" s="14" t="s">
        <v>7132</v>
      </c>
      <c r="J268" s="14" t="s">
        <v>425</v>
      </c>
      <c r="K268" s="14"/>
      <c r="L268" s="14" t="s">
        <v>425</v>
      </c>
      <c r="M268" s="14" t="s">
        <v>695</v>
      </c>
      <c r="N268" s="14" t="s">
        <v>1335</v>
      </c>
      <c r="O268" s="14" t="s">
        <v>1279</v>
      </c>
      <c r="P268" s="14"/>
      <c r="Q268" s="14"/>
      <c r="R268" s="14" t="s">
        <v>430</v>
      </c>
      <c r="S268" s="14" t="s">
        <v>445</v>
      </c>
      <c r="T268" s="35">
        <v>648.70000000000005</v>
      </c>
      <c r="U268" s="14" t="s">
        <v>2</v>
      </c>
      <c r="V268" s="14">
        <v>72</v>
      </c>
      <c r="W268" s="16">
        <f>+IF(datos_us[[#This Row],[Moneda]]="ARS",datos_us[[#This Row],[Monto]],datos_us[[#This Row],[Monto]]*datos_us[[#This Row],[TC]])</f>
        <v>46706.400000000001</v>
      </c>
      <c r="X268" s="16">
        <f>+IF(datos_us[[#This Row],[Moneda]]="USD",datos_us[[#This Row],[Monto]],datos_us[[#This Row],[Monto]]/datos_us[[#This Row],[TC]])</f>
        <v>648.70000000000005</v>
      </c>
      <c r="Y268" s="14"/>
    </row>
    <row r="269" spans="1:25" x14ac:dyDescent="0.25">
      <c r="A269" s="14">
        <f t="shared" si="4"/>
        <v>266</v>
      </c>
      <c r="B269" s="1">
        <v>43819</v>
      </c>
      <c r="C269" s="14">
        <f>+YEAR(datos_us[[#This Row],[Fecha]])</f>
        <v>2019</v>
      </c>
      <c r="D269" s="14">
        <f>+MONTH(datos_us[[#This Row],[Fecha]])</f>
        <v>12</v>
      </c>
      <c r="E269" s="14" t="s">
        <v>1016</v>
      </c>
      <c r="F269" s="14" t="s">
        <v>404</v>
      </c>
      <c r="G269" s="14"/>
      <c r="H269" s="14" t="s">
        <v>7132</v>
      </c>
      <c r="I269" s="14" t="s">
        <v>7132</v>
      </c>
      <c r="J269" s="14" t="s">
        <v>425</v>
      </c>
      <c r="K269" s="14"/>
      <c r="L269" s="14" t="s">
        <v>425</v>
      </c>
      <c r="M269" s="14" t="s">
        <v>1300</v>
      </c>
      <c r="N269" s="14" t="s">
        <v>1300</v>
      </c>
      <c r="O269" s="14" t="s">
        <v>1279</v>
      </c>
      <c r="P269" s="14"/>
      <c r="Q269" s="14"/>
      <c r="R269" s="14" t="s">
        <v>404</v>
      </c>
      <c r="S269" s="14" t="s">
        <v>445</v>
      </c>
      <c r="T269" s="35">
        <v>15</v>
      </c>
      <c r="U269" s="14" t="s">
        <v>2</v>
      </c>
      <c r="V269" s="14">
        <v>72</v>
      </c>
      <c r="W269" s="16">
        <f>+IF(datos_us[[#This Row],[Moneda]]="ARS",datos_us[[#This Row],[Monto]],datos_us[[#This Row],[Monto]]*datos_us[[#This Row],[TC]])</f>
        <v>1080</v>
      </c>
      <c r="X269" s="16">
        <f>+IF(datos_us[[#This Row],[Moneda]]="USD",datos_us[[#This Row],[Monto]],datos_us[[#This Row],[Monto]]/datos_us[[#This Row],[TC]])</f>
        <v>15</v>
      </c>
      <c r="Y269" s="14"/>
    </row>
    <row r="270" spans="1:25" x14ac:dyDescent="0.25">
      <c r="A270" s="14">
        <f t="shared" si="4"/>
        <v>267</v>
      </c>
      <c r="B270" s="1">
        <v>43819</v>
      </c>
      <c r="C270" s="14">
        <f>+YEAR(datos_us[[#This Row],[Fecha]])</f>
        <v>2019</v>
      </c>
      <c r="D270" s="14">
        <f>+MONTH(datos_us[[#This Row],[Fecha]])</f>
        <v>12</v>
      </c>
      <c r="E270" s="14" t="s">
        <v>617</v>
      </c>
      <c r="F270" s="14" t="s">
        <v>6652</v>
      </c>
      <c r="G270" s="14" t="s">
        <v>6672</v>
      </c>
      <c r="H270" s="14" t="s">
        <v>7132</v>
      </c>
      <c r="I270" s="14" t="s">
        <v>7132</v>
      </c>
      <c r="J270" s="14" t="s">
        <v>425</v>
      </c>
      <c r="K270" s="14"/>
      <c r="L270" s="14" t="s">
        <v>425</v>
      </c>
      <c r="M270" s="14" t="s">
        <v>402</v>
      </c>
      <c r="N270" s="14" t="s">
        <v>422</v>
      </c>
      <c r="O270" s="14" t="s">
        <v>1279</v>
      </c>
      <c r="P270" s="14"/>
      <c r="Q270" s="14">
        <v>1</v>
      </c>
      <c r="R270" s="14" t="s">
        <v>6672</v>
      </c>
      <c r="S270" s="14" t="s">
        <v>445</v>
      </c>
      <c r="T270" s="35">
        <v>34.090000000000003</v>
      </c>
      <c r="U270" s="14" t="s">
        <v>2</v>
      </c>
      <c r="V270" s="14">
        <v>72</v>
      </c>
      <c r="W270" s="16">
        <f>+IF(datos_us[[#This Row],[Moneda]]="ARS",datos_us[[#This Row],[Monto]],datos_us[[#This Row],[Monto]]*datos_us[[#This Row],[TC]])</f>
        <v>2454.4800000000005</v>
      </c>
      <c r="X270" s="16">
        <f>+IF(datos_us[[#This Row],[Moneda]]="USD",datos_us[[#This Row],[Monto]],datos_us[[#This Row],[Monto]]/datos_us[[#This Row],[TC]])</f>
        <v>34.090000000000003</v>
      </c>
      <c r="Y270" s="14"/>
    </row>
    <row r="271" spans="1:25" x14ac:dyDescent="0.25">
      <c r="A271" s="14">
        <f t="shared" si="4"/>
        <v>268</v>
      </c>
      <c r="B271" s="1">
        <v>43819</v>
      </c>
      <c r="C271" s="14">
        <f>+YEAR(datos_us[[#This Row],[Fecha]])</f>
        <v>2019</v>
      </c>
      <c r="D271" s="14">
        <f>+MONTH(datos_us[[#This Row],[Fecha]])</f>
        <v>12</v>
      </c>
      <c r="E271" s="14" t="s">
        <v>617</v>
      </c>
      <c r="F271" s="14" t="s">
        <v>6652</v>
      </c>
      <c r="G271" s="14" t="s">
        <v>6672</v>
      </c>
      <c r="H271" s="14" t="s">
        <v>7132</v>
      </c>
      <c r="I271" s="14" t="s">
        <v>7132</v>
      </c>
      <c r="J271" s="14" t="s">
        <v>425</v>
      </c>
      <c r="K271" s="14"/>
      <c r="L271" s="14" t="s">
        <v>425</v>
      </c>
      <c r="M271" s="14" t="s">
        <v>402</v>
      </c>
      <c r="N271" s="14" t="s">
        <v>1353</v>
      </c>
      <c r="O271" s="14" t="s">
        <v>1279</v>
      </c>
      <c r="P271" s="14"/>
      <c r="Q271" s="14">
        <v>1</v>
      </c>
      <c r="R271" s="14" t="s">
        <v>6672</v>
      </c>
      <c r="S271" s="14" t="s">
        <v>445</v>
      </c>
      <c r="T271" s="35">
        <v>8.2899999999999991</v>
      </c>
      <c r="U271" s="14" t="s">
        <v>2</v>
      </c>
      <c r="V271" s="14">
        <v>72</v>
      </c>
      <c r="W271" s="16">
        <f>+IF(datos_us[[#This Row],[Moneda]]="ARS",datos_us[[#This Row],[Monto]],datos_us[[#This Row],[Monto]]*datos_us[[#This Row],[TC]])</f>
        <v>596.87999999999988</v>
      </c>
      <c r="X271" s="16">
        <f>+IF(datos_us[[#This Row],[Moneda]]="USD",datos_us[[#This Row],[Monto]],datos_us[[#This Row],[Monto]]/datos_us[[#This Row],[TC]])</f>
        <v>8.2899999999999991</v>
      </c>
      <c r="Y271" s="14"/>
    </row>
    <row r="272" spans="1:25" x14ac:dyDescent="0.25">
      <c r="A272" s="14">
        <f t="shared" si="4"/>
        <v>269</v>
      </c>
      <c r="B272" s="1">
        <v>43819</v>
      </c>
      <c r="C272" s="14">
        <f>+YEAR(datos_us[[#This Row],[Fecha]])</f>
        <v>2019</v>
      </c>
      <c r="D272" s="14">
        <f>+MONTH(datos_us[[#This Row],[Fecha]])</f>
        <v>12</v>
      </c>
      <c r="E272" s="14" t="s">
        <v>617</v>
      </c>
      <c r="F272" s="14" t="s">
        <v>6652</v>
      </c>
      <c r="G272" s="14" t="s">
        <v>6672</v>
      </c>
      <c r="H272" s="14" t="s">
        <v>7132</v>
      </c>
      <c r="I272" s="14" t="s">
        <v>7132</v>
      </c>
      <c r="J272" s="14" t="s">
        <v>425</v>
      </c>
      <c r="K272" s="14"/>
      <c r="L272" s="14" t="s">
        <v>425</v>
      </c>
      <c r="M272" s="14" t="s">
        <v>402</v>
      </c>
      <c r="N272" s="14" t="s">
        <v>1354</v>
      </c>
      <c r="O272" s="14" t="s">
        <v>1279</v>
      </c>
      <c r="P272" s="14"/>
      <c r="Q272" s="14">
        <v>1</v>
      </c>
      <c r="R272" s="14" t="s">
        <v>6672</v>
      </c>
      <c r="S272" s="14" t="s">
        <v>445</v>
      </c>
      <c r="T272" s="35">
        <v>15.75</v>
      </c>
      <c r="U272" s="14" t="s">
        <v>2</v>
      </c>
      <c r="V272" s="14">
        <v>72</v>
      </c>
      <c r="W272" s="16">
        <f>+IF(datos_us[[#This Row],[Moneda]]="ARS",datos_us[[#This Row],[Monto]],datos_us[[#This Row],[Monto]]*datos_us[[#This Row],[TC]])</f>
        <v>1134</v>
      </c>
      <c r="X272" s="16">
        <f>+IF(datos_us[[#This Row],[Moneda]]="USD",datos_us[[#This Row],[Monto]],datos_us[[#This Row],[Monto]]/datos_us[[#This Row],[TC]])</f>
        <v>15.75</v>
      </c>
      <c r="Y272" s="14"/>
    </row>
    <row r="273" spans="1:25" x14ac:dyDescent="0.25">
      <c r="A273" s="14">
        <f t="shared" si="4"/>
        <v>270</v>
      </c>
      <c r="B273" s="1">
        <v>43819</v>
      </c>
      <c r="C273" s="14">
        <f>+YEAR(datos_us[[#This Row],[Fecha]])</f>
        <v>2019</v>
      </c>
      <c r="D273" s="14">
        <f>+MONTH(datos_us[[#This Row],[Fecha]])</f>
        <v>12</v>
      </c>
      <c r="E273" s="14" t="s">
        <v>617</v>
      </c>
      <c r="F273" s="14" t="s">
        <v>6652</v>
      </c>
      <c r="G273" s="14" t="s">
        <v>6672</v>
      </c>
      <c r="H273" s="14" t="s">
        <v>7132</v>
      </c>
      <c r="I273" s="14" t="s">
        <v>7132</v>
      </c>
      <c r="J273" s="14" t="s">
        <v>425</v>
      </c>
      <c r="K273" s="14"/>
      <c r="L273" s="14" t="s">
        <v>425</v>
      </c>
      <c r="M273" s="14" t="s">
        <v>402</v>
      </c>
      <c r="N273" s="14" t="s">
        <v>1355</v>
      </c>
      <c r="O273" s="14" t="s">
        <v>1279</v>
      </c>
      <c r="P273" s="14"/>
      <c r="Q273" s="14">
        <v>1</v>
      </c>
      <c r="R273" s="14" t="s">
        <v>6672</v>
      </c>
      <c r="S273" s="14" t="s">
        <v>445</v>
      </c>
      <c r="T273" s="35">
        <v>34.53</v>
      </c>
      <c r="U273" s="14" t="s">
        <v>2</v>
      </c>
      <c r="V273" s="14">
        <v>72</v>
      </c>
      <c r="W273" s="16">
        <f>+IF(datos_us[[#This Row],[Moneda]]="ARS",datos_us[[#This Row],[Monto]],datos_us[[#This Row],[Monto]]*datos_us[[#This Row],[TC]])</f>
        <v>2486.16</v>
      </c>
      <c r="X273" s="16">
        <f>+IF(datos_us[[#This Row],[Moneda]]="USD",datos_us[[#This Row],[Monto]],datos_us[[#This Row],[Monto]]/datos_us[[#This Row],[TC]])</f>
        <v>34.53</v>
      </c>
      <c r="Y273" s="14"/>
    </row>
    <row r="274" spans="1:25" x14ac:dyDescent="0.25">
      <c r="A274" s="14">
        <f t="shared" si="4"/>
        <v>271</v>
      </c>
      <c r="B274" s="1">
        <v>43819</v>
      </c>
      <c r="C274" s="14">
        <f>+YEAR(datos_us[[#This Row],[Fecha]])</f>
        <v>2019</v>
      </c>
      <c r="D274" s="14">
        <f>+MONTH(datos_us[[#This Row],[Fecha]])</f>
        <v>12</v>
      </c>
      <c r="E274" s="14" t="s">
        <v>617</v>
      </c>
      <c r="F274" s="14" t="s">
        <v>6652</v>
      </c>
      <c r="G274" s="14" t="s">
        <v>6672</v>
      </c>
      <c r="H274" s="14" t="s">
        <v>7132</v>
      </c>
      <c r="I274" s="14" t="s">
        <v>7132</v>
      </c>
      <c r="J274" s="14" t="s">
        <v>425</v>
      </c>
      <c r="K274" s="14"/>
      <c r="L274" s="14" t="s">
        <v>425</v>
      </c>
      <c r="M274" s="14" t="s">
        <v>402</v>
      </c>
      <c r="N274" s="14" t="s">
        <v>1355</v>
      </c>
      <c r="O274" s="14" t="s">
        <v>1279</v>
      </c>
      <c r="P274" s="14"/>
      <c r="Q274" s="14">
        <v>1</v>
      </c>
      <c r="R274" s="14" t="s">
        <v>6672</v>
      </c>
      <c r="S274" s="14" t="s">
        <v>445</v>
      </c>
      <c r="T274" s="35">
        <v>29.63</v>
      </c>
      <c r="U274" s="14" t="s">
        <v>2</v>
      </c>
      <c r="V274" s="14">
        <v>72</v>
      </c>
      <c r="W274" s="16">
        <f>+IF(datos_us[[#This Row],[Moneda]]="ARS",datos_us[[#This Row],[Monto]],datos_us[[#This Row],[Monto]]*datos_us[[#This Row],[TC]])</f>
        <v>2133.36</v>
      </c>
      <c r="X274" s="16">
        <f>+IF(datos_us[[#This Row],[Moneda]]="USD",datos_us[[#This Row],[Monto]],datos_us[[#This Row],[Monto]]/datos_us[[#This Row],[TC]])</f>
        <v>29.63</v>
      </c>
      <c r="Y274" s="14"/>
    </row>
    <row r="275" spans="1:25" x14ac:dyDescent="0.25">
      <c r="A275" s="14">
        <f t="shared" si="4"/>
        <v>272</v>
      </c>
      <c r="B275" s="1">
        <v>43819</v>
      </c>
      <c r="C275" s="14">
        <f>+YEAR(datos_us[[#This Row],[Fecha]])</f>
        <v>2019</v>
      </c>
      <c r="D275" s="14">
        <f>+MONTH(datos_us[[#This Row],[Fecha]])</f>
        <v>12</v>
      </c>
      <c r="E275" s="14" t="s">
        <v>449</v>
      </c>
      <c r="F275" s="14" t="s">
        <v>523</v>
      </c>
      <c r="G275" s="14"/>
      <c r="H275" s="14" t="s">
        <v>7132</v>
      </c>
      <c r="I275" s="14" t="s">
        <v>7132</v>
      </c>
      <c r="J275" s="14" t="s">
        <v>425</v>
      </c>
      <c r="K275" s="14"/>
      <c r="L275" s="14" t="s">
        <v>425</v>
      </c>
      <c r="M275" s="14" t="s">
        <v>524</v>
      </c>
      <c r="N275" s="14" t="s">
        <v>524</v>
      </c>
      <c r="O275" s="14" t="s">
        <v>1356</v>
      </c>
      <c r="P275" s="14"/>
      <c r="Q275" s="14"/>
      <c r="R275" s="14" t="s">
        <v>523</v>
      </c>
      <c r="S275" s="14" t="s">
        <v>445</v>
      </c>
      <c r="T275" s="35">
        <v>12.02</v>
      </c>
      <c r="U275" s="14" t="s">
        <v>2</v>
      </c>
      <c r="V275" s="14">
        <v>72</v>
      </c>
      <c r="W275" s="16">
        <f>+IF(datos_us[[#This Row],[Moneda]]="ARS",datos_us[[#This Row],[Monto]],datos_us[[#This Row],[Monto]]*datos_us[[#This Row],[TC]])</f>
        <v>865.43999999999994</v>
      </c>
      <c r="X275" s="16">
        <f>+IF(datos_us[[#This Row],[Moneda]]="USD",datos_us[[#This Row],[Monto]],datos_us[[#This Row],[Monto]]/datos_us[[#This Row],[TC]])</f>
        <v>12.02</v>
      </c>
      <c r="Y275" s="14"/>
    </row>
    <row r="276" spans="1:25" x14ac:dyDescent="0.25">
      <c r="A276" s="14">
        <f t="shared" si="4"/>
        <v>273</v>
      </c>
      <c r="B276" s="1">
        <v>43822</v>
      </c>
      <c r="C276" s="14">
        <f>+YEAR(datos_us[[#This Row],[Fecha]])</f>
        <v>2019</v>
      </c>
      <c r="D276" s="14">
        <f>+MONTH(datos_us[[#This Row],[Fecha]])</f>
        <v>12</v>
      </c>
      <c r="E276" s="14" t="s">
        <v>1015</v>
      </c>
      <c r="F276" s="14" t="s">
        <v>430</v>
      </c>
      <c r="G276" s="14"/>
      <c r="H276" s="14" t="s">
        <v>7132</v>
      </c>
      <c r="I276" s="14" t="s">
        <v>7132</v>
      </c>
      <c r="J276" s="14" t="s">
        <v>425</v>
      </c>
      <c r="K276" s="14"/>
      <c r="L276" s="14" t="s">
        <v>425</v>
      </c>
      <c r="M276" s="14" t="s">
        <v>102</v>
      </c>
      <c r="N276" s="14" t="s">
        <v>480</v>
      </c>
      <c r="O276" s="14" t="s">
        <v>1279</v>
      </c>
      <c r="P276" s="14"/>
      <c r="Q276" s="14"/>
      <c r="R276" s="14" t="s">
        <v>430</v>
      </c>
      <c r="S276" s="14" t="s">
        <v>445</v>
      </c>
      <c r="T276" s="35">
        <v>60.88</v>
      </c>
      <c r="U276" s="14" t="s">
        <v>2</v>
      </c>
      <c r="V276" s="14">
        <v>72</v>
      </c>
      <c r="W276" s="16">
        <f>+IF(datos_us[[#This Row],[Moneda]]="ARS",datos_us[[#This Row],[Monto]],datos_us[[#This Row],[Monto]]*datos_us[[#This Row],[TC]])</f>
        <v>4383.3600000000006</v>
      </c>
      <c r="X276" s="16">
        <f>+IF(datos_us[[#This Row],[Moneda]]="USD",datos_us[[#This Row],[Monto]],datos_us[[#This Row],[Monto]]/datos_us[[#This Row],[TC]])</f>
        <v>60.88</v>
      </c>
      <c r="Y276" s="14"/>
    </row>
    <row r="277" spans="1:25" x14ac:dyDescent="0.25">
      <c r="A277" s="14">
        <f t="shared" si="4"/>
        <v>274</v>
      </c>
      <c r="B277" s="1">
        <v>43822</v>
      </c>
      <c r="C277" s="14">
        <f>+YEAR(datos_us[[#This Row],[Fecha]])</f>
        <v>2019</v>
      </c>
      <c r="D277" s="14">
        <f>+MONTH(datos_us[[#This Row],[Fecha]])</f>
        <v>12</v>
      </c>
      <c r="E277" s="14" t="s">
        <v>1015</v>
      </c>
      <c r="F277" s="14" t="s">
        <v>430</v>
      </c>
      <c r="G277" s="14"/>
      <c r="H277" s="14" t="s">
        <v>7132</v>
      </c>
      <c r="I277" s="14" t="s">
        <v>7132</v>
      </c>
      <c r="J277" s="14" t="s">
        <v>425</v>
      </c>
      <c r="K277" s="14"/>
      <c r="L277" s="14" t="s">
        <v>425</v>
      </c>
      <c r="M277" s="14" t="s">
        <v>405</v>
      </c>
      <c r="N277" s="14" t="s">
        <v>1337</v>
      </c>
      <c r="O277" s="14" t="s">
        <v>1342</v>
      </c>
      <c r="P277" s="14"/>
      <c r="Q277" s="14"/>
      <c r="R277" s="14" t="s">
        <v>430</v>
      </c>
      <c r="S277" s="14" t="s">
        <v>445</v>
      </c>
      <c r="T277" s="35">
        <v>213.53</v>
      </c>
      <c r="U277" s="14" t="s">
        <v>2</v>
      </c>
      <c r="V277" s="14">
        <v>72</v>
      </c>
      <c r="W277" s="16">
        <f>+IF(datos_us[[#This Row],[Moneda]]="ARS",datos_us[[#This Row],[Monto]],datos_us[[#This Row],[Monto]]*datos_us[[#This Row],[TC]])</f>
        <v>15374.16</v>
      </c>
      <c r="X277" s="16">
        <f>+IF(datos_us[[#This Row],[Moneda]]="USD",datos_us[[#This Row],[Monto]],datos_us[[#This Row],[Monto]]/datos_us[[#This Row],[TC]])</f>
        <v>213.53</v>
      </c>
      <c r="Y277" s="14"/>
    </row>
    <row r="278" spans="1:25" x14ac:dyDescent="0.25">
      <c r="A278" s="14">
        <f t="shared" si="4"/>
        <v>275</v>
      </c>
      <c r="B278" s="1">
        <v>43822</v>
      </c>
      <c r="C278" s="14">
        <f>+YEAR(datos_us[[#This Row],[Fecha]])</f>
        <v>2019</v>
      </c>
      <c r="D278" s="14">
        <f>+MONTH(datos_us[[#This Row],[Fecha]])</f>
        <v>12</v>
      </c>
      <c r="E278" s="14" t="s">
        <v>408</v>
      </c>
      <c r="F278" s="14" t="s">
        <v>506</v>
      </c>
      <c r="G278" s="14"/>
      <c r="H278" s="14" t="s">
        <v>7132</v>
      </c>
      <c r="I278" s="14" t="s">
        <v>7132</v>
      </c>
      <c r="J278" s="14" t="s">
        <v>425</v>
      </c>
      <c r="K278" s="14"/>
      <c r="L278" s="14" t="s">
        <v>425</v>
      </c>
      <c r="M278" s="14" t="s">
        <v>1203</v>
      </c>
      <c r="N278" s="14" t="s">
        <v>1203</v>
      </c>
      <c r="O278" s="14" t="s">
        <v>3281</v>
      </c>
      <c r="P278" s="14"/>
      <c r="Q278" s="14"/>
      <c r="R278" s="14" t="s">
        <v>1203</v>
      </c>
      <c r="S278" s="14" t="s">
        <v>613</v>
      </c>
      <c r="T278" s="35">
        <v>25000</v>
      </c>
      <c r="U278" s="14" t="s">
        <v>2</v>
      </c>
      <c r="V278" s="14">
        <v>74</v>
      </c>
      <c r="W278" s="16">
        <f>+IF(datos_us[[#This Row],[Moneda]]="ARS",datos_us[[#This Row],[Monto]],datos_us[[#This Row],[Monto]]*datos_us[[#This Row],[TC]])</f>
        <v>1850000</v>
      </c>
      <c r="X278" s="16">
        <f>+IF(datos_us[[#This Row],[Moneda]]="USD",datos_us[[#This Row],[Monto]],datos_us[[#This Row],[Monto]]/datos_us[[#This Row],[TC]])</f>
        <v>25000</v>
      </c>
      <c r="Y278" s="14"/>
    </row>
    <row r="279" spans="1:25" x14ac:dyDescent="0.25">
      <c r="A279" s="14">
        <f t="shared" si="4"/>
        <v>276</v>
      </c>
      <c r="B279" s="1">
        <v>43824</v>
      </c>
      <c r="C279" s="14">
        <f>+YEAR(datos_us[[#This Row],[Fecha]])</f>
        <v>2019</v>
      </c>
      <c r="D279" s="14">
        <f>+MONTH(datos_us[[#This Row],[Fecha]])</f>
        <v>12</v>
      </c>
      <c r="E279" s="14" t="s">
        <v>1016</v>
      </c>
      <c r="F279" s="14" t="s">
        <v>404</v>
      </c>
      <c r="G279" s="14"/>
      <c r="H279" s="14" t="s">
        <v>7132</v>
      </c>
      <c r="I279" s="14" t="s">
        <v>7132</v>
      </c>
      <c r="J279" s="14" t="s">
        <v>425</v>
      </c>
      <c r="K279" s="14"/>
      <c r="L279" s="14" t="s">
        <v>425</v>
      </c>
      <c r="M279" s="14" t="s">
        <v>1334</v>
      </c>
      <c r="N279" s="14" t="s">
        <v>1334</v>
      </c>
      <c r="O279" s="14" t="s">
        <v>1279</v>
      </c>
      <c r="P279" s="14"/>
      <c r="Q279" s="14"/>
      <c r="R279" s="14" t="s">
        <v>404</v>
      </c>
      <c r="S279" s="14" t="s">
        <v>445</v>
      </c>
      <c r="T279" s="35">
        <v>100</v>
      </c>
      <c r="U279" s="14" t="s">
        <v>2</v>
      </c>
      <c r="V279" s="14">
        <v>74</v>
      </c>
      <c r="W279" s="16">
        <f>+IF(datos_us[[#This Row],[Moneda]]="ARS",datos_us[[#This Row],[Monto]],datos_us[[#This Row],[Monto]]*datos_us[[#This Row],[TC]])</f>
        <v>7400</v>
      </c>
      <c r="X279" s="16">
        <f>+IF(datos_us[[#This Row],[Moneda]]="USD",datos_us[[#This Row],[Monto]],datos_us[[#This Row],[Monto]]/datos_us[[#This Row],[TC]])</f>
        <v>100</v>
      </c>
      <c r="Y279" s="14"/>
    </row>
    <row r="280" spans="1:25" x14ac:dyDescent="0.25">
      <c r="A280" s="14">
        <f t="shared" si="4"/>
        <v>277</v>
      </c>
      <c r="B280" s="1">
        <v>43826</v>
      </c>
      <c r="C280" s="14">
        <f>+YEAR(datos_us[[#This Row],[Fecha]])</f>
        <v>2019</v>
      </c>
      <c r="D280" s="14">
        <f>+MONTH(datos_us[[#This Row],[Fecha]])</f>
        <v>12</v>
      </c>
      <c r="E280" s="14" t="s">
        <v>1015</v>
      </c>
      <c r="F280" s="14" t="s">
        <v>430</v>
      </c>
      <c r="G280" s="14"/>
      <c r="H280" s="14" t="s">
        <v>7132</v>
      </c>
      <c r="I280" s="14" t="s">
        <v>7132</v>
      </c>
      <c r="J280" s="14" t="s">
        <v>425</v>
      </c>
      <c r="K280" s="14"/>
      <c r="L280" s="14" t="s">
        <v>425</v>
      </c>
      <c r="M280" s="14" t="s">
        <v>60</v>
      </c>
      <c r="N280" s="14" t="s">
        <v>610</v>
      </c>
      <c r="O280" s="14" t="s">
        <v>1279</v>
      </c>
      <c r="P280" s="14"/>
      <c r="Q280" s="14"/>
      <c r="R280" s="14" t="s">
        <v>430</v>
      </c>
      <c r="S280" s="14" t="s">
        <v>445</v>
      </c>
      <c r="T280" s="35">
        <v>5.33</v>
      </c>
      <c r="U280" s="14" t="s">
        <v>2</v>
      </c>
      <c r="V280" s="14">
        <v>74</v>
      </c>
      <c r="W280" s="16">
        <f>+IF(datos_us[[#This Row],[Moneda]]="ARS",datos_us[[#This Row],[Monto]],datos_us[[#This Row],[Monto]]*datos_us[[#This Row],[TC]])</f>
        <v>394.42</v>
      </c>
      <c r="X280" s="16">
        <f>+IF(datos_us[[#This Row],[Moneda]]="USD",datos_us[[#This Row],[Monto]],datos_us[[#This Row],[Monto]]/datos_us[[#This Row],[TC]])</f>
        <v>5.33</v>
      </c>
      <c r="Y280" s="14"/>
    </row>
    <row r="281" spans="1:25" x14ac:dyDescent="0.25">
      <c r="A281" s="14">
        <f t="shared" si="4"/>
        <v>278</v>
      </c>
      <c r="B281" s="1">
        <v>43827</v>
      </c>
      <c r="C281" s="14">
        <f>+YEAR(datos_us[[#This Row],[Fecha]])</f>
        <v>2019</v>
      </c>
      <c r="D281" s="14">
        <f>+MONTH(datos_us[[#This Row],[Fecha]])</f>
        <v>12</v>
      </c>
      <c r="E281" s="14" t="s">
        <v>1016</v>
      </c>
      <c r="F281" s="14" t="s">
        <v>404</v>
      </c>
      <c r="G281" s="14"/>
      <c r="H281" s="14" t="s">
        <v>7132</v>
      </c>
      <c r="I281" s="14" t="s">
        <v>7132</v>
      </c>
      <c r="J281" s="14" t="s">
        <v>425</v>
      </c>
      <c r="K281" s="14"/>
      <c r="L281" s="14" t="s">
        <v>425</v>
      </c>
      <c r="M281" s="14" t="s">
        <v>1313</v>
      </c>
      <c r="N281" s="14" t="s">
        <v>1313</v>
      </c>
      <c r="O281" s="14" t="s">
        <v>1279</v>
      </c>
      <c r="P281" s="14"/>
      <c r="Q281" s="14"/>
      <c r="R281" s="14" t="s">
        <v>404</v>
      </c>
      <c r="S281" s="14" t="s">
        <v>445</v>
      </c>
      <c r="T281" s="35">
        <v>59.99</v>
      </c>
      <c r="U281" s="14" t="s">
        <v>2</v>
      </c>
      <c r="V281" s="14">
        <v>74</v>
      </c>
      <c r="W281" s="16">
        <f>+IF(datos_us[[#This Row],[Moneda]]="ARS",datos_us[[#This Row],[Monto]],datos_us[[#This Row],[Monto]]*datos_us[[#This Row],[TC]])</f>
        <v>4439.26</v>
      </c>
      <c r="X281" s="16">
        <f>+IF(datos_us[[#This Row],[Moneda]]="USD",datos_us[[#This Row],[Monto]],datos_us[[#This Row],[Monto]]/datos_us[[#This Row],[TC]])</f>
        <v>59.99</v>
      </c>
      <c r="Y281" s="14"/>
    </row>
    <row r="282" spans="1:25" x14ac:dyDescent="0.25">
      <c r="A282" s="14">
        <f t="shared" si="4"/>
        <v>279</v>
      </c>
      <c r="B282" s="1">
        <v>43829</v>
      </c>
      <c r="C282" s="14">
        <f>+YEAR(datos_us[[#This Row],[Fecha]])</f>
        <v>2019</v>
      </c>
      <c r="D282" s="14">
        <f>+MONTH(datos_us[[#This Row],[Fecha]])</f>
        <v>12</v>
      </c>
      <c r="E282" s="14" t="s">
        <v>1015</v>
      </c>
      <c r="F282" s="14" t="s">
        <v>430</v>
      </c>
      <c r="G282" s="14"/>
      <c r="H282" s="14" t="s">
        <v>7132</v>
      </c>
      <c r="I282" s="14" t="s">
        <v>7132</v>
      </c>
      <c r="J282" s="14" t="s">
        <v>425</v>
      </c>
      <c r="K282" s="14"/>
      <c r="L282" s="14" t="s">
        <v>425</v>
      </c>
      <c r="M282" s="14" t="s">
        <v>405</v>
      </c>
      <c r="N282" s="14" t="s">
        <v>1337</v>
      </c>
      <c r="O282" s="14" t="s">
        <v>1342</v>
      </c>
      <c r="P282" s="14"/>
      <c r="Q282" s="14"/>
      <c r="R282" s="14" t="s">
        <v>430</v>
      </c>
      <c r="S282" s="14" t="s">
        <v>445</v>
      </c>
      <c r="T282" s="35">
        <v>20.23</v>
      </c>
      <c r="U282" s="14" t="s">
        <v>2</v>
      </c>
      <c r="V282" s="14">
        <v>74</v>
      </c>
      <c r="W282" s="16">
        <f>+IF(datos_us[[#This Row],[Moneda]]="ARS",datos_us[[#This Row],[Monto]],datos_us[[#This Row],[Monto]]*datos_us[[#This Row],[TC]])</f>
        <v>1497.02</v>
      </c>
      <c r="X282" s="16">
        <f>+IF(datos_us[[#This Row],[Moneda]]="USD",datos_us[[#This Row],[Monto]],datos_us[[#This Row],[Monto]]/datos_us[[#This Row],[TC]])</f>
        <v>20.23</v>
      </c>
      <c r="Y282" s="14"/>
    </row>
    <row r="283" spans="1:25" x14ac:dyDescent="0.25">
      <c r="A283" s="14">
        <f t="shared" si="4"/>
        <v>280</v>
      </c>
      <c r="B283" s="1">
        <v>43831</v>
      </c>
      <c r="C283" s="14">
        <f>+YEAR(datos_us[[#This Row],[Fecha]])</f>
        <v>2020</v>
      </c>
      <c r="D283" s="14">
        <f>+MONTH(datos_us[[#This Row],[Fecha]])</f>
        <v>1</v>
      </c>
      <c r="E283" s="14" t="s">
        <v>617</v>
      </c>
      <c r="F283" s="14" t="s">
        <v>6652</v>
      </c>
      <c r="G283" s="14" t="s">
        <v>6653</v>
      </c>
      <c r="H283" s="14" t="s">
        <v>7132</v>
      </c>
      <c r="I283" s="14" t="s">
        <v>7132</v>
      </c>
      <c r="J283" s="14" t="s">
        <v>425</v>
      </c>
      <c r="K283" s="14"/>
      <c r="L283" s="14" t="s">
        <v>425</v>
      </c>
      <c r="M283" s="14" t="s">
        <v>402</v>
      </c>
      <c r="N283" s="14" t="s">
        <v>1368</v>
      </c>
      <c r="O283" s="14" t="s">
        <v>1279</v>
      </c>
      <c r="P283" s="14"/>
      <c r="Q283" s="14">
        <v>1</v>
      </c>
      <c r="R283" s="14" t="s">
        <v>6653</v>
      </c>
      <c r="S283" s="14" t="s">
        <v>445</v>
      </c>
      <c r="T283" s="35">
        <v>299.26</v>
      </c>
      <c r="U283" s="14" t="s">
        <v>2</v>
      </c>
      <c r="V283" s="14">
        <v>74</v>
      </c>
      <c r="W283" s="16">
        <f>+IF(datos_us[[#This Row],[Moneda]]="ARS",datos_us[[#This Row],[Monto]],datos_us[[#This Row],[Monto]]*datos_us[[#This Row],[TC]])</f>
        <v>22145.239999999998</v>
      </c>
      <c r="X283" s="16">
        <f>+IF(datos_us[[#This Row],[Moneda]]="USD",datos_us[[#This Row],[Monto]],datos_us[[#This Row],[Monto]]/datos_us[[#This Row],[TC]])</f>
        <v>299.26</v>
      </c>
      <c r="Y283" s="14"/>
    </row>
    <row r="284" spans="1:25" x14ac:dyDescent="0.25">
      <c r="A284" s="14">
        <f t="shared" si="4"/>
        <v>281</v>
      </c>
      <c r="B284" s="1">
        <v>43831</v>
      </c>
      <c r="C284" s="14">
        <f>+YEAR(datos_us[[#This Row],[Fecha]])</f>
        <v>2020</v>
      </c>
      <c r="D284" s="14">
        <f>+MONTH(datos_us[[#This Row],[Fecha]])</f>
        <v>1</v>
      </c>
      <c r="E284" s="14" t="s">
        <v>1015</v>
      </c>
      <c r="F284" s="14" t="s">
        <v>430</v>
      </c>
      <c r="G284" s="14"/>
      <c r="H284" s="14" t="s">
        <v>7132</v>
      </c>
      <c r="I284" s="14" t="s">
        <v>7132</v>
      </c>
      <c r="J284" s="14" t="s">
        <v>425</v>
      </c>
      <c r="K284" s="14"/>
      <c r="L284" s="14" t="s">
        <v>425</v>
      </c>
      <c r="M284" s="14" t="s">
        <v>102</v>
      </c>
      <c r="N284" s="14" t="s">
        <v>480</v>
      </c>
      <c r="O284" s="14" t="s">
        <v>1279</v>
      </c>
      <c r="P284" s="14"/>
      <c r="Q284" s="14"/>
      <c r="R284" s="14" t="s">
        <v>430</v>
      </c>
      <c r="S284" s="14" t="s">
        <v>445</v>
      </c>
      <c r="T284" s="35">
        <v>5.83</v>
      </c>
      <c r="U284" s="14" t="s">
        <v>2</v>
      </c>
      <c r="V284" s="14">
        <v>74</v>
      </c>
      <c r="W284" s="16">
        <f>+IF(datos_us[[#This Row],[Moneda]]="ARS",datos_us[[#This Row],[Monto]],datos_us[[#This Row],[Monto]]*datos_us[[#This Row],[TC]])</f>
        <v>431.42</v>
      </c>
      <c r="X284" s="16">
        <f>+IF(datos_us[[#This Row],[Moneda]]="USD",datos_us[[#This Row],[Monto]],datos_us[[#This Row],[Monto]]/datos_us[[#This Row],[TC]])</f>
        <v>5.83</v>
      </c>
      <c r="Y284" s="14"/>
    </row>
    <row r="285" spans="1:25" x14ac:dyDescent="0.25">
      <c r="A285" s="14">
        <f t="shared" si="4"/>
        <v>282</v>
      </c>
      <c r="B285" s="1">
        <v>43831</v>
      </c>
      <c r="C285" s="14">
        <f>+YEAR(datos_us[[#This Row],[Fecha]])</f>
        <v>2020</v>
      </c>
      <c r="D285" s="14">
        <f>+MONTH(datos_us[[#This Row],[Fecha]])</f>
        <v>1</v>
      </c>
      <c r="E285" s="14" t="s">
        <v>617</v>
      </c>
      <c r="F285" s="14" t="s">
        <v>6652</v>
      </c>
      <c r="G285" s="14" t="s">
        <v>6672</v>
      </c>
      <c r="H285" s="14" t="s">
        <v>7132</v>
      </c>
      <c r="I285" s="14" t="s">
        <v>7132</v>
      </c>
      <c r="J285" s="14" t="s">
        <v>425</v>
      </c>
      <c r="K285" s="14"/>
      <c r="L285" s="14" t="s">
        <v>425</v>
      </c>
      <c r="M285" s="14" t="s">
        <v>402</v>
      </c>
      <c r="N285" s="14" t="s">
        <v>1357</v>
      </c>
      <c r="O285" s="14" t="s">
        <v>1279</v>
      </c>
      <c r="P285" s="14"/>
      <c r="Q285" s="14">
        <v>1</v>
      </c>
      <c r="R285" s="14" t="s">
        <v>6672</v>
      </c>
      <c r="S285" s="14" t="s">
        <v>445</v>
      </c>
      <c r="T285" s="35">
        <v>19.53</v>
      </c>
      <c r="U285" s="14" t="s">
        <v>2</v>
      </c>
      <c r="V285" s="14">
        <v>74</v>
      </c>
      <c r="W285" s="16">
        <f>+IF(datos_us[[#This Row],[Moneda]]="ARS",datos_us[[#This Row],[Monto]],datos_us[[#This Row],[Monto]]*datos_us[[#This Row],[TC]])</f>
        <v>1445.22</v>
      </c>
      <c r="X285" s="16">
        <f>+IF(datos_us[[#This Row],[Moneda]]="USD",datos_us[[#This Row],[Monto]],datos_us[[#This Row],[Monto]]/datos_us[[#This Row],[TC]])</f>
        <v>19.53</v>
      </c>
      <c r="Y285" s="14"/>
    </row>
    <row r="286" spans="1:25" x14ac:dyDescent="0.25">
      <c r="A286" s="14">
        <f t="shared" si="4"/>
        <v>283</v>
      </c>
      <c r="B286" s="1">
        <v>43831</v>
      </c>
      <c r="C286" s="14">
        <f>+YEAR(datos_us[[#This Row],[Fecha]])</f>
        <v>2020</v>
      </c>
      <c r="D286" s="14">
        <f>+MONTH(datos_us[[#This Row],[Fecha]])</f>
        <v>1</v>
      </c>
      <c r="E286" s="14" t="s">
        <v>617</v>
      </c>
      <c r="F286" s="14" t="s">
        <v>6652</v>
      </c>
      <c r="G286" s="14" t="s">
        <v>6672</v>
      </c>
      <c r="H286" s="14" t="s">
        <v>7132</v>
      </c>
      <c r="I286" s="14" t="s">
        <v>7132</v>
      </c>
      <c r="J286" s="14" t="s">
        <v>425</v>
      </c>
      <c r="K286" s="14"/>
      <c r="L286" s="14" t="s">
        <v>425</v>
      </c>
      <c r="M286" s="14" t="s">
        <v>402</v>
      </c>
      <c r="N286" s="14" t="s">
        <v>1358</v>
      </c>
      <c r="O286" s="14" t="s">
        <v>1279</v>
      </c>
      <c r="P286" s="14"/>
      <c r="Q286" s="14">
        <v>1</v>
      </c>
      <c r="R286" s="14" t="s">
        <v>6672</v>
      </c>
      <c r="S286" s="14" t="s">
        <v>445</v>
      </c>
      <c r="T286" s="35">
        <v>12.64</v>
      </c>
      <c r="U286" s="14" t="s">
        <v>2</v>
      </c>
      <c r="V286" s="14">
        <v>74</v>
      </c>
      <c r="W286" s="16">
        <f>+IF(datos_us[[#This Row],[Moneda]]="ARS",datos_us[[#This Row],[Monto]],datos_us[[#This Row],[Monto]]*datos_us[[#This Row],[TC]])</f>
        <v>935.36</v>
      </c>
      <c r="X286" s="16">
        <f>+IF(datos_us[[#This Row],[Moneda]]="USD",datos_us[[#This Row],[Monto]],datos_us[[#This Row],[Monto]]/datos_us[[#This Row],[TC]])</f>
        <v>12.64</v>
      </c>
      <c r="Y286" s="14"/>
    </row>
    <row r="287" spans="1:25" x14ac:dyDescent="0.25">
      <c r="A287" s="14">
        <f t="shared" si="4"/>
        <v>284</v>
      </c>
      <c r="B287" s="1">
        <v>43833</v>
      </c>
      <c r="C287" s="14">
        <f>+YEAR(datos_us[[#This Row],[Fecha]])</f>
        <v>2020</v>
      </c>
      <c r="D287" s="14">
        <f>+MONTH(datos_us[[#This Row],[Fecha]])</f>
        <v>1</v>
      </c>
      <c r="E287" s="14" t="s">
        <v>1016</v>
      </c>
      <c r="F287" s="14" t="s">
        <v>404</v>
      </c>
      <c r="G287" s="14"/>
      <c r="H287" s="14" t="s">
        <v>7132</v>
      </c>
      <c r="I287" s="14" t="s">
        <v>7132</v>
      </c>
      <c r="J287" s="14" t="s">
        <v>425</v>
      </c>
      <c r="K287" s="14"/>
      <c r="L287" s="14" t="s">
        <v>425</v>
      </c>
      <c r="M287" s="14" t="s">
        <v>1325</v>
      </c>
      <c r="N287" s="14" t="s">
        <v>1325</v>
      </c>
      <c r="O287" s="14" t="s">
        <v>1279</v>
      </c>
      <c r="P287" s="14"/>
      <c r="Q287" s="14"/>
      <c r="R287" s="14" t="s">
        <v>404</v>
      </c>
      <c r="S287" s="14" t="s">
        <v>445</v>
      </c>
      <c r="T287" s="35">
        <v>122.09</v>
      </c>
      <c r="U287" s="14" t="s">
        <v>2</v>
      </c>
      <c r="V287" s="14">
        <v>74</v>
      </c>
      <c r="W287" s="16">
        <f>+IF(datos_us[[#This Row],[Moneda]]="ARS",datos_us[[#This Row],[Monto]],datos_us[[#This Row],[Monto]]*datos_us[[#This Row],[TC]])</f>
        <v>9034.66</v>
      </c>
      <c r="X287" s="16">
        <f>+IF(datos_us[[#This Row],[Moneda]]="USD",datos_us[[#This Row],[Monto]],datos_us[[#This Row],[Monto]]/datos_us[[#This Row],[TC]])</f>
        <v>122.09</v>
      </c>
      <c r="Y287" s="14"/>
    </row>
    <row r="288" spans="1:25" x14ac:dyDescent="0.25">
      <c r="A288" s="14">
        <f t="shared" si="4"/>
        <v>285</v>
      </c>
      <c r="B288" s="1">
        <v>43840</v>
      </c>
      <c r="C288" s="14">
        <f>+YEAR(datos_us[[#This Row],[Fecha]])</f>
        <v>2020</v>
      </c>
      <c r="D288" s="14">
        <f>+MONTH(datos_us[[#This Row],[Fecha]])</f>
        <v>1</v>
      </c>
      <c r="E288" s="14" t="s">
        <v>1015</v>
      </c>
      <c r="F288" s="14" t="s">
        <v>430</v>
      </c>
      <c r="G288" s="14"/>
      <c r="H288" s="14" t="s">
        <v>7132</v>
      </c>
      <c r="I288" s="14" t="s">
        <v>7132</v>
      </c>
      <c r="J288" s="14" t="s">
        <v>425</v>
      </c>
      <c r="K288" s="14"/>
      <c r="L288" s="14" t="s">
        <v>425</v>
      </c>
      <c r="M288" s="14" t="s">
        <v>102</v>
      </c>
      <c r="N288" s="14" t="s">
        <v>457</v>
      </c>
      <c r="O288" s="14" t="s">
        <v>1279</v>
      </c>
      <c r="P288" s="14"/>
      <c r="Q288" s="14"/>
      <c r="R288" s="14" t="s">
        <v>430</v>
      </c>
      <c r="S288" s="14" t="s">
        <v>445</v>
      </c>
      <c r="T288" s="35">
        <v>9.56</v>
      </c>
      <c r="U288" s="14" t="s">
        <v>2</v>
      </c>
      <c r="V288" s="14">
        <v>76</v>
      </c>
      <c r="W288" s="16">
        <f>+IF(datos_us[[#This Row],[Moneda]]="ARS",datos_us[[#This Row],[Monto]],datos_us[[#This Row],[Monto]]*datos_us[[#This Row],[TC]])</f>
        <v>726.56000000000006</v>
      </c>
      <c r="X288" s="16">
        <f>+IF(datos_us[[#This Row],[Moneda]]="USD",datos_us[[#This Row],[Monto]],datos_us[[#This Row],[Monto]]/datos_us[[#This Row],[TC]])</f>
        <v>9.56</v>
      </c>
      <c r="Y288" s="14"/>
    </row>
    <row r="289" spans="1:25" x14ac:dyDescent="0.25">
      <c r="A289" s="14">
        <f t="shared" si="4"/>
        <v>286</v>
      </c>
      <c r="B289" s="1">
        <v>43841</v>
      </c>
      <c r="C289" s="14">
        <f>+YEAR(datos_us[[#This Row],[Fecha]])</f>
        <v>2020</v>
      </c>
      <c r="D289" s="14">
        <f>+MONTH(datos_us[[#This Row],[Fecha]])</f>
        <v>1</v>
      </c>
      <c r="E289" s="14" t="s">
        <v>1015</v>
      </c>
      <c r="F289" s="14" t="s">
        <v>430</v>
      </c>
      <c r="G289" s="14"/>
      <c r="H289" s="14" t="s">
        <v>7132</v>
      </c>
      <c r="I289" s="14" t="s">
        <v>7132</v>
      </c>
      <c r="J289" s="14" t="s">
        <v>425</v>
      </c>
      <c r="K289" s="14"/>
      <c r="L289" s="14" t="s">
        <v>425</v>
      </c>
      <c r="M289" s="14" t="s">
        <v>102</v>
      </c>
      <c r="N289" s="14" t="s">
        <v>480</v>
      </c>
      <c r="O289" s="14" t="s">
        <v>1279</v>
      </c>
      <c r="P289" s="14"/>
      <c r="Q289" s="14"/>
      <c r="R289" s="14" t="s">
        <v>430</v>
      </c>
      <c r="S289" s="14" t="s">
        <v>445</v>
      </c>
      <c r="T289" s="35">
        <v>12.34</v>
      </c>
      <c r="U289" s="14" t="s">
        <v>2</v>
      </c>
      <c r="V289" s="14">
        <v>76</v>
      </c>
      <c r="W289" s="16">
        <f>+IF(datos_us[[#This Row],[Moneda]]="ARS",datos_us[[#This Row],[Monto]],datos_us[[#This Row],[Monto]]*datos_us[[#This Row],[TC]])</f>
        <v>937.84</v>
      </c>
      <c r="X289" s="16">
        <f>+IF(datos_us[[#This Row],[Moneda]]="USD",datos_us[[#This Row],[Monto]],datos_us[[#This Row],[Monto]]/datos_us[[#This Row],[TC]])</f>
        <v>12.34</v>
      </c>
      <c r="Y289" s="14"/>
    </row>
    <row r="290" spans="1:25" x14ac:dyDescent="0.25">
      <c r="A290" s="14">
        <f t="shared" si="4"/>
        <v>287</v>
      </c>
      <c r="B290" s="1">
        <v>43841</v>
      </c>
      <c r="C290" s="14">
        <f>+YEAR(datos_us[[#This Row],[Fecha]])</f>
        <v>2020</v>
      </c>
      <c r="D290" s="14">
        <f>+MONTH(datos_us[[#This Row],[Fecha]])</f>
        <v>1</v>
      </c>
      <c r="E290" s="14" t="s">
        <v>1015</v>
      </c>
      <c r="F290" s="14" t="s">
        <v>430</v>
      </c>
      <c r="G290" s="14"/>
      <c r="H290" s="14" t="s">
        <v>7132</v>
      </c>
      <c r="I290" s="14" t="s">
        <v>7132</v>
      </c>
      <c r="J290" s="14" t="s">
        <v>425</v>
      </c>
      <c r="K290" s="14"/>
      <c r="L290" s="14" t="s">
        <v>425</v>
      </c>
      <c r="M290" s="14" t="s">
        <v>102</v>
      </c>
      <c r="N290" s="14" t="s">
        <v>457</v>
      </c>
      <c r="O290" s="14" t="s">
        <v>1279</v>
      </c>
      <c r="P290" s="14"/>
      <c r="Q290" s="14"/>
      <c r="R290" s="14" t="s">
        <v>430</v>
      </c>
      <c r="S290" s="14" t="s">
        <v>445</v>
      </c>
      <c r="T290" s="35">
        <v>7.1000000000000005</v>
      </c>
      <c r="U290" s="14" t="s">
        <v>2</v>
      </c>
      <c r="V290" s="14">
        <v>76</v>
      </c>
      <c r="W290" s="16">
        <f>+IF(datos_us[[#This Row],[Moneda]]="ARS",datos_us[[#This Row],[Monto]],datos_us[[#This Row],[Monto]]*datos_us[[#This Row],[TC]])</f>
        <v>539.6</v>
      </c>
      <c r="X290" s="16">
        <f>+IF(datos_us[[#This Row],[Moneda]]="USD",datos_us[[#This Row],[Monto]],datos_us[[#This Row],[Monto]]/datos_us[[#This Row],[TC]])</f>
        <v>7.1000000000000005</v>
      </c>
      <c r="Y290" s="14"/>
    </row>
    <row r="291" spans="1:25" x14ac:dyDescent="0.25">
      <c r="A291" s="14">
        <f t="shared" si="4"/>
        <v>288</v>
      </c>
      <c r="B291" s="1">
        <v>43843</v>
      </c>
      <c r="C291" s="14">
        <f>+YEAR(datos_us[[#This Row],[Fecha]])</f>
        <v>2020</v>
      </c>
      <c r="D291" s="14">
        <f>+MONTH(datos_us[[#This Row],[Fecha]])</f>
        <v>1</v>
      </c>
      <c r="E291" s="14" t="s">
        <v>1015</v>
      </c>
      <c r="F291" s="14" t="s">
        <v>430</v>
      </c>
      <c r="G291" s="14"/>
      <c r="H291" s="14" t="s">
        <v>7132</v>
      </c>
      <c r="I291" s="14" t="s">
        <v>7132</v>
      </c>
      <c r="J291" s="14" t="s">
        <v>425</v>
      </c>
      <c r="K291" s="14"/>
      <c r="L291" s="14" t="s">
        <v>425</v>
      </c>
      <c r="M291" s="14" t="s">
        <v>102</v>
      </c>
      <c r="N291" s="14" t="s">
        <v>457</v>
      </c>
      <c r="O291" s="14" t="s">
        <v>1279</v>
      </c>
      <c r="P291" s="14"/>
      <c r="Q291" s="14"/>
      <c r="R291" s="14" t="s">
        <v>430</v>
      </c>
      <c r="S291" s="14" t="s">
        <v>445</v>
      </c>
      <c r="T291" s="35">
        <v>9.08</v>
      </c>
      <c r="U291" s="14" t="s">
        <v>2</v>
      </c>
      <c r="V291" s="14">
        <v>76</v>
      </c>
      <c r="W291" s="16">
        <f>+IF(datos_us[[#This Row],[Moneda]]="ARS",datos_us[[#This Row],[Monto]],datos_us[[#This Row],[Monto]]*datos_us[[#This Row],[TC]])</f>
        <v>690.08</v>
      </c>
      <c r="X291" s="16">
        <f>+IF(datos_us[[#This Row],[Moneda]]="USD",datos_us[[#This Row],[Monto]],datos_us[[#This Row],[Monto]]/datos_us[[#This Row],[TC]])</f>
        <v>9.08</v>
      </c>
      <c r="Y291" s="14"/>
    </row>
    <row r="292" spans="1:25" x14ac:dyDescent="0.25">
      <c r="A292" s="14">
        <f t="shared" si="4"/>
        <v>289</v>
      </c>
      <c r="B292" s="1">
        <v>43843</v>
      </c>
      <c r="C292" s="14">
        <f>+YEAR(datos_us[[#This Row],[Fecha]])</f>
        <v>2020</v>
      </c>
      <c r="D292" s="14">
        <f>+MONTH(datos_us[[#This Row],[Fecha]])</f>
        <v>1</v>
      </c>
      <c r="E292" s="14" t="s">
        <v>1016</v>
      </c>
      <c r="F292" s="14" t="s">
        <v>404</v>
      </c>
      <c r="G292" s="14"/>
      <c r="H292" s="14" t="s">
        <v>7132</v>
      </c>
      <c r="I292" s="14" t="s">
        <v>7132</v>
      </c>
      <c r="J292" s="14" t="s">
        <v>425</v>
      </c>
      <c r="K292" s="14"/>
      <c r="L292" s="14" t="s">
        <v>425</v>
      </c>
      <c r="M292" s="14" t="s">
        <v>1297</v>
      </c>
      <c r="N292" s="14" t="s">
        <v>1297</v>
      </c>
      <c r="O292" s="14" t="s">
        <v>1279</v>
      </c>
      <c r="P292" s="14"/>
      <c r="Q292" s="14"/>
      <c r="R292" s="14" t="s">
        <v>404</v>
      </c>
      <c r="S292" s="14" t="s">
        <v>445</v>
      </c>
      <c r="T292" s="35">
        <v>14.99</v>
      </c>
      <c r="U292" s="14" t="s">
        <v>2</v>
      </c>
      <c r="V292" s="14">
        <v>76</v>
      </c>
      <c r="W292" s="16">
        <f>+IF(datos_us[[#This Row],[Moneda]]="ARS",datos_us[[#This Row],[Monto]],datos_us[[#This Row],[Monto]]*datos_us[[#This Row],[TC]])</f>
        <v>1139.24</v>
      </c>
      <c r="X292" s="16">
        <f>+IF(datos_us[[#This Row],[Moneda]]="USD",datos_us[[#This Row],[Monto]],datos_us[[#This Row],[Monto]]/datos_us[[#This Row],[TC]])</f>
        <v>14.99</v>
      </c>
      <c r="Y292" s="14"/>
    </row>
    <row r="293" spans="1:25" x14ac:dyDescent="0.25">
      <c r="A293" s="14">
        <f t="shared" si="4"/>
        <v>290</v>
      </c>
      <c r="B293" s="1">
        <v>43844</v>
      </c>
      <c r="C293" s="14">
        <f>+YEAR(datos_us[[#This Row],[Fecha]])</f>
        <v>2020</v>
      </c>
      <c r="D293" s="14">
        <f>+MONTH(datos_us[[#This Row],[Fecha]])</f>
        <v>1</v>
      </c>
      <c r="E293" s="14" t="s">
        <v>408</v>
      </c>
      <c r="F293" s="14" t="s">
        <v>5359</v>
      </c>
      <c r="G293" s="14"/>
      <c r="H293" s="14" t="s">
        <v>7132</v>
      </c>
      <c r="I293" s="14" t="s">
        <v>7132</v>
      </c>
      <c r="J293" s="14" t="s">
        <v>425</v>
      </c>
      <c r="K293" s="14"/>
      <c r="L293" s="14" t="s">
        <v>425</v>
      </c>
      <c r="M293" s="14" t="s">
        <v>1185</v>
      </c>
      <c r="N293" s="14" t="s">
        <v>1185</v>
      </c>
      <c r="O293" s="14" t="s">
        <v>3266</v>
      </c>
      <c r="P293" s="14"/>
      <c r="Q293" s="14"/>
      <c r="R293" s="14" t="s">
        <v>445</v>
      </c>
      <c r="S293" s="14" t="s">
        <v>613</v>
      </c>
      <c r="T293" s="35">
        <v>4608.95</v>
      </c>
      <c r="U293" s="14" t="s">
        <v>2</v>
      </c>
      <c r="V293" s="14">
        <v>76</v>
      </c>
      <c r="W293" s="16">
        <f>+IF(datos_us[[#This Row],[Moneda]]="ARS",datos_us[[#This Row],[Monto]],datos_us[[#This Row],[Monto]]*datos_us[[#This Row],[TC]])</f>
        <v>350280.2</v>
      </c>
      <c r="X293" s="16">
        <f>+IF(datos_us[[#This Row],[Moneda]]="USD",datos_us[[#This Row],[Monto]],datos_us[[#This Row],[Monto]]/datos_us[[#This Row],[TC]])</f>
        <v>4608.95</v>
      </c>
      <c r="Y293" s="14"/>
    </row>
    <row r="294" spans="1:25" x14ac:dyDescent="0.25">
      <c r="A294" s="14">
        <f t="shared" si="4"/>
        <v>291</v>
      </c>
      <c r="B294" s="1">
        <v>43844</v>
      </c>
      <c r="C294" s="14">
        <f>+YEAR(datos_us[[#This Row],[Fecha]])</f>
        <v>2020</v>
      </c>
      <c r="D294" s="14">
        <f>+MONTH(datos_us[[#This Row],[Fecha]])</f>
        <v>1</v>
      </c>
      <c r="E294" s="14" t="s">
        <v>1016</v>
      </c>
      <c r="F294" s="14" t="s">
        <v>404</v>
      </c>
      <c r="G294" s="14"/>
      <c r="H294" s="14" t="s">
        <v>7132</v>
      </c>
      <c r="I294" s="14" t="s">
        <v>7132</v>
      </c>
      <c r="J294" s="14" t="s">
        <v>425</v>
      </c>
      <c r="K294" s="14"/>
      <c r="L294" s="14" t="s">
        <v>425</v>
      </c>
      <c r="M294" s="14" t="s">
        <v>156</v>
      </c>
      <c r="N294" s="14" t="s">
        <v>156</v>
      </c>
      <c r="O294" s="14" t="s">
        <v>1298</v>
      </c>
      <c r="P294" s="14"/>
      <c r="Q294" s="14"/>
      <c r="R294" s="14" t="s">
        <v>404</v>
      </c>
      <c r="S294" s="14" t="s">
        <v>445</v>
      </c>
      <c r="T294" s="35">
        <v>41.64</v>
      </c>
      <c r="U294" s="14" t="s">
        <v>2</v>
      </c>
      <c r="V294" s="14">
        <v>76</v>
      </c>
      <c r="W294" s="16">
        <f>+IF(datos_us[[#This Row],[Moneda]]="ARS",datos_us[[#This Row],[Monto]],datos_us[[#This Row],[Monto]]*datos_us[[#This Row],[TC]])</f>
        <v>3164.64</v>
      </c>
      <c r="X294" s="16">
        <f>+IF(datos_us[[#This Row],[Moneda]]="USD",datos_us[[#This Row],[Monto]],datos_us[[#This Row],[Monto]]/datos_us[[#This Row],[TC]])</f>
        <v>41.64</v>
      </c>
      <c r="Y294" s="14"/>
    </row>
    <row r="295" spans="1:25" x14ac:dyDescent="0.25">
      <c r="A295" s="14">
        <f t="shared" si="4"/>
        <v>292</v>
      </c>
      <c r="B295" s="1">
        <v>43844</v>
      </c>
      <c r="C295" s="14">
        <f>+YEAR(datos_us[[#This Row],[Fecha]])</f>
        <v>2020</v>
      </c>
      <c r="D295" s="14">
        <f>+MONTH(datos_us[[#This Row],[Fecha]])</f>
        <v>1</v>
      </c>
      <c r="E295" s="14" t="s">
        <v>1015</v>
      </c>
      <c r="F295" s="14" t="s">
        <v>430</v>
      </c>
      <c r="G295" s="14"/>
      <c r="H295" s="14" t="s">
        <v>7132</v>
      </c>
      <c r="I295" s="14" t="s">
        <v>7132</v>
      </c>
      <c r="J295" s="14" t="s">
        <v>425</v>
      </c>
      <c r="K295" s="14"/>
      <c r="L295" s="14" t="s">
        <v>425</v>
      </c>
      <c r="M295" s="14" t="s">
        <v>102</v>
      </c>
      <c r="N295" s="14" t="s">
        <v>457</v>
      </c>
      <c r="O295" s="14" t="s">
        <v>1279</v>
      </c>
      <c r="P295" s="14"/>
      <c r="Q295" s="14"/>
      <c r="R295" s="14" t="s">
        <v>430</v>
      </c>
      <c r="S295" s="14" t="s">
        <v>445</v>
      </c>
      <c r="T295" s="35">
        <v>6.93</v>
      </c>
      <c r="U295" s="14" t="s">
        <v>2</v>
      </c>
      <c r="V295" s="14">
        <v>76</v>
      </c>
      <c r="W295" s="16">
        <f>+IF(datos_us[[#This Row],[Moneda]]="ARS",datos_us[[#This Row],[Monto]],datos_us[[#This Row],[Monto]]*datos_us[[#This Row],[TC]])</f>
        <v>526.67999999999995</v>
      </c>
      <c r="X295" s="16">
        <f>+IF(datos_us[[#This Row],[Moneda]]="USD",datos_us[[#This Row],[Monto]],datos_us[[#This Row],[Monto]]/datos_us[[#This Row],[TC]])</f>
        <v>6.93</v>
      </c>
      <c r="Y295" s="14"/>
    </row>
    <row r="296" spans="1:25" x14ac:dyDescent="0.25">
      <c r="A296" s="14">
        <f t="shared" si="4"/>
        <v>293</v>
      </c>
      <c r="B296" s="1">
        <v>43845</v>
      </c>
      <c r="C296" s="14">
        <f>+YEAR(datos_us[[#This Row],[Fecha]])</f>
        <v>2020</v>
      </c>
      <c r="D296" s="14">
        <f>+MONTH(datos_us[[#This Row],[Fecha]])</f>
        <v>1</v>
      </c>
      <c r="E296" s="14" t="s">
        <v>1016</v>
      </c>
      <c r="F296" s="14" t="s">
        <v>404</v>
      </c>
      <c r="G296" s="14"/>
      <c r="H296" s="14" t="s">
        <v>7132</v>
      </c>
      <c r="I296" s="14" t="s">
        <v>7132</v>
      </c>
      <c r="J296" s="14" t="s">
        <v>425</v>
      </c>
      <c r="K296" s="14"/>
      <c r="L296" s="14" t="s">
        <v>425</v>
      </c>
      <c r="M296" s="14" t="s">
        <v>1454</v>
      </c>
      <c r="N296" s="14" t="s">
        <v>1454</v>
      </c>
      <c r="O296" s="14" t="s">
        <v>1279</v>
      </c>
      <c r="P296" s="14"/>
      <c r="Q296" s="14"/>
      <c r="R296" s="14" t="s">
        <v>404</v>
      </c>
      <c r="S296" s="14" t="s">
        <v>445</v>
      </c>
      <c r="T296" s="35">
        <v>125.64</v>
      </c>
      <c r="U296" s="14" t="s">
        <v>2</v>
      </c>
      <c r="V296" s="14">
        <v>76</v>
      </c>
      <c r="W296" s="16">
        <f>+IF(datos_us[[#This Row],[Moneda]]="ARS",datos_us[[#This Row],[Monto]],datos_us[[#This Row],[Monto]]*datos_us[[#This Row],[TC]])</f>
        <v>9548.64</v>
      </c>
      <c r="X296" s="16">
        <f>+IF(datos_us[[#This Row],[Moneda]]="USD",datos_us[[#This Row],[Monto]],datos_us[[#This Row],[Monto]]/datos_us[[#This Row],[TC]])</f>
        <v>125.64</v>
      </c>
      <c r="Y296" s="14"/>
    </row>
    <row r="297" spans="1:25" x14ac:dyDescent="0.25">
      <c r="A297" s="14">
        <f t="shared" si="4"/>
        <v>294</v>
      </c>
      <c r="B297" s="1">
        <v>43845</v>
      </c>
      <c r="C297" s="14">
        <f>+YEAR(datos_us[[#This Row],[Fecha]])</f>
        <v>2020</v>
      </c>
      <c r="D297" s="14">
        <f>+MONTH(datos_us[[#This Row],[Fecha]])</f>
        <v>1</v>
      </c>
      <c r="E297" s="14" t="s">
        <v>1015</v>
      </c>
      <c r="F297" s="14" t="s">
        <v>430</v>
      </c>
      <c r="G297" s="14"/>
      <c r="H297" s="14" t="s">
        <v>7132</v>
      </c>
      <c r="I297" s="14" t="s">
        <v>7132</v>
      </c>
      <c r="J297" s="14" t="s">
        <v>425</v>
      </c>
      <c r="K297" s="14"/>
      <c r="L297" s="14" t="s">
        <v>425</v>
      </c>
      <c r="M297" s="14" t="s">
        <v>102</v>
      </c>
      <c r="N297" s="14" t="s">
        <v>457</v>
      </c>
      <c r="O297" s="14" t="s">
        <v>1279</v>
      </c>
      <c r="P297" s="14"/>
      <c r="Q297" s="14"/>
      <c r="R297" s="14" t="s">
        <v>430</v>
      </c>
      <c r="S297" s="14" t="s">
        <v>445</v>
      </c>
      <c r="T297" s="35">
        <v>5.5299999999999994</v>
      </c>
      <c r="U297" s="14" t="s">
        <v>2</v>
      </c>
      <c r="V297" s="14">
        <v>76</v>
      </c>
      <c r="W297" s="16">
        <f>+IF(datos_us[[#This Row],[Moneda]]="ARS",datos_us[[#This Row],[Monto]],datos_us[[#This Row],[Monto]]*datos_us[[#This Row],[TC]])</f>
        <v>420.28</v>
      </c>
      <c r="X297" s="16">
        <f>+IF(datos_us[[#This Row],[Moneda]]="USD",datos_us[[#This Row],[Monto]],datos_us[[#This Row],[Monto]]/datos_us[[#This Row],[TC]])</f>
        <v>5.5299999999999994</v>
      </c>
      <c r="Y297" s="14"/>
    </row>
    <row r="298" spans="1:25" x14ac:dyDescent="0.25">
      <c r="A298" s="14">
        <f t="shared" si="4"/>
        <v>295</v>
      </c>
      <c r="B298" s="1">
        <v>43846</v>
      </c>
      <c r="C298" s="14">
        <f>+YEAR(datos_us[[#This Row],[Fecha]])</f>
        <v>2020</v>
      </c>
      <c r="D298" s="14">
        <f>+MONTH(datos_us[[#This Row],[Fecha]])</f>
        <v>1</v>
      </c>
      <c r="E298" s="14" t="s">
        <v>1015</v>
      </c>
      <c r="F298" s="14" t="s">
        <v>430</v>
      </c>
      <c r="G298" s="14"/>
      <c r="H298" s="14" t="s">
        <v>7132</v>
      </c>
      <c r="I298" s="14" t="s">
        <v>7132</v>
      </c>
      <c r="J298" s="14" t="s">
        <v>425</v>
      </c>
      <c r="K298" s="14"/>
      <c r="L298" s="14" t="s">
        <v>425</v>
      </c>
      <c r="M298" s="14" t="s">
        <v>102</v>
      </c>
      <c r="N298" s="14" t="s">
        <v>457</v>
      </c>
      <c r="O298" s="14" t="s">
        <v>1279</v>
      </c>
      <c r="P298" s="14"/>
      <c r="Q298" s="14"/>
      <c r="R298" s="14" t="s">
        <v>430</v>
      </c>
      <c r="S298" s="14" t="s">
        <v>445</v>
      </c>
      <c r="T298" s="35">
        <v>9.2900000000000009</v>
      </c>
      <c r="U298" s="14" t="s">
        <v>2</v>
      </c>
      <c r="V298" s="14">
        <v>76</v>
      </c>
      <c r="W298" s="16">
        <f>+IF(datos_us[[#This Row],[Moneda]]="ARS",datos_us[[#This Row],[Monto]],datos_us[[#This Row],[Monto]]*datos_us[[#This Row],[TC]])</f>
        <v>706.04000000000008</v>
      </c>
      <c r="X298" s="16">
        <f>+IF(datos_us[[#This Row],[Moneda]]="USD",datos_us[[#This Row],[Monto]],datos_us[[#This Row],[Monto]]/datos_us[[#This Row],[TC]])</f>
        <v>9.2900000000000009</v>
      </c>
      <c r="Y298" s="14"/>
    </row>
    <row r="299" spans="1:25" x14ac:dyDescent="0.25">
      <c r="A299" s="14">
        <f t="shared" si="4"/>
        <v>296</v>
      </c>
      <c r="B299" s="1">
        <v>43846</v>
      </c>
      <c r="C299" s="14">
        <f>+YEAR(datos_us[[#This Row],[Fecha]])</f>
        <v>2020</v>
      </c>
      <c r="D299" s="14">
        <f>+MONTH(datos_us[[#This Row],[Fecha]])</f>
        <v>1</v>
      </c>
      <c r="E299" s="14" t="s">
        <v>617</v>
      </c>
      <c r="F299" s="14" t="s">
        <v>8101</v>
      </c>
      <c r="G299" s="14"/>
      <c r="H299" s="14" t="s">
        <v>6646</v>
      </c>
      <c r="I299" s="14" t="s">
        <v>7132</v>
      </c>
      <c r="J299" s="14" t="s">
        <v>425</v>
      </c>
      <c r="K299" s="14"/>
      <c r="L299" s="14" t="s">
        <v>425</v>
      </c>
      <c r="M299" s="14" t="s">
        <v>424</v>
      </c>
      <c r="N299" s="14" t="s">
        <v>1463</v>
      </c>
      <c r="O299" s="14" t="s">
        <v>1279</v>
      </c>
      <c r="P299" s="14"/>
      <c r="Q299" s="14"/>
      <c r="R299" s="14" t="s">
        <v>8101</v>
      </c>
      <c r="S299" s="14" t="s">
        <v>445</v>
      </c>
      <c r="T299" s="35">
        <v>161.19</v>
      </c>
      <c r="U299" s="14" t="s">
        <v>2</v>
      </c>
      <c r="V299" s="14">
        <v>76</v>
      </c>
      <c r="W299" s="16">
        <f>+IF(datos_us[[#This Row],[Moneda]]="ARS",datos_us[[#This Row],[Monto]],datos_us[[#This Row],[Monto]]*datos_us[[#This Row],[TC]])</f>
        <v>12250.44</v>
      </c>
      <c r="X299" s="16">
        <f>+IF(datos_us[[#This Row],[Moneda]]="USD",datos_us[[#This Row],[Monto]],datos_us[[#This Row],[Monto]]/datos_us[[#This Row],[TC]])</f>
        <v>161.19</v>
      </c>
      <c r="Y299" s="14"/>
    </row>
    <row r="300" spans="1:25" x14ac:dyDescent="0.25">
      <c r="A300" s="14">
        <f t="shared" si="4"/>
        <v>297</v>
      </c>
      <c r="B300" s="1">
        <v>43846</v>
      </c>
      <c r="C300" s="14">
        <f>+YEAR(datos_us[[#This Row],[Fecha]])</f>
        <v>2020</v>
      </c>
      <c r="D300" s="14">
        <f>+MONTH(datos_us[[#This Row],[Fecha]])</f>
        <v>1</v>
      </c>
      <c r="E300" s="14" t="s">
        <v>617</v>
      </c>
      <c r="F300" s="14" t="s">
        <v>8101</v>
      </c>
      <c r="G300" s="14"/>
      <c r="H300" s="14" t="s">
        <v>6646</v>
      </c>
      <c r="I300" s="14" t="s">
        <v>7132</v>
      </c>
      <c r="J300" s="14" t="s">
        <v>425</v>
      </c>
      <c r="K300" s="14"/>
      <c r="L300" s="14" t="s">
        <v>425</v>
      </c>
      <c r="M300" s="14" t="s">
        <v>424</v>
      </c>
      <c r="N300" s="14" t="s">
        <v>1464</v>
      </c>
      <c r="O300" s="14" t="s">
        <v>1279</v>
      </c>
      <c r="P300" s="14"/>
      <c r="Q300" s="14"/>
      <c r="R300" s="14" t="s">
        <v>8101</v>
      </c>
      <c r="S300" s="14" t="s">
        <v>445</v>
      </c>
      <c r="T300" s="35">
        <v>10.27</v>
      </c>
      <c r="U300" s="14" t="s">
        <v>2</v>
      </c>
      <c r="V300" s="14">
        <v>76</v>
      </c>
      <c r="W300" s="16">
        <f>+IF(datos_us[[#This Row],[Moneda]]="ARS",datos_us[[#This Row],[Monto]],datos_us[[#This Row],[Monto]]*datos_us[[#This Row],[TC]])</f>
        <v>780.52</v>
      </c>
      <c r="X300" s="16">
        <f>+IF(datos_us[[#This Row],[Moneda]]="USD",datos_us[[#This Row],[Monto]],datos_us[[#This Row],[Monto]]/datos_us[[#This Row],[TC]])</f>
        <v>10.27</v>
      </c>
      <c r="Y300" s="14"/>
    </row>
    <row r="301" spans="1:25" x14ac:dyDescent="0.25">
      <c r="A301" s="14">
        <f t="shared" si="4"/>
        <v>298</v>
      </c>
      <c r="B301" s="1">
        <v>43846</v>
      </c>
      <c r="C301" s="14">
        <f>+YEAR(datos_us[[#This Row],[Fecha]])</f>
        <v>2020</v>
      </c>
      <c r="D301" s="14">
        <f>+MONTH(datos_us[[#This Row],[Fecha]])</f>
        <v>1</v>
      </c>
      <c r="E301" s="14" t="s">
        <v>617</v>
      </c>
      <c r="F301" s="14" t="s">
        <v>8101</v>
      </c>
      <c r="G301" s="14"/>
      <c r="H301" s="14" t="s">
        <v>6646</v>
      </c>
      <c r="I301" s="14" t="s">
        <v>7132</v>
      </c>
      <c r="J301" s="14" t="s">
        <v>425</v>
      </c>
      <c r="K301" s="14"/>
      <c r="L301" s="14" t="s">
        <v>425</v>
      </c>
      <c r="M301" s="14" t="s">
        <v>424</v>
      </c>
      <c r="N301" s="14" t="s">
        <v>1465</v>
      </c>
      <c r="O301" s="14" t="s">
        <v>1279</v>
      </c>
      <c r="P301" s="14"/>
      <c r="Q301" s="14"/>
      <c r="R301" s="14" t="s">
        <v>8101</v>
      </c>
      <c r="S301" s="14" t="s">
        <v>445</v>
      </c>
      <c r="T301" s="35">
        <v>209.15</v>
      </c>
      <c r="U301" s="14" t="s">
        <v>2</v>
      </c>
      <c r="V301" s="14">
        <v>76</v>
      </c>
      <c r="W301" s="16">
        <f>+IF(datos_us[[#This Row],[Moneda]]="ARS",datos_us[[#This Row],[Monto]],datos_us[[#This Row],[Monto]]*datos_us[[#This Row],[TC]])</f>
        <v>15895.4</v>
      </c>
      <c r="X301" s="16">
        <f>+IF(datos_us[[#This Row],[Moneda]]="USD",datos_us[[#This Row],[Monto]],datos_us[[#This Row],[Monto]]/datos_us[[#This Row],[TC]])</f>
        <v>209.15</v>
      </c>
      <c r="Y301" s="14"/>
    </row>
    <row r="302" spans="1:25" x14ac:dyDescent="0.25">
      <c r="A302" s="14">
        <f t="shared" si="4"/>
        <v>299</v>
      </c>
      <c r="B302" s="1">
        <v>43846</v>
      </c>
      <c r="C302" s="14">
        <f>+YEAR(datos_us[[#This Row],[Fecha]])</f>
        <v>2020</v>
      </c>
      <c r="D302" s="14">
        <f>+MONTH(datos_us[[#This Row],[Fecha]])</f>
        <v>1</v>
      </c>
      <c r="E302" s="14" t="s">
        <v>617</v>
      </c>
      <c r="F302" s="14" t="s">
        <v>8101</v>
      </c>
      <c r="G302" s="14"/>
      <c r="H302" s="14" t="s">
        <v>6646</v>
      </c>
      <c r="I302" s="14" t="s">
        <v>7132</v>
      </c>
      <c r="J302" s="14" t="s">
        <v>425</v>
      </c>
      <c r="K302" s="14"/>
      <c r="L302" s="14" t="s">
        <v>425</v>
      </c>
      <c r="M302" s="14" t="s">
        <v>424</v>
      </c>
      <c r="N302" s="14" t="s">
        <v>1466</v>
      </c>
      <c r="O302" s="14" t="s">
        <v>1279</v>
      </c>
      <c r="P302" s="14"/>
      <c r="Q302" s="14"/>
      <c r="R302" s="14" t="s">
        <v>8101</v>
      </c>
      <c r="S302" s="14" t="s">
        <v>445</v>
      </c>
      <c r="T302" s="35">
        <v>39.369999999999997</v>
      </c>
      <c r="U302" s="14" t="s">
        <v>2</v>
      </c>
      <c r="V302" s="14">
        <v>76</v>
      </c>
      <c r="W302" s="16">
        <f>+IF(datos_us[[#This Row],[Moneda]]="ARS",datos_us[[#This Row],[Monto]],datos_us[[#This Row],[Monto]]*datos_us[[#This Row],[TC]])</f>
        <v>2992.12</v>
      </c>
      <c r="X302" s="16">
        <f>+IF(datos_us[[#This Row],[Moneda]]="USD",datos_us[[#This Row],[Monto]],datos_us[[#This Row],[Monto]]/datos_us[[#This Row],[TC]])</f>
        <v>39.369999999999997</v>
      </c>
      <c r="Y302" s="14"/>
    </row>
    <row r="303" spans="1:25" x14ac:dyDescent="0.25">
      <c r="A303" s="14">
        <f t="shared" si="4"/>
        <v>300</v>
      </c>
      <c r="B303" s="1">
        <v>43846</v>
      </c>
      <c r="C303" s="14">
        <f>+YEAR(datos_us[[#This Row],[Fecha]])</f>
        <v>2020</v>
      </c>
      <c r="D303" s="14">
        <f>+MONTH(datos_us[[#This Row],[Fecha]])</f>
        <v>1</v>
      </c>
      <c r="E303" s="14" t="s">
        <v>617</v>
      </c>
      <c r="F303" s="14" t="s">
        <v>8101</v>
      </c>
      <c r="G303" s="14"/>
      <c r="H303" s="14" t="s">
        <v>6646</v>
      </c>
      <c r="I303" s="14" t="s">
        <v>7132</v>
      </c>
      <c r="J303" s="14" t="s">
        <v>425</v>
      </c>
      <c r="K303" s="14"/>
      <c r="L303" s="14" t="s">
        <v>425</v>
      </c>
      <c r="M303" s="14" t="s">
        <v>424</v>
      </c>
      <c r="N303" s="14" t="s">
        <v>1467</v>
      </c>
      <c r="O303" s="14" t="s">
        <v>1279</v>
      </c>
      <c r="P303" s="14"/>
      <c r="Q303" s="14"/>
      <c r="R303" s="14" t="s">
        <v>8101</v>
      </c>
      <c r="S303" s="14" t="s">
        <v>445</v>
      </c>
      <c r="T303" s="35">
        <v>15.21</v>
      </c>
      <c r="U303" s="14" t="s">
        <v>2</v>
      </c>
      <c r="V303" s="14">
        <v>76</v>
      </c>
      <c r="W303" s="16">
        <f>+IF(datos_us[[#This Row],[Moneda]]="ARS",datos_us[[#This Row],[Monto]],datos_us[[#This Row],[Monto]]*datos_us[[#This Row],[TC]])</f>
        <v>1155.96</v>
      </c>
      <c r="X303" s="16">
        <f>+IF(datos_us[[#This Row],[Moneda]]="USD",datos_us[[#This Row],[Monto]],datos_us[[#This Row],[Monto]]/datos_us[[#This Row],[TC]])</f>
        <v>15.21</v>
      </c>
      <c r="Y303" s="14"/>
    </row>
    <row r="304" spans="1:25" x14ac:dyDescent="0.25">
      <c r="A304" s="14">
        <f t="shared" si="4"/>
        <v>301</v>
      </c>
      <c r="B304" s="1">
        <v>43846</v>
      </c>
      <c r="C304" s="14">
        <f>+YEAR(datos_us[[#This Row],[Fecha]])</f>
        <v>2020</v>
      </c>
      <c r="D304" s="14">
        <f>+MONTH(datos_us[[#This Row],[Fecha]])</f>
        <v>1</v>
      </c>
      <c r="E304" s="14" t="s">
        <v>617</v>
      </c>
      <c r="F304" s="14" t="s">
        <v>8101</v>
      </c>
      <c r="G304" s="14"/>
      <c r="H304" s="14" t="s">
        <v>6646</v>
      </c>
      <c r="I304" s="14" t="s">
        <v>7132</v>
      </c>
      <c r="J304" s="14" t="s">
        <v>425</v>
      </c>
      <c r="K304" s="14"/>
      <c r="L304" s="14" t="s">
        <v>425</v>
      </c>
      <c r="M304" s="14" t="s">
        <v>424</v>
      </c>
      <c r="N304" s="14" t="s">
        <v>1468</v>
      </c>
      <c r="O304" s="14" t="s">
        <v>1279</v>
      </c>
      <c r="P304" s="14"/>
      <c r="Q304" s="14"/>
      <c r="R304" s="14" t="s">
        <v>8101</v>
      </c>
      <c r="S304" s="14" t="s">
        <v>445</v>
      </c>
      <c r="T304" s="35">
        <v>19.39</v>
      </c>
      <c r="U304" s="14" t="s">
        <v>2</v>
      </c>
      <c r="V304" s="14">
        <v>76</v>
      </c>
      <c r="W304" s="16">
        <f>+IF(datos_us[[#This Row],[Moneda]]="ARS",datos_us[[#This Row],[Monto]],datos_us[[#This Row],[Monto]]*datos_us[[#This Row],[TC]])</f>
        <v>1473.64</v>
      </c>
      <c r="X304" s="16">
        <f>+IF(datos_us[[#This Row],[Moneda]]="USD",datos_us[[#This Row],[Monto]],datos_us[[#This Row],[Monto]]/datos_us[[#This Row],[TC]])</f>
        <v>19.39</v>
      </c>
      <c r="Y304" s="14"/>
    </row>
    <row r="305" spans="1:25" x14ac:dyDescent="0.25">
      <c r="A305" s="14">
        <f t="shared" si="4"/>
        <v>302</v>
      </c>
      <c r="B305" s="1">
        <v>43846</v>
      </c>
      <c r="C305" s="14">
        <f>+YEAR(datos_us[[#This Row],[Fecha]])</f>
        <v>2020</v>
      </c>
      <c r="D305" s="14">
        <f>+MONTH(datos_us[[#This Row],[Fecha]])</f>
        <v>1</v>
      </c>
      <c r="E305" s="14" t="s">
        <v>617</v>
      </c>
      <c r="F305" s="14" t="s">
        <v>8101</v>
      </c>
      <c r="G305" s="14"/>
      <c r="H305" s="14" t="s">
        <v>8103</v>
      </c>
      <c r="I305" s="14" t="s">
        <v>8104</v>
      </c>
      <c r="J305" s="14" t="s">
        <v>422</v>
      </c>
      <c r="K305" s="14"/>
      <c r="L305" s="14" t="s">
        <v>425</v>
      </c>
      <c r="M305" s="14" t="s">
        <v>424</v>
      </c>
      <c r="N305" s="14" t="s">
        <v>1357</v>
      </c>
      <c r="O305" s="14" t="s">
        <v>1279</v>
      </c>
      <c r="P305" s="14"/>
      <c r="Q305" s="14"/>
      <c r="R305" s="14" t="s">
        <v>8101</v>
      </c>
      <c r="S305" s="14" t="s">
        <v>445</v>
      </c>
      <c r="T305" s="35">
        <v>80.739999999999995</v>
      </c>
      <c r="U305" s="14" t="s">
        <v>2</v>
      </c>
      <c r="V305" s="14">
        <v>76</v>
      </c>
      <c r="W305" s="16">
        <f>+IF(datos_us[[#This Row],[Moneda]]="ARS",datos_us[[#This Row],[Monto]],datos_us[[#This Row],[Monto]]*datos_us[[#This Row],[TC]])</f>
        <v>6136.24</v>
      </c>
      <c r="X305" s="16">
        <f>+IF(datos_us[[#This Row],[Moneda]]="USD",datos_us[[#This Row],[Monto]],datos_us[[#This Row],[Monto]]/datos_us[[#This Row],[TC]])</f>
        <v>80.739999999999995</v>
      </c>
      <c r="Y305" s="14"/>
    </row>
    <row r="306" spans="1:25" x14ac:dyDescent="0.25">
      <c r="A306" s="14">
        <f t="shared" si="4"/>
        <v>303</v>
      </c>
      <c r="B306" s="1">
        <v>43847</v>
      </c>
      <c r="C306" s="14">
        <f>+YEAR(datos_us[[#This Row],[Fecha]])</f>
        <v>2020</v>
      </c>
      <c r="D306" s="14">
        <f>+MONTH(datos_us[[#This Row],[Fecha]])</f>
        <v>1</v>
      </c>
      <c r="E306" s="14" t="s">
        <v>1015</v>
      </c>
      <c r="F306" s="14" t="s">
        <v>430</v>
      </c>
      <c r="G306" s="14"/>
      <c r="H306" s="14" t="s">
        <v>7132</v>
      </c>
      <c r="I306" s="14" t="s">
        <v>7132</v>
      </c>
      <c r="J306" s="14" t="s">
        <v>425</v>
      </c>
      <c r="K306" s="14"/>
      <c r="L306" s="14" t="s">
        <v>425</v>
      </c>
      <c r="M306" s="14" t="s">
        <v>102</v>
      </c>
      <c r="N306" s="14" t="s">
        <v>480</v>
      </c>
      <c r="O306" s="14" t="s">
        <v>1279</v>
      </c>
      <c r="P306" s="14"/>
      <c r="Q306" s="14"/>
      <c r="R306" s="14" t="s">
        <v>430</v>
      </c>
      <c r="S306" s="14" t="s">
        <v>445</v>
      </c>
      <c r="T306" s="35">
        <v>7.15</v>
      </c>
      <c r="U306" s="14" t="s">
        <v>2</v>
      </c>
      <c r="V306" s="14">
        <v>76</v>
      </c>
      <c r="W306" s="16">
        <f>+IF(datos_us[[#This Row],[Moneda]]="ARS",datos_us[[#This Row],[Monto]],datos_us[[#This Row],[Monto]]*datos_us[[#This Row],[TC]])</f>
        <v>543.4</v>
      </c>
      <c r="X306" s="16">
        <f>+IF(datos_us[[#This Row],[Moneda]]="USD",datos_us[[#This Row],[Monto]],datos_us[[#This Row],[Monto]]/datos_us[[#This Row],[TC]])</f>
        <v>7.15</v>
      </c>
      <c r="Y306" s="14"/>
    </row>
    <row r="307" spans="1:25" x14ac:dyDescent="0.25">
      <c r="A307" s="14">
        <f t="shared" si="4"/>
        <v>304</v>
      </c>
      <c r="B307" s="1">
        <v>43847</v>
      </c>
      <c r="C307" s="14">
        <f>+YEAR(datos_us[[#This Row],[Fecha]])</f>
        <v>2020</v>
      </c>
      <c r="D307" s="14">
        <f>+MONTH(datos_us[[#This Row],[Fecha]])</f>
        <v>1</v>
      </c>
      <c r="E307" s="14" t="s">
        <v>1015</v>
      </c>
      <c r="F307" s="14" t="s">
        <v>430</v>
      </c>
      <c r="G307" s="14"/>
      <c r="H307" s="14" t="s">
        <v>7132</v>
      </c>
      <c r="I307" s="14" t="s">
        <v>7132</v>
      </c>
      <c r="J307" s="14" t="s">
        <v>425</v>
      </c>
      <c r="K307" s="14"/>
      <c r="L307" s="14" t="s">
        <v>425</v>
      </c>
      <c r="M307" s="14" t="s">
        <v>102</v>
      </c>
      <c r="N307" s="14" t="s">
        <v>457</v>
      </c>
      <c r="O307" s="14" t="s">
        <v>1279</v>
      </c>
      <c r="P307" s="14"/>
      <c r="Q307" s="14"/>
      <c r="R307" s="14" t="s">
        <v>430</v>
      </c>
      <c r="S307" s="14" t="s">
        <v>445</v>
      </c>
      <c r="T307" s="35">
        <v>8.18</v>
      </c>
      <c r="U307" s="14" t="s">
        <v>2</v>
      </c>
      <c r="V307" s="14">
        <v>76</v>
      </c>
      <c r="W307" s="16">
        <f>+IF(datos_us[[#This Row],[Moneda]]="ARS",datos_us[[#This Row],[Monto]],datos_us[[#This Row],[Monto]]*datos_us[[#This Row],[TC]])</f>
        <v>621.67999999999995</v>
      </c>
      <c r="X307" s="16">
        <f>+IF(datos_us[[#This Row],[Moneda]]="USD",datos_us[[#This Row],[Monto]],datos_us[[#This Row],[Monto]]/datos_us[[#This Row],[TC]])</f>
        <v>8.18</v>
      </c>
      <c r="Y307" s="14"/>
    </row>
    <row r="308" spans="1:25" x14ac:dyDescent="0.25">
      <c r="A308" s="14">
        <f t="shared" si="4"/>
        <v>305</v>
      </c>
      <c r="B308" s="1">
        <v>43850</v>
      </c>
      <c r="C308" s="14">
        <f>+YEAR(datos_us[[#This Row],[Fecha]])</f>
        <v>2020</v>
      </c>
      <c r="D308" s="14">
        <f>+MONTH(datos_us[[#This Row],[Fecha]])</f>
        <v>1</v>
      </c>
      <c r="E308" s="14" t="s">
        <v>1015</v>
      </c>
      <c r="F308" s="14" t="s">
        <v>430</v>
      </c>
      <c r="G308" s="14"/>
      <c r="H308" s="14" t="s">
        <v>7132</v>
      </c>
      <c r="I308" s="14" t="s">
        <v>7132</v>
      </c>
      <c r="J308" s="14" t="s">
        <v>425</v>
      </c>
      <c r="K308" s="14"/>
      <c r="L308" s="14" t="s">
        <v>425</v>
      </c>
      <c r="M308" s="14" t="s">
        <v>102</v>
      </c>
      <c r="N308" s="14" t="s">
        <v>457</v>
      </c>
      <c r="O308" s="14" t="s">
        <v>1279</v>
      </c>
      <c r="P308" s="14"/>
      <c r="Q308" s="14"/>
      <c r="R308" s="14" t="s">
        <v>430</v>
      </c>
      <c r="S308" s="14" t="s">
        <v>445</v>
      </c>
      <c r="T308" s="35">
        <v>9.64</v>
      </c>
      <c r="U308" s="14" t="s">
        <v>2</v>
      </c>
      <c r="V308" s="14">
        <v>76</v>
      </c>
      <c r="W308" s="16">
        <f>+IF(datos_us[[#This Row],[Moneda]]="ARS",datos_us[[#This Row],[Monto]],datos_us[[#This Row],[Monto]]*datos_us[[#This Row],[TC]])</f>
        <v>732.6400000000001</v>
      </c>
      <c r="X308" s="16">
        <f>+IF(datos_us[[#This Row],[Moneda]]="USD",datos_us[[#This Row],[Monto]],datos_us[[#This Row],[Monto]]/datos_us[[#This Row],[TC]])</f>
        <v>9.64</v>
      </c>
      <c r="Y308" s="14"/>
    </row>
    <row r="309" spans="1:25" x14ac:dyDescent="0.25">
      <c r="A309" s="14">
        <f t="shared" si="4"/>
        <v>306</v>
      </c>
      <c r="B309" s="1">
        <v>43850</v>
      </c>
      <c r="C309" s="14">
        <f>+YEAR(datos_us[[#This Row],[Fecha]])</f>
        <v>2020</v>
      </c>
      <c r="D309" s="14">
        <f>+MONTH(datos_us[[#This Row],[Fecha]])</f>
        <v>1</v>
      </c>
      <c r="E309" s="14" t="s">
        <v>1016</v>
      </c>
      <c r="F309" s="14" t="s">
        <v>404</v>
      </c>
      <c r="G309" s="14"/>
      <c r="H309" s="14" t="s">
        <v>7132</v>
      </c>
      <c r="I309" s="14" t="s">
        <v>7132</v>
      </c>
      <c r="J309" s="14" t="s">
        <v>425</v>
      </c>
      <c r="K309" s="14"/>
      <c r="L309" s="14" t="s">
        <v>425</v>
      </c>
      <c r="M309" s="14" t="s">
        <v>1300</v>
      </c>
      <c r="N309" s="14" t="s">
        <v>1300</v>
      </c>
      <c r="O309" s="14" t="s">
        <v>1279</v>
      </c>
      <c r="P309" s="14"/>
      <c r="Q309" s="14"/>
      <c r="R309" s="14" t="s">
        <v>404</v>
      </c>
      <c r="S309" s="14" t="s">
        <v>445</v>
      </c>
      <c r="T309" s="35">
        <v>15</v>
      </c>
      <c r="U309" s="14" t="s">
        <v>2</v>
      </c>
      <c r="V309" s="14">
        <v>76</v>
      </c>
      <c r="W309" s="16">
        <f>+IF(datos_us[[#This Row],[Moneda]]="ARS",datos_us[[#This Row],[Monto]],datos_us[[#This Row],[Monto]]*datos_us[[#This Row],[TC]])</f>
        <v>1140</v>
      </c>
      <c r="X309" s="16">
        <f>+IF(datos_us[[#This Row],[Moneda]]="USD",datos_us[[#This Row],[Monto]],datos_us[[#This Row],[Monto]]/datos_us[[#This Row],[TC]])</f>
        <v>15</v>
      </c>
      <c r="Y309" s="14"/>
    </row>
    <row r="310" spans="1:25" x14ac:dyDescent="0.25">
      <c r="A310" s="14">
        <f t="shared" si="4"/>
        <v>307</v>
      </c>
      <c r="B310" s="1">
        <v>43852</v>
      </c>
      <c r="C310" s="14">
        <f>+YEAR(datos_us[[#This Row],[Fecha]])</f>
        <v>2020</v>
      </c>
      <c r="D310" s="14">
        <f>+MONTH(datos_us[[#This Row],[Fecha]])</f>
        <v>1</v>
      </c>
      <c r="E310" s="14" t="s">
        <v>1015</v>
      </c>
      <c r="F310" s="14" t="s">
        <v>430</v>
      </c>
      <c r="G310" s="14"/>
      <c r="H310" s="14" t="s">
        <v>7132</v>
      </c>
      <c r="I310" s="14" t="s">
        <v>7132</v>
      </c>
      <c r="J310" s="14" t="s">
        <v>425</v>
      </c>
      <c r="K310" s="14"/>
      <c r="L310" s="14" t="s">
        <v>425</v>
      </c>
      <c r="M310" s="14" t="s">
        <v>102</v>
      </c>
      <c r="N310" s="14" t="s">
        <v>457</v>
      </c>
      <c r="O310" s="14" t="s">
        <v>1279</v>
      </c>
      <c r="P310" s="14"/>
      <c r="Q310" s="14"/>
      <c r="R310" s="14" t="s">
        <v>430</v>
      </c>
      <c r="S310" s="14" t="s">
        <v>445</v>
      </c>
      <c r="T310" s="35">
        <v>11.62</v>
      </c>
      <c r="U310" s="14" t="s">
        <v>2</v>
      </c>
      <c r="V310" s="14">
        <v>75</v>
      </c>
      <c r="W310" s="16">
        <f>+IF(datos_us[[#This Row],[Moneda]]="ARS",datos_us[[#This Row],[Monto]],datos_us[[#This Row],[Monto]]*datos_us[[#This Row],[TC]])</f>
        <v>871.49999999999989</v>
      </c>
      <c r="X310" s="16">
        <f>+IF(datos_us[[#This Row],[Moneda]]="USD",datos_us[[#This Row],[Monto]],datos_us[[#This Row],[Monto]]/datos_us[[#This Row],[TC]])</f>
        <v>11.62</v>
      </c>
      <c r="Y310" s="14"/>
    </row>
    <row r="311" spans="1:25" x14ac:dyDescent="0.25">
      <c r="A311" s="14">
        <f t="shared" si="4"/>
        <v>308</v>
      </c>
      <c r="B311" s="1">
        <v>43852</v>
      </c>
      <c r="C311" s="14">
        <f>+YEAR(datos_us[[#This Row],[Fecha]])</f>
        <v>2020</v>
      </c>
      <c r="D311" s="14">
        <f>+MONTH(datos_us[[#This Row],[Fecha]])</f>
        <v>1</v>
      </c>
      <c r="E311" s="14" t="s">
        <v>408</v>
      </c>
      <c r="F311" s="14" t="s">
        <v>506</v>
      </c>
      <c r="G311" s="14"/>
      <c r="H311" s="14" t="s">
        <v>7132</v>
      </c>
      <c r="I311" s="14" t="s">
        <v>7132</v>
      </c>
      <c r="J311" s="14" t="s">
        <v>425</v>
      </c>
      <c r="K311" s="14"/>
      <c r="L311" s="14" t="s">
        <v>425</v>
      </c>
      <c r="M311" s="14" t="s">
        <v>3282</v>
      </c>
      <c r="N311" s="14" t="s">
        <v>3282</v>
      </c>
      <c r="O311" s="14" t="s">
        <v>3283</v>
      </c>
      <c r="P311" s="14"/>
      <c r="Q311" s="14"/>
      <c r="R311" s="14" t="s">
        <v>3282</v>
      </c>
      <c r="S311" s="14" t="s">
        <v>613</v>
      </c>
      <c r="T311" s="35">
        <v>50000</v>
      </c>
      <c r="U311" s="14" t="s">
        <v>2</v>
      </c>
      <c r="V311" s="14">
        <v>75</v>
      </c>
      <c r="W311" s="16">
        <f>+IF(datos_us[[#This Row],[Moneda]]="ARS",datos_us[[#This Row],[Monto]],datos_us[[#This Row],[Monto]]*datos_us[[#This Row],[TC]])</f>
        <v>3750000</v>
      </c>
      <c r="X311" s="16">
        <f>+IF(datos_us[[#This Row],[Moneda]]="USD",datos_us[[#This Row],[Monto]],datos_us[[#This Row],[Monto]]/datos_us[[#This Row],[TC]])</f>
        <v>50000</v>
      </c>
      <c r="Y311" s="14"/>
    </row>
    <row r="312" spans="1:25" x14ac:dyDescent="0.25">
      <c r="A312" s="14">
        <f t="shared" si="4"/>
        <v>309</v>
      </c>
      <c r="B312" s="1">
        <v>43854</v>
      </c>
      <c r="C312" s="14">
        <f>+YEAR(datos_us[[#This Row],[Fecha]])</f>
        <v>2020</v>
      </c>
      <c r="D312" s="14">
        <f>+MONTH(datos_us[[#This Row],[Fecha]])</f>
        <v>1</v>
      </c>
      <c r="E312" s="14" t="s">
        <v>1015</v>
      </c>
      <c r="F312" s="14" t="s">
        <v>430</v>
      </c>
      <c r="G312" s="14"/>
      <c r="H312" s="14" t="s">
        <v>7132</v>
      </c>
      <c r="I312" s="14" t="s">
        <v>7132</v>
      </c>
      <c r="J312" s="14" t="s">
        <v>425</v>
      </c>
      <c r="K312" s="14"/>
      <c r="L312" s="14" t="s">
        <v>425</v>
      </c>
      <c r="M312" s="14" t="s">
        <v>102</v>
      </c>
      <c r="N312" s="14" t="s">
        <v>457</v>
      </c>
      <c r="O312" s="14" t="s">
        <v>1279</v>
      </c>
      <c r="P312" s="14"/>
      <c r="Q312" s="14"/>
      <c r="R312" s="14" t="s">
        <v>430</v>
      </c>
      <c r="S312" s="14" t="s">
        <v>445</v>
      </c>
      <c r="T312" s="35">
        <v>8.6999999999999993</v>
      </c>
      <c r="U312" s="14" t="s">
        <v>2</v>
      </c>
      <c r="V312" s="14">
        <v>75</v>
      </c>
      <c r="W312" s="16">
        <f>+IF(datos_us[[#This Row],[Moneda]]="ARS",datos_us[[#This Row],[Monto]],datos_us[[#This Row],[Monto]]*datos_us[[#This Row],[TC]])</f>
        <v>652.5</v>
      </c>
      <c r="X312" s="16">
        <f>+IF(datos_us[[#This Row],[Moneda]]="USD",datos_us[[#This Row],[Monto]],datos_us[[#This Row],[Monto]]/datos_us[[#This Row],[TC]])</f>
        <v>8.6999999999999993</v>
      </c>
      <c r="Y312" s="14"/>
    </row>
    <row r="313" spans="1:25" x14ac:dyDescent="0.25">
      <c r="A313" s="14">
        <f t="shared" si="4"/>
        <v>310</v>
      </c>
      <c r="B313" s="1">
        <v>43854</v>
      </c>
      <c r="C313" s="14">
        <f>+YEAR(datos_us[[#This Row],[Fecha]])</f>
        <v>2020</v>
      </c>
      <c r="D313" s="14">
        <f>+MONTH(datos_us[[#This Row],[Fecha]])</f>
        <v>1</v>
      </c>
      <c r="E313" s="14" t="s">
        <v>617</v>
      </c>
      <c r="F313" s="14" t="s">
        <v>8101</v>
      </c>
      <c r="G313" s="14"/>
      <c r="H313" s="14" t="s">
        <v>8103</v>
      </c>
      <c r="I313" s="14" t="s">
        <v>8104</v>
      </c>
      <c r="J313" s="14" t="s">
        <v>422</v>
      </c>
      <c r="K313" s="14" t="s">
        <v>422</v>
      </c>
      <c r="L313" s="14" t="s">
        <v>422</v>
      </c>
      <c r="M313" s="14" t="s">
        <v>578</v>
      </c>
      <c r="N313" s="14" t="s">
        <v>1133</v>
      </c>
      <c r="O313" s="14" t="s">
        <v>1479</v>
      </c>
      <c r="P313" s="14" t="s">
        <v>5402</v>
      </c>
      <c r="Q313" s="14"/>
      <c r="R313" s="14" t="s">
        <v>8101</v>
      </c>
      <c r="S313" s="14" t="s">
        <v>445</v>
      </c>
      <c r="T313" s="35">
        <v>74.290000000000006</v>
      </c>
      <c r="U313" s="14" t="s">
        <v>2</v>
      </c>
      <c r="V313" s="14">
        <v>75</v>
      </c>
      <c r="W313" s="16">
        <f>+IF(datos_us[[#This Row],[Moneda]]="ARS",datos_us[[#This Row],[Monto]],datos_us[[#This Row],[Monto]]*datos_us[[#This Row],[TC]])</f>
        <v>5571.7500000000009</v>
      </c>
      <c r="X313" s="16">
        <f>+IF(datos_us[[#This Row],[Moneda]]="USD",datos_us[[#This Row],[Monto]],datos_us[[#This Row],[Monto]]/datos_us[[#This Row],[TC]])</f>
        <v>74.290000000000006</v>
      </c>
      <c r="Y313" s="14"/>
    </row>
    <row r="314" spans="1:25" x14ac:dyDescent="0.25">
      <c r="A314" s="14">
        <f t="shared" si="4"/>
        <v>311</v>
      </c>
      <c r="B314" s="1">
        <v>43854</v>
      </c>
      <c r="C314" s="14">
        <f>+YEAR(datos_us[[#This Row],[Fecha]])</f>
        <v>2020</v>
      </c>
      <c r="D314" s="14">
        <f>+MONTH(datos_us[[#This Row],[Fecha]])</f>
        <v>1</v>
      </c>
      <c r="E314" s="14" t="s">
        <v>617</v>
      </c>
      <c r="F314" s="14" t="s">
        <v>8101</v>
      </c>
      <c r="G314" s="14"/>
      <c r="H314" s="14" t="s">
        <v>8103</v>
      </c>
      <c r="I314" s="14" t="s">
        <v>8104</v>
      </c>
      <c r="J314" s="14" t="s">
        <v>422</v>
      </c>
      <c r="K314" s="14" t="s">
        <v>422</v>
      </c>
      <c r="L314" s="14" t="s">
        <v>422</v>
      </c>
      <c r="M314" s="14" t="s">
        <v>578</v>
      </c>
      <c r="N314" s="14" t="s">
        <v>1133</v>
      </c>
      <c r="O314" s="14" t="s">
        <v>1480</v>
      </c>
      <c r="P314" s="14" t="s">
        <v>5402</v>
      </c>
      <c r="Q314" s="14"/>
      <c r="R314" s="14" t="s">
        <v>8101</v>
      </c>
      <c r="S314" s="14" t="s">
        <v>445</v>
      </c>
      <c r="T314" s="35">
        <v>340</v>
      </c>
      <c r="U314" s="14" t="s">
        <v>2</v>
      </c>
      <c r="V314" s="14">
        <v>75</v>
      </c>
      <c r="W314" s="16">
        <f>+IF(datos_us[[#This Row],[Moneda]]="ARS",datos_us[[#This Row],[Monto]],datos_us[[#This Row],[Monto]]*datos_us[[#This Row],[TC]])</f>
        <v>25500</v>
      </c>
      <c r="X314" s="16">
        <f>+IF(datos_us[[#This Row],[Moneda]]="USD",datos_us[[#This Row],[Monto]],datos_us[[#This Row],[Monto]]/datos_us[[#This Row],[TC]])</f>
        <v>340</v>
      </c>
      <c r="Y314" s="14"/>
    </row>
    <row r="315" spans="1:25" x14ac:dyDescent="0.25">
      <c r="A315" s="14">
        <f t="shared" si="4"/>
        <v>312</v>
      </c>
      <c r="B315" s="1">
        <v>43854</v>
      </c>
      <c r="C315" s="14">
        <f>+YEAR(datos_us[[#This Row],[Fecha]])</f>
        <v>2020</v>
      </c>
      <c r="D315" s="14">
        <f>+MONTH(datos_us[[#This Row],[Fecha]])</f>
        <v>1</v>
      </c>
      <c r="E315" s="14" t="s">
        <v>617</v>
      </c>
      <c r="F315" s="14" t="s">
        <v>8101</v>
      </c>
      <c r="G315" s="14"/>
      <c r="H315" s="14" t="s">
        <v>8103</v>
      </c>
      <c r="I315" s="14" t="s">
        <v>8104</v>
      </c>
      <c r="J315" s="14" t="s">
        <v>422</v>
      </c>
      <c r="K315" s="14" t="s">
        <v>422</v>
      </c>
      <c r="L315" s="14" t="s">
        <v>422</v>
      </c>
      <c r="M315" s="14" t="s">
        <v>578</v>
      </c>
      <c r="N315" s="14" t="s">
        <v>1133</v>
      </c>
      <c r="O315" s="14" t="s">
        <v>1481</v>
      </c>
      <c r="P315" s="14" t="s">
        <v>5402</v>
      </c>
      <c r="Q315" s="14"/>
      <c r="R315" s="14" t="s">
        <v>8101</v>
      </c>
      <c r="S315" s="14" t="s">
        <v>445</v>
      </c>
      <c r="T315" s="35">
        <v>282.26</v>
      </c>
      <c r="U315" s="14" t="s">
        <v>2</v>
      </c>
      <c r="V315" s="14">
        <v>75</v>
      </c>
      <c r="W315" s="16">
        <f>+IF(datos_us[[#This Row],[Moneda]]="ARS",datos_us[[#This Row],[Monto]],datos_us[[#This Row],[Monto]]*datos_us[[#This Row],[TC]])</f>
        <v>21169.5</v>
      </c>
      <c r="X315" s="16">
        <f>+IF(datos_us[[#This Row],[Moneda]]="USD",datos_us[[#This Row],[Monto]],datos_us[[#This Row],[Monto]]/datos_us[[#This Row],[TC]])</f>
        <v>282.26</v>
      </c>
      <c r="Y315" s="14"/>
    </row>
    <row r="316" spans="1:25" x14ac:dyDescent="0.25">
      <c r="A316" s="14">
        <f t="shared" si="4"/>
        <v>313</v>
      </c>
      <c r="B316" s="1">
        <v>43854</v>
      </c>
      <c r="C316" s="14">
        <f>+YEAR(datos_us[[#This Row],[Fecha]])</f>
        <v>2020</v>
      </c>
      <c r="D316" s="14">
        <f>+MONTH(datos_us[[#This Row],[Fecha]])</f>
        <v>1</v>
      </c>
      <c r="E316" s="14" t="s">
        <v>617</v>
      </c>
      <c r="F316" s="14" t="s">
        <v>8101</v>
      </c>
      <c r="G316" s="14"/>
      <c r="H316" s="14" t="s">
        <v>8103</v>
      </c>
      <c r="I316" s="14" t="s">
        <v>8104</v>
      </c>
      <c r="J316" s="14" t="s">
        <v>422</v>
      </c>
      <c r="K316" s="14" t="s">
        <v>422</v>
      </c>
      <c r="L316" s="14" t="s">
        <v>422</v>
      </c>
      <c r="M316" s="14" t="s">
        <v>578</v>
      </c>
      <c r="N316" s="14" t="s">
        <v>1133</v>
      </c>
      <c r="O316" s="14" t="s">
        <v>1482</v>
      </c>
      <c r="P316" s="14" t="s">
        <v>5402</v>
      </c>
      <c r="Q316" s="14"/>
      <c r="R316" s="14" t="s">
        <v>8101</v>
      </c>
      <c r="S316" s="14" t="s">
        <v>445</v>
      </c>
      <c r="T316" s="35">
        <v>93.72</v>
      </c>
      <c r="U316" s="14" t="s">
        <v>2</v>
      </c>
      <c r="V316" s="14">
        <v>75</v>
      </c>
      <c r="W316" s="16">
        <f>+IF(datos_us[[#This Row],[Moneda]]="ARS",datos_us[[#This Row],[Monto]],datos_us[[#This Row],[Monto]]*datos_us[[#This Row],[TC]])</f>
        <v>7029</v>
      </c>
      <c r="X316" s="16">
        <f>+IF(datos_us[[#This Row],[Moneda]]="USD",datos_us[[#This Row],[Monto]],datos_us[[#This Row],[Monto]]/datos_us[[#This Row],[TC]])</f>
        <v>93.72</v>
      </c>
      <c r="Y316" s="14"/>
    </row>
    <row r="317" spans="1:25" x14ac:dyDescent="0.25">
      <c r="A317" s="14">
        <f t="shared" si="4"/>
        <v>314</v>
      </c>
      <c r="B317" s="1">
        <v>43854</v>
      </c>
      <c r="C317" s="14">
        <f>+YEAR(datos_us[[#This Row],[Fecha]])</f>
        <v>2020</v>
      </c>
      <c r="D317" s="14">
        <f>+MONTH(datos_us[[#This Row],[Fecha]])</f>
        <v>1</v>
      </c>
      <c r="E317" s="14" t="s">
        <v>617</v>
      </c>
      <c r="F317" s="14" t="s">
        <v>5384</v>
      </c>
      <c r="G317" s="14"/>
      <c r="H317" s="14" t="s">
        <v>6649</v>
      </c>
      <c r="I317" s="14" t="s">
        <v>7132</v>
      </c>
      <c r="J317" s="14" t="s">
        <v>422</v>
      </c>
      <c r="K317" s="14" t="s">
        <v>422</v>
      </c>
      <c r="L317" s="14" t="s">
        <v>422</v>
      </c>
      <c r="M317" s="14" t="s">
        <v>1126</v>
      </c>
      <c r="N317" s="14" t="s">
        <v>1133</v>
      </c>
      <c r="O317" s="14" t="s">
        <v>1483</v>
      </c>
      <c r="P317" s="14" t="s">
        <v>5402</v>
      </c>
      <c r="Q317" s="14"/>
      <c r="R317" s="14" t="s">
        <v>5384</v>
      </c>
      <c r="S317" s="14" t="s">
        <v>445</v>
      </c>
      <c r="T317" s="35">
        <v>299.48</v>
      </c>
      <c r="U317" s="14" t="s">
        <v>2</v>
      </c>
      <c r="V317" s="14">
        <v>75</v>
      </c>
      <c r="W317" s="16">
        <f>+IF(datos_us[[#This Row],[Moneda]]="ARS",datos_us[[#This Row],[Monto]],datos_us[[#This Row],[Monto]]*datos_us[[#This Row],[TC]])</f>
        <v>22461</v>
      </c>
      <c r="X317" s="16">
        <f>+IF(datos_us[[#This Row],[Moneda]]="USD",datos_us[[#This Row],[Monto]],datos_us[[#This Row],[Monto]]/datos_us[[#This Row],[TC]])</f>
        <v>299.48</v>
      </c>
      <c r="Y317" s="14"/>
    </row>
    <row r="318" spans="1:25" x14ac:dyDescent="0.25">
      <c r="A318" s="14">
        <f t="shared" si="4"/>
        <v>315</v>
      </c>
      <c r="B318" s="1">
        <v>43854</v>
      </c>
      <c r="C318" s="14">
        <f>+YEAR(datos_us[[#This Row],[Fecha]])</f>
        <v>2020</v>
      </c>
      <c r="D318" s="14">
        <f>+MONTH(datos_us[[#This Row],[Fecha]])</f>
        <v>1</v>
      </c>
      <c r="E318" s="14" t="s">
        <v>617</v>
      </c>
      <c r="F318" s="14" t="s">
        <v>5384</v>
      </c>
      <c r="G318" s="14"/>
      <c r="H318" s="14" t="s">
        <v>6649</v>
      </c>
      <c r="I318" s="14" t="s">
        <v>7132</v>
      </c>
      <c r="J318" s="14" t="s">
        <v>422</v>
      </c>
      <c r="K318" s="14" t="s">
        <v>422</v>
      </c>
      <c r="L318" s="14" t="s">
        <v>422</v>
      </c>
      <c r="M318" s="14" t="s">
        <v>1126</v>
      </c>
      <c r="N318" s="14" t="s">
        <v>1133</v>
      </c>
      <c r="O318" s="14" t="s">
        <v>1484</v>
      </c>
      <c r="P318" s="14" t="s">
        <v>5402</v>
      </c>
      <c r="Q318" s="14"/>
      <c r="R318" s="14" t="s">
        <v>5384</v>
      </c>
      <c r="S318" s="14" t="s">
        <v>445</v>
      </c>
      <c r="T318" s="35">
        <v>299.92</v>
      </c>
      <c r="U318" s="14" t="s">
        <v>2</v>
      </c>
      <c r="V318" s="14">
        <v>75</v>
      </c>
      <c r="W318" s="16">
        <f>+IF(datos_us[[#This Row],[Moneda]]="ARS",datos_us[[#This Row],[Monto]],datos_us[[#This Row],[Monto]]*datos_us[[#This Row],[TC]])</f>
        <v>22494</v>
      </c>
      <c r="X318" s="16">
        <f>+IF(datos_us[[#This Row],[Moneda]]="USD",datos_us[[#This Row],[Monto]],datos_us[[#This Row],[Monto]]/datos_us[[#This Row],[TC]])</f>
        <v>299.92</v>
      </c>
      <c r="Y318" s="14"/>
    </row>
    <row r="319" spans="1:25" x14ac:dyDescent="0.25">
      <c r="A319" s="14">
        <f t="shared" si="4"/>
        <v>316</v>
      </c>
      <c r="B319" s="1">
        <v>43854</v>
      </c>
      <c r="C319" s="14">
        <f>+YEAR(datos_us[[#This Row],[Fecha]])</f>
        <v>2020</v>
      </c>
      <c r="D319" s="14">
        <f>+MONTH(datos_us[[#This Row],[Fecha]])</f>
        <v>1</v>
      </c>
      <c r="E319" s="14" t="s">
        <v>617</v>
      </c>
      <c r="F319" s="14" t="s">
        <v>5384</v>
      </c>
      <c r="G319" s="14"/>
      <c r="H319" s="14" t="s">
        <v>6649</v>
      </c>
      <c r="I319" s="14" t="s">
        <v>7132</v>
      </c>
      <c r="J319" s="14" t="s">
        <v>422</v>
      </c>
      <c r="K319" s="14" t="s">
        <v>422</v>
      </c>
      <c r="L319" s="14" t="s">
        <v>422</v>
      </c>
      <c r="M319" s="14" t="s">
        <v>1126</v>
      </c>
      <c r="N319" s="14" t="s">
        <v>1133</v>
      </c>
      <c r="O319" s="14" t="s">
        <v>1485</v>
      </c>
      <c r="P319" s="14" t="s">
        <v>5402</v>
      </c>
      <c r="Q319" s="14"/>
      <c r="R319" s="14" t="s">
        <v>5384</v>
      </c>
      <c r="S319" s="14" t="s">
        <v>445</v>
      </c>
      <c r="T319" s="35">
        <v>299.92</v>
      </c>
      <c r="U319" s="14" t="s">
        <v>2</v>
      </c>
      <c r="V319" s="14">
        <v>75</v>
      </c>
      <c r="W319" s="16">
        <f>+IF(datos_us[[#This Row],[Moneda]]="ARS",datos_us[[#This Row],[Monto]],datos_us[[#This Row],[Monto]]*datos_us[[#This Row],[TC]])</f>
        <v>22494</v>
      </c>
      <c r="X319" s="16">
        <f>+IF(datos_us[[#This Row],[Moneda]]="USD",datos_us[[#This Row],[Monto]],datos_us[[#This Row],[Monto]]/datos_us[[#This Row],[TC]])</f>
        <v>299.92</v>
      </c>
      <c r="Y319" s="14"/>
    </row>
    <row r="320" spans="1:25" x14ac:dyDescent="0.25">
      <c r="A320" s="14">
        <f t="shared" si="4"/>
        <v>317</v>
      </c>
      <c r="B320" s="1">
        <v>43854</v>
      </c>
      <c r="C320" s="14">
        <f>+YEAR(datos_us[[#This Row],[Fecha]])</f>
        <v>2020</v>
      </c>
      <c r="D320" s="14">
        <f>+MONTH(datos_us[[#This Row],[Fecha]])</f>
        <v>1</v>
      </c>
      <c r="E320" s="14" t="s">
        <v>617</v>
      </c>
      <c r="F320" s="14" t="s">
        <v>5384</v>
      </c>
      <c r="G320" s="14"/>
      <c r="H320" s="14" t="s">
        <v>6649</v>
      </c>
      <c r="I320" s="14" t="s">
        <v>7132</v>
      </c>
      <c r="J320" s="14" t="s">
        <v>422</v>
      </c>
      <c r="K320" s="14" t="s">
        <v>422</v>
      </c>
      <c r="L320" s="14" t="s">
        <v>422</v>
      </c>
      <c r="M320" s="14" t="s">
        <v>1126</v>
      </c>
      <c r="N320" s="14" t="s">
        <v>1133</v>
      </c>
      <c r="O320" s="14" t="s">
        <v>1486</v>
      </c>
      <c r="P320" s="14" t="s">
        <v>5402</v>
      </c>
      <c r="Q320" s="14"/>
      <c r="R320" s="14" t="s">
        <v>5384</v>
      </c>
      <c r="S320" s="14" t="s">
        <v>445</v>
      </c>
      <c r="T320" s="35">
        <v>299.92</v>
      </c>
      <c r="U320" s="14" t="s">
        <v>2</v>
      </c>
      <c r="V320" s="14">
        <v>75</v>
      </c>
      <c r="W320" s="16">
        <f>+IF(datos_us[[#This Row],[Moneda]]="ARS",datos_us[[#This Row],[Monto]],datos_us[[#This Row],[Monto]]*datos_us[[#This Row],[TC]])</f>
        <v>22494</v>
      </c>
      <c r="X320" s="16">
        <f>+IF(datos_us[[#This Row],[Moneda]]="USD",datos_us[[#This Row],[Monto]],datos_us[[#This Row],[Monto]]/datos_us[[#This Row],[TC]])</f>
        <v>299.92</v>
      </c>
      <c r="Y320" s="14"/>
    </row>
    <row r="321" spans="1:25" x14ac:dyDescent="0.25">
      <c r="A321" s="14">
        <f t="shared" si="4"/>
        <v>318</v>
      </c>
      <c r="B321" s="1">
        <v>43854</v>
      </c>
      <c r="C321" s="14">
        <f>+YEAR(datos_us[[#This Row],[Fecha]])</f>
        <v>2020</v>
      </c>
      <c r="D321" s="14">
        <f>+MONTH(datos_us[[#This Row],[Fecha]])</f>
        <v>1</v>
      </c>
      <c r="E321" s="14" t="s">
        <v>617</v>
      </c>
      <c r="F321" s="14" t="s">
        <v>8101</v>
      </c>
      <c r="G321" s="14"/>
      <c r="H321" s="14" t="s">
        <v>8103</v>
      </c>
      <c r="I321" s="14" t="s">
        <v>8104</v>
      </c>
      <c r="J321" s="14" t="s">
        <v>422</v>
      </c>
      <c r="K321" s="14" t="s">
        <v>422</v>
      </c>
      <c r="L321" s="14" t="s">
        <v>422</v>
      </c>
      <c r="M321" s="14" t="s">
        <v>1132</v>
      </c>
      <c r="N321" s="14" t="s">
        <v>1133</v>
      </c>
      <c r="O321" s="14" t="s">
        <v>3784</v>
      </c>
      <c r="P321" s="14" t="s">
        <v>5402</v>
      </c>
      <c r="Q321" s="14"/>
      <c r="R321" s="14" t="s">
        <v>8101</v>
      </c>
      <c r="S321" s="14" t="s">
        <v>445</v>
      </c>
      <c r="T321" s="35">
        <v>54.24</v>
      </c>
      <c r="U321" s="14" t="s">
        <v>2</v>
      </c>
      <c r="V321" s="14">
        <v>75</v>
      </c>
      <c r="W321" s="16">
        <f>+IF(datos_us[[#This Row],[Moneda]]="ARS",datos_us[[#This Row],[Monto]],datos_us[[#This Row],[Monto]]*datos_us[[#This Row],[TC]])</f>
        <v>4068</v>
      </c>
      <c r="X321" s="16">
        <f>+IF(datos_us[[#This Row],[Moneda]]="USD",datos_us[[#This Row],[Monto]],datos_us[[#This Row],[Monto]]/datos_us[[#This Row],[TC]])</f>
        <v>54.24</v>
      </c>
      <c r="Y321" s="14"/>
    </row>
    <row r="322" spans="1:25" x14ac:dyDescent="0.25">
      <c r="A322" s="14">
        <f t="shared" si="4"/>
        <v>319</v>
      </c>
      <c r="B322" s="1">
        <v>43854</v>
      </c>
      <c r="C322" s="14">
        <f>+YEAR(datos_us[[#This Row],[Fecha]])</f>
        <v>2020</v>
      </c>
      <c r="D322" s="14">
        <f>+MONTH(datos_us[[#This Row],[Fecha]])</f>
        <v>1</v>
      </c>
      <c r="E322" s="14" t="s">
        <v>617</v>
      </c>
      <c r="F322" s="14" t="s">
        <v>8101</v>
      </c>
      <c r="G322" s="14"/>
      <c r="H322" s="14" t="s">
        <v>8103</v>
      </c>
      <c r="I322" s="14" t="s">
        <v>8104</v>
      </c>
      <c r="J322" s="14" t="s">
        <v>422</v>
      </c>
      <c r="K322" s="14" t="s">
        <v>422</v>
      </c>
      <c r="L322" s="14" t="s">
        <v>422</v>
      </c>
      <c r="M322" s="14" t="s">
        <v>1132</v>
      </c>
      <c r="N322" s="14" t="s">
        <v>1133</v>
      </c>
      <c r="O322" s="14" t="s">
        <v>3785</v>
      </c>
      <c r="P322" s="14" t="s">
        <v>5402</v>
      </c>
      <c r="Q322" s="14"/>
      <c r="R322" s="14" t="s">
        <v>8101</v>
      </c>
      <c r="S322" s="14" t="s">
        <v>445</v>
      </c>
      <c r="T322" s="35">
        <v>62.63</v>
      </c>
      <c r="U322" s="14" t="s">
        <v>2</v>
      </c>
      <c r="V322" s="14">
        <v>75</v>
      </c>
      <c r="W322" s="16">
        <f>+IF(datos_us[[#This Row],[Moneda]]="ARS",datos_us[[#This Row],[Monto]],datos_us[[#This Row],[Monto]]*datos_us[[#This Row],[TC]])</f>
        <v>4697.25</v>
      </c>
      <c r="X322" s="16">
        <f>+IF(datos_us[[#This Row],[Moneda]]="USD",datos_us[[#This Row],[Monto]],datos_us[[#This Row],[Monto]]/datos_us[[#This Row],[TC]])</f>
        <v>62.63</v>
      </c>
      <c r="Y322" s="14"/>
    </row>
    <row r="323" spans="1:25" x14ac:dyDescent="0.25">
      <c r="A323" s="14">
        <f t="shared" si="4"/>
        <v>320</v>
      </c>
      <c r="B323" s="1">
        <v>43854</v>
      </c>
      <c r="C323" s="14">
        <f>+YEAR(datos_us[[#This Row],[Fecha]])</f>
        <v>2020</v>
      </c>
      <c r="D323" s="14">
        <f>+MONTH(datos_us[[#This Row],[Fecha]])</f>
        <v>1</v>
      </c>
      <c r="E323" s="14" t="s">
        <v>617</v>
      </c>
      <c r="F323" s="14" t="s">
        <v>8101</v>
      </c>
      <c r="G323" s="14"/>
      <c r="H323" s="14" t="s">
        <v>8103</v>
      </c>
      <c r="I323" s="14" t="s">
        <v>8104</v>
      </c>
      <c r="J323" s="14" t="s">
        <v>422</v>
      </c>
      <c r="K323" s="14" t="s">
        <v>422</v>
      </c>
      <c r="L323" s="14" t="s">
        <v>422</v>
      </c>
      <c r="M323" s="14" t="s">
        <v>578</v>
      </c>
      <c r="N323" s="14" t="s">
        <v>1133</v>
      </c>
      <c r="O323" s="14" t="s">
        <v>1487</v>
      </c>
      <c r="P323" s="14" t="s">
        <v>5402</v>
      </c>
      <c r="Q323" s="14"/>
      <c r="R323" s="14" t="s">
        <v>8101</v>
      </c>
      <c r="S323" s="14" t="s">
        <v>445</v>
      </c>
      <c r="T323" s="35">
        <v>268</v>
      </c>
      <c r="U323" s="14" t="s">
        <v>2</v>
      </c>
      <c r="V323" s="14">
        <v>75</v>
      </c>
      <c r="W323" s="16">
        <f>+IF(datos_us[[#This Row],[Moneda]]="ARS",datos_us[[#This Row],[Monto]],datos_us[[#This Row],[Monto]]*datos_us[[#This Row],[TC]])</f>
        <v>20100</v>
      </c>
      <c r="X323" s="16">
        <f>+IF(datos_us[[#This Row],[Moneda]]="USD",datos_us[[#This Row],[Monto]],datos_us[[#This Row],[Monto]]/datos_us[[#This Row],[TC]])</f>
        <v>268</v>
      </c>
      <c r="Y323" s="14"/>
    </row>
    <row r="324" spans="1:25" x14ac:dyDescent="0.25">
      <c r="A324" s="14">
        <f t="shared" si="4"/>
        <v>321</v>
      </c>
      <c r="B324" s="1">
        <v>43854</v>
      </c>
      <c r="C324" s="14">
        <f>+YEAR(datos_us[[#This Row],[Fecha]])</f>
        <v>2020</v>
      </c>
      <c r="D324" s="14">
        <f>+MONTH(datos_us[[#This Row],[Fecha]])</f>
        <v>1</v>
      </c>
      <c r="E324" s="14" t="s">
        <v>617</v>
      </c>
      <c r="F324" s="14" t="s">
        <v>8101</v>
      </c>
      <c r="G324" s="14"/>
      <c r="H324" s="14" t="s">
        <v>8103</v>
      </c>
      <c r="I324" s="14" t="s">
        <v>8104</v>
      </c>
      <c r="J324" s="14" t="s">
        <v>422</v>
      </c>
      <c r="K324" s="14" t="s">
        <v>422</v>
      </c>
      <c r="L324" s="14" t="s">
        <v>422</v>
      </c>
      <c r="M324" s="14" t="s">
        <v>578</v>
      </c>
      <c r="N324" s="14" t="s">
        <v>1133</v>
      </c>
      <c r="O324" s="14" t="s">
        <v>1488</v>
      </c>
      <c r="P324" s="14" t="s">
        <v>5402</v>
      </c>
      <c r="Q324" s="14"/>
      <c r="R324" s="14" t="s">
        <v>8101</v>
      </c>
      <c r="S324" s="14" t="s">
        <v>445</v>
      </c>
      <c r="T324" s="35">
        <v>210.5</v>
      </c>
      <c r="U324" s="14" t="s">
        <v>2</v>
      </c>
      <c r="V324" s="14">
        <v>75</v>
      </c>
      <c r="W324" s="16">
        <f>+IF(datos_us[[#This Row],[Moneda]]="ARS",datos_us[[#This Row],[Monto]],datos_us[[#This Row],[Monto]]*datos_us[[#This Row],[TC]])</f>
        <v>15787.5</v>
      </c>
      <c r="X324" s="16">
        <f>+IF(datos_us[[#This Row],[Moneda]]="USD",datos_us[[#This Row],[Monto]],datos_us[[#This Row],[Monto]]/datos_us[[#This Row],[TC]])</f>
        <v>210.5</v>
      </c>
      <c r="Y324" s="14"/>
    </row>
    <row r="325" spans="1:25" x14ac:dyDescent="0.25">
      <c r="A325" s="14">
        <f t="shared" ref="A325:A388" si="5">+A324+1</f>
        <v>322</v>
      </c>
      <c r="B325" s="1">
        <v>43854</v>
      </c>
      <c r="C325" s="14">
        <f>+YEAR(datos_us[[#This Row],[Fecha]])</f>
        <v>2020</v>
      </c>
      <c r="D325" s="14">
        <f>+MONTH(datos_us[[#This Row],[Fecha]])</f>
        <v>1</v>
      </c>
      <c r="E325" s="14" t="s">
        <v>617</v>
      </c>
      <c r="F325" s="14" t="s">
        <v>8101</v>
      </c>
      <c r="G325" s="14"/>
      <c r="H325" s="14" t="s">
        <v>8103</v>
      </c>
      <c r="I325" s="14" t="s">
        <v>8104</v>
      </c>
      <c r="J325" s="14" t="s">
        <v>422</v>
      </c>
      <c r="K325" s="14" t="s">
        <v>422</v>
      </c>
      <c r="L325" s="14" t="s">
        <v>422</v>
      </c>
      <c r="M325" s="14" t="s">
        <v>355</v>
      </c>
      <c r="N325" s="14" t="s">
        <v>1133</v>
      </c>
      <c r="O325" s="14" t="s">
        <v>1489</v>
      </c>
      <c r="P325" s="14" t="s">
        <v>5402</v>
      </c>
      <c r="Q325" s="14"/>
      <c r="R325" s="14" t="s">
        <v>8101</v>
      </c>
      <c r="S325" s="14" t="s">
        <v>445</v>
      </c>
      <c r="T325" s="35">
        <v>146.28</v>
      </c>
      <c r="U325" s="14" t="s">
        <v>2</v>
      </c>
      <c r="V325" s="14">
        <v>75</v>
      </c>
      <c r="W325" s="16">
        <f>+IF(datos_us[[#This Row],[Moneda]]="ARS",datos_us[[#This Row],[Monto]],datos_us[[#This Row],[Monto]]*datos_us[[#This Row],[TC]])</f>
        <v>10971</v>
      </c>
      <c r="X325" s="16">
        <f>+IF(datos_us[[#This Row],[Moneda]]="USD",datos_us[[#This Row],[Monto]],datos_us[[#This Row],[Monto]]/datos_us[[#This Row],[TC]])</f>
        <v>146.28</v>
      </c>
      <c r="Y325" s="14"/>
    </row>
    <row r="326" spans="1:25" x14ac:dyDescent="0.25">
      <c r="A326" s="14">
        <f t="shared" si="5"/>
        <v>323</v>
      </c>
      <c r="B326" s="1">
        <v>43854</v>
      </c>
      <c r="C326" s="14">
        <f>+YEAR(datos_us[[#This Row],[Fecha]])</f>
        <v>2020</v>
      </c>
      <c r="D326" s="14">
        <f>+MONTH(datos_us[[#This Row],[Fecha]])</f>
        <v>1</v>
      </c>
      <c r="E326" s="14" t="s">
        <v>617</v>
      </c>
      <c r="F326" s="14" t="s">
        <v>8101</v>
      </c>
      <c r="G326" s="14"/>
      <c r="H326" s="14" t="s">
        <v>8103</v>
      </c>
      <c r="I326" s="14" t="s">
        <v>8104</v>
      </c>
      <c r="J326" s="14" t="s">
        <v>422</v>
      </c>
      <c r="K326" s="14" t="s">
        <v>422</v>
      </c>
      <c r="L326" s="14" t="s">
        <v>422</v>
      </c>
      <c r="M326" s="14" t="s">
        <v>355</v>
      </c>
      <c r="N326" s="14" t="s">
        <v>1133</v>
      </c>
      <c r="O326" s="14" t="s">
        <v>1490</v>
      </c>
      <c r="P326" s="14" t="s">
        <v>5402</v>
      </c>
      <c r="Q326" s="14"/>
      <c r="R326" s="14" t="s">
        <v>8101</v>
      </c>
      <c r="S326" s="14" t="s">
        <v>445</v>
      </c>
      <c r="T326" s="35">
        <v>115</v>
      </c>
      <c r="U326" s="14" t="s">
        <v>2</v>
      </c>
      <c r="V326" s="14">
        <v>75</v>
      </c>
      <c r="W326" s="16">
        <f>+IF(datos_us[[#This Row],[Moneda]]="ARS",datos_us[[#This Row],[Monto]],datos_us[[#This Row],[Monto]]*datos_us[[#This Row],[TC]])</f>
        <v>8625</v>
      </c>
      <c r="X326" s="16">
        <f>+IF(datos_us[[#This Row],[Moneda]]="USD",datos_us[[#This Row],[Monto]],datos_us[[#This Row],[Monto]]/datos_us[[#This Row],[TC]])</f>
        <v>115</v>
      </c>
      <c r="Y326" s="14"/>
    </row>
    <row r="327" spans="1:25" x14ac:dyDescent="0.25">
      <c r="A327" s="14">
        <f t="shared" si="5"/>
        <v>324</v>
      </c>
      <c r="B327" s="1">
        <v>43854</v>
      </c>
      <c r="C327" s="14">
        <f>+YEAR(datos_us[[#This Row],[Fecha]])</f>
        <v>2020</v>
      </c>
      <c r="D327" s="14">
        <f>+MONTH(datos_us[[#This Row],[Fecha]])</f>
        <v>1</v>
      </c>
      <c r="E327" s="14" t="s">
        <v>408</v>
      </c>
      <c r="F327" s="14" t="s">
        <v>506</v>
      </c>
      <c r="G327" s="14"/>
      <c r="H327" s="14" t="s">
        <v>7132</v>
      </c>
      <c r="I327" s="14" t="s">
        <v>7132</v>
      </c>
      <c r="J327" s="14" t="s">
        <v>425</v>
      </c>
      <c r="K327" s="14"/>
      <c r="L327" s="14" t="s">
        <v>425</v>
      </c>
      <c r="M327" s="14" t="s">
        <v>1203</v>
      </c>
      <c r="N327" s="14" t="s">
        <v>1203</v>
      </c>
      <c r="O327" s="14" t="s">
        <v>3272</v>
      </c>
      <c r="P327" s="14"/>
      <c r="Q327" s="14"/>
      <c r="R327" s="14" t="s">
        <v>1203</v>
      </c>
      <c r="S327" s="14" t="s">
        <v>3282</v>
      </c>
      <c r="T327" s="35">
        <v>25000</v>
      </c>
      <c r="U327" s="14" t="s">
        <v>2</v>
      </c>
      <c r="V327" s="14">
        <v>75</v>
      </c>
      <c r="W327" s="16">
        <f>+IF(datos_us[[#This Row],[Moneda]]="ARS",datos_us[[#This Row],[Monto]],datos_us[[#This Row],[Monto]]*datos_us[[#This Row],[TC]])</f>
        <v>1875000</v>
      </c>
      <c r="X327" s="16">
        <f>+IF(datos_us[[#This Row],[Moneda]]="USD",datos_us[[#This Row],[Monto]],datos_us[[#This Row],[Monto]]/datos_us[[#This Row],[TC]])</f>
        <v>25000</v>
      </c>
      <c r="Y327" s="14"/>
    </row>
    <row r="328" spans="1:25" x14ac:dyDescent="0.25">
      <c r="A328" s="14">
        <f t="shared" si="5"/>
        <v>325</v>
      </c>
      <c r="B328" s="1">
        <v>43855</v>
      </c>
      <c r="C328" s="14">
        <f>+YEAR(datos_us[[#This Row],[Fecha]])</f>
        <v>2020</v>
      </c>
      <c r="D328" s="14">
        <f>+MONTH(datos_us[[#This Row],[Fecha]])</f>
        <v>1</v>
      </c>
      <c r="E328" s="14" t="s">
        <v>1016</v>
      </c>
      <c r="F328" s="14" t="s">
        <v>404</v>
      </c>
      <c r="G328" s="14"/>
      <c r="H328" s="14" t="s">
        <v>7132</v>
      </c>
      <c r="I328" s="14" t="s">
        <v>7132</v>
      </c>
      <c r="J328" s="14" t="s">
        <v>425</v>
      </c>
      <c r="K328" s="14"/>
      <c r="L328" s="14" t="s">
        <v>425</v>
      </c>
      <c r="M328" s="14" t="s">
        <v>1334</v>
      </c>
      <c r="N328" s="14" t="s">
        <v>1334</v>
      </c>
      <c r="O328" s="14" t="s">
        <v>1279</v>
      </c>
      <c r="P328" s="14"/>
      <c r="Q328" s="14"/>
      <c r="R328" s="14" t="s">
        <v>404</v>
      </c>
      <c r="S328" s="14" t="s">
        <v>445</v>
      </c>
      <c r="T328" s="35">
        <v>100</v>
      </c>
      <c r="U328" s="14" t="s">
        <v>2</v>
      </c>
      <c r="V328" s="14">
        <v>75</v>
      </c>
      <c r="W328" s="16">
        <f>+IF(datos_us[[#This Row],[Moneda]]="ARS",datos_us[[#This Row],[Monto]],datos_us[[#This Row],[Monto]]*datos_us[[#This Row],[TC]])</f>
        <v>7500</v>
      </c>
      <c r="X328" s="16">
        <f>+IF(datos_us[[#This Row],[Moneda]]="USD",datos_us[[#This Row],[Monto]],datos_us[[#This Row],[Monto]]/datos_us[[#This Row],[TC]])</f>
        <v>100</v>
      </c>
      <c r="Y328" s="14"/>
    </row>
    <row r="329" spans="1:25" x14ac:dyDescent="0.25">
      <c r="A329" s="14">
        <f t="shared" si="5"/>
        <v>326</v>
      </c>
      <c r="B329" s="1">
        <v>43855</v>
      </c>
      <c r="C329" s="14">
        <f>+YEAR(datos_us[[#This Row],[Fecha]])</f>
        <v>2020</v>
      </c>
      <c r="D329" s="14">
        <f>+MONTH(datos_us[[#This Row],[Fecha]])</f>
        <v>1</v>
      </c>
      <c r="E329" s="14" t="s">
        <v>1015</v>
      </c>
      <c r="F329" s="14" t="s">
        <v>430</v>
      </c>
      <c r="G329" s="14"/>
      <c r="H329" s="14" t="s">
        <v>7132</v>
      </c>
      <c r="I329" s="14" t="s">
        <v>7132</v>
      </c>
      <c r="J329" s="14" t="s">
        <v>425</v>
      </c>
      <c r="K329" s="14"/>
      <c r="L329" s="14" t="s">
        <v>425</v>
      </c>
      <c r="M329" s="14" t="s">
        <v>102</v>
      </c>
      <c r="N329" s="14" t="s">
        <v>457</v>
      </c>
      <c r="O329" s="14" t="s">
        <v>1279</v>
      </c>
      <c r="P329" s="14"/>
      <c r="Q329" s="14"/>
      <c r="R329" s="14" t="s">
        <v>430</v>
      </c>
      <c r="S329" s="14" t="s">
        <v>445</v>
      </c>
      <c r="T329" s="35">
        <v>7.63</v>
      </c>
      <c r="U329" s="14" t="s">
        <v>2</v>
      </c>
      <c r="V329" s="14">
        <v>75</v>
      </c>
      <c r="W329" s="16">
        <f>+IF(datos_us[[#This Row],[Moneda]]="ARS",datos_us[[#This Row],[Monto]],datos_us[[#This Row],[Monto]]*datos_us[[#This Row],[TC]])</f>
        <v>572.25</v>
      </c>
      <c r="X329" s="16">
        <f>+IF(datos_us[[#This Row],[Moneda]]="USD",datos_us[[#This Row],[Monto]],datos_us[[#This Row],[Monto]]/datos_us[[#This Row],[TC]])</f>
        <v>7.63</v>
      </c>
      <c r="Y329" s="14"/>
    </row>
    <row r="330" spans="1:25" x14ac:dyDescent="0.25">
      <c r="A330" s="14">
        <f t="shared" si="5"/>
        <v>327</v>
      </c>
      <c r="B330" s="1">
        <v>43855</v>
      </c>
      <c r="C330" s="14">
        <f>+YEAR(datos_us[[#This Row],[Fecha]])</f>
        <v>2020</v>
      </c>
      <c r="D330" s="14">
        <f>+MONTH(datos_us[[#This Row],[Fecha]])</f>
        <v>1</v>
      </c>
      <c r="E330" s="14" t="s">
        <v>617</v>
      </c>
      <c r="F330" s="14" t="s">
        <v>5384</v>
      </c>
      <c r="G330" s="14"/>
      <c r="H330" s="14" t="s">
        <v>6649</v>
      </c>
      <c r="I330" s="14" t="s">
        <v>7132</v>
      </c>
      <c r="J330" s="14" t="s">
        <v>6650</v>
      </c>
      <c r="K330" s="14" t="s">
        <v>422</v>
      </c>
      <c r="L330" s="14" t="s">
        <v>422</v>
      </c>
      <c r="M330" s="14" t="s">
        <v>1123</v>
      </c>
      <c r="N330" s="14" t="s">
        <v>1133</v>
      </c>
      <c r="O330" s="14" t="s">
        <v>3903</v>
      </c>
      <c r="P330" s="14" t="s">
        <v>5402</v>
      </c>
      <c r="Q330" s="14"/>
      <c r="R330" s="14" t="s">
        <v>5384</v>
      </c>
      <c r="S330" s="14" t="s">
        <v>445</v>
      </c>
      <c r="T330" s="35">
        <v>171.15</v>
      </c>
      <c r="U330" s="14" t="s">
        <v>2</v>
      </c>
      <c r="V330" s="14">
        <v>75</v>
      </c>
      <c r="W330" s="16">
        <f>+IF(datos_us[[#This Row],[Moneda]]="ARS",datos_us[[#This Row],[Monto]],datos_us[[#This Row],[Monto]]*datos_us[[#This Row],[TC]])</f>
        <v>12836.25</v>
      </c>
      <c r="X330" s="16">
        <f>+IF(datos_us[[#This Row],[Moneda]]="USD",datos_us[[#This Row],[Monto]],datos_us[[#This Row],[Monto]]/datos_us[[#This Row],[TC]])</f>
        <v>171.15</v>
      </c>
      <c r="Y330" s="14"/>
    </row>
    <row r="331" spans="1:25" x14ac:dyDescent="0.25">
      <c r="A331" s="14">
        <f t="shared" si="5"/>
        <v>328</v>
      </c>
      <c r="B331" s="1">
        <v>43855</v>
      </c>
      <c r="C331" s="14">
        <f>+YEAR(datos_us[[#This Row],[Fecha]])</f>
        <v>2020</v>
      </c>
      <c r="D331" s="14">
        <f>+MONTH(datos_us[[#This Row],[Fecha]])</f>
        <v>1</v>
      </c>
      <c r="E331" s="14" t="s">
        <v>617</v>
      </c>
      <c r="F331" s="14" t="s">
        <v>5384</v>
      </c>
      <c r="G331" s="14"/>
      <c r="H331" s="14" t="s">
        <v>6649</v>
      </c>
      <c r="I331" s="14" t="s">
        <v>7132</v>
      </c>
      <c r="J331" s="14" t="s">
        <v>6650</v>
      </c>
      <c r="K331" s="14" t="s">
        <v>422</v>
      </c>
      <c r="L331" s="14" t="s">
        <v>422</v>
      </c>
      <c r="M331" s="14" t="s">
        <v>578</v>
      </c>
      <c r="N331" s="14" t="s">
        <v>1133</v>
      </c>
      <c r="O331" s="14" t="s">
        <v>3904</v>
      </c>
      <c r="P331" s="14" t="s">
        <v>5402</v>
      </c>
      <c r="Q331" s="14"/>
      <c r="R331" s="14" t="s">
        <v>5384</v>
      </c>
      <c r="S331" s="14" t="s">
        <v>445</v>
      </c>
      <c r="T331" s="35">
        <v>345.08</v>
      </c>
      <c r="U331" s="14" t="s">
        <v>2</v>
      </c>
      <c r="V331" s="14">
        <v>75</v>
      </c>
      <c r="W331" s="16">
        <f>+IF(datos_us[[#This Row],[Moneda]]="ARS",datos_us[[#This Row],[Monto]],datos_us[[#This Row],[Monto]]*datos_us[[#This Row],[TC]])</f>
        <v>25881</v>
      </c>
      <c r="X331" s="16">
        <f>+IF(datos_us[[#This Row],[Moneda]]="USD",datos_us[[#This Row],[Monto]],datos_us[[#This Row],[Monto]]/datos_us[[#This Row],[TC]])</f>
        <v>345.08</v>
      </c>
      <c r="Y331" s="14"/>
    </row>
    <row r="332" spans="1:25" x14ac:dyDescent="0.25">
      <c r="A332" s="14">
        <f t="shared" si="5"/>
        <v>329</v>
      </c>
      <c r="B332" s="1">
        <v>43855</v>
      </c>
      <c r="C332" s="14">
        <f>+YEAR(datos_us[[#This Row],[Fecha]])</f>
        <v>2020</v>
      </c>
      <c r="D332" s="14">
        <f>+MONTH(datos_us[[#This Row],[Fecha]])</f>
        <v>1</v>
      </c>
      <c r="E332" s="14" t="s">
        <v>617</v>
      </c>
      <c r="F332" s="14" t="s">
        <v>5384</v>
      </c>
      <c r="G332" s="14"/>
      <c r="H332" s="14" t="s">
        <v>6649</v>
      </c>
      <c r="I332" s="14" t="s">
        <v>7132</v>
      </c>
      <c r="J332" s="14" t="s">
        <v>6650</v>
      </c>
      <c r="K332" s="14" t="s">
        <v>422</v>
      </c>
      <c r="L332" s="14" t="s">
        <v>422</v>
      </c>
      <c r="M332" s="14" t="s">
        <v>578</v>
      </c>
      <c r="N332" s="14" t="s">
        <v>1133</v>
      </c>
      <c r="O332" s="14" t="s">
        <v>3905</v>
      </c>
      <c r="P332" s="14" t="s">
        <v>5402</v>
      </c>
      <c r="Q332" s="14"/>
      <c r="R332" s="14" t="s">
        <v>5384</v>
      </c>
      <c r="S332" s="14" t="s">
        <v>445</v>
      </c>
      <c r="T332" s="35">
        <v>57.35</v>
      </c>
      <c r="U332" s="14" t="s">
        <v>2</v>
      </c>
      <c r="V332" s="14">
        <v>75</v>
      </c>
      <c r="W332" s="16">
        <f>+IF(datos_us[[#This Row],[Moneda]]="ARS",datos_us[[#This Row],[Monto]],datos_us[[#This Row],[Monto]]*datos_us[[#This Row],[TC]])</f>
        <v>4301.25</v>
      </c>
      <c r="X332" s="16">
        <f>+IF(datos_us[[#This Row],[Moneda]]="USD",datos_us[[#This Row],[Monto]],datos_us[[#This Row],[Monto]]/datos_us[[#This Row],[TC]])</f>
        <v>57.35</v>
      </c>
      <c r="Y332" s="14"/>
    </row>
    <row r="333" spans="1:25" x14ac:dyDescent="0.25">
      <c r="A333" s="14">
        <f t="shared" si="5"/>
        <v>330</v>
      </c>
      <c r="B333" s="1">
        <v>43855</v>
      </c>
      <c r="C333" s="14">
        <f>+YEAR(datos_us[[#This Row],[Fecha]])</f>
        <v>2020</v>
      </c>
      <c r="D333" s="14">
        <f>+MONTH(datos_us[[#This Row],[Fecha]])</f>
        <v>1</v>
      </c>
      <c r="E333" s="14" t="s">
        <v>617</v>
      </c>
      <c r="F333" s="14" t="s">
        <v>5384</v>
      </c>
      <c r="G333" s="14"/>
      <c r="H333" s="14" t="s">
        <v>6649</v>
      </c>
      <c r="I333" s="14" t="s">
        <v>7132</v>
      </c>
      <c r="J333" s="14" t="s">
        <v>6650</v>
      </c>
      <c r="K333" s="14" t="s">
        <v>422</v>
      </c>
      <c r="L333" s="14" t="s">
        <v>422</v>
      </c>
      <c r="M333" s="14" t="s">
        <v>1244</v>
      </c>
      <c r="N333" s="14" t="s">
        <v>1133</v>
      </c>
      <c r="O333" s="14" t="s">
        <v>3906</v>
      </c>
      <c r="P333" s="14" t="s">
        <v>5402</v>
      </c>
      <c r="Q333" s="14"/>
      <c r="R333" s="14" t="s">
        <v>5384</v>
      </c>
      <c r="S333" s="14" t="s">
        <v>445</v>
      </c>
      <c r="T333" s="35">
        <v>40.92</v>
      </c>
      <c r="U333" s="14" t="s">
        <v>2</v>
      </c>
      <c r="V333" s="14">
        <v>75</v>
      </c>
      <c r="W333" s="16">
        <f>+IF(datos_us[[#This Row],[Moneda]]="ARS",datos_us[[#This Row],[Monto]],datos_us[[#This Row],[Monto]]*datos_us[[#This Row],[TC]])</f>
        <v>3069</v>
      </c>
      <c r="X333" s="16">
        <f>+IF(datos_us[[#This Row],[Moneda]]="USD",datos_us[[#This Row],[Monto]],datos_us[[#This Row],[Monto]]/datos_us[[#This Row],[TC]])</f>
        <v>40.92</v>
      </c>
      <c r="Y333" s="14"/>
    </row>
    <row r="334" spans="1:25" x14ac:dyDescent="0.25">
      <c r="A334" s="14">
        <f t="shared" si="5"/>
        <v>331</v>
      </c>
      <c r="B334" s="1">
        <v>43855</v>
      </c>
      <c r="C334" s="14">
        <f>+YEAR(datos_us[[#This Row],[Fecha]])</f>
        <v>2020</v>
      </c>
      <c r="D334" s="14">
        <f>+MONTH(datos_us[[#This Row],[Fecha]])</f>
        <v>1</v>
      </c>
      <c r="E334" s="14" t="s">
        <v>617</v>
      </c>
      <c r="F334" s="14" t="s">
        <v>5384</v>
      </c>
      <c r="G334" s="14"/>
      <c r="H334" s="14" t="s">
        <v>6649</v>
      </c>
      <c r="I334" s="14" t="s">
        <v>7132</v>
      </c>
      <c r="J334" s="14" t="s">
        <v>6650</v>
      </c>
      <c r="K334" s="14" t="s">
        <v>422</v>
      </c>
      <c r="L334" s="14" t="s">
        <v>422</v>
      </c>
      <c r="M334" s="14" t="s">
        <v>1244</v>
      </c>
      <c r="N334" s="14" t="s">
        <v>1133</v>
      </c>
      <c r="O334" s="14" t="s">
        <v>3907</v>
      </c>
      <c r="P334" s="14" t="s">
        <v>5402</v>
      </c>
      <c r="Q334" s="14"/>
      <c r="R334" s="14" t="s">
        <v>5384</v>
      </c>
      <c r="S334" s="14" t="s">
        <v>445</v>
      </c>
      <c r="T334" s="35">
        <v>22.7</v>
      </c>
      <c r="U334" s="14" t="s">
        <v>2</v>
      </c>
      <c r="V334" s="14">
        <v>75</v>
      </c>
      <c r="W334" s="16">
        <f>+IF(datos_us[[#This Row],[Moneda]]="ARS",datos_us[[#This Row],[Monto]],datos_us[[#This Row],[Monto]]*datos_us[[#This Row],[TC]])</f>
        <v>1702.5</v>
      </c>
      <c r="X334" s="16">
        <f>+IF(datos_us[[#This Row],[Moneda]]="USD",datos_us[[#This Row],[Monto]],datos_us[[#This Row],[Monto]]/datos_us[[#This Row],[TC]])</f>
        <v>22.7</v>
      </c>
      <c r="Y334" s="14"/>
    </row>
    <row r="335" spans="1:25" x14ac:dyDescent="0.25">
      <c r="A335" s="14">
        <f t="shared" si="5"/>
        <v>332</v>
      </c>
      <c r="B335" s="1">
        <v>43855</v>
      </c>
      <c r="C335" s="14">
        <f>+YEAR(datos_us[[#This Row],[Fecha]])</f>
        <v>2020</v>
      </c>
      <c r="D335" s="14">
        <f>+MONTH(datos_us[[#This Row],[Fecha]])</f>
        <v>1</v>
      </c>
      <c r="E335" s="14" t="s">
        <v>617</v>
      </c>
      <c r="F335" s="14" t="s">
        <v>5384</v>
      </c>
      <c r="G335" s="14"/>
      <c r="H335" s="14" t="s">
        <v>6649</v>
      </c>
      <c r="I335" s="14" t="s">
        <v>7132</v>
      </c>
      <c r="J335" s="14" t="s">
        <v>6650</v>
      </c>
      <c r="K335" s="14" t="s">
        <v>422</v>
      </c>
      <c r="L335" s="14" t="s">
        <v>422</v>
      </c>
      <c r="M335" s="14" t="s">
        <v>1124</v>
      </c>
      <c r="N335" s="14" t="s">
        <v>1133</v>
      </c>
      <c r="O335" s="14" t="s">
        <v>3908</v>
      </c>
      <c r="P335" s="14" t="s">
        <v>5402</v>
      </c>
      <c r="Q335" s="14"/>
      <c r="R335" s="14" t="s">
        <v>5384</v>
      </c>
      <c r="S335" s="14" t="s">
        <v>445</v>
      </c>
      <c r="T335" s="35">
        <v>15.9</v>
      </c>
      <c r="U335" s="14" t="s">
        <v>2</v>
      </c>
      <c r="V335" s="14">
        <v>75</v>
      </c>
      <c r="W335" s="16">
        <f>+IF(datos_us[[#This Row],[Moneda]]="ARS",datos_us[[#This Row],[Monto]],datos_us[[#This Row],[Monto]]*datos_us[[#This Row],[TC]])</f>
        <v>1192.5</v>
      </c>
      <c r="X335" s="16">
        <f>+IF(datos_us[[#This Row],[Moneda]]="USD",datos_us[[#This Row],[Monto]],datos_us[[#This Row],[Monto]]/datos_us[[#This Row],[TC]])</f>
        <v>15.9</v>
      </c>
      <c r="Y335" s="14"/>
    </row>
    <row r="336" spans="1:25" x14ac:dyDescent="0.25">
      <c r="A336" s="14">
        <f t="shared" si="5"/>
        <v>333</v>
      </c>
      <c r="B336" s="1">
        <v>43855</v>
      </c>
      <c r="C336" s="14">
        <f>+YEAR(datos_us[[#This Row],[Fecha]])</f>
        <v>2020</v>
      </c>
      <c r="D336" s="14">
        <f>+MONTH(datos_us[[#This Row],[Fecha]])</f>
        <v>1</v>
      </c>
      <c r="E336" s="14" t="s">
        <v>617</v>
      </c>
      <c r="F336" s="14" t="s">
        <v>5384</v>
      </c>
      <c r="G336" s="14"/>
      <c r="H336" s="14" t="s">
        <v>6649</v>
      </c>
      <c r="I336" s="14" t="s">
        <v>7132</v>
      </c>
      <c r="J336" s="14" t="s">
        <v>6650</v>
      </c>
      <c r="K336" s="14" t="s">
        <v>422</v>
      </c>
      <c r="L336" s="14" t="s">
        <v>422</v>
      </c>
      <c r="M336" s="14" t="s">
        <v>1134</v>
      </c>
      <c r="N336" s="14" t="s">
        <v>1133</v>
      </c>
      <c r="O336" s="14" t="s">
        <v>3909</v>
      </c>
      <c r="P336" s="14" t="s">
        <v>5402</v>
      </c>
      <c r="Q336" s="14"/>
      <c r="R336" s="14" t="s">
        <v>5384</v>
      </c>
      <c r="S336" s="14" t="s">
        <v>445</v>
      </c>
      <c r="T336" s="35">
        <v>37.799999999999997</v>
      </c>
      <c r="U336" s="14" t="s">
        <v>2</v>
      </c>
      <c r="V336" s="14">
        <v>75</v>
      </c>
      <c r="W336" s="16">
        <f>+IF(datos_us[[#This Row],[Moneda]]="ARS",datos_us[[#This Row],[Monto]],datos_us[[#This Row],[Monto]]*datos_us[[#This Row],[TC]])</f>
        <v>2835</v>
      </c>
      <c r="X336" s="16">
        <f>+IF(datos_us[[#This Row],[Moneda]]="USD",datos_us[[#This Row],[Monto]],datos_us[[#This Row],[Monto]]/datos_us[[#This Row],[TC]])</f>
        <v>37.799999999999997</v>
      </c>
      <c r="Y336" s="14"/>
    </row>
    <row r="337" spans="1:25" x14ac:dyDescent="0.25">
      <c r="A337" s="14">
        <f t="shared" si="5"/>
        <v>334</v>
      </c>
      <c r="B337" s="1">
        <v>43855</v>
      </c>
      <c r="C337" s="14">
        <f>+YEAR(datos_us[[#This Row],[Fecha]])</f>
        <v>2020</v>
      </c>
      <c r="D337" s="14">
        <f>+MONTH(datos_us[[#This Row],[Fecha]])</f>
        <v>1</v>
      </c>
      <c r="E337" s="14" t="s">
        <v>617</v>
      </c>
      <c r="F337" s="14" t="s">
        <v>5384</v>
      </c>
      <c r="G337" s="14"/>
      <c r="H337" s="14" t="s">
        <v>6649</v>
      </c>
      <c r="I337" s="14" t="s">
        <v>7132</v>
      </c>
      <c r="J337" s="14" t="s">
        <v>6650</v>
      </c>
      <c r="K337" s="14" t="s">
        <v>422</v>
      </c>
      <c r="L337" s="14" t="s">
        <v>422</v>
      </c>
      <c r="M337" s="14" t="s">
        <v>1244</v>
      </c>
      <c r="N337" s="14" t="s">
        <v>1133</v>
      </c>
      <c r="O337" s="14" t="s">
        <v>3910</v>
      </c>
      <c r="P337" s="14" t="s">
        <v>5402</v>
      </c>
      <c r="Q337" s="14"/>
      <c r="R337" s="14" t="s">
        <v>5384</v>
      </c>
      <c r="S337" s="14" t="s">
        <v>445</v>
      </c>
      <c r="T337" s="35">
        <v>13.64</v>
      </c>
      <c r="U337" s="14" t="s">
        <v>2</v>
      </c>
      <c r="V337" s="14">
        <v>75</v>
      </c>
      <c r="W337" s="16">
        <f>+IF(datos_us[[#This Row],[Moneda]]="ARS",datos_us[[#This Row],[Monto]],datos_us[[#This Row],[Monto]]*datos_us[[#This Row],[TC]])</f>
        <v>1023</v>
      </c>
      <c r="X337" s="16">
        <f>+IF(datos_us[[#This Row],[Moneda]]="USD",datos_us[[#This Row],[Monto]],datos_us[[#This Row],[Monto]]/datos_us[[#This Row],[TC]])</f>
        <v>13.64</v>
      </c>
      <c r="Y337" s="14"/>
    </row>
    <row r="338" spans="1:25" x14ac:dyDescent="0.25">
      <c r="A338" s="14">
        <f t="shared" si="5"/>
        <v>335</v>
      </c>
      <c r="B338" s="1">
        <v>43855</v>
      </c>
      <c r="C338" s="14">
        <f>+YEAR(datos_us[[#This Row],[Fecha]])</f>
        <v>2020</v>
      </c>
      <c r="D338" s="14">
        <f>+MONTH(datos_us[[#This Row],[Fecha]])</f>
        <v>1</v>
      </c>
      <c r="E338" s="14" t="s">
        <v>617</v>
      </c>
      <c r="F338" s="14" t="s">
        <v>5384</v>
      </c>
      <c r="G338" s="14"/>
      <c r="H338" s="14" t="s">
        <v>6649</v>
      </c>
      <c r="I338" s="14" t="s">
        <v>7132</v>
      </c>
      <c r="J338" s="14" t="s">
        <v>6650</v>
      </c>
      <c r="K338" s="14" t="s">
        <v>422</v>
      </c>
      <c r="L338" s="14" t="s">
        <v>422</v>
      </c>
      <c r="M338" s="14" t="s">
        <v>1123</v>
      </c>
      <c r="N338" s="14" t="s">
        <v>1133</v>
      </c>
      <c r="O338" s="14" t="s">
        <v>3911</v>
      </c>
      <c r="P338" s="14" t="s">
        <v>5402</v>
      </c>
      <c r="Q338" s="14"/>
      <c r="R338" s="14" t="s">
        <v>5384</v>
      </c>
      <c r="S338" s="14" t="s">
        <v>445</v>
      </c>
      <c r="T338" s="35">
        <v>96.74</v>
      </c>
      <c r="U338" s="14" t="s">
        <v>2</v>
      </c>
      <c r="V338" s="14">
        <v>75</v>
      </c>
      <c r="W338" s="16">
        <f>+IF(datos_us[[#This Row],[Moneda]]="ARS",datos_us[[#This Row],[Monto]],datos_us[[#This Row],[Monto]]*datos_us[[#This Row],[TC]])</f>
        <v>7255.5</v>
      </c>
      <c r="X338" s="16">
        <f>+IF(datos_us[[#This Row],[Moneda]]="USD",datos_us[[#This Row],[Monto]],datos_us[[#This Row],[Monto]]/datos_us[[#This Row],[TC]])</f>
        <v>96.74</v>
      </c>
      <c r="Y338" s="14"/>
    </row>
    <row r="339" spans="1:25" x14ac:dyDescent="0.25">
      <c r="A339" s="14">
        <f t="shared" si="5"/>
        <v>336</v>
      </c>
      <c r="B339" s="1">
        <v>43855</v>
      </c>
      <c r="C339" s="14">
        <f>+YEAR(datos_us[[#This Row],[Fecha]])</f>
        <v>2020</v>
      </c>
      <c r="D339" s="14">
        <f>+MONTH(datos_us[[#This Row],[Fecha]])</f>
        <v>1</v>
      </c>
      <c r="E339" s="14" t="s">
        <v>617</v>
      </c>
      <c r="F339" s="14" t="s">
        <v>5384</v>
      </c>
      <c r="G339" s="14"/>
      <c r="H339" s="14" t="s">
        <v>6649</v>
      </c>
      <c r="I339" s="14" t="s">
        <v>7132</v>
      </c>
      <c r="J339" s="14" t="s">
        <v>6650</v>
      </c>
      <c r="K339" s="14" t="s">
        <v>422</v>
      </c>
      <c r="L339" s="14" t="s">
        <v>422</v>
      </c>
      <c r="M339" s="14" t="s">
        <v>1125</v>
      </c>
      <c r="N339" s="14" t="s">
        <v>1133</v>
      </c>
      <c r="O339" s="14" t="s">
        <v>3912</v>
      </c>
      <c r="P339" s="14" t="s">
        <v>5402</v>
      </c>
      <c r="Q339" s="14"/>
      <c r="R339" s="14" t="s">
        <v>5384</v>
      </c>
      <c r="S339" s="14" t="s">
        <v>445</v>
      </c>
      <c r="T339" s="35">
        <v>50</v>
      </c>
      <c r="U339" s="14" t="s">
        <v>2</v>
      </c>
      <c r="V339" s="14">
        <v>75</v>
      </c>
      <c r="W339" s="16">
        <f>+IF(datos_us[[#This Row],[Moneda]]="ARS",datos_us[[#This Row],[Monto]],datos_us[[#This Row],[Monto]]*datos_us[[#This Row],[TC]])</f>
        <v>3750</v>
      </c>
      <c r="X339" s="16">
        <f>+IF(datos_us[[#This Row],[Moneda]]="USD",datos_us[[#This Row],[Monto]],datos_us[[#This Row],[Monto]]/datos_us[[#This Row],[TC]])</f>
        <v>50</v>
      </c>
      <c r="Y339" s="14"/>
    </row>
    <row r="340" spans="1:25" x14ac:dyDescent="0.25">
      <c r="A340" s="14">
        <f t="shared" si="5"/>
        <v>337</v>
      </c>
      <c r="B340" s="1">
        <v>43855</v>
      </c>
      <c r="C340" s="14">
        <f>+YEAR(datos_us[[#This Row],[Fecha]])</f>
        <v>2020</v>
      </c>
      <c r="D340" s="14">
        <f>+MONTH(datos_us[[#This Row],[Fecha]])</f>
        <v>1</v>
      </c>
      <c r="E340" s="14" t="s">
        <v>617</v>
      </c>
      <c r="F340" s="14" t="s">
        <v>5384</v>
      </c>
      <c r="G340" s="14"/>
      <c r="H340" s="14" t="s">
        <v>6649</v>
      </c>
      <c r="I340" s="14" t="s">
        <v>7132</v>
      </c>
      <c r="J340" s="14" t="s">
        <v>6650</v>
      </c>
      <c r="K340" s="14" t="s">
        <v>422</v>
      </c>
      <c r="L340" s="14" t="s">
        <v>422</v>
      </c>
      <c r="M340" s="14" t="s">
        <v>1125</v>
      </c>
      <c r="N340" s="14" t="s">
        <v>1133</v>
      </c>
      <c r="O340" s="14" t="s">
        <v>3913</v>
      </c>
      <c r="P340" s="14" t="s">
        <v>5402</v>
      </c>
      <c r="Q340" s="14"/>
      <c r="R340" s="14" t="s">
        <v>5384</v>
      </c>
      <c r="S340" s="14" t="s">
        <v>445</v>
      </c>
      <c r="T340" s="35">
        <v>75.69</v>
      </c>
      <c r="U340" s="14" t="s">
        <v>2</v>
      </c>
      <c r="V340" s="14">
        <v>75</v>
      </c>
      <c r="W340" s="16">
        <f>+IF(datos_us[[#This Row],[Moneda]]="ARS",datos_us[[#This Row],[Monto]],datos_us[[#This Row],[Monto]]*datos_us[[#This Row],[TC]])</f>
        <v>5676.75</v>
      </c>
      <c r="X340" s="16">
        <f>+IF(datos_us[[#This Row],[Moneda]]="USD",datos_us[[#This Row],[Monto]],datos_us[[#This Row],[Monto]]/datos_us[[#This Row],[TC]])</f>
        <v>75.69</v>
      </c>
      <c r="Y340" s="14"/>
    </row>
    <row r="341" spans="1:25" x14ac:dyDescent="0.25">
      <c r="A341" s="14">
        <f t="shared" si="5"/>
        <v>338</v>
      </c>
      <c r="B341" s="1">
        <v>43855</v>
      </c>
      <c r="C341" s="14">
        <f>+YEAR(datos_us[[#This Row],[Fecha]])</f>
        <v>2020</v>
      </c>
      <c r="D341" s="14">
        <f>+MONTH(datos_us[[#This Row],[Fecha]])</f>
        <v>1</v>
      </c>
      <c r="E341" s="14" t="s">
        <v>617</v>
      </c>
      <c r="F341" s="14" t="s">
        <v>8101</v>
      </c>
      <c r="G341" s="14"/>
      <c r="H341" s="14" t="s">
        <v>8103</v>
      </c>
      <c r="I341" s="14" t="s">
        <v>8104</v>
      </c>
      <c r="J341" s="14" t="s">
        <v>422</v>
      </c>
      <c r="K341" s="14" t="s">
        <v>422</v>
      </c>
      <c r="L341" s="14" t="s">
        <v>422</v>
      </c>
      <c r="M341" s="14" t="s">
        <v>1126</v>
      </c>
      <c r="N341" s="14" t="s">
        <v>1133</v>
      </c>
      <c r="O341" s="14" t="s">
        <v>1469</v>
      </c>
      <c r="P341" s="14" t="s">
        <v>5402</v>
      </c>
      <c r="Q341" s="14"/>
      <c r="R341" s="14" t="s">
        <v>8101</v>
      </c>
      <c r="S341" s="14" t="s">
        <v>445</v>
      </c>
      <c r="T341" s="35">
        <v>382.18</v>
      </c>
      <c r="U341" s="14" t="s">
        <v>2</v>
      </c>
      <c r="V341" s="14">
        <v>75</v>
      </c>
      <c r="W341" s="16">
        <f>+IF(datos_us[[#This Row],[Moneda]]="ARS",datos_us[[#This Row],[Monto]],datos_us[[#This Row],[Monto]]*datos_us[[#This Row],[TC]])</f>
        <v>28663.5</v>
      </c>
      <c r="X341" s="16">
        <f>+IF(datos_us[[#This Row],[Moneda]]="USD",datos_us[[#This Row],[Monto]],datos_us[[#This Row],[Monto]]/datos_us[[#This Row],[TC]])</f>
        <v>382.18</v>
      </c>
      <c r="Y341" s="14"/>
    </row>
    <row r="342" spans="1:25" x14ac:dyDescent="0.25">
      <c r="A342" s="14">
        <f t="shared" si="5"/>
        <v>339</v>
      </c>
      <c r="B342" s="1">
        <v>43855</v>
      </c>
      <c r="C342" s="14">
        <f>+YEAR(datos_us[[#This Row],[Fecha]])</f>
        <v>2020</v>
      </c>
      <c r="D342" s="14">
        <f>+MONTH(datos_us[[#This Row],[Fecha]])</f>
        <v>1</v>
      </c>
      <c r="E342" s="14" t="s">
        <v>617</v>
      </c>
      <c r="F342" s="14" t="s">
        <v>8101</v>
      </c>
      <c r="G342" s="14"/>
      <c r="H342" s="14" t="s">
        <v>8103</v>
      </c>
      <c r="I342" s="14" t="s">
        <v>8104</v>
      </c>
      <c r="J342" s="14" t="s">
        <v>422</v>
      </c>
      <c r="K342" s="14" t="s">
        <v>422</v>
      </c>
      <c r="L342" s="14" t="s">
        <v>422</v>
      </c>
      <c r="M342" s="14" t="s">
        <v>1126</v>
      </c>
      <c r="N342" s="14" t="s">
        <v>1133</v>
      </c>
      <c r="O342" s="14" t="s">
        <v>1470</v>
      </c>
      <c r="P342" s="14" t="s">
        <v>5402</v>
      </c>
      <c r="Q342" s="14"/>
      <c r="R342" s="14" t="s">
        <v>8101</v>
      </c>
      <c r="S342" s="14" t="s">
        <v>445</v>
      </c>
      <c r="T342" s="35">
        <v>191.09</v>
      </c>
      <c r="U342" s="14" t="s">
        <v>2</v>
      </c>
      <c r="V342" s="14">
        <v>75</v>
      </c>
      <c r="W342" s="16">
        <f>+IF(datos_us[[#This Row],[Moneda]]="ARS",datos_us[[#This Row],[Monto]],datos_us[[#This Row],[Monto]]*datos_us[[#This Row],[TC]])</f>
        <v>14331.75</v>
      </c>
      <c r="X342" s="16">
        <f>+IF(datos_us[[#This Row],[Moneda]]="USD",datos_us[[#This Row],[Monto]],datos_us[[#This Row],[Monto]]/datos_us[[#This Row],[TC]])</f>
        <v>191.09</v>
      </c>
      <c r="Y342" s="14"/>
    </row>
    <row r="343" spans="1:25" x14ac:dyDescent="0.25">
      <c r="A343" s="14">
        <f t="shared" si="5"/>
        <v>340</v>
      </c>
      <c r="B343" s="1">
        <v>43855</v>
      </c>
      <c r="C343" s="14">
        <f>+YEAR(datos_us[[#This Row],[Fecha]])</f>
        <v>2020</v>
      </c>
      <c r="D343" s="14">
        <f>+MONTH(datos_us[[#This Row],[Fecha]])</f>
        <v>1</v>
      </c>
      <c r="E343" s="14" t="s">
        <v>617</v>
      </c>
      <c r="F343" s="14" t="s">
        <v>8101</v>
      </c>
      <c r="G343" s="14"/>
      <c r="H343" s="14" t="s">
        <v>8103</v>
      </c>
      <c r="I343" s="14" t="s">
        <v>8104</v>
      </c>
      <c r="J343" s="14" t="s">
        <v>422</v>
      </c>
      <c r="K343" s="14" t="s">
        <v>422</v>
      </c>
      <c r="L343" s="14" t="s">
        <v>422</v>
      </c>
      <c r="M343" s="14" t="s">
        <v>1126</v>
      </c>
      <c r="N343" s="14" t="s">
        <v>1133</v>
      </c>
      <c r="O343" s="14" t="s">
        <v>1471</v>
      </c>
      <c r="P343" s="14" t="s">
        <v>5402</v>
      </c>
      <c r="Q343" s="14"/>
      <c r="R343" s="14" t="s">
        <v>8101</v>
      </c>
      <c r="S343" s="14" t="s">
        <v>445</v>
      </c>
      <c r="T343" s="35">
        <v>191.09</v>
      </c>
      <c r="U343" s="14" t="s">
        <v>2</v>
      </c>
      <c r="V343" s="14">
        <v>75</v>
      </c>
      <c r="W343" s="16">
        <f>+IF(datos_us[[#This Row],[Moneda]]="ARS",datos_us[[#This Row],[Monto]],datos_us[[#This Row],[Monto]]*datos_us[[#This Row],[TC]])</f>
        <v>14331.75</v>
      </c>
      <c r="X343" s="16">
        <f>+IF(datos_us[[#This Row],[Moneda]]="USD",datos_us[[#This Row],[Monto]],datos_us[[#This Row],[Monto]]/datos_us[[#This Row],[TC]])</f>
        <v>191.09</v>
      </c>
      <c r="Y343" s="14"/>
    </row>
    <row r="344" spans="1:25" x14ac:dyDescent="0.25">
      <c r="A344" s="14">
        <f t="shared" si="5"/>
        <v>341</v>
      </c>
      <c r="B344" s="1">
        <v>43855</v>
      </c>
      <c r="C344" s="14">
        <f>+YEAR(datos_us[[#This Row],[Fecha]])</f>
        <v>2020</v>
      </c>
      <c r="D344" s="14">
        <f>+MONTH(datos_us[[#This Row],[Fecha]])</f>
        <v>1</v>
      </c>
      <c r="E344" s="14" t="s">
        <v>617</v>
      </c>
      <c r="F344" s="14" t="s">
        <v>8101</v>
      </c>
      <c r="G344" s="14"/>
      <c r="H344" s="14" t="s">
        <v>8103</v>
      </c>
      <c r="I344" s="14" t="s">
        <v>8104</v>
      </c>
      <c r="J344" s="14" t="s">
        <v>422</v>
      </c>
      <c r="K344" s="14" t="s">
        <v>422</v>
      </c>
      <c r="L344" s="14" t="s">
        <v>422</v>
      </c>
      <c r="M344" s="14" t="s">
        <v>1126</v>
      </c>
      <c r="N344" s="14" t="s">
        <v>1133</v>
      </c>
      <c r="O344" s="14" t="s">
        <v>1472</v>
      </c>
      <c r="P344" s="14" t="s">
        <v>5402</v>
      </c>
      <c r="Q344" s="14"/>
      <c r="R344" s="14" t="s">
        <v>8101</v>
      </c>
      <c r="S344" s="14" t="s">
        <v>445</v>
      </c>
      <c r="T344" s="35">
        <v>191.09</v>
      </c>
      <c r="U344" s="14" t="s">
        <v>2</v>
      </c>
      <c r="V344" s="14">
        <v>75</v>
      </c>
      <c r="W344" s="16">
        <f>+IF(datos_us[[#This Row],[Moneda]]="ARS",datos_us[[#This Row],[Monto]],datos_us[[#This Row],[Monto]]*datos_us[[#This Row],[TC]])</f>
        <v>14331.75</v>
      </c>
      <c r="X344" s="16">
        <f>+IF(datos_us[[#This Row],[Moneda]]="USD",datos_us[[#This Row],[Monto]],datos_us[[#This Row],[Monto]]/datos_us[[#This Row],[TC]])</f>
        <v>191.09</v>
      </c>
      <c r="Y344" s="14"/>
    </row>
    <row r="345" spans="1:25" x14ac:dyDescent="0.25">
      <c r="A345" s="14">
        <f t="shared" si="5"/>
        <v>342</v>
      </c>
      <c r="B345" s="1">
        <v>43855</v>
      </c>
      <c r="C345" s="14">
        <f>+YEAR(datos_us[[#This Row],[Fecha]])</f>
        <v>2020</v>
      </c>
      <c r="D345" s="14">
        <f>+MONTH(datos_us[[#This Row],[Fecha]])</f>
        <v>1</v>
      </c>
      <c r="E345" s="14" t="s">
        <v>617</v>
      </c>
      <c r="F345" s="14" t="s">
        <v>8101</v>
      </c>
      <c r="G345" s="14"/>
      <c r="H345" s="14" t="s">
        <v>8103</v>
      </c>
      <c r="I345" s="14" t="s">
        <v>8104</v>
      </c>
      <c r="J345" s="14" t="s">
        <v>422</v>
      </c>
      <c r="K345" s="14" t="s">
        <v>422</v>
      </c>
      <c r="L345" s="14" t="s">
        <v>422</v>
      </c>
      <c r="M345" s="14" t="s">
        <v>1126</v>
      </c>
      <c r="N345" s="14" t="s">
        <v>1133</v>
      </c>
      <c r="O345" s="14" t="s">
        <v>1473</v>
      </c>
      <c r="P345" s="14" t="s">
        <v>5402</v>
      </c>
      <c r="Q345" s="14"/>
      <c r="R345" s="14" t="s">
        <v>8101</v>
      </c>
      <c r="S345" s="14" t="s">
        <v>445</v>
      </c>
      <c r="T345" s="35">
        <v>191.09</v>
      </c>
      <c r="U345" s="14" t="s">
        <v>2</v>
      </c>
      <c r="V345" s="14">
        <v>75</v>
      </c>
      <c r="W345" s="16">
        <f>+IF(datos_us[[#This Row],[Moneda]]="ARS",datos_us[[#This Row],[Monto]],datos_us[[#This Row],[Monto]]*datos_us[[#This Row],[TC]])</f>
        <v>14331.75</v>
      </c>
      <c r="X345" s="16">
        <f>+IF(datos_us[[#This Row],[Moneda]]="USD",datos_us[[#This Row],[Monto]],datos_us[[#This Row],[Monto]]/datos_us[[#This Row],[TC]])</f>
        <v>191.09</v>
      </c>
      <c r="Y345" s="14"/>
    </row>
    <row r="346" spans="1:25" x14ac:dyDescent="0.25">
      <c r="A346" s="14">
        <f t="shared" si="5"/>
        <v>343</v>
      </c>
      <c r="B346" s="1">
        <v>43855</v>
      </c>
      <c r="C346" s="14">
        <f>+YEAR(datos_us[[#This Row],[Fecha]])</f>
        <v>2020</v>
      </c>
      <c r="D346" s="14">
        <f>+MONTH(datos_us[[#This Row],[Fecha]])</f>
        <v>1</v>
      </c>
      <c r="E346" s="14" t="s">
        <v>617</v>
      </c>
      <c r="F346" s="14" t="s">
        <v>8101</v>
      </c>
      <c r="G346" s="14"/>
      <c r="H346" s="14" t="s">
        <v>8103</v>
      </c>
      <c r="I346" s="14" t="s">
        <v>8104</v>
      </c>
      <c r="J346" s="14" t="s">
        <v>422</v>
      </c>
      <c r="K346" s="14" t="s">
        <v>422</v>
      </c>
      <c r="L346" s="14" t="s">
        <v>422</v>
      </c>
      <c r="M346" s="14" t="s">
        <v>1126</v>
      </c>
      <c r="N346" s="14" t="s">
        <v>1133</v>
      </c>
      <c r="O346" s="14" t="s">
        <v>1474</v>
      </c>
      <c r="P346" s="14" t="s">
        <v>5402</v>
      </c>
      <c r="Q346" s="14"/>
      <c r="R346" s="14" t="s">
        <v>8101</v>
      </c>
      <c r="S346" s="14" t="s">
        <v>445</v>
      </c>
      <c r="T346" s="35">
        <v>191.09</v>
      </c>
      <c r="U346" s="14" t="s">
        <v>2</v>
      </c>
      <c r="V346" s="14">
        <v>75</v>
      </c>
      <c r="W346" s="16">
        <f>+IF(datos_us[[#This Row],[Moneda]]="ARS",datos_us[[#This Row],[Monto]],datos_us[[#This Row],[Monto]]*datos_us[[#This Row],[TC]])</f>
        <v>14331.75</v>
      </c>
      <c r="X346" s="16">
        <f>+IF(datos_us[[#This Row],[Moneda]]="USD",datos_us[[#This Row],[Monto]],datos_us[[#This Row],[Monto]]/datos_us[[#This Row],[TC]])</f>
        <v>191.09</v>
      </c>
      <c r="Y346" s="14"/>
    </row>
    <row r="347" spans="1:25" x14ac:dyDescent="0.25">
      <c r="A347" s="14">
        <f t="shared" si="5"/>
        <v>344</v>
      </c>
      <c r="B347" s="1">
        <v>43855</v>
      </c>
      <c r="C347" s="14">
        <f>+YEAR(datos_us[[#This Row],[Fecha]])</f>
        <v>2020</v>
      </c>
      <c r="D347" s="14">
        <f>+MONTH(datos_us[[#This Row],[Fecha]])</f>
        <v>1</v>
      </c>
      <c r="E347" s="14" t="s">
        <v>617</v>
      </c>
      <c r="F347" s="14" t="s">
        <v>8101</v>
      </c>
      <c r="G347" s="14"/>
      <c r="H347" s="14" t="s">
        <v>8103</v>
      </c>
      <c r="I347" s="14" t="s">
        <v>8104</v>
      </c>
      <c r="J347" s="14" t="s">
        <v>422</v>
      </c>
      <c r="K347" s="14" t="s">
        <v>422</v>
      </c>
      <c r="L347" s="14" t="s">
        <v>422</v>
      </c>
      <c r="M347" s="14" t="s">
        <v>1126</v>
      </c>
      <c r="N347" s="14" t="s">
        <v>1133</v>
      </c>
      <c r="O347" s="14" t="s">
        <v>1475</v>
      </c>
      <c r="P347" s="14" t="s">
        <v>5402</v>
      </c>
      <c r="Q347" s="14"/>
      <c r="R347" s="14" t="s">
        <v>8101</v>
      </c>
      <c r="S347" s="14" t="s">
        <v>445</v>
      </c>
      <c r="T347" s="35">
        <v>191.09</v>
      </c>
      <c r="U347" s="14" t="s">
        <v>2</v>
      </c>
      <c r="V347" s="14">
        <v>75</v>
      </c>
      <c r="W347" s="16">
        <f>+IF(datos_us[[#This Row],[Moneda]]="ARS",datos_us[[#This Row],[Monto]],datos_us[[#This Row],[Monto]]*datos_us[[#This Row],[TC]])</f>
        <v>14331.75</v>
      </c>
      <c r="X347" s="16">
        <f>+IF(datos_us[[#This Row],[Moneda]]="USD",datos_us[[#This Row],[Monto]],datos_us[[#This Row],[Monto]]/datos_us[[#This Row],[TC]])</f>
        <v>191.09</v>
      </c>
      <c r="Y347" s="14"/>
    </row>
    <row r="348" spans="1:25" x14ac:dyDescent="0.25">
      <c r="A348" s="14">
        <f t="shared" si="5"/>
        <v>345</v>
      </c>
      <c r="B348" s="1">
        <v>43855</v>
      </c>
      <c r="C348" s="14">
        <f>+YEAR(datos_us[[#This Row],[Fecha]])</f>
        <v>2020</v>
      </c>
      <c r="D348" s="14">
        <f>+MONTH(datos_us[[#This Row],[Fecha]])</f>
        <v>1</v>
      </c>
      <c r="E348" s="14" t="s">
        <v>617</v>
      </c>
      <c r="F348" s="14" t="s">
        <v>8101</v>
      </c>
      <c r="G348" s="14"/>
      <c r="H348" s="14" t="s">
        <v>8103</v>
      </c>
      <c r="I348" s="14" t="s">
        <v>8104</v>
      </c>
      <c r="J348" s="14" t="s">
        <v>422</v>
      </c>
      <c r="K348" s="14" t="s">
        <v>422</v>
      </c>
      <c r="L348" s="14" t="s">
        <v>422</v>
      </c>
      <c r="M348" s="14" t="s">
        <v>1127</v>
      </c>
      <c r="N348" s="14" t="s">
        <v>1133</v>
      </c>
      <c r="O348" s="14" t="s">
        <v>1476</v>
      </c>
      <c r="P348" s="14" t="s">
        <v>5402</v>
      </c>
      <c r="Q348" s="14"/>
      <c r="R348" s="14" t="s">
        <v>8101</v>
      </c>
      <c r="S348" s="14" t="s">
        <v>445</v>
      </c>
      <c r="T348" s="35">
        <v>193.72</v>
      </c>
      <c r="U348" s="14" t="s">
        <v>2</v>
      </c>
      <c r="V348" s="14">
        <v>75</v>
      </c>
      <c r="W348" s="16">
        <f>+IF(datos_us[[#This Row],[Moneda]]="ARS",datos_us[[#This Row],[Monto]],datos_us[[#This Row],[Monto]]*datos_us[[#This Row],[TC]])</f>
        <v>14529</v>
      </c>
      <c r="X348" s="16">
        <f>+IF(datos_us[[#This Row],[Moneda]]="USD",datos_us[[#This Row],[Monto]],datos_us[[#This Row],[Monto]]/datos_us[[#This Row],[TC]])</f>
        <v>193.72</v>
      </c>
      <c r="Y348" s="14"/>
    </row>
    <row r="349" spans="1:25" x14ac:dyDescent="0.25">
      <c r="A349" s="14">
        <f t="shared" si="5"/>
        <v>346</v>
      </c>
      <c r="B349" s="1">
        <v>43855</v>
      </c>
      <c r="C349" s="14">
        <f>+YEAR(datos_us[[#This Row],[Fecha]])</f>
        <v>2020</v>
      </c>
      <c r="D349" s="14">
        <f>+MONTH(datos_us[[#This Row],[Fecha]])</f>
        <v>1</v>
      </c>
      <c r="E349" s="14" t="s">
        <v>617</v>
      </c>
      <c r="F349" s="14" t="s">
        <v>8101</v>
      </c>
      <c r="G349" s="14"/>
      <c r="H349" s="14" t="s">
        <v>8103</v>
      </c>
      <c r="I349" s="14" t="s">
        <v>8104</v>
      </c>
      <c r="J349" s="14" t="s">
        <v>422</v>
      </c>
      <c r="K349" s="14" t="s">
        <v>422</v>
      </c>
      <c r="L349" s="14" t="s">
        <v>422</v>
      </c>
      <c r="M349" s="14" t="s">
        <v>1127</v>
      </c>
      <c r="N349" s="14" t="s">
        <v>1133</v>
      </c>
      <c r="O349" s="14" t="s">
        <v>1477</v>
      </c>
      <c r="P349" s="14" t="s">
        <v>5402</v>
      </c>
      <c r="Q349" s="14"/>
      <c r="R349" s="14" t="s">
        <v>8101</v>
      </c>
      <c r="S349" s="14" t="s">
        <v>445</v>
      </c>
      <c r="T349" s="35">
        <v>127.85</v>
      </c>
      <c r="U349" s="14" t="s">
        <v>2</v>
      </c>
      <c r="V349" s="14">
        <v>75</v>
      </c>
      <c r="W349" s="16">
        <f>+IF(datos_us[[#This Row],[Moneda]]="ARS",datos_us[[#This Row],[Monto]],datos_us[[#This Row],[Monto]]*datos_us[[#This Row],[TC]])</f>
        <v>9588.75</v>
      </c>
      <c r="X349" s="16">
        <f>+IF(datos_us[[#This Row],[Moneda]]="USD",datos_us[[#This Row],[Monto]],datos_us[[#This Row],[Monto]]/datos_us[[#This Row],[TC]])</f>
        <v>127.85</v>
      </c>
      <c r="Y349" s="14"/>
    </row>
    <row r="350" spans="1:25" x14ac:dyDescent="0.25">
      <c r="A350" s="14">
        <f t="shared" si="5"/>
        <v>347</v>
      </c>
      <c r="B350" s="1">
        <v>43855</v>
      </c>
      <c r="C350" s="14">
        <f>+YEAR(datos_us[[#This Row],[Fecha]])</f>
        <v>2020</v>
      </c>
      <c r="D350" s="14">
        <f>+MONTH(datos_us[[#This Row],[Fecha]])</f>
        <v>1</v>
      </c>
      <c r="E350" s="14" t="s">
        <v>1015</v>
      </c>
      <c r="F350" s="14" t="s">
        <v>403</v>
      </c>
      <c r="G350" s="14" t="s">
        <v>5383</v>
      </c>
      <c r="H350" s="14" t="s">
        <v>8103</v>
      </c>
      <c r="I350" s="14" t="s">
        <v>8104</v>
      </c>
      <c r="J350" s="14" t="s">
        <v>422</v>
      </c>
      <c r="K350" s="14" t="s">
        <v>422</v>
      </c>
      <c r="L350" s="14" t="s">
        <v>422</v>
      </c>
      <c r="M350" s="14" t="s">
        <v>1128</v>
      </c>
      <c r="N350" s="14" t="s">
        <v>1133</v>
      </c>
      <c r="O350" s="14" t="s">
        <v>1478</v>
      </c>
      <c r="P350" s="14" t="s">
        <v>5402</v>
      </c>
      <c r="Q350" s="14"/>
      <c r="R350" s="14" t="s">
        <v>5383</v>
      </c>
      <c r="S350" s="14" t="s">
        <v>445</v>
      </c>
      <c r="T350" s="35">
        <v>85.61</v>
      </c>
      <c r="U350" s="14" t="s">
        <v>2</v>
      </c>
      <c r="V350" s="14">
        <v>75</v>
      </c>
      <c r="W350" s="16">
        <f>+IF(datos_us[[#This Row],[Moneda]]="ARS",datos_us[[#This Row],[Monto]],datos_us[[#This Row],[Monto]]*datos_us[[#This Row],[TC]])</f>
        <v>6420.75</v>
      </c>
      <c r="X350" s="16">
        <f>+IF(datos_us[[#This Row],[Moneda]]="USD",datos_us[[#This Row],[Monto]],datos_us[[#This Row],[Monto]]/datos_us[[#This Row],[TC]])</f>
        <v>85.61</v>
      </c>
      <c r="Y350" s="14"/>
    </row>
    <row r="351" spans="1:25" x14ac:dyDescent="0.25">
      <c r="A351" s="14">
        <f t="shared" si="5"/>
        <v>348</v>
      </c>
      <c r="B351" s="1">
        <v>43857</v>
      </c>
      <c r="C351" s="14">
        <f>+YEAR(datos_us[[#This Row],[Fecha]])</f>
        <v>2020</v>
      </c>
      <c r="D351" s="14">
        <f>+MONTH(datos_us[[#This Row],[Fecha]])</f>
        <v>1</v>
      </c>
      <c r="E351" s="14" t="s">
        <v>1015</v>
      </c>
      <c r="F351" s="14" t="s">
        <v>403</v>
      </c>
      <c r="G351" s="14" t="s">
        <v>5383</v>
      </c>
      <c r="H351" s="14" t="s">
        <v>7132</v>
      </c>
      <c r="I351" s="14" t="s">
        <v>7132</v>
      </c>
      <c r="J351" s="14" t="s">
        <v>425</v>
      </c>
      <c r="K351" s="14"/>
      <c r="L351" s="14" t="s">
        <v>425</v>
      </c>
      <c r="M351" s="14" t="s">
        <v>158</v>
      </c>
      <c r="N351" s="14" t="s">
        <v>1302</v>
      </c>
      <c r="O351" s="14" t="s">
        <v>1279</v>
      </c>
      <c r="P351" s="14"/>
      <c r="Q351" s="14"/>
      <c r="R351" s="14" t="s">
        <v>5383</v>
      </c>
      <c r="S351" s="14" t="s">
        <v>445</v>
      </c>
      <c r="T351" s="35">
        <v>824</v>
      </c>
      <c r="U351" s="14" t="s">
        <v>2</v>
      </c>
      <c r="V351" s="14">
        <v>75</v>
      </c>
      <c r="W351" s="16">
        <f>+IF(datos_us[[#This Row],[Moneda]]="ARS",datos_us[[#This Row],[Monto]],datos_us[[#This Row],[Monto]]*datos_us[[#This Row],[TC]])</f>
        <v>61800</v>
      </c>
      <c r="X351" s="16">
        <f>+IF(datos_us[[#This Row],[Moneda]]="USD",datos_us[[#This Row],[Monto]],datos_us[[#This Row],[Monto]]/datos_us[[#This Row],[TC]])</f>
        <v>824</v>
      </c>
      <c r="Y351" s="14"/>
    </row>
    <row r="352" spans="1:25" x14ac:dyDescent="0.25">
      <c r="A352" s="14">
        <f t="shared" si="5"/>
        <v>349</v>
      </c>
      <c r="B352" s="1">
        <v>43857</v>
      </c>
      <c r="C352" s="14">
        <f>+YEAR(datos_us[[#This Row],[Fecha]])</f>
        <v>2020</v>
      </c>
      <c r="D352" s="14">
        <f>+MONTH(datos_us[[#This Row],[Fecha]])</f>
        <v>1</v>
      </c>
      <c r="E352" s="14" t="s">
        <v>1015</v>
      </c>
      <c r="F352" s="14" t="s">
        <v>430</v>
      </c>
      <c r="G352" s="14"/>
      <c r="H352" s="14" t="s">
        <v>7132</v>
      </c>
      <c r="I352" s="14" t="s">
        <v>7132</v>
      </c>
      <c r="J352" s="14" t="s">
        <v>425</v>
      </c>
      <c r="K352" s="14"/>
      <c r="L352" s="14" t="s">
        <v>425</v>
      </c>
      <c r="M352" s="14" t="s">
        <v>102</v>
      </c>
      <c r="N352" s="14" t="s">
        <v>457</v>
      </c>
      <c r="O352" s="14" t="s">
        <v>1279</v>
      </c>
      <c r="P352" s="14"/>
      <c r="Q352" s="14"/>
      <c r="R352" s="14" t="s">
        <v>430</v>
      </c>
      <c r="S352" s="14" t="s">
        <v>445</v>
      </c>
      <c r="T352" s="35">
        <v>6.26</v>
      </c>
      <c r="U352" s="14" t="s">
        <v>2</v>
      </c>
      <c r="V352" s="14">
        <v>75</v>
      </c>
      <c r="W352" s="16">
        <f>+IF(datos_us[[#This Row],[Moneda]]="ARS",datos_us[[#This Row],[Monto]],datos_us[[#This Row],[Monto]]*datos_us[[#This Row],[TC]])</f>
        <v>469.5</v>
      </c>
      <c r="X352" s="16">
        <f>+IF(datos_us[[#This Row],[Moneda]]="USD",datos_us[[#This Row],[Monto]],datos_us[[#This Row],[Monto]]/datos_us[[#This Row],[TC]])</f>
        <v>6.26</v>
      </c>
      <c r="Y352" s="14"/>
    </row>
    <row r="353" spans="1:25" x14ac:dyDescent="0.25">
      <c r="A353" s="14">
        <f t="shared" si="5"/>
        <v>350</v>
      </c>
      <c r="B353" s="1">
        <v>43857</v>
      </c>
      <c r="C353" s="14">
        <f>+YEAR(datos_us[[#This Row],[Fecha]])</f>
        <v>2020</v>
      </c>
      <c r="D353" s="14">
        <f>+MONTH(datos_us[[#This Row],[Fecha]])</f>
        <v>1</v>
      </c>
      <c r="E353" s="14" t="s">
        <v>449</v>
      </c>
      <c r="F353" s="14" t="s">
        <v>523</v>
      </c>
      <c r="G353" s="14"/>
      <c r="H353" s="14" t="s">
        <v>7132</v>
      </c>
      <c r="I353" s="14" t="s">
        <v>7132</v>
      </c>
      <c r="J353" s="14" t="s">
        <v>425</v>
      </c>
      <c r="K353" s="14"/>
      <c r="L353" s="14" t="s">
        <v>425</v>
      </c>
      <c r="M353" s="14" t="s">
        <v>524</v>
      </c>
      <c r="N353" s="14" t="s">
        <v>524</v>
      </c>
      <c r="O353" s="14" t="s">
        <v>3268</v>
      </c>
      <c r="P353" s="14"/>
      <c r="Q353" s="14"/>
      <c r="R353" s="14" t="s">
        <v>523</v>
      </c>
      <c r="S353" s="14" t="s">
        <v>613</v>
      </c>
      <c r="T353" s="35">
        <v>12</v>
      </c>
      <c r="U353" s="14" t="s">
        <v>2</v>
      </c>
      <c r="V353" s="14">
        <v>75</v>
      </c>
      <c r="W353" s="16">
        <f>+IF(datos_us[[#This Row],[Moneda]]="ARS",datos_us[[#This Row],[Monto]],datos_us[[#This Row],[Monto]]*datos_us[[#This Row],[TC]])</f>
        <v>900</v>
      </c>
      <c r="X353" s="16">
        <f>+IF(datos_us[[#This Row],[Moneda]]="USD",datos_us[[#This Row],[Monto]],datos_us[[#This Row],[Monto]]/datos_us[[#This Row],[TC]])</f>
        <v>12</v>
      </c>
      <c r="Y353" s="14"/>
    </row>
    <row r="354" spans="1:25" x14ac:dyDescent="0.25">
      <c r="A354" s="14">
        <f t="shared" si="5"/>
        <v>351</v>
      </c>
      <c r="B354" s="1">
        <v>43858</v>
      </c>
      <c r="C354" s="14">
        <f>+YEAR(datos_us[[#This Row],[Fecha]])</f>
        <v>2020</v>
      </c>
      <c r="D354" s="14">
        <f>+MONTH(datos_us[[#This Row],[Fecha]])</f>
        <v>1</v>
      </c>
      <c r="E354" s="14" t="s">
        <v>1016</v>
      </c>
      <c r="F354" s="14" t="s">
        <v>404</v>
      </c>
      <c r="G354" s="14"/>
      <c r="H354" s="14" t="s">
        <v>7132</v>
      </c>
      <c r="I354" s="14" t="s">
        <v>7132</v>
      </c>
      <c r="J354" s="14" t="s">
        <v>425</v>
      </c>
      <c r="K354" s="14"/>
      <c r="L354" s="14" t="s">
        <v>425</v>
      </c>
      <c r="M354" s="14" t="s">
        <v>1313</v>
      </c>
      <c r="N354" s="14" t="s">
        <v>1313</v>
      </c>
      <c r="O354" s="14" t="s">
        <v>1279</v>
      </c>
      <c r="P354" s="14"/>
      <c r="Q354" s="14"/>
      <c r="R354" s="14" t="s">
        <v>404</v>
      </c>
      <c r="S354" s="14" t="s">
        <v>445</v>
      </c>
      <c r="T354" s="35">
        <v>59.99</v>
      </c>
      <c r="U354" s="14" t="s">
        <v>2</v>
      </c>
      <c r="V354" s="14">
        <v>77</v>
      </c>
      <c r="W354" s="16">
        <f>+IF(datos_us[[#This Row],[Moneda]]="ARS",datos_us[[#This Row],[Monto]],datos_us[[#This Row],[Monto]]*datos_us[[#This Row],[TC]])</f>
        <v>4619.2300000000005</v>
      </c>
      <c r="X354" s="16">
        <f>+IF(datos_us[[#This Row],[Moneda]]="USD",datos_us[[#This Row],[Monto]],datos_us[[#This Row],[Monto]]/datos_us[[#This Row],[TC]])</f>
        <v>59.99</v>
      </c>
      <c r="Y354" s="14"/>
    </row>
    <row r="355" spans="1:25" x14ac:dyDescent="0.25">
      <c r="A355" s="14">
        <f t="shared" si="5"/>
        <v>352</v>
      </c>
      <c r="B355" s="1">
        <v>43858</v>
      </c>
      <c r="C355" s="14">
        <f>+YEAR(datos_us[[#This Row],[Fecha]])</f>
        <v>2020</v>
      </c>
      <c r="D355" s="14">
        <f>+MONTH(datos_us[[#This Row],[Fecha]])</f>
        <v>1</v>
      </c>
      <c r="E355" s="14" t="s">
        <v>1015</v>
      </c>
      <c r="F355" s="14" t="s">
        <v>430</v>
      </c>
      <c r="G355" s="14"/>
      <c r="H355" s="14" t="s">
        <v>7132</v>
      </c>
      <c r="I355" s="14" t="s">
        <v>7132</v>
      </c>
      <c r="J355" s="14" t="s">
        <v>425</v>
      </c>
      <c r="K355" s="14"/>
      <c r="L355" s="14" t="s">
        <v>425</v>
      </c>
      <c r="M355" s="14" t="s">
        <v>102</v>
      </c>
      <c r="N355" s="14" t="s">
        <v>457</v>
      </c>
      <c r="O355" s="14" t="s">
        <v>1279</v>
      </c>
      <c r="P355" s="14"/>
      <c r="Q355" s="14"/>
      <c r="R355" s="14" t="s">
        <v>430</v>
      </c>
      <c r="S355" s="14" t="s">
        <v>445</v>
      </c>
      <c r="T355" s="35">
        <v>7.5</v>
      </c>
      <c r="U355" s="14" t="s">
        <v>2</v>
      </c>
      <c r="V355" s="14">
        <v>77</v>
      </c>
      <c r="W355" s="16">
        <f>+IF(datos_us[[#This Row],[Moneda]]="ARS",datos_us[[#This Row],[Monto]],datos_us[[#This Row],[Monto]]*datos_us[[#This Row],[TC]])</f>
        <v>577.5</v>
      </c>
      <c r="X355" s="16">
        <f>+IF(datos_us[[#This Row],[Moneda]]="USD",datos_us[[#This Row],[Monto]],datos_us[[#This Row],[Monto]]/datos_us[[#This Row],[TC]])</f>
        <v>7.5</v>
      </c>
      <c r="Y355" s="14"/>
    </row>
    <row r="356" spans="1:25" x14ac:dyDescent="0.25">
      <c r="A356" s="14">
        <f t="shared" si="5"/>
        <v>353</v>
      </c>
      <c r="B356" s="1">
        <v>43859</v>
      </c>
      <c r="C356" s="14">
        <f>+YEAR(datos_us[[#This Row],[Fecha]])</f>
        <v>2020</v>
      </c>
      <c r="D356" s="14">
        <f>+MONTH(datos_us[[#This Row],[Fecha]])</f>
        <v>1</v>
      </c>
      <c r="E356" s="14" t="s">
        <v>1016</v>
      </c>
      <c r="F356" s="14" t="s">
        <v>404</v>
      </c>
      <c r="G356" s="14"/>
      <c r="H356" s="14" t="s">
        <v>7132</v>
      </c>
      <c r="I356" s="14" t="s">
        <v>7132</v>
      </c>
      <c r="J356" s="14" t="s">
        <v>425</v>
      </c>
      <c r="K356" s="14"/>
      <c r="L356" s="14" t="s">
        <v>425</v>
      </c>
      <c r="M356" s="14" t="s">
        <v>863</v>
      </c>
      <c r="N356" s="14" t="s">
        <v>863</v>
      </c>
      <c r="O356" s="14" t="s">
        <v>1279</v>
      </c>
      <c r="P356" s="14"/>
      <c r="Q356" s="14"/>
      <c r="R356" s="14" t="s">
        <v>404</v>
      </c>
      <c r="S356" s="14" t="s">
        <v>445</v>
      </c>
      <c r="T356" s="35">
        <v>4.66</v>
      </c>
      <c r="U356" s="14" t="s">
        <v>2</v>
      </c>
      <c r="V356" s="14">
        <v>76.5</v>
      </c>
      <c r="W356" s="16">
        <f>+IF(datos_us[[#This Row],[Moneda]]="ARS",datos_us[[#This Row],[Monto]],datos_us[[#This Row],[Monto]]*datos_us[[#This Row],[TC]])</f>
        <v>356.49</v>
      </c>
      <c r="X356" s="16">
        <f>+IF(datos_us[[#This Row],[Moneda]]="USD",datos_us[[#This Row],[Monto]],datos_us[[#This Row],[Monto]]/datos_us[[#This Row],[TC]])</f>
        <v>4.66</v>
      </c>
      <c r="Y356" s="14"/>
    </row>
    <row r="357" spans="1:25" x14ac:dyDescent="0.25">
      <c r="A357" s="14">
        <f t="shared" si="5"/>
        <v>354</v>
      </c>
      <c r="B357" s="1">
        <v>43859</v>
      </c>
      <c r="C357" s="14">
        <f>+YEAR(datos_us[[#This Row],[Fecha]])</f>
        <v>2020</v>
      </c>
      <c r="D357" s="14">
        <f>+MONTH(datos_us[[#This Row],[Fecha]])</f>
        <v>1</v>
      </c>
      <c r="E357" s="14" t="s">
        <v>1015</v>
      </c>
      <c r="F357" s="14" t="s">
        <v>430</v>
      </c>
      <c r="G357" s="14"/>
      <c r="H357" s="14" t="s">
        <v>7132</v>
      </c>
      <c r="I357" s="14" t="s">
        <v>7132</v>
      </c>
      <c r="J357" s="14" t="s">
        <v>425</v>
      </c>
      <c r="K357" s="14"/>
      <c r="L357" s="14" t="s">
        <v>425</v>
      </c>
      <c r="M357" s="14" t="s">
        <v>102</v>
      </c>
      <c r="N357" s="14" t="s">
        <v>457</v>
      </c>
      <c r="O357" s="14" t="s">
        <v>1279</v>
      </c>
      <c r="P357" s="14"/>
      <c r="Q357" s="14"/>
      <c r="R357" s="14" t="s">
        <v>430</v>
      </c>
      <c r="S357" s="14" t="s">
        <v>445</v>
      </c>
      <c r="T357" s="35">
        <v>5.54</v>
      </c>
      <c r="U357" s="14" t="s">
        <v>2</v>
      </c>
      <c r="V357" s="14">
        <v>76.5</v>
      </c>
      <c r="W357" s="16">
        <f>+IF(datos_us[[#This Row],[Moneda]]="ARS",datos_us[[#This Row],[Monto]],datos_us[[#This Row],[Monto]]*datos_us[[#This Row],[TC]])</f>
        <v>423.81</v>
      </c>
      <c r="X357" s="16">
        <f>+IF(datos_us[[#This Row],[Moneda]]="USD",datos_us[[#This Row],[Monto]],datos_us[[#This Row],[Monto]]/datos_us[[#This Row],[TC]])</f>
        <v>5.54</v>
      </c>
      <c r="Y357" s="14"/>
    </row>
    <row r="358" spans="1:25" x14ac:dyDescent="0.25">
      <c r="A358" s="14">
        <f t="shared" si="5"/>
        <v>355</v>
      </c>
      <c r="B358" s="1">
        <v>43859</v>
      </c>
      <c r="C358" s="14">
        <f>+YEAR(datos_us[[#This Row],[Fecha]])</f>
        <v>2020</v>
      </c>
      <c r="D358" s="14">
        <f>+MONTH(datos_us[[#This Row],[Fecha]])</f>
        <v>1</v>
      </c>
      <c r="E358" s="14" t="s">
        <v>408</v>
      </c>
      <c r="F358" s="14" t="s">
        <v>506</v>
      </c>
      <c r="G358" s="14"/>
      <c r="H358" s="14" t="s">
        <v>7132</v>
      </c>
      <c r="I358" s="14" t="s">
        <v>7132</v>
      </c>
      <c r="J358" s="14" t="s">
        <v>425</v>
      </c>
      <c r="K358" s="14"/>
      <c r="L358" s="14" t="s">
        <v>425</v>
      </c>
      <c r="M358" s="14" t="s">
        <v>1203</v>
      </c>
      <c r="N358" s="14" t="s">
        <v>1203</v>
      </c>
      <c r="O358" s="14" t="s">
        <v>3273</v>
      </c>
      <c r="P358" s="14"/>
      <c r="Q358" s="14"/>
      <c r="R358" s="14" t="s">
        <v>1203</v>
      </c>
      <c r="S358" s="14" t="s">
        <v>3282</v>
      </c>
      <c r="T358" s="35">
        <v>25000</v>
      </c>
      <c r="U358" s="14" t="s">
        <v>2</v>
      </c>
      <c r="V358" s="14">
        <v>76.5</v>
      </c>
      <c r="W358" s="16">
        <f>+IF(datos_us[[#This Row],[Moneda]]="ARS",datos_us[[#This Row],[Monto]],datos_us[[#This Row],[Monto]]*datos_us[[#This Row],[TC]])</f>
        <v>1912500</v>
      </c>
      <c r="X358" s="16">
        <f>+IF(datos_us[[#This Row],[Moneda]]="USD",datos_us[[#This Row],[Monto]],datos_us[[#This Row],[Monto]]/datos_us[[#This Row],[TC]])</f>
        <v>25000</v>
      </c>
      <c r="Y358" s="14"/>
    </row>
    <row r="359" spans="1:25" x14ac:dyDescent="0.25">
      <c r="A359" s="14">
        <f t="shared" si="5"/>
        <v>356</v>
      </c>
      <c r="B359" s="1">
        <v>43860</v>
      </c>
      <c r="C359" s="14">
        <f>+YEAR(datos_us[[#This Row],[Fecha]])</f>
        <v>2020</v>
      </c>
      <c r="D359" s="14">
        <f>+MONTH(datos_us[[#This Row],[Fecha]])</f>
        <v>1</v>
      </c>
      <c r="E359" s="14" t="s">
        <v>1015</v>
      </c>
      <c r="F359" s="14" t="s">
        <v>403</v>
      </c>
      <c r="G359" s="14" t="s">
        <v>5383</v>
      </c>
      <c r="H359" s="14" t="s">
        <v>7132</v>
      </c>
      <c r="I359" s="14" t="s">
        <v>7132</v>
      </c>
      <c r="J359" s="14" t="s">
        <v>425</v>
      </c>
      <c r="K359" s="14"/>
      <c r="L359" s="14" t="s">
        <v>425</v>
      </c>
      <c r="M359" s="14" t="s">
        <v>815</v>
      </c>
      <c r="N359" s="14" t="s">
        <v>1557</v>
      </c>
      <c r="O359" s="14" t="s">
        <v>1559</v>
      </c>
      <c r="P359" s="14"/>
      <c r="Q359" s="14"/>
      <c r="R359" s="14" t="s">
        <v>5383</v>
      </c>
      <c r="S359" s="14" t="s">
        <v>445</v>
      </c>
      <c r="T359" s="35">
        <v>23.21</v>
      </c>
      <c r="U359" s="14" t="s">
        <v>2</v>
      </c>
      <c r="V359" s="14">
        <v>76.5</v>
      </c>
      <c r="W359" s="16">
        <f>+IF(datos_us[[#This Row],[Moneda]]="ARS",datos_us[[#This Row],[Monto]],datos_us[[#This Row],[Monto]]*datos_us[[#This Row],[TC]])</f>
        <v>1775.5650000000001</v>
      </c>
      <c r="X359" s="16">
        <f>+IF(datos_us[[#This Row],[Moneda]]="USD",datos_us[[#This Row],[Monto]],datos_us[[#This Row],[Monto]]/datos_us[[#This Row],[TC]])</f>
        <v>23.21</v>
      </c>
      <c r="Y359" s="14"/>
    </row>
    <row r="360" spans="1:25" x14ac:dyDescent="0.25">
      <c r="A360" s="14">
        <f t="shared" si="5"/>
        <v>357</v>
      </c>
      <c r="B360" s="1">
        <v>43860</v>
      </c>
      <c r="C360" s="14">
        <f>+YEAR(datos_us[[#This Row],[Fecha]])</f>
        <v>2020</v>
      </c>
      <c r="D360" s="14">
        <f>+MONTH(datos_us[[#This Row],[Fecha]])</f>
        <v>1</v>
      </c>
      <c r="E360" s="14" t="s">
        <v>1015</v>
      </c>
      <c r="F360" s="14" t="s">
        <v>403</v>
      </c>
      <c r="G360" s="14" t="s">
        <v>5383</v>
      </c>
      <c r="H360" s="14" t="s">
        <v>7132</v>
      </c>
      <c r="I360" s="14" t="s">
        <v>7132</v>
      </c>
      <c r="J360" s="14" t="s">
        <v>425</v>
      </c>
      <c r="K360" s="14"/>
      <c r="L360" s="14" t="s">
        <v>425</v>
      </c>
      <c r="M360" s="14" t="s">
        <v>815</v>
      </c>
      <c r="N360" s="14" t="s">
        <v>1558</v>
      </c>
      <c r="O360" s="14" t="s">
        <v>1559</v>
      </c>
      <c r="P360" s="14"/>
      <c r="Q360" s="14"/>
      <c r="R360" s="14" t="s">
        <v>5383</v>
      </c>
      <c r="S360" s="14" t="s">
        <v>445</v>
      </c>
      <c r="T360" s="35">
        <v>34.71</v>
      </c>
      <c r="U360" s="14" t="s">
        <v>2</v>
      </c>
      <c r="V360" s="14">
        <v>76.5</v>
      </c>
      <c r="W360" s="16">
        <f>+IF(datos_us[[#This Row],[Moneda]]="ARS",datos_us[[#This Row],[Monto]],datos_us[[#This Row],[Monto]]*datos_us[[#This Row],[TC]])</f>
        <v>2655.3150000000001</v>
      </c>
      <c r="X360" s="16">
        <f>+IF(datos_us[[#This Row],[Moneda]]="USD",datos_us[[#This Row],[Monto]],datos_us[[#This Row],[Monto]]/datos_us[[#This Row],[TC]])</f>
        <v>34.71</v>
      </c>
      <c r="Y360" s="14"/>
    </row>
    <row r="361" spans="1:25" x14ac:dyDescent="0.25">
      <c r="A361" s="14">
        <f t="shared" si="5"/>
        <v>358</v>
      </c>
      <c r="B361" s="1">
        <v>43860</v>
      </c>
      <c r="C361" s="14">
        <f>+YEAR(datos_us[[#This Row],[Fecha]])</f>
        <v>2020</v>
      </c>
      <c r="D361" s="14">
        <f>+MONTH(datos_us[[#This Row],[Fecha]])</f>
        <v>1</v>
      </c>
      <c r="E361" s="14" t="s">
        <v>1016</v>
      </c>
      <c r="F361" s="14" t="s">
        <v>404</v>
      </c>
      <c r="G361" s="14"/>
      <c r="H361" s="14" t="s">
        <v>7132</v>
      </c>
      <c r="I361" s="14" t="s">
        <v>7132</v>
      </c>
      <c r="J361" s="14" t="s">
        <v>425</v>
      </c>
      <c r="K361" s="14"/>
      <c r="L361" s="14" t="s">
        <v>425</v>
      </c>
      <c r="M361" s="14" t="s">
        <v>1560</v>
      </c>
      <c r="N361" s="14" t="s">
        <v>1560</v>
      </c>
      <c r="O361" s="14" t="s">
        <v>1279</v>
      </c>
      <c r="P361" s="14"/>
      <c r="Q361" s="14"/>
      <c r="R361" s="14" t="s">
        <v>404</v>
      </c>
      <c r="S361" s="14" t="s">
        <v>445</v>
      </c>
      <c r="T361" s="35">
        <v>25</v>
      </c>
      <c r="U361" s="14" t="s">
        <v>2</v>
      </c>
      <c r="V361" s="14">
        <v>76.5</v>
      </c>
      <c r="W361" s="16">
        <f>+IF(datos_us[[#This Row],[Moneda]]="ARS",datos_us[[#This Row],[Monto]],datos_us[[#This Row],[Monto]]*datos_us[[#This Row],[TC]])</f>
        <v>1912.5</v>
      </c>
      <c r="X361" s="16">
        <f>+IF(datos_us[[#This Row],[Moneda]]="USD",datos_us[[#This Row],[Monto]],datos_us[[#This Row],[Monto]]/datos_us[[#This Row],[TC]])</f>
        <v>25</v>
      </c>
      <c r="Y361" s="14"/>
    </row>
    <row r="362" spans="1:25" x14ac:dyDescent="0.25">
      <c r="A362" s="14">
        <f t="shared" si="5"/>
        <v>359</v>
      </c>
      <c r="B362" s="1">
        <v>43861</v>
      </c>
      <c r="C362" s="14">
        <f>+YEAR(datos_us[[#This Row],[Fecha]])</f>
        <v>2020</v>
      </c>
      <c r="D362" s="14">
        <f>+MONTH(datos_us[[#This Row],[Fecha]])</f>
        <v>1</v>
      </c>
      <c r="E362" s="14" t="s">
        <v>1015</v>
      </c>
      <c r="F362" s="14" t="s">
        <v>430</v>
      </c>
      <c r="G362" s="14"/>
      <c r="H362" s="14" t="s">
        <v>7132</v>
      </c>
      <c r="I362" s="14" t="s">
        <v>7132</v>
      </c>
      <c r="J362" s="14" t="s">
        <v>425</v>
      </c>
      <c r="K362" s="14"/>
      <c r="L362" s="14" t="s">
        <v>425</v>
      </c>
      <c r="M362" s="14" t="s">
        <v>102</v>
      </c>
      <c r="N362" s="14" t="s">
        <v>457</v>
      </c>
      <c r="O362" s="14" t="s">
        <v>1279</v>
      </c>
      <c r="P362" s="14"/>
      <c r="Q362" s="14"/>
      <c r="R362" s="14" t="s">
        <v>430</v>
      </c>
      <c r="S362" s="14" t="s">
        <v>445</v>
      </c>
      <c r="T362" s="35">
        <v>3.42</v>
      </c>
      <c r="U362" s="14" t="s">
        <v>2</v>
      </c>
      <c r="V362" s="14">
        <v>76.5</v>
      </c>
      <c r="W362" s="16">
        <f>+IF(datos_us[[#This Row],[Moneda]]="ARS",datos_us[[#This Row],[Monto]],datos_us[[#This Row],[Monto]]*datos_us[[#This Row],[TC]])</f>
        <v>261.63</v>
      </c>
      <c r="X362" s="16">
        <f>+IF(datos_us[[#This Row],[Moneda]]="USD",datos_us[[#This Row],[Monto]],datos_us[[#This Row],[Monto]]/datos_us[[#This Row],[TC]])</f>
        <v>3.42</v>
      </c>
      <c r="Y362" s="14"/>
    </row>
    <row r="363" spans="1:25" x14ac:dyDescent="0.25">
      <c r="A363" s="14">
        <f t="shared" si="5"/>
        <v>360</v>
      </c>
      <c r="B363" s="1">
        <v>43862</v>
      </c>
      <c r="C363" s="14">
        <f>+YEAR(datos_us[[#This Row],[Fecha]])</f>
        <v>2020</v>
      </c>
      <c r="D363" s="14">
        <f>+MONTH(datos_us[[#This Row],[Fecha]])</f>
        <v>2</v>
      </c>
      <c r="E363" s="14" t="s">
        <v>1015</v>
      </c>
      <c r="F363" s="14" t="s">
        <v>430</v>
      </c>
      <c r="G363" s="14"/>
      <c r="H363" s="14" t="s">
        <v>7132</v>
      </c>
      <c r="I363" s="14" t="s">
        <v>7132</v>
      </c>
      <c r="J363" s="14" t="s">
        <v>425</v>
      </c>
      <c r="K363" s="14"/>
      <c r="L363" s="14" t="s">
        <v>425</v>
      </c>
      <c r="M363" s="14" t="s">
        <v>102</v>
      </c>
      <c r="N363" s="14" t="s">
        <v>457</v>
      </c>
      <c r="O363" s="14" t="s">
        <v>1279</v>
      </c>
      <c r="P363" s="14"/>
      <c r="Q363" s="14"/>
      <c r="R363" s="14" t="s">
        <v>430</v>
      </c>
      <c r="S363" s="14" t="s">
        <v>445</v>
      </c>
      <c r="T363" s="35">
        <v>8.1</v>
      </c>
      <c r="U363" s="14" t="s">
        <v>2</v>
      </c>
      <c r="V363" s="14">
        <v>76.5</v>
      </c>
      <c r="W363" s="16">
        <f>+IF(datos_us[[#This Row],[Moneda]]="ARS",datos_us[[#This Row],[Monto]],datos_us[[#This Row],[Monto]]*datos_us[[#This Row],[TC]])</f>
        <v>619.65</v>
      </c>
      <c r="X363" s="16">
        <f>+IF(datos_us[[#This Row],[Moneda]]="USD",datos_us[[#This Row],[Monto]],datos_us[[#This Row],[Monto]]/datos_us[[#This Row],[TC]])</f>
        <v>8.1</v>
      </c>
      <c r="Y363" s="14"/>
    </row>
    <row r="364" spans="1:25" x14ac:dyDescent="0.25">
      <c r="A364" s="14">
        <f t="shared" si="5"/>
        <v>361</v>
      </c>
      <c r="B364" s="1">
        <v>43862</v>
      </c>
      <c r="C364" s="14">
        <f>+YEAR(datos_us[[#This Row],[Fecha]])</f>
        <v>2020</v>
      </c>
      <c r="D364" s="14">
        <f>+MONTH(datos_us[[#This Row],[Fecha]])</f>
        <v>2</v>
      </c>
      <c r="E364" s="14" t="s">
        <v>617</v>
      </c>
      <c r="F364" s="14" t="s">
        <v>6652</v>
      </c>
      <c r="G364" s="14" t="s">
        <v>6672</v>
      </c>
      <c r="H364" s="14" t="s">
        <v>1024</v>
      </c>
      <c r="I364" s="14" t="s">
        <v>7132</v>
      </c>
      <c r="J364" s="14" t="s">
        <v>425</v>
      </c>
      <c r="K364" s="14" t="s">
        <v>422</v>
      </c>
      <c r="L364" s="14" t="s">
        <v>422</v>
      </c>
      <c r="M364" s="14" t="s">
        <v>1246</v>
      </c>
      <c r="N364" s="14" t="s">
        <v>1133</v>
      </c>
      <c r="O364" s="14" t="s">
        <v>3786</v>
      </c>
      <c r="P364" s="14" t="s">
        <v>5422</v>
      </c>
      <c r="Q364" s="14"/>
      <c r="R364" s="14" t="s">
        <v>6672</v>
      </c>
      <c r="S364" s="14" t="s">
        <v>445</v>
      </c>
      <c r="T364" s="35">
        <v>162.50500025642333</v>
      </c>
      <c r="U364" s="14" t="s">
        <v>2</v>
      </c>
      <c r="V364" s="14">
        <v>76.5</v>
      </c>
      <c r="W364" s="16">
        <f>+IF(datos_us[[#This Row],[Moneda]]="ARS",datos_us[[#This Row],[Monto]],datos_us[[#This Row],[Monto]]*datos_us[[#This Row],[TC]])</f>
        <v>12431.632519616385</v>
      </c>
      <c r="X364" s="16">
        <f>+IF(datos_us[[#This Row],[Moneda]]="USD",datos_us[[#This Row],[Monto]],datos_us[[#This Row],[Monto]]/datos_us[[#This Row],[TC]])</f>
        <v>162.50500025642333</v>
      </c>
      <c r="Y364" s="14"/>
    </row>
    <row r="365" spans="1:25" x14ac:dyDescent="0.25">
      <c r="A365" s="14">
        <f t="shared" si="5"/>
        <v>362</v>
      </c>
      <c r="B365" s="1">
        <v>43862</v>
      </c>
      <c r="C365" s="14">
        <f>+YEAR(datos_us[[#This Row],[Fecha]])</f>
        <v>2020</v>
      </c>
      <c r="D365" s="14">
        <f>+MONTH(datos_us[[#This Row],[Fecha]])</f>
        <v>2</v>
      </c>
      <c r="E365" s="14" t="s">
        <v>1015</v>
      </c>
      <c r="F365" s="14" t="s">
        <v>403</v>
      </c>
      <c r="G365" s="14" t="s">
        <v>5383</v>
      </c>
      <c r="H365" s="14" t="s">
        <v>1024</v>
      </c>
      <c r="I365" s="14" t="s">
        <v>7132</v>
      </c>
      <c r="J365" s="14" t="s">
        <v>425</v>
      </c>
      <c r="K365" s="14" t="s">
        <v>422</v>
      </c>
      <c r="L365" s="14" t="s">
        <v>425</v>
      </c>
      <c r="M365" s="14" t="s">
        <v>1384</v>
      </c>
      <c r="N365" s="14" t="s">
        <v>1133</v>
      </c>
      <c r="O365" s="14" t="s">
        <v>1561</v>
      </c>
      <c r="P365" s="14" t="s">
        <v>5422</v>
      </c>
      <c r="Q365" s="14"/>
      <c r="R365" s="14" t="s">
        <v>5383</v>
      </c>
      <c r="S365" s="14" t="s">
        <v>445</v>
      </c>
      <c r="T365" s="35">
        <v>30.430052182163177</v>
      </c>
      <c r="U365" s="14" t="s">
        <v>2</v>
      </c>
      <c r="V365" s="14">
        <v>76.5</v>
      </c>
      <c r="W365" s="16">
        <f>+IF(datos_us[[#This Row],[Moneda]]="ARS",datos_us[[#This Row],[Monto]],datos_us[[#This Row],[Monto]]*datos_us[[#This Row],[TC]])</f>
        <v>2327.8989919354831</v>
      </c>
      <c r="X365" s="16">
        <f>+IF(datos_us[[#This Row],[Moneda]]="USD",datos_us[[#This Row],[Monto]],datos_us[[#This Row],[Monto]]/datos_us[[#This Row],[TC]])</f>
        <v>30.430052182163177</v>
      </c>
      <c r="Y365" s="14"/>
    </row>
    <row r="366" spans="1:25" x14ac:dyDescent="0.25">
      <c r="A366" s="14">
        <f t="shared" si="5"/>
        <v>363</v>
      </c>
      <c r="B366" s="1">
        <v>43862</v>
      </c>
      <c r="C366" s="14">
        <f>+YEAR(datos_us[[#This Row],[Fecha]])</f>
        <v>2020</v>
      </c>
      <c r="D366" s="14">
        <f>+MONTH(datos_us[[#This Row],[Fecha]])</f>
        <v>2</v>
      </c>
      <c r="E366" s="14" t="s">
        <v>617</v>
      </c>
      <c r="F366" s="14" t="s">
        <v>6652</v>
      </c>
      <c r="G366" s="14" t="s">
        <v>6672</v>
      </c>
      <c r="H366" s="14" t="s">
        <v>1024</v>
      </c>
      <c r="I366" s="14" t="s">
        <v>7132</v>
      </c>
      <c r="J366" s="14" t="s">
        <v>425</v>
      </c>
      <c r="K366" s="14" t="s">
        <v>422</v>
      </c>
      <c r="L366" s="14" t="s">
        <v>422</v>
      </c>
      <c r="M366" s="14" t="s">
        <v>1245</v>
      </c>
      <c r="N366" s="14" t="s">
        <v>1133</v>
      </c>
      <c r="O366" s="14" t="s">
        <v>3787</v>
      </c>
      <c r="P366" s="14" t="s">
        <v>5422</v>
      </c>
      <c r="Q366" s="14"/>
      <c r="R366" s="14" t="s">
        <v>6672</v>
      </c>
      <c r="S366" s="14" t="s">
        <v>445</v>
      </c>
      <c r="T366" s="35">
        <v>124.81176727011635</v>
      </c>
      <c r="U366" s="14" t="s">
        <v>2</v>
      </c>
      <c r="V366" s="14">
        <v>76.5</v>
      </c>
      <c r="W366" s="16">
        <f>+IF(datos_us[[#This Row],[Moneda]]="ARS",datos_us[[#This Row],[Monto]],datos_us[[#This Row],[Monto]]*datos_us[[#This Row],[TC]])</f>
        <v>9548.1001961639013</v>
      </c>
      <c r="X366" s="16">
        <f>+IF(datos_us[[#This Row],[Moneda]]="USD",datos_us[[#This Row],[Monto]],datos_us[[#This Row],[Monto]]/datos_us[[#This Row],[TC]])</f>
        <v>124.81176727011635</v>
      </c>
      <c r="Y366" s="14"/>
    </row>
    <row r="367" spans="1:25" x14ac:dyDescent="0.25">
      <c r="A367" s="14">
        <f t="shared" si="5"/>
        <v>364</v>
      </c>
      <c r="B367" s="1">
        <v>43862</v>
      </c>
      <c r="C367" s="14">
        <f>+YEAR(datos_us[[#This Row],[Fecha]])</f>
        <v>2020</v>
      </c>
      <c r="D367" s="14">
        <f>+MONTH(datos_us[[#This Row],[Fecha]])</f>
        <v>2</v>
      </c>
      <c r="E367" s="14" t="s">
        <v>617</v>
      </c>
      <c r="F367" s="14" t="s">
        <v>6652</v>
      </c>
      <c r="G367" s="14" t="s">
        <v>6672</v>
      </c>
      <c r="H367" s="14" t="s">
        <v>1024</v>
      </c>
      <c r="I367" s="14" t="s">
        <v>7132</v>
      </c>
      <c r="J367" s="14" t="s">
        <v>425</v>
      </c>
      <c r="K367" s="14" t="s">
        <v>422</v>
      </c>
      <c r="L367" s="14" t="s">
        <v>422</v>
      </c>
      <c r="M367" s="14" t="s">
        <v>1245</v>
      </c>
      <c r="N367" s="14" t="s">
        <v>1133</v>
      </c>
      <c r="O367" s="14" t="s">
        <v>3788</v>
      </c>
      <c r="P367" s="14" t="s">
        <v>5422</v>
      </c>
      <c r="Q367" s="14"/>
      <c r="R367" s="14" t="s">
        <v>6672</v>
      </c>
      <c r="S367" s="14" t="s">
        <v>445</v>
      </c>
      <c r="T367" s="35">
        <v>62.405883635058174</v>
      </c>
      <c r="U367" s="14" t="s">
        <v>2</v>
      </c>
      <c r="V367" s="14">
        <v>76.5</v>
      </c>
      <c r="W367" s="16">
        <f>+IF(datos_us[[#This Row],[Moneda]]="ARS",datos_us[[#This Row],[Monto]],datos_us[[#This Row],[Monto]]*datos_us[[#This Row],[TC]])</f>
        <v>4774.0500980819506</v>
      </c>
      <c r="X367" s="16">
        <f>+IF(datos_us[[#This Row],[Moneda]]="USD",datos_us[[#This Row],[Monto]],datos_us[[#This Row],[Monto]]/datos_us[[#This Row],[TC]])</f>
        <v>62.405883635058174</v>
      </c>
      <c r="Y367" s="14"/>
    </row>
    <row r="368" spans="1:25" x14ac:dyDescent="0.25">
      <c r="A368" s="14">
        <f t="shared" si="5"/>
        <v>365</v>
      </c>
      <c r="B368" s="1">
        <v>43862</v>
      </c>
      <c r="C368" s="14">
        <f>+YEAR(datos_us[[#This Row],[Fecha]])</f>
        <v>2020</v>
      </c>
      <c r="D368" s="14">
        <f>+MONTH(datos_us[[#This Row],[Fecha]])</f>
        <v>2</v>
      </c>
      <c r="E368" s="14" t="s">
        <v>617</v>
      </c>
      <c r="F368" s="14" t="s">
        <v>6652</v>
      </c>
      <c r="G368" s="14" t="s">
        <v>6672</v>
      </c>
      <c r="H368" s="14" t="s">
        <v>1024</v>
      </c>
      <c r="I368" s="14" t="s">
        <v>7132</v>
      </c>
      <c r="J368" s="14" t="s">
        <v>425</v>
      </c>
      <c r="K368" s="14" t="s">
        <v>422</v>
      </c>
      <c r="L368" s="14" t="s">
        <v>422</v>
      </c>
      <c r="M368" s="14" t="s">
        <v>1245</v>
      </c>
      <c r="N368" s="14" t="s">
        <v>1133</v>
      </c>
      <c r="O368" s="14" t="s">
        <v>3789</v>
      </c>
      <c r="P368" s="14" t="s">
        <v>5422</v>
      </c>
      <c r="Q368" s="14"/>
      <c r="R368" s="14" t="s">
        <v>6672</v>
      </c>
      <c r="S368" s="14" t="s">
        <v>445</v>
      </c>
      <c r="T368" s="35">
        <v>110.00795810041535</v>
      </c>
      <c r="U368" s="14" t="s">
        <v>2</v>
      </c>
      <c r="V368" s="14">
        <v>76.5</v>
      </c>
      <c r="W368" s="16">
        <f>+IF(datos_us[[#This Row],[Moneda]]="ARS",datos_us[[#This Row],[Monto]],datos_us[[#This Row],[Monto]]*datos_us[[#This Row],[TC]])</f>
        <v>8415.6087946817752</v>
      </c>
      <c r="X368" s="16">
        <f>+IF(datos_us[[#This Row],[Moneda]]="USD",datos_us[[#This Row],[Monto]],datos_us[[#This Row],[Monto]]/datos_us[[#This Row],[TC]])</f>
        <v>110.00795810041535</v>
      </c>
      <c r="Y368" s="14"/>
    </row>
    <row r="369" spans="1:25" x14ac:dyDescent="0.25">
      <c r="A369" s="14">
        <f t="shared" si="5"/>
        <v>366</v>
      </c>
      <c r="B369" s="1">
        <v>43862</v>
      </c>
      <c r="C369" s="14">
        <f>+YEAR(datos_us[[#This Row],[Fecha]])</f>
        <v>2020</v>
      </c>
      <c r="D369" s="14">
        <f>+MONTH(datos_us[[#This Row],[Fecha]])</f>
        <v>2</v>
      </c>
      <c r="E369" s="14" t="s">
        <v>617</v>
      </c>
      <c r="F369" s="14" t="s">
        <v>6652</v>
      </c>
      <c r="G369" s="14" t="s">
        <v>6672</v>
      </c>
      <c r="H369" s="14" t="s">
        <v>1024</v>
      </c>
      <c r="I369" s="14" t="s">
        <v>7132</v>
      </c>
      <c r="J369" s="14" t="s">
        <v>425</v>
      </c>
      <c r="K369" s="14" t="s">
        <v>422</v>
      </c>
      <c r="L369" s="14" t="s">
        <v>422</v>
      </c>
      <c r="M369" s="14" t="s">
        <v>1245</v>
      </c>
      <c r="N369" s="14" t="s">
        <v>1133</v>
      </c>
      <c r="O369" s="14" t="s">
        <v>3790</v>
      </c>
      <c r="P369" s="14" t="s">
        <v>5422</v>
      </c>
      <c r="Q369" s="14"/>
      <c r="R369" s="14" t="s">
        <v>6672</v>
      </c>
      <c r="S369" s="14" t="s">
        <v>445</v>
      </c>
      <c r="T369" s="35">
        <v>43.975438484024806</v>
      </c>
      <c r="U369" s="14" t="s">
        <v>2</v>
      </c>
      <c r="V369" s="14">
        <v>76.5</v>
      </c>
      <c r="W369" s="16">
        <f>+IF(datos_us[[#This Row],[Moneda]]="ARS",datos_us[[#This Row],[Monto]],datos_us[[#This Row],[Monto]]*datos_us[[#This Row],[TC]])</f>
        <v>3364.1210440278978</v>
      </c>
      <c r="X369" s="16">
        <f>+IF(datos_us[[#This Row],[Moneda]]="USD",datos_us[[#This Row],[Monto]],datos_us[[#This Row],[Monto]]/datos_us[[#This Row],[TC]])</f>
        <v>43.975438484024806</v>
      </c>
      <c r="Y369" s="14"/>
    </row>
    <row r="370" spans="1:25" x14ac:dyDescent="0.25">
      <c r="A370" s="14">
        <f t="shared" si="5"/>
        <v>367</v>
      </c>
      <c r="B370" s="1">
        <v>43862</v>
      </c>
      <c r="C370" s="14">
        <f>+YEAR(datos_us[[#This Row],[Fecha]])</f>
        <v>2020</v>
      </c>
      <c r="D370" s="14">
        <f>+MONTH(datos_us[[#This Row],[Fecha]])</f>
        <v>2</v>
      </c>
      <c r="E370" s="14" t="s">
        <v>617</v>
      </c>
      <c r="F370" s="14" t="s">
        <v>6652</v>
      </c>
      <c r="G370" s="14" t="s">
        <v>6672</v>
      </c>
      <c r="H370" s="14" t="s">
        <v>1024</v>
      </c>
      <c r="I370" s="14" t="s">
        <v>7132</v>
      </c>
      <c r="J370" s="14" t="s">
        <v>425</v>
      </c>
      <c r="K370" s="14" t="s">
        <v>422</v>
      </c>
      <c r="L370" s="14" t="s">
        <v>422</v>
      </c>
      <c r="M370" s="14" t="s">
        <v>1245</v>
      </c>
      <c r="N370" s="14" t="s">
        <v>1133</v>
      </c>
      <c r="O370" s="14" t="s">
        <v>3791</v>
      </c>
      <c r="P370" s="14" t="s">
        <v>5422</v>
      </c>
      <c r="Q370" s="14"/>
      <c r="R370" s="14" t="s">
        <v>6672</v>
      </c>
      <c r="S370" s="14" t="s">
        <v>445</v>
      </c>
      <c r="T370" s="35">
        <v>24.019031745217692</v>
      </c>
      <c r="U370" s="14" t="s">
        <v>2</v>
      </c>
      <c r="V370" s="14">
        <v>76.5</v>
      </c>
      <c r="W370" s="16">
        <f>+IF(datos_us[[#This Row],[Moneda]]="ARS",datos_us[[#This Row],[Monto]],datos_us[[#This Row],[Monto]]*datos_us[[#This Row],[TC]])</f>
        <v>1837.4559285091534</v>
      </c>
      <c r="X370" s="16">
        <f>+IF(datos_us[[#This Row],[Moneda]]="USD",datos_us[[#This Row],[Monto]],datos_us[[#This Row],[Monto]]/datos_us[[#This Row],[TC]])</f>
        <v>24.019031745217692</v>
      </c>
      <c r="Y370" s="14"/>
    </row>
    <row r="371" spans="1:25" x14ac:dyDescent="0.25">
      <c r="A371" s="14">
        <f t="shared" si="5"/>
        <v>368</v>
      </c>
      <c r="B371" s="1">
        <v>43862</v>
      </c>
      <c r="C371" s="14">
        <f>+YEAR(datos_us[[#This Row],[Fecha]])</f>
        <v>2020</v>
      </c>
      <c r="D371" s="14">
        <f>+MONTH(datos_us[[#This Row],[Fecha]])</f>
        <v>2</v>
      </c>
      <c r="E371" s="14" t="s">
        <v>617</v>
      </c>
      <c r="F371" s="14" t="s">
        <v>6652</v>
      </c>
      <c r="G371" s="14" t="s">
        <v>6672</v>
      </c>
      <c r="H371" s="14" t="s">
        <v>1024</v>
      </c>
      <c r="I371" s="14" t="s">
        <v>7132</v>
      </c>
      <c r="J371" s="14" t="s">
        <v>425</v>
      </c>
      <c r="K371" s="14" t="s">
        <v>422</v>
      </c>
      <c r="L371" s="14" t="s">
        <v>422</v>
      </c>
      <c r="M371" s="14" t="s">
        <v>1245</v>
      </c>
      <c r="N371" s="14" t="s">
        <v>1133</v>
      </c>
      <c r="O371" s="14" t="s">
        <v>3792</v>
      </c>
      <c r="P371" s="14" t="s">
        <v>5422</v>
      </c>
      <c r="Q371" s="14"/>
      <c r="R371" s="14" t="s">
        <v>6672</v>
      </c>
      <c r="S371" s="14" t="s">
        <v>445</v>
      </c>
      <c r="T371" s="35">
        <v>60.7511071080568</v>
      </c>
      <c r="U371" s="14" t="s">
        <v>2</v>
      </c>
      <c r="V371" s="14">
        <v>76.5</v>
      </c>
      <c r="W371" s="16">
        <f>+IF(datos_us[[#This Row],[Moneda]]="ARS",datos_us[[#This Row],[Monto]],datos_us[[#This Row],[Monto]]*datos_us[[#This Row],[TC]])</f>
        <v>4647.4596937663455</v>
      </c>
      <c r="X371" s="16">
        <f>+IF(datos_us[[#This Row],[Moneda]]="USD",datos_us[[#This Row],[Monto]],datos_us[[#This Row],[Monto]]/datos_us[[#This Row],[TC]])</f>
        <v>60.7511071080568</v>
      </c>
      <c r="Y371" s="14"/>
    </row>
    <row r="372" spans="1:25" x14ac:dyDescent="0.25">
      <c r="A372" s="14">
        <f t="shared" si="5"/>
        <v>369</v>
      </c>
      <c r="B372" s="1">
        <v>43862</v>
      </c>
      <c r="C372" s="14">
        <f>+YEAR(datos_us[[#This Row],[Fecha]])</f>
        <v>2020</v>
      </c>
      <c r="D372" s="14">
        <f>+MONTH(datos_us[[#This Row],[Fecha]])</f>
        <v>2</v>
      </c>
      <c r="E372" s="14" t="s">
        <v>617</v>
      </c>
      <c r="F372" s="14" t="s">
        <v>6652</v>
      </c>
      <c r="G372" s="14" t="s">
        <v>6672</v>
      </c>
      <c r="H372" s="14" t="s">
        <v>1024</v>
      </c>
      <c r="I372" s="14" t="s">
        <v>7132</v>
      </c>
      <c r="J372" s="14" t="s">
        <v>425</v>
      </c>
      <c r="K372" s="14" t="s">
        <v>422</v>
      </c>
      <c r="L372" s="14" t="s">
        <v>422</v>
      </c>
      <c r="M372" s="14" t="s">
        <v>1245</v>
      </c>
      <c r="N372" s="14" t="s">
        <v>1133</v>
      </c>
      <c r="O372" s="14" t="s">
        <v>3793</v>
      </c>
      <c r="P372" s="14" t="s">
        <v>5422</v>
      </c>
      <c r="Q372" s="14"/>
      <c r="R372" s="14" t="s">
        <v>6672</v>
      </c>
      <c r="S372" s="14" t="s">
        <v>445</v>
      </c>
      <c r="T372" s="35">
        <v>46.650825683368353</v>
      </c>
      <c r="U372" s="14" t="s">
        <v>2</v>
      </c>
      <c r="V372" s="14">
        <v>76.5</v>
      </c>
      <c r="W372" s="16">
        <f>+IF(datos_us[[#This Row],[Moneda]]="ARS",datos_us[[#This Row],[Monto]],datos_us[[#This Row],[Monto]]*datos_us[[#This Row],[TC]])</f>
        <v>3568.788164777679</v>
      </c>
      <c r="X372" s="16">
        <f>+IF(datos_us[[#This Row],[Moneda]]="USD",datos_us[[#This Row],[Monto]],datos_us[[#This Row],[Monto]]/datos_us[[#This Row],[TC]])</f>
        <v>46.650825683368353</v>
      </c>
      <c r="Y372" s="14"/>
    </row>
    <row r="373" spans="1:25" x14ac:dyDescent="0.25">
      <c r="A373" s="14">
        <f t="shared" si="5"/>
        <v>370</v>
      </c>
      <c r="B373" s="1">
        <v>43862</v>
      </c>
      <c r="C373" s="14">
        <f>+YEAR(datos_us[[#This Row],[Fecha]])</f>
        <v>2020</v>
      </c>
      <c r="D373" s="14">
        <f>+MONTH(datos_us[[#This Row],[Fecha]])</f>
        <v>2</v>
      </c>
      <c r="E373" s="14" t="s">
        <v>617</v>
      </c>
      <c r="F373" s="14" t="s">
        <v>6652</v>
      </c>
      <c r="G373" s="14" t="s">
        <v>6672</v>
      </c>
      <c r="H373" s="14" t="s">
        <v>1024</v>
      </c>
      <c r="I373" s="14" t="s">
        <v>7132</v>
      </c>
      <c r="J373" s="14" t="s">
        <v>425</v>
      </c>
      <c r="K373" s="14" t="s">
        <v>422</v>
      </c>
      <c r="L373" s="14" t="s">
        <v>422</v>
      </c>
      <c r="M373" s="14" t="s">
        <v>1245</v>
      </c>
      <c r="N373" s="14" t="s">
        <v>1133</v>
      </c>
      <c r="O373" s="14" t="s">
        <v>3794</v>
      </c>
      <c r="P373" s="14" t="s">
        <v>5422</v>
      </c>
      <c r="Q373" s="14"/>
      <c r="R373" s="14" t="s">
        <v>6672</v>
      </c>
      <c r="S373" s="14" t="s">
        <v>445</v>
      </c>
      <c r="T373" s="35">
        <v>49.871199164059675</v>
      </c>
      <c r="U373" s="14" t="s">
        <v>2</v>
      </c>
      <c r="V373" s="14">
        <v>76.5</v>
      </c>
      <c r="W373" s="16">
        <f>+IF(datos_us[[#This Row],[Moneda]]="ARS",datos_us[[#This Row],[Monto]],datos_us[[#This Row],[Monto]]*datos_us[[#This Row],[TC]])</f>
        <v>3815.1467360505653</v>
      </c>
      <c r="X373" s="16">
        <f>+IF(datos_us[[#This Row],[Moneda]]="USD",datos_us[[#This Row],[Monto]],datos_us[[#This Row],[Monto]]/datos_us[[#This Row],[TC]])</f>
        <v>49.871199164059675</v>
      </c>
      <c r="Y373" s="14"/>
    </row>
    <row r="374" spans="1:25" x14ac:dyDescent="0.25">
      <c r="A374" s="14">
        <f t="shared" si="5"/>
        <v>371</v>
      </c>
      <c r="B374" s="1">
        <v>43862</v>
      </c>
      <c r="C374" s="14">
        <f>+YEAR(datos_us[[#This Row],[Fecha]])</f>
        <v>2020</v>
      </c>
      <c r="D374" s="14">
        <f>+MONTH(datos_us[[#This Row],[Fecha]])</f>
        <v>2</v>
      </c>
      <c r="E374" s="14" t="s">
        <v>617</v>
      </c>
      <c r="F374" s="14" t="s">
        <v>6652</v>
      </c>
      <c r="G374" s="14" t="s">
        <v>6672</v>
      </c>
      <c r="H374" s="14" t="s">
        <v>1024</v>
      </c>
      <c r="I374" s="14" t="s">
        <v>7132</v>
      </c>
      <c r="J374" s="14" t="s">
        <v>425</v>
      </c>
      <c r="K374" s="14" t="s">
        <v>422</v>
      </c>
      <c r="L374" s="14" t="s">
        <v>422</v>
      </c>
      <c r="M374" s="14" t="s">
        <v>1244</v>
      </c>
      <c r="N374" s="14" t="s">
        <v>1133</v>
      </c>
      <c r="O374" s="14" t="s">
        <v>2863</v>
      </c>
      <c r="P374" s="14" t="s">
        <v>5422</v>
      </c>
      <c r="Q374" s="14"/>
      <c r="R374" s="14" t="s">
        <v>6672</v>
      </c>
      <c r="S374" s="14" t="s">
        <v>445</v>
      </c>
      <c r="T374" s="35">
        <v>11.484347274219186</v>
      </c>
      <c r="U374" s="14" t="s">
        <v>2</v>
      </c>
      <c r="V374" s="14">
        <v>76.5</v>
      </c>
      <c r="W374" s="16">
        <f>+IF(datos_us[[#This Row],[Moneda]]="ARS",datos_us[[#This Row],[Monto]],datos_us[[#This Row],[Monto]]*datos_us[[#This Row],[TC]])</f>
        <v>878.55256647776775</v>
      </c>
      <c r="X374" s="16">
        <f>+IF(datos_us[[#This Row],[Moneda]]="USD",datos_us[[#This Row],[Monto]],datos_us[[#This Row],[Monto]]/datos_us[[#This Row],[TC]])</f>
        <v>11.484347274219186</v>
      </c>
      <c r="Y374" s="14"/>
    </row>
    <row r="375" spans="1:25" x14ac:dyDescent="0.25">
      <c r="A375" s="14">
        <f t="shared" si="5"/>
        <v>372</v>
      </c>
      <c r="B375" s="1">
        <v>43862</v>
      </c>
      <c r="C375" s="14">
        <f>+YEAR(datos_us[[#This Row],[Fecha]])</f>
        <v>2020</v>
      </c>
      <c r="D375" s="14">
        <f>+MONTH(datos_us[[#This Row],[Fecha]])</f>
        <v>2</v>
      </c>
      <c r="E375" s="14" t="s">
        <v>617</v>
      </c>
      <c r="F375" s="14" t="s">
        <v>6652</v>
      </c>
      <c r="G375" s="14" t="s">
        <v>6672</v>
      </c>
      <c r="H375" s="14" t="s">
        <v>1024</v>
      </c>
      <c r="I375" s="14" t="s">
        <v>7132</v>
      </c>
      <c r="J375" s="14" t="s">
        <v>425</v>
      </c>
      <c r="K375" s="14" t="s">
        <v>422</v>
      </c>
      <c r="L375" s="14" t="s">
        <v>422</v>
      </c>
      <c r="M375" s="14" t="s">
        <v>1244</v>
      </c>
      <c r="N375" s="14" t="s">
        <v>1133</v>
      </c>
      <c r="O375" s="14" t="s">
        <v>2864</v>
      </c>
      <c r="P375" s="14" t="s">
        <v>5422</v>
      </c>
      <c r="Q375" s="14"/>
      <c r="R375" s="14" t="s">
        <v>6672</v>
      </c>
      <c r="S375" s="14" t="s">
        <v>445</v>
      </c>
      <c r="T375" s="35">
        <v>11.484347274219186</v>
      </c>
      <c r="U375" s="14" t="s">
        <v>2</v>
      </c>
      <c r="V375" s="14">
        <v>76.5</v>
      </c>
      <c r="W375" s="16">
        <f>+IF(datos_us[[#This Row],[Moneda]]="ARS",datos_us[[#This Row],[Monto]],datos_us[[#This Row],[Monto]]*datos_us[[#This Row],[TC]])</f>
        <v>878.55256647776775</v>
      </c>
      <c r="X375" s="16">
        <f>+IF(datos_us[[#This Row],[Moneda]]="USD",datos_us[[#This Row],[Monto]],datos_us[[#This Row],[Monto]]/datos_us[[#This Row],[TC]])</f>
        <v>11.484347274219186</v>
      </c>
      <c r="Y375" s="14"/>
    </row>
    <row r="376" spans="1:25" x14ac:dyDescent="0.25">
      <c r="A376" s="14">
        <f t="shared" si="5"/>
        <v>373</v>
      </c>
      <c r="B376" s="1">
        <v>43862</v>
      </c>
      <c r="C376" s="14">
        <f>+YEAR(datos_us[[#This Row],[Fecha]])</f>
        <v>2020</v>
      </c>
      <c r="D376" s="14">
        <f>+MONTH(datos_us[[#This Row],[Fecha]])</f>
        <v>2</v>
      </c>
      <c r="E376" s="14" t="s">
        <v>617</v>
      </c>
      <c r="F376" s="14" t="s">
        <v>6652</v>
      </c>
      <c r="G376" s="14" t="s">
        <v>6672</v>
      </c>
      <c r="H376" s="14" t="s">
        <v>1024</v>
      </c>
      <c r="I376" s="14" t="s">
        <v>7132</v>
      </c>
      <c r="J376" s="14" t="s">
        <v>425</v>
      </c>
      <c r="K376" s="14" t="s">
        <v>422</v>
      </c>
      <c r="L376" s="14" t="s">
        <v>422</v>
      </c>
      <c r="M376" s="14" t="s">
        <v>1244</v>
      </c>
      <c r="N376" s="14" t="s">
        <v>1133</v>
      </c>
      <c r="O376" s="14" t="s">
        <v>2865</v>
      </c>
      <c r="P376" s="14" t="s">
        <v>5422</v>
      </c>
      <c r="Q376" s="14"/>
      <c r="R376" s="14" t="s">
        <v>6672</v>
      </c>
      <c r="S376" s="14" t="s">
        <v>445</v>
      </c>
      <c r="T376" s="35">
        <v>11.484347274219186</v>
      </c>
      <c r="U376" s="14" t="s">
        <v>2</v>
      </c>
      <c r="V376" s="14">
        <v>76.5</v>
      </c>
      <c r="W376" s="16">
        <f>+IF(datos_us[[#This Row],[Moneda]]="ARS",datos_us[[#This Row],[Monto]],datos_us[[#This Row],[Monto]]*datos_us[[#This Row],[TC]])</f>
        <v>878.55256647776775</v>
      </c>
      <c r="X376" s="16">
        <f>+IF(datos_us[[#This Row],[Moneda]]="USD",datos_us[[#This Row],[Monto]],datos_us[[#This Row],[Monto]]/datos_us[[#This Row],[TC]])</f>
        <v>11.484347274219186</v>
      </c>
      <c r="Y376" s="14"/>
    </row>
    <row r="377" spans="1:25" x14ac:dyDescent="0.25">
      <c r="A377" s="14">
        <f t="shared" si="5"/>
        <v>374</v>
      </c>
      <c r="B377" s="1">
        <v>43862</v>
      </c>
      <c r="C377" s="14">
        <f>+YEAR(datos_us[[#This Row],[Fecha]])</f>
        <v>2020</v>
      </c>
      <c r="D377" s="14">
        <f>+MONTH(datos_us[[#This Row],[Fecha]])</f>
        <v>2</v>
      </c>
      <c r="E377" s="14" t="s">
        <v>617</v>
      </c>
      <c r="F377" s="14" t="s">
        <v>6652</v>
      </c>
      <c r="G377" s="14" t="s">
        <v>6672</v>
      </c>
      <c r="H377" s="14" t="s">
        <v>1024</v>
      </c>
      <c r="I377" s="14" t="s">
        <v>7132</v>
      </c>
      <c r="J377" s="14" t="s">
        <v>425</v>
      </c>
      <c r="K377" s="14" t="s">
        <v>422</v>
      </c>
      <c r="L377" s="14" t="s">
        <v>422</v>
      </c>
      <c r="M377" s="14" t="s">
        <v>1244</v>
      </c>
      <c r="N377" s="14" t="s">
        <v>1133</v>
      </c>
      <c r="O377" s="14" t="s">
        <v>2866</v>
      </c>
      <c r="P377" s="14" t="s">
        <v>5422</v>
      </c>
      <c r="Q377" s="14"/>
      <c r="R377" s="14" t="s">
        <v>6672</v>
      </c>
      <c r="S377" s="14" t="s">
        <v>445</v>
      </c>
      <c r="T377" s="35">
        <v>11.484347274219186</v>
      </c>
      <c r="U377" s="14" t="s">
        <v>2</v>
      </c>
      <c r="V377" s="14">
        <v>76.5</v>
      </c>
      <c r="W377" s="16">
        <f>+IF(datos_us[[#This Row],[Moneda]]="ARS",datos_us[[#This Row],[Monto]],datos_us[[#This Row],[Monto]]*datos_us[[#This Row],[TC]])</f>
        <v>878.55256647776775</v>
      </c>
      <c r="X377" s="16">
        <f>+IF(datos_us[[#This Row],[Moneda]]="USD",datos_us[[#This Row],[Monto]],datos_us[[#This Row],[Monto]]/datos_us[[#This Row],[TC]])</f>
        <v>11.484347274219186</v>
      </c>
      <c r="Y377" s="14"/>
    </row>
    <row r="378" spans="1:25" x14ac:dyDescent="0.25">
      <c r="A378" s="14">
        <f t="shared" si="5"/>
        <v>375</v>
      </c>
      <c r="B378" s="1">
        <v>43862</v>
      </c>
      <c r="C378" s="14">
        <f>+YEAR(datos_us[[#This Row],[Fecha]])</f>
        <v>2020</v>
      </c>
      <c r="D378" s="14">
        <f>+MONTH(datos_us[[#This Row],[Fecha]])</f>
        <v>2</v>
      </c>
      <c r="E378" s="14" t="s">
        <v>617</v>
      </c>
      <c r="F378" s="14" t="s">
        <v>6652</v>
      </c>
      <c r="G378" s="14" t="s">
        <v>6672</v>
      </c>
      <c r="H378" s="14" t="s">
        <v>1024</v>
      </c>
      <c r="I378" s="14" t="s">
        <v>7132</v>
      </c>
      <c r="J378" s="14" t="s">
        <v>425</v>
      </c>
      <c r="K378" s="14" t="s">
        <v>422</v>
      </c>
      <c r="L378" s="14" t="s">
        <v>422</v>
      </c>
      <c r="M378" s="14" t="s">
        <v>1244</v>
      </c>
      <c r="N378" s="14" t="s">
        <v>1133</v>
      </c>
      <c r="O378" s="14" t="s">
        <v>2867</v>
      </c>
      <c r="P378" s="14" t="s">
        <v>5422</v>
      </c>
      <c r="Q378" s="14"/>
      <c r="R378" s="14" t="s">
        <v>6672</v>
      </c>
      <c r="S378" s="14" t="s">
        <v>445</v>
      </c>
      <c r="T378" s="35">
        <v>11.484347274219186</v>
      </c>
      <c r="U378" s="14" t="s">
        <v>2</v>
      </c>
      <c r="V378" s="14">
        <v>76.5</v>
      </c>
      <c r="W378" s="16">
        <f>+IF(datos_us[[#This Row],[Moneda]]="ARS",datos_us[[#This Row],[Monto]],datos_us[[#This Row],[Monto]]*datos_us[[#This Row],[TC]])</f>
        <v>878.55256647776775</v>
      </c>
      <c r="X378" s="16">
        <f>+IF(datos_us[[#This Row],[Moneda]]="USD",datos_us[[#This Row],[Monto]],datos_us[[#This Row],[Monto]]/datos_us[[#This Row],[TC]])</f>
        <v>11.484347274219186</v>
      </c>
      <c r="Y378" s="14"/>
    </row>
    <row r="379" spans="1:25" x14ac:dyDescent="0.25">
      <c r="A379" s="14">
        <f t="shared" si="5"/>
        <v>376</v>
      </c>
      <c r="B379" s="1">
        <v>43864</v>
      </c>
      <c r="C379" s="14">
        <f>+YEAR(datos_us[[#This Row],[Fecha]])</f>
        <v>2020</v>
      </c>
      <c r="D379" s="14">
        <f>+MONTH(datos_us[[#This Row],[Fecha]])</f>
        <v>2</v>
      </c>
      <c r="E379" s="14" t="s">
        <v>449</v>
      </c>
      <c r="F379" s="14" t="s">
        <v>44</v>
      </c>
      <c r="G379" s="14"/>
      <c r="H379" s="14" t="s">
        <v>7132</v>
      </c>
      <c r="I379" s="14" t="s">
        <v>7132</v>
      </c>
      <c r="J379" s="14" t="s">
        <v>425</v>
      </c>
      <c r="K379" s="14"/>
      <c r="L379" s="14" t="s">
        <v>425</v>
      </c>
      <c r="M379" s="14" t="s">
        <v>1562</v>
      </c>
      <c r="N379" s="14" t="s">
        <v>1562</v>
      </c>
      <c r="O379" s="14" t="s">
        <v>1563</v>
      </c>
      <c r="P379" s="14"/>
      <c r="Q379" s="14"/>
      <c r="R379" s="14" t="s">
        <v>44</v>
      </c>
      <c r="S379" s="14" t="s">
        <v>445</v>
      </c>
      <c r="T379" s="35">
        <v>160</v>
      </c>
      <c r="U379" s="14" t="s">
        <v>2</v>
      </c>
      <c r="V379" s="14">
        <v>76.5</v>
      </c>
      <c r="W379" s="16">
        <f>+IF(datos_us[[#This Row],[Moneda]]="ARS",datos_us[[#This Row],[Monto]],datos_us[[#This Row],[Monto]]*datos_us[[#This Row],[TC]])</f>
        <v>12240</v>
      </c>
      <c r="X379" s="16">
        <f>+IF(datos_us[[#This Row],[Moneda]]="USD",datos_us[[#This Row],[Monto]],datos_us[[#This Row],[Monto]]/datos_us[[#This Row],[TC]])</f>
        <v>160</v>
      </c>
      <c r="Y379" s="14"/>
    </row>
    <row r="380" spans="1:25" x14ac:dyDescent="0.25">
      <c r="A380" s="14">
        <f t="shared" si="5"/>
        <v>377</v>
      </c>
      <c r="B380" s="1">
        <v>43864</v>
      </c>
      <c r="C380" s="14">
        <f>+YEAR(datos_us[[#This Row],[Fecha]])</f>
        <v>2020</v>
      </c>
      <c r="D380" s="14">
        <f>+MONTH(datos_us[[#This Row],[Fecha]])</f>
        <v>2</v>
      </c>
      <c r="E380" s="14" t="s">
        <v>1015</v>
      </c>
      <c r="F380" s="14" t="s">
        <v>430</v>
      </c>
      <c r="G380" s="14"/>
      <c r="H380" s="14" t="s">
        <v>7132</v>
      </c>
      <c r="I380" s="14" t="s">
        <v>7132</v>
      </c>
      <c r="J380" s="14" t="s">
        <v>425</v>
      </c>
      <c r="K380" s="14"/>
      <c r="L380" s="14" t="s">
        <v>425</v>
      </c>
      <c r="M380" s="14" t="s">
        <v>102</v>
      </c>
      <c r="N380" s="14" t="s">
        <v>457</v>
      </c>
      <c r="O380" s="14" t="s">
        <v>1279</v>
      </c>
      <c r="P380" s="14"/>
      <c r="Q380" s="14"/>
      <c r="R380" s="14" t="s">
        <v>430</v>
      </c>
      <c r="S380" s="14" t="s">
        <v>445</v>
      </c>
      <c r="T380" s="35">
        <v>8.18</v>
      </c>
      <c r="U380" s="14" t="s">
        <v>2</v>
      </c>
      <c r="V380" s="14">
        <v>76.5</v>
      </c>
      <c r="W380" s="16">
        <f>+IF(datos_us[[#This Row],[Moneda]]="ARS",datos_us[[#This Row],[Monto]],datos_us[[#This Row],[Monto]]*datos_us[[#This Row],[TC]])</f>
        <v>625.77</v>
      </c>
      <c r="X380" s="16">
        <f>+IF(datos_us[[#This Row],[Moneda]]="USD",datos_us[[#This Row],[Monto]],datos_us[[#This Row],[Monto]]/datos_us[[#This Row],[TC]])</f>
        <v>8.18</v>
      </c>
      <c r="Y380" s="14"/>
    </row>
    <row r="381" spans="1:25" x14ac:dyDescent="0.25">
      <c r="A381" s="14">
        <f t="shared" si="5"/>
        <v>378</v>
      </c>
      <c r="B381" s="1">
        <v>43865</v>
      </c>
      <c r="C381" s="14">
        <f>+YEAR(datos_us[[#This Row],[Fecha]])</f>
        <v>2020</v>
      </c>
      <c r="D381" s="14">
        <f>+MONTH(datos_us[[#This Row],[Fecha]])</f>
        <v>2</v>
      </c>
      <c r="E381" s="14" t="s">
        <v>1015</v>
      </c>
      <c r="F381" s="14" t="s">
        <v>430</v>
      </c>
      <c r="G381" s="14"/>
      <c r="H381" s="14" t="s">
        <v>7132</v>
      </c>
      <c r="I381" s="14" t="s">
        <v>7132</v>
      </c>
      <c r="J381" s="14" t="s">
        <v>425</v>
      </c>
      <c r="K381" s="14"/>
      <c r="L381" s="14" t="s">
        <v>425</v>
      </c>
      <c r="M381" s="14" t="s">
        <v>102</v>
      </c>
      <c r="N381" s="14" t="s">
        <v>457</v>
      </c>
      <c r="O381" s="14" t="s">
        <v>1279</v>
      </c>
      <c r="P381" s="14"/>
      <c r="Q381" s="14"/>
      <c r="R381" s="14" t="s">
        <v>430</v>
      </c>
      <c r="S381" s="14" t="s">
        <v>445</v>
      </c>
      <c r="T381" s="35">
        <v>2.92</v>
      </c>
      <c r="U381" s="14" t="s">
        <v>2</v>
      </c>
      <c r="V381" s="14">
        <v>76.5</v>
      </c>
      <c r="W381" s="16">
        <f>+IF(datos_us[[#This Row],[Moneda]]="ARS",datos_us[[#This Row],[Monto]],datos_us[[#This Row],[Monto]]*datos_us[[#This Row],[TC]])</f>
        <v>223.38</v>
      </c>
      <c r="X381" s="16">
        <f>+IF(datos_us[[#This Row],[Moneda]]="USD",datos_us[[#This Row],[Monto]],datos_us[[#This Row],[Monto]]/datos_us[[#This Row],[TC]])</f>
        <v>2.92</v>
      </c>
      <c r="Y381" s="14"/>
    </row>
    <row r="382" spans="1:25" x14ac:dyDescent="0.25">
      <c r="A382" s="14">
        <f t="shared" si="5"/>
        <v>379</v>
      </c>
      <c r="B382" s="1">
        <v>43866</v>
      </c>
      <c r="C382" s="14">
        <f>+YEAR(datos_us[[#This Row],[Fecha]])</f>
        <v>2020</v>
      </c>
      <c r="D382" s="14">
        <f>+MONTH(datos_us[[#This Row],[Fecha]])</f>
        <v>2</v>
      </c>
      <c r="E382" s="14" t="s">
        <v>1016</v>
      </c>
      <c r="F382" s="14" t="s">
        <v>404</v>
      </c>
      <c r="G382" s="14"/>
      <c r="H382" s="14" t="s">
        <v>7132</v>
      </c>
      <c r="I382" s="14" t="s">
        <v>7132</v>
      </c>
      <c r="J382" s="14" t="s">
        <v>425</v>
      </c>
      <c r="K382" s="14"/>
      <c r="L382" s="14" t="s">
        <v>425</v>
      </c>
      <c r="M382" s="14" t="s">
        <v>1325</v>
      </c>
      <c r="N382" s="14" t="s">
        <v>1325</v>
      </c>
      <c r="O382" s="14" t="s">
        <v>1279</v>
      </c>
      <c r="P382" s="14"/>
      <c r="Q382" s="14"/>
      <c r="R382" s="14" t="s">
        <v>404</v>
      </c>
      <c r="S382" s="14" t="s">
        <v>445</v>
      </c>
      <c r="T382" s="35">
        <v>122.09</v>
      </c>
      <c r="U382" s="14" t="s">
        <v>2</v>
      </c>
      <c r="V382" s="14">
        <v>76.5</v>
      </c>
      <c r="W382" s="16">
        <f>+IF(datos_us[[#This Row],[Moneda]]="ARS",datos_us[[#This Row],[Monto]],datos_us[[#This Row],[Monto]]*datos_us[[#This Row],[TC]])</f>
        <v>9339.8850000000002</v>
      </c>
      <c r="X382" s="16">
        <f>+IF(datos_us[[#This Row],[Moneda]]="USD",datos_us[[#This Row],[Monto]],datos_us[[#This Row],[Monto]]/datos_us[[#This Row],[TC]])</f>
        <v>122.09</v>
      </c>
      <c r="Y382" s="14"/>
    </row>
    <row r="383" spans="1:25" x14ac:dyDescent="0.25">
      <c r="A383" s="14">
        <f t="shared" si="5"/>
        <v>380</v>
      </c>
      <c r="B383" s="1">
        <v>43867</v>
      </c>
      <c r="C383" s="14">
        <f>+YEAR(datos_us[[#This Row],[Fecha]])</f>
        <v>2020</v>
      </c>
      <c r="D383" s="14">
        <f>+MONTH(datos_us[[#This Row],[Fecha]])</f>
        <v>2</v>
      </c>
      <c r="E383" s="14" t="s">
        <v>1015</v>
      </c>
      <c r="F383" s="14" t="s">
        <v>403</v>
      </c>
      <c r="G383" s="14" t="s">
        <v>5383</v>
      </c>
      <c r="H383" s="14" t="s">
        <v>7132</v>
      </c>
      <c r="I383" s="14" t="s">
        <v>7132</v>
      </c>
      <c r="J383" s="14" t="s">
        <v>425</v>
      </c>
      <c r="K383" s="14"/>
      <c r="L383" s="14" t="s">
        <v>425</v>
      </c>
      <c r="M383" s="14" t="s">
        <v>1564</v>
      </c>
      <c r="N383" s="14" t="s">
        <v>1565</v>
      </c>
      <c r="O383" s="14" t="s">
        <v>1279</v>
      </c>
      <c r="P383" s="14"/>
      <c r="Q383" s="14"/>
      <c r="R383" s="14" t="s">
        <v>5383</v>
      </c>
      <c r="S383" s="14" t="s">
        <v>445</v>
      </c>
      <c r="T383" s="35">
        <v>35.950000000000003</v>
      </c>
      <c r="U383" s="14" t="s">
        <v>2</v>
      </c>
      <c r="V383" s="14">
        <v>76.5</v>
      </c>
      <c r="W383" s="16">
        <f>+IF(datos_us[[#This Row],[Moneda]]="ARS",datos_us[[#This Row],[Monto]],datos_us[[#This Row],[Monto]]*datos_us[[#This Row],[TC]])</f>
        <v>2750.1750000000002</v>
      </c>
      <c r="X383" s="16">
        <f>+IF(datos_us[[#This Row],[Moneda]]="USD",datos_us[[#This Row],[Monto]],datos_us[[#This Row],[Monto]]/datos_us[[#This Row],[TC]])</f>
        <v>35.950000000000003</v>
      </c>
      <c r="Y383" s="14"/>
    </row>
    <row r="384" spans="1:25" x14ac:dyDescent="0.25">
      <c r="A384" s="14">
        <f t="shared" si="5"/>
        <v>381</v>
      </c>
      <c r="B384" s="1">
        <v>43867</v>
      </c>
      <c r="C384" s="14">
        <f>+YEAR(datos_us[[#This Row],[Fecha]])</f>
        <v>2020</v>
      </c>
      <c r="D384" s="14">
        <f>+MONTH(datos_us[[#This Row],[Fecha]])</f>
        <v>2</v>
      </c>
      <c r="E384" s="14" t="s">
        <v>1015</v>
      </c>
      <c r="F384" s="14" t="s">
        <v>430</v>
      </c>
      <c r="G384" s="14"/>
      <c r="H384" s="14" t="s">
        <v>7132</v>
      </c>
      <c r="I384" s="14" t="s">
        <v>7132</v>
      </c>
      <c r="J384" s="14" t="s">
        <v>425</v>
      </c>
      <c r="K384" s="14"/>
      <c r="L384" s="14" t="s">
        <v>425</v>
      </c>
      <c r="M384" s="14" t="s">
        <v>102</v>
      </c>
      <c r="N384" s="14" t="s">
        <v>457</v>
      </c>
      <c r="O384" s="14" t="s">
        <v>1279</v>
      </c>
      <c r="P384" s="14"/>
      <c r="Q384" s="14"/>
      <c r="R384" s="14" t="s">
        <v>430</v>
      </c>
      <c r="S384" s="14" t="s">
        <v>445</v>
      </c>
      <c r="T384" s="35">
        <v>6.92</v>
      </c>
      <c r="U384" s="14" t="s">
        <v>2</v>
      </c>
      <c r="V384" s="14">
        <v>76.5</v>
      </c>
      <c r="W384" s="16">
        <f>+IF(datos_us[[#This Row],[Moneda]]="ARS",datos_us[[#This Row],[Monto]],datos_us[[#This Row],[Monto]]*datos_us[[#This Row],[TC]])</f>
        <v>529.38</v>
      </c>
      <c r="X384" s="16">
        <f>+IF(datos_us[[#This Row],[Moneda]]="USD",datos_us[[#This Row],[Monto]],datos_us[[#This Row],[Monto]]/datos_us[[#This Row],[TC]])</f>
        <v>6.92</v>
      </c>
      <c r="Y384" s="14"/>
    </row>
    <row r="385" spans="1:25" x14ac:dyDescent="0.25">
      <c r="A385" s="14">
        <f t="shared" si="5"/>
        <v>382</v>
      </c>
      <c r="B385" s="1">
        <v>43867</v>
      </c>
      <c r="C385" s="14">
        <f>+YEAR(datos_us[[#This Row],[Fecha]])</f>
        <v>2020</v>
      </c>
      <c r="D385" s="14">
        <f>+MONTH(datos_us[[#This Row],[Fecha]])</f>
        <v>2</v>
      </c>
      <c r="E385" s="14" t="s">
        <v>1016</v>
      </c>
      <c r="F385" s="14" t="s">
        <v>404</v>
      </c>
      <c r="G385" s="14"/>
      <c r="H385" s="14" t="s">
        <v>7132</v>
      </c>
      <c r="I385" s="14" t="s">
        <v>7132</v>
      </c>
      <c r="J385" s="14" t="s">
        <v>425</v>
      </c>
      <c r="K385" s="14"/>
      <c r="L385" s="14" t="s">
        <v>425</v>
      </c>
      <c r="M385" s="14" t="s">
        <v>1560</v>
      </c>
      <c r="N385" s="14" t="s">
        <v>1560</v>
      </c>
      <c r="O385" s="14" t="s">
        <v>1279</v>
      </c>
      <c r="P385" s="14"/>
      <c r="Q385" s="14"/>
      <c r="R385" s="14" t="s">
        <v>404</v>
      </c>
      <c r="S385" s="14" t="s">
        <v>445</v>
      </c>
      <c r="T385" s="35">
        <v>175</v>
      </c>
      <c r="U385" s="14" t="s">
        <v>2</v>
      </c>
      <c r="V385" s="14">
        <v>76.5</v>
      </c>
      <c r="W385" s="16">
        <f>+IF(datos_us[[#This Row],[Moneda]]="ARS",datos_us[[#This Row],[Monto]],datos_us[[#This Row],[Monto]]*datos_us[[#This Row],[TC]])</f>
        <v>13387.5</v>
      </c>
      <c r="X385" s="16">
        <f>+IF(datos_us[[#This Row],[Moneda]]="USD",datos_us[[#This Row],[Monto]],datos_us[[#This Row],[Monto]]/datos_us[[#This Row],[TC]])</f>
        <v>175</v>
      </c>
      <c r="Y385" s="14"/>
    </row>
    <row r="386" spans="1:25" x14ac:dyDescent="0.25">
      <c r="A386" s="14">
        <f t="shared" si="5"/>
        <v>383</v>
      </c>
      <c r="B386" s="1">
        <v>43867</v>
      </c>
      <c r="C386" s="14">
        <f>+YEAR(datos_us[[#This Row],[Fecha]])</f>
        <v>2020</v>
      </c>
      <c r="D386" s="14">
        <f>+MONTH(datos_us[[#This Row],[Fecha]])</f>
        <v>2</v>
      </c>
      <c r="E386" s="14" t="s">
        <v>617</v>
      </c>
      <c r="F386" s="14" t="s">
        <v>8101</v>
      </c>
      <c r="G386" s="14"/>
      <c r="H386" s="14" t="s">
        <v>8103</v>
      </c>
      <c r="I386" s="14" t="s">
        <v>8104</v>
      </c>
      <c r="J386" s="14" t="s">
        <v>422</v>
      </c>
      <c r="K386" s="14" t="s">
        <v>422</v>
      </c>
      <c r="L386" s="14" t="s">
        <v>422</v>
      </c>
      <c r="M386" s="14" t="s">
        <v>1346</v>
      </c>
      <c r="N386" s="14" t="s">
        <v>1133</v>
      </c>
      <c r="O386" s="14" t="s">
        <v>1566</v>
      </c>
      <c r="P386" s="14" t="s">
        <v>5435</v>
      </c>
      <c r="Q386" s="14"/>
      <c r="R386" s="14" t="s">
        <v>8101</v>
      </c>
      <c r="S386" s="14" t="s">
        <v>445</v>
      </c>
      <c r="T386" s="35">
        <v>88</v>
      </c>
      <c r="U386" s="14" t="s">
        <v>2</v>
      </c>
      <c r="V386" s="14">
        <v>76.5</v>
      </c>
      <c r="W386" s="16">
        <f>+IF(datos_us[[#This Row],[Moneda]]="ARS",datos_us[[#This Row],[Monto]],datos_us[[#This Row],[Monto]]*datos_us[[#This Row],[TC]])</f>
        <v>6732</v>
      </c>
      <c r="X386" s="16">
        <f>+IF(datos_us[[#This Row],[Moneda]]="USD",datos_us[[#This Row],[Monto]],datos_us[[#This Row],[Monto]]/datos_us[[#This Row],[TC]])</f>
        <v>88</v>
      </c>
      <c r="Y386" s="14"/>
    </row>
    <row r="387" spans="1:25" x14ac:dyDescent="0.25">
      <c r="A387" s="14">
        <f t="shared" si="5"/>
        <v>384</v>
      </c>
      <c r="B387" s="1">
        <v>43867</v>
      </c>
      <c r="C387" s="14">
        <f>+YEAR(datos_us[[#This Row],[Fecha]])</f>
        <v>2020</v>
      </c>
      <c r="D387" s="14">
        <f>+MONTH(datos_us[[#This Row],[Fecha]])</f>
        <v>2</v>
      </c>
      <c r="E387" s="14" t="s">
        <v>617</v>
      </c>
      <c r="F387" s="14" t="s">
        <v>8101</v>
      </c>
      <c r="G387" s="14"/>
      <c r="H387" s="14" t="s">
        <v>8103</v>
      </c>
      <c r="I387" s="14" t="s">
        <v>8104</v>
      </c>
      <c r="J387" s="14" t="s">
        <v>422</v>
      </c>
      <c r="K387" s="14" t="s">
        <v>422</v>
      </c>
      <c r="L387" s="14" t="s">
        <v>422</v>
      </c>
      <c r="M387" s="14" t="s">
        <v>1346</v>
      </c>
      <c r="N387" s="14" t="s">
        <v>1133</v>
      </c>
      <c r="O387" s="14" t="s">
        <v>1566</v>
      </c>
      <c r="P387" s="14" t="s">
        <v>5435</v>
      </c>
      <c r="Q387" s="14"/>
      <c r="R387" s="14" t="s">
        <v>8101</v>
      </c>
      <c r="S387" s="14" t="s">
        <v>445</v>
      </c>
      <c r="T387" s="35">
        <v>69.3</v>
      </c>
      <c r="U387" s="14" t="s">
        <v>2</v>
      </c>
      <c r="V387" s="14">
        <v>76.5</v>
      </c>
      <c r="W387" s="16">
        <f>+IF(datos_us[[#This Row],[Moneda]]="ARS",datos_us[[#This Row],[Monto]],datos_us[[#This Row],[Monto]]*datos_us[[#This Row],[TC]])</f>
        <v>5301.45</v>
      </c>
      <c r="X387" s="16">
        <f>+IF(datos_us[[#This Row],[Moneda]]="USD",datos_us[[#This Row],[Monto]],datos_us[[#This Row],[Monto]]/datos_us[[#This Row],[TC]])</f>
        <v>69.3</v>
      </c>
      <c r="Y387" s="14"/>
    </row>
    <row r="388" spans="1:25" x14ac:dyDescent="0.25">
      <c r="A388" s="14">
        <f t="shared" si="5"/>
        <v>385</v>
      </c>
      <c r="B388" s="1">
        <v>43867</v>
      </c>
      <c r="C388" s="14">
        <f>+YEAR(datos_us[[#This Row],[Fecha]])</f>
        <v>2020</v>
      </c>
      <c r="D388" s="14">
        <f>+MONTH(datos_us[[#This Row],[Fecha]])</f>
        <v>2</v>
      </c>
      <c r="E388" s="14" t="s">
        <v>617</v>
      </c>
      <c r="F388" s="14" t="s">
        <v>8101</v>
      </c>
      <c r="G388" s="14"/>
      <c r="H388" s="14" t="s">
        <v>8103</v>
      </c>
      <c r="I388" s="14" t="s">
        <v>8104</v>
      </c>
      <c r="J388" s="14" t="s">
        <v>422</v>
      </c>
      <c r="K388" s="14" t="s">
        <v>422</v>
      </c>
      <c r="L388" s="14" t="s">
        <v>422</v>
      </c>
      <c r="M388" s="14" t="s">
        <v>1349</v>
      </c>
      <c r="N388" s="14" t="s">
        <v>1133</v>
      </c>
      <c r="O388" s="14" t="s">
        <v>1567</v>
      </c>
      <c r="P388" s="14" t="s">
        <v>5435</v>
      </c>
      <c r="Q388" s="14"/>
      <c r="R388" s="14" t="s">
        <v>8101</v>
      </c>
      <c r="S388" s="14" t="s">
        <v>445</v>
      </c>
      <c r="T388" s="35">
        <v>103.4</v>
      </c>
      <c r="U388" s="14" t="s">
        <v>2</v>
      </c>
      <c r="V388" s="14">
        <v>76.5</v>
      </c>
      <c r="W388" s="16">
        <f>+IF(datos_us[[#This Row],[Moneda]]="ARS",datos_us[[#This Row],[Monto]],datos_us[[#This Row],[Monto]]*datos_us[[#This Row],[TC]])</f>
        <v>7910.1</v>
      </c>
      <c r="X388" s="16">
        <f>+IF(datos_us[[#This Row],[Moneda]]="USD",datos_us[[#This Row],[Monto]],datos_us[[#This Row],[Monto]]/datos_us[[#This Row],[TC]])</f>
        <v>103.4</v>
      </c>
      <c r="Y388" s="14"/>
    </row>
    <row r="389" spans="1:25" x14ac:dyDescent="0.25">
      <c r="A389" s="14">
        <f t="shared" ref="A389:A452" si="6">+A388+1</f>
        <v>386</v>
      </c>
      <c r="B389" s="1">
        <v>43867</v>
      </c>
      <c r="C389" s="14">
        <f>+YEAR(datos_us[[#This Row],[Fecha]])</f>
        <v>2020</v>
      </c>
      <c r="D389" s="14">
        <f>+MONTH(datos_us[[#This Row],[Fecha]])</f>
        <v>2</v>
      </c>
      <c r="E389" s="14" t="s">
        <v>617</v>
      </c>
      <c r="F389" s="14" t="s">
        <v>6652</v>
      </c>
      <c r="G389" s="14" t="s">
        <v>6672</v>
      </c>
      <c r="H389" s="14" t="s">
        <v>1024</v>
      </c>
      <c r="I389" s="14" t="s">
        <v>7132</v>
      </c>
      <c r="J389" s="14" t="s">
        <v>425</v>
      </c>
      <c r="K389" s="14" t="s">
        <v>422</v>
      </c>
      <c r="L389" s="14" t="s">
        <v>422</v>
      </c>
      <c r="M389" s="14" t="s">
        <v>1347</v>
      </c>
      <c r="N389" s="14" t="s">
        <v>1133</v>
      </c>
      <c r="O389" s="14" t="s">
        <v>3795</v>
      </c>
      <c r="P389" s="14" t="s">
        <v>5435</v>
      </c>
      <c r="Q389" s="14"/>
      <c r="R389" s="14" t="s">
        <v>6672</v>
      </c>
      <c r="S389" s="14" t="s">
        <v>445</v>
      </c>
      <c r="T389" s="35">
        <v>177.48</v>
      </c>
      <c r="U389" s="14" t="s">
        <v>2</v>
      </c>
      <c r="V389" s="14">
        <v>76.5</v>
      </c>
      <c r="W389" s="16">
        <f>+IF(datos_us[[#This Row],[Moneda]]="ARS",datos_us[[#This Row],[Monto]],datos_us[[#This Row],[Monto]]*datos_us[[#This Row],[TC]])</f>
        <v>13577.22</v>
      </c>
      <c r="X389" s="16">
        <f>+IF(datos_us[[#This Row],[Moneda]]="USD",datos_us[[#This Row],[Monto]],datos_us[[#This Row],[Monto]]/datos_us[[#This Row],[TC]])</f>
        <v>177.48</v>
      </c>
      <c r="Y389" s="14"/>
    </row>
    <row r="390" spans="1:25" x14ac:dyDescent="0.25">
      <c r="A390" s="14">
        <f t="shared" si="6"/>
        <v>387</v>
      </c>
      <c r="B390" s="1">
        <v>43867</v>
      </c>
      <c r="C390" s="14">
        <f>+YEAR(datos_us[[#This Row],[Fecha]])</f>
        <v>2020</v>
      </c>
      <c r="D390" s="14">
        <f>+MONTH(datos_us[[#This Row],[Fecha]])</f>
        <v>2</v>
      </c>
      <c r="E390" s="14" t="s">
        <v>617</v>
      </c>
      <c r="F390" s="14" t="s">
        <v>8101</v>
      </c>
      <c r="G390" s="14"/>
      <c r="H390" s="14" t="s">
        <v>8103</v>
      </c>
      <c r="I390" s="14" t="s">
        <v>8104</v>
      </c>
      <c r="J390" s="14" t="s">
        <v>422</v>
      </c>
      <c r="K390" s="14" t="s">
        <v>422</v>
      </c>
      <c r="L390" s="14" t="s">
        <v>422</v>
      </c>
      <c r="M390" s="14" t="s">
        <v>1346</v>
      </c>
      <c r="N390" s="14" t="s">
        <v>1133</v>
      </c>
      <c r="O390" s="14" t="s">
        <v>1566</v>
      </c>
      <c r="P390" s="14" t="s">
        <v>5435</v>
      </c>
      <c r="Q390" s="14"/>
      <c r="R390" s="14" t="s">
        <v>8101</v>
      </c>
      <c r="S390" s="14" t="s">
        <v>445</v>
      </c>
      <c r="T390" s="35">
        <v>29.4</v>
      </c>
      <c r="U390" s="14" t="s">
        <v>2</v>
      </c>
      <c r="V390" s="14">
        <v>76.5</v>
      </c>
      <c r="W390" s="16">
        <f>+IF(datos_us[[#This Row],[Moneda]]="ARS",datos_us[[#This Row],[Monto]],datos_us[[#This Row],[Monto]]*datos_us[[#This Row],[TC]])</f>
        <v>2249.1</v>
      </c>
      <c r="X390" s="16">
        <f>+IF(datos_us[[#This Row],[Moneda]]="USD",datos_us[[#This Row],[Monto]],datos_us[[#This Row],[Monto]]/datos_us[[#This Row],[TC]])</f>
        <v>29.4</v>
      </c>
      <c r="Y390" s="14"/>
    </row>
    <row r="391" spans="1:25" x14ac:dyDescent="0.25">
      <c r="A391" s="14">
        <f t="shared" si="6"/>
        <v>388</v>
      </c>
      <c r="B391" s="1">
        <v>43867</v>
      </c>
      <c r="C391" s="14">
        <f>+YEAR(datos_us[[#This Row],[Fecha]])</f>
        <v>2020</v>
      </c>
      <c r="D391" s="14">
        <f>+MONTH(datos_us[[#This Row],[Fecha]])</f>
        <v>2</v>
      </c>
      <c r="E391" s="14" t="s">
        <v>617</v>
      </c>
      <c r="F391" s="14" t="s">
        <v>6652</v>
      </c>
      <c r="G391" s="14" t="s">
        <v>6672</v>
      </c>
      <c r="H391" s="14" t="s">
        <v>1024</v>
      </c>
      <c r="I391" s="14" t="s">
        <v>7132</v>
      </c>
      <c r="J391" s="14" t="s">
        <v>425</v>
      </c>
      <c r="K391" s="14" t="s">
        <v>422</v>
      </c>
      <c r="L391" s="14" t="s">
        <v>422</v>
      </c>
      <c r="M391" s="14" t="s">
        <v>1132</v>
      </c>
      <c r="N391" s="14" t="s">
        <v>1133</v>
      </c>
      <c r="O391" s="14" t="s">
        <v>1568</v>
      </c>
      <c r="P391" s="14" t="s">
        <v>5469</v>
      </c>
      <c r="Q391" s="14"/>
      <c r="R391" s="14" t="s">
        <v>6672</v>
      </c>
      <c r="S391" s="14" t="s">
        <v>445</v>
      </c>
      <c r="T391" s="35">
        <v>475</v>
      </c>
      <c r="U391" s="14" t="s">
        <v>2</v>
      </c>
      <c r="V391" s="14">
        <v>76.5</v>
      </c>
      <c r="W391" s="16">
        <f>+IF(datos_us[[#This Row],[Moneda]]="ARS",datos_us[[#This Row],[Monto]],datos_us[[#This Row],[Monto]]*datos_us[[#This Row],[TC]])</f>
        <v>36337.5</v>
      </c>
      <c r="X391" s="16">
        <f>+IF(datos_us[[#This Row],[Moneda]]="USD",datos_us[[#This Row],[Monto]],datos_us[[#This Row],[Monto]]/datos_us[[#This Row],[TC]])</f>
        <v>475</v>
      </c>
      <c r="Y391" s="14"/>
    </row>
    <row r="392" spans="1:25" x14ac:dyDescent="0.25">
      <c r="A392" s="14">
        <f t="shared" si="6"/>
        <v>389</v>
      </c>
      <c r="B392" s="1">
        <v>43868</v>
      </c>
      <c r="C392" s="14">
        <f>+YEAR(datos_us[[#This Row],[Fecha]])</f>
        <v>2020</v>
      </c>
      <c r="D392" s="14">
        <f>+MONTH(datos_us[[#This Row],[Fecha]])</f>
        <v>2</v>
      </c>
      <c r="E392" s="14" t="s">
        <v>1015</v>
      </c>
      <c r="F392" s="14" t="s">
        <v>430</v>
      </c>
      <c r="G392" s="14"/>
      <c r="H392" s="14" t="s">
        <v>7132</v>
      </c>
      <c r="I392" s="14" t="s">
        <v>7132</v>
      </c>
      <c r="J392" s="14" t="s">
        <v>425</v>
      </c>
      <c r="K392" s="14"/>
      <c r="L392" s="14" t="s">
        <v>425</v>
      </c>
      <c r="M392" s="14" t="s">
        <v>102</v>
      </c>
      <c r="N392" s="14" t="s">
        <v>457</v>
      </c>
      <c r="O392" s="14" t="s">
        <v>1279</v>
      </c>
      <c r="P392" s="14"/>
      <c r="Q392" s="14"/>
      <c r="R392" s="14" t="s">
        <v>430</v>
      </c>
      <c r="S392" s="14" t="s">
        <v>445</v>
      </c>
      <c r="T392" s="35">
        <v>6.52</v>
      </c>
      <c r="U392" s="14" t="s">
        <v>2</v>
      </c>
      <c r="V392" s="14">
        <v>76.5</v>
      </c>
      <c r="W392" s="16">
        <f>+IF(datos_us[[#This Row],[Moneda]]="ARS",datos_us[[#This Row],[Monto]],datos_us[[#This Row],[Monto]]*datos_us[[#This Row],[TC]])</f>
        <v>498.78</v>
      </c>
      <c r="X392" s="16">
        <f>+IF(datos_us[[#This Row],[Moneda]]="USD",datos_us[[#This Row],[Monto]],datos_us[[#This Row],[Monto]]/datos_us[[#This Row],[TC]])</f>
        <v>6.52</v>
      </c>
      <c r="Y392" s="14"/>
    </row>
    <row r="393" spans="1:25" x14ac:dyDescent="0.25">
      <c r="A393" s="14">
        <f t="shared" si="6"/>
        <v>390</v>
      </c>
      <c r="B393" s="1">
        <v>43869</v>
      </c>
      <c r="C393" s="14">
        <f>+YEAR(datos_us[[#This Row],[Fecha]])</f>
        <v>2020</v>
      </c>
      <c r="D393" s="14">
        <f>+MONTH(datos_us[[#This Row],[Fecha]])</f>
        <v>2</v>
      </c>
      <c r="E393" s="14" t="s">
        <v>1015</v>
      </c>
      <c r="F393" s="14" t="s">
        <v>430</v>
      </c>
      <c r="G393" s="14"/>
      <c r="H393" s="14" t="s">
        <v>7132</v>
      </c>
      <c r="I393" s="14" t="s">
        <v>7132</v>
      </c>
      <c r="J393" s="14" t="s">
        <v>425</v>
      </c>
      <c r="K393" s="14"/>
      <c r="L393" s="14" t="s">
        <v>425</v>
      </c>
      <c r="M393" s="14" t="s">
        <v>102</v>
      </c>
      <c r="N393" s="14" t="s">
        <v>457</v>
      </c>
      <c r="O393" s="14" t="s">
        <v>1279</v>
      </c>
      <c r="P393" s="14"/>
      <c r="Q393" s="14"/>
      <c r="R393" s="14" t="s">
        <v>430</v>
      </c>
      <c r="S393" s="14" t="s">
        <v>445</v>
      </c>
      <c r="T393" s="35">
        <v>5.01</v>
      </c>
      <c r="U393" s="14" t="s">
        <v>2</v>
      </c>
      <c r="V393" s="14">
        <v>76.5</v>
      </c>
      <c r="W393" s="16">
        <f>+IF(datos_us[[#This Row],[Moneda]]="ARS",datos_us[[#This Row],[Monto]],datos_us[[#This Row],[Monto]]*datos_us[[#This Row],[TC]])</f>
        <v>383.26499999999999</v>
      </c>
      <c r="X393" s="16">
        <f>+IF(datos_us[[#This Row],[Moneda]]="USD",datos_us[[#This Row],[Monto]],datos_us[[#This Row],[Monto]]/datos_us[[#This Row],[TC]])</f>
        <v>5.01</v>
      </c>
      <c r="Y393" s="14"/>
    </row>
    <row r="394" spans="1:25" x14ac:dyDescent="0.25">
      <c r="A394" s="14">
        <f t="shared" si="6"/>
        <v>391</v>
      </c>
      <c r="B394" s="1">
        <v>43871</v>
      </c>
      <c r="C394" s="14">
        <f>+YEAR(datos_us[[#This Row],[Fecha]])</f>
        <v>2020</v>
      </c>
      <c r="D394" s="14">
        <f>+MONTH(datos_us[[#This Row],[Fecha]])</f>
        <v>2</v>
      </c>
      <c r="E394" s="14" t="s">
        <v>1015</v>
      </c>
      <c r="F394" s="14" t="s">
        <v>403</v>
      </c>
      <c r="G394" s="14" t="s">
        <v>5383</v>
      </c>
      <c r="H394" s="14" t="s">
        <v>7132</v>
      </c>
      <c r="I394" s="14" t="s">
        <v>7132</v>
      </c>
      <c r="J394" s="14" t="s">
        <v>425</v>
      </c>
      <c r="K394" s="14"/>
      <c r="L394" s="14" t="s">
        <v>425</v>
      </c>
      <c r="M394" s="14" t="s">
        <v>158</v>
      </c>
      <c r="N394" s="14" t="s">
        <v>1302</v>
      </c>
      <c r="O394" s="14" t="s">
        <v>1279</v>
      </c>
      <c r="P394" s="14"/>
      <c r="Q394" s="14"/>
      <c r="R394" s="14" t="s">
        <v>5383</v>
      </c>
      <c r="S394" s="14" t="s">
        <v>445</v>
      </c>
      <c r="T394" s="35">
        <v>200.85</v>
      </c>
      <c r="U394" s="14" t="s">
        <v>2</v>
      </c>
      <c r="V394" s="14">
        <v>76.5</v>
      </c>
      <c r="W394" s="16">
        <f>+IF(datos_us[[#This Row],[Moneda]]="ARS",datos_us[[#This Row],[Monto]],datos_us[[#This Row],[Monto]]*datos_us[[#This Row],[TC]])</f>
        <v>15365.025</v>
      </c>
      <c r="X394" s="16">
        <f>+IF(datos_us[[#This Row],[Moneda]]="USD",datos_us[[#This Row],[Monto]],datos_us[[#This Row],[Monto]]/datos_us[[#This Row],[TC]])</f>
        <v>200.85</v>
      </c>
      <c r="Y394" s="14"/>
    </row>
    <row r="395" spans="1:25" x14ac:dyDescent="0.25">
      <c r="A395" s="14">
        <f t="shared" si="6"/>
        <v>392</v>
      </c>
      <c r="B395" s="1">
        <v>43872</v>
      </c>
      <c r="C395" s="14">
        <f>+YEAR(datos_us[[#This Row],[Fecha]])</f>
        <v>2020</v>
      </c>
      <c r="D395" s="14">
        <f>+MONTH(datos_us[[#This Row],[Fecha]])</f>
        <v>2</v>
      </c>
      <c r="E395" s="14" t="s">
        <v>1015</v>
      </c>
      <c r="F395" s="14" t="s">
        <v>430</v>
      </c>
      <c r="G395" s="14"/>
      <c r="H395" s="14" t="s">
        <v>7132</v>
      </c>
      <c r="I395" s="14" t="s">
        <v>7132</v>
      </c>
      <c r="J395" s="14" t="s">
        <v>425</v>
      </c>
      <c r="K395" s="14"/>
      <c r="L395" s="14" t="s">
        <v>425</v>
      </c>
      <c r="M395" s="14" t="s">
        <v>102</v>
      </c>
      <c r="N395" s="14" t="s">
        <v>457</v>
      </c>
      <c r="O395" s="14" t="s">
        <v>1279</v>
      </c>
      <c r="P395" s="14"/>
      <c r="Q395" s="14"/>
      <c r="R395" s="14" t="s">
        <v>430</v>
      </c>
      <c r="S395" s="14" t="s">
        <v>445</v>
      </c>
      <c r="T395" s="35">
        <v>6.9499999999999993</v>
      </c>
      <c r="U395" s="14" t="s">
        <v>2</v>
      </c>
      <c r="V395" s="14">
        <v>76.5</v>
      </c>
      <c r="W395" s="16">
        <f>+IF(datos_us[[#This Row],[Moneda]]="ARS",datos_us[[#This Row],[Monto]],datos_us[[#This Row],[Monto]]*datos_us[[#This Row],[TC]])</f>
        <v>531.67499999999995</v>
      </c>
      <c r="X395" s="16">
        <f>+IF(datos_us[[#This Row],[Moneda]]="USD",datos_us[[#This Row],[Monto]],datos_us[[#This Row],[Monto]]/datos_us[[#This Row],[TC]])</f>
        <v>6.9499999999999993</v>
      </c>
      <c r="Y395" s="14"/>
    </row>
    <row r="396" spans="1:25" x14ac:dyDescent="0.25">
      <c r="A396" s="14">
        <f t="shared" si="6"/>
        <v>393</v>
      </c>
      <c r="B396" s="1">
        <v>43872</v>
      </c>
      <c r="C396" s="14">
        <f>+YEAR(datos_us[[#This Row],[Fecha]])</f>
        <v>2020</v>
      </c>
      <c r="D396" s="14">
        <f>+MONTH(datos_us[[#This Row],[Fecha]])</f>
        <v>2</v>
      </c>
      <c r="E396" s="14" t="s">
        <v>1015</v>
      </c>
      <c r="F396" s="14" t="s">
        <v>430</v>
      </c>
      <c r="G396" s="14"/>
      <c r="H396" s="14" t="s">
        <v>7132</v>
      </c>
      <c r="I396" s="14" t="s">
        <v>7132</v>
      </c>
      <c r="J396" s="14" t="s">
        <v>425</v>
      </c>
      <c r="K396" s="14"/>
      <c r="L396" s="14" t="s">
        <v>425</v>
      </c>
      <c r="M396" s="14" t="s">
        <v>102</v>
      </c>
      <c r="N396" s="14" t="s">
        <v>480</v>
      </c>
      <c r="O396" s="14" t="s">
        <v>1279</v>
      </c>
      <c r="P396" s="14"/>
      <c r="Q396" s="14"/>
      <c r="R396" s="14" t="s">
        <v>430</v>
      </c>
      <c r="S396" s="14" t="s">
        <v>445</v>
      </c>
      <c r="T396" s="35">
        <v>1.48</v>
      </c>
      <c r="U396" s="14" t="s">
        <v>2</v>
      </c>
      <c r="V396" s="14">
        <v>76.5</v>
      </c>
      <c r="W396" s="16">
        <f>+IF(datos_us[[#This Row],[Moneda]]="ARS",datos_us[[#This Row],[Monto]],datos_us[[#This Row],[Monto]]*datos_us[[#This Row],[TC]])</f>
        <v>113.22</v>
      </c>
      <c r="X396" s="16">
        <f>+IF(datos_us[[#This Row],[Moneda]]="USD",datos_us[[#This Row],[Monto]],datos_us[[#This Row],[Monto]]/datos_us[[#This Row],[TC]])</f>
        <v>1.48</v>
      </c>
      <c r="Y396" s="14"/>
    </row>
    <row r="397" spans="1:25" x14ac:dyDescent="0.25">
      <c r="A397" s="14">
        <f t="shared" si="6"/>
        <v>394</v>
      </c>
      <c r="B397" s="1">
        <v>43872</v>
      </c>
      <c r="C397" s="14">
        <f>+YEAR(datos_us[[#This Row],[Fecha]])</f>
        <v>2020</v>
      </c>
      <c r="D397" s="14">
        <f>+MONTH(datos_us[[#This Row],[Fecha]])</f>
        <v>2</v>
      </c>
      <c r="E397" s="14" t="s">
        <v>449</v>
      </c>
      <c r="F397" s="14" t="s">
        <v>523</v>
      </c>
      <c r="G397" s="14"/>
      <c r="H397" s="14" t="s">
        <v>7132</v>
      </c>
      <c r="I397" s="14" t="s">
        <v>7132</v>
      </c>
      <c r="J397" s="14" t="s">
        <v>425</v>
      </c>
      <c r="K397" s="14"/>
      <c r="L397" s="14" t="s">
        <v>425</v>
      </c>
      <c r="M397" s="14" t="s">
        <v>524</v>
      </c>
      <c r="N397" s="14" t="s">
        <v>524</v>
      </c>
      <c r="O397" s="14" t="s">
        <v>1570</v>
      </c>
      <c r="P397" s="14"/>
      <c r="Q397" s="14"/>
      <c r="R397" s="14" t="s">
        <v>523</v>
      </c>
      <c r="S397" s="14" t="s">
        <v>445</v>
      </c>
      <c r="T397" s="35">
        <v>353.72</v>
      </c>
      <c r="U397" s="14" t="s">
        <v>2</v>
      </c>
      <c r="V397" s="14">
        <v>76.5</v>
      </c>
      <c r="W397" s="16">
        <f>+IF(datos_us[[#This Row],[Moneda]]="ARS",datos_us[[#This Row],[Monto]],datos_us[[#This Row],[Monto]]*datos_us[[#This Row],[TC]])</f>
        <v>27059.58</v>
      </c>
      <c r="X397" s="16">
        <f>+IF(datos_us[[#This Row],[Moneda]]="USD",datos_us[[#This Row],[Monto]],datos_us[[#This Row],[Monto]]/datos_us[[#This Row],[TC]])</f>
        <v>353.72</v>
      </c>
      <c r="Y397" s="14"/>
    </row>
    <row r="398" spans="1:25" x14ac:dyDescent="0.25">
      <c r="A398" s="14">
        <f t="shared" si="6"/>
        <v>395</v>
      </c>
      <c r="B398" s="1">
        <v>43873</v>
      </c>
      <c r="C398" s="14">
        <f>+YEAR(datos_us[[#This Row],[Fecha]])</f>
        <v>2020</v>
      </c>
      <c r="D398" s="14">
        <f>+MONTH(datos_us[[#This Row],[Fecha]])</f>
        <v>2</v>
      </c>
      <c r="E398" s="14" t="s">
        <v>1015</v>
      </c>
      <c r="F398" s="14" t="s">
        <v>430</v>
      </c>
      <c r="G398" s="14"/>
      <c r="H398" s="14" t="s">
        <v>7132</v>
      </c>
      <c r="I398" s="14" t="s">
        <v>7132</v>
      </c>
      <c r="J398" s="14" t="s">
        <v>425</v>
      </c>
      <c r="K398" s="14"/>
      <c r="L398" s="14" t="s">
        <v>425</v>
      </c>
      <c r="M398" s="14" t="s">
        <v>102</v>
      </c>
      <c r="N398" s="14" t="s">
        <v>457</v>
      </c>
      <c r="O398" s="14" t="s">
        <v>1279</v>
      </c>
      <c r="P398" s="14"/>
      <c r="Q398" s="14"/>
      <c r="R398" s="14" t="s">
        <v>430</v>
      </c>
      <c r="S398" s="14" t="s">
        <v>445</v>
      </c>
      <c r="T398" s="35">
        <v>4.34</v>
      </c>
      <c r="U398" s="14" t="s">
        <v>2</v>
      </c>
      <c r="V398" s="14">
        <v>76.5</v>
      </c>
      <c r="W398" s="16">
        <f>+IF(datos_us[[#This Row],[Moneda]]="ARS",datos_us[[#This Row],[Monto]],datos_us[[#This Row],[Monto]]*datos_us[[#This Row],[TC]])</f>
        <v>332.01</v>
      </c>
      <c r="X398" s="16">
        <f>+IF(datos_us[[#This Row],[Moneda]]="USD",datos_us[[#This Row],[Monto]],datos_us[[#This Row],[Monto]]/datos_us[[#This Row],[TC]])</f>
        <v>4.34</v>
      </c>
      <c r="Y398" s="14"/>
    </row>
    <row r="399" spans="1:25" x14ac:dyDescent="0.25">
      <c r="A399" s="14">
        <f t="shared" si="6"/>
        <v>396</v>
      </c>
      <c r="B399" s="1">
        <v>43873</v>
      </c>
      <c r="C399" s="14">
        <f>+YEAR(datos_us[[#This Row],[Fecha]])</f>
        <v>2020</v>
      </c>
      <c r="D399" s="14">
        <f>+MONTH(datos_us[[#This Row],[Fecha]])</f>
        <v>2</v>
      </c>
      <c r="E399" s="14" t="s">
        <v>408</v>
      </c>
      <c r="F399" s="14" t="s">
        <v>506</v>
      </c>
      <c r="G399" s="14"/>
      <c r="H399" s="14" t="s">
        <v>7132</v>
      </c>
      <c r="I399" s="14" t="s">
        <v>7132</v>
      </c>
      <c r="J399" s="14" t="s">
        <v>425</v>
      </c>
      <c r="K399" s="14"/>
      <c r="L399" s="14" t="s">
        <v>425</v>
      </c>
      <c r="M399" s="14" t="s">
        <v>3282</v>
      </c>
      <c r="N399" s="14" t="s">
        <v>3282</v>
      </c>
      <c r="O399" s="14" t="s">
        <v>3283</v>
      </c>
      <c r="P399" s="14"/>
      <c r="Q399" s="14"/>
      <c r="R399" s="14" t="s">
        <v>3282</v>
      </c>
      <c r="S399" s="14" t="s">
        <v>613</v>
      </c>
      <c r="T399" s="35">
        <v>50000</v>
      </c>
      <c r="U399" s="14" t="s">
        <v>2</v>
      </c>
      <c r="V399" s="14">
        <v>76.5</v>
      </c>
      <c r="W399" s="16">
        <f>+IF(datos_us[[#This Row],[Moneda]]="ARS",datos_us[[#This Row],[Monto]],datos_us[[#This Row],[Monto]]*datos_us[[#This Row],[TC]])</f>
        <v>3825000</v>
      </c>
      <c r="X399" s="16">
        <f>+IF(datos_us[[#This Row],[Moneda]]="USD",datos_us[[#This Row],[Monto]],datos_us[[#This Row],[Monto]]/datos_us[[#This Row],[TC]])</f>
        <v>50000</v>
      </c>
      <c r="Y399" s="14"/>
    </row>
    <row r="400" spans="1:25" x14ac:dyDescent="0.25">
      <c r="A400" s="14">
        <f t="shared" si="6"/>
        <v>397</v>
      </c>
      <c r="B400" s="1">
        <v>43874</v>
      </c>
      <c r="C400" s="14">
        <f>+YEAR(datos_us[[#This Row],[Fecha]])</f>
        <v>2020</v>
      </c>
      <c r="D400" s="14">
        <f>+MONTH(datos_us[[#This Row],[Fecha]])</f>
        <v>2</v>
      </c>
      <c r="E400" s="14" t="s">
        <v>1016</v>
      </c>
      <c r="F400" s="14" t="s">
        <v>404</v>
      </c>
      <c r="G400" s="14"/>
      <c r="H400" s="14" t="s">
        <v>7132</v>
      </c>
      <c r="I400" s="14" t="s">
        <v>7132</v>
      </c>
      <c r="J400" s="14" t="s">
        <v>425</v>
      </c>
      <c r="K400" s="14"/>
      <c r="L400" s="14" t="s">
        <v>425</v>
      </c>
      <c r="M400" s="14" t="s">
        <v>1297</v>
      </c>
      <c r="N400" s="14" t="s">
        <v>1297</v>
      </c>
      <c r="O400" s="14" t="s">
        <v>1279</v>
      </c>
      <c r="P400" s="14"/>
      <c r="Q400" s="14"/>
      <c r="R400" s="14" t="s">
        <v>404</v>
      </c>
      <c r="S400" s="14" t="s">
        <v>445</v>
      </c>
      <c r="T400" s="35">
        <v>14.99</v>
      </c>
      <c r="U400" s="14" t="s">
        <v>2</v>
      </c>
      <c r="V400" s="14">
        <v>76.5</v>
      </c>
      <c r="W400" s="16">
        <f>+IF(datos_us[[#This Row],[Moneda]]="ARS",datos_us[[#This Row],[Monto]],datos_us[[#This Row],[Monto]]*datos_us[[#This Row],[TC]])</f>
        <v>1146.7350000000001</v>
      </c>
      <c r="X400" s="16">
        <f>+IF(datos_us[[#This Row],[Moneda]]="USD",datos_us[[#This Row],[Monto]],datos_us[[#This Row],[Monto]]/datos_us[[#This Row],[TC]])</f>
        <v>14.99</v>
      </c>
      <c r="Y400" s="14"/>
    </row>
    <row r="401" spans="1:25" x14ac:dyDescent="0.25">
      <c r="A401" s="14">
        <f t="shared" si="6"/>
        <v>398</v>
      </c>
      <c r="B401" s="1">
        <v>43874</v>
      </c>
      <c r="C401" s="14">
        <f>+YEAR(datos_us[[#This Row],[Fecha]])</f>
        <v>2020</v>
      </c>
      <c r="D401" s="14">
        <f>+MONTH(datos_us[[#This Row],[Fecha]])</f>
        <v>2</v>
      </c>
      <c r="E401" s="14" t="s">
        <v>1016</v>
      </c>
      <c r="F401" s="14" t="s">
        <v>404</v>
      </c>
      <c r="G401" s="14"/>
      <c r="H401" s="14" t="s">
        <v>7132</v>
      </c>
      <c r="I401" s="14" t="s">
        <v>7132</v>
      </c>
      <c r="J401" s="14" t="s">
        <v>425</v>
      </c>
      <c r="K401" s="14"/>
      <c r="L401" s="14" t="s">
        <v>425</v>
      </c>
      <c r="M401" s="14" t="s">
        <v>156</v>
      </c>
      <c r="N401" s="14" t="s">
        <v>156</v>
      </c>
      <c r="O401" s="14" t="s">
        <v>1298</v>
      </c>
      <c r="P401" s="14"/>
      <c r="Q401" s="14"/>
      <c r="R401" s="14" t="s">
        <v>404</v>
      </c>
      <c r="S401" s="14" t="s">
        <v>445</v>
      </c>
      <c r="T401" s="35">
        <v>41.63</v>
      </c>
      <c r="U401" s="14" t="s">
        <v>2</v>
      </c>
      <c r="V401" s="14">
        <v>76.5</v>
      </c>
      <c r="W401" s="16">
        <f>+IF(datos_us[[#This Row],[Moneda]]="ARS",datos_us[[#This Row],[Monto]],datos_us[[#This Row],[Monto]]*datos_us[[#This Row],[TC]])</f>
        <v>3184.6950000000002</v>
      </c>
      <c r="X401" s="16">
        <f>+IF(datos_us[[#This Row],[Moneda]]="USD",datos_us[[#This Row],[Monto]],datos_us[[#This Row],[Monto]]/datos_us[[#This Row],[TC]])</f>
        <v>41.63</v>
      </c>
      <c r="Y401" s="14"/>
    </row>
    <row r="402" spans="1:25" x14ac:dyDescent="0.25">
      <c r="A402" s="14">
        <f t="shared" si="6"/>
        <v>399</v>
      </c>
      <c r="B402" s="1">
        <v>43875</v>
      </c>
      <c r="C402" s="14">
        <f>+YEAR(datos_us[[#This Row],[Fecha]])</f>
        <v>2020</v>
      </c>
      <c r="D402" s="14">
        <f>+MONTH(datos_us[[#This Row],[Fecha]])</f>
        <v>2</v>
      </c>
      <c r="E402" s="14" t="s">
        <v>1015</v>
      </c>
      <c r="F402" s="14" t="s">
        <v>430</v>
      </c>
      <c r="G402" s="14"/>
      <c r="H402" s="14" t="s">
        <v>7132</v>
      </c>
      <c r="I402" s="14" t="s">
        <v>7132</v>
      </c>
      <c r="J402" s="14" t="s">
        <v>425</v>
      </c>
      <c r="K402" s="14"/>
      <c r="L402" s="14" t="s">
        <v>425</v>
      </c>
      <c r="M402" s="14" t="s">
        <v>102</v>
      </c>
      <c r="N402" s="14" t="s">
        <v>457</v>
      </c>
      <c r="O402" s="14" t="s">
        <v>1279</v>
      </c>
      <c r="P402" s="14"/>
      <c r="Q402" s="14"/>
      <c r="R402" s="14" t="s">
        <v>430</v>
      </c>
      <c r="S402" s="14" t="s">
        <v>445</v>
      </c>
      <c r="T402" s="35">
        <v>6.17</v>
      </c>
      <c r="U402" s="14" t="s">
        <v>2</v>
      </c>
      <c r="V402" s="14">
        <v>76.5</v>
      </c>
      <c r="W402" s="16">
        <f>+IF(datos_us[[#This Row],[Moneda]]="ARS",datos_us[[#This Row],[Monto]],datos_us[[#This Row],[Monto]]*datos_us[[#This Row],[TC]])</f>
        <v>472.005</v>
      </c>
      <c r="X402" s="16">
        <f>+IF(datos_us[[#This Row],[Moneda]]="USD",datos_us[[#This Row],[Monto]],datos_us[[#This Row],[Monto]]/datos_us[[#This Row],[TC]])</f>
        <v>6.17</v>
      </c>
      <c r="Y402" s="14"/>
    </row>
    <row r="403" spans="1:25" x14ac:dyDescent="0.25">
      <c r="A403" s="14">
        <f t="shared" si="6"/>
        <v>400</v>
      </c>
      <c r="B403" s="1">
        <v>43875</v>
      </c>
      <c r="C403" s="14">
        <f>+YEAR(datos_us[[#This Row],[Fecha]])</f>
        <v>2020</v>
      </c>
      <c r="D403" s="14">
        <f>+MONTH(datos_us[[#This Row],[Fecha]])</f>
        <v>2</v>
      </c>
      <c r="E403" s="14" t="s">
        <v>408</v>
      </c>
      <c r="F403" s="14" t="s">
        <v>506</v>
      </c>
      <c r="G403" s="14"/>
      <c r="H403" s="14" t="s">
        <v>7132</v>
      </c>
      <c r="I403" s="14" t="s">
        <v>7132</v>
      </c>
      <c r="J403" s="14" t="s">
        <v>425</v>
      </c>
      <c r="K403" s="14"/>
      <c r="L403" s="14" t="s">
        <v>425</v>
      </c>
      <c r="M403" s="14" t="s">
        <v>1203</v>
      </c>
      <c r="N403" s="14" t="s">
        <v>1203</v>
      </c>
      <c r="O403" s="14" t="s">
        <v>3284</v>
      </c>
      <c r="P403" s="14"/>
      <c r="Q403" s="14"/>
      <c r="R403" s="14" t="s">
        <v>1203</v>
      </c>
      <c r="S403" s="14" t="s">
        <v>3282</v>
      </c>
      <c r="T403" s="35">
        <v>25000</v>
      </c>
      <c r="U403" s="14" t="s">
        <v>2</v>
      </c>
      <c r="V403" s="14">
        <v>76.5</v>
      </c>
      <c r="W403" s="16">
        <f>+IF(datos_us[[#This Row],[Moneda]]="ARS",datos_us[[#This Row],[Monto]],datos_us[[#This Row],[Monto]]*datos_us[[#This Row],[TC]])</f>
        <v>1912500</v>
      </c>
      <c r="X403" s="16">
        <f>+IF(datos_us[[#This Row],[Moneda]]="USD",datos_us[[#This Row],[Monto]],datos_us[[#This Row],[Monto]]/datos_us[[#This Row],[TC]])</f>
        <v>25000</v>
      </c>
      <c r="Y403" s="14"/>
    </row>
    <row r="404" spans="1:25" x14ac:dyDescent="0.25">
      <c r="A404" s="14">
        <f t="shared" si="6"/>
        <v>401</v>
      </c>
      <c r="B404" s="1">
        <v>43876</v>
      </c>
      <c r="C404" s="14">
        <f>+YEAR(datos_us[[#This Row],[Fecha]])</f>
        <v>2020</v>
      </c>
      <c r="D404" s="14">
        <f>+MONTH(datos_us[[#This Row],[Fecha]])</f>
        <v>2</v>
      </c>
      <c r="E404" s="14" t="s">
        <v>449</v>
      </c>
      <c r="F404" s="14" t="s">
        <v>523</v>
      </c>
      <c r="G404" s="14"/>
      <c r="H404" s="14" t="s">
        <v>7132</v>
      </c>
      <c r="I404" s="14" t="s">
        <v>7132</v>
      </c>
      <c r="J404" s="14" t="s">
        <v>425</v>
      </c>
      <c r="K404" s="14"/>
      <c r="L404" s="14" t="s">
        <v>425</v>
      </c>
      <c r="M404" s="14" t="s">
        <v>524</v>
      </c>
      <c r="N404" s="14" t="s">
        <v>524</v>
      </c>
      <c r="O404" s="14" t="s">
        <v>3285</v>
      </c>
      <c r="P404" s="14"/>
      <c r="Q404" s="14"/>
      <c r="R404" s="14" t="s">
        <v>523</v>
      </c>
      <c r="S404" s="14" t="s">
        <v>3282</v>
      </c>
      <c r="T404" s="35">
        <v>802.6</v>
      </c>
      <c r="U404" s="14" t="s">
        <v>2</v>
      </c>
      <c r="V404" s="14">
        <v>76.5</v>
      </c>
      <c r="W404" s="16">
        <f>+IF(datos_us[[#This Row],[Moneda]]="ARS",datos_us[[#This Row],[Monto]],datos_us[[#This Row],[Monto]]*datos_us[[#This Row],[TC]])</f>
        <v>61398.9</v>
      </c>
      <c r="X404" s="16">
        <f>+IF(datos_us[[#This Row],[Moneda]]="USD",datos_us[[#This Row],[Monto]],datos_us[[#This Row],[Monto]]/datos_us[[#This Row],[TC]])</f>
        <v>802.6</v>
      </c>
      <c r="Y404" s="14"/>
    </row>
    <row r="405" spans="1:25" x14ac:dyDescent="0.25">
      <c r="A405" s="14">
        <f t="shared" si="6"/>
        <v>402</v>
      </c>
      <c r="B405" s="1">
        <v>43878</v>
      </c>
      <c r="C405" s="14">
        <f>+YEAR(datos_us[[#This Row],[Fecha]])</f>
        <v>2020</v>
      </c>
      <c r="D405" s="14">
        <f>+MONTH(datos_us[[#This Row],[Fecha]])</f>
        <v>2</v>
      </c>
      <c r="E405" s="14" t="s">
        <v>1015</v>
      </c>
      <c r="F405" s="14" t="s">
        <v>430</v>
      </c>
      <c r="G405" s="14"/>
      <c r="H405" s="14" t="s">
        <v>7132</v>
      </c>
      <c r="I405" s="14" t="s">
        <v>7132</v>
      </c>
      <c r="J405" s="14" t="s">
        <v>425</v>
      </c>
      <c r="K405" s="14"/>
      <c r="L405" s="14" t="s">
        <v>425</v>
      </c>
      <c r="M405" s="14" t="s">
        <v>102</v>
      </c>
      <c r="N405" s="14" t="s">
        <v>457</v>
      </c>
      <c r="O405" s="14" t="s">
        <v>1279</v>
      </c>
      <c r="P405" s="14"/>
      <c r="Q405" s="14"/>
      <c r="R405" s="14" t="s">
        <v>430</v>
      </c>
      <c r="S405" s="14" t="s">
        <v>445</v>
      </c>
      <c r="T405" s="35">
        <v>5.8599999999999994</v>
      </c>
      <c r="U405" s="14" t="s">
        <v>2</v>
      </c>
      <c r="V405" s="14">
        <v>76.5</v>
      </c>
      <c r="W405" s="16">
        <f>+IF(datos_us[[#This Row],[Moneda]]="ARS",datos_us[[#This Row],[Monto]],datos_us[[#This Row],[Monto]]*datos_us[[#This Row],[TC]])</f>
        <v>448.28999999999996</v>
      </c>
      <c r="X405" s="16">
        <f>+IF(datos_us[[#This Row],[Moneda]]="USD",datos_us[[#This Row],[Monto]],datos_us[[#This Row],[Monto]]/datos_us[[#This Row],[TC]])</f>
        <v>5.8599999999999994</v>
      </c>
      <c r="Y405" s="14"/>
    </row>
    <row r="406" spans="1:25" x14ac:dyDescent="0.25">
      <c r="A406" s="14">
        <f t="shared" si="6"/>
        <v>403</v>
      </c>
      <c r="B406" s="1">
        <v>43878</v>
      </c>
      <c r="C406" s="14">
        <f>+YEAR(datos_us[[#This Row],[Fecha]])</f>
        <v>2020</v>
      </c>
      <c r="D406" s="14">
        <f>+MONTH(datos_us[[#This Row],[Fecha]])</f>
        <v>2</v>
      </c>
      <c r="E406" s="14" t="s">
        <v>1015</v>
      </c>
      <c r="F406" s="14" t="s">
        <v>430</v>
      </c>
      <c r="G406" s="14"/>
      <c r="H406" s="14" t="s">
        <v>7132</v>
      </c>
      <c r="I406" s="14" t="s">
        <v>7132</v>
      </c>
      <c r="J406" s="14" t="s">
        <v>425</v>
      </c>
      <c r="K406" s="14"/>
      <c r="L406" s="14" t="s">
        <v>425</v>
      </c>
      <c r="M406" s="14" t="s">
        <v>405</v>
      </c>
      <c r="N406" s="14" t="s">
        <v>1337</v>
      </c>
      <c r="O406" s="14" t="s">
        <v>1279</v>
      </c>
      <c r="P406" s="14"/>
      <c r="Q406" s="14"/>
      <c r="R406" s="14" t="s">
        <v>430</v>
      </c>
      <c r="S406" s="14" t="s">
        <v>445</v>
      </c>
      <c r="T406" s="35">
        <v>258.87</v>
      </c>
      <c r="U406" s="14" t="s">
        <v>2</v>
      </c>
      <c r="V406" s="14">
        <v>76.5</v>
      </c>
      <c r="W406" s="16">
        <f>+IF(datos_us[[#This Row],[Moneda]]="ARS",datos_us[[#This Row],[Monto]],datos_us[[#This Row],[Monto]]*datos_us[[#This Row],[TC]])</f>
        <v>19803.555</v>
      </c>
      <c r="X406" s="16">
        <f>+IF(datos_us[[#This Row],[Moneda]]="USD",datos_us[[#This Row],[Monto]],datos_us[[#This Row],[Monto]]/datos_us[[#This Row],[TC]])</f>
        <v>258.87</v>
      </c>
      <c r="Y406" s="14"/>
    </row>
    <row r="407" spans="1:25" x14ac:dyDescent="0.25">
      <c r="A407" s="14">
        <f t="shared" si="6"/>
        <v>404</v>
      </c>
      <c r="B407" s="1">
        <v>43879</v>
      </c>
      <c r="C407" s="14">
        <f>+YEAR(datos_us[[#This Row],[Fecha]])</f>
        <v>2020</v>
      </c>
      <c r="D407" s="14">
        <f>+MONTH(datos_us[[#This Row],[Fecha]])</f>
        <v>2</v>
      </c>
      <c r="E407" s="14" t="s">
        <v>1015</v>
      </c>
      <c r="F407" s="14" t="s">
        <v>430</v>
      </c>
      <c r="G407" s="14"/>
      <c r="H407" s="14" t="s">
        <v>7132</v>
      </c>
      <c r="I407" s="14" t="s">
        <v>7132</v>
      </c>
      <c r="J407" s="14" t="s">
        <v>425</v>
      </c>
      <c r="K407" s="14"/>
      <c r="L407" s="14" t="s">
        <v>425</v>
      </c>
      <c r="M407" s="14" t="s">
        <v>102</v>
      </c>
      <c r="N407" s="14" t="s">
        <v>457</v>
      </c>
      <c r="O407" s="14" t="s">
        <v>1279</v>
      </c>
      <c r="P407" s="14"/>
      <c r="Q407" s="14"/>
      <c r="R407" s="14" t="s">
        <v>430</v>
      </c>
      <c r="S407" s="14" t="s">
        <v>445</v>
      </c>
      <c r="T407" s="35">
        <v>7.1499999999999995</v>
      </c>
      <c r="U407" s="14" t="s">
        <v>2</v>
      </c>
      <c r="V407" s="14">
        <v>76.5</v>
      </c>
      <c r="W407" s="16">
        <f>+IF(datos_us[[#This Row],[Moneda]]="ARS",datos_us[[#This Row],[Monto]],datos_us[[#This Row],[Monto]]*datos_us[[#This Row],[TC]])</f>
        <v>546.97499999999991</v>
      </c>
      <c r="X407" s="16">
        <f>+IF(datos_us[[#This Row],[Moneda]]="USD",datos_us[[#This Row],[Monto]],datos_us[[#This Row],[Monto]]/datos_us[[#This Row],[TC]])</f>
        <v>7.1499999999999995</v>
      </c>
      <c r="Y407" s="14"/>
    </row>
    <row r="408" spans="1:25" x14ac:dyDescent="0.25">
      <c r="A408" s="14">
        <f t="shared" si="6"/>
        <v>405</v>
      </c>
      <c r="B408" s="1">
        <v>43879</v>
      </c>
      <c r="C408" s="14">
        <f>+YEAR(datos_us[[#This Row],[Fecha]])</f>
        <v>2020</v>
      </c>
      <c r="D408" s="14">
        <f>+MONTH(datos_us[[#This Row],[Fecha]])</f>
        <v>2</v>
      </c>
      <c r="E408" s="14" t="s">
        <v>1015</v>
      </c>
      <c r="F408" s="14" t="s">
        <v>430</v>
      </c>
      <c r="G408" s="14"/>
      <c r="H408" s="14" t="s">
        <v>7132</v>
      </c>
      <c r="I408" s="14" t="s">
        <v>7132</v>
      </c>
      <c r="J408" s="14" t="s">
        <v>425</v>
      </c>
      <c r="K408" s="14"/>
      <c r="L408" s="14" t="s">
        <v>425</v>
      </c>
      <c r="M408" s="14" t="s">
        <v>405</v>
      </c>
      <c r="N408" s="14" t="s">
        <v>1337</v>
      </c>
      <c r="O408" s="14" t="s">
        <v>1279</v>
      </c>
      <c r="P408" s="14"/>
      <c r="Q408" s="14"/>
      <c r="R408" s="14" t="s">
        <v>430</v>
      </c>
      <c r="S408" s="14" t="s">
        <v>445</v>
      </c>
      <c r="T408" s="35">
        <v>8.9499999999999993</v>
      </c>
      <c r="U408" s="14" t="s">
        <v>2</v>
      </c>
      <c r="V408" s="14">
        <v>76.5</v>
      </c>
      <c r="W408" s="16">
        <f>+IF(datos_us[[#This Row],[Moneda]]="ARS",datos_us[[#This Row],[Monto]],datos_us[[#This Row],[Monto]]*datos_us[[#This Row],[TC]])</f>
        <v>684.67499999999995</v>
      </c>
      <c r="X408" s="16">
        <f>+IF(datos_us[[#This Row],[Moneda]]="USD",datos_us[[#This Row],[Monto]],datos_us[[#This Row],[Monto]]/datos_us[[#This Row],[TC]])</f>
        <v>8.9499999999999993</v>
      </c>
      <c r="Y408" s="14"/>
    </row>
    <row r="409" spans="1:25" x14ac:dyDescent="0.25">
      <c r="A409" s="14">
        <f t="shared" si="6"/>
        <v>406</v>
      </c>
      <c r="B409" s="1">
        <v>43880</v>
      </c>
      <c r="C409" s="14">
        <f>+YEAR(datos_us[[#This Row],[Fecha]])</f>
        <v>2020</v>
      </c>
      <c r="D409" s="14">
        <f>+MONTH(datos_us[[#This Row],[Fecha]])</f>
        <v>2</v>
      </c>
      <c r="E409" s="14" t="s">
        <v>408</v>
      </c>
      <c r="F409" s="14" t="s">
        <v>5359</v>
      </c>
      <c r="G409" s="14"/>
      <c r="H409" s="14" t="s">
        <v>7132</v>
      </c>
      <c r="I409" s="14" t="s">
        <v>7132</v>
      </c>
      <c r="J409" s="14" t="s">
        <v>425</v>
      </c>
      <c r="K409" s="14"/>
      <c r="L409" s="14" t="s">
        <v>425</v>
      </c>
      <c r="M409" s="14" t="s">
        <v>1185</v>
      </c>
      <c r="N409" s="14" t="s">
        <v>1185</v>
      </c>
      <c r="O409" s="14" t="s">
        <v>3266</v>
      </c>
      <c r="P409" s="14"/>
      <c r="Q409" s="14"/>
      <c r="R409" s="14" t="s">
        <v>445</v>
      </c>
      <c r="S409" s="14" t="s">
        <v>613</v>
      </c>
      <c r="T409" s="35">
        <v>10428.780000000001</v>
      </c>
      <c r="U409" s="14" t="s">
        <v>2</v>
      </c>
      <c r="V409" s="14">
        <v>76.5</v>
      </c>
      <c r="W409" s="16">
        <f>+IF(datos_us[[#This Row],[Moneda]]="ARS",datos_us[[#This Row],[Monto]],datos_us[[#This Row],[Monto]]*datos_us[[#This Row],[TC]])</f>
        <v>797801.67</v>
      </c>
      <c r="X409" s="16">
        <f>+IF(datos_us[[#This Row],[Moneda]]="USD",datos_us[[#This Row],[Monto]],datos_us[[#This Row],[Monto]]/datos_us[[#This Row],[TC]])</f>
        <v>10428.780000000001</v>
      </c>
      <c r="Y409" s="14"/>
    </row>
    <row r="410" spans="1:25" x14ac:dyDescent="0.25">
      <c r="A410" s="14">
        <f t="shared" si="6"/>
        <v>407</v>
      </c>
      <c r="B410" s="1">
        <v>43880</v>
      </c>
      <c r="C410" s="14">
        <f>+YEAR(datos_us[[#This Row],[Fecha]])</f>
        <v>2020</v>
      </c>
      <c r="D410" s="14">
        <f>+MONTH(datos_us[[#This Row],[Fecha]])</f>
        <v>2</v>
      </c>
      <c r="E410" s="14" t="s">
        <v>1015</v>
      </c>
      <c r="F410" s="14" t="s">
        <v>430</v>
      </c>
      <c r="G410" s="14"/>
      <c r="H410" s="14" t="s">
        <v>7132</v>
      </c>
      <c r="I410" s="14" t="s">
        <v>7132</v>
      </c>
      <c r="J410" s="14" t="s">
        <v>425</v>
      </c>
      <c r="K410" s="14"/>
      <c r="L410" s="14" t="s">
        <v>425</v>
      </c>
      <c r="M410" s="14" t="s">
        <v>405</v>
      </c>
      <c r="N410" s="14" t="s">
        <v>1337</v>
      </c>
      <c r="O410" s="14" t="s">
        <v>1279</v>
      </c>
      <c r="P410" s="14"/>
      <c r="Q410" s="14"/>
      <c r="R410" s="14" t="s">
        <v>430</v>
      </c>
      <c r="S410" s="14" t="s">
        <v>445</v>
      </c>
      <c r="T410" s="35">
        <v>7.88</v>
      </c>
      <c r="U410" s="14" t="s">
        <v>2</v>
      </c>
      <c r="V410" s="14">
        <v>76.5</v>
      </c>
      <c r="W410" s="16">
        <f>+IF(datos_us[[#This Row],[Moneda]]="ARS",datos_us[[#This Row],[Monto]],datos_us[[#This Row],[Monto]]*datos_us[[#This Row],[TC]])</f>
        <v>602.81999999999994</v>
      </c>
      <c r="X410" s="16">
        <f>+IF(datos_us[[#This Row],[Moneda]]="USD",datos_us[[#This Row],[Monto]],datos_us[[#This Row],[Monto]]/datos_us[[#This Row],[TC]])</f>
        <v>7.88</v>
      </c>
      <c r="Y410" s="14"/>
    </row>
    <row r="411" spans="1:25" x14ac:dyDescent="0.25">
      <c r="A411" s="14">
        <f t="shared" si="6"/>
        <v>408</v>
      </c>
      <c r="B411" s="1">
        <v>43880</v>
      </c>
      <c r="C411" s="14">
        <f>+YEAR(datos_us[[#This Row],[Fecha]])</f>
        <v>2020</v>
      </c>
      <c r="D411" s="14">
        <f>+MONTH(datos_us[[#This Row],[Fecha]])</f>
        <v>2</v>
      </c>
      <c r="E411" s="14" t="s">
        <v>1015</v>
      </c>
      <c r="F411" s="14" t="s">
        <v>430</v>
      </c>
      <c r="G411" s="14"/>
      <c r="H411" s="14" t="s">
        <v>7132</v>
      </c>
      <c r="I411" s="14" t="s">
        <v>7132</v>
      </c>
      <c r="J411" s="14" t="s">
        <v>425</v>
      </c>
      <c r="K411" s="14"/>
      <c r="L411" s="14" t="s">
        <v>425</v>
      </c>
      <c r="M411" s="14" t="s">
        <v>405</v>
      </c>
      <c r="N411" s="14" t="s">
        <v>1337</v>
      </c>
      <c r="O411" s="14" t="s">
        <v>1279</v>
      </c>
      <c r="P411" s="14"/>
      <c r="Q411" s="14"/>
      <c r="R411" s="14" t="s">
        <v>430</v>
      </c>
      <c r="S411" s="14" t="s">
        <v>445</v>
      </c>
      <c r="T411" s="35">
        <v>26.19</v>
      </c>
      <c r="U411" s="14" t="s">
        <v>2</v>
      </c>
      <c r="V411" s="14">
        <v>76.5</v>
      </c>
      <c r="W411" s="16">
        <f>+IF(datos_us[[#This Row],[Moneda]]="ARS",datos_us[[#This Row],[Monto]],datos_us[[#This Row],[Monto]]*datos_us[[#This Row],[TC]])</f>
        <v>2003.5350000000001</v>
      </c>
      <c r="X411" s="16">
        <f>+IF(datos_us[[#This Row],[Moneda]]="USD",datos_us[[#This Row],[Monto]],datos_us[[#This Row],[Monto]]/datos_us[[#This Row],[TC]])</f>
        <v>26.19</v>
      </c>
      <c r="Y411" s="14"/>
    </row>
    <row r="412" spans="1:25" x14ac:dyDescent="0.25">
      <c r="A412" s="14">
        <f t="shared" si="6"/>
        <v>409</v>
      </c>
      <c r="B412" s="1">
        <v>43881</v>
      </c>
      <c r="C412" s="14">
        <f>+YEAR(datos_us[[#This Row],[Fecha]])</f>
        <v>2020</v>
      </c>
      <c r="D412" s="14">
        <f>+MONTH(datos_us[[#This Row],[Fecha]])</f>
        <v>2</v>
      </c>
      <c r="E412" s="14" t="s">
        <v>1016</v>
      </c>
      <c r="F412" s="14" t="s">
        <v>404</v>
      </c>
      <c r="G412" s="14"/>
      <c r="H412" s="14" t="s">
        <v>7132</v>
      </c>
      <c r="I412" s="14" t="s">
        <v>7132</v>
      </c>
      <c r="J412" s="14" t="s">
        <v>425</v>
      </c>
      <c r="K412" s="14"/>
      <c r="L412" s="14" t="s">
        <v>425</v>
      </c>
      <c r="M412" s="14" t="s">
        <v>1300</v>
      </c>
      <c r="N412" s="14" t="s">
        <v>1300</v>
      </c>
      <c r="O412" s="14" t="s">
        <v>1279</v>
      </c>
      <c r="P412" s="14"/>
      <c r="Q412" s="14"/>
      <c r="R412" s="14" t="s">
        <v>404</v>
      </c>
      <c r="S412" s="14" t="s">
        <v>445</v>
      </c>
      <c r="T412" s="35">
        <v>15</v>
      </c>
      <c r="U412" s="14" t="s">
        <v>2</v>
      </c>
      <c r="V412" s="14">
        <v>76.5</v>
      </c>
      <c r="W412" s="16">
        <f>+IF(datos_us[[#This Row],[Moneda]]="ARS",datos_us[[#This Row],[Monto]],datos_us[[#This Row],[Monto]]*datos_us[[#This Row],[TC]])</f>
        <v>1147.5</v>
      </c>
      <c r="X412" s="16">
        <f>+IF(datos_us[[#This Row],[Moneda]]="USD",datos_us[[#This Row],[Monto]],datos_us[[#This Row],[Monto]]/datos_us[[#This Row],[TC]])</f>
        <v>15</v>
      </c>
      <c r="Y412" s="14"/>
    </row>
    <row r="413" spans="1:25" x14ac:dyDescent="0.25">
      <c r="A413" s="14">
        <f t="shared" si="6"/>
        <v>410</v>
      </c>
      <c r="B413" s="1">
        <v>43882</v>
      </c>
      <c r="C413" s="14">
        <f>+YEAR(datos_us[[#This Row],[Fecha]])</f>
        <v>2020</v>
      </c>
      <c r="D413" s="14">
        <f>+MONTH(datos_us[[#This Row],[Fecha]])</f>
        <v>2</v>
      </c>
      <c r="E413" s="14" t="s">
        <v>1015</v>
      </c>
      <c r="F413" s="14" t="s">
        <v>430</v>
      </c>
      <c r="G413" s="14"/>
      <c r="H413" s="14" t="s">
        <v>7132</v>
      </c>
      <c r="I413" s="14" t="s">
        <v>7132</v>
      </c>
      <c r="J413" s="14" t="s">
        <v>425</v>
      </c>
      <c r="K413" s="14"/>
      <c r="L413" s="14" t="s">
        <v>425</v>
      </c>
      <c r="M413" s="14" t="s">
        <v>102</v>
      </c>
      <c r="N413" s="14" t="s">
        <v>480</v>
      </c>
      <c r="O413" s="14" t="s">
        <v>1279</v>
      </c>
      <c r="P413" s="14"/>
      <c r="Q413" s="14"/>
      <c r="R413" s="14" t="s">
        <v>430</v>
      </c>
      <c r="S413" s="14" t="s">
        <v>445</v>
      </c>
      <c r="T413" s="35">
        <v>12.31</v>
      </c>
      <c r="U413" s="14" t="s">
        <v>2</v>
      </c>
      <c r="V413" s="14">
        <v>76.5</v>
      </c>
      <c r="W413" s="16">
        <f>+IF(datos_us[[#This Row],[Moneda]]="ARS",datos_us[[#This Row],[Monto]],datos_us[[#This Row],[Monto]]*datos_us[[#This Row],[TC]])</f>
        <v>941.71500000000003</v>
      </c>
      <c r="X413" s="16">
        <f>+IF(datos_us[[#This Row],[Moneda]]="USD",datos_us[[#This Row],[Monto]],datos_us[[#This Row],[Monto]]/datos_us[[#This Row],[TC]])</f>
        <v>12.31</v>
      </c>
      <c r="Y413" s="14"/>
    </row>
    <row r="414" spans="1:25" x14ac:dyDescent="0.25">
      <c r="A414" s="14">
        <f t="shared" si="6"/>
        <v>411</v>
      </c>
      <c r="B414" s="1">
        <v>43882</v>
      </c>
      <c r="C414" s="14">
        <f>+YEAR(datos_us[[#This Row],[Fecha]])</f>
        <v>2020</v>
      </c>
      <c r="D414" s="14">
        <f>+MONTH(datos_us[[#This Row],[Fecha]])</f>
        <v>2</v>
      </c>
      <c r="E414" s="14" t="s">
        <v>1015</v>
      </c>
      <c r="F414" s="14" t="s">
        <v>430</v>
      </c>
      <c r="G414" s="14"/>
      <c r="H414" s="14" t="s">
        <v>7132</v>
      </c>
      <c r="I414" s="14" t="s">
        <v>7132</v>
      </c>
      <c r="J414" s="14" t="s">
        <v>425</v>
      </c>
      <c r="K414" s="14"/>
      <c r="L414" s="14" t="s">
        <v>425</v>
      </c>
      <c r="M414" s="14" t="s">
        <v>102</v>
      </c>
      <c r="N414" s="14" t="s">
        <v>457</v>
      </c>
      <c r="O414" s="14" t="s">
        <v>1279</v>
      </c>
      <c r="P414" s="14"/>
      <c r="Q414" s="14"/>
      <c r="R414" s="14" t="s">
        <v>430</v>
      </c>
      <c r="S414" s="14" t="s">
        <v>445</v>
      </c>
      <c r="T414" s="35">
        <v>3.96</v>
      </c>
      <c r="U414" s="14" t="s">
        <v>2</v>
      </c>
      <c r="V414" s="14">
        <v>76.5</v>
      </c>
      <c r="W414" s="16">
        <f>+IF(datos_us[[#This Row],[Moneda]]="ARS",datos_us[[#This Row],[Monto]],datos_us[[#This Row],[Monto]]*datos_us[[#This Row],[TC]])</f>
        <v>302.94</v>
      </c>
      <c r="X414" s="16">
        <f>+IF(datos_us[[#This Row],[Moneda]]="USD",datos_us[[#This Row],[Monto]],datos_us[[#This Row],[Monto]]/datos_us[[#This Row],[TC]])</f>
        <v>3.96</v>
      </c>
      <c r="Y414" s="14"/>
    </row>
    <row r="415" spans="1:25" x14ac:dyDescent="0.25">
      <c r="A415" s="14">
        <f t="shared" si="6"/>
        <v>412</v>
      </c>
      <c r="B415" s="1">
        <v>43883</v>
      </c>
      <c r="C415" s="14">
        <f>+YEAR(datos_us[[#This Row],[Fecha]])</f>
        <v>2020</v>
      </c>
      <c r="D415" s="14">
        <f>+MONTH(datos_us[[#This Row],[Fecha]])</f>
        <v>2</v>
      </c>
      <c r="E415" s="14" t="s">
        <v>1015</v>
      </c>
      <c r="F415" s="14" t="s">
        <v>430</v>
      </c>
      <c r="G415" s="14"/>
      <c r="H415" s="14" t="s">
        <v>7132</v>
      </c>
      <c r="I415" s="14" t="s">
        <v>7132</v>
      </c>
      <c r="J415" s="14" t="s">
        <v>425</v>
      </c>
      <c r="K415" s="14"/>
      <c r="L415" s="14" t="s">
        <v>425</v>
      </c>
      <c r="M415" s="14" t="s">
        <v>102</v>
      </c>
      <c r="N415" s="14" t="s">
        <v>480</v>
      </c>
      <c r="O415" s="14" t="s">
        <v>1279</v>
      </c>
      <c r="P415" s="14"/>
      <c r="Q415" s="14"/>
      <c r="R415" s="14" t="s">
        <v>430</v>
      </c>
      <c r="S415" s="14" t="s">
        <v>445</v>
      </c>
      <c r="T415" s="35">
        <v>18.510000000000002</v>
      </c>
      <c r="U415" s="14" t="s">
        <v>2</v>
      </c>
      <c r="V415" s="14">
        <v>76.5</v>
      </c>
      <c r="W415" s="16">
        <f>+IF(datos_us[[#This Row],[Moneda]]="ARS",datos_us[[#This Row],[Monto]],datos_us[[#This Row],[Monto]]*datos_us[[#This Row],[TC]])</f>
        <v>1416.0150000000001</v>
      </c>
      <c r="X415" s="16">
        <f>+IF(datos_us[[#This Row],[Moneda]]="USD",datos_us[[#This Row],[Monto]],datos_us[[#This Row],[Monto]]/datos_us[[#This Row],[TC]])</f>
        <v>18.510000000000002</v>
      </c>
      <c r="Y415" s="14"/>
    </row>
    <row r="416" spans="1:25" x14ac:dyDescent="0.25">
      <c r="A416" s="14">
        <f t="shared" si="6"/>
        <v>413</v>
      </c>
      <c r="B416" s="1">
        <v>43883</v>
      </c>
      <c r="C416" s="14">
        <f>+YEAR(datos_us[[#This Row],[Fecha]])</f>
        <v>2020</v>
      </c>
      <c r="D416" s="14">
        <f>+MONTH(datos_us[[#This Row],[Fecha]])</f>
        <v>2</v>
      </c>
      <c r="E416" s="14" t="s">
        <v>1015</v>
      </c>
      <c r="F416" s="14" t="s">
        <v>430</v>
      </c>
      <c r="G416" s="14"/>
      <c r="H416" s="14" t="s">
        <v>7132</v>
      </c>
      <c r="I416" s="14" t="s">
        <v>7132</v>
      </c>
      <c r="J416" s="14" t="s">
        <v>425</v>
      </c>
      <c r="K416" s="14"/>
      <c r="L416" s="14" t="s">
        <v>425</v>
      </c>
      <c r="M416" s="14" t="s">
        <v>102</v>
      </c>
      <c r="N416" s="14" t="s">
        <v>457</v>
      </c>
      <c r="O416" s="14" t="s">
        <v>1279</v>
      </c>
      <c r="P416" s="14"/>
      <c r="Q416" s="14"/>
      <c r="R416" s="14" t="s">
        <v>430</v>
      </c>
      <c r="S416" s="14" t="s">
        <v>445</v>
      </c>
      <c r="T416" s="35">
        <v>4</v>
      </c>
      <c r="U416" s="14" t="s">
        <v>2</v>
      </c>
      <c r="V416" s="14">
        <v>76.5</v>
      </c>
      <c r="W416" s="16">
        <f>+IF(datos_us[[#This Row],[Moneda]]="ARS",datos_us[[#This Row],[Monto]],datos_us[[#This Row],[Monto]]*datos_us[[#This Row],[TC]])</f>
        <v>306</v>
      </c>
      <c r="X416" s="16">
        <f>+IF(datos_us[[#This Row],[Moneda]]="USD",datos_us[[#This Row],[Monto]],datos_us[[#This Row],[Monto]]/datos_us[[#This Row],[TC]])</f>
        <v>4</v>
      </c>
      <c r="Y416" s="14"/>
    </row>
    <row r="417" spans="1:25" x14ac:dyDescent="0.25">
      <c r="A417" s="14">
        <f t="shared" si="6"/>
        <v>414</v>
      </c>
      <c r="B417" s="1">
        <v>43886</v>
      </c>
      <c r="C417" s="14">
        <f>+YEAR(datos_us[[#This Row],[Fecha]])</f>
        <v>2020</v>
      </c>
      <c r="D417" s="14">
        <f>+MONTH(datos_us[[#This Row],[Fecha]])</f>
        <v>2</v>
      </c>
      <c r="E417" s="14" t="s">
        <v>1016</v>
      </c>
      <c r="F417" s="14" t="s">
        <v>404</v>
      </c>
      <c r="G417" s="14"/>
      <c r="H417" s="14" t="s">
        <v>7132</v>
      </c>
      <c r="I417" s="14" t="s">
        <v>7132</v>
      </c>
      <c r="J417" s="14" t="s">
        <v>425</v>
      </c>
      <c r="K417" s="14"/>
      <c r="L417" s="14" t="s">
        <v>425</v>
      </c>
      <c r="M417" s="14" t="s">
        <v>1334</v>
      </c>
      <c r="N417" s="14" t="s">
        <v>1334</v>
      </c>
      <c r="O417" s="14" t="s">
        <v>1279</v>
      </c>
      <c r="P417" s="14"/>
      <c r="Q417" s="14"/>
      <c r="R417" s="14" t="s">
        <v>404</v>
      </c>
      <c r="S417" s="14" t="s">
        <v>445</v>
      </c>
      <c r="T417" s="35">
        <v>100</v>
      </c>
      <c r="U417" s="14" t="s">
        <v>2</v>
      </c>
      <c r="V417" s="14">
        <v>76.5</v>
      </c>
      <c r="W417" s="16">
        <f>+IF(datos_us[[#This Row],[Moneda]]="ARS",datos_us[[#This Row],[Monto]],datos_us[[#This Row],[Monto]]*datos_us[[#This Row],[TC]])</f>
        <v>7650</v>
      </c>
      <c r="X417" s="16">
        <f>+IF(datos_us[[#This Row],[Moneda]]="USD",datos_us[[#This Row],[Monto]],datos_us[[#This Row],[Monto]]/datos_us[[#This Row],[TC]])</f>
        <v>100</v>
      </c>
      <c r="Y417" s="14"/>
    </row>
    <row r="418" spans="1:25" x14ac:dyDescent="0.25">
      <c r="A418" s="14">
        <f t="shared" si="6"/>
        <v>415</v>
      </c>
      <c r="B418" s="1">
        <v>43888</v>
      </c>
      <c r="C418" s="14">
        <f>+YEAR(datos_us[[#This Row],[Fecha]])</f>
        <v>2020</v>
      </c>
      <c r="D418" s="14">
        <f>+MONTH(datos_us[[#This Row],[Fecha]])</f>
        <v>2</v>
      </c>
      <c r="E418" s="14" t="s">
        <v>1015</v>
      </c>
      <c r="F418" s="14" t="s">
        <v>430</v>
      </c>
      <c r="G418" s="14"/>
      <c r="H418" s="14" t="s">
        <v>7132</v>
      </c>
      <c r="I418" s="14" t="s">
        <v>7132</v>
      </c>
      <c r="J418" s="14" t="s">
        <v>425</v>
      </c>
      <c r="K418" s="14"/>
      <c r="L418" s="14" t="s">
        <v>425</v>
      </c>
      <c r="M418" s="14" t="s">
        <v>102</v>
      </c>
      <c r="N418" s="14" t="s">
        <v>457</v>
      </c>
      <c r="O418" s="14" t="s">
        <v>1279</v>
      </c>
      <c r="P418" s="14"/>
      <c r="Q418" s="14"/>
      <c r="R418" s="14" t="s">
        <v>430</v>
      </c>
      <c r="S418" s="14" t="s">
        <v>445</v>
      </c>
      <c r="T418" s="35">
        <v>22.52</v>
      </c>
      <c r="U418" s="14" t="s">
        <v>2</v>
      </c>
      <c r="V418" s="14">
        <v>76.5</v>
      </c>
      <c r="W418" s="16">
        <f>+IF(datos_us[[#This Row],[Moneda]]="ARS",datos_us[[#This Row],[Monto]],datos_us[[#This Row],[Monto]]*datos_us[[#This Row],[TC]])</f>
        <v>1722.78</v>
      </c>
      <c r="X418" s="16">
        <f>+IF(datos_us[[#This Row],[Moneda]]="USD",datos_us[[#This Row],[Monto]],datos_us[[#This Row],[Monto]]/datos_us[[#This Row],[TC]])</f>
        <v>22.52</v>
      </c>
      <c r="Y418" s="14"/>
    </row>
    <row r="419" spans="1:25" x14ac:dyDescent="0.25">
      <c r="A419" s="14">
        <f t="shared" si="6"/>
        <v>416</v>
      </c>
      <c r="B419" s="1">
        <v>43888</v>
      </c>
      <c r="C419" s="14">
        <f>+YEAR(datos_us[[#This Row],[Fecha]])</f>
        <v>2020</v>
      </c>
      <c r="D419" s="14">
        <f>+MONTH(datos_us[[#This Row],[Fecha]])</f>
        <v>2</v>
      </c>
      <c r="E419" s="14" t="s">
        <v>1015</v>
      </c>
      <c r="F419" s="14" t="s">
        <v>430</v>
      </c>
      <c r="G419" s="14"/>
      <c r="H419" s="14" t="s">
        <v>7132</v>
      </c>
      <c r="I419" s="14" t="s">
        <v>7132</v>
      </c>
      <c r="J419" s="14" t="s">
        <v>425</v>
      </c>
      <c r="K419" s="14"/>
      <c r="L419" s="14" t="s">
        <v>425</v>
      </c>
      <c r="M419" s="14" t="s">
        <v>405</v>
      </c>
      <c r="N419" s="14" t="s">
        <v>1337</v>
      </c>
      <c r="O419" s="14" t="s">
        <v>1279</v>
      </c>
      <c r="P419" s="14"/>
      <c r="Q419" s="14"/>
      <c r="R419" s="14" t="s">
        <v>430</v>
      </c>
      <c r="S419" s="14" t="s">
        <v>445</v>
      </c>
      <c r="T419" s="35">
        <v>262.85000000000002</v>
      </c>
      <c r="U419" s="14" t="s">
        <v>2</v>
      </c>
      <c r="V419" s="14">
        <v>76.5</v>
      </c>
      <c r="W419" s="16">
        <f>+IF(datos_us[[#This Row],[Moneda]]="ARS",datos_us[[#This Row],[Monto]],datos_us[[#This Row],[Monto]]*datos_us[[#This Row],[TC]])</f>
        <v>20108.025000000001</v>
      </c>
      <c r="X419" s="16">
        <f>+IF(datos_us[[#This Row],[Moneda]]="USD",datos_us[[#This Row],[Monto]],datos_us[[#This Row],[Monto]]/datos_us[[#This Row],[TC]])</f>
        <v>262.85000000000002</v>
      </c>
      <c r="Y419" s="14"/>
    </row>
    <row r="420" spans="1:25" x14ac:dyDescent="0.25">
      <c r="A420" s="14">
        <f t="shared" si="6"/>
        <v>417</v>
      </c>
      <c r="B420" s="1">
        <v>43889</v>
      </c>
      <c r="C420" s="14">
        <f>+YEAR(datos_us[[#This Row],[Fecha]])</f>
        <v>2020</v>
      </c>
      <c r="D420" s="14">
        <f>+MONTH(datos_us[[#This Row],[Fecha]])</f>
        <v>2</v>
      </c>
      <c r="E420" s="14" t="s">
        <v>1015</v>
      </c>
      <c r="F420" s="14" t="s">
        <v>403</v>
      </c>
      <c r="G420" s="14" t="s">
        <v>5383</v>
      </c>
      <c r="H420" s="14" t="s">
        <v>7132</v>
      </c>
      <c r="I420" s="14" t="s">
        <v>7132</v>
      </c>
      <c r="J420" s="14" t="s">
        <v>425</v>
      </c>
      <c r="K420" s="14"/>
      <c r="L420" s="14" t="s">
        <v>425</v>
      </c>
      <c r="M420" s="14" t="s">
        <v>158</v>
      </c>
      <c r="N420" s="14" t="s">
        <v>2079</v>
      </c>
      <c r="O420" s="14" t="s">
        <v>1279</v>
      </c>
      <c r="P420" s="14"/>
      <c r="Q420" s="14"/>
      <c r="R420" s="14" t="s">
        <v>5383</v>
      </c>
      <c r="S420" s="14" t="s">
        <v>445</v>
      </c>
      <c r="T420" s="35">
        <v>80.09</v>
      </c>
      <c r="U420" s="14" t="s">
        <v>2</v>
      </c>
      <c r="V420" s="14">
        <v>76.5</v>
      </c>
      <c r="W420" s="16">
        <f>+IF(datos_us[[#This Row],[Moneda]]="ARS",datos_us[[#This Row],[Monto]],datos_us[[#This Row],[Monto]]*datos_us[[#This Row],[TC]])</f>
        <v>6126.8850000000002</v>
      </c>
      <c r="X420" s="16">
        <f>+IF(datos_us[[#This Row],[Moneda]]="USD",datos_us[[#This Row],[Monto]],datos_us[[#This Row],[Monto]]/datos_us[[#This Row],[TC]])</f>
        <v>80.09</v>
      </c>
      <c r="Y420" s="14"/>
    </row>
    <row r="421" spans="1:25" x14ac:dyDescent="0.25">
      <c r="A421" s="14">
        <f t="shared" si="6"/>
        <v>418</v>
      </c>
      <c r="B421" s="1">
        <v>43889</v>
      </c>
      <c r="C421" s="14">
        <f>+YEAR(datos_us[[#This Row],[Fecha]])</f>
        <v>2020</v>
      </c>
      <c r="D421" s="14">
        <f>+MONTH(datos_us[[#This Row],[Fecha]])</f>
        <v>2</v>
      </c>
      <c r="E421" s="14" t="s">
        <v>1016</v>
      </c>
      <c r="F421" s="14" t="s">
        <v>404</v>
      </c>
      <c r="G421" s="14"/>
      <c r="H421" s="14" t="s">
        <v>7132</v>
      </c>
      <c r="I421" s="14" t="s">
        <v>7132</v>
      </c>
      <c r="J421" s="14" t="s">
        <v>425</v>
      </c>
      <c r="K421" s="14"/>
      <c r="L421" s="14" t="s">
        <v>425</v>
      </c>
      <c r="M421" s="14" t="s">
        <v>1313</v>
      </c>
      <c r="N421" s="14" t="s">
        <v>1313</v>
      </c>
      <c r="O421" s="14" t="s">
        <v>1279</v>
      </c>
      <c r="P421" s="14"/>
      <c r="Q421" s="14"/>
      <c r="R421" s="14" t="s">
        <v>404</v>
      </c>
      <c r="S421" s="14" t="s">
        <v>445</v>
      </c>
      <c r="T421" s="35">
        <v>59.99</v>
      </c>
      <c r="U421" s="14" t="s">
        <v>2</v>
      </c>
      <c r="V421" s="14">
        <v>76.5</v>
      </c>
      <c r="W421" s="16">
        <f>+IF(datos_us[[#This Row],[Moneda]]="ARS",datos_us[[#This Row],[Monto]],datos_us[[#This Row],[Monto]]*datos_us[[#This Row],[TC]])</f>
        <v>4589.2350000000006</v>
      </c>
      <c r="X421" s="16">
        <f>+IF(datos_us[[#This Row],[Moneda]]="USD",datos_us[[#This Row],[Monto]],datos_us[[#This Row],[Monto]]/datos_us[[#This Row],[TC]])</f>
        <v>59.99</v>
      </c>
      <c r="Y421" s="14"/>
    </row>
    <row r="422" spans="1:25" x14ac:dyDescent="0.25">
      <c r="A422" s="14">
        <f t="shared" si="6"/>
        <v>419</v>
      </c>
      <c r="B422" s="1">
        <v>43890</v>
      </c>
      <c r="C422" s="14">
        <f>+YEAR(datos_us[[#This Row],[Fecha]])</f>
        <v>2020</v>
      </c>
      <c r="D422" s="14">
        <f>+MONTH(datos_us[[#This Row],[Fecha]])</f>
        <v>2</v>
      </c>
      <c r="E422" s="14" t="s">
        <v>1016</v>
      </c>
      <c r="F422" s="14" t="s">
        <v>404</v>
      </c>
      <c r="G422" s="14"/>
      <c r="H422" s="14" t="s">
        <v>7132</v>
      </c>
      <c r="I422" s="14" t="s">
        <v>7132</v>
      </c>
      <c r="J422" s="14" t="s">
        <v>425</v>
      </c>
      <c r="K422" s="14"/>
      <c r="L422" s="14" t="s">
        <v>425</v>
      </c>
      <c r="M422" s="14" t="s">
        <v>863</v>
      </c>
      <c r="N422" s="14" t="s">
        <v>863</v>
      </c>
      <c r="O422" s="14" t="s">
        <v>1279</v>
      </c>
      <c r="P422" s="14"/>
      <c r="Q422" s="14"/>
      <c r="R422" s="14" t="s">
        <v>404</v>
      </c>
      <c r="S422" s="14" t="s">
        <v>445</v>
      </c>
      <c r="T422" s="35">
        <v>4.5</v>
      </c>
      <c r="U422" s="14" t="s">
        <v>2</v>
      </c>
      <c r="V422" s="14">
        <v>76.5</v>
      </c>
      <c r="W422" s="16">
        <f>+IF(datos_us[[#This Row],[Moneda]]="ARS",datos_us[[#This Row],[Monto]],datos_us[[#This Row],[Monto]]*datos_us[[#This Row],[TC]])</f>
        <v>344.25</v>
      </c>
      <c r="X422" s="16">
        <f>+IF(datos_us[[#This Row],[Moneda]]="USD",datos_us[[#This Row],[Monto]],datos_us[[#This Row],[Monto]]/datos_us[[#This Row],[TC]])</f>
        <v>4.5</v>
      </c>
      <c r="Y422" s="14"/>
    </row>
    <row r="423" spans="1:25" x14ac:dyDescent="0.25">
      <c r="A423" s="14">
        <f t="shared" si="6"/>
        <v>420</v>
      </c>
      <c r="B423" s="1">
        <v>43892</v>
      </c>
      <c r="C423" s="14">
        <f>+YEAR(datos_us[[#This Row],[Fecha]])</f>
        <v>2020</v>
      </c>
      <c r="D423" s="14">
        <f>+MONTH(datos_us[[#This Row],[Fecha]])</f>
        <v>3</v>
      </c>
      <c r="E423" s="14" t="s">
        <v>1015</v>
      </c>
      <c r="F423" s="14" t="s">
        <v>430</v>
      </c>
      <c r="G423" s="14"/>
      <c r="H423" s="14" t="s">
        <v>7132</v>
      </c>
      <c r="I423" s="14" t="s">
        <v>7132</v>
      </c>
      <c r="J423" s="14" t="s">
        <v>425</v>
      </c>
      <c r="K423" s="14"/>
      <c r="L423" s="14" t="s">
        <v>425</v>
      </c>
      <c r="M423" s="14" t="s">
        <v>102</v>
      </c>
      <c r="N423" s="14" t="s">
        <v>457</v>
      </c>
      <c r="O423" s="14" t="s">
        <v>1279</v>
      </c>
      <c r="P423" s="14"/>
      <c r="Q423" s="14"/>
      <c r="R423" s="14" t="s">
        <v>430</v>
      </c>
      <c r="S423" s="14" t="s">
        <v>445</v>
      </c>
      <c r="T423" s="35">
        <v>4.78</v>
      </c>
      <c r="U423" s="14" t="s">
        <v>2</v>
      </c>
      <c r="V423" s="14">
        <v>76.5</v>
      </c>
      <c r="W423" s="16">
        <f>+IF(datos_us[[#This Row],[Moneda]]="ARS",datos_us[[#This Row],[Monto]],datos_us[[#This Row],[Monto]]*datos_us[[#This Row],[TC]])</f>
        <v>365.67</v>
      </c>
      <c r="X423" s="16">
        <f>+IF(datos_us[[#This Row],[Moneda]]="USD",datos_us[[#This Row],[Monto]],datos_us[[#This Row],[Monto]]/datos_us[[#This Row],[TC]])</f>
        <v>4.78</v>
      </c>
      <c r="Y423" s="14"/>
    </row>
    <row r="424" spans="1:25" x14ac:dyDescent="0.25">
      <c r="A424" s="14">
        <f t="shared" si="6"/>
        <v>421</v>
      </c>
      <c r="B424" s="1">
        <v>43892</v>
      </c>
      <c r="C424" s="14">
        <f>+YEAR(datos_us[[#This Row],[Fecha]])</f>
        <v>2020</v>
      </c>
      <c r="D424" s="14">
        <f>+MONTH(datos_us[[#This Row],[Fecha]])</f>
        <v>3</v>
      </c>
      <c r="E424" s="14" t="s">
        <v>1015</v>
      </c>
      <c r="F424" s="14" t="s">
        <v>430</v>
      </c>
      <c r="G424" s="14"/>
      <c r="H424" s="14" t="s">
        <v>7132</v>
      </c>
      <c r="I424" s="14" t="s">
        <v>7132</v>
      </c>
      <c r="J424" s="14" t="s">
        <v>425</v>
      </c>
      <c r="K424" s="14"/>
      <c r="L424" s="14" t="s">
        <v>425</v>
      </c>
      <c r="M424" s="14" t="s">
        <v>405</v>
      </c>
      <c r="N424" s="14" t="s">
        <v>1337</v>
      </c>
      <c r="O424" s="14" t="s">
        <v>1279</v>
      </c>
      <c r="P424" s="14"/>
      <c r="Q424" s="14"/>
      <c r="R424" s="14" t="s">
        <v>430</v>
      </c>
      <c r="S424" s="14" t="s">
        <v>445</v>
      </c>
      <c r="T424" s="35">
        <v>153.52000000000001</v>
      </c>
      <c r="U424" s="14" t="s">
        <v>2</v>
      </c>
      <c r="V424" s="14">
        <v>76.5</v>
      </c>
      <c r="W424" s="16">
        <f>+IF(datos_us[[#This Row],[Moneda]]="ARS",datos_us[[#This Row],[Monto]],datos_us[[#This Row],[Monto]]*datos_us[[#This Row],[TC]])</f>
        <v>11744.28</v>
      </c>
      <c r="X424" s="16">
        <f>+IF(datos_us[[#This Row],[Moneda]]="USD",datos_us[[#This Row],[Monto]],datos_us[[#This Row],[Monto]]/datos_us[[#This Row],[TC]])</f>
        <v>153.52000000000001</v>
      </c>
      <c r="Y424" s="14"/>
    </row>
    <row r="425" spans="1:25" x14ac:dyDescent="0.25">
      <c r="A425" s="14">
        <f t="shared" si="6"/>
        <v>422</v>
      </c>
      <c r="B425" s="1">
        <v>43893</v>
      </c>
      <c r="C425" s="14">
        <f>+YEAR(datos_us[[#This Row],[Fecha]])</f>
        <v>2020</v>
      </c>
      <c r="D425" s="14">
        <f>+MONTH(datos_us[[#This Row],[Fecha]])</f>
        <v>3</v>
      </c>
      <c r="E425" s="14" t="s">
        <v>408</v>
      </c>
      <c r="F425" s="14" t="s">
        <v>506</v>
      </c>
      <c r="G425" s="14"/>
      <c r="H425" s="14" t="s">
        <v>7132</v>
      </c>
      <c r="I425" s="14" t="s">
        <v>7132</v>
      </c>
      <c r="J425" s="14" t="s">
        <v>425</v>
      </c>
      <c r="K425" s="14"/>
      <c r="L425" s="14" t="s">
        <v>425</v>
      </c>
      <c r="M425" s="14" t="s">
        <v>1203</v>
      </c>
      <c r="N425" s="14" t="s">
        <v>1203</v>
      </c>
      <c r="O425" s="14" t="s">
        <v>3284</v>
      </c>
      <c r="P425" s="14"/>
      <c r="Q425" s="14"/>
      <c r="R425" s="14" t="s">
        <v>1203</v>
      </c>
      <c r="S425" s="14" t="s">
        <v>3282</v>
      </c>
      <c r="T425" s="35">
        <v>24000</v>
      </c>
      <c r="U425" s="14" t="s">
        <v>2</v>
      </c>
      <c r="V425" s="14">
        <v>77.5</v>
      </c>
      <c r="W425" s="16">
        <f>+IF(datos_us[[#This Row],[Moneda]]="ARS",datos_us[[#This Row],[Monto]],datos_us[[#This Row],[Monto]]*datos_us[[#This Row],[TC]])</f>
        <v>1860000</v>
      </c>
      <c r="X425" s="16">
        <f>+IF(datos_us[[#This Row],[Moneda]]="USD",datos_us[[#This Row],[Monto]],datos_us[[#This Row],[Monto]]/datos_us[[#This Row],[TC]])</f>
        <v>24000</v>
      </c>
      <c r="Y425" s="14"/>
    </row>
    <row r="426" spans="1:25" x14ac:dyDescent="0.25">
      <c r="A426" s="14">
        <f t="shared" si="6"/>
        <v>423</v>
      </c>
      <c r="B426" s="1">
        <v>43893</v>
      </c>
      <c r="C426" s="14">
        <f>+YEAR(datos_us[[#This Row],[Fecha]])</f>
        <v>2020</v>
      </c>
      <c r="D426" s="14">
        <f>+MONTH(datos_us[[#This Row],[Fecha]])</f>
        <v>3</v>
      </c>
      <c r="E426" s="14" t="s">
        <v>1015</v>
      </c>
      <c r="F426" s="14" t="s">
        <v>430</v>
      </c>
      <c r="G426" s="14"/>
      <c r="H426" s="14" t="s">
        <v>7132</v>
      </c>
      <c r="I426" s="14" t="s">
        <v>7132</v>
      </c>
      <c r="J426" s="14" t="s">
        <v>425</v>
      </c>
      <c r="K426" s="14"/>
      <c r="L426" s="14" t="s">
        <v>425</v>
      </c>
      <c r="M426" s="14" t="s">
        <v>102</v>
      </c>
      <c r="N426" s="14" t="s">
        <v>457</v>
      </c>
      <c r="O426" s="14" t="s">
        <v>1279</v>
      </c>
      <c r="P426" s="14"/>
      <c r="Q426" s="14"/>
      <c r="R426" s="14" t="s">
        <v>430</v>
      </c>
      <c r="S426" s="14" t="s">
        <v>445</v>
      </c>
      <c r="T426" s="35">
        <v>3.37</v>
      </c>
      <c r="U426" s="14" t="s">
        <v>2</v>
      </c>
      <c r="V426" s="14">
        <v>77.5</v>
      </c>
      <c r="W426" s="16">
        <f>+IF(datos_us[[#This Row],[Moneda]]="ARS",datos_us[[#This Row],[Monto]],datos_us[[#This Row],[Monto]]*datos_us[[#This Row],[TC]])</f>
        <v>261.17500000000001</v>
      </c>
      <c r="X426" s="16">
        <f>+IF(datos_us[[#This Row],[Moneda]]="USD",datos_us[[#This Row],[Monto]],datos_us[[#This Row],[Monto]]/datos_us[[#This Row],[TC]])</f>
        <v>3.37</v>
      </c>
      <c r="Y426" s="14"/>
    </row>
    <row r="427" spans="1:25" x14ac:dyDescent="0.25">
      <c r="A427" s="14">
        <f t="shared" si="6"/>
        <v>424</v>
      </c>
      <c r="B427" s="1">
        <v>43894</v>
      </c>
      <c r="C427" s="14">
        <f>+YEAR(datos_us[[#This Row],[Fecha]])</f>
        <v>2020</v>
      </c>
      <c r="D427" s="14">
        <f>+MONTH(datos_us[[#This Row],[Fecha]])</f>
        <v>3</v>
      </c>
      <c r="E427" s="14" t="s">
        <v>1016</v>
      </c>
      <c r="F427" s="14" t="s">
        <v>404</v>
      </c>
      <c r="G427" s="14"/>
      <c r="H427" s="14" t="s">
        <v>7132</v>
      </c>
      <c r="I427" s="14" t="s">
        <v>7132</v>
      </c>
      <c r="J427" s="14" t="s">
        <v>425</v>
      </c>
      <c r="K427" s="14"/>
      <c r="L427" s="14" t="s">
        <v>425</v>
      </c>
      <c r="M427" s="14" t="s">
        <v>1325</v>
      </c>
      <c r="N427" s="14" t="s">
        <v>1325</v>
      </c>
      <c r="O427" s="14" t="s">
        <v>1279</v>
      </c>
      <c r="P427" s="14"/>
      <c r="Q427" s="14"/>
      <c r="R427" s="14" t="s">
        <v>404</v>
      </c>
      <c r="S427" s="14" t="s">
        <v>445</v>
      </c>
      <c r="T427" s="35">
        <v>122.09</v>
      </c>
      <c r="U427" s="14" t="s">
        <v>2</v>
      </c>
      <c r="V427" s="14">
        <v>77.5</v>
      </c>
      <c r="W427" s="16">
        <f>+IF(datos_us[[#This Row],[Moneda]]="ARS",datos_us[[#This Row],[Monto]],datos_us[[#This Row],[Monto]]*datos_us[[#This Row],[TC]])</f>
        <v>9461.9750000000004</v>
      </c>
      <c r="X427" s="16">
        <f>+IF(datos_us[[#This Row],[Moneda]]="USD",datos_us[[#This Row],[Monto]],datos_us[[#This Row],[Monto]]/datos_us[[#This Row],[TC]])</f>
        <v>122.09</v>
      </c>
      <c r="Y427" s="14"/>
    </row>
    <row r="428" spans="1:25" x14ac:dyDescent="0.25">
      <c r="A428" s="14">
        <f t="shared" si="6"/>
        <v>425</v>
      </c>
      <c r="B428" s="1">
        <v>43896</v>
      </c>
      <c r="C428" s="14">
        <f>+YEAR(datos_us[[#This Row],[Fecha]])</f>
        <v>2020</v>
      </c>
      <c r="D428" s="14">
        <f>+MONTH(datos_us[[#This Row],[Fecha]])</f>
        <v>3</v>
      </c>
      <c r="E428" s="14" t="s">
        <v>1015</v>
      </c>
      <c r="F428" s="14" t="s">
        <v>430</v>
      </c>
      <c r="G428" s="14"/>
      <c r="H428" s="14" t="s">
        <v>7132</v>
      </c>
      <c r="I428" s="14" t="s">
        <v>7132</v>
      </c>
      <c r="J428" s="14" t="s">
        <v>425</v>
      </c>
      <c r="K428" s="14"/>
      <c r="L428" s="14" t="s">
        <v>425</v>
      </c>
      <c r="M428" s="14" t="s">
        <v>102</v>
      </c>
      <c r="N428" s="14" t="s">
        <v>457</v>
      </c>
      <c r="O428" s="14" t="s">
        <v>1279</v>
      </c>
      <c r="P428" s="14"/>
      <c r="Q428" s="14"/>
      <c r="R428" s="14" t="s">
        <v>430</v>
      </c>
      <c r="S428" s="14" t="s">
        <v>445</v>
      </c>
      <c r="T428" s="35">
        <v>62.230000000000004</v>
      </c>
      <c r="U428" s="14" t="s">
        <v>2</v>
      </c>
      <c r="V428" s="14">
        <v>77.5</v>
      </c>
      <c r="W428" s="16">
        <f>+IF(datos_us[[#This Row],[Moneda]]="ARS",datos_us[[#This Row],[Monto]],datos_us[[#This Row],[Monto]]*datos_us[[#This Row],[TC]])</f>
        <v>4822.8250000000007</v>
      </c>
      <c r="X428" s="16">
        <f>+IF(datos_us[[#This Row],[Moneda]]="USD",datos_us[[#This Row],[Monto]],datos_us[[#This Row],[Monto]]/datos_us[[#This Row],[TC]])</f>
        <v>62.230000000000004</v>
      </c>
      <c r="Y428" s="14"/>
    </row>
    <row r="429" spans="1:25" x14ac:dyDescent="0.25">
      <c r="A429" s="14">
        <f t="shared" si="6"/>
        <v>426</v>
      </c>
      <c r="B429" s="1">
        <v>43899</v>
      </c>
      <c r="C429" s="14">
        <f>+YEAR(datos_us[[#This Row],[Fecha]])</f>
        <v>2020</v>
      </c>
      <c r="D429" s="14">
        <f>+MONTH(datos_us[[#This Row],[Fecha]])</f>
        <v>3</v>
      </c>
      <c r="E429" s="14" t="s">
        <v>1015</v>
      </c>
      <c r="F429" s="14" t="s">
        <v>430</v>
      </c>
      <c r="G429" s="14"/>
      <c r="H429" s="14" t="s">
        <v>7132</v>
      </c>
      <c r="I429" s="14" t="s">
        <v>7132</v>
      </c>
      <c r="J429" s="14" t="s">
        <v>425</v>
      </c>
      <c r="K429" s="14"/>
      <c r="L429" s="14" t="s">
        <v>425</v>
      </c>
      <c r="M429" s="14" t="s">
        <v>102</v>
      </c>
      <c r="N429" s="14" t="s">
        <v>480</v>
      </c>
      <c r="O429" s="14" t="s">
        <v>1279</v>
      </c>
      <c r="P429" s="14"/>
      <c r="Q429" s="14"/>
      <c r="R429" s="14" t="s">
        <v>430</v>
      </c>
      <c r="S429" s="14" t="s">
        <v>445</v>
      </c>
      <c r="T429" s="35">
        <v>4.28</v>
      </c>
      <c r="U429" s="14" t="s">
        <v>2</v>
      </c>
      <c r="V429" s="14">
        <v>77.5</v>
      </c>
      <c r="W429" s="16">
        <f>+IF(datos_us[[#This Row],[Moneda]]="ARS",datos_us[[#This Row],[Monto]],datos_us[[#This Row],[Monto]]*datos_us[[#This Row],[TC]])</f>
        <v>331.70000000000005</v>
      </c>
      <c r="X429" s="16">
        <f>+IF(datos_us[[#This Row],[Moneda]]="USD",datos_us[[#This Row],[Monto]],datos_us[[#This Row],[Monto]]/datos_us[[#This Row],[TC]])</f>
        <v>4.28</v>
      </c>
      <c r="Y429" s="14"/>
    </row>
    <row r="430" spans="1:25" x14ac:dyDescent="0.25">
      <c r="A430" s="14">
        <f t="shared" si="6"/>
        <v>427</v>
      </c>
      <c r="B430" s="1">
        <v>43899</v>
      </c>
      <c r="C430" s="14">
        <f>+YEAR(datos_us[[#This Row],[Fecha]])</f>
        <v>2020</v>
      </c>
      <c r="D430" s="14">
        <f>+MONTH(datos_us[[#This Row],[Fecha]])</f>
        <v>3</v>
      </c>
      <c r="E430" s="14" t="s">
        <v>1015</v>
      </c>
      <c r="F430" s="14" t="s">
        <v>430</v>
      </c>
      <c r="G430" s="14"/>
      <c r="H430" s="14" t="s">
        <v>7132</v>
      </c>
      <c r="I430" s="14" t="s">
        <v>7132</v>
      </c>
      <c r="J430" s="14" t="s">
        <v>425</v>
      </c>
      <c r="K430" s="14"/>
      <c r="L430" s="14" t="s">
        <v>425</v>
      </c>
      <c r="M430" s="14" t="s">
        <v>102</v>
      </c>
      <c r="N430" s="14" t="s">
        <v>457</v>
      </c>
      <c r="O430" s="14" t="s">
        <v>1279</v>
      </c>
      <c r="P430" s="14"/>
      <c r="Q430" s="14"/>
      <c r="R430" s="14" t="s">
        <v>430</v>
      </c>
      <c r="S430" s="14" t="s">
        <v>445</v>
      </c>
      <c r="T430" s="35">
        <v>9.75</v>
      </c>
      <c r="U430" s="14" t="s">
        <v>2</v>
      </c>
      <c r="V430" s="14">
        <v>77.5</v>
      </c>
      <c r="W430" s="16">
        <f>+IF(datos_us[[#This Row],[Moneda]]="ARS",datos_us[[#This Row],[Monto]],datos_us[[#This Row],[Monto]]*datos_us[[#This Row],[TC]])</f>
        <v>755.625</v>
      </c>
      <c r="X430" s="16">
        <f>+IF(datos_us[[#This Row],[Moneda]]="USD",datos_us[[#This Row],[Monto]],datos_us[[#This Row],[Monto]]/datos_us[[#This Row],[TC]])</f>
        <v>9.75</v>
      </c>
      <c r="Y430" s="14"/>
    </row>
    <row r="431" spans="1:25" x14ac:dyDescent="0.25">
      <c r="A431" s="14">
        <f t="shared" si="6"/>
        <v>428</v>
      </c>
      <c r="B431" s="1">
        <v>43901</v>
      </c>
      <c r="C431" s="14">
        <f>+YEAR(datos_us[[#This Row],[Fecha]])</f>
        <v>2020</v>
      </c>
      <c r="D431" s="14">
        <f>+MONTH(datos_us[[#This Row],[Fecha]])</f>
        <v>3</v>
      </c>
      <c r="E431" s="14" t="s">
        <v>1015</v>
      </c>
      <c r="F431" s="14" t="s">
        <v>430</v>
      </c>
      <c r="G431" s="14"/>
      <c r="H431" s="14" t="s">
        <v>7132</v>
      </c>
      <c r="I431" s="14" t="s">
        <v>7132</v>
      </c>
      <c r="J431" s="14" t="s">
        <v>425</v>
      </c>
      <c r="K431" s="14"/>
      <c r="L431" s="14" t="s">
        <v>425</v>
      </c>
      <c r="M431" s="14" t="s">
        <v>102</v>
      </c>
      <c r="N431" s="14" t="s">
        <v>480</v>
      </c>
      <c r="O431" s="14" t="s">
        <v>1279</v>
      </c>
      <c r="P431" s="14"/>
      <c r="Q431" s="14"/>
      <c r="R431" s="14" t="s">
        <v>430</v>
      </c>
      <c r="S431" s="14" t="s">
        <v>445</v>
      </c>
      <c r="T431" s="35">
        <v>4.49</v>
      </c>
      <c r="U431" s="14" t="s">
        <v>2</v>
      </c>
      <c r="V431" s="14">
        <v>77.5</v>
      </c>
      <c r="W431" s="16">
        <f>+IF(datos_us[[#This Row],[Moneda]]="ARS",datos_us[[#This Row],[Monto]],datos_us[[#This Row],[Monto]]*datos_us[[#This Row],[TC]])</f>
        <v>347.97500000000002</v>
      </c>
      <c r="X431" s="16">
        <f>+IF(datos_us[[#This Row],[Moneda]]="USD",datos_us[[#This Row],[Monto]],datos_us[[#This Row],[Monto]]/datos_us[[#This Row],[TC]])</f>
        <v>4.49</v>
      </c>
      <c r="Y431" s="14"/>
    </row>
    <row r="432" spans="1:25" x14ac:dyDescent="0.25">
      <c r="A432" s="14">
        <f t="shared" si="6"/>
        <v>429</v>
      </c>
      <c r="B432" s="1">
        <v>43901</v>
      </c>
      <c r="C432" s="14">
        <f>+YEAR(datos_us[[#This Row],[Fecha]])</f>
        <v>2020</v>
      </c>
      <c r="D432" s="14">
        <f>+MONTH(datos_us[[#This Row],[Fecha]])</f>
        <v>3</v>
      </c>
      <c r="E432" s="14" t="s">
        <v>1015</v>
      </c>
      <c r="F432" s="14" t="s">
        <v>430</v>
      </c>
      <c r="G432" s="14"/>
      <c r="H432" s="14" t="s">
        <v>7132</v>
      </c>
      <c r="I432" s="14" t="s">
        <v>7132</v>
      </c>
      <c r="J432" s="14" t="s">
        <v>425</v>
      </c>
      <c r="K432" s="14"/>
      <c r="L432" s="14" t="s">
        <v>425</v>
      </c>
      <c r="M432" s="14" t="s">
        <v>102</v>
      </c>
      <c r="N432" s="14" t="s">
        <v>457</v>
      </c>
      <c r="O432" s="14" t="s">
        <v>1279</v>
      </c>
      <c r="P432" s="14"/>
      <c r="Q432" s="14"/>
      <c r="R432" s="14" t="s">
        <v>430</v>
      </c>
      <c r="S432" s="14" t="s">
        <v>445</v>
      </c>
      <c r="T432" s="35">
        <v>10.979999999999999</v>
      </c>
      <c r="U432" s="14" t="s">
        <v>2</v>
      </c>
      <c r="V432" s="14">
        <v>77.5</v>
      </c>
      <c r="W432" s="16">
        <f>+IF(datos_us[[#This Row],[Moneda]]="ARS",datos_us[[#This Row],[Monto]],datos_us[[#This Row],[Monto]]*datos_us[[#This Row],[TC]])</f>
        <v>850.94999999999993</v>
      </c>
      <c r="X432" s="16">
        <f>+IF(datos_us[[#This Row],[Moneda]]="USD",datos_us[[#This Row],[Monto]],datos_us[[#This Row],[Monto]]/datos_us[[#This Row],[TC]])</f>
        <v>10.979999999999999</v>
      </c>
      <c r="Y432" s="14"/>
    </row>
    <row r="433" spans="1:25" x14ac:dyDescent="0.25">
      <c r="A433" s="14">
        <f t="shared" si="6"/>
        <v>430</v>
      </c>
      <c r="B433" s="1">
        <v>43901</v>
      </c>
      <c r="C433" s="14">
        <f>+YEAR(datos_us[[#This Row],[Fecha]])</f>
        <v>2020</v>
      </c>
      <c r="D433" s="14">
        <f>+MONTH(datos_us[[#This Row],[Fecha]])</f>
        <v>3</v>
      </c>
      <c r="E433" s="14" t="s">
        <v>1015</v>
      </c>
      <c r="F433" s="14" t="s">
        <v>430</v>
      </c>
      <c r="G433" s="14"/>
      <c r="H433" s="14" t="s">
        <v>7132</v>
      </c>
      <c r="I433" s="14" t="s">
        <v>7132</v>
      </c>
      <c r="J433" s="14" t="s">
        <v>425</v>
      </c>
      <c r="K433" s="14"/>
      <c r="L433" s="14" t="s">
        <v>425</v>
      </c>
      <c r="M433" s="14" t="s">
        <v>405</v>
      </c>
      <c r="N433" s="14" t="s">
        <v>1337</v>
      </c>
      <c r="O433" s="14" t="s">
        <v>1279</v>
      </c>
      <c r="P433" s="14"/>
      <c r="Q433" s="14"/>
      <c r="R433" s="14" t="s">
        <v>430</v>
      </c>
      <c r="S433" s="14" t="s">
        <v>445</v>
      </c>
      <c r="T433" s="35">
        <v>152.62</v>
      </c>
      <c r="U433" s="14" t="s">
        <v>2</v>
      </c>
      <c r="V433" s="14">
        <v>77.5</v>
      </c>
      <c r="W433" s="16">
        <f>+IF(datos_us[[#This Row],[Moneda]]="ARS",datos_us[[#This Row],[Monto]],datos_us[[#This Row],[Monto]]*datos_us[[#This Row],[TC]])</f>
        <v>11828.050000000001</v>
      </c>
      <c r="X433" s="16">
        <f>+IF(datos_us[[#This Row],[Moneda]]="USD",datos_us[[#This Row],[Monto]],datos_us[[#This Row],[Monto]]/datos_us[[#This Row],[TC]])</f>
        <v>152.62</v>
      </c>
      <c r="Y433" s="14"/>
    </row>
    <row r="434" spans="1:25" x14ac:dyDescent="0.25">
      <c r="A434" s="14">
        <f t="shared" si="6"/>
        <v>431</v>
      </c>
      <c r="B434" s="1">
        <v>43902</v>
      </c>
      <c r="C434" s="14">
        <f>+YEAR(datos_us[[#This Row],[Fecha]])</f>
        <v>2020</v>
      </c>
      <c r="D434" s="14">
        <f>+MONTH(datos_us[[#This Row],[Fecha]])</f>
        <v>3</v>
      </c>
      <c r="E434" s="14" t="s">
        <v>1015</v>
      </c>
      <c r="F434" s="14" t="s">
        <v>430</v>
      </c>
      <c r="G434" s="14"/>
      <c r="H434" s="14" t="s">
        <v>7132</v>
      </c>
      <c r="I434" s="14" t="s">
        <v>7132</v>
      </c>
      <c r="J434" s="14" t="s">
        <v>425</v>
      </c>
      <c r="K434" s="14"/>
      <c r="L434" s="14" t="s">
        <v>425</v>
      </c>
      <c r="M434" s="14" t="s">
        <v>102</v>
      </c>
      <c r="N434" s="14" t="s">
        <v>457</v>
      </c>
      <c r="O434" s="14" t="s">
        <v>1279</v>
      </c>
      <c r="P434" s="14"/>
      <c r="Q434" s="14"/>
      <c r="R434" s="14" t="s">
        <v>430</v>
      </c>
      <c r="S434" s="14" t="s">
        <v>445</v>
      </c>
      <c r="T434" s="35">
        <v>14.129999999999999</v>
      </c>
      <c r="U434" s="14" t="s">
        <v>2</v>
      </c>
      <c r="V434" s="14">
        <v>77.5</v>
      </c>
      <c r="W434" s="16">
        <f>+IF(datos_us[[#This Row],[Moneda]]="ARS",datos_us[[#This Row],[Monto]],datos_us[[#This Row],[Monto]]*datos_us[[#This Row],[TC]])</f>
        <v>1095.0749999999998</v>
      </c>
      <c r="X434" s="16">
        <f>+IF(datos_us[[#This Row],[Moneda]]="USD",datos_us[[#This Row],[Monto]],datos_us[[#This Row],[Monto]]/datos_us[[#This Row],[TC]])</f>
        <v>14.129999999999999</v>
      </c>
      <c r="Y434" s="14"/>
    </row>
    <row r="435" spans="1:25" x14ac:dyDescent="0.25">
      <c r="A435" s="14">
        <f t="shared" si="6"/>
        <v>432</v>
      </c>
      <c r="B435" s="1">
        <v>43903</v>
      </c>
      <c r="C435" s="14">
        <f>+YEAR(datos_us[[#This Row],[Fecha]])</f>
        <v>2020</v>
      </c>
      <c r="D435" s="14">
        <f>+MONTH(datos_us[[#This Row],[Fecha]])</f>
        <v>3</v>
      </c>
      <c r="E435" s="14" t="s">
        <v>1016</v>
      </c>
      <c r="F435" s="14" t="s">
        <v>404</v>
      </c>
      <c r="G435" s="14"/>
      <c r="H435" s="14" t="s">
        <v>7132</v>
      </c>
      <c r="I435" s="14" t="s">
        <v>7132</v>
      </c>
      <c r="J435" s="14" t="s">
        <v>425</v>
      </c>
      <c r="K435" s="14"/>
      <c r="L435" s="14" t="s">
        <v>425</v>
      </c>
      <c r="M435" s="14" t="s">
        <v>1297</v>
      </c>
      <c r="N435" s="14" t="s">
        <v>1297</v>
      </c>
      <c r="O435" s="14" t="s">
        <v>1279</v>
      </c>
      <c r="P435" s="14"/>
      <c r="Q435" s="14"/>
      <c r="R435" s="14" t="s">
        <v>404</v>
      </c>
      <c r="S435" s="14" t="s">
        <v>445</v>
      </c>
      <c r="T435" s="35">
        <v>14.99</v>
      </c>
      <c r="U435" s="14" t="s">
        <v>2</v>
      </c>
      <c r="V435" s="14">
        <v>77.5</v>
      </c>
      <c r="W435" s="16">
        <f>+IF(datos_us[[#This Row],[Moneda]]="ARS",datos_us[[#This Row],[Monto]],datos_us[[#This Row],[Monto]]*datos_us[[#This Row],[TC]])</f>
        <v>1161.7249999999999</v>
      </c>
      <c r="X435" s="16">
        <f>+IF(datos_us[[#This Row],[Moneda]]="USD",datos_us[[#This Row],[Monto]],datos_us[[#This Row],[Monto]]/datos_us[[#This Row],[TC]])</f>
        <v>14.99</v>
      </c>
      <c r="Y435" s="14"/>
    </row>
    <row r="436" spans="1:25" x14ac:dyDescent="0.25">
      <c r="A436" s="14">
        <f t="shared" si="6"/>
        <v>433</v>
      </c>
      <c r="B436" s="1">
        <v>43903</v>
      </c>
      <c r="C436" s="14">
        <f>+YEAR(datos_us[[#This Row],[Fecha]])</f>
        <v>2020</v>
      </c>
      <c r="D436" s="14">
        <f>+MONTH(datos_us[[#This Row],[Fecha]])</f>
        <v>3</v>
      </c>
      <c r="E436" s="14" t="s">
        <v>1015</v>
      </c>
      <c r="F436" s="14" t="s">
        <v>430</v>
      </c>
      <c r="G436" s="14"/>
      <c r="H436" s="14" t="s">
        <v>7132</v>
      </c>
      <c r="I436" s="14" t="s">
        <v>7132</v>
      </c>
      <c r="J436" s="14" t="s">
        <v>425</v>
      </c>
      <c r="K436" s="14"/>
      <c r="L436" s="14" t="s">
        <v>425</v>
      </c>
      <c r="M436" s="14" t="s">
        <v>405</v>
      </c>
      <c r="N436" s="14" t="s">
        <v>1337</v>
      </c>
      <c r="O436" s="14" t="s">
        <v>1279</v>
      </c>
      <c r="P436" s="14"/>
      <c r="Q436" s="14"/>
      <c r="R436" s="14" t="s">
        <v>430</v>
      </c>
      <c r="S436" s="14" t="s">
        <v>445</v>
      </c>
      <c r="T436" s="35">
        <v>8.91</v>
      </c>
      <c r="U436" s="14" t="s">
        <v>2</v>
      </c>
      <c r="V436" s="14">
        <v>77.5</v>
      </c>
      <c r="W436" s="16">
        <f>+IF(datos_us[[#This Row],[Moneda]]="ARS",datos_us[[#This Row],[Monto]],datos_us[[#This Row],[Monto]]*datos_us[[#This Row],[TC]])</f>
        <v>690.52499999999998</v>
      </c>
      <c r="X436" s="16">
        <f>+IF(datos_us[[#This Row],[Moneda]]="USD",datos_us[[#This Row],[Monto]],datos_us[[#This Row],[Monto]]/datos_us[[#This Row],[TC]])</f>
        <v>8.91</v>
      </c>
      <c r="Y436" s="14"/>
    </row>
    <row r="437" spans="1:25" x14ac:dyDescent="0.25">
      <c r="A437" s="14">
        <f t="shared" si="6"/>
        <v>434</v>
      </c>
      <c r="B437" s="1">
        <v>43903</v>
      </c>
      <c r="C437" s="14">
        <f>+YEAR(datos_us[[#This Row],[Fecha]])</f>
        <v>2020</v>
      </c>
      <c r="D437" s="14">
        <f>+MONTH(datos_us[[#This Row],[Fecha]])</f>
        <v>3</v>
      </c>
      <c r="E437" s="14" t="s">
        <v>1015</v>
      </c>
      <c r="F437" s="14" t="s">
        <v>430</v>
      </c>
      <c r="G437" s="14"/>
      <c r="H437" s="14" t="s">
        <v>7132</v>
      </c>
      <c r="I437" s="14" t="s">
        <v>7132</v>
      </c>
      <c r="J437" s="14" t="s">
        <v>425</v>
      </c>
      <c r="K437" s="14"/>
      <c r="L437" s="14" t="s">
        <v>425</v>
      </c>
      <c r="M437" s="14" t="s">
        <v>102</v>
      </c>
      <c r="N437" s="14" t="s">
        <v>457</v>
      </c>
      <c r="O437" s="14" t="s">
        <v>1279</v>
      </c>
      <c r="P437" s="14"/>
      <c r="Q437" s="14"/>
      <c r="R437" s="14" t="s">
        <v>430</v>
      </c>
      <c r="S437" s="14" t="s">
        <v>445</v>
      </c>
      <c r="T437" s="35">
        <v>10.029999999999999</v>
      </c>
      <c r="U437" s="14" t="s">
        <v>2</v>
      </c>
      <c r="V437" s="14">
        <v>77.5</v>
      </c>
      <c r="W437" s="16">
        <f>+IF(datos_us[[#This Row],[Moneda]]="ARS",datos_us[[#This Row],[Monto]],datos_us[[#This Row],[Monto]]*datos_us[[#This Row],[TC]])</f>
        <v>777.32499999999993</v>
      </c>
      <c r="X437" s="16">
        <f>+IF(datos_us[[#This Row],[Moneda]]="USD",datos_us[[#This Row],[Monto]],datos_us[[#This Row],[Monto]]/datos_us[[#This Row],[TC]])</f>
        <v>10.029999999999999</v>
      </c>
      <c r="Y437" s="14"/>
    </row>
    <row r="438" spans="1:25" x14ac:dyDescent="0.25">
      <c r="A438" s="14">
        <f t="shared" si="6"/>
        <v>435</v>
      </c>
      <c r="B438" s="1">
        <v>43903</v>
      </c>
      <c r="C438" s="14">
        <f>+YEAR(datos_us[[#This Row],[Fecha]])</f>
        <v>2020</v>
      </c>
      <c r="D438" s="14">
        <f>+MONTH(datos_us[[#This Row],[Fecha]])</f>
        <v>3</v>
      </c>
      <c r="E438" s="14" t="s">
        <v>408</v>
      </c>
      <c r="F438" s="14" t="s">
        <v>506</v>
      </c>
      <c r="G438" s="14"/>
      <c r="H438" s="14" t="s">
        <v>7132</v>
      </c>
      <c r="I438" s="14" t="s">
        <v>7132</v>
      </c>
      <c r="J438" s="14" t="s">
        <v>425</v>
      </c>
      <c r="K438" s="14"/>
      <c r="L438" s="14" t="s">
        <v>425</v>
      </c>
      <c r="M438" s="14" t="s">
        <v>3282</v>
      </c>
      <c r="N438" s="14" t="s">
        <v>3282</v>
      </c>
      <c r="O438" s="14" t="s">
        <v>3283</v>
      </c>
      <c r="P438" s="14"/>
      <c r="Q438" s="14"/>
      <c r="R438" s="14" t="s">
        <v>3282</v>
      </c>
      <c r="S438" s="14" t="s">
        <v>613</v>
      </c>
      <c r="T438" s="35">
        <v>50000</v>
      </c>
      <c r="U438" s="14" t="s">
        <v>2</v>
      </c>
      <c r="V438" s="14">
        <v>77.5</v>
      </c>
      <c r="W438" s="16">
        <f>+IF(datos_us[[#This Row],[Moneda]]="ARS",datos_us[[#This Row],[Monto]],datos_us[[#This Row],[Monto]]*datos_us[[#This Row],[TC]])</f>
        <v>3875000</v>
      </c>
      <c r="X438" s="16">
        <f>+IF(datos_us[[#This Row],[Moneda]]="USD",datos_us[[#This Row],[Monto]],datos_us[[#This Row],[Monto]]/datos_us[[#This Row],[TC]])</f>
        <v>50000</v>
      </c>
      <c r="Y438" s="14"/>
    </row>
    <row r="439" spans="1:25" x14ac:dyDescent="0.25">
      <c r="A439" s="14">
        <f t="shared" si="6"/>
        <v>436</v>
      </c>
      <c r="B439" s="1">
        <v>43904</v>
      </c>
      <c r="C439" s="14">
        <f>+YEAR(datos_us[[#This Row],[Fecha]])</f>
        <v>2020</v>
      </c>
      <c r="D439" s="14">
        <f>+MONTH(datos_us[[#This Row],[Fecha]])</f>
        <v>3</v>
      </c>
      <c r="E439" s="14" t="s">
        <v>1016</v>
      </c>
      <c r="F439" s="14" t="s">
        <v>404</v>
      </c>
      <c r="G439" s="14"/>
      <c r="H439" s="14" t="s">
        <v>7132</v>
      </c>
      <c r="I439" s="14" t="s">
        <v>7132</v>
      </c>
      <c r="J439" s="14" t="s">
        <v>425</v>
      </c>
      <c r="K439" s="14"/>
      <c r="L439" s="14" t="s">
        <v>425</v>
      </c>
      <c r="M439" s="14" t="s">
        <v>156</v>
      </c>
      <c r="N439" s="14" t="s">
        <v>156</v>
      </c>
      <c r="O439" s="14" t="s">
        <v>1298</v>
      </c>
      <c r="P439" s="14"/>
      <c r="Q439" s="14"/>
      <c r="R439" s="14" t="s">
        <v>404</v>
      </c>
      <c r="S439" s="14" t="s">
        <v>445</v>
      </c>
      <c r="T439" s="35">
        <v>41.63</v>
      </c>
      <c r="U439" s="14" t="s">
        <v>2</v>
      </c>
      <c r="V439" s="14">
        <v>77.5</v>
      </c>
      <c r="W439" s="16">
        <f>+IF(datos_us[[#This Row],[Moneda]]="ARS",datos_us[[#This Row],[Monto]],datos_us[[#This Row],[Monto]]*datos_us[[#This Row],[TC]])</f>
        <v>3226.3250000000003</v>
      </c>
      <c r="X439" s="16">
        <f>+IF(datos_us[[#This Row],[Moneda]]="USD",datos_us[[#This Row],[Monto]],datos_us[[#This Row],[Monto]]/datos_us[[#This Row],[TC]])</f>
        <v>41.63</v>
      </c>
      <c r="Y439" s="14"/>
    </row>
    <row r="440" spans="1:25" x14ac:dyDescent="0.25">
      <c r="A440" s="14">
        <f t="shared" si="6"/>
        <v>437</v>
      </c>
      <c r="B440" s="1">
        <v>43904</v>
      </c>
      <c r="C440" s="14">
        <f>+YEAR(datos_us[[#This Row],[Fecha]])</f>
        <v>2020</v>
      </c>
      <c r="D440" s="14">
        <f>+MONTH(datos_us[[#This Row],[Fecha]])</f>
        <v>3</v>
      </c>
      <c r="E440" s="14" t="s">
        <v>1016</v>
      </c>
      <c r="F440" s="14" t="s">
        <v>404</v>
      </c>
      <c r="G440" s="14"/>
      <c r="H440" s="14" t="s">
        <v>7132</v>
      </c>
      <c r="I440" s="14" t="s">
        <v>7132</v>
      </c>
      <c r="J440" s="14" t="s">
        <v>425</v>
      </c>
      <c r="K440" s="14"/>
      <c r="L440" s="14" t="s">
        <v>425</v>
      </c>
      <c r="M440" s="14" t="s">
        <v>1307</v>
      </c>
      <c r="N440" s="14" t="s">
        <v>1307</v>
      </c>
      <c r="O440" s="14" t="s">
        <v>1279</v>
      </c>
      <c r="P440" s="14"/>
      <c r="Q440" s="14"/>
      <c r="R440" s="14" t="s">
        <v>404</v>
      </c>
      <c r="S440" s="14" t="s">
        <v>445</v>
      </c>
      <c r="T440" s="35">
        <v>300</v>
      </c>
      <c r="U440" s="14" t="s">
        <v>2</v>
      </c>
      <c r="V440" s="14">
        <v>77.5</v>
      </c>
      <c r="W440" s="16">
        <f>+IF(datos_us[[#This Row],[Moneda]]="ARS",datos_us[[#This Row],[Monto]],datos_us[[#This Row],[Monto]]*datos_us[[#This Row],[TC]])</f>
        <v>23250</v>
      </c>
      <c r="X440" s="16">
        <f>+IF(datos_us[[#This Row],[Moneda]]="USD",datos_us[[#This Row],[Monto]],datos_us[[#This Row],[Monto]]/datos_us[[#This Row],[TC]])</f>
        <v>300</v>
      </c>
      <c r="Y440" s="14"/>
    </row>
    <row r="441" spans="1:25" x14ac:dyDescent="0.25">
      <c r="A441" s="14">
        <f t="shared" si="6"/>
        <v>438</v>
      </c>
      <c r="B441" s="1">
        <v>43904</v>
      </c>
      <c r="C441" s="14">
        <f>+YEAR(datos_us[[#This Row],[Fecha]])</f>
        <v>2020</v>
      </c>
      <c r="D441" s="14">
        <f>+MONTH(datos_us[[#This Row],[Fecha]])</f>
        <v>3</v>
      </c>
      <c r="E441" s="14" t="s">
        <v>617</v>
      </c>
      <c r="F441" s="14" t="s">
        <v>5384</v>
      </c>
      <c r="G441" s="14"/>
      <c r="H441" s="14" t="s">
        <v>6649</v>
      </c>
      <c r="I441" s="14" t="s">
        <v>7132</v>
      </c>
      <c r="J441" s="14" t="s">
        <v>422</v>
      </c>
      <c r="K441" s="14" t="s">
        <v>422</v>
      </c>
      <c r="L441" s="14" t="s">
        <v>422</v>
      </c>
      <c r="M441" s="14" t="s">
        <v>578</v>
      </c>
      <c r="N441" s="14" t="s">
        <v>1133</v>
      </c>
      <c r="O441" s="14" t="s">
        <v>3796</v>
      </c>
      <c r="P441" s="14" t="s">
        <v>5603</v>
      </c>
      <c r="Q441" s="14">
        <v>30</v>
      </c>
      <c r="R441" s="14" t="s">
        <v>5384</v>
      </c>
      <c r="S441" s="14" t="s">
        <v>445</v>
      </c>
      <c r="T441" s="35">
        <v>885.46019386169917</v>
      </c>
      <c r="U441" s="14" t="s">
        <v>2</v>
      </c>
      <c r="V441" s="14">
        <v>77.5</v>
      </c>
      <c r="W441" s="16">
        <f>+IF(datos_us[[#This Row],[Moneda]]="ARS",datos_us[[#This Row],[Monto]],datos_us[[#This Row],[Monto]]*datos_us[[#This Row],[TC]])</f>
        <v>68623.165024281683</v>
      </c>
      <c r="X441" s="16">
        <f>+IF(datos_us[[#This Row],[Moneda]]="USD",datos_us[[#This Row],[Monto]],datos_us[[#This Row],[Monto]]/datos_us[[#This Row],[TC]])</f>
        <v>885.46019386169917</v>
      </c>
      <c r="Y441" s="14"/>
    </row>
    <row r="442" spans="1:25" x14ac:dyDescent="0.25">
      <c r="A442" s="14">
        <f t="shared" si="6"/>
        <v>439</v>
      </c>
      <c r="B442" s="1">
        <v>43904</v>
      </c>
      <c r="C442" s="14">
        <f>+YEAR(datos_us[[#This Row],[Fecha]])</f>
        <v>2020</v>
      </c>
      <c r="D442" s="14">
        <f>+MONTH(datos_us[[#This Row],[Fecha]])</f>
        <v>3</v>
      </c>
      <c r="E442" s="14" t="s">
        <v>617</v>
      </c>
      <c r="F442" s="14" t="s">
        <v>5384</v>
      </c>
      <c r="G442" s="14"/>
      <c r="H442" s="14" t="s">
        <v>6649</v>
      </c>
      <c r="I442" s="14" t="s">
        <v>7132</v>
      </c>
      <c r="J442" s="14" t="s">
        <v>422</v>
      </c>
      <c r="K442" s="14" t="s">
        <v>422</v>
      </c>
      <c r="L442" s="14" t="s">
        <v>422</v>
      </c>
      <c r="M442" s="14" t="s">
        <v>1123</v>
      </c>
      <c r="N442" s="14" t="s">
        <v>1133</v>
      </c>
      <c r="O442" s="14" t="s">
        <v>2087</v>
      </c>
      <c r="P442" s="14" t="s">
        <v>5603</v>
      </c>
      <c r="Q442" s="14">
        <v>100</v>
      </c>
      <c r="R442" s="14" t="s">
        <v>5384</v>
      </c>
      <c r="S442" s="14" t="s">
        <v>445</v>
      </c>
      <c r="T442" s="35">
        <v>1386.7453311967306</v>
      </c>
      <c r="U442" s="14" t="s">
        <v>2</v>
      </c>
      <c r="V442" s="14">
        <v>77.5</v>
      </c>
      <c r="W442" s="16">
        <f>+IF(datos_us[[#This Row],[Moneda]]="ARS",datos_us[[#This Row],[Monto]],datos_us[[#This Row],[Monto]]*datos_us[[#This Row],[TC]])</f>
        <v>107472.76316774663</v>
      </c>
      <c r="X442" s="16">
        <f>+IF(datos_us[[#This Row],[Moneda]]="USD",datos_us[[#This Row],[Monto]],datos_us[[#This Row],[Monto]]/datos_us[[#This Row],[TC]])</f>
        <v>1386.7453311967306</v>
      </c>
      <c r="Y442" s="14"/>
    </row>
    <row r="443" spans="1:25" x14ac:dyDescent="0.25">
      <c r="A443" s="14">
        <f t="shared" si="6"/>
        <v>440</v>
      </c>
      <c r="B443" s="1">
        <v>43904</v>
      </c>
      <c r="C443" s="14">
        <f>+YEAR(datos_us[[#This Row],[Fecha]])</f>
        <v>2020</v>
      </c>
      <c r="D443" s="14">
        <f>+MONTH(datos_us[[#This Row],[Fecha]])</f>
        <v>3</v>
      </c>
      <c r="E443" s="14" t="s">
        <v>617</v>
      </c>
      <c r="F443" s="14" t="s">
        <v>5384</v>
      </c>
      <c r="G443" s="14"/>
      <c r="H443" s="14" t="s">
        <v>6649</v>
      </c>
      <c r="I443" s="14" t="s">
        <v>7132</v>
      </c>
      <c r="J443" s="14" t="s">
        <v>422</v>
      </c>
      <c r="K443" s="14" t="s">
        <v>422</v>
      </c>
      <c r="L443" s="14" t="s">
        <v>422</v>
      </c>
      <c r="M443" s="14" t="s">
        <v>1244</v>
      </c>
      <c r="N443" s="14" t="s">
        <v>1133</v>
      </c>
      <c r="O443" s="14" t="s">
        <v>3797</v>
      </c>
      <c r="P443" s="14" t="s">
        <v>5603</v>
      </c>
      <c r="Q443" s="14">
        <v>100</v>
      </c>
      <c r="R443" s="14" t="s">
        <v>5384</v>
      </c>
      <c r="S443" s="14" t="s">
        <v>445</v>
      </c>
      <c r="T443" s="35">
        <v>141.72762249310733</v>
      </c>
      <c r="U443" s="14" t="s">
        <v>2</v>
      </c>
      <c r="V443" s="14">
        <v>77.5</v>
      </c>
      <c r="W443" s="16">
        <f>+IF(datos_us[[#This Row],[Moneda]]="ARS",datos_us[[#This Row],[Monto]],datos_us[[#This Row],[Monto]]*datos_us[[#This Row],[TC]])</f>
        <v>10983.890743215818</v>
      </c>
      <c r="X443" s="16">
        <f>+IF(datos_us[[#This Row],[Moneda]]="USD",datos_us[[#This Row],[Monto]],datos_us[[#This Row],[Monto]]/datos_us[[#This Row],[TC]])</f>
        <v>141.72762249310733</v>
      </c>
      <c r="Y443" s="14"/>
    </row>
    <row r="444" spans="1:25" x14ac:dyDescent="0.25">
      <c r="A444" s="14">
        <f t="shared" si="6"/>
        <v>441</v>
      </c>
      <c r="B444" s="1">
        <v>43904</v>
      </c>
      <c r="C444" s="14">
        <f>+YEAR(datos_us[[#This Row],[Fecha]])</f>
        <v>2020</v>
      </c>
      <c r="D444" s="14">
        <f>+MONTH(datos_us[[#This Row],[Fecha]])</f>
        <v>3</v>
      </c>
      <c r="E444" s="14" t="s">
        <v>617</v>
      </c>
      <c r="F444" s="14" t="s">
        <v>5384</v>
      </c>
      <c r="G444" s="14"/>
      <c r="H444" s="14" t="s">
        <v>6649</v>
      </c>
      <c r="I444" s="14" t="s">
        <v>7132</v>
      </c>
      <c r="J444" s="14" t="s">
        <v>422</v>
      </c>
      <c r="K444" s="14" t="s">
        <v>422</v>
      </c>
      <c r="L444" s="14" t="s">
        <v>422</v>
      </c>
      <c r="M444" s="14" t="s">
        <v>1244</v>
      </c>
      <c r="N444" s="14" t="s">
        <v>1133</v>
      </c>
      <c r="O444" s="14" t="s">
        <v>3798</v>
      </c>
      <c r="P444" s="14" t="s">
        <v>5603</v>
      </c>
      <c r="Q444" s="14">
        <v>100</v>
      </c>
      <c r="R444" s="14" t="s">
        <v>5384</v>
      </c>
      <c r="S444" s="14" t="s">
        <v>445</v>
      </c>
      <c r="T444" s="35">
        <v>108.82924542006633</v>
      </c>
      <c r="U444" s="14" t="s">
        <v>2</v>
      </c>
      <c r="V444" s="14">
        <v>77.5</v>
      </c>
      <c r="W444" s="16">
        <f>+IF(datos_us[[#This Row],[Moneda]]="ARS",datos_us[[#This Row],[Monto]],datos_us[[#This Row],[Monto]]*datos_us[[#This Row],[TC]])</f>
        <v>8434.2665200551401</v>
      </c>
      <c r="X444" s="16">
        <f>+IF(datos_us[[#This Row],[Moneda]]="USD",datos_us[[#This Row],[Monto]],datos_us[[#This Row],[Monto]]/datos_us[[#This Row],[TC]])</f>
        <v>108.82924542006633</v>
      </c>
      <c r="Y444" s="14"/>
    </row>
    <row r="445" spans="1:25" x14ac:dyDescent="0.25">
      <c r="A445" s="14">
        <f t="shared" si="6"/>
        <v>442</v>
      </c>
      <c r="B445" s="1">
        <v>43904</v>
      </c>
      <c r="C445" s="14">
        <f>+YEAR(datos_us[[#This Row],[Fecha]])</f>
        <v>2020</v>
      </c>
      <c r="D445" s="14">
        <f>+MONTH(datos_us[[#This Row],[Fecha]])</f>
        <v>3</v>
      </c>
      <c r="E445" s="14" t="s">
        <v>5358</v>
      </c>
      <c r="F445" s="14" t="s">
        <v>85</v>
      </c>
      <c r="G445" s="14"/>
      <c r="H445" s="14" t="s">
        <v>1024</v>
      </c>
      <c r="I445" s="14" t="s">
        <v>7132</v>
      </c>
      <c r="J445" s="14" t="s">
        <v>425</v>
      </c>
      <c r="K445" s="14" t="s">
        <v>422</v>
      </c>
      <c r="L445" s="14" t="s">
        <v>422</v>
      </c>
      <c r="M445" s="14" t="s">
        <v>2081</v>
      </c>
      <c r="N445" s="14" t="s">
        <v>2086</v>
      </c>
      <c r="O445" s="14" t="s">
        <v>2088</v>
      </c>
      <c r="P445" s="14" t="s">
        <v>5603</v>
      </c>
      <c r="Q445" s="14">
        <v>3</v>
      </c>
      <c r="R445" s="14" t="s">
        <v>85</v>
      </c>
      <c r="S445" s="14" t="s">
        <v>445</v>
      </c>
      <c r="T445" s="35">
        <v>28.538351195891003</v>
      </c>
      <c r="U445" s="14" t="s">
        <v>2</v>
      </c>
      <c r="V445" s="14">
        <v>77.5</v>
      </c>
      <c r="W445" s="16">
        <f>+IF(datos_us[[#This Row],[Moneda]]="ARS",datos_us[[#This Row],[Monto]],datos_us[[#This Row],[Monto]]*datos_us[[#This Row],[TC]])</f>
        <v>2211.7222176815526</v>
      </c>
      <c r="X445" s="16">
        <f>+IF(datos_us[[#This Row],[Moneda]]="USD",datos_us[[#This Row],[Monto]],datos_us[[#This Row],[Monto]]/datos_us[[#This Row],[TC]])</f>
        <v>28.538351195891003</v>
      </c>
      <c r="Y445" s="14"/>
    </row>
    <row r="446" spans="1:25" x14ac:dyDescent="0.25">
      <c r="A446" s="14">
        <f t="shared" si="6"/>
        <v>443</v>
      </c>
      <c r="B446" s="1">
        <v>43904</v>
      </c>
      <c r="C446" s="14">
        <f>+YEAR(datos_us[[#This Row],[Fecha]])</f>
        <v>2020</v>
      </c>
      <c r="D446" s="14">
        <f>+MONTH(datos_us[[#This Row],[Fecha]])</f>
        <v>3</v>
      </c>
      <c r="E446" s="14" t="s">
        <v>5358</v>
      </c>
      <c r="F446" s="14" t="s">
        <v>85</v>
      </c>
      <c r="G446" s="14"/>
      <c r="H446" s="14" t="s">
        <v>1024</v>
      </c>
      <c r="I446" s="14" t="s">
        <v>7132</v>
      </c>
      <c r="J446" s="14" t="s">
        <v>425</v>
      </c>
      <c r="K446" s="14" t="s">
        <v>422</v>
      </c>
      <c r="L446" s="14" t="s">
        <v>422</v>
      </c>
      <c r="M446" s="14" t="s">
        <v>2081</v>
      </c>
      <c r="N446" s="14" t="s">
        <v>2086</v>
      </c>
      <c r="O446" s="14" t="s">
        <v>2089</v>
      </c>
      <c r="P446" s="14" t="s">
        <v>5603</v>
      </c>
      <c r="Q446" s="14">
        <v>3</v>
      </c>
      <c r="R446" s="14" t="s">
        <v>85</v>
      </c>
      <c r="S446" s="14" t="s">
        <v>445</v>
      </c>
      <c r="T446" s="35">
        <v>28.538351195891003</v>
      </c>
      <c r="U446" s="14" t="s">
        <v>2</v>
      </c>
      <c r="V446" s="14">
        <v>77.5</v>
      </c>
      <c r="W446" s="16">
        <f>+IF(datos_us[[#This Row],[Moneda]]="ARS",datos_us[[#This Row],[Monto]],datos_us[[#This Row],[Monto]]*datos_us[[#This Row],[TC]])</f>
        <v>2211.7222176815526</v>
      </c>
      <c r="X446" s="16">
        <f>+IF(datos_us[[#This Row],[Moneda]]="USD",datos_us[[#This Row],[Monto]],datos_us[[#This Row],[Monto]]/datos_us[[#This Row],[TC]])</f>
        <v>28.538351195891003</v>
      </c>
      <c r="Y446" s="14"/>
    </row>
    <row r="447" spans="1:25" x14ac:dyDescent="0.25">
      <c r="A447" s="14">
        <f t="shared" si="6"/>
        <v>444</v>
      </c>
      <c r="B447" s="1">
        <v>43904</v>
      </c>
      <c r="C447" s="14">
        <f>+YEAR(datos_us[[#This Row],[Fecha]])</f>
        <v>2020</v>
      </c>
      <c r="D447" s="14">
        <f>+MONTH(datos_us[[#This Row],[Fecha]])</f>
        <v>3</v>
      </c>
      <c r="E447" s="14" t="s">
        <v>5358</v>
      </c>
      <c r="F447" s="14" t="s">
        <v>85</v>
      </c>
      <c r="G447" s="14"/>
      <c r="H447" s="14" t="s">
        <v>1024</v>
      </c>
      <c r="I447" s="14" t="s">
        <v>7132</v>
      </c>
      <c r="J447" s="14" t="s">
        <v>425</v>
      </c>
      <c r="K447" s="14" t="s">
        <v>422</v>
      </c>
      <c r="L447" s="14" t="s">
        <v>422</v>
      </c>
      <c r="M447" s="14" t="s">
        <v>2081</v>
      </c>
      <c r="N447" s="14" t="s">
        <v>2086</v>
      </c>
      <c r="O447" s="14" t="s">
        <v>2090</v>
      </c>
      <c r="P447" s="14" t="s">
        <v>5603</v>
      </c>
      <c r="Q447" s="14">
        <v>3</v>
      </c>
      <c r="R447" s="14" t="s">
        <v>85</v>
      </c>
      <c r="S447" s="14" t="s">
        <v>445</v>
      </c>
      <c r="T447" s="35">
        <v>28.538351195891003</v>
      </c>
      <c r="U447" s="14" t="s">
        <v>2</v>
      </c>
      <c r="V447" s="14">
        <v>77.5</v>
      </c>
      <c r="W447" s="16">
        <f>+IF(datos_us[[#This Row],[Moneda]]="ARS",datos_us[[#This Row],[Monto]],datos_us[[#This Row],[Monto]]*datos_us[[#This Row],[TC]])</f>
        <v>2211.7222176815526</v>
      </c>
      <c r="X447" s="16">
        <f>+IF(datos_us[[#This Row],[Moneda]]="USD",datos_us[[#This Row],[Monto]],datos_us[[#This Row],[Monto]]/datos_us[[#This Row],[TC]])</f>
        <v>28.538351195891003</v>
      </c>
      <c r="Y447" s="14"/>
    </row>
    <row r="448" spans="1:25" x14ac:dyDescent="0.25">
      <c r="A448" s="14">
        <f t="shared" si="6"/>
        <v>445</v>
      </c>
      <c r="B448" s="1">
        <v>43904</v>
      </c>
      <c r="C448" s="14">
        <f>+YEAR(datos_us[[#This Row],[Fecha]])</f>
        <v>2020</v>
      </c>
      <c r="D448" s="14">
        <f>+MONTH(datos_us[[#This Row],[Fecha]])</f>
        <v>3</v>
      </c>
      <c r="E448" s="14" t="s">
        <v>5358</v>
      </c>
      <c r="F448" s="14" t="s">
        <v>85</v>
      </c>
      <c r="G448" s="14"/>
      <c r="H448" s="14" t="s">
        <v>1024</v>
      </c>
      <c r="I448" s="14" t="s">
        <v>7132</v>
      </c>
      <c r="J448" s="14" t="s">
        <v>425</v>
      </c>
      <c r="K448" s="14" t="s">
        <v>422</v>
      </c>
      <c r="L448" s="14" t="s">
        <v>422</v>
      </c>
      <c r="M448" s="14" t="s">
        <v>2081</v>
      </c>
      <c r="N448" s="14" t="s">
        <v>2086</v>
      </c>
      <c r="O448" s="14" t="s">
        <v>2091</v>
      </c>
      <c r="P448" s="14" t="s">
        <v>5603</v>
      </c>
      <c r="Q448" s="14">
        <v>3</v>
      </c>
      <c r="R448" s="14" t="s">
        <v>85</v>
      </c>
      <c r="S448" s="14" t="s">
        <v>445</v>
      </c>
      <c r="T448" s="35">
        <v>39.625886288889198</v>
      </c>
      <c r="U448" s="14" t="s">
        <v>2</v>
      </c>
      <c r="V448" s="14">
        <v>77.5</v>
      </c>
      <c r="W448" s="16">
        <f>+IF(datos_us[[#This Row],[Moneda]]="ARS",datos_us[[#This Row],[Monto]],datos_us[[#This Row],[Monto]]*datos_us[[#This Row],[TC]])</f>
        <v>3071.0061873889131</v>
      </c>
      <c r="X448" s="16">
        <f>+IF(datos_us[[#This Row],[Moneda]]="USD",datos_us[[#This Row],[Monto]],datos_us[[#This Row],[Monto]]/datos_us[[#This Row],[TC]])</f>
        <v>39.625886288889198</v>
      </c>
      <c r="Y448" s="14"/>
    </row>
    <row r="449" spans="1:25" x14ac:dyDescent="0.25">
      <c r="A449" s="14">
        <f t="shared" si="6"/>
        <v>446</v>
      </c>
      <c r="B449" s="1">
        <v>43904</v>
      </c>
      <c r="C449" s="14">
        <f>+YEAR(datos_us[[#This Row],[Fecha]])</f>
        <v>2020</v>
      </c>
      <c r="D449" s="14">
        <f>+MONTH(datos_us[[#This Row],[Fecha]])</f>
        <v>3</v>
      </c>
      <c r="E449" s="14" t="s">
        <v>617</v>
      </c>
      <c r="F449" s="14" t="s">
        <v>6652</v>
      </c>
      <c r="G449" s="14" t="s">
        <v>6672</v>
      </c>
      <c r="H449" s="14" t="s">
        <v>1024</v>
      </c>
      <c r="I449" s="14" t="s">
        <v>7132</v>
      </c>
      <c r="J449" s="14" t="s">
        <v>425</v>
      </c>
      <c r="K449" s="14" t="s">
        <v>422</v>
      </c>
      <c r="L449" s="14" t="s">
        <v>422</v>
      </c>
      <c r="M449" s="14" t="s">
        <v>1082</v>
      </c>
      <c r="N449" s="14" t="s">
        <v>2086</v>
      </c>
      <c r="O449" s="14" t="s">
        <v>2092</v>
      </c>
      <c r="P449" s="14" t="s">
        <v>5603</v>
      </c>
      <c r="Q449" s="14">
        <v>1</v>
      </c>
      <c r="R449" s="14" t="s">
        <v>6672</v>
      </c>
      <c r="S449" s="14" t="s">
        <v>445</v>
      </c>
      <c r="T449" s="35">
        <v>34.537403999832058</v>
      </c>
      <c r="U449" s="14" t="s">
        <v>2</v>
      </c>
      <c r="V449" s="14">
        <v>77.5</v>
      </c>
      <c r="W449" s="16">
        <f>+IF(datos_us[[#This Row],[Moneda]]="ARS",datos_us[[#This Row],[Monto]],datos_us[[#This Row],[Monto]]*datos_us[[#This Row],[TC]])</f>
        <v>2676.6488099869844</v>
      </c>
      <c r="X449" s="16">
        <f>+IF(datos_us[[#This Row],[Moneda]]="USD",datos_us[[#This Row],[Monto]],datos_us[[#This Row],[Monto]]/datos_us[[#This Row],[TC]])</f>
        <v>34.537403999832058</v>
      </c>
      <c r="Y449" s="14"/>
    </row>
    <row r="450" spans="1:25" x14ac:dyDescent="0.25">
      <c r="A450" s="14">
        <f t="shared" si="6"/>
        <v>447</v>
      </c>
      <c r="B450" s="1">
        <v>43904</v>
      </c>
      <c r="C450" s="14">
        <f>+YEAR(datos_us[[#This Row],[Fecha]])</f>
        <v>2020</v>
      </c>
      <c r="D450" s="14">
        <f>+MONTH(datos_us[[#This Row],[Fecha]])</f>
        <v>3</v>
      </c>
      <c r="E450" s="14" t="s">
        <v>5358</v>
      </c>
      <c r="F450" s="14" t="s">
        <v>85</v>
      </c>
      <c r="G450" s="14"/>
      <c r="H450" s="14" t="s">
        <v>1024</v>
      </c>
      <c r="I450" s="14" t="s">
        <v>7132</v>
      </c>
      <c r="J450" s="14" t="s">
        <v>425</v>
      </c>
      <c r="K450" s="14" t="s">
        <v>422</v>
      </c>
      <c r="L450" s="14" t="s">
        <v>422</v>
      </c>
      <c r="M450" s="14" t="s">
        <v>2082</v>
      </c>
      <c r="N450" s="14" t="s">
        <v>2086</v>
      </c>
      <c r="O450" s="14" t="s">
        <v>2093</v>
      </c>
      <c r="P450" s="14" t="s">
        <v>5603</v>
      </c>
      <c r="Q450" s="14">
        <v>4</v>
      </c>
      <c r="R450" s="14" t="s">
        <v>85</v>
      </c>
      <c r="S450" s="14" t="s">
        <v>445</v>
      </c>
      <c r="T450" s="35">
        <v>69.289059885519151</v>
      </c>
      <c r="U450" s="14" t="s">
        <v>2</v>
      </c>
      <c r="V450" s="14">
        <v>77.5</v>
      </c>
      <c r="W450" s="16">
        <f>+IF(datos_us[[#This Row],[Moneda]]="ARS",datos_us[[#This Row],[Monto]],datos_us[[#This Row],[Monto]]*datos_us[[#This Row],[TC]])</f>
        <v>5369.9021411277345</v>
      </c>
      <c r="X450" s="16">
        <f>+IF(datos_us[[#This Row],[Moneda]]="USD",datos_us[[#This Row],[Monto]],datos_us[[#This Row],[Monto]]/datos_us[[#This Row],[TC]])</f>
        <v>69.289059885519151</v>
      </c>
      <c r="Y450" s="14"/>
    </row>
    <row r="451" spans="1:25" x14ac:dyDescent="0.25">
      <c r="A451" s="14">
        <f t="shared" si="6"/>
        <v>448</v>
      </c>
      <c r="B451" s="1">
        <v>43904</v>
      </c>
      <c r="C451" s="14">
        <f>+YEAR(datos_us[[#This Row],[Fecha]])</f>
        <v>2020</v>
      </c>
      <c r="D451" s="14">
        <f>+MONTH(datos_us[[#This Row],[Fecha]])</f>
        <v>3</v>
      </c>
      <c r="E451" s="14" t="s">
        <v>1015</v>
      </c>
      <c r="F451" s="14" t="s">
        <v>403</v>
      </c>
      <c r="G451" s="14" t="s">
        <v>5383</v>
      </c>
      <c r="H451" s="14" t="s">
        <v>1024</v>
      </c>
      <c r="I451" s="14" t="s">
        <v>7132</v>
      </c>
      <c r="J451" s="14" t="s">
        <v>425</v>
      </c>
      <c r="K451" s="14" t="s">
        <v>422</v>
      </c>
      <c r="L451" s="14" t="s">
        <v>425</v>
      </c>
      <c r="M451" s="14" t="s">
        <v>815</v>
      </c>
      <c r="N451" s="14" t="s">
        <v>2086</v>
      </c>
      <c r="O451" s="14" t="s">
        <v>3799</v>
      </c>
      <c r="P451" s="14" t="s">
        <v>5603</v>
      </c>
      <c r="Q451" s="14">
        <v>2</v>
      </c>
      <c r="R451" s="14" t="s">
        <v>5383</v>
      </c>
      <c r="S451" s="14" t="s">
        <v>445</v>
      </c>
      <c r="T451" s="35">
        <v>111.2395791359355</v>
      </c>
      <c r="U451" s="14" t="s">
        <v>2</v>
      </c>
      <c r="V451" s="14">
        <v>77.5</v>
      </c>
      <c r="W451" s="16">
        <f>+IF(datos_us[[#This Row],[Moneda]]="ARS",datos_us[[#This Row],[Monto]],datos_us[[#This Row],[Monto]]*datos_us[[#This Row],[TC]])</f>
        <v>8621.0673830350006</v>
      </c>
      <c r="X451" s="16">
        <f>+IF(datos_us[[#This Row],[Moneda]]="USD",datos_us[[#This Row],[Monto]],datos_us[[#This Row],[Monto]]/datos_us[[#This Row],[TC]])</f>
        <v>111.2395791359355</v>
      </c>
      <c r="Y451" s="14"/>
    </row>
    <row r="452" spans="1:25" x14ac:dyDescent="0.25">
      <c r="A452" s="14">
        <f t="shared" si="6"/>
        <v>449</v>
      </c>
      <c r="B452" s="1">
        <v>43904</v>
      </c>
      <c r="C452" s="14">
        <f>+YEAR(datos_us[[#This Row],[Fecha]])</f>
        <v>2020</v>
      </c>
      <c r="D452" s="14">
        <f>+MONTH(datos_us[[#This Row],[Fecha]])</f>
        <v>3</v>
      </c>
      <c r="E452" s="14" t="s">
        <v>1015</v>
      </c>
      <c r="F452" s="14" t="s">
        <v>403</v>
      </c>
      <c r="G452" s="14" t="s">
        <v>5383</v>
      </c>
      <c r="H452" s="14" t="s">
        <v>1024</v>
      </c>
      <c r="I452" s="14" t="s">
        <v>7132</v>
      </c>
      <c r="J452" s="14" t="s">
        <v>425</v>
      </c>
      <c r="K452" s="14" t="s">
        <v>422</v>
      </c>
      <c r="L452" s="14" t="s">
        <v>425</v>
      </c>
      <c r="M452" s="14" t="s">
        <v>815</v>
      </c>
      <c r="N452" s="14" t="s">
        <v>2086</v>
      </c>
      <c r="O452" s="14" t="s">
        <v>3800</v>
      </c>
      <c r="P452" s="14" t="s">
        <v>5603</v>
      </c>
      <c r="Q452" s="14">
        <v>2</v>
      </c>
      <c r="R452" s="14" t="s">
        <v>5383</v>
      </c>
      <c r="S452" s="14" t="s">
        <v>445</v>
      </c>
      <c r="T452" s="35">
        <v>111.2395791359355</v>
      </c>
      <c r="U452" s="14" t="s">
        <v>2</v>
      </c>
      <c r="V452" s="14">
        <v>77.5</v>
      </c>
      <c r="W452" s="16">
        <f>+IF(datos_us[[#This Row],[Moneda]]="ARS",datos_us[[#This Row],[Monto]],datos_us[[#This Row],[Monto]]*datos_us[[#This Row],[TC]])</f>
        <v>8621.0673830350006</v>
      </c>
      <c r="X452" s="16">
        <f>+IF(datos_us[[#This Row],[Moneda]]="USD",datos_us[[#This Row],[Monto]],datos_us[[#This Row],[Monto]]/datos_us[[#This Row],[TC]])</f>
        <v>111.2395791359355</v>
      </c>
      <c r="Y452" s="14"/>
    </row>
    <row r="453" spans="1:25" x14ac:dyDescent="0.25">
      <c r="A453" s="14">
        <f t="shared" ref="A453:A516" si="7">+A452+1</f>
        <v>450</v>
      </c>
      <c r="B453" s="1">
        <v>43904</v>
      </c>
      <c r="C453" s="14">
        <f>+YEAR(datos_us[[#This Row],[Fecha]])</f>
        <v>2020</v>
      </c>
      <c r="D453" s="14">
        <f>+MONTH(datos_us[[#This Row],[Fecha]])</f>
        <v>3</v>
      </c>
      <c r="E453" s="14" t="s">
        <v>5358</v>
      </c>
      <c r="F453" s="14" t="s">
        <v>85</v>
      </c>
      <c r="G453" s="14"/>
      <c r="H453" s="14" t="s">
        <v>8103</v>
      </c>
      <c r="I453" s="14" t="s">
        <v>8104</v>
      </c>
      <c r="J453" s="14" t="s">
        <v>422</v>
      </c>
      <c r="K453" s="14" t="s">
        <v>422</v>
      </c>
      <c r="L453" s="14" t="s">
        <v>422</v>
      </c>
      <c r="M453" s="14" t="s">
        <v>2083</v>
      </c>
      <c r="N453" s="14" t="s">
        <v>2086</v>
      </c>
      <c r="O453" s="14" t="s">
        <v>3801</v>
      </c>
      <c r="P453" s="14" t="s">
        <v>5603</v>
      </c>
      <c r="Q453" s="14">
        <v>2</v>
      </c>
      <c r="R453" s="14" t="s">
        <v>85</v>
      </c>
      <c r="S453" s="14" t="s">
        <v>445</v>
      </c>
      <c r="T453" s="35">
        <v>29.073980910528597</v>
      </c>
      <c r="U453" s="14" t="s">
        <v>2</v>
      </c>
      <c r="V453" s="14">
        <v>77.5</v>
      </c>
      <c r="W453" s="16">
        <f>+IF(datos_us[[#This Row],[Moneda]]="ARS",datos_us[[#This Row],[Monto]],datos_us[[#This Row],[Monto]]*datos_us[[#This Row],[TC]])</f>
        <v>2253.2335205659665</v>
      </c>
      <c r="X453" s="16">
        <f>+IF(datos_us[[#This Row],[Moneda]]="USD",datos_us[[#This Row],[Monto]],datos_us[[#This Row],[Monto]]/datos_us[[#This Row],[TC]])</f>
        <v>29.073980910528597</v>
      </c>
      <c r="Y453" s="14"/>
    </row>
    <row r="454" spans="1:25" x14ac:dyDescent="0.25">
      <c r="A454" s="14">
        <f t="shared" si="7"/>
        <v>451</v>
      </c>
      <c r="B454" s="1">
        <v>43904</v>
      </c>
      <c r="C454" s="14">
        <f>+YEAR(datos_us[[#This Row],[Fecha]])</f>
        <v>2020</v>
      </c>
      <c r="D454" s="14">
        <f>+MONTH(datos_us[[#This Row],[Fecha]])</f>
        <v>3</v>
      </c>
      <c r="E454" s="14" t="s">
        <v>5358</v>
      </c>
      <c r="F454" s="14" t="s">
        <v>85</v>
      </c>
      <c r="G454" s="14"/>
      <c r="H454" s="14" t="s">
        <v>1024</v>
      </c>
      <c r="I454" s="14" t="s">
        <v>7132</v>
      </c>
      <c r="J454" s="14" t="s">
        <v>425</v>
      </c>
      <c r="K454" s="14" t="s">
        <v>422</v>
      </c>
      <c r="L454" s="14" t="s">
        <v>422</v>
      </c>
      <c r="M454" s="14" t="s">
        <v>2082</v>
      </c>
      <c r="N454" s="14" t="s">
        <v>2086</v>
      </c>
      <c r="O454" s="14" t="s">
        <v>2094</v>
      </c>
      <c r="P454" s="14" t="s">
        <v>5603</v>
      </c>
      <c r="Q454" s="14">
        <v>6</v>
      </c>
      <c r="R454" s="14" t="s">
        <v>85</v>
      </c>
      <c r="S454" s="14" t="s">
        <v>445</v>
      </c>
      <c r="T454" s="35">
        <v>21.982243488726855</v>
      </c>
      <c r="U454" s="14" t="s">
        <v>2</v>
      </c>
      <c r="V454" s="14">
        <v>77.5</v>
      </c>
      <c r="W454" s="16">
        <f>+IF(datos_us[[#This Row],[Moneda]]="ARS",datos_us[[#This Row],[Monto]],datos_us[[#This Row],[Monto]]*datos_us[[#This Row],[TC]])</f>
        <v>1703.6238703763313</v>
      </c>
      <c r="X454" s="16">
        <f>+IF(datos_us[[#This Row],[Moneda]]="USD",datos_us[[#This Row],[Monto]],datos_us[[#This Row],[Monto]]/datos_us[[#This Row],[TC]])</f>
        <v>21.982243488726855</v>
      </c>
      <c r="Y454" s="14"/>
    </row>
    <row r="455" spans="1:25" x14ac:dyDescent="0.25">
      <c r="A455" s="14">
        <f t="shared" si="7"/>
        <v>452</v>
      </c>
      <c r="B455" s="1">
        <v>43904</v>
      </c>
      <c r="C455" s="14">
        <f>+YEAR(datos_us[[#This Row],[Fecha]])</f>
        <v>2020</v>
      </c>
      <c r="D455" s="14">
        <f>+MONTH(datos_us[[#This Row],[Fecha]])</f>
        <v>3</v>
      </c>
      <c r="E455" s="14" t="s">
        <v>5358</v>
      </c>
      <c r="F455" s="14" t="s">
        <v>85</v>
      </c>
      <c r="G455" s="14"/>
      <c r="H455" s="14" t="s">
        <v>1024</v>
      </c>
      <c r="I455" s="14" t="s">
        <v>7132</v>
      </c>
      <c r="J455" s="14" t="s">
        <v>425</v>
      </c>
      <c r="K455" s="14" t="s">
        <v>422</v>
      </c>
      <c r="L455" s="14" t="s">
        <v>422</v>
      </c>
      <c r="M455" s="14" t="s">
        <v>2082</v>
      </c>
      <c r="N455" s="14" t="s">
        <v>2086</v>
      </c>
      <c r="O455" s="14" t="s">
        <v>3802</v>
      </c>
      <c r="P455" s="14" t="s">
        <v>5603</v>
      </c>
      <c r="Q455" s="14">
        <v>2</v>
      </c>
      <c r="R455" s="14" t="s">
        <v>85</v>
      </c>
      <c r="S455" s="14" t="s">
        <v>445</v>
      </c>
      <c r="T455" s="35">
        <v>19.689748310077952</v>
      </c>
      <c r="U455" s="14" t="s">
        <v>2</v>
      </c>
      <c r="V455" s="14">
        <v>77.5</v>
      </c>
      <c r="W455" s="16">
        <f>+IF(datos_us[[#This Row],[Moneda]]="ARS",datos_us[[#This Row],[Monto]],datos_us[[#This Row],[Monto]]*datos_us[[#This Row],[TC]])</f>
        <v>1525.9554940310413</v>
      </c>
      <c r="X455" s="16">
        <f>+IF(datos_us[[#This Row],[Moneda]]="USD",datos_us[[#This Row],[Monto]],datos_us[[#This Row],[Monto]]/datos_us[[#This Row],[TC]])</f>
        <v>19.689748310077952</v>
      </c>
      <c r="Y455" s="14"/>
    </row>
    <row r="456" spans="1:25" x14ac:dyDescent="0.25">
      <c r="A456" s="14">
        <f t="shared" si="7"/>
        <v>453</v>
      </c>
      <c r="B456" s="1">
        <v>43904</v>
      </c>
      <c r="C456" s="14">
        <f>+YEAR(datos_us[[#This Row],[Fecha]])</f>
        <v>2020</v>
      </c>
      <c r="D456" s="14">
        <f>+MONTH(datos_us[[#This Row],[Fecha]])</f>
        <v>3</v>
      </c>
      <c r="E456" s="14" t="s">
        <v>1015</v>
      </c>
      <c r="F456" s="14" t="s">
        <v>403</v>
      </c>
      <c r="G456" s="14" t="s">
        <v>5383</v>
      </c>
      <c r="H456" s="14" t="s">
        <v>8103</v>
      </c>
      <c r="I456" s="14" t="s">
        <v>8104</v>
      </c>
      <c r="J456" s="14" t="s">
        <v>422</v>
      </c>
      <c r="K456" s="14" t="s">
        <v>422</v>
      </c>
      <c r="L456" s="14" t="s">
        <v>422</v>
      </c>
      <c r="M456" s="14" t="s">
        <v>2084</v>
      </c>
      <c r="N456" s="14" t="s">
        <v>2086</v>
      </c>
      <c r="O456" s="14" t="s">
        <v>3803</v>
      </c>
      <c r="P456" s="14" t="s">
        <v>5603</v>
      </c>
      <c r="Q456" s="14">
        <v>1</v>
      </c>
      <c r="R456" s="14" t="s">
        <v>5383</v>
      </c>
      <c r="S456" s="14" t="s">
        <v>445</v>
      </c>
      <c r="T456" s="35">
        <v>103.76218831959469</v>
      </c>
      <c r="U456" s="14" t="s">
        <v>2</v>
      </c>
      <c r="V456" s="14">
        <v>77.5</v>
      </c>
      <c r="W456" s="16">
        <f>+IF(datos_us[[#This Row],[Moneda]]="ARS",datos_us[[#This Row],[Monto]],datos_us[[#This Row],[Monto]]*datos_us[[#This Row],[TC]])</f>
        <v>8041.5695947685881</v>
      </c>
      <c r="X456" s="16">
        <f>+IF(datos_us[[#This Row],[Moneda]]="USD",datos_us[[#This Row],[Monto]],datos_us[[#This Row],[Monto]]/datos_us[[#This Row],[TC]])</f>
        <v>103.76218831959469</v>
      </c>
      <c r="Y456" s="14"/>
    </row>
    <row r="457" spans="1:25" x14ac:dyDescent="0.25">
      <c r="A457" s="14">
        <f t="shared" si="7"/>
        <v>454</v>
      </c>
      <c r="B457" s="1">
        <v>43904</v>
      </c>
      <c r="C457" s="14">
        <f>+YEAR(datos_us[[#This Row],[Fecha]])</f>
        <v>2020</v>
      </c>
      <c r="D457" s="14">
        <f>+MONTH(datos_us[[#This Row],[Fecha]])</f>
        <v>3</v>
      </c>
      <c r="E457" s="14" t="s">
        <v>1015</v>
      </c>
      <c r="F457" s="14" t="s">
        <v>403</v>
      </c>
      <c r="G457" s="14" t="s">
        <v>5383</v>
      </c>
      <c r="H457" s="14" t="s">
        <v>8103</v>
      </c>
      <c r="I457" s="14" t="s">
        <v>8104</v>
      </c>
      <c r="J457" s="14" t="s">
        <v>422</v>
      </c>
      <c r="K457" s="14" t="s">
        <v>422</v>
      </c>
      <c r="L457" s="14" t="s">
        <v>422</v>
      </c>
      <c r="M457" s="14" t="s">
        <v>2084</v>
      </c>
      <c r="N457" s="14" t="s">
        <v>2086</v>
      </c>
      <c r="O457" s="14" t="s">
        <v>3804</v>
      </c>
      <c r="P457" s="14" t="s">
        <v>5603</v>
      </c>
      <c r="Q457" s="14">
        <v>2</v>
      </c>
      <c r="R457" s="14" t="s">
        <v>5383</v>
      </c>
      <c r="S457" s="14" t="s">
        <v>445</v>
      </c>
      <c r="T457" s="35">
        <v>273.92103606566553</v>
      </c>
      <c r="U457" s="14" t="s">
        <v>2</v>
      </c>
      <c r="V457" s="14">
        <v>77.5</v>
      </c>
      <c r="W457" s="16">
        <f>+IF(datos_us[[#This Row],[Moneda]]="ARS",datos_us[[#This Row],[Monto]],datos_us[[#This Row],[Monto]]*datos_us[[#This Row],[TC]])</f>
        <v>21228.880295089079</v>
      </c>
      <c r="X457" s="16">
        <f>+IF(datos_us[[#This Row],[Moneda]]="USD",datos_us[[#This Row],[Monto]],datos_us[[#This Row],[Monto]]/datos_us[[#This Row],[TC]])</f>
        <v>273.92103606566553</v>
      </c>
      <c r="Y457" s="14"/>
    </row>
    <row r="458" spans="1:25" x14ac:dyDescent="0.25">
      <c r="A458" s="14">
        <f t="shared" si="7"/>
        <v>455</v>
      </c>
      <c r="B458" s="1">
        <v>43904</v>
      </c>
      <c r="C458" s="14">
        <f>+YEAR(datos_us[[#This Row],[Fecha]])</f>
        <v>2020</v>
      </c>
      <c r="D458" s="14">
        <f>+MONTH(datos_us[[#This Row],[Fecha]])</f>
        <v>3</v>
      </c>
      <c r="E458" s="14" t="s">
        <v>1015</v>
      </c>
      <c r="F458" s="14" t="s">
        <v>403</v>
      </c>
      <c r="G458" s="14" t="s">
        <v>5383</v>
      </c>
      <c r="H458" s="14" t="s">
        <v>8103</v>
      </c>
      <c r="I458" s="14" t="s">
        <v>8104</v>
      </c>
      <c r="J458" s="14" t="s">
        <v>422</v>
      </c>
      <c r="K458" s="14" t="s">
        <v>422</v>
      </c>
      <c r="L458" s="14" t="s">
        <v>422</v>
      </c>
      <c r="M458" s="14" t="s">
        <v>2084</v>
      </c>
      <c r="N458" s="14" t="s">
        <v>2086</v>
      </c>
      <c r="O458" s="14" t="s">
        <v>3805</v>
      </c>
      <c r="P458" s="14" t="s">
        <v>5603</v>
      </c>
      <c r="Q458" s="14">
        <v>1</v>
      </c>
      <c r="R458" s="14" t="s">
        <v>5383</v>
      </c>
      <c r="S458" s="14" t="s">
        <v>445</v>
      </c>
      <c r="T458" s="35">
        <v>274.8423191748422</v>
      </c>
      <c r="U458" s="14" t="s">
        <v>2</v>
      </c>
      <c r="V458" s="14">
        <v>77.5</v>
      </c>
      <c r="W458" s="16">
        <f>+IF(datos_us[[#This Row],[Moneda]]="ARS",datos_us[[#This Row],[Monto]],datos_us[[#This Row],[Monto]]*datos_us[[#This Row],[TC]])</f>
        <v>21300.27973605027</v>
      </c>
      <c r="X458" s="16">
        <f>+IF(datos_us[[#This Row],[Moneda]]="USD",datos_us[[#This Row],[Monto]],datos_us[[#This Row],[Monto]]/datos_us[[#This Row],[TC]])</f>
        <v>274.8423191748422</v>
      </c>
      <c r="Y458" s="14"/>
    </row>
    <row r="459" spans="1:25" x14ac:dyDescent="0.25">
      <c r="A459" s="14">
        <f t="shared" si="7"/>
        <v>456</v>
      </c>
      <c r="B459" s="1">
        <v>43904</v>
      </c>
      <c r="C459" s="14">
        <f>+YEAR(datos_us[[#This Row],[Fecha]])</f>
        <v>2020</v>
      </c>
      <c r="D459" s="14">
        <f>+MONTH(datos_us[[#This Row],[Fecha]])</f>
        <v>3</v>
      </c>
      <c r="E459" s="14" t="s">
        <v>5358</v>
      </c>
      <c r="F459" s="14" t="s">
        <v>85</v>
      </c>
      <c r="G459" s="14"/>
      <c r="H459" s="14" t="s">
        <v>6649</v>
      </c>
      <c r="I459" s="14" t="s">
        <v>7132</v>
      </c>
      <c r="J459" s="14" t="s">
        <v>422</v>
      </c>
      <c r="K459" s="14" t="s">
        <v>422</v>
      </c>
      <c r="L459" s="14" t="s">
        <v>422</v>
      </c>
      <c r="M459" s="14" t="s">
        <v>1090</v>
      </c>
      <c r="N459" s="14" t="s">
        <v>2086</v>
      </c>
      <c r="O459" s="14" t="s">
        <v>2095</v>
      </c>
      <c r="P459" s="14" t="s">
        <v>5603</v>
      </c>
      <c r="Q459" s="14">
        <v>1</v>
      </c>
      <c r="R459" s="14" t="s">
        <v>85</v>
      </c>
      <c r="S459" s="14" t="s">
        <v>445</v>
      </c>
      <c r="T459" s="35">
        <v>800.95925008047232</v>
      </c>
      <c r="U459" s="14" t="s">
        <v>2</v>
      </c>
      <c r="V459" s="14">
        <v>77.5</v>
      </c>
      <c r="W459" s="16">
        <f>+IF(datos_us[[#This Row],[Moneda]]="ARS",datos_us[[#This Row],[Monto]],datos_us[[#This Row],[Monto]]*datos_us[[#This Row],[TC]])</f>
        <v>62074.341881236607</v>
      </c>
      <c r="X459" s="16">
        <f>+IF(datos_us[[#This Row],[Moneda]]="USD",datos_us[[#This Row],[Monto]],datos_us[[#This Row],[Monto]]/datos_us[[#This Row],[TC]])</f>
        <v>800.95925008047232</v>
      </c>
      <c r="Y459" s="14"/>
    </row>
    <row r="460" spans="1:25" x14ac:dyDescent="0.25">
      <c r="A460" s="14">
        <f t="shared" si="7"/>
        <v>457</v>
      </c>
      <c r="B460" s="1">
        <v>43904</v>
      </c>
      <c r="C460" s="14">
        <f>+YEAR(datos_us[[#This Row],[Fecha]])</f>
        <v>2020</v>
      </c>
      <c r="D460" s="14">
        <f>+MONTH(datos_us[[#This Row],[Fecha]])</f>
        <v>3</v>
      </c>
      <c r="E460" s="14" t="s">
        <v>5358</v>
      </c>
      <c r="F460" s="14" t="s">
        <v>85</v>
      </c>
      <c r="G460" s="14"/>
      <c r="H460" s="14" t="s">
        <v>1024</v>
      </c>
      <c r="I460" s="14" t="s">
        <v>7132</v>
      </c>
      <c r="J460" s="14" t="s">
        <v>425</v>
      </c>
      <c r="K460" s="14" t="s">
        <v>422</v>
      </c>
      <c r="L460" s="14" t="s">
        <v>422</v>
      </c>
      <c r="M460" s="14" t="s">
        <v>2085</v>
      </c>
      <c r="N460" s="14" t="s">
        <v>2086</v>
      </c>
      <c r="O460" s="14" t="s">
        <v>3806</v>
      </c>
      <c r="P460" s="14" t="s">
        <v>5603</v>
      </c>
      <c r="Q460" s="14">
        <v>1</v>
      </c>
      <c r="R460" s="14" t="s">
        <v>85</v>
      </c>
      <c r="S460" s="14" t="s">
        <v>445</v>
      </c>
      <c r="T460" s="35">
        <v>271.44642678403983</v>
      </c>
      <c r="U460" s="14" t="s">
        <v>2</v>
      </c>
      <c r="V460" s="14">
        <v>77.5</v>
      </c>
      <c r="W460" s="16">
        <f>+IF(datos_us[[#This Row],[Moneda]]="ARS",datos_us[[#This Row],[Monto]],datos_us[[#This Row],[Monto]]*datos_us[[#This Row],[TC]])</f>
        <v>21037.098075763086</v>
      </c>
      <c r="X460" s="16">
        <f>+IF(datos_us[[#This Row],[Moneda]]="USD",datos_us[[#This Row],[Monto]],datos_us[[#This Row],[Monto]]/datos_us[[#This Row],[TC]])</f>
        <v>271.44642678403983</v>
      </c>
      <c r="Y460" s="14"/>
    </row>
    <row r="461" spans="1:25" x14ac:dyDescent="0.25">
      <c r="A461" s="14">
        <f t="shared" si="7"/>
        <v>458</v>
      </c>
      <c r="B461" s="1">
        <v>43904</v>
      </c>
      <c r="C461" s="14">
        <f>+YEAR(datos_us[[#This Row],[Fecha]])</f>
        <v>2020</v>
      </c>
      <c r="D461" s="14">
        <f>+MONTH(datos_us[[#This Row],[Fecha]])</f>
        <v>3</v>
      </c>
      <c r="E461" s="14" t="s">
        <v>5358</v>
      </c>
      <c r="F461" s="14" t="s">
        <v>85</v>
      </c>
      <c r="G461" s="14"/>
      <c r="H461" s="14" t="s">
        <v>1024</v>
      </c>
      <c r="I461" s="14" t="s">
        <v>7132</v>
      </c>
      <c r="J461" s="14" t="s">
        <v>425</v>
      </c>
      <c r="K461" s="14" t="s">
        <v>422</v>
      </c>
      <c r="L461" s="14" t="s">
        <v>422</v>
      </c>
      <c r="M461" s="14" t="s">
        <v>2085</v>
      </c>
      <c r="N461" s="14" t="s">
        <v>2086</v>
      </c>
      <c r="O461" s="14" t="s">
        <v>2096</v>
      </c>
      <c r="P461" s="14" t="s">
        <v>5603</v>
      </c>
      <c r="Q461" s="14">
        <v>1</v>
      </c>
      <c r="R461" s="14" t="s">
        <v>85</v>
      </c>
      <c r="S461" s="14" t="s">
        <v>445</v>
      </c>
      <c r="T461" s="35">
        <v>28.088422235595424</v>
      </c>
      <c r="U461" s="14" t="s">
        <v>2</v>
      </c>
      <c r="V461" s="14">
        <v>77.5</v>
      </c>
      <c r="W461" s="16">
        <f>+IF(datos_us[[#This Row],[Moneda]]="ARS",datos_us[[#This Row],[Monto]],datos_us[[#This Row],[Monto]]*datos_us[[#This Row],[TC]])</f>
        <v>2176.8527232586453</v>
      </c>
      <c r="X461" s="16">
        <f>+IF(datos_us[[#This Row],[Moneda]]="USD",datos_us[[#This Row],[Monto]],datos_us[[#This Row],[Monto]]/datos_us[[#This Row],[TC]])</f>
        <v>28.088422235595424</v>
      </c>
      <c r="Y461" s="14"/>
    </row>
    <row r="462" spans="1:25" x14ac:dyDescent="0.25">
      <c r="A462" s="14">
        <f t="shared" si="7"/>
        <v>459</v>
      </c>
      <c r="B462" s="1">
        <v>43904</v>
      </c>
      <c r="C462" s="14">
        <f>+YEAR(datos_us[[#This Row],[Fecha]])</f>
        <v>2020</v>
      </c>
      <c r="D462" s="14">
        <f>+MONTH(datos_us[[#This Row],[Fecha]])</f>
        <v>3</v>
      </c>
      <c r="E462" s="14" t="s">
        <v>1015</v>
      </c>
      <c r="F462" s="14" t="s">
        <v>403</v>
      </c>
      <c r="G462" s="14" t="s">
        <v>5383</v>
      </c>
      <c r="H462" s="14" t="s">
        <v>8103</v>
      </c>
      <c r="I462" s="14" t="s">
        <v>8104</v>
      </c>
      <c r="J462" s="14" t="s">
        <v>422</v>
      </c>
      <c r="K462" s="14" t="s">
        <v>422</v>
      </c>
      <c r="L462" s="14" t="s">
        <v>422</v>
      </c>
      <c r="M462" s="14" t="s">
        <v>1526</v>
      </c>
      <c r="N462" s="14" t="s">
        <v>2086</v>
      </c>
      <c r="O462" s="14" t="s">
        <v>2097</v>
      </c>
      <c r="P462" s="14" t="s">
        <v>5603</v>
      </c>
      <c r="Q462" s="14">
        <v>1</v>
      </c>
      <c r="R462" s="14" t="s">
        <v>5383</v>
      </c>
      <c r="S462" s="14" t="s">
        <v>445</v>
      </c>
      <c r="T462" s="35">
        <v>209.52763177193398</v>
      </c>
      <c r="U462" s="14" t="s">
        <v>2</v>
      </c>
      <c r="V462" s="14">
        <v>77.5</v>
      </c>
      <c r="W462" s="16">
        <f>+IF(datos_us[[#This Row],[Moneda]]="ARS",datos_us[[#This Row],[Monto]],datos_us[[#This Row],[Monto]]*datos_us[[#This Row],[TC]])</f>
        <v>16238.391462324884</v>
      </c>
      <c r="X462" s="16">
        <f>+IF(datos_us[[#This Row],[Moneda]]="USD",datos_us[[#This Row],[Monto]],datos_us[[#This Row],[Monto]]/datos_us[[#This Row],[TC]])</f>
        <v>209.52763177193398</v>
      </c>
      <c r="Y462" s="14"/>
    </row>
    <row r="463" spans="1:25" x14ac:dyDescent="0.25">
      <c r="A463" s="14">
        <f t="shared" si="7"/>
        <v>460</v>
      </c>
      <c r="B463" s="1">
        <v>43904</v>
      </c>
      <c r="C463" s="14">
        <f>+YEAR(datos_us[[#This Row],[Fecha]])</f>
        <v>2020</v>
      </c>
      <c r="D463" s="14">
        <f>+MONTH(datos_us[[#This Row],[Fecha]])</f>
        <v>3</v>
      </c>
      <c r="E463" s="14" t="s">
        <v>1015</v>
      </c>
      <c r="F463" s="14" t="s">
        <v>403</v>
      </c>
      <c r="G463" s="14" t="s">
        <v>5383</v>
      </c>
      <c r="H463" s="14" t="s">
        <v>8103</v>
      </c>
      <c r="I463" s="14" t="s">
        <v>8104</v>
      </c>
      <c r="J463" s="14" t="s">
        <v>422</v>
      </c>
      <c r="K463" s="14" t="s">
        <v>422</v>
      </c>
      <c r="L463" s="14" t="s">
        <v>422</v>
      </c>
      <c r="M463" s="14" t="s">
        <v>1526</v>
      </c>
      <c r="N463" s="14" t="s">
        <v>2086</v>
      </c>
      <c r="O463" s="14" t="s">
        <v>2098</v>
      </c>
      <c r="P463" s="14" t="s">
        <v>5603</v>
      </c>
      <c r="Q463" s="14">
        <v>1</v>
      </c>
      <c r="R463" s="14" t="s">
        <v>5383</v>
      </c>
      <c r="S463" s="14" t="s">
        <v>445</v>
      </c>
      <c r="T463" s="35">
        <v>209.52763177193398</v>
      </c>
      <c r="U463" s="14" t="s">
        <v>2</v>
      </c>
      <c r="V463" s="14">
        <v>77.5</v>
      </c>
      <c r="W463" s="16">
        <f>+IF(datos_us[[#This Row],[Moneda]]="ARS",datos_us[[#This Row],[Monto]],datos_us[[#This Row],[Monto]]*datos_us[[#This Row],[TC]])</f>
        <v>16238.391462324884</v>
      </c>
      <c r="X463" s="16">
        <f>+IF(datos_us[[#This Row],[Moneda]]="USD",datos_us[[#This Row],[Monto]],datos_us[[#This Row],[Monto]]/datos_us[[#This Row],[TC]])</f>
        <v>209.52763177193398</v>
      </c>
      <c r="Y463" s="14"/>
    </row>
    <row r="464" spans="1:25" x14ac:dyDescent="0.25">
      <c r="A464" s="14">
        <f t="shared" si="7"/>
        <v>461</v>
      </c>
      <c r="B464" s="1">
        <v>43904</v>
      </c>
      <c r="C464" s="14">
        <f>+YEAR(datos_us[[#This Row],[Fecha]])</f>
        <v>2020</v>
      </c>
      <c r="D464" s="14">
        <f>+MONTH(datos_us[[#This Row],[Fecha]])</f>
        <v>3</v>
      </c>
      <c r="E464" s="14" t="s">
        <v>1015</v>
      </c>
      <c r="F464" s="14" t="s">
        <v>403</v>
      </c>
      <c r="G464" s="14" t="s">
        <v>5383</v>
      </c>
      <c r="H464" s="14" t="s">
        <v>8103</v>
      </c>
      <c r="I464" s="14" t="s">
        <v>8104</v>
      </c>
      <c r="J464" s="14" t="s">
        <v>422</v>
      </c>
      <c r="K464" s="14" t="s">
        <v>422</v>
      </c>
      <c r="L464" s="14" t="s">
        <v>422</v>
      </c>
      <c r="M464" s="14" t="s">
        <v>1526</v>
      </c>
      <c r="N464" s="14" t="s">
        <v>2086</v>
      </c>
      <c r="O464" s="14" t="s">
        <v>2099</v>
      </c>
      <c r="P464" s="14" t="s">
        <v>5603</v>
      </c>
      <c r="Q464" s="14">
        <v>1</v>
      </c>
      <c r="R464" s="14" t="s">
        <v>5383</v>
      </c>
      <c r="S464" s="14" t="s">
        <v>445</v>
      </c>
      <c r="T464" s="35">
        <v>209.52763177193398</v>
      </c>
      <c r="U464" s="14" t="s">
        <v>2</v>
      </c>
      <c r="V464" s="14">
        <v>77.5</v>
      </c>
      <c r="W464" s="16">
        <f>+IF(datos_us[[#This Row],[Moneda]]="ARS",datos_us[[#This Row],[Monto]],datos_us[[#This Row],[Monto]]*datos_us[[#This Row],[TC]])</f>
        <v>16238.391462324884</v>
      </c>
      <c r="X464" s="16">
        <f>+IF(datos_us[[#This Row],[Moneda]]="USD",datos_us[[#This Row],[Monto]],datos_us[[#This Row],[Monto]]/datos_us[[#This Row],[TC]])</f>
        <v>209.52763177193398</v>
      </c>
      <c r="Y464" s="14"/>
    </row>
    <row r="465" spans="1:25" x14ac:dyDescent="0.25">
      <c r="A465" s="14">
        <f t="shared" si="7"/>
        <v>462</v>
      </c>
      <c r="B465" s="1">
        <v>43904</v>
      </c>
      <c r="C465" s="14">
        <f>+YEAR(datos_us[[#This Row],[Fecha]])</f>
        <v>2020</v>
      </c>
      <c r="D465" s="14">
        <f>+MONTH(datos_us[[#This Row],[Fecha]])</f>
        <v>3</v>
      </c>
      <c r="E465" s="14" t="s">
        <v>617</v>
      </c>
      <c r="F465" s="14" t="s">
        <v>5384</v>
      </c>
      <c r="G465" s="14"/>
      <c r="H465" s="14" t="s">
        <v>6649</v>
      </c>
      <c r="I465" s="14" t="s">
        <v>7132</v>
      </c>
      <c r="J465" s="14" t="s">
        <v>422</v>
      </c>
      <c r="K465" s="14" t="s">
        <v>422</v>
      </c>
      <c r="L465" s="14" t="s">
        <v>422</v>
      </c>
      <c r="M465" s="14" t="s">
        <v>2080</v>
      </c>
      <c r="N465" s="14" t="s">
        <v>2086</v>
      </c>
      <c r="O465" s="14" t="s">
        <v>2100</v>
      </c>
      <c r="P465" s="14" t="s">
        <v>5603</v>
      </c>
      <c r="Q465" s="14">
        <v>10</v>
      </c>
      <c r="R465" s="14" t="s">
        <v>5384</v>
      </c>
      <c r="S465" s="14" t="s">
        <v>445</v>
      </c>
      <c r="T465" s="35">
        <v>76.895001833372987</v>
      </c>
      <c r="U465" s="14" t="s">
        <v>2</v>
      </c>
      <c r="V465" s="14">
        <v>77.5</v>
      </c>
      <c r="W465" s="16">
        <f>+IF(datos_us[[#This Row],[Moneda]]="ARS",datos_us[[#This Row],[Monto]],datos_us[[#This Row],[Monto]]*datos_us[[#This Row],[TC]])</f>
        <v>5959.3626420864066</v>
      </c>
      <c r="X465" s="16">
        <f>+IF(datos_us[[#This Row],[Moneda]]="USD",datos_us[[#This Row],[Monto]],datos_us[[#This Row],[Monto]]/datos_us[[#This Row],[TC]])</f>
        <v>76.895001833372987</v>
      </c>
      <c r="Y465" s="14"/>
    </row>
    <row r="466" spans="1:25" x14ac:dyDescent="0.25">
      <c r="A466" s="14">
        <f t="shared" si="7"/>
        <v>463</v>
      </c>
      <c r="B466" s="1">
        <v>43904</v>
      </c>
      <c r="C466" s="14">
        <f>+YEAR(datos_us[[#This Row],[Fecha]])</f>
        <v>2020</v>
      </c>
      <c r="D466" s="14">
        <f>+MONTH(datos_us[[#This Row],[Fecha]])</f>
        <v>3</v>
      </c>
      <c r="E466" s="14" t="s">
        <v>1015</v>
      </c>
      <c r="F466" s="14" t="s">
        <v>403</v>
      </c>
      <c r="G466" s="14" t="s">
        <v>5383</v>
      </c>
      <c r="H466" s="14" t="s">
        <v>6649</v>
      </c>
      <c r="I466" s="14" t="s">
        <v>7132</v>
      </c>
      <c r="J466" s="14" t="s">
        <v>422</v>
      </c>
      <c r="K466" s="14" t="s">
        <v>422</v>
      </c>
      <c r="L466" s="14" t="s">
        <v>422</v>
      </c>
      <c r="M466" s="14" t="s">
        <v>2847</v>
      </c>
      <c r="N466" s="14" t="s">
        <v>2086</v>
      </c>
      <c r="O466" s="14" t="s">
        <v>2101</v>
      </c>
      <c r="P466" s="14" t="s">
        <v>5603</v>
      </c>
      <c r="Q466" s="14">
        <v>25</v>
      </c>
      <c r="R466" s="14" t="s">
        <v>5383</v>
      </c>
      <c r="S466" s="14" t="s">
        <v>445</v>
      </c>
      <c r="T466" s="35">
        <v>40.086527843477526</v>
      </c>
      <c r="U466" s="14" t="s">
        <v>2</v>
      </c>
      <c r="V466" s="14">
        <v>77.5</v>
      </c>
      <c r="W466" s="16">
        <f>+IF(datos_us[[#This Row],[Moneda]]="ARS",datos_us[[#This Row],[Monto]],datos_us[[#This Row],[Monto]]*datos_us[[#This Row],[TC]])</f>
        <v>3106.7059078695083</v>
      </c>
      <c r="X466" s="16">
        <f>+IF(datos_us[[#This Row],[Moneda]]="USD",datos_us[[#This Row],[Monto]],datos_us[[#This Row],[Monto]]/datos_us[[#This Row],[TC]])</f>
        <v>40.086527843477526</v>
      </c>
      <c r="Y466" s="14"/>
    </row>
    <row r="467" spans="1:25" x14ac:dyDescent="0.25">
      <c r="A467" s="14">
        <f t="shared" si="7"/>
        <v>464</v>
      </c>
      <c r="B467" s="1">
        <v>43904</v>
      </c>
      <c r="C467" s="14">
        <f>+YEAR(datos_us[[#This Row],[Fecha]])</f>
        <v>2020</v>
      </c>
      <c r="D467" s="14">
        <f>+MONTH(datos_us[[#This Row],[Fecha]])</f>
        <v>3</v>
      </c>
      <c r="E467" s="14" t="s">
        <v>617</v>
      </c>
      <c r="F467" s="14" t="s">
        <v>6652</v>
      </c>
      <c r="G467" s="14" t="s">
        <v>6672</v>
      </c>
      <c r="H467" s="14" t="s">
        <v>1024</v>
      </c>
      <c r="I467" s="14" t="s">
        <v>7132</v>
      </c>
      <c r="J467" s="14" t="s">
        <v>425</v>
      </c>
      <c r="K467" s="14" t="s">
        <v>422</v>
      </c>
      <c r="L467" s="14" t="s">
        <v>422</v>
      </c>
      <c r="M467" s="14" t="s">
        <v>1347</v>
      </c>
      <c r="N467" s="14" t="s">
        <v>2086</v>
      </c>
      <c r="O467" s="14" t="s">
        <v>3807</v>
      </c>
      <c r="P467" s="14" t="s">
        <v>5603</v>
      </c>
      <c r="Q467" s="14">
        <v>1</v>
      </c>
      <c r="R467" s="14" t="s">
        <v>6672</v>
      </c>
      <c r="S467" s="14" t="s">
        <v>445</v>
      </c>
      <c r="T467" s="35">
        <v>95.063561753880165</v>
      </c>
      <c r="U467" s="14" t="s">
        <v>2</v>
      </c>
      <c r="V467" s="14">
        <v>77.5</v>
      </c>
      <c r="W467" s="16">
        <f>+IF(datos_us[[#This Row],[Moneda]]="ARS",datos_us[[#This Row],[Monto]],datos_us[[#This Row],[Monto]]*datos_us[[#This Row],[TC]])</f>
        <v>7367.4260359257132</v>
      </c>
      <c r="X467" s="16">
        <f>+IF(datos_us[[#This Row],[Moneda]]="USD",datos_us[[#This Row],[Monto]],datos_us[[#This Row],[Monto]]/datos_us[[#This Row],[TC]])</f>
        <v>95.063561753880165</v>
      </c>
      <c r="Y467" s="14"/>
    </row>
    <row r="468" spans="1:25" x14ac:dyDescent="0.25">
      <c r="A468" s="14">
        <f t="shared" si="7"/>
        <v>465</v>
      </c>
      <c r="B468" s="1">
        <v>43904</v>
      </c>
      <c r="C468" s="14">
        <f>+YEAR(datos_us[[#This Row],[Fecha]])</f>
        <v>2020</v>
      </c>
      <c r="D468" s="14">
        <f>+MONTH(datos_us[[#This Row],[Fecha]])</f>
        <v>3</v>
      </c>
      <c r="E468" s="14" t="s">
        <v>1015</v>
      </c>
      <c r="F468" s="14" t="s">
        <v>403</v>
      </c>
      <c r="G468" s="14" t="s">
        <v>5383</v>
      </c>
      <c r="H468" s="14" t="s">
        <v>1024</v>
      </c>
      <c r="I468" s="14" t="s">
        <v>7132</v>
      </c>
      <c r="J468" s="14" t="s">
        <v>425</v>
      </c>
      <c r="K468" s="14" t="s">
        <v>422</v>
      </c>
      <c r="L468" s="14" t="s">
        <v>425</v>
      </c>
      <c r="M468" s="14" t="s">
        <v>1384</v>
      </c>
      <c r="N468" s="14" t="s">
        <v>1133</v>
      </c>
      <c r="O468" s="14" t="s">
        <v>2102</v>
      </c>
      <c r="P468" s="14" t="s">
        <v>5603</v>
      </c>
      <c r="Q468" s="14">
        <v>2</v>
      </c>
      <c r="R468" s="14" t="s">
        <v>5383</v>
      </c>
      <c r="S468" s="14" t="s">
        <v>445</v>
      </c>
      <c r="T468" s="35">
        <v>65.796754146082037</v>
      </c>
      <c r="U468" s="14" t="s">
        <v>2</v>
      </c>
      <c r="V468" s="14">
        <v>77.5</v>
      </c>
      <c r="W468" s="16">
        <f>+IF(datos_us[[#This Row],[Moneda]]="ARS",datos_us[[#This Row],[Monto]],datos_us[[#This Row],[Monto]]*datos_us[[#This Row],[TC]])</f>
        <v>5099.2484463213577</v>
      </c>
      <c r="X468" s="16">
        <f>+IF(datos_us[[#This Row],[Moneda]]="USD",datos_us[[#This Row],[Monto]],datos_us[[#This Row],[Monto]]/datos_us[[#This Row],[TC]])</f>
        <v>65.796754146082037</v>
      </c>
      <c r="Y468" s="14"/>
    </row>
    <row r="469" spans="1:25" x14ac:dyDescent="0.25">
      <c r="A469" s="14">
        <f t="shared" si="7"/>
        <v>466</v>
      </c>
      <c r="B469" s="1">
        <v>43904</v>
      </c>
      <c r="C469" s="14">
        <f>+YEAR(datos_us[[#This Row],[Fecha]])</f>
        <v>2020</v>
      </c>
      <c r="D469" s="14">
        <f>+MONTH(datos_us[[#This Row],[Fecha]])</f>
        <v>3</v>
      </c>
      <c r="E469" s="14" t="s">
        <v>617</v>
      </c>
      <c r="F469" s="14" t="s">
        <v>6652</v>
      </c>
      <c r="G469" s="14" t="s">
        <v>6672</v>
      </c>
      <c r="H469" s="14" t="s">
        <v>1024</v>
      </c>
      <c r="I469" s="14" t="s">
        <v>7132</v>
      </c>
      <c r="J469" s="14" t="s">
        <v>425</v>
      </c>
      <c r="K469" s="14" t="s">
        <v>422</v>
      </c>
      <c r="L469" s="14" t="s">
        <v>422</v>
      </c>
      <c r="M469" s="14" t="s">
        <v>1244</v>
      </c>
      <c r="N469" s="14" t="s">
        <v>2086</v>
      </c>
      <c r="O469" s="14" t="s">
        <v>2868</v>
      </c>
      <c r="P469" s="14" t="s">
        <v>5603</v>
      </c>
      <c r="Q469" s="14">
        <v>2</v>
      </c>
      <c r="R469" s="14" t="s">
        <v>6672</v>
      </c>
      <c r="S469" s="14" t="s">
        <v>445</v>
      </c>
      <c r="T469" s="35">
        <v>24.831793570598855</v>
      </c>
      <c r="U469" s="14" t="s">
        <v>2</v>
      </c>
      <c r="V469" s="14">
        <v>77.5</v>
      </c>
      <c r="W469" s="16">
        <f>+IF(datos_us[[#This Row],[Moneda]]="ARS",datos_us[[#This Row],[Monto]],datos_us[[#This Row],[Monto]]*datos_us[[#This Row],[TC]])</f>
        <v>1924.4640017214113</v>
      </c>
      <c r="X469" s="16">
        <f>+IF(datos_us[[#This Row],[Moneda]]="USD",datos_us[[#This Row],[Monto]],datos_us[[#This Row],[Monto]]/datos_us[[#This Row],[TC]])</f>
        <v>24.831793570598855</v>
      </c>
      <c r="Y469" s="14"/>
    </row>
    <row r="470" spans="1:25" x14ac:dyDescent="0.25">
      <c r="A470" s="14">
        <f t="shared" si="7"/>
        <v>467</v>
      </c>
      <c r="B470" s="1">
        <v>43904</v>
      </c>
      <c r="C470" s="14">
        <f>+YEAR(datos_us[[#This Row],[Fecha]])</f>
        <v>2020</v>
      </c>
      <c r="D470" s="14">
        <f>+MONTH(datos_us[[#This Row],[Fecha]])</f>
        <v>3</v>
      </c>
      <c r="E470" s="14" t="s">
        <v>617</v>
      </c>
      <c r="F470" s="14" t="s">
        <v>6652</v>
      </c>
      <c r="G470" s="14" t="s">
        <v>6672</v>
      </c>
      <c r="H470" s="14" t="s">
        <v>1024</v>
      </c>
      <c r="I470" s="14" t="s">
        <v>7132</v>
      </c>
      <c r="J470" s="14" t="s">
        <v>425</v>
      </c>
      <c r="K470" s="14" t="s">
        <v>422</v>
      </c>
      <c r="L470" s="14" t="s">
        <v>422</v>
      </c>
      <c r="M470" s="14" t="s">
        <v>1244</v>
      </c>
      <c r="N470" s="14" t="s">
        <v>2086</v>
      </c>
      <c r="O470" s="14" t="s">
        <v>2869</v>
      </c>
      <c r="P470" s="14" t="s">
        <v>5603</v>
      </c>
      <c r="Q470" s="14">
        <v>1</v>
      </c>
      <c r="R470" s="14" t="s">
        <v>6672</v>
      </c>
      <c r="S470" s="14" t="s">
        <v>445</v>
      </c>
      <c r="T470" s="35">
        <v>12.415896785299427</v>
      </c>
      <c r="U470" s="14" t="s">
        <v>2</v>
      </c>
      <c r="V470" s="14">
        <v>77.5</v>
      </c>
      <c r="W470" s="16">
        <f>+IF(datos_us[[#This Row],[Moneda]]="ARS",datos_us[[#This Row],[Monto]],datos_us[[#This Row],[Monto]]*datos_us[[#This Row],[TC]])</f>
        <v>962.23200086070563</v>
      </c>
      <c r="X470" s="16">
        <f>+IF(datos_us[[#This Row],[Moneda]]="USD",datos_us[[#This Row],[Monto]],datos_us[[#This Row],[Monto]]/datos_us[[#This Row],[TC]])</f>
        <v>12.415896785299427</v>
      </c>
      <c r="Y470" s="14"/>
    </row>
    <row r="471" spans="1:25" x14ac:dyDescent="0.25">
      <c r="A471" s="14">
        <f t="shared" si="7"/>
        <v>468</v>
      </c>
      <c r="B471" s="1">
        <v>43904</v>
      </c>
      <c r="C471" s="14">
        <f>+YEAR(datos_us[[#This Row],[Fecha]])</f>
        <v>2020</v>
      </c>
      <c r="D471" s="14">
        <f>+MONTH(datos_us[[#This Row],[Fecha]])</f>
        <v>3</v>
      </c>
      <c r="E471" s="14" t="s">
        <v>617</v>
      </c>
      <c r="F471" s="14" t="s">
        <v>6652</v>
      </c>
      <c r="G471" s="14" t="s">
        <v>6672</v>
      </c>
      <c r="H471" s="14" t="s">
        <v>1024</v>
      </c>
      <c r="I471" s="14" t="s">
        <v>7132</v>
      </c>
      <c r="J471" s="14" t="s">
        <v>425</v>
      </c>
      <c r="K471" s="14" t="s">
        <v>422</v>
      </c>
      <c r="L471" s="14" t="s">
        <v>422</v>
      </c>
      <c r="M471" s="14" t="s">
        <v>1244</v>
      </c>
      <c r="N471" s="14" t="s">
        <v>2086</v>
      </c>
      <c r="O471" s="14" t="s">
        <v>2870</v>
      </c>
      <c r="P471" s="14" t="s">
        <v>5603</v>
      </c>
      <c r="Q471" s="14">
        <v>2</v>
      </c>
      <c r="R471" s="14" t="s">
        <v>6672</v>
      </c>
      <c r="S471" s="14" t="s">
        <v>445</v>
      </c>
      <c r="T471" s="35">
        <v>24.831793570598855</v>
      </c>
      <c r="U471" s="14" t="s">
        <v>2</v>
      </c>
      <c r="V471" s="14">
        <v>77.5</v>
      </c>
      <c r="W471" s="16">
        <f>+IF(datos_us[[#This Row],[Moneda]]="ARS",datos_us[[#This Row],[Monto]],datos_us[[#This Row],[Monto]]*datos_us[[#This Row],[TC]])</f>
        <v>1924.4640017214113</v>
      </c>
      <c r="X471" s="16">
        <f>+IF(datos_us[[#This Row],[Moneda]]="USD",datos_us[[#This Row],[Monto]],datos_us[[#This Row],[Monto]]/datos_us[[#This Row],[TC]])</f>
        <v>24.831793570598855</v>
      </c>
      <c r="Y471" s="14"/>
    </row>
    <row r="472" spans="1:25" x14ac:dyDescent="0.25">
      <c r="A472" s="14">
        <f t="shared" si="7"/>
        <v>469</v>
      </c>
      <c r="B472" s="1">
        <v>43904</v>
      </c>
      <c r="C472" s="14">
        <f>+YEAR(datos_us[[#This Row],[Fecha]])</f>
        <v>2020</v>
      </c>
      <c r="D472" s="14">
        <f>+MONTH(datos_us[[#This Row],[Fecha]])</f>
        <v>3</v>
      </c>
      <c r="E472" s="14" t="s">
        <v>617</v>
      </c>
      <c r="F472" s="14" t="s">
        <v>6652</v>
      </c>
      <c r="G472" s="14" t="s">
        <v>6672</v>
      </c>
      <c r="H472" s="14" t="s">
        <v>1024</v>
      </c>
      <c r="I472" s="14" t="s">
        <v>7132</v>
      </c>
      <c r="J472" s="14" t="s">
        <v>425</v>
      </c>
      <c r="K472" s="14" t="s">
        <v>422</v>
      </c>
      <c r="L472" s="14" t="s">
        <v>422</v>
      </c>
      <c r="M472" s="14" t="s">
        <v>1244</v>
      </c>
      <c r="N472" s="14" t="s">
        <v>2086</v>
      </c>
      <c r="O472" s="14" t="s">
        <v>2871</v>
      </c>
      <c r="P472" s="14" t="s">
        <v>5603</v>
      </c>
      <c r="Q472" s="14">
        <v>2</v>
      </c>
      <c r="R472" s="14" t="s">
        <v>6672</v>
      </c>
      <c r="S472" s="14" t="s">
        <v>445</v>
      </c>
      <c r="T472" s="35">
        <v>24.831793570598855</v>
      </c>
      <c r="U472" s="14" t="s">
        <v>2</v>
      </c>
      <c r="V472" s="14">
        <v>77.5</v>
      </c>
      <c r="W472" s="16">
        <f>+IF(datos_us[[#This Row],[Moneda]]="ARS",datos_us[[#This Row],[Monto]],datos_us[[#This Row],[Monto]]*datos_us[[#This Row],[TC]])</f>
        <v>1924.4640017214113</v>
      </c>
      <c r="X472" s="16">
        <f>+IF(datos_us[[#This Row],[Moneda]]="USD",datos_us[[#This Row],[Monto]],datos_us[[#This Row],[Monto]]/datos_us[[#This Row],[TC]])</f>
        <v>24.831793570598855</v>
      </c>
      <c r="Y472" s="14"/>
    </row>
    <row r="473" spans="1:25" x14ac:dyDescent="0.25">
      <c r="A473" s="14">
        <f t="shared" si="7"/>
        <v>470</v>
      </c>
      <c r="B473" s="1">
        <v>43904</v>
      </c>
      <c r="C473" s="14">
        <f>+YEAR(datos_us[[#This Row],[Fecha]])</f>
        <v>2020</v>
      </c>
      <c r="D473" s="14">
        <f>+MONTH(datos_us[[#This Row],[Fecha]])</f>
        <v>3</v>
      </c>
      <c r="E473" s="14" t="s">
        <v>617</v>
      </c>
      <c r="F473" s="14" t="s">
        <v>6652</v>
      </c>
      <c r="G473" s="14" t="s">
        <v>6672</v>
      </c>
      <c r="H473" s="14" t="s">
        <v>1024</v>
      </c>
      <c r="I473" s="14" t="s">
        <v>7132</v>
      </c>
      <c r="J473" s="14" t="s">
        <v>425</v>
      </c>
      <c r="K473" s="14" t="s">
        <v>422</v>
      </c>
      <c r="L473" s="14" t="s">
        <v>422</v>
      </c>
      <c r="M473" s="14" t="s">
        <v>1244</v>
      </c>
      <c r="N473" s="14" t="s">
        <v>2086</v>
      </c>
      <c r="O473" s="14" t="s">
        <v>2872</v>
      </c>
      <c r="P473" s="14" t="s">
        <v>5603</v>
      </c>
      <c r="Q473" s="14">
        <v>2</v>
      </c>
      <c r="R473" s="14" t="s">
        <v>6672</v>
      </c>
      <c r="S473" s="14" t="s">
        <v>445</v>
      </c>
      <c r="T473" s="35">
        <v>24.831793570598855</v>
      </c>
      <c r="U473" s="14" t="s">
        <v>2</v>
      </c>
      <c r="V473" s="14">
        <v>77.5</v>
      </c>
      <c r="W473" s="16">
        <f>+IF(datos_us[[#This Row],[Moneda]]="ARS",datos_us[[#This Row],[Monto]],datos_us[[#This Row],[Monto]]*datos_us[[#This Row],[TC]])</f>
        <v>1924.4640017214113</v>
      </c>
      <c r="X473" s="16">
        <f>+IF(datos_us[[#This Row],[Moneda]]="USD",datos_us[[#This Row],[Monto]],datos_us[[#This Row],[Monto]]/datos_us[[#This Row],[TC]])</f>
        <v>24.831793570598855</v>
      </c>
      <c r="Y473" s="14"/>
    </row>
    <row r="474" spans="1:25" x14ac:dyDescent="0.25">
      <c r="A474" s="14">
        <f t="shared" si="7"/>
        <v>471</v>
      </c>
      <c r="B474" s="1">
        <v>43904</v>
      </c>
      <c r="C474" s="14">
        <f>+YEAR(datos_us[[#This Row],[Fecha]])</f>
        <v>2020</v>
      </c>
      <c r="D474" s="14">
        <f>+MONTH(datos_us[[#This Row],[Fecha]])</f>
        <v>3</v>
      </c>
      <c r="E474" s="14" t="s">
        <v>617</v>
      </c>
      <c r="F474" s="14" t="s">
        <v>6652</v>
      </c>
      <c r="G474" s="14" t="s">
        <v>6672</v>
      </c>
      <c r="H474" s="14" t="s">
        <v>1024</v>
      </c>
      <c r="I474" s="14" t="s">
        <v>7132</v>
      </c>
      <c r="J474" s="14" t="s">
        <v>425</v>
      </c>
      <c r="K474" s="14" t="s">
        <v>422</v>
      </c>
      <c r="L474" s="14" t="s">
        <v>422</v>
      </c>
      <c r="M474" s="14" t="s">
        <v>1244</v>
      </c>
      <c r="N474" s="14" t="s">
        <v>2086</v>
      </c>
      <c r="O474" s="14" t="s">
        <v>2873</v>
      </c>
      <c r="P474" s="14" t="s">
        <v>5603</v>
      </c>
      <c r="Q474" s="14">
        <v>1</v>
      </c>
      <c r="R474" s="14" t="s">
        <v>6672</v>
      </c>
      <c r="S474" s="14" t="s">
        <v>445</v>
      </c>
      <c r="T474" s="35">
        <v>12.415896785299427</v>
      </c>
      <c r="U474" s="14" t="s">
        <v>2</v>
      </c>
      <c r="V474" s="14">
        <v>77.5</v>
      </c>
      <c r="W474" s="16">
        <f>+IF(datos_us[[#This Row],[Moneda]]="ARS",datos_us[[#This Row],[Monto]],datos_us[[#This Row],[Monto]]*datos_us[[#This Row],[TC]])</f>
        <v>962.23200086070563</v>
      </c>
      <c r="X474" s="16">
        <f>+IF(datos_us[[#This Row],[Moneda]]="USD",datos_us[[#This Row],[Monto]],datos_us[[#This Row],[Monto]]/datos_us[[#This Row],[TC]])</f>
        <v>12.415896785299427</v>
      </c>
      <c r="Y474" s="14"/>
    </row>
    <row r="475" spans="1:25" x14ac:dyDescent="0.25">
      <c r="A475" s="14">
        <f t="shared" si="7"/>
        <v>472</v>
      </c>
      <c r="B475" s="1">
        <v>43904</v>
      </c>
      <c r="C475" s="14">
        <f>+YEAR(datos_us[[#This Row],[Fecha]])</f>
        <v>2020</v>
      </c>
      <c r="D475" s="14">
        <f>+MONTH(datos_us[[#This Row],[Fecha]])</f>
        <v>3</v>
      </c>
      <c r="E475" s="14" t="s">
        <v>617</v>
      </c>
      <c r="F475" s="14" t="s">
        <v>5384</v>
      </c>
      <c r="G475" s="14"/>
      <c r="H475" s="14" t="s">
        <v>6649</v>
      </c>
      <c r="I475" s="14" t="s">
        <v>7132</v>
      </c>
      <c r="J475" s="14" t="s">
        <v>422</v>
      </c>
      <c r="K475" s="14" t="s">
        <v>422</v>
      </c>
      <c r="L475" s="14" t="s">
        <v>422</v>
      </c>
      <c r="M475" s="14" t="s">
        <v>578</v>
      </c>
      <c r="N475" s="14" t="s">
        <v>2086</v>
      </c>
      <c r="O475" s="14" t="s">
        <v>3808</v>
      </c>
      <c r="P475" s="14" t="s">
        <v>5603</v>
      </c>
      <c r="Q475" s="14">
        <v>5</v>
      </c>
      <c r="R475" s="14" t="s">
        <v>5384</v>
      </c>
      <c r="S475" s="14" t="s">
        <v>445</v>
      </c>
      <c r="T475" s="35">
        <v>125.76585699690705</v>
      </c>
      <c r="U475" s="14" t="s">
        <v>2</v>
      </c>
      <c r="V475" s="14">
        <v>77.5</v>
      </c>
      <c r="W475" s="16">
        <f>+IF(datos_us[[#This Row],[Moneda]]="ARS",datos_us[[#This Row],[Monto]],datos_us[[#This Row],[Monto]]*datos_us[[#This Row],[TC]])</f>
        <v>9746.8539172602959</v>
      </c>
      <c r="X475" s="16">
        <f>+IF(datos_us[[#This Row],[Moneda]]="USD",datos_us[[#This Row],[Monto]],datos_us[[#This Row],[Monto]]/datos_us[[#This Row],[TC]])</f>
        <v>125.76585699690705</v>
      </c>
      <c r="Y475" s="14"/>
    </row>
    <row r="476" spans="1:25" x14ac:dyDescent="0.25">
      <c r="A476" s="14">
        <f t="shared" si="7"/>
        <v>473</v>
      </c>
      <c r="B476" s="1">
        <v>43904</v>
      </c>
      <c r="C476" s="14">
        <f>+YEAR(datos_us[[#This Row],[Fecha]])</f>
        <v>2020</v>
      </c>
      <c r="D476" s="14">
        <f>+MONTH(datos_us[[#This Row],[Fecha]])</f>
        <v>3</v>
      </c>
      <c r="E476" s="14" t="s">
        <v>617</v>
      </c>
      <c r="F476" s="14" t="s">
        <v>5384</v>
      </c>
      <c r="G476" s="14"/>
      <c r="H476" s="14" t="s">
        <v>6649</v>
      </c>
      <c r="I476" s="14" t="s">
        <v>7132</v>
      </c>
      <c r="J476" s="14" t="s">
        <v>422</v>
      </c>
      <c r="K476" s="14" t="s">
        <v>422</v>
      </c>
      <c r="L476" s="14" t="s">
        <v>422</v>
      </c>
      <c r="M476" s="14" t="s">
        <v>578</v>
      </c>
      <c r="N476" s="14" t="s">
        <v>2086</v>
      </c>
      <c r="O476" s="14" t="s">
        <v>3809</v>
      </c>
      <c r="P476" s="14" t="s">
        <v>5603</v>
      </c>
      <c r="Q476" s="14">
        <v>10</v>
      </c>
      <c r="R476" s="14" t="s">
        <v>5384</v>
      </c>
      <c r="S476" s="14" t="s">
        <v>445</v>
      </c>
      <c r="T476" s="35">
        <v>47.049714133766251</v>
      </c>
      <c r="U476" s="14" t="s">
        <v>2</v>
      </c>
      <c r="V476" s="14">
        <v>77.5</v>
      </c>
      <c r="W476" s="16">
        <f>+IF(datos_us[[#This Row],[Moneda]]="ARS",datos_us[[#This Row],[Monto]],datos_us[[#This Row],[Monto]]*datos_us[[#This Row],[TC]])</f>
        <v>3646.3528453668846</v>
      </c>
      <c r="X476" s="16">
        <f>+IF(datos_us[[#This Row],[Moneda]]="USD",datos_us[[#This Row],[Monto]],datos_us[[#This Row],[Monto]]/datos_us[[#This Row],[TC]])</f>
        <v>47.049714133766251</v>
      </c>
      <c r="Y476" s="14"/>
    </row>
    <row r="477" spans="1:25" x14ac:dyDescent="0.25">
      <c r="A477" s="14">
        <f t="shared" si="7"/>
        <v>474</v>
      </c>
      <c r="B477" s="1">
        <v>43904</v>
      </c>
      <c r="C477" s="14">
        <f>+YEAR(datos_us[[#This Row],[Fecha]])</f>
        <v>2020</v>
      </c>
      <c r="D477" s="14">
        <f>+MONTH(datos_us[[#This Row],[Fecha]])</f>
        <v>3</v>
      </c>
      <c r="E477" s="14" t="s">
        <v>617</v>
      </c>
      <c r="F477" s="14" t="s">
        <v>8101</v>
      </c>
      <c r="G477" s="14"/>
      <c r="H477" s="14" t="s">
        <v>8103</v>
      </c>
      <c r="I477" s="14" t="s">
        <v>8104</v>
      </c>
      <c r="J477" s="14" t="s">
        <v>422</v>
      </c>
      <c r="K477" s="14" t="s">
        <v>422</v>
      </c>
      <c r="L477" s="14" t="s">
        <v>422</v>
      </c>
      <c r="M477" s="14" t="s">
        <v>578</v>
      </c>
      <c r="N477" s="14" t="s">
        <v>2086</v>
      </c>
      <c r="O477" s="14" t="s">
        <v>3810</v>
      </c>
      <c r="P477" s="14" t="s">
        <v>5603</v>
      </c>
      <c r="Q477" s="14">
        <v>50</v>
      </c>
      <c r="R477" s="14" t="s">
        <v>8101</v>
      </c>
      <c r="S477" s="14" t="s">
        <v>445</v>
      </c>
      <c r="T477" s="35">
        <v>631.50743355772317</v>
      </c>
      <c r="U477" s="14" t="s">
        <v>2</v>
      </c>
      <c r="V477" s="14">
        <v>77.5</v>
      </c>
      <c r="W477" s="16">
        <f>+IF(datos_us[[#This Row],[Moneda]]="ARS",datos_us[[#This Row],[Monto]],datos_us[[#This Row],[Monto]]*datos_us[[#This Row],[TC]])</f>
        <v>48941.826100723549</v>
      </c>
      <c r="X477" s="16">
        <f>+IF(datos_us[[#This Row],[Moneda]]="USD",datos_us[[#This Row],[Monto]],datos_us[[#This Row],[Monto]]/datos_us[[#This Row],[TC]])</f>
        <v>631.50743355772317</v>
      </c>
      <c r="Y477" s="14"/>
    </row>
    <row r="478" spans="1:25" x14ac:dyDescent="0.25">
      <c r="A478" s="14">
        <f t="shared" si="7"/>
        <v>475</v>
      </c>
      <c r="B478" s="1">
        <v>43904</v>
      </c>
      <c r="C478" s="14">
        <f>+YEAR(datos_us[[#This Row],[Fecha]])</f>
        <v>2020</v>
      </c>
      <c r="D478" s="14">
        <f>+MONTH(datos_us[[#This Row],[Fecha]])</f>
        <v>3</v>
      </c>
      <c r="E478" s="14" t="s">
        <v>617</v>
      </c>
      <c r="F478" s="14" t="s">
        <v>5384</v>
      </c>
      <c r="G478" s="14"/>
      <c r="H478" s="14" t="s">
        <v>6649</v>
      </c>
      <c r="I478" s="14" t="s">
        <v>7132</v>
      </c>
      <c r="J478" s="14" t="s">
        <v>422</v>
      </c>
      <c r="K478" s="14" t="s">
        <v>422</v>
      </c>
      <c r="L478" s="14" t="s">
        <v>422</v>
      </c>
      <c r="M478" s="14" t="s">
        <v>578</v>
      </c>
      <c r="N478" s="14" t="s">
        <v>2086</v>
      </c>
      <c r="O478" s="14" t="s">
        <v>3811</v>
      </c>
      <c r="P478" s="14" t="s">
        <v>5603</v>
      </c>
      <c r="Q478" s="14">
        <v>50</v>
      </c>
      <c r="R478" s="14" t="s">
        <v>5384</v>
      </c>
      <c r="S478" s="14" t="s">
        <v>445</v>
      </c>
      <c r="T478" s="35">
        <v>212.591433739661</v>
      </c>
      <c r="U478" s="14" t="s">
        <v>2</v>
      </c>
      <c r="V478" s="14">
        <v>77.5</v>
      </c>
      <c r="W478" s="16">
        <f>+IF(datos_us[[#This Row],[Moneda]]="ARS",datos_us[[#This Row],[Monto]],datos_us[[#This Row],[Monto]]*datos_us[[#This Row],[TC]])</f>
        <v>16475.836114823727</v>
      </c>
      <c r="X478" s="16">
        <f>+IF(datos_us[[#This Row],[Moneda]]="USD",datos_us[[#This Row],[Monto]],datos_us[[#This Row],[Monto]]/datos_us[[#This Row],[TC]])</f>
        <v>212.591433739661</v>
      </c>
      <c r="Y478" s="14"/>
    </row>
    <row r="479" spans="1:25" x14ac:dyDescent="0.25">
      <c r="A479" s="14">
        <f t="shared" si="7"/>
        <v>476</v>
      </c>
      <c r="B479" s="1">
        <v>43904</v>
      </c>
      <c r="C479" s="14">
        <f>+YEAR(datos_us[[#This Row],[Fecha]])</f>
        <v>2020</v>
      </c>
      <c r="D479" s="14">
        <f>+MONTH(datos_us[[#This Row],[Fecha]])</f>
        <v>3</v>
      </c>
      <c r="E479" s="14" t="s">
        <v>617</v>
      </c>
      <c r="F479" s="14" t="s">
        <v>8101</v>
      </c>
      <c r="G479" s="14"/>
      <c r="H479" s="14" t="s">
        <v>8103</v>
      </c>
      <c r="I479" s="14" t="s">
        <v>8104</v>
      </c>
      <c r="J479" s="14" t="s">
        <v>422</v>
      </c>
      <c r="K479" s="14" t="s">
        <v>422</v>
      </c>
      <c r="L479" s="14" t="s">
        <v>422</v>
      </c>
      <c r="M479" s="14" t="s">
        <v>578</v>
      </c>
      <c r="N479" s="14" t="s">
        <v>2086</v>
      </c>
      <c r="O479" s="14" t="s">
        <v>3812</v>
      </c>
      <c r="P479" s="14" t="s">
        <v>5603</v>
      </c>
      <c r="Q479" s="14">
        <v>100</v>
      </c>
      <c r="R479" s="14" t="s">
        <v>8101</v>
      </c>
      <c r="S479" s="14" t="s">
        <v>445</v>
      </c>
      <c r="T479" s="35">
        <v>602.04779925265552</v>
      </c>
      <c r="U479" s="14" t="s">
        <v>2</v>
      </c>
      <c r="V479" s="14">
        <v>77.5</v>
      </c>
      <c r="W479" s="16">
        <f>+IF(datos_us[[#This Row],[Moneda]]="ARS",datos_us[[#This Row],[Monto]],datos_us[[#This Row],[Monto]]*datos_us[[#This Row],[TC]])</f>
        <v>46658.704442080802</v>
      </c>
      <c r="X479" s="16">
        <f>+IF(datos_us[[#This Row],[Moneda]]="USD",datos_us[[#This Row],[Monto]],datos_us[[#This Row],[Monto]]/datos_us[[#This Row],[TC]])</f>
        <v>602.04779925265552</v>
      </c>
      <c r="Y479" s="14"/>
    </row>
    <row r="480" spans="1:25" x14ac:dyDescent="0.25">
      <c r="A480" s="14">
        <f t="shared" si="7"/>
        <v>477</v>
      </c>
      <c r="B480" s="1">
        <v>43904</v>
      </c>
      <c r="C480" s="14">
        <f>+YEAR(datos_us[[#This Row],[Fecha]])</f>
        <v>2020</v>
      </c>
      <c r="D480" s="14">
        <f>+MONTH(datos_us[[#This Row],[Fecha]])</f>
        <v>3</v>
      </c>
      <c r="E480" s="14" t="s">
        <v>617</v>
      </c>
      <c r="F480" s="14" t="s">
        <v>5384</v>
      </c>
      <c r="G480" s="14"/>
      <c r="H480" s="14" t="s">
        <v>6649</v>
      </c>
      <c r="I480" s="14" t="s">
        <v>7132</v>
      </c>
      <c r="J480" s="14" t="s">
        <v>422</v>
      </c>
      <c r="K480" s="14" t="s">
        <v>422</v>
      </c>
      <c r="L480" s="14" t="s">
        <v>422</v>
      </c>
      <c r="M480" s="14" t="s">
        <v>578</v>
      </c>
      <c r="N480" s="14" t="s">
        <v>2086</v>
      </c>
      <c r="O480" s="14" t="s">
        <v>3808</v>
      </c>
      <c r="P480" s="14" t="s">
        <v>5603</v>
      </c>
      <c r="Q480" s="14">
        <v>5</v>
      </c>
      <c r="R480" s="14" t="s">
        <v>5384</v>
      </c>
      <c r="S480" s="14" t="s">
        <v>445</v>
      </c>
      <c r="T480" s="35">
        <v>125.76585699690705</v>
      </c>
      <c r="U480" s="14" t="s">
        <v>2</v>
      </c>
      <c r="V480" s="14">
        <v>77.5</v>
      </c>
      <c r="W480" s="16">
        <f>+IF(datos_us[[#This Row],[Moneda]]="ARS",datos_us[[#This Row],[Monto]],datos_us[[#This Row],[Monto]]*datos_us[[#This Row],[TC]])</f>
        <v>9746.8539172602959</v>
      </c>
      <c r="X480" s="16">
        <f>+IF(datos_us[[#This Row],[Moneda]]="USD",datos_us[[#This Row],[Monto]],datos_us[[#This Row],[Monto]]/datos_us[[#This Row],[TC]])</f>
        <v>125.76585699690705</v>
      </c>
      <c r="Y480" s="14"/>
    </row>
    <row r="481" spans="1:25" x14ac:dyDescent="0.25">
      <c r="A481" s="14">
        <f t="shared" si="7"/>
        <v>478</v>
      </c>
      <c r="B481" s="1">
        <v>43904</v>
      </c>
      <c r="C481" s="14">
        <f>+YEAR(datos_us[[#This Row],[Fecha]])</f>
        <v>2020</v>
      </c>
      <c r="D481" s="14">
        <f>+MONTH(datos_us[[#This Row],[Fecha]])</f>
        <v>3</v>
      </c>
      <c r="E481" s="14" t="s">
        <v>617</v>
      </c>
      <c r="F481" s="14" t="s">
        <v>5384</v>
      </c>
      <c r="G481" s="14"/>
      <c r="H481" s="14" t="s">
        <v>6649</v>
      </c>
      <c r="I481" s="14" t="s">
        <v>7132</v>
      </c>
      <c r="J481" s="14" t="s">
        <v>422</v>
      </c>
      <c r="K481" s="14" t="s">
        <v>422</v>
      </c>
      <c r="L481" s="14" t="s">
        <v>422</v>
      </c>
      <c r="M481" s="14" t="s">
        <v>1125</v>
      </c>
      <c r="N481" s="14" t="s">
        <v>1133</v>
      </c>
      <c r="O481" s="14" t="s">
        <v>2103</v>
      </c>
      <c r="P481" s="14" t="s">
        <v>5603</v>
      </c>
      <c r="Q481" s="14">
        <v>100</v>
      </c>
      <c r="R481" s="14" t="s">
        <v>5384</v>
      </c>
      <c r="S481" s="14" t="s">
        <v>445</v>
      </c>
      <c r="T481" s="35">
        <v>81.083626201838968</v>
      </c>
      <c r="U481" s="14" t="s">
        <v>2</v>
      </c>
      <c r="V481" s="14">
        <v>77.5</v>
      </c>
      <c r="W481" s="16">
        <f>+IF(datos_us[[#This Row],[Moneda]]="ARS",datos_us[[#This Row],[Monto]],datos_us[[#This Row],[Monto]]*datos_us[[#This Row],[TC]])</f>
        <v>6283.9810306425197</v>
      </c>
      <c r="X481" s="16">
        <f>+IF(datos_us[[#This Row],[Moneda]]="USD",datos_us[[#This Row],[Monto]],datos_us[[#This Row],[Monto]]/datos_us[[#This Row],[TC]])</f>
        <v>81.083626201838968</v>
      </c>
      <c r="Y481" s="14"/>
    </row>
    <row r="482" spans="1:25" x14ac:dyDescent="0.25">
      <c r="A482" s="14">
        <f t="shared" si="7"/>
        <v>479</v>
      </c>
      <c r="B482" s="1">
        <v>43906</v>
      </c>
      <c r="C482" s="14">
        <f>+YEAR(datos_us[[#This Row],[Fecha]])</f>
        <v>2020</v>
      </c>
      <c r="D482" s="14">
        <f>+MONTH(datos_us[[#This Row],[Fecha]])</f>
        <v>3</v>
      </c>
      <c r="E482" s="14" t="s">
        <v>1015</v>
      </c>
      <c r="F482" s="14" t="s">
        <v>430</v>
      </c>
      <c r="G482" s="14"/>
      <c r="H482" s="14" t="s">
        <v>7132</v>
      </c>
      <c r="I482" s="14" t="s">
        <v>7132</v>
      </c>
      <c r="J482" s="14" t="s">
        <v>425</v>
      </c>
      <c r="K482" s="14"/>
      <c r="L482" s="14" t="s">
        <v>425</v>
      </c>
      <c r="M482" s="14" t="s">
        <v>102</v>
      </c>
      <c r="N482" s="14" t="s">
        <v>457</v>
      </c>
      <c r="O482" s="14" t="s">
        <v>1279</v>
      </c>
      <c r="P482" s="14"/>
      <c r="Q482" s="14"/>
      <c r="R482" s="14" t="s">
        <v>430</v>
      </c>
      <c r="S482" s="14" t="s">
        <v>445</v>
      </c>
      <c r="T482" s="35">
        <v>4.2300000000000004</v>
      </c>
      <c r="U482" s="14" t="s">
        <v>2</v>
      </c>
      <c r="V482" s="14">
        <v>77.5</v>
      </c>
      <c r="W482" s="16">
        <f>+IF(datos_us[[#This Row],[Moneda]]="ARS",datos_us[[#This Row],[Monto]],datos_us[[#This Row],[Monto]]*datos_us[[#This Row],[TC]])</f>
        <v>327.82500000000005</v>
      </c>
      <c r="X482" s="16">
        <f>+IF(datos_us[[#This Row],[Moneda]]="USD",datos_us[[#This Row],[Monto]],datos_us[[#This Row],[Monto]]/datos_us[[#This Row],[TC]])</f>
        <v>4.2300000000000004</v>
      </c>
      <c r="Y482" s="14"/>
    </row>
    <row r="483" spans="1:25" x14ac:dyDescent="0.25">
      <c r="A483" s="14">
        <f t="shared" si="7"/>
        <v>480</v>
      </c>
      <c r="B483" s="1">
        <v>43906</v>
      </c>
      <c r="C483" s="14">
        <f>+YEAR(datos_us[[#This Row],[Fecha]])</f>
        <v>2020</v>
      </c>
      <c r="D483" s="14">
        <f>+MONTH(datos_us[[#This Row],[Fecha]])</f>
        <v>3</v>
      </c>
      <c r="E483" s="14" t="s">
        <v>617</v>
      </c>
      <c r="F483" s="14" t="s">
        <v>8101</v>
      </c>
      <c r="G483" s="14"/>
      <c r="H483" s="14" t="s">
        <v>8103</v>
      </c>
      <c r="I483" s="14" t="s">
        <v>8104</v>
      </c>
      <c r="J483" s="14" t="s">
        <v>422</v>
      </c>
      <c r="K483" s="14" t="s">
        <v>421</v>
      </c>
      <c r="L483" s="14" t="s">
        <v>425</v>
      </c>
      <c r="M483" s="14" t="s">
        <v>2104</v>
      </c>
      <c r="N483" s="14" t="s">
        <v>2105</v>
      </c>
      <c r="O483" s="14" t="s">
        <v>2106</v>
      </c>
      <c r="P483" s="14" t="s">
        <v>5598</v>
      </c>
      <c r="Q483" s="14">
        <v>20</v>
      </c>
      <c r="R483" s="14" t="s">
        <v>8101</v>
      </c>
      <c r="S483" s="14" t="s">
        <v>445</v>
      </c>
      <c r="T483" s="35">
        <v>699.8</v>
      </c>
      <c r="U483" s="14" t="s">
        <v>2</v>
      </c>
      <c r="V483" s="14">
        <v>77.5</v>
      </c>
      <c r="W483" s="16">
        <f>+IF(datos_us[[#This Row],[Moneda]]="ARS",datos_us[[#This Row],[Monto]],datos_us[[#This Row],[Monto]]*datos_us[[#This Row],[TC]])</f>
        <v>54234.5</v>
      </c>
      <c r="X483" s="16">
        <f>+IF(datos_us[[#This Row],[Moneda]]="USD",datos_us[[#This Row],[Monto]],datos_us[[#This Row],[Monto]]/datos_us[[#This Row],[TC]])</f>
        <v>699.8</v>
      </c>
      <c r="Y483" s="14"/>
    </row>
    <row r="484" spans="1:25" x14ac:dyDescent="0.25">
      <c r="A484" s="14">
        <f t="shared" si="7"/>
        <v>481</v>
      </c>
      <c r="B484" s="1">
        <v>43906</v>
      </c>
      <c r="C484" s="14">
        <f>+YEAR(datos_us[[#This Row],[Fecha]])</f>
        <v>2020</v>
      </c>
      <c r="D484" s="14">
        <f>+MONTH(datos_us[[#This Row],[Fecha]])</f>
        <v>3</v>
      </c>
      <c r="E484" s="14" t="s">
        <v>617</v>
      </c>
      <c r="F484" s="14" t="s">
        <v>8101</v>
      </c>
      <c r="G484" s="14"/>
      <c r="H484" s="14" t="s">
        <v>8103</v>
      </c>
      <c r="I484" s="14" t="s">
        <v>8104</v>
      </c>
      <c r="J484" s="14" t="s">
        <v>621</v>
      </c>
      <c r="K484" s="14" t="s">
        <v>421</v>
      </c>
      <c r="L484" s="14" t="s">
        <v>421</v>
      </c>
      <c r="M484" s="14" t="s">
        <v>578</v>
      </c>
      <c r="N484" s="14" t="s">
        <v>2107</v>
      </c>
      <c r="O484" s="14" t="s">
        <v>2108</v>
      </c>
      <c r="P484" s="14" t="s">
        <v>5598</v>
      </c>
      <c r="Q484" s="14">
        <v>20</v>
      </c>
      <c r="R484" s="14" t="s">
        <v>8101</v>
      </c>
      <c r="S484" s="14" t="s">
        <v>445</v>
      </c>
      <c r="T484" s="35">
        <v>249.8</v>
      </c>
      <c r="U484" s="14" t="s">
        <v>2</v>
      </c>
      <c r="V484" s="14">
        <v>77.5</v>
      </c>
      <c r="W484" s="16">
        <f>+IF(datos_us[[#This Row],[Moneda]]="ARS",datos_us[[#This Row],[Monto]],datos_us[[#This Row],[Monto]]*datos_us[[#This Row],[TC]])</f>
        <v>19359.5</v>
      </c>
      <c r="X484" s="16">
        <f>+IF(datos_us[[#This Row],[Moneda]]="USD",datos_us[[#This Row],[Monto]],datos_us[[#This Row],[Monto]]/datos_us[[#This Row],[TC]])</f>
        <v>249.8</v>
      </c>
      <c r="Y484" s="14"/>
    </row>
    <row r="485" spans="1:25" x14ac:dyDescent="0.25">
      <c r="A485" s="14">
        <f t="shared" si="7"/>
        <v>482</v>
      </c>
      <c r="B485" s="1">
        <v>43906</v>
      </c>
      <c r="C485" s="14">
        <f>+YEAR(datos_us[[#This Row],[Fecha]])</f>
        <v>2020</v>
      </c>
      <c r="D485" s="14">
        <f>+MONTH(datos_us[[#This Row],[Fecha]])</f>
        <v>3</v>
      </c>
      <c r="E485" s="14" t="s">
        <v>617</v>
      </c>
      <c r="F485" s="14" t="s">
        <v>8101</v>
      </c>
      <c r="G485" s="14"/>
      <c r="H485" s="14" t="s">
        <v>8103</v>
      </c>
      <c r="I485" s="14" t="s">
        <v>8104</v>
      </c>
      <c r="J485" s="14" t="s">
        <v>472</v>
      </c>
      <c r="K485" s="14" t="s">
        <v>421</v>
      </c>
      <c r="L485" s="14" t="s">
        <v>425</v>
      </c>
      <c r="M485" s="14" t="s">
        <v>769</v>
      </c>
      <c r="N485" s="14" t="s">
        <v>2109</v>
      </c>
      <c r="O485" s="14" t="s">
        <v>2110</v>
      </c>
      <c r="P485" s="14" t="s">
        <v>5598</v>
      </c>
      <c r="Q485" s="14">
        <v>1</v>
      </c>
      <c r="R485" s="14" t="s">
        <v>8101</v>
      </c>
      <c r="S485" s="14" t="s">
        <v>445</v>
      </c>
      <c r="T485" s="35">
        <v>77</v>
      </c>
      <c r="U485" s="14" t="s">
        <v>2</v>
      </c>
      <c r="V485" s="14">
        <v>77.5</v>
      </c>
      <c r="W485" s="16">
        <f>+IF(datos_us[[#This Row],[Moneda]]="ARS",datos_us[[#This Row],[Monto]],datos_us[[#This Row],[Monto]]*datos_us[[#This Row],[TC]])</f>
        <v>5967.5</v>
      </c>
      <c r="X485" s="16">
        <f>+IF(datos_us[[#This Row],[Moneda]]="USD",datos_us[[#This Row],[Monto]],datos_us[[#This Row],[Monto]]/datos_us[[#This Row],[TC]])</f>
        <v>77</v>
      </c>
      <c r="Y485" s="14"/>
    </row>
    <row r="486" spans="1:25" x14ac:dyDescent="0.25">
      <c r="A486" s="14">
        <f t="shared" si="7"/>
        <v>483</v>
      </c>
      <c r="B486" s="1">
        <v>43906</v>
      </c>
      <c r="C486" s="14">
        <f>+YEAR(datos_us[[#This Row],[Fecha]])</f>
        <v>2020</v>
      </c>
      <c r="D486" s="14">
        <f>+MONTH(datos_us[[#This Row],[Fecha]])</f>
        <v>3</v>
      </c>
      <c r="E486" s="14" t="s">
        <v>617</v>
      </c>
      <c r="F486" s="14" t="s">
        <v>8101</v>
      </c>
      <c r="G486" s="14"/>
      <c r="H486" s="14" t="s">
        <v>8103</v>
      </c>
      <c r="I486" s="14" t="s">
        <v>8104</v>
      </c>
      <c r="J486" s="14" t="s">
        <v>422</v>
      </c>
      <c r="K486" s="14" t="s">
        <v>421</v>
      </c>
      <c r="L486" s="14" t="s">
        <v>425</v>
      </c>
      <c r="M486" s="14" t="s">
        <v>570</v>
      </c>
      <c r="N486" s="14" t="s">
        <v>2111</v>
      </c>
      <c r="O486" s="14" t="s">
        <v>2112</v>
      </c>
      <c r="P486" s="14" t="s">
        <v>5598</v>
      </c>
      <c r="Q486" s="14">
        <v>2</v>
      </c>
      <c r="R486" s="14" t="s">
        <v>8101</v>
      </c>
      <c r="S486" s="14" t="s">
        <v>445</v>
      </c>
      <c r="T486" s="35">
        <v>19.98</v>
      </c>
      <c r="U486" s="14" t="s">
        <v>2</v>
      </c>
      <c r="V486" s="14">
        <v>77.5</v>
      </c>
      <c r="W486" s="16">
        <f>+IF(datos_us[[#This Row],[Moneda]]="ARS",datos_us[[#This Row],[Monto]],datos_us[[#This Row],[Monto]]*datos_us[[#This Row],[TC]])</f>
        <v>1548.45</v>
      </c>
      <c r="X486" s="16">
        <f>+IF(datos_us[[#This Row],[Moneda]]="USD",datos_us[[#This Row],[Monto]],datos_us[[#This Row],[Monto]]/datos_us[[#This Row],[TC]])</f>
        <v>19.98</v>
      </c>
      <c r="Y486" s="14"/>
    </row>
    <row r="487" spans="1:25" x14ac:dyDescent="0.25">
      <c r="A487" s="14">
        <f t="shared" si="7"/>
        <v>484</v>
      </c>
      <c r="B487" s="1">
        <v>43906</v>
      </c>
      <c r="C487" s="14">
        <f>+YEAR(datos_us[[#This Row],[Fecha]])</f>
        <v>2020</v>
      </c>
      <c r="D487" s="14">
        <f>+MONTH(datos_us[[#This Row],[Fecha]])</f>
        <v>3</v>
      </c>
      <c r="E487" s="14" t="s">
        <v>617</v>
      </c>
      <c r="F487" s="14" t="s">
        <v>8101</v>
      </c>
      <c r="G487" s="14"/>
      <c r="H487" s="14" t="s">
        <v>8103</v>
      </c>
      <c r="I487" s="14" t="s">
        <v>8104</v>
      </c>
      <c r="J487" s="14" t="s">
        <v>422</v>
      </c>
      <c r="K487" s="14" t="s">
        <v>421</v>
      </c>
      <c r="L487" s="14" t="s">
        <v>421</v>
      </c>
      <c r="M487" s="14" t="s">
        <v>578</v>
      </c>
      <c r="N487" s="14" t="s">
        <v>2113</v>
      </c>
      <c r="O487" s="14" t="s">
        <v>2114</v>
      </c>
      <c r="P487" s="14" t="s">
        <v>5598</v>
      </c>
      <c r="Q487" s="14">
        <v>4</v>
      </c>
      <c r="R487" s="14" t="s">
        <v>8101</v>
      </c>
      <c r="S487" s="14" t="s">
        <v>445</v>
      </c>
      <c r="T487" s="35">
        <v>95.96</v>
      </c>
      <c r="U487" s="14" t="s">
        <v>2</v>
      </c>
      <c r="V487" s="14">
        <v>77.5</v>
      </c>
      <c r="W487" s="16">
        <f>+IF(datos_us[[#This Row],[Moneda]]="ARS",datos_us[[#This Row],[Monto]],datos_us[[#This Row],[Monto]]*datos_us[[#This Row],[TC]])</f>
        <v>7436.9</v>
      </c>
      <c r="X487" s="16">
        <f>+IF(datos_us[[#This Row],[Moneda]]="USD",datos_us[[#This Row],[Monto]],datos_us[[#This Row],[Monto]]/datos_us[[#This Row],[TC]])</f>
        <v>95.96</v>
      </c>
      <c r="Y487" s="14"/>
    </row>
    <row r="488" spans="1:25" x14ac:dyDescent="0.25">
      <c r="A488" s="14">
        <f t="shared" si="7"/>
        <v>485</v>
      </c>
      <c r="B488" s="1">
        <v>43906</v>
      </c>
      <c r="C488" s="14">
        <f>+YEAR(datos_us[[#This Row],[Fecha]])</f>
        <v>2020</v>
      </c>
      <c r="D488" s="14">
        <f>+MONTH(datos_us[[#This Row],[Fecha]])</f>
        <v>3</v>
      </c>
      <c r="E488" s="14" t="s">
        <v>1015</v>
      </c>
      <c r="F488" s="14" t="s">
        <v>430</v>
      </c>
      <c r="G488" s="14"/>
      <c r="H488" s="14" t="s">
        <v>7132</v>
      </c>
      <c r="I488" s="14" t="s">
        <v>7132</v>
      </c>
      <c r="J488" s="14" t="s">
        <v>425</v>
      </c>
      <c r="K488" s="14"/>
      <c r="L488" s="14" t="s">
        <v>425</v>
      </c>
      <c r="M488" s="14" t="s">
        <v>405</v>
      </c>
      <c r="N488" s="14" t="s">
        <v>1337</v>
      </c>
      <c r="O488" s="14" t="s">
        <v>1279</v>
      </c>
      <c r="P488" s="14"/>
      <c r="Q488" s="14"/>
      <c r="R488" s="14" t="s">
        <v>430</v>
      </c>
      <c r="S488" s="14" t="s">
        <v>445</v>
      </c>
      <c r="T488" s="35">
        <v>133.54</v>
      </c>
      <c r="U488" s="14" t="s">
        <v>2</v>
      </c>
      <c r="V488" s="14">
        <v>77.5</v>
      </c>
      <c r="W488" s="16">
        <f>+IF(datos_us[[#This Row],[Moneda]]="ARS",datos_us[[#This Row],[Monto]],datos_us[[#This Row],[Monto]]*datos_us[[#This Row],[TC]])</f>
        <v>10349.349999999999</v>
      </c>
      <c r="X488" s="16">
        <f>+IF(datos_us[[#This Row],[Moneda]]="USD",datos_us[[#This Row],[Monto]],datos_us[[#This Row],[Monto]]/datos_us[[#This Row],[TC]])</f>
        <v>133.54</v>
      </c>
      <c r="Y488" s="14"/>
    </row>
    <row r="489" spans="1:25" x14ac:dyDescent="0.25">
      <c r="A489" s="14">
        <f t="shared" si="7"/>
        <v>486</v>
      </c>
      <c r="B489" s="1">
        <v>43907</v>
      </c>
      <c r="C489" s="14">
        <f>+YEAR(datos_us[[#This Row],[Fecha]])</f>
        <v>2020</v>
      </c>
      <c r="D489" s="14">
        <f>+MONTH(datos_us[[#This Row],[Fecha]])</f>
        <v>3</v>
      </c>
      <c r="E489" s="14" t="s">
        <v>408</v>
      </c>
      <c r="F489" s="14" t="s">
        <v>506</v>
      </c>
      <c r="G489" s="14"/>
      <c r="H489" s="14" t="s">
        <v>7132</v>
      </c>
      <c r="I489" s="14" t="s">
        <v>7132</v>
      </c>
      <c r="J489" s="14" t="s">
        <v>425</v>
      </c>
      <c r="K489" s="14"/>
      <c r="L489" s="14" t="s">
        <v>425</v>
      </c>
      <c r="M489" s="14" t="s">
        <v>1203</v>
      </c>
      <c r="N489" s="14" t="s">
        <v>1203</v>
      </c>
      <c r="O489" s="14" t="s">
        <v>3287</v>
      </c>
      <c r="P489" s="14"/>
      <c r="Q489" s="14"/>
      <c r="R489" s="14" t="s">
        <v>1203</v>
      </c>
      <c r="S489" s="14" t="s">
        <v>3282</v>
      </c>
      <c r="T489" s="35">
        <v>25000</v>
      </c>
      <c r="U489" s="14" t="s">
        <v>2</v>
      </c>
      <c r="V489" s="14">
        <v>77</v>
      </c>
      <c r="W489" s="16">
        <f>+IF(datos_us[[#This Row],[Moneda]]="ARS",datos_us[[#This Row],[Monto]],datos_us[[#This Row],[Monto]]*datos_us[[#This Row],[TC]])</f>
        <v>1925000</v>
      </c>
      <c r="X489" s="16">
        <f>+IF(datos_us[[#This Row],[Moneda]]="USD",datos_us[[#This Row],[Monto]],datos_us[[#This Row],[Monto]]/datos_us[[#This Row],[TC]])</f>
        <v>25000</v>
      </c>
      <c r="Y489" s="14"/>
    </row>
    <row r="490" spans="1:25" x14ac:dyDescent="0.25">
      <c r="A490" s="14">
        <f t="shared" si="7"/>
        <v>487</v>
      </c>
      <c r="B490" s="1">
        <v>43907</v>
      </c>
      <c r="C490" s="14">
        <f>+YEAR(datos_us[[#This Row],[Fecha]])</f>
        <v>2020</v>
      </c>
      <c r="D490" s="14">
        <f>+MONTH(datos_us[[#This Row],[Fecha]])</f>
        <v>3</v>
      </c>
      <c r="E490" s="14" t="s">
        <v>617</v>
      </c>
      <c r="F490" s="14" t="s">
        <v>8101</v>
      </c>
      <c r="G490" s="14"/>
      <c r="H490" s="14" t="s">
        <v>8103</v>
      </c>
      <c r="I490" s="14" t="s">
        <v>8104</v>
      </c>
      <c r="J490" s="14" t="s">
        <v>422</v>
      </c>
      <c r="K490" s="14" t="s">
        <v>421</v>
      </c>
      <c r="L490" s="14" t="s">
        <v>421</v>
      </c>
      <c r="M490" s="14" t="s">
        <v>805</v>
      </c>
      <c r="N490" s="14" t="s">
        <v>2115</v>
      </c>
      <c r="O490" s="14" t="s">
        <v>2116</v>
      </c>
      <c r="P490" s="14" t="s">
        <v>5598</v>
      </c>
      <c r="Q490" s="14">
        <v>2</v>
      </c>
      <c r="R490" s="14" t="s">
        <v>8101</v>
      </c>
      <c r="S490" s="14" t="s">
        <v>445</v>
      </c>
      <c r="T490" s="35">
        <v>62.99</v>
      </c>
      <c r="U490" s="14" t="s">
        <v>2</v>
      </c>
      <c r="V490" s="14">
        <v>77</v>
      </c>
      <c r="W490" s="16">
        <f>+IF(datos_us[[#This Row],[Moneda]]="ARS",datos_us[[#This Row],[Monto]],datos_us[[#This Row],[Monto]]*datos_us[[#This Row],[TC]])</f>
        <v>4850.2300000000005</v>
      </c>
      <c r="X490" s="16">
        <f>+IF(datos_us[[#This Row],[Moneda]]="USD",datos_us[[#This Row],[Monto]],datos_us[[#This Row],[Monto]]/datos_us[[#This Row],[TC]])</f>
        <v>62.99</v>
      </c>
      <c r="Y490" s="14"/>
    </row>
    <row r="491" spans="1:25" x14ac:dyDescent="0.25">
      <c r="A491" s="14">
        <f t="shared" si="7"/>
        <v>488</v>
      </c>
      <c r="B491" s="1">
        <v>43907</v>
      </c>
      <c r="C491" s="14">
        <f>+YEAR(datos_us[[#This Row],[Fecha]])</f>
        <v>2020</v>
      </c>
      <c r="D491" s="14">
        <f>+MONTH(datos_us[[#This Row],[Fecha]])</f>
        <v>3</v>
      </c>
      <c r="E491" s="14" t="s">
        <v>617</v>
      </c>
      <c r="F491" s="14" t="s">
        <v>8101</v>
      </c>
      <c r="G491" s="14"/>
      <c r="H491" s="14" t="s">
        <v>8103</v>
      </c>
      <c r="I491" s="14" t="s">
        <v>8104</v>
      </c>
      <c r="J491" s="14" t="s">
        <v>422</v>
      </c>
      <c r="K491" s="14" t="s">
        <v>421</v>
      </c>
      <c r="L491" s="14" t="s">
        <v>421</v>
      </c>
      <c r="M491" s="14" t="s">
        <v>805</v>
      </c>
      <c r="N491" s="14" t="s">
        <v>2117</v>
      </c>
      <c r="O491" s="14" t="s">
        <v>2118</v>
      </c>
      <c r="P491" s="14" t="s">
        <v>5598</v>
      </c>
      <c r="Q491" s="14">
        <v>10</v>
      </c>
      <c r="R491" s="14" t="s">
        <v>8101</v>
      </c>
      <c r="S491" s="14" t="s">
        <v>445</v>
      </c>
      <c r="T491" s="35">
        <v>228.13124999999999</v>
      </c>
      <c r="U491" s="14" t="s">
        <v>2</v>
      </c>
      <c r="V491" s="14">
        <v>77</v>
      </c>
      <c r="W491" s="16">
        <f>+IF(datos_us[[#This Row],[Moneda]]="ARS",datos_us[[#This Row],[Monto]],datos_us[[#This Row],[Monto]]*datos_us[[#This Row],[TC]])</f>
        <v>17566.106250000001</v>
      </c>
      <c r="X491" s="16">
        <f>+IF(datos_us[[#This Row],[Moneda]]="USD",datos_us[[#This Row],[Monto]],datos_us[[#This Row],[Monto]]/datos_us[[#This Row],[TC]])</f>
        <v>228.13124999999999</v>
      </c>
      <c r="Y491" s="14"/>
    </row>
    <row r="492" spans="1:25" x14ac:dyDescent="0.25">
      <c r="A492" s="14">
        <f t="shared" si="7"/>
        <v>489</v>
      </c>
      <c r="B492" s="1">
        <v>43907</v>
      </c>
      <c r="C492" s="14">
        <f>+YEAR(datos_us[[#This Row],[Fecha]])</f>
        <v>2020</v>
      </c>
      <c r="D492" s="14">
        <f>+MONTH(datos_us[[#This Row],[Fecha]])</f>
        <v>3</v>
      </c>
      <c r="E492" s="14" t="s">
        <v>617</v>
      </c>
      <c r="F492" s="14" t="s">
        <v>8101</v>
      </c>
      <c r="G492" s="14"/>
      <c r="H492" s="14" t="s">
        <v>8103</v>
      </c>
      <c r="I492" s="14" t="s">
        <v>8104</v>
      </c>
      <c r="J492" s="14" t="s">
        <v>422</v>
      </c>
      <c r="K492" s="14" t="s">
        <v>421</v>
      </c>
      <c r="L492" s="14" t="s">
        <v>421</v>
      </c>
      <c r="M492" s="14" t="s">
        <v>805</v>
      </c>
      <c r="N492" s="14" t="s">
        <v>2117</v>
      </c>
      <c r="O492" s="14" t="s">
        <v>2119</v>
      </c>
      <c r="P492" s="14" t="s">
        <v>5598</v>
      </c>
      <c r="Q492" s="14">
        <v>22</v>
      </c>
      <c r="R492" s="14" t="s">
        <v>8101</v>
      </c>
      <c r="S492" s="14" t="s">
        <v>445</v>
      </c>
      <c r="T492" s="35">
        <v>501.88874999999996</v>
      </c>
      <c r="U492" s="14" t="s">
        <v>2</v>
      </c>
      <c r="V492" s="14">
        <v>77</v>
      </c>
      <c r="W492" s="16">
        <f>+IF(datos_us[[#This Row],[Moneda]]="ARS",datos_us[[#This Row],[Monto]],datos_us[[#This Row],[Monto]]*datos_us[[#This Row],[TC]])</f>
        <v>38645.433749999997</v>
      </c>
      <c r="X492" s="16">
        <f>+IF(datos_us[[#This Row],[Moneda]]="USD",datos_us[[#This Row],[Monto]],datos_us[[#This Row],[Monto]]/datos_us[[#This Row],[TC]])</f>
        <v>501.88874999999996</v>
      </c>
      <c r="Y492" s="14"/>
    </row>
    <row r="493" spans="1:25" x14ac:dyDescent="0.25">
      <c r="A493" s="14">
        <f t="shared" si="7"/>
        <v>490</v>
      </c>
      <c r="B493" s="1">
        <v>43907</v>
      </c>
      <c r="C493" s="14">
        <f>+YEAR(datos_us[[#This Row],[Fecha]])</f>
        <v>2020</v>
      </c>
      <c r="D493" s="14">
        <f>+MONTH(datos_us[[#This Row],[Fecha]])</f>
        <v>3</v>
      </c>
      <c r="E493" s="14" t="s">
        <v>617</v>
      </c>
      <c r="F493" s="14" t="s">
        <v>5384</v>
      </c>
      <c r="G493" s="14"/>
      <c r="H493" s="14" t="s">
        <v>6649</v>
      </c>
      <c r="I493" s="14" t="s">
        <v>7132</v>
      </c>
      <c r="J493" s="14" t="s">
        <v>422</v>
      </c>
      <c r="K493" s="14" t="s">
        <v>422</v>
      </c>
      <c r="L493" s="14" t="s">
        <v>422</v>
      </c>
      <c r="M493" s="14" t="s">
        <v>578</v>
      </c>
      <c r="N493" s="14" t="s">
        <v>47</v>
      </c>
      <c r="O493" s="14" t="s">
        <v>3813</v>
      </c>
      <c r="P493" s="14" t="s">
        <v>6745</v>
      </c>
      <c r="Q493" s="14">
        <v>10</v>
      </c>
      <c r="R493" s="14" t="s">
        <v>5384</v>
      </c>
      <c r="S493" s="14" t="s">
        <v>445</v>
      </c>
      <c r="T493" s="35">
        <v>142.70582120582122</v>
      </c>
      <c r="U493" s="14" t="s">
        <v>2</v>
      </c>
      <c r="V493" s="14">
        <v>77</v>
      </c>
      <c r="W493" s="16">
        <f>+IF(datos_us[[#This Row],[Moneda]]="ARS",datos_us[[#This Row],[Monto]],datos_us[[#This Row],[Monto]]*datos_us[[#This Row],[TC]])</f>
        <v>10988.348232848235</v>
      </c>
      <c r="X493" s="16">
        <f>+IF(datos_us[[#This Row],[Moneda]]="USD",datos_us[[#This Row],[Monto]],datos_us[[#This Row],[Monto]]/datos_us[[#This Row],[TC]])</f>
        <v>142.70582120582122</v>
      </c>
      <c r="Y493" s="14"/>
    </row>
    <row r="494" spans="1:25" x14ac:dyDescent="0.25">
      <c r="A494" s="14">
        <f t="shared" si="7"/>
        <v>491</v>
      </c>
      <c r="B494" s="1">
        <v>43907</v>
      </c>
      <c r="C494" s="14">
        <f>+YEAR(datos_us[[#This Row],[Fecha]])</f>
        <v>2020</v>
      </c>
      <c r="D494" s="14">
        <f>+MONTH(datos_us[[#This Row],[Fecha]])</f>
        <v>3</v>
      </c>
      <c r="E494" s="14" t="s">
        <v>617</v>
      </c>
      <c r="F494" s="14" t="s">
        <v>5384</v>
      </c>
      <c r="G494" s="14"/>
      <c r="H494" s="14" t="s">
        <v>6649</v>
      </c>
      <c r="I494" s="14" t="s">
        <v>7132</v>
      </c>
      <c r="J494" s="14" t="s">
        <v>422</v>
      </c>
      <c r="K494" s="14" t="s">
        <v>422</v>
      </c>
      <c r="L494" s="14" t="s">
        <v>422</v>
      </c>
      <c r="M494" s="14" t="s">
        <v>578</v>
      </c>
      <c r="N494" s="14" t="s">
        <v>47</v>
      </c>
      <c r="O494" s="14" t="s">
        <v>2120</v>
      </c>
      <c r="P494" s="14" t="s">
        <v>6745</v>
      </c>
      <c r="Q494" s="14">
        <v>50</v>
      </c>
      <c r="R494" s="14" t="s">
        <v>5384</v>
      </c>
      <c r="S494" s="14" t="s">
        <v>445</v>
      </c>
      <c r="T494" s="35">
        <v>87.859927234927241</v>
      </c>
      <c r="U494" s="14" t="s">
        <v>2</v>
      </c>
      <c r="V494" s="14">
        <v>77</v>
      </c>
      <c r="W494" s="16">
        <f>+IF(datos_us[[#This Row],[Moneda]]="ARS",datos_us[[#This Row],[Monto]],datos_us[[#This Row],[Monto]]*datos_us[[#This Row],[TC]])</f>
        <v>6765.2143970893976</v>
      </c>
      <c r="X494" s="16">
        <f>+IF(datos_us[[#This Row],[Moneda]]="USD",datos_us[[#This Row],[Monto]],datos_us[[#This Row],[Monto]]/datos_us[[#This Row],[TC]])</f>
        <v>87.859927234927241</v>
      </c>
      <c r="Y494" s="14"/>
    </row>
    <row r="495" spans="1:25" x14ac:dyDescent="0.25">
      <c r="A495" s="14">
        <f t="shared" si="7"/>
        <v>492</v>
      </c>
      <c r="B495" s="1">
        <v>43907</v>
      </c>
      <c r="C495" s="14">
        <f>+YEAR(datos_us[[#This Row],[Fecha]])</f>
        <v>2020</v>
      </c>
      <c r="D495" s="14">
        <f>+MONTH(datos_us[[#This Row],[Fecha]])</f>
        <v>3</v>
      </c>
      <c r="E495" s="14" t="s">
        <v>617</v>
      </c>
      <c r="F495" s="14" t="s">
        <v>5384</v>
      </c>
      <c r="G495" s="14"/>
      <c r="H495" s="14" t="s">
        <v>6649</v>
      </c>
      <c r="I495" s="14" t="s">
        <v>7132</v>
      </c>
      <c r="J495" s="14" t="s">
        <v>422</v>
      </c>
      <c r="K495" s="14" t="s">
        <v>422</v>
      </c>
      <c r="L495" s="14" t="s">
        <v>422</v>
      </c>
      <c r="M495" s="14" t="s">
        <v>2121</v>
      </c>
      <c r="N495" s="14" t="s">
        <v>47</v>
      </c>
      <c r="O495" s="14" t="s">
        <v>2122</v>
      </c>
      <c r="P495" s="14" t="s">
        <v>6745</v>
      </c>
      <c r="Q495" s="14">
        <v>473</v>
      </c>
      <c r="R495" s="14" t="s">
        <v>5384</v>
      </c>
      <c r="S495" s="14" t="s">
        <v>445</v>
      </c>
      <c r="T495" s="35">
        <v>171.26828482328486</v>
      </c>
      <c r="U495" s="14" t="s">
        <v>2</v>
      </c>
      <c r="V495" s="14">
        <v>77</v>
      </c>
      <c r="W495" s="16">
        <f>+IF(datos_us[[#This Row],[Moneda]]="ARS",datos_us[[#This Row],[Monto]],datos_us[[#This Row],[Monto]]*datos_us[[#This Row],[TC]])</f>
        <v>13187.657931392934</v>
      </c>
      <c r="X495" s="16">
        <f>+IF(datos_us[[#This Row],[Moneda]]="USD",datos_us[[#This Row],[Monto]],datos_us[[#This Row],[Monto]]/datos_us[[#This Row],[TC]])</f>
        <v>171.26828482328486</v>
      </c>
      <c r="Y495" s="14"/>
    </row>
    <row r="496" spans="1:25" x14ac:dyDescent="0.25">
      <c r="A496" s="14">
        <f t="shared" si="7"/>
        <v>493</v>
      </c>
      <c r="B496" s="1">
        <v>43907</v>
      </c>
      <c r="C496" s="14">
        <f>+YEAR(datos_us[[#This Row],[Fecha]])</f>
        <v>2020</v>
      </c>
      <c r="D496" s="14">
        <f>+MONTH(datos_us[[#This Row],[Fecha]])</f>
        <v>3</v>
      </c>
      <c r="E496" s="14" t="s">
        <v>617</v>
      </c>
      <c r="F496" s="14" t="s">
        <v>5384</v>
      </c>
      <c r="G496" s="14"/>
      <c r="H496" s="14" t="s">
        <v>6649</v>
      </c>
      <c r="I496" s="14" t="s">
        <v>7132</v>
      </c>
      <c r="J496" s="14" t="s">
        <v>422</v>
      </c>
      <c r="K496" s="14" t="s">
        <v>422</v>
      </c>
      <c r="L496" s="14" t="s">
        <v>422</v>
      </c>
      <c r="M496" s="14" t="s">
        <v>578</v>
      </c>
      <c r="N496" s="14" t="s">
        <v>47</v>
      </c>
      <c r="O496" s="14" t="s">
        <v>3814</v>
      </c>
      <c r="P496" s="14" t="s">
        <v>6745</v>
      </c>
      <c r="Q496" s="14">
        <v>8</v>
      </c>
      <c r="R496" s="14" t="s">
        <v>5384</v>
      </c>
      <c r="S496" s="14" t="s">
        <v>445</v>
      </c>
      <c r="T496" s="35">
        <v>84.345530145530148</v>
      </c>
      <c r="U496" s="14" t="s">
        <v>2</v>
      </c>
      <c r="V496" s="14">
        <v>77</v>
      </c>
      <c r="W496" s="16">
        <f>+IF(datos_us[[#This Row],[Moneda]]="ARS",datos_us[[#This Row],[Monto]],datos_us[[#This Row],[Monto]]*datos_us[[#This Row],[TC]])</f>
        <v>6494.6058212058215</v>
      </c>
      <c r="X496" s="16">
        <f>+IF(datos_us[[#This Row],[Moneda]]="USD",datos_us[[#This Row],[Monto]],datos_us[[#This Row],[Monto]]/datos_us[[#This Row],[TC]])</f>
        <v>84.345530145530148</v>
      </c>
      <c r="Y496" s="14"/>
    </row>
    <row r="497" spans="1:25" x14ac:dyDescent="0.25">
      <c r="A497" s="14">
        <f t="shared" si="7"/>
        <v>494</v>
      </c>
      <c r="B497" s="1">
        <v>43907</v>
      </c>
      <c r="C497" s="14">
        <f>+YEAR(datos_us[[#This Row],[Fecha]])</f>
        <v>2020</v>
      </c>
      <c r="D497" s="14">
        <f>+MONTH(datos_us[[#This Row],[Fecha]])</f>
        <v>3</v>
      </c>
      <c r="E497" s="14" t="s">
        <v>617</v>
      </c>
      <c r="F497" s="14" t="s">
        <v>5384</v>
      </c>
      <c r="G497" s="14"/>
      <c r="H497" s="14" t="s">
        <v>6649</v>
      </c>
      <c r="I497" s="14" t="s">
        <v>7132</v>
      </c>
      <c r="J497" s="14" t="s">
        <v>422</v>
      </c>
      <c r="K497" s="14" t="s">
        <v>422</v>
      </c>
      <c r="L497" s="14" t="s">
        <v>422</v>
      </c>
      <c r="M497" s="14" t="s">
        <v>578</v>
      </c>
      <c r="N497" s="14" t="s">
        <v>47</v>
      </c>
      <c r="O497" s="14" t="s">
        <v>3815</v>
      </c>
      <c r="P497" s="14" t="s">
        <v>6745</v>
      </c>
      <c r="Q497" s="14">
        <v>10</v>
      </c>
      <c r="R497" s="14" t="s">
        <v>5384</v>
      </c>
      <c r="S497" s="14" t="s">
        <v>445</v>
      </c>
      <c r="T497" s="35">
        <v>87.540436590436599</v>
      </c>
      <c r="U497" s="14" t="s">
        <v>2</v>
      </c>
      <c r="V497" s="14">
        <v>77</v>
      </c>
      <c r="W497" s="16">
        <f>+IF(datos_us[[#This Row],[Moneda]]="ARS",datos_us[[#This Row],[Monto]],datos_us[[#This Row],[Monto]]*datos_us[[#This Row],[TC]])</f>
        <v>6740.6136174636185</v>
      </c>
      <c r="X497" s="16">
        <f>+IF(datos_us[[#This Row],[Moneda]]="USD",datos_us[[#This Row],[Monto]],datos_us[[#This Row],[Monto]]/datos_us[[#This Row],[TC]])</f>
        <v>87.540436590436599</v>
      </c>
      <c r="Y497" s="14"/>
    </row>
    <row r="498" spans="1:25" x14ac:dyDescent="0.25">
      <c r="A498" s="14">
        <f t="shared" si="7"/>
        <v>495</v>
      </c>
      <c r="B498" s="1">
        <v>43907</v>
      </c>
      <c r="C498" s="14">
        <f>+YEAR(datos_us[[#This Row],[Fecha]])</f>
        <v>2020</v>
      </c>
      <c r="D498" s="14">
        <f>+MONTH(datos_us[[#This Row],[Fecha]])</f>
        <v>3</v>
      </c>
      <c r="E498" s="14" t="s">
        <v>617</v>
      </c>
      <c r="F498" s="14" t="s">
        <v>8101</v>
      </c>
      <c r="G498" s="14"/>
      <c r="H498" s="14" t="s">
        <v>8103</v>
      </c>
      <c r="I498" s="14" t="s">
        <v>8104</v>
      </c>
      <c r="J498" s="14" t="s">
        <v>422</v>
      </c>
      <c r="K498" s="14" t="s">
        <v>421</v>
      </c>
      <c r="L498" s="14" t="s">
        <v>422</v>
      </c>
      <c r="M498" s="14" t="s">
        <v>1437</v>
      </c>
      <c r="N498" s="14" t="s">
        <v>2123</v>
      </c>
      <c r="O498" s="14" t="s">
        <v>2124</v>
      </c>
      <c r="P498" s="14" t="s">
        <v>5598</v>
      </c>
      <c r="Q498" s="14">
        <v>8</v>
      </c>
      <c r="R498" s="14" t="s">
        <v>8101</v>
      </c>
      <c r="S498" s="14" t="s">
        <v>445</v>
      </c>
      <c r="T498" s="35">
        <v>103.92</v>
      </c>
      <c r="U498" s="14" t="s">
        <v>2</v>
      </c>
      <c r="V498" s="14">
        <v>77</v>
      </c>
      <c r="W498" s="16">
        <f>+IF(datos_us[[#This Row],[Moneda]]="ARS",datos_us[[#This Row],[Monto]],datos_us[[#This Row],[Monto]]*datos_us[[#This Row],[TC]])</f>
        <v>8001.84</v>
      </c>
      <c r="X498" s="16">
        <f>+IF(datos_us[[#This Row],[Moneda]]="USD",datos_us[[#This Row],[Monto]],datos_us[[#This Row],[Monto]]/datos_us[[#This Row],[TC]])</f>
        <v>103.92</v>
      </c>
      <c r="Y498" s="14"/>
    </row>
    <row r="499" spans="1:25" x14ac:dyDescent="0.25">
      <c r="A499" s="14">
        <f t="shared" si="7"/>
        <v>496</v>
      </c>
      <c r="B499" s="1">
        <v>43907</v>
      </c>
      <c r="C499" s="14">
        <f>+YEAR(datos_us[[#This Row],[Fecha]])</f>
        <v>2020</v>
      </c>
      <c r="D499" s="14">
        <f>+MONTH(datos_us[[#This Row],[Fecha]])</f>
        <v>3</v>
      </c>
      <c r="E499" s="14" t="s">
        <v>617</v>
      </c>
      <c r="F499" s="14" t="s">
        <v>8101</v>
      </c>
      <c r="G499" s="14"/>
      <c r="H499" s="14" t="s">
        <v>8103</v>
      </c>
      <c r="I499" s="14" t="s">
        <v>8104</v>
      </c>
      <c r="J499" s="14" t="s">
        <v>422</v>
      </c>
      <c r="K499" s="14" t="s">
        <v>421</v>
      </c>
      <c r="L499" s="14" t="s">
        <v>422</v>
      </c>
      <c r="M499" s="14" t="s">
        <v>2080</v>
      </c>
      <c r="N499" s="14" t="s">
        <v>2125</v>
      </c>
      <c r="O499" s="14" t="s">
        <v>2126</v>
      </c>
      <c r="P499" s="14" t="s">
        <v>5598</v>
      </c>
      <c r="Q499" s="14">
        <v>4</v>
      </c>
      <c r="R499" s="14" t="s">
        <v>8101</v>
      </c>
      <c r="S499" s="14" t="s">
        <v>445</v>
      </c>
      <c r="T499" s="35">
        <v>200</v>
      </c>
      <c r="U499" s="14" t="s">
        <v>2</v>
      </c>
      <c r="V499" s="14">
        <v>77</v>
      </c>
      <c r="W499" s="16">
        <f>+IF(datos_us[[#This Row],[Moneda]]="ARS",datos_us[[#This Row],[Monto]],datos_us[[#This Row],[Monto]]*datos_us[[#This Row],[TC]])</f>
        <v>15400</v>
      </c>
      <c r="X499" s="16">
        <f>+IF(datos_us[[#This Row],[Moneda]]="USD",datos_us[[#This Row],[Monto]],datos_us[[#This Row],[Monto]]/datos_us[[#This Row],[TC]])</f>
        <v>200</v>
      </c>
      <c r="Y499" s="14"/>
    </row>
    <row r="500" spans="1:25" x14ac:dyDescent="0.25">
      <c r="A500" s="14">
        <f t="shared" si="7"/>
        <v>497</v>
      </c>
      <c r="B500" s="1">
        <v>43907</v>
      </c>
      <c r="C500" s="14">
        <f>+YEAR(datos_us[[#This Row],[Fecha]])</f>
        <v>2020</v>
      </c>
      <c r="D500" s="14">
        <f>+MONTH(datos_us[[#This Row],[Fecha]])</f>
        <v>3</v>
      </c>
      <c r="E500" s="14" t="s">
        <v>1015</v>
      </c>
      <c r="F500" s="14" t="s">
        <v>430</v>
      </c>
      <c r="G500" s="14"/>
      <c r="H500" s="14" t="s">
        <v>7132</v>
      </c>
      <c r="I500" s="14" t="s">
        <v>7132</v>
      </c>
      <c r="J500" s="14" t="s">
        <v>425</v>
      </c>
      <c r="K500" s="14"/>
      <c r="L500" s="14" t="s">
        <v>425</v>
      </c>
      <c r="M500" s="14" t="s">
        <v>405</v>
      </c>
      <c r="N500" s="14" t="s">
        <v>1337</v>
      </c>
      <c r="O500" s="14" t="s">
        <v>1279</v>
      </c>
      <c r="P500" s="14"/>
      <c r="Q500" s="14"/>
      <c r="R500" s="14" t="s">
        <v>430</v>
      </c>
      <c r="S500" s="14" t="s">
        <v>445</v>
      </c>
      <c r="T500" s="35">
        <v>30.66</v>
      </c>
      <c r="U500" s="14" t="s">
        <v>2</v>
      </c>
      <c r="V500" s="14">
        <v>77</v>
      </c>
      <c r="W500" s="16">
        <f>+IF(datos_us[[#This Row],[Moneda]]="ARS",datos_us[[#This Row],[Monto]],datos_us[[#This Row],[Monto]]*datos_us[[#This Row],[TC]])</f>
        <v>2360.8200000000002</v>
      </c>
      <c r="X500" s="16">
        <f>+IF(datos_us[[#This Row],[Moneda]]="USD",datos_us[[#This Row],[Monto]],datos_us[[#This Row],[Monto]]/datos_us[[#This Row],[TC]])</f>
        <v>30.66</v>
      </c>
      <c r="Y500" s="14"/>
    </row>
    <row r="501" spans="1:25" x14ac:dyDescent="0.25">
      <c r="A501" s="14">
        <f t="shared" si="7"/>
        <v>498</v>
      </c>
      <c r="B501" s="1">
        <v>43907</v>
      </c>
      <c r="C501" s="14">
        <f>+YEAR(datos_us[[#This Row],[Fecha]])</f>
        <v>2020</v>
      </c>
      <c r="D501" s="14">
        <f>+MONTH(datos_us[[#This Row],[Fecha]])</f>
        <v>3</v>
      </c>
      <c r="E501" s="14" t="s">
        <v>617</v>
      </c>
      <c r="F501" s="14" t="s">
        <v>8101</v>
      </c>
      <c r="G501" s="14"/>
      <c r="H501" s="14" t="s">
        <v>8103</v>
      </c>
      <c r="I501" s="14" t="s">
        <v>8104</v>
      </c>
      <c r="J501" s="14" t="s">
        <v>422</v>
      </c>
      <c r="K501" s="14" t="s">
        <v>421</v>
      </c>
      <c r="L501" s="14" t="s">
        <v>421</v>
      </c>
      <c r="M501" s="14" t="s">
        <v>805</v>
      </c>
      <c r="N501" s="14" t="s">
        <v>47</v>
      </c>
      <c r="O501" s="14" t="s">
        <v>3275</v>
      </c>
      <c r="P501" s="14" t="s">
        <v>5600</v>
      </c>
      <c r="Q501" s="14">
        <v>15</v>
      </c>
      <c r="R501" s="14" t="s">
        <v>8101</v>
      </c>
      <c r="S501" s="14" t="s">
        <v>613</v>
      </c>
      <c r="T501" s="35">
        <v>1309.9464516052685</v>
      </c>
      <c r="U501" s="14" t="s">
        <v>2</v>
      </c>
      <c r="V501" s="14">
        <v>77</v>
      </c>
      <c r="W501" s="16">
        <f>+IF(datos_us[[#This Row],[Moneda]]="ARS",datos_us[[#This Row],[Monto]],datos_us[[#This Row],[Monto]]*datos_us[[#This Row],[TC]])</f>
        <v>100865.87677360568</v>
      </c>
      <c r="X501" s="16">
        <f>+IF(datos_us[[#This Row],[Moneda]]="USD",datos_us[[#This Row],[Monto]],datos_us[[#This Row],[Monto]]/datos_us[[#This Row],[TC]])</f>
        <v>1309.9464516052685</v>
      </c>
      <c r="Y501" s="14"/>
    </row>
    <row r="502" spans="1:25" x14ac:dyDescent="0.25">
      <c r="A502" s="14">
        <f t="shared" si="7"/>
        <v>499</v>
      </c>
      <c r="B502" s="1">
        <v>43907</v>
      </c>
      <c r="C502" s="14">
        <f>+YEAR(datos_us[[#This Row],[Fecha]])</f>
        <v>2020</v>
      </c>
      <c r="D502" s="14">
        <f>+MONTH(datos_us[[#This Row],[Fecha]])</f>
        <v>3</v>
      </c>
      <c r="E502" s="14" t="s">
        <v>617</v>
      </c>
      <c r="F502" s="14" t="s">
        <v>8101</v>
      </c>
      <c r="G502" s="14"/>
      <c r="H502" s="14" t="s">
        <v>8103</v>
      </c>
      <c r="I502" s="14" t="s">
        <v>8104</v>
      </c>
      <c r="J502" s="14" t="s">
        <v>422</v>
      </c>
      <c r="K502" s="14" t="s">
        <v>421</v>
      </c>
      <c r="L502" s="14" t="s">
        <v>421</v>
      </c>
      <c r="M502" s="14" t="s">
        <v>805</v>
      </c>
      <c r="N502" s="14" t="s">
        <v>47</v>
      </c>
      <c r="O502" s="14" t="s">
        <v>3276</v>
      </c>
      <c r="P502" s="14" t="s">
        <v>5600</v>
      </c>
      <c r="Q502" s="14">
        <v>12</v>
      </c>
      <c r="R502" s="14" t="s">
        <v>8101</v>
      </c>
      <c r="S502" s="14" t="s">
        <v>613</v>
      </c>
      <c r="T502" s="35">
        <v>1261.0535483947315</v>
      </c>
      <c r="U502" s="14" t="s">
        <v>2</v>
      </c>
      <c r="V502" s="14">
        <v>77</v>
      </c>
      <c r="W502" s="16">
        <f>+IF(datos_us[[#This Row],[Moneda]]="ARS",datos_us[[#This Row],[Monto]],datos_us[[#This Row],[Monto]]*datos_us[[#This Row],[TC]])</f>
        <v>97101.123226394324</v>
      </c>
      <c r="X502" s="16">
        <f>+IF(datos_us[[#This Row],[Moneda]]="USD",datos_us[[#This Row],[Monto]],datos_us[[#This Row],[Monto]]/datos_us[[#This Row],[TC]])</f>
        <v>1261.0535483947315</v>
      </c>
      <c r="Y502" s="14"/>
    </row>
    <row r="503" spans="1:25" x14ac:dyDescent="0.25">
      <c r="A503" s="14">
        <f t="shared" si="7"/>
        <v>500</v>
      </c>
      <c r="B503" s="1">
        <v>43907</v>
      </c>
      <c r="C503" s="14">
        <f>+YEAR(datos_us[[#This Row],[Fecha]])</f>
        <v>2020</v>
      </c>
      <c r="D503" s="14">
        <f>+MONTH(datos_us[[#This Row],[Fecha]])</f>
        <v>3</v>
      </c>
      <c r="E503" s="14" t="s">
        <v>408</v>
      </c>
      <c r="F503" s="14" t="s">
        <v>506</v>
      </c>
      <c r="G503" s="14"/>
      <c r="H503" s="14" t="s">
        <v>7132</v>
      </c>
      <c r="I503" s="14" t="s">
        <v>7132</v>
      </c>
      <c r="J503" s="14" t="s">
        <v>425</v>
      </c>
      <c r="K503" s="14"/>
      <c r="L503" s="14" t="s">
        <v>425</v>
      </c>
      <c r="M503" s="14" t="s">
        <v>3282</v>
      </c>
      <c r="N503" s="14" t="s">
        <v>3282</v>
      </c>
      <c r="O503" s="14" t="s">
        <v>3283</v>
      </c>
      <c r="P503" s="14"/>
      <c r="Q503" s="14"/>
      <c r="R503" s="14" t="s">
        <v>3282</v>
      </c>
      <c r="S503" s="14" t="s">
        <v>613</v>
      </c>
      <c r="T503" s="35">
        <v>25000</v>
      </c>
      <c r="U503" s="14" t="s">
        <v>2</v>
      </c>
      <c r="V503" s="14">
        <v>77</v>
      </c>
      <c r="W503" s="16">
        <f>+IF(datos_us[[#This Row],[Moneda]]="ARS",datos_us[[#This Row],[Monto]],datos_us[[#This Row],[Monto]]*datos_us[[#This Row],[TC]])</f>
        <v>1925000</v>
      </c>
      <c r="X503" s="16">
        <f>+IF(datos_us[[#This Row],[Moneda]]="USD",datos_us[[#This Row],[Monto]],datos_us[[#This Row],[Monto]]/datos_us[[#This Row],[TC]])</f>
        <v>25000</v>
      </c>
      <c r="Y503" s="14"/>
    </row>
    <row r="504" spans="1:25" x14ac:dyDescent="0.25">
      <c r="A504" s="14">
        <f t="shared" si="7"/>
        <v>501</v>
      </c>
      <c r="B504" s="1">
        <v>43908</v>
      </c>
      <c r="C504" s="14">
        <f>+YEAR(datos_us[[#This Row],[Fecha]])</f>
        <v>2020</v>
      </c>
      <c r="D504" s="14">
        <f>+MONTH(datos_us[[#This Row],[Fecha]])</f>
        <v>3</v>
      </c>
      <c r="E504" s="14" t="s">
        <v>408</v>
      </c>
      <c r="F504" s="14" t="s">
        <v>5359</v>
      </c>
      <c r="G504" s="14"/>
      <c r="H504" s="14" t="s">
        <v>7132</v>
      </c>
      <c r="I504" s="14" t="s">
        <v>7132</v>
      </c>
      <c r="J504" s="14" t="s">
        <v>425</v>
      </c>
      <c r="K504" s="14"/>
      <c r="L504" s="14" t="s">
        <v>425</v>
      </c>
      <c r="M504" s="14" t="s">
        <v>1185</v>
      </c>
      <c r="N504" s="14" t="s">
        <v>1185</v>
      </c>
      <c r="O504" s="14" t="s">
        <v>3274</v>
      </c>
      <c r="P504" s="14"/>
      <c r="Q504" s="14"/>
      <c r="R504" s="14" t="s">
        <v>445</v>
      </c>
      <c r="S504" s="14" t="s">
        <v>613</v>
      </c>
      <c r="T504" s="35">
        <v>1493.87</v>
      </c>
      <c r="U504" s="14" t="s">
        <v>2</v>
      </c>
      <c r="V504" s="14">
        <v>77</v>
      </c>
      <c r="W504" s="16">
        <f>+IF(datos_us[[#This Row],[Moneda]]="ARS",datos_us[[#This Row],[Monto]],datos_us[[#This Row],[Monto]]*datos_us[[#This Row],[TC]])</f>
        <v>115027.98999999999</v>
      </c>
      <c r="X504" s="16">
        <f>+IF(datos_us[[#This Row],[Moneda]]="USD",datos_us[[#This Row],[Monto]],datos_us[[#This Row],[Monto]]/datos_us[[#This Row],[TC]])</f>
        <v>1493.87</v>
      </c>
      <c r="Y504" s="14"/>
    </row>
    <row r="505" spans="1:25" x14ac:dyDescent="0.25">
      <c r="A505" s="14">
        <f t="shared" si="7"/>
        <v>502</v>
      </c>
      <c r="B505" s="1">
        <v>43908</v>
      </c>
      <c r="C505" s="14">
        <f>+YEAR(datos_us[[#This Row],[Fecha]])</f>
        <v>2020</v>
      </c>
      <c r="D505" s="14">
        <f>+MONTH(datos_us[[#This Row],[Fecha]])</f>
        <v>3</v>
      </c>
      <c r="E505" s="14" t="s">
        <v>1015</v>
      </c>
      <c r="F505" s="14" t="s">
        <v>430</v>
      </c>
      <c r="G505" s="14"/>
      <c r="H505" s="14" t="s">
        <v>7132</v>
      </c>
      <c r="I505" s="14" t="s">
        <v>7132</v>
      </c>
      <c r="J505" s="14" t="s">
        <v>425</v>
      </c>
      <c r="K505" s="14"/>
      <c r="L505" s="14" t="s">
        <v>425</v>
      </c>
      <c r="M505" s="14" t="s">
        <v>102</v>
      </c>
      <c r="N505" s="14" t="s">
        <v>457</v>
      </c>
      <c r="O505" s="14" t="s">
        <v>1279</v>
      </c>
      <c r="P505" s="14"/>
      <c r="Q505" s="14"/>
      <c r="R505" s="14" t="s">
        <v>430</v>
      </c>
      <c r="S505" s="14" t="s">
        <v>445</v>
      </c>
      <c r="T505" s="35">
        <v>27.53</v>
      </c>
      <c r="U505" s="14" t="s">
        <v>2</v>
      </c>
      <c r="V505" s="14">
        <v>77</v>
      </c>
      <c r="W505" s="16">
        <f>+IF(datos_us[[#This Row],[Moneda]]="ARS",datos_us[[#This Row],[Monto]],datos_us[[#This Row],[Monto]]*datos_us[[#This Row],[TC]])</f>
        <v>2119.81</v>
      </c>
      <c r="X505" s="16">
        <f>+IF(datos_us[[#This Row],[Moneda]]="USD",datos_us[[#This Row],[Monto]],datos_us[[#This Row],[Monto]]/datos_us[[#This Row],[TC]])</f>
        <v>27.53</v>
      </c>
      <c r="Y505" s="14"/>
    </row>
    <row r="506" spans="1:25" x14ac:dyDescent="0.25">
      <c r="A506" s="14">
        <f t="shared" si="7"/>
        <v>503</v>
      </c>
      <c r="B506" s="1">
        <v>43908</v>
      </c>
      <c r="C506" s="14">
        <f>+YEAR(datos_us[[#This Row],[Fecha]])</f>
        <v>2020</v>
      </c>
      <c r="D506" s="14">
        <f>+MONTH(datos_us[[#This Row],[Fecha]])</f>
        <v>3</v>
      </c>
      <c r="E506" s="14" t="s">
        <v>1015</v>
      </c>
      <c r="F506" s="14" t="s">
        <v>403</v>
      </c>
      <c r="G506" s="14" t="s">
        <v>5383</v>
      </c>
      <c r="H506" s="14" t="s">
        <v>7132</v>
      </c>
      <c r="I506" s="14" t="s">
        <v>7132</v>
      </c>
      <c r="J506" s="14" t="s">
        <v>425</v>
      </c>
      <c r="K506" s="14"/>
      <c r="L506" s="14" t="s">
        <v>425</v>
      </c>
      <c r="M506" s="14" t="s">
        <v>158</v>
      </c>
      <c r="N506" s="14" t="s">
        <v>2127</v>
      </c>
      <c r="O506" s="14" t="s">
        <v>1279</v>
      </c>
      <c r="P506" s="14"/>
      <c r="Q506" s="14"/>
      <c r="R506" s="14" t="s">
        <v>5383</v>
      </c>
      <c r="S506" s="14" t="s">
        <v>445</v>
      </c>
      <c r="T506" s="35">
        <v>9.66</v>
      </c>
      <c r="U506" s="14" t="s">
        <v>2</v>
      </c>
      <c r="V506" s="14">
        <v>77</v>
      </c>
      <c r="W506" s="16">
        <f>+IF(datos_us[[#This Row],[Moneda]]="ARS",datos_us[[#This Row],[Monto]],datos_us[[#This Row],[Monto]]*datos_us[[#This Row],[TC]])</f>
        <v>743.82</v>
      </c>
      <c r="X506" s="16">
        <f>+IF(datos_us[[#This Row],[Moneda]]="USD",datos_us[[#This Row],[Monto]],datos_us[[#This Row],[Monto]]/datos_us[[#This Row],[TC]])</f>
        <v>9.66</v>
      </c>
      <c r="Y506" s="14"/>
    </row>
    <row r="507" spans="1:25" x14ac:dyDescent="0.25">
      <c r="A507" s="14">
        <f t="shared" si="7"/>
        <v>504</v>
      </c>
      <c r="B507" s="1">
        <v>43908</v>
      </c>
      <c r="C507" s="14">
        <f>+YEAR(datos_us[[#This Row],[Fecha]])</f>
        <v>2020</v>
      </c>
      <c r="D507" s="14">
        <f>+MONTH(datos_us[[#This Row],[Fecha]])</f>
        <v>3</v>
      </c>
      <c r="E507" s="14" t="s">
        <v>1015</v>
      </c>
      <c r="F507" s="14" t="s">
        <v>403</v>
      </c>
      <c r="G507" s="14" t="s">
        <v>970</v>
      </c>
      <c r="H507" s="14" t="s">
        <v>7132</v>
      </c>
      <c r="I507" s="14" t="s">
        <v>7132</v>
      </c>
      <c r="J507" s="14" t="s">
        <v>425</v>
      </c>
      <c r="K507" s="14"/>
      <c r="L507" s="14" t="s">
        <v>425</v>
      </c>
      <c r="M507" s="14" t="s">
        <v>493</v>
      </c>
      <c r="N507" s="14" t="s">
        <v>524</v>
      </c>
      <c r="O507" s="14" t="s">
        <v>2128</v>
      </c>
      <c r="P507" s="14"/>
      <c r="Q507" s="14"/>
      <c r="R507" s="14" t="s">
        <v>970</v>
      </c>
      <c r="S507" s="14" t="s">
        <v>445</v>
      </c>
      <c r="T507" s="35">
        <v>21.32</v>
      </c>
      <c r="U507" s="14" t="s">
        <v>2</v>
      </c>
      <c r="V507" s="14">
        <v>77</v>
      </c>
      <c r="W507" s="16">
        <f>+IF(datos_us[[#This Row],[Moneda]]="ARS",datos_us[[#This Row],[Monto]],datos_us[[#This Row],[Monto]]*datos_us[[#This Row],[TC]])</f>
        <v>1641.64</v>
      </c>
      <c r="X507" s="16">
        <f>+IF(datos_us[[#This Row],[Moneda]]="USD",datos_us[[#This Row],[Monto]],datos_us[[#This Row],[Monto]]/datos_us[[#This Row],[TC]])</f>
        <v>21.32</v>
      </c>
      <c r="Y507" s="14"/>
    </row>
    <row r="508" spans="1:25" x14ac:dyDescent="0.25">
      <c r="A508" s="14">
        <f t="shared" si="7"/>
        <v>505</v>
      </c>
      <c r="B508" s="1">
        <v>43908</v>
      </c>
      <c r="C508" s="14">
        <f>+YEAR(datos_us[[#This Row],[Fecha]])</f>
        <v>2020</v>
      </c>
      <c r="D508" s="14">
        <f>+MONTH(datos_us[[#This Row],[Fecha]])</f>
        <v>3</v>
      </c>
      <c r="E508" s="14" t="s">
        <v>449</v>
      </c>
      <c r="F508" s="14" t="s">
        <v>523</v>
      </c>
      <c r="G508" s="14"/>
      <c r="H508" s="14" t="s">
        <v>7132</v>
      </c>
      <c r="I508" s="14" t="s">
        <v>7132</v>
      </c>
      <c r="J508" s="14" t="s">
        <v>425</v>
      </c>
      <c r="K508" s="14"/>
      <c r="L508" s="14" t="s">
        <v>425</v>
      </c>
      <c r="M508" s="14" t="s">
        <v>524</v>
      </c>
      <c r="N508" s="14" t="s">
        <v>524</v>
      </c>
      <c r="O508" s="14" t="s">
        <v>2129</v>
      </c>
      <c r="P508" s="14"/>
      <c r="Q508" s="14"/>
      <c r="R508" s="14" t="s">
        <v>523</v>
      </c>
      <c r="S508" s="14" t="s">
        <v>445</v>
      </c>
      <c r="T508" s="35">
        <v>69.680000000000007</v>
      </c>
      <c r="U508" s="14" t="s">
        <v>2</v>
      </c>
      <c r="V508" s="14">
        <v>77</v>
      </c>
      <c r="W508" s="16">
        <f>+IF(datos_us[[#This Row],[Moneda]]="ARS",datos_us[[#This Row],[Monto]],datos_us[[#This Row],[Monto]]*datos_us[[#This Row],[TC]])</f>
        <v>5365.3600000000006</v>
      </c>
      <c r="X508" s="16">
        <f>+IF(datos_us[[#This Row],[Moneda]]="USD",datos_us[[#This Row],[Monto]],datos_us[[#This Row],[Monto]]/datos_us[[#This Row],[TC]])</f>
        <v>69.680000000000007</v>
      </c>
      <c r="Y508" s="14"/>
    </row>
    <row r="509" spans="1:25" x14ac:dyDescent="0.25">
      <c r="A509" s="14">
        <f t="shared" si="7"/>
        <v>506</v>
      </c>
      <c r="B509" s="1">
        <v>43908</v>
      </c>
      <c r="C509" s="14">
        <f>+YEAR(datos_us[[#This Row],[Fecha]])</f>
        <v>2020</v>
      </c>
      <c r="D509" s="14">
        <f>+MONTH(datos_us[[#This Row],[Fecha]])</f>
        <v>3</v>
      </c>
      <c r="E509" s="14" t="s">
        <v>449</v>
      </c>
      <c r="F509" s="14" t="s">
        <v>523</v>
      </c>
      <c r="G509" s="14"/>
      <c r="H509" s="14" t="s">
        <v>7132</v>
      </c>
      <c r="I509" s="14" t="s">
        <v>7132</v>
      </c>
      <c r="J509" s="14" t="s">
        <v>425</v>
      </c>
      <c r="K509" s="14"/>
      <c r="L509" s="14" t="s">
        <v>425</v>
      </c>
      <c r="M509" s="14" t="s">
        <v>524</v>
      </c>
      <c r="N509" s="14" t="s">
        <v>524</v>
      </c>
      <c r="O509" s="14" t="s">
        <v>2130</v>
      </c>
      <c r="P509" s="14"/>
      <c r="Q509" s="14"/>
      <c r="R509" s="14" t="s">
        <v>523</v>
      </c>
      <c r="S509" s="14" t="s">
        <v>445</v>
      </c>
      <c r="T509" s="35">
        <v>29.5</v>
      </c>
      <c r="U509" s="14" t="s">
        <v>2</v>
      </c>
      <c r="V509" s="14">
        <v>77</v>
      </c>
      <c r="W509" s="16">
        <f>+IF(datos_us[[#This Row],[Moneda]]="ARS",datos_us[[#This Row],[Monto]],datos_us[[#This Row],[Monto]]*datos_us[[#This Row],[TC]])</f>
        <v>2271.5</v>
      </c>
      <c r="X509" s="16">
        <f>+IF(datos_us[[#This Row],[Moneda]]="USD",datos_us[[#This Row],[Monto]],datos_us[[#This Row],[Monto]]/datos_us[[#This Row],[TC]])</f>
        <v>29.5</v>
      </c>
      <c r="Y509" s="14"/>
    </row>
    <row r="510" spans="1:25" x14ac:dyDescent="0.25">
      <c r="A510" s="14">
        <f t="shared" si="7"/>
        <v>507</v>
      </c>
      <c r="B510" s="1">
        <v>43908</v>
      </c>
      <c r="C510" s="14">
        <f>+YEAR(datos_us[[#This Row],[Fecha]])</f>
        <v>2020</v>
      </c>
      <c r="D510" s="14">
        <f>+MONTH(datos_us[[#This Row],[Fecha]])</f>
        <v>3</v>
      </c>
      <c r="E510" s="14" t="s">
        <v>617</v>
      </c>
      <c r="F510" s="14" t="s">
        <v>6651</v>
      </c>
      <c r="G510" s="14"/>
      <c r="H510" s="14" t="s">
        <v>532</v>
      </c>
      <c r="I510" s="14" t="s">
        <v>7132</v>
      </c>
      <c r="J510" s="14" t="s">
        <v>422</v>
      </c>
      <c r="K510" s="14" t="s">
        <v>421</v>
      </c>
      <c r="L510" s="14" t="s">
        <v>421</v>
      </c>
      <c r="M510" s="14" t="s">
        <v>805</v>
      </c>
      <c r="N510" s="14" t="s">
        <v>2131</v>
      </c>
      <c r="O510" s="14" t="s">
        <v>2132</v>
      </c>
      <c r="P510" s="14" t="s">
        <v>5601</v>
      </c>
      <c r="Q510" s="14">
        <v>2</v>
      </c>
      <c r="R510" s="14" t="s">
        <v>6651</v>
      </c>
      <c r="S510" s="14" t="s">
        <v>445</v>
      </c>
      <c r="T510" s="35">
        <v>665.96</v>
      </c>
      <c r="U510" s="14" t="s">
        <v>2</v>
      </c>
      <c r="V510" s="14">
        <v>77</v>
      </c>
      <c r="W510" s="16">
        <f>+IF(datos_us[[#This Row],[Moneda]]="ARS",datos_us[[#This Row],[Monto]],datos_us[[#This Row],[Monto]]*datos_us[[#This Row],[TC]])</f>
        <v>51278.920000000006</v>
      </c>
      <c r="X510" s="16">
        <f>+IF(datos_us[[#This Row],[Moneda]]="USD",datos_us[[#This Row],[Monto]],datos_us[[#This Row],[Monto]]/datos_us[[#This Row],[TC]])</f>
        <v>665.96</v>
      </c>
      <c r="Y510" s="14"/>
    </row>
    <row r="511" spans="1:25" x14ac:dyDescent="0.25">
      <c r="A511" s="14">
        <f t="shared" si="7"/>
        <v>508</v>
      </c>
      <c r="B511" s="1">
        <v>43908</v>
      </c>
      <c r="C511" s="14">
        <f>+YEAR(datos_us[[#This Row],[Fecha]])</f>
        <v>2020</v>
      </c>
      <c r="D511" s="14">
        <f>+MONTH(datos_us[[#This Row],[Fecha]])</f>
        <v>3</v>
      </c>
      <c r="E511" s="14" t="s">
        <v>617</v>
      </c>
      <c r="F511" s="14" t="s">
        <v>5384</v>
      </c>
      <c r="G511" s="14"/>
      <c r="H511" s="14" t="s">
        <v>6649</v>
      </c>
      <c r="I511" s="14" t="s">
        <v>7132</v>
      </c>
      <c r="J511" s="14" t="s">
        <v>472</v>
      </c>
      <c r="K511" s="14" t="s">
        <v>421</v>
      </c>
      <c r="L511" s="14" t="s">
        <v>425</v>
      </c>
      <c r="M511" s="14" t="s">
        <v>570</v>
      </c>
      <c r="N511" s="14" t="s">
        <v>2133</v>
      </c>
      <c r="O511" s="14" t="s">
        <v>2134</v>
      </c>
      <c r="P511" s="14" t="s">
        <v>6746</v>
      </c>
      <c r="Q511" s="14">
        <v>3</v>
      </c>
      <c r="R511" s="14" t="s">
        <v>5384</v>
      </c>
      <c r="S511" s="14" t="s">
        <v>445</v>
      </c>
      <c r="T511" s="35">
        <v>84.469011397999537</v>
      </c>
      <c r="U511" s="14" t="s">
        <v>2</v>
      </c>
      <c r="V511" s="14">
        <v>77</v>
      </c>
      <c r="W511" s="16">
        <f>+IF(datos_us[[#This Row],[Moneda]]="ARS",datos_us[[#This Row],[Monto]],datos_us[[#This Row],[Monto]]*datos_us[[#This Row],[TC]])</f>
        <v>6504.1138776459647</v>
      </c>
      <c r="X511" s="16">
        <f>+IF(datos_us[[#This Row],[Moneda]]="USD",datos_us[[#This Row],[Monto]],datos_us[[#This Row],[Monto]]/datos_us[[#This Row],[TC]])</f>
        <v>84.469011397999537</v>
      </c>
      <c r="Y511" s="14"/>
    </row>
    <row r="512" spans="1:25" x14ac:dyDescent="0.25">
      <c r="A512" s="14">
        <f t="shared" si="7"/>
        <v>509</v>
      </c>
      <c r="B512" s="1">
        <v>43908</v>
      </c>
      <c r="C512" s="14">
        <f>+YEAR(datos_us[[#This Row],[Fecha]])</f>
        <v>2020</v>
      </c>
      <c r="D512" s="14">
        <f>+MONTH(datos_us[[#This Row],[Fecha]])</f>
        <v>3</v>
      </c>
      <c r="E512" s="14" t="s">
        <v>617</v>
      </c>
      <c r="F512" s="14" t="s">
        <v>5384</v>
      </c>
      <c r="G512" s="14"/>
      <c r="H512" s="14" t="s">
        <v>6649</v>
      </c>
      <c r="I512" s="14" t="s">
        <v>7132</v>
      </c>
      <c r="J512" s="14" t="s">
        <v>472</v>
      </c>
      <c r="K512" s="14" t="s">
        <v>421</v>
      </c>
      <c r="L512" s="14" t="s">
        <v>425</v>
      </c>
      <c r="M512" s="14" t="s">
        <v>570</v>
      </c>
      <c r="N512" s="14" t="s">
        <v>2133</v>
      </c>
      <c r="O512" s="14" t="s">
        <v>2135</v>
      </c>
      <c r="P512" s="14" t="s">
        <v>6746</v>
      </c>
      <c r="Q512" s="14">
        <v>3</v>
      </c>
      <c r="R512" s="14" t="s">
        <v>5384</v>
      </c>
      <c r="S512" s="14" t="s">
        <v>445</v>
      </c>
      <c r="T512" s="35">
        <v>194.97098860200046</v>
      </c>
      <c r="U512" s="14" t="s">
        <v>2</v>
      </c>
      <c r="V512" s="14">
        <v>77</v>
      </c>
      <c r="W512" s="16">
        <f>+IF(datos_us[[#This Row],[Moneda]]="ARS",datos_us[[#This Row],[Monto]],datos_us[[#This Row],[Monto]]*datos_us[[#This Row],[TC]])</f>
        <v>15012.766122354036</v>
      </c>
      <c r="X512" s="16">
        <f>+IF(datos_us[[#This Row],[Moneda]]="USD",datos_us[[#This Row],[Monto]],datos_us[[#This Row],[Monto]]/datos_us[[#This Row],[TC]])</f>
        <v>194.97098860200046</v>
      </c>
      <c r="Y512" s="14"/>
    </row>
    <row r="513" spans="1:25" x14ac:dyDescent="0.25">
      <c r="A513" s="14">
        <f t="shared" si="7"/>
        <v>510</v>
      </c>
      <c r="B513" s="1">
        <v>43908</v>
      </c>
      <c r="C513" s="14">
        <f>+YEAR(datos_us[[#This Row],[Fecha]])</f>
        <v>2020</v>
      </c>
      <c r="D513" s="14">
        <f>+MONTH(datos_us[[#This Row],[Fecha]])</f>
        <v>3</v>
      </c>
      <c r="E513" s="14" t="s">
        <v>617</v>
      </c>
      <c r="F513" s="14" t="s">
        <v>8101</v>
      </c>
      <c r="G513" s="14"/>
      <c r="H513" s="14" t="s">
        <v>8103</v>
      </c>
      <c r="I513" s="14" t="s">
        <v>8104</v>
      </c>
      <c r="J513" s="14" t="s">
        <v>472</v>
      </c>
      <c r="K513" s="14" t="s">
        <v>421</v>
      </c>
      <c r="L513" s="14" t="s">
        <v>421</v>
      </c>
      <c r="M513" s="14" t="s">
        <v>496</v>
      </c>
      <c r="N513" s="14" t="s">
        <v>48</v>
      </c>
      <c r="O513" s="14" t="s">
        <v>2136</v>
      </c>
      <c r="P513" s="14" t="s">
        <v>5599</v>
      </c>
      <c r="Q513" s="14">
        <v>1</v>
      </c>
      <c r="R513" s="14" t="s">
        <v>8101</v>
      </c>
      <c r="S513" s="14" t="s">
        <v>445</v>
      </c>
      <c r="T513" s="35">
        <v>627.79936558287079</v>
      </c>
      <c r="U513" s="14" t="s">
        <v>2</v>
      </c>
      <c r="V513" s="14">
        <v>77</v>
      </c>
      <c r="W513" s="16">
        <f>+IF(datos_us[[#This Row],[Moneda]]="ARS",datos_us[[#This Row],[Monto]],datos_us[[#This Row],[Monto]]*datos_us[[#This Row],[TC]])</f>
        <v>48340.551149881052</v>
      </c>
      <c r="X513" s="16">
        <f>+IF(datos_us[[#This Row],[Moneda]]="USD",datos_us[[#This Row],[Monto]],datos_us[[#This Row],[Monto]]/datos_us[[#This Row],[TC]])</f>
        <v>627.79936558287079</v>
      </c>
      <c r="Y513" s="14"/>
    </row>
    <row r="514" spans="1:25" x14ac:dyDescent="0.25">
      <c r="A514" s="14">
        <f t="shared" si="7"/>
        <v>511</v>
      </c>
      <c r="B514" s="1">
        <v>43908</v>
      </c>
      <c r="C514" s="14">
        <f>+YEAR(datos_us[[#This Row],[Fecha]])</f>
        <v>2020</v>
      </c>
      <c r="D514" s="14">
        <f>+MONTH(datos_us[[#This Row],[Fecha]])</f>
        <v>3</v>
      </c>
      <c r="E514" s="14" t="s">
        <v>617</v>
      </c>
      <c r="F514" s="14" t="s">
        <v>8101</v>
      </c>
      <c r="G514" s="14"/>
      <c r="H514" s="14" t="s">
        <v>8103</v>
      </c>
      <c r="I514" s="14" t="s">
        <v>8104</v>
      </c>
      <c r="J514" s="14" t="s">
        <v>472</v>
      </c>
      <c r="K514" s="14" t="s">
        <v>421</v>
      </c>
      <c r="L514" s="14" t="s">
        <v>421</v>
      </c>
      <c r="M514" s="14" t="s">
        <v>496</v>
      </c>
      <c r="N514" s="14" t="s">
        <v>48</v>
      </c>
      <c r="O514" s="14" t="s">
        <v>2137</v>
      </c>
      <c r="P514" s="14" t="s">
        <v>5599</v>
      </c>
      <c r="Q514" s="14">
        <v>1</v>
      </c>
      <c r="R514" s="14" t="s">
        <v>8101</v>
      </c>
      <c r="S514" s="14" t="s">
        <v>445</v>
      </c>
      <c r="T514" s="35">
        <v>279.49246629659001</v>
      </c>
      <c r="U514" s="14" t="s">
        <v>2</v>
      </c>
      <c r="V514" s="14">
        <v>77</v>
      </c>
      <c r="W514" s="16">
        <f>+IF(datos_us[[#This Row],[Moneda]]="ARS",datos_us[[#This Row],[Monto]],datos_us[[#This Row],[Monto]]*datos_us[[#This Row],[TC]])</f>
        <v>21520.919904837432</v>
      </c>
      <c r="X514" s="16">
        <f>+IF(datos_us[[#This Row],[Moneda]]="USD",datos_us[[#This Row],[Monto]],datos_us[[#This Row],[Monto]]/datos_us[[#This Row],[TC]])</f>
        <v>279.49246629659001</v>
      </c>
      <c r="Y514" s="14"/>
    </row>
    <row r="515" spans="1:25" x14ac:dyDescent="0.25">
      <c r="A515" s="14">
        <f t="shared" si="7"/>
        <v>512</v>
      </c>
      <c r="B515" s="1">
        <v>43908</v>
      </c>
      <c r="C515" s="14">
        <f>+YEAR(datos_us[[#This Row],[Fecha]])</f>
        <v>2020</v>
      </c>
      <c r="D515" s="14">
        <f>+MONTH(datos_us[[#This Row],[Fecha]])</f>
        <v>3</v>
      </c>
      <c r="E515" s="14" t="s">
        <v>617</v>
      </c>
      <c r="F515" s="14" t="s">
        <v>8101</v>
      </c>
      <c r="G515" s="14"/>
      <c r="H515" s="14" t="s">
        <v>8103</v>
      </c>
      <c r="I515" s="14" t="s">
        <v>8104</v>
      </c>
      <c r="J515" s="14" t="s">
        <v>472</v>
      </c>
      <c r="K515" s="14" t="s">
        <v>421</v>
      </c>
      <c r="L515" s="14" t="s">
        <v>425</v>
      </c>
      <c r="M515" s="14" t="s">
        <v>473</v>
      </c>
      <c r="N515" s="14" t="s">
        <v>48</v>
      </c>
      <c r="O515" s="14" t="s">
        <v>2138</v>
      </c>
      <c r="P515" s="14" t="s">
        <v>5599</v>
      </c>
      <c r="Q515" s="14">
        <v>1</v>
      </c>
      <c r="R515" s="14" t="s">
        <v>8101</v>
      </c>
      <c r="S515" s="14" t="s">
        <v>445</v>
      </c>
      <c r="T515" s="35">
        <v>427.70816812053926</v>
      </c>
      <c r="U515" s="14" t="s">
        <v>2</v>
      </c>
      <c r="V515" s="14">
        <v>77</v>
      </c>
      <c r="W515" s="16">
        <f>+IF(datos_us[[#This Row],[Moneda]]="ARS",datos_us[[#This Row],[Monto]],datos_us[[#This Row],[Monto]]*datos_us[[#This Row],[TC]])</f>
        <v>32933.52894528152</v>
      </c>
      <c r="X515" s="16">
        <f>+IF(datos_us[[#This Row],[Moneda]]="USD",datos_us[[#This Row],[Monto]],datos_us[[#This Row],[Monto]]/datos_us[[#This Row],[TC]])</f>
        <v>427.70816812053926</v>
      </c>
      <c r="Y515" s="14"/>
    </row>
    <row r="516" spans="1:25" x14ac:dyDescent="0.25">
      <c r="A516" s="14">
        <f t="shared" si="7"/>
        <v>513</v>
      </c>
      <c r="B516" s="1">
        <v>43908</v>
      </c>
      <c r="C516" s="14">
        <f>+YEAR(datos_us[[#This Row],[Fecha]])</f>
        <v>2020</v>
      </c>
      <c r="D516" s="14">
        <f>+MONTH(datos_us[[#This Row],[Fecha]])</f>
        <v>3</v>
      </c>
      <c r="E516" s="14" t="s">
        <v>1015</v>
      </c>
      <c r="F516" s="14" t="s">
        <v>430</v>
      </c>
      <c r="G516" s="14"/>
      <c r="H516" s="14" t="s">
        <v>7132</v>
      </c>
      <c r="I516" s="14" t="s">
        <v>7132</v>
      </c>
      <c r="J516" s="14" t="s">
        <v>425</v>
      </c>
      <c r="K516" s="14"/>
      <c r="L516" s="14" t="s">
        <v>425</v>
      </c>
      <c r="M516" s="14" t="s">
        <v>102</v>
      </c>
      <c r="N516" s="14" t="s">
        <v>457</v>
      </c>
      <c r="O516" s="14" t="s">
        <v>1279</v>
      </c>
      <c r="P516" s="14"/>
      <c r="Q516" s="14"/>
      <c r="R516" s="14" t="s">
        <v>430</v>
      </c>
      <c r="S516" s="14" t="s">
        <v>445</v>
      </c>
      <c r="T516" s="35">
        <v>12.030000000000001</v>
      </c>
      <c r="U516" s="14" t="s">
        <v>2</v>
      </c>
      <c r="V516" s="14">
        <v>77</v>
      </c>
      <c r="W516" s="16">
        <f>+IF(datos_us[[#This Row],[Moneda]]="ARS",datos_us[[#This Row],[Monto]],datos_us[[#This Row],[Monto]]*datos_us[[#This Row],[TC]])</f>
        <v>926.31000000000006</v>
      </c>
      <c r="X516" s="16">
        <f>+IF(datos_us[[#This Row],[Moneda]]="USD",datos_us[[#This Row],[Monto]],datos_us[[#This Row],[Monto]]/datos_us[[#This Row],[TC]])</f>
        <v>12.030000000000001</v>
      </c>
      <c r="Y516" s="14"/>
    </row>
    <row r="517" spans="1:25" x14ac:dyDescent="0.25">
      <c r="A517" s="14">
        <f t="shared" ref="A517:A580" si="8">+A516+1</f>
        <v>514</v>
      </c>
      <c r="B517" s="1">
        <v>43909</v>
      </c>
      <c r="C517" s="14">
        <f>+YEAR(datos_us[[#This Row],[Fecha]])</f>
        <v>2020</v>
      </c>
      <c r="D517" s="14">
        <f>+MONTH(datos_us[[#This Row],[Fecha]])</f>
        <v>3</v>
      </c>
      <c r="E517" s="14" t="s">
        <v>408</v>
      </c>
      <c r="F517" s="14" t="s">
        <v>506</v>
      </c>
      <c r="G517" s="14"/>
      <c r="H517" s="14" t="s">
        <v>7132</v>
      </c>
      <c r="I517" s="14" t="s">
        <v>7132</v>
      </c>
      <c r="J517" s="14" t="s">
        <v>425</v>
      </c>
      <c r="K517" s="14"/>
      <c r="L517" s="14" t="s">
        <v>425</v>
      </c>
      <c r="M517" s="14" t="s">
        <v>1203</v>
      </c>
      <c r="N517" s="14" t="s">
        <v>1203</v>
      </c>
      <c r="O517" s="14" t="s">
        <v>3287</v>
      </c>
      <c r="P517" s="14"/>
      <c r="Q517" s="14"/>
      <c r="R517" s="14" t="s">
        <v>1203</v>
      </c>
      <c r="S517" s="14" t="s">
        <v>3282</v>
      </c>
      <c r="T517" s="35">
        <v>25000</v>
      </c>
      <c r="U517" s="14" t="s">
        <v>2</v>
      </c>
      <c r="V517" s="14">
        <v>84.5</v>
      </c>
      <c r="W517" s="16">
        <f>+IF(datos_us[[#This Row],[Moneda]]="ARS",datos_us[[#This Row],[Monto]],datos_us[[#This Row],[Monto]]*datos_us[[#This Row],[TC]])</f>
        <v>2112500</v>
      </c>
      <c r="X517" s="16">
        <f>+IF(datos_us[[#This Row],[Moneda]]="USD",datos_us[[#This Row],[Monto]],datos_us[[#This Row],[Monto]]/datos_us[[#This Row],[TC]])</f>
        <v>25000</v>
      </c>
      <c r="Y517" s="14"/>
    </row>
    <row r="518" spans="1:25" x14ac:dyDescent="0.25">
      <c r="A518" s="14">
        <f t="shared" si="8"/>
        <v>515</v>
      </c>
      <c r="B518" s="1">
        <v>43909</v>
      </c>
      <c r="C518" s="14">
        <f>+YEAR(datos_us[[#This Row],[Fecha]])</f>
        <v>2020</v>
      </c>
      <c r="D518" s="14">
        <f>+MONTH(datos_us[[#This Row],[Fecha]])</f>
        <v>3</v>
      </c>
      <c r="E518" s="14" t="s">
        <v>617</v>
      </c>
      <c r="F518" s="14" t="s">
        <v>5384</v>
      </c>
      <c r="G518" s="14"/>
      <c r="H518" s="14" t="s">
        <v>6649</v>
      </c>
      <c r="I518" s="14" t="s">
        <v>7132</v>
      </c>
      <c r="J518" s="14" t="s">
        <v>472</v>
      </c>
      <c r="K518" s="14" t="s">
        <v>421</v>
      </c>
      <c r="L518" s="14" t="s">
        <v>425</v>
      </c>
      <c r="M518" s="14" t="s">
        <v>473</v>
      </c>
      <c r="N518" s="14" t="s">
        <v>51</v>
      </c>
      <c r="O518" s="14" t="s">
        <v>2139</v>
      </c>
      <c r="P518" s="14" t="s">
        <v>5602</v>
      </c>
      <c r="Q518" s="14">
        <v>6</v>
      </c>
      <c r="R518" s="14" t="s">
        <v>5384</v>
      </c>
      <c r="S518" s="14" t="s">
        <v>445</v>
      </c>
      <c r="T518" s="35">
        <v>448.17636190770997</v>
      </c>
      <c r="U518" s="14" t="s">
        <v>2</v>
      </c>
      <c r="V518" s="14">
        <v>85</v>
      </c>
      <c r="W518" s="16">
        <f>+IF(datos_us[[#This Row],[Moneda]]="ARS",datos_us[[#This Row],[Monto]],datos_us[[#This Row],[Monto]]*datos_us[[#This Row],[TC]])</f>
        <v>38094.99076215535</v>
      </c>
      <c r="X518" s="16">
        <f>+IF(datos_us[[#This Row],[Moneda]]="USD",datos_us[[#This Row],[Monto]],datos_us[[#This Row],[Monto]]/datos_us[[#This Row],[TC]])</f>
        <v>448.17636190770997</v>
      </c>
      <c r="Y518" s="14"/>
    </row>
    <row r="519" spans="1:25" x14ac:dyDescent="0.25">
      <c r="A519" s="14">
        <f t="shared" si="8"/>
        <v>516</v>
      </c>
      <c r="B519" s="1">
        <v>43909</v>
      </c>
      <c r="C519" s="14">
        <f>+YEAR(datos_us[[#This Row],[Fecha]])</f>
        <v>2020</v>
      </c>
      <c r="D519" s="14">
        <f>+MONTH(datos_us[[#This Row],[Fecha]])</f>
        <v>3</v>
      </c>
      <c r="E519" s="14" t="s">
        <v>617</v>
      </c>
      <c r="F519" s="14" t="s">
        <v>5384</v>
      </c>
      <c r="G519" s="14"/>
      <c r="H519" s="14" t="s">
        <v>6649</v>
      </c>
      <c r="I519" s="14" t="s">
        <v>7132</v>
      </c>
      <c r="J519" s="14" t="s">
        <v>472</v>
      </c>
      <c r="K519" s="14" t="s">
        <v>421</v>
      </c>
      <c r="L519" s="14" t="s">
        <v>425</v>
      </c>
      <c r="M519" s="14" t="s">
        <v>473</v>
      </c>
      <c r="N519" s="14" t="s">
        <v>51</v>
      </c>
      <c r="O519" s="14" t="s">
        <v>2140</v>
      </c>
      <c r="P519" s="14" t="s">
        <v>5602</v>
      </c>
      <c r="Q519" s="14">
        <v>1</v>
      </c>
      <c r="R519" s="14" t="s">
        <v>5384</v>
      </c>
      <c r="S519" s="14" t="s">
        <v>445</v>
      </c>
      <c r="T519" s="35">
        <v>170.35596612642888</v>
      </c>
      <c r="U519" s="14" t="s">
        <v>2</v>
      </c>
      <c r="V519" s="14">
        <v>85</v>
      </c>
      <c r="W519" s="16">
        <f>+IF(datos_us[[#This Row],[Moneda]]="ARS",datos_us[[#This Row],[Monto]],datos_us[[#This Row],[Monto]]*datos_us[[#This Row],[TC]])</f>
        <v>14480.257120746455</v>
      </c>
      <c r="X519" s="16">
        <f>+IF(datos_us[[#This Row],[Moneda]]="USD",datos_us[[#This Row],[Monto]],datos_us[[#This Row],[Monto]]/datos_us[[#This Row],[TC]])</f>
        <v>170.35596612642888</v>
      </c>
      <c r="Y519" s="14"/>
    </row>
    <row r="520" spans="1:25" x14ac:dyDescent="0.25">
      <c r="A520" s="14">
        <f t="shared" si="8"/>
        <v>517</v>
      </c>
      <c r="B520" s="1">
        <v>43909</v>
      </c>
      <c r="C520" s="14">
        <f>+YEAR(datos_us[[#This Row],[Fecha]])</f>
        <v>2020</v>
      </c>
      <c r="D520" s="14">
        <f>+MONTH(datos_us[[#This Row],[Fecha]])</f>
        <v>3</v>
      </c>
      <c r="E520" s="14" t="s">
        <v>617</v>
      </c>
      <c r="F520" s="14" t="s">
        <v>5384</v>
      </c>
      <c r="G520" s="14"/>
      <c r="H520" s="14" t="s">
        <v>6649</v>
      </c>
      <c r="I520" s="14" t="s">
        <v>7132</v>
      </c>
      <c r="J520" s="14" t="s">
        <v>472</v>
      </c>
      <c r="K520" s="14" t="s">
        <v>421</v>
      </c>
      <c r="L520" s="14" t="s">
        <v>425</v>
      </c>
      <c r="M520" s="14" t="s">
        <v>473</v>
      </c>
      <c r="N520" s="14" t="s">
        <v>51</v>
      </c>
      <c r="O520" s="14" t="s">
        <v>2141</v>
      </c>
      <c r="P520" s="14" t="s">
        <v>5602</v>
      </c>
      <c r="Q520" s="14">
        <v>1</v>
      </c>
      <c r="R520" s="14" t="s">
        <v>5384</v>
      </c>
      <c r="S520" s="14" t="s">
        <v>445</v>
      </c>
      <c r="T520" s="35">
        <v>154.08920865854466</v>
      </c>
      <c r="U520" s="14" t="s">
        <v>2</v>
      </c>
      <c r="V520" s="14">
        <v>85</v>
      </c>
      <c r="W520" s="16">
        <f>+IF(datos_us[[#This Row],[Moneda]]="ARS",datos_us[[#This Row],[Monto]],datos_us[[#This Row],[Monto]]*datos_us[[#This Row],[TC]])</f>
        <v>13097.582735976297</v>
      </c>
      <c r="X520" s="16">
        <f>+IF(datos_us[[#This Row],[Moneda]]="USD",datos_us[[#This Row],[Monto]],datos_us[[#This Row],[Monto]]/datos_us[[#This Row],[TC]])</f>
        <v>154.08920865854466</v>
      </c>
      <c r="Y520" s="14"/>
    </row>
    <row r="521" spans="1:25" x14ac:dyDescent="0.25">
      <c r="A521" s="14">
        <f t="shared" si="8"/>
        <v>518</v>
      </c>
      <c r="B521" s="1">
        <v>43909</v>
      </c>
      <c r="C521" s="14">
        <f>+YEAR(datos_us[[#This Row],[Fecha]])</f>
        <v>2020</v>
      </c>
      <c r="D521" s="14">
        <f>+MONTH(datos_us[[#This Row],[Fecha]])</f>
        <v>3</v>
      </c>
      <c r="E521" s="14" t="s">
        <v>617</v>
      </c>
      <c r="F521" s="14" t="s">
        <v>5384</v>
      </c>
      <c r="G521" s="14"/>
      <c r="H521" s="14" t="s">
        <v>6649</v>
      </c>
      <c r="I521" s="14" t="s">
        <v>7132</v>
      </c>
      <c r="J521" s="14" t="s">
        <v>472</v>
      </c>
      <c r="K521" s="14" t="s">
        <v>421</v>
      </c>
      <c r="L521" s="14" t="s">
        <v>425</v>
      </c>
      <c r="M521" s="14" t="s">
        <v>473</v>
      </c>
      <c r="N521" s="14" t="s">
        <v>51</v>
      </c>
      <c r="O521" s="14" t="s">
        <v>2142</v>
      </c>
      <c r="P521" s="14" t="s">
        <v>5602</v>
      </c>
      <c r="Q521" s="14">
        <v>4</v>
      </c>
      <c r="R521" s="14" t="s">
        <v>5384</v>
      </c>
      <c r="S521" s="14" t="s">
        <v>445</v>
      </c>
      <c r="T521" s="35">
        <v>869.9501448249938</v>
      </c>
      <c r="U521" s="14" t="s">
        <v>2</v>
      </c>
      <c r="V521" s="14">
        <v>85</v>
      </c>
      <c r="W521" s="16">
        <f>+IF(datos_us[[#This Row],[Moneda]]="ARS",datos_us[[#This Row],[Monto]],datos_us[[#This Row],[Monto]]*datos_us[[#This Row],[TC]])</f>
        <v>73945.762310124468</v>
      </c>
      <c r="X521" s="16">
        <f>+IF(datos_us[[#This Row],[Moneda]]="USD",datos_us[[#This Row],[Monto]],datos_us[[#This Row],[Monto]]/datos_us[[#This Row],[TC]])</f>
        <v>869.9501448249938</v>
      </c>
      <c r="Y521" s="14"/>
    </row>
    <row r="522" spans="1:25" x14ac:dyDescent="0.25">
      <c r="A522" s="14">
        <f t="shared" si="8"/>
        <v>519</v>
      </c>
      <c r="B522" s="1">
        <v>43909</v>
      </c>
      <c r="C522" s="14">
        <f>+YEAR(datos_us[[#This Row],[Fecha]])</f>
        <v>2020</v>
      </c>
      <c r="D522" s="14">
        <f>+MONTH(datos_us[[#This Row],[Fecha]])</f>
        <v>3</v>
      </c>
      <c r="E522" s="14" t="s">
        <v>617</v>
      </c>
      <c r="F522" s="14" t="s">
        <v>6652</v>
      </c>
      <c r="G522" s="14" t="s">
        <v>6653</v>
      </c>
      <c r="H522" s="14" t="s">
        <v>6648</v>
      </c>
      <c r="I522" s="14" t="s">
        <v>3955</v>
      </c>
      <c r="J522" s="14" t="s">
        <v>472</v>
      </c>
      <c r="K522" s="14" t="s">
        <v>421</v>
      </c>
      <c r="L522" s="14" t="s">
        <v>425</v>
      </c>
      <c r="M522" s="14" t="s">
        <v>473</v>
      </c>
      <c r="N522" s="14" t="s">
        <v>51</v>
      </c>
      <c r="O522" s="14" t="s">
        <v>2143</v>
      </c>
      <c r="P522" s="14" t="s">
        <v>5602</v>
      </c>
      <c r="Q522" s="14">
        <v>1</v>
      </c>
      <c r="R522" s="14" t="s">
        <v>6653</v>
      </c>
      <c r="S522" s="14" t="s">
        <v>445</v>
      </c>
      <c r="T522" s="35">
        <v>260.54005616114267</v>
      </c>
      <c r="U522" s="14" t="s">
        <v>2</v>
      </c>
      <c r="V522" s="14">
        <v>85</v>
      </c>
      <c r="W522" s="16">
        <f>+IF(datos_us[[#This Row],[Moneda]]="ARS",datos_us[[#This Row],[Monto]],datos_us[[#This Row],[Monto]]*datos_us[[#This Row],[TC]])</f>
        <v>22145.904773697126</v>
      </c>
      <c r="X522" s="16">
        <f>+IF(datos_us[[#This Row],[Moneda]]="USD",datos_us[[#This Row],[Monto]],datos_us[[#This Row],[Monto]]/datos_us[[#This Row],[TC]])</f>
        <v>260.54005616114267</v>
      </c>
      <c r="Y522" s="14"/>
    </row>
    <row r="523" spans="1:25" x14ac:dyDescent="0.25">
      <c r="A523" s="14">
        <f t="shared" si="8"/>
        <v>520</v>
      </c>
      <c r="B523" s="1">
        <v>43909</v>
      </c>
      <c r="C523" s="14">
        <f>+YEAR(datos_us[[#This Row],[Fecha]])</f>
        <v>2020</v>
      </c>
      <c r="D523" s="14">
        <f>+MONTH(datos_us[[#This Row],[Fecha]])</f>
        <v>3</v>
      </c>
      <c r="E523" s="14" t="s">
        <v>617</v>
      </c>
      <c r="F523" s="14" t="s">
        <v>6652</v>
      </c>
      <c r="G523" s="14" t="s">
        <v>6653</v>
      </c>
      <c r="H523" s="14" t="s">
        <v>6648</v>
      </c>
      <c r="I523" s="14" t="s">
        <v>3955</v>
      </c>
      <c r="J523" s="14" t="s">
        <v>472</v>
      </c>
      <c r="K523" s="14" t="s">
        <v>421</v>
      </c>
      <c r="L523" s="14" t="s">
        <v>425</v>
      </c>
      <c r="M523" s="14" t="s">
        <v>473</v>
      </c>
      <c r="N523" s="14" t="s">
        <v>51</v>
      </c>
      <c r="O523" s="14" t="s">
        <v>2144</v>
      </c>
      <c r="P523" s="14" t="s">
        <v>5602</v>
      </c>
      <c r="Q523" s="14">
        <v>1</v>
      </c>
      <c r="R523" s="14" t="s">
        <v>6653</v>
      </c>
      <c r="S523" s="14" t="s">
        <v>445</v>
      </c>
      <c r="T523" s="35">
        <v>333.04826232117978</v>
      </c>
      <c r="U523" s="14" t="s">
        <v>2</v>
      </c>
      <c r="V523" s="14">
        <v>85</v>
      </c>
      <c r="W523" s="16">
        <f>+IF(datos_us[[#This Row],[Moneda]]="ARS",datos_us[[#This Row],[Monto]],datos_us[[#This Row],[Monto]]*datos_us[[#This Row],[TC]])</f>
        <v>28309.10229730028</v>
      </c>
      <c r="X523" s="16">
        <f>+IF(datos_us[[#This Row],[Moneda]]="USD",datos_us[[#This Row],[Monto]],datos_us[[#This Row],[Monto]]/datos_us[[#This Row],[TC]])</f>
        <v>333.04826232117978</v>
      </c>
      <c r="Y523" s="14"/>
    </row>
    <row r="524" spans="1:25" x14ac:dyDescent="0.25">
      <c r="A524" s="14">
        <f t="shared" si="8"/>
        <v>521</v>
      </c>
      <c r="B524" s="1">
        <v>43909</v>
      </c>
      <c r="C524" s="14">
        <f>+YEAR(datos_us[[#This Row],[Fecha]])</f>
        <v>2020</v>
      </c>
      <c r="D524" s="14">
        <f>+MONTH(datos_us[[#This Row],[Fecha]])</f>
        <v>3</v>
      </c>
      <c r="E524" s="14" t="s">
        <v>1015</v>
      </c>
      <c r="F524" s="14" t="s">
        <v>430</v>
      </c>
      <c r="G524" s="14"/>
      <c r="H524" s="14" t="s">
        <v>7132</v>
      </c>
      <c r="I524" s="14" t="s">
        <v>7132</v>
      </c>
      <c r="J524" s="14" t="s">
        <v>425</v>
      </c>
      <c r="K524" s="14"/>
      <c r="L524" s="14" t="s">
        <v>425</v>
      </c>
      <c r="M524" s="14" t="s">
        <v>102</v>
      </c>
      <c r="N524" s="14" t="s">
        <v>457</v>
      </c>
      <c r="O524" s="14" t="s">
        <v>1279</v>
      </c>
      <c r="P524" s="14"/>
      <c r="Q524" s="14"/>
      <c r="R524" s="14" t="s">
        <v>430</v>
      </c>
      <c r="S524" s="14" t="s">
        <v>445</v>
      </c>
      <c r="T524" s="35">
        <v>3.02</v>
      </c>
      <c r="U524" s="14" t="s">
        <v>2</v>
      </c>
      <c r="V524" s="14">
        <v>85</v>
      </c>
      <c r="W524" s="16">
        <f>+IF(datos_us[[#This Row],[Moneda]]="ARS",datos_us[[#This Row],[Monto]],datos_us[[#This Row],[Monto]]*datos_us[[#This Row],[TC]])</f>
        <v>256.7</v>
      </c>
      <c r="X524" s="16">
        <f>+IF(datos_us[[#This Row],[Moneda]]="USD",datos_us[[#This Row],[Monto]],datos_us[[#This Row],[Monto]]/datos_us[[#This Row],[TC]])</f>
        <v>3.02</v>
      </c>
      <c r="Y524" s="14"/>
    </row>
    <row r="525" spans="1:25" x14ac:dyDescent="0.25">
      <c r="A525" s="14">
        <f t="shared" si="8"/>
        <v>522</v>
      </c>
      <c r="B525" s="1">
        <v>43910</v>
      </c>
      <c r="C525" s="14">
        <f>+YEAR(datos_us[[#This Row],[Fecha]])</f>
        <v>2020</v>
      </c>
      <c r="D525" s="14">
        <f>+MONTH(datos_us[[#This Row],[Fecha]])</f>
        <v>3</v>
      </c>
      <c r="E525" s="14" t="s">
        <v>1016</v>
      </c>
      <c r="F525" s="14" t="s">
        <v>404</v>
      </c>
      <c r="G525" s="14"/>
      <c r="H525" s="14" t="s">
        <v>7132</v>
      </c>
      <c r="I525" s="14" t="s">
        <v>7132</v>
      </c>
      <c r="J525" s="14" t="s">
        <v>425</v>
      </c>
      <c r="K525" s="14"/>
      <c r="L525" s="14" t="s">
        <v>425</v>
      </c>
      <c r="M525" s="14" t="s">
        <v>1300</v>
      </c>
      <c r="N525" s="14" t="s">
        <v>1300</v>
      </c>
      <c r="O525" s="14" t="s">
        <v>1279</v>
      </c>
      <c r="P525" s="14"/>
      <c r="Q525" s="14"/>
      <c r="R525" s="14" t="s">
        <v>404</v>
      </c>
      <c r="S525" s="14" t="s">
        <v>445</v>
      </c>
      <c r="T525" s="35">
        <v>15</v>
      </c>
      <c r="U525" s="14" t="s">
        <v>2</v>
      </c>
      <c r="V525" s="14">
        <v>85</v>
      </c>
      <c r="W525" s="16">
        <f>+IF(datos_us[[#This Row],[Moneda]]="ARS",datos_us[[#This Row],[Monto]],datos_us[[#This Row],[Monto]]*datos_us[[#This Row],[TC]])</f>
        <v>1275</v>
      </c>
      <c r="X525" s="16">
        <f>+IF(datos_us[[#This Row],[Moneda]]="USD",datos_us[[#This Row],[Monto]],datos_us[[#This Row],[Monto]]/datos_us[[#This Row],[TC]])</f>
        <v>15</v>
      </c>
      <c r="Y525" s="14"/>
    </row>
    <row r="526" spans="1:25" x14ac:dyDescent="0.25">
      <c r="A526" s="14">
        <f t="shared" si="8"/>
        <v>523</v>
      </c>
      <c r="B526" s="1">
        <v>43915</v>
      </c>
      <c r="C526" s="14">
        <f>+YEAR(datos_us[[#This Row],[Fecha]])</f>
        <v>2020</v>
      </c>
      <c r="D526" s="14">
        <f>+MONTH(datos_us[[#This Row],[Fecha]])</f>
        <v>3</v>
      </c>
      <c r="E526" s="14" t="s">
        <v>1016</v>
      </c>
      <c r="F526" s="14" t="s">
        <v>404</v>
      </c>
      <c r="G526" s="14"/>
      <c r="H526" s="14" t="s">
        <v>7132</v>
      </c>
      <c r="I526" s="14" t="s">
        <v>7132</v>
      </c>
      <c r="J526" s="14" t="s">
        <v>425</v>
      </c>
      <c r="K526" s="14"/>
      <c r="L526" s="14" t="s">
        <v>425</v>
      </c>
      <c r="M526" s="14" t="s">
        <v>1334</v>
      </c>
      <c r="N526" s="14" t="s">
        <v>1334</v>
      </c>
      <c r="O526" s="14" t="s">
        <v>1279</v>
      </c>
      <c r="P526" s="14"/>
      <c r="Q526" s="14"/>
      <c r="R526" s="14" t="s">
        <v>404</v>
      </c>
      <c r="S526" s="14" t="s">
        <v>445</v>
      </c>
      <c r="T526" s="35">
        <v>100</v>
      </c>
      <c r="U526" s="14" t="s">
        <v>2</v>
      </c>
      <c r="V526" s="14">
        <v>85</v>
      </c>
      <c r="W526" s="16">
        <f>+IF(datos_us[[#This Row],[Moneda]]="ARS",datos_us[[#This Row],[Monto]],datos_us[[#This Row],[Monto]]*datos_us[[#This Row],[TC]])</f>
        <v>8500</v>
      </c>
      <c r="X526" s="16">
        <f>+IF(datos_us[[#This Row],[Moneda]]="USD",datos_us[[#This Row],[Monto]],datos_us[[#This Row],[Monto]]/datos_us[[#This Row],[TC]])</f>
        <v>100</v>
      </c>
      <c r="Y526" s="14"/>
    </row>
    <row r="527" spans="1:25" x14ac:dyDescent="0.25">
      <c r="A527" s="14">
        <f t="shared" si="8"/>
        <v>524</v>
      </c>
      <c r="B527" s="1">
        <v>43916</v>
      </c>
      <c r="C527" s="14">
        <f>+YEAR(datos_us[[#This Row],[Fecha]])</f>
        <v>2020</v>
      </c>
      <c r="D527" s="14">
        <f>+MONTH(datos_us[[#This Row],[Fecha]])</f>
        <v>3</v>
      </c>
      <c r="E527" s="14" t="s">
        <v>449</v>
      </c>
      <c r="F527" s="14" t="s">
        <v>523</v>
      </c>
      <c r="G527" s="14"/>
      <c r="H527" s="14" t="s">
        <v>7132</v>
      </c>
      <c r="I527" s="14" t="s">
        <v>7132</v>
      </c>
      <c r="J527" s="14" t="s">
        <v>425</v>
      </c>
      <c r="K527" s="14"/>
      <c r="L527" s="14" t="s">
        <v>425</v>
      </c>
      <c r="M527" s="14" t="s">
        <v>524</v>
      </c>
      <c r="N527" s="14" t="s">
        <v>524</v>
      </c>
      <c r="O527" s="14" t="s">
        <v>2145</v>
      </c>
      <c r="P527" s="14"/>
      <c r="Q527" s="14"/>
      <c r="R527" s="14" t="s">
        <v>523</v>
      </c>
      <c r="S527" s="14" t="s">
        <v>445</v>
      </c>
      <c r="T527" s="35">
        <v>20</v>
      </c>
      <c r="U527" s="14" t="s">
        <v>2</v>
      </c>
      <c r="V527" s="14">
        <v>85</v>
      </c>
      <c r="W527" s="16">
        <f>+IF(datos_us[[#This Row],[Moneda]]="ARS",datos_us[[#This Row],[Monto]],datos_us[[#This Row],[Monto]]*datos_us[[#This Row],[TC]])</f>
        <v>1700</v>
      </c>
      <c r="X527" s="16">
        <f>+IF(datos_us[[#This Row],[Moneda]]="USD",datos_us[[#This Row],[Monto]],datos_us[[#This Row],[Monto]]/datos_us[[#This Row],[TC]])</f>
        <v>20</v>
      </c>
      <c r="Y527" s="14"/>
    </row>
    <row r="528" spans="1:25" x14ac:dyDescent="0.25">
      <c r="A528" s="14">
        <f t="shared" si="8"/>
        <v>525</v>
      </c>
      <c r="B528" s="1">
        <v>43916</v>
      </c>
      <c r="C528" s="14">
        <f>+YEAR(datos_us[[#This Row],[Fecha]])</f>
        <v>2020</v>
      </c>
      <c r="D528" s="14">
        <f>+MONTH(datos_us[[#This Row],[Fecha]])</f>
        <v>3</v>
      </c>
      <c r="E528" s="14" t="s">
        <v>617</v>
      </c>
      <c r="F528" s="14" t="s">
        <v>5384</v>
      </c>
      <c r="G528" s="14"/>
      <c r="H528" s="14" t="s">
        <v>6649</v>
      </c>
      <c r="I528" s="14" t="s">
        <v>7132</v>
      </c>
      <c r="J528" s="14" t="s">
        <v>422</v>
      </c>
      <c r="K528" s="14" t="s">
        <v>422</v>
      </c>
      <c r="L528" s="14" t="s">
        <v>422</v>
      </c>
      <c r="M528" s="14" t="s">
        <v>578</v>
      </c>
      <c r="N528" s="14" t="s">
        <v>47</v>
      </c>
      <c r="O528" s="14" t="s">
        <v>3816</v>
      </c>
      <c r="P528" s="14" t="s">
        <v>6747</v>
      </c>
      <c r="Q528" s="14">
        <v>10</v>
      </c>
      <c r="R528" s="14" t="s">
        <v>5384</v>
      </c>
      <c r="S528" s="14" t="s">
        <v>445</v>
      </c>
      <c r="T528" s="35">
        <v>135.20000000000002</v>
      </c>
      <c r="U528" s="14" t="s">
        <v>2</v>
      </c>
      <c r="V528" s="14">
        <v>85</v>
      </c>
      <c r="W528" s="16">
        <f>+IF(datos_us[[#This Row],[Moneda]]="ARS",datos_us[[#This Row],[Monto]],datos_us[[#This Row],[Monto]]*datos_us[[#This Row],[TC]])</f>
        <v>11492.000000000002</v>
      </c>
      <c r="X528" s="16">
        <f>+IF(datos_us[[#This Row],[Moneda]]="USD",datos_us[[#This Row],[Monto]],datos_us[[#This Row],[Monto]]/datos_us[[#This Row],[TC]])</f>
        <v>135.20000000000002</v>
      </c>
      <c r="Y528" s="14"/>
    </row>
    <row r="529" spans="1:25" x14ac:dyDescent="0.25">
      <c r="A529" s="14">
        <f t="shared" si="8"/>
        <v>526</v>
      </c>
      <c r="B529" s="1">
        <v>43918</v>
      </c>
      <c r="C529" s="14">
        <f>+YEAR(datos_us[[#This Row],[Fecha]])</f>
        <v>2020</v>
      </c>
      <c r="D529" s="14">
        <f>+MONTH(datos_us[[#This Row],[Fecha]])</f>
        <v>3</v>
      </c>
      <c r="E529" s="14" t="s">
        <v>1016</v>
      </c>
      <c r="F529" s="14" t="s">
        <v>404</v>
      </c>
      <c r="G529" s="14"/>
      <c r="H529" s="14" t="s">
        <v>7132</v>
      </c>
      <c r="I529" s="14" t="s">
        <v>7132</v>
      </c>
      <c r="J529" s="14" t="s">
        <v>425</v>
      </c>
      <c r="K529" s="14"/>
      <c r="L529" s="14" t="s">
        <v>425</v>
      </c>
      <c r="M529" s="14" t="s">
        <v>1313</v>
      </c>
      <c r="N529" s="14" t="s">
        <v>1313</v>
      </c>
      <c r="O529" s="14" t="s">
        <v>1279</v>
      </c>
      <c r="P529" s="14"/>
      <c r="Q529" s="14"/>
      <c r="R529" s="14" t="s">
        <v>404</v>
      </c>
      <c r="S529" s="14" t="s">
        <v>445</v>
      </c>
      <c r="T529" s="35">
        <v>59.99</v>
      </c>
      <c r="U529" s="14" t="s">
        <v>2</v>
      </c>
      <c r="V529" s="14">
        <v>85</v>
      </c>
      <c r="W529" s="16">
        <f>+IF(datos_us[[#This Row],[Moneda]]="ARS",datos_us[[#This Row],[Monto]],datos_us[[#This Row],[Monto]]*datos_us[[#This Row],[TC]])</f>
        <v>5099.1500000000005</v>
      </c>
      <c r="X529" s="16">
        <f>+IF(datos_us[[#This Row],[Moneda]]="USD",datos_us[[#This Row],[Monto]],datos_us[[#This Row],[Monto]]/datos_us[[#This Row],[TC]])</f>
        <v>59.99</v>
      </c>
      <c r="Y529" s="14"/>
    </row>
    <row r="530" spans="1:25" x14ac:dyDescent="0.25">
      <c r="A530" s="14">
        <f t="shared" si="8"/>
        <v>527</v>
      </c>
      <c r="B530" s="1">
        <v>43920</v>
      </c>
      <c r="C530" s="14">
        <f>+YEAR(datos_us[[#This Row],[Fecha]])</f>
        <v>2020</v>
      </c>
      <c r="D530" s="14">
        <f>+MONTH(datos_us[[#This Row],[Fecha]])</f>
        <v>3</v>
      </c>
      <c r="E530" s="14" t="s">
        <v>1016</v>
      </c>
      <c r="F530" s="14" t="s">
        <v>404</v>
      </c>
      <c r="G530" s="14"/>
      <c r="H530" s="14" t="s">
        <v>7132</v>
      </c>
      <c r="I530" s="14" t="s">
        <v>7132</v>
      </c>
      <c r="J530" s="14" t="s">
        <v>425</v>
      </c>
      <c r="K530" s="14"/>
      <c r="L530" s="14" t="s">
        <v>425</v>
      </c>
      <c r="M530" s="14" t="s">
        <v>863</v>
      </c>
      <c r="N530" s="14" t="s">
        <v>863</v>
      </c>
      <c r="O530" s="14" t="s">
        <v>1279</v>
      </c>
      <c r="P530" s="14"/>
      <c r="Q530" s="14"/>
      <c r="R530" s="14" t="s">
        <v>404</v>
      </c>
      <c r="S530" s="14" t="s">
        <v>445</v>
      </c>
      <c r="T530" s="35">
        <v>4.3499999999999996</v>
      </c>
      <c r="U530" s="14" t="s">
        <v>2</v>
      </c>
      <c r="V530" s="14">
        <v>85</v>
      </c>
      <c r="W530" s="16">
        <f>+IF(datos_us[[#This Row],[Moneda]]="ARS",datos_us[[#This Row],[Monto]],datos_us[[#This Row],[Monto]]*datos_us[[#This Row],[TC]])</f>
        <v>369.74999999999994</v>
      </c>
      <c r="X530" s="16">
        <f>+IF(datos_us[[#This Row],[Moneda]]="USD",datos_us[[#This Row],[Monto]],datos_us[[#This Row],[Monto]]/datos_us[[#This Row],[TC]])</f>
        <v>4.3499999999999996</v>
      </c>
      <c r="Y530" s="14"/>
    </row>
    <row r="531" spans="1:25" x14ac:dyDescent="0.25">
      <c r="A531" s="14">
        <f t="shared" si="8"/>
        <v>528</v>
      </c>
      <c r="B531" s="1">
        <v>43920</v>
      </c>
      <c r="C531" s="14">
        <f>+YEAR(datos_us[[#This Row],[Fecha]])</f>
        <v>2020</v>
      </c>
      <c r="D531" s="14">
        <f>+MONTH(datos_us[[#This Row],[Fecha]])</f>
        <v>3</v>
      </c>
      <c r="E531" s="14" t="s">
        <v>617</v>
      </c>
      <c r="F531" s="14" t="s">
        <v>8101</v>
      </c>
      <c r="G531" s="14"/>
      <c r="H531" s="14" t="s">
        <v>8103</v>
      </c>
      <c r="I531" s="14" t="s">
        <v>8104</v>
      </c>
      <c r="J531" s="14" t="s">
        <v>721</v>
      </c>
      <c r="K531" s="14" t="s">
        <v>421</v>
      </c>
      <c r="L531" s="14" t="s">
        <v>425</v>
      </c>
      <c r="M531" s="14" t="s">
        <v>721</v>
      </c>
      <c r="N531" s="14" t="s">
        <v>5094</v>
      </c>
      <c r="O531" s="14" t="s">
        <v>2147</v>
      </c>
      <c r="P531" s="14" t="s">
        <v>5597</v>
      </c>
      <c r="Q531" s="14">
        <v>1</v>
      </c>
      <c r="R531" s="14" t="s">
        <v>8101</v>
      </c>
      <c r="S531" s="14" t="s">
        <v>445</v>
      </c>
      <c r="T531" s="35">
        <v>735</v>
      </c>
      <c r="U531" s="14" t="s">
        <v>2</v>
      </c>
      <c r="V531" s="14">
        <v>85</v>
      </c>
      <c r="W531" s="16">
        <f>+IF(datos_us[[#This Row],[Moneda]]="ARS",datos_us[[#This Row],[Monto]],datos_us[[#This Row],[Monto]]*datos_us[[#This Row],[TC]])</f>
        <v>62475</v>
      </c>
      <c r="X531" s="16">
        <f>+IF(datos_us[[#This Row],[Moneda]]="USD",datos_us[[#This Row],[Monto]],datos_us[[#This Row],[Monto]]/datos_us[[#This Row],[TC]])</f>
        <v>735</v>
      </c>
      <c r="Y531" s="14"/>
    </row>
    <row r="532" spans="1:25" x14ac:dyDescent="0.25">
      <c r="A532" s="14">
        <f t="shared" si="8"/>
        <v>529</v>
      </c>
      <c r="B532" s="1">
        <v>43920</v>
      </c>
      <c r="C532" s="14">
        <f>+YEAR(datos_us[[#This Row],[Fecha]])</f>
        <v>2020</v>
      </c>
      <c r="D532" s="14">
        <f>+MONTH(datos_us[[#This Row],[Fecha]])</f>
        <v>3</v>
      </c>
      <c r="E532" s="14" t="s">
        <v>408</v>
      </c>
      <c r="F532" s="14" t="s">
        <v>506</v>
      </c>
      <c r="G532" s="14"/>
      <c r="H532" s="14" t="s">
        <v>7132</v>
      </c>
      <c r="I532" s="14" t="s">
        <v>7132</v>
      </c>
      <c r="J532" s="14" t="s">
        <v>425</v>
      </c>
      <c r="K532" s="14"/>
      <c r="L532" s="14" t="s">
        <v>425</v>
      </c>
      <c r="M532" s="14" t="s">
        <v>1203</v>
      </c>
      <c r="N532" s="14" t="s">
        <v>1203</v>
      </c>
      <c r="O532" s="14" t="s">
        <v>3287</v>
      </c>
      <c r="P532" s="14"/>
      <c r="Q532" s="14"/>
      <c r="R532" s="14" t="s">
        <v>1203</v>
      </c>
      <c r="S532" s="14" t="s">
        <v>3282</v>
      </c>
      <c r="T532" s="35">
        <v>25000</v>
      </c>
      <c r="U532" s="14" t="s">
        <v>2</v>
      </c>
      <c r="V532" s="14">
        <v>85</v>
      </c>
      <c r="W532" s="16">
        <f>+IF(datos_us[[#This Row],[Moneda]]="ARS",datos_us[[#This Row],[Monto]],datos_us[[#This Row],[Monto]]*datos_us[[#This Row],[TC]])</f>
        <v>2125000</v>
      </c>
      <c r="X532" s="16">
        <f>+IF(datos_us[[#This Row],[Moneda]]="USD",datos_us[[#This Row],[Monto]],datos_us[[#This Row],[Monto]]/datos_us[[#This Row],[TC]])</f>
        <v>25000</v>
      </c>
      <c r="Y532" s="14"/>
    </row>
    <row r="533" spans="1:25" x14ac:dyDescent="0.25">
      <c r="A533" s="14">
        <f t="shared" si="8"/>
        <v>530</v>
      </c>
      <c r="B533" s="1">
        <v>43925</v>
      </c>
      <c r="C533" s="14">
        <f>+YEAR(datos_us[[#This Row],[Fecha]])</f>
        <v>2020</v>
      </c>
      <c r="D533" s="14">
        <f>+MONTH(datos_us[[#This Row],[Fecha]])</f>
        <v>4</v>
      </c>
      <c r="E533" s="14" t="s">
        <v>449</v>
      </c>
      <c r="F533" s="14" t="s">
        <v>523</v>
      </c>
      <c r="G533" s="14"/>
      <c r="H533" s="14" t="s">
        <v>7132</v>
      </c>
      <c r="I533" s="14" t="s">
        <v>7132</v>
      </c>
      <c r="J533" s="14" t="s">
        <v>425</v>
      </c>
      <c r="K533" s="14"/>
      <c r="L533" s="14" t="s">
        <v>425</v>
      </c>
      <c r="M533" s="14" t="s">
        <v>524</v>
      </c>
      <c r="N533" s="14" t="s">
        <v>524</v>
      </c>
      <c r="O533" s="14" t="s">
        <v>2180</v>
      </c>
      <c r="P533" s="14"/>
      <c r="Q533" s="14"/>
      <c r="R533" s="14" t="s">
        <v>523</v>
      </c>
      <c r="S533" s="14" t="s">
        <v>445</v>
      </c>
      <c r="T533" s="35">
        <v>38.06</v>
      </c>
      <c r="U533" s="14" t="s">
        <v>2</v>
      </c>
      <c r="V533" s="14">
        <v>85</v>
      </c>
      <c r="W533" s="16">
        <f>+IF(datos_us[[#This Row],[Moneda]]="ARS",datos_us[[#This Row],[Monto]],datos_us[[#This Row],[Monto]]*datos_us[[#This Row],[TC]])</f>
        <v>3235.1000000000004</v>
      </c>
      <c r="X533" s="16">
        <f>+IF(datos_us[[#This Row],[Moneda]]="USD",datos_us[[#This Row],[Monto]],datos_us[[#This Row],[Monto]]/datos_us[[#This Row],[TC]])</f>
        <v>38.06</v>
      </c>
      <c r="Y533" s="14"/>
    </row>
    <row r="534" spans="1:25" x14ac:dyDescent="0.25">
      <c r="A534" s="14">
        <f t="shared" si="8"/>
        <v>531</v>
      </c>
      <c r="B534" s="1">
        <v>43924</v>
      </c>
      <c r="C534" s="14">
        <f>+YEAR(datos_us[[#This Row],[Fecha]])</f>
        <v>2020</v>
      </c>
      <c r="D534" s="14">
        <f>+MONTH(datos_us[[#This Row],[Fecha]])</f>
        <v>4</v>
      </c>
      <c r="E534" s="14" t="s">
        <v>1016</v>
      </c>
      <c r="F534" s="14" t="s">
        <v>404</v>
      </c>
      <c r="G534" s="14"/>
      <c r="H534" s="14" t="s">
        <v>7132</v>
      </c>
      <c r="I534" s="14" t="s">
        <v>7132</v>
      </c>
      <c r="J534" s="14" t="s">
        <v>425</v>
      </c>
      <c r="K534" s="14"/>
      <c r="L534" s="14" t="s">
        <v>425</v>
      </c>
      <c r="M534" s="14" t="s">
        <v>1325</v>
      </c>
      <c r="N534" s="14" t="s">
        <v>1325</v>
      </c>
      <c r="O534" s="14" t="s">
        <v>1279</v>
      </c>
      <c r="P534" s="14"/>
      <c r="Q534" s="14"/>
      <c r="R534" s="14" t="s">
        <v>404</v>
      </c>
      <c r="S534" s="14" t="s">
        <v>445</v>
      </c>
      <c r="T534" s="35">
        <v>122.09</v>
      </c>
      <c r="U534" s="14" t="s">
        <v>2</v>
      </c>
      <c r="V534" s="14">
        <v>85</v>
      </c>
      <c r="W534" s="16">
        <f>+IF(datos_us[[#This Row],[Moneda]]="ARS",datos_us[[#This Row],[Monto]],datos_us[[#This Row],[Monto]]*datos_us[[#This Row],[TC]])</f>
        <v>10377.65</v>
      </c>
      <c r="X534" s="16">
        <f>+IF(datos_us[[#This Row],[Moneda]]="USD",datos_us[[#This Row],[Monto]],datos_us[[#This Row],[Monto]]/datos_us[[#This Row],[TC]])</f>
        <v>122.09</v>
      </c>
      <c r="Y534" s="14"/>
    </row>
    <row r="535" spans="1:25" x14ac:dyDescent="0.25">
      <c r="A535" s="14">
        <f t="shared" si="8"/>
        <v>532</v>
      </c>
      <c r="B535" s="1">
        <v>43929</v>
      </c>
      <c r="C535" s="14">
        <f>+YEAR(datos_us[[#This Row],[Fecha]])</f>
        <v>2020</v>
      </c>
      <c r="D535" s="14">
        <f>+MONTH(datos_us[[#This Row],[Fecha]])</f>
        <v>4</v>
      </c>
      <c r="E535" s="14" t="s">
        <v>617</v>
      </c>
      <c r="F535" s="14" t="s">
        <v>5384</v>
      </c>
      <c r="G535" s="14"/>
      <c r="H535" s="14" t="s">
        <v>6649</v>
      </c>
      <c r="I535" s="14" t="s">
        <v>7132</v>
      </c>
      <c r="J535" s="14" t="s">
        <v>422</v>
      </c>
      <c r="K535" s="14" t="s">
        <v>422</v>
      </c>
      <c r="L535" s="14" t="s">
        <v>422</v>
      </c>
      <c r="M535" s="14" t="s">
        <v>2121</v>
      </c>
      <c r="N535" s="14" t="s">
        <v>47</v>
      </c>
      <c r="O535" s="14" t="s">
        <v>2122</v>
      </c>
      <c r="P535" s="14" t="s">
        <v>6748</v>
      </c>
      <c r="Q535" s="14">
        <v>27</v>
      </c>
      <c r="R535" s="14" t="s">
        <v>5384</v>
      </c>
      <c r="S535" s="14" t="s">
        <v>445</v>
      </c>
      <c r="T535" s="35">
        <v>44.18</v>
      </c>
      <c r="U535" s="14" t="s">
        <v>2</v>
      </c>
      <c r="V535" s="14">
        <v>85</v>
      </c>
      <c r="W535" s="16">
        <f>+IF(datos_us[[#This Row],[Moneda]]="ARS",datos_us[[#This Row],[Monto]],datos_us[[#This Row],[Monto]]*datos_us[[#This Row],[TC]])</f>
        <v>3755.3</v>
      </c>
      <c r="X535" s="16">
        <f>+IF(datos_us[[#This Row],[Moneda]]="USD",datos_us[[#This Row],[Monto]],datos_us[[#This Row],[Monto]]/datos_us[[#This Row],[TC]])</f>
        <v>44.18</v>
      </c>
      <c r="Y535" s="14"/>
    </row>
    <row r="536" spans="1:25" x14ac:dyDescent="0.25">
      <c r="A536" s="14">
        <f t="shared" si="8"/>
        <v>533</v>
      </c>
      <c r="B536" s="1">
        <v>43934</v>
      </c>
      <c r="C536" s="14">
        <f>+YEAR(datos_us[[#This Row],[Fecha]])</f>
        <v>2020</v>
      </c>
      <c r="D536" s="14">
        <f>+MONTH(datos_us[[#This Row],[Fecha]])</f>
        <v>4</v>
      </c>
      <c r="E536" s="14" t="s">
        <v>1016</v>
      </c>
      <c r="F536" s="14" t="s">
        <v>404</v>
      </c>
      <c r="G536" s="14"/>
      <c r="H536" s="14" t="s">
        <v>7132</v>
      </c>
      <c r="I536" s="14" t="s">
        <v>7132</v>
      </c>
      <c r="J536" s="14" t="s">
        <v>425</v>
      </c>
      <c r="K536" s="14"/>
      <c r="L536" s="14" t="s">
        <v>425</v>
      </c>
      <c r="M536" s="14" t="s">
        <v>1297</v>
      </c>
      <c r="N536" s="14" t="s">
        <v>1297</v>
      </c>
      <c r="O536" s="14" t="s">
        <v>1279</v>
      </c>
      <c r="P536" s="14"/>
      <c r="Q536" s="14"/>
      <c r="R536" s="14" t="s">
        <v>404</v>
      </c>
      <c r="S536" s="14" t="s">
        <v>445</v>
      </c>
      <c r="T536" s="35">
        <v>14.99</v>
      </c>
      <c r="U536" s="14" t="s">
        <v>2</v>
      </c>
      <c r="V536" s="14">
        <v>85</v>
      </c>
      <c r="W536" s="16">
        <f>+IF(datos_us[[#This Row],[Moneda]]="ARS",datos_us[[#This Row],[Monto]],datos_us[[#This Row],[Monto]]*datos_us[[#This Row],[TC]])</f>
        <v>1274.1500000000001</v>
      </c>
      <c r="X536" s="16">
        <f>+IF(datos_us[[#This Row],[Moneda]]="USD",datos_us[[#This Row],[Monto]],datos_us[[#This Row],[Monto]]/datos_us[[#This Row],[TC]])</f>
        <v>14.99</v>
      </c>
      <c r="Y536" s="14"/>
    </row>
    <row r="537" spans="1:25" x14ac:dyDescent="0.25">
      <c r="A537" s="14">
        <f t="shared" si="8"/>
        <v>534</v>
      </c>
      <c r="B537" s="1">
        <v>43934</v>
      </c>
      <c r="C537" s="14">
        <f>+YEAR(datos_us[[#This Row],[Fecha]])</f>
        <v>2020</v>
      </c>
      <c r="D537" s="14">
        <f>+MONTH(datos_us[[#This Row],[Fecha]])</f>
        <v>4</v>
      </c>
      <c r="E537" s="14" t="s">
        <v>1016</v>
      </c>
      <c r="F537" s="14" t="s">
        <v>404</v>
      </c>
      <c r="G537" s="14"/>
      <c r="H537" s="14" t="s">
        <v>7132</v>
      </c>
      <c r="I537" s="14" t="s">
        <v>7132</v>
      </c>
      <c r="J537" s="14" t="s">
        <v>425</v>
      </c>
      <c r="K537" s="14"/>
      <c r="L537" s="14" t="s">
        <v>425</v>
      </c>
      <c r="M537" s="14" t="s">
        <v>156</v>
      </c>
      <c r="N537" s="14" t="s">
        <v>156</v>
      </c>
      <c r="O537" s="14" t="s">
        <v>1298</v>
      </c>
      <c r="P537" s="14"/>
      <c r="Q537" s="14"/>
      <c r="R537" s="14" t="s">
        <v>404</v>
      </c>
      <c r="S537" s="14" t="s">
        <v>445</v>
      </c>
      <c r="T537" s="35">
        <v>41.59</v>
      </c>
      <c r="U537" s="14" t="s">
        <v>2</v>
      </c>
      <c r="V537" s="14">
        <v>85</v>
      </c>
      <c r="W537" s="16">
        <f>+IF(datos_us[[#This Row],[Moneda]]="ARS",datos_us[[#This Row],[Monto]],datos_us[[#This Row],[Monto]]*datos_us[[#This Row],[TC]])</f>
        <v>3535.15</v>
      </c>
      <c r="X537" s="16">
        <f>+IF(datos_us[[#This Row],[Moneda]]="USD",datos_us[[#This Row],[Monto]],datos_us[[#This Row],[Monto]]/datos_us[[#This Row],[TC]])</f>
        <v>41.59</v>
      </c>
      <c r="Y537" s="14"/>
    </row>
    <row r="538" spans="1:25" x14ac:dyDescent="0.25">
      <c r="A538" s="14">
        <f t="shared" si="8"/>
        <v>535</v>
      </c>
      <c r="B538" s="1">
        <v>43938</v>
      </c>
      <c r="C538" s="14">
        <f>+YEAR(datos_us[[#This Row],[Fecha]])</f>
        <v>2020</v>
      </c>
      <c r="D538" s="14">
        <f>+MONTH(datos_us[[#This Row],[Fecha]])</f>
        <v>4</v>
      </c>
      <c r="E538" s="14" t="s">
        <v>408</v>
      </c>
      <c r="F538" s="14" t="s">
        <v>5359</v>
      </c>
      <c r="G538" s="14"/>
      <c r="H538" s="14" t="s">
        <v>7132</v>
      </c>
      <c r="I538" s="14" t="s">
        <v>7132</v>
      </c>
      <c r="J538" s="14" t="s">
        <v>425</v>
      </c>
      <c r="K538" s="14"/>
      <c r="L538" s="14" t="s">
        <v>425</v>
      </c>
      <c r="M538" s="14" t="s">
        <v>1185</v>
      </c>
      <c r="N538" s="14" t="s">
        <v>1185</v>
      </c>
      <c r="O538" s="14" t="s">
        <v>3274</v>
      </c>
      <c r="P538" s="14"/>
      <c r="Q538" s="14"/>
      <c r="R538" s="14" t="s">
        <v>445</v>
      </c>
      <c r="S538" s="14" t="s">
        <v>613</v>
      </c>
      <c r="T538" s="35">
        <v>16988.95</v>
      </c>
      <c r="U538" s="14" t="s">
        <v>2</v>
      </c>
      <c r="V538" s="14">
        <v>77</v>
      </c>
      <c r="W538" s="16">
        <f>+IF(datos_us[[#This Row],[Moneda]]="ARS",datos_us[[#This Row],[Monto]],datos_us[[#This Row],[Monto]]*datos_us[[#This Row],[TC]])</f>
        <v>1308149.1500000001</v>
      </c>
      <c r="X538" s="16">
        <f>+IF(datos_us[[#This Row],[Moneda]]="USD",datos_us[[#This Row],[Monto]],datos_us[[#This Row],[Monto]]/datos_us[[#This Row],[TC]])</f>
        <v>16988.95</v>
      </c>
      <c r="Y538" s="14"/>
    </row>
    <row r="539" spans="1:25" x14ac:dyDescent="0.25">
      <c r="A539" s="14">
        <f t="shared" si="8"/>
        <v>536</v>
      </c>
      <c r="B539" s="1">
        <v>43938</v>
      </c>
      <c r="C539" s="14">
        <f>+YEAR(datos_us[[#This Row],[Fecha]])</f>
        <v>2020</v>
      </c>
      <c r="D539" s="14">
        <f>+MONTH(datos_us[[#This Row],[Fecha]])</f>
        <v>4</v>
      </c>
      <c r="E539" s="14" t="s">
        <v>617</v>
      </c>
      <c r="F539" s="14" t="s">
        <v>8101</v>
      </c>
      <c r="G539" s="14"/>
      <c r="H539" s="14" t="s">
        <v>8103</v>
      </c>
      <c r="I539" s="14" t="s">
        <v>8104</v>
      </c>
      <c r="J539" s="14" t="s">
        <v>721</v>
      </c>
      <c r="K539" s="14" t="s">
        <v>421</v>
      </c>
      <c r="L539" s="14" t="s">
        <v>425</v>
      </c>
      <c r="M539" s="14" t="s">
        <v>721</v>
      </c>
      <c r="N539" s="14" t="s">
        <v>5094</v>
      </c>
      <c r="O539" s="14" t="s">
        <v>2147</v>
      </c>
      <c r="P539" s="14" t="s">
        <v>5610</v>
      </c>
      <c r="Q539" s="14">
        <v>1</v>
      </c>
      <c r="R539" s="14" t="s">
        <v>8101</v>
      </c>
      <c r="S539" s="14" t="s">
        <v>445</v>
      </c>
      <c r="T539" s="35">
        <v>735</v>
      </c>
      <c r="U539" s="14" t="s">
        <v>2</v>
      </c>
      <c r="V539" s="14">
        <v>85</v>
      </c>
      <c r="W539" s="16">
        <f>+IF(datos_us[[#This Row],[Moneda]]="ARS",datos_us[[#This Row],[Monto]],datos_us[[#This Row],[Monto]]*datos_us[[#This Row],[TC]])</f>
        <v>62475</v>
      </c>
      <c r="X539" s="16">
        <f>+IF(datos_us[[#This Row],[Moneda]]="USD",datos_us[[#This Row],[Monto]],datos_us[[#This Row],[Monto]]/datos_us[[#This Row],[TC]])</f>
        <v>735</v>
      </c>
      <c r="Y539" s="14"/>
    </row>
    <row r="540" spans="1:25" x14ac:dyDescent="0.25">
      <c r="A540" s="14">
        <f t="shared" si="8"/>
        <v>537</v>
      </c>
      <c r="B540" s="1">
        <v>43942</v>
      </c>
      <c r="C540" s="14">
        <f>+YEAR(datos_us[[#This Row],[Fecha]])</f>
        <v>2020</v>
      </c>
      <c r="D540" s="14">
        <f>+MONTH(datos_us[[#This Row],[Fecha]])</f>
        <v>4</v>
      </c>
      <c r="E540" s="14" t="s">
        <v>1016</v>
      </c>
      <c r="F540" s="14" t="s">
        <v>404</v>
      </c>
      <c r="G540" s="14"/>
      <c r="H540" s="14" t="s">
        <v>7132</v>
      </c>
      <c r="I540" s="14" t="s">
        <v>7132</v>
      </c>
      <c r="J540" s="14" t="s">
        <v>425</v>
      </c>
      <c r="K540" s="14"/>
      <c r="L540" s="14" t="s">
        <v>425</v>
      </c>
      <c r="M540" s="14" t="s">
        <v>1300</v>
      </c>
      <c r="N540" s="14" t="s">
        <v>1300</v>
      </c>
      <c r="O540" s="14" t="s">
        <v>1279</v>
      </c>
      <c r="P540" s="14"/>
      <c r="Q540" s="14"/>
      <c r="R540" s="14" t="s">
        <v>404</v>
      </c>
      <c r="S540" s="14" t="s">
        <v>445</v>
      </c>
      <c r="T540" s="35">
        <v>15</v>
      </c>
      <c r="U540" s="14" t="s">
        <v>2</v>
      </c>
      <c r="V540" s="14">
        <v>85</v>
      </c>
      <c r="W540" s="16">
        <f>+IF(datos_us[[#This Row],[Moneda]]="ARS",datos_us[[#This Row],[Monto]],datos_us[[#This Row],[Monto]]*datos_us[[#This Row],[TC]])</f>
        <v>1275</v>
      </c>
      <c r="X540" s="16">
        <f>+IF(datos_us[[#This Row],[Moneda]]="USD",datos_us[[#This Row],[Monto]],datos_us[[#This Row],[Monto]]/datos_us[[#This Row],[TC]])</f>
        <v>15</v>
      </c>
      <c r="Y540" s="14"/>
    </row>
    <row r="541" spans="1:25" x14ac:dyDescent="0.25">
      <c r="A541" s="14">
        <f t="shared" si="8"/>
        <v>538</v>
      </c>
      <c r="B541" s="1">
        <v>43946</v>
      </c>
      <c r="C541" s="14">
        <f>+YEAR(datos_us[[#This Row],[Fecha]])</f>
        <v>2020</v>
      </c>
      <c r="D541" s="14">
        <f>+MONTH(datos_us[[#This Row],[Fecha]])</f>
        <v>4</v>
      </c>
      <c r="E541" s="14" t="s">
        <v>1016</v>
      </c>
      <c r="F541" s="14" t="s">
        <v>404</v>
      </c>
      <c r="G541" s="14"/>
      <c r="H541" s="14" t="s">
        <v>7132</v>
      </c>
      <c r="I541" s="14" t="s">
        <v>7132</v>
      </c>
      <c r="J541" s="14" t="s">
        <v>425</v>
      </c>
      <c r="K541" s="14"/>
      <c r="L541" s="14" t="s">
        <v>425</v>
      </c>
      <c r="M541" s="14" t="s">
        <v>1334</v>
      </c>
      <c r="N541" s="14" t="s">
        <v>1334</v>
      </c>
      <c r="O541" s="14" t="s">
        <v>1279</v>
      </c>
      <c r="P541" s="14"/>
      <c r="Q541" s="14"/>
      <c r="R541" s="14" t="s">
        <v>404</v>
      </c>
      <c r="S541" s="14" t="s">
        <v>445</v>
      </c>
      <c r="T541" s="35">
        <v>100</v>
      </c>
      <c r="U541" s="14" t="s">
        <v>2</v>
      </c>
      <c r="V541" s="14">
        <v>112</v>
      </c>
      <c r="W541" s="16">
        <f>+IF(datos_us[[#This Row],[Moneda]]="ARS",datos_us[[#This Row],[Monto]],datos_us[[#This Row],[Monto]]*datos_us[[#This Row],[TC]])</f>
        <v>11200</v>
      </c>
      <c r="X541" s="16">
        <f>+IF(datos_us[[#This Row],[Moneda]]="USD",datos_us[[#This Row],[Monto]],datos_us[[#This Row],[Monto]]/datos_us[[#This Row],[TC]])</f>
        <v>100</v>
      </c>
      <c r="Y541" s="14"/>
    </row>
    <row r="542" spans="1:25" x14ac:dyDescent="0.25">
      <c r="A542" s="14">
        <f t="shared" si="8"/>
        <v>539</v>
      </c>
      <c r="B542" s="1">
        <v>43948</v>
      </c>
      <c r="C542" s="14">
        <f>+YEAR(datos_us[[#This Row],[Fecha]])</f>
        <v>2020</v>
      </c>
      <c r="D542" s="14">
        <f>+MONTH(datos_us[[#This Row],[Fecha]])</f>
        <v>4</v>
      </c>
      <c r="E542" s="14" t="s">
        <v>449</v>
      </c>
      <c r="F542" s="14" t="s">
        <v>523</v>
      </c>
      <c r="G542" s="14"/>
      <c r="H542" s="14" t="s">
        <v>7132</v>
      </c>
      <c r="I542" s="14" t="s">
        <v>7132</v>
      </c>
      <c r="J542" s="14" t="s">
        <v>425</v>
      </c>
      <c r="K542" s="14"/>
      <c r="L542" s="14" t="s">
        <v>425</v>
      </c>
      <c r="M542" s="14" t="s">
        <v>524</v>
      </c>
      <c r="N542" s="14" t="s">
        <v>524</v>
      </c>
      <c r="O542" s="14" t="s">
        <v>3268</v>
      </c>
      <c r="P542" s="14"/>
      <c r="Q542" s="14"/>
      <c r="R542" s="14" t="s">
        <v>523</v>
      </c>
      <c r="S542" s="14" t="s">
        <v>613</v>
      </c>
      <c r="T542" s="35">
        <v>12</v>
      </c>
      <c r="U542" s="14" t="s">
        <v>2</v>
      </c>
      <c r="V542" s="14">
        <v>112</v>
      </c>
      <c r="W542" s="16">
        <f>+IF(datos_us[[#This Row],[Moneda]]="ARS",datos_us[[#This Row],[Monto]],datos_us[[#This Row],[Monto]]*datos_us[[#This Row],[TC]])</f>
        <v>1344</v>
      </c>
      <c r="X542" s="16">
        <f>+IF(datos_us[[#This Row],[Moneda]]="USD",datos_us[[#This Row],[Monto]],datos_us[[#This Row],[Monto]]/datos_us[[#This Row],[TC]])</f>
        <v>12</v>
      </c>
      <c r="Y542" s="14"/>
    </row>
    <row r="543" spans="1:25" x14ac:dyDescent="0.25">
      <c r="A543" s="14">
        <f t="shared" si="8"/>
        <v>540</v>
      </c>
      <c r="B543" s="1">
        <v>43949</v>
      </c>
      <c r="C543" s="14">
        <f>+YEAR(datos_us[[#This Row],[Fecha]])</f>
        <v>2020</v>
      </c>
      <c r="D543" s="14">
        <f>+MONTH(datos_us[[#This Row],[Fecha]])</f>
        <v>4</v>
      </c>
      <c r="E543" s="14" t="s">
        <v>1016</v>
      </c>
      <c r="F543" s="14" t="s">
        <v>404</v>
      </c>
      <c r="G543" s="14"/>
      <c r="H543" s="14" t="s">
        <v>7132</v>
      </c>
      <c r="I543" s="14" t="s">
        <v>7132</v>
      </c>
      <c r="J543" s="14" t="s">
        <v>425</v>
      </c>
      <c r="K543" s="14"/>
      <c r="L543" s="14" t="s">
        <v>425</v>
      </c>
      <c r="M543" s="14" t="s">
        <v>1313</v>
      </c>
      <c r="N543" s="14" t="s">
        <v>1313</v>
      </c>
      <c r="O543" s="14" t="s">
        <v>1279</v>
      </c>
      <c r="P543" s="14"/>
      <c r="Q543" s="14"/>
      <c r="R543" s="14" t="s">
        <v>404</v>
      </c>
      <c r="S543" s="14" t="s">
        <v>445</v>
      </c>
      <c r="T543" s="35">
        <v>59.99</v>
      </c>
      <c r="U543" s="14" t="s">
        <v>2</v>
      </c>
      <c r="V543" s="14">
        <v>112</v>
      </c>
      <c r="W543" s="16">
        <f>+IF(datos_us[[#This Row],[Moneda]]="ARS",datos_us[[#This Row],[Monto]],datos_us[[#This Row],[Monto]]*datos_us[[#This Row],[TC]])</f>
        <v>6718.88</v>
      </c>
      <c r="X543" s="16">
        <f>+IF(datos_us[[#This Row],[Moneda]]="USD",datos_us[[#This Row],[Monto]],datos_us[[#This Row],[Monto]]/datos_us[[#This Row],[TC]])</f>
        <v>59.99</v>
      </c>
      <c r="Y543" s="14"/>
    </row>
    <row r="544" spans="1:25" x14ac:dyDescent="0.25">
      <c r="A544" s="14">
        <f t="shared" si="8"/>
        <v>541</v>
      </c>
      <c r="B544" s="1">
        <v>43950</v>
      </c>
      <c r="C544" s="14">
        <f>+YEAR(datos_us[[#This Row],[Fecha]])</f>
        <v>2020</v>
      </c>
      <c r="D544" s="14">
        <f>+MONTH(datos_us[[#This Row],[Fecha]])</f>
        <v>4</v>
      </c>
      <c r="E544" s="14" t="s">
        <v>1016</v>
      </c>
      <c r="F544" s="14" t="s">
        <v>404</v>
      </c>
      <c r="G544" s="14"/>
      <c r="H544" s="14" t="s">
        <v>7132</v>
      </c>
      <c r="I544" s="14" t="s">
        <v>7132</v>
      </c>
      <c r="J544" s="14" t="s">
        <v>425</v>
      </c>
      <c r="K544" s="14"/>
      <c r="L544" s="14" t="s">
        <v>425</v>
      </c>
      <c r="M544" s="14" t="s">
        <v>863</v>
      </c>
      <c r="N544" s="14" t="s">
        <v>863</v>
      </c>
      <c r="O544" s="14" t="s">
        <v>1279</v>
      </c>
      <c r="P544" s="14"/>
      <c r="Q544" s="14"/>
      <c r="R544" s="14" t="s">
        <v>404</v>
      </c>
      <c r="S544" s="14" t="s">
        <v>445</v>
      </c>
      <c r="T544" s="35">
        <v>4.2</v>
      </c>
      <c r="U544" s="14" t="s">
        <v>2</v>
      </c>
      <c r="V544" s="14">
        <v>112</v>
      </c>
      <c r="W544" s="16">
        <f>+IF(datos_us[[#This Row],[Moneda]]="ARS",datos_us[[#This Row],[Monto]],datos_us[[#This Row],[Monto]]*datos_us[[#This Row],[TC]])</f>
        <v>470.40000000000003</v>
      </c>
      <c r="X544" s="16">
        <f>+IF(datos_us[[#This Row],[Moneda]]="USD",datos_us[[#This Row],[Monto]],datos_us[[#This Row],[Monto]]/datos_us[[#This Row],[TC]])</f>
        <v>4.2</v>
      </c>
      <c r="Y544" s="14"/>
    </row>
    <row r="545" spans="1:25" x14ac:dyDescent="0.25">
      <c r="A545" s="14">
        <f t="shared" si="8"/>
        <v>542</v>
      </c>
      <c r="B545" s="1">
        <v>43955</v>
      </c>
      <c r="C545" s="14">
        <f>+YEAR(datos_us[[#This Row],[Fecha]])</f>
        <v>2020</v>
      </c>
      <c r="D545" s="14">
        <f>+MONTH(datos_us[[#This Row],[Fecha]])</f>
        <v>5</v>
      </c>
      <c r="E545" s="14" t="s">
        <v>1016</v>
      </c>
      <c r="F545" s="14" t="s">
        <v>404</v>
      </c>
      <c r="G545" s="14"/>
      <c r="H545" s="14" t="s">
        <v>7132</v>
      </c>
      <c r="I545" s="14" t="s">
        <v>7132</v>
      </c>
      <c r="J545" s="14" t="s">
        <v>425</v>
      </c>
      <c r="K545" s="14"/>
      <c r="L545" s="14" t="s">
        <v>425</v>
      </c>
      <c r="M545" s="14" t="s">
        <v>1325</v>
      </c>
      <c r="N545" s="14" t="s">
        <v>1325</v>
      </c>
      <c r="O545" s="14" t="s">
        <v>1279</v>
      </c>
      <c r="P545" s="14"/>
      <c r="Q545" s="14"/>
      <c r="R545" s="14" t="s">
        <v>404</v>
      </c>
      <c r="S545" s="14" t="s">
        <v>445</v>
      </c>
      <c r="T545" s="35">
        <v>122.09</v>
      </c>
      <c r="U545" s="14" t="s">
        <v>2</v>
      </c>
      <c r="V545" s="14">
        <v>112</v>
      </c>
      <c r="W545" s="16">
        <f>+IF(datos_us[[#This Row],[Moneda]]="ARS",datos_us[[#This Row],[Monto]],datos_us[[#This Row],[Monto]]*datos_us[[#This Row],[TC]])</f>
        <v>13674.08</v>
      </c>
      <c r="X545" s="16">
        <f>+IF(datos_us[[#This Row],[Moneda]]="USD",datos_us[[#This Row],[Monto]],datos_us[[#This Row],[Monto]]/datos_us[[#This Row],[TC]])</f>
        <v>122.09</v>
      </c>
      <c r="Y545" s="14"/>
    </row>
    <row r="546" spans="1:25" x14ac:dyDescent="0.25">
      <c r="A546" s="14">
        <f t="shared" si="8"/>
        <v>543</v>
      </c>
      <c r="B546" s="1">
        <v>43964</v>
      </c>
      <c r="C546" s="14">
        <f>+YEAR(datos_us[[#This Row],[Fecha]])</f>
        <v>2020</v>
      </c>
      <c r="D546" s="14">
        <f>+MONTH(datos_us[[#This Row],[Fecha]])</f>
        <v>5</v>
      </c>
      <c r="E546" s="14" t="s">
        <v>1016</v>
      </c>
      <c r="F546" s="14" t="s">
        <v>404</v>
      </c>
      <c r="G546" s="14"/>
      <c r="H546" s="14" t="s">
        <v>7132</v>
      </c>
      <c r="I546" s="14" t="s">
        <v>7132</v>
      </c>
      <c r="J546" s="14" t="s">
        <v>425</v>
      </c>
      <c r="K546" s="14"/>
      <c r="L546" s="14" t="s">
        <v>425</v>
      </c>
      <c r="M546" s="14" t="s">
        <v>156</v>
      </c>
      <c r="N546" s="14" t="s">
        <v>156</v>
      </c>
      <c r="O546" s="14" t="s">
        <v>1298</v>
      </c>
      <c r="P546" s="14"/>
      <c r="Q546" s="14"/>
      <c r="R546" s="14" t="s">
        <v>404</v>
      </c>
      <c r="S546" s="14" t="s">
        <v>445</v>
      </c>
      <c r="T546" s="35">
        <v>41.59</v>
      </c>
      <c r="U546" s="14" t="s">
        <v>2</v>
      </c>
      <c r="V546" s="14">
        <v>129</v>
      </c>
      <c r="W546" s="16">
        <f>+IF(datos_us[[#This Row],[Moneda]]="ARS",datos_us[[#This Row],[Monto]],datos_us[[#This Row],[Monto]]*datos_us[[#This Row],[TC]])</f>
        <v>5365.1100000000006</v>
      </c>
      <c r="X546" s="16">
        <f>+IF(datos_us[[#This Row],[Moneda]]="USD",datos_us[[#This Row],[Monto]],datos_us[[#This Row],[Monto]]/datos_us[[#This Row],[TC]])</f>
        <v>41.59</v>
      </c>
      <c r="Y546" s="14"/>
    </row>
    <row r="547" spans="1:25" x14ac:dyDescent="0.25">
      <c r="A547" s="14">
        <f t="shared" si="8"/>
        <v>544</v>
      </c>
      <c r="B547" s="1">
        <v>43965</v>
      </c>
      <c r="C547" s="14">
        <f>+YEAR(datos_us[[#This Row],[Fecha]])</f>
        <v>2020</v>
      </c>
      <c r="D547" s="14">
        <f>+MONTH(datos_us[[#This Row],[Fecha]])</f>
        <v>5</v>
      </c>
      <c r="E547" s="14" t="s">
        <v>1016</v>
      </c>
      <c r="F547" s="14" t="s">
        <v>404</v>
      </c>
      <c r="G547" s="14"/>
      <c r="H547" s="14" t="s">
        <v>7132</v>
      </c>
      <c r="I547" s="14" t="s">
        <v>7132</v>
      </c>
      <c r="J547" s="14" t="s">
        <v>425</v>
      </c>
      <c r="K547" s="14"/>
      <c r="L547" s="14" t="s">
        <v>425</v>
      </c>
      <c r="M547" s="14" t="s">
        <v>1297</v>
      </c>
      <c r="N547" s="14" t="s">
        <v>1297</v>
      </c>
      <c r="O547" s="14" t="s">
        <v>1279</v>
      </c>
      <c r="P547" s="14"/>
      <c r="Q547" s="14"/>
      <c r="R547" s="14" t="s">
        <v>404</v>
      </c>
      <c r="S547" s="14" t="s">
        <v>445</v>
      </c>
      <c r="T547" s="35">
        <v>14.99</v>
      </c>
      <c r="U547" s="14" t="s">
        <v>2</v>
      </c>
      <c r="V547" s="14">
        <v>129</v>
      </c>
      <c r="W547" s="16">
        <f>+IF(datos_us[[#This Row],[Moneda]]="ARS",datos_us[[#This Row],[Monto]],datos_us[[#This Row],[Monto]]*datos_us[[#This Row],[TC]])</f>
        <v>1933.71</v>
      </c>
      <c r="X547" s="16">
        <f>+IF(datos_us[[#This Row],[Moneda]]="USD",datos_us[[#This Row],[Monto]],datos_us[[#This Row],[Monto]]/datos_us[[#This Row],[TC]])</f>
        <v>14.99</v>
      </c>
      <c r="Y547" s="14"/>
    </row>
    <row r="548" spans="1:25" x14ac:dyDescent="0.25">
      <c r="A548" s="14">
        <f t="shared" si="8"/>
        <v>545</v>
      </c>
      <c r="B548" s="1">
        <v>43966</v>
      </c>
      <c r="C548" s="14">
        <f>+YEAR(datos_us[[#This Row],[Fecha]])</f>
        <v>2020</v>
      </c>
      <c r="D548" s="14">
        <f>+MONTH(datos_us[[#This Row],[Fecha]])</f>
        <v>5</v>
      </c>
      <c r="E548" s="14" t="s">
        <v>408</v>
      </c>
      <c r="F548" s="14" t="s">
        <v>5359</v>
      </c>
      <c r="G548" s="14"/>
      <c r="H548" s="14" t="s">
        <v>7132</v>
      </c>
      <c r="I548" s="14" t="s">
        <v>7132</v>
      </c>
      <c r="J548" s="14" t="s">
        <v>425</v>
      </c>
      <c r="K548" s="14"/>
      <c r="L548" s="14" t="s">
        <v>425</v>
      </c>
      <c r="M548" s="14" t="s">
        <v>1185</v>
      </c>
      <c r="N548" s="14" t="s">
        <v>1185</v>
      </c>
      <c r="O548" s="14" t="s">
        <v>3274</v>
      </c>
      <c r="P548" s="14"/>
      <c r="Q548" s="14"/>
      <c r="R548" s="14" t="s">
        <v>445</v>
      </c>
      <c r="S548" s="14" t="s">
        <v>613</v>
      </c>
      <c r="T548" s="35">
        <v>1092.8599999999999</v>
      </c>
      <c r="U548" s="14" t="s">
        <v>2</v>
      </c>
      <c r="V548" s="14">
        <v>129</v>
      </c>
      <c r="W548" s="16">
        <f>+IF(datos_us[[#This Row],[Moneda]]="ARS",datos_us[[#This Row],[Monto]],datos_us[[#This Row],[Monto]]*datos_us[[#This Row],[TC]])</f>
        <v>140978.93999999997</v>
      </c>
      <c r="X548" s="16">
        <f>+IF(datos_us[[#This Row],[Moneda]]="USD",datos_us[[#This Row],[Monto]],datos_us[[#This Row],[Monto]]/datos_us[[#This Row],[TC]])</f>
        <v>1092.8599999999999</v>
      </c>
      <c r="Y548" s="14"/>
    </row>
    <row r="549" spans="1:25" x14ac:dyDescent="0.25">
      <c r="A549" s="14">
        <f t="shared" si="8"/>
        <v>546</v>
      </c>
      <c r="B549" s="1">
        <v>43971</v>
      </c>
      <c r="C549" s="14">
        <f>+YEAR(datos_us[[#This Row],[Fecha]])</f>
        <v>2020</v>
      </c>
      <c r="D549" s="14">
        <f>+MONTH(datos_us[[#This Row],[Fecha]])</f>
        <v>5</v>
      </c>
      <c r="E549" s="14" t="s">
        <v>1016</v>
      </c>
      <c r="F549" s="14" t="s">
        <v>404</v>
      </c>
      <c r="G549" s="14"/>
      <c r="H549" s="14" t="s">
        <v>7132</v>
      </c>
      <c r="I549" s="14" t="s">
        <v>7132</v>
      </c>
      <c r="J549" s="14" t="s">
        <v>425</v>
      </c>
      <c r="K549" s="14"/>
      <c r="L549" s="14" t="s">
        <v>425</v>
      </c>
      <c r="M549" s="14" t="s">
        <v>1300</v>
      </c>
      <c r="N549" s="14" t="s">
        <v>1300</v>
      </c>
      <c r="O549" s="14" t="s">
        <v>1279</v>
      </c>
      <c r="P549" s="14"/>
      <c r="Q549" s="14"/>
      <c r="R549" s="14" t="s">
        <v>404</v>
      </c>
      <c r="S549" s="14" t="s">
        <v>445</v>
      </c>
      <c r="T549" s="35">
        <v>15</v>
      </c>
      <c r="U549" s="14" t="s">
        <v>2</v>
      </c>
      <c r="V549" s="14">
        <v>124</v>
      </c>
      <c r="W549" s="16">
        <f>+IF(datos_us[[#This Row],[Moneda]]="ARS",datos_us[[#This Row],[Monto]],datos_us[[#This Row],[Monto]]*datos_us[[#This Row],[TC]])</f>
        <v>1860</v>
      </c>
      <c r="X549" s="16">
        <f>+IF(datos_us[[#This Row],[Moneda]]="USD",datos_us[[#This Row],[Monto]],datos_us[[#This Row],[Monto]]/datos_us[[#This Row],[TC]])</f>
        <v>15</v>
      </c>
      <c r="Y549" s="14"/>
    </row>
    <row r="550" spans="1:25" x14ac:dyDescent="0.25">
      <c r="A550" s="14">
        <f t="shared" si="8"/>
        <v>547</v>
      </c>
      <c r="B550" s="1">
        <v>43976</v>
      </c>
      <c r="C550" s="14">
        <f>+YEAR(datos_us[[#This Row],[Fecha]])</f>
        <v>2020</v>
      </c>
      <c r="D550" s="14">
        <f>+MONTH(datos_us[[#This Row],[Fecha]])</f>
        <v>5</v>
      </c>
      <c r="E550" s="14" t="s">
        <v>1016</v>
      </c>
      <c r="F550" s="14" t="s">
        <v>404</v>
      </c>
      <c r="G550" s="14"/>
      <c r="H550" s="14" t="s">
        <v>7132</v>
      </c>
      <c r="I550" s="14" t="s">
        <v>7132</v>
      </c>
      <c r="J550" s="14" t="s">
        <v>425</v>
      </c>
      <c r="K550" s="14"/>
      <c r="L550" s="14" t="s">
        <v>425</v>
      </c>
      <c r="M550" s="14" t="s">
        <v>1334</v>
      </c>
      <c r="N550" s="14" t="s">
        <v>1334</v>
      </c>
      <c r="O550" s="14" t="s">
        <v>1279</v>
      </c>
      <c r="P550" s="14"/>
      <c r="Q550" s="14"/>
      <c r="R550" s="14" t="s">
        <v>404</v>
      </c>
      <c r="S550" s="14" t="s">
        <v>445</v>
      </c>
      <c r="T550" s="35">
        <v>100</v>
      </c>
      <c r="U550" s="14" t="s">
        <v>2</v>
      </c>
      <c r="V550" s="14">
        <v>120</v>
      </c>
      <c r="W550" s="16">
        <f>+IF(datos_us[[#This Row],[Moneda]]="ARS",datos_us[[#This Row],[Monto]],datos_us[[#This Row],[Monto]]*datos_us[[#This Row],[TC]])</f>
        <v>12000</v>
      </c>
      <c r="X550" s="16">
        <f>+IF(datos_us[[#This Row],[Moneda]]="USD",datos_us[[#This Row],[Monto]],datos_us[[#This Row],[Monto]]/datos_us[[#This Row],[TC]])</f>
        <v>100</v>
      </c>
      <c r="Y550" s="14"/>
    </row>
    <row r="551" spans="1:25" x14ac:dyDescent="0.25">
      <c r="A551" s="14">
        <f t="shared" si="8"/>
        <v>548</v>
      </c>
      <c r="B551" s="1">
        <v>43979</v>
      </c>
      <c r="C551" s="14">
        <f>+YEAR(datos_us[[#This Row],[Fecha]])</f>
        <v>2020</v>
      </c>
      <c r="D551" s="14">
        <f>+MONTH(datos_us[[#This Row],[Fecha]])</f>
        <v>5</v>
      </c>
      <c r="E551" s="14" t="s">
        <v>1016</v>
      </c>
      <c r="F551" s="14" t="s">
        <v>404</v>
      </c>
      <c r="G551" s="14"/>
      <c r="H551" s="14" t="s">
        <v>7132</v>
      </c>
      <c r="I551" s="14" t="s">
        <v>7132</v>
      </c>
      <c r="J551" s="14" t="s">
        <v>425</v>
      </c>
      <c r="K551" s="14"/>
      <c r="L551" s="14" t="s">
        <v>425</v>
      </c>
      <c r="M551" s="14" t="s">
        <v>1313</v>
      </c>
      <c r="N551" s="14" t="s">
        <v>1313</v>
      </c>
      <c r="O551" s="14" t="s">
        <v>1279</v>
      </c>
      <c r="P551" s="14"/>
      <c r="Q551" s="14"/>
      <c r="R551" s="14" t="s">
        <v>404</v>
      </c>
      <c r="S551" s="14" t="s">
        <v>445</v>
      </c>
      <c r="T551" s="35">
        <v>59.99</v>
      </c>
      <c r="U551" s="14" t="s">
        <v>2</v>
      </c>
      <c r="V551" s="14">
        <v>120</v>
      </c>
      <c r="W551" s="16">
        <f>+IF(datos_us[[#This Row],[Moneda]]="ARS",datos_us[[#This Row],[Monto]],datos_us[[#This Row],[Monto]]*datos_us[[#This Row],[TC]])</f>
        <v>7198.8</v>
      </c>
      <c r="X551" s="16">
        <f>+IF(datos_us[[#This Row],[Moneda]]="USD",datos_us[[#This Row],[Monto]],datos_us[[#This Row],[Monto]]/datos_us[[#This Row],[TC]])</f>
        <v>59.99</v>
      </c>
      <c r="Y551" s="14"/>
    </row>
    <row r="552" spans="1:25" x14ac:dyDescent="0.25">
      <c r="A552" s="14">
        <f t="shared" si="8"/>
        <v>549</v>
      </c>
      <c r="B552" s="1">
        <v>43980</v>
      </c>
      <c r="C552" s="14">
        <f>+YEAR(datos_us[[#This Row],[Fecha]])</f>
        <v>2020</v>
      </c>
      <c r="D552" s="14">
        <f>+MONTH(datos_us[[#This Row],[Fecha]])</f>
        <v>5</v>
      </c>
      <c r="E552" s="14" t="s">
        <v>1016</v>
      </c>
      <c r="F552" s="14" t="s">
        <v>404</v>
      </c>
      <c r="G552" s="14"/>
      <c r="H552" s="14" t="s">
        <v>7132</v>
      </c>
      <c r="I552" s="14" t="s">
        <v>7132</v>
      </c>
      <c r="J552" s="14" t="s">
        <v>425</v>
      </c>
      <c r="K552" s="14"/>
      <c r="L552" s="14" t="s">
        <v>425</v>
      </c>
      <c r="M552" s="14" t="s">
        <v>863</v>
      </c>
      <c r="N552" s="14" t="s">
        <v>863</v>
      </c>
      <c r="O552" s="14" t="s">
        <v>1279</v>
      </c>
      <c r="P552" s="14"/>
      <c r="Q552" s="14"/>
      <c r="R552" s="14" t="s">
        <v>404</v>
      </c>
      <c r="S552" s="14" t="s">
        <v>445</v>
      </c>
      <c r="T552" s="35">
        <v>4.09</v>
      </c>
      <c r="U552" s="14" t="s">
        <v>2</v>
      </c>
      <c r="V552" s="14">
        <v>120</v>
      </c>
      <c r="W552" s="16">
        <f>+IF(datos_us[[#This Row],[Moneda]]="ARS",datos_us[[#This Row],[Monto]],datos_us[[#This Row],[Monto]]*datos_us[[#This Row],[TC]])</f>
        <v>490.79999999999995</v>
      </c>
      <c r="X552" s="16">
        <f>+IF(datos_us[[#This Row],[Moneda]]="USD",datos_us[[#This Row],[Monto]],datos_us[[#This Row],[Monto]]/datos_us[[#This Row],[TC]])</f>
        <v>4.09</v>
      </c>
      <c r="Y552" s="14"/>
    </row>
    <row r="553" spans="1:25" x14ac:dyDescent="0.25">
      <c r="A553" s="14">
        <f t="shared" si="8"/>
        <v>550</v>
      </c>
      <c r="B553" s="1">
        <v>43983</v>
      </c>
      <c r="C553" s="14">
        <f>+YEAR(datos_us[[#This Row],[Fecha]])</f>
        <v>2020</v>
      </c>
      <c r="D553" s="14">
        <f>+MONTH(datos_us[[#This Row],[Fecha]])</f>
        <v>6</v>
      </c>
      <c r="E553" s="14" t="s">
        <v>408</v>
      </c>
      <c r="F553" s="14" t="s">
        <v>506</v>
      </c>
      <c r="G553" s="14"/>
      <c r="H553" s="14" t="s">
        <v>7132</v>
      </c>
      <c r="I553" s="14" t="s">
        <v>7132</v>
      </c>
      <c r="J553" s="14" t="s">
        <v>425</v>
      </c>
      <c r="K553" s="14"/>
      <c r="L553" s="14" t="s">
        <v>425</v>
      </c>
      <c r="M553" s="14" t="s">
        <v>3282</v>
      </c>
      <c r="N553" s="14" t="s">
        <v>3282</v>
      </c>
      <c r="O553" s="14" t="s">
        <v>3283</v>
      </c>
      <c r="P553" s="14"/>
      <c r="Q553" s="14"/>
      <c r="R553" s="14" t="s">
        <v>3282</v>
      </c>
      <c r="S553" s="14" t="s">
        <v>613</v>
      </c>
      <c r="T553" s="35">
        <v>50000</v>
      </c>
      <c r="U553" s="14" t="s">
        <v>2</v>
      </c>
      <c r="V553" s="14">
        <v>120</v>
      </c>
      <c r="W553" s="16">
        <f>+IF(datos_us[[#This Row],[Moneda]]="ARS",datos_us[[#This Row],[Monto]],datos_us[[#This Row],[Monto]]*datos_us[[#This Row],[TC]])</f>
        <v>6000000</v>
      </c>
      <c r="X553" s="16">
        <f>+IF(datos_us[[#This Row],[Moneda]]="USD",datos_us[[#This Row],[Monto]],datos_us[[#This Row],[Monto]]/datos_us[[#This Row],[TC]])</f>
        <v>50000</v>
      </c>
      <c r="Y553" s="14"/>
    </row>
    <row r="554" spans="1:25" x14ac:dyDescent="0.25">
      <c r="A554" s="14">
        <f t="shared" si="8"/>
        <v>551</v>
      </c>
      <c r="B554" s="1">
        <v>43984</v>
      </c>
      <c r="C554" s="14">
        <f>+YEAR(datos_us[[#This Row],[Fecha]])</f>
        <v>2020</v>
      </c>
      <c r="D554" s="14">
        <f>+MONTH(datos_us[[#This Row],[Fecha]])</f>
        <v>6</v>
      </c>
      <c r="E554" s="14" t="s">
        <v>1016</v>
      </c>
      <c r="F554" s="14" t="s">
        <v>404</v>
      </c>
      <c r="G554" s="14"/>
      <c r="H554" s="14" t="s">
        <v>7132</v>
      </c>
      <c r="I554" s="14" t="s">
        <v>7132</v>
      </c>
      <c r="J554" s="14" t="s">
        <v>425</v>
      </c>
      <c r="K554" s="14"/>
      <c r="L554" s="14" t="s">
        <v>425</v>
      </c>
      <c r="M554" s="14" t="s">
        <v>1454</v>
      </c>
      <c r="N554" s="14" t="s">
        <v>1454</v>
      </c>
      <c r="O554" s="14" t="s">
        <v>1279</v>
      </c>
      <c r="P554" s="14"/>
      <c r="Q554" s="14"/>
      <c r="R554" s="14" t="s">
        <v>404</v>
      </c>
      <c r="S554" s="14" t="s">
        <v>445</v>
      </c>
      <c r="T554" s="35">
        <v>119.76</v>
      </c>
      <c r="U554" s="14" t="s">
        <v>2</v>
      </c>
      <c r="V554" s="14">
        <v>119</v>
      </c>
      <c r="W554" s="16">
        <f>+IF(datos_us[[#This Row],[Moneda]]="ARS",datos_us[[#This Row],[Monto]],datos_us[[#This Row],[Monto]]*datos_us[[#This Row],[TC]])</f>
        <v>14251.44</v>
      </c>
      <c r="X554" s="16">
        <f>+IF(datos_us[[#This Row],[Moneda]]="USD",datos_us[[#This Row],[Monto]],datos_us[[#This Row],[Monto]]/datos_us[[#This Row],[TC]])</f>
        <v>119.76</v>
      </c>
      <c r="Y554" s="14"/>
    </row>
    <row r="555" spans="1:25" x14ac:dyDescent="0.25">
      <c r="A555" s="14">
        <f t="shared" si="8"/>
        <v>552</v>
      </c>
      <c r="B555" s="1">
        <v>43985</v>
      </c>
      <c r="C555" s="14">
        <f>+YEAR(datos_us[[#This Row],[Fecha]])</f>
        <v>2020</v>
      </c>
      <c r="D555" s="14">
        <f>+MONTH(datos_us[[#This Row],[Fecha]])</f>
        <v>6</v>
      </c>
      <c r="E555" s="14" t="s">
        <v>1016</v>
      </c>
      <c r="F555" s="14" t="s">
        <v>404</v>
      </c>
      <c r="G555" s="14"/>
      <c r="H555" s="14" t="s">
        <v>7132</v>
      </c>
      <c r="I555" s="14" t="s">
        <v>7132</v>
      </c>
      <c r="J555" s="14" t="s">
        <v>425</v>
      </c>
      <c r="K555" s="14"/>
      <c r="L555" s="14" t="s">
        <v>425</v>
      </c>
      <c r="M555" s="14" t="s">
        <v>1325</v>
      </c>
      <c r="N555" s="14" t="s">
        <v>1325</v>
      </c>
      <c r="O555" s="14" t="s">
        <v>1279</v>
      </c>
      <c r="P555" s="14"/>
      <c r="Q555" s="14"/>
      <c r="R555" s="14" t="s">
        <v>404</v>
      </c>
      <c r="S555" s="14" t="s">
        <v>445</v>
      </c>
      <c r="T555" s="35">
        <v>87.87</v>
      </c>
      <c r="U555" s="14" t="s">
        <v>2</v>
      </c>
      <c r="V555" s="14">
        <v>119</v>
      </c>
      <c r="W555" s="16">
        <f>+IF(datos_us[[#This Row],[Moneda]]="ARS",datos_us[[#This Row],[Monto]],datos_us[[#This Row],[Monto]]*datos_us[[#This Row],[TC]])</f>
        <v>10456.530000000001</v>
      </c>
      <c r="X555" s="16">
        <f>+IF(datos_us[[#This Row],[Moneda]]="USD",datos_us[[#This Row],[Monto]],datos_us[[#This Row],[Monto]]/datos_us[[#This Row],[TC]])</f>
        <v>87.87</v>
      </c>
      <c r="Y555" s="14"/>
    </row>
    <row r="556" spans="1:25" x14ac:dyDescent="0.25">
      <c r="A556" s="14">
        <f t="shared" si="8"/>
        <v>553</v>
      </c>
      <c r="B556" s="1">
        <v>43985</v>
      </c>
      <c r="C556" s="14">
        <f>+YEAR(datos_us[[#This Row],[Fecha]])</f>
        <v>2020</v>
      </c>
      <c r="D556" s="14">
        <f>+MONTH(datos_us[[#This Row],[Fecha]])</f>
        <v>6</v>
      </c>
      <c r="E556" s="14" t="s">
        <v>1016</v>
      </c>
      <c r="F556" s="14" t="s">
        <v>404</v>
      </c>
      <c r="G556" s="14"/>
      <c r="H556" s="14" t="s">
        <v>7132</v>
      </c>
      <c r="I556" s="14" t="s">
        <v>7132</v>
      </c>
      <c r="J556" s="14" t="s">
        <v>425</v>
      </c>
      <c r="K556" s="14"/>
      <c r="L556" s="14" t="s">
        <v>425</v>
      </c>
      <c r="M556" s="14" t="s">
        <v>866</v>
      </c>
      <c r="N556" s="14" t="s">
        <v>866</v>
      </c>
      <c r="O556" s="14" t="s">
        <v>2323</v>
      </c>
      <c r="P556" s="14"/>
      <c r="Q556" s="14"/>
      <c r="R556" s="14" t="s">
        <v>404</v>
      </c>
      <c r="S556" s="14" t="s">
        <v>445</v>
      </c>
      <c r="T556" s="35">
        <v>168</v>
      </c>
      <c r="U556" s="14" t="s">
        <v>2</v>
      </c>
      <c r="V556" s="14">
        <v>119</v>
      </c>
      <c r="W556" s="16">
        <f>+IF(datos_us[[#This Row],[Moneda]]="ARS",datos_us[[#This Row],[Monto]],datos_us[[#This Row],[Monto]]*datos_us[[#This Row],[TC]])</f>
        <v>19992</v>
      </c>
      <c r="X556" s="16">
        <f>+IF(datos_us[[#This Row],[Moneda]]="USD",datos_us[[#This Row],[Monto]],datos_us[[#This Row],[Monto]]/datos_us[[#This Row],[TC]])</f>
        <v>168</v>
      </c>
      <c r="Y556" s="14"/>
    </row>
    <row r="557" spans="1:25" x14ac:dyDescent="0.25">
      <c r="A557" s="14">
        <f t="shared" si="8"/>
        <v>554</v>
      </c>
      <c r="B557" s="1">
        <v>43986</v>
      </c>
      <c r="C557" s="14">
        <f>+YEAR(datos_us[[#This Row],[Fecha]])</f>
        <v>2020</v>
      </c>
      <c r="D557" s="14">
        <f>+MONTH(datos_us[[#This Row],[Fecha]])</f>
        <v>6</v>
      </c>
      <c r="E557" s="14" t="s">
        <v>408</v>
      </c>
      <c r="F557" s="14" t="s">
        <v>506</v>
      </c>
      <c r="G557" s="14"/>
      <c r="H557" s="14" t="s">
        <v>7132</v>
      </c>
      <c r="I557" s="14" t="s">
        <v>7132</v>
      </c>
      <c r="J557" s="14" t="s">
        <v>425</v>
      </c>
      <c r="K557" s="14"/>
      <c r="L557" s="14" t="s">
        <v>425</v>
      </c>
      <c r="M557" s="14" t="s">
        <v>1203</v>
      </c>
      <c r="N557" s="14" t="s">
        <v>1203</v>
      </c>
      <c r="O557" s="14" t="s">
        <v>3287</v>
      </c>
      <c r="P557" s="14"/>
      <c r="Q557" s="14"/>
      <c r="R557" s="14" t="s">
        <v>1203</v>
      </c>
      <c r="S557" s="14" t="s">
        <v>3282</v>
      </c>
      <c r="T557" s="35">
        <v>20000</v>
      </c>
      <c r="U557" s="14" t="s">
        <v>2</v>
      </c>
      <c r="V557" s="14">
        <v>119</v>
      </c>
      <c r="W557" s="16">
        <f>+IF(datos_us[[#This Row],[Moneda]]="ARS",datos_us[[#This Row],[Monto]],datos_us[[#This Row],[Monto]]*datos_us[[#This Row],[TC]])</f>
        <v>2380000</v>
      </c>
      <c r="X557" s="16">
        <f>+IF(datos_us[[#This Row],[Moneda]]="USD",datos_us[[#This Row],[Monto]],datos_us[[#This Row],[Monto]]/datos_us[[#This Row],[TC]])</f>
        <v>20000</v>
      </c>
      <c r="Y557" s="14"/>
    </row>
    <row r="558" spans="1:25" x14ac:dyDescent="0.25">
      <c r="A558" s="14">
        <f t="shared" si="8"/>
        <v>555</v>
      </c>
      <c r="B558" s="1">
        <v>43990</v>
      </c>
      <c r="C558" s="14">
        <f>+YEAR(datos_us[[#This Row],[Fecha]])</f>
        <v>2020</v>
      </c>
      <c r="D558" s="14">
        <f>+MONTH(datos_us[[#This Row],[Fecha]])</f>
        <v>6</v>
      </c>
      <c r="E558" s="14" t="s">
        <v>449</v>
      </c>
      <c r="F558" s="14" t="s">
        <v>44</v>
      </c>
      <c r="G558" s="14"/>
      <c r="H558" s="14" t="s">
        <v>7132</v>
      </c>
      <c r="I558" s="14" t="s">
        <v>7132</v>
      </c>
      <c r="J558" s="14" t="s">
        <v>425</v>
      </c>
      <c r="K558" s="14"/>
      <c r="L558" s="14" t="s">
        <v>425</v>
      </c>
      <c r="M558" s="14" t="s">
        <v>45</v>
      </c>
      <c r="N558" s="14" t="s">
        <v>45</v>
      </c>
      <c r="O558" s="14" t="s">
        <v>3277</v>
      </c>
      <c r="P558" s="14" t="s">
        <v>6749</v>
      </c>
      <c r="Q558" s="14"/>
      <c r="R558" s="14" t="s">
        <v>44</v>
      </c>
      <c r="S558" s="14" t="s">
        <v>613</v>
      </c>
      <c r="T558" s="35">
        <v>6908.64</v>
      </c>
      <c r="U558" s="14" t="s">
        <v>2</v>
      </c>
      <c r="V558" s="14">
        <v>117</v>
      </c>
      <c r="W558" s="16">
        <f>+IF(datos_us[[#This Row],[Moneda]]="ARS",datos_us[[#This Row],[Monto]],datos_us[[#This Row],[Monto]]*datos_us[[#This Row],[TC]])</f>
        <v>808310.88</v>
      </c>
      <c r="X558" s="16">
        <f>+IF(datos_us[[#This Row],[Moneda]]="USD",datos_us[[#This Row],[Monto]],datos_us[[#This Row],[Monto]]/datos_us[[#This Row],[TC]])</f>
        <v>6908.64</v>
      </c>
      <c r="Y558" s="14"/>
    </row>
    <row r="559" spans="1:25" x14ac:dyDescent="0.25">
      <c r="A559" s="14">
        <f t="shared" si="8"/>
        <v>556</v>
      </c>
      <c r="B559" s="1">
        <v>43993</v>
      </c>
      <c r="C559" s="14">
        <f>+YEAR(datos_us[[#This Row],[Fecha]])</f>
        <v>2020</v>
      </c>
      <c r="D559" s="14">
        <f>+MONTH(datos_us[[#This Row],[Fecha]])</f>
        <v>6</v>
      </c>
      <c r="E559" s="14" t="s">
        <v>1015</v>
      </c>
      <c r="F559" s="14" t="s">
        <v>430</v>
      </c>
      <c r="G559" s="14"/>
      <c r="H559" s="14" t="s">
        <v>7132</v>
      </c>
      <c r="I559" s="14" t="s">
        <v>7132</v>
      </c>
      <c r="J559" s="14" t="s">
        <v>425</v>
      </c>
      <c r="K559" s="14"/>
      <c r="L559" s="14" t="s">
        <v>425</v>
      </c>
      <c r="M559" s="14" t="s">
        <v>102</v>
      </c>
      <c r="N559" s="14" t="s">
        <v>480</v>
      </c>
      <c r="O559" s="14" t="s">
        <v>1279</v>
      </c>
      <c r="P559" s="14"/>
      <c r="Q559" s="14"/>
      <c r="R559" s="14" t="s">
        <v>430</v>
      </c>
      <c r="S559" s="14" t="s">
        <v>445</v>
      </c>
      <c r="T559" s="35">
        <v>7.81</v>
      </c>
      <c r="U559" s="14" t="s">
        <v>2</v>
      </c>
      <c r="V559" s="14">
        <v>117</v>
      </c>
      <c r="W559" s="16">
        <f>+IF(datos_us[[#This Row],[Moneda]]="ARS",datos_us[[#This Row],[Monto]],datos_us[[#This Row],[Monto]]*datos_us[[#This Row],[TC]])</f>
        <v>913.77</v>
      </c>
      <c r="X559" s="16">
        <f>+IF(datos_us[[#This Row],[Moneda]]="USD",datos_us[[#This Row],[Monto]],datos_us[[#This Row],[Monto]]/datos_us[[#This Row],[TC]])</f>
        <v>7.81</v>
      </c>
      <c r="Y559" s="14"/>
    </row>
    <row r="560" spans="1:25" x14ac:dyDescent="0.25">
      <c r="A560" s="14">
        <f t="shared" si="8"/>
        <v>557</v>
      </c>
      <c r="B560" s="1">
        <v>43993</v>
      </c>
      <c r="C560" s="14">
        <f>+YEAR(datos_us[[#This Row],[Fecha]])</f>
        <v>2020</v>
      </c>
      <c r="D560" s="14">
        <f>+MONTH(datos_us[[#This Row],[Fecha]])</f>
        <v>6</v>
      </c>
      <c r="E560" s="14" t="s">
        <v>1016</v>
      </c>
      <c r="F560" s="14" t="s">
        <v>404</v>
      </c>
      <c r="G560" s="14"/>
      <c r="H560" s="14" t="s">
        <v>7132</v>
      </c>
      <c r="I560" s="14" t="s">
        <v>7132</v>
      </c>
      <c r="J560" s="14" t="s">
        <v>425</v>
      </c>
      <c r="K560" s="14"/>
      <c r="L560" s="14" t="s">
        <v>425</v>
      </c>
      <c r="M560" s="14" t="s">
        <v>156</v>
      </c>
      <c r="N560" s="14" t="s">
        <v>156</v>
      </c>
      <c r="O560" s="14" t="s">
        <v>1298</v>
      </c>
      <c r="P560" s="14"/>
      <c r="Q560" s="14"/>
      <c r="R560" s="14" t="s">
        <v>404</v>
      </c>
      <c r="S560" s="14" t="s">
        <v>445</v>
      </c>
      <c r="T560" s="35">
        <v>41.59</v>
      </c>
      <c r="U560" s="14" t="s">
        <v>2</v>
      </c>
      <c r="V560" s="14">
        <v>117</v>
      </c>
      <c r="W560" s="16">
        <f>+IF(datos_us[[#This Row],[Moneda]]="ARS",datos_us[[#This Row],[Monto]],datos_us[[#This Row],[Monto]]*datos_us[[#This Row],[TC]])</f>
        <v>4866.0300000000007</v>
      </c>
      <c r="X560" s="16">
        <f>+IF(datos_us[[#This Row],[Moneda]]="USD",datos_us[[#This Row],[Monto]],datos_us[[#This Row],[Monto]]/datos_us[[#This Row],[TC]])</f>
        <v>41.59</v>
      </c>
      <c r="Y560" s="14"/>
    </row>
    <row r="561" spans="1:25" x14ac:dyDescent="0.25">
      <c r="A561" s="14">
        <f t="shared" si="8"/>
        <v>558</v>
      </c>
      <c r="B561" s="1">
        <v>43994</v>
      </c>
      <c r="C561" s="14">
        <f>+YEAR(datos_us[[#This Row],[Fecha]])</f>
        <v>2020</v>
      </c>
      <c r="D561" s="14">
        <f>+MONTH(datos_us[[#This Row],[Fecha]])</f>
        <v>6</v>
      </c>
      <c r="E561" s="14" t="s">
        <v>1016</v>
      </c>
      <c r="F561" s="14" t="s">
        <v>404</v>
      </c>
      <c r="G561" s="14"/>
      <c r="H561" s="14" t="s">
        <v>7132</v>
      </c>
      <c r="I561" s="14" t="s">
        <v>7132</v>
      </c>
      <c r="J561" s="14" t="s">
        <v>425</v>
      </c>
      <c r="K561" s="14"/>
      <c r="L561" s="14" t="s">
        <v>425</v>
      </c>
      <c r="M561" s="14" t="s">
        <v>1297</v>
      </c>
      <c r="N561" s="14" t="s">
        <v>1297</v>
      </c>
      <c r="O561" s="14" t="s">
        <v>1279</v>
      </c>
      <c r="P561" s="14"/>
      <c r="Q561" s="14"/>
      <c r="R561" s="14" t="s">
        <v>404</v>
      </c>
      <c r="S561" s="14" t="s">
        <v>445</v>
      </c>
      <c r="T561" s="35">
        <v>14.99</v>
      </c>
      <c r="U561" s="14" t="s">
        <v>2</v>
      </c>
      <c r="V561" s="14">
        <v>120</v>
      </c>
      <c r="W561" s="16">
        <f>+IF(datos_us[[#This Row],[Moneda]]="ARS",datos_us[[#This Row],[Monto]],datos_us[[#This Row],[Monto]]*datos_us[[#This Row],[TC]])</f>
        <v>1798.8</v>
      </c>
      <c r="X561" s="16">
        <f>+IF(datos_us[[#This Row],[Moneda]]="USD",datos_us[[#This Row],[Monto]],datos_us[[#This Row],[Monto]]/datos_us[[#This Row],[TC]])</f>
        <v>14.99</v>
      </c>
      <c r="Y561" s="14"/>
    </row>
    <row r="562" spans="1:25" x14ac:dyDescent="0.25">
      <c r="A562" s="14">
        <f t="shared" si="8"/>
        <v>559</v>
      </c>
      <c r="B562" s="1">
        <v>43999</v>
      </c>
      <c r="C562" s="14">
        <f>+YEAR(datos_us[[#This Row],[Fecha]])</f>
        <v>2020</v>
      </c>
      <c r="D562" s="14">
        <f>+MONTH(datos_us[[#This Row],[Fecha]])</f>
        <v>6</v>
      </c>
      <c r="E562" s="14" t="s">
        <v>408</v>
      </c>
      <c r="F562" s="14" t="s">
        <v>5359</v>
      </c>
      <c r="G562" s="14"/>
      <c r="H562" s="14" t="s">
        <v>7132</v>
      </c>
      <c r="I562" s="14" t="s">
        <v>7132</v>
      </c>
      <c r="J562" s="14" t="s">
        <v>425</v>
      </c>
      <c r="K562" s="14"/>
      <c r="L562" s="14" t="s">
        <v>425</v>
      </c>
      <c r="M562" s="14" t="s">
        <v>1185</v>
      </c>
      <c r="N562" s="14" t="s">
        <v>1185</v>
      </c>
      <c r="O562" s="14" t="s">
        <v>3266</v>
      </c>
      <c r="P562" s="14"/>
      <c r="Q562" s="14"/>
      <c r="R562" s="14" t="s">
        <v>445</v>
      </c>
      <c r="S562" s="14" t="s">
        <v>613</v>
      </c>
      <c r="T562" s="35">
        <v>615.39</v>
      </c>
      <c r="U562" s="14" t="s">
        <v>2</v>
      </c>
      <c r="V562" s="14">
        <v>123</v>
      </c>
      <c r="W562" s="16">
        <f>+IF(datos_us[[#This Row],[Moneda]]="ARS",datos_us[[#This Row],[Monto]],datos_us[[#This Row],[Monto]]*datos_us[[#This Row],[TC]])</f>
        <v>75692.97</v>
      </c>
      <c r="X562" s="16">
        <f>+IF(datos_us[[#This Row],[Moneda]]="USD",datos_us[[#This Row],[Monto]],datos_us[[#This Row],[Monto]]/datos_us[[#This Row],[TC]])</f>
        <v>615.39</v>
      </c>
      <c r="Y562" s="14"/>
    </row>
    <row r="563" spans="1:25" x14ac:dyDescent="0.25">
      <c r="A563" s="14">
        <f t="shared" si="8"/>
        <v>560</v>
      </c>
      <c r="B563" s="1">
        <v>44007</v>
      </c>
      <c r="C563" s="14">
        <f>+YEAR(datos_us[[#This Row],[Fecha]])</f>
        <v>2020</v>
      </c>
      <c r="D563" s="14">
        <f>+MONTH(datos_us[[#This Row],[Fecha]])</f>
        <v>6</v>
      </c>
      <c r="E563" s="14" t="s">
        <v>1016</v>
      </c>
      <c r="F563" s="14" t="s">
        <v>404</v>
      </c>
      <c r="G563" s="14"/>
      <c r="H563" s="14" t="s">
        <v>7132</v>
      </c>
      <c r="I563" s="14" t="s">
        <v>7132</v>
      </c>
      <c r="J563" s="14" t="s">
        <v>425</v>
      </c>
      <c r="K563" s="14"/>
      <c r="L563" s="14" t="s">
        <v>425</v>
      </c>
      <c r="M563" s="14" t="s">
        <v>1334</v>
      </c>
      <c r="N563" s="14" t="s">
        <v>1334</v>
      </c>
      <c r="O563" s="14" t="s">
        <v>1279</v>
      </c>
      <c r="P563" s="14"/>
      <c r="Q563" s="14"/>
      <c r="R563" s="14" t="s">
        <v>404</v>
      </c>
      <c r="S563" s="14" t="s">
        <v>445</v>
      </c>
      <c r="T563" s="35">
        <v>100</v>
      </c>
      <c r="U563" s="14" t="s">
        <v>2</v>
      </c>
      <c r="V563" s="14">
        <v>124</v>
      </c>
      <c r="W563" s="16">
        <f>+IF(datos_us[[#This Row],[Moneda]]="ARS",datos_us[[#This Row],[Monto]],datos_us[[#This Row],[Monto]]*datos_us[[#This Row],[TC]])</f>
        <v>12400</v>
      </c>
      <c r="X563" s="16">
        <f>+IF(datos_us[[#This Row],[Moneda]]="USD",datos_us[[#This Row],[Monto]],datos_us[[#This Row],[Monto]]/datos_us[[#This Row],[TC]])</f>
        <v>100</v>
      </c>
      <c r="Y563" s="14"/>
    </row>
    <row r="564" spans="1:25" x14ac:dyDescent="0.25">
      <c r="A564" s="14">
        <f t="shared" si="8"/>
        <v>561</v>
      </c>
      <c r="B564" s="1">
        <v>44008</v>
      </c>
      <c r="C564" s="14">
        <f>+YEAR(datos_us[[#This Row],[Fecha]])</f>
        <v>2020</v>
      </c>
      <c r="D564" s="14">
        <f>+MONTH(datos_us[[#This Row],[Fecha]])</f>
        <v>6</v>
      </c>
      <c r="E564" s="14" t="s">
        <v>408</v>
      </c>
      <c r="F564" s="14" t="s">
        <v>506</v>
      </c>
      <c r="G564" s="14"/>
      <c r="H564" s="14" t="s">
        <v>7132</v>
      </c>
      <c r="I564" s="14" t="s">
        <v>7132</v>
      </c>
      <c r="J564" s="14" t="s">
        <v>425</v>
      </c>
      <c r="K564" s="14"/>
      <c r="L564" s="14" t="s">
        <v>425</v>
      </c>
      <c r="M564" s="14" t="s">
        <v>1203</v>
      </c>
      <c r="N564" s="14" t="s">
        <v>1203</v>
      </c>
      <c r="O564" s="14" t="s">
        <v>3287</v>
      </c>
      <c r="P564" s="14"/>
      <c r="Q564" s="14"/>
      <c r="R564" s="14" t="s">
        <v>1203</v>
      </c>
      <c r="S564" s="14" t="s">
        <v>3282</v>
      </c>
      <c r="T564" s="35">
        <v>10075</v>
      </c>
      <c r="U564" s="14" t="s">
        <v>2</v>
      </c>
      <c r="V564" s="14">
        <v>124</v>
      </c>
      <c r="W564" s="16">
        <f>+IF(datos_us[[#This Row],[Moneda]]="ARS",datos_us[[#This Row],[Monto]],datos_us[[#This Row],[Monto]]*datos_us[[#This Row],[TC]])</f>
        <v>1249300</v>
      </c>
      <c r="X564" s="16">
        <f>+IF(datos_us[[#This Row],[Moneda]]="USD",datos_us[[#This Row],[Monto]],datos_us[[#This Row],[Monto]]/datos_us[[#This Row],[TC]])</f>
        <v>10075</v>
      </c>
      <c r="Y564" s="14"/>
    </row>
    <row r="565" spans="1:25" x14ac:dyDescent="0.25">
      <c r="A565" s="14">
        <f t="shared" si="8"/>
        <v>562</v>
      </c>
      <c r="B565" s="1">
        <v>44011</v>
      </c>
      <c r="C565" s="14">
        <f>+YEAR(datos_us[[#This Row],[Fecha]])</f>
        <v>2020</v>
      </c>
      <c r="D565" s="14">
        <f>+MONTH(datos_us[[#This Row],[Fecha]])</f>
        <v>6</v>
      </c>
      <c r="E565" s="14" t="s">
        <v>1016</v>
      </c>
      <c r="F565" s="14" t="s">
        <v>404</v>
      </c>
      <c r="G565" s="14"/>
      <c r="H565" s="14" t="s">
        <v>7132</v>
      </c>
      <c r="I565" s="14" t="s">
        <v>7132</v>
      </c>
      <c r="J565" s="14" t="s">
        <v>425</v>
      </c>
      <c r="K565" s="14"/>
      <c r="L565" s="14" t="s">
        <v>425</v>
      </c>
      <c r="M565" s="14" t="s">
        <v>863</v>
      </c>
      <c r="N565" s="14" t="s">
        <v>863</v>
      </c>
      <c r="O565" s="14" t="s">
        <v>1279</v>
      </c>
      <c r="P565" s="14"/>
      <c r="Q565" s="14"/>
      <c r="R565" s="14" t="s">
        <v>404</v>
      </c>
      <c r="S565" s="14" t="s">
        <v>445</v>
      </c>
      <c r="T565" s="35">
        <v>3.99</v>
      </c>
      <c r="U565" s="14" t="s">
        <v>2</v>
      </c>
      <c r="V565" s="14">
        <v>125</v>
      </c>
      <c r="W565" s="16">
        <f>+IF(datos_us[[#This Row],[Moneda]]="ARS",datos_us[[#This Row],[Monto]],datos_us[[#This Row],[Monto]]*datos_us[[#This Row],[TC]])</f>
        <v>498.75</v>
      </c>
      <c r="X565" s="16">
        <f>+IF(datos_us[[#This Row],[Moneda]]="USD",datos_us[[#This Row],[Monto]],datos_us[[#This Row],[Monto]]/datos_us[[#This Row],[TC]])</f>
        <v>3.99</v>
      </c>
      <c r="Y565" s="14"/>
    </row>
    <row r="566" spans="1:25" x14ac:dyDescent="0.25">
      <c r="A566" s="14">
        <f t="shared" si="8"/>
        <v>563</v>
      </c>
      <c r="B566" s="1">
        <v>44012</v>
      </c>
      <c r="C566" s="14">
        <f>+YEAR(datos_us[[#This Row],[Fecha]])</f>
        <v>2020</v>
      </c>
      <c r="D566" s="14">
        <f>+MONTH(datos_us[[#This Row],[Fecha]])</f>
        <v>6</v>
      </c>
      <c r="E566" s="14" t="s">
        <v>408</v>
      </c>
      <c r="F566" s="14" t="s">
        <v>506</v>
      </c>
      <c r="G566" s="14"/>
      <c r="H566" s="14" t="s">
        <v>7132</v>
      </c>
      <c r="I566" s="14" t="s">
        <v>7132</v>
      </c>
      <c r="J566" s="14" t="s">
        <v>425</v>
      </c>
      <c r="K566" s="14"/>
      <c r="L566" s="14" t="s">
        <v>425</v>
      </c>
      <c r="M566" s="14" t="s">
        <v>1203</v>
      </c>
      <c r="N566" s="14" t="s">
        <v>1203</v>
      </c>
      <c r="O566" s="14" t="s">
        <v>3278</v>
      </c>
      <c r="P566" s="14"/>
      <c r="Q566" s="14"/>
      <c r="R566" s="14" t="s">
        <v>1203</v>
      </c>
      <c r="S566" s="14" t="s">
        <v>613</v>
      </c>
      <c r="T566" s="35">
        <v>50000</v>
      </c>
      <c r="U566" s="14" t="s">
        <v>2</v>
      </c>
      <c r="V566" s="14">
        <v>125</v>
      </c>
      <c r="W566" s="16">
        <f>+IF(datos_us[[#This Row],[Moneda]]="ARS",datos_us[[#This Row],[Monto]],datos_us[[#This Row],[Monto]]*datos_us[[#This Row],[TC]])</f>
        <v>6250000</v>
      </c>
      <c r="X566" s="16">
        <f>+IF(datos_us[[#This Row],[Moneda]]="USD",datos_us[[#This Row],[Monto]],datos_us[[#This Row],[Monto]]/datos_us[[#This Row],[TC]])</f>
        <v>50000</v>
      </c>
      <c r="Y566" s="14"/>
    </row>
    <row r="567" spans="1:25" x14ac:dyDescent="0.25">
      <c r="A567" s="14">
        <f t="shared" si="8"/>
        <v>564</v>
      </c>
      <c r="B567" s="1">
        <v>44012</v>
      </c>
      <c r="C567" s="14">
        <f>+YEAR(datos_us[[#This Row],[Fecha]])</f>
        <v>2020</v>
      </c>
      <c r="D567" s="14">
        <f>+MONTH(datos_us[[#This Row],[Fecha]])</f>
        <v>6</v>
      </c>
      <c r="E567" s="14" t="s">
        <v>1016</v>
      </c>
      <c r="F567" s="14" t="s">
        <v>404</v>
      </c>
      <c r="G567" s="14"/>
      <c r="H567" s="14" t="s">
        <v>7132</v>
      </c>
      <c r="I567" s="14" t="s">
        <v>7132</v>
      </c>
      <c r="J567" s="14" t="s">
        <v>425</v>
      </c>
      <c r="K567" s="14"/>
      <c r="L567" s="14" t="s">
        <v>425</v>
      </c>
      <c r="M567" s="14" t="s">
        <v>1300</v>
      </c>
      <c r="N567" s="14" t="s">
        <v>1300</v>
      </c>
      <c r="O567" s="14" t="s">
        <v>1279</v>
      </c>
      <c r="P567" s="14"/>
      <c r="Q567" s="14"/>
      <c r="R567" s="14" t="s">
        <v>404</v>
      </c>
      <c r="S567" s="14" t="s">
        <v>445</v>
      </c>
      <c r="T567" s="35">
        <v>15</v>
      </c>
      <c r="U567" s="14" t="s">
        <v>2</v>
      </c>
      <c r="V567" s="14">
        <v>125</v>
      </c>
      <c r="W567" s="16">
        <f>+IF(datos_us[[#This Row],[Moneda]]="ARS",datos_us[[#This Row],[Monto]],datos_us[[#This Row],[Monto]]*datos_us[[#This Row],[TC]])</f>
        <v>1875</v>
      </c>
      <c r="X567" s="16">
        <f>+IF(datos_us[[#This Row],[Moneda]]="USD",datos_us[[#This Row],[Monto]],datos_us[[#This Row],[Monto]]/datos_us[[#This Row],[TC]])</f>
        <v>15</v>
      </c>
      <c r="Y567" s="14"/>
    </row>
    <row r="568" spans="1:25" x14ac:dyDescent="0.25">
      <c r="A568" s="14">
        <f t="shared" si="8"/>
        <v>565</v>
      </c>
      <c r="B568" s="1">
        <v>44015</v>
      </c>
      <c r="C568" s="14">
        <f>+YEAR(datos_us[[#This Row],[Fecha]])</f>
        <v>2020</v>
      </c>
      <c r="D568" s="14">
        <f>+MONTH(datos_us[[#This Row],[Fecha]])</f>
        <v>7</v>
      </c>
      <c r="E568" s="14" t="s">
        <v>1016</v>
      </c>
      <c r="F568" s="14" t="s">
        <v>404</v>
      </c>
      <c r="G568" s="14"/>
      <c r="H568" s="14" t="s">
        <v>7132</v>
      </c>
      <c r="I568" s="14" t="s">
        <v>7132</v>
      </c>
      <c r="J568" s="14" t="s">
        <v>425</v>
      </c>
      <c r="K568" s="14"/>
      <c r="L568" s="14" t="s">
        <v>425</v>
      </c>
      <c r="M568" s="14" t="s">
        <v>1325</v>
      </c>
      <c r="N568" s="14" t="s">
        <v>1325</v>
      </c>
      <c r="O568" s="14" t="s">
        <v>1279</v>
      </c>
      <c r="P568" s="14"/>
      <c r="Q568" s="14"/>
      <c r="R568" s="14" t="s">
        <v>404</v>
      </c>
      <c r="S568" s="14" t="s">
        <v>445</v>
      </c>
      <c r="T568" s="35">
        <v>122.09</v>
      </c>
      <c r="U568" s="14" t="s">
        <v>2</v>
      </c>
      <c r="V568" s="14">
        <v>125</v>
      </c>
      <c r="W568" s="16">
        <f>+IF(datos_us[[#This Row],[Moneda]]="ARS",datos_us[[#This Row],[Monto]],datos_us[[#This Row],[Monto]]*datos_us[[#This Row],[TC]])</f>
        <v>15261.25</v>
      </c>
      <c r="X568" s="16">
        <f>+IF(datos_us[[#This Row],[Moneda]]="USD",datos_us[[#This Row],[Monto]],datos_us[[#This Row],[Monto]]/datos_us[[#This Row],[TC]])</f>
        <v>122.09</v>
      </c>
      <c r="Y568" s="14"/>
    </row>
    <row r="569" spans="1:25" x14ac:dyDescent="0.25">
      <c r="A569" s="14">
        <f t="shared" si="8"/>
        <v>566</v>
      </c>
      <c r="B569" s="1">
        <v>44015</v>
      </c>
      <c r="C569" s="14">
        <f>+YEAR(datos_us[[#This Row],[Fecha]])</f>
        <v>2020</v>
      </c>
      <c r="D569" s="14">
        <f>+MONTH(datos_us[[#This Row],[Fecha]])</f>
        <v>7</v>
      </c>
      <c r="E569" s="14" t="s">
        <v>1016</v>
      </c>
      <c r="F569" s="14" t="s">
        <v>404</v>
      </c>
      <c r="G569" s="14"/>
      <c r="H569" s="14" t="s">
        <v>7132</v>
      </c>
      <c r="I569" s="14" t="s">
        <v>7132</v>
      </c>
      <c r="J569" s="14" t="s">
        <v>425</v>
      </c>
      <c r="K569" s="14"/>
      <c r="L569" s="14" t="s">
        <v>425</v>
      </c>
      <c r="M569" s="14" t="s">
        <v>866</v>
      </c>
      <c r="N569" s="14" t="s">
        <v>866</v>
      </c>
      <c r="O569" s="14" t="s">
        <v>1279</v>
      </c>
      <c r="P569" s="14"/>
      <c r="Q569" s="14"/>
      <c r="R569" s="14" t="s">
        <v>404</v>
      </c>
      <c r="S569" s="14" t="s">
        <v>445</v>
      </c>
      <c r="T569" s="35">
        <v>168</v>
      </c>
      <c r="U569" s="14" t="s">
        <v>2</v>
      </c>
      <c r="V569" s="14">
        <v>125</v>
      </c>
      <c r="W569" s="16">
        <f>+IF(datos_us[[#This Row],[Moneda]]="ARS",datos_us[[#This Row],[Monto]],datos_us[[#This Row],[Monto]]*datos_us[[#This Row],[TC]])</f>
        <v>21000</v>
      </c>
      <c r="X569" s="16">
        <f>+IF(datos_us[[#This Row],[Moneda]]="USD",datos_us[[#This Row],[Monto]],datos_us[[#This Row],[Monto]]/datos_us[[#This Row],[TC]])</f>
        <v>168</v>
      </c>
      <c r="Y569" s="14"/>
    </row>
    <row r="570" spans="1:25" x14ac:dyDescent="0.25">
      <c r="A570" s="14">
        <f t="shared" si="8"/>
        <v>567</v>
      </c>
      <c r="B570" s="1">
        <v>44020</v>
      </c>
      <c r="C570" s="14">
        <f>+YEAR(datos_us[[#This Row],[Fecha]])</f>
        <v>2020</v>
      </c>
      <c r="D570" s="14">
        <f>+MONTH(datos_us[[#This Row],[Fecha]])</f>
        <v>7</v>
      </c>
      <c r="E570" s="14" t="s">
        <v>1016</v>
      </c>
      <c r="F570" s="14" t="s">
        <v>404</v>
      </c>
      <c r="G570" s="14"/>
      <c r="H570" s="14" t="s">
        <v>7132</v>
      </c>
      <c r="I570" s="14" t="s">
        <v>7132</v>
      </c>
      <c r="J570" s="14" t="s">
        <v>425</v>
      </c>
      <c r="K570" s="14"/>
      <c r="L570" s="14" t="s">
        <v>425</v>
      </c>
      <c r="M570" s="14" t="s">
        <v>1313</v>
      </c>
      <c r="N570" s="14" t="s">
        <v>1313</v>
      </c>
      <c r="O570" s="14" t="s">
        <v>1279</v>
      </c>
      <c r="P570" s="14"/>
      <c r="Q570" s="14"/>
      <c r="R570" s="14" t="s">
        <v>404</v>
      </c>
      <c r="S570" s="14" t="s">
        <v>445</v>
      </c>
      <c r="T570" s="35">
        <v>59.99</v>
      </c>
      <c r="U570" s="14" t="s">
        <v>2</v>
      </c>
      <c r="V570" s="14">
        <v>124</v>
      </c>
      <c r="W570" s="16">
        <f>+IF(datos_us[[#This Row],[Moneda]]="ARS",datos_us[[#This Row],[Monto]],datos_us[[#This Row],[Monto]]*datos_us[[#This Row],[TC]])</f>
        <v>7438.76</v>
      </c>
      <c r="X570" s="16">
        <f>+IF(datos_us[[#This Row],[Moneda]]="USD",datos_us[[#This Row],[Monto]],datos_us[[#This Row],[Monto]]/datos_us[[#This Row],[TC]])</f>
        <v>59.99</v>
      </c>
      <c r="Y570" s="14"/>
    </row>
    <row r="571" spans="1:25" x14ac:dyDescent="0.25">
      <c r="A571" s="14">
        <f t="shared" si="8"/>
        <v>568</v>
      </c>
      <c r="B571" s="1">
        <v>44025</v>
      </c>
      <c r="C571" s="14">
        <f>+YEAR(datos_us[[#This Row],[Fecha]])</f>
        <v>2020</v>
      </c>
      <c r="D571" s="14">
        <f>+MONTH(datos_us[[#This Row],[Fecha]])</f>
        <v>7</v>
      </c>
      <c r="E571" s="14" t="s">
        <v>1016</v>
      </c>
      <c r="F571" s="14" t="s">
        <v>404</v>
      </c>
      <c r="G571" s="14"/>
      <c r="H571" s="14" t="s">
        <v>7132</v>
      </c>
      <c r="I571" s="14" t="s">
        <v>7132</v>
      </c>
      <c r="J571" s="14" t="s">
        <v>425</v>
      </c>
      <c r="K571" s="14"/>
      <c r="L571" s="14" t="s">
        <v>425</v>
      </c>
      <c r="M571" s="14" t="s">
        <v>1297</v>
      </c>
      <c r="N571" s="14" t="s">
        <v>1297</v>
      </c>
      <c r="O571" s="14" t="s">
        <v>1279</v>
      </c>
      <c r="P571" s="14"/>
      <c r="Q571" s="14"/>
      <c r="R571" s="14" t="s">
        <v>404</v>
      </c>
      <c r="S571" s="14" t="s">
        <v>445</v>
      </c>
      <c r="T571" s="35">
        <v>14.99</v>
      </c>
      <c r="U571" s="14" t="s">
        <v>2</v>
      </c>
      <c r="V571" s="14">
        <v>124</v>
      </c>
      <c r="W571" s="16">
        <f>+IF(datos_us[[#This Row],[Moneda]]="ARS",datos_us[[#This Row],[Monto]],datos_us[[#This Row],[Monto]]*datos_us[[#This Row],[TC]])</f>
        <v>1858.76</v>
      </c>
      <c r="X571" s="16">
        <f>+IF(datos_us[[#This Row],[Moneda]]="USD",datos_us[[#This Row],[Monto]],datos_us[[#This Row],[Monto]]/datos_us[[#This Row],[TC]])</f>
        <v>14.99</v>
      </c>
      <c r="Y571" s="14"/>
    </row>
    <row r="572" spans="1:25" x14ac:dyDescent="0.25">
      <c r="A572" s="14">
        <f t="shared" si="8"/>
        <v>569</v>
      </c>
      <c r="B572" s="1">
        <v>44025</v>
      </c>
      <c r="C572" s="14">
        <f>+YEAR(datos_us[[#This Row],[Fecha]])</f>
        <v>2020</v>
      </c>
      <c r="D572" s="14">
        <f>+MONTH(datos_us[[#This Row],[Fecha]])</f>
        <v>7</v>
      </c>
      <c r="E572" s="14" t="s">
        <v>1016</v>
      </c>
      <c r="F572" s="14" t="s">
        <v>404</v>
      </c>
      <c r="G572" s="14"/>
      <c r="H572" s="14" t="s">
        <v>7132</v>
      </c>
      <c r="I572" s="14" t="s">
        <v>7132</v>
      </c>
      <c r="J572" s="14" t="s">
        <v>425</v>
      </c>
      <c r="K572" s="14"/>
      <c r="L572" s="14" t="s">
        <v>425</v>
      </c>
      <c r="M572" s="14" t="s">
        <v>156</v>
      </c>
      <c r="N572" s="14" t="s">
        <v>156</v>
      </c>
      <c r="O572" s="14" t="s">
        <v>1298</v>
      </c>
      <c r="P572" s="14"/>
      <c r="Q572" s="14"/>
      <c r="R572" s="14" t="s">
        <v>404</v>
      </c>
      <c r="S572" s="14" t="s">
        <v>445</v>
      </c>
      <c r="T572" s="35">
        <v>41.58</v>
      </c>
      <c r="U572" s="14" t="s">
        <v>2</v>
      </c>
      <c r="V572" s="14">
        <v>124</v>
      </c>
      <c r="W572" s="16">
        <f>+IF(datos_us[[#This Row],[Moneda]]="ARS",datos_us[[#This Row],[Monto]],datos_us[[#This Row],[Monto]]*datos_us[[#This Row],[TC]])</f>
        <v>5155.92</v>
      </c>
      <c r="X572" s="16">
        <f>+IF(datos_us[[#This Row],[Moneda]]="USD",datos_us[[#This Row],[Monto]],datos_us[[#This Row],[Monto]]/datos_us[[#This Row],[TC]])</f>
        <v>41.58</v>
      </c>
      <c r="Y572" s="14"/>
    </row>
    <row r="573" spans="1:25" x14ac:dyDescent="0.25">
      <c r="A573" s="14">
        <f t="shared" si="8"/>
        <v>570</v>
      </c>
      <c r="B573" s="1">
        <v>44028</v>
      </c>
      <c r="C573" s="14">
        <f>+YEAR(datos_us[[#This Row],[Fecha]])</f>
        <v>2020</v>
      </c>
      <c r="D573" s="14">
        <f>+MONTH(datos_us[[#This Row],[Fecha]])</f>
        <v>7</v>
      </c>
      <c r="E573" s="14" t="s">
        <v>408</v>
      </c>
      <c r="F573" s="14" t="s">
        <v>5359</v>
      </c>
      <c r="G573" s="14"/>
      <c r="H573" s="14" t="s">
        <v>7132</v>
      </c>
      <c r="I573" s="14" t="s">
        <v>7132</v>
      </c>
      <c r="J573" s="14" t="s">
        <v>425</v>
      </c>
      <c r="K573" s="14"/>
      <c r="L573" s="14" t="s">
        <v>425</v>
      </c>
      <c r="M573" s="14" t="s">
        <v>1185</v>
      </c>
      <c r="N573" s="14" t="s">
        <v>1185</v>
      </c>
      <c r="O573" s="14" t="s">
        <v>3266</v>
      </c>
      <c r="P573" s="14"/>
      <c r="Q573" s="14"/>
      <c r="R573" s="14" t="s">
        <v>445</v>
      </c>
      <c r="S573" s="14" t="s">
        <v>613</v>
      </c>
      <c r="T573" s="35">
        <v>529.36</v>
      </c>
      <c r="U573" s="14" t="s">
        <v>2</v>
      </c>
      <c r="V573" s="14">
        <v>124.5</v>
      </c>
      <c r="W573" s="16">
        <f>+IF(datos_us[[#This Row],[Moneda]]="ARS",datos_us[[#This Row],[Monto]],datos_us[[#This Row],[Monto]]*datos_us[[#This Row],[TC]])</f>
        <v>65905.320000000007</v>
      </c>
      <c r="X573" s="16">
        <f>+IF(datos_us[[#This Row],[Moneda]]="USD",datos_us[[#This Row],[Monto]],datos_us[[#This Row],[Monto]]/datos_us[[#This Row],[TC]])</f>
        <v>529.36</v>
      </c>
      <c r="Y573" s="14"/>
    </row>
    <row r="574" spans="1:25" x14ac:dyDescent="0.25">
      <c r="A574" s="14">
        <f t="shared" si="8"/>
        <v>571</v>
      </c>
      <c r="B574" s="1">
        <v>44033</v>
      </c>
      <c r="C574" s="14">
        <f>+YEAR(datos_us[[#This Row],[Fecha]])</f>
        <v>2020</v>
      </c>
      <c r="D574" s="14">
        <f>+MONTH(datos_us[[#This Row],[Fecha]])</f>
        <v>7</v>
      </c>
      <c r="E574" s="14" t="s">
        <v>1016</v>
      </c>
      <c r="F574" s="14" t="s">
        <v>404</v>
      </c>
      <c r="G574" s="14"/>
      <c r="H574" s="14" t="s">
        <v>7132</v>
      </c>
      <c r="I574" s="14" t="s">
        <v>7132</v>
      </c>
      <c r="J574" s="14" t="s">
        <v>425</v>
      </c>
      <c r="K574" s="14"/>
      <c r="L574" s="14" t="s">
        <v>425</v>
      </c>
      <c r="M574" s="14" t="s">
        <v>1300</v>
      </c>
      <c r="N574" s="14" t="s">
        <v>1300</v>
      </c>
      <c r="O574" s="14" t="s">
        <v>1279</v>
      </c>
      <c r="P574" s="14"/>
      <c r="Q574" s="14"/>
      <c r="R574" s="14" t="s">
        <v>404</v>
      </c>
      <c r="S574" s="14" t="s">
        <v>445</v>
      </c>
      <c r="T574" s="35">
        <v>15</v>
      </c>
      <c r="U574" s="14" t="s">
        <v>2</v>
      </c>
      <c r="V574" s="14">
        <v>128</v>
      </c>
      <c r="W574" s="16">
        <f>+IF(datos_us[[#This Row],[Moneda]]="ARS",datos_us[[#This Row],[Monto]],datos_us[[#This Row],[Monto]]*datos_us[[#This Row],[TC]])</f>
        <v>1920</v>
      </c>
      <c r="X574" s="16">
        <f>+IF(datos_us[[#This Row],[Moneda]]="USD",datos_us[[#This Row],[Monto]],datos_us[[#This Row],[Monto]]/datos_us[[#This Row],[TC]])</f>
        <v>15</v>
      </c>
      <c r="Y574" s="14"/>
    </row>
    <row r="575" spans="1:25" x14ac:dyDescent="0.25">
      <c r="A575" s="14">
        <f t="shared" si="8"/>
        <v>572</v>
      </c>
      <c r="B575" s="1">
        <v>44037</v>
      </c>
      <c r="C575" s="14">
        <f>+YEAR(datos_us[[#This Row],[Fecha]])</f>
        <v>2020</v>
      </c>
      <c r="D575" s="14">
        <f>+MONTH(datos_us[[#This Row],[Fecha]])</f>
        <v>7</v>
      </c>
      <c r="E575" s="14" t="s">
        <v>1016</v>
      </c>
      <c r="F575" s="14" t="s">
        <v>404</v>
      </c>
      <c r="G575" s="14"/>
      <c r="H575" s="14" t="s">
        <v>7132</v>
      </c>
      <c r="I575" s="14" t="s">
        <v>7132</v>
      </c>
      <c r="J575" s="14" t="s">
        <v>425</v>
      </c>
      <c r="K575" s="14"/>
      <c r="L575" s="14" t="s">
        <v>425</v>
      </c>
      <c r="M575" s="14" t="s">
        <v>1334</v>
      </c>
      <c r="N575" s="14" t="s">
        <v>1334</v>
      </c>
      <c r="O575" s="14" t="s">
        <v>1279</v>
      </c>
      <c r="P575" s="14"/>
      <c r="Q575" s="14"/>
      <c r="R575" s="14" t="s">
        <v>404</v>
      </c>
      <c r="S575" s="14" t="s">
        <v>445</v>
      </c>
      <c r="T575" s="35">
        <v>100</v>
      </c>
      <c r="U575" s="14" t="s">
        <v>2</v>
      </c>
      <c r="V575" s="14">
        <v>133</v>
      </c>
      <c r="W575" s="16">
        <f>+IF(datos_us[[#This Row],[Moneda]]="ARS",datos_us[[#This Row],[Monto]],datos_us[[#This Row],[Monto]]*datos_us[[#This Row],[TC]])</f>
        <v>13300</v>
      </c>
      <c r="X575" s="16">
        <f>+IF(datos_us[[#This Row],[Moneda]]="USD",datos_us[[#This Row],[Monto]],datos_us[[#This Row],[Monto]]/datos_us[[#This Row],[TC]])</f>
        <v>100</v>
      </c>
      <c r="Y575" s="14"/>
    </row>
    <row r="576" spans="1:25" x14ac:dyDescent="0.25">
      <c r="A576" s="14">
        <f t="shared" si="8"/>
        <v>573</v>
      </c>
      <c r="B576" s="1">
        <v>44039</v>
      </c>
      <c r="C576" s="14">
        <f>+YEAR(datos_us[[#This Row],[Fecha]])</f>
        <v>2020</v>
      </c>
      <c r="D576" s="14">
        <f>+MONTH(datos_us[[#This Row],[Fecha]])</f>
        <v>7</v>
      </c>
      <c r="E576" s="14" t="s">
        <v>449</v>
      </c>
      <c r="F576" s="14" t="s">
        <v>523</v>
      </c>
      <c r="G576" s="14"/>
      <c r="H576" s="14" t="s">
        <v>7132</v>
      </c>
      <c r="I576" s="14" t="s">
        <v>7132</v>
      </c>
      <c r="J576" s="14" t="s">
        <v>425</v>
      </c>
      <c r="K576" s="14"/>
      <c r="L576" s="14" t="s">
        <v>425</v>
      </c>
      <c r="M576" s="14" t="s">
        <v>524</v>
      </c>
      <c r="N576" s="14" t="s">
        <v>524</v>
      </c>
      <c r="O576" s="14" t="s">
        <v>3268</v>
      </c>
      <c r="P576" s="14"/>
      <c r="Q576" s="14"/>
      <c r="R576" s="14" t="s">
        <v>523</v>
      </c>
      <c r="S576" s="14" t="s">
        <v>613</v>
      </c>
      <c r="T576" s="35">
        <v>12</v>
      </c>
      <c r="U576" s="14" t="s">
        <v>2</v>
      </c>
      <c r="V576" s="14">
        <v>133</v>
      </c>
      <c r="W576" s="16">
        <f>+IF(datos_us[[#This Row],[Moneda]]="ARS",datos_us[[#This Row],[Monto]],datos_us[[#This Row],[Monto]]*datos_us[[#This Row],[TC]])</f>
        <v>1596</v>
      </c>
      <c r="X576" s="16">
        <f>+IF(datos_us[[#This Row],[Moneda]]="USD",datos_us[[#This Row],[Monto]],datos_us[[#This Row],[Monto]]/datos_us[[#This Row],[TC]])</f>
        <v>12</v>
      </c>
      <c r="Y576" s="14"/>
    </row>
    <row r="577" spans="1:25" x14ac:dyDescent="0.25">
      <c r="A577" s="14">
        <f t="shared" si="8"/>
        <v>574</v>
      </c>
      <c r="B577" s="1">
        <v>44039</v>
      </c>
      <c r="C577" s="14">
        <f>+YEAR(datos_us[[#This Row],[Fecha]])</f>
        <v>2020</v>
      </c>
      <c r="D577" s="14">
        <f>+MONTH(datos_us[[#This Row],[Fecha]])</f>
        <v>7</v>
      </c>
      <c r="E577" s="14" t="s">
        <v>408</v>
      </c>
      <c r="F577" s="14" t="s">
        <v>506</v>
      </c>
      <c r="G577" s="14"/>
      <c r="H577" s="14" t="s">
        <v>7132</v>
      </c>
      <c r="I577" s="14" t="s">
        <v>7132</v>
      </c>
      <c r="J577" s="14" t="s">
        <v>425</v>
      </c>
      <c r="K577" s="14"/>
      <c r="L577" s="14" t="s">
        <v>425</v>
      </c>
      <c r="M577" s="14" t="s">
        <v>3282</v>
      </c>
      <c r="N577" s="14" t="s">
        <v>3282</v>
      </c>
      <c r="O577" s="14" t="s">
        <v>3283</v>
      </c>
      <c r="P577" s="14"/>
      <c r="Q577" s="14"/>
      <c r="R577" s="14" t="s">
        <v>3282</v>
      </c>
      <c r="S577" s="14" t="s">
        <v>613</v>
      </c>
      <c r="T577" s="35">
        <v>50000</v>
      </c>
      <c r="U577" s="14" t="s">
        <v>2</v>
      </c>
      <c r="V577" s="14">
        <v>133</v>
      </c>
      <c r="W577" s="16">
        <f>+IF(datos_us[[#This Row],[Moneda]]="ARS",datos_us[[#This Row],[Monto]],datos_us[[#This Row],[Monto]]*datos_us[[#This Row],[TC]])</f>
        <v>6650000</v>
      </c>
      <c r="X577" s="16">
        <f>+IF(datos_us[[#This Row],[Moneda]]="USD",datos_us[[#This Row],[Monto]],datos_us[[#This Row],[Monto]]/datos_us[[#This Row],[TC]])</f>
        <v>50000</v>
      </c>
      <c r="Y577" s="14"/>
    </row>
    <row r="578" spans="1:25" x14ac:dyDescent="0.25">
      <c r="A578" s="14">
        <f t="shared" si="8"/>
        <v>575</v>
      </c>
      <c r="B578" s="1">
        <v>44040</v>
      </c>
      <c r="C578" s="14">
        <f>+YEAR(datos_us[[#This Row],[Fecha]])</f>
        <v>2020</v>
      </c>
      <c r="D578" s="14">
        <f>+MONTH(datos_us[[#This Row],[Fecha]])</f>
        <v>7</v>
      </c>
      <c r="E578" s="14" t="s">
        <v>1016</v>
      </c>
      <c r="F578" s="14" t="s">
        <v>404</v>
      </c>
      <c r="G578" s="14"/>
      <c r="H578" s="14" t="s">
        <v>7132</v>
      </c>
      <c r="I578" s="14" t="s">
        <v>7132</v>
      </c>
      <c r="J578" s="14" t="s">
        <v>425</v>
      </c>
      <c r="K578" s="14"/>
      <c r="L578" s="14" t="s">
        <v>425</v>
      </c>
      <c r="M578" s="14" t="s">
        <v>1313</v>
      </c>
      <c r="N578" s="14" t="s">
        <v>1313</v>
      </c>
      <c r="O578" s="14" t="s">
        <v>1279</v>
      </c>
      <c r="P578" s="14"/>
      <c r="Q578" s="14"/>
      <c r="R578" s="14" t="s">
        <v>404</v>
      </c>
      <c r="S578" s="14" t="s">
        <v>445</v>
      </c>
      <c r="T578" s="35">
        <v>59.99</v>
      </c>
      <c r="U578" s="14" t="s">
        <v>2</v>
      </c>
      <c r="V578" s="14">
        <v>133</v>
      </c>
      <c r="W578" s="16">
        <f>+IF(datos_us[[#This Row],[Moneda]]="ARS",datos_us[[#This Row],[Monto]],datos_us[[#This Row],[Monto]]*datos_us[[#This Row],[TC]])</f>
        <v>7978.67</v>
      </c>
      <c r="X578" s="16">
        <f>+IF(datos_us[[#This Row],[Moneda]]="USD",datos_us[[#This Row],[Monto]],datos_us[[#This Row],[Monto]]/datos_us[[#This Row],[TC]])</f>
        <v>59.99</v>
      </c>
      <c r="Y578" s="14"/>
    </row>
    <row r="579" spans="1:25" x14ac:dyDescent="0.25">
      <c r="A579" s="14">
        <f t="shared" si="8"/>
        <v>576</v>
      </c>
      <c r="B579" s="1">
        <v>44041</v>
      </c>
      <c r="C579" s="14">
        <f>+YEAR(datos_us[[#This Row],[Fecha]])</f>
        <v>2020</v>
      </c>
      <c r="D579" s="14">
        <f>+MONTH(datos_us[[#This Row],[Fecha]])</f>
        <v>7</v>
      </c>
      <c r="E579" s="14" t="s">
        <v>1016</v>
      </c>
      <c r="F579" s="14" t="s">
        <v>404</v>
      </c>
      <c r="G579" s="14"/>
      <c r="H579" s="14" t="s">
        <v>7132</v>
      </c>
      <c r="I579" s="14" t="s">
        <v>7132</v>
      </c>
      <c r="J579" s="14" t="s">
        <v>425</v>
      </c>
      <c r="K579" s="14"/>
      <c r="L579" s="14" t="s">
        <v>425</v>
      </c>
      <c r="M579" s="14" t="s">
        <v>2585</v>
      </c>
      <c r="N579" s="14" t="s">
        <v>2585</v>
      </c>
      <c r="O579" s="14" t="s">
        <v>1279</v>
      </c>
      <c r="P579" s="14"/>
      <c r="Q579" s="14"/>
      <c r="R579" s="14" t="s">
        <v>404</v>
      </c>
      <c r="S579" s="14" t="s">
        <v>445</v>
      </c>
      <c r="T579" s="35">
        <v>5</v>
      </c>
      <c r="U579" s="14" t="s">
        <v>2</v>
      </c>
      <c r="V579" s="14">
        <v>133</v>
      </c>
      <c r="W579" s="16">
        <f>+IF(datos_us[[#This Row],[Moneda]]="ARS",datos_us[[#This Row],[Monto]],datos_us[[#This Row],[Monto]]*datos_us[[#This Row],[TC]])</f>
        <v>665</v>
      </c>
      <c r="X579" s="16">
        <f>+IF(datos_us[[#This Row],[Moneda]]="USD",datos_us[[#This Row],[Monto]],datos_us[[#This Row],[Monto]]/datos_us[[#This Row],[TC]])</f>
        <v>5</v>
      </c>
      <c r="Y579" s="14"/>
    </row>
    <row r="580" spans="1:25" x14ac:dyDescent="0.25">
      <c r="A580" s="14">
        <f t="shared" si="8"/>
        <v>577</v>
      </c>
      <c r="B580" s="1">
        <v>44041</v>
      </c>
      <c r="C580" s="14">
        <f>+YEAR(datos_us[[#This Row],[Fecha]])</f>
        <v>2020</v>
      </c>
      <c r="D580" s="14">
        <f>+MONTH(datos_us[[#This Row],[Fecha]])</f>
        <v>7</v>
      </c>
      <c r="E580" s="14" t="s">
        <v>1016</v>
      </c>
      <c r="F580" s="14" t="s">
        <v>404</v>
      </c>
      <c r="G580" s="14"/>
      <c r="H580" s="14" t="s">
        <v>7132</v>
      </c>
      <c r="I580" s="14" t="s">
        <v>7132</v>
      </c>
      <c r="J580" s="14" t="s">
        <v>425</v>
      </c>
      <c r="K580" s="14"/>
      <c r="L580" s="14" t="s">
        <v>425</v>
      </c>
      <c r="M580" s="14" t="s">
        <v>863</v>
      </c>
      <c r="N580" s="14" t="s">
        <v>863</v>
      </c>
      <c r="O580" s="14" t="s">
        <v>1279</v>
      </c>
      <c r="P580" s="14"/>
      <c r="Q580" s="14"/>
      <c r="R580" s="14" t="s">
        <v>404</v>
      </c>
      <c r="S580" s="14" t="s">
        <v>445</v>
      </c>
      <c r="T580" s="35">
        <v>3.88</v>
      </c>
      <c r="U580" s="14" t="s">
        <v>2</v>
      </c>
      <c r="V580" s="14">
        <v>133</v>
      </c>
      <c r="W580" s="16">
        <f>+IF(datos_us[[#This Row],[Moneda]]="ARS",datos_us[[#This Row],[Monto]],datos_us[[#This Row],[Monto]]*datos_us[[#This Row],[TC]])</f>
        <v>516.04</v>
      </c>
      <c r="X580" s="16">
        <f>+IF(datos_us[[#This Row],[Moneda]]="USD",datos_us[[#This Row],[Monto]],datos_us[[#This Row],[Monto]]/datos_us[[#This Row],[TC]])</f>
        <v>3.88</v>
      </c>
      <c r="Y580" s="14"/>
    </row>
    <row r="581" spans="1:25" x14ac:dyDescent="0.25">
      <c r="A581" s="14">
        <f t="shared" ref="A581:A644" si="9">+A580+1</f>
        <v>578</v>
      </c>
      <c r="B581" s="1">
        <v>44046</v>
      </c>
      <c r="C581" s="14">
        <f>+YEAR(datos_us[[#This Row],[Fecha]])</f>
        <v>2020</v>
      </c>
      <c r="D581" s="14">
        <f>+MONTH(datos_us[[#This Row],[Fecha]])</f>
        <v>8</v>
      </c>
      <c r="E581" s="14" t="s">
        <v>1016</v>
      </c>
      <c r="F581" s="14" t="s">
        <v>404</v>
      </c>
      <c r="G581" s="14"/>
      <c r="H581" s="14" t="s">
        <v>7132</v>
      </c>
      <c r="I581" s="14" t="s">
        <v>7132</v>
      </c>
      <c r="J581" s="14" t="s">
        <v>425</v>
      </c>
      <c r="K581" s="14"/>
      <c r="L581" s="14" t="s">
        <v>425</v>
      </c>
      <c r="M581" s="14" t="s">
        <v>866</v>
      </c>
      <c r="N581" s="14" t="s">
        <v>866</v>
      </c>
      <c r="O581" s="14" t="s">
        <v>1279</v>
      </c>
      <c r="P581" s="14"/>
      <c r="Q581" s="14"/>
      <c r="R581" s="14" t="s">
        <v>404</v>
      </c>
      <c r="S581" s="14" t="s">
        <v>445</v>
      </c>
      <c r="T581" s="35">
        <v>168</v>
      </c>
      <c r="U581" s="14" t="s">
        <v>2</v>
      </c>
      <c r="V581" s="14">
        <v>133</v>
      </c>
      <c r="W581" s="16">
        <f>+IF(datos_us[[#This Row],[Moneda]]="ARS",datos_us[[#This Row],[Monto]],datos_us[[#This Row],[Monto]]*datos_us[[#This Row],[TC]])</f>
        <v>22344</v>
      </c>
      <c r="X581" s="16">
        <f>+IF(datos_us[[#This Row],[Moneda]]="USD",datos_us[[#This Row],[Monto]],datos_us[[#This Row],[Monto]]/datos_us[[#This Row],[TC]])</f>
        <v>168</v>
      </c>
      <c r="Y581" s="14"/>
    </row>
    <row r="582" spans="1:25" x14ac:dyDescent="0.25">
      <c r="A582" s="14">
        <f t="shared" si="9"/>
        <v>579</v>
      </c>
      <c r="B582" s="1">
        <v>44047</v>
      </c>
      <c r="C582" s="14">
        <f>+YEAR(datos_us[[#This Row],[Fecha]])</f>
        <v>2020</v>
      </c>
      <c r="D582" s="14">
        <f>+MONTH(datos_us[[#This Row],[Fecha]])</f>
        <v>8</v>
      </c>
      <c r="E582" s="14" t="s">
        <v>408</v>
      </c>
      <c r="F582" s="14" t="s">
        <v>506</v>
      </c>
      <c r="G582" s="14"/>
      <c r="H582" s="14" t="s">
        <v>7132</v>
      </c>
      <c r="I582" s="14" t="s">
        <v>7132</v>
      </c>
      <c r="J582" s="14" t="s">
        <v>425</v>
      </c>
      <c r="K582" s="14"/>
      <c r="L582" s="14" t="s">
        <v>425</v>
      </c>
      <c r="M582" s="14" t="s">
        <v>1203</v>
      </c>
      <c r="N582" s="14" t="s">
        <v>1203</v>
      </c>
      <c r="O582" s="14" t="s">
        <v>3279</v>
      </c>
      <c r="P582" s="14"/>
      <c r="Q582" s="14"/>
      <c r="R582" s="14" t="s">
        <v>1203</v>
      </c>
      <c r="S582" s="14" t="s">
        <v>613</v>
      </c>
      <c r="T582" s="35">
        <v>30110</v>
      </c>
      <c r="U582" s="14" t="s">
        <v>2</v>
      </c>
      <c r="V582" s="14">
        <v>133</v>
      </c>
      <c r="W582" s="16">
        <f>+IF(datos_us[[#This Row],[Moneda]]="ARS",datos_us[[#This Row],[Monto]],datos_us[[#This Row],[Monto]]*datos_us[[#This Row],[TC]])</f>
        <v>4004630</v>
      </c>
      <c r="X582" s="16">
        <f>+IF(datos_us[[#This Row],[Moneda]]="USD",datos_us[[#This Row],[Monto]],datos_us[[#This Row],[Monto]]/datos_us[[#This Row],[TC]])</f>
        <v>30110</v>
      </c>
      <c r="Y582" s="14"/>
    </row>
    <row r="583" spans="1:25" x14ac:dyDescent="0.25">
      <c r="A583" s="14">
        <f t="shared" si="9"/>
        <v>580</v>
      </c>
      <c r="B583" s="1">
        <v>44048</v>
      </c>
      <c r="C583" s="14">
        <f>+YEAR(datos_us[[#This Row],[Fecha]])</f>
        <v>2020</v>
      </c>
      <c r="D583" s="14">
        <f>+MONTH(datos_us[[#This Row],[Fecha]])</f>
        <v>8</v>
      </c>
      <c r="E583" s="14" t="s">
        <v>1016</v>
      </c>
      <c r="F583" s="14" t="s">
        <v>404</v>
      </c>
      <c r="G583" s="14"/>
      <c r="H583" s="14" t="s">
        <v>7132</v>
      </c>
      <c r="I583" s="14" t="s">
        <v>7132</v>
      </c>
      <c r="J583" s="14" t="s">
        <v>425</v>
      </c>
      <c r="K583" s="14"/>
      <c r="L583" s="14" t="s">
        <v>425</v>
      </c>
      <c r="M583" s="14" t="s">
        <v>1325</v>
      </c>
      <c r="N583" s="14" t="s">
        <v>1325</v>
      </c>
      <c r="O583" s="14" t="s">
        <v>1279</v>
      </c>
      <c r="P583" s="14"/>
      <c r="Q583" s="14"/>
      <c r="R583" s="14" t="s">
        <v>404</v>
      </c>
      <c r="S583" s="14" t="s">
        <v>445</v>
      </c>
      <c r="T583" s="35">
        <v>122.09</v>
      </c>
      <c r="U583" s="14" t="s">
        <v>2</v>
      </c>
      <c r="V583" s="14">
        <v>133</v>
      </c>
      <c r="W583" s="16">
        <f>+IF(datos_us[[#This Row],[Moneda]]="ARS",datos_us[[#This Row],[Monto]],datos_us[[#This Row],[Monto]]*datos_us[[#This Row],[TC]])</f>
        <v>16237.970000000001</v>
      </c>
      <c r="X583" s="16">
        <f>+IF(datos_us[[#This Row],[Moneda]]="USD",datos_us[[#This Row],[Monto]],datos_us[[#This Row],[Monto]]/datos_us[[#This Row],[TC]])</f>
        <v>122.09</v>
      </c>
      <c r="Y583" s="14"/>
    </row>
    <row r="584" spans="1:25" x14ac:dyDescent="0.25">
      <c r="A584" s="14">
        <f t="shared" si="9"/>
        <v>581</v>
      </c>
      <c r="B584" s="1">
        <v>44054</v>
      </c>
      <c r="C584" s="14">
        <f>+YEAR(datos_us[[#This Row],[Fecha]])</f>
        <v>2020</v>
      </c>
      <c r="D584" s="14">
        <f>+MONTH(datos_us[[#This Row],[Fecha]])</f>
        <v>8</v>
      </c>
      <c r="E584" s="14" t="s">
        <v>1016</v>
      </c>
      <c r="F584" s="14" t="s">
        <v>404</v>
      </c>
      <c r="G584" s="14"/>
      <c r="H584" s="14" t="s">
        <v>7132</v>
      </c>
      <c r="I584" s="14" t="s">
        <v>7132</v>
      </c>
      <c r="J584" s="14" t="s">
        <v>425</v>
      </c>
      <c r="K584" s="14"/>
      <c r="L584" s="14" t="s">
        <v>425</v>
      </c>
      <c r="M584" s="14" t="s">
        <v>156</v>
      </c>
      <c r="N584" s="14" t="s">
        <v>156</v>
      </c>
      <c r="O584" s="14" t="s">
        <v>1298</v>
      </c>
      <c r="P584" s="14"/>
      <c r="Q584" s="14"/>
      <c r="R584" s="14" t="s">
        <v>404</v>
      </c>
      <c r="S584" s="14" t="s">
        <v>445</v>
      </c>
      <c r="T584" s="35">
        <v>41.58</v>
      </c>
      <c r="U584" s="14" t="s">
        <v>2</v>
      </c>
      <c r="V584" s="14">
        <v>129</v>
      </c>
      <c r="W584" s="16">
        <f>+IF(datos_us[[#This Row],[Moneda]]="ARS",datos_us[[#This Row],[Monto]],datos_us[[#This Row],[Monto]]*datos_us[[#This Row],[TC]])</f>
        <v>5363.82</v>
      </c>
      <c r="X584" s="16">
        <f>+IF(datos_us[[#This Row],[Moneda]]="USD",datos_us[[#This Row],[Monto]],datos_us[[#This Row],[Monto]]/datos_us[[#This Row],[TC]])</f>
        <v>41.58</v>
      </c>
      <c r="Y584" s="14"/>
    </row>
    <row r="585" spans="1:25" x14ac:dyDescent="0.25">
      <c r="A585" s="14">
        <f t="shared" si="9"/>
        <v>582</v>
      </c>
      <c r="B585" s="1">
        <v>44054</v>
      </c>
      <c r="C585" s="14">
        <f>+YEAR(datos_us[[#This Row],[Fecha]])</f>
        <v>2020</v>
      </c>
      <c r="D585" s="14">
        <f>+MONTH(datos_us[[#This Row],[Fecha]])</f>
        <v>8</v>
      </c>
      <c r="E585" s="14" t="s">
        <v>449</v>
      </c>
      <c r="F585" s="14" t="s">
        <v>44</v>
      </c>
      <c r="G585" s="14"/>
      <c r="H585" s="14" t="s">
        <v>7132</v>
      </c>
      <c r="I585" s="14" t="s">
        <v>7132</v>
      </c>
      <c r="J585" s="14" t="s">
        <v>425</v>
      </c>
      <c r="K585" s="14"/>
      <c r="L585" s="14" t="s">
        <v>425</v>
      </c>
      <c r="M585" s="14" t="s">
        <v>306</v>
      </c>
      <c r="N585" s="14" t="s">
        <v>306</v>
      </c>
      <c r="O585" s="14" t="s">
        <v>3280</v>
      </c>
      <c r="P585" s="14"/>
      <c r="Q585" s="14"/>
      <c r="R585" s="14" t="s">
        <v>44</v>
      </c>
      <c r="S585" s="14" t="s">
        <v>613</v>
      </c>
      <c r="T585" s="35">
        <v>1750</v>
      </c>
      <c r="U585" s="14" t="s">
        <v>2</v>
      </c>
      <c r="V585" s="14">
        <v>129</v>
      </c>
      <c r="W585" s="16">
        <f>+IF(datos_us[[#This Row],[Moneda]]="ARS",datos_us[[#This Row],[Monto]],datos_us[[#This Row],[Monto]]*datos_us[[#This Row],[TC]])</f>
        <v>225750</v>
      </c>
      <c r="X585" s="16">
        <f>+IF(datos_us[[#This Row],[Moneda]]="USD",datos_us[[#This Row],[Monto]],datos_us[[#This Row],[Monto]]/datos_us[[#This Row],[TC]])</f>
        <v>1750</v>
      </c>
      <c r="Y585" s="14"/>
    </row>
    <row r="586" spans="1:25" x14ac:dyDescent="0.25">
      <c r="A586" s="14">
        <f t="shared" si="9"/>
        <v>583</v>
      </c>
      <c r="B586" s="1">
        <v>44055</v>
      </c>
      <c r="C586" s="14">
        <f>+YEAR(datos_us[[#This Row],[Fecha]])</f>
        <v>2020</v>
      </c>
      <c r="D586" s="14">
        <f>+MONTH(datos_us[[#This Row],[Fecha]])</f>
        <v>8</v>
      </c>
      <c r="E586" s="14" t="s">
        <v>1016</v>
      </c>
      <c r="F586" s="14" t="s">
        <v>404</v>
      </c>
      <c r="G586" s="14"/>
      <c r="H586" s="14" t="s">
        <v>7132</v>
      </c>
      <c r="I586" s="14" t="s">
        <v>7132</v>
      </c>
      <c r="J586" s="14" t="s">
        <v>425</v>
      </c>
      <c r="K586" s="14"/>
      <c r="L586" s="14" t="s">
        <v>425</v>
      </c>
      <c r="M586" s="14" t="s">
        <v>1297</v>
      </c>
      <c r="N586" s="14" t="s">
        <v>1297</v>
      </c>
      <c r="O586" s="14" t="s">
        <v>1279</v>
      </c>
      <c r="P586" s="14"/>
      <c r="Q586" s="14"/>
      <c r="R586" s="14" t="s">
        <v>404</v>
      </c>
      <c r="S586" s="14" t="s">
        <v>445</v>
      </c>
      <c r="T586" s="35">
        <v>14.99</v>
      </c>
      <c r="U586" s="14" t="s">
        <v>2</v>
      </c>
      <c r="V586" s="14">
        <v>129</v>
      </c>
      <c r="W586" s="16">
        <f>+IF(datos_us[[#This Row],[Moneda]]="ARS",datos_us[[#This Row],[Monto]],datos_us[[#This Row],[Monto]]*datos_us[[#This Row],[TC]])</f>
        <v>1933.71</v>
      </c>
      <c r="X586" s="16">
        <f>+IF(datos_us[[#This Row],[Moneda]]="USD",datos_us[[#This Row],[Monto]],datos_us[[#This Row],[Monto]]/datos_us[[#This Row],[TC]])</f>
        <v>14.99</v>
      </c>
      <c r="Y586" s="14"/>
    </row>
    <row r="587" spans="1:25" x14ac:dyDescent="0.25">
      <c r="A587" s="14">
        <f t="shared" si="9"/>
        <v>584</v>
      </c>
      <c r="B587" s="1">
        <v>44055</v>
      </c>
      <c r="C587" s="14">
        <f>+YEAR(datos_us[[#This Row],[Fecha]])</f>
        <v>2020</v>
      </c>
      <c r="D587" s="14">
        <f>+MONTH(datos_us[[#This Row],[Fecha]])</f>
        <v>8</v>
      </c>
      <c r="E587" s="14" t="s">
        <v>1015</v>
      </c>
      <c r="F587" s="14" t="s">
        <v>430</v>
      </c>
      <c r="G587" s="14"/>
      <c r="H587" s="14" t="s">
        <v>7132</v>
      </c>
      <c r="I587" s="14" t="s">
        <v>7132</v>
      </c>
      <c r="J587" s="14" t="s">
        <v>425</v>
      </c>
      <c r="K587" s="14"/>
      <c r="L587" s="14" t="s">
        <v>425</v>
      </c>
      <c r="M587" s="14" t="s">
        <v>102</v>
      </c>
      <c r="N587" s="14" t="s">
        <v>457</v>
      </c>
      <c r="O587" s="14" t="s">
        <v>1279</v>
      </c>
      <c r="P587" s="14"/>
      <c r="Q587" s="14"/>
      <c r="R587" s="14" t="s">
        <v>430</v>
      </c>
      <c r="S587" s="14" t="s">
        <v>445</v>
      </c>
      <c r="T587" s="35">
        <v>18.100000000000001</v>
      </c>
      <c r="U587" s="14" t="s">
        <v>2</v>
      </c>
      <c r="V587" s="14">
        <v>129</v>
      </c>
      <c r="W587" s="16">
        <f>+IF(datos_us[[#This Row],[Moneda]]="ARS",datos_us[[#This Row],[Monto]],datos_us[[#This Row],[Monto]]*datos_us[[#This Row],[TC]])</f>
        <v>2334.9</v>
      </c>
      <c r="X587" s="16">
        <f>+IF(datos_us[[#This Row],[Moneda]]="USD",datos_us[[#This Row],[Monto]],datos_us[[#This Row],[Monto]]/datos_us[[#This Row],[TC]])</f>
        <v>18.100000000000001</v>
      </c>
      <c r="Y587" s="14"/>
    </row>
    <row r="588" spans="1:25" x14ac:dyDescent="0.25">
      <c r="A588" s="14">
        <f t="shared" si="9"/>
        <v>585</v>
      </c>
      <c r="B588" s="1">
        <v>44060</v>
      </c>
      <c r="C588" s="14">
        <f>+YEAR(datos_us[[#This Row],[Fecha]])</f>
        <v>2020</v>
      </c>
      <c r="D588" s="14">
        <f>+MONTH(datos_us[[#This Row],[Fecha]])</f>
        <v>8</v>
      </c>
      <c r="E588" s="14" t="s">
        <v>408</v>
      </c>
      <c r="F588" s="14" t="s">
        <v>5359</v>
      </c>
      <c r="G588" s="14"/>
      <c r="H588" s="14" t="s">
        <v>7132</v>
      </c>
      <c r="I588" s="14" t="s">
        <v>7132</v>
      </c>
      <c r="J588" s="14" t="s">
        <v>425</v>
      </c>
      <c r="K588" s="14"/>
      <c r="L588" s="14" t="s">
        <v>425</v>
      </c>
      <c r="M588" s="14" t="s">
        <v>1185</v>
      </c>
      <c r="N588" s="14" t="s">
        <v>1185</v>
      </c>
      <c r="O588" s="14" t="s">
        <v>3266</v>
      </c>
      <c r="P588" s="14"/>
      <c r="Q588" s="14"/>
      <c r="R588" s="14" t="s">
        <v>445</v>
      </c>
      <c r="S588" s="14" t="s">
        <v>613</v>
      </c>
      <c r="T588" s="35">
        <v>572.11</v>
      </c>
      <c r="U588" s="14" t="s">
        <v>2</v>
      </c>
      <c r="V588" s="14">
        <v>129</v>
      </c>
      <c r="W588" s="16">
        <f>+IF(datos_us[[#This Row],[Moneda]]="ARS",datos_us[[#This Row],[Monto]],datos_us[[#This Row],[Monto]]*datos_us[[#This Row],[TC]])</f>
        <v>73802.19</v>
      </c>
      <c r="X588" s="16">
        <f>+IF(datos_us[[#This Row],[Moneda]]="USD",datos_us[[#This Row],[Monto]],datos_us[[#This Row],[Monto]]/datos_us[[#This Row],[TC]])</f>
        <v>572.11</v>
      </c>
      <c r="Y588" s="14"/>
    </row>
    <row r="589" spans="1:25" x14ac:dyDescent="0.25">
      <c r="A589" s="14">
        <f t="shared" si="9"/>
        <v>586</v>
      </c>
      <c r="B589" s="1">
        <v>44061</v>
      </c>
      <c r="C589" s="14">
        <f>+YEAR(datos_us[[#This Row],[Fecha]])</f>
        <v>2020</v>
      </c>
      <c r="D589" s="14">
        <f>+MONTH(datos_us[[#This Row],[Fecha]])</f>
        <v>8</v>
      </c>
      <c r="E589" s="14" t="s">
        <v>448</v>
      </c>
      <c r="F589" s="14" t="s">
        <v>1208</v>
      </c>
      <c r="G589" s="14"/>
      <c r="H589" s="14" t="s">
        <v>7132</v>
      </c>
      <c r="I589" s="14" t="s">
        <v>7132</v>
      </c>
      <c r="J589" s="14" t="s">
        <v>425</v>
      </c>
      <c r="K589" s="14"/>
      <c r="L589" s="14" t="s">
        <v>425</v>
      </c>
      <c r="M589" s="14" t="s">
        <v>524</v>
      </c>
      <c r="N589" s="14" t="s">
        <v>524</v>
      </c>
      <c r="O589" s="14" t="s">
        <v>3288</v>
      </c>
      <c r="P589" s="14"/>
      <c r="Q589" s="14"/>
      <c r="R589" s="14" t="s">
        <v>3282</v>
      </c>
      <c r="S589" s="14" t="s">
        <v>1208</v>
      </c>
      <c r="T589" s="35">
        <v>4449.9799999999996</v>
      </c>
      <c r="U589" s="14" t="s">
        <v>2</v>
      </c>
      <c r="V589" s="14">
        <v>129</v>
      </c>
      <c r="W589" s="16">
        <f>+IF(datos_us[[#This Row],[Moneda]]="ARS",datos_us[[#This Row],[Monto]],datos_us[[#This Row],[Monto]]*datos_us[[#This Row],[TC]])</f>
        <v>574047.41999999993</v>
      </c>
      <c r="X589" s="16">
        <f>+IF(datos_us[[#This Row],[Moneda]]="USD",datos_us[[#This Row],[Monto]],datos_us[[#This Row],[Monto]]/datos_us[[#This Row],[TC]])</f>
        <v>4449.9799999999996</v>
      </c>
      <c r="Y589" s="14"/>
    </row>
    <row r="590" spans="1:25" x14ac:dyDescent="0.25">
      <c r="A590" s="14">
        <f t="shared" si="9"/>
        <v>587</v>
      </c>
      <c r="B590" s="1">
        <v>44064</v>
      </c>
      <c r="C590" s="14">
        <f>+YEAR(datos_us[[#This Row],[Fecha]])</f>
        <v>2020</v>
      </c>
      <c r="D590" s="14">
        <f>+MONTH(datos_us[[#This Row],[Fecha]])</f>
        <v>8</v>
      </c>
      <c r="E590" s="14" t="s">
        <v>1016</v>
      </c>
      <c r="F590" s="14" t="s">
        <v>404</v>
      </c>
      <c r="G590" s="14"/>
      <c r="H590" s="14" t="s">
        <v>7132</v>
      </c>
      <c r="I590" s="14" t="s">
        <v>7132</v>
      </c>
      <c r="J590" s="14" t="s">
        <v>425</v>
      </c>
      <c r="K590" s="14"/>
      <c r="L590" s="14" t="s">
        <v>425</v>
      </c>
      <c r="M590" s="14" t="s">
        <v>1300</v>
      </c>
      <c r="N590" s="14" t="s">
        <v>1300</v>
      </c>
      <c r="O590" s="14" t="s">
        <v>1279</v>
      </c>
      <c r="P590" s="14"/>
      <c r="Q590" s="14"/>
      <c r="R590" s="14" t="s">
        <v>404</v>
      </c>
      <c r="S590" s="14" t="s">
        <v>445</v>
      </c>
      <c r="T590" s="35">
        <v>15</v>
      </c>
      <c r="U590" s="14" t="s">
        <v>2</v>
      </c>
      <c r="V590" s="14">
        <v>132</v>
      </c>
      <c r="W590" s="16">
        <f>+IF(datos_us[[#This Row],[Moneda]]="ARS",datos_us[[#This Row],[Monto]],datos_us[[#This Row],[Monto]]*datos_us[[#This Row],[TC]])</f>
        <v>1980</v>
      </c>
      <c r="X590" s="16">
        <f>+IF(datos_us[[#This Row],[Moneda]]="USD",datos_us[[#This Row],[Monto]],datos_us[[#This Row],[Monto]]/datos_us[[#This Row],[TC]])</f>
        <v>15</v>
      </c>
      <c r="Y590" s="14"/>
    </row>
    <row r="591" spans="1:25" x14ac:dyDescent="0.25">
      <c r="A591" s="14">
        <f t="shared" si="9"/>
        <v>588</v>
      </c>
      <c r="B591" s="1">
        <v>44064</v>
      </c>
      <c r="C591" s="14">
        <f>+YEAR(datos_us[[#This Row],[Fecha]])</f>
        <v>2020</v>
      </c>
      <c r="D591" s="14">
        <f>+MONTH(datos_us[[#This Row],[Fecha]])</f>
        <v>8</v>
      </c>
      <c r="E591" s="14" t="s">
        <v>617</v>
      </c>
      <c r="F591" s="14" t="s">
        <v>8101</v>
      </c>
      <c r="G591" s="14"/>
      <c r="H591" s="14" t="s">
        <v>8103</v>
      </c>
      <c r="I591" s="14" t="s">
        <v>8104</v>
      </c>
      <c r="J591" s="14" t="s">
        <v>472</v>
      </c>
      <c r="K591" s="14" t="s">
        <v>421</v>
      </c>
      <c r="L591" s="14" t="s">
        <v>425</v>
      </c>
      <c r="M591" s="14" t="s">
        <v>665</v>
      </c>
      <c r="N591" s="14" t="s">
        <v>2797</v>
      </c>
      <c r="O591" s="14" t="s">
        <v>2806</v>
      </c>
      <c r="P591" s="14" t="s">
        <v>6750</v>
      </c>
      <c r="Q591" s="14">
        <v>26</v>
      </c>
      <c r="R591" s="14" t="s">
        <v>8101</v>
      </c>
      <c r="S591" s="14" t="s">
        <v>445</v>
      </c>
      <c r="T591" s="35">
        <v>100.80538527292711</v>
      </c>
      <c r="U591" s="14" t="s">
        <v>2</v>
      </c>
      <c r="V591" s="14">
        <v>132</v>
      </c>
      <c r="W591" s="16">
        <f>+IF(datos_us[[#This Row],[Moneda]]="ARS",datos_us[[#This Row],[Monto]],datos_us[[#This Row],[Monto]]*datos_us[[#This Row],[TC]])</f>
        <v>13306.310856026379</v>
      </c>
      <c r="X591" s="16">
        <f>+IF(datos_us[[#This Row],[Moneda]]="USD",datos_us[[#This Row],[Monto]],datos_us[[#This Row],[Monto]]/datos_us[[#This Row],[TC]])</f>
        <v>100.80538527292711</v>
      </c>
      <c r="Y591" s="14"/>
    </row>
    <row r="592" spans="1:25" x14ac:dyDescent="0.25">
      <c r="A592" s="14">
        <f t="shared" si="9"/>
        <v>589</v>
      </c>
      <c r="B592" s="1">
        <v>44064</v>
      </c>
      <c r="C592" s="14">
        <f>+YEAR(datos_us[[#This Row],[Fecha]])</f>
        <v>2020</v>
      </c>
      <c r="D592" s="14">
        <f>+MONTH(datos_us[[#This Row],[Fecha]])</f>
        <v>8</v>
      </c>
      <c r="E592" s="14" t="s">
        <v>617</v>
      </c>
      <c r="F592" s="14" t="s">
        <v>8101</v>
      </c>
      <c r="G592" s="14"/>
      <c r="H592" s="14" t="s">
        <v>8103</v>
      </c>
      <c r="I592" s="14" t="s">
        <v>8104</v>
      </c>
      <c r="J592" s="14" t="s">
        <v>472</v>
      </c>
      <c r="K592" s="14" t="s">
        <v>421</v>
      </c>
      <c r="L592" s="14" t="s">
        <v>425</v>
      </c>
      <c r="M592" s="14" t="s">
        <v>665</v>
      </c>
      <c r="N592" s="14" t="s">
        <v>2797</v>
      </c>
      <c r="O592" s="14" t="s">
        <v>2805</v>
      </c>
      <c r="P592" s="14" t="s">
        <v>6750</v>
      </c>
      <c r="Q592" s="14">
        <v>14</v>
      </c>
      <c r="R592" s="14" t="s">
        <v>8101</v>
      </c>
      <c r="S592" s="14" t="s">
        <v>445</v>
      </c>
      <c r="T592" s="35">
        <v>41.212458081666782</v>
      </c>
      <c r="U592" s="14" t="s">
        <v>2</v>
      </c>
      <c r="V592" s="14">
        <v>132</v>
      </c>
      <c r="W592" s="16">
        <f>+IF(datos_us[[#This Row],[Moneda]]="ARS",datos_us[[#This Row],[Monto]],datos_us[[#This Row],[Monto]]*datos_us[[#This Row],[TC]])</f>
        <v>5440.0444667800148</v>
      </c>
      <c r="X592" s="16">
        <f>+IF(datos_us[[#This Row],[Moneda]]="USD",datos_us[[#This Row],[Monto]],datos_us[[#This Row],[Monto]]/datos_us[[#This Row],[TC]])</f>
        <v>41.212458081666782</v>
      </c>
      <c r="Y592" s="14"/>
    </row>
    <row r="593" spans="1:25" x14ac:dyDescent="0.25">
      <c r="A593" s="14">
        <f t="shared" si="9"/>
        <v>590</v>
      </c>
      <c r="B593" s="1">
        <v>44064</v>
      </c>
      <c r="C593" s="14">
        <f>+YEAR(datos_us[[#This Row],[Fecha]])</f>
        <v>2020</v>
      </c>
      <c r="D593" s="14">
        <f>+MONTH(datos_us[[#This Row],[Fecha]])</f>
        <v>8</v>
      </c>
      <c r="E593" s="14" t="s">
        <v>617</v>
      </c>
      <c r="F593" s="14" t="s">
        <v>8101</v>
      </c>
      <c r="G593" s="14"/>
      <c r="H593" s="14" t="s">
        <v>8103</v>
      </c>
      <c r="I593" s="14" t="s">
        <v>8104</v>
      </c>
      <c r="J593" s="14" t="s">
        <v>472</v>
      </c>
      <c r="K593" s="14" t="s">
        <v>421</v>
      </c>
      <c r="L593" s="14" t="s">
        <v>425</v>
      </c>
      <c r="M593" s="14" t="s">
        <v>665</v>
      </c>
      <c r="N593" s="14" t="s">
        <v>2797</v>
      </c>
      <c r="O593" s="14" t="s">
        <v>2804</v>
      </c>
      <c r="P593" s="14" t="s">
        <v>6750</v>
      </c>
      <c r="Q593" s="14">
        <v>14</v>
      </c>
      <c r="R593" s="14" t="s">
        <v>8101</v>
      </c>
      <c r="S593" s="14" t="s">
        <v>445</v>
      </c>
      <c r="T593" s="35">
        <v>59.59292719126033</v>
      </c>
      <c r="U593" s="14" t="s">
        <v>2</v>
      </c>
      <c r="V593" s="14">
        <v>132</v>
      </c>
      <c r="W593" s="16">
        <f>+IF(datos_us[[#This Row],[Moneda]]="ARS",datos_us[[#This Row],[Monto]],datos_us[[#This Row],[Monto]]*datos_us[[#This Row],[TC]])</f>
        <v>7866.2663892463634</v>
      </c>
      <c r="X593" s="16">
        <f>+IF(datos_us[[#This Row],[Moneda]]="USD",datos_us[[#This Row],[Monto]],datos_us[[#This Row],[Monto]]/datos_us[[#This Row],[TC]])</f>
        <v>59.59292719126033</v>
      </c>
      <c r="Y593" s="14"/>
    </row>
    <row r="594" spans="1:25" x14ac:dyDescent="0.25">
      <c r="A594" s="14">
        <f t="shared" si="9"/>
        <v>591</v>
      </c>
      <c r="B594" s="1">
        <v>44064</v>
      </c>
      <c r="C594" s="14">
        <f>+YEAR(datos_us[[#This Row],[Fecha]])</f>
        <v>2020</v>
      </c>
      <c r="D594" s="14">
        <f>+MONTH(datos_us[[#This Row],[Fecha]])</f>
        <v>8</v>
      </c>
      <c r="E594" s="14" t="s">
        <v>617</v>
      </c>
      <c r="F594" s="14" t="s">
        <v>8101</v>
      </c>
      <c r="G594" s="14"/>
      <c r="H594" s="14" t="s">
        <v>8103</v>
      </c>
      <c r="I594" s="14" t="s">
        <v>8104</v>
      </c>
      <c r="J594" s="14" t="s">
        <v>472</v>
      </c>
      <c r="K594" s="14" t="s">
        <v>421</v>
      </c>
      <c r="L594" s="14" t="s">
        <v>426</v>
      </c>
      <c r="M594" s="14" t="s">
        <v>1693</v>
      </c>
      <c r="N594" s="14" t="s">
        <v>2797</v>
      </c>
      <c r="O594" s="14" t="s">
        <v>2803</v>
      </c>
      <c r="P594" s="14" t="s">
        <v>6750</v>
      </c>
      <c r="Q594" s="14">
        <v>14</v>
      </c>
      <c r="R594" s="14" t="s">
        <v>8101</v>
      </c>
      <c r="S594" s="14" t="s">
        <v>445</v>
      </c>
      <c r="T594" s="35">
        <v>229.03787679532584</v>
      </c>
      <c r="U594" s="14" t="s">
        <v>2</v>
      </c>
      <c r="V594" s="14">
        <v>132</v>
      </c>
      <c r="W594" s="16">
        <f>+IF(datos_us[[#This Row],[Moneda]]="ARS",datos_us[[#This Row],[Monto]],datos_us[[#This Row],[Monto]]*datos_us[[#This Row],[TC]])</f>
        <v>30232.999736983013</v>
      </c>
      <c r="X594" s="16">
        <f>+IF(datos_us[[#This Row],[Moneda]]="USD",datos_us[[#This Row],[Monto]],datos_us[[#This Row],[Monto]]/datos_us[[#This Row],[TC]])</f>
        <v>229.03787679532584</v>
      </c>
      <c r="Y594" s="14"/>
    </row>
    <row r="595" spans="1:25" x14ac:dyDescent="0.25">
      <c r="A595" s="14">
        <f t="shared" si="9"/>
        <v>592</v>
      </c>
      <c r="B595" s="1">
        <v>44064</v>
      </c>
      <c r="C595" s="14">
        <f>+YEAR(datos_us[[#This Row],[Fecha]])</f>
        <v>2020</v>
      </c>
      <c r="D595" s="14">
        <f>+MONTH(datos_us[[#This Row],[Fecha]])</f>
        <v>8</v>
      </c>
      <c r="E595" s="14" t="s">
        <v>617</v>
      </c>
      <c r="F595" s="14" t="s">
        <v>8101</v>
      </c>
      <c r="G595" s="14"/>
      <c r="H595" s="14" t="s">
        <v>8103</v>
      </c>
      <c r="I595" s="14" t="s">
        <v>8104</v>
      </c>
      <c r="J595" s="14" t="s">
        <v>472</v>
      </c>
      <c r="K595" s="14" t="s">
        <v>421</v>
      </c>
      <c r="L595" s="14" t="s">
        <v>426</v>
      </c>
      <c r="M595" s="14" t="s">
        <v>1693</v>
      </c>
      <c r="N595" s="14" t="s">
        <v>2797</v>
      </c>
      <c r="O595" s="14" t="s">
        <v>2802</v>
      </c>
      <c r="P595" s="14" t="s">
        <v>6750</v>
      </c>
      <c r="Q595" s="14">
        <v>8</v>
      </c>
      <c r="R595" s="14" t="s">
        <v>8101</v>
      </c>
      <c r="S595" s="14" t="s">
        <v>445</v>
      </c>
      <c r="T595" s="35">
        <v>155.49548644053468</v>
      </c>
      <c r="U595" s="14" t="s">
        <v>2</v>
      </c>
      <c r="V595" s="14">
        <v>132</v>
      </c>
      <c r="W595" s="16">
        <f>+IF(datos_us[[#This Row],[Moneda]]="ARS",datos_us[[#This Row],[Monto]],datos_us[[#This Row],[Monto]]*datos_us[[#This Row],[TC]])</f>
        <v>20525.404210150577</v>
      </c>
      <c r="X595" s="16">
        <f>+IF(datos_us[[#This Row],[Moneda]]="USD",datos_us[[#This Row],[Monto]],datos_us[[#This Row],[Monto]]/datos_us[[#This Row],[TC]])</f>
        <v>155.49548644053468</v>
      </c>
      <c r="Y595" s="14"/>
    </row>
    <row r="596" spans="1:25" x14ac:dyDescent="0.25">
      <c r="A596" s="14">
        <f t="shared" si="9"/>
        <v>593</v>
      </c>
      <c r="B596" s="1">
        <v>44064</v>
      </c>
      <c r="C596" s="14">
        <f>+YEAR(datos_us[[#This Row],[Fecha]])</f>
        <v>2020</v>
      </c>
      <c r="D596" s="14">
        <f>+MONTH(datos_us[[#This Row],[Fecha]])</f>
        <v>8</v>
      </c>
      <c r="E596" s="14" t="s">
        <v>617</v>
      </c>
      <c r="F596" s="14" t="s">
        <v>8101</v>
      </c>
      <c r="G596" s="14"/>
      <c r="H596" s="14" t="s">
        <v>8103</v>
      </c>
      <c r="I596" s="14" t="s">
        <v>8104</v>
      </c>
      <c r="J596" s="14" t="s">
        <v>472</v>
      </c>
      <c r="K596" s="14" t="s">
        <v>421</v>
      </c>
      <c r="L596" s="14" t="s">
        <v>426</v>
      </c>
      <c r="M596" s="14" t="s">
        <v>1693</v>
      </c>
      <c r="N596" s="14" t="s">
        <v>2797</v>
      </c>
      <c r="O596" s="14" t="s">
        <v>2801</v>
      </c>
      <c r="P596" s="14" t="s">
        <v>6750</v>
      </c>
      <c r="Q596" s="14">
        <v>8</v>
      </c>
      <c r="R596" s="14" t="s">
        <v>8101</v>
      </c>
      <c r="S596" s="14" t="s">
        <v>445</v>
      </c>
      <c r="T596" s="35">
        <v>221.14001897479736</v>
      </c>
      <c r="U596" s="14" t="s">
        <v>2</v>
      </c>
      <c r="V596" s="14">
        <v>132</v>
      </c>
      <c r="W596" s="16">
        <f>+IF(datos_us[[#This Row],[Moneda]]="ARS",datos_us[[#This Row],[Monto]],datos_us[[#This Row],[Monto]]*datos_us[[#This Row],[TC]])</f>
        <v>29190.482504673251</v>
      </c>
      <c r="X596" s="16">
        <f>+IF(datos_us[[#This Row],[Moneda]]="USD",datos_us[[#This Row],[Monto]],datos_us[[#This Row],[Monto]]/datos_us[[#This Row],[TC]])</f>
        <v>221.14001897479736</v>
      </c>
      <c r="Y596" s="14"/>
    </row>
    <row r="597" spans="1:25" x14ac:dyDescent="0.25">
      <c r="A597" s="14">
        <f t="shared" si="9"/>
        <v>594</v>
      </c>
      <c r="B597" s="1">
        <v>44064</v>
      </c>
      <c r="C597" s="14">
        <f>+YEAR(datos_us[[#This Row],[Fecha]])</f>
        <v>2020</v>
      </c>
      <c r="D597" s="14">
        <f>+MONTH(datos_us[[#This Row],[Fecha]])</f>
        <v>8</v>
      </c>
      <c r="E597" s="14" t="s">
        <v>617</v>
      </c>
      <c r="F597" s="14" t="s">
        <v>8101</v>
      </c>
      <c r="G597" s="14"/>
      <c r="H597" s="14" t="s">
        <v>8103</v>
      </c>
      <c r="I597" s="14" t="s">
        <v>8104</v>
      </c>
      <c r="J597" s="14" t="s">
        <v>472</v>
      </c>
      <c r="K597" s="14" t="s">
        <v>421</v>
      </c>
      <c r="L597" s="14" t="s">
        <v>425</v>
      </c>
      <c r="M597" s="14" t="s">
        <v>665</v>
      </c>
      <c r="N597" s="14" t="s">
        <v>2797</v>
      </c>
      <c r="O597" s="14" t="s">
        <v>2800</v>
      </c>
      <c r="P597" s="14" t="s">
        <v>6750</v>
      </c>
      <c r="Q597" s="14">
        <v>26</v>
      </c>
      <c r="R597" s="14" t="s">
        <v>8101</v>
      </c>
      <c r="S597" s="14" t="s">
        <v>445</v>
      </c>
      <c r="T597" s="35">
        <v>73.337251190621572</v>
      </c>
      <c r="U597" s="14" t="s">
        <v>2</v>
      </c>
      <c r="V597" s="14">
        <v>132</v>
      </c>
      <c r="W597" s="16">
        <f>+IF(datos_us[[#This Row],[Moneda]]="ARS",datos_us[[#This Row],[Monto]],datos_us[[#This Row],[Monto]]*datos_us[[#This Row],[TC]])</f>
        <v>9680.5171571620467</v>
      </c>
      <c r="X597" s="16">
        <f>+IF(datos_us[[#This Row],[Moneda]]="USD",datos_us[[#This Row],[Monto]],datos_us[[#This Row],[Monto]]/datos_us[[#This Row],[TC]])</f>
        <v>73.337251190621572</v>
      </c>
      <c r="Y597" s="14"/>
    </row>
    <row r="598" spans="1:25" x14ac:dyDescent="0.25">
      <c r="A598" s="14">
        <f t="shared" si="9"/>
        <v>595</v>
      </c>
      <c r="B598" s="1">
        <v>44064</v>
      </c>
      <c r="C598" s="14">
        <f>+YEAR(datos_us[[#This Row],[Fecha]])</f>
        <v>2020</v>
      </c>
      <c r="D598" s="14">
        <f>+MONTH(datos_us[[#This Row],[Fecha]])</f>
        <v>8</v>
      </c>
      <c r="E598" s="14" t="s">
        <v>617</v>
      </c>
      <c r="F598" s="14" t="s">
        <v>8101</v>
      </c>
      <c r="G598" s="14"/>
      <c r="H598" s="14" t="s">
        <v>8103</v>
      </c>
      <c r="I598" s="14" t="s">
        <v>8104</v>
      </c>
      <c r="J598" s="14" t="s">
        <v>472</v>
      </c>
      <c r="K598" s="14" t="s">
        <v>421</v>
      </c>
      <c r="L598" s="14" t="s">
        <v>425</v>
      </c>
      <c r="M598" s="14" t="s">
        <v>665</v>
      </c>
      <c r="N598" s="14" t="s">
        <v>2797</v>
      </c>
      <c r="O598" s="14" t="s">
        <v>2799</v>
      </c>
      <c r="P598" s="14" t="s">
        <v>6750</v>
      </c>
      <c r="Q598" s="14">
        <v>14</v>
      </c>
      <c r="R598" s="14" t="s">
        <v>8101</v>
      </c>
      <c r="S598" s="14" t="s">
        <v>445</v>
      </c>
      <c r="T598" s="35">
        <v>28.001495909146421</v>
      </c>
      <c r="U598" s="14" t="s">
        <v>2</v>
      </c>
      <c r="V598" s="14">
        <v>132</v>
      </c>
      <c r="W598" s="16">
        <f>+IF(datos_us[[#This Row],[Moneda]]="ARS",datos_us[[#This Row],[Monto]],datos_us[[#This Row],[Monto]]*datos_us[[#This Row],[TC]])</f>
        <v>3696.1974600073277</v>
      </c>
      <c r="X598" s="16">
        <f>+IF(datos_us[[#This Row],[Moneda]]="USD",datos_us[[#This Row],[Monto]],datos_us[[#This Row],[Monto]]/datos_us[[#This Row],[TC]])</f>
        <v>28.001495909146421</v>
      </c>
      <c r="Y598" s="14"/>
    </row>
    <row r="599" spans="1:25" x14ac:dyDescent="0.25">
      <c r="A599" s="14">
        <f t="shared" si="9"/>
        <v>596</v>
      </c>
      <c r="B599" s="1">
        <v>44064</v>
      </c>
      <c r="C599" s="14">
        <f>+YEAR(datos_us[[#This Row],[Fecha]])</f>
        <v>2020</v>
      </c>
      <c r="D599" s="14">
        <f>+MONTH(datos_us[[#This Row],[Fecha]])</f>
        <v>8</v>
      </c>
      <c r="E599" s="14" t="s">
        <v>617</v>
      </c>
      <c r="F599" s="14" t="s">
        <v>8101</v>
      </c>
      <c r="G599" s="14"/>
      <c r="H599" s="14" t="s">
        <v>8103</v>
      </c>
      <c r="I599" s="14" t="s">
        <v>8104</v>
      </c>
      <c r="J599" s="14" t="s">
        <v>472</v>
      </c>
      <c r="K599" s="14" t="s">
        <v>421</v>
      </c>
      <c r="L599" s="14" t="s">
        <v>425</v>
      </c>
      <c r="M599" s="14" t="s">
        <v>665</v>
      </c>
      <c r="N599" s="14" t="s">
        <v>2797</v>
      </c>
      <c r="O599" s="14" t="s">
        <v>2798</v>
      </c>
      <c r="P599" s="14" t="s">
        <v>6750</v>
      </c>
      <c r="Q599" s="14">
        <v>14</v>
      </c>
      <c r="R599" s="14" t="s">
        <v>8101</v>
      </c>
      <c r="S599" s="14" t="s">
        <v>445</v>
      </c>
      <c r="T599" s="35">
        <v>42.361237401016375</v>
      </c>
      <c r="U599" s="14" t="s">
        <v>2</v>
      </c>
      <c r="V599" s="14">
        <v>132</v>
      </c>
      <c r="W599" s="16">
        <f>+IF(datos_us[[#This Row],[Moneda]]="ARS",datos_us[[#This Row],[Monto]],datos_us[[#This Row],[Monto]]*datos_us[[#This Row],[TC]])</f>
        <v>5591.6833369341612</v>
      </c>
      <c r="X599" s="16">
        <f>+IF(datos_us[[#This Row],[Moneda]]="USD",datos_us[[#This Row],[Monto]],datos_us[[#This Row],[Monto]]/datos_us[[#This Row],[TC]])</f>
        <v>42.361237401016375</v>
      </c>
      <c r="Y599" s="14"/>
    </row>
    <row r="600" spans="1:25" x14ac:dyDescent="0.25">
      <c r="A600" s="14">
        <f t="shared" si="9"/>
        <v>597</v>
      </c>
      <c r="B600" s="1">
        <v>44064</v>
      </c>
      <c r="C600" s="14">
        <f>+YEAR(datos_us[[#This Row],[Fecha]])</f>
        <v>2020</v>
      </c>
      <c r="D600" s="14">
        <f>+MONTH(datos_us[[#This Row],[Fecha]])</f>
        <v>8</v>
      </c>
      <c r="E600" s="14" t="s">
        <v>617</v>
      </c>
      <c r="F600" s="14" t="s">
        <v>8101</v>
      </c>
      <c r="G600" s="14"/>
      <c r="H600" s="14" t="s">
        <v>8103</v>
      </c>
      <c r="I600" s="14" t="s">
        <v>8104</v>
      </c>
      <c r="J600" s="14" t="s">
        <v>472</v>
      </c>
      <c r="K600" s="14" t="s">
        <v>421</v>
      </c>
      <c r="L600" s="14" t="s">
        <v>425</v>
      </c>
      <c r="M600" s="14" t="s">
        <v>665</v>
      </c>
      <c r="N600" s="14" t="s">
        <v>2797</v>
      </c>
      <c r="O600" s="14" t="s">
        <v>2807</v>
      </c>
      <c r="P600" s="14" t="s">
        <v>6750</v>
      </c>
      <c r="Q600" s="14">
        <v>16</v>
      </c>
      <c r="R600" s="14" t="s">
        <v>8101</v>
      </c>
      <c r="S600" s="14" t="s">
        <v>445</v>
      </c>
      <c r="T600" s="35">
        <v>201.03638088617942</v>
      </c>
      <c r="U600" s="14" t="s">
        <v>2</v>
      </c>
      <c r="V600" s="14">
        <v>132</v>
      </c>
      <c r="W600" s="16">
        <f>+IF(datos_us[[#This Row],[Moneda]]="ARS",datos_us[[#This Row],[Monto]],datos_us[[#This Row],[Monto]]*datos_us[[#This Row],[TC]])</f>
        <v>26536.802276975683</v>
      </c>
      <c r="X600" s="16">
        <f>+IF(datos_us[[#This Row],[Moneda]]="USD",datos_us[[#This Row],[Monto]],datos_us[[#This Row],[Monto]]/datos_us[[#This Row],[TC]])</f>
        <v>201.03638088617942</v>
      </c>
      <c r="Y600" s="14"/>
    </row>
    <row r="601" spans="1:25" x14ac:dyDescent="0.25">
      <c r="A601" s="14">
        <f t="shared" si="9"/>
        <v>598</v>
      </c>
      <c r="B601" s="1">
        <v>44064</v>
      </c>
      <c r="C601" s="14">
        <f>+YEAR(datos_us[[#This Row],[Fecha]])</f>
        <v>2020</v>
      </c>
      <c r="D601" s="14">
        <f>+MONTH(datos_us[[#This Row],[Fecha]])</f>
        <v>8</v>
      </c>
      <c r="E601" s="14" t="s">
        <v>617</v>
      </c>
      <c r="F601" s="14" t="s">
        <v>8101</v>
      </c>
      <c r="G601" s="14"/>
      <c r="H601" s="14" t="s">
        <v>8103</v>
      </c>
      <c r="I601" s="14" t="s">
        <v>8104</v>
      </c>
      <c r="J601" s="14" t="s">
        <v>472</v>
      </c>
      <c r="K601" s="14" t="s">
        <v>421</v>
      </c>
      <c r="L601" s="14" t="s">
        <v>425</v>
      </c>
      <c r="M601" s="14" t="s">
        <v>665</v>
      </c>
      <c r="N601" s="14" t="s">
        <v>2797</v>
      </c>
      <c r="O601" s="14" t="s">
        <v>2808</v>
      </c>
      <c r="P601" s="14" t="s">
        <v>6750</v>
      </c>
      <c r="Q601" s="14">
        <v>16</v>
      </c>
      <c r="R601" s="14" t="s">
        <v>8101</v>
      </c>
      <c r="S601" s="14" t="s">
        <v>445</v>
      </c>
      <c r="T601" s="35">
        <v>393.0466385488977</v>
      </c>
      <c r="U601" s="14" t="s">
        <v>2</v>
      </c>
      <c r="V601" s="14">
        <v>132</v>
      </c>
      <c r="W601" s="16">
        <f>+IF(datos_us[[#This Row],[Moneda]]="ARS",datos_us[[#This Row],[Monto]],datos_us[[#This Row],[Monto]]*datos_us[[#This Row],[TC]])</f>
        <v>51882.156288454498</v>
      </c>
      <c r="X601" s="16">
        <f>+IF(datos_us[[#This Row],[Moneda]]="USD",datos_us[[#This Row],[Monto]],datos_us[[#This Row],[Monto]]/datos_us[[#This Row],[TC]])</f>
        <v>393.0466385488977</v>
      </c>
      <c r="Y601" s="14"/>
    </row>
    <row r="602" spans="1:25" x14ac:dyDescent="0.25">
      <c r="A602" s="14">
        <f t="shared" si="9"/>
        <v>599</v>
      </c>
      <c r="B602" s="1">
        <v>44064</v>
      </c>
      <c r="C602" s="14">
        <f>+YEAR(datos_us[[#This Row],[Fecha]])</f>
        <v>2020</v>
      </c>
      <c r="D602" s="14">
        <f>+MONTH(datos_us[[#This Row],[Fecha]])</f>
        <v>8</v>
      </c>
      <c r="E602" s="14" t="s">
        <v>617</v>
      </c>
      <c r="F602" s="14" t="s">
        <v>8101</v>
      </c>
      <c r="G602" s="14"/>
      <c r="H602" s="14" t="s">
        <v>8103</v>
      </c>
      <c r="I602" s="14" t="s">
        <v>8104</v>
      </c>
      <c r="J602" s="14" t="s">
        <v>472</v>
      </c>
      <c r="K602" s="14" t="s">
        <v>421</v>
      </c>
      <c r="L602" s="14" t="s">
        <v>425</v>
      </c>
      <c r="M602" s="14" t="s">
        <v>540</v>
      </c>
      <c r="N602" s="14" t="s">
        <v>2797</v>
      </c>
      <c r="O602" s="14" t="s">
        <v>2809</v>
      </c>
      <c r="P602" s="14" t="s">
        <v>6750</v>
      </c>
      <c r="Q602" s="14">
        <v>6</v>
      </c>
      <c r="R602" s="14" t="s">
        <v>8101</v>
      </c>
      <c r="S602" s="14" t="s">
        <v>445</v>
      </c>
      <c r="T602" s="35">
        <v>68.126716420714473</v>
      </c>
      <c r="U602" s="14" t="s">
        <v>2</v>
      </c>
      <c r="V602" s="14">
        <v>132</v>
      </c>
      <c r="W602" s="16">
        <f>+IF(datos_us[[#This Row],[Moneda]]="ARS",datos_us[[#This Row],[Monto]],datos_us[[#This Row],[Monto]]*datos_us[[#This Row],[TC]])</f>
        <v>8992.7265675343097</v>
      </c>
      <c r="X602" s="16">
        <f>+IF(datos_us[[#This Row],[Moneda]]="USD",datos_us[[#This Row],[Monto]],datos_us[[#This Row],[Monto]]/datos_us[[#This Row],[TC]])</f>
        <v>68.126716420714473</v>
      </c>
      <c r="Y602" s="14"/>
    </row>
    <row r="603" spans="1:25" x14ac:dyDescent="0.25">
      <c r="A603" s="14">
        <f t="shared" si="9"/>
        <v>600</v>
      </c>
      <c r="B603" s="1">
        <v>44064</v>
      </c>
      <c r="C603" s="14">
        <f>+YEAR(datos_us[[#This Row],[Fecha]])</f>
        <v>2020</v>
      </c>
      <c r="D603" s="14">
        <f>+MONTH(datos_us[[#This Row],[Fecha]])</f>
        <v>8</v>
      </c>
      <c r="E603" s="14" t="s">
        <v>617</v>
      </c>
      <c r="F603" s="14" t="s">
        <v>8101</v>
      </c>
      <c r="G603" s="14"/>
      <c r="H603" s="14" t="s">
        <v>8103</v>
      </c>
      <c r="I603" s="14" t="s">
        <v>8104</v>
      </c>
      <c r="J603" s="14" t="s">
        <v>472</v>
      </c>
      <c r="K603" s="14" t="s">
        <v>421</v>
      </c>
      <c r="L603" s="14" t="s">
        <v>425</v>
      </c>
      <c r="M603" s="14" t="s">
        <v>540</v>
      </c>
      <c r="N603" s="14" t="s">
        <v>2797</v>
      </c>
      <c r="O603" s="14" t="s">
        <v>2810</v>
      </c>
      <c r="P603" s="14" t="s">
        <v>6750</v>
      </c>
      <c r="Q603" s="14">
        <v>10</v>
      </c>
      <c r="R603" s="14" t="s">
        <v>8101</v>
      </c>
      <c r="S603" s="14" t="s">
        <v>445</v>
      </c>
      <c r="T603" s="35">
        <v>69.952454981823649</v>
      </c>
      <c r="U603" s="14" t="s">
        <v>2</v>
      </c>
      <c r="V603" s="14">
        <v>132</v>
      </c>
      <c r="W603" s="16">
        <f>+IF(datos_us[[#This Row],[Moneda]]="ARS",datos_us[[#This Row],[Monto]],datos_us[[#This Row],[Monto]]*datos_us[[#This Row],[TC]])</f>
        <v>9233.7240576007225</v>
      </c>
      <c r="X603" s="16">
        <f>+IF(datos_us[[#This Row],[Moneda]]="USD",datos_us[[#This Row],[Monto]],datos_us[[#This Row],[Monto]]/datos_us[[#This Row],[TC]])</f>
        <v>69.952454981823649</v>
      </c>
      <c r="Y603" s="14"/>
    </row>
    <row r="604" spans="1:25" x14ac:dyDescent="0.25">
      <c r="A604" s="14">
        <f t="shared" si="9"/>
        <v>601</v>
      </c>
      <c r="B604" s="1">
        <v>44064</v>
      </c>
      <c r="C604" s="14">
        <f>+YEAR(datos_us[[#This Row],[Fecha]])</f>
        <v>2020</v>
      </c>
      <c r="D604" s="14">
        <f>+MONTH(datos_us[[#This Row],[Fecha]])</f>
        <v>8</v>
      </c>
      <c r="E604" s="14" t="s">
        <v>617</v>
      </c>
      <c r="F604" s="14" t="s">
        <v>8101</v>
      </c>
      <c r="G604" s="14"/>
      <c r="H604" s="14" t="s">
        <v>8103</v>
      </c>
      <c r="I604" s="14" t="s">
        <v>8104</v>
      </c>
      <c r="J604" s="14" t="s">
        <v>472</v>
      </c>
      <c r="K604" s="14" t="s">
        <v>421</v>
      </c>
      <c r="L604" s="14" t="s">
        <v>425</v>
      </c>
      <c r="M604" s="14" t="s">
        <v>540</v>
      </c>
      <c r="N604" s="14" t="s">
        <v>2797</v>
      </c>
      <c r="O604" s="14" t="s">
        <v>2811</v>
      </c>
      <c r="P604" s="14" t="s">
        <v>6750</v>
      </c>
      <c r="Q604" s="14">
        <v>16</v>
      </c>
      <c r="R604" s="14" t="s">
        <v>8101</v>
      </c>
      <c r="S604" s="14" t="s">
        <v>445</v>
      </c>
      <c r="T604" s="35">
        <v>287.85127516274179</v>
      </c>
      <c r="U604" s="14" t="s">
        <v>2</v>
      </c>
      <c r="V604" s="14">
        <v>132</v>
      </c>
      <c r="W604" s="16">
        <f>+IF(datos_us[[#This Row],[Moneda]]="ARS",datos_us[[#This Row],[Monto]],datos_us[[#This Row],[Monto]]*datos_us[[#This Row],[TC]])</f>
        <v>37996.368321481918</v>
      </c>
      <c r="X604" s="16">
        <f>+IF(datos_us[[#This Row],[Moneda]]="USD",datos_us[[#This Row],[Monto]],datos_us[[#This Row],[Monto]]/datos_us[[#This Row],[TC]])</f>
        <v>287.85127516274179</v>
      </c>
      <c r="Y604" s="14"/>
    </row>
    <row r="605" spans="1:25" x14ac:dyDescent="0.25">
      <c r="A605" s="14">
        <f t="shared" si="9"/>
        <v>602</v>
      </c>
      <c r="B605" s="1">
        <v>44064</v>
      </c>
      <c r="C605" s="14">
        <f>+YEAR(datos_us[[#This Row],[Fecha]])</f>
        <v>2020</v>
      </c>
      <c r="D605" s="14">
        <f>+MONTH(datos_us[[#This Row],[Fecha]])</f>
        <v>8</v>
      </c>
      <c r="E605" s="14" t="s">
        <v>617</v>
      </c>
      <c r="F605" s="14" t="s">
        <v>8101</v>
      </c>
      <c r="G605" s="14"/>
      <c r="H605" s="14" t="s">
        <v>8103</v>
      </c>
      <c r="I605" s="14" t="s">
        <v>8104</v>
      </c>
      <c r="J605" s="14" t="s">
        <v>472</v>
      </c>
      <c r="K605" s="14" t="s">
        <v>421</v>
      </c>
      <c r="L605" s="14" t="s">
        <v>425</v>
      </c>
      <c r="M605" s="14" t="s">
        <v>540</v>
      </c>
      <c r="N605" s="14" t="s">
        <v>2797</v>
      </c>
      <c r="O605" s="14" t="s">
        <v>2812</v>
      </c>
      <c r="P605" s="14" t="s">
        <v>6750</v>
      </c>
      <c r="Q605" s="14">
        <v>16</v>
      </c>
      <c r="R605" s="14" t="s">
        <v>8101</v>
      </c>
      <c r="S605" s="14" t="s">
        <v>445</v>
      </c>
      <c r="T605" s="35">
        <v>212.85239674234671</v>
      </c>
      <c r="U605" s="14" t="s">
        <v>2</v>
      </c>
      <c r="V605" s="14">
        <v>132</v>
      </c>
      <c r="W605" s="16">
        <f>+IF(datos_us[[#This Row],[Moneda]]="ARS",datos_us[[#This Row],[Monto]],datos_us[[#This Row],[Monto]]*datos_us[[#This Row],[TC]])</f>
        <v>28096.516369989768</v>
      </c>
      <c r="X605" s="16">
        <f>+IF(datos_us[[#This Row],[Moneda]]="USD",datos_us[[#This Row],[Monto]],datos_us[[#This Row],[Monto]]/datos_us[[#This Row],[TC]])</f>
        <v>212.85239674234671</v>
      </c>
      <c r="Y605" s="14"/>
    </row>
    <row r="606" spans="1:25" x14ac:dyDescent="0.25">
      <c r="A606" s="14">
        <f t="shared" si="9"/>
        <v>603</v>
      </c>
      <c r="B606" s="1">
        <v>44064</v>
      </c>
      <c r="C606" s="14">
        <f>+YEAR(datos_us[[#This Row],[Fecha]])</f>
        <v>2020</v>
      </c>
      <c r="D606" s="14">
        <f>+MONTH(datos_us[[#This Row],[Fecha]])</f>
        <v>8</v>
      </c>
      <c r="E606" s="14" t="s">
        <v>617</v>
      </c>
      <c r="F606" s="14" t="s">
        <v>8101</v>
      </c>
      <c r="G606" s="14"/>
      <c r="H606" s="14" t="s">
        <v>8103</v>
      </c>
      <c r="I606" s="14" t="s">
        <v>8104</v>
      </c>
      <c r="J606" s="14" t="s">
        <v>422</v>
      </c>
      <c r="K606" s="14" t="s">
        <v>422</v>
      </c>
      <c r="L606" s="14" t="s">
        <v>422</v>
      </c>
      <c r="M606" s="14" t="s">
        <v>1123</v>
      </c>
      <c r="N606" s="14" t="s">
        <v>1133</v>
      </c>
      <c r="O606" s="14" t="s">
        <v>2814</v>
      </c>
      <c r="P606" s="14" t="s">
        <v>6751</v>
      </c>
      <c r="Q606" s="14">
        <v>50</v>
      </c>
      <c r="R606" s="14" t="s">
        <v>8101</v>
      </c>
      <c r="S606" s="14" t="s">
        <v>445</v>
      </c>
      <c r="T606" s="35">
        <v>1.7021625416886068</v>
      </c>
      <c r="U606" s="14" t="s">
        <v>2</v>
      </c>
      <c r="V606" s="14">
        <v>132</v>
      </c>
      <c r="W606" s="16">
        <f>+IF(datos_us[[#This Row],[Moneda]]="ARS",datos_us[[#This Row],[Monto]],datos_us[[#This Row],[Monto]]*datos_us[[#This Row],[TC]])</f>
        <v>224.6854555028961</v>
      </c>
      <c r="X606" s="16">
        <f>+IF(datos_us[[#This Row],[Moneda]]="USD",datos_us[[#This Row],[Monto]],datos_us[[#This Row],[Monto]]/datos_us[[#This Row],[TC]])</f>
        <v>1.7021625416886068</v>
      </c>
      <c r="Y606" s="14"/>
    </row>
    <row r="607" spans="1:25" x14ac:dyDescent="0.25">
      <c r="A607" s="14">
        <f t="shared" si="9"/>
        <v>604</v>
      </c>
      <c r="B607" s="1">
        <v>44064</v>
      </c>
      <c r="C607" s="14">
        <f>+YEAR(datos_us[[#This Row],[Fecha]])</f>
        <v>2020</v>
      </c>
      <c r="D607" s="14">
        <f>+MONTH(datos_us[[#This Row],[Fecha]])</f>
        <v>8</v>
      </c>
      <c r="E607" s="14" t="s">
        <v>617</v>
      </c>
      <c r="F607" s="14" t="s">
        <v>8101</v>
      </c>
      <c r="G607" s="14"/>
      <c r="H607" s="14" t="s">
        <v>8103</v>
      </c>
      <c r="I607" s="14" t="s">
        <v>8104</v>
      </c>
      <c r="J607" s="14" t="s">
        <v>422</v>
      </c>
      <c r="K607" s="14" t="s">
        <v>422</v>
      </c>
      <c r="L607" s="14" t="s">
        <v>422</v>
      </c>
      <c r="M607" s="14" t="s">
        <v>1123</v>
      </c>
      <c r="N607" s="14" t="s">
        <v>1133</v>
      </c>
      <c r="O607" s="14" t="s">
        <v>2815</v>
      </c>
      <c r="P607" s="14" t="s">
        <v>6751</v>
      </c>
      <c r="Q607" s="14">
        <v>5</v>
      </c>
      <c r="R607" s="14" t="s">
        <v>8101</v>
      </c>
      <c r="S607" s="14" t="s">
        <v>445</v>
      </c>
      <c r="T607" s="35">
        <v>14.130131355684268</v>
      </c>
      <c r="U607" s="14" t="s">
        <v>2</v>
      </c>
      <c r="V607" s="14">
        <v>132</v>
      </c>
      <c r="W607" s="16">
        <f>+IF(datos_us[[#This Row],[Moneda]]="ARS",datos_us[[#This Row],[Monto]],datos_us[[#This Row],[Monto]]*datos_us[[#This Row],[TC]])</f>
        <v>1865.1773389503235</v>
      </c>
      <c r="X607" s="16">
        <f>+IF(datos_us[[#This Row],[Moneda]]="USD",datos_us[[#This Row],[Monto]],datos_us[[#This Row],[Monto]]/datos_us[[#This Row],[TC]])</f>
        <v>14.130131355684268</v>
      </c>
      <c r="Y607" s="14"/>
    </row>
    <row r="608" spans="1:25" x14ac:dyDescent="0.25">
      <c r="A608" s="14">
        <f t="shared" si="9"/>
        <v>605</v>
      </c>
      <c r="B608" s="1">
        <v>44064</v>
      </c>
      <c r="C608" s="14">
        <f>+YEAR(datos_us[[#This Row],[Fecha]])</f>
        <v>2020</v>
      </c>
      <c r="D608" s="14">
        <f>+MONTH(datos_us[[#This Row],[Fecha]])</f>
        <v>8</v>
      </c>
      <c r="E608" s="14" t="s">
        <v>617</v>
      </c>
      <c r="F608" s="14" t="s">
        <v>8101</v>
      </c>
      <c r="G608" s="14"/>
      <c r="H608" s="14" t="s">
        <v>8103</v>
      </c>
      <c r="I608" s="14" t="s">
        <v>8104</v>
      </c>
      <c r="J608" s="14" t="s">
        <v>422</v>
      </c>
      <c r="K608" s="14" t="s">
        <v>422</v>
      </c>
      <c r="L608" s="14" t="s">
        <v>422</v>
      </c>
      <c r="M608" s="14" t="s">
        <v>1244</v>
      </c>
      <c r="N608" s="14" t="s">
        <v>1133</v>
      </c>
      <c r="O608" s="14" t="s">
        <v>2816</v>
      </c>
      <c r="P608" s="14" t="s">
        <v>6751</v>
      </c>
      <c r="Q608" s="14">
        <v>100</v>
      </c>
      <c r="R608" s="14" t="s">
        <v>8101</v>
      </c>
      <c r="S608" s="14" t="s">
        <v>445</v>
      </c>
      <c r="T608" s="35">
        <v>2.4113969340588595</v>
      </c>
      <c r="U608" s="14" t="s">
        <v>2</v>
      </c>
      <c r="V608" s="14">
        <v>132</v>
      </c>
      <c r="W608" s="16">
        <f>+IF(datos_us[[#This Row],[Moneda]]="ARS",datos_us[[#This Row],[Monto]],datos_us[[#This Row],[Monto]]*datos_us[[#This Row],[TC]])</f>
        <v>318.30439529576944</v>
      </c>
      <c r="X608" s="16">
        <f>+IF(datos_us[[#This Row],[Moneda]]="USD",datos_us[[#This Row],[Monto]],datos_us[[#This Row],[Monto]]/datos_us[[#This Row],[TC]])</f>
        <v>2.4113969340588595</v>
      </c>
      <c r="Y608" s="14"/>
    </row>
    <row r="609" spans="1:25" x14ac:dyDescent="0.25">
      <c r="A609" s="14">
        <f t="shared" si="9"/>
        <v>606</v>
      </c>
      <c r="B609" s="1">
        <v>44064</v>
      </c>
      <c r="C609" s="14">
        <f>+YEAR(datos_us[[#This Row],[Fecha]])</f>
        <v>2020</v>
      </c>
      <c r="D609" s="14">
        <f>+MONTH(datos_us[[#This Row],[Fecha]])</f>
        <v>8</v>
      </c>
      <c r="E609" s="14" t="s">
        <v>617</v>
      </c>
      <c r="F609" s="14" t="s">
        <v>8101</v>
      </c>
      <c r="G609" s="14"/>
      <c r="H609" s="14" t="s">
        <v>8103</v>
      </c>
      <c r="I609" s="14" t="s">
        <v>8104</v>
      </c>
      <c r="J609" s="14" t="s">
        <v>422</v>
      </c>
      <c r="K609" s="14" t="s">
        <v>422</v>
      </c>
      <c r="L609" s="14" t="s">
        <v>422</v>
      </c>
      <c r="M609" s="14" t="s">
        <v>1244</v>
      </c>
      <c r="N609" s="14" t="s">
        <v>1133</v>
      </c>
      <c r="O609" s="14" t="s">
        <v>2817</v>
      </c>
      <c r="P609" s="14" t="s">
        <v>6751</v>
      </c>
      <c r="Q609" s="14">
        <v>25</v>
      </c>
      <c r="R609" s="14" t="s">
        <v>8101</v>
      </c>
      <c r="S609" s="14" t="s">
        <v>445</v>
      </c>
      <c r="T609" s="35">
        <v>2.7060019893511185</v>
      </c>
      <c r="U609" s="14" t="s">
        <v>2</v>
      </c>
      <c r="V609" s="14">
        <v>132</v>
      </c>
      <c r="W609" s="16">
        <f>+IF(datos_us[[#This Row],[Moneda]]="ARS",datos_us[[#This Row],[Monto]],datos_us[[#This Row],[Monto]]*datos_us[[#This Row],[TC]])</f>
        <v>357.19226259434765</v>
      </c>
      <c r="X609" s="16">
        <f>+IF(datos_us[[#This Row],[Moneda]]="USD",datos_us[[#This Row],[Monto]],datos_us[[#This Row],[Monto]]/datos_us[[#This Row],[TC]])</f>
        <v>2.7060019893511185</v>
      </c>
      <c r="Y609" s="14"/>
    </row>
    <row r="610" spans="1:25" x14ac:dyDescent="0.25">
      <c r="A610" s="14">
        <f t="shared" si="9"/>
        <v>607</v>
      </c>
      <c r="B610" s="1">
        <v>44064</v>
      </c>
      <c r="C610" s="14">
        <f>+YEAR(datos_us[[#This Row],[Fecha]])</f>
        <v>2020</v>
      </c>
      <c r="D610" s="14">
        <f>+MONTH(datos_us[[#This Row],[Fecha]])</f>
        <v>8</v>
      </c>
      <c r="E610" s="14" t="s">
        <v>617</v>
      </c>
      <c r="F610" s="14" t="s">
        <v>8101</v>
      </c>
      <c r="G610" s="14"/>
      <c r="H610" s="14" t="s">
        <v>8103</v>
      </c>
      <c r="I610" s="14" t="s">
        <v>8104</v>
      </c>
      <c r="J610" s="14" t="s">
        <v>422</v>
      </c>
      <c r="K610" s="14" t="s">
        <v>422</v>
      </c>
      <c r="L610" s="14" t="s">
        <v>422</v>
      </c>
      <c r="M610" s="14" t="s">
        <v>1244</v>
      </c>
      <c r="N610" s="14" t="s">
        <v>1133</v>
      </c>
      <c r="O610" s="14" t="s">
        <v>2818</v>
      </c>
      <c r="P610" s="14" t="s">
        <v>6751</v>
      </c>
      <c r="Q610" s="14">
        <v>100</v>
      </c>
      <c r="R610" s="14" t="s">
        <v>8101</v>
      </c>
      <c r="S610" s="14" t="s">
        <v>445</v>
      </c>
      <c r="T610" s="35">
        <v>2.8042036744485381</v>
      </c>
      <c r="U610" s="14" t="s">
        <v>2</v>
      </c>
      <c r="V610" s="14">
        <v>132</v>
      </c>
      <c r="W610" s="16">
        <f>+IF(datos_us[[#This Row],[Moneda]]="ARS",datos_us[[#This Row],[Monto]],datos_us[[#This Row],[Monto]]*datos_us[[#This Row],[TC]])</f>
        <v>370.15488502720706</v>
      </c>
      <c r="X610" s="16">
        <f>+IF(datos_us[[#This Row],[Moneda]]="USD",datos_us[[#This Row],[Monto]],datos_us[[#This Row],[Monto]]/datos_us[[#This Row],[TC]])</f>
        <v>2.8042036744485381</v>
      </c>
      <c r="Y610" s="14"/>
    </row>
    <row r="611" spans="1:25" x14ac:dyDescent="0.25">
      <c r="A611" s="14">
        <f t="shared" si="9"/>
        <v>608</v>
      </c>
      <c r="B611" s="1">
        <v>44064</v>
      </c>
      <c r="C611" s="14">
        <f>+YEAR(datos_us[[#This Row],[Fecha]])</f>
        <v>2020</v>
      </c>
      <c r="D611" s="14">
        <f>+MONTH(datos_us[[#This Row],[Fecha]])</f>
        <v>8</v>
      </c>
      <c r="E611" s="14" t="s">
        <v>617</v>
      </c>
      <c r="F611" s="14" t="s">
        <v>8101</v>
      </c>
      <c r="G611" s="14"/>
      <c r="H611" s="14" t="s">
        <v>8103</v>
      </c>
      <c r="I611" s="14" t="s">
        <v>8104</v>
      </c>
      <c r="J611" s="14" t="s">
        <v>422</v>
      </c>
      <c r="K611" s="14" t="s">
        <v>422</v>
      </c>
      <c r="L611" s="14" t="s">
        <v>422</v>
      </c>
      <c r="M611" s="14" t="s">
        <v>1244</v>
      </c>
      <c r="N611" s="14" t="s">
        <v>1133</v>
      </c>
      <c r="O611" s="14" t="s">
        <v>2819</v>
      </c>
      <c r="P611" s="14" t="s">
        <v>6751</v>
      </c>
      <c r="Q611" s="14">
        <v>100</v>
      </c>
      <c r="R611" s="14" t="s">
        <v>8101</v>
      </c>
      <c r="S611" s="14" t="s">
        <v>445</v>
      </c>
      <c r="T611" s="35">
        <v>4.1681159674682551</v>
      </c>
      <c r="U611" s="14" t="s">
        <v>2</v>
      </c>
      <c r="V611" s="14">
        <v>132</v>
      </c>
      <c r="W611" s="16">
        <f>+IF(datos_us[[#This Row],[Moneda]]="ARS",datos_us[[#This Row],[Monto]],datos_us[[#This Row],[Monto]]*datos_us[[#This Row],[TC]])</f>
        <v>550.19130770580966</v>
      </c>
      <c r="X611" s="16">
        <f>+IF(datos_us[[#This Row],[Moneda]]="USD",datos_us[[#This Row],[Monto]],datos_us[[#This Row],[Monto]]/datos_us[[#This Row],[TC]])</f>
        <v>4.1681159674682551</v>
      </c>
      <c r="Y611" s="14"/>
    </row>
    <row r="612" spans="1:25" x14ac:dyDescent="0.25">
      <c r="A612" s="14">
        <f t="shared" si="9"/>
        <v>609</v>
      </c>
      <c r="B612" s="1">
        <v>44064</v>
      </c>
      <c r="C612" s="14">
        <f>+YEAR(datos_us[[#This Row],[Fecha]])</f>
        <v>2020</v>
      </c>
      <c r="D612" s="14">
        <f>+MONTH(datos_us[[#This Row],[Fecha]])</f>
        <v>8</v>
      </c>
      <c r="E612" s="14" t="s">
        <v>617</v>
      </c>
      <c r="F612" s="14" t="s">
        <v>8101</v>
      </c>
      <c r="G612" s="14"/>
      <c r="H612" s="14" t="s">
        <v>8103</v>
      </c>
      <c r="I612" s="14" t="s">
        <v>8104</v>
      </c>
      <c r="J612" s="14" t="s">
        <v>422</v>
      </c>
      <c r="K612" s="14" t="s">
        <v>422</v>
      </c>
      <c r="L612" s="14" t="s">
        <v>422</v>
      </c>
      <c r="M612" s="14" t="s">
        <v>1244</v>
      </c>
      <c r="N612" s="14" t="s">
        <v>1133</v>
      </c>
      <c r="O612" s="14" t="s">
        <v>2820</v>
      </c>
      <c r="P612" s="14" t="s">
        <v>6751</v>
      </c>
      <c r="Q612" s="14">
        <v>100</v>
      </c>
      <c r="R612" s="14" t="s">
        <v>8101</v>
      </c>
      <c r="S612" s="14" t="s">
        <v>445</v>
      </c>
      <c r="T612" s="35">
        <v>4.1681159674682551</v>
      </c>
      <c r="U612" s="14" t="s">
        <v>2</v>
      </c>
      <c r="V612" s="14">
        <v>132</v>
      </c>
      <c r="W612" s="16">
        <f>+IF(datos_us[[#This Row],[Moneda]]="ARS",datos_us[[#This Row],[Monto]],datos_us[[#This Row],[Monto]]*datos_us[[#This Row],[TC]])</f>
        <v>550.19130770580966</v>
      </c>
      <c r="X612" s="16">
        <f>+IF(datos_us[[#This Row],[Moneda]]="USD",datos_us[[#This Row],[Monto]],datos_us[[#This Row],[Monto]]/datos_us[[#This Row],[TC]])</f>
        <v>4.1681159674682551</v>
      </c>
      <c r="Y612" s="14"/>
    </row>
    <row r="613" spans="1:25" x14ac:dyDescent="0.25">
      <c r="A613" s="14">
        <f t="shared" si="9"/>
        <v>610</v>
      </c>
      <c r="B613" s="1">
        <v>44064</v>
      </c>
      <c r="C613" s="14">
        <f>+YEAR(datos_us[[#This Row],[Fecha]])</f>
        <v>2020</v>
      </c>
      <c r="D613" s="14">
        <f>+MONTH(datos_us[[#This Row],[Fecha]])</f>
        <v>8</v>
      </c>
      <c r="E613" s="14" t="s">
        <v>1015</v>
      </c>
      <c r="F613" s="14" t="s">
        <v>403</v>
      </c>
      <c r="G613" s="14" t="s">
        <v>5383</v>
      </c>
      <c r="H613" s="14" t="s">
        <v>8103</v>
      </c>
      <c r="I613" s="14" t="s">
        <v>8104</v>
      </c>
      <c r="J613" s="14" t="s">
        <v>422</v>
      </c>
      <c r="K613" s="14" t="s">
        <v>422</v>
      </c>
      <c r="L613" s="14" t="s">
        <v>422</v>
      </c>
      <c r="M613" s="14" t="s">
        <v>2821</v>
      </c>
      <c r="N613" s="14" t="s">
        <v>1133</v>
      </c>
      <c r="O613" s="14" t="s">
        <v>2822</v>
      </c>
      <c r="P613" s="14" t="s">
        <v>6751</v>
      </c>
      <c r="Q613" s="14">
        <v>5</v>
      </c>
      <c r="R613" s="14" t="s">
        <v>5383</v>
      </c>
      <c r="S613" s="14" t="s">
        <v>445</v>
      </c>
      <c r="T613" s="35">
        <v>2.3677517406822286</v>
      </c>
      <c r="U613" s="14" t="s">
        <v>2</v>
      </c>
      <c r="V613" s="14">
        <v>132</v>
      </c>
      <c r="W613" s="16">
        <f>+IF(datos_us[[#This Row],[Moneda]]="ARS",datos_us[[#This Row],[Monto]],datos_us[[#This Row],[Monto]]*datos_us[[#This Row],[TC]])</f>
        <v>312.54322977005415</v>
      </c>
      <c r="X613" s="16">
        <f>+IF(datos_us[[#This Row],[Moneda]]="USD",datos_us[[#This Row],[Monto]],datos_us[[#This Row],[Monto]]/datos_us[[#This Row],[TC]])</f>
        <v>2.3677517406822286</v>
      </c>
      <c r="Y613" s="14"/>
    </row>
    <row r="614" spans="1:25" x14ac:dyDescent="0.25">
      <c r="A614" s="14">
        <f t="shared" si="9"/>
        <v>611</v>
      </c>
      <c r="B614" s="1">
        <v>44064</v>
      </c>
      <c r="C614" s="14">
        <f>+YEAR(datos_us[[#This Row],[Fecha]])</f>
        <v>2020</v>
      </c>
      <c r="D614" s="14">
        <f>+MONTH(datos_us[[#This Row],[Fecha]])</f>
        <v>8</v>
      </c>
      <c r="E614" s="14" t="s">
        <v>617</v>
      </c>
      <c r="F614" s="14" t="s">
        <v>8101</v>
      </c>
      <c r="G614" s="14"/>
      <c r="H614" s="14" t="s">
        <v>8103</v>
      </c>
      <c r="I614" s="14" t="s">
        <v>8104</v>
      </c>
      <c r="J614" s="14" t="s">
        <v>422</v>
      </c>
      <c r="K614" s="14" t="s">
        <v>422</v>
      </c>
      <c r="L614" s="14" t="s">
        <v>422</v>
      </c>
      <c r="M614" s="14" t="s">
        <v>578</v>
      </c>
      <c r="N614" s="14" t="s">
        <v>1133</v>
      </c>
      <c r="O614" s="14" t="s">
        <v>2824</v>
      </c>
      <c r="P614" s="14" t="s">
        <v>6751</v>
      </c>
      <c r="Q614" s="14">
        <v>10</v>
      </c>
      <c r="R614" s="14" t="s">
        <v>8101</v>
      </c>
      <c r="S614" s="14" t="s">
        <v>445</v>
      </c>
      <c r="T614" s="35">
        <v>14.762986659645415</v>
      </c>
      <c r="U614" s="14" t="s">
        <v>2</v>
      </c>
      <c r="V614" s="14">
        <v>132</v>
      </c>
      <c r="W614" s="16">
        <f>+IF(datos_us[[#This Row],[Moneda]]="ARS",datos_us[[#This Row],[Monto]],datos_us[[#This Row],[Monto]]*datos_us[[#This Row],[TC]])</f>
        <v>1948.7142390731949</v>
      </c>
      <c r="X614" s="16">
        <f>+IF(datos_us[[#This Row],[Moneda]]="USD",datos_us[[#This Row],[Monto]],datos_us[[#This Row],[Monto]]/datos_us[[#This Row],[TC]])</f>
        <v>14.762986659645415</v>
      </c>
      <c r="Y614" s="14"/>
    </row>
    <row r="615" spans="1:25" x14ac:dyDescent="0.25">
      <c r="A615" s="14">
        <f t="shared" si="9"/>
        <v>612</v>
      </c>
      <c r="B615" s="1">
        <v>44064</v>
      </c>
      <c r="C615" s="14">
        <f>+YEAR(datos_us[[#This Row],[Fecha]])</f>
        <v>2020</v>
      </c>
      <c r="D615" s="14">
        <f>+MONTH(datos_us[[#This Row],[Fecha]])</f>
        <v>8</v>
      </c>
      <c r="E615" s="14" t="s">
        <v>617</v>
      </c>
      <c r="F615" s="14" t="s">
        <v>8101</v>
      </c>
      <c r="G615" s="14"/>
      <c r="H615" s="14" t="s">
        <v>8103</v>
      </c>
      <c r="I615" s="14" t="s">
        <v>8104</v>
      </c>
      <c r="J615" s="14" t="s">
        <v>422</v>
      </c>
      <c r="K615" s="14" t="s">
        <v>422</v>
      </c>
      <c r="L615" s="14" t="s">
        <v>422</v>
      </c>
      <c r="M615" s="14" t="s">
        <v>2121</v>
      </c>
      <c r="N615" s="14" t="s">
        <v>1133</v>
      </c>
      <c r="O615" s="14" t="s">
        <v>2823</v>
      </c>
      <c r="P615" s="14" t="s">
        <v>6751</v>
      </c>
      <c r="Q615" s="14">
        <v>500</v>
      </c>
      <c r="R615" s="14" t="s">
        <v>8101</v>
      </c>
      <c r="S615" s="14" t="s">
        <v>445</v>
      </c>
      <c r="T615" s="35">
        <v>29.962425253057145</v>
      </c>
      <c r="U615" s="14" t="s">
        <v>2</v>
      </c>
      <c r="V615" s="14">
        <v>132</v>
      </c>
      <c r="W615" s="16">
        <f>+IF(datos_us[[#This Row],[Moneda]]="ARS",datos_us[[#This Row],[Monto]],datos_us[[#This Row],[Monto]]*datos_us[[#This Row],[TC]])</f>
        <v>3955.0401334035432</v>
      </c>
      <c r="X615" s="16">
        <f>+IF(datos_us[[#This Row],[Moneda]]="USD",datos_us[[#This Row],[Monto]],datos_us[[#This Row],[Monto]]/datos_us[[#This Row],[TC]])</f>
        <v>29.962425253057145</v>
      </c>
      <c r="Y615" s="14"/>
    </row>
    <row r="616" spans="1:25" x14ac:dyDescent="0.25">
      <c r="A616" s="14">
        <f t="shared" si="9"/>
        <v>613</v>
      </c>
      <c r="B616" s="1">
        <v>44064</v>
      </c>
      <c r="C616" s="14">
        <f>+YEAR(datos_us[[#This Row],[Fecha]])</f>
        <v>2020</v>
      </c>
      <c r="D616" s="14">
        <f>+MONTH(datos_us[[#This Row],[Fecha]])</f>
        <v>8</v>
      </c>
      <c r="E616" s="14" t="s">
        <v>617</v>
      </c>
      <c r="F616" s="14" t="s">
        <v>8101</v>
      </c>
      <c r="G616" s="14"/>
      <c r="H616" s="14" t="s">
        <v>8103</v>
      </c>
      <c r="I616" s="14" t="s">
        <v>8104</v>
      </c>
      <c r="J616" s="14" t="s">
        <v>422</v>
      </c>
      <c r="K616" s="14" t="s">
        <v>422</v>
      </c>
      <c r="L616" s="14" t="s">
        <v>422</v>
      </c>
      <c r="M616" s="14" t="s">
        <v>578</v>
      </c>
      <c r="N616" s="14" t="s">
        <v>1133</v>
      </c>
      <c r="O616" s="14" t="s">
        <v>2825</v>
      </c>
      <c r="P616" s="14" t="s">
        <v>6751</v>
      </c>
      <c r="Q616" s="14">
        <v>10</v>
      </c>
      <c r="R616" s="14" t="s">
        <v>8101</v>
      </c>
      <c r="S616" s="14" t="s">
        <v>445</v>
      </c>
      <c r="T616" s="35">
        <v>4.6263904979228805</v>
      </c>
      <c r="U616" s="14" t="s">
        <v>2</v>
      </c>
      <c r="V616" s="14">
        <v>132</v>
      </c>
      <c r="W616" s="16">
        <f>+IF(datos_us[[#This Row],[Moneda]]="ARS",datos_us[[#This Row],[Monto]],datos_us[[#This Row],[Monto]]*datos_us[[#This Row],[TC]])</f>
        <v>610.68354572582018</v>
      </c>
      <c r="X616" s="16">
        <f>+IF(datos_us[[#This Row],[Moneda]]="USD",datos_us[[#This Row],[Monto]],datos_us[[#This Row],[Monto]]/datos_us[[#This Row],[TC]])</f>
        <v>4.6263904979228805</v>
      </c>
      <c r="Y616" s="14"/>
    </row>
    <row r="617" spans="1:25" x14ac:dyDescent="0.25">
      <c r="A617" s="14">
        <f t="shared" si="9"/>
        <v>614</v>
      </c>
      <c r="B617" s="1">
        <v>44064</v>
      </c>
      <c r="C617" s="14">
        <f>+YEAR(datos_us[[#This Row],[Fecha]])</f>
        <v>2020</v>
      </c>
      <c r="D617" s="14">
        <f>+MONTH(datos_us[[#This Row],[Fecha]])</f>
        <v>8</v>
      </c>
      <c r="E617" s="14" t="s">
        <v>617</v>
      </c>
      <c r="F617" s="14" t="s">
        <v>8101</v>
      </c>
      <c r="G617" s="14"/>
      <c r="H617" s="14" t="s">
        <v>8103</v>
      </c>
      <c r="I617" s="14" t="s">
        <v>8104</v>
      </c>
      <c r="J617" s="14" t="s">
        <v>422</v>
      </c>
      <c r="K617" s="14" t="s">
        <v>422</v>
      </c>
      <c r="L617" s="14" t="s">
        <v>422</v>
      </c>
      <c r="M617" s="14" t="s">
        <v>578</v>
      </c>
      <c r="N617" s="14" t="s">
        <v>1133</v>
      </c>
      <c r="O617" s="14" t="s">
        <v>2826</v>
      </c>
      <c r="P617" s="14" t="s">
        <v>6751</v>
      </c>
      <c r="Q617" s="14">
        <v>25</v>
      </c>
      <c r="R617" s="14" t="s">
        <v>8101</v>
      </c>
      <c r="S617" s="14" t="s">
        <v>445</v>
      </c>
      <c r="T617" s="35">
        <v>13.704590720262116</v>
      </c>
      <c r="U617" s="14" t="s">
        <v>2</v>
      </c>
      <c r="V617" s="14">
        <v>132</v>
      </c>
      <c r="W617" s="16">
        <f>+IF(datos_us[[#This Row],[Moneda]]="ARS",datos_us[[#This Row],[Monto]],datos_us[[#This Row],[Monto]]*datos_us[[#This Row],[TC]])</f>
        <v>1809.0059750745993</v>
      </c>
      <c r="X617" s="16">
        <f>+IF(datos_us[[#This Row],[Moneda]]="USD",datos_us[[#This Row],[Monto]],datos_us[[#This Row],[Monto]]/datos_us[[#This Row],[TC]])</f>
        <v>13.704590720262116</v>
      </c>
      <c r="Y617" s="14"/>
    </row>
    <row r="618" spans="1:25" x14ac:dyDescent="0.25">
      <c r="A618" s="14">
        <f t="shared" si="9"/>
        <v>615</v>
      </c>
      <c r="B618" s="1">
        <v>44064</v>
      </c>
      <c r="C618" s="14">
        <f>+YEAR(datos_us[[#This Row],[Fecha]])</f>
        <v>2020</v>
      </c>
      <c r="D618" s="14">
        <f>+MONTH(datos_us[[#This Row],[Fecha]])</f>
        <v>8</v>
      </c>
      <c r="E618" s="14" t="s">
        <v>617</v>
      </c>
      <c r="F618" s="14" t="s">
        <v>8101</v>
      </c>
      <c r="G618" s="14"/>
      <c r="H618" s="14" t="s">
        <v>8103</v>
      </c>
      <c r="I618" s="14" t="s">
        <v>8104</v>
      </c>
      <c r="J618" s="14" t="s">
        <v>422</v>
      </c>
      <c r="K618" s="14" t="s">
        <v>422</v>
      </c>
      <c r="L618" s="14" t="s">
        <v>422</v>
      </c>
      <c r="M618" s="14" t="s">
        <v>578</v>
      </c>
      <c r="N618" s="14" t="s">
        <v>1133</v>
      </c>
      <c r="O618" s="14" t="s">
        <v>2827</v>
      </c>
      <c r="P618" s="14" t="s">
        <v>6751</v>
      </c>
      <c r="Q618" s="14">
        <v>25</v>
      </c>
      <c r="R618" s="14" t="s">
        <v>8101</v>
      </c>
      <c r="S618" s="14" t="s">
        <v>445</v>
      </c>
      <c r="T618" s="35">
        <v>33.552242408285039</v>
      </c>
      <c r="U618" s="14" t="s">
        <v>2</v>
      </c>
      <c r="V618" s="14">
        <v>132</v>
      </c>
      <c r="W618" s="16">
        <f>+IF(datos_us[[#This Row],[Moneda]]="ARS",datos_us[[#This Row],[Monto]],datos_us[[#This Row],[Monto]]*datos_us[[#This Row],[TC]])</f>
        <v>4428.8959978936255</v>
      </c>
      <c r="X618" s="16">
        <f>+IF(datos_us[[#This Row],[Moneda]]="USD",datos_us[[#This Row],[Monto]],datos_us[[#This Row],[Monto]]/datos_us[[#This Row],[TC]])</f>
        <v>33.552242408285039</v>
      </c>
      <c r="Y618" s="14"/>
    </row>
    <row r="619" spans="1:25" x14ac:dyDescent="0.25">
      <c r="A619" s="14">
        <f t="shared" si="9"/>
        <v>616</v>
      </c>
      <c r="B619" s="1">
        <v>44064</v>
      </c>
      <c r="C619" s="14">
        <f>+YEAR(datos_us[[#This Row],[Fecha]])</f>
        <v>2020</v>
      </c>
      <c r="D619" s="14">
        <f>+MONTH(datos_us[[#This Row],[Fecha]])</f>
        <v>8</v>
      </c>
      <c r="E619" s="14" t="s">
        <v>617</v>
      </c>
      <c r="F619" s="14" t="s">
        <v>8101</v>
      </c>
      <c r="G619" s="14"/>
      <c r="H619" s="14" t="s">
        <v>8103</v>
      </c>
      <c r="I619" s="14" t="s">
        <v>8104</v>
      </c>
      <c r="J619" s="14" t="s">
        <v>422</v>
      </c>
      <c r="K619" s="14" t="s">
        <v>422</v>
      </c>
      <c r="L619" s="14" t="s">
        <v>422</v>
      </c>
      <c r="M619" s="14" t="s">
        <v>578</v>
      </c>
      <c r="N619" s="14" t="s">
        <v>1133</v>
      </c>
      <c r="O619" s="14" t="s">
        <v>2828</v>
      </c>
      <c r="P619" s="14" t="s">
        <v>6751</v>
      </c>
      <c r="Q619" s="14">
        <v>10</v>
      </c>
      <c r="R619" s="14" t="s">
        <v>8101</v>
      </c>
      <c r="S619" s="14" t="s">
        <v>445</v>
      </c>
      <c r="T619" s="35">
        <v>16.214189339418397</v>
      </c>
      <c r="U619" s="14" t="s">
        <v>2</v>
      </c>
      <c r="V619" s="14">
        <v>132</v>
      </c>
      <c r="W619" s="16">
        <f>+IF(datos_us[[#This Row],[Moneda]]="ARS",datos_us[[#This Row],[Monto]],datos_us[[#This Row],[Monto]]*datos_us[[#This Row],[TC]])</f>
        <v>2140.2729928032286</v>
      </c>
      <c r="X619" s="16">
        <f>+IF(datos_us[[#This Row],[Moneda]]="USD",datos_us[[#This Row],[Monto]],datos_us[[#This Row],[Monto]]/datos_us[[#This Row],[TC]])</f>
        <v>16.214189339418397</v>
      </c>
      <c r="Y619" s="14"/>
    </row>
    <row r="620" spans="1:25" x14ac:dyDescent="0.25">
      <c r="A620" s="14">
        <f t="shared" si="9"/>
        <v>617</v>
      </c>
      <c r="B620" s="1">
        <v>44064</v>
      </c>
      <c r="C620" s="14">
        <f>+YEAR(datos_us[[#This Row],[Fecha]])</f>
        <v>2020</v>
      </c>
      <c r="D620" s="14">
        <f>+MONTH(datos_us[[#This Row],[Fecha]])</f>
        <v>8</v>
      </c>
      <c r="E620" s="14" t="s">
        <v>617</v>
      </c>
      <c r="F620" s="14" t="s">
        <v>8101</v>
      </c>
      <c r="G620" s="14"/>
      <c r="H620" s="14" t="s">
        <v>8103</v>
      </c>
      <c r="I620" s="14" t="s">
        <v>8104</v>
      </c>
      <c r="J620" s="14" t="s">
        <v>422</v>
      </c>
      <c r="K620" s="14" t="s">
        <v>422</v>
      </c>
      <c r="L620" s="14" t="s">
        <v>422</v>
      </c>
      <c r="M620" s="14" t="s">
        <v>578</v>
      </c>
      <c r="N620" s="14" t="s">
        <v>1133</v>
      </c>
      <c r="O620" s="14" t="s">
        <v>2829</v>
      </c>
      <c r="P620" s="14" t="s">
        <v>6751</v>
      </c>
      <c r="Q620" s="14">
        <v>25</v>
      </c>
      <c r="R620" s="14" t="s">
        <v>8101</v>
      </c>
      <c r="S620" s="14" t="s">
        <v>445</v>
      </c>
      <c r="T620" s="35">
        <v>59.499309870692137</v>
      </c>
      <c r="U620" s="14" t="s">
        <v>2</v>
      </c>
      <c r="V620" s="14">
        <v>132</v>
      </c>
      <c r="W620" s="16">
        <f>+IF(datos_us[[#This Row],[Moneda]]="ARS",datos_us[[#This Row],[Monto]],datos_us[[#This Row],[Monto]]*datos_us[[#This Row],[TC]])</f>
        <v>7853.9089029313618</v>
      </c>
      <c r="X620" s="16">
        <f>+IF(datos_us[[#This Row],[Moneda]]="USD",datos_us[[#This Row],[Monto]],datos_us[[#This Row],[Monto]]/datos_us[[#This Row],[TC]])</f>
        <v>59.499309870692137</v>
      </c>
      <c r="Y620" s="14"/>
    </row>
    <row r="621" spans="1:25" x14ac:dyDescent="0.25">
      <c r="A621" s="14">
        <f t="shared" si="9"/>
        <v>618</v>
      </c>
      <c r="B621" s="1">
        <v>44064</v>
      </c>
      <c r="C621" s="14">
        <f>+YEAR(datos_us[[#This Row],[Fecha]])</f>
        <v>2020</v>
      </c>
      <c r="D621" s="14">
        <f>+MONTH(datos_us[[#This Row],[Fecha]])</f>
        <v>8</v>
      </c>
      <c r="E621" s="14" t="s">
        <v>1015</v>
      </c>
      <c r="F621" s="14" t="s">
        <v>403</v>
      </c>
      <c r="G621" s="14" t="s">
        <v>5383</v>
      </c>
      <c r="H621" s="14" t="s">
        <v>8103</v>
      </c>
      <c r="I621" s="14" t="s">
        <v>8104</v>
      </c>
      <c r="J621" s="14" t="s">
        <v>422</v>
      </c>
      <c r="K621" s="14" t="s">
        <v>422</v>
      </c>
      <c r="L621" s="14" t="s">
        <v>422</v>
      </c>
      <c r="M621" s="14" t="s">
        <v>2821</v>
      </c>
      <c r="N621" s="14" t="s">
        <v>1133</v>
      </c>
      <c r="O621" s="14" t="s">
        <v>2830</v>
      </c>
      <c r="P621" s="14" t="s">
        <v>6751</v>
      </c>
      <c r="Q621" s="14">
        <v>10</v>
      </c>
      <c r="R621" s="14" t="s">
        <v>5383</v>
      </c>
      <c r="S621" s="14" t="s">
        <v>445</v>
      </c>
      <c r="T621" s="35">
        <v>7.0923439237025283</v>
      </c>
      <c r="U621" s="14" t="s">
        <v>2</v>
      </c>
      <c r="V621" s="14">
        <v>132</v>
      </c>
      <c r="W621" s="16">
        <f>+IF(datos_us[[#This Row],[Moneda]]="ARS",datos_us[[#This Row],[Monto]],datos_us[[#This Row],[Monto]]*datos_us[[#This Row],[TC]])</f>
        <v>936.18939792873368</v>
      </c>
      <c r="X621" s="16">
        <f>+IF(datos_us[[#This Row],[Moneda]]="USD",datos_us[[#This Row],[Monto]],datos_us[[#This Row],[Monto]]/datos_us[[#This Row],[TC]])</f>
        <v>7.0923439237025283</v>
      </c>
      <c r="Y621" s="14"/>
    </row>
    <row r="622" spans="1:25" x14ac:dyDescent="0.25">
      <c r="A622" s="14">
        <f t="shared" si="9"/>
        <v>619</v>
      </c>
      <c r="B622" s="1">
        <v>44064</v>
      </c>
      <c r="C622" s="14">
        <f>+YEAR(datos_us[[#This Row],[Fecha]])</f>
        <v>2020</v>
      </c>
      <c r="D622" s="14">
        <f>+MONTH(datos_us[[#This Row],[Fecha]])</f>
        <v>8</v>
      </c>
      <c r="E622" s="14" t="s">
        <v>1015</v>
      </c>
      <c r="F622" s="14" t="s">
        <v>403</v>
      </c>
      <c r="G622" s="14" t="s">
        <v>5383</v>
      </c>
      <c r="H622" s="14" t="s">
        <v>8103</v>
      </c>
      <c r="I622" s="14" t="s">
        <v>8104</v>
      </c>
      <c r="J622" s="14" t="s">
        <v>422</v>
      </c>
      <c r="K622" s="14" t="s">
        <v>422</v>
      </c>
      <c r="L622" s="14" t="s">
        <v>422</v>
      </c>
      <c r="M622" s="14" t="s">
        <v>2821</v>
      </c>
      <c r="N622" s="14" t="s">
        <v>1133</v>
      </c>
      <c r="O622" s="14" t="s">
        <v>2831</v>
      </c>
      <c r="P622" s="14" t="s">
        <v>6751</v>
      </c>
      <c r="Q622" s="14">
        <v>10</v>
      </c>
      <c r="R622" s="14" t="s">
        <v>5383</v>
      </c>
      <c r="S622" s="14" t="s">
        <v>445</v>
      </c>
      <c r="T622" s="35">
        <v>3.3825024866888982</v>
      </c>
      <c r="U622" s="14" t="s">
        <v>2</v>
      </c>
      <c r="V622" s="14">
        <v>132</v>
      </c>
      <c r="W622" s="16">
        <f>+IF(datos_us[[#This Row],[Moneda]]="ARS",datos_us[[#This Row],[Monto]],datos_us[[#This Row],[Monto]]*datos_us[[#This Row],[TC]])</f>
        <v>446.49032824293454</v>
      </c>
      <c r="X622" s="16">
        <f>+IF(datos_us[[#This Row],[Moneda]]="USD",datos_us[[#This Row],[Monto]],datos_us[[#This Row],[Monto]]/datos_us[[#This Row],[TC]])</f>
        <v>3.3825024866888982</v>
      </c>
      <c r="Y622" s="14"/>
    </row>
    <row r="623" spans="1:25" x14ac:dyDescent="0.25">
      <c r="A623" s="14">
        <f t="shared" si="9"/>
        <v>620</v>
      </c>
      <c r="B623" s="1">
        <v>44064</v>
      </c>
      <c r="C623" s="14">
        <f>+YEAR(datos_us[[#This Row],[Fecha]])</f>
        <v>2020</v>
      </c>
      <c r="D623" s="14">
        <f>+MONTH(datos_us[[#This Row],[Fecha]])</f>
        <v>8</v>
      </c>
      <c r="E623" s="14" t="s">
        <v>617</v>
      </c>
      <c r="F623" s="14" t="s">
        <v>8101</v>
      </c>
      <c r="G623" s="14"/>
      <c r="H623" s="14" t="s">
        <v>8103</v>
      </c>
      <c r="I623" s="14" t="s">
        <v>8104</v>
      </c>
      <c r="J623" s="14" t="s">
        <v>422</v>
      </c>
      <c r="K623" s="14" t="s">
        <v>422</v>
      </c>
      <c r="L623" s="14" t="s">
        <v>422</v>
      </c>
      <c r="M623" s="14" t="s">
        <v>2832</v>
      </c>
      <c r="N623" s="14" t="s">
        <v>1133</v>
      </c>
      <c r="O623" s="14" t="s">
        <v>3817</v>
      </c>
      <c r="P623" s="14" t="s">
        <v>6751</v>
      </c>
      <c r="Q623" s="14">
        <v>25</v>
      </c>
      <c r="R623" s="14" t="s">
        <v>8101</v>
      </c>
      <c r="S623" s="14" t="s">
        <v>445</v>
      </c>
      <c r="T623" s="35">
        <v>7.7251992276636772</v>
      </c>
      <c r="U623" s="14" t="s">
        <v>2</v>
      </c>
      <c r="V623" s="14">
        <v>132</v>
      </c>
      <c r="W623" s="16">
        <f>+IF(datos_us[[#This Row],[Moneda]]="ARS",datos_us[[#This Row],[Monto]],datos_us[[#This Row],[Monto]]*datos_us[[#This Row],[TC]])</f>
        <v>1019.7262980516053</v>
      </c>
      <c r="X623" s="16">
        <f>+IF(datos_us[[#This Row],[Moneda]]="USD",datos_us[[#This Row],[Monto]],datos_us[[#This Row],[Monto]]/datos_us[[#This Row],[TC]])</f>
        <v>7.7251992276636772</v>
      </c>
      <c r="Y623" s="14"/>
    </row>
    <row r="624" spans="1:25" x14ac:dyDescent="0.25">
      <c r="A624" s="14">
        <f t="shared" si="9"/>
        <v>621</v>
      </c>
      <c r="B624" s="1">
        <v>44064</v>
      </c>
      <c r="C624" s="14">
        <f>+YEAR(datos_us[[#This Row],[Fecha]])</f>
        <v>2020</v>
      </c>
      <c r="D624" s="14">
        <f>+MONTH(datos_us[[#This Row],[Fecha]])</f>
        <v>8</v>
      </c>
      <c r="E624" s="14" t="s">
        <v>617</v>
      </c>
      <c r="F624" s="14" t="s">
        <v>8101</v>
      </c>
      <c r="G624" s="14"/>
      <c r="H624" s="14" t="s">
        <v>8103</v>
      </c>
      <c r="I624" s="14" t="s">
        <v>8104</v>
      </c>
      <c r="J624" s="14" t="s">
        <v>422</v>
      </c>
      <c r="K624" s="14" t="s">
        <v>422</v>
      </c>
      <c r="L624" s="14" t="s">
        <v>422</v>
      </c>
      <c r="M624" s="14" t="s">
        <v>578</v>
      </c>
      <c r="N624" s="14" t="s">
        <v>1133</v>
      </c>
      <c r="O624" s="14" t="s">
        <v>2833</v>
      </c>
      <c r="P624" s="14" t="s">
        <v>6751</v>
      </c>
      <c r="Q624" s="14">
        <v>10</v>
      </c>
      <c r="R624" s="14" t="s">
        <v>8101</v>
      </c>
      <c r="S624" s="14" t="s">
        <v>445</v>
      </c>
      <c r="T624" s="35">
        <v>175.11542712538753</v>
      </c>
      <c r="U624" s="14" t="s">
        <v>2</v>
      </c>
      <c r="V624" s="14">
        <v>132</v>
      </c>
      <c r="W624" s="16">
        <f>+IF(datos_us[[#This Row],[Moneda]]="ARS",datos_us[[#This Row],[Monto]],datos_us[[#This Row],[Monto]]*datos_us[[#This Row],[TC]])</f>
        <v>23115.236380551152</v>
      </c>
      <c r="X624" s="16">
        <f>+IF(datos_us[[#This Row],[Moneda]]="USD",datos_us[[#This Row],[Monto]],datos_us[[#This Row],[Monto]]/datos_us[[#This Row],[TC]])</f>
        <v>175.11542712538753</v>
      </c>
      <c r="Y624" s="14"/>
    </row>
    <row r="625" spans="1:25" x14ac:dyDescent="0.25">
      <c r="A625" s="14">
        <f t="shared" si="9"/>
        <v>622</v>
      </c>
      <c r="B625" s="1">
        <v>44064</v>
      </c>
      <c r="C625" s="14">
        <f>+YEAR(datos_us[[#This Row],[Fecha]])</f>
        <v>2020</v>
      </c>
      <c r="D625" s="14">
        <f>+MONTH(datos_us[[#This Row],[Fecha]])</f>
        <v>8</v>
      </c>
      <c r="E625" s="14" t="s">
        <v>617</v>
      </c>
      <c r="F625" s="14" t="s">
        <v>8101</v>
      </c>
      <c r="G625" s="14"/>
      <c r="H625" s="14" t="s">
        <v>8103</v>
      </c>
      <c r="I625" s="14" t="s">
        <v>8104</v>
      </c>
      <c r="J625" s="14" t="s">
        <v>422</v>
      </c>
      <c r="K625" s="14" t="s">
        <v>422</v>
      </c>
      <c r="L625" s="14" t="s">
        <v>422</v>
      </c>
      <c r="M625" s="14" t="s">
        <v>578</v>
      </c>
      <c r="N625" s="14" t="s">
        <v>1133</v>
      </c>
      <c r="O625" s="14" t="s">
        <v>2834</v>
      </c>
      <c r="P625" s="14" t="s">
        <v>6751</v>
      </c>
      <c r="Q625" s="14">
        <v>10</v>
      </c>
      <c r="R625" s="14" t="s">
        <v>8101</v>
      </c>
      <c r="S625" s="14" t="s">
        <v>445</v>
      </c>
      <c r="T625" s="35">
        <v>7.17963431045579</v>
      </c>
      <c r="U625" s="14" t="s">
        <v>2</v>
      </c>
      <c r="V625" s="14">
        <v>132</v>
      </c>
      <c r="W625" s="16">
        <f>+IF(datos_us[[#This Row],[Moneda]]="ARS",datos_us[[#This Row],[Monto]],datos_us[[#This Row],[Monto]]*datos_us[[#This Row],[TC]])</f>
        <v>947.71172898016425</v>
      </c>
      <c r="X625" s="16">
        <f>+IF(datos_us[[#This Row],[Moneda]]="USD",datos_us[[#This Row],[Monto]],datos_us[[#This Row],[Monto]]/datos_us[[#This Row],[TC]])</f>
        <v>7.17963431045579</v>
      </c>
      <c r="Y625" s="14"/>
    </row>
    <row r="626" spans="1:25" x14ac:dyDescent="0.25">
      <c r="A626" s="14">
        <f t="shared" si="9"/>
        <v>623</v>
      </c>
      <c r="B626" s="1">
        <v>44064</v>
      </c>
      <c r="C626" s="14">
        <f>+YEAR(datos_us[[#This Row],[Fecha]])</f>
        <v>2020</v>
      </c>
      <c r="D626" s="14">
        <f>+MONTH(datos_us[[#This Row],[Fecha]])</f>
        <v>8</v>
      </c>
      <c r="E626" s="14" t="s">
        <v>617</v>
      </c>
      <c r="F626" s="14" t="s">
        <v>8101</v>
      </c>
      <c r="G626" s="14"/>
      <c r="H626" s="14" t="s">
        <v>8103</v>
      </c>
      <c r="I626" s="14" t="s">
        <v>8104</v>
      </c>
      <c r="J626" s="14" t="s">
        <v>422</v>
      </c>
      <c r="K626" s="14" t="s">
        <v>422</v>
      </c>
      <c r="L626" s="14" t="s">
        <v>422</v>
      </c>
      <c r="M626" s="14" t="s">
        <v>578</v>
      </c>
      <c r="N626" s="14" t="s">
        <v>1133</v>
      </c>
      <c r="O626" s="14" t="s">
        <v>2835</v>
      </c>
      <c r="P626" s="14" t="s">
        <v>6751</v>
      </c>
      <c r="Q626" s="14">
        <v>5</v>
      </c>
      <c r="R626" s="14" t="s">
        <v>8101</v>
      </c>
      <c r="S626" s="14" t="s">
        <v>445</v>
      </c>
      <c r="T626" s="35">
        <v>2.5641551108770679</v>
      </c>
      <c r="U626" s="14" t="s">
        <v>2</v>
      </c>
      <c r="V626" s="14">
        <v>132</v>
      </c>
      <c r="W626" s="16">
        <f>+IF(datos_us[[#This Row],[Moneda]]="ARS",datos_us[[#This Row],[Monto]],datos_us[[#This Row],[Monto]]*datos_us[[#This Row],[TC]])</f>
        <v>338.46847463577296</v>
      </c>
      <c r="X626" s="16">
        <f>+IF(datos_us[[#This Row],[Moneda]]="USD",datos_us[[#This Row],[Monto]],datos_us[[#This Row],[Monto]]/datos_us[[#This Row],[TC]])</f>
        <v>2.5641551108770679</v>
      </c>
      <c r="Y626" s="14"/>
    </row>
    <row r="627" spans="1:25" x14ac:dyDescent="0.25">
      <c r="A627" s="14">
        <f t="shared" si="9"/>
        <v>624</v>
      </c>
      <c r="B627" s="1">
        <v>44064</v>
      </c>
      <c r="C627" s="14">
        <f>+YEAR(datos_us[[#This Row],[Fecha]])</f>
        <v>2020</v>
      </c>
      <c r="D627" s="14">
        <f>+MONTH(datos_us[[#This Row],[Fecha]])</f>
        <v>8</v>
      </c>
      <c r="E627" s="14" t="s">
        <v>617</v>
      </c>
      <c r="F627" s="14" t="s">
        <v>8101</v>
      </c>
      <c r="G627" s="14"/>
      <c r="H627" s="14" t="s">
        <v>8103</v>
      </c>
      <c r="I627" s="14" t="s">
        <v>8104</v>
      </c>
      <c r="J627" s="14" t="s">
        <v>422</v>
      </c>
      <c r="K627" s="14" t="s">
        <v>422</v>
      </c>
      <c r="L627" s="14" t="s">
        <v>422</v>
      </c>
      <c r="M627" s="14" t="s">
        <v>578</v>
      </c>
      <c r="N627" s="14" t="s">
        <v>1133</v>
      </c>
      <c r="O627" s="14" t="s">
        <v>2836</v>
      </c>
      <c r="P627" s="14" t="s">
        <v>6751</v>
      </c>
      <c r="Q627" s="14">
        <v>10</v>
      </c>
      <c r="R627" s="14" t="s">
        <v>8101</v>
      </c>
      <c r="S627" s="14" t="s">
        <v>445</v>
      </c>
      <c r="T627" s="35">
        <v>18.571029781756465</v>
      </c>
      <c r="U627" s="14" t="s">
        <v>2</v>
      </c>
      <c r="V627" s="14">
        <v>132</v>
      </c>
      <c r="W627" s="16">
        <f>+IF(datos_us[[#This Row],[Moneda]]="ARS",datos_us[[#This Row],[Monto]],datos_us[[#This Row],[Monto]]*datos_us[[#This Row],[TC]])</f>
        <v>2451.3759311918534</v>
      </c>
      <c r="X627" s="16">
        <f>+IF(datos_us[[#This Row],[Moneda]]="USD",datos_us[[#This Row],[Monto]],datos_us[[#This Row],[Monto]]/datos_us[[#This Row],[TC]])</f>
        <v>18.571029781756465</v>
      </c>
      <c r="Y627" s="14"/>
    </row>
    <row r="628" spans="1:25" x14ac:dyDescent="0.25">
      <c r="A628" s="14">
        <f t="shared" si="9"/>
        <v>625</v>
      </c>
      <c r="B628" s="1">
        <v>44064</v>
      </c>
      <c r="C628" s="14">
        <f>+YEAR(datos_us[[#This Row],[Fecha]])</f>
        <v>2020</v>
      </c>
      <c r="D628" s="14">
        <f>+MONTH(datos_us[[#This Row],[Fecha]])</f>
        <v>8</v>
      </c>
      <c r="E628" s="14" t="s">
        <v>617</v>
      </c>
      <c r="F628" s="14" t="s">
        <v>8101</v>
      </c>
      <c r="G628" s="14"/>
      <c r="H628" s="14" t="s">
        <v>8103</v>
      </c>
      <c r="I628" s="14" t="s">
        <v>8104</v>
      </c>
      <c r="J628" s="14" t="s">
        <v>422</v>
      </c>
      <c r="K628" s="14" t="s">
        <v>422</v>
      </c>
      <c r="L628" s="14" t="s">
        <v>422</v>
      </c>
      <c r="M628" s="14" t="s">
        <v>578</v>
      </c>
      <c r="N628" s="14" t="s">
        <v>1133</v>
      </c>
      <c r="O628" s="14" t="s">
        <v>2837</v>
      </c>
      <c r="P628" s="14" t="s">
        <v>6751</v>
      </c>
      <c r="Q628" s="14">
        <v>10</v>
      </c>
      <c r="R628" s="14" t="s">
        <v>8101</v>
      </c>
      <c r="S628" s="14" t="s">
        <v>445</v>
      </c>
      <c r="T628" s="35">
        <v>1.5384930665262406</v>
      </c>
      <c r="U628" s="14" t="s">
        <v>2</v>
      </c>
      <c r="V628" s="14">
        <v>132</v>
      </c>
      <c r="W628" s="16">
        <f>+IF(datos_us[[#This Row],[Moneda]]="ARS",datos_us[[#This Row],[Monto]],datos_us[[#This Row],[Monto]]*datos_us[[#This Row],[TC]])</f>
        <v>203.08108478146377</v>
      </c>
      <c r="X628" s="16">
        <f>+IF(datos_us[[#This Row],[Moneda]]="USD",datos_us[[#This Row],[Monto]],datos_us[[#This Row],[Monto]]/datos_us[[#This Row],[TC]])</f>
        <v>1.5384930665262406</v>
      </c>
      <c r="Y628" s="14"/>
    </row>
    <row r="629" spans="1:25" x14ac:dyDescent="0.25">
      <c r="A629" s="14">
        <f t="shared" si="9"/>
        <v>626</v>
      </c>
      <c r="B629" s="1">
        <v>44064</v>
      </c>
      <c r="C629" s="14">
        <f>+YEAR(datos_us[[#This Row],[Fecha]])</f>
        <v>2020</v>
      </c>
      <c r="D629" s="14">
        <f>+MONTH(datos_us[[#This Row],[Fecha]])</f>
        <v>8</v>
      </c>
      <c r="E629" s="14" t="s">
        <v>617</v>
      </c>
      <c r="F629" s="14" t="s">
        <v>8101</v>
      </c>
      <c r="G629" s="14"/>
      <c r="H629" s="14" t="s">
        <v>8103</v>
      </c>
      <c r="I629" s="14" t="s">
        <v>8104</v>
      </c>
      <c r="J629" s="14" t="s">
        <v>422</v>
      </c>
      <c r="K629" s="14" t="s">
        <v>422</v>
      </c>
      <c r="L629" s="14" t="s">
        <v>422</v>
      </c>
      <c r="M629" s="14" t="s">
        <v>578</v>
      </c>
      <c r="N629" s="14" t="s">
        <v>1133</v>
      </c>
      <c r="O629" s="14" t="s">
        <v>2838</v>
      </c>
      <c r="P629" s="14" t="s">
        <v>6751</v>
      </c>
      <c r="Q629" s="14">
        <v>5</v>
      </c>
      <c r="R629" s="14" t="s">
        <v>8101</v>
      </c>
      <c r="S629" s="14" t="s">
        <v>445</v>
      </c>
      <c r="T629" s="35">
        <v>1.1456863261365624</v>
      </c>
      <c r="U629" s="14" t="s">
        <v>2</v>
      </c>
      <c r="V629" s="14">
        <v>132</v>
      </c>
      <c r="W629" s="16">
        <f>+IF(datos_us[[#This Row],[Moneda]]="ARS",datos_us[[#This Row],[Monto]],datos_us[[#This Row],[Monto]]*datos_us[[#This Row],[TC]])</f>
        <v>151.23059505002624</v>
      </c>
      <c r="X629" s="16">
        <f>+IF(datos_us[[#This Row],[Moneda]]="USD",datos_us[[#This Row],[Monto]],datos_us[[#This Row],[Monto]]/datos_us[[#This Row],[TC]])</f>
        <v>1.1456863261365624</v>
      </c>
      <c r="Y629" s="14"/>
    </row>
    <row r="630" spans="1:25" x14ac:dyDescent="0.25">
      <c r="A630" s="14">
        <f t="shared" si="9"/>
        <v>627</v>
      </c>
      <c r="B630" s="1">
        <v>44064</v>
      </c>
      <c r="C630" s="14">
        <f>+YEAR(datos_us[[#This Row],[Fecha]])</f>
        <v>2020</v>
      </c>
      <c r="D630" s="14">
        <f>+MONTH(datos_us[[#This Row],[Fecha]])</f>
        <v>8</v>
      </c>
      <c r="E630" s="14" t="s">
        <v>617</v>
      </c>
      <c r="F630" s="14" t="s">
        <v>8101</v>
      </c>
      <c r="G630" s="14"/>
      <c r="H630" s="14" t="s">
        <v>8103</v>
      </c>
      <c r="I630" s="14" t="s">
        <v>8104</v>
      </c>
      <c r="J630" s="14" t="s">
        <v>422</v>
      </c>
      <c r="K630" s="14" t="s">
        <v>422</v>
      </c>
      <c r="L630" s="14" t="s">
        <v>422</v>
      </c>
      <c r="M630" s="14" t="s">
        <v>578</v>
      </c>
      <c r="N630" s="14" t="s">
        <v>1133</v>
      </c>
      <c r="O630" s="14" t="s">
        <v>2839</v>
      </c>
      <c r="P630" s="14" t="s">
        <v>6751</v>
      </c>
      <c r="Q630" s="14">
        <v>10</v>
      </c>
      <c r="R630" s="14" t="s">
        <v>8101</v>
      </c>
      <c r="S630" s="14" t="s">
        <v>445</v>
      </c>
      <c r="T630" s="35">
        <v>3.7207527353577881</v>
      </c>
      <c r="U630" s="14" t="s">
        <v>2</v>
      </c>
      <c r="V630" s="14">
        <v>132</v>
      </c>
      <c r="W630" s="16">
        <f>+IF(datos_us[[#This Row],[Moneda]]="ARS",datos_us[[#This Row],[Monto]],datos_us[[#This Row],[Monto]]*datos_us[[#This Row],[TC]])</f>
        <v>491.13936106722804</v>
      </c>
      <c r="X630" s="16">
        <f>+IF(datos_us[[#This Row],[Moneda]]="USD",datos_us[[#This Row],[Monto]],datos_us[[#This Row],[Monto]]/datos_us[[#This Row],[TC]])</f>
        <v>3.7207527353577881</v>
      </c>
      <c r="Y630" s="14"/>
    </row>
    <row r="631" spans="1:25" x14ac:dyDescent="0.25">
      <c r="A631" s="14">
        <f t="shared" si="9"/>
        <v>628</v>
      </c>
      <c r="B631" s="1">
        <v>44064</v>
      </c>
      <c r="C631" s="14">
        <f>+YEAR(datos_us[[#This Row],[Fecha]])</f>
        <v>2020</v>
      </c>
      <c r="D631" s="14">
        <f>+MONTH(datos_us[[#This Row],[Fecha]])</f>
        <v>8</v>
      </c>
      <c r="E631" s="14" t="s">
        <v>617</v>
      </c>
      <c r="F631" s="14" t="s">
        <v>8101</v>
      </c>
      <c r="G631" s="14"/>
      <c r="H631" s="14" t="s">
        <v>8103</v>
      </c>
      <c r="I631" s="14" t="s">
        <v>8104</v>
      </c>
      <c r="J631" s="14" t="s">
        <v>422</v>
      </c>
      <c r="K631" s="14" t="s">
        <v>422</v>
      </c>
      <c r="L631" s="14" t="s">
        <v>422</v>
      </c>
      <c r="M631" s="14" t="s">
        <v>578</v>
      </c>
      <c r="N631" s="14" t="s">
        <v>1133</v>
      </c>
      <c r="O631" s="14" t="s">
        <v>2840</v>
      </c>
      <c r="P631" s="14" t="s">
        <v>6751</v>
      </c>
      <c r="Q631" s="14">
        <v>5</v>
      </c>
      <c r="R631" s="14" t="s">
        <v>8101</v>
      </c>
      <c r="S631" s="14" t="s">
        <v>445</v>
      </c>
      <c r="T631" s="35">
        <v>2.1822596688315472</v>
      </c>
      <c r="U631" s="14" t="s">
        <v>2</v>
      </c>
      <c r="V631" s="14">
        <v>132</v>
      </c>
      <c r="W631" s="16">
        <f>+IF(datos_us[[#This Row],[Moneda]]="ARS",datos_us[[#This Row],[Monto]],datos_us[[#This Row],[Monto]]*datos_us[[#This Row],[TC]])</f>
        <v>288.05827628576424</v>
      </c>
      <c r="X631" s="16">
        <f>+IF(datos_us[[#This Row],[Moneda]]="USD",datos_us[[#This Row],[Monto]],datos_us[[#This Row],[Monto]]/datos_us[[#This Row],[TC]])</f>
        <v>2.1822596688315472</v>
      </c>
      <c r="Y631" s="14"/>
    </row>
    <row r="632" spans="1:25" x14ac:dyDescent="0.25">
      <c r="A632" s="14">
        <f t="shared" si="9"/>
        <v>629</v>
      </c>
      <c r="B632" s="1">
        <v>44064</v>
      </c>
      <c r="C632" s="14">
        <f>+YEAR(datos_us[[#This Row],[Fecha]])</f>
        <v>2020</v>
      </c>
      <c r="D632" s="14">
        <f>+MONTH(datos_us[[#This Row],[Fecha]])</f>
        <v>8</v>
      </c>
      <c r="E632" s="14" t="s">
        <v>1015</v>
      </c>
      <c r="F632" s="14" t="s">
        <v>403</v>
      </c>
      <c r="G632" s="14" t="s">
        <v>5383</v>
      </c>
      <c r="H632" s="14" t="s">
        <v>8103</v>
      </c>
      <c r="I632" s="14" t="s">
        <v>8104</v>
      </c>
      <c r="J632" s="14" t="s">
        <v>422</v>
      </c>
      <c r="K632" s="14" t="s">
        <v>422</v>
      </c>
      <c r="L632" s="14" t="s">
        <v>422</v>
      </c>
      <c r="M632" s="14" t="s">
        <v>2841</v>
      </c>
      <c r="N632" s="14" t="s">
        <v>1133</v>
      </c>
      <c r="O632" s="14" t="s">
        <v>2842</v>
      </c>
      <c r="P632" s="14" t="s">
        <v>6751</v>
      </c>
      <c r="Q632" s="14">
        <v>5</v>
      </c>
      <c r="R632" s="14" t="s">
        <v>5383</v>
      </c>
      <c r="S632" s="14" t="s">
        <v>445</v>
      </c>
      <c r="T632" s="35">
        <v>1.2547993095781396</v>
      </c>
      <c r="U632" s="14" t="s">
        <v>2</v>
      </c>
      <c r="V632" s="14">
        <v>132</v>
      </c>
      <c r="W632" s="16">
        <f>+IF(datos_us[[#This Row],[Moneda]]="ARS",datos_us[[#This Row],[Monto]],datos_us[[#This Row],[Monto]]*datos_us[[#This Row],[TC]])</f>
        <v>165.63350886431442</v>
      </c>
      <c r="X632" s="16">
        <f>+IF(datos_us[[#This Row],[Moneda]]="USD",datos_us[[#This Row],[Monto]],datos_us[[#This Row],[Monto]]/datos_us[[#This Row],[TC]])</f>
        <v>1.2547993095781396</v>
      </c>
      <c r="Y632" s="14"/>
    </row>
    <row r="633" spans="1:25" x14ac:dyDescent="0.25">
      <c r="A633" s="14">
        <f t="shared" si="9"/>
        <v>630</v>
      </c>
      <c r="B633" s="1">
        <v>44064</v>
      </c>
      <c r="C633" s="14">
        <f>+YEAR(datos_us[[#This Row],[Fecha]])</f>
        <v>2020</v>
      </c>
      <c r="D633" s="14">
        <f>+MONTH(datos_us[[#This Row],[Fecha]])</f>
        <v>8</v>
      </c>
      <c r="E633" s="14" t="s">
        <v>1015</v>
      </c>
      <c r="F633" s="14" t="s">
        <v>403</v>
      </c>
      <c r="G633" s="14" t="s">
        <v>5383</v>
      </c>
      <c r="H633" s="14" t="s">
        <v>8103</v>
      </c>
      <c r="I633" s="14" t="s">
        <v>8104</v>
      </c>
      <c r="J633" s="14" t="s">
        <v>422</v>
      </c>
      <c r="K633" s="14" t="s">
        <v>422</v>
      </c>
      <c r="L633" s="14" t="s">
        <v>422</v>
      </c>
      <c r="M633" s="14" t="s">
        <v>2841</v>
      </c>
      <c r="N633" s="14" t="s">
        <v>1133</v>
      </c>
      <c r="O633" s="14" t="s">
        <v>2843</v>
      </c>
      <c r="P633" s="14" t="s">
        <v>6751</v>
      </c>
      <c r="Q633" s="14">
        <v>5</v>
      </c>
      <c r="R633" s="14" t="s">
        <v>5383</v>
      </c>
      <c r="S633" s="14" t="s">
        <v>445</v>
      </c>
      <c r="T633" s="35">
        <v>1.3639122930197169</v>
      </c>
      <c r="U633" s="14" t="s">
        <v>2</v>
      </c>
      <c r="V633" s="14">
        <v>132</v>
      </c>
      <c r="W633" s="16">
        <f>+IF(datos_us[[#This Row],[Moneda]]="ARS",datos_us[[#This Row],[Monto]],datos_us[[#This Row],[Monto]]*datos_us[[#This Row],[TC]])</f>
        <v>180.03642267860263</v>
      </c>
      <c r="X633" s="16">
        <f>+IF(datos_us[[#This Row],[Moneda]]="USD",datos_us[[#This Row],[Monto]],datos_us[[#This Row],[Monto]]/datos_us[[#This Row],[TC]])</f>
        <v>1.3639122930197169</v>
      </c>
      <c r="Y633" s="14"/>
    </row>
    <row r="634" spans="1:25" x14ac:dyDescent="0.25">
      <c r="A634" s="14">
        <f t="shared" si="9"/>
        <v>631</v>
      </c>
      <c r="B634" s="1">
        <v>44064</v>
      </c>
      <c r="C634" s="14">
        <f>+YEAR(datos_us[[#This Row],[Fecha]])</f>
        <v>2020</v>
      </c>
      <c r="D634" s="14">
        <f>+MONTH(datos_us[[#This Row],[Fecha]])</f>
        <v>8</v>
      </c>
      <c r="E634" s="14" t="s">
        <v>1015</v>
      </c>
      <c r="F634" s="14" t="s">
        <v>403</v>
      </c>
      <c r="G634" s="14" t="s">
        <v>5383</v>
      </c>
      <c r="H634" s="14" t="s">
        <v>8103</v>
      </c>
      <c r="I634" s="14" t="s">
        <v>8104</v>
      </c>
      <c r="J634" s="14" t="s">
        <v>422</v>
      </c>
      <c r="K634" s="14" t="s">
        <v>422</v>
      </c>
      <c r="L634" s="14" t="s">
        <v>422</v>
      </c>
      <c r="M634" s="14" t="s">
        <v>2841</v>
      </c>
      <c r="N634" s="14" t="s">
        <v>1133</v>
      </c>
      <c r="O634" s="14" t="s">
        <v>2844</v>
      </c>
      <c r="P634" s="14" t="s">
        <v>6751</v>
      </c>
      <c r="Q634" s="14">
        <v>5</v>
      </c>
      <c r="R634" s="14" t="s">
        <v>5383</v>
      </c>
      <c r="S634" s="14" t="s">
        <v>445</v>
      </c>
      <c r="T634" s="35">
        <v>0.87290386753261895</v>
      </c>
      <c r="U634" s="14" t="s">
        <v>2</v>
      </c>
      <c r="V634" s="14">
        <v>132</v>
      </c>
      <c r="W634" s="16">
        <f>+IF(datos_us[[#This Row],[Moneda]]="ARS",datos_us[[#This Row],[Monto]],datos_us[[#This Row],[Monto]]*datos_us[[#This Row],[TC]])</f>
        <v>115.22331051430569</v>
      </c>
      <c r="X634" s="16">
        <f>+IF(datos_us[[#This Row],[Moneda]]="USD",datos_us[[#This Row],[Monto]],datos_us[[#This Row],[Monto]]/datos_us[[#This Row],[TC]])</f>
        <v>0.87290386753261895</v>
      </c>
      <c r="Y634" s="14"/>
    </row>
    <row r="635" spans="1:25" x14ac:dyDescent="0.25">
      <c r="A635" s="14">
        <f t="shared" si="9"/>
        <v>632</v>
      </c>
      <c r="B635" s="1">
        <v>44064</v>
      </c>
      <c r="C635" s="14">
        <f>+YEAR(datos_us[[#This Row],[Fecha]])</f>
        <v>2020</v>
      </c>
      <c r="D635" s="14">
        <f>+MONTH(datos_us[[#This Row],[Fecha]])</f>
        <v>8</v>
      </c>
      <c r="E635" s="14" t="s">
        <v>617</v>
      </c>
      <c r="F635" s="14" t="s">
        <v>8101</v>
      </c>
      <c r="G635" s="14"/>
      <c r="H635" s="14" t="s">
        <v>8103</v>
      </c>
      <c r="I635" s="14" t="s">
        <v>8104</v>
      </c>
      <c r="J635" s="14" t="s">
        <v>422</v>
      </c>
      <c r="K635" s="14" t="s">
        <v>422</v>
      </c>
      <c r="L635" s="14" t="s">
        <v>422</v>
      </c>
      <c r="M635" s="14" t="s">
        <v>2845</v>
      </c>
      <c r="N635" s="14" t="s">
        <v>1133</v>
      </c>
      <c r="O635" s="14" t="s">
        <v>2846</v>
      </c>
      <c r="P635" s="14" t="s">
        <v>6751</v>
      </c>
      <c r="Q635" s="14">
        <v>200</v>
      </c>
      <c r="R635" s="14" t="s">
        <v>8101</v>
      </c>
      <c r="S635" s="14" t="s">
        <v>445</v>
      </c>
      <c r="T635" s="35">
        <v>24.24490492071849</v>
      </c>
      <c r="U635" s="14" t="s">
        <v>2</v>
      </c>
      <c r="V635" s="14">
        <v>132</v>
      </c>
      <c r="W635" s="16">
        <f>+IF(datos_us[[#This Row],[Moneda]]="ARS",datos_us[[#This Row],[Monto]],datos_us[[#This Row],[Monto]]*datos_us[[#This Row],[TC]])</f>
        <v>3200.3274495348405</v>
      </c>
      <c r="X635" s="16">
        <f>+IF(datos_us[[#This Row],[Moneda]]="USD",datos_us[[#This Row],[Monto]],datos_us[[#This Row],[Monto]]/datos_us[[#This Row],[TC]])</f>
        <v>24.24490492071849</v>
      </c>
      <c r="Y635" s="14"/>
    </row>
    <row r="636" spans="1:25" x14ac:dyDescent="0.25">
      <c r="A636" s="14">
        <f t="shared" si="9"/>
        <v>633</v>
      </c>
      <c r="B636" s="1">
        <v>44064</v>
      </c>
      <c r="C636" s="14">
        <f>+YEAR(datos_us[[#This Row],[Fecha]])</f>
        <v>2020</v>
      </c>
      <c r="D636" s="14">
        <f>+MONTH(datos_us[[#This Row],[Fecha]])</f>
        <v>8</v>
      </c>
      <c r="E636" s="14" t="s">
        <v>1015</v>
      </c>
      <c r="F636" s="14" t="s">
        <v>403</v>
      </c>
      <c r="G636" s="14" t="s">
        <v>5383</v>
      </c>
      <c r="H636" s="14" t="s">
        <v>8103</v>
      </c>
      <c r="I636" s="14" t="s">
        <v>8104</v>
      </c>
      <c r="J636" s="14" t="s">
        <v>422</v>
      </c>
      <c r="K636" s="14" t="s">
        <v>422</v>
      </c>
      <c r="L636" s="14" t="s">
        <v>422</v>
      </c>
      <c r="M636" s="14" t="s">
        <v>2847</v>
      </c>
      <c r="N636" s="14" t="s">
        <v>1133</v>
      </c>
      <c r="O636" s="14" t="s">
        <v>2848</v>
      </c>
      <c r="P636" s="14" t="s">
        <v>6751</v>
      </c>
      <c r="Q636" s="14">
        <v>10</v>
      </c>
      <c r="R636" s="14" t="s">
        <v>5383</v>
      </c>
      <c r="S636" s="14" t="s">
        <v>445</v>
      </c>
      <c r="T636" s="35">
        <v>7.4633280674038911</v>
      </c>
      <c r="U636" s="14" t="s">
        <v>2</v>
      </c>
      <c r="V636" s="14">
        <v>132</v>
      </c>
      <c r="W636" s="16">
        <f>+IF(datos_us[[#This Row],[Moneda]]="ARS",datos_us[[#This Row],[Monto]],datos_us[[#This Row],[Monto]]*datos_us[[#This Row],[TC]])</f>
        <v>985.15930489731363</v>
      </c>
      <c r="X636" s="16">
        <f>+IF(datos_us[[#This Row],[Moneda]]="USD",datos_us[[#This Row],[Monto]],datos_us[[#This Row],[Monto]]/datos_us[[#This Row],[TC]])</f>
        <v>7.4633280674038911</v>
      </c>
      <c r="Y636" s="14"/>
    </row>
    <row r="637" spans="1:25" x14ac:dyDescent="0.25">
      <c r="A637" s="14">
        <f t="shared" si="9"/>
        <v>634</v>
      </c>
      <c r="B637" s="1">
        <v>44064</v>
      </c>
      <c r="C637" s="14">
        <f>+YEAR(datos_us[[#This Row],[Fecha]])</f>
        <v>2020</v>
      </c>
      <c r="D637" s="14">
        <f>+MONTH(datos_us[[#This Row],[Fecha]])</f>
        <v>8</v>
      </c>
      <c r="E637" s="14" t="s">
        <v>617</v>
      </c>
      <c r="F637" s="14" t="s">
        <v>8101</v>
      </c>
      <c r="G637" s="14"/>
      <c r="H637" s="14" t="s">
        <v>8103</v>
      </c>
      <c r="I637" s="14" t="s">
        <v>8104</v>
      </c>
      <c r="J637" s="14" t="s">
        <v>422</v>
      </c>
      <c r="K637" s="14" t="s">
        <v>422</v>
      </c>
      <c r="L637" s="14" t="s">
        <v>422</v>
      </c>
      <c r="M637" s="14" t="s">
        <v>2080</v>
      </c>
      <c r="N637" s="14" t="s">
        <v>1133</v>
      </c>
      <c r="O637" s="14" t="s">
        <v>2849</v>
      </c>
      <c r="P637" s="14" t="s">
        <v>6751</v>
      </c>
      <c r="Q637" s="14">
        <v>10</v>
      </c>
      <c r="R637" s="14" t="s">
        <v>8101</v>
      </c>
      <c r="S637" s="14" t="s">
        <v>445</v>
      </c>
      <c r="T637" s="35">
        <v>38.39685887309107</v>
      </c>
      <c r="U637" s="14" t="s">
        <v>2</v>
      </c>
      <c r="V637" s="14">
        <v>132</v>
      </c>
      <c r="W637" s="16">
        <f>+IF(datos_us[[#This Row],[Moneda]]="ARS",datos_us[[#This Row],[Monto]],datos_us[[#This Row],[Monto]]*datos_us[[#This Row],[TC]])</f>
        <v>5068.3853712480213</v>
      </c>
      <c r="X637" s="16">
        <f>+IF(datos_us[[#This Row],[Moneda]]="USD",datos_us[[#This Row],[Monto]],datos_us[[#This Row],[Monto]]/datos_us[[#This Row],[TC]])</f>
        <v>38.39685887309107</v>
      </c>
      <c r="Y637" s="14"/>
    </row>
    <row r="638" spans="1:25" x14ac:dyDescent="0.25">
      <c r="A638" s="14">
        <f t="shared" si="9"/>
        <v>635</v>
      </c>
      <c r="B638" s="1">
        <v>44064</v>
      </c>
      <c r="C638" s="14">
        <f>+YEAR(datos_us[[#This Row],[Fecha]])</f>
        <v>2020</v>
      </c>
      <c r="D638" s="14">
        <f>+MONTH(datos_us[[#This Row],[Fecha]])</f>
        <v>8</v>
      </c>
      <c r="E638" s="14" t="s">
        <v>617</v>
      </c>
      <c r="F638" s="14" t="s">
        <v>8101</v>
      </c>
      <c r="G638" s="14"/>
      <c r="H638" s="14" t="s">
        <v>8103</v>
      </c>
      <c r="I638" s="14" t="s">
        <v>8104</v>
      </c>
      <c r="J638" s="14" t="s">
        <v>422</v>
      </c>
      <c r="K638" s="14" t="s">
        <v>422</v>
      </c>
      <c r="L638" s="14" t="s">
        <v>422</v>
      </c>
      <c r="M638" s="14" t="s">
        <v>2080</v>
      </c>
      <c r="N638" s="14" t="s">
        <v>1133</v>
      </c>
      <c r="O638" s="14" t="s">
        <v>2850</v>
      </c>
      <c r="P638" s="14" t="s">
        <v>6751</v>
      </c>
      <c r="Q638" s="14">
        <v>50</v>
      </c>
      <c r="R638" s="14" t="s">
        <v>8101</v>
      </c>
      <c r="S638" s="14" t="s">
        <v>445</v>
      </c>
      <c r="T638" s="35">
        <v>168.24130916856814</v>
      </c>
      <c r="U638" s="14" t="s">
        <v>2</v>
      </c>
      <c r="V638" s="14">
        <v>132</v>
      </c>
      <c r="W638" s="16">
        <f>+IF(datos_us[[#This Row],[Moneda]]="ARS",datos_us[[#This Row],[Monto]],datos_us[[#This Row],[Monto]]*datos_us[[#This Row],[TC]])</f>
        <v>22207.852810250995</v>
      </c>
      <c r="X638" s="16">
        <f>+IF(datos_us[[#This Row],[Moneda]]="USD",datos_us[[#This Row],[Monto]],datos_us[[#This Row],[Monto]]/datos_us[[#This Row],[TC]])</f>
        <v>168.24130916856814</v>
      </c>
      <c r="Y638" s="14"/>
    </row>
    <row r="639" spans="1:25" x14ac:dyDescent="0.25">
      <c r="A639" s="14">
        <f t="shared" si="9"/>
        <v>636</v>
      </c>
      <c r="B639" s="1">
        <v>44064</v>
      </c>
      <c r="C639" s="14">
        <f>+YEAR(datos_us[[#This Row],[Fecha]])</f>
        <v>2020</v>
      </c>
      <c r="D639" s="14">
        <f>+MONTH(datos_us[[#This Row],[Fecha]])</f>
        <v>8</v>
      </c>
      <c r="E639" s="14" t="s">
        <v>617</v>
      </c>
      <c r="F639" s="14" t="s">
        <v>8101</v>
      </c>
      <c r="G639" s="14"/>
      <c r="H639" s="14" t="s">
        <v>8103</v>
      </c>
      <c r="I639" s="14" t="s">
        <v>8104</v>
      </c>
      <c r="J639" s="14" t="s">
        <v>422</v>
      </c>
      <c r="K639" s="14" t="s">
        <v>422</v>
      </c>
      <c r="L639" s="14" t="s">
        <v>422</v>
      </c>
      <c r="M639" s="14" t="s">
        <v>2832</v>
      </c>
      <c r="N639" s="14" t="s">
        <v>1133</v>
      </c>
      <c r="O639" s="14" t="s">
        <v>2874</v>
      </c>
      <c r="P639" s="14" t="s">
        <v>6751</v>
      </c>
      <c r="Q639" s="14">
        <v>5</v>
      </c>
      <c r="R639" s="14" t="s">
        <v>8101</v>
      </c>
      <c r="S639" s="14" t="s">
        <v>445</v>
      </c>
      <c r="T639" s="35">
        <v>9.765612018021173</v>
      </c>
      <c r="U639" s="14" t="s">
        <v>2</v>
      </c>
      <c r="V639" s="14">
        <v>132</v>
      </c>
      <c r="W639" s="16">
        <f>+IF(datos_us[[#This Row],[Moneda]]="ARS",datos_us[[#This Row],[Monto]],datos_us[[#This Row],[Monto]]*datos_us[[#This Row],[TC]])</f>
        <v>1289.0607863787948</v>
      </c>
      <c r="X639" s="16">
        <f>+IF(datos_us[[#This Row],[Moneda]]="USD",datos_us[[#This Row],[Monto]],datos_us[[#This Row],[Monto]]/datos_us[[#This Row],[TC]])</f>
        <v>9.765612018021173</v>
      </c>
      <c r="Y639" s="14"/>
    </row>
    <row r="640" spans="1:25" x14ac:dyDescent="0.25">
      <c r="A640" s="14">
        <f t="shared" si="9"/>
        <v>637</v>
      </c>
      <c r="B640" s="1">
        <v>44064</v>
      </c>
      <c r="C640" s="14">
        <f>+YEAR(datos_us[[#This Row],[Fecha]])</f>
        <v>2020</v>
      </c>
      <c r="D640" s="14">
        <f>+MONTH(datos_us[[#This Row],[Fecha]])</f>
        <v>8</v>
      </c>
      <c r="E640" s="14" t="s">
        <v>1015</v>
      </c>
      <c r="F640" s="14" t="s">
        <v>403</v>
      </c>
      <c r="G640" s="14" t="s">
        <v>5383</v>
      </c>
      <c r="H640" s="14" t="s">
        <v>8103</v>
      </c>
      <c r="I640" s="14" t="s">
        <v>8104</v>
      </c>
      <c r="J640" s="14" t="s">
        <v>422</v>
      </c>
      <c r="K640" s="14" t="s">
        <v>422</v>
      </c>
      <c r="L640" s="14" t="s">
        <v>422</v>
      </c>
      <c r="M640" s="14" t="s">
        <v>2847</v>
      </c>
      <c r="N640" s="14" t="s">
        <v>1133</v>
      </c>
      <c r="O640" s="14" t="s">
        <v>2851</v>
      </c>
      <c r="P640" s="14" t="s">
        <v>6751</v>
      </c>
      <c r="Q640" s="14">
        <v>200</v>
      </c>
      <c r="R640" s="14" t="s">
        <v>5383</v>
      </c>
      <c r="S640" s="14" t="s">
        <v>445</v>
      </c>
      <c r="T640" s="35">
        <v>26.798148733251399</v>
      </c>
      <c r="U640" s="14" t="s">
        <v>2</v>
      </c>
      <c r="V640" s="14">
        <v>132</v>
      </c>
      <c r="W640" s="16">
        <f>+IF(datos_us[[#This Row],[Moneda]]="ARS",datos_us[[#This Row],[Monto]],datos_us[[#This Row],[Monto]]*datos_us[[#This Row],[TC]])</f>
        <v>3537.3556327891847</v>
      </c>
      <c r="X640" s="16">
        <f>+IF(datos_us[[#This Row],[Moneda]]="USD",datos_us[[#This Row],[Monto]],datos_us[[#This Row],[Monto]]/datos_us[[#This Row],[TC]])</f>
        <v>26.798148733251399</v>
      </c>
      <c r="Y640" s="14"/>
    </row>
    <row r="641" spans="1:25" x14ac:dyDescent="0.25">
      <c r="A641" s="14">
        <f t="shared" si="9"/>
        <v>638</v>
      </c>
      <c r="B641" s="1">
        <v>44064</v>
      </c>
      <c r="C641" s="14">
        <f>+YEAR(datos_us[[#This Row],[Fecha]])</f>
        <v>2020</v>
      </c>
      <c r="D641" s="14">
        <f>+MONTH(datos_us[[#This Row],[Fecha]])</f>
        <v>8</v>
      </c>
      <c r="E641" s="14" t="s">
        <v>617</v>
      </c>
      <c r="F641" s="14" t="s">
        <v>8101</v>
      </c>
      <c r="G641" s="14"/>
      <c r="H641" s="14" t="s">
        <v>8103</v>
      </c>
      <c r="I641" s="14" t="s">
        <v>8104</v>
      </c>
      <c r="J641" s="14" t="s">
        <v>422</v>
      </c>
      <c r="K641" s="14" t="s">
        <v>422</v>
      </c>
      <c r="L641" s="14" t="s">
        <v>422</v>
      </c>
      <c r="M641" s="14" t="s">
        <v>2832</v>
      </c>
      <c r="N641" s="14" t="s">
        <v>1133</v>
      </c>
      <c r="O641" s="14" t="s">
        <v>2852</v>
      </c>
      <c r="P641" s="14" t="s">
        <v>6751</v>
      </c>
      <c r="Q641" s="14">
        <v>5</v>
      </c>
      <c r="R641" s="14" t="s">
        <v>8101</v>
      </c>
      <c r="S641" s="14" t="s">
        <v>445</v>
      </c>
      <c r="T641" s="35">
        <v>10.638515885553792</v>
      </c>
      <c r="U641" s="14" t="s">
        <v>2</v>
      </c>
      <c r="V641" s="14">
        <v>132</v>
      </c>
      <c r="W641" s="16">
        <f>+IF(datos_us[[#This Row],[Moneda]]="ARS",datos_us[[#This Row],[Monto]],datos_us[[#This Row],[Monto]]*datos_us[[#This Row],[TC]])</f>
        <v>1404.2840968931005</v>
      </c>
      <c r="X641" s="16">
        <f>+IF(datos_us[[#This Row],[Moneda]]="USD",datos_us[[#This Row],[Monto]],datos_us[[#This Row],[Monto]]/datos_us[[#This Row],[TC]])</f>
        <v>10.638515885553792</v>
      </c>
      <c r="Y641" s="14"/>
    </row>
    <row r="642" spans="1:25" x14ac:dyDescent="0.25">
      <c r="A642" s="14">
        <f t="shared" si="9"/>
        <v>639</v>
      </c>
      <c r="B642" s="1">
        <v>44064</v>
      </c>
      <c r="C642" s="14">
        <f>+YEAR(datos_us[[#This Row],[Fecha]])</f>
        <v>2020</v>
      </c>
      <c r="D642" s="14">
        <f>+MONTH(datos_us[[#This Row],[Fecha]])</f>
        <v>8</v>
      </c>
      <c r="E642" s="14" t="s">
        <v>617</v>
      </c>
      <c r="F642" s="14" t="s">
        <v>8101</v>
      </c>
      <c r="G642" s="14"/>
      <c r="H642" s="14" t="s">
        <v>8103</v>
      </c>
      <c r="I642" s="14" t="s">
        <v>8104</v>
      </c>
      <c r="J642" s="14" t="s">
        <v>422</v>
      </c>
      <c r="K642" s="14" t="s">
        <v>422</v>
      </c>
      <c r="L642" s="14" t="s">
        <v>422</v>
      </c>
      <c r="M642" s="14" t="s">
        <v>2121</v>
      </c>
      <c r="N642" s="14" t="s">
        <v>1133</v>
      </c>
      <c r="O642" s="14" t="s">
        <v>2853</v>
      </c>
      <c r="P642" s="14" t="s">
        <v>6751</v>
      </c>
      <c r="Q642" s="14">
        <v>250</v>
      </c>
      <c r="R642" s="14" t="s">
        <v>8101</v>
      </c>
      <c r="S642" s="14" t="s">
        <v>445</v>
      </c>
      <c r="T642" s="35">
        <v>18.625586273477257</v>
      </c>
      <c r="U642" s="14" t="s">
        <v>2</v>
      </c>
      <c r="V642" s="14">
        <v>132</v>
      </c>
      <c r="W642" s="16">
        <f>+IF(datos_us[[#This Row],[Moneda]]="ARS",datos_us[[#This Row],[Monto]],datos_us[[#This Row],[Monto]]*datos_us[[#This Row],[TC]])</f>
        <v>2458.5773880989977</v>
      </c>
      <c r="X642" s="16">
        <f>+IF(datos_us[[#This Row],[Moneda]]="USD",datos_us[[#This Row],[Monto]],datos_us[[#This Row],[Monto]]/datos_us[[#This Row],[TC]])</f>
        <v>18.625586273477257</v>
      </c>
      <c r="Y642" s="14"/>
    </row>
    <row r="643" spans="1:25" x14ac:dyDescent="0.25">
      <c r="A643" s="14">
        <f t="shared" si="9"/>
        <v>640</v>
      </c>
      <c r="B643" s="1">
        <v>44064</v>
      </c>
      <c r="C643" s="14">
        <f>+YEAR(datos_us[[#This Row],[Fecha]])</f>
        <v>2020</v>
      </c>
      <c r="D643" s="14">
        <f>+MONTH(datos_us[[#This Row],[Fecha]])</f>
        <v>8</v>
      </c>
      <c r="E643" s="14" t="s">
        <v>617</v>
      </c>
      <c r="F643" s="14" t="s">
        <v>8101</v>
      </c>
      <c r="G643" s="14"/>
      <c r="H643" s="14" t="s">
        <v>8103</v>
      </c>
      <c r="I643" s="14" t="s">
        <v>8104</v>
      </c>
      <c r="J643" s="14" t="s">
        <v>422</v>
      </c>
      <c r="K643" s="14" t="s">
        <v>422</v>
      </c>
      <c r="L643" s="14" t="s">
        <v>422</v>
      </c>
      <c r="M643" s="14" t="s">
        <v>578</v>
      </c>
      <c r="N643" s="14" t="s">
        <v>1133</v>
      </c>
      <c r="O643" s="14" t="s">
        <v>2854</v>
      </c>
      <c r="P643" s="14" t="s">
        <v>6751</v>
      </c>
      <c r="Q643" s="14">
        <v>10</v>
      </c>
      <c r="R643" s="14" t="s">
        <v>8101</v>
      </c>
      <c r="S643" s="14" t="s">
        <v>445</v>
      </c>
      <c r="T643" s="35">
        <v>2.9133166578901153</v>
      </c>
      <c r="U643" s="14" t="s">
        <v>2</v>
      </c>
      <c r="V643" s="14">
        <v>132</v>
      </c>
      <c r="W643" s="16">
        <f>+IF(datos_us[[#This Row],[Moneda]]="ARS",datos_us[[#This Row],[Monto]],datos_us[[#This Row],[Monto]]*datos_us[[#This Row],[TC]])</f>
        <v>384.55779884149524</v>
      </c>
      <c r="X643" s="16">
        <f>+IF(datos_us[[#This Row],[Moneda]]="USD",datos_us[[#This Row],[Monto]],datos_us[[#This Row],[Monto]]/datos_us[[#This Row],[TC]])</f>
        <v>2.9133166578901153</v>
      </c>
      <c r="Y643" s="14"/>
    </row>
    <row r="644" spans="1:25" x14ac:dyDescent="0.25">
      <c r="A644" s="14">
        <f t="shared" si="9"/>
        <v>641</v>
      </c>
      <c r="B644" s="1">
        <v>44064</v>
      </c>
      <c r="C644" s="14">
        <f>+YEAR(datos_us[[#This Row],[Fecha]])</f>
        <v>2020</v>
      </c>
      <c r="D644" s="14">
        <f>+MONTH(datos_us[[#This Row],[Fecha]])</f>
        <v>8</v>
      </c>
      <c r="E644" s="14" t="s">
        <v>617</v>
      </c>
      <c r="F644" s="14" t="s">
        <v>8101</v>
      </c>
      <c r="G644" s="14"/>
      <c r="H644" s="14" t="s">
        <v>8103</v>
      </c>
      <c r="I644" s="14" t="s">
        <v>8104</v>
      </c>
      <c r="J644" s="14" t="s">
        <v>422</v>
      </c>
      <c r="K644" s="14" t="s">
        <v>422</v>
      </c>
      <c r="L644" s="14" t="s">
        <v>422</v>
      </c>
      <c r="M644" s="14" t="s">
        <v>578</v>
      </c>
      <c r="N644" s="14" t="s">
        <v>1133</v>
      </c>
      <c r="O644" s="14" t="s">
        <v>2855</v>
      </c>
      <c r="P644" s="14" t="s">
        <v>6751</v>
      </c>
      <c r="Q644" s="14">
        <v>10</v>
      </c>
      <c r="R644" s="14" t="s">
        <v>8101</v>
      </c>
      <c r="S644" s="14" t="s">
        <v>445</v>
      </c>
      <c r="T644" s="35">
        <v>10.911298344157736</v>
      </c>
      <c r="U644" s="14" t="s">
        <v>2</v>
      </c>
      <c r="V644" s="14">
        <v>132</v>
      </c>
      <c r="W644" s="16">
        <f>+IF(datos_us[[#This Row],[Moneda]]="ARS",datos_us[[#This Row],[Monto]],datos_us[[#This Row],[Monto]]*datos_us[[#This Row],[TC]])</f>
        <v>1440.2913814288211</v>
      </c>
      <c r="X644" s="16">
        <f>+IF(datos_us[[#This Row],[Moneda]]="USD",datos_us[[#This Row],[Monto]],datos_us[[#This Row],[Monto]]/datos_us[[#This Row],[TC]])</f>
        <v>10.911298344157736</v>
      </c>
      <c r="Y644" s="14"/>
    </row>
    <row r="645" spans="1:25" x14ac:dyDescent="0.25">
      <c r="A645" s="14">
        <f t="shared" ref="A645:A708" si="10">+A644+1</f>
        <v>642</v>
      </c>
      <c r="B645" s="1">
        <v>44064</v>
      </c>
      <c r="C645" s="14">
        <f>+YEAR(datos_us[[#This Row],[Fecha]])</f>
        <v>2020</v>
      </c>
      <c r="D645" s="14">
        <f>+MONTH(datos_us[[#This Row],[Fecha]])</f>
        <v>8</v>
      </c>
      <c r="E645" s="14" t="s">
        <v>617</v>
      </c>
      <c r="F645" s="14" t="s">
        <v>8101</v>
      </c>
      <c r="G645" s="14"/>
      <c r="H645" s="14" t="s">
        <v>8103</v>
      </c>
      <c r="I645" s="14" t="s">
        <v>8104</v>
      </c>
      <c r="J645" s="14" t="s">
        <v>422</v>
      </c>
      <c r="K645" s="14" t="s">
        <v>422</v>
      </c>
      <c r="L645" s="14" t="s">
        <v>422</v>
      </c>
      <c r="M645" s="14" t="s">
        <v>578</v>
      </c>
      <c r="N645" s="14" t="s">
        <v>1133</v>
      </c>
      <c r="O645" s="14" t="s">
        <v>2856</v>
      </c>
      <c r="P645" s="14" t="s">
        <v>6751</v>
      </c>
      <c r="Q645" s="14">
        <v>5</v>
      </c>
      <c r="R645" s="14" t="s">
        <v>8101</v>
      </c>
      <c r="S645" s="14" t="s">
        <v>445</v>
      </c>
      <c r="T645" s="35">
        <v>0.98201685097419622</v>
      </c>
      <c r="U645" s="14" t="s">
        <v>2</v>
      </c>
      <c r="V645" s="14">
        <v>132</v>
      </c>
      <c r="W645" s="16">
        <f>+IF(datos_us[[#This Row],[Moneda]]="ARS",datos_us[[#This Row],[Monto]],datos_us[[#This Row],[Monto]]*datos_us[[#This Row],[TC]])</f>
        <v>129.62622432859391</v>
      </c>
      <c r="X645" s="16">
        <f>+IF(datos_us[[#This Row],[Moneda]]="USD",datos_us[[#This Row],[Monto]],datos_us[[#This Row],[Monto]]/datos_us[[#This Row],[TC]])</f>
        <v>0.98201685097419622</v>
      </c>
      <c r="Y645" s="14"/>
    </row>
    <row r="646" spans="1:25" x14ac:dyDescent="0.25">
      <c r="A646" s="14">
        <f t="shared" si="10"/>
        <v>643</v>
      </c>
      <c r="B646" s="1">
        <v>44064</v>
      </c>
      <c r="C646" s="14">
        <f>+YEAR(datos_us[[#This Row],[Fecha]])</f>
        <v>2020</v>
      </c>
      <c r="D646" s="14">
        <f>+MONTH(datos_us[[#This Row],[Fecha]])</f>
        <v>8</v>
      </c>
      <c r="E646" s="14" t="s">
        <v>617</v>
      </c>
      <c r="F646" s="14" t="s">
        <v>8101</v>
      </c>
      <c r="G646" s="14"/>
      <c r="H646" s="14" t="s">
        <v>8103</v>
      </c>
      <c r="I646" s="14" t="s">
        <v>8104</v>
      </c>
      <c r="J646" s="14" t="s">
        <v>422</v>
      </c>
      <c r="K646" s="14" t="s">
        <v>422</v>
      </c>
      <c r="L646" s="14" t="s">
        <v>422</v>
      </c>
      <c r="M646" s="14" t="s">
        <v>578</v>
      </c>
      <c r="N646" s="14" t="s">
        <v>1133</v>
      </c>
      <c r="O646" s="14" t="s">
        <v>2857</v>
      </c>
      <c r="P646" s="14" t="s">
        <v>6751</v>
      </c>
      <c r="Q646" s="14">
        <v>10</v>
      </c>
      <c r="R646" s="14" t="s">
        <v>8101</v>
      </c>
      <c r="S646" s="14" t="s">
        <v>445</v>
      </c>
      <c r="T646" s="35">
        <v>0.96019425428588079</v>
      </c>
      <c r="U646" s="14" t="s">
        <v>2</v>
      </c>
      <c r="V646" s="14">
        <v>132</v>
      </c>
      <c r="W646" s="16">
        <f>+IF(datos_us[[#This Row],[Moneda]]="ARS",datos_us[[#This Row],[Monto]],datos_us[[#This Row],[Monto]]*datos_us[[#This Row],[TC]])</f>
        <v>126.74564156573626</v>
      </c>
      <c r="X646" s="16">
        <f>+IF(datos_us[[#This Row],[Moneda]]="USD",datos_us[[#This Row],[Monto]],datos_us[[#This Row],[Monto]]/datos_us[[#This Row],[TC]])</f>
        <v>0.96019425428588079</v>
      </c>
      <c r="Y646" s="14"/>
    </row>
    <row r="647" spans="1:25" x14ac:dyDescent="0.25">
      <c r="A647" s="14">
        <f t="shared" si="10"/>
        <v>644</v>
      </c>
      <c r="B647" s="1">
        <v>44064</v>
      </c>
      <c r="C647" s="14">
        <f>+YEAR(datos_us[[#This Row],[Fecha]])</f>
        <v>2020</v>
      </c>
      <c r="D647" s="14">
        <f>+MONTH(datos_us[[#This Row],[Fecha]])</f>
        <v>8</v>
      </c>
      <c r="E647" s="14" t="s">
        <v>617</v>
      </c>
      <c r="F647" s="14" t="s">
        <v>8101</v>
      </c>
      <c r="G647" s="14"/>
      <c r="H647" s="14" t="s">
        <v>8103</v>
      </c>
      <c r="I647" s="14" t="s">
        <v>8104</v>
      </c>
      <c r="J647" s="14" t="s">
        <v>422</v>
      </c>
      <c r="K647" s="14" t="s">
        <v>422</v>
      </c>
      <c r="L647" s="14" t="s">
        <v>422</v>
      </c>
      <c r="M647" s="14" t="s">
        <v>578</v>
      </c>
      <c r="N647" s="14" t="s">
        <v>1133</v>
      </c>
      <c r="O647" s="14" t="s">
        <v>2858</v>
      </c>
      <c r="P647" s="14" t="s">
        <v>6751</v>
      </c>
      <c r="Q647" s="14">
        <v>5</v>
      </c>
      <c r="R647" s="14" t="s">
        <v>8101</v>
      </c>
      <c r="S647" s="14" t="s">
        <v>445</v>
      </c>
      <c r="T647" s="35">
        <v>0.5455649172078868</v>
      </c>
      <c r="U647" s="14" t="s">
        <v>2</v>
      </c>
      <c r="V647" s="14">
        <v>132</v>
      </c>
      <c r="W647" s="16">
        <f>+IF(datos_us[[#This Row],[Moneda]]="ARS",datos_us[[#This Row],[Monto]],datos_us[[#This Row],[Monto]]*datos_us[[#This Row],[TC]])</f>
        <v>72.014569071441059</v>
      </c>
      <c r="X647" s="16">
        <f>+IF(datos_us[[#This Row],[Moneda]]="USD",datos_us[[#This Row],[Monto]],datos_us[[#This Row],[Monto]]/datos_us[[#This Row],[TC]])</f>
        <v>0.5455649172078868</v>
      </c>
      <c r="Y647" s="14"/>
    </row>
    <row r="648" spans="1:25" x14ac:dyDescent="0.25">
      <c r="A648" s="14">
        <f t="shared" si="10"/>
        <v>645</v>
      </c>
      <c r="B648" s="1">
        <v>44064</v>
      </c>
      <c r="C648" s="14">
        <f>+YEAR(datos_us[[#This Row],[Fecha]])</f>
        <v>2020</v>
      </c>
      <c r="D648" s="14">
        <f>+MONTH(datos_us[[#This Row],[Fecha]])</f>
        <v>8</v>
      </c>
      <c r="E648" s="14" t="s">
        <v>617</v>
      </c>
      <c r="F648" s="14" t="s">
        <v>8101</v>
      </c>
      <c r="G648" s="14"/>
      <c r="H648" s="14" t="s">
        <v>8103</v>
      </c>
      <c r="I648" s="14" t="s">
        <v>8104</v>
      </c>
      <c r="J648" s="14" t="s">
        <v>422</v>
      </c>
      <c r="K648" s="14" t="s">
        <v>422</v>
      </c>
      <c r="L648" s="14" t="s">
        <v>422</v>
      </c>
      <c r="M648" s="14" t="s">
        <v>578</v>
      </c>
      <c r="N648" s="14" t="s">
        <v>1133</v>
      </c>
      <c r="O648" s="14" t="s">
        <v>2859</v>
      </c>
      <c r="P648" s="14" t="s">
        <v>6751</v>
      </c>
      <c r="Q648" s="14">
        <v>10</v>
      </c>
      <c r="R648" s="14" t="s">
        <v>8101</v>
      </c>
      <c r="S648" s="14" t="s">
        <v>445</v>
      </c>
      <c r="T648" s="35">
        <v>1.6039608565911871</v>
      </c>
      <c r="U648" s="14" t="s">
        <v>2</v>
      </c>
      <c r="V648" s="14">
        <v>132</v>
      </c>
      <c r="W648" s="16">
        <f>+IF(datos_us[[#This Row],[Moneda]]="ARS",datos_us[[#This Row],[Monto]],datos_us[[#This Row],[Monto]]*datos_us[[#This Row],[TC]])</f>
        <v>211.7228330700367</v>
      </c>
      <c r="X648" s="16">
        <f>+IF(datos_us[[#This Row],[Moneda]]="USD",datos_us[[#This Row],[Monto]],datos_us[[#This Row],[Monto]]/datos_us[[#This Row],[TC]])</f>
        <v>1.6039608565911871</v>
      </c>
      <c r="Y648" s="14"/>
    </row>
    <row r="649" spans="1:25" x14ac:dyDescent="0.25">
      <c r="A649" s="14">
        <f t="shared" si="10"/>
        <v>646</v>
      </c>
      <c r="B649" s="1">
        <v>44064</v>
      </c>
      <c r="C649" s="14">
        <f>+YEAR(datos_us[[#This Row],[Fecha]])</f>
        <v>2020</v>
      </c>
      <c r="D649" s="14">
        <f>+MONTH(datos_us[[#This Row],[Fecha]])</f>
        <v>8</v>
      </c>
      <c r="E649" s="14" t="s">
        <v>617</v>
      </c>
      <c r="F649" s="14" t="s">
        <v>8101</v>
      </c>
      <c r="G649" s="14"/>
      <c r="H649" s="14" t="s">
        <v>8103</v>
      </c>
      <c r="I649" s="14" t="s">
        <v>8104</v>
      </c>
      <c r="J649" s="14" t="s">
        <v>422</v>
      </c>
      <c r="K649" s="14" t="s">
        <v>422</v>
      </c>
      <c r="L649" s="14" t="s">
        <v>422</v>
      </c>
      <c r="M649" s="14" t="s">
        <v>578</v>
      </c>
      <c r="N649" s="14" t="s">
        <v>1133</v>
      </c>
      <c r="O649" s="14" t="s">
        <v>2860</v>
      </c>
      <c r="P649" s="14" t="s">
        <v>6751</v>
      </c>
      <c r="Q649" s="14">
        <v>5</v>
      </c>
      <c r="R649" s="14" t="s">
        <v>8101</v>
      </c>
      <c r="S649" s="14" t="s">
        <v>445</v>
      </c>
      <c r="T649" s="35">
        <v>0.98201685097419622</v>
      </c>
      <c r="U649" s="14" t="s">
        <v>2</v>
      </c>
      <c r="V649" s="14">
        <v>132</v>
      </c>
      <c r="W649" s="16">
        <f>+IF(datos_us[[#This Row],[Moneda]]="ARS",datos_us[[#This Row],[Monto]],datos_us[[#This Row],[Monto]]*datos_us[[#This Row],[TC]])</f>
        <v>129.62622432859391</v>
      </c>
      <c r="X649" s="16">
        <f>+IF(datos_us[[#This Row],[Moneda]]="USD",datos_us[[#This Row],[Monto]],datos_us[[#This Row],[Monto]]/datos_us[[#This Row],[TC]])</f>
        <v>0.98201685097419622</v>
      </c>
      <c r="Y649" s="14"/>
    </row>
    <row r="650" spans="1:25" x14ac:dyDescent="0.25">
      <c r="A650" s="14">
        <f t="shared" si="10"/>
        <v>647</v>
      </c>
      <c r="B650" s="1">
        <v>44064</v>
      </c>
      <c r="C650" s="14">
        <f>+YEAR(datos_us[[#This Row],[Fecha]])</f>
        <v>2020</v>
      </c>
      <c r="D650" s="14">
        <f>+MONTH(datos_us[[#This Row],[Fecha]])</f>
        <v>8</v>
      </c>
      <c r="E650" s="14" t="s">
        <v>1015</v>
      </c>
      <c r="F650" s="14" t="s">
        <v>403</v>
      </c>
      <c r="G650" s="14" t="s">
        <v>5383</v>
      </c>
      <c r="H650" s="14" t="s">
        <v>8103</v>
      </c>
      <c r="I650" s="14" t="s">
        <v>8104</v>
      </c>
      <c r="J650" s="14" t="s">
        <v>422</v>
      </c>
      <c r="K650" s="14" t="s">
        <v>422</v>
      </c>
      <c r="L650" s="14" t="s">
        <v>425</v>
      </c>
      <c r="M650" s="14" t="s">
        <v>1419</v>
      </c>
      <c r="N650" s="14" t="s">
        <v>1133</v>
      </c>
      <c r="O650" s="14" t="s">
        <v>2861</v>
      </c>
      <c r="P650" s="14" t="s">
        <v>6751</v>
      </c>
      <c r="Q650" s="14">
        <v>250</v>
      </c>
      <c r="R650" s="14" t="s">
        <v>5383</v>
      </c>
      <c r="S650" s="14" t="s">
        <v>445</v>
      </c>
      <c r="T650" s="35">
        <v>16.126898952665133</v>
      </c>
      <c r="U650" s="14" t="s">
        <v>2</v>
      </c>
      <c r="V650" s="14">
        <v>132</v>
      </c>
      <c r="W650" s="16">
        <f>+IF(datos_us[[#This Row],[Moneda]]="ARS",datos_us[[#This Row],[Monto]],datos_us[[#This Row],[Monto]]*datos_us[[#This Row],[TC]])</f>
        <v>2128.7506617517975</v>
      </c>
      <c r="X650" s="16">
        <f>+IF(datos_us[[#This Row],[Moneda]]="USD",datos_us[[#This Row],[Monto]],datos_us[[#This Row],[Monto]]/datos_us[[#This Row],[TC]])</f>
        <v>16.126898952665133</v>
      </c>
      <c r="Y650" s="14"/>
    </row>
    <row r="651" spans="1:25" x14ac:dyDescent="0.25">
      <c r="A651" s="14">
        <f t="shared" si="10"/>
        <v>648</v>
      </c>
      <c r="B651" s="1">
        <v>44064</v>
      </c>
      <c r="C651" s="14">
        <f>+YEAR(datos_us[[#This Row],[Fecha]])</f>
        <v>2020</v>
      </c>
      <c r="D651" s="14">
        <f>+MONTH(datos_us[[#This Row],[Fecha]])</f>
        <v>8</v>
      </c>
      <c r="E651" s="14" t="s">
        <v>617</v>
      </c>
      <c r="F651" s="14" t="s">
        <v>8101</v>
      </c>
      <c r="G651" s="14"/>
      <c r="H651" s="14" t="s">
        <v>8103</v>
      </c>
      <c r="I651" s="14" t="s">
        <v>8104</v>
      </c>
      <c r="J651" s="14" t="s">
        <v>422</v>
      </c>
      <c r="K651" s="14" t="s">
        <v>422</v>
      </c>
      <c r="L651" s="14" t="s">
        <v>422</v>
      </c>
      <c r="M651" s="14" t="s">
        <v>1244</v>
      </c>
      <c r="N651" s="14" t="s">
        <v>1133</v>
      </c>
      <c r="O651" s="14" t="s">
        <v>2862</v>
      </c>
      <c r="P651" s="14" t="s">
        <v>6751</v>
      </c>
      <c r="Q651" s="14">
        <v>1000</v>
      </c>
      <c r="R651" s="14" t="s">
        <v>8101</v>
      </c>
      <c r="S651" s="14" t="s">
        <v>445</v>
      </c>
      <c r="T651" s="35">
        <v>5.2046893101632392</v>
      </c>
      <c r="U651" s="14" t="s">
        <v>2</v>
      </c>
      <c r="V651" s="14">
        <v>132</v>
      </c>
      <c r="W651" s="16">
        <f>+IF(datos_us[[#This Row],[Moneda]]="ARS",datos_us[[#This Row],[Monto]],datos_us[[#This Row],[Monto]]*datos_us[[#This Row],[TC]])</f>
        <v>687.0189889415476</v>
      </c>
      <c r="X651" s="16">
        <f>+IF(datos_us[[#This Row],[Moneda]]="USD",datos_us[[#This Row],[Monto]],datos_us[[#This Row],[Monto]]/datos_us[[#This Row],[TC]])</f>
        <v>5.2046893101632392</v>
      </c>
      <c r="Y651" s="14"/>
    </row>
    <row r="652" spans="1:25" x14ac:dyDescent="0.25">
      <c r="A652" s="14">
        <f t="shared" si="10"/>
        <v>649</v>
      </c>
      <c r="B652" s="1">
        <v>44064</v>
      </c>
      <c r="C652" s="14">
        <f>+YEAR(datos_us[[#This Row],[Fecha]])</f>
        <v>2020</v>
      </c>
      <c r="D652" s="14">
        <f>+MONTH(datos_us[[#This Row],[Fecha]])</f>
        <v>8</v>
      </c>
      <c r="E652" s="14" t="s">
        <v>617</v>
      </c>
      <c r="F652" s="14" t="s">
        <v>8101</v>
      </c>
      <c r="G652" s="14"/>
      <c r="H652" s="14" t="s">
        <v>8103</v>
      </c>
      <c r="I652" s="14" t="s">
        <v>8104</v>
      </c>
      <c r="J652" s="14" t="s">
        <v>422</v>
      </c>
      <c r="K652" s="14" t="s">
        <v>422</v>
      </c>
      <c r="L652" s="14" t="s">
        <v>422</v>
      </c>
      <c r="M652" s="14" t="s">
        <v>1244</v>
      </c>
      <c r="N652" s="14" t="s">
        <v>1133</v>
      </c>
      <c r="O652" s="14" t="s">
        <v>2875</v>
      </c>
      <c r="P652" s="14" t="s">
        <v>6751</v>
      </c>
      <c r="Q652" s="14">
        <v>100</v>
      </c>
      <c r="R652" s="14" t="s">
        <v>8101</v>
      </c>
      <c r="S652" s="14" t="s">
        <v>445</v>
      </c>
      <c r="T652" s="35">
        <v>1.4402913814288212</v>
      </c>
      <c r="U652" s="14" t="s">
        <v>2</v>
      </c>
      <c r="V652" s="14">
        <v>132</v>
      </c>
      <c r="W652" s="16">
        <f>+IF(datos_us[[#This Row],[Moneda]]="ARS",datos_us[[#This Row],[Monto]],datos_us[[#This Row],[Monto]]*datos_us[[#This Row],[TC]])</f>
        <v>190.1184623486044</v>
      </c>
      <c r="X652" s="16">
        <f>+IF(datos_us[[#This Row],[Moneda]]="USD",datos_us[[#This Row],[Monto]],datos_us[[#This Row],[Monto]]/datos_us[[#This Row],[TC]])</f>
        <v>1.4402913814288212</v>
      </c>
      <c r="Y652" s="14"/>
    </row>
    <row r="653" spans="1:25" x14ac:dyDescent="0.25">
      <c r="A653" s="14">
        <f t="shared" si="10"/>
        <v>650</v>
      </c>
      <c r="B653" s="1">
        <v>44064</v>
      </c>
      <c r="C653" s="14">
        <f>+YEAR(datos_us[[#This Row],[Fecha]])</f>
        <v>2020</v>
      </c>
      <c r="D653" s="14">
        <f>+MONTH(datos_us[[#This Row],[Fecha]])</f>
        <v>8</v>
      </c>
      <c r="E653" s="14" t="s">
        <v>617</v>
      </c>
      <c r="F653" s="14" t="s">
        <v>8101</v>
      </c>
      <c r="G653" s="14"/>
      <c r="H653" s="14" t="s">
        <v>8103</v>
      </c>
      <c r="I653" s="14" t="s">
        <v>8104</v>
      </c>
      <c r="J653" s="14" t="s">
        <v>422</v>
      </c>
      <c r="K653" s="14" t="s">
        <v>422</v>
      </c>
      <c r="L653" s="14" t="s">
        <v>422</v>
      </c>
      <c r="M653" s="14" t="s">
        <v>1244</v>
      </c>
      <c r="N653" s="14" t="s">
        <v>1133</v>
      </c>
      <c r="O653" s="14" t="s">
        <v>2876</v>
      </c>
      <c r="P653" s="14" t="s">
        <v>6751</v>
      </c>
      <c r="Q653" s="14">
        <v>100</v>
      </c>
      <c r="R653" s="14" t="s">
        <v>8101</v>
      </c>
      <c r="S653" s="14" t="s">
        <v>445</v>
      </c>
      <c r="T653" s="35">
        <v>6.2194400561699101</v>
      </c>
      <c r="U653" s="14" t="s">
        <v>2</v>
      </c>
      <c r="V653" s="14">
        <v>132</v>
      </c>
      <c r="W653" s="16">
        <f>+IF(datos_us[[#This Row],[Moneda]]="ARS",datos_us[[#This Row],[Monto]],datos_us[[#This Row],[Monto]]*datos_us[[#This Row],[TC]])</f>
        <v>820.9660874144281</v>
      </c>
      <c r="X653" s="16">
        <f>+IF(datos_us[[#This Row],[Moneda]]="USD",datos_us[[#This Row],[Monto]],datos_us[[#This Row],[Monto]]/datos_us[[#This Row],[TC]])</f>
        <v>6.2194400561699101</v>
      </c>
      <c r="Y653" s="14"/>
    </row>
    <row r="654" spans="1:25" x14ac:dyDescent="0.25">
      <c r="A654" s="14">
        <f t="shared" si="10"/>
        <v>651</v>
      </c>
      <c r="B654" s="1">
        <v>44064</v>
      </c>
      <c r="C654" s="14">
        <f>+YEAR(datos_us[[#This Row],[Fecha]])</f>
        <v>2020</v>
      </c>
      <c r="D654" s="14">
        <f>+MONTH(datos_us[[#This Row],[Fecha]])</f>
        <v>8</v>
      </c>
      <c r="E654" s="14" t="s">
        <v>617</v>
      </c>
      <c r="F654" s="14" t="s">
        <v>8101</v>
      </c>
      <c r="G654" s="14"/>
      <c r="H654" s="14" t="s">
        <v>8103</v>
      </c>
      <c r="I654" s="14" t="s">
        <v>8104</v>
      </c>
      <c r="J654" s="14" t="s">
        <v>422</v>
      </c>
      <c r="K654" s="14" t="s">
        <v>422</v>
      </c>
      <c r="L654" s="14" t="s">
        <v>422</v>
      </c>
      <c r="M654" s="14" t="s">
        <v>1244</v>
      </c>
      <c r="N654" s="14" t="s">
        <v>1133</v>
      </c>
      <c r="O654" s="14" t="s">
        <v>2877</v>
      </c>
      <c r="P654" s="14" t="s">
        <v>6751</v>
      </c>
      <c r="Q654" s="14">
        <v>100</v>
      </c>
      <c r="R654" s="14" t="s">
        <v>8101</v>
      </c>
      <c r="S654" s="14" t="s">
        <v>445</v>
      </c>
      <c r="T654" s="35">
        <v>1.4402913814288212</v>
      </c>
      <c r="U654" s="14" t="s">
        <v>2</v>
      </c>
      <c r="V654" s="14">
        <v>132</v>
      </c>
      <c r="W654" s="16">
        <f>+IF(datos_us[[#This Row],[Moneda]]="ARS",datos_us[[#This Row],[Monto]],datos_us[[#This Row],[Monto]]*datos_us[[#This Row],[TC]])</f>
        <v>190.1184623486044</v>
      </c>
      <c r="X654" s="16">
        <f>+IF(datos_us[[#This Row],[Moneda]]="USD",datos_us[[#This Row],[Monto]],datos_us[[#This Row],[Monto]]/datos_us[[#This Row],[TC]])</f>
        <v>1.4402913814288212</v>
      </c>
      <c r="Y654" s="14"/>
    </row>
    <row r="655" spans="1:25" x14ac:dyDescent="0.25">
      <c r="A655" s="14">
        <f t="shared" si="10"/>
        <v>652</v>
      </c>
      <c r="B655" s="1">
        <v>44064</v>
      </c>
      <c r="C655" s="14">
        <f>+YEAR(datos_us[[#This Row],[Fecha]])</f>
        <v>2020</v>
      </c>
      <c r="D655" s="14">
        <f>+MONTH(datos_us[[#This Row],[Fecha]])</f>
        <v>8</v>
      </c>
      <c r="E655" s="14" t="s">
        <v>617</v>
      </c>
      <c r="F655" s="14" t="s">
        <v>8101</v>
      </c>
      <c r="G655" s="14"/>
      <c r="H655" s="14" t="s">
        <v>8103</v>
      </c>
      <c r="I655" s="14" t="s">
        <v>8104</v>
      </c>
      <c r="J655" s="14" t="s">
        <v>422</v>
      </c>
      <c r="K655" s="14" t="s">
        <v>422</v>
      </c>
      <c r="L655" s="14" t="s">
        <v>422</v>
      </c>
      <c r="M655" s="14" t="s">
        <v>1244</v>
      </c>
      <c r="N655" s="14" t="s">
        <v>1133</v>
      </c>
      <c r="O655" s="14" t="s">
        <v>2878</v>
      </c>
      <c r="P655" s="14" t="s">
        <v>6751</v>
      </c>
      <c r="Q655" s="14">
        <v>100</v>
      </c>
      <c r="R655" s="14" t="s">
        <v>8101</v>
      </c>
      <c r="S655" s="14" t="s">
        <v>445</v>
      </c>
      <c r="T655" s="35">
        <v>1.4402913814288212</v>
      </c>
      <c r="U655" s="14" t="s">
        <v>2</v>
      </c>
      <c r="V655" s="14">
        <v>132</v>
      </c>
      <c r="W655" s="16">
        <f>+IF(datos_us[[#This Row],[Moneda]]="ARS",datos_us[[#This Row],[Monto]],datos_us[[#This Row],[Monto]]*datos_us[[#This Row],[TC]])</f>
        <v>190.1184623486044</v>
      </c>
      <c r="X655" s="16">
        <f>+IF(datos_us[[#This Row],[Moneda]]="USD",datos_us[[#This Row],[Monto]],datos_us[[#This Row],[Monto]]/datos_us[[#This Row],[TC]])</f>
        <v>1.4402913814288212</v>
      </c>
      <c r="Y655" s="14"/>
    </row>
    <row r="656" spans="1:25" x14ac:dyDescent="0.25">
      <c r="A656" s="14">
        <f t="shared" si="10"/>
        <v>653</v>
      </c>
      <c r="B656" s="1">
        <v>44064</v>
      </c>
      <c r="C656" s="14">
        <f>+YEAR(datos_us[[#This Row],[Fecha]])</f>
        <v>2020</v>
      </c>
      <c r="D656" s="14">
        <f>+MONTH(datos_us[[#This Row],[Fecha]])</f>
        <v>8</v>
      </c>
      <c r="E656" s="14" t="s">
        <v>617</v>
      </c>
      <c r="F656" s="14" t="s">
        <v>8101</v>
      </c>
      <c r="G656" s="14"/>
      <c r="H656" s="14" t="s">
        <v>8103</v>
      </c>
      <c r="I656" s="14" t="s">
        <v>8104</v>
      </c>
      <c r="J656" s="14" t="s">
        <v>422</v>
      </c>
      <c r="K656" s="14" t="s">
        <v>422</v>
      </c>
      <c r="L656" s="14" t="s">
        <v>422</v>
      </c>
      <c r="M656" s="14" t="s">
        <v>1244</v>
      </c>
      <c r="N656" s="14" t="s">
        <v>1133</v>
      </c>
      <c r="O656" s="14" t="s">
        <v>2879</v>
      </c>
      <c r="P656" s="14" t="s">
        <v>6751</v>
      </c>
      <c r="Q656" s="14">
        <v>100</v>
      </c>
      <c r="R656" s="14" t="s">
        <v>8101</v>
      </c>
      <c r="S656" s="14" t="s">
        <v>445</v>
      </c>
      <c r="T656" s="35">
        <v>1.4402913814288212</v>
      </c>
      <c r="U656" s="14" t="s">
        <v>2</v>
      </c>
      <c r="V656" s="14">
        <v>132</v>
      </c>
      <c r="W656" s="16">
        <f>+IF(datos_us[[#This Row],[Moneda]]="ARS",datos_us[[#This Row],[Monto]],datos_us[[#This Row],[Monto]]*datos_us[[#This Row],[TC]])</f>
        <v>190.1184623486044</v>
      </c>
      <c r="X656" s="16">
        <f>+IF(datos_us[[#This Row],[Moneda]]="USD",datos_us[[#This Row],[Monto]],datos_us[[#This Row],[Monto]]/datos_us[[#This Row],[TC]])</f>
        <v>1.4402913814288212</v>
      </c>
      <c r="Y656" s="14"/>
    </row>
    <row r="657" spans="1:25" x14ac:dyDescent="0.25">
      <c r="A657" s="14">
        <f t="shared" si="10"/>
        <v>654</v>
      </c>
      <c r="B657" s="1">
        <v>44064</v>
      </c>
      <c r="C657" s="14">
        <f>+YEAR(datos_us[[#This Row],[Fecha]])</f>
        <v>2020</v>
      </c>
      <c r="D657" s="14">
        <f>+MONTH(datos_us[[#This Row],[Fecha]])</f>
        <v>8</v>
      </c>
      <c r="E657" s="14" t="s">
        <v>617</v>
      </c>
      <c r="F657" s="14" t="s">
        <v>8101</v>
      </c>
      <c r="G657" s="14"/>
      <c r="H657" s="14" t="s">
        <v>8103</v>
      </c>
      <c r="I657" s="14" t="s">
        <v>8104</v>
      </c>
      <c r="J657" s="14" t="s">
        <v>422</v>
      </c>
      <c r="K657" s="14" t="s">
        <v>422</v>
      </c>
      <c r="L657" s="14" t="s">
        <v>422</v>
      </c>
      <c r="M657" s="14" t="s">
        <v>1244</v>
      </c>
      <c r="N657" s="14" t="s">
        <v>1133</v>
      </c>
      <c r="O657" s="14" t="s">
        <v>2880</v>
      </c>
      <c r="P657" s="14" t="s">
        <v>6751</v>
      </c>
      <c r="Q657" s="14">
        <v>100</v>
      </c>
      <c r="R657" s="14" t="s">
        <v>8101</v>
      </c>
      <c r="S657" s="14" t="s">
        <v>445</v>
      </c>
      <c r="T657" s="35">
        <v>1.4402913814288212</v>
      </c>
      <c r="U657" s="14" t="s">
        <v>2</v>
      </c>
      <c r="V657" s="14">
        <v>132</v>
      </c>
      <c r="W657" s="16">
        <f>+IF(datos_us[[#This Row],[Moneda]]="ARS",datos_us[[#This Row],[Monto]],datos_us[[#This Row],[Monto]]*datos_us[[#This Row],[TC]])</f>
        <v>190.1184623486044</v>
      </c>
      <c r="X657" s="16">
        <f>+IF(datos_us[[#This Row],[Moneda]]="USD",datos_us[[#This Row],[Monto]],datos_us[[#This Row],[Monto]]/datos_us[[#This Row],[TC]])</f>
        <v>1.4402913814288212</v>
      </c>
      <c r="Y657" s="14"/>
    </row>
    <row r="658" spans="1:25" x14ac:dyDescent="0.25">
      <c r="A658" s="14">
        <f t="shared" si="10"/>
        <v>655</v>
      </c>
      <c r="B658" s="1">
        <v>44064</v>
      </c>
      <c r="C658" s="14">
        <f>+YEAR(datos_us[[#This Row],[Fecha]])</f>
        <v>2020</v>
      </c>
      <c r="D658" s="14">
        <f>+MONTH(datos_us[[#This Row],[Fecha]])</f>
        <v>8</v>
      </c>
      <c r="E658" s="14" t="s">
        <v>617</v>
      </c>
      <c r="F658" s="14" t="s">
        <v>8101</v>
      </c>
      <c r="G658" s="14"/>
      <c r="H658" s="14" t="s">
        <v>8103</v>
      </c>
      <c r="I658" s="14" t="s">
        <v>8104</v>
      </c>
      <c r="J658" s="14" t="s">
        <v>422</v>
      </c>
      <c r="K658" s="14" t="s">
        <v>422</v>
      </c>
      <c r="L658" s="14" t="s">
        <v>422</v>
      </c>
      <c r="M658" s="14" t="s">
        <v>1244</v>
      </c>
      <c r="N658" s="14" t="s">
        <v>1133</v>
      </c>
      <c r="O658" s="14" t="s">
        <v>2881</v>
      </c>
      <c r="P658" s="14" t="s">
        <v>6751</v>
      </c>
      <c r="Q658" s="14">
        <v>100</v>
      </c>
      <c r="R658" s="14" t="s">
        <v>8101</v>
      </c>
      <c r="S658" s="14" t="s">
        <v>445</v>
      </c>
      <c r="T658" s="35">
        <v>1.4402913814288212</v>
      </c>
      <c r="U658" s="14" t="s">
        <v>2</v>
      </c>
      <c r="V658" s="14">
        <v>132</v>
      </c>
      <c r="W658" s="16">
        <f>+IF(datos_us[[#This Row],[Moneda]]="ARS",datos_us[[#This Row],[Monto]],datos_us[[#This Row],[Monto]]*datos_us[[#This Row],[TC]])</f>
        <v>190.1184623486044</v>
      </c>
      <c r="X658" s="16">
        <f>+IF(datos_us[[#This Row],[Moneda]]="USD",datos_us[[#This Row],[Monto]],datos_us[[#This Row],[Monto]]/datos_us[[#This Row],[TC]])</f>
        <v>1.4402913814288212</v>
      </c>
      <c r="Y658" s="14"/>
    </row>
    <row r="659" spans="1:25" x14ac:dyDescent="0.25">
      <c r="A659" s="14">
        <f t="shared" si="10"/>
        <v>656</v>
      </c>
      <c r="B659" s="1">
        <v>44064</v>
      </c>
      <c r="C659" s="14">
        <f>+YEAR(datos_us[[#This Row],[Fecha]])</f>
        <v>2020</v>
      </c>
      <c r="D659" s="14">
        <f>+MONTH(datos_us[[#This Row],[Fecha]])</f>
        <v>8</v>
      </c>
      <c r="E659" s="14" t="s">
        <v>617</v>
      </c>
      <c r="F659" s="14" t="s">
        <v>8101</v>
      </c>
      <c r="G659" s="14"/>
      <c r="H659" s="14" t="s">
        <v>8103</v>
      </c>
      <c r="I659" s="14" t="s">
        <v>8104</v>
      </c>
      <c r="J659" s="14" t="s">
        <v>422</v>
      </c>
      <c r="K659" s="14" t="s">
        <v>422</v>
      </c>
      <c r="L659" s="14" t="s">
        <v>422</v>
      </c>
      <c r="M659" s="14" t="s">
        <v>1244</v>
      </c>
      <c r="N659" s="14" t="s">
        <v>1133</v>
      </c>
      <c r="O659" s="14" t="s">
        <v>2882</v>
      </c>
      <c r="P659" s="14" t="s">
        <v>6751</v>
      </c>
      <c r="Q659" s="14">
        <v>100</v>
      </c>
      <c r="R659" s="14" t="s">
        <v>8101</v>
      </c>
      <c r="S659" s="14" t="s">
        <v>445</v>
      </c>
      <c r="T659" s="35">
        <v>1.4402913814288212</v>
      </c>
      <c r="U659" s="14" t="s">
        <v>2</v>
      </c>
      <c r="V659" s="14">
        <v>132</v>
      </c>
      <c r="W659" s="16">
        <f>+IF(datos_us[[#This Row],[Moneda]]="ARS",datos_us[[#This Row],[Monto]],datos_us[[#This Row],[Monto]]*datos_us[[#This Row],[TC]])</f>
        <v>190.1184623486044</v>
      </c>
      <c r="X659" s="16">
        <f>+IF(datos_us[[#This Row],[Moneda]]="USD",datos_us[[#This Row],[Monto]],datos_us[[#This Row],[Monto]]/datos_us[[#This Row],[TC]])</f>
        <v>1.4402913814288212</v>
      </c>
      <c r="Y659" s="14"/>
    </row>
    <row r="660" spans="1:25" x14ac:dyDescent="0.25">
      <c r="A660" s="14">
        <f t="shared" si="10"/>
        <v>657</v>
      </c>
      <c r="B660" s="1">
        <v>44064</v>
      </c>
      <c r="C660" s="14">
        <f>+YEAR(datos_us[[#This Row],[Fecha]])</f>
        <v>2020</v>
      </c>
      <c r="D660" s="14">
        <f>+MONTH(datos_us[[#This Row],[Fecha]])</f>
        <v>8</v>
      </c>
      <c r="E660" s="14" t="s">
        <v>617</v>
      </c>
      <c r="F660" s="14" t="s">
        <v>8101</v>
      </c>
      <c r="G660" s="14"/>
      <c r="H660" s="14" t="s">
        <v>8103</v>
      </c>
      <c r="I660" s="14" t="s">
        <v>8104</v>
      </c>
      <c r="J660" s="14" t="s">
        <v>422</v>
      </c>
      <c r="K660" s="14" t="s">
        <v>422</v>
      </c>
      <c r="L660" s="14" t="s">
        <v>422</v>
      </c>
      <c r="M660" s="14" t="s">
        <v>1244</v>
      </c>
      <c r="N660" s="14" t="s">
        <v>1133</v>
      </c>
      <c r="O660" s="14" t="s">
        <v>2883</v>
      </c>
      <c r="P660" s="14" t="s">
        <v>6751</v>
      </c>
      <c r="Q660" s="14">
        <v>100</v>
      </c>
      <c r="R660" s="14" t="s">
        <v>8101</v>
      </c>
      <c r="S660" s="14" t="s">
        <v>445</v>
      </c>
      <c r="T660" s="35">
        <v>1.4402913814288212</v>
      </c>
      <c r="U660" s="14" t="s">
        <v>2</v>
      </c>
      <c r="V660" s="14">
        <v>132</v>
      </c>
      <c r="W660" s="16">
        <f>+IF(datos_us[[#This Row],[Moneda]]="ARS",datos_us[[#This Row],[Monto]],datos_us[[#This Row],[Monto]]*datos_us[[#This Row],[TC]])</f>
        <v>190.1184623486044</v>
      </c>
      <c r="X660" s="16">
        <f>+IF(datos_us[[#This Row],[Moneda]]="USD",datos_us[[#This Row],[Monto]],datos_us[[#This Row],[Monto]]/datos_us[[#This Row],[TC]])</f>
        <v>1.4402913814288212</v>
      </c>
      <c r="Y660" s="14"/>
    </row>
    <row r="661" spans="1:25" x14ac:dyDescent="0.25">
      <c r="A661" s="14">
        <f t="shared" si="10"/>
        <v>658</v>
      </c>
      <c r="B661" s="1">
        <v>44064</v>
      </c>
      <c r="C661" s="14">
        <f>+YEAR(datos_us[[#This Row],[Fecha]])</f>
        <v>2020</v>
      </c>
      <c r="D661" s="14">
        <f>+MONTH(datos_us[[#This Row],[Fecha]])</f>
        <v>8</v>
      </c>
      <c r="E661" s="14" t="s">
        <v>617</v>
      </c>
      <c r="F661" s="14" t="s">
        <v>8101</v>
      </c>
      <c r="G661" s="14"/>
      <c r="H661" s="14" t="s">
        <v>8103</v>
      </c>
      <c r="I661" s="14" t="s">
        <v>8104</v>
      </c>
      <c r="J661" s="14" t="s">
        <v>422</v>
      </c>
      <c r="K661" s="14" t="s">
        <v>422</v>
      </c>
      <c r="L661" s="14" t="s">
        <v>422</v>
      </c>
      <c r="M661" s="14" t="s">
        <v>1244</v>
      </c>
      <c r="N661" s="14" t="s">
        <v>1133</v>
      </c>
      <c r="O661" s="14" t="s">
        <v>2884</v>
      </c>
      <c r="P661" s="14" t="s">
        <v>6751</v>
      </c>
      <c r="Q661" s="14">
        <v>100</v>
      </c>
      <c r="R661" s="14" t="s">
        <v>8101</v>
      </c>
      <c r="S661" s="14" t="s">
        <v>445</v>
      </c>
      <c r="T661" s="35">
        <v>1.4402913814288212</v>
      </c>
      <c r="U661" s="14" t="s">
        <v>2</v>
      </c>
      <c r="V661" s="14">
        <v>132</v>
      </c>
      <c r="W661" s="16">
        <f>+IF(datos_us[[#This Row],[Moneda]]="ARS",datos_us[[#This Row],[Monto]],datos_us[[#This Row],[Monto]]*datos_us[[#This Row],[TC]])</f>
        <v>190.1184623486044</v>
      </c>
      <c r="X661" s="16">
        <f>+IF(datos_us[[#This Row],[Moneda]]="USD",datos_us[[#This Row],[Monto]],datos_us[[#This Row],[Monto]]/datos_us[[#This Row],[TC]])</f>
        <v>1.4402913814288212</v>
      </c>
      <c r="Y661" s="14"/>
    </row>
    <row r="662" spans="1:25" x14ac:dyDescent="0.25">
      <c r="A662" s="14">
        <f t="shared" si="10"/>
        <v>659</v>
      </c>
      <c r="B662" s="1">
        <v>44064</v>
      </c>
      <c r="C662" s="14">
        <f>+YEAR(datos_us[[#This Row],[Fecha]])</f>
        <v>2020</v>
      </c>
      <c r="D662" s="14">
        <f>+MONTH(datos_us[[#This Row],[Fecha]])</f>
        <v>8</v>
      </c>
      <c r="E662" s="14" t="s">
        <v>617</v>
      </c>
      <c r="F662" s="14" t="s">
        <v>8101</v>
      </c>
      <c r="G662" s="14"/>
      <c r="H662" s="14" t="s">
        <v>8103</v>
      </c>
      <c r="I662" s="14" t="s">
        <v>8104</v>
      </c>
      <c r="J662" s="14" t="s">
        <v>422</v>
      </c>
      <c r="K662" s="14" t="s">
        <v>422</v>
      </c>
      <c r="L662" s="14" t="s">
        <v>422</v>
      </c>
      <c r="M662" s="14" t="s">
        <v>1244</v>
      </c>
      <c r="N662" s="14" t="s">
        <v>1133</v>
      </c>
      <c r="O662" s="14" t="s">
        <v>2885</v>
      </c>
      <c r="P662" s="14" t="s">
        <v>6751</v>
      </c>
      <c r="Q662" s="14">
        <v>100</v>
      </c>
      <c r="R662" s="14" t="s">
        <v>8101</v>
      </c>
      <c r="S662" s="14" t="s">
        <v>445</v>
      </c>
      <c r="T662" s="35">
        <v>1.4402913814288212</v>
      </c>
      <c r="U662" s="14" t="s">
        <v>2</v>
      </c>
      <c r="V662" s="14">
        <v>132</v>
      </c>
      <c r="W662" s="16">
        <f>+IF(datos_us[[#This Row],[Moneda]]="ARS",datos_us[[#This Row],[Monto]],datos_us[[#This Row],[Monto]]*datos_us[[#This Row],[TC]])</f>
        <v>190.1184623486044</v>
      </c>
      <c r="X662" s="16">
        <f>+IF(datos_us[[#This Row],[Moneda]]="USD",datos_us[[#This Row],[Monto]],datos_us[[#This Row],[Monto]]/datos_us[[#This Row],[TC]])</f>
        <v>1.4402913814288212</v>
      </c>
      <c r="Y662" s="14"/>
    </row>
    <row r="663" spans="1:25" x14ac:dyDescent="0.25">
      <c r="A663" s="14">
        <f t="shared" si="10"/>
        <v>660</v>
      </c>
      <c r="B663" s="1">
        <v>44064</v>
      </c>
      <c r="C663" s="14">
        <f>+YEAR(datos_us[[#This Row],[Fecha]])</f>
        <v>2020</v>
      </c>
      <c r="D663" s="14">
        <f>+MONTH(datos_us[[#This Row],[Fecha]])</f>
        <v>8</v>
      </c>
      <c r="E663" s="14" t="s">
        <v>617</v>
      </c>
      <c r="F663" s="14" t="s">
        <v>8101</v>
      </c>
      <c r="G663" s="14"/>
      <c r="H663" s="14" t="s">
        <v>8103</v>
      </c>
      <c r="I663" s="14" t="s">
        <v>8104</v>
      </c>
      <c r="J663" s="14" t="s">
        <v>422</v>
      </c>
      <c r="K663" s="14" t="s">
        <v>422</v>
      </c>
      <c r="L663" s="14" t="s">
        <v>422</v>
      </c>
      <c r="M663" s="14" t="s">
        <v>1244</v>
      </c>
      <c r="N663" s="14" t="s">
        <v>1133</v>
      </c>
      <c r="O663" s="14" t="s">
        <v>2886</v>
      </c>
      <c r="P663" s="14" t="s">
        <v>6751</v>
      </c>
      <c r="Q663" s="14">
        <v>100</v>
      </c>
      <c r="R663" s="14" t="s">
        <v>8101</v>
      </c>
      <c r="S663" s="14" t="s">
        <v>445</v>
      </c>
      <c r="T663" s="35">
        <v>1.4402913814288212</v>
      </c>
      <c r="U663" s="14" t="s">
        <v>2</v>
      </c>
      <c r="V663" s="14">
        <v>132</v>
      </c>
      <c r="W663" s="16">
        <f>+IF(datos_us[[#This Row],[Moneda]]="ARS",datos_us[[#This Row],[Monto]],datos_us[[#This Row],[Monto]]*datos_us[[#This Row],[TC]])</f>
        <v>190.1184623486044</v>
      </c>
      <c r="X663" s="16">
        <f>+IF(datos_us[[#This Row],[Moneda]]="USD",datos_us[[#This Row],[Monto]],datos_us[[#This Row],[Monto]]/datos_us[[#This Row],[TC]])</f>
        <v>1.4402913814288212</v>
      </c>
      <c r="Y663" s="14"/>
    </row>
    <row r="664" spans="1:25" x14ac:dyDescent="0.25">
      <c r="A664" s="14">
        <f t="shared" si="10"/>
        <v>661</v>
      </c>
      <c r="B664" s="1">
        <v>44064</v>
      </c>
      <c r="C664" s="14">
        <f>+YEAR(datos_us[[#This Row],[Fecha]])</f>
        <v>2020</v>
      </c>
      <c r="D664" s="14">
        <f>+MONTH(datos_us[[#This Row],[Fecha]])</f>
        <v>8</v>
      </c>
      <c r="E664" s="14" t="s">
        <v>617</v>
      </c>
      <c r="F664" s="14" t="s">
        <v>8101</v>
      </c>
      <c r="G664" s="14"/>
      <c r="H664" s="14" t="s">
        <v>8103</v>
      </c>
      <c r="I664" s="14" t="s">
        <v>8104</v>
      </c>
      <c r="J664" s="14" t="s">
        <v>422</v>
      </c>
      <c r="K664" s="14" t="s">
        <v>422</v>
      </c>
      <c r="L664" s="14" t="s">
        <v>422</v>
      </c>
      <c r="M664" s="14" t="s">
        <v>1244</v>
      </c>
      <c r="N664" s="14" t="s">
        <v>1133</v>
      </c>
      <c r="O664" s="14" t="s">
        <v>2887</v>
      </c>
      <c r="P664" s="14" t="s">
        <v>6751</v>
      </c>
      <c r="Q664" s="14">
        <v>100</v>
      </c>
      <c r="R664" s="14" t="s">
        <v>8101</v>
      </c>
      <c r="S664" s="14" t="s">
        <v>445</v>
      </c>
      <c r="T664" s="35">
        <v>1.4402913814288212</v>
      </c>
      <c r="U664" s="14" t="s">
        <v>2</v>
      </c>
      <c r="V664" s="14">
        <v>132</v>
      </c>
      <c r="W664" s="16">
        <f>+IF(datos_us[[#This Row],[Moneda]]="ARS",datos_us[[#This Row],[Monto]],datos_us[[#This Row],[Monto]]*datos_us[[#This Row],[TC]])</f>
        <v>190.1184623486044</v>
      </c>
      <c r="X664" s="16">
        <f>+IF(datos_us[[#This Row],[Moneda]]="USD",datos_us[[#This Row],[Monto]],datos_us[[#This Row],[Monto]]/datos_us[[#This Row],[TC]])</f>
        <v>1.4402913814288212</v>
      </c>
      <c r="Y664" s="14"/>
    </row>
    <row r="665" spans="1:25" x14ac:dyDescent="0.25">
      <c r="A665" s="14">
        <f t="shared" si="10"/>
        <v>662</v>
      </c>
      <c r="B665" s="1">
        <v>44064</v>
      </c>
      <c r="C665" s="14">
        <f>+YEAR(datos_us[[#This Row],[Fecha]])</f>
        <v>2020</v>
      </c>
      <c r="D665" s="14">
        <f>+MONTH(datos_us[[#This Row],[Fecha]])</f>
        <v>8</v>
      </c>
      <c r="E665" s="14" t="s">
        <v>617</v>
      </c>
      <c r="F665" s="14" t="s">
        <v>8101</v>
      </c>
      <c r="G665" s="14"/>
      <c r="H665" s="14" t="s">
        <v>8103</v>
      </c>
      <c r="I665" s="14" t="s">
        <v>8104</v>
      </c>
      <c r="J665" s="14" t="s">
        <v>422</v>
      </c>
      <c r="K665" s="14" t="s">
        <v>422</v>
      </c>
      <c r="L665" s="14" t="s">
        <v>422</v>
      </c>
      <c r="M665" s="14" t="s">
        <v>1123</v>
      </c>
      <c r="N665" s="14" t="s">
        <v>1133</v>
      </c>
      <c r="O665" s="14" t="s">
        <v>2888</v>
      </c>
      <c r="P665" s="14" t="s">
        <v>6751</v>
      </c>
      <c r="Q665" s="14">
        <v>100</v>
      </c>
      <c r="R665" s="14" t="s">
        <v>8101</v>
      </c>
      <c r="S665" s="14" t="s">
        <v>445</v>
      </c>
      <c r="T665" s="35">
        <v>2.9460505529225891</v>
      </c>
      <c r="U665" s="14" t="s">
        <v>2</v>
      </c>
      <c r="V665" s="14">
        <v>132</v>
      </c>
      <c r="W665" s="16">
        <f>+IF(datos_us[[#This Row],[Moneda]]="ARS",datos_us[[#This Row],[Monto]],datos_us[[#This Row],[Monto]]*datos_us[[#This Row],[TC]])</f>
        <v>388.87867298578175</v>
      </c>
      <c r="X665" s="16">
        <f>+IF(datos_us[[#This Row],[Moneda]]="USD",datos_us[[#This Row],[Monto]],datos_us[[#This Row],[Monto]]/datos_us[[#This Row],[TC]])</f>
        <v>2.9460505529225891</v>
      </c>
      <c r="Y665" s="14"/>
    </row>
    <row r="666" spans="1:25" x14ac:dyDescent="0.25">
      <c r="A666" s="14">
        <f t="shared" si="10"/>
        <v>663</v>
      </c>
      <c r="B666" s="1">
        <v>44064</v>
      </c>
      <c r="C666" s="14">
        <f>+YEAR(datos_us[[#This Row],[Fecha]])</f>
        <v>2020</v>
      </c>
      <c r="D666" s="14">
        <f>+MONTH(datos_us[[#This Row],[Fecha]])</f>
        <v>8</v>
      </c>
      <c r="E666" s="14" t="s">
        <v>617</v>
      </c>
      <c r="F666" s="14" t="s">
        <v>8101</v>
      </c>
      <c r="G666" s="14"/>
      <c r="H666" s="14" t="s">
        <v>8103</v>
      </c>
      <c r="I666" s="14" t="s">
        <v>8104</v>
      </c>
      <c r="J666" s="14" t="s">
        <v>422</v>
      </c>
      <c r="K666" s="14" t="s">
        <v>422</v>
      </c>
      <c r="L666" s="14" t="s">
        <v>422</v>
      </c>
      <c r="M666" s="14" t="s">
        <v>1123</v>
      </c>
      <c r="N666" s="14" t="s">
        <v>1133</v>
      </c>
      <c r="O666" s="14" t="s">
        <v>2889</v>
      </c>
      <c r="P666" s="14" t="s">
        <v>6751</v>
      </c>
      <c r="Q666" s="14">
        <v>100</v>
      </c>
      <c r="R666" s="14" t="s">
        <v>8101</v>
      </c>
      <c r="S666" s="14" t="s">
        <v>445</v>
      </c>
      <c r="T666" s="35">
        <v>2.9460505529225891</v>
      </c>
      <c r="U666" s="14" t="s">
        <v>2</v>
      </c>
      <c r="V666" s="14">
        <v>132</v>
      </c>
      <c r="W666" s="16">
        <f>+IF(datos_us[[#This Row],[Moneda]]="ARS",datos_us[[#This Row],[Monto]],datos_us[[#This Row],[Monto]]*datos_us[[#This Row],[TC]])</f>
        <v>388.87867298578175</v>
      </c>
      <c r="X666" s="16">
        <f>+IF(datos_us[[#This Row],[Moneda]]="USD",datos_us[[#This Row],[Monto]],datos_us[[#This Row],[Monto]]/datos_us[[#This Row],[TC]])</f>
        <v>2.9460505529225891</v>
      </c>
      <c r="Y666" s="14"/>
    </row>
    <row r="667" spans="1:25" x14ac:dyDescent="0.25">
      <c r="A667" s="14">
        <f t="shared" si="10"/>
        <v>664</v>
      </c>
      <c r="B667" s="1">
        <v>44064</v>
      </c>
      <c r="C667" s="14">
        <f>+YEAR(datos_us[[#This Row],[Fecha]])</f>
        <v>2020</v>
      </c>
      <c r="D667" s="14">
        <f>+MONTH(datos_us[[#This Row],[Fecha]])</f>
        <v>8</v>
      </c>
      <c r="E667" s="14" t="s">
        <v>617</v>
      </c>
      <c r="F667" s="14" t="s">
        <v>8101</v>
      </c>
      <c r="G667" s="14"/>
      <c r="H667" s="14" t="s">
        <v>8103</v>
      </c>
      <c r="I667" s="14" t="s">
        <v>8104</v>
      </c>
      <c r="J667" s="14" t="s">
        <v>422</v>
      </c>
      <c r="K667" s="14" t="s">
        <v>422</v>
      </c>
      <c r="L667" s="14" t="s">
        <v>422</v>
      </c>
      <c r="M667" s="14" t="s">
        <v>1123</v>
      </c>
      <c r="N667" s="14" t="s">
        <v>1133</v>
      </c>
      <c r="O667" s="14" t="s">
        <v>2890</v>
      </c>
      <c r="P667" s="14" t="s">
        <v>6751</v>
      </c>
      <c r="Q667" s="14">
        <v>100</v>
      </c>
      <c r="R667" s="14" t="s">
        <v>8101</v>
      </c>
      <c r="S667" s="14" t="s">
        <v>445</v>
      </c>
      <c r="T667" s="35">
        <v>3.2515669065590052</v>
      </c>
      <c r="U667" s="14" t="s">
        <v>2</v>
      </c>
      <c r="V667" s="14">
        <v>132</v>
      </c>
      <c r="W667" s="16">
        <f>+IF(datos_us[[#This Row],[Moneda]]="ARS",datos_us[[#This Row],[Monto]],datos_us[[#This Row],[Monto]]*datos_us[[#This Row],[TC]])</f>
        <v>429.20683166578868</v>
      </c>
      <c r="X667" s="16">
        <f>+IF(datos_us[[#This Row],[Moneda]]="USD",datos_us[[#This Row],[Monto]],datos_us[[#This Row],[Monto]]/datos_us[[#This Row],[TC]])</f>
        <v>3.2515669065590052</v>
      </c>
      <c r="Y667" s="14"/>
    </row>
    <row r="668" spans="1:25" x14ac:dyDescent="0.25">
      <c r="A668" s="14">
        <f t="shared" si="10"/>
        <v>665</v>
      </c>
      <c r="B668" s="1">
        <v>44064</v>
      </c>
      <c r="C668" s="14">
        <f>+YEAR(datos_us[[#This Row],[Fecha]])</f>
        <v>2020</v>
      </c>
      <c r="D668" s="14">
        <f>+MONTH(datos_us[[#This Row],[Fecha]])</f>
        <v>8</v>
      </c>
      <c r="E668" s="14" t="s">
        <v>617</v>
      </c>
      <c r="F668" s="14" t="s">
        <v>8101</v>
      </c>
      <c r="G668" s="14"/>
      <c r="H668" s="14" t="s">
        <v>8103</v>
      </c>
      <c r="I668" s="14" t="s">
        <v>8104</v>
      </c>
      <c r="J668" s="14" t="s">
        <v>422</v>
      </c>
      <c r="K668" s="14" t="s">
        <v>422</v>
      </c>
      <c r="L668" s="14" t="s">
        <v>422</v>
      </c>
      <c r="M668" s="14" t="s">
        <v>1123</v>
      </c>
      <c r="N668" s="14" t="s">
        <v>1133</v>
      </c>
      <c r="O668" s="14" t="s">
        <v>2891</v>
      </c>
      <c r="P668" s="14" t="s">
        <v>6751</v>
      </c>
      <c r="Q668" s="14">
        <v>100</v>
      </c>
      <c r="R668" s="14" t="s">
        <v>8101</v>
      </c>
      <c r="S668" s="14" t="s">
        <v>445</v>
      </c>
      <c r="T668" s="35">
        <v>3.5570832601954216</v>
      </c>
      <c r="U668" s="14" t="s">
        <v>2</v>
      </c>
      <c r="V668" s="14">
        <v>132</v>
      </c>
      <c r="W668" s="16">
        <f>+IF(datos_us[[#This Row],[Moneda]]="ARS",datos_us[[#This Row],[Monto]],datos_us[[#This Row],[Monto]]*datos_us[[#This Row],[TC]])</f>
        <v>469.53499034579568</v>
      </c>
      <c r="X668" s="16">
        <f>+IF(datos_us[[#This Row],[Moneda]]="USD",datos_us[[#This Row],[Monto]],datos_us[[#This Row],[Monto]]/datos_us[[#This Row],[TC]])</f>
        <v>3.5570832601954216</v>
      </c>
      <c r="Y668" s="14"/>
    </row>
    <row r="669" spans="1:25" x14ac:dyDescent="0.25">
      <c r="A669" s="14">
        <f t="shared" si="10"/>
        <v>666</v>
      </c>
      <c r="B669" s="1">
        <v>44064</v>
      </c>
      <c r="C669" s="14">
        <f>+YEAR(datos_us[[#This Row],[Fecha]])</f>
        <v>2020</v>
      </c>
      <c r="D669" s="14">
        <f>+MONTH(datos_us[[#This Row],[Fecha]])</f>
        <v>8</v>
      </c>
      <c r="E669" s="14" t="s">
        <v>617</v>
      </c>
      <c r="F669" s="14" t="s">
        <v>8101</v>
      </c>
      <c r="G669" s="14"/>
      <c r="H669" s="14" t="s">
        <v>8103</v>
      </c>
      <c r="I669" s="14" t="s">
        <v>8104</v>
      </c>
      <c r="J669" s="14" t="s">
        <v>422</v>
      </c>
      <c r="K669" s="14" t="s">
        <v>422</v>
      </c>
      <c r="L669" s="14" t="s">
        <v>422</v>
      </c>
      <c r="M669" s="14" t="s">
        <v>1123</v>
      </c>
      <c r="N669" s="14" t="s">
        <v>1133</v>
      </c>
      <c r="O669" s="14" t="s">
        <v>2892</v>
      </c>
      <c r="P669" s="14" t="s">
        <v>6751</v>
      </c>
      <c r="Q669" s="14">
        <v>100</v>
      </c>
      <c r="R669" s="14" t="s">
        <v>8101</v>
      </c>
      <c r="S669" s="14" t="s">
        <v>445</v>
      </c>
      <c r="T669" s="35">
        <v>3.3934137850330557</v>
      </c>
      <c r="U669" s="14" t="s">
        <v>2</v>
      </c>
      <c r="V669" s="14">
        <v>132</v>
      </c>
      <c r="W669" s="16">
        <f>+IF(datos_us[[#This Row],[Moneda]]="ARS",datos_us[[#This Row],[Monto]],datos_us[[#This Row],[Monto]]*datos_us[[#This Row],[TC]])</f>
        <v>447.93061962436337</v>
      </c>
      <c r="X669" s="16">
        <f>+IF(datos_us[[#This Row],[Moneda]]="USD",datos_us[[#This Row],[Monto]],datos_us[[#This Row],[Monto]]/datos_us[[#This Row],[TC]])</f>
        <v>3.3934137850330557</v>
      </c>
      <c r="Y669" s="14"/>
    </row>
    <row r="670" spans="1:25" x14ac:dyDescent="0.25">
      <c r="A670" s="14">
        <f t="shared" si="10"/>
        <v>667</v>
      </c>
      <c r="B670" s="1">
        <v>44064</v>
      </c>
      <c r="C670" s="14">
        <f>+YEAR(datos_us[[#This Row],[Fecha]])</f>
        <v>2020</v>
      </c>
      <c r="D670" s="14">
        <f>+MONTH(datos_us[[#This Row],[Fecha]])</f>
        <v>8</v>
      </c>
      <c r="E670" s="14" t="s">
        <v>617</v>
      </c>
      <c r="F670" s="14" t="s">
        <v>8101</v>
      </c>
      <c r="G670" s="14"/>
      <c r="H670" s="14" t="s">
        <v>8103</v>
      </c>
      <c r="I670" s="14" t="s">
        <v>8104</v>
      </c>
      <c r="J670" s="14" t="s">
        <v>422</v>
      </c>
      <c r="K670" s="14" t="s">
        <v>422</v>
      </c>
      <c r="L670" s="14" t="s">
        <v>422</v>
      </c>
      <c r="M670" s="14" t="s">
        <v>1123</v>
      </c>
      <c r="N670" s="14" t="s">
        <v>1133</v>
      </c>
      <c r="O670" s="14" t="s">
        <v>2893</v>
      </c>
      <c r="P670" s="14" t="s">
        <v>6751</v>
      </c>
      <c r="Q670" s="14">
        <v>100</v>
      </c>
      <c r="R670" s="14" t="s">
        <v>8101</v>
      </c>
      <c r="S670" s="14" t="s">
        <v>445</v>
      </c>
      <c r="T670" s="35">
        <v>3.3934137850330557</v>
      </c>
      <c r="U670" s="14" t="s">
        <v>2</v>
      </c>
      <c r="V670" s="14">
        <v>132</v>
      </c>
      <c r="W670" s="16">
        <f>+IF(datos_us[[#This Row],[Moneda]]="ARS",datos_us[[#This Row],[Monto]],datos_us[[#This Row],[Monto]]*datos_us[[#This Row],[TC]])</f>
        <v>447.93061962436337</v>
      </c>
      <c r="X670" s="16">
        <f>+IF(datos_us[[#This Row],[Moneda]]="USD",datos_us[[#This Row],[Monto]],datos_us[[#This Row],[Monto]]/datos_us[[#This Row],[TC]])</f>
        <v>3.3934137850330557</v>
      </c>
      <c r="Y670" s="14"/>
    </row>
    <row r="671" spans="1:25" x14ac:dyDescent="0.25">
      <c r="A671" s="14">
        <f t="shared" si="10"/>
        <v>668</v>
      </c>
      <c r="B671" s="1">
        <v>44064</v>
      </c>
      <c r="C671" s="14">
        <f>+YEAR(datos_us[[#This Row],[Fecha]])</f>
        <v>2020</v>
      </c>
      <c r="D671" s="14">
        <f>+MONTH(datos_us[[#This Row],[Fecha]])</f>
        <v>8</v>
      </c>
      <c r="E671" s="14" t="s">
        <v>617</v>
      </c>
      <c r="F671" s="14" t="s">
        <v>8101</v>
      </c>
      <c r="G671" s="14"/>
      <c r="H671" s="14" t="s">
        <v>8103</v>
      </c>
      <c r="I671" s="14" t="s">
        <v>8104</v>
      </c>
      <c r="J671" s="14" t="s">
        <v>422</v>
      </c>
      <c r="K671" s="14" t="s">
        <v>422</v>
      </c>
      <c r="L671" s="14" t="s">
        <v>422</v>
      </c>
      <c r="M671" s="14" t="s">
        <v>1123</v>
      </c>
      <c r="N671" s="14" t="s">
        <v>1133</v>
      </c>
      <c r="O671" s="14" t="s">
        <v>2894</v>
      </c>
      <c r="P671" s="14" t="s">
        <v>6751</v>
      </c>
      <c r="Q671" s="14">
        <v>100</v>
      </c>
      <c r="R671" s="14" t="s">
        <v>8101</v>
      </c>
      <c r="S671" s="14" t="s">
        <v>445</v>
      </c>
      <c r="T671" s="35">
        <v>3.7862205254227348</v>
      </c>
      <c r="U671" s="14" t="s">
        <v>2</v>
      </c>
      <c r="V671" s="14">
        <v>132</v>
      </c>
      <c r="W671" s="16">
        <f>+IF(datos_us[[#This Row],[Moneda]]="ARS",datos_us[[#This Row],[Monto]],datos_us[[#This Row],[Monto]]*datos_us[[#This Row],[TC]])</f>
        <v>499.78110935580099</v>
      </c>
      <c r="X671" s="16">
        <f>+IF(datos_us[[#This Row],[Moneda]]="USD",datos_us[[#This Row],[Monto]],datos_us[[#This Row],[Monto]]/datos_us[[#This Row],[TC]])</f>
        <v>3.7862205254227348</v>
      </c>
      <c r="Y671" s="14"/>
    </row>
    <row r="672" spans="1:25" x14ac:dyDescent="0.25">
      <c r="A672" s="14">
        <f t="shared" si="10"/>
        <v>669</v>
      </c>
      <c r="B672" s="1">
        <v>44064</v>
      </c>
      <c r="C672" s="14">
        <f>+YEAR(datos_us[[#This Row],[Fecha]])</f>
        <v>2020</v>
      </c>
      <c r="D672" s="14">
        <f>+MONTH(datos_us[[#This Row],[Fecha]])</f>
        <v>8</v>
      </c>
      <c r="E672" s="14" t="s">
        <v>617</v>
      </c>
      <c r="F672" s="14" t="s">
        <v>8101</v>
      </c>
      <c r="G672" s="14"/>
      <c r="H672" s="14" t="s">
        <v>8103</v>
      </c>
      <c r="I672" s="14" t="s">
        <v>8104</v>
      </c>
      <c r="J672" s="14" t="s">
        <v>422</v>
      </c>
      <c r="K672" s="14" t="s">
        <v>422</v>
      </c>
      <c r="L672" s="14" t="s">
        <v>422</v>
      </c>
      <c r="M672" s="14" t="s">
        <v>1123</v>
      </c>
      <c r="N672" s="14" t="s">
        <v>1133</v>
      </c>
      <c r="O672" s="14" t="s">
        <v>2895</v>
      </c>
      <c r="P672" s="14" t="s">
        <v>6751</v>
      </c>
      <c r="Q672" s="14">
        <v>100</v>
      </c>
      <c r="R672" s="14" t="s">
        <v>8101</v>
      </c>
      <c r="S672" s="14" t="s">
        <v>445</v>
      </c>
      <c r="T672" s="35">
        <v>6.6122467965595879</v>
      </c>
      <c r="U672" s="14" t="s">
        <v>2</v>
      </c>
      <c r="V672" s="14">
        <v>132</v>
      </c>
      <c r="W672" s="16">
        <f>+IF(datos_us[[#This Row],[Moneda]]="ARS",datos_us[[#This Row],[Monto]],datos_us[[#This Row],[Monto]]*datos_us[[#This Row],[TC]])</f>
        <v>872.81657714586561</v>
      </c>
      <c r="X672" s="16">
        <f>+IF(datos_us[[#This Row],[Moneda]]="USD",datos_us[[#This Row],[Monto]],datos_us[[#This Row],[Monto]]/datos_us[[#This Row],[TC]])</f>
        <v>6.6122467965595879</v>
      </c>
      <c r="Y672" s="14"/>
    </row>
    <row r="673" spans="1:25" x14ac:dyDescent="0.25">
      <c r="A673" s="14">
        <f t="shared" si="10"/>
        <v>670</v>
      </c>
      <c r="B673" s="1">
        <v>44064</v>
      </c>
      <c r="C673" s="14">
        <f>+YEAR(datos_us[[#This Row],[Fecha]])</f>
        <v>2020</v>
      </c>
      <c r="D673" s="14">
        <f>+MONTH(datos_us[[#This Row],[Fecha]])</f>
        <v>8</v>
      </c>
      <c r="E673" s="14" t="s">
        <v>617</v>
      </c>
      <c r="F673" s="14" t="s">
        <v>8101</v>
      </c>
      <c r="G673" s="14"/>
      <c r="H673" s="14" t="s">
        <v>8103</v>
      </c>
      <c r="I673" s="14" t="s">
        <v>8104</v>
      </c>
      <c r="J673" s="14" t="s">
        <v>422</v>
      </c>
      <c r="K673" s="14" t="s">
        <v>422</v>
      </c>
      <c r="L673" s="14" t="s">
        <v>422</v>
      </c>
      <c r="M673" s="14" t="s">
        <v>1123</v>
      </c>
      <c r="N673" s="14" t="s">
        <v>1133</v>
      </c>
      <c r="O673" s="14" t="s">
        <v>2896</v>
      </c>
      <c r="P673" s="14" t="s">
        <v>6751</v>
      </c>
      <c r="Q673" s="14">
        <v>100</v>
      </c>
      <c r="R673" s="14" t="s">
        <v>8101</v>
      </c>
      <c r="S673" s="14" t="s">
        <v>445</v>
      </c>
      <c r="T673" s="35">
        <v>11.249548592826626</v>
      </c>
      <c r="U673" s="14" t="s">
        <v>2</v>
      </c>
      <c r="V673" s="14">
        <v>132</v>
      </c>
      <c r="W673" s="16">
        <f>+IF(datos_us[[#This Row],[Moneda]]="ARS",datos_us[[#This Row],[Monto]],datos_us[[#This Row],[Monto]]*datos_us[[#This Row],[TC]])</f>
        <v>1484.9404142531146</v>
      </c>
      <c r="X673" s="16">
        <f>+IF(datos_us[[#This Row],[Moneda]]="USD",datos_us[[#This Row],[Monto]],datos_us[[#This Row],[Monto]]/datos_us[[#This Row],[TC]])</f>
        <v>11.249548592826626</v>
      </c>
      <c r="Y673" s="14"/>
    </row>
    <row r="674" spans="1:25" x14ac:dyDescent="0.25">
      <c r="A674" s="14">
        <f t="shared" si="10"/>
        <v>671</v>
      </c>
      <c r="B674" s="1">
        <v>44064</v>
      </c>
      <c r="C674" s="14">
        <f>+YEAR(datos_us[[#This Row],[Fecha]])</f>
        <v>2020</v>
      </c>
      <c r="D674" s="14">
        <f>+MONTH(datos_us[[#This Row],[Fecha]])</f>
        <v>8</v>
      </c>
      <c r="E674" s="14" t="s">
        <v>617</v>
      </c>
      <c r="F674" s="14" t="s">
        <v>8101</v>
      </c>
      <c r="G674" s="14"/>
      <c r="H674" s="14" t="s">
        <v>8103</v>
      </c>
      <c r="I674" s="14" t="s">
        <v>8104</v>
      </c>
      <c r="J674" s="14" t="s">
        <v>422</v>
      </c>
      <c r="K674" s="14" t="s">
        <v>422</v>
      </c>
      <c r="L674" s="14" t="s">
        <v>422</v>
      </c>
      <c r="M674" s="14" t="s">
        <v>1123</v>
      </c>
      <c r="N674" s="14" t="s">
        <v>1133</v>
      </c>
      <c r="O674" s="14" t="s">
        <v>2897</v>
      </c>
      <c r="P674" s="14" t="s">
        <v>6751</v>
      </c>
      <c r="Q674" s="14">
        <v>100</v>
      </c>
      <c r="R674" s="14" t="s">
        <v>8101</v>
      </c>
      <c r="S674" s="14" t="s">
        <v>445</v>
      </c>
      <c r="T674" s="35">
        <v>10.714894973962897</v>
      </c>
      <c r="U674" s="14" t="s">
        <v>2</v>
      </c>
      <c r="V674" s="14">
        <v>132</v>
      </c>
      <c r="W674" s="16">
        <f>+IF(datos_us[[#This Row],[Moneda]]="ARS",datos_us[[#This Row],[Monto]],datos_us[[#This Row],[Monto]]*datos_us[[#This Row],[TC]])</f>
        <v>1414.3661365631024</v>
      </c>
      <c r="X674" s="16">
        <f>+IF(datos_us[[#This Row],[Moneda]]="USD",datos_us[[#This Row],[Monto]],datos_us[[#This Row],[Monto]]/datos_us[[#This Row],[TC]])</f>
        <v>10.714894973962897</v>
      </c>
      <c r="Y674" s="14"/>
    </row>
    <row r="675" spans="1:25" x14ac:dyDescent="0.25">
      <c r="A675" s="14">
        <f t="shared" si="10"/>
        <v>672</v>
      </c>
      <c r="B675" s="1">
        <v>44064</v>
      </c>
      <c r="C675" s="14">
        <f>+YEAR(datos_us[[#This Row],[Fecha]])</f>
        <v>2020</v>
      </c>
      <c r="D675" s="14">
        <f>+MONTH(datos_us[[#This Row],[Fecha]])</f>
        <v>8</v>
      </c>
      <c r="E675" s="14" t="s">
        <v>617</v>
      </c>
      <c r="F675" s="14" t="s">
        <v>8101</v>
      </c>
      <c r="G675" s="14"/>
      <c r="H675" s="14" t="s">
        <v>8103</v>
      </c>
      <c r="I675" s="14" t="s">
        <v>8104</v>
      </c>
      <c r="J675" s="14" t="s">
        <v>422</v>
      </c>
      <c r="K675" s="14" t="s">
        <v>422</v>
      </c>
      <c r="L675" s="14" t="s">
        <v>422</v>
      </c>
      <c r="M675" s="14" t="s">
        <v>1244</v>
      </c>
      <c r="N675" s="14" t="s">
        <v>1133</v>
      </c>
      <c r="O675" s="14" t="s">
        <v>2898</v>
      </c>
      <c r="P675" s="14" t="s">
        <v>6751</v>
      </c>
      <c r="Q675" s="14">
        <v>500</v>
      </c>
      <c r="R675" s="14" t="s">
        <v>8101</v>
      </c>
      <c r="S675" s="14" t="s">
        <v>445</v>
      </c>
      <c r="T675" s="35">
        <v>63.012747937510923</v>
      </c>
      <c r="U675" s="14" t="s">
        <v>2</v>
      </c>
      <c r="V675" s="14">
        <v>132</v>
      </c>
      <c r="W675" s="16">
        <f>+IF(datos_us[[#This Row],[Moneda]]="ARS",datos_us[[#This Row],[Monto]],datos_us[[#This Row],[Monto]]*datos_us[[#This Row],[TC]])</f>
        <v>8317.6827277514421</v>
      </c>
      <c r="X675" s="16">
        <f>+IF(datos_us[[#This Row],[Moneda]]="USD",datos_us[[#This Row],[Monto]],datos_us[[#This Row],[Monto]]/datos_us[[#This Row],[TC]])</f>
        <v>63.012747937510923</v>
      </c>
      <c r="Y675" s="14"/>
    </row>
    <row r="676" spans="1:25" x14ac:dyDescent="0.25">
      <c r="A676" s="14">
        <f t="shared" si="10"/>
        <v>673</v>
      </c>
      <c r="B676" s="1">
        <v>44064</v>
      </c>
      <c r="C676" s="14">
        <f>+YEAR(datos_us[[#This Row],[Fecha]])</f>
        <v>2020</v>
      </c>
      <c r="D676" s="14">
        <f>+MONTH(datos_us[[#This Row],[Fecha]])</f>
        <v>8</v>
      </c>
      <c r="E676" s="14" t="s">
        <v>617</v>
      </c>
      <c r="F676" s="14" t="s">
        <v>8101</v>
      </c>
      <c r="G676" s="14"/>
      <c r="H676" s="14" t="s">
        <v>8103</v>
      </c>
      <c r="I676" s="14" t="s">
        <v>8104</v>
      </c>
      <c r="J676" s="14" t="s">
        <v>422</v>
      </c>
      <c r="K676" s="14" t="s">
        <v>422</v>
      </c>
      <c r="L676" s="14" t="s">
        <v>422</v>
      </c>
      <c r="M676" s="14" t="s">
        <v>1244</v>
      </c>
      <c r="N676" s="14" t="s">
        <v>1133</v>
      </c>
      <c r="O676" s="14" t="s">
        <v>2899</v>
      </c>
      <c r="P676" s="14" t="s">
        <v>6751</v>
      </c>
      <c r="Q676" s="14">
        <v>100</v>
      </c>
      <c r="R676" s="14" t="s">
        <v>8101</v>
      </c>
      <c r="S676" s="14" t="s">
        <v>445</v>
      </c>
      <c r="T676" s="35">
        <v>5.0301085366567166</v>
      </c>
      <c r="U676" s="14" t="s">
        <v>2</v>
      </c>
      <c r="V676" s="14">
        <v>132</v>
      </c>
      <c r="W676" s="16">
        <f>+IF(datos_us[[#This Row],[Moneda]]="ARS",datos_us[[#This Row],[Monto]],datos_us[[#This Row],[Monto]]*datos_us[[#This Row],[TC]])</f>
        <v>663.97432683868658</v>
      </c>
      <c r="X676" s="16">
        <f>+IF(datos_us[[#This Row],[Moneda]]="USD",datos_us[[#This Row],[Monto]],datos_us[[#This Row],[Monto]]/datos_us[[#This Row],[TC]])</f>
        <v>5.0301085366567166</v>
      </c>
      <c r="Y676" s="14"/>
    </row>
    <row r="677" spans="1:25" x14ac:dyDescent="0.25">
      <c r="A677" s="14">
        <f t="shared" si="10"/>
        <v>674</v>
      </c>
      <c r="B677" s="1">
        <v>44064</v>
      </c>
      <c r="C677" s="14">
        <f>+YEAR(datos_us[[#This Row],[Fecha]])</f>
        <v>2020</v>
      </c>
      <c r="D677" s="14">
        <f>+MONTH(datos_us[[#This Row],[Fecha]])</f>
        <v>8</v>
      </c>
      <c r="E677" s="14" t="s">
        <v>617</v>
      </c>
      <c r="F677" s="14" t="s">
        <v>8101</v>
      </c>
      <c r="G677" s="14"/>
      <c r="H677" s="14" t="s">
        <v>8103</v>
      </c>
      <c r="I677" s="14" t="s">
        <v>8104</v>
      </c>
      <c r="J677" s="14" t="s">
        <v>422</v>
      </c>
      <c r="K677" s="14" t="s">
        <v>422</v>
      </c>
      <c r="L677" s="14" t="s">
        <v>422</v>
      </c>
      <c r="M677" s="14" t="s">
        <v>1244</v>
      </c>
      <c r="N677" s="14" t="s">
        <v>1133</v>
      </c>
      <c r="O677" s="14" t="s">
        <v>2900</v>
      </c>
      <c r="P677" s="14" t="s">
        <v>6751</v>
      </c>
      <c r="Q677" s="14">
        <v>100</v>
      </c>
      <c r="R677" s="14" t="s">
        <v>8101</v>
      </c>
      <c r="S677" s="14" t="s">
        <v>445</v>
      </c>
      <c r="T677" s="35">
        <v>5.0301085366567166</v>
      </c>
      <c r="U677" s="14" t="s">
        <v>2</v>
      </c>
      <c r="V677" s="14">
        <v>132</v>
      </c>
      <c r="W677" s="16">
        <f>+IF(datos_us[[#This Row],[Moneda]]="ARS",datos_us[[#This Row],[Monto]],datos_us[[#This Row],[Monto]]*datos_us[[#This Row],[TC]])</f>
        <v>663.97432683868658</v>
      </c>
      <c r="X677" s="16">
        <f>+IF(datos_us[[#This Row],[Moneda]]="USD",datos_us[[#This Row],[Monto]],datos_us[[#This Row],[Monto]]/datos_us[[#This Row],[TC]])</f>
        <v>5.0301085366567166</v>
      </c>
      <c r="Y677" s="14"/>
    </row>
    <row r="678" spans="1:25" x14ac:dyDescent="0.25">
      <c r="A678" s="14">
        <f t="shared" si="10"/>
        <v>675</v>
      </c>
      <c r="B678" s="1">
        <v>44064</v>
      </c>
      <c r="C678" s="14">
        <f>+YEAR(datos_us[[#This Row],[Fecha]])</f>
        <v>2020</v>
      </c>
      <c r="D678" s="14">
        <f>+MONTH(datos_us[[#This Row],[Fecha]])</f>
        <v>8</v>
      </c>
      <c r="E678" s="14" t="s">
        <v>617</v>
      </c>
      <c r="F678" s="14" t="s">
        <v>8101</v>
      </c>
      <c r="G678" s="14"/>
      <c r="H678" s="14" t="s">
        <v>8103</v>
      </c>
      <c r="I678" s="14" t="s">
        <v>8104</v>
      </c>
      <c r="J678" s="14" t="s">
        <v>422</v>
      </c>
      <c r="K678" s="14" t="s">
        <v>422</v>
      </c>
      <c r="L678" s="14" t="s">
        <v>422</v>
      </c>
      <c r="M678" s="14" t="s">
        <v>1244</v>
      </c>
      <c r="N678" s="14" t="s">
        <v>1133</v>
      </c>
      <c r="O678" s="14" t="s">
        <v>2901</v>
      </c>
      <c r="P678" s="14" t="s">
        <v>6751</v>
      </c>
      <c r="Q678" s="14">
        <v>100</v>
      </c>
      <c r="R678" s="14" t="s">
        <v>8101</v>
      </c>
      <c r="S678" s="14" t="s">
        <v>445</v>
      </c>
      <c r="T678" s="35">
        <v>5.0301085366567166</v>
      </c>
      <c r="U678" s="14" t="s">
        <v>2</v>
      </c>
      <c r="V678" s="14">
        <v>132</v>
      </c>
      <c r="W678" s="16">
        <f>+IF(datos_us[[#This Row],[Moneda]]="ARS",datos_us[[#This Row],[Monto]],datos_us[[#This Row],[Monto]]*datos_us[[#This Row],[TC]])</f>
        <v>663.97432683868658</v>
      </c>
      <c r="X678" s="16">
        <f>+IF(datos_us[[#This Row],[Moneda]]="USD",datos_us[[#This Row],[Monto]],datos_us[[#This Row],[Monto]]/datos_us[[#This Row],[TC]])</f>
        <v>5.0301085366567166</v>
      </c>
      <c r="Y678" s="14"/>
    </row>
    <row r="679" spans="1:25" x14ac:dyDescent="0.25">
      <c r="A679" s="14">
        <f t="shared" si="10"/>
        <v>676</v>
      </c>
      <c r="B679" s="1">
        <v>44064</v>
      </c>
      <c r="C679" s="14">
        <f>+YEAR(datos_us[[#This Row],[Fecha]])</f>
        <v>2020</v>
      </c>
      <c r="D679" s="14">
        <f>+MONTH(datos_us[[#This Row],[Fecha]])</f>
        <v>8</v>
      </c>
      <c r="E679" s="14" t="s">
        <v>617</v>
      </c>
      <c r="F679" s="14" t="s">
        <v>8101</v>
      </c>
      <c r="G679" s="14"/>
      <c r="H679" s="14" t="s">
        <v>8103</v>
      </c>
      <c r="I679" s="14" t="s">
        <v>8104</v>
      </c>
      <c r="J679" s="14" t="s">
        <v>422</v>
      </c>
      <c r="K679" s="14" t="s">
        <v>422</v>
      </c>
      <c r="L679" s="14" t="s">
        <v>422</v>
      </c>
      <c r="M679" s="14" t="s">
        <v>1244</v>
      </c>
      <c r="N679" s="14" t="s">
        <v>1133</v>
      </c>
      <c r="O679" s="14" t="s">
        <v>2902</v>
      </c>
      <c r="P679" s="14" t="s">
        <v>6751</v>
      </c>
      <c r="Q679" s="14">
        <v>100</v>
      </c>
      <c r="R679" s="14" t="s">
        <v>8101</v>
      </c>
      <c r="S679" s="14" t="s">
        <v>445</v>
      </c>
      <c r="T679" s="35">
        <v>5.0301085366567166</v>
      </c>
      <c r="U679" s="14" t="s">
        <v>2</v>
      </c>
      <c r="V679" s="14">
        <v>132</v>
      </c>
      <c r="W679" s="16">
        <f>+IF(datos_us[[#This Row],[Moneda]]="ARS",datos_us[[#This Row],[Monto]],datos_us[[#This Row],[Monto]]*datos_us[[#This Row],[TC]])</f>
        <v>663.97432683868658</v>
      </c>
      <c r="X679" s="16">
        <f>+IF(datos_us[[#This Row],[Moneda]]="USD",datos_us[[#This Row],[Monto]],datos_us[[#This Row],[Monto]]/datos_us[[#This Row],[TC]])</f>
        <v>5.0301085366567166</v>
      </c>
      <c r="Y679" s="14"/>
    </row>
    <row r="680" spans="1:25" x14ac:dyDescent="0.25">
      <c r="A680" s="14">
        <f t="shared" si="10"/>
        <v>677</v>
      </c>
      <c r="B680" s="1">
        <v>44064</v>
      </c>
      <c r="C680" s="14">
        <f>+YEAR(datos_us[[#This Row],[Fecha]])</f>
        <v>2020</v>
      </c>
      <c r="D680" s="14">
        <f>+MONTH(datos_us[[#This Row],[Fecha]])</f>
        <v>8</v>
      </c>
      <c r="E680" s="14" t="s">
        <v>617</v>
      </c>
      <c r="F680" s="14" t="s">
        <v>8101</v>
      </c>
      <c r="G680" s="14"/>
      <c r="H680" s="14" t="s">
        <v>8103</v>
      </c>
      <c r="I680" s="14" t="s">
        <v>8104</v>
      </c>
      <c r="J680" s="14" t="s">
        <v>422</v>
      </c>
      <c r="K680" s="14" t="s">
        <v>422</v>
      </c>
      <c r="L680" s="14" t="s">
        <v>422</v>
      </c>
      <c r="M680" s="14" t="s">
        <v>1244</v>
      </c>
      <c r="N680" s="14" t="s">
        <v>1133</v>
      </c>
      <c r="O680" s="14" t="s">
        <v>2903</v>
      </c>
      <c r="P680" s="14" t="s">
        <v>6751</v>
      </c>
      <c r="Q680" s="14">
        <v>100</v>
      </c>
      <c r="R680" s="14" t="s">
        <v>8101</v>
      </c>
      <c r="S680" s="14" t="s">
        <v>445</v>
      </c>
      <c r="T680" s="35">
        <v>5.0301085366567166</v>
      </c>
      <c r="U680" s="14" t="s">
        <v>2</v>
      </c>
      <c r="V680" s="14">
        <v>132</v>
      </c>
      <c r="W680" s="16">
        <f>+IF(datos_us[[#This Row],[Moneda]]="ARS",datos_us[[#This Row],[Monto]],datos_us[[#This Row],[Monto]]*datos_us[[#This Row],[TC]])</f>
        <v>663.97432683868658</v>
      </c>
      <c r="X680" s="16">
        <f>+IF(datos_us[[#This Row],[Moneda]]="USD",datos_us[[#This Row],[Monto]],datos_us[[#This Row],[Monto]]/datos_us[[#This Row],[TC]])</f>
        <v>5.0301085366567166</v>
      </c>
      <c r="Y680" s="14"/>
    </row>
    <row r="681" spans="1:25" x14ac:dyDescent="0.25">
      <c r="A681" s="14">
        <f t="shared" si="10"/>
        <v>678</v>
      </c>
      <c r="B681" s="1">
        <v>44064</v>
      </c>
      <c r="C681" s="14">
        <f>+YEAR(datos_us[[#This Row],[Fecha]])</f>
        <v>2020</v>
      </c>
      <c r="D681" s="14">
        <f>+MONTH(datos_us[[#This Row],[Fecha]])</f>
        <v>8</v>
      </c>
      <c r="E681" s="14" t="s">
        <v>617</v>
      </c>
      <c r="F681" s="14" t="s">
        <v>8101</v>
      </c>
      <c r="G681" s="14"/>
      <c r="H681" s="14" t="s">
        <v>8103</v>
      </c>
      <c r="I681" s="14" t="s">
        <v>8104</v>
      </c>
      <c r="J681" s="14" t="s">
        <v>422</v>
      </c>
      <c r="K681" s="14" t="s">
        <v>422</v>
      </c>
      <c r="L681" s="14" t="s">
        <v>422</v>
      </c>
      <c r="M681" s="14" t="s">
        <v>1244</v>
      </c>
      <c r="N681" s="14" t="s">
        <v>1133</v>
      </c>
      <c r="O681" s="14" t="s">
        <v>2904</v>
      </c>
      <c r="P681" s="14" t="s">
        <v>6751</v>
      </c>
      <c r="Q681" s="14">
        <v>100</v>
      </c>
      <c r="R681" s="14" t="s">
        <v>8101</v>
      </c>
      <c r="S681" s="14" t="s">
        <v>445</v>
      </c>
      <c r="T681" s="35">
        <v>5.0301085366567166</v>
      </c>
      <c r="U681" s="14" t="s">
        <v>2</v>
      </c>
      <c r="V681" s="14">
        <v>132</v>
      </c>
      <c r="W681" s="16">
        <f>+IF(datos_us[[#This Row],[Moneda]]="ARS",datos_us[[#This Row],[Monto]],datos_us[[#This Row],[Monto]]*datos_us[[#This Row],[TC]])</f>
        <v>663.97432683868658</v>
      </c>
      <c r="X681" s="16">
        <f>+IF(datos_us[[#This Row],[Moneda]]="USD",datos_us[[#This Row],[Monto]],datos_us[[#This Row],[Monto]]/datos_us[[#This Row],[TC]])</f>
        <v>5.0301085366567166</v>
      </c>
      <c r="Y681" s="14"/>
    </row>
    <row r="682" spans="1:25" x14ac:dyDescent="0.25">
      <c r="A682" s="14">
        <f t="shared" si="10"/>
        <v>679</v>
      </c>
      <c r="B682" s="1">
        <v>44064</v>
      </c>
      <c r="C682" s="14">
        <f>+YEAR(datos_us[[#This Row],[Fecha]])</f>
        <v>2020</v>
      </c>
      <c r="D682" s="14">
        <f>+MONTH(datos_us[[#This Row],[Fecha]])</f>
        <v>8</v>
      </c>
      <c r="E682" s="14" t="s">
        <v>617</v>
      </c>
      <c r="F682" s="14" t="s">
        <v>8101</v>
      </c>
      <c r="G682" s="14"/>
      <c r="H682" s="14" t="s">
        <v>8103</v>
      </c>
      <c r="I682" s="14" t="s">
        <v>8104</v>
      </c>
      <c r="J682" s="14" t="s">
        <v>422</v>
      </c>
      <c r="K682" s="14" t="s">
        <v>422</v>
      </c>
      <c r="L682" s="14" t="s">
        <v>422</v>
      </c>
      <c r="M682" s="14" t="s">
        <v>1244</v>
      </c>
      <c r="N682" s="14" t="s">
        <v>1133</v>
      </c>
      <c r="O682" s="14" t="s">
        <v>2905</v>
      </c>
      <c r="P682" s="14" t="s">
        <v>6751</v>
      </c>
      <c r="Q682" s="14">
        <v>100</v>
      </c>
      <c r="R682" s="14" t="s">
        <v>8101</v>
      </c>
      <c r="S682" s="14" t="s">
        <v>445</v>
      </c>
      <c r="T682" s="35">
        <v>5.0301085366567166</v>
      </c>
      <c r="U682" s="14" t="s">
        <v>2</v>
      </c>
      <c r="V682" s="14">
        <v>132</v>
      </c>
      <c r="W682" s="16">
        <f>+IF(datos_us[[#This Row],[Moneda]]="ARS",datos_us[[#This Row],[Monto]],datos_us[[#This Row],[Monto]]*datos_us[[#This Row],[TC]])</f>
        <v>663.97432683868658</v>
      </c>
      <c r="X682" s="16">
        <f>+IF(datos_us[[#This Row],[Moneda]]="USD",datos_us[[#This Row],[Monto]],datos_us[[#This Row],[Monto]]/datos_us[[#This Row],[TC]])</f>
        <v>5.0301085366567166</v>
      </c>
      <c r="Y682" s="14"/>
    </row>
    <row r="683" spans="1:25" x14ac:dyDescent="0.25">
      <c r="A683" s="14">
        <f t="shared" si="10"/>
        <v>680</v>
      </c>
      <c r="B683" s="1">
        <v>44064</v>
      </c>
      <c r="C683" s="14">
        <f>+YEAR(datos_us[[#This Row],[Fecha]])</f>
        <v>2020</v>
      </c>
      <c r="D683" s="14">
        <f>+MONTH(datos_us[[#This Row],[Fecha]])</f>
        <v>8</v>
      </c>
      <c r="E683" s="14" t="s">
        <v>617</v>
      </c>
      <c r="F683" s="14" t="s">
        <v>8101</v>
      </c>
      <c r="G683" s="14"/>
      <c r="H683" s="14" t="s">
        <v>8103</v>
      </c>
      <c r="I683" s="14" t="s">
        <v>8104</v>
      </c>
      <c r="J683" s="14" t="s">
        <v>422</v>
      </c>
      <c r="K683" s="14" t="s">
        <v>422</v>
      </c>
      <c r="L683" s="14" t="s">
        <v>422</v>
      </c>
      <c r="M683" s="14" t="s">
        <v>1244</v>
      </c>
      <c r="N683" s="14" t="s">
        <v>1133</v>
      </c>
      <c r="O683" s="14" t="s">
        <v>2906</v>
      </c>
      <c r="P683" s="14" t="s">
        <v>6751</v>
      </c>
      <c r="Q683" s="14">
        <v>100</v>
      </c>
      <c r="R683" s="14" t="s">
        <v>8101</v>
      </c>
      <c r="S683" s="14" t="s">
        <v>445</v>
      </c>
      <c r="T683" s="35">
        <v>5.0301085366567166</v>
      </c>
      <c r="U683" s="14" t="s">
        <v>2</v>
      </c>
      <c r="V683" s="14">
        <v>132</v>
      </c>
      <c r="W683" s="16">
        <f>+IF(datos_us[[#This Row],[Moneda]]="ARS",datos_us[[#This Row],[Monto]],datos_us[[#This Row],[Monto]]*datos_us[[#This Row],[TC]])</f>
        <v>663.97432683868658</v>
      </c>
      <c r="X683" s="16">
        <f>+IF(datos_us[[#This Row],[Moneda]]="USD",datos_us[[#This Row],[Monto]],datos_us[[#This Row],[Monto]]/datos_us[[#This Row],[TC]])</f>
        <v>5.0301085366567166</v>
      </c>
      <c r="Y683" s="14"/>
    </row>
    <row r="684" spans="1:25" x14ac:dyDescent="0.25">
      <c r="A684" s="14">
        <f t="shared" si="10"/>
        <v>681</v>
      </c>
      <c r="B684" s="1">
        <v>44064</v>
      </c>
      <c r="C684" s="14">
        <f>+YEAR(datos_us[[#This Row],[Fecha]])</f>
        <v>2020</v>
      </c>
      <c r="D684" s="14">
        <f>+MONTH(datos_us[[#This Row],[Fecha]])</f>
        <v>8</v>
      </c>
      <c r="E684" s="14" t="s">
        <v>617</v>
      </c>
      <c r="F684" s="14" t="s">
        <v>8101</v>
      </c>
      <c r="G684" s="14"/>
      <c r="H684" s="14" t="s">
        <v>8103</v>
      </c>
      <c r="I684" s="14" t="s">
        <v>8104</v>
      </c>
      <c r="J684" s="14" t="s">
        <v>422</v>
      </c>
      <c r="K684" s="14" t="s">
        <v>422</v>
      </c>
      <c r="L684" s="14" t="s">
        <v>422</v>
      </c>
      <c r="M684" s="14" t="s">
        <v>1244</v>
      </c>
      <c r="N684" s="14" t="s">
        <v>1133</v>
      </c>
      <c r="O684" s="14" t="s">
        <v>2907</v>
      </c>
      <c r="P684" s="14" t="s">
        <v>6751</v>
      </c>
      <c r="Q684" s="14">
        <v>100</v>
      </c>
      <c r="R684" s="14" t="s">
        <v>8101</v>
      </c>
      <c r="S684" s="14" t="s">
        <v>445</v>
      </c>
      <c r="T684" s="35">
        <v>5.0301085366567166</v>
      </c>
      <c r="U684" s="14" t="s">
        <v>2</v>
      </c>
      <c r="V684" s="14">
        <v>132</v>
      </c>
      <c r="W684" s="16">
        <f>+IF(datos_us[[#This Row],[Moneda]]="ARS",datos_us[[#This Row],[Monto]],datos_us[[#This Row],[Monto]]*datos_us[[#This Row],[TC]])</f>
        <v>663.97432683868658</v>
      </c>
      <c r="X684" s="16">
        <f>+IF(datos_us[[#This Row],[Moneda]]="USD",datos_us[[#This Row],[Monto]],datos_us[[#This Row],[Monto]]/datos_us[[#This Row],[TC]])</f>
        <v>5.0301085366567166</v>
      </c>
      <c r="Y684" s="14"/>
    </row>
    <row r="685" spans="1:25" x14ac:dyDescent="0.25">
      <c r="A685" s="14">
        <f t="shared" si="10"/>
        <v>682</v>
      </c>
      <c r="B685" s="1">
        <v>44064</v>
      </c>
      <c r="C685" s="14">
        <f>+YEAR(datos_us[[#This Row],[Fecha]])</f>
        <v>2020</v>
      </c>
      <c r="D685" s="14">
        <f>+MONTH(datos_us[[#This Row],[Fecha]])</f>
        <v>8</v>
      </c>
      <c r="E685" s="14" t="s">
        <v>617</v>
      </c>
      <c r="F685" s="14" t="s">
        <v>8101</v>
      </c>
      <c r="G685" s="14"/>
      <c r="H685" s="14" t="s">
        <v>8103</v>
      </c>
      <c r="I685" s="14" t="s">
        <v>8104</v>
      </c>
      <c r="J685" s="14" t="s">
        <v>422</v>
      </c>
      <c r="K685" s="14" t="s">
        <v>422</v>
      </c>
      <c r="L685" s="14" t="s">
        <v>422</v>
      </c>
      <c r="M685" s="14" t="s">
        <v>1244</v>
      </c>
      <c r="N685" s="14" t="s">
        <v>1133</v>
      </c>
      <c r="O685" s="14" t="s">
        <v>2908</v>
      </c>
      <c r="P685" s="14" t="s">
        <v>6751</v>
      </c>
      <c r="Q685" s="14">
        <v>100</v>
      </c>
      <c r="R685" s="14" t="s">
        <v>8101</v>
      </c>
      <c r="S685" s="14" t="s">
        <v>445</v>
      </c>
      <c r="T685" s="35">
        <v>4.6263904979228805</v>
      </c>
      <c r="U685" s="14" t="s">
        <v>2</v>
      </c>
      <c r="V685" s="14">
        <v>132</v>
      </c>
      <c r="W685" s="16">
        <f>+IF(datos_us[[#This Row],[Moneda]]="ARS",datos_us[[#This Row],[Monto]],datos_us[[#This Row],[Monto]]*datos_us[[#This Row],[TC]])</f>
        <v>610.68354572582018</v>
      </c>
      <c r="X685" s="16">
        <f>+IF(datos_us[[#This Row],[Moneda]]="USD",datos_us[[#This Row],[Monto]],datos_us[[#This Row],[Monto]]/datos_us[[#This Row],[TC]])</f>
        <v>4.6263904979228805</v>
      </c>
      <c r="Y685" s="14"/>
    </row>
    <row r="686" spans="1:25" x14ac:dyDescent="0.25">
      <c r="A686" s="14">
        <f t="shared" si="10"/>
        <v>683</v>
      </c>
      <c r="B686" s="1">
        <v>44064</v>
      </c>
      <c r="C686" s="14">
        <f>+YEAR(datos_us[[#This Row],[Fecha]])</f>
        <v>2020</v>
      </c>
      <c r="D686" s="14">
        <f>+MONTH(datos_us[[#This Row],[Fecha]])</f>
        <v>8</v>
      </c>
      <c r="E686" s="14" t="s">
        <v>617</v>
      </c>
      <c r="F686" s="14" t="s">
        <v>8101</v>
      </c>
      <c r="G686" s="14"/>
      <c r="H686" s="14" t="s">
        <v>8103</v>
      </c>
      <c r="I686" s="14" t="s">
        <v>8104</v>
      </c>
      <c r="J686" s="14" t="s">
        <v>422</v>
      </c>
      <c r="K686" s="14" t="s">
        <v>422</v>
      </c>
      <c r="L686" s="14" t="s">
        <v>422</v>
      </c>
      <c r="M686" s="14" t="s">
        <v>1244</v>
      </c>
      <c r="N686" s="14" t="s">
        <v>1133</v>
      </c>
      <c r="O686" s="14" t="s">
        <v>2909</v>
      </c>
      <c r="P686" s="14" t="s">
        <v>6751</v>
      </c>
      <c r="Q686" s="14">
        <v>100</v>
      </c>
      <c r="R686" s="14" t="s">
        <v>8101</v>
      </c>
      <c r="S686" s="14" t="s">
        <v>445</v>
      </c>
      <c r="T686" s="35">
        <v>5.0301085366567166</v>
      </c>
      <c r="U686" s="14" t="s">
        <v>2</v>
      </c>
      <c r="V686" s="14">
        <v>132</v>
      </c>
      <c r="W686" s="16">
        <f>+IF(datos_us[[#This Row],[Moneda]]="ARS",datos_us[[#This Row],[Monto]],datos_us[[#This Row],[Monto]]*datos_us[[#This Row],[TC]])</f>
        <v>663.97432683868658</v>
      </c>
      <c r="X686" s="16">
        <f>+IF(datos_us[[#This Row],[Moneda]]="USD",datos_us[[#This Row],[Monto]],datos_us[[#This Row],[Monto]]/datos_us[[#This Row],[TC]])</f>
        <v>5.0301085366567166</v>
      </c>
      <c r="Y686" s="14"/>
    </row>
    <row r="687" spans="1:25" x14ac:dyDescent="0.25">
      <c r="A687" s="14">
        <f t="shared" si="10"/>
        <v>684</v>
      </c>
      <c r="B687" s="1">
        <v>44064</v>
      </c>
      <c r="C687" s="14">
        <f>+YEAR(datos_us[[#This Row],[Fecha]])</f>
        <v>2020</v>
      </c>
      <c r="D687" s="14">
        <f>+MONTH(datos_us[[#This Row],[Fecha]])</f>
        <v>8</v>
      </c>
      <c r="E687" s="14" t="s">
        <v>617</v>
      </c>
      <c r="F687" s="14" t="s">
        <v>8101</v>
      </c>
      <c r="G687" s="14"/>
      <c r="H687" s="14" t="s">
        <v>8103</v>
      </c>
      <c r="I687" s="14" t="s">
        <v>8104</v>
      </c>
      <c r="J687" s="14" t="s">
        <v>422</v>
      </c>
      <c r="K687" s="14" t="s">
        <v>422</v>
      </c>
      <c r="L687" s="14" t="s">
        <v>422</v>
      </c>
      <c r="M687" s="14" t="s">
        <v>1244</v>
      </c>
      <c r="N687" s="14" t="s">
        <v>1133</v>
      </c>
      <c r="O687" s="14" t="s">
        <v>2910</v>
      </c>
      <c r="P687" s="14" t="s">
        <v>6751</v>
      </c>
      <c r="Q687" s="14">
        <v>100</v>
      </c>
      <c r="R687" s="14" t="s">
        <v>8101</v>
      </c>
      <c r="S687" s="14" t="s">
        <v>445</v>
      </c>
      <c r="T687" s="35">
        <v>5.0301085366567166</v>
      </c>
      <c r="U687" s="14" t="s">
        <v>2</v>
      </c>
      <c r="V687" s="14">
        <v>132</v>
      </c>
      <c r="W687" s="16">
        <f>+IF(datos_us[[#This Row],[Moneda]]="ARS",datos_us[[#This Row],[Monto]],datos_us[[#This Row],[Monto]]*datos_us[[#This Row],[TC]])</f>
        <v>663.97432683868658</v>
      </c>
      <c r="X687" s="16">
        <f>+IF(datos_us[[#This Row],[Moneda]]="USD",datos_us[[#This Row],[Monto]],datos_us[[#This Row],[Monto]]/datos_us[[#This Row],[TC]])</f>
        <v>5.0301085366567166</v>
      </c>
      <c r="Y687" s="14"/>
    </row>
    <row r="688" spans="1:25" x14ac:dyDescent="0.25">
      <c r="A688" s="14">
        <f t="shared" si="10"/>
        <v>685</v>
      </c>
      <c r="B688" s="1">
        <v>44064</v>
      </c>
      <c r="C688" s="14">
        <f>+YEAR(datos_us[[#This Row],[Fecha]])</f>
        <v>2020</v>
      </c>
      <c r="D688" s="14">
        <f>+MONTH(datos_us[[#This Row],[Fecha]])</f>
        <v>8</v>
      </c>
      <c r="E688" s="14" t="s">
        <v>617</v>
      </c>
      <c r="F688" s="14" t="s">
        <v>8101</v>
      </c>
      <c r="G688" s="14"/>
      <c r="H688" s="14" t="s">
        <v>8103</v>
      </c>
      <c r="I688" s="14" t="s">
        <v>8104</v>
      </c>
      <c r="J688" s="14" t="s">
        <v>422</v>
      </c>
      <c r="K688" s="14" t="s">
        <v>422</v>
      </c>
      <c r="L688" s="14" t="s">
        <v>422</v>
      </c>
      <c r="M688" s="14" t="s">
        <v>1244</v>
      </c>
      <c r="N688" s="14" t="s">
        <v>1133</v>
      </c>
      <c r="O688" s="14" t="s">
        <v>2911</v>
      </c>
      <c r="P688" s="14" t="s">
        <v>6751</v>
      </c>
      <c r="Q688" s="14">
        <v>100</v>
      </c>
      <c r="R688" s="14" t="s">
        <v>8101</v>
      </c>
      <c r="S688" s="14" t="s">
        <v>445</v>
      </c>
      <c r="T688" s="35">
        <v>5.0301085366567166</v>
      </c>
      <c r="U688" s="14" t="s">
        <v>2</v>
      </c>
      <c r="V688" s="14">
        <v>132</v>
      </c>
      <c r="W688" s="16">
        <f>+IF(datos_us[[#This Row],[Moneda]]="ARS",datos_us[[#This Row],[Monto]],datos_us[[#This Row],[Monto]]*datos_us[[#This Row],[TC]])</f>
        <v>663.97432683868658</v>
      </c>
      <c r="X688" s="16">
        <f>+IF(datos_us[[#This Row],[Moneda]]="USD",datos_us[[#This Row],[Monto]],datos_us[[#This Row],[Monto]]/datos_us[[#This Row],[TC]])</f>
        <v>5.0301085366567166</v>
      </c>
      <c r="Y688" s="14"/>
    </row>
    <row r="689" spans="1:25" x14ac:dyDescent="0.25">
      <c r="A689" s="14">
        <f t="shared" si="10"/>
        <v>686</v>
      </c>
      <c r="B689" s="1">
        <v>44064</v>
      </c>
      <c r="C689" s="14">
        <f>+YEAR(datos_us[[#This Row],[Fecha]])</f>
        <v>2020</v>
      </c>
      <c r="D689" s="14">
        <f>+MONTH(datos_us[[#This Row],[Fecha]])</f>
        <v>8</v>
      </c>
      <c r="E689" s="14" t="s">
        <v>617</v>
      </c>
      <c r="F689" s="14" t="s">
        <v>8101</v>
      </c>
      <c r="G689" s="14"/>
      <c r="H689" s="14" t="s">
        <v>8103</v>
      </c>
      <c r="I689" s="14" t="s">
        <v>8104</v>
      </c>
      <c r="J689" s="14" t="s">
        <v>422</v>
      </c>
      <c r="K689" s="14" t="s">
        <v>422</v>
      </c>
      <c r="L689" s="14" t="s">
        <v>422</v>
      </c>
      <c r="M689" s="14" t="s">
        <v>1123</v>
      </c>
      <c r="N689" s="14" t="s">
        <v>1133</v>
      </c>
      <c r="O689" s="14" t="s">
        <v>2912</v>
      </c>
      <c r="P689" s="14" t="s">
        <v>6751</v>
      </c>
      <c r="Q689" s="14">
        <v>100</v>
      </c>
      <c r="R689" s="14" t="s">
        <v>8101</v>
      </c>
      <c r="S689" s="14" t="s">
        <v>445</v>
      </c>
      <c r="T689" s="35">
        <v>2.9024053595459578</v>
      </c>
      <c r="U689" s="14" t="s">
        <v>2</v>
      </c>
      <c r="V689" s="14">
        <v>132</v>
      </c>
      <c r="W689" s="16">
        <f>+IF(datos_us[[#This Row],[Moneda]]="ARS",datos_us[[#This Row],[Monto]],datos_us[[#This Row],[Monto]]*datos_us[[#This Row],[TC]])</f>
        <v>383.11750746006641</v>
      </c>
      <c r="X689" s="16">
        <f>+IF(datos_us[[#This Row],[Moneda]]="USD",datos_us[[#This Row],[Monto]],datos_us[[#This Row],[Monto]]/datos_us[[#This Row],[TC]])</f>
        <v>2.9024053595459578</v>
      </c>
      <c r="Y689" s="14"/>
    </row>
    <row r="690" spans="1:25" x14ac:dyDescent="0.25">
      <c r="A690" s="14">
        <f t="shared" si="10"/>
        <v>687</v>
      </c>
      <c r="B690" s="1">
        <v>44064</v>
      </c>
      <c r="C690" s="14">
        <f>+YEAR(datos_us[[#This Row],[Fecha]])</f>
        <v>2020</v>
      </c>
      <c r="D690" s="14">
        <f>+MONTH(datos_us[[#This Row],[Fecha]])</f>
        <v>8</v>
      </c>
      <c r="E690" s="14" t="s">
        <v>617</v>
      </c>
      <c r="F690" s="14" t="s">
        <v>8101</v>
      </c>
      <c r="G690" s="14"/>
      <c r="H690" s="14" t="s">
        <v>8103</v>
      </c>
      <c r="I690" s="14" t="s">
        <v>8104</v>
      </c>
      <c r="J690" s="14" t="s">
        <v>422</v>
      </c>
      <c r="K690" s="14" t="s">
        <v>422</v>
      </c>
      <c r="L690" s="14" t="s">
        <v>422</v>
      </c>
      <c r="M690" s="14" t="s">
        <v>1123</v>
      </c>
      <c r="N690" s="14" t="s">
        <v>1133</v>
      </c>
      <c r="O690" s="14" t="s">
        <v>2913</v>
      </c>
      <c r="P690" s="14" t="s">
        <v>6751</v>
      </c>
      <c r="Q690" s="14">
        <v>100</v>
      </c>
      <c r="R690" s="14" t="s">
        <v>8101</v>
      </c>
      <c r="S690" s="14" t="s">
        <v>445</v>
      </c>
      <c r="T690" s="35">
        <v>3.3388572933122673</v>
      </c>
      <c r="U690" s="14" t="s">
        <v>2</v>
      </c>
      <c r="V690" s="14">
        <v>132</v>
      </c>
      <c r="W690" s="16">
        <f>+IF(datos_us[[#This Row],[Moneda]]="ARS",datos_us[[#This Row],[Monto]],datos_us[[#This Row],[Monto]]*datos_us[[#This Row],[TC]])</f>
        <v>440.72916271721931</v>
      </c>
      <c r="X690" s="16">
        <f>+IF(datos_us[[#This Row],[Moneda]]="USD",datos_us[[#This Row],[Monto]],datos_us[[#This Row],[Monto]]/datos_us[[#This Row],[TC]])</f>
        <v>3.3388572933122673</v>
      </c>
      <c r="Y690" s="14"/>
    </row>
    <row r="691" spans="1:25" x14ac:dyDescent="0.25">
      <c r="A691" s="14">
        <f t="shared" si="10"/>
        <v>688</v>
      </c>
      <c r="B691" s="1">
        <v>44064</v>
      </c>
      <c r="C691" s="14">
        <f>+YEAR(datos_us[[#This Row],[Fecha]])</f>
        <v>2020</v>
      </c>
      <c r="D691" s="14">
        <f>+MONTH(datos_us[[#This Row],[Fecha]])</f>
        <v>8</v>
      </c>
      <c r="E691" s="14" t="s">
        <v>617</v>
      </c>
      <c r="F691" s="14" t="s">
        <v>8101</v>
      </c>
      <c r="G691" s="14"/>
      <c r="H691" s="14" t="s">
        <v>8103</v>
      </c>
      <c r="I691" s="14" t="s">
        <v>8104</v>
      </c>
      <c r="J691" s="14" t="s">
        <v>422</v>
      </c>
      <c r="K691" s="14" t="s">
        <v>422</v>
      </c>
      <c r="L691" s="14" t="s">
        <v>422</v>
      </c>
      <c r="M691" s="14" t="s">
        <v>1123</v>
      </c>
      <c r="N691" s="14" t="s">
        <v>1133</v>
      </c>
      <c r="O691" s="14" t="s">
        <v>2914</v>
      </c>
      <c r="P691" s="14" t="s">
        <v>6751</v>
      </c>
      <c r="Q691" s="14">
        <v>100</v>
      </c>
      <c r="R691" s="14" t="s">
        <v>8101</v>
      </c>
      <c r="S691" s="14" t="s">
        <v>445</v>
      </c>
      <c r="T691" s="35">
        <v>2.7823810777602227</v>
      </c>
      <c r="U691" s="14" t="s">
        <v>2</v>
      </c>
      <c r="V691" s="14">
        <v>132</v>
      </c>
      <c r="W691" s="16">
        <f>+IF(datos_us[[#This Row],[Moneda]]="ARS",datos_us[[#This Row],[Monto]],datos_us[[#This Row],[Monto]]*datos_us[[#This Row],[TC]])</f>
        <v>367.27430226434939</v>
      </c>
      <c r="X691" s="16">
        <f>+IF(datos_us[[#This Row],[Moneda]]="USD",datos_us[[#This Row],[Monto]],datos_us[[#This Row],[Monto]]/datos_us[[#This Row],[TC]])</f>
        <v>2.7823810777602227</v>
      </c>
      <c r="Y691" s="14"/>
    </row>
    <row r="692" spans="1:25" x14ac:dyDescent="0.25">
      <c r="A692" s="14">
        <f t="shared" si="10"/>
        <v>689</v>
      </c>
      <c r="B692" s="1">
        <v>44064</v>
      </c>
      <c r="C692" s="14">
        <f>+YEAR(datos_us[[#This Row],[Fecha]])</f>
        <v>2020</v>
      </c>
      <c r="D692" s="14">
        <f>+MONTH(datos_us[[#This Row],[Fecha]])</f>
        <v>8</v>
      </c>
      <c r="E692" s="14" t="s">
        <v>617</v>
      </c>
      <c r="F692" s="14" t="s">
        <v>8101</v>
      </c>
      <c r="G692" s="14"/>
      <c r="H692" s="14" t="s">
        <v>8103</v>
      </c>
      <c r="I692" s="14" t="s">
        <v>8104</v>
      </c>
      <c r="J692" s="14" t="s">
        <v>422</v>
      </c>
      <c r="K692" s="14" t="s">
        <v>422</v>
      </c>
      <c r="L692" s="14" t="s">
        <v>422</v>
      </c>
      <c r="M692" s="14" t="s">
        <v>1123</v>
      </c>
      <c r="N692" s="14" t="s">
        <v>1133</v>
      </c>
      <c r="O692" s="14" t="s">
        <v>2915</v>
      </c>
      <c r="P692" s="14" t="s">
        <v>6751</v>
      </c>
      <c r="Q692" s="14">
        <v>100</v>
      </c>
      <c r="R692" s="14" t="s">
        <v>8101</v>
      </c>
      <c r="S692" s="14" t="s">
        <v>445</v>
      </c>
      <c r="T692" s="35">
        <v>2.7823810777602227</v>
      </c>
      <c r="U692" s="14" t="s">
        <v>2</v>
      </c>
      <c r="V692" s="14">
        <v>132</v>
      </c>
      <c r="W692" s="16">
        <f>+IF(datos_us[[#This Row],[Moneda]]="ARS",datos_us[[#This Row],[Monto]],datos_us[[#This Row],[Monto]]*datos_us[[#This Row],[TC]])</f>
        <v>367.27430226434939</v>
      </c>
      <c r="X692" s="16">
        <f>+IF(datos_us[[#This Row],[Moneda]]="USD",datos_us[[#This Row],[Monto]],datos_us[[#This Row],[Monto]]/datos_us[[#This Row],[TC]])</f>
        <v>2.7823810777602227</v>
      </c>
      <c r="Y692" s="14"/>
    </row>
    <row r="693" spans="1:25" x14ac:dyDescent="0.25">
      <c r="A693" s="14">
        <f t="shared" si="10"/>
        <v>690</v>
      </c>
      <c r="B693" s="1">
        <v>44064</v>
      </c>
      <c r="C693" s="14">
        <f>+YEAR(datos_us[[#This Row],[Fecha]])</f>
        <v>2020</v>
      </c>
      <c r="D693" s="14">
        <f>+MONTH(datos_us[[#This Row],[Fecha]])</f>
        <v>8</v>
      </c>
      <c r="E693" s="14" t="s">
        <v>617</v>
      </c>
      <c r="F693" s="14" t="s">
        <v>8101</v>
      </c>
      <c r="G693" s="14"/>
      <c r="H693" s="14" t="s">
        <v>8103</v>
      </c>
      <c r="I693" s="14" t="s">
        <v>8104</v>
      </c>
      <c r="J693" s="14" t="s">
        <v>422</v>
      </c>
      <c r="K693" s="14" t="s">
        <v>422</v>
      </c>
      <c r="L693" s="14" t="s">
        <v>422</v>
      </c>
      <c r="M693" s="14" t="s">
        <v>1123</v>
      </c>
      <c r="N693" s="14" t="s">
        <v>1133</v>
      </c>
      <c r="O693" s="14" t="s">
        <v>2916</v>
      </c>
      <c r="P693" s="14" t="s">
        <v>6751</v>
      </c>
      <c r="Q693" s="14">
        <v>100</v>
      </c>
      <c r="R693" s="14" t="s">
        <v>8101</v>
      </c>
      <c r="S693" s="14" t="s">
        <v>445</v>
      </c>
      <c r="T693" s="35">
        <v>3.0878974313966392</v>
      </c>
      <c r="U693" s="14" t="s">
        <v>2</v>
      </c>
      <c r="V693" s="14">
        <v>132</v>
      </c>
      <c r="W693" s="16">
        <f>+IF(datos_us[[#This Row],[Moneda]]="ARS",datos_us[[#This Row],[Monto]],datos_us[[#This Row],[Monto]]*datos_us[[#This Row],[TC]])</f>
        <v>407.60246094435638</v>
      </c>
      <c r="X693" s="16">
        <f>+IF(datos_us[[#This Row],[Moneda]]="USD",datos_us[[#This Row],[Monto]],datos_us[[#This Row],[Monto]]/datos_us[[#This Row],[TC]])</f>
        <v>3.0878974313966392</v>
      </c>
      <c r="Y693" s="14"/>
    </row>
    <row r="694" spans="1:25" x14ac:dyDescent="0.25">
      <c r="A694" s="14">
        <f t="shared" si="10"/>
        <v>691</v>
      </c>
      <c r="B694" s="1">
        <v>44064</v>
      </c>
      <c r="C694" s="14">
        <f>+YEAR(datos_us[[#This Row],[Fecha]])</f>
        <v>2020</v>
      </c>
      <c r="D694" s="14">
        <f>+MONTH(datos_us[[#This Row],[Fecha]])</f>
        <v>8</v>
      </c>
      <c r="E694" s="14" t="s">
        <v>617</v>
      </c>
      <c r="F694" s="14" t="s">
        <v>8101</v>
      </c>
      <c r="G694" s="14"/>
      <c r="H694" s="14" t="s">
        <v>8103</v>
      </c>
      <c r="I694" s="14" t="s">
        <v>8104</v>
      </c>
      <c r="J694" s="14" t="s">
        <v>422</v>
      </c>
      <c r="K694" s="14" t="s">
        <v>422</v>
      </c>
      <c r="L694" s="14" t="s">
        <v>422</v>
      </c>
      <c r="M694" s="14" t="s">
        <v>1123</v>
      </c>
      <c r="N694" s="14" t="s">
        <v>1133</v>
      </c>
      <c r="O694" s="14" t="s">
        <v>2917</v>
      </c>
      <c r="P694" s="14" t="s">
        <v>6751</v>
      </c>
      <c r="Q694" s="14">
        <v>100</v>
      </c>
      <c r="R694" s="14" t="s">
        <v>8101</v>
      </c>
      <c r="S694" s="14" t="s">
        <v>445</v>
      </c>
      <c r="T694" s="35">
        <v>3.7098414370136301</v>
      </c>
      <c r="U694" s="14" t="s">
        <v>2</v>
      </c>
      <c r="V694" s="14">
        <v>132</v>
      </c>
      <c r="W694" s="16">
        <f>+IF(datos_us[[#This Row],[Moneda]]="ARS",datos_us[[#This Row],[Monto]],datos_us[[#This Row],[Monto]]*datos_us[[#This Row],[TC]])</f>
        <v>489.6990696857992</v>
      </c>
      <c r="X694" s="16">
        <f>+IF(datos_us[[#This Row],[Moneda]]="USD",datos_us[[#This Row],[Monto]],datos_us[[#This Row],[Monto]]/datos_us[[#This Row],[TC]])</f>
        <v>3.7098414370136301</v>
      </c>
      <c r="Y694" s="14"/>
    </row>
    <row r="695" spans="1:25" x14ac:dyDescent="0.25">
      <c r="A695" s="14">
        <f t="shared" si="10"/>
        <v>692</v>
      </c>
      <c r="B695" s="1">
        <v>44064</v>
      </c>
      <c r="C695" s="14">
        <f>+YEAR(datos_us[[#This Row],[Fecha]])</f>
        <v>2020</v>
      </c>
      <c r="D695" s="14">
        <f>+MONTH(datos_us[[#This Row],[Fecha]])</f>
        <v>8</v>
      </c>
      <c r="E695" s="14" t="s">
        <v>617</v>
      </c>
      <c r="F695" s="14" t="s">
        <v>8101</v>
      </c>
      <c r="G695" s="14"/>
      <c r="H695" s="14" t="s">
        <v>8103</v>
      </c>
      <c r="I695" s="14" t="s">
        <v>8104</v>
      </c>
      <c r="J695" s="14" t="s">
        <v>422</v>
      </c>
      <c r="K695" s="14" t="s">
        <v>422</v>
      </c>
      <c r="L695" s="14" t="s">
        <v>422</v>
      </c>
      <c r="M695" s="14" t="s">
        <v>1123</v>
      </c>
      <c r="N695" s="14" t="s">
        <v>1133</v>
      </c>
      <c r="O695" s="14" t="s">
        <v>2918</v>
      </c>
      <c r="P695" s="14" t="s">
        <v>6751</v>
      </c>
      <c r="Q695" s="14">
        <v>100</v>
      </c>
      <c r="R695" s="14" t="s">
        <v>8101</v>
      </c>
      <c r="S695" s="14" t="s">
        <v>445</v>
      </c>
      <c r="T695" s="35">
        <v>3.7098414370136301</v>
      </c>
      <c r="U695" s="14" t="s">
        <v>2</v>
      </c>
      <c r="V695" s="14">
        <v>132</v>
      </c>
      <c r="W695" s="16">
        <f>+IF(datos_us[[#This Row],[Moneda]]="ARS",datos_us[[#This Row],[Monto]],datos_us[[#This Row],[Monto]]*datos_us[[#This Row],[TC]])</f>
        <v>489.6990696857992</v>
      </c>
      <c r="X695" s="16">
        <f>+IF(datos_us[[#This Row],[Moneda]]="USD",datos_us[[#This Row],[Monto]],datos_us[[#This Row],[Monto]]/datos_us[[#This Row],[TC]])</f>
        <v>3.7098414370136301</v>
      </c>
      <c r="Y695" s="14"/>
    </row>
    <row r="696" spans="1:25" x14ac:dyDescent="0.25">
      <c r="A696" s="14">
        <f t="shared" si="10"/>
        <v>693</v>
      </c>
      <c r="B696" s="1">
        <v>44064</v>
      </c>
      <c r="C696" s="14">
        <f>+YEAR(datos_us[[#This Row],[Fecha]])</f>
        <v>2020</v>
      </c>
      <c r="D696" s="14">
        <f>+MONTH(datos_us[[#This Row],[Fecha]])</f>
        <v>8</v>
      </c>
      <c r="E696" s="14" t="s">
        <v>617</v>
      </c>
      <c r="F696" s="14" t="s">
        <v>8101</v>
      </c>
      <c r="G696" s="14"/>
      <c r="H696" s="14" t="s">
        <v>8103</v>
      </c>
      <c r="I696" s="14" t="s">
        <v>8104</v>
      </c>
      <c r="J696" s="14" t="s">
        <v>422</v>
      </c>
      <c r="K696" s="14" t="s">
        <v>422</v>
      </c>
      <c r="L696" s="14" t="s">
        <v>422</v>
      </c>
      <c r="M696" s="14" t="s">
        <v>1123</v>
      </c>
      <c r="N696" s="14" t="s">
        <v>1133</v>
      </c>
      <c r="O696" s="14" t="s">
        <v>2919</v>
      </c>
      <c r="P696" s="14" t="s">
        <v>6751</v>
      </c>
      <c r="Q696" s="14">
        <v>100</v>
      </c>
      <c r="R696" s="14" t="s">
        <v>8101</v>
      </c>
      <c r="S696" s="14" t="s">
        <v>445</v>
      </c>
      <c r="T696" s="35">
        <v>7.6160862442221005</v>
      </c>
      <c r="U696" s="14" t="s">
        <v>2</v>
      </c>
      <c r="V696" s="14">
        <v>132</v>
      </c>
      <c r="W696" s="16">
        <f>+IF(datos_us[[#This Row],[Moneda]]="ARS",datos_us[[#This Row],[Monto]],datos_us[[#This Row],[Monto]]*datos_us[[#This Row],[TC]])</f>
        <v>1005.3233842373172</v>
      </c>
      <c r="X696" s="16">
        <f>+IF(datos_us[[#This Row],[Moneda]]="USD",datos_us[[#This Row],[Monto]],datos_us[[#This Row],[Monto]]/datos_us[[#This Row],[TC]])</f>
        <v>7.6160862442221005</v>
      </c>
      <c r="Y696" s="14"/>
    </row>
    <row r="697" spans="1:25" x14ac:dyDescent="0.25">
      <c r="A697" s="14">
        <f t="shared" si="10"/>
        <v>694</v>
      </c>
      <c r="B697" s="1">
        <v>44064</v>
      </c>
      <c r="C697" s="14">
        <f>+YEAR(datos_us[[#This Row],[Fecha]])</f>
        <v>2020</v>
      </c>
      <c r="D697" s="14">
        <f>+MONTH(datos_us[[#This Row],[Fecha]])</f>
        <v>8</v>
      </c>
      <c r="E697" s="14" t="s">
        <v>617</v>
      </c>
      <c r="F697" s="14" t="s">
        <v>8101</v>
      </c>
      <c r="G697" s="14"/>
      <c r="H697" s="14" t="s">
        <v>8103</v>
      </c>
      <c r="I697" s="14" t="s">
        <v>8104</v>
      </c>
      <c r="J697" s="14" t="s">
        <v>422</v>
      </c>
      <c r="K697" s="14" t="s">
        <v>422</v>
      </c>
      <c r="L697" s="14" t="s">
        <v>422</v>
      </c>
      <c r="M697" s="14" t="s">
        <v>1123</v>
      </c>
      <c r="N697" s="14" t="s">
        <v>1133</v>
      </c>
      <c r="O697" s="14" t="s">
        <v>2920</v>
      </c>
      <c r="P697" s="14" t="s">
        <v>6751</v>
      </c>
      <c r="Q697" s="14">
        <v>100</v>
      </c>
      <c r="R697" s="14" t="s">
        <v>8101</v>
      </c>
      <c r="S697" s="14" t="s">
        <v>445</v>
      </c>
      <c r="T697" s="35">
        <v>12.00242817857351</v>
      </c>
      <c r="U697" s="14" t="s">
        <v>2</v>
      </c>
      <c r="V697" s="14">
        <v>132</v>
      </c>
      <c r="W697" s="16">
        <f>+IF(datos_us[[#This Row],[Moneda]]="ARS",datos_us[[#This Row],[Monto]],datos_us[[#This Row],[Monto]]*datos_us[[#This Row],[TC]])</f>
        <v>1584.3205195717032</v>
      </c>
      <c r="X697" s="16">
        <f>+IF(datos_us[[#This Row],[Moneda]]="USD",datos_us[[#This Row],[Monto]],datos_us[[#This Row],[Monto]]/datos_us[[#This Row],[TC]])</f>
        <v>12.00242817857351</v>
      </c>
      <c r="Y697" s="14"/>
    </row>
    <row r="698" spans="1:25" x14ac:dyDescent="0.25">
      <c r="A698" s="14">
        <f t="shared" si="10"/>
        <v>695</v>
      </c>
      <c r="B698" s="1">
        <v>44064</v>
      </c>
      <c r="C698" s="14">
        <f>+YEAR(datos_us[[#This Row],[Fecha]])</f>
        <v>2020</v>
      </c>
      <c r="D698" s="14">
        <f>+MONTH(datos_us[[#This Row],[Fecha]])</f>
        <v>8</v>
      </c>
      <c r="E698" s="14" t="s">
        <v>617</v>
      </c>
      <c r="F698" s="14" t="s">
        <v>8101</v>
      </c>
      <c r="G698" s="14"/>
      <c r="H698" s="14" t="s">
        <v>8103</v>
      </c>
      <c r="I698" s="14" t="s">
        <v>8104</v>
      </c>
      <c r="J698" s="14" t="s">
        <v>422</v>
      </c>
      <c r="K698" s="14" t="s">
        <v>422</v>
      </c>
      <c r="L698" s="14" t="s">
        <v>422</v>
      </c>
      <c r="M698" s="14" t="s">
        <v>1123</v>
      </c>
      <c r="N698" s="14" t="s">
        <v>1133</v>
      </c>
      <c r="O698" s="14" t="s">
        <v>2921</v>
      </c>
      <c r="P698" s="14" t="s">
        <v>6751</v>
      </c>
      <c r="Q698" s="14">
        <v>100</v>
      </c>
      <c r="R698" s="14" t="s">
        <v>8101</v>
      </c>
      <c r="S698" s="14" t="s">
        <v>445</v>
      </c>
      <c r="T698" s="35">
        <v>10.714894973962897</v>
      </c>
      <c r="U698" s="14" t="s">
        <v>2</v>
      </c>
      <c r="V698" s="14">
        <v>132</v>
      </c>
      <c r="W698" s="16">
        <f>+IF(datos_us[[#This Row],[Moneda]]="ARS",datos_us[[#This Row],[Monto]],datos_us[[#This Row],[Monto]]*datos_us[[#This Row],[TC]])</f>
        <v>1414.3661365631024</v>
      </c>
      <c r="X698" s="16">
        <f>+IF(datos_us[[#This Row],[Moneda]]="USD",datos_us[[#This Row],[Monto]],datos_us[[#This Row],[Monto]]/datos_us[[#This Row],[TC]])</f>
        <v>10.714894973962897</v>
      </c>
      <c r="Y698" s="14"/>
    </row>
    <row r="699" spans="1:25" x14ac:dyDescent="0.25">
      <c r="A699" s="14">
        <f t="shared" si="10"/>
        <v>696</v>
      </c>
      <c r="B699" s="1">
        <v>44064</v>
      </c>
      <c r="C699" s="14">
        <f>+YEAR(datos_us[[#This Row],[Fecha]])</f>
        <v>2020</v>
      </c>
      <c r="D699" s="14">
        <f>+MONTH(datos_us[[#This Row],[Fecha]])</f>
        <v>8</v>
      </c>
      <c r="E699" s="14" t="s">
        <v>617</v>
      </c>
      <c r="F699" s="14" t="s">
        <v>8101</v>
      </c>
      <c r="G699" s="14"/>
      <c r="H699" s="14" t="s">
        <v>8103</v>
      </c>
      <c r="I699" s="14" t="s">
        <v>8104</v>
      </c>
      <c r="J699" s="14" t="s">
        <v>422</v>
      </c>
      <c r="K699" s="14" t="s">
        <v>422</v>
      </c>
      <c r="L699" s="14" t="s">
        <v>422</v>
      </c>
      <c r="M699" s="14" t="s">
        <v>805</v>
      </c>
      <c r="N699" s="14" t="s">
        <v>1133</v>
      </c>
      <c r="O699" s="14" t="s">
        <v>2922</v>
      </c>
      <c r="P699" s="14" t="s">
        <v>6751</v>
      </c>
      <c r="Q699" s="14">
        <v>3</v>
      </c>
      <c r="R699" s="14" t="s">
        <v>8101</v>
      </c>
      <c r="S699" s="14" t="s">
        <v>445</v>
      </c>
      <c r="T699" s="35">
        <v>69.755930314200413</v>
      </c>
      <c r="U699" s="14" t="s">
        <v>2</v>
      </c>
      <c r="V699" s="14">
        <v>132</v>
      </c>
      <c r="W699" s="16">
        <f>+IF(datos_us[[#This Row],[Moneda]]="ARS",datos_us[[#This Row],[Monto]],datos_us[[#This Row],[Monto]]*datos_us[[#This Row],[TC]])</f>
        <v>9207.7828014744537</v>
      </c>
      <c r="X699" s="16">
        <f>+IF(datos_us[[#This Row],[Moneda]]="USD",datos_us[[#This Row],[Monto]],datos_us[[#This Row],[Monto]]/datos_us[[#This Row],[TC]])</f>
        <v>69.755930314200413</v>
      </c>
      <c r="Y699" s="14"/>
    </row>
    <row r="700" spans="1:25" x14ac:dyDescent="0.25">
      <c r="A700" s="14">
        <f t="shared" si="10"/>
        <v>697</v>
      </c>
      <c r="B700" s="1">
        <v>44064</v>
      </c>
      <c r="C700" s="14">
        <f>+YEAR(datos_us[[#This Row],[Fecha]])</f>
        <v>2020</v>
      </c>
      <c r="D700" s="14">
        <f>+MONTH(datos_us[[#This Row],[Fecha]])</f>
        <v>8</v>
      </c>
      <c r="E700" s="14" t="s">
        <v>617</v>
      </c>
      <c r="F700" s="14" t="s">
        <v>8101</v>
      </c>
      <c r="G700" s="14"/>
      <c r="H700" s="14" t="s">
        <v>8103</v>
      </c>
      <c r="I700" s="14" t="s">
        <v>8104</v>
      </c>
      <c r="J700" s="14" t="s">
        <v>422</v>
      </c>
      <c r="K700" s="14" t="s">
        <v>422</v>
      </c>
      <c r="L700" s="14" t="s">
        <v>422</v>
      </c>
      <c r="M700" s="14" t="s">
        <v>805</v>
      </c>
      <c r="N700" s="14" t="s">
        <v>1133</v>
      </c>
      <c r="O700" s="14" t="s">
        <v>2923</v>
      </c>
      <c r="P700" s="14" t="s">
        <v>6751</v>
      </c>
      <c r="Q700" s="14">
        <v>10</v>
      </c>
      <c r="R700" s="14" t="s">
        <v>8101</v>
      </c>
      <c r="S700" s="14" t="s">
        <v>445</v>
      </c>
      <c r="T700" s="35">
        <v>8.2598528465274068</v>
      </c>
      <c r="U700" s="14" t="s">
        <v>2</v>
      </c>
      <c r="V700" s="14">
        <v>132</v>
      </c>
      <c r="W700" s="16">
        <f>+IF(datos_us[[#This Row],[Moneda]]="ARS",datos_us[[#This Row],[Monto]],datos_us[[#This Row],[Monto]]*datos_us[[#This Row],[TC]])</f>
        <v>1090.3005757416176</v>
      </c>
      <c r="X700" s="16">
        <f>+IF(datos_us[[#This Row],[Moneda]]="USD",datos_us[[#This Row],[Monto]],datos_us[[#This Row],[Monto]]/datos_us[[#This Row],[TC]])</f>
        <v>8.2598528465274068</v>
      </c>
      <c r="Y700" s="14"/>
    </row>
    <row r="701" spans="1:25" x14ac:dyDescent="0.25">
      <c r="A701" s="14">
        <f t="shared" si="10"/>
        <v>698</v>
      </c>
      <c r="B701" s="1">
        <v>44068</v>
      </c>
      <c r="C701" s="14">
        <f>+YEAR(datos_us[[#This Row],[Fecha]])</f>
        <v>2020</v>
      </c>
      <c r="D701" s="14">
        <f>+MONTH(datos_us[[#This Row],[Fecha]])</f>
        <v>8</v>
      </c>
      <c r="E701" s="14" t="s">
        <v>1016</v>
      </c>
      <c r="F701" s="14" t="s">
        <v>404</v>
      </c>
      <c r="G701" s="14"/>
      <c r="H701" s="14" t="s">
        <v>7132</v>
      </c>
      <c r="I701" s="14" t="s">
        <v>7132</v>
      </c>
      <c r="J701" s="14" t="s">
        <v>425</v>
      </c>
      <c r="K701" s="14"/>
      <c r="L701" s="14" t="s">
        <v>425</v>
      </c>
      <c r="M701" s="14" t="s">
        <v>1334</v>
      </c>
      <c r="N701" s="14" t="s">
        <v>1334</v>
      </c>
      <c r="O701" s="14" t="s">
        <v>1279</v>
      </c>
      <c r="P701" s="14"/>
      <c r="Q701" s="14"/>
      <c r="R701" s="14" t="s">
        <v>404</v>
      </c>
      <c r="S701" s="14" t="s">
        <v>445</v>
      </c>
      <c r="T701" s="35">
        <v>100</v>
      </c>
      <c r="U701" s="14" t="s">
        <v>2</v>
      </c>
      <c r="V701" s="14">
        <v>134</v>
      </c>
      <c r="W701" s="16">
        <f>+IF(datos_us[[#This Row],[Moneda]]="ARS",datos_us[[#This Row],[Monto]],datos_us[[#This Row],[Monto]]*datos_us[[#This Row],[TC]])</f>
        <v>13400</v>
      </c>
      <c r="X701" s="16">
        <f>+IF(datos_us[[#This Row],[Moneda]]="USD",datos_us[[#This Row],[Monto]],datos_us[[#This Row],[Monto]]/datos_us[[#This Row],[TC]])</f>
        <v>100</v>
      </c>
      <c r="Y701" s="14"/>
    </row>
    <row r="702" spans="1:25" x14ac:dyDescent="0.25">
      <c r="A702" s="14">
        <f t="shared" si="10"/>
        <v>699</v>
      </c>
      <c r="B702" s="1">
        <v>44071</v>
      </c>
      <c r="C702" s="14">
        <f>+YEAR(datos_us[[#This Row],[Fecha]])</f>
        <v>2020</v>
      </c>
      <c r="D702" s="14">
        <f>+MONTH(datos_us[[#This Row],[Fecha]])</f>
        <v>8</v>
      </c>
      <c r="E702" s="14" t="s">
        <v>1016</v>
      </c>
      <c r="F702" s="14" t="s">
        <v>404</v>
      </c>
      <c r="G702" s="14"/>
      <c r="H702" s="14" t="s">
        <v>7132</v>
      </c>
      <c r="I702" s="14" t="s">
        <v>7132</v>
      </c>
      <c r="J702" s="14" t="s">
        <v>425</v>
      </c>
      <c r="K702" s="14"/>
      <c r="L702" s="14" t="s">
        <v>425</v>
      </c>
      <c r="M702" s="14" t="s">
        <v>1313</v>
      </c>
      <c r="N702" s="14" t="s">
        <v>1313</v>
      </c>
      <c r="O702" s="14" t="s">
        <v>1279</v>
      </c>
      <c r="P702" s="14"/>
      <c r="Q702" s="14"/>
      <c r="R702" s="14" t="s">
        <v>404</v>
      </c>
      <c r="S702" s="14" t="s">
        <v>445</v>
      </c>
      <c r="T702" s="35">
        <v>59.99</v>
      </c>
      <c r="U702" s="14" t="s">
        <v>2</v>
      </c>
      <c r="V702" s="14">
        <v>134</v>
      </c>
      <c r="W702" s="16">
        <f>+IF(datos_us[[#This Row],[Moneda]]="ARS",datos_us[[#This Row],[Monto]],datos_us[[#This Row],[Monto]]*datos_us[[#This Row],[TC]])</f>
        <v>8038.66</v>
      </c>
      <c r="X702" s="16">
        <f>+IF(datos_us[[#This Row],[Moneda]]="USD",datos_us[[#This Row],[Monto]],datos_us[[#This Row],[Monto]]/datos_us[[#This Row],[TC]])</f>
        <v>59.99</v>
      </c>
      <c r="Y702" s="14"/>
    </row>
    <row r="703" spans="1:25" x14ac:dyDescent="0.25">
      <c r="A703" s="14">
        <f t="shared" si="10"/>
        <v>700</v>
      </c>
      <c r="B703" s="1">
        <v>44072</v>
      </c>
      <c r="C703" s="14">
        <f>+YEAR(datos_us[[#This Row],[Fecha]])</f>
        <v>2020</v>
      </c>
      <c r="D703" s="14">
        <f>+MONTH(datos_us[[#This Row],[Fecha]])</f>
        <v>8</v>
      </c>
      <c r="E703" s="14" t="s">
        <v>617</v>
      </c>
      <c r="F703" s="14" t="s">
        <v>8101</v>
      </c>
      <c r="G703" s="14"/>
      <c r="H703" s="14" t="s">
        <v>8103</v>
      </c>
      <c r="I703" s="14" t="s">
        <v>8104</v>
      </c>
      <c r="J703" s="14" t="s">
        <v>422</v>
      </c>
      <c r="K703" s="14" t="s">
        <v>422</v>
      </c>
      <c r="L703" s="14" t="s">
        <v>422</v>
      </c>
      <c r="M703" s="14" t="s">
        <v>578</v>
      </c>
      <c r="N703" s="14" t="s">
        <v>1133</v>
      </c>
      <c r="O703" s="14" t="s">
        <v>2813</v>
      </c>
      <c r="P703" s="14" t="s">
        <v>6752</v>
      </c>
      <c r="Q703" s="14">
        <v>6</v>
      </c>
      <c r="R703" s="14" t="s">
        <v>8101</v>
      </c>
      <c r="S703" s="14" t="s">
        <v>445</v>
      </c>
      <c r="T703" s="35">
        <v>51.201219309427479</v>
      </c>
      <c r="U703" s="14" t="s">
        <v>2</v>
      </c>
      <c r="V703" s="14">
        <v>134</v>
      </c>
      <c r="W703" s="16">
        <f>+IF(datos_us[[#This Row],[Moneda]]="ARS",datos_us[[#This Row],[Monto]],datos_us[[#This Row],[Monto]]*datos_us[[#This Row],[TC]])</f>
        <v>6860.9633874632818</v>
      </c>
      <c r="X703" s="16">
        <f>+IF(datos_us[[#This Row],[Moneda]]="USD",datos_us[[#This Row],[Monto]],datos_us[[#This Row],[Monto]]/datos_us[[#This Row],[TC]])</f>
        <v>51.201219309427479</v>
      </c>
      <c r="Y703" s="14"/>
    </row>
    <row r="704" spans="1:25" x14ac:dyDescent="0.25">
      <c r="A704" s="14">
        <f t="shared" si="10"/>
        <v>701</v>
      </c>
      <c r="B704" s="1">
        <v>44072</v>
      </c>
      <c r="C704" s="14">
        <f>+YEAR(datos_us[[#This Row],[Fecha]])</f>
        <v>2020</v>
      </c>
      <c r="D704" s="14">
        <f>+MONTH(datos_us[[#This Row],[Fecha]])</f>
        <v>8</v>
      </c>
      <c r="E704" s="14" t="s">
        <v>617</v>
      </c>
      <c r="F704" s="14" t="s">
        <v>8101</v>
      </c>
      <c r="G704" s="14"/>
      <c r="H704" s="14" t="s">
        <v>8103</v>
      </c>
      <c r="I704" s="14" t="s">
        <v>8104</v>
      </c>
      <c r="J704" s="14" t="s">
        <v>422</v>
      </c>
      <c r="K704" s="14" t="s">
        <v>422</v>
      </c>
      <c r="L704" s="14" t="s">
        <v>422</v>
      </c>
      <c r="M704" s="14" t="s">
        <v>578</v>
      </c>
      <c r="N704" s="14" t="s">
        <v>1133</v>
      </c>
      <c r="O704" s="14" t="s">
        <v>3818</v>
      </c>
      <c r="P704" s="14" t="s">
        <v>6752</v>
      </c>
      <c r="Q704" s="14">
        <v>6</v>
      </c>
      <c r="R704" s="14" t="s">
        <v>8101</v>
      </c>
      <c r="S704" s="14" t="s">
        <v>445</v>
      </c>
      <c r="T704" s="35">
        <v>54.013680651776312</v>
      </c>
      <c r="U704" s="14" t="s">
        <v>2</v>
      </c>
      <c r="V704" s="14">
        <v>134</v>
      </c>
      <c r="W704" s="16">
        <f>+IF(datos_us[[#This Row],[Moneda]]="ARS",datos_us[[#This Row],[Monto]],datos_us[[#This Row],[Monto]]*datos_us[[#This Row],[TC]])</f>
        <v>7237.8332073380261</v>
      </c>
      <c r="X704" s="16">
        <f>+IF(datos_us[[#This Row],[Moneda]]="USD",datos_us[[#This Row],[Monto]],datos_us[[#This Row],[Monto]]/datos_us[[#This Row],[TC]])</f>
        <v>54.013680651776312</v>
      </c>
      <c r="Y704" s="14"/>
    </row>
    <row r="705" spans="1:25" x14ac:dyDescent="0.25">
      <c r="A705" s="14">
        <f t="shared" si="10"/>
        <v>702</v>
      </c>
      <c r="B705" s="1">
        <v>44072</v>
      </c>
      <c r="C705" s="14">
        <f>+YEAR(datos_us[[#This Row],[Fecha]])</f>
        <v>2020</v>
      </c>
      <c r="D705" s="14">
        <f>+MONTH(datos_us[[#This Row],[Fecha]])</f>
        <v>8</v>
      </c>
      <c r="E705" s="14" t="s">
        <v>617</v>
      </c>
      <c r="F705" s="14" t="s">
        <v>8101</v>
      </c>
      <c r="G705" s="14"/>
      <c r="H705" s="14" t="s">
        <v>8103</v>
      </c>
      <c r="I705" s="14" t="s">
        <v>8104</v>
      </c>
      <c r="J705" s="14" t="s">
        <v>422</v>
      </c>
      <c r="K705" s="14" t="s">
        <v>422</v>
      </c>
      <c r="L705" s="14" t="s">
        <v>422</v>
      </c>
      <c r="M705" s="14" t="s">
        <v>578</v>
      </c>
      <c r="N705" s="14" t="s">
        <v>1133</v>
      </c>
      <c r="O705" s="14" t="s">
        <v>3819</v>
      </c>
      <c r="P705" s="14" t="s">
        <v>6752</v>
      </c>
      <c r="Q705" s="14">
        <v>20</v>
      </c>
      <c r="R705" s="14" t="s">
        <v>8101</v>
      </c>
      <c r="S705" s="14" t="s">
        <v>445</v>
      </c>
      <c r="T705" s="35">
        <v>234.2756260045447</v>
      </c>
      <c r="U705" s="14" t="s">
        <v>2</v>
      </c>
      <c r="V705" s="14">
        <v>134</v>
      </c>
      <c r="W705" s="16">
        <f>+IF(datos_us[[#This Row],[Moneda]]="ARS",datos_us[[#This Row],[Monto]],datos_us[[#This Row],[Monto]]*datos_us[[#This Row],[TC]])</f>
        <v>31392.933884608992</v>
      </c>
      <c r="X705" s="16">
        <f>+IF(datos_us[[#This Row],[Moneda]]="USD",datos_us[[#This Row],[Monto]],datos_us[[#This Row],[Monto]]/datos_us[[#This Row],[TC]])</f>
        <v>234.2756260045447</v>
      </c>
      <c r="Y705" s="14"/>
    </row>
    <row r="706" spans="1:25" x14ac:dyDescent="0.25">
      <c r="A706" s="14">
        <f t="shared" si="10"/>
        <v>703</v>
      </c>
      <c r="B706" s="1">
        <v>44072</v>
      </c>
      <c r="C706" s="14">
        <f>+YEAR(datos_us[[#This Row],[Fecha]])</f>
        <v>2020</v>
      </c>
      <c r="D706" s="14">
        <f>+MONTH(datos_us[[#This Row],[Fecha]])</f>
        <v>8</v>
      </c>
      <c r="E706" s="14" t="s">
        <v>617</v>
      </c>
      <c r="F706" s="14" t="s">
        <v>8101</v>
      </c>
      <c r="G706" s="14"/>
      <c r="H706" s="14" t="s">
        <v>8103</v>
      </c>
      <c r="I706" s="14" t="s">
        <v>8104</v>
      </c>
      <c r="J706" s="14" t="s">
        <v>422</v>
      </c>
      <c r="K706" s="14" t="s">
        <v>422</v>
      </c>
      <c r="L706" s="14" t="s">
        <v>422</v>
      </c>
      <c r="M706" s="14" t="s">
        <v>578</v>
      </c>
      <c r="N706" s="14" t="s">
        <v>1133</v>
      </c>
      <c r="O706" s="14" t="s">
        <v>3820</v>
      </c>
      <c r="P706" s="14" t="s">
        <v>6752</v>
      </c>
      <c r="Q706" s="14">
        <v>8</v>
      </c>
      <c r="R706" s="14" t="s">
        <v>8101</v>
      </c>
      <c r="S706" s="14" t="s">
        <v>445</v>
      </c>
      <c r="T706" s="35">
        <v>94.229474034251524</v>
      </c>
      <c r="U706" s="14" t="s">
        <v>2</v>
      </c>
      <c r="V706" s="14">
        <v>134</v>
      </c>
      <c r="W706" s="16">
        <f>+IF(datos_us[[#This Row],[Moneda]]="ARS",datos_us[[#This Row],[Monto]],datos_us[[#This Row],[Monto]]*datos_us[[#This Row],[TC]])</f>
        <v>12626.749520589705</v>
      </c>
      <c r="X706" s="16">
        <f>+IF(datos_us[[#This Row],[Moneda]]="USD",datos_us[[#This Row],[Monto]],datos_us[[#This Row],[Monto]]/datos_us[[#This Row],[TC]])</f>
        <v>94.229474034251524</v>
      </c>
      <c r="Y706" s="14"/>
    </row>
    <row r="707" spans="1:25" x14ac:dyDescent="0.25">
      <c r="A707" s="14">
        <f t="shared" si="10"/>
        <v>704</v>
      </c>
      <c r="B707" s="1">
        <v>44073</v>
      </c>
      <c r="C707" s="14">
        <f>+YEAR(datos_us[[#This Row],[Fecha]])</f>
        <v>2020</v>
      </c>
      <c r="D707" s="14">
        <f>+MONTH(datos_us[[#This Row],[Fecha]])</f>
        <v>8</v>
      </c>
      <c r="E707" s="14" t="s">
        <v>1016</v>
      </c>
      <c r="F707" s="14" t="s">
        <v>404</v>
      </c>
      <c r="G707" s="14"/>
      <c r="H707" s="14" t="s">
        <v>7132</v>
      </c>
      <c r="I707" s="14" t="s">
        <v>7132</v>
      </c>
      <c r="J707" s="14" t="s">
        <v>425</v>
      </c>
      <c r="K707" s="14"/>
      <c r="L707" s="14" t="s">
        <v>425</v>
      </c>
      <c r="M707" s="14" t="s">
        <v>863</v>
      </c>
      <c r="N707" s="14" t="s">
        <v>863</v>
      </c>
      <c r="O707" s="14" t="s">
        <v>1279</v>
      </c>
      <c r="P707" s="14"/>
      <c r="Q707" s="14"/>
      <c r="R707" s="14" t="s">
        <v>404</v>
      </c>
      <c r="S707" s="14" t="s">
        <v>445</v>
      </c>
      <c r="T707" s="35">
        <v>10.55</v>
      </c>
      <c r="U707" s="14" t="s">
        <v>2</v>
      </c>
      <c r="V707" s="14">
        <v>131</v>
      </c>
      <c r="W707" s="16">
        <f>+IF(datos_us[[#This Row],[Moneda]]="ARS",datos_us[[#This Row],[Monto]],datos_us[[#This Row],[Monto]]*datos_us[[#This Row],[TC]])</f>
        <v>1382.0500000000002</v>
      </c>
      <c r="X707" s="16">
        <f>+IF(datos_us[[#This Row],[Moneda]]="USD",datos_us[[#This Row],[Monto]],datos_us[[#This Row],[Monto]]/datos_us[[#This Row],[TC]])</f>
        <v>10.55</v>
      </c>
      <c r="Y707" s="14"/>
    </row>
    <row r="708" spans="1:25" x14ac:dyDescent="0.25">
      <c r="A708" s="14">
        <f t="shared" si="10"/>
        <v>705</v>
      </c>
      <c r="B708" s="1">
        <v>44077</v>
      </c>
      <c r="C708" s="14">
        <f>+YEAR(datos_us[[#This Row],[Fecha]])</f>
        <v>2020</v>
      </c>
      <c r="D708" s="14">
        <f>+MONTH(datos_us[[#This Row],[Fecha]])</f>
        <v>9</v>
      </c>
      <c r="E708" s="14" t="s">
        <v>1016</v>
      </c>
      <c r="F708" s="14" t="s">
        <v>404</v>
      </c>
      <c r="G708" s="14"/>
      <c r="H708" s="14" t="s">
        <v>7132</v>
      </c>
      <c r="I708" s="14" t="s">
        <v>7132</v>
      </c>
      <c r="J708" s="14" t="s">
        <v>425</v>
      </c>
      <c r="K708" s="14"/>
      <c r="L708" s="14" t="s">
        <v>425</v>
      </c>
      <c r="M708" s="14" t="s">
        <v>866</v>
      </c>
      <c r="N708" s="14" t="s">
        <v>866</v>
      </c>
      <c r="O708" s="14" t="s">
        <v>1279</v>
      </c>
      <c r="P708" s="14"/>
      <c r="Q708" s="14"/>
      <c r="R708" s="14" t="s">
        <v>404</v>
      </c>
      <c r="S708" s="14" t="s">
        <v>445</v>
      </c>
      <c r="T708" s="35">
        <v>173.41</v>
      </c>
      <c r="U708" s="14" t="s">
        <v>2</v>
      </c>
      <c r="V708" s="14">
        <v>131</v>
      </c>
      <c r="W708" s="16">
        <f>+IF(datos_us[[#This Row],[Moneda]]="ARS",datos_us[[#This Row],[Monto]],datos_us[[#This Row],[Monto]]*datos_us[[#This Row],[TC]])</f>
        <v>22716.71</v>
      </c>
      <c r="X708" s="16">
        <f>+IF(datos_us[[#This Row],[Moneda]]="USD",datos_us[[#This Row],[Monto]],datos_us[[#This Row],[Monto]]/datos_us[[#This Row],[TC]])</f>
        <v>173.41</v>
      </c>
      <c r="Y708" s="14"/>
    </row>
    <row r="709" spans="1:25" x14ac:dyDescent="0.25">
      <c r="A709" s="14">
        <f t="shared" ref="A709:A772" si="11">+A708+1</f>
        <v>706</v>
      </c>
      <c r="B709" s="1">
        <v>44077</v>
      </c>
      <c r="C709" s="14">
        <f>+YEAR(datos_us[[#This Row],[Fecha]])</f>
        <v>2020</v>
      </c>
      <c r="D709" s="14">
        <f>+MONTH(datos_us[[#This Row],[Fecha]])</f>
        <v>9</v>
      </c>
      <c r="E709" s="14" t="s">
        <v>617</v>
      </c>
      <c r="F709" s="14" t="s">
        <v>8101</v>
      </c>
      <c r="G709" s="14"/>
      <c r="H709" s="14" t="s">
        <v>8103</v>
      </c>
      <c r="I709" s="14" t="s">
        <v>8104</v>
      </c>
      <c r="J709" s="14" t="s">
        <v>6650</v>
      </c>
      <c r="K709" s="14" t="s">
        <v>422</v>
      </c>
      <c r="L709" s="14" t="s">
        <v>422</v>
      </c>
      <c r="M709" s="14" t="s">
        <v>902</v>
      </c>
      <c r="N709" s="14" t="s">
        <v>1338</v>
      </c>
      <c r="O709" s="14" t="s">
        <v>2932</v>
      </c>
      <c r="P709" s="14" t="s">
        <v>6753</v>
      </c>
      <c r="Q709" s="14">
        <v>5</v>
      </c>
      <c r="R709" s="14" t="s">
        <v>8101</v>
      </c>
      <c r="S709" s="14" t="s">
        <v>445</v>
      </c>
      <c r="T709" s="35">
        <v>19.421157002515876</v>
      </c>
      <c r="U709" s="14" t="s">
        <v>2</v>
      </c>
      <c r="V709" s="14">
        <v>131</v>
      </c>
      <c r="W709" s="16">
        <f>+IF(datos_us[[#This Row],[Moneda]]="ARS",datos_us[[#This Row],[Monto]],datos_us[[#This Row],[Monto]]*datos_us[[#This Row],[TC]])</f>
        <v>2544.1715673295798</v>
      </c>
      <c r="X709" s="16">
        <f>+IF(datos_us[[#This Row],[Moneda]]="USD",datos_us[[#This Row],[Monto]],datos_us[[#This Row],[Monto]]/datos_us[[#This Row],[TC]])</f>
        <v>19.421157002515876</v>
      </c>
      <c r="Y709" s="14"/>
    </row>
    <row r="710" spans="1:25" x14ac:dyDescent="0.25">
      <c r="A710" s="14">
        <f t="shared" si="11"/>
        <v>707</v>
      </c>
      <c r="B710" s="1">
        <v>44077</v>
      </c>
      <c r="C710" s="14">
        <f>+YEAR(datos_us[[#This Row],[Fecha]])</f>
        <v>2020</v>
      </c>
      <c r="D710" s="14">
        <f>+MONTH(datos_us[[#This Row],[Fecha]])</f>
        <v>9</v>
      </c>
      <c r="E710" s="14" t="s">
        <v>617</v>
      </c>
      <c r="F710" s="14" t="s">
        <v>8101</v>
      </c>
      <c r="G710" s="14"/>
      <c r="H710" s="14" t="s">
        <v>8103</v>
      </c>
      <c r="I710" s="14" t="s">
        <v>8104</v>
      </c>
      <c r="J710" s="14" t="s">
        <v>6650</v>
      </c>
      <c r="K710" s="14" t="s">
        <v>422</v>
      </c>
      <c r="L710" s="14" t="s">
        <v>422</v>
      </c>
      <c r="M710" s="14" t="s">
        <v>902</v>
      </c>
      <c r="N710" s="14" t="s">
        <v>1338</v>
      </c>
      <c r="O710" s="14" t="s">
        <v>2933</v>
      </c>
      <c r="P710" s="14" t="s">
        <v>6753</v>
      </c>
      <c r="Q710" s="14">
        <v>5</v>
      </c>
      <c r="R710" s="14" t="s">
        <v>8101</v>
      </c>
      <c r="S710" s="14" t="s">
        <v>445</v>
      </c>
      <c r="T710" s="35">
        <v>71.073483586917462</v>
      </c>
      <c r="U710" s="14" t="s">
        <v>2</v>
      </c>
      <c r="V710" s="14">
        <v>131</v>
      </c>
      <c r="W710" s="16">
        <f>+IF(datos_us[[#This Row],[Moneda]]="ARS",datos_us[[#This Row],[Monto]],datos_us[[#This Row],[Monto]]*datos_us[[#This Row],[TC]])</f>
        <v>9310.6263498861881</v>
      </c>
      <c r="X710" s="16">
        <f>+IF(datos_us[[#This Row],[Moneda]]="USD",datos_us[[#This Row],[Monto]],datos_us[[#This Row],[Monto]]/datos_us[[#This Row],[TC]])</f>
        <v>71.073483586917462</v>
      </c>
      <c r="Y710" s="14"/>
    </row>
    <row r="711" spans="1:25" x14ac:dyDescent="0.25">
      <c r="A711" s="14">
        <f t="shared" si="11"/>
        <v>708</v>
      </c>
      <c r="B711" s="1">
        <v>44077</v>
      </c>
      <c r="C711" s="14">
        <f>+YEAR(datos_us[[#This Row],[Fecha]])</f>
        <v>2020</v>
      </c>
      <c r="D711" s="14">
        <f>+MONTH(datos_us[[#This Row],[Fecha]])</f>
        <v>9</v>
      </c>
      <c r="E711" s="14" t="s">
        <v>617</v>
      </c>
      <c r="F711" s="14" t="s">
        <v>8101</v>
      </c>
      <c r="G711" s="14"/>
      <c r="H711" s="14" t="s">
        <v>8103</v>
      </c>
      <c r="I711" s="14" t="s">
        <v>8104</v>
      </c>
      <c r="J711" s="14" t="s">
        <v>6650</v>
      </c>
      <c r="K711" s="14" t="s">
        <v>422</v>
      </c>
      <c r="L711" s="14" t="s">
        <v>422</v>
      </c>
      <c r="M711" s="14" t="s">
        <v>902</v>
      </c>
      <c r="N711" s="14" t="s">
        <v>1338</v>
      </c>
      <c r="O711" s="14" t="s">
        <v>2934</v>
      </c>
      <c r="P711" s="14" t="s">
        <v>6753</v>
      </c>
      <c r="Q711" s="14">
        <v>5</v>
      </c>
      <c r="R711" s="14" t="s">
        <v>8101</v>
      </c>
      <c r="S711" s="14" t="s">
        <v>445</v>
      </c>
      <c r="T711" s="35">
        <v>71.073483586917462</v>
      </c>
      <c r="U711" s="14" t="s">
        <v>2</v>
      </c>
      <c r="V711" s="14">
        <v>131</v>
      </c>
      <c r="W711" s="16">
        <f>+IF(datos_us[[#This Row],[Moneda]]="ARS",datos_us[[#This Row],[Monto]],datos_us[[#This Row],[Monto]]*datos_us[[#This Row],[TC]])</f>
        <v>9310.6263498861881</v>
      </c>
      <c r="X711" s="16">
        <f>+IF(datos_us[[#This Row],[Moneda]]="USD",datos_us[[#This Row],[Monto]],datos_us[[#This Row],[Monto]]/datos_us[[#This Row],[TC]])</f>
        <v>71.073483586917462</v>
      </c>
      <c r="Y711" s="14"/>
    </row>
    <row r="712" spans="1:25" x14ac:dyDescent="0.25">
      <c r="A712" s="14">
        <f t="shared" si="11"/>
        <v>709</v>
      </c>
      <c r="B712" s="1">
        <v>44077</v>
      </c>
      <c r="C712" s="14">
        <f>+YEAR(datos_us[[#This Row],[Fecha]])</f>
        <v>2020</v>
      </c>
      <c r="D712" s="14">
        <f>+MONTH(datos_us[[#This Row],[Fecha]])</f>
        <v>9</v>
      </c>
      <c r="E712" s="14" t="s">
        <v>617</v>
      </c>
      <c r="F712" s="14" t="s">
        <v>8101</v>
      </c>
      <c r="G712" s="14"/>
      <c r="H712" s="14" t="s">
        <v>8103</v>
      </c>
      <c r="I712" s="14" t="s">
        <v>8104</v>
      </c>
      <c r="J712" s="14" t="s">
        <v>6650</v>
      </c>
      <c r="K712" s="14" t="s">
        <v>422</v>
      </c>
      <c r="L712" s="14" t="s">
        <v>422</v>
      </c>
      <c r="M712" s="14" t="s">
        <v>902</v>
      </c>
      <c r="N712" s="14" t="s">
        <v>1338</v>
      </c>
      <c r="O712" s="14" t="s">
        <v>2935</v>
      </c>
      <c r="P712" s="14" t="s">
        <v>6753</v>
      </c>
      <c r="Q712" s="14">
        <v>5</v>
      </c>
      <c r="R712" s="14" t="s">
        <v>8101</v>
      </c>
      <c r="S712" s="14" t="s">
        <v>445</v>
      </c>
      <c r="T712" s="35">
        <v>71.073483586917462</v>
      </c>
      <c r="U712" s="14" t="s">
        <v>2</v>
      </c>
      <c r="V712" s="14">
        <v>131</v>
      </c>
      <c r="W712" s="16">
        <f>+IF(datos_us[[#This Row],[Moneda]]="ARS",datos_us[[#This Row],[Monto]],datos_us[[#This Row],[Monto]]*datos_us[[#This Row],[TC]])</f>
        <v>9310.6263498861881</v>
      </c>
      <c r="X712" s="16">
        <f>+IF(datos_us[[#This Row],[Moneda]]="USD",datos_us[[#This Row],[Monto]],datos_us[[#This Row],[Monto]]/datos_us[[#This Row],[TC]])</f>
        <v>71.073483586917462</v>
      </c>
      <c r="Y712" s="14"/>
    </row>
    <row r="713" spans="1:25" x14ac:dyDescent="0.25">
      <c r="A713" s="14">
        <f t="shared" si="11"/>
        <v>710</v>
      </c>
      <c r="B713" s="1">
        <v>44077</v>
      </c>
      <c r="C713" s="14">
        <f>+YEAR(datos_us[[#This Row],[Fecha]])</f>
        <v>2020</v>
      </c>
      <c r="D713" s="14">
        <f>+MONTH(datos_us[[#This Row],[Fecha]])</f>
        <v>9</v>
      </c>
      <c r="E713" s="14" t="s">
        <v>617</v>
      </c>
      <c r="F713" s="14" t="s">
        <v>8101</v>
      </c>
      <c r="G713" s="14"/>
      <c r="H713" s="14" t="s">
        <v>8103</v>
      </c>
      <c r="I713" s="14" t="s">
        <v>8104</v>
      </c>
      <c r="J713" s="14" t="s">
        <v>6650</v>
      </c>
      <c r="K713" s="14" t="s">
        <v>422</v>
      </c>
      <c r="L713" s="14" t="s">
        <v>422</v>
      </c>
      <c r="M713" s="14" t="s">
        <v>902</v>
      </c>
      <c r="N713" s="14" t="s">
        <v>1338</v>
      </c>
      <c r="O713" s="14" t="s">
        <v>2936</v>
      </c>
      <c r="P713" s="14" t="s">
        <v>6753</v>
      </c>
      <c r="Q713" s="14">
        <v>5</v>
      </c>
      <c r="R713" s="14" t="s">
        <v>8101</v>
      </c>
      <c r="S713" s="14" t="s">
        <v>445</v>
      </c>
      <c r="T713" s="35">
        <v>71.073483586917462</v>
      </c>
      <c r="U713" s="14" t="s">
        <v>2</v>
      </c>
      <c r="V713" s="14">
        <v>131</v>
      </c>
      <c r="W713" s="16">
        <f>+IF(datos_us[[#This Row],[Moneda]]="ARS",datos_us[[#This Row],[Monto]],datos_us[[#This Row],[Monto]]*datos_us[[#This Row],[TC]])</f>
        <v>9310.6263498861881</v>
      </c>
      <c r="X713" s="16">
        <f>+IF(datos_us[[#This Row],[Moneda]]="USD",datos_us[[#This Row],[Monto]],datos_us[[#This Row],[Monto]]/datos_us[[#This Row],[TC]])</f>
        <v>71.073483586917462</v>
      </c>
      <c r="Y713" s="14"/>
    </row>
    <row r="714" spans="1:25" x14ac:dyDescent="0.25">
      <c r="A714" s="14">
        <f t="shared" si="11"/>
        <v>711</v>
      </c>
      <c r="B714" s="1">
        <v>44077</v>
      </c>
      <c r="C714" s="14">
        <f>+YEAR(datos_us[[#This Row],[Fecha]])</f>
        <v>2020</v>
      </c>
      <c r="D714" s="14">
        <f>+MONTH(datos_us[[#This Row],[Fecha]])</f>
        <v>9</v>
      </c>
      <c r="E714" s="14" t="s">
        <v>617</v>
      </c>
      <c r="F714" s="14" t="s">
        <v>8101</v>
      </c>
      <c r="G714" s="14"/>
      <c r="H714" s="14" t="s">
        <v>8103</v>
      </c>
      <c r="I714" s="14" t="s">
        <v>8104</v>
      </c>
      <c r="J714" s="14" t="s">
        <v>6650</v>
      </c>
      <c r="K714" s="14" t="s">
        <v>422</v>
      </c>
      <c r="L714" s="14" t="s">
        <v>422</v>
      </c>
      <c r="M714" s="14" t="s">
        <v>902</v>
      </c>
      <c r="N714" s="14" t="s">
        <v>1338</v>
      </c>
      <c r="O714" s="14" t="s">
        <v>2937</v>
      </c>
      <c r="P714" s="14" t="s">
        <v>6753</v>
      </c>
      <c r="Q714" s="14">
        <v>5</v>
      </c>
      <c r="R714" s="14" t="s">
        <v>8101</v>
      </c>
      <c r="S714" s="14" t="s">
        <v>445</v>
      </c>
      <c r="T714" s="35">
        <v>187.89490864981431</v>
      </c>
      <c r="U714" s="14" t="s">
        <v>2</v>
      </c>
      <c r="V714" s="14">
        <v>131</v>
      </c>
      <c r="W714" s="16">
        <f>+IF(datos_us[[#This Row],[Moneda]]="ARS",datos_us[[#This Row],[Monto]],datos_us[[#This Row],[Monto]]*datos_us[[#This Row],[TC]])</f>
        <v>24614.233033125674</v>
      </c>
      <c r="X714" s="16">
        <f>+IF(datos_us[[#This Row],[Moneda]]="USD",datos_us[[#This Row],[Monto]],datos_us[[#This Row],[Monto]]/datos_us[[#This Row],[TC]])</f>
        <v>187.89490864981431</v>
      </c>
      <c r="Y714" s="14"/>
    </row>
    <row r="715" spans="1:25" x14ac:dyDescent="0.25">
      <c r="A715" s="14">
        <f t="shared" si="11"/>
        <v>712</v>
      </c>
      <c r="B715" s="1">
        <v>44077</v>
      </c>
      <c r="C715" s="14">
        <f>+YEAR(datos_us[[#This Row],[Fecha]])</f>
        <v>2020</v>
      </c>
      <c r="D715" s="14">
        <f>+MONTH(datos_us[[#This Row],[Fecha]])</f>
        <v>9</v>
      </c>
      <c r="E715" s="14" t="s">
        <v>408</v>
      </c>
      <c r="F715" s="14" t="s">
        <v>506</v>
      </c>
      <c r="G715" s="14"/>
      <c r="H715" s="14" t="s">
        <v>7132</v>
      </c>
      <c r="I715" s="14" t="s">
        <v>7132</v>
      </c>
      <c r="J715" s="14" t="s">
        <v>425</v>
      </c>
      <c r="K715" s="14"/>
      <c r="L715" s="14" t="s">
        <v>425</v>
      </c>
      <c r="M715" s="14" t="s">
        <v>1203</v>
      </c>
      <c r="N715" s="14" t="s">
        <v>1203</v>
      </c>
      <c r="O715" s="14" t="s">
        <v>3287</v>
      </c>
      <c r="P715" s="14" t="s">
        <v>5884</v>
      </c>
      <c r="Q715" s="14"/>
      <c r="R715" s="14" t="s">
        <v>1203</v>
      </c>
      <c r="S715" s="14" t="s">
        <v>3282</v>
      </c>
      <c r="T715" s="35">
        <v>20000</v>
      </c>
      <c r="U715" s="14" t="s">
        <v>2</v>
      </c>
      <c r="V715" s="14">
        <v>131</v>
      </c>
      <c r="W715" s="16">
        <f>+IF(datos_us[[#This Row],[Moneda]]="ARS",datos_us[[#This Row],[Monto]],datos_us[[#This Row],[Monto]]*datos_us[[#This Row],[TC]])</f>
        <v>2620000</v>
      </c>
      <c r="X715" s="16">
        <f>+IF(datos_us[[#This Row],[Moneda]]="USD",datos_us[[#This Row],[Monto]],datos_us[[#This Row],[Monto]]/datos_us[[#This Row],[TC]])</f>
        <v>20000</v>
      </c>
      <c r="Y715" s="14"/>
    </row>
    <row r="716" spans="1:25" x14ac:dyDescent="0.25">
      <c r="A716" s="14">
        <f t="shared" si="11"/>
        <v>713</v>
      </c>
      <c r="B716" s="1">
        <v>44081</v>
      </c>
      <c r="C716" s="14">
        <f>+YEAR(datos_us[[#This Row],[Fecha]])</f>
        <v>2020</v>
      </c>
      <c r="D716" s="14">
        <f>+MONTH(datos_us[[#This Row],[Fecha]])</f>
        <v>9</v>
      </c>
      <c r="E716" s="14" t="s">
        <v>1016</v>
      </c>
      <c r="F716" s="14" t="s">
        <v>404</v>
      </c>
      <c r="G716" s="14"/>
      <c r="H716" s="14" t="s">
        <v>7132</v>
      </c>
      <c r="I716" s="14" t="s">
        <v>7132</v>
      </c>
      <c r="J716" s="14" t="s">
        <v>425</v>
      </c>
      <c r="K716" s="14"/>
      <c r="L716" s="14" t="s">
        <v>425</v>
      </c>
      <c r="M716" s="14" t="s">
        <v>12</v>
      </c>
      <c r="N716" s="14" t="s">
        <v>12</v>
      </c>
      <c r="O716" s="14" t="s">
        <v>1279</v>
      </c>
      <c r="P716" s="14"/>
      <c r="Q716" s="14"/>
      <c r="R716" s="14" t="s">
        <v>404</v>
      </c>
      <c r="S716" s="14" t="s">
        <v>445</v>
      </c>
      <c r="T716" s="35">
        <v>10.99</v>
      </c>
      <c r="U716" s="14" t="s">
        <v>2</v>
      </c>
      <c r="V716" s="14">
        <v>131</v>
      </c>
      <c r="W716" s="16">
        <f>+IF(datos_us[[#This Row],[Moneda]]="ARS",datos_us[[#This Row],[Monto]],datos_us[[#This Row],[Monto]]*datos_us[[#This Row],[TC]])</f>
        <v>1439.69</v>
      </c>
      <c r="X716" s="16">
        <f>+IF(datos_us[[#This Row],[Moneda]]="USD",datos_us[[#This Row],[Monto]],datos_us[[#This Row],[Monto]]/datos_us[[#This Row],[TC]])</f>
        <v>10.99</v>
      </c>
      <c r="Y716" s="14"/>
    </row>
    <row r="717" spans="1:25" x14ac:dyDescent="0.25">
      <c r="A717" s="14">
        <f t="shared" si="11"/>
        <v>714</v>
      </c>
      <c r="B717" s="1">
        <v>44083</v>
      </c>
      <c r="C717" s="14">
        <f>+YEAR(datos_us[[#This Row],[Fecha]])</f>
        <v>2020</v>
      </c>
      <c r="D717" s="14">
        <f>+MONTH(datos_us[[#This Row],[Fecha]])</f>
        <v>9</v>
      </c>
      <c r="E717" s="14" t="s">
        <v>1016</v>
      </c>
      <c r="F717" s="14" t="s">
        <v>404</v>
      </c>
      <c r="G717" s="14"/>
      <c r="H717" s="14" t="s">
        <v>7132</v>
      </c>
      <c r="I717" s="14" t="s">
        <v>7132</v>
      </c>
      <c r="J717" s="14" t="s">
        <v>425</v>
      </c>
      <c r="K717" s="14"/>
      <c r="L717" s="14" t="s">
        <v>425</v>
      </c>
      <c r="M717" s="14" t="s">
        <v>1325</v>
      </c>
      <c r="N717" s="14" t="s">
        <v>1325</v>
      </c>
      <c r="O717" s="14" t="s">
        <v>1279</v>
      </c>
      <c r="P717" s="14"/>
      <c r="Q717" s="14"/>
      <c r="R717" s="14" t="s">
        <v>404</v>
      </c>
      <c r="S717" s="14" t="s">
        <v>445</v>
      </c>
      <c r="T717" s="35">
        <v>124.72</v>
      </c>
      <c r="U717" s="14" t="s">
        <v>2</v>
      </c>
      <c r="V717" s="14">
        <v>130</v>
      </c>
      <c r="W717" s="16">
        <f>+IF(datos_us[[#This Row],[Moneda]]="ARS",datos_us[[#This Row],[Monto]],datos_us[[#This Row],[Monto]]*datos_us[[#This Row],[TC]])</f>
        <v>16213.6</v>
      </c>
      <c r="X717" s="16">
        <f>+IF(datos_us[[#This Row],[Moneda]]="USD",datos_us[[#This Row],[Monto]],datos_us[[#This Row],[Monto]]/datos_us[[#This Row],[TC]])</f>
        <v>124.72</v>
      </c>
      <c r="Y717" s="14"/>
    </row>
    <row r="718" spans="1:25" x14ac:dyDescent="0.25">
      <c r="A718" s="14">
        <f t="shared" si="11"/>
        <v>715</v>
      </c>
      <c r="B718" s="1">
        <v>44084</v>
      </c>
      <c r="C718" s="14">
        <f>+YEAR(datos_us[[#This Row],[Fecha]])</f>
        <v>2020</v>
      </c>
      <c r="D718" s="14">
        <f>+MONTH(datos_us[[#This Row],[Fecha]])</f>
        <v>9</v>
      </c>
      <c r="E718" s="14" t="s">
        <v>1016</v>
      </c>
      <c r="F718" s="14" t="s">
        <v>404</v>
      </c>
      <c r="G718" s="14"/>
      <c r="H718" s="14" t="s">
        <v>7132</v>
      </c>
      <c r="I718" s="14" t="s">
        <v>7132</v>
      </c>
      <c r="J718" s="14" t="s">
        <v>425</v>
      </c>
      <c r="K718" s="14"/>
      <c r="L718" s="14" t="s">
        <v>425</v>
      </c>
      <c r="M718" s="14" t="s">
        <v>156</v>
      </c>
      <c r="N718" s="14" t="s">
        <v>156</v>
      </c>
      <c r="O718" s="14" t="s">
        <v>1298</v>
      </c>
      <c r="P718" s="14"/>
      <c r="Q718" s="14"/>
      <c r="R718" s="14" t="s">
        <v>404</v>
      </c>
      <c r="S718" s="14" t="s">
        <v>445</v>
      </c>
      <c r="T718" s="35">
        <v>41.58</v>
      </c>
      <c r="U718" s="14" t="s">
        <v>2</v>
      </c>
      <c r="V718" s="14">
        <v>130</v>
      </c>
      <c r="W718" s="16">
        <f>+IF(datos_us[[#This Row],[Moneda]]="ARS",datos_us[[#This Row],[Monto]],datos_us[[#This Row],[Monto]]*datos_us[[#This Row],[TC]])</f>
        <v>5405.4</v>
      </c>
      <c r="X718" s="16">
        <f>+IF(datos_us[[#This Row],[Moneda]]="USD",datos_us[[#This Row],[Monto]],datos_us[[#This Row],[Monto]]/datos_us[[#This Row],[TC]])</f>
        <v>41.58</v>
      </c>
      <c r="Y718" s="14"/>
    </row>
    <row r="719" spans="1:25" x14ac:dyDescent="0.25">
      <c r="A719" s="14">
        <f t="shared" si="11"/>
        <v>716</v>
      </c>
      <c r="B719" s="1">
        <v>44085</v>
      </c>
      <c r="C719" s="14">
        <f>+YEAR(datos_us[[#This Row],[Fecha]])</f>
        <v>2020</v>
      </c>
      <c r="D719" s="14">
        <f>+MONTH(datos_us[[#This Row],[Fecha]])</f>
        <v>9</v>
      </c>
      <c r="E719" s="14" t="s">
        <v>617</v>
      </c>
      <c r="F719" s="14" t="s">
        <v>8101</v>
      </c>
      <c r="G719" s="14"/>
      <c r="H719" s="14" t="s">
        <v>8103</v>
      </c>
      <c r="I719" s="14" t="s">
        <v>8104</v>
      </c>
      <c r="J719" s="14" t="s">
        <v>422</v>
      </c>
      <c r="K719" s="14" t="s">
        <v>422</v>
      </c>
      <c r="L719" s="14" t="s">
        <v>422</v>
      </c>
      <c r="M719" s="14" t="s">
        <v>578</v>
      </c>
      <c r="N719" s="14" t="s">
        <v>47</v>
      </c>
      <c r="O719" s="14" t="s">
        <v>2962</v>
      </c>
      <c r="P719" s="14" t="s">
        <v>6754</v>
      </c>
      <c r="Q719" s="14">
        <v>12</v>
      </c>
      <c r="R719" s="14" t="s">
        <v>8101</v>
      </c>
      <c r="S719" s="14" t="s">
        <v>445</v>
      </c>
      <c r="T719" s="35">
        <v>117.37</v>
      </c>
      <c r="U719" s="14" t="s">
        <v>2</v>
      </c>
      <c r="V719" s="14">
        <v>128</v>
      </c>
      <c r="W719" s="16">
        <f>+IF(datos_us[[#This Row],[Moneda]]="ARS",datos_us[[#This Row],[Monto]],datos_us[[#This Row],[Monto]]*datos_us[[#This Row],[TC]])</f>
        <v>15023.36</v>
      </c>
      <c r="X719" s="16">
        <f>+IF(datos_us[[#This Row],[Moneda]]="USD",datos_us[[#This Row],[Monto]],datos_us[[#This Row],[Monto]]/datos_us[[#This Row],[TC]])</f>
        <v>117.37</v>
      </c>
      <c r="Y719" s="14"/>
    </row>
    <row r="720" spans="1:25" x14ac:dyDescent="0.25">
      <c r="A720" s="14">
        <f t="shared" si="11"/>
        <v>717</v>
      </c>
      <c r="B720" s="1">
        <v>44085</v>
      </c>
      <c r="C720" s="14">
        <f>+YEAR(datos_us[[#This Row],[Fecha]])</f>
        <v>2020</v>
      </c>
      <c r="D720" s="14">
        <f>+MONTH(datos_us[[#This Row],[Fecha]])</f>
        <v>9</v>
      </c>
      <c r="E720" s="14" t="s">
        <v>617</v>
      </c>
      <c r="F720" s="14" t="s">
        <v>8101</v>
      </c>
      <c r="G720" s="14"/>
      <c r="H720" s="14" t="s">
        <v>8103</v>
      </c>
      <c r="I720" s="14" t="s">
        <v>8104</v>
      </c>
      <c r="J720" s="14" t="s">
        <v>422</v>
      </c>
      <c r="K720" s="14" t="s">
        <v>422</v>
      </c>
      <c r="L720" s="14" t="s">
        <v>422</v>
      </c>
      <c r="M720" s="14" t="s">
        <v>578</v>
      </c>
      <c r="N720" s="14" t="s">
        <v>47</v>
      </c>
      <c r="O720" s="14" t="s">
        <v>2963</v>
      </c>
      <c r="P720" s="14" t="s">
        <v>6755</v>
      </c>
      <c r="Q720" s="14">
        <v>25</v>
      </c>
      <c r="R720" s="14" t="s">
        <v>8101</v>
      </c>
      <c r="S720" s="14" t="s">
        <v>445</v>
      </c>
      <c r="T720" s="35">
        <v>13</v>
      </c>
      <c r="U720" s="14" t="s">
        <v>2</v>
      </c>
      <c r="V720" s="14">
        <v>128</v>
      </c>
      <c r="W720" s="16">
        <f>+IF(datos_us[[#This Row],[Moneda]]="ARS",datos_us[[#This Row],[Monto]],datos_us[[#This Row],[Monto]]*datos_us[[#This Row],[TC]])</f>
        <v>1664</v>
      </c>
      <c r="X720" s="16">
        <f>+IF(datos_us[[#This Row],[Moneda]]="USD",datos_us[[#This Row],[Monto]],datos_us[[#This Row],[Monto]]/datos_us[[#This Row],[TC]])</f>
        <v>13</v>
      </c>
      <c r="Y720" s="14"/>
    </row>
    <row r="721" spans="1:25" x14ac:dyDescent="0.25">
      <c r="A721" s="14">
        <f t="shared" si="11"/>
        <v>718</v>
      </c>
      <c r="B721" s="1">
        <v>44085</v>
      </c>
      <c r="C721" s="14">
        <f>+YEAR(datos_us[[#This Row],[Fecha]])</f>
        <v>2020</v>
      </c>
      <c r="D721" s="14">
        <f>+MONTH(datos_us[[#This Row],[Fecha]])</f>
        <v>9</v>
      </c>
      <c r="E721" s="14" t="s">
        <v>617</v>
      </c>
      <c r="F721" s="14" t="s">
        <v>8101</v>
      </c>
      <c r="G721" s="14"/>
      <c r="H721" s="14" t="s">
        <v>8103</v>
      </c>
      <c r="I721" s="14" t="s">
        <v>8104</v>
      </c>
      <c r="J721" s="14" t="s">
        <v>422</v>
      </c>
      <c r="K721" s="14" t="s">
        <v>422</v>
      </c>
      <c r="L721" s="14" t="s">
        <v>422</v>
      </c>
      <c r="M721" s="14" t="s">
        <v>2845</v>
      </c>
      <c r="N721" s="14" t="s">
        <v>47</v>
      </c>
      <c r="O721" s="14" t="s">
        <v>2964</v>
      </c>
      <c r="P721" s="14" t="s">
        <v>6755</v>
      </c>
      <c r="Q721" s="14">
        <v>25</v>
      </c>
      <c r="R721" s="14" t="s">
        <v>8101</v>
      </c>
      <c r="S721" s="14" t="s">
        <v>445</v>
      </c>
      <c r="T721" s="35">
        <v>6.79</v>
      </c>
      <c r="U721" s="14" t="s">
        <v>2</v>
      </c>
      <c r="V721" s="14">
        <v>128</v>
      </c>
      <c r="W721" s="16">
        <f>+IF(datos_us[[#This Row],[Moneda]]="ARS",datos_us[[#This Row],[Monto]],datos_us[[#This Row],[Monto]]*datos_us[[#This Row],[TC]])</f>
        <v>869.12</v>
      </c>
      <c r="X721" s="16">
        <f>+IF(datos_us[[#This Row],[Moneda]]="USD",datos_us[[#This Row],[Monto]],datos_us[[#This Row],[Monto]]/datos_us[[#This Row],[TC]])</f>
        <v>6.79</v>
      </c>
      <c r="Y721" s="14"/>
    </row>
    <row r="722" spans="1:25" x14ac:dyDescent="0.25">
      <c r="A722" s="14">
        <f t="shared" si="11"/>
        <v>719</v>
      </c>
      <c r="B722" s="1">
        <v>44085</v>
      </c>
      <c r="C722" s="14">
        <f>+YEAR(datos_us[[#This Row],[Fecha]])</f>
        <v>2020</v>
      </c>
      <c r="D722" s="14">
        <f>+MONTH(datos_us[[#This Row],[Fecha]])</f>
        <v>9</v>
      </c>
      <c r="E722" s="14" t="s">
        <v>617</v>
      </c>
      <c r="F722" s="14" t="s">
        <v>8101</v>
      </c>
      <c r="G722" s="14"/>
      <c r="H722" s="14" t="s">
        <v>8103</v>
      </c>
      <c r="I722" s="14" t="s">
        <v>8104</v>
      </c>
      <c r="J722" s="14" t="s">
        <v>422</v>
      </c>
      <c r="K722" s="14" t="s">
        <v>422</v>
      </c>
      <c r="L722" s="14" t="s">
        <v>422</v>
      </c>
      <c r="M722" s="14" t="s">
        <v>578</v>
      </c>
      <c r="N722" s="14" t="s">
        <v>1133</v>
      </c>
      <c r="O722" s="14" t="s">
        <v>2965</v>
      </c>
      <c r="P722" s="14" t="s">
        <v>6756</v>
      </c>
      <c r="Q722" s="14">
        <v>10</v>
      </c>
      <c r="R722" s="14" t="s">
        <v>8101</v>
      </c>
      <c r="S722" s="14" t="s">
        <v>445</v>
      </c>
      <c r="T722" s="35">
        <v>124.4</v>
      </c>
      <c r="U722" s="14" t="s">
        <v>2</v>
      </c>
      <c r="V722" s="14">
        <v>128</v>
      </c>
      <c r="W722" s="16">
        <f>+IF(datos_us[[#This Row],[Moneda]]="ARS",datos_us[[#This Row],[Monto]],datos_us[[#This Row],[Monto]]*datos_us[[#This Row],[TC]])</f>
        <v>15923.2</v>
      </c>
      <c r="X722" s="16">
        <f>+IF(datos_us[[#This Row],[Moneda]]="USD",datos_us[[#This Row],[Monto]],datos_us[[#This Row],[Monto]]/datos_us[[#This Row],[TC]])</f>
        <v>124.4</v>
      </c>
      <c r="Y722" s="14"/>
    </row>
    <row r="723" spans="1:25" x14ac:dyDescent="0.25">
      <c r="A723" s="14">
        <f t="shared" si="11"/>
        <v>720</v>
      </c>
      <c r="B723" s="1">
        <v>44086</v>
      </c>
      <c r="C723" s="14">
        <f>+YEAR(datos_us[[#This Row],[Fecha]])</f>
        <v>2020</v>
      </c>
      <c r="D723" s="14">
        <f>+MONTH(datos_us[[#This Row],[Fecha]])</f>
        <v>9</v>
      </c>
      <c r="E723" s="14" t="s">
        <v>1016</v>
      </c>
      <c r="F723" s="14" t="s">
        <v>404</v>
      </c>
      <c r="G723" s="14"/>
      <c r="H723" s="14" t="s">
        <v>7132</v>
      </c>
      <c r="I723" s="14" t="s">
        <v>7132</v>
      </c>
      <c r="J723" s="14" t="s">
        <v>425</v>
      </c>
      <c r="K723" s="14"/>
      <c r="L723" s="14" t="s">
        <v>425</v>
      </c>
      <c r="M723" s="14" t="s">
        <v>1297</v>
      </c>
      <c r="N723" s="14" t="s">
        <v>1297</v>
      </c>
      <c r="O723" s="14" t="s">
        <v>1279</v>
      </c>
      <c r="P723" s="14"/>
      <c r="Q723" s="14"/>
      <c r="R723" s="14" t="s">
        <v>404</v>
      </c>
      <c r="S723" s="14" t="s">
        <v>445</v>
      </c>
      <c r="T723" s="35">
        <v>14.99</v>
      </c>
      <c r="U723" s="14" t="s">
        <v>2</v>
      </c>
      <c r="V723" s="14">
        <v>128</v>
      </c>
      <c r="W723" s="16">
        <f>+IF(datos_us[[#This Row],[Moneda]]="ARS",datos_us[[#This Row],[Monto]],datos_us[[#This Row],[Monto]]*datos_us[[#This Row],[TC]])</f>
        <v>1918.72</v>
      </c>
      <c r="X723" s="16">
        <f>+IF(datos_us[[#This Row],[Moneda]]="USD",datos_us[[#This Row],[Monto]],datos_us[[#This Row],[Monto]]/datos_us[[#This Row],[TC]])</f>
        <v>14.99</v>
      </c>
      <c r="Y723" s="14"/>
    </row>
    <row r="724" spans="1:25" x14ac:dyDescent="0.25">
      <c r="A724" s="14">
        <f t="shared" si="11"/>
        <v>721</v>
      </c>
      <c r="B724" s="1">
        <v>44089</v>
      </c>
      <c r="C724" s="14">
        <f>+YEAR(datos_us[[#This Row],[Fecha]])</f>
        <v>2020</v>
      </c>
      <c r="D724" s="14">
        <f>+MONTH(datos_us[[#This Row],[Fecha]])</f>
        <v>9</v>
      </c>
      <c r="E724" s="14" t="s">
        <v>1015</v>
      </c>
      <c r="F724" s="14" t="s">
        <v>403</v>
      </c>
      <c r="G724" s="14" t="s">
        <v>5383</v>
      </c>
      <c r="H724" s="14" t="s">
        <v>8103</v>
      </c>
      <c r="I724" s="14" t="s">
        <v>8104</v>
      </c>
      <c r="J724" s="14" t="s">
        <v>422</v>
      </c>
      <c r="K724" s="14" t="s">
        <v>422</v>
      </c>
      <c r="L724" s="14" t="s">
        <v>422</v>
      </c>
      <c r="M724" s="14" t="s">
        <v>2847</v>
      </c>
      <c r="N724" s="14" t="s">
        <v>1133</v>
      </c>
      <c r="O724" s="14" t="s">
        <v>3020</v>
      </c>
      <c r="P724" s="14" t="s">
        <v>6757</v>
      </c>
      <c r="Q724" s="14">
        <v>10</v>
      </c>
      <c r="R724" s="14" t="s">
        <v>5383</v>
      </c>
      <c r="S724" s="14" t="s">
        <v>445</v>
      </c>
      <c r="T724" s="35">
        <v>23.2</v>
      </c>
      <c r="U724" s="14" t="s">
        <v>2</v>
      </c>
      <c r="V724" s="14">
        <v>128</v>
      </c>
      <c r="W724" s="16">
        <f>+IF(datos_us[[#This Row],[Moneda]]="ARS",datos_us[[#This Row],[Monto]],datos_us[[#This Row],[Monto]]*datos_us[[#This Row],[TC]])</f>
        <v>2969.6</v>
      </c>
      <c r="X724" s="16">
        <f>+IF(datos_us[[#This Row],[Moneda]]="USD",datos_us[[#This Row],[Monto]],datos_us[[#This Row],[Monto]]/datos_us[[#This Row],[TC]])</f>
        <v>23.2</v>
      </c>
      <c r="Y724" s="14"/>
    </row>
    <row r="725" spans="1:25" x14ac:dyDescent="0.25">
      <c r="A725" s="14">
        <f t="shared" si="11"/>
        <v>722</v>
      </c>
      <c r="B725" s="1">
        <v>44091</v>
      </c>
      <c r="C725" s="14">
        <f>+YEAR(datos_us[[#This Row],[Fecha]])</f>
        <v>2020</v>
      </c>
      <c r="D725" s="14">
        <f>+MONTH(datos_us[[#This Row],[Fecha]])</f>
        <v>9</v>
      </c>
      <c r="E725" s="14" t="s">
        <v>408</v>
      </c>
      <c r="F725" s="14" t="s">
        <v>5359</v>
      </c>
      <c r="G725" s="14"/>
      <c r="H725" s="14" t="s">
        <v>7132</v>
      </c>
      <c r="I725" s="14" t="s">
        <v>7132</v>
      </c>
      <c r="J725" s="14" t="s">
        <v>425</v>
      </c>
      <c r="K725" s="14"/>
      <c r="L725" s="14" t="s">
        <v>425</v>
      </c>
      <c r="M725" s="14" t="s">
        <v>1185</v>
      </c>
      <c r="N725" s="14" t="s">
        <v>1185</v>
      </c>
      <c r="O725" s="14" t="s">
        <v>3266</v>
      </c>
      <c r="P725" s="14"/>
      <c r="Q725" s="14"/>
      <c r="R725" s="14" t="s">
        <v>445</v>
      </c>
      <c r="S725" s="14" t="s">
        <v>613</v>
      </c>
      <c r="T725" s="35">
        <v>5058.9799999999996</v>
      </c>
      <c r="U725" s="14" t="s">
        <v>2</v>
      </c>
      <c r="V725" s="14">
        <v>128</v>
      </c>
      <c r="W725" s="16">
        <f>+IF(datos_us[[#This Row],[Moneda]]="ARS",datos_us[[#This Row],[Monto]],datos_us[[#This Row],[Monto]]*datos_us[[#This Row],[TC]])</f>
        <v>647549.43999999994</v>
      </c>
      <c r="X725" s="16">
        <f>+IF(datos_us[[#This Row],[Moneda]]="USD",datos_us[[#This Row],[Monto]],datos_us[[#This Row],[Monto]]/datos_us[[#This Row],[TC]])</f>
        <v>5058.9799999999996</v>
      </c>
      <c r="Y725" s="14"/>
    </row>
    <row r="726" spans="1:25" x14ac:dyDescent="0.25">
      <c r="A726" s="14">
        <f t="shared" si="11"/>
        <v>723</v>
      </c>
      <c r="B726" s="1">
        <v>44093</v>
      </c>
      <c r="C726" s="14">
        <f>+YEAR(datos_us[[#This Row],[Fecha]])</f>
        <v>2020</v>
      </c>
      <c r="D726" s="14">
        <f>+MONTH(datos_us[[#This Row],[Fecha]])</f>
        <v>9</v>
      </c>
      <c r="E726" s="14" t="s">
        <v>1016</v>
      </c>
      <c r="F726" s="14" t="s">
        <v>404</v>
      </c>
      <c r="G726" s="14"/>
      <c r="H726" s="14" t="s">
        <v>7132</v>
      </c>
      <c r="I726" s="14" t="s">
        <v>7132</v>
      </c>
      <c r="J726" s="14" t="s">
        <v>425</v>
      </c>
      <c r="K726" s="14"/>
      <c r="L726" s="14" t="s">
        <v>425</v>
      </c>
      <c r="M726" s="14" t="s">
        <v>1301</v>
      </c>
      <c r="N726" s="14" t="s">
        <v>1301</v>
      </c>
      <c r="O726" s="14" t="s">
        <v>1279</v>
      </c>
      <c r="P726" s="14"/>
      <c r="Q726" s="14"/>
      <c r="R726" s="14" t="s">
        <v>404</v>
      </c>
      <c r="S726" s="14" t="s">
        <v>445</v>
      </c>
      <c r="T726" s="35">
        <v>125</v>
      </c>
      <c r="U726" s="14" t="s">
        <v>2</v>
      </c>
      <c r="V726" s="14">
        <v>135</v>
      </c>
      <c r="W726" s="16">
        <f>+IF(datos_us[[#This Row],[Moneda]]="ARS",datos_us[[#This Row],[Monto]],datos_us[[#This Row],[Monto]]*datos_us[[#This Row],[TC]])</f>
        <v>16875</v>
      </c>
      <c r="X726" s="16">
        <f>+IF(datos_us[[#This Row],[Moneda]]="USD",datos_us[[#This Row],[Monto]],datos_us[[#This Row],[Monto]]/datos_us[[#This Row],[TC]])</f>
        <v>125</v>
      </c>
      <c r="Y726" s="14"/>
    </row>
    <row r="727" spans="1:25" x14ac:dyDescent="0.25">
      <c r="A727" s="14">
        <f t="shared" si="11"/>
        <v>724</v>
      </c>
      <c r="B727" s="1">
        <v>44095</v>
      </c>
      <c r="C727" s="14">
        <f>+YEAR(datos_us[[#This Row],[Fecha]])</f>
        <v>2020</v>
      </c>
      <c r="D727" s="14">
        <f>+MONTH(datos_us[[#This Row],[Fecha]])</f>
        <v>9</v>
      </c>
      <c r="E727" s="14" t="s">
        <v>1016</v>
      </c>
      <c r="F727" s="14" t="s">
        <v>404</v>
      </c>
      <c r="G727" s="14"/>
      <c r="H727" s="14" t="s">
        <v>7132</v>
      </c>
      <c r="I727" s="14" t="s">
        <v>7132</v>
      </c>
      <c r="J727" s="14" t="s">
        <v>425</v>
      </c>
      <c r="K727" s="14"/>
      <c r="L727" s="14" t="s">
        <v>425</v>
      </c>
      <c r="M727" s="14" t="s">
        <v>3061</v>
      </c>
      <c r="N727" s="14" t="s">
        <v>3061</v>
      </c>
      <c r="O727" s="14" t="s">
        <v>1279</v>
      </c>
      <c r="P727" s="14"/>
      <c r="Q727" s="14"/>
      <c r="R727" s="14" t="s">
        <v>404</v>
      </c>
      <c r="S727" s="14" t="s">
        <v>445</v>
      </c>
      <c r="T727" s="35">
        <v>1.99</v>
      </c>
      <c r="U727" s="14" t="s">
        <v>2</v>
      </c>
      <c r="V727" s="14">
        <v>135</v>
      </c>
      <c r="W727" s="16">
        <f>+IF(datos_us[[#This Row],[Moneda]]="ARS",datos_us[[#This Row],[Monto]],datos_us[[#This Row],[Monto]]*datos_us[[#This Row],[TC]])</f>
        <v>268.64999999999998</v>
      </c>
      <c r="X727" s="16">
        <f>+IF(datos_us[[#This Row],[Moneda]]="USD",datos_us[[#This Row],[Monto]],datos_us[[#This Row],[Monto]]/datos_us[[#This Row],[TC]])</f>
        <v>1.99</v>
      </c>
      <c r="Y727" s="14"/>
    </row>
    <row r="728" spans="1:25" x14ac:dyDescent="0.25">
      <c r="A728" s="14">
        <f t="shared" si="11"/>
        <v>725</v>
      </c>
      <c r="B728" s="1">
        <v>44095</v>
      </c>
      <c r="C728" s="14">
        <f>+YEAR(datos_us[[#This Row],[Fecha]])</f>
        <v>2020</v>
      </c>
      <c r="D728" s="14">
        <f>+MONTH(datos_us[[#This Row],[Fecha]])</f>
        <v>9</v>
      </c>
      <c r="E728" s="14" t="s">
        <v>1016</v>
      </c>
      <c r="F728" s="14" t="s">
        <v>404</v>
      </c>
      <c r="G728" s="14"/>
      <c r="H728" s="14" t="s">
        <v>7132</v>
      </c>
      <c r="I728" s="14" t="s">
        <v>7132</v>
      </c>
      <c r="J728" s="14" t="s">
        <v>425</v>
      </c>
      <c r="K728" s="14"/>
      <c r="L728" s="14" t="s">
        <v>425</v>
      </c>
      <c r="M728" s="14" t="s">
        <v>1300</v>
      </c>
      <c r="N728" s="14" t="s">
        <v>1300</v>
      </c>
      <c r="O728" s="14" t="s">
        <v>1279</v>
      </c>
      <c r="P728" s="14"/>
      <c r="Q728" s="14"/>
      <c r="R728" s="14" t="s">
        <v>404</v>
      </c>
      <c r="S728" s="14" t="s">
        <v>445</v>
      </c>
      <c r="T728" s="35">
        <v>15</v>
      </c>
      <c r="U728" s="14" t="s">
        <v>2</v>
      </c>
      <c r="V728" s="14">
        <v>137</v>
      </c>
      <c r="W728" s="16">
        <f>+IF(datos_us[[#This Row],[Moneda]]="ARS",datos_us[[#This Row],[Monto]],datos_us[[#This Row],[Monto]]*datos_us[[#This Row],[TC]])</f>
        <v>2055</v>
      </c>
      <c r="X728" s="16">
        <f>+IF(datos_us[[#This Row],[Moneda]]="USD",datos_us[[#This Row],[Monto]],datos_us[[#This Row],[Monto]]/datos_us[[#This Row],[TC]])</f>
        <v>15</v>
      </c>
      <c r="Y728" s="14"/>
    </row>
    <row r="729" spans="1:25" x14ac:dyDescent="0.25">
      <c r="A729" s="14">
        <f t="shared" si="11"/>
        <v>726</v>
      </c>
      <c r="B729" s="1">
        <v>44096</v>
      </c>
      <c r="C729" s="14">
        <f>+YEAR(datos_us[[#This Row],[Fecha]])</f>
        <v>2020</v>
      </c>
      <c r="D729" s="14">
        <f>+MONTH(datos_us[[#This Row],[Fecha]])</f>
        <v>9</v>
      </c>
      <c r="E729" s="14" t="s">
        <v>408</v>
      </c>
      <c r="F729" s="14" t="s">
        <v>506</v>
      </c>
      <c r="G729" s="14"/>
      <c r="H729" s="14" t="s">
        <v>7132</v>
      </c>
      <c r="I729" s="14" t="s">
        <v>7132</v>
      </c>
      <c r="J729" s="14" t="s">
        <v>425</v>
      </c>
      <c r="K729" s="14"/>
      <c r="L729" s="14" t="s">
        <v>425</v>
      </c>
      <c r="M729" s="14" t="s">
        <v>1203</v>
      </c>
      <c r="N729" s="14" t="s">
        <v>1203</v>
      </c>
      <c r="O729" s="14" t="s">
        <v>3287</v>
      </c>
      <c r="P729" s="14" t="s">
        <v>5884</v>
      </c>
      <c r="Q729" s="14"/>
      <c r="R729" s="14" t="s">
        <v>1203</v>
      </c>
      <c r="S729" s="14" t="s">
        <v>3282</v>
      </c>
      <c r="T729" s="35">
        <v>20150</v>
      </c>
      <c r="U729" s="14" t="s">
        <v>2</v>
      </c>
      <c r="V729" s="14">
        <v>137</v>
      </c>
      <c r="W729" s="16">
        <f>+IF(datos_us[[#This Row],[Moneda]]="ARS",datos_us[[#This Row],[Monto]],datos_us[[#This Row],[Monto]]*datos_us[[#This Row],[TC]])</f>
        <v>2760550</v>
      </c>
      <c r="X729" s="16">
        <f>+IF(datos_us[[#This Row],[Moneda]]="USD",datos_us[[#This Row],[Monto]],datos_us[[#This Row],[Monto]]/datos_us[[#This Row],[TC]])</f>
        <v>20150</v>
      </c>
      <c r="Y729" s="14"/>
    </row>
    <row r="730" spans="1:25" x14ac:dyDescent="0.25">
      <c r="A730" s="14">
        <f t="shared" si="11"/>
        <v>727</v>
      </c>
      <c r="B730" s="1">
        <v>44098</v>
      </c>
      <c r="C730" s="14">
        <f>+YEAR(datos_us[[#This Row],[Fecha]])</f>
        <v>2020</v>
      </c>
      <c r="D730" s="14">
        <f>+MONTH(datos_us[[#This Row],[Fecha]])</f>
        <v>9</v>
      </c>
      <c r="E730" s="14" t="s">
        <v>1016</v>
      </c>
      <c r="F730" s="14" t="s">
        <v>404</v>
      </c>
      <c r="G730" s="14"/>
      <c r="H730" s="14" t="s">
        <v>7132</v>
      </c>
      <c r="I730" s="14" t="s">
        <v>7132</v>
      </c>
      <c r="J730" s="14" t="s">
        <v>425</v>
      </c>
      <c r="K730" s="14"/>
      <c r="L730" s="14" t="s">
        <v>425</v>
      </c>
      <c r="M730" s="14" t="s">
        <v>1334</v>
      </c>
      <c r="N730" s="14" t="s">
        <v>1334</v>
      </c>
      <c r="O730" s="14" t="s">
        <v>1279</v>
      </c>
      <c r="P730" s="14"/>
      <c r="Q730" s="14"/>
      <c r="R730" s="14" t="s">
        <v>404</v>
      </c>
      <c r="S730" s="14" t="s">
        <v>445</v>
      </c>
      <c r="T730" s="35">
        <v>100</v>
      </c>
      <c r="U730" s="14" t="s">
        <v>2</v>
      </c>
      <c r="V730" s="14">
        <v>143</v>
      </c>
      <c r="W730" s="16">
        <f>+IF(datos_us[[#This Row],[Moneda]]="ARS",datos_us[[#This Row],[Monto]],datos_us[[#This Row],[Monto]]*datos_us[[#This Row],[TC]])</f>
        <v>14300</v>
      </c>
      <c r="X730" s="16">
        <f>+IF(datos_us[[#This Row],[Moneda]]="USD",datos_us[[#This Row],[Monto]],datos_us[[#This Row],[Monto]]/datos_us[[#This Row],[TC]])</f>
        <v>100</v>
      </c>
      <c r="Y730" s="14"/>
    </row>
    <row r="731" spans="1:25" x14ac:dyDescent="0.25">
      <c r="A731" s="14">
        <f t="shared" si="11"/>
        <v>728</v>
      </c>
      <c r="B731" s="1">
        <v>44099</v>
      </c>
      <c r="C731" s="14">
        <f>+YEAR(datos_us[[#This Row],[Fecha]])</f>
        <v>2020</v>
      </c>
      <c r="D731" s="14">
        <f>+MONTH(datos_us[[#This Row],[Fecha]])</f>
        <v>9</v>
      </c>
      <c r="E731" s="14" t="s">
        <v>617</v>
      </c>
      <c r="F731" s="14" t="s">
        <v>8101</v>
      </c>
      <c r="G731" s="14"/>
      <c r="H731" s="14" t="s">
        <v>8103</v>
      </c>
      <c r="I731" s="14" t="s">
        <v>8104</v>
      </c>
      <c r="J731" s="14" t="s">
        <v>472</v>
      </c>
      <c r="K731" s="14" t="s">
        <v>421</v>
      </c>
      <c r="L731" s="14" t="s">
        <v>421</v>
      </c>
      <c r="M731" s="14" t="s">
        <v>496</v>
      </c>
      <c r="N731" s="14" t="s">
        <v>48</v>
      </c>
      <c r="O731" s="14" t="s">
        <v>3136</v>
      </c>
      <c r="P731" s="14" t="s">
        <v>6758</v>
      </c>
      <c r="Q731" s="14">
        <v>2</v>
      </c>
      <c r="R731" s="14" t="s">
        <v>8101</v>
      </c>
      <c r="S731" s="14" t="s">
        <v>445</v>
      </c>
      <c r="T731" s="35">
        <v>1122</v>
      </c>
      <c r="U731" s="14" t="s">
        <v>2</v>
      </c>
      <c r="V731" s="14">
        <v>143</v>
      </c>
      <c r="W731" s="16">
        <f>+IF(datos_us[[#This Row],[Moneda]]="ARS",datos_us[[#This Row],[Monto]],datos_us[[#This Row],[Monto]]*datos_us[[#This Row],[TC]])</f>
        <v>160446</v>
      </c>
      <c r="X731" s="16">
        <f>+IF(datos_us[[#This Row],[Moneda]]="USD",datos_us[[#This Row],[Monto]],datos_us[[#This Row],[Monto]]/datos_us[[#This Row],[TC]])</f>
        <v>1122</v>
      </c>
      <c r="Y731" s="14"/>
    </row>
    <row r="732" spans="1:25" x14ac:dyDescent="0.25">
      <c r="A732" s="14">
        <f t="shared" si="11"/>
        <v>729</v>
      </c>
      <c r="B732" s="1">
        <v>44102</v>
      </c>
      <c r="C732" s="14">
        <f>+YEAR(datos_us[[#This Row],[Fecha]])</f>
        <v>2020</v>
      </c>
      <c r="D732" s="14">
        <f>+MONTH(datos_us[[#This Row],[Fecha]])</f>
        <v>9</v>
      </c>
      <c r="E732" s="14" t="s">
        <v>1016</v>
      </c>
      <c r="F732" s="14" t="s">
        <v>404</v>
      </c>
      <c r="G732" s="14"/>
      <c r="H732" s="14" t="s">
        <v>7132</v>
      </c>
      <c r="I732" s="14" t="s">
        <v>7132</v>
      </c>
      <c r="J732" s="14" t="s">
        <v>425</v>
      </c>
      <c r="K732" s="14"/>
      <c r="L732" s="14" t="s">
        <v>425</v>
      </c>
      <c r="M732" s="14" t="s">
        <v>1313</v>
      </c>
      <c r="N732" s="14" t="s">
        <v>1313</v>
      </c>
      <c r="O732" s="14" t="s">
        <v>1279</v>
      </c>
      <c r="P732" s="14"/>
      <c r="Q732" s="14"/>
      <c r="R732" s="14" t="s">
        <v>404</v>
      </c>
      <c r="S732" s="14" t="s">
        <v>445</v>
      </c>
      <c r="T732" s="35">
        <v>59.99</v>
      </c>
      <c r="U732" s="14" t="s">
        <v>2</v>
      </c>
      <c r="V732" s="14">
        <v>143</v>
      </c>
      <c r="W732" s="16">
        <f>+IF(datos_us[[#This Row],[Moneda]]="ARS",datos_us[[#This Row],[Monto]],datos_us[[#This Row],[Monto]]*datos_us[[#This Row],[TC]])</f>
        <v>8578.57</v>
      </c>
      <c r="X732" s="16">
        <f>+IF(datos_us[[#This Row],[Moneda]]="USD",datos_us[[#This Row],[Monto]],datos_us[[#This Row],[Monto]]/datos_us[[#This Row],[TC]])</f>
        <v>59.99</v>
      </c>
      <c r="Y732" s="14"/>
    </row>
    <row r="733" spans="1:25" x14ac:dyDescent="0.25">
      <c r="A733" s="14">
        <f t="shared" si="11"/>
        <v>730</v>
      </c>
      <c r="B733" s="1">
        <v>44103</v>
      </c>
      <c r="C733" s="14">
        <f>+YEAR(datos_us[[#This Row],[Fecha]])</f>
        <v>2020</v>
      </c>
      <c r="D733" s="14">
        <f>+MONTH(datos_us[[#This Row],[Fecha]])</f>
        <v>9</v>
      </c>
      <c r="E733" s="14" t="s">
        <v>1016</v>
      </c>
      <c r="F733" s="14" t="s">
        <v>404</v>
      </c>
      <c r="G733" s="14"/>
      <c r="H733" s="14" t="s">
        <v>7132</v>
      </c>
      <c r="I733" s="14" t="s">
        <v>7132</v>
      </c>
      <c r="J733" s="14" t="s">
        <v>425</v>
      </c>
      <c r="K733" s="14"/>
      <c r="L733" s="14" t="s">
        <v>425</v>
      </c>
      <c r="M733" s="14" t="s">
        <v>863</v>
      </c>
      <c r="N733" s="14" t="s">
        <v>863</v>
      </c>
      <c r="O733" s="14" t="s">
        <v>1279</v>
      </c>
      <c r="P733" s="14"/>
      <c r="Q733" s="14"/>
      <c r="R733" s="14" t="s">
        <v>404</v>
      </c>
      <c r="S733" s="14" t="s">
        <v>445</v>
      </c>
      <c r="T733" s="35">
        <v>10.27</v>
      </c>
      <c r="U733" s="14" t="s">
        <v>2</v>
      </c>
      <c r="V733" s="14">
        <v>141</v>
      </c>
      <c r="W733" s="16">
        <f>+IF(datos_us[[#This Row],[Moneda]]="ARS",datos_us[[#This Row],[Monto]],datos_us[[#This Row],[Monto]]*datos_us[[#This Row],[TC]])</f>
        <v>1448.07</v>
      </c>
      <c r="X733" s="16">
        <f>+IF(datos_us[[#This Row],[Moneda]]="USD",datos_us[[#This Row],[Monto]],datos_us[[#This Row],[Monto]]/datos_us[[#This Row],[TC]])</f>
        <v>10.27</v>
      </c>
      <c r="Y733" s="14"/>
    </row>
    <row r="734" spans="1:25" x14ac:dyDescent="0.25">
      <c r="A734" s="14">
        <f t="shared" si="11"/>
        <v>731</v>
      </c>
      <c r="B734" s="1">
        <v>44103</v>
      </c>
      <c r="C734" s="14">
        <f>+YEAR(datos_us[[#This Row],[Fecha]])</f>
        <v>2020</v>
      </c>
      <c r="D734" s="14">
        <f>+MONTH(datos_us[[#This Row],[Fecha]])</f>
        <v>9</v>
      </c>
      <c r="E734" s="14" t="s">
        <v>1016</v>
      </c>
      <c r="F734" s="14" t="s">
        <v>404</v>
      </c>
      <c r="G734" s="14"/>
      <c r="H734" s="14" t="s">
        <v>7132</v>
      </c>
      <c r="I734" s="14" t="s">
        <v>7132</v>
      </c>
      <c r="J734" s="14" t="s">
        <v>425</v>
      </c>
      <c r="K734" s="14"/>
      <c r="L734" s="14" t="s">
        <v>425</v>
      </c>
      <c r="M734" s="14" t="s">
        <v>1325</v>
      </c>
      <c r="N734" s="14" t="s">
        <v>1325</v>
      </c>
      <c r="O734" s="14" t="s">
        <v>1279</v>
      </c>
      <c r="P734" s="14"/>
      <c r="Q734" s="14"/>
      <c r="R734" s="14" t="s">
        <v>404</v>
      </c>
      <c r="S734" s="14" t="s">
        <v>445</v>
      </c>
      <c r="T734" s="35">
        <v>129.13999999999999</v>
      </c>
      <c r="U734" s="14" t="s">
        <v>2</v>
      </c>
      <c r="V734" s="14">
        <v>141</v>
      </c>
      <c r="W734" s="16">
        <f>+IF(datos_us[[#This Row],[Moneda]]="ARS",datos_us[[#This Row],[Monto]],datos_us[[#This Row],[Monto]]*datos_us[[#This Row],[TC]])</f>
        <v>18208.739999999998</v>
      </c>
      <c r="X734" s="16">
        <f>+IF(datos_us[[#This Row],[Moneda]]="USD",datos_us[[#This Row],[Monto]],datos_us[[#This Row],[Monto]]/datos_us[[#This Row],[TC]])</f>
        <v>129.13999999999999</v>
      </c>
      <c r="Y734" s="14"/>
    </row>
    <row r="735" spans="1:25" x14ac:dyDescent="0.25">
      <c r="A735" s="14">
        <f t="shared" si="11"/>
        <v>732</v>
      </c>
      <c r="B735" s="1">
        <v>44104</v>
      </c>
      <c r="C735" s="14">
        <f>+YEAR(datos_us[[#This Row],[Fecha]])</f>
        <v>2020</v>
      </c>
      <c r="D735" s="14">
        <f>+MONTH(datos_us[[#This Row],[Fecha]])</f>
        <v>9</v>
      </c>
      <c r="E735" s="14" t="s">
        <v>617</v>
      </c>
      <c r="F735" s="14" t="s">
        <v>8101</v>
      </c>
      <c r="G735" s="14"/>
      <c r="H735" s="14" t="s">
        <v>8103</v>
      </c>
      <c r="I735" s="14" t="s">
        <v>8104</v>
      </c>
      <c r="J735" s="14" t="s">
        <v>422</v>
      </c>
      <c r="K735" s="14" t="s">
        <v>422</v>
      </c>
      <c r="L735" s="14" t="s">
        <v>422</v>
      </c>
      <c r="M735" s="14" t="s">
        <v>2121</v>
      </c>
      <c r="N735" s="14" t="s">
        <v>1133</v>
      </c>
      <c r="O735" s="14" t="s">
        <v>3166</v>
      </c>
      <c r="P735" s="14" t="s">
        <v>6759</v>
      </c>
      <c r="Q735" s="14">
        <v>500</v>
      </c>
      <c r="R735" s="14" t="s">
        <v>8101</v>
      </c>
      <c r="S735" s="14" t="s">
        <v>445</v>
      </c>
      <c r="T735" s="35">
        <v>26.08</v>
      </c>
      <c r="U735" s="14" t="s">
        <v>2</v>
      </c>
      <c r="V735" s="14">
        <v>141</v>
      </c>
      <c r="W735" s="16">
        <f>+IF(datos_us[[#This Row],[Moneda]]="ARS",datos_us[[#This Row],[Monto]],datos_us[[#This Row],[Monto]]*datos_us[[#This Row],[TC]])</f>
        <v>3677.2799999999997</v>
      </c>
      <c r="X735" s="16">
        <f>+IF(datos_us[[#This Row],[Moneda]]="USD",datos_us[[#This Row],[Monto]],datos_us[[#This Row],[Monto]]/datos_us[[#This Row],[TC]])</f>
        <v>26.08</v>
      </c>
      <c r="Y735" s="14"/>
    </row>
    <row r="736" spans="1:25" x14ac:dyDescent="0.25">
      <c r="A736" s="14">
        <f t="shared" si="11"/>
        <v>733</v>
      </c>
      <c r="B736" s="1">
        <v>44106</v>
      </c>
      <c r="C736" s="14">
        <f>+YEAR(datos_us[[#This Row],[Fecha]])</f>
        <v>2020</v>
      </c>
      <c r="D736" s="14">
        <f>+MONTH(datos_us[[#This Row],[Fecha]])</f>
        <v>10</v>
      </c>
      <c r="E736" s="14" t="s">
        <v>1016</v>
      </c>
      <c r="F736" s="14" t="s">
        <v>404</v>
      </c>
      <c r="G736" s="14"/>
      <c r="H736" s="14" t="s">
        <v>7132</v>
      </c>
      <c r="I736" s="14" t="s">
        <v>7132</v>
      </c>
      <c r="J736" s="14" t="s">
        <v>425</v>
      </c>
      <c r="K736" s="14"/>
      <c r="L736" s="14" t="s">
        <v>425</v>
      </c>
      <c r="M736" s="14" t="s">
        <v>866</v>
      </c>
      <c r="N736" s="14" t="s">
        <v>866</v>
      </c>
      <c r="O736" s="14" t="s">
        <v>1279</v>
      </c>
      <c r="P736" s="14"/>
      <c r="Q736" s="14"/>
      <c r="R736" s="14" t="s">
        <v>404</v>
      </c>
      <c r="S736" s="14" t="s">
        <v>445</v>
      </c>
      <c r="T736" s="35">
        <v>188.4</v>
      </c>
      <c r="U736" s="14" t="s">
        <v>2</v>
      </c>
      <c r="V736" s="14">
        <v>141</v>
      </c>
      <c r="W736" s="16">
        <f>+IF(datos_us[[#This Row],[Moneda]]="ARS",datos_us[[#This Row],[Monto]],datos_us[[#This Row],[Monto]]*datos_us[[#This Row],[TC]])</f>
        <v>26564.400000000001</v>
      </c>
      <c r="X736" s="16">
        <f>+IF(datos_us[[#This Row],[Moneda]]="USD",datos_us[[#This Row],[Monto]],datos_us[[#This Row],[Monto]]/datos_us[[#This Row],[TC]])</f>
        <v>188.4</v>
      </c>
      <c r="Y736" s="14"/>
    </row>
    <row r="737" spans="1:25" x14ac:dyDescent="0.25">
      <c r="A737" s="14">
        <f t="shared" si="11"/>
        <v>734</v>
      </c>
      <c r="B737" s="1">
        <v>44109</v>
      </c>
      <c r="C737" s="14">
        <f>+YEAR(datos_us[[#This Row],[Fecha]])</f>
        <v>2020</v>
      </c>
      <c r="D737" s="14">
        <f>+MONTH(datos_us[[#This Row],[Fecha]])</f>
        <v>10</v>
      </c>
      <c r="E737" s="14" t="s">
        <v>449</v>
      </c>
      <c r="F737" s="14" t="s">
        <v>44</v>
      </c>
      <c r="G737" s="14"/>
      <c r="H737" s="14" t="s">
        <v>7132</v>
      </c>
      <c r="I737" s="14" t="s">
        <v>7132</v>
      </c>
      <c r="J737" s="14" t="s">
        <v>425</v>
      </c>
      <c r="K737" s="14"/>
      <c r="L737" s="14" t="s">
        <v>425</v>
      </c>
      <c r="M737" s="14" t="s">
        <v>3185</v>
      </c>
      <c r="N737" s="14" t="s">
        <v>3185</v>
      </c>
      <c r="O737" s="14" t="s">
        <v>3186</v>
      </c>
      <c r="P737" s="14" t="s">
        <v>6760</v>
      </c>
      <c r="Q737" s="14"/>
      <c r="R737" s="14" t="s">
        <v>44</v>
      </c>
      <c r="S737" s="14" t="s">
        <v>445</v>
      </c>
      <c r="T737" s="35">
        <v>7430</v>
      </c>
      <c r="U737" s="14" t="s">
        <v>2</v>
      </c>
      <c r="V737" s="14">
        <v>147</v>
      </c>
      <c r="W737" s="16">
        <f>+IF(datos_us[[#This Row],[Moneda]]="ARS",datos_us[[#This Row],[Monto]],datos_us[[#This Row],[Monto]]*datos_us[[#This Row],[TC]])</f>
        <v>1092210</v>
      </c>
      <c r="X737" s="16">
        <f>+IF(datos_us[[#This Row],[Moneda]]="USD",datos_us[[#This Row],[Monto]],datos_us[[#This Row],[Monto]]/datos_us[[#This Row],[TC]])</f>
        <v>7430</v>
      </c>
      <c r="Y737" s="14"/>
    </row>
    <row r="738" spans="1:25" x14ac:dyDescent="0.25">
      <c r="A738" s="14">
        <f t="shared" si="11"/>
        <v>735</v>
      </c>
      <c r="B738" s="1">
        <v>44109</v>
      </c>
      <c r="C738" s="14">
        <f>+YEAR(datos_us[[#This Row],[Fecha]])</f>
        <v>2020</v>
      </c>
      <c r="D738" s="14">
        <f>+MONTH(datos_us[[#This Row],[Fecha]])</f>
        <v>10</v>
      </c>
      <c r="E738" s="14" t="s">
        <v>617</v>
      </c>
      <c r="F738" s="14" t="s">
        <v>8101</v>
      </c>
      <c r="G738" s="14"/>
      <c r="H738" s="14" t="s">
        <v>8103</v>
      </c>
      <c r="I738" s="14" t="s">
        <v>8104</v>
      </c>
      <c r="J738" s="14" t="s">
        <v>422</v>
      </c>
      <c r="K738" s="14" t="s">
        <v>422</v>
      </c>
      <c r="L738" s="14" t="s">
        <v>422</v>
      </c>
      <c r="M738" s="14" t="s">
        <v>578</v>
      </c>
      <c r="N738" s="14" t="s">
        <v>1133</v>
      </c>
      <c r="O738" s="14" t="s">
        <v>3192</v>
      </c>
      <c r="P738" s="14" t="s">
        <v>6761</v>
      </c>
      <c r="Q738" s="14">
        <v>11</v>
      </c>
      <c r="R738" s="14" t="s">
        <v>8101</v>
      </c>
      <c r="S738" s="14" t="s">
        <v>445</v>
      </c>
      <c r="T738" s="35">
        <v>83.527212794313655</v>
      </c>
      <c r="U738" s="14" t="s">
        <v>2</v>
      </c>
      <c r="V738" s="14">
        <v>147</v>
      </c>
      <c r="W738" s="16">
        <f>+IF(datos_us[[#This Row],[Moneda]]="ARS",datos_us[[#This Row],[Monto]],datos_us[[#This Row],[Monto]]*datos_us[[#This Row],[TC]])</f>
        <v>12278.500280764107</v>
      </c>
      <c r="X738" s="16">
        <f>+IF(datos_us[[#This Row],[Moneda]]="USD",datos_us[[#This Row],[Monto]],datos_us[[#This Row],[Monto]]/datos_us[[#This Row],[TC]])</f>
        <v>83.527212794313655</v>
      </c>
      <c r="Y738" s="14"/>
    </row>
    <row r="739" spans="1:25" x14ac:dyDescent="0.25">
      <c r="A739" s="14">
        <f t="shared" si="11"/>
        <v>736</v>
      </c>
      <c r="B739" s="1">
        <v>44109</v>
      </c>
      <c r="C739" s="14">
        <f>+YEAR(datos_us[[#This Row],[Fecha]])</f>
        <v>2020</v>
      </c>
      <c r="D739" s="14">
        <f>+MONTH(datos_us[[#This Row],[Fecha]])</f>
        <v>10</v>
      </c>
      <c r="E739" s="14" t="s">
        <v>617</v>
      </c>
      <c r="F739" s="14" t="s">
        <v>8101</v>
      </c>
      <c r="G739" s="14"/>
      <c r="H739" s="14" t="s">
        <v>8103</v>
      </c>
      <c r="I739" s="14" t="s">
        <v>8104</v>
      </c>
      <c r="J739" s="14" t="s">
        <v>422</v>
      </c>
      <c r="K739" s="14" t="s">
        <v>422</v>
      </c>
      <c r="L739" s="14" t="s">
        <v>422</v>
      </c>
      <c r="M739" s="14" t="s">
        <v>578</v>
      </c>
      <c r="N739" s="14" t="s">
        <v>1133</v>
      </c>
      <c r="O739" s="14" t="s">
        <v>3193</v>
      </c>
      <c r="P739" s="14" t="s">
        <v>6761</v>
      </c>
      <c r="Q739" s="14">
        <v>11</v>
      </c>
      <c r="R739" s="14" t="s">
        <v>8101</v>
      </c>
      <c r="S739" s="14" t="s">
        <v>445</v>
      </c>
      <c r="T739" s="35">
        <v>56.932787205686381</v>
      </c>
      <c r="U739" s="14" t="s">
        <v>2</v>
      </c>
      <c r="V739" s="14">
        <v>147</v>
      </c>
      <c r="W739" s="16">
        <f>+IF(datos_us[[#This Row],[Moneda]]="ARS",datos_us[[#This Row],[Monto]],datos_us[[#This Row],[Monto]]*datos_us[[#This Row],[TC]])</f>
        <v>8369.1197192358977</v>
      </c>
      <c r="X739" s="16">
        <f>+IF(datos_us[[#This Row],[Moneda]]="USD",datos_us[[#This Row],[Monto]],datos_us[[#This Row],[Monto]]/datos_us[[#This Row],[TC]])</f>
        <v>56.932787205686381</v>
      </c>
      <c r="Y739" s="14"/>
    </row>
    <row r="740" spans="1:25" x14ac:dyDescent="0.25">
      <c r="A740" s="14">
        <f t="shared" si="11"/>
        <v>737</v>
      </c>
      <c r="B740" s="1">
        <v>44111</v>
      </c>
      <c r="C740" s="14">
        <f>+YEAR(datos_us[[#This Row],[Fecha]])</f>
        <v>2020</v>
      </c>
      <c r="D740" s="14">
        <f>+MONTH(datos_us[[#This Row],[Fecha]])</f>
        <v>10</v>
      </c>
      <c r="E740" s="14" t="s">
        <v>408</v>
      </c>
      <c r="F740" s="14" t="s">
        <v>506</v>
      </c>
      <c r="G740" s="14"/>
      <c r="H740" s="14" t="s">
        <v>7132</v>
      </c>
      <c r="I740" s="14" t="s">
        <v>7132</v>
      </c>
      <c r="J740" s="14" t="s">
        <v>425</v>
      </c>
      <c r="K740" s="14"/>
      <c r="L740" s="14" t="s">
        <v>425</v>
      </c>
      <c r="M740" s="14" t="s">
        <v>1203</v>
      </c>
      <c r="N740" s="14" t="s">
        <v>1203</v>
      </c>
      <c r="O740" s="14" t="s">
        <v>3287</v>
      </c>
      <c r="P740" s="14" t="s">
        <v>5884</v>
      </c>
      <c r="Q740" s="14"/>
      <c r="R740" s="14" t="s">
        <v>1203</v>
      </c>
      <c r="S740" s="14" t="s">
        <v>3282</v>
      </c>
      <c r="T740" s="35">
        <v>20153</v>
      </c>
      <c r="U740" s="14" t="s">
        <v>2</v>
      </c>
      <c r="V740" s="14">
        <v>148</v>
      </c>
      <c r="W740" s="16">
        <f>+IF(datos_us[[#This Row],[Moneda]]="ARS",datos_us[[#This Row],[Monto]],datos_us[[#This Row],[Monto]]*datos_us[[#This Row],[TC]])</f>
        <v>2982644</v>
      </c>
      <c r="X740" s="16">
        <f>+IF(datos_us[[#This Row],[Moneda]]="USD",datos_us[[#This Row],[Monto]],datos_us[[#This Row],[Monto]]/datos_us[[#This Row],[TC]])</f>
        <v>20153</v>
      </c>
      <c r="Y740" s="14"/>
    </row>
    <row r="741" spans="1:25" x14ac:dyDescent="0.25">
      <c r="A741" s="14">
        <f t="shared" si="11"/>
        <v>738</v>
      </c>
      <c r="B741" s="1">
        <v>44114</v>
      </c>
      <c r="C741" s="14">
        <f>+YEAR(datos_us[[#This Row],[Fecha]])</f>
        <v>2020</v>
      </c>
      <c r="D741" s="14">
        <f>+MONTH(datos_us[[#This Row],[Fecha]])</f>
        <v>10</v>
      </c>
      <c r="E741" s="14" t="s">
        <v>1016</v>
      </c>
      <c r="F741" s="14" t="s">
        <v>404</v>
      </c>
      <c r="G741" s="14"/>
      <c r="H741" s="14" t="s">
        <v>7132</v>
      </c>
      <c r="I741" s="14" t="s">
        <v>7132</v>
      </c>
      <c r="J741" s="14" t="s">
        <v>425</v>
      </c>
      <c r="K741" s="14"/>
      <c r="L741" s="14" t="s">
        <v>425</v>
      </c>
      <c r="M741" s="14" t="s">
        <v>156</v>
      </c>
      <c r="N741" s="14" t="s">
        <v>156</v>
      </c>
      <c r="O741" s="14" t="s">
        <v>1298</v>
      </c>
      <c r="P741" s="14"/>
      <c r="Q741" s="14"/>
      <c r="R741" s="14" t="s">
        <v>404</v>
      </c>
      <c r="S741" s="14" t="s">
        <v>445</v>
      </c>
      <c r="T741" s="35">
        <v>40.56</v>
      </c>
      <c r="U741" s="14" t="s">
        <v>2</v>
      </c>
      <c r="V741" s="14">
        <v>155</v>
      </c>
      <c r="W741" s="16">
        <f>+IF(datos_us[[#This Row],[Moneda]]="ARS",datos_us[[#This Row],[Monto]],datos_us[[#This Row],[Monto]]*datos_us[[#This Row],[TC]])</f>
        <v>6286.8</v>
      </c>
      <c r="X741" s="16">
        <f>+IF(datos_us[[#This Row],[Moneda]]="USD",datos_us[[#This Row],[Monto]],datos_us[[#This Row],[Monto]]/datos_us[[#This Row],[TC]])</f>
        <v>40.56</v>
      </c>
      <c r="Y741" s="14"/>
    </row>
    <row r="742" spans="1:25" x14ac:dyDescent="0.25">
      <c r="A742" s="14">
        <f t="shared" si="11"/>
        <v>739</v>
      </c>
      <c r="B742" s="1">
        <v>44117</v>
      </c>
      <c r="C742" s="14">
        <f>+YEAR(datos_us[[#This Row],[Fecha]])</f>
        <v>2020</v>
      </c>
      <c r="D742" s="14">
        <f>+MONTH(datos_us[[#This Row],[Fecha]])</f>
        <v>10</v>
      </c>
      <c r="E742" s="14" t="s">
        <v>1016</v>
      </c>
      <c r="F742" s="14" t="s">
        <v>404</v>
      </c>
      <c r="G742" s="14"/>
      <c r="H742" s="14" t="s">
        <v>7132</v>
      </c>
      <c r="I742" s="14" t="s">
        <v>7132</v>
      </c>
      <c r="J742" s="14" t="s">
        <v>425</v>
      </c>
      <c r="K742" s="14"/>
      <c r="L742" s="14" t="s">
        <v>425</v>
      </c>
      <c r="M742" s="14" t="s">
        <v>1297</v>
      </c>
      <c r="N742" s="14" t="s">
        <v>1297</v>
      </c>
      <c r="O742" s="14" t="s">
        <v>1279</v>
      </c>
      <c r="P742" s="14"/>
      <c r="Q742" s="14"/>
      <c r="R742" s="14" t="s">
        <v>404</v>
      </c>
      <c r="S742" s="14" t="s">
        <v>445</v>
      </c>
      <c r="T742" s="35">
        <v>14.99</v>
      </c>
      <c r="U742" s="14" t="s">
        <v>2</v>
      </c>
      <c r="V742" s="14">
        <v>155</v>
      </c>
      <c r="W742" s="16">
        <f>+IF(datos_us[[#This Row],[Moneda]]="ARS",datos_us[[#This Row],[Monto]],datos_us[[#This Row],[Monto]]*datos_us[[#This Row],[TC]])</f>
        <v>2323.4499999999998</v>
      </c>
      <c r="X742" s="16">
        <f>+IF(datos_us[[#This Row],[Moneda]]="USD",datos_us[[#This Row],[Monto]],datos_us[[#This Row],[Monto]]/datos_us[[#This Row],[TC]])</f>
        <v>14.99</v>
      </c>
      <c r="Y742" s="14"/>
    </row>
    <row r="743" spans="1:25" x14ac:dyDescent="0.25">
      <c r="A743" s="14">
        <f t="shared" si="11"/>
        <v>740</v>
      </c>
      <c r="B743" s="1">
        <v>44117</v>
      </c>
      <c r="C743" s="14">
        <f>+YEAR(datos_us[[#This Row],[Fecha]])</f>
        <v>2020</v>
      </c>
      <c r="D743" s="14">
        <f>+MONTH(datos_us[[#This Row],[Fecha]])</f>
        <v>10</v>
      </c>
      <c r="E743" s="14" t="s">
        <v>1016</v>
      </c>
      <c r="F743" s="14" t="s">
        <v>404</v>
      </c>
      <c r="G743" s="14"/>
      <c r="H743" s="14" t="s">
        <v>7132</v>
      </c>
      <c r="I743" s="14" t="s">
        <v>7132</v>
      </c>
      <c r="J743" s="14" t="s">
        <v>425</v>
      </c>
      <c r="K743" s="14"/>
      <c r="L743" s="14" t="s">
        <v>425</v>
      </c>
      <c r="M743" s="14" t="s">
        <v>863</v>
      </c>
      <c r="N743" s="14" t="s">
        <v>863</v>
      </c>
      <c r="O743" s="14" t="s">
        <v>1279</v>
      </c>
      <c r="P743" s="14"/>
      <c r="Q743" s="14"/>
      <c r="R743" s="14" t="s">
        <v>404</v>
      </c>
      <c r="S743" s="14" t="s">
        <v>445</v>
      </c>
      <c r="T743" s="35">
        <v>19.12</v>
      </c>
      <c r="U743" s="14" t="s">
        <v>2</v>
      </c>
      <c r="V743" s="14">
        <v>155</v>
      </c>
      <c r="W743" s="16">
        <f>+IF(datos_us[[#This Row],[Moneda]]="ARS",datos_us[[#This Row],[Monto]],datos_us[[#This Row],[Monto]]*datos_us[[#This Row],[TC]])</f>
        <v>2963.6000000000004</v>
      </c>
      <c r="X743" s="16">
        <f>+IF(datos_us[[#This Row],[Moneda]]="USD",datos_us[[#This Row],[Monto]],datos_us[[#This Row],[Monto]]/datos_us[[#This Row],[TC]])</f>
        <v>19.12</v>
      </c>
      <c r="Y743" s="14"/>
    </row>
    <row r="744" spans="1:25" x14ac:dyDescent="0.25">
      <c r="A744" s="14">
        <f t="shared" si="11"/>
        <v>741</v>
      </c>
      <c r="B744" s="1">
        <v>44120</v>
      </c>
      <c r="C744" s="14">
        <f>+YEAR(datos_us[[#This Row],[Fecha]])</f>
        <v>2020</v>
      </c>
      <c r="D744" s="14">
        <f>+MONTH(datos_us[[#This Row],[Fecha]])</f>
        <v>10</v>
      </c>
      <c r="E744" s="14" t="s">
        <v>408</v>
      </c>
      <c r="F744" s="14" t="s">
        <v>5359</v>
      </c>
      <c r="G744" s="14"/>
      <c r="H744" s="14" t="s">
        <v>7132</v>
      </c>
      <c r="I744" s="14" t="s">
        <v>7132</v>
      </c>
      <c r="J744" s="14" t="s">
        <v>425</v>
      </c>
      <c r="K744" s="14"/>
      <c r="L744" s="14" t="s">
        <v>425</v>
      </c>
      <c r="M744" s="14" t="s">
        <v>1185</v>
      </c>
      <c r="N744" s="14" t="s">
        <v>1185</v>
      </c>
      <c r="O744" s="14" t="s">
        <v>3266</v>
      </c>
      <c r="P744" s="14"/>
      <c r="Q744" s="14"/>
      <c r="R744" s="14" t="s">
        <v>445</v>
      </c>
      <c r="S744" s="14" t="s">
        <v>613</v>
      </c>
      <c r="T744" s="35">
        <v>9427.08</v>
      </c>
      <c r="U744" s="14" t="s">
        <v>2</v>
      </c>
      <c r="V744" s="14">
        <v>168</v>
      </c>
      <c r="W744" s="16">
        <f>+IF(datos_us[[#This Row],[Moneda]]="ARS",datos_us[[#This Row],[Monto]],datos_us[[#This Row],[Monto]]*datos_us[[#This Row],[TC]])</f>
        <v>1583749.44</v>
      </c>
      <c r="X744" s="16">
        <f>+IF(datos_us[[#This Row],[Moneda]]="USD",datos_us[[#This Row],[Monto]],datos_us[[#This Row],[Monto]]/datos_us[[#This Row],[TC]])</f>
        <v>9427.08</v>
      </c>
      <c r="Y744" s="14"/>
    </row>
    <row r="745" spans="1:25" x14ac:dyDescent="0.25">
      <c r="A745" s="14">
        <f t="shared" si="11"/>
        <v>742</v>
      </c>
      <c r="B745" s="1">
        <v>44120</v>
      </c>
      <c r="C745" s="14">
        <f>+YEAR(datos_us[[#This Row],[Fecha]])</f>
        <v>2020</v>
      </c>
      <c r="D745" s="14">
        <f>+MONTH(datos_us[[#This Row],[Fecha]])</f>
        <v>10</v>
      </c>
      <c r="E745" s="14" t="s">
        <v>408</v>
      </c>
      <c r="F745" s="14" t="s">
        <v>506</v>
      </c>
      <c r="G745" s="14"/>
      <c r="H745" s="14" t="s">
        <v>7132</v>
      </c>
      <c r="I745" s="14" t="s">
        <v>7132</v>
      </c>
      <c r="J745" s="14" t="s">
        <v>425</v>
      </c>
      <c r="K745" s="14"/>
      <c r="L745" s="14" t="s">
        <v>425</v>
      </c>
      <c r="M745" s="14" t="s">
        <v>1203</v>
      </c>
      <c r="N745" s="14" t="s">
        <v>1203</v>
      </c>
      <c r="O745" s="14" t="s">
        <v>3287</v>
      </c>
      <c r="P745" s="14" t="s">
        <v>5884</v>
      </c>
      <c r="Q745" s="14"/>
      <c r="R745" s="14" t="s">
        <v>1203</v>
      </c>
      <c r="S745" s="14" t="s">
        <v>3282</v>
      </c>
      <c r="T745" s="35">
        <v>14269</v>
      </c>
      <c r="U745" s="14" t="s">
        <v>2</v>
      </c>
      <c r="V745" s="14">
        <v>170</v>
      </c>
      <c r="W745" s="16">
        <f>+IF(datos_us[[#This Row],[Moneda]]="ARS",datos_us[[#This Row],[Monto]],datos_us[[#This Row],[Monto]]*datos_us[[#This Row],[TC]])</f>
        <v>2425730</v>
      </c>
      <c r="X745" s="16">
        <f>+IF(datos_us[[#This Row],[Moneda]]="USD",datos_us[[#This Row],[Monto]],datos_us[[#This Row],[Monto]]/datos_us[[#This Row],[TC]])</f>
        <v>14269</v>
      </c>
      <c r="Y745" s="14"/>
    </row>
    <row r="746" spans="1:25" x14ac:dyDescent="0.25">
      <c r="A746" s="14">
        <f t="shared" si="11"/>
        <v>743</v>
      </c>
      <c r="B746" s="1">
        <v>44125</v>
      </c>
      <c r="C746" s="14">
        <f>+YEAR(datos_us[[#This Row],[Fecha]])</f>
        <v>2020</v>
      </c>
      <c r="D746" s="14">
        <f>+MONTH(datos_us[[#This Row],[Fecha]])</f>
        <v>10</v>
      </c>
      <c r="E746" s="14" t="s">
        <v>1016</v>
      </c>
      <c r="F746" s="14" t="s">
        <v>404</v>
      </c>
      <c r="G746" s="14"/>
      <c r="H746" s="14" t="s">
        <v>7132</v>
      </c>
      <c r="I746" s="14" t="s">
        <v>7132</v>
      </c>
      <c r="J746" s="14" t="s">
        <v>425</v>
      </c>
      <c r="K746" s="14"/>
      <c r="L746" s="14" t="s">
        <v>425</v>
      </c>
      <c r="M746" s="14" t="s">
        <v>1300</v>
      </c>
      <c r="N746" s="14" t="s">
        <v>1300</v>
      </c>
      <c r="O746" s="14" t="s">
        <v>1279</v>
      </c>
      <c r="P746" s="14"/>
      <c r="Q746" s="14"/>
      <c r="R746" s="14" t="s">
        <v>404</v>
      </c>
      <c r="S746" s="14" t="s">
        <v>445</v>
      </c>
      <c r="T746" s="35">
        <v>15</v>
      </c>
      <c r="U746" s="14" t="s">
        <v>2</v>
      </c>
      <c r="V746" s="14">
        <v>174</v>
      </c>
      <c r="W746" s="16">
        <f>+IF(datos_us[[#This Row],[Moneda]]="ARS",datos_us[[#This Row],[Monto]],datos_us[[#This Row],[Monto]]*datos_us[[#This Row],[TC]])</f>
        <v>2610</v>
      </c>
      <c r="X746" s="16">
        <f>+IF(datos_us[[#This Row],[Moneda]]="USD",datos_us[[#This Row],[Monto]],datos_us[[#This Row],[Monto]]/datos_us[[#This Row],[TC]])</f>
        <v>15</v>
      </c>
      <c r="Y746" s="14"/>
    </row>
    <row r="747" spans="1:25" x14ac:dyDescent="0.25">
      <c r="A747" s="14">
        <f t="shared" si="11"/>
        <v>744</v>
      </c>
      <c r="B747" s="1">
        <v>44125</v>
      </c>
      <c r="C747" s="14">
        <f>+YEAR(datos_us[[#This Row],[Fecha]])</f>
        <v>2020</v>
      </c>
      <c r="D747" s="14">
        <f>+MONTH(datos_us[[#This Row],[Fecha]])</f>
        <v>10</v>
      </c>
      <c r="E747" s="14" t="s">
        <v>1016</v>
      </c>
      <c r="F747" s="14" t="s">
        <v>404</v>
      </c>
      <c r="G747" s="14"/>
      <c r="H747" s="14" t="s">
        <v>7132</v>
      </c>
      <c r="I747" s="14" t="s">
        <v>7132</v>
      </c>
      <c r="J747" s="14" t="s">
        <v>425</v>
      </c>
      <c r="K747" s="14"/>
      <c r="L747" s="14" t="s">
        <v>425</v>
      </c>
      <c r="M747" s="14" t="s">
        <v>3061</v>
      </c>
      <c r="N747" s="14" t="s">
        <v>3061</v>
      </c>
      <c r="O747" s="14" t="s">
        <v>1279</v>
      </c>
      <c r="P747" s="14"/>
      <c r="Q747" s="14"/>
      <c r="R747" s="14" t="s">
        <v>404</v>
      </c>
      <c r="S747" s="14" t="s">
        <v>445</v>
      </c>
      <c r="T747" s="35">
        <v>1.99</v>
      </c>
      <c r="U747" s="14" t="s">
        <v>2</v>
      </c>
      <c r="V747" s="14">
        <v>174</v>
      </c>
      <c r="W747" s="16">
        <f>+IF(datos_us[[#This Row],[Moneda]]="ARS",datos_us[[#This Row],[Monto]],datos_us[[#This Row],[Monto]]*datos_us[[#This Row],[TC]])</f>
        <v>346.26</v>
      </c>
      <c r="X747" s="16">
        <f>+IF(datos_us[[#This Row],[Moneda]]="USD",datos_us[[#This Row],[Monto]],datos_us[[#This Row],[Monto]]/datos_us[[#This Row],[TC]])</f>
        <v>1.99</v>
      </c>
      <c r="Y747" s="14"/>
    </row>
    <row r="748" spans="1:25" x14ac:dyDescent="0.25">
      <c r="A748" s="14">
        <f t="shared" si="11"/>
        <v>745</v>
      </c>
      <c r="B748" s="1">
        <v>44126</v>
      </c>
      <c r="C748" s="14">
        <f>+YEAR(datos_us[[#This Row],[Fecha]])</f>
        <v>2020</v>
      </c>
      <c r="D748" s="14">
        <f>+MONTH(datos_us[[#This Row],[Fecha]])</f>
        <v>10</v>
      </c>
      <c r="E748" s="14" t="s">
        <v>617</v>
      </c>
      <c r="F748" s="14" t="s">
        <v>8101</v>
      </c>
      <c r="G748" s="14"/>
      <c r="H748" s="14" t="s">
        <v>8103</v>
      </c>
      <c r="I748" s="14" t="s">
        <v>8104</v>
      </c>
      <c r="J748" s="14" t="s">
        <v>6729</v>
      </c>
      <c r="K748" s="14" t="s">
        <v>421</v>
      </c>
      <c r="L748" s="14" t="s">
        <v>425</v>
      </c>
      <c r="M748" s="14" t="s">
        <v>3337</v>
      </c>
      <c r="N748" s="14" t="s">
        <v>12</v>
      </c>
      <c r="O748" s="14" t="s">
        <v>3338</v>
      </c>
      <c r="P748" s="14" t="s">
        <v>6762</v>
      </c>
      <c r="Q748" s="14">
        <v>2</v>
      </c>
      <c r="R748" s="14" t="s">
        <v>8101</v>
      </c>
      <c r="S748" s="14" t="s">
        <v>445</v>
      </c>
      <c r="T748" s="35">
        <v>438</v>
      </c>
      <c r="U748" s="14" t="s">
        <v>2</v>
      </c>
      <c r="V748" s="14">
        <v>184</v>
      </c>
      <c r="W748" s="16">
        <f>+IF(datos_us[[#This Row],[Moneda]]="ARS",datos_us[[#This Row],[Monto]],datos_us[[#This Row],[Monto]]*datos_us[[#This Row],[TC]])</f>
        <v>80592</v>
      </c>
      <c r="X748" s="16">
        <f>+IF(datos_us[[#This Row],[Moneda]]="USD",datos_us[[#This Row],[Monto]],datos_us[[#This Row],[Monto]]/datos_us[[#This Row],[TC]])</f>
        <v>438</v>
      </c>
      <c r="Y748" s="14"/>
    </row>
    <row r="749" spans="1:25" x14ac:dyDescent="0.25">
      <c r="A749" s="14">
        <f t="shared" si="11"/>
        <v>746</v>
      </c>
      <c r="B749" s="1">
        <v>44130</v>
      </c>
      <c r="C749" s="14">
        <f>+YEAR(datos_us[[#This Row],[Fecha]])</f>
        <v>2020</v>
      </c>
      <c r="D749" s="14">
        <f>+MONTH(datos_us[[#This Row],[Fecha]])</f>
        <v>10</v>
      </c>
      <c r="E749" s="14" t="s">
        <v>1016</v>
      </c>
      <c r="F749" s="14" t="s">
        <v>404</v>
      </c>
      <c r="G749" s="14"/>
      <c r="H749" s="14" t="s">
        <v>7132</v>
      </c>
      <c r="I749" s="14" t="s">
        <v>7132</v>
      </c>
      <c r="J749" s="14" t="s">
        <v>425</v>
      </c>
      <c r="K749" s="14"/>
      <c r="L749" s="14" t="s">
        <v>425</v>
      </c>
      <c r="M749" s="14" t="s">
        <v>1334</v>
      </c>
      <c r="N749" s="14" t="s">
        <v>1334</v>
      </c>
      <c r="O749" s="14" t="s">
        <v>1279</v>
      </c>
      <c r="P749" s="14"/>
      <c r="Q749" s="14"/>
      <c r="R749" s="14" t="s">
        <v>404</v>
      </c>
      <c r="S749" s="14" t="s">
        <v>445</v>
      </c>
      <c r="T749" s="35">
        <v>100</v>
      </c>
      <c r="U749" s="14" t="s">
        <v>2</v>
      </c>
      <c r="V749" s="14">
        <v>184</v>
      </c>
      <c r="W749" s="16">
        <f>+IF(datos_us[[#This Row],[Moneda]]="ARS",datos_us[[#This Row],[Monto]],datos_us[[#This Row],[Monto]]*datos_us[[#This Row],[TC]])</f>
        <v>18400</v>
      </c>
      <c r="X749" s="16">
        <f>+IF(datos_us[[#This Row],[Moneda]]="USD",datos_us[[#This Row],[Monto]],datos_us[[#This Row],[Monto]]/datos_us[[#This Row],[TC]])</f>
        <v>100</v>
      </c>
      <c r="Y749" s="14"/>
    </row>
    <row r="750" spans="1:25" x14ac:dyDescent="0.25">
      <c r="A750" s="14">
        <f t="shared" si="11"/>
        <v>747</v>
      </c>
      <c r="B750" s="1">
        <v>44130</v>
      </c>
      <c r="C750" s="14">
        <f>+YEAR(datos_us[[#This Row],[Fecha]])</f>
        <v>2020</v>
      </c>
      <c r="D750" s="14">
        <f>+MONTH(datos_us[[#This Row],[Fecha]])</f>
        <v>10</v>
      </c>
      <c r="E750" s="14" t="s">
        <v>617</v>
      </c>
      <c r="F750" s="14" t="s">
        <v>8101</v>
      </c>
      <c r="G750" s="14"/>
      <c r="H750" s="14" t="s">
        <v>8103</v>
      </c>
      <c r="I750" s="14" t="s">
        <v>8104</v>
      </c>
      <c r="J750" s="14" t="s">
        <v>472</v>
      </c>
      <c r="K750" s="14" t="s">
        <v>421</v>
      </c>
      <c r="L750" s="14" t="s">
        <v>421</v>
      </c>
      <c r="M750" s="14" t="s">
        <v>3339</v>
      </c>
      <c r="N750" s="14" t="s">
        <v>12</v>
      </c>
      <c r="O750" s="14" t="s">
        <v>3340</v>
      </c>
      <c r="P750" s="14" t="s">
        <v>6762</v>
      </c>
      <c r="Q750" s="14">
        <v>30</v>
      </c>
      <c r="R750" s="14" t="s">
        <v>8101</v>
      </c>
      <c r="S750" s="14" t="s">
        <v>445</v>
      </c>
      <c r="T750" s="35">
        <v>555.64</v>
      </c>
      <c r="U750" s="14" t="s">
        <v>2</v>
      </c>
      <c r="V750" s="14">
        <v>184</v>
      </c>
      <c r="W750" s="16">
        <f>+IF(datos_us[[#This Row],[Moneda]]="ARS",datos_us[[#This Row],[Monto]],datos_us[[#This Row],[Monto]]*datos_us[[#This Row],[TC]])</f>
        <v>102237.75999999999</v>
      </c>
      <c r="X750" s="16">
        <f>+IF(datos_us[[#This Row],[Moneda]]="USD",datos_us[[#This Row],[Monto]],datos_us[[#This Row],[Monto]]/datos_us[[#This Row],[TC]])</f>
        <v>555.64</v>
      </c>
      <c r="Y750" s="14"/>
    </row>
    <row r="751" spans="1:25" x14ac:dyDescent="0.25">
      <c r="A751" s="14">
        <f t="shared" si="11"/>
        <v>748</v>
      </c>
      <c r="B751" s="1">
        <v>44132</v>
      </c>
      <c r="C751" s="14">
        <f>+YEAR(datos_us[[#This Row],[Fecha]])</f>
        <v>2020</v>
      </c>
      <c r="D751" s="14">
        <f>+MONTH(datos_us[[#This Row],[Fecha]])</f>
        <v>10</v>
      </c>
      <c r="E751" s="14" t="s">
        <v>1016</v>
      </c>
      <c r="F751" s="14" t="s">
        <v>404</v>
      </c>
      <c r="G751" s="14"/>
      <c r="H751" s="14" t="s">
        <v>7132</v>
      </c>
      <c r="I751" s="14" t="s">
        <v>7132</v>
      </c>
      <c r="J751" s="14" t="s">
        <v>425</v>
      </c>
      <c r="K751" s="14"/>
      <c r="L751" s="14" t="s">
        <v>425</v>
      </c>
      <c r="M751" s="14" t="s">
        <v>1313</v>
      </c>
      <c r="N751" s="14" t="s">
        <v>1313</v>
      </c>
      <c r="O751" s="14" t="s">
        <v>1279</v>
      </c>
      <c r="P751" s="14"/>
      <c r="Q751" s="14"/>
      <c r="R751" s="14" t="s">
        <v>404</v>
      </c>
      <c r="S751" s="14" t="s">
        <v>445</v>
      </c>
      <c r="T751" s="35">
        <v>59.99</v>
      </c>
      <c r="U751" s="14" t="s">
        <v>2</v>
      </c>
      <c r="V751" s="14">
        <v>184</v>
      </c>
      <c r="W751" s="16">
        <f>+IF(datos_us[[#This Row],[Moneda]]="ARS",datos_us[[#This Row],[Monto]],datos_us[[#This Row],[Monto]]*datos_us[[#This Row],[TC]])</f>
        <v>11038.16</v>
      </c>
      <c r="X751" s="16">
        <f>+IF(datos_us[[#This Row],[Moneda]]="USD",datos_us[[#This Row],[Monto]],datos_us[[#This Row],[Monto]]/datos_us[[#This Row],[TC]])</f>
        <v>59.99</v>
      </c>
      <c r="Y751" s="14"/>
    </row>
    <row r="752" spans="1:25" x14ac:dyDescent="0.25">
      <c r="A752" s="14">
        <f t="shared" si="11"/>
        <v>749</v>
      </c>
      <c r="B752" s="1">
        <v>44132</v>
      </c>
      <c r="C752" s="14">
        <f>+YEAR(datos_us[[#This Row],[Fecha]])</f>
        <v>2020</v>
      </c>
      <c r="D752" s="14">
        <f>+MONTH(datos_us[[#This Row],[Fecha]])</f>
        <v>10</v>
      </c>
      <c r="E752" s="14" t="s">
        <v>1016</v>
      </c>
      <c r="F752" s="14" t="s">
        <v>404</v>
      </c>
      <c r="G752" s="14"/>
      <c r="H752" s="14" t="s">
        <v>7132</v>
      </c>
      <c r="I752" s="14" t="s">
        <v>7132</v>
      </c>
      <c r="J752" s="14" t="s">
        <v>425</v>
      </c>
      <c r="K752" s="14"/>
      <c r="L752" s="14" t="s">
        <v>425</v>
      </c>
      <c r="M752" s="14" t="s">
        <v>1325</v>
      </c>
      <c r="N752" s="14" t="s">
        <v>1325</v>
      </c>
      <c r="O752" s="14" t="s">
        <v>1279</v>
      </c>
      <c r="P752" s="14"/>
      <c r="Q752" s="14"/>
      <c r="R752" s="14" t="s">
        <v>404</v>
      </c>
      <c r="S752" s="14" t="s">
        <v>445</v>
      </c>
      <c r="T752" s="35">
        <v>128.99</v>
      </c>
      <c r="U752" s="14" t="s">
        <v>2</v>
      </c>
      <c r="V752" s="14">
        <v>184</v>
      </c>
      <c r="W752" s="16">
        <f>+IF(datos_us[[#This Row],[Moneda]]="ARS",datos_us[[#This Row],[Monto]],datos_us[[#This Row],[Monto]]*datos_us[[#This Row],[TC]])</f>
        <v>23734.160000000003</v>
      </c>
      <c r="X752" s="16">
        <f>+IF(datos_us[[#This Row],[Moneda]]="USD",datos_us[[#This Row],[Monto]],datos_us[[#This Row],[Monto]]/datos_us[[#This Row],[TC]])</f>
        <v>128.99</v>
      </c>
      <c r="Y752" s="14"/>
    </row>
    <row r="753" spans="1:25" x14ac:dyDescent="0.25">
      <c r="A753" s="14">
        <f t="shared" si="11"/>
        <v>750</v>
      </c>
      <c r="B753" s="1">
        <v>44133</v>
      </c>
      <c r="C753" s="14">
        <f>+YEAR(datos_us[[#This Row],[Fecha]])</f>
        <v>2020</v>
      </c>
      <c r="D753" s="14">
        <f>+MONTH(datos_us[[#This Row],[Fecha]])</f>
        <v>10</v>
      </c>
      <c r="E753" s="14" t="s">
        <v>1016</v>
      </c>
      <c r="F753" s="14" t="s">
        <v>404</v>
      </c>
      <c r="G753" s="14"/>
      <c r="H753" s="14" t="s">
        <v>7132</v>
      </c>
      <c r="I753" s="14" t="s">
        <v>7132</v>
      </c>
      <c r="J753" s="14" t="s">
        <v>425</v>
      </c>
      <c r="K753" s="14"/>
      <c r="L753" s="14" t="s">
        <v>425</v>
      </c>
      <c r="M753" s="14" t="s">
        <v>863</v>
      </c>
      <c r="N753" s="14" t="s">
        <v>863</v>
      </c>
      <c r="O753" s="14" t="s">
        <v>1279</v>
      </c>
      <c r="P753" s="14"/>
      <c r="Q753" s="14"/>
      <c r="R753" s="14" t="s">
        <v>404</v>
      </c>
      <c r="S753" s="14" t="s">
        <v>445</v>
      </c>
      <c r="T753" s="35">
        <v>3.58</v>
      </c>
      <c r="U753" s="14" t="s">
        <v>2</v>
      </c>
      <c r="V753" s="14">
        <v>184</v>
      </c>
      <c r="W753" s="16">
        <f>+IF(datos_us[[#This Row],[Moneda]]="ARS",datos_us[[#This Row],[Monto]],datos_us[[#This Row],[Monto]]*datos_us[[#This Row],[TC]])</f>
        <v>658.72</v>
      </c>
      <c r="X753" s="16">
        <f>+IF(datos_us[[#This Row],[Moneda]]="USD",datos_us[[#This Row],[Monto]],datos_us[[#This Row],[Monto]]/datos_us[[#This Row],[TC]])</f>
        <v>3.58</v>
      </c>
      <c r="Y753" s="14"/>
    </row>
    <row r="754" spans="1:25" x14ac:dyDescent="0.25">
      <c r="A754" s="14">
        <f t="shared" si="11"/>
        <v>751</v>
      </c>
      <c r="B754" s="1">
        <v>44134</v>
      </c>
      <c r="C754" s="14">
        <f>+YEAR(datos_us[[#This Row],[Fecha]])</f>
        <v>2020</v>
      </c>
      <c r="D754" s="14">
        <f>+MONTH(datos_us[[#This Row],[Fecha]])</f>
        <v>10</v>
      </c>
      <c r="E754" s="14" t="s">
        <v>1016</v>
      </c>
      <c r="F754" s="14" t="s">
        <v>404</v>
      </c>
      <c r="G754" s="14"/>
      <c r="H754" s="14" t="s">
        <v>7132</v>
      </c>
      <c r="I754" s="14" t="s">
        <v>7132</v>
      </c>
      <c r="J754" s="14" t="s">
        <v>425</v>
      </c>
      <c r="K754" s="14"/>
      <c r="L754" s="14" t="s">
        <v>425</v>
      </c>
      <c r="M754" s="14" t="s">
        <v>863</v>
      </c>
      <c r="N754" s="14" t="s">
        <v>863</v>
      </c>
      <c r="O754" s="14" t="s">
        <v>1279</v>
      </c>
      <c r="P754" s="14"/>
      <c r="Q754" s="14"/>
      <c r="R754" s="14" t="s">
        <v>404</v>
      </c>
      <c r="S754" s="14" t="s">
        <v>445</v>
      </c>
      <c r="T754" s="35">
        <v>6.39</v>
      </c>
      <c r="U754" s="14" t="s">
        <v>2</v>
      </c>
      <c r="V754" s="14">
        <v>169</v>
      </c>
      <c r="W754" s="16">
        <f>+IF(datos_us[[#This Row],[Moneda]]="ARS",datos_us[[#This Row],[Monto]],datos_us[[#This Row],[Monto]]*datos_us[[#This Row],[TC]])</f>
        <v>1079.9099999999999</v>
      </c>
      <c r="X754" s="16">
        <f>+IF(datos_us[[#This Row],[Moneda]]="USD",datos_us[[#This Row],[Monto]],datos_us[[#This Row],[Monto]]/datos_us[[#This Row],[TC]])</f>
        <v>6.39</v>
      </c>
      <c r="Y754" s="14"/>
    </row>
    <row r="755" spans="1:25" x14ac:dyDescent="0.25">
      <c r="A755" s="14">
        <f t="shared" si="11"/>
        <v>752</v>
      </c>
      <c r="B755" s="1">
        <v>44137</v>
      </c>
      <c r="C755" s="14">
        <f>+YEAR(datos_us[[#This Row],[Fecha]])</f>
        <v>2020</v>
      </c>
      <c r="D755" s="14">
        <f>+MONTH(datos_us[[#This Row],[Fecha]])</f>
        <v>11</v>
      </c>
      <c r="E755" s="14" t="s">
        <v>408</v>
      </c>
      <c r="F755" s="14" t="s">
        <v>506</v>
      </c>
      <c r="G755" s="14"/>
      <c r="H755" s="14" t="s">
        <v>7132</v>
      </c>
      <c r="I755" s="14" t="s">
        <v>7132</v>
      </c>
      <c r="J755" s="14" t="s">
        <v>425</v>
      </c>
      <c r="K755" s="14"/>
      <c r="L755" s="14" t="s">
        <v>425</v>
      </c>
      <c r="M755" s="14" t="s">
        <v>3282</v>
      </c>
      <c r="N755" s="14" t="s">
        <v>3282</v>
      </c>
      <c r="O755" s="14" t="s">
        <v>3283</v>
      </c>
      <c r="P755" s="14"/>
      <c r="Q755" s="14"/>
      <c r="R755" s="14" t="s">
        <v>3282</v>
      </c>
      <c r="S755" s="14" t="s">
        <v>613</v>
      </c>
      <c r="T755" s="35">
        <v>50000</v>
      </c>
      <c r="U755" s="14" t="s">
        <v>2</v>
      </c>
      <c r="V755" s="14">
        <v>164</v>
      </c>
      <c r="W755" s="16">
        <f>+IF(datos_us[[#This Row],[Moneda]]="ARS",datos_us[[#This Row],[Monto]],datos_us[[#This Row],[Monto]]*datos_us[[#This Row],[TC]])</f>
        <v>8200000</v>
      </c>
      <c r="X755" s="16">
        <f>+IF(datos_us[[#This Row],[Moneda]]="USD",datos_us[[#This Row],[Monto]],datos_us[[#This Row],[Monto]]/datos_us[[#This Row],[TC]])</f>
        <v>50000</v>
      </c>
      <c r="Y755" s="14"/>
    </row>
    <row r="756" spans="1:25" x14ac:dyDescent="0.25">
      <c r="A756" s="14">
        <f t="shared" si="11"/>
        <v>753</v>
      </c>
      <c r="B756" s="1">
        <v>44138</v>
      </c>
      <c r="C756" s="14">
        <f>+YEAR(datos_us[[#This Row],[Fecha]])</f>
        <v>2020</v>
      </c>
      <c r="D756" s="14">
        <f>+MONTH(datos_us[[#This Row],[Fecha]])</f>
        <v>11</v>
      </c>
      <c r="E756" s="14" t="s">
        <v>1016</v>
      </c>
      <c r="F756" s="14" t="s">
        <v>404</v>
      </c>
      <c r="G756" s="14"/>
      <c r="H756" s="14" t="s">
        <v>7132</v>
      </c>
      <c r="I756" s="14" t="s">
        <v>7132</v>
      </c>
      <c r="J756" s="14" t="s">
        <v>425</v>
      </c>
      <c r="K756" s="14"/>
      <c r="L756" s="14" t="s">
        <v>425</v>
      </c>
      <c r="M756" s="14" t="s">
        <v>866</v>
      </c>
      <c r="N756" s="14" t="s">
        <v>866</v>
      </c>
      <c r="O756" s="14" t="s">
        <v>1279</v>
      </c>
      <c r="P756" s="14"/>
      <c r="Q756" s="14"/>
      <c r="R756" s="14" t="s">
        <v>404</v>
      </c>
      <c r="S756" s="14" t="s">
        <v>445</v>
      </c>
      <c r="T756" s="35">
        <v>202.44</v>
      </c>
      <c r="U756" s="14" t="s">
        <v>2</v>
      </c>
      <c r="V756" s="14">
        <v>164</v>
      </c>
      <c r="W756" s="16">
        <f>+IF(datos_us[[#This Row],[Moneda]]="ARS",datos_us[[#This Row],[Monto]],datos_us[[#This Row],[Monto]]*datos_us[[#This Row],[TC]])</f>
        <v>33200.159999999996</v>
      </c>
      <c r="X756" s="16">
        <f>+IF(datos_us[[#This Row],[Moneda]]="USD",datos_us[[#This Row],[Monto]],datos_us[[#This Row],[Monto]]/datos_us[[#This Row],[TC]])</f>
        <v>202.44</v>
      </c>
      <c r="Y756" s="14"/>
    </row>
    <row r="757" spans="1:25" x14ac:dyDescent="0.25">
      <c r="A757" s="14">
        <f t="shared" si="11"/>
        <v>754</v>
      </c>
      <c r="B757" s="1">
        <v>44138</v>
      </c>
      <c r="C757" s="14">
        <f>+YEAR(datos_us[[#This Row],[Fecha]])</f>
        <v>2020</v>
      </c>
      <c r="D757" s="14">
        <f>+MONTH(datos_us[[#This Row],[Fecha]])</f>
        <v>11</v>
      </c>
      <c r="E757" s="14" t="s">
        <v>408</v>
      </c>
      <c r="F757" s="14" t="s">
        <v>506</v>
      </c>
      <c r="G757" s="14"/>
      <c r="H757" s="14" t="s">
        <v>7132</v>
      </c>
      <c r="I757" s="14" t="s">
        <v>7132</v>
      </c>
      <c r="J757" s="14" t="s">
        <v>425</v>
      </c>
      <c r="K757" s="14"/>
      <c r="L757" s="14" t="s">
        <v>425</v>
      </c>
      <c r="M757" s="14" t="s">
        <v>1203</v>
      </c>
      <c r="N757" s="14" t="s">
        <v>1203</v>
      </c>
      <c r="O757" s="14" t="s">
        <v>3430</v>
      </c>
      <c r="P757" s="14"/>
      <c r="Q757" s="14"/>
      <c r="R757" s="14" t="s">
        <v>1203</v>
      </c>
      <c r="S757" s="14" t="s">
        <v>3282</v>
      </c>
      <c r="T757" s="35">
        <v>19849.974721999999</v>
      </c>
      <c r="U757" s="14" t="s">
        <v>2</v>
      </c>
      <c r="V757" s="14">
        <v>164</v>
      </c>
      <c r="W757" s="16">
        <f>+IF(datos_us[[#This Row],[Moneda]]="ARS",datos_us[[#This Row],[Monto]],datos_us[[#This Row],[Monto]]*datos_us[[#This Row],[TC]])</f>
        <v>3255395.8544079997</v>
      </c>
      <c r="X757" s="16">
        <f>+IF(datos_us[[#This Row],[Moneda]]="USD",datos_us[[#This Row],[Monto]],datos_us[[#This Row],[Monto]]/datos_us[[#This Row],[TC]])</f>
        <v>19849.974721999999</v>
      </c>
      <c r="Y757" s="14"/>
    </row>
    <row r="758" spans="1:25" x14ac:dyDescent="0.25">
      <c r="A758" s="14">
        <f t="shared" si="11"/>
        <v>755</v>
      </c>
      <c r="B758" s="1">
        <v>44138</v>
      </c>
      <c r="C758" s="14">
        <f>+YEAR(datos_us[[#This Row],[Fecha]])</f>
        <v>2020</v>
      </c>
      <c r="D758" s="14">
        <f>+MONTH(datos_us[[#This Row],[Fecha]])</f>
        <v>11</v>
      </c>
      <c r="E758" s="14" t="s">
        <v>449</v>
      </c>
      <c r="F758" s="14" t="s">
        <v>523</v>
      </c>
      <c r="G758" s="14"/>
      <c r="H758" s="14" t="s">
        <v>7132</v>
      </c>
      <c r="I758" s="14" t="s">
        <v>7132</v>
      </c>
      <c r="J758" s="14" t="s">
        <v>425</v>
      </c>
      <c r="K758" s="14"/>
      <c r="L758" s="14" t="s">
        <v>425</v>
      </c>
      <c r="M758" s="14" t="s">
        <v>524</v>
      </c>
      <c r="N758" s="14" t="s">
        <v>524</v>
      </c>
      <c r="O758" s="14" t="s">
        <v>3431</v>
      </c>
      <c r="P758" s="14"/>
      <c r="Q758" s="14"/>
      <c r="R758" s="14" t="s">
        <v>523</v>
      </c>
      <c r="S758" s="14" t="s">
        <v>3282</v>
      </c>
      <c r="T758" s="35">
        <v>150.02527800000098</v>
      </c>
      <c r="U758" s="14" t="s">
        <v>2</v>
      </c>
      <c r="V758" s="14">
        <v>164</v>
      </c>
      <c r="W758" s="16">
        <f>+IF(datos_us[[#This Row],[Moneda]]="ARS",datos_us[[#This Row],[Monto]],datos_us[[#This Row],[Monto]]*datos_us[[#This Row],[TC]])</f>
        <v>24604.145592000161</v>
      </c>
      <c r="X758" s="16">
        <f>+IF(datos_us[[#This Row],[Moneda]]="USD",datos_us[[#This Row],[Monto]],datos_us[[#This Row],[Monto]]/datos_us[[#This Row],[TC]])</f>
        <v>150.02527800000098</v>
      </c>
      <c r="Y758" s="14"/>
    </row>
    <row r="759" spans="1:25" x14ac:dyDescent="0.25">
      <c r="A759" s="14">
        <f t="shared" si="11"/>
        <v>756</v>
      </c>
      <c r="B759" s="1">
        <v>44140</v>
      </c>
      <c r="C759" s="14">
        <f>+YEAR(datos_us[[#This Row],[Fecha]])</f>
        <v>2020</v>
      </c>
      <c r="D759" s="14">
        <f>+MONTH(datos_us[[#This Row],[Fecha]])</f>
        <v>11</v>
      </c>
      <c r="E759" s="14" t="s">
        <v>408</v>
      </c>
      <c r="F759" s="14" t="s">
        <v>506</v>
      </c>
      <c r="G759" s="14"/>
      <c r="H759" s="14" t="s">
        <v>7132</v>
      </c>
      <c r="I759" s="14" t="s">
        <v>7132</v>
      </c>
      <c r="J759" s="14" t="s">
        <v>425</v>
      </c>
      <c r="K759" s="14"/>
      <c r="L759" s="14" t="s">
        <v>425</v>
      </c>
      <c r="M759" s="14" t="s">
        <v>1203</v>
      </c>
      <c r="N759" s="14" t="s">
        <v>1203</v>
      </c>
      <c r="O759" s="14" t="s">
        <v>3449</v>
      </c>
      <c r="P759" s="14"/>
      <c r="Q759" s="14"/>
      <c r="R759" s="14" t="s">
        <v>1203</v>
      </c>
      <c r="S759" s="14" t="s">
        <v>3282</v>
      </c>
      <c r="T759" s="35">
        <v>19999.535962000002</v>
      </c>
      <c r="U759" s="14" t="s">
        <v>2</v>
      </c>
      <c r="V759" s="14">
        <v>168</v>
      </c>
      <c r="W759" s="16">
        <f>+IF(datos_us[[#This Row],[Moneda]]="ARS",datos_us[[#This Row],[Monto]],datos_us[[#This Row],[Monto]]*datos_us[[#This Row],[TC]])</f>
        <v>3359922.0416160002</v>
      </c>
      <c r="X759" s="16">
        <f>+IF(datos_us[[#This Row],[Moneda]]="USD",datos_us[[#This Row],[Monto]],datos_us[[#This Row],[Monto]]/datos_us[[#This Row],[TC]])</f>
        <v>19999.535962000002</v>
      </c>
      <c r="Y759" s="14"/>
    </row>
    <row r="760" spans="1:25" x14ac:dyDescent="0.25">
      <c r="A760" s="14">
        <f t="shared" si="11"/>
        <v>757</v>
      </c>
      <c r="B760" s="1">
        <v>44140</v>
      </c>
      <c r="C760" s="14">
        <f>+YEAR(datos_us[[#This Row],[Fecha]])</f>
        <v>2020</v>
      </c>
      <c r="D760" s="14">
        <f>+MONTH(datos_us[[#This Row],[Fecha]])</f>
        <v>11</v>
      </c>
      <c r="E760" s="14" t="s">
        <v>449</v>
      </c>
      <c r="F760" s="14" t="s">
        <v>523</v>
      </c>
      <c r="G760" s="14"/>
      <c r="H760" s="14" t="s">
        <v>7132</v>
      </c>
      <c r="I760" s="14" t="s">
        <v>7132</v>
      </c>
      <c r="J760" s="14" t="s">
        <v>425</v>
      </c>
      <c r="K760" s="14"/>
      <c r="L760" s="14" t="s">
        <v>425</v>
      </c>
      <c r="M760" s="14" t="s">
        <v>524</v>
      </c>
      <c r="N760" s="14" t="s">
        <v>524</v>
      </c>
      <c r="O760" s="14" t="s">
        <v>3431</v>
      </c>
      <c r="P760" s="14"/>
      <c r="Q760" s="14"/>
      <c r="R760" s="14" t="s">
        <v>523</v>
      </c>
      <c r="S760" s="14" t="s">
        <v>3282</v>
      </c>
      <c r="T760" s="35">
        <v>150.46403799999825</v>
      </c>
      <c r="U760" s="14" t="s">
        <v>2</v>
      </c>
      <c r="V760" s="14">
        <v>168</v>
      </c>
      <c r="W760" s="16">
        <f>+IF(datos_us[[#This Row],[Moneda]]="ARS",datos_us[[#This Row],[Monto]],datos_us[[#This Row],[Monto]]*datos_us[[#This Row],[TC]])</f>
        <v>25277.958383999707</v>
      </c>
      <c r="X760" s="16">
        <f>+IF(datos_us[[#This Row],[Moneda]]="USD",datos_us[[#This Row],[Monto]],datos_us[[#This Row],[Monto]]/datos_us[[#This Row],[TC]])</f>
        <v>150.46403799999825</v>
      </c>
      <c r="Y760" s="14"/>
    </row>
    <row r="761" spans="1:25" x14ac:dyDescent="0.25">
      <c r="A761" s="14">
        <f t="shared" si="11"/>
        <v>758</v>
      </c>
      <c r="B761" s="1">
        <v>44144</v>
      </c>
      <c r="C761" s="14">
        <f>+YEAR(datos_us[[#This Row],[Fecha]])</f>
        <v>2020</v>
      </c>
      <c r="D761" s="14">
        <f>+MONTH(datos_us[[#This Row],[Fecha]])</f>
        <v>11</v>
      </c>
      <c r="E761" s="14" t="s">
        <v>1016</v>
      </c>
      <c r="F761" s="14" t="s">
        <v>404</v>
      </c>
      <c r="G761" s="14"/>
      <c r="H761" s="14" t="s">
        <v>7132</v>
      </c>
      <c r="I761" s="14" t="s">
        <v>7132</v>
      </c>
      <c r="J761" s="14" t="s">
        <v>425</v>
      </c>
      <c r="K761" s="14"/>
      <c r="L761" s="14" t="s">
        <v>425</v>
      </c>
      <c r="M761" s="14" t="s">
        <v>156</v>
      </c>
      <c r="N761" s="14" t="s">
        <v>156</v>
      </c>
      <c r="O761" s="14" t="s">
        <v>1298</v>
      </c>
      <c r="P761" s="14"/>
      <c r="Q761" s="14"/>
      <c r="R761" s="14" t="s">
        <v>404</v>
      </c>
      <c r="S761" s="14" t="s">
        <v>445</v>
      </c>
      <c r="T761" s="35">
        <v>40.56</v>
      </c>
      <c r="U761" s="14" t="s">
        <v>2</v>
      </c>
      <c r="V761" s="14">
        <v>154</v>
      </c>
      <c r="W761" s="16">
        <f>+IF(datos_us[[#This Row],[Moneda]]="ARS",datos_us[[#This Row],[Monto]],datos_us[[#This Row],[Monto]]*datos_us[[#This Row],[TC]])</f>
        <v>6246.2400000000007</v>
      </c>
      <c r="X761" s="16">
        <f>+IF(datos_us[[#This Row],[Moneda]]="USD",datos_us[[#This Row],[Monto]],datos_us[[#This Row],[Monto]]/datos_us[[#This Row],[TC]])</f>
        <v>40.56</v>
      </c>
      <c r="Y761" s="14"/>
    </row>
    <row r="762" spans="1:25" x14ac:dyDescent="0.25">
      <c r="A762" s="14">
        <f t="shared" si="11"/>
        <v>759</v>
      </c>
      <c r="B762" s="1">
        <v>44147</v>
      </c>
      <c r="C762" s="14">
        <f>+YEAR(datos_us[[#This Row],[Fecha]])</f>
        <v>2020</v>
      </c>
      <c r="D762" s="14">
        <f>+MONTH(datos_us[[#This Row],[Fecha]])</f>
        <v>11</v>
      </c>
      <c r="E762" s="14" t="s">
        <v>1016</v>
      </c>
      <c r="F762" s="14" t="s">
        <v>404</v>
      </c>
      <c r="G762" s="14"/>
      <c r="H762" s="14" t="s">
        <v>7132</v>
      </c>
      <c r="I762" s="14" t="s">
        <v>7132</v>
      </c>
      <c r="J762" s="14" t="s">
        <v>425</v>
      </c>
      <c r="K762" s="14"/>
      <c r="L762" s="14" t="s">
        <v>425</v>
      </c>
      <c r="M762" s="14" t="s">
        <v>1297</v>
      </c>
      <c r="N762" s="14" t="s">
        <v>1297</v>
      </c>
      <c r="O762" s="14" t="s">
        <v>1279</v>
      </c>
      <c r="P762" s="14"/>
      <c r="Q762" s="14"/>
      <c r="R762" s="14" t="s">
        <v>404</v>
      </c>
      <c r="S762" s="14" t="s">
        <v>445</v>
      </c>
      <c r="T762" s="35">
        <v>14.99</v>
      </c>
      <c r="U762" s="14" t="s">
        <v>2</v>
      </c>
      <c r="V762" s="14">
        <v>161</v>
      </c>
      <c r="W762" s="16">
        <f>+IF(datos_us[[#This Row],[Moneda]]="ARS",datos_us[[#This Row],[Monto]],datos_us[[#This Row],[Monto]]*datos_us[[#This Row],[TC]])</f>
        <v>2413.39</v>
      </c>
      <c r="X762" s="16">
        <f>+IF(datos_us[[#This Row],[Moneda]]="USD",datos_us[[#This Row],[Monto]],datos_us[[#This Row],[Monto]]/datos_us[[#This Row],[TC]])</f>
        <v>14.99</v>
      </c>
      <c r="Y762" s="14"/>
    </row>
    <row r="763" spans="1:25" x14ac:dyDescent="0.25">
      <c r="A763" s="14">
        <f t="shared" si="11"/>
        <v>760</v>
      </c>
      <c r="B763" s="1">
        <v>44148</v>
      </c>
      <c r="C763" s="14">
        <f>+YEAR(datos_us[[#This Row],[Fecha]])</f>
        <v>2020</v>
      </c>
      <c r="D763" s="14">
        <f>+MONTH(datos_us[[#This Row],[Fecha]])</f>
        <v>11</v>
      </c>
      <c r="E763" s="14" t="s">
        <v>408</v>
      </c>
      <c r="F763" s="14" t="s">
        <v>5359</v>
      </c>
      <c r="G763" s="14"/>
      <c r="H763" s="14" t="s">
        <v>7132</v>
      </c>
      <c r="I763" s="14" t="s">
        <v>7132</v>
      </c>
      <c r="J763" s="14" t="s">
        <v>425</v>
      </c>
      <c r="K763" s="14"/>
      <c r="L763" s="14" t="s">
        <v>425</v>
      </c>
      <c r="M763" s="14" t="s">
        <v>1185</v>
      </c>
      <c r="N763" s="14" t="s">
        <v>1185</v>
      </c>
      <c r="O763" s="14" t="s">
        <v>3266</v>
      </c>
      <c r="P763" s="14"/>
      <c r="Q763" s="14"/>
      <c r="R763" s="14" t="s">
        <v>445</v>
      </c>
      <c r="S763" s="14" t="s">
        <v>613</v>
      </c>
      <c r="T763" s="35">
        <v>1586.69</v>
      </c>
      <c r="U763" s="14" t="s">
        <v>2</v>
      </c>
      <c r="V763" s="14">
        <v>161</v>
      </c>
      <c r="W763" s="16">
        <f>+IF(datos_us[[#This Row],[Moneda]]="ARS",datos_us[[#This Row],[Monto]],datos_us[[#This Row],[Monto]]*datos_us[[#This Row],[TC]])</f>
        <v>255457.09</v>
      </c>
      <c r="X763" s="16">
        <f>+IF(datos_us[[#This Row],[Moneda]]="USD",datos_us[[#This Row],[Monto]],datos_us[[#This Row],[Monto]]/datos_us[[#This Row],[TC]])</f>
        <v>1586.69</v>
      </c>
      <c r="Y763" s="14"/>
    </row>
    <row r="764" spans="1:25" x14ac:dyDescent="0.25">
      <c r="A764" s="14">
        <f t="shared" si="11"/>
        <v>761</v>
      </c>
      <c r="B764" s="1">
        <v>44151</v>
      </c>
      <c r="C764" s="14">
        <f>+YEAR(datos_us[[#This Row],[Fecha]])</f>
        <v>2020</v>
      </c>
      <c r="D764" s="14">
        <f>+MONTH(datos_us[[#This Row],[Fecha]])</f>
        <v>11</v>
      </c>
      <c r="E764" s="14" t="s">
        <v>1016</v>
      </c>
      <c r="F764" s="14" t="s">
        <v>404</v>
      </c>
      <c r="G764" s="14"/>
      <c r="H764" s="14" t="s">
        <v>7132</v>
      </c>
      <c r="I764" s="14" t="s">
        <v>7132</v>
      </c>
      <c r="J764" s="14" t="s">
        <v>425</v>
      </c>
      <c r="K764" s="14"/>
      <c r="L764" s="14" t="s">
        <v>425</v>
      </c>
      <c r="M764" s="14" t="s">
        <v>863</v>
      </c>
      <c r="N764" s="14" t="s">
        <v>863</v>
      </c>
      <c r="O764" s="14" t="s">
        <v>1279</v>
      </c>
      <c r="P764" s="14"/>
      <c r="Q764" s="14"/>
      <c r="R764" s="14" t="s">
        <v>404</v>
      </c>
      <c r="S764" s="14" t="s">
        <v>445</v>
      </c>
      <c r="T764" s="35">
        <v>42.14</v>
      </c>
      <c r="U764" s="14" t="s">
        <v>2</v>
      </c>
      <c r="V764" s="14">
        <v>161</v>
      </c>
      <c r="W764" s="16">
        <f>+IF(datos_us[[#This Row],[Moneda]]="ARS",datos_us[[#This Row],[Monto]],datos_us[[#This Row],[Monto]]*datos_us[[#This Row],[TC]])</f>
        <v>6784.54</v>
      </c>
      <c r="X764" s="16">
        <f>+IF(datos_us[[#This Row],[Moneda]]="USD",datos_us[[#This Row],[Monto]],datos_us[[#This Row],[Monto]]/datos_us[[#This Row],[TC]])</f>
        <v>42.14</v>
      </c>
      <c r="Y764" s="14"/>
    </row>
    <row r="765" spans="1:25" x14ac:dyDescent="0.25">
      <c r="A765" s="14">
        <f t="shared" si="11"/>
        <v>762</v>
      </c>
      <c r="B765" s="1">
        <v>44153</v>
      </c>
      <c r="C765" s="14">
        <f>+YEAR(datos_us[[#This Row],[Fecha]])</f>
        <v>2020</v>
      </c>
      <c r="D765" s="14">
        <f>+MONTH(datos_us[[#This Row],[Fecha]])</f>
        <v>11</v>
      </c>
      <c r="E765" s="14" t="s">
        <v>1015</v>
      </c>
      <c r="F765" s="14" t="s">
        <v>430</v>
      </c>
      <c r="G765" s="14"/>
      <c r="H765" s="14" t="s">
        <v>7132</v>
      </c>
      <c r="I765" s="14" t="s">
        <v>7132</v>
      </c>
      <c r="J765" s="14" t="s">
        <v>425</v>
      </c>
      <c r="K765" s="14"/>
      <c r="L765" s="14" t="s">
        <v>425</v>
      </c>
      <c r="M765" s="14" t="s">
        <v>102</v>
      </c>
      <c r="N765" s="14" t="s">
        <v>480</v>
      </c>
      <c r="O765" s="14" t="s">
        <v>3504</v>
      </c>
      <c r="P765" s="14"/>
      <c r="Q765" s="14"/>
      <c r="R765" s="14" t="s">
        <v>430</v>
      </c>
      <c r="S765" s="14" t="s">
        <v>445</v>
      </c>
      <c r="T765" s="35">
        <v>3.58</v>
      </c>
      <c r="U765" s="14" t="s">
        <v>2</v>
      </c>
      <c r="V765" s="14">
        <v>158</v>
      </c>
      <c r="W765" s="16">
        <f>+IF(datos_us[[#This Row],[Moneda]]="ARS",datos_us[[#This Row],[Monto]],datos_us[[#This Row],[Monto]]*datos_us[[#This Row],[TC]])</f>
        <v>565.64</v>
      </c>
      <c r="X765" s="16">
        <f>+IF(datos_us[[#This Row],[Moneda]]="USD",datos_us[[#This Row],[Monto]],datos_us[[#This Row],[Monto]]/datos_us[[#This Row],[TC]])</f>
        <v>3.58</v>
      </c>
      <c r="Y765" s="14"/>
    </row>
    <row r="766" spans="1:25" x14ac:dyDescent="0.25">
      <c r="A766" s="14">
        <f t="shared" si="11"/>
        <v>763</v>
      </c>
      <c r="B766" s="1">
        <v>44156</v>
      </c>
      <c r="C766" s="14">
        <f>+YEAR(datos_us[[#This Row],[Fecha]])</f>
        <v>2020</v>
      </c>
      <c r="D766" s="14">
        <f>+MONTH(datos_us[[#This Row],[Fecha]])</f>
        <v>11</v>
      </c>
      <c r="E766" s="14" t="s">
        <v>1016</v>
      </c>
      <c r="F766" s="14" t="s">
        <v>404</v>
      </c>
      <c r="G766" s="14"/>
      <c r="H766" s="14" t="s">
        <v>7132</v>
      </c>
      <c r="I766" s="14" t="s">
        <v>7132</v>
      </c>
      <c r="J766" s="14" t="s">
        <v>425</v>
      </c>
      <c r="K766" s="14"/>
      <c r="L766" s="14" t="s">
        <v>425</v>
      </c>
      <c r="M766" s="14" t="s">
        <v>1300</v>
      </c>
      <c r="N766" s="14" t="s">
        <v>1300</v>
      </c>
      <c r="O766" s="14" t="s">
        <v>1279</v>
      </c>
      <c r="P766" s="14"/>
      <c r="Q766" s="14"/>
      <c r="R766" s="14" t="s">
        <v>404</v>
      </c>
      <c r="S766" s="14" t="s">
        <v>445</v>
      </c>
      <c r="T766" s="35">
        <v>15</v>
      </c>
      <c r="U766" s="14" t="s">
        <v>2</v>
      </c>
      <c r="V766" s="14">
        <v>160</v>
      </c>
      <c r="W766" s="16">
        <f>+IF(datos_us[[#This Row],[Moneda]]="ARS",datos_us[[#This Row],[Monto]],datos_us[[#This Row],[Monto]]*datos_us[[#This Row],[TC]])</f>
        <v>2400</v>
      </c>
      <c r="X766" s="16">
        <f>+IF(datos_us[[#This Row],[Moneda]]="USD",datos_us[[#This Row],[Monto]],datos_us[[#This Row],[Monto]]/datos_us[[#This Row],[TC]])</f>
        <v>15</v>
      </c>
      <c r="Y766" s="14"/>
    </row>
    <row r="767" spans="1:25" x14ac:dyDescent="0.25">
      <c r="A767" s="14">
        <f t="shared" si="11"/>
        <v>764</v>
      </c>
      <c r="B767" s="1">
        <v>44156</v>
      </c>
      <c r="C767" s="14">
        <f>+YEAR(datos_us[[#This Row],[Fecha]])</f>
        <v>2020</v>
      </c>
      <c r="D767" s="14">
        <f>+MONTH(datos_us[[#This Row],[Fecha]])</f>
        <v>11</v>
      </c>
      <c r="E767" s="14" t="s">
        <v>1016</v>
      </c>
      <c r="F767" s="14" t="s">
        <v>404</v>
      </c>
      <c r="G767" s="14"/>
      <c r="H767" s="14" t="s">
        <v>7132</v>
      </c>
      <c r="I767" s="14" t="s">
        <v>7132</v>
      </c>
      <c r="J767" s="14" t="s">
        <v>425</v>
      </c>
      <c r="K767" s="14"/>
      <c r="L767" s="14" t="s">
        <v>425</v>
      </c>
      <c r="M767" s="14" t="s">
        <v>3061</v>
      </c>
      <c r="N767" s="14" t="s">
        <v>3061</v>
      </c>
      <c r="O767" s="14" t="s">
        <v>1279</v>
      </c>
      <c r="P767" s="14"/>
      <c r="Q767" s="14"/>
      <c r="R767" s="14" t="s">
        <v>404</v>
      </c>
      <c r="S767" s="14" t="s">
        <v>445</v>
      </c>
      <c r="T767" s="35">
        <v>1.99</v>
      </c>
      <c r="U767" s="14" t="s">
        <v>2</v>
      </c>
      <c r="V767" s="14">
        <v>160</v>
      </c>
      <c r="W767" s="16">
        <f>+IF(datos_us[[#This Row],[Moneda]]="ARS",datos_us[[#This Row],[Monto]],datos_us[[#This Row],[Monto]]*datos_us[[#This Row],[TC]])</f>
        <v>318.39999999999998</v>
      </c>
      <c r="X767" s="16">
        <f>+IF(datos_us[[#This Row],[Moneda]]="USD",datos_us[[#This Row],[Monto]],datos_us[[#This Row],[Monto]]/datos_us[[#This Row],[TC]])</f>
        <v>1.99</v>
      </c>
      <c r="Y767" s="14"/>
    </row>
    <row r="768" spans="1:25" x14ac:dyDescent="0.25">
      <c r="A768" s="14">
        <f t="shared" si="11"/>
        <v>765</v>
      </c>
      <c r="B768" s="1">
        <v>44160</v>
      </c>
      <c r="C768" s="14">
        <f>+YEAR(datos_us[[#This Row],[Fecha]])</f>
        <v>2020</v>
      </c>
      <c r="D768" s="14">
        <f>+MONTH(datos_us[[#This Row],[Fecha]])</f>
        <v>11</v>
      </c>
      <c r="E768" s="14" t="s">
        <v>1016</v>
      </c>
      <c r="F768" s="14" t="s">
        <v>404</v>
      </c>
      <c r="G768" s="14"/>
      <c r="H768" s="14" t="s">
        <v>7132</v>
      </c>
      <c r="I768" s="14" t="s">
        <v>7132</v>
      </c>
      <c r="J768" s="14" t="s">
        <v>425</v>
      </c>
      <c r="K768" s="14"/>
      <c r="L768" s="14" t="s">
        <v>425</v>
      </c>
      <c r="M768" s="14" t="s">
        <v>1334</v>
      </c>
      <c r="N768" s="14" t="s">
        <v>1334</v>
      </c>
      <c r="O768" s="14" t="s">
        <v>1279</v>
      </c>
      <c r="P768" s="14"/>
      <c r="Q768" s="14"/>
      <c r="R768" s="14" t="s">
        <v>404</v>
      </c>
      <c r="S768" s="14" t="s">
        <v>445</v>
      </c>
      <c r="T768" s="35">
        <v>100</v>
      </c>
      <c r="U768" s="14" t="s">
        <v>2</v>
      </c>
      <c r="V768" s="14">
        <v>160</v>
      </c>
      <c r="W768" s="16">
        <f>+IF(datos_us[[#This Row],[Moneda]]="ARS",datos_us[[#This Row],[Monto]],datos_us[[#This Row],[Monto]]*datos_us[[#This Row],[TC]])</f>
        <v>16000</v>
      </c>
      <c r="X768" s="16">
        <f>+IF(datos_us[[#This Row],[Moneda]]="USD",datos_us[[#This Row],[Monto]],datos_us[[#This Row],[Monto]]/datos_us[[#This Row],[TC]])</f>
        <v>100</v>
      </c>
      <c r="Y768" s="14"/>
    </row>
    <row r="769" spans="1:25" x14ac:dyDescent="0.25">
      <c r="A769" s="14">
        <f t="shared" si="11"/>
        <v>766</v>
      </c>
      <c r="B769" s="1">
        <v>44162</v>
      </c>
      <c r="C769" s="14">
        <f>+YEAR(datos_us[[#This Row],[Fecha]])</f>
        <v>2020</v>
      </c>
      <c r="D769" s="14">
        <f>+MONTH(datos_us[[#This Row],[Fecha]])</f>
        <v>11</v>
      </c>
      <c r="E769" s="14" t="s">
        <v>408</v>
      </c>
      <c r="F769" s="14" t="s">
        <v>506</v>
      </c>
      <c r="G769" s="14"/>
      <c r="H769" s="14" t="s">
        <v>7132</v>
      </c>
      <c r="I769" s="14" t="s">
        <v>7132</v>
      </c>
      <c r="J769" s="14" t="s">
        <v>425</v>
      </c>
      <c r="K769" s="14"/>
      <c r="L769" s="14" t="s">
        <v>425</v>
      </c>
      <c r="M769" s="14" t="s">
        <v>3282</v>
      </c>
      <c r="N769" s="14" t="s">
        <v>3282</v>
      </c>
      <c r="O769" s="14" t="s">
        <v>3528</v>
      </c>
      <c r="P769" s="14"/>
      <c r="Q769" s="14"/>
      <c r="R769" s="14" t="s">
        <v>3282</v>
      </c>
      <c r="S769" s="14" t="s">
        <v>613</v>
      </c>
      <c r="T769" s="35">
        <v>40000</v>
      </c>
      <c r="U769" s="14" t="s">
        <v>2</v>
      </c>
      <c r="V769" s="14">
        <v>154.5</v>
      </c>
      <c r="W769" s="16">
        <f>+IF(datos_us[[#This Row],[Moneda]]="ARS",datos_us[[#This Row],[Monto]],datos_us[[#This Row],[Monto]]*datos_us[[#This Row],[TC]])</f>
        <v>6180000</v>
      </c>
      <c r="X769" s="16">
        <f>+IF(datos_us[[#This Row],[Moneda]]="USD",datos_us[[#This Row],[Monto]],datos_us[[#This Row],[Monto]]/datos_us[[#This Row],[TC]])</f>
        <v>40000</v>
      </c>
      <c r="Y769" s="14"/>
    </row>
    <row r="770" spans="1:25" x14ac:dyDescent="0.25">
      <c r="A770" s="14">
        <f t="shared" si="11"/>
        <v>767</v>
      </c>
      <c r="B770" s="1">
        <v>44162</v>
      </c>
      <c r="C770" s="14">
        <f>+YEAR(datos_us[[#This Row],[Fecha]])</f>
        <v>2020</v>
      </c>
      <c r="D770" s="14">
        <f>+MONTH(datos_us[[#This Row],[Fecha]])</f>
        <v>11</v>
      </c>
      <c r="E770" s="14" t="s">
        <v>449</v>
      </c>
      <c r="F770" s="14" t="s">
        <v>523</v>
      </c>
      <c r="G770" s="14"/>
      <c r="H770" s="14" t="s">
        <v>7132</v>
      </c>
      <c r="I770" s="14" t="s">
        <v>7132</v>
      </c>
      <c r="J770" s="14" t="s">
        <v>425</v>
      </c>
      <c r="K770" s="14"/>
      <c r="L770" s="14" t="s">
        <v>425</v>
      </c>
      <c r="M770" s="14" t="s">
        <v>524</v>
      </c>
      <c r="N770" s="14" t="s">
        <v>524</v>
      </c>
      <c r="O770" s="14" t="s">
        <v>3529</v>
      </c>
      <c r="P770" s="14"/>
      <c r="Q770" s="14"/>
      <c r="R770" s="14" t="s">
        <v>523</v>
      </c>
      <c r="S770" s="14" t="s">
        <v>3282</v>
      </c>
      <c r="T770" s="35">
        <v>300.64</v>
      </c>
      <c r="U770" s="14" t="s">
        <v>2</v>
      </c>
      <c r="V770" s="14">
        <v>154.5</v>
      </c>
      <c r="W770" s="16">
        <f>+IF(datos_us[[#This Row],[Moneda]]="ARS",datos_us[[#This Row],[Monto]],datos_us[[#This Row],[Monto]]*datos_us[[#This Row],[TC]])</f>
        <v>46448.88</v>
      </c>
      <c r="X770" s="16">
        <f>+IF(datos_us[[#This Row],[Moneda]]="USD",datos_us[[#This Row],[Monto]],datos_us[[#This Row],[Monto]]/datos_us[[#This Row],[TC]])</f>
        <v>300.64</v>
      </c>
      <c r="Y770" s="14"/>
    </row>
    <row r="771" spans="1:25" x14ac:dyDescent="0.25">
      <c r="A771" s="14">
        <f t="shared" si="11"/>
        <v>768</v>
      </c>
      <c r="B771" s="1">
        <v>44162</v>
      </c>
      <c r="C771" s="14">
        <f>+YEAR(datos_us[[#This Row],[Fecha]])</f>
        <v>2020</v>
      </c>
      <c r="D771" s="14">
        <f>+MONTH(datos_us[[#This Row],[Fecha]])</f>
        <v>11</v>
      </c>
      <c r="E771" s="14" t="s">
        <v>408</v>
      </c>
      <c r="F771" s="14" t="s">
        <v>506</v>
      </c>
      <c r="G771" s="14"/>
      <c r="H771" s="14" t="s">
        <v>7132</v>
      </c>
      <c r="I771" s="14" t="s">
        <v>7132</v>
      </c>
      <c r="J771" s="14" t="s">
        <v>425</v>
      </c>
      <c r="K771" s="14"/>
      <c r="L771" s="14" t="s">
        <v>425</v>
      </c>
      <c r="M771" s="14" t="s">
        <v>1203</v>
      </c>
      <c r="N771" s="14" t="s">
        <v>1203</v>
      </c>
      <c r="O771" s="14" t="s">
        <v>3530</v>
      </c>
      <c r="P771" s="14"/>
      <c r="Q771" s="14"/>
      <c r="R771" s="14" t="s">
        <v>1203</v>
      </c>
      <c r="S771" s="14" t="s">
        <v>3282</v>
      </c>
      <c r="T771" s="35">
        <v>19999.36</v>
      </c>
      <c r="U771" s="14" t="s">
        <v>2</v>
      </c>
      <c r="V771" s="14">
        <v>154.5</v>
      </c>
      <c r="W771" s="16">
        <f>+IF(datos_us[[#This Row],[Moneda]]="ARS",datos_us[[#This Row],[Monto]],datos_us[[#This Row],[Monto]]*datos_us[[#This Row],[TC]])</f>
        <v>3089901.12</v>
      </c>
      <c r="X771" s="16">
        <f>+IF(datos_us[[#This Row],[Moneda]]="USD",datos_us[[#This Row],[Monto]],datos_us[[#This Row],[Monto]]/datos_us[[#This Row],[TC]])</f>
        <v>19999.36</v>
      </c>
      <c r="Y771" s="14"/>
    </row>
    <row r="772" spans="1:25" x14ac:dyDescent="0.25">
      <c r="A772" s="14">
        <f t="shared" si="11"/>
        <v>769</v>
      </c>
      <c r="B772" s="1">
        <v>44163</v>
      </c>
      <c r="C772" s="14">
        <f>+YEAR(datos_us[[#This Row],[Fecha]])</f>
        <v>2020</v>
      </c>
      <c r="D772" s="14">
        <f>+MONTH(datos_us[[#This Row],[Fecha]])</f>
        <v>11</v>
      </c>
      <c r="E772" s="14" t="s">
        <v>1016</v>
      </c>
      <c r="F772" s="14" t="s">
        <v>404</v>
      </c>
      <c r="G772" s="14"/>
      <c r="H772" s="14" t="s">
        <v>7132</v>
      </c>
      <c r="I772" s="14" t="s">
        <v>7132</v>
      </c>
      <c r="J772" s="14" t="s">
        <v>425</v>
      </c>
      <c r="K772" s="14"/>
      <c r="L772" s="14" t="s">
        <v>425</v>
      </c>
      <c r="M772" s="14" t="s">
        <v>1313</v>
      </c>
      <c r="N772" s="14" t="s">
        <v>1313</v>
      </c>
      <c r="O772" s="14" t="s">
        <v>1279</v>
      </c>
      <c r="P772" s="14"/>
      <c r="Q772" s="14"/>
      <c r="R772" s="14" t="s">
        <v>404</v>
      </c>
      <c r="S772" s="14" t="s">
        <v>445</v>
      </c>
      <c r="T772" s="35">
        <v>59.99</v>
      </c>
      <c r="U772" s="14" t="s">
        <v>2</v>
      </c>
      <c r="V772" s="14">
        <v>154.5</v>
      </c>
      <c r="W772" s="16">
        <f>+IF(datos_us[[#This Row],[Moneda]]="ARS",datos_us[[#This Row],[Monto]],datos_us[[#This Row],[Monto]]*datos_us[[#This Row],[TC]])</f>
        <v>9268.4549999999999</v>
      </c>
      <c r="X772" s="16">
        <f>+IF(datos_us[[#This Row],[Moneda]]="USD",datos_us[[#This Row],[Monto]],datos_us[[#This Row],[Monto]]/datos_us[[#This Row],[TC]])</f>
        <v>59.99</v>
      </c>
      <c r="Y772" s="14"/>
    </row>
    <row r="773" spans="1:25" x14ac:dyDescent="0.25">
      <c r="A773" s="14">
        <f t="shared" ref="A773:A836" si="12">+A772+1</f>
        <v>770</v>
      </c>
      <c r="B773" s="1">
        <v>44163</v>
      </c>
      <c r="C773" s="14">
        <f>+YEAR(datos_us[[#This Row],[Fecha]])</f>
        <v>2020</v>
      </c>
      <c r="D773" s="14">
        <f>+MONTH(datos_us[[#This Row],[Fecha]])</f>
        <v>11</v>
      </c>
      <c r="E773" s="14" t="s">
        <v>1016</v>
      </c>
      <c r="F773" s="14" t="s">
        <v>404</v>
      </c>
      <c r="G773" s="14"/>
      <c r="H773" s="14" t="s">
        <v>7132</v>
      </c>
      <c r="I773" s="14" t="s">
        <v>7132</v>
      </c>
      <c r="J773" s="14" t="s">
        <v>425</v>
      </c>
      <c r="K773" s="14"/>
      <c r="L773" s="14" t="s">
        <v>425</v>
      </c>
      <c r="M773" s="14" t="s">
        <v>1325</v>
      </c>
      <c r="N773" s="14" t="s">
        <v>1325</v>
      </c>
      <c r="O773" s="14" t="s">
        <v>1279</v>
      </c>
      <c r="P773" s="14"/>
      <c r="Q773" s="14"/>
      <c r="R773" s="14" t="s">
        <v>404</v>
      </c>
      <c r="S773" s="14" t="s">
        <v>445</v>
      </c>
      <c r="T773" s="35">
        <v>128.99</v>
      </c>
      <c r="U773" s="14" t="s">
        <v>2</v>
      </c>
      <c r="V773" s="14">
        <v>154.5</v>
      </c>
      <c r="W773" s="16">
        <f>+IF(datos_us[[#This Row],[Moneda]]="ARS",datos_us[[#This Row],[Monto]],datos_us[[#This Row],[Monto]]*datos_us[[#This Row],[TC]])</f>
        <v>19928.955000000002</v>
      </c>
      <c r="X773" s="16">
        <f>+IF(datos_us[[#This Row],[Moneda]]="USD",datos_us[[#This Row],[Monto]],datos_us[[#This Row],[Monto]]/datos_us[[#This Row],[TC]])</f>
        <v>128.99</v>
      </c>
      <c r="Y773" s="14"/>
    </row>
    <row r="774" spans="1:25" x14ac:dyDescent="0.25">
      <c r="A774" s="14">
        <f t="shared" si="12"/>
        <v>771</v>
      </c>
      <c r="B774" s="1">
        <v>44165</v>
      </c>
      <c r="C774" s="14">
        <f>+YEAR(datos_us[[#This Row],[Fecha]])</f>
        <v>2020</v>
      </c>
      <c r="D774" s="14">
        <f>+MONTH(datos_us[[#This Row],[Fecha]])</f>
        <v>11</v>
      </c>
      <c r="E774" s="14" t="s">
        <v>1016</v>
      </c>
      <c r="F774" s="14" t="s">
        <v>404</v>
      </c>
      <c r="G774" s="14"/>
      <c r="H774" s="14" t="s">
        <v>7132</v>
      </c>
      <c r="I774" s="14" t="s">
        <v>7132</v>
      </c>
      <c r="J774" s="14" t="s">
        <v>425</v>
      </c>
      <c r="K774" s="14"/>
      <c r="L774" s="14" t="s">
        <v>425</v>
      </c>
      <c r="M774" s="14" t="s">
        <v>863</v>
      </c>
      <c r="N774" s="14" t="s">
        <v>863</v>
      </c>
      <c r="O774" s="14" t="s">
        <v>1279</v>
      </c>
      <c r="P774" s="14"/>
      <c r="Q774" s="14"/>
      <c r="R774" s="14" t="s">
        <v>404</v>
      </c>
      <c r="S774" s="14" t="s">
        <v>445</v>
      </c>
      <c r="T774" s="35">
        <v>9.64</v>
      </c>
      <c r="U774" s="14" t="s">
        <v>2</v>
      </c>
      <c r="V774" s="14">
        <v>154.5</v>
      </c>
      <c r="W774" s="16">
        <f>+IF(datos_us[[#This Row],[Moneda]]="ARS",datos_us[[#This Row],[Monto]],datos_us[[#This Row],[Monto]]*datos_us[[#This Row],[TC]])</f>
        <v>1489.38</v>
      </c>
      <c r="X774" s="16">
        <f>+IF(datos_us[[#This Row],[Moneda]]="USD",datos_us[[#This Row],[Monto]],datos_us[[#This Row],[Monto]]/datos_us[[#This Row],[TC]])</f>
        <v>9.64</v>
      </c>
      <c r="Y774" s="14"/>
    </row>
    <row r="775" spans="1:25" x14ac:dyDescent="0.25">
      <c r="A775" s="14">
        <f t="shared" si="12"/>
        <v>772</v>
      </c>
      <c r="B775" s="1">
        <v>44166</v>
      </c>
      <c r="C775" s="14">
        <f>+YEAR(datos_us[[#This Row],[Fecha]])</f>
        <v>2020</v>
      </c>
      <c r="D775" s="14">
        <f>+MONTH(datos_us[[#This Row],[Fecha]])</f>
        <v>12</v>
      </c>
      <c r="E775" s="14" t="s">
        <v>408</v>
      </c>
      <c r="F775" s="14" t="s">
        <v>506</v>
      </c>
      <c r="G775" s="14"/>
      <c r="H775" s="14" t="s">
        <v>7132</v>
      </c>
      <c r="I775" s="14" t="s">
        <v>7132</v>
      </c>
      <c r="J775" s="14" t="s">
        <v>425</v>
      </c>
      <c r="K775" s="14"/>
      <c r="L775" s="14" t="s">
        <v>425</v>
      </c>
      <c r="M775" s="14" t="s">
        <v>1203</v>
      </c>
      <c r="N775" s="14" t="s">
        <v>1203</v>
      </c>
      <c r="O775" s="14" t="s">
        <v>3537</v>
      </c>
      <c r="P775" s="14"/>
      <c r="Q775" s="14"/>
      <c r="R775" s="14" t="s">
        <v>1203</v>
      </c>
      <c r="S775" s="14" t="s">
        <v>3282</v>
      </c>
      <c r="T775" s="35">
        <v>9999.16</v>
      </c>
      <c r="U775" s="14" t="s">
        <v>2</v>
      </c>
      <c r="V775" s="14">
        <v>154.5</v>
      </c>
      <c r="W775" s="16">
        <f>+IF(datos_us[[#This Row],[Moneda]]="ARS",datos_us[[#This Row],[Monto]],datos_us[[#This Row],[Monto]]*datos_us[[#This Row],[TC]])</f>
        <v>1544870.22</v>
      </c>
      <c r="X775" s="16">
        <f>+IF(datos_us[[#This Row],[Moneda]]="USD",datos_us[[#This Row],[Monto]],datos_us[[#This Row],[Monto]]/datos_us[[#This Row],[TC]])</f>
        <v>9999.16</v>
      </c>
      <c r="Y775" s="14"/>
    </row>
    <row r="776" spans="1:25" x14ac:dyDescent="0.25">
      <c r="A776" s="14">
        <f t="shared" si="12"/>
        <v>773</v>
      </c>
      <c r="B776" s="1">
        <v>44166</v>
      </c>
      <c r="C776" s="14">
        <f>+YEAR(datos_us[[#This Row],[Fecha]])</f>
        <v>2020</v>
      </c>
      <c r="D776" s="14">
        <f>+MONTH(datos_us[[#This Row],[Fecha]])</f>
        <v>12</v>
      </c>
      <c r="E776" s="14" t="s">
        <v>449</v>
      </c>
      <c r="F776" s="14" t="s">
        <v>523</v>
      </c>
      <c r="G776" s="14"/>
      <c r="H776" s="14" t="s">
        <v>7132</v>
      </c>
      <c r="I776" s="14" t="s">
        <v>7132</v>
      </c>
      <c r="J776" s="14" t="s">
        <v>425</v>
      </c>
      <c r="K776" s="14"/>
      <c r="L776" s="14" t="s">
        <v>425</v>
      </c>
      <c r="M776" s="14" t="s">
        <v>524</v>
      </c>
      <c r="N776" s="14" t="s">
        <v>524</v>
      </c>
      <c r="O776" s="14" t="s">
        <v>2610</v>
      </c>
      <c r="P776" s="14"/>
      <c r="Q776" s="14"/>
      <c r="R776" s="14" t="s">
        <v>523</v>
      </c>
      <c r="S776" s="14" t="s">
        <v>3282</v>
      </c>
      <c r="T776" s="35">
        <v>0.84</v>
      </c>
      <c r="U776" s="14" t="s">
        <v>2</v>
      </c>
      <c r="V776" s="14">
        <v>154.5</v>
      </c>
      <c r="W776" s="16">
        <f>+IF(datos_us[[#This Row],[Moneda]]="ARS",datos_us[[#This Row],[Monto]],datos_us[[#This Row],[Monto]]*datos_us[[#This Row],[TC]])</f>
        <v>129.78</v>
      </c>
      <c r="X776" s="16">
        <f>+IF(datos_us[[#This Row],[Moneda]]="USD",datos_us[[#This Row],[Monto]],datos_us[[#This Row],[Monto]]/datos_us[[#This Row],[TC]])</f>
        <v>0.84</v>
      </c>
      <c r="Y776" s="14"/>
    </row>
    <row r="777" spans="1:25" x14ac:dyDescent="0.25">
      <c r="A777" s="14">
        <f t="shared" si="12"/>
        <v>774</v>
      </c>
      <c r="B777" s="1">
        <v>44167</v>
      </c>
      <c r="C777" s="14">
        <f>+YEAR(datos_us[[#This Row],[Fecha]])</f>
        <v>2020</v>
      </c>
      <c r="D777" s="14">
        <f>+MONTH(datos_us[[#This Row],[Fecha]])</f>
        <v>12</v>
      </c>
      <c r="E777" s="14" t="s">
        <v>1016</v>
      </c>
      <c r="F777" s="14" t="s">
        <v>404</v>
      </c>
      <c r="G777" s="14"/>
      <c r="H777" s="14" t="s">
        <v>7132</v>
      </c>
      <c r="I777" s="14" t="s">
        <v>7132</v>
      </c>
      <c r="J777" s="14" t="s">
        <v>425</v>
      </c>
      <c r="K777" s="14"/>
      <c r="L777" s="14" t="s">
        <v>425</v>
      </c>
      <c r="M777" s="14" t="s">
        <v>866</v>
      </c>
      <c r="N777" s="14" t="s">
        <v>866</v>
      </c>
      <c r="O777" s="14" t="s">
        <v>1279</v>
      </c>
      <c r="P777" s="14"/>
      <c r="Q777" s="14"/>
      <c r="R777" s="14" t="s">
        <v>404</v>
      </c>
      <c r="S777" s="14" t="s">
        <v>445</v>
      </c>
      <c r="T777" s="35">
        <v>204</v>
      </c>
      <c r="U777" s="14" t="s">
        <v>2</v>
      </c>
      <c r="V777" s="14">
        <v>154.5</v>
      </c>
      <c r="W777" s="16">
        <f>+IF(datos_us[[#This Row],[Moneda]]="ARS",datos_us[[#This Row],[Monto]],datos_us[[#This Row],[Monto]]*datos_us[[#This Row],[TC]])</f>
        <v>31518</v>
      </c>
      <c r="X777" s="16">
        <f>+IF(datos_us[[#This Row],[Moneda]]="USD",datos_us[[#This Row],[Monto]],datos_us[[#This Row],[Monto]]/datos_us[[#This Row],[TC]])</f>
        <v>204</v>
      </c>
      <c r="Y777" s="14"/>
    </row>
    <row r="778" spans="1:25" x14ac:dyDescent="0.25">
      <c r="A778" s="14">
        <f t="shared" si="12"/>
        <v>775</v>
      </c>
      <c r="B778" s="1">
        <v>44174</v>
      </c>
      <c r="C778" s="14">
        <f>+YEAR(datos_us[[#This Row],[Fecha]])</f>
        <v>2020</v>
      </c>
      <c r="D778" s="14">
        <f>+MONTH(datos_us[[#This Row],[Fecha]])</f>
        <v>12</v>
      </c>
      <c r="E778" s="14" t="s">
        <v>1016</v>
      </c>
      <c r="F778" s="14" t="s">
        <v>404</v>
      </c>
      <c r="G778" s="14"/>
      <c r="H778" s="14" t="s">
        <v>7132</v>
      </c>
      <c r="I778" s="14" t="s">
        <v>7132</v>
      </c>
      <c r="J778" s="14" t="s">
        <v>425</v>
      </c>
      <c r="K778" s="14"/>
      <c r="L778" s="14" t="s">
        <v>425</v>
      </c>
      <c r="M778" s="14" t="s">
        <v>156</v>
      </c>
      <c r="N778" s="14" t="s">
        <v>156</v>
      </c>
      <c r="O778" s="14" t="s">
        <v>1298</v>
      </c>
      <c r="P778" s="14"/>
      <c r="Q778" s="14"/>
      <c r="R778" s="14" t="s">
        <v>404</v>
      </c>
      <c r="S778" s="14" t="s">
        <v>445</v>
      </c>
      <c r="T778" s="35">
        <v>40.590000000000003</v>
      </c>
      <c r="U778" s="14" t="s">
        <v>2</v>
      </c>
      <c r="V778" s="14">
        <v>148</v>
      </c>
      <c r="W778" s="16">
        <f>+IF(datos_us[[#This Row],[Moneda]]="ARS",datos_us[[#This Row],[Monto]],datos_us[[#This Row],[Monto]]*datos_us[[#This Row],[TC]])</f>
        <v>6007.3200000000006</v>
      </c>
      <c r="X778" s="16">
        <f>+IF(datos_us[[#This Row],[Moneda]]="USD",datos_us[[#This Row],[Monto]],datos_us[[#This Row],[Monto]]/datos_us[[#This Row],[TC]])</f>
        <v>40.590000000000003</v>
      </c>
      <c r="Y778" s="14"/>
    </row>
    <row r="779" spans="1:25" x14ac:dyDescent="0.25">
      <c r="A779" s="14">
        <f t="shared" si="12"/>
        <v>776</v>
      </c>
      <c r="B779" s="1">
        <v>44176</v>
      </c>
      <c r="C779" s="14">
        <f>+YEAR(datos_us[[#This Row],[Fecha]])</f>
        <v>2020</v>
      </c>
      <c r="D779" s="14">
        <f>+MONTH(datos_us[[#This Row],[Fecha]])</f>
        <v>12</v>
      </c>
      <c r="E779" s="14" t="s">
        <v>1015</v>
      </c>
      <c r="F779" s="14" t="s">
        <v>430</v>
      </c>
      <c r="G779" s="14"/>
      <c r="H779" s="14" t="s">
        <v>7132</v>
      </c>
      <c r="I779" s="14" t="s">
        <v>7132</v>
      </c>
      <c r="J779" s="14" t="s">
        <v>425</v>
      </c>
      <c r="K779" s="14"/>
      <c r="L779" s="14" t="s">
        <v>425</v>
      </c>
      <c r="M779" s="14" t="s">
        <v>102</v>
      </c>
      <c r="N779" s="14" t="s">
        <v>480</v>
      </c>
      <c r="O779" s="14" t="s">
        <v>1279</v>
      </c>
      <c r="P779" s="14"/>
      <c r="Q779" s="14"/>
      <c r="R779" s="14" t="s">
        <v>430</v>
      </c>
      <c r="S779" s="14" t="s">
        <v>445</v>
      </c>
      <c r="T779" s="35">
        <v>4.84</v>
      </c>
      <c r="U779" s="14" t="s">
        <v>2</v>
      </c>
      <c r="V779" s="14">
        <v>148</v>
      </c>
      <c r="W779" s="16">
        <f>+IF(datos_us[[#This Row],[Moneda]]="ARS",datos_us[[#This Row],[Monto]],datos_us[[#This Row],[Monto]]*datos_us[[#This Row],[TC]])</f>
        <v>716.31999999999994</v>
      </c>
      <c r="X779" s="16">
        <f>+IF(datos_us[[#This Row],[Moneda]]="USD",datos_us[[#This Row],[Monto]],datos_us[[#This Row],[Monto]]/datos_us[[#This Row],[TC]])</f>
        <v>4.84</v>
      </c>
      <c r="Y779" s="14"/>
    </row>
    <row r="780" spans="1:25" x14ac:dyDescent="0.25">
      <c r="A780" s="14">
        <f t="shared" si="12"/>
        <v>777</v>
      </c>
      <c r="B780" s="1">
        <v>44177</v>
      </c>
      <c r="C780" s="14">
        <f>+YEAR(datos_us[[#This Row],[Fecha]])</f>
        <v>2020</v>
      </c>
      <c r="D780" s="14">
        <f>+MONTH(datos_us[[#This Row],[Fecha]])</f>
        <v>12</v>
      </c>
      <c r="E780" s="14" t="s">
        <v>1016</v>
      </c>
      <c r="F780" s="14" t="s">
        <v>404</v>
      </c>
      <c r="G780" s="14"/>
      <c r="H780" s="14" t="s">
        <v>7132</v>
      </c>
      <c r="I780" s="14" t="s">
        <v>7132</v>
      </c>
      <c r="J780" s="14" t="s">
        <v>425</v>
      </c>
      <c r="K780" s="14"/>
      <c r="L780" s="14" t="s">
        <v>425</v>
      </c>
      <c r="M780" s="14" t="s">
        <v>1297</v>
      </c>
      <c r="N780" s="14" t="s">
        <v>1297</v>
      </c>
      <c r="O780" s="14" t="s">
        <v>1279</v>
      </c>
      <c r="P780" s="14"/>
      <c r="Q780" s="14"/>
      <c r="R780" s="14" t="s">
        <v>404</v>
      </c>
      <c r="S780" s="14" t="s">
        <v>445</v>
      </c>
      <c r="T780" s="35">
        <v>14.99</v>
      </c>
      <c r="U780" s="14" t="s">
        <v>2</v>
      </c>
      <c r="V780" s="14">
        <v>148</v>
      </c>
      <c r="W780" s="16">
        <f>+IF(datos_us[[#This Row],[Moneda]]="ARS",datos_us[[#This Row],[Monto]],datos_us[[#This Row],[Monto]]*datos_us[[#This Row],[TC]])</f>
        <v>2218.52</v>
      </c>
      <c r="X780" s="16">
        <f>+IF(datos_us[[#This Row],[Moneda]]="USD",datos_us[[#This Row],[Monto]],datos_us[[#This Row],[Monto]]/datos_us[[#This Row],[TC]])</f>
        <v>14.99</v>
      </c>
      <c r="Y780" s="14"/>
    </row>
    <row r="781" spans="1:25" x14ac:dyDescent="0.25">
      <c r="A781" s="14">
        <f t="shared" si="12"/>
        <v>778</v>
      </c>
      <c r="B781" s="1">
        <v>44180</v>
      </c>
      <c r="C781" s="14">
        <f>+YEAR(datos_us[[#This Row],[Fecha]])</f>
        <v>2020</v>
      </c>
      <c r="D781" s="14">
        <f>+MONTH(datos_us[[#This Row],[Fecha]])</f>
        <v>12</v>
      </c>
      <c r="E781" s="14" t="s">
        <v>617</v>
      </c>
      <c r="F781" s="14" t="s">
        <v>5384</v>
      </c>
      <c r="G781" s="14"/>
      <c r="H781" s="14" t="s">
        <v>6649</v>
      </c>
      <c r="I781" s="14" t="s">
        <v>7132</v>
      </c>
      <c r="J781" s="14" t="s">
        <v>472</v>
      </c>
      <c r="K781" s="14" t="s">
        <v>421</v>
      </c>
      <c r="L781" s="14" t="s">
        <v>426</v>
      </c>
      <c r="M781" s="14" t="s">
        <v>1693</v>
      </c>
      <c r="N781" s="14" t="s">
        <v>2797</v>
      </c>
      <c r="O781" s="14" t="s">
        <v>3566</v>
      </c>
      <c r="P781" s="14"/>
      <c r="Q781" s="14">
        <v>5</v>
      </c>
      <c r="R781" s="14" t="s">
        <v>5384</v>
      </c>
      <c r="S781" s="14" t="s">
        <v>445</v>
      </c>
      <c r="T781" s="35">
        <v>93.43</v>
      </c>
      <c r="U781" s="14" t="s">
        <v>2</v>
      </c>
      <c r="V781" s="14">
        <v>148</v>
      </c>
      <c r="W781" s="16">
        <f>+IF(datos_us[[#This Row],[Moneda]]="ARS",datos_us[[#This Row],[Monto]],datos_us[[#This Row],[Monto]]*datos_us[[#This Row],[TC]])</f>
        <v>13827.640000000001</v>
      </c>
      <c r="X781" s="16">
        <f>+IF(datos_us[[#This Row],[Moneda]]="USD",datos_us[[#This Row],[Monto]],datos_us[[#This Row],[Monto]]/datos_us[[#This Row],[TC]])</f>
        <v>93.43</v>
      </c>
      <c r="Y781" s="14"/>
    </row>
    <row r="782" spans="1:25" x14ac:dyDescent="0.25">
      <c r="A782" s="14">
        <f t="shared" si="12"/>
        <v>779</v>
      </c>
      <c r="B782" s="1">
        <v>44180</v>
      </c>
      <c r="C782" s="14">
        <f>+YEAR(datos_us[[#This Row],[Fecha]])</f>
        <v>2020</v>
      </c>
      <c r="D782" s="14">
        <f>+MONTH(datos_us[[#This Row],[Fecha]])</f>
        <v>12</v>
      </c>
      <c r="E782" s="14" t="s">
        <v>617</v>
      </c>
      <c r="F782" s="14" t="s">
        <v>5384</v>
      </c>
      <c r="G782" s="14"/>
      <c r="H782" s="14" t="s">
        <v>6649</v>
      </c>
      <c r="I782" s="14" t="s">
        <v>7132</v>
      </c>
      <c r="J782" s="14" t="s">
        <v>472</v>
      </c>
      <c r="K782" s="14" t="s">
        <v>421</v>
      </c>
      <c r="L782" s="14" t="s">
        <v>425</v>
      </c>
      <c r="M782" s="14" t="s">
        <v>665</v>
      </c>
      <c r="N782" s="14" t="s">
        <v>2797</v>
      </c>
      <c r="O782" s="14" t="s">
        <v>3567</v>
      </c>
      <c r="P782" s="14"/>
      <c r="Q782" s="14">
        <v>120</v>
      </c>
      <c r="R782" s="14" t="s">
        <v>5384</v>
      </c>
      <c r="S782" s="14" t="s">
        <v>445</v>
      </c>
      <c r="T782" s="35">
        <v>584.04999999999995</v>
      </c>
      <c r="U782" s="14" t="s">
        <v>2</v>
      </c>
      <c r="V782" s="14">
        <v>148</v>
      </c>
      <c r="W782" s="16">
        <f>+IF(datos_us[[#This Row],[Moneda]]="ARS",datos_us[[#This Row],[Monto]],datos_us[[#This Row],[Monto]]*datos_us[[#This Row],[TC]])</f>
        <v>86439.4</v>
      </c>
      <c r="X782" s="16">
        <f>+IF(datos_us[[#This Row],[Moneda]]="USD",datos_us[[#This Row],[Monto]],datos_us[[#This Row],[Monto]]/datos_us[[#This Row],[TC]])</f>
        <v>584.04999999999995</v>
      </c>
      <c r="Y782" s="14"/>
    </row>
    <row r="783" spans="1:25" x14ac:dyDescent="0.25">
      <c r="A783" s="14">
        <f t="shared" si="12"/>
        <v>780</v>
      </c>
      <c r="B783" s="1">
        <v>44180</v>
      </c>
      <c r="C783" s="14">
        <f>+YEAR(datos_us[[#This Row],[Fecha]])</f>
        <v>2020</v>
      </c>
      <c r="D783" s="14">
        <f>+MONTH(datos_us[[#This Row],[Fecha]])</f>
        <v>12</v>
      </c>
      <c r="E783" s="14" t="s">
        <v>408</v>
      </c>
      <c r="F783" s="14" t="s">
        <v>506</v>
      </c>
      <c r="G783" s="14"/>
      <c r="H783" s="14" t="s">
        <v>7132</v>
      </c>
      <c r="I783" s="14" t="s">
        <v>7132</v>
      </c>
      <c r="J783" s="14" t="s">
        <v>425</v>
      </c>
      <c r="K783" s="14"/>
      <c r="L783" s="14" t="s">
        <v>425</v>
      </c>
      <c r="M783" s="14" t="s">
        <v>1203</v>
      </c>
      <c r="N783" s="14" t="s">
        <v>1203</v>
      </c>
      <c r="O783" s="14" t="s">
        <v>3537</v>
      </c>
      <c r="P783" s="14"/>
      <c r="Q783" s="14"/>
      <c r="R783" s="14" t="s">
        <v>1203</v>
      </c>
      <c r="S783" s="14" t="s">
        <v>3282</v>
      </c>
      <c r="T783" s="35">
        <v>9997.92</v>
      </c>
      <c r="U783" s="14" t="s">
        <v>2</v>
      </c>
      <c r="V783" s="14">
        <v>147</v>
      </c>
      <c r="W783" s="16">
        <f>+IF(datos_us[[#This Row],[Moneda]]="ARS",datos_us[[#This Row],[Monto]],datos_us[[#This Row],[Monto]]*datos_us[[#This Row],[TC]])</f>
        <v>1469694.24</v>
      </c>
      <c r="X783" s="16">
        <f>+IF(datos_us[[#This Row],[Moneda]]="USD",datos_us[[#This Row],[Monto]],datos_us[[#This Row],[Monto]]/datos_us[[#This Row],[TC]])</f>
        <v>9997.92</v>
      </c>
      <c r="Y783" s="14"/>
    </row>
    <row r="784" spans="1:25" x14ac:dyDescent="0.25">
      <c r="A784" s="14">
        <f t="shared" si="12"/>
        <v>781</v>
      </c>
      <c r="B784" s="1">
        <v>44180</v>
      </c>
      <c r="C784" s="14">
        <f>+YEAR(datos_us[[#This Row],[Fecha]])</f>
        <v>2020</v>
      </c>
      <c r="D784" s="14">
        <f>+MONTH(datos_us[[#This Row],[Fecha]])</f>
        <v>12</v>
      </c>
      <c r="E784" s="14" t="s">
        <v>449</v>
      </c>
      <c r="F784" s="14" t="s">
        <v>523</v>
      </c>
      <c r="G784" s="14"/>
      <c r="H784" s="14" t="s">
        <v>7132</v>
      </c>
      <c r="I784" s="14" t="s">
        <v>7132</v>
      </c>
      <c r="J784" s="14" t="s">
        <v>425</v>
      </c>
      <c r="K784" s="14"/>
      <c r="L784" s="14" t="s">
        <v>425</v>
      </c>
      <c r="M784" s="14" t="s">
        <v>524</v>
      </c>
      <c r="N784" s="14" t="s">
        <v>524</v>
      </c>
      <c r="O784" s="14" t="s">
        <v>2610</v>
      </c>
      <c r="P784" s="14"/>
      <c r="Q784" s="14"/>
      <c r="R784" s="14" t="s">
        <v>523</v>
      </c>
      <c r="S784" s="14" t="s">
        <v>3282</v>
      </c>
      <c r="T784" s="35">
        <v>2.08</v>
      </c>
      <c r="U784" s="14" t="s">
        <v>2</v>
      </c>
      <c r="V784" s="14">
        <v>147</v>
      </c>
      <c r="W784" s="16">
        <f>+IF(datos_us[[#This Row],[Moneda]]="ARS",datos_us[[#This Row],[Monto]],datos_us[[#This Row],[Monto]]*datos_us[[#This Row],[TC]])</f>
        <v>305.76</v>
      </c>
      <c r="X784" s="16">
        <f>+IF(datos_us[[#This Row],[Moneda]]="USD",datos_us[[#This Row],[Monto]],datos_us[[#This Row],[Monto]]/datos_us[[#This Row],[TC]])</f>
        <v>2.08</v>
      </c>
      <c r="Y784" s="14"/>
    </row>
    <row r="785" spans="1:25" x14ac:dyDescent="0.25">
      <c r="A785" s="14">
        <f t="shared" si="12"/>
        <v>782</v>
      </c>
      <c r="B785" s="1">
        <v>44182</v>
      </c>
      <c r="C785" s="14">
        <f>+YEAR(datos_us[[#This Row],[Fecha]])</f>
        <v>2020</v>
      </c>
      <c r="D785" s="14">
        <f>+MONTH(datos_us[[#This Row],[Fecha]])</f>
        <v>12</v>
      </c>
      <c r="E785" s="14" t="s">
        <v>408</v>
      </c>
      <c r="F785" s="14" t="s">
        <v>5359</v>
      </c>
      <c r="G785" s="14"/>
      <c r="H785" s="14" t="s">
        <v>7132</v>
      </c>
      <c r="I785" s="14" t="s">
        <v>7132</v>
      </c>
      <c r="J785" s="14" t="s">
        <v>425</v>
      </c>
      <c r="K785" s="14"/>
      <c r="L785" s="14" t="s">
        <v>425</v>
      </c>
      <c r="M785" s="14" t="s">
        <v>1185</v>
      </c>
      <c r="N785" s="14" t="s">
        <v>1185</v>
      </c>
      <c r="O785" s="14" t="s">
        <v>3266</v>
      </c>
      <c r="P785" s="14"/>
      <c r="Q785" s="14"/>
      <c r="R785" s="14" t="s">
        <v>445</v>
      </c>
      <c r="S785" s="14" t="s">
        <v>613</v>
      </c>
      <c r="T785" s="35">
        <v>625.75</v>
      </c>
      <c r="U785" s="14" t="s">
        <v>2</v>
      </c>
      <c r="V785" s="14">
        <v>147</v>
      </c>
      <c r="W785" s="16">
        <f>+IF(datos_us[[#This Row],[Moneda]]="ARS",datos_us[[#This Row],[Monto]],datos_us[[#This Row],[Monto]]*datos_us[[#This Row],[TC]])</f>
        <v>91985.25</v>
      </c>
      <c r="X785" s="16">
        <f>+IF(datos_us[[#This Row],[Moneda]]="USD",datos_us[[#This Row],[Monto]],datos_us[[#This Row],[Monto]]/datos_us[[#This Row],[TC]])</f>
        <v>625.75</v>
      </c>
      <c r="Y785" s="14"/>
    </row>
    <row r="786" spans="1:25" x14ac:dyDescent="0.25">
      <c r="A786" s="14">
        <f t="shared" si="12"/>
        <v>783</v>
      </c>
      <c r="B786" s="1">
        <v>44184</v>
      </c>
      <c r="C786" s="14">
        <f>+YEAR(datos_us[[#This Row],[Fecha]])</f>
        <v>2020</v>
      </c>
      <c r="D786" s="14">
        <f>+MONTH(datos_us[[#This Row],[Fecha]])</f>
        <v>12</v>
      </c>
      <c r="E786" s="14" t="s">
        <v>617</v>
      </c>
      <c r="F786" s="14" t="s">
        <v>5384</v>
      </c>
      <c r="G786" s="14"/>
      <c r="H786" s="14" t="s">
        <v>6649</v>
      </c>
      <c r="I786" s="14" t="s">
        <v>7132</v>
      </c>
      <c r="J786" s="14" t="s">
        <v>472</v>
      </c>
      <c r="K786" s="14" t="s">
        <v>421</v>
      </c>
      <c r="L786" s="14" t="s">
        <v>425</v>
      </c>
      <c r="M786" s="14" t="s">
        <v>665</v>
      </c>
      <c r="N786" s="14" t="s">
        <v>1295</v>
      </c>
      <c r="O786" s="14" t="s">
        <v>3621</v>
      </c>
      <c r="P786" s="14" t="s">
        <v>6763</v>
      </c>
      <c r="Q786" s="14">
        <v>5</v>
      </c>
      <c r="R786" s="14" t="s">
        <v>5384</v>
      </c>
      <c r="S786" s="14" t="s">
        <v>445</v>
      </c>
      <c r="T786" s="35">
        <v>119.7</v>
      </c>
      <c r="U786" s="14" t="s">
        <v>2</v>
      </c>
      <c r="V786" s="14">
        <v>147</v>
      </c>
      <c r="W786" s="16">
        <f>+IF(datos_us[[#This Row],[Moneda]]="ARS",datos_us[[#This Row],[Monto]],datos_us[[#This Row],[Monto]]*datos_us[[#This Row],[TC]])</f>
        <v>17595.900000000001</v>
      </c>
      <c r="X786" s="16">
        <f>+IF(datos_us[[#This Row],[Moneda]]="USD",datos_us[[#This Row],[Monto]],datos_us[[#This Row],[Monto]]/datos_us[[#This Row],[TC]])</f>
        <v>119.7</v>
      </c>
      <c r="Y786" s="14"/>
    </row>
    <row r="787" spans="1:25" x14ac:dyDescent="0.25">
      <c r="A787" s="14">
        <f t="shared" si="12"/>
        <v>784</v>
      </c>
      <c r="B787" s="1">
        <v>44184</v>
      </c>
      <c r="C787" s="14">
        <f>+YEAR(datos_us[[#This Row],[Fecha]])</f>
        <v>2020</v>
      </c>
      <c r="D787" s="14">
        <f>+MONTH(datos_us[[#This Row],[Fecha]])</f>
        <v>12</v>
      </c>
      <c r="E787" s="14" t="s">
        <v>617</v>
      </c>
      <c r="F787" s="14" t="s">
        <v>5384</v>
      </c>
      <c r="G787" s="14"/>
      <c r="H787" s="14" t="s">
        <v>6649</v>
      </c>
      <c r="I787" s="14" t="s">
        <v>7132</v>
      </c>
      <c r="J787" s="14" t="s">
        <v>472</v>
      </c>
      <c r="K787" s="14" t="s">
        <v>421</v>
      </c>
      <c r="L787" s="14" t="s">
        <v>425</v>
      </c>
      <c r="M787" s="14" t="s">
        <v>473</v>
      </c>
      <c r="N787" s="14" t="s">
        <v>1295</v>
      </c>
      <c r="O787" s="14" t="s">
        <v>3622</v>
      </c>
      <c r="P787" s="14" t="s">
        <v>6763</v>
      </c>
      <c r="Q787" s="14">
        <v>5</v>
      </c>
      <c r="R787" s="14" t="s">
        <v>5384</v>
      </c>
      <c r="S787" s="14" t="s">
        <v>445</v>
      </c>
      <c r="T787" s="35">
        <v>138.44999999999999</v>
      </c>
      <c r="U787" s="14" t="s">
        <v>2</v>
      </c>
      <c r="V787" s="14">
        <v>147</v>
      </c>
      <c r="W787" s="16">
        <f>+IF(datos_us[[#This Row],[Moneda]]="ARS",datos_us[[#This Row],[Monto]],datos_us[[#This Row],[Monto]]*datos_us[[#This Row],[TC]])</f>
        <v>20352.149999999998</v>
      </c>
      <c r="X787" s="16">
        <f>+IF(datos_us[[#This Row],[Moneda]]="USD",datos_us[[#This Row],[Monto]],datos_us[[#This Row],[Monto]]/datos_us[[#This Row],[TC]])</f>
        <v>138.44999999999999</v>
      </c>
      <c r="Y787" s="14"/>
    </row>
    <row r="788" spans="1:25" x14ac:dyDescent="0.25">
      <c r="A788" s="14">
        <f t="shared" si="12"/>
        <v>785</v>
      </c>
      <c r="B788" s="1">
        <v>44186</v>
      </c>
      <c r="C788" s="14">
        <f>+YEAR(datos_us[[#This Row],[Fecha]])</f>
        <v>2020</v>
      </c>
      <c r="D788" s="14">
        <f>+MONTH(datos_us[[#This Row],[Fecha]])</f>
        <v>12</v>
      </c>
      <c r="E788" s="14" t="s">
        <v>1016</v>
      </c>
      <c r="F788" s="14" t="s">
        <v>404</v>
      </c>
      <c r="G788" s="14"/>
      <c r="H788" s="14" t="s">
        <v>7132</v>
      </c>
      <c r="I788" s="14" t="s">
        <v>7132</v>
      </c>
      <c r="J788" s="14" t="s">
        <v>425</v>
      </c>
      <c r="K788" s="14"/>
      <c r="L788" s="14" t="s">
        <v>425</v>
      </c>
      <c r="M788" s="14" t="s">
        <v>1300</v>
      </c>
      <c r="N788" s="14" t="s">
        <v>1300</v>
      </c>
      <c r="O788" s="14" t="s">
        <v>1279</v>
      </c>
      <c r="P788" s="14"/>
      <c r="Q788" s="14"/>
      <c r="R788" s="14" t="s">
        <v>404</v>
      </c>
      <c r="S788" s="14" t="s">
        <v>445</v>
      </c>
      <c r="T788" s="35">
        <v>15</v>
      </c>
      <c r="U788" s="14" t="s">
        <v>2</v>
      </c>
      <c r="V788" s="14">
        <v>147</v>
      </c>
      <c r="W788" s="16">
        <f>+IF(datos_us[[#This Row],[Moneda]]="ARS",datos_us[[#This Row],[Monto]],datos_us[[#This Row],[Monto]]*datos_us[[#This Row],[TC]])</f>
        <v>2205</v>
      </c>
      <c r="X788" s="16">
        <f>+IF(datos_us[[#This Row],[Moneda]]="USD",datos_us[[#This Row],[Monto]],datos_us[[#This Row],[Monto]]/datos_us[[#This Row],[TC]])</f>
        <v>15</v>
      </c>
      <c r="Y788" s="14"/>
    </row>
    <row r="789" spans="1:25" x14ac:dyDescent="0.25">
      <c r="A789" s="14">
        <f t="shared" si="12"/>
        <v>786</v>
      </c>
      <c r="B789" s="1">
        <v>44187</v>
      </c>
      <c r="C789" s="14">
        <f>+YEAR(datos_us[[#This Row],[Fecha]])</f>
        <v>2020</v>
      </c>
      <c r="D789" s="14">
        <f>+MONTH(datos_us[[#This Row],[Fecha]])</f>
        <v>12</v>
      </c>
      <c r="E789" s="14" t="s">
        <v>1016</v>
      </c>
      <c r="F789" s="14" t="s">
        <v>404</v>
      </c>
      <c r="G789" s="14"/>
      <c r="H789" s="14" t="s">
        <v>7132</v>
      </c>
      <c r="I789" s="14" t="s">
        <v>7132</v>
      </c>
      <c r="J789" s="14" t="s">
        <v>425</v>
      </c>
      <c r="K789" s="14"/>
      <c r="L789" s="14" t="s">
        <v>425</v>
      </c>
      <c r="M789" s="14" t="s">
        <v>3061</v>
      </c>
      <c r="N789" s="14" t="s">
        <v>3061</v>
      </c>
      <c r="O789" s="14" t="s">
        <v>1279</v>
      </c>
      <c r="P789" s="14"/>
      <c r="Q789" s="14"/>
      <c r="R789" s="14" t="s">
        <v>404</v>
      </c>
      <c r="S789" s="14" t="s">
        <v>445</v>
      </c>
      <c r="T789" s="35">
        <v>1.99</v>
      </c>
      <c r="U789" s="14" t="s">
        <v>2</v>
      </c>
      <c r="V789" s="14">
        <v>147</v>
      </c>
      <c r="W789" s="16">
        <f>+IF(datos_us[[#This Row],[Moneda]]="ARS",datos_us[[#This Row],[Monto]],datos_us[[#This Row],[Monto]]*datos_us[[#This Row],[TC]])</f>
        <v>292.52999999999997</v>
      </c>
      <c r="X789" s="16">
        <f>+IF(datos_us[[#This Row],[Moneda]]="USD",datos_us[[#This Row],[Monto]],datos_us[[#This Row],[Monto]]/datos_us[[#This Row],[TC]])</f>
        <v>1.99</v>
      </c>
      <c r="Y789" s="14"/>
    </row>
    <row r="790" spans="1:25" x14ac:dyDescent="0.25">
      <c r="A790" s="14">
        <f t="shared" si="12"/>
        <v>787</v>
      </c>
      <c r="B790" s="1">
        <v>44187</v>
      </c>
      <c r="C790" s="14">
        <f>+YEAR(datos_us[[#This Row],[Fecha]])</f>
        <v>2020</v>
      </c>
      <c r="D790" s="14">
        <f>+MONTH(datos_us[[#This Row],[Fecha]])</f>
        <v>12</v>
      </c>
      <c r="E790" s="14" t="s">
        <v>408</v>
      </c>
      <c r="F790" s="14" t="s">
        <v>506</v>
      </c>
      <c r="G790" s="14"/>
      <c r="H790" s="14" t="s">
        <v>7132</v>
      </c>
      <c r="I790" s="14" t="s">
        <v>7132</v>
      </c>
      <c r="J790" s="14" t="s">
        <v>425</v>
      </c>
      <c r="K790" s="14"/>
      <c r="L790" s="14" t="s">
        <v>425</v>
      </c>
      <c r="M790" s="14" t="s">
        <v>1203</v>
      </c>
      <c r="N790" s="14" t="s">
        <v>1203</v>
      </c>
      <c r="O790" s="14" t="s">
        <v>3537</v>
      </c>
      <c r="P790" s="14"/>
      <c r="Q790" s="14"/>
      <c r="R790" s="14" t="s">
        <v>1203</v>
      </c>
      <c r="S790" s="14" t="s">
        <v>3282</v>
      </c>
      <c r="T790" s="35">
        <v>9478.7800000000007</v>
      </c>
      <c r="U790" s="14" t="s">
        <v>2</v>
      </c>
      <c r="V790" s="14">
        <v>147</v>
      </c>
      <c r="W790" s="16">
        <f>+IF(datos_us[[#This Row],[Moneda]]="ARS",datos_us[[#This Row],[Monto]],datos_us[[#This Row],[Monto]]*datos_us[[#This Row],[TC]])</f>
        <v>1393380.6600000001</v>
      </c>
      <c r="X790" s="16">
        <f>+IF(datos_us[[#This Row],[Moneda]]="USD",datos_us[[#This Row],[Monto]],datos_us[[#This Row],[Monto]]/datos_us[[#This Row],[TC]])</f>
        <v>9478.7800000000007</v>
      </c>
      <c r="Y790" s="14"/>
    </row>
    <row r="791" spans="1:25" x14ac:dyDescent="0.25">
      <c r="A791" s="14">
        <f t="shared" si="12"/>
        <v>788</v>
      </c>
      <c r="B791" s="1">
        <v>44187</v>
      </c>
      <c r="C791" s="14">
        <f>+YEAR(datos_us[[#This Row],[Fecha]])</f>
        <v>2020</v>
      </c>
      <c r="D791" s="14">
        <f>+MONTH(datos_us[[#This Row],[Fecha]])</f>
        <v>12</v>
      </c>
      <c r="E791" s="14" t="s">
        <v>449</v>
      </c>
      <c r="F791" s="14" t="s">
        <v>523</v>
      </c>
      <c r="G791" s="14"/>
      <c r="H791" s="14" t="s">
        <v>7132</v>
      </c>
      <c r="I791" s="14" t="s">
        <v>7132</v>
      </c>
      <c r="J791" s="14" t="s">
        <v>425</v>
      </c>
      <c r="K791" s="14"/>
      <c r="L791" s="14" t="s">
        <v>425</v>
      </c>
      <c r="M791" s="14" t="s">
        <v>524</v>
      </c>
      <c r="N791" s="14" t="s">
        <v>524</v>
      </c>
      <c r="O791" s="14" t="s">
        <v>3624</v>
      </c>
      <c r="P791" s="14"/>
      <c r="Q791" s="14"/>
      <c r="R791" s="14" t="s">
        <v>523</v>
      </c>
      <c r="S791" s="14" t="s">
        <v>3282</v>
      </c>
      <c r="T791" s="35">
        <v>71.59999999998945</v>
      </c>
      <c r="U791" s="14" t="s">
        <v>2</v>
      </c>
      <c r="V791" s="14">
        <v>147</v>
      </c>
      <c r="W791" s="16">
        <f>+IF(datos_us[[#This Row],[Moneda]]="ARS",datos_us[[#This Row],[Monto]],datos_us[[#This Row],[Monto]]*datos_us[[#This Row],[TC]])</f>
        <v>10525.199999998449</v>
      </c>
      <c r="X791" s="16">
        <f>+IF(datos_us[[#This Row],[Moneda]]="USD",datos_us[[#This Row],[Monto]],datos_us[[#This Row],[Monto]]/datos_us[[#This Row],[TC]])</f>
        <v>71.59999999998945</v>
      </c>
      <c r="Y791" s="14"/>
    </row>
    <row r="792" spans="1:25" x14ac:dyDescent="0.25">
      <c r="A792" s="14">
        <f t="shared" si="12"/>
        <v>789</v>
      </c>
      <c r="B792" s="1">
        <v>44190</v>
      </c>
      <c r="C792" s="14">
        <f>+YEAR(datos_us[[#This Row],[Fecha]])</f>
        <v>2020</v>
      </c>
      <c r="D792" s="14">
        <f>+MONTH(datos_us[[#This Row],[Fecha]])</f>
        <v>12</v>
      </c>
      <c r="E792" s="14" t="s">
        <v>1016</v>
      </c>
      <c r="F792" s="14" t="s">
        <v>404</v>
      </c>
      <c r="G792" s="14"/>
      <c r="H792" s="14" t="s">
        <v>7132</v>
      </c>
      <c r="I792" s="14" t="s">
        <v>7132</v>
      </c>
      <c r="J792" s="14" t="s">
        <v>425</v>
      </c>
      <c r="K792" s="14"/>
      <c r="L792" s="14" t="s">
        <v>425</v>
      </c>
      <c r="M792" s="14" t="s">
        <v>1334</v>
      </c>
      <c r="N792" s="14" t="s">
        <v>1334</v>
      </c>
      <c r="O792" s="14" t="s">
        <v>1279</v>
      </c>
      <c r="P792" s="14"/>
      <c r="Q792" s="14"/>
      <c r="R792" s="14" t="s">
        <v>404</v>
      </c>
      <c r="S792" s="14" t="s">
        <v>445</v>
      </c>
      <c r="T792" s="35">
        <v>100</v>
      </c>
      <c r="U792" s="14" t="s">
        <v>2</v>
      </c>
      <c r="V792" s="14">
        <v>155</v>
      </c>
      <c r="W792" s="16">
        <f>+IF(datos_us[[#This Row],[Moneda]]="ARS",datos_us[[#This Row],[Monto]],datos_us[[#This Row],[Monto]]*datos_us[[#This Row],[TC]])</f>
        <v>15500</v>
      </c>
      <c r="X792" s="16">
        <f>+IF(datos_us[[#This Row],[Moneda]]="USD",datos_us[[#This Row],[Monto]],datos_us[[#This Row],[Monto]]/datos_us[[#This Row],[TC]])</f>
        <v>100</v>
      </c>
      <c r="Y792" s="14"/>
    </row>
    <row r="793" spans="1:25" x14ac:dyDescent="0.25">
      <c r="A793" s="14">
        <f t="shared" si="12"/>
        <v>790</v>
      </c>
      <c r="B793" s="1">
        <v>44193</v>
      </c>
      <c r="C793" s="14">
        <f>+YEAR(datos_us[[#This Row],[Fecha]])</f>
        <v>2020</v>
      </c>
      <c r="D793" s="14">
        <f>+MONTH(datos_us[[#This Row],[Fecha]])</f>
        <v>12</v>
      </c>
      <c r="E793" s="14" t="s">
        <v>1016</v>
      </c>
      <c r="F793" s="14" t="s">
        <v>404</v>
      </c>
      <c r="G793" s="14"/>
      <c r="H793" s="14" t="s">
        <v>7132</v>
      </c>
      <c r="I793" s="14" t="s">
        <v>7132</v>
      </c>
      <c r="J793" s="14" t="s">
        <v>425</v>
      </c>
      <c r="K793" s="14"/>
      <c r="L793" s="14" t="s">
        <v>425</v>
      </c>
      <c r="M793" s="14" t="s">
        <v>1313</v>
      </c>
      <c r="N793" s="14" t="s">
        <v>1313</v>
      </c>
      <c r="O793" s="14" t="s">
        <v>1279</v>
      </c>
      <c r="P793" s="14"/>
      <c r="Q793" s="14"/>
      <c r="R793" s="14" t="s">
        <v>404</v>
      </c>
      <c r="S793" s="14" t="s">
        <v>445</v>
      </c>
      <c r="T793" s="35">
        <v>59.99</v>
      </c>
      <c r="U793" s="14" t="s">
        <v>2</v>
      </c>
      <c r="V793" s="14">
        <v>155</v>
      </c>
      <c r="W793" s="16">
        <f>+IF(datos_us[[#This Row],[Moneda]]="ARS",datos_us[[#This Row],[Monto]],datos_us[[#This Row],[Monto]]*datos_us[[#This Row],[TC]])</f>
        <v>9298.4500000000007</v>
      </c>
      <c r="X793" s="16">
        <f>+IF(datos_us[[#This Row],[Moneda]]="USD",datos_us[[#This Row],[Monto]],datos_us[[#This Row],[Monto]]/datos_us[[#This Row],[TC]])</f>
        <v>59.99</v>
      </c>
      <c r="Y793" s="14"/>
    </row>
    <row r="794" spans="1:25" x14ac:dyDescent="0.25">
      <c r="A794" s="14">
        <f t="shared" si="12"/>
        <v>791</v>
      </c>
      <c r="B794" s="1">
        <v>44194</v>
      </c>
      <c r="C794" s="14">
        <f>+YEAR(datos_us[[#This Row],[Fecha]])</f>
        <v>2020</v>
      </c>
      <c r="D794" s="14">
        <f>+MONTH(datos_us[[#This Row],[Fecha]])</f>
        <v>12</v>
      </c>
      <c r="E794" s="14" t="s">
        <v>1016</v>
      </c>
      <c r="F794" s="14" t="s">
        <v>404</v>
      </c>
      <c r="G794" s="14"/>
      <c r="H794" s="14" t="s">
        <v>7132</v>
      </c>
      <c r="I794" s="14" t="s">
        <v>7132</v>
      </c>
      <c r="J794" s="14" t="s">
        <v>425</v>
      </c>
      <c r="K794" s="14"/>
      <c r="L794" s="14" t="s">
        <v>425</v>
      </c>
      <c r="M794" s="14" t="s">
        <v>1325</v>
      </c>
      <c r="N794" s="14" t="s">
        <v>1325</v>
      </c>
      <c r="O794" s="14" t="s">
        <v>1279</v>
      </c>
      <c r="P794" s="14"/>
      <c r="Q794" s="14"/>
      <c r="R794" s="14" t="s">
        <v>404</v>
      </c>
      <c r="S794" s="14" t="s">
        <v>445</v>
      </c>
      <c r="T794" s="35">
        <v>128.99</v>
      </c>
      <c r="U794" s="14" t="s">
        <v>2</v>
      </c>
      <c r="V794" s="14">
        <v>155</v>
      </c>
      <c r="W794" s="16">
        <f>+IF(datos_us[[#This Row],[Moneda]]="ARS",datos_us[[#This Row],[Monto]],datos_us[[#This Row],[Monto]]*datos_us[[#This Row],[TC]])</f>
        <v>19993.45</v>
      </c>
      <c r="X794" s="16">
        <f>+IF(datos_us[[#This Row],[Moneda]]="USD",datos_us[[#This Row],[Monto]],datos_us[[#This Row],[Monto]]/datos_us[[#This Row],[TC]])</f>
        <v>128.99</v>
      </c>
      <c r="Y794" s="14"/>
    </row>
    <row r="795" spans="1:25" x14ac:dyDescent="0.25">
      <c r="A795" s="14">
        <f t="shared" si="12"/>
        <v>792</v>
      </c>
      <c r="B795" s="1">
        <v>44195</v>
      </c>
      <c r="C795" s="14">
        <f>+YEAR(datos_us[[#This Row],[Fecha]])</f>
        <v>2020</v>
      </c>
      <c r="D795" s="14">
        <f>+MONTH(datos_us[[#This Row],[Fecha]])</f>
        <v>12</v>
      </c>
      <c r="E795" s="14" t="s">
        <v>1016</v>
      </c>
      <c r="F795" s="14" t="s">
        <v>404</v>
      </c>
      <c r="G795" s="14"/>
      <c r="H795" s="14" t="s">
        <v>7132</v>
      </c>
      <c r="I795" s="14" t="s">
        <v>7132</v>
      </c>
      <c r="J795" s="14" t="s">
        <v>425</v>
      </c>
      <c r="K795" s="14"/>
      <c r="L795" s="14" t="s">
        <v>425</v>
      </c>
      <c r="M795" s="14" t="s">
        <v>863</v>
      </c>
      <c r="N795" s="14" t="s">
        <v>863</v>
      </c>
      <c r="O795" s="14" t="s">
        <v>1279</v>
      </c>
      <c r="P795" s="14"/>
      <c r="Q795" s="14"/>
      <c r="R795" s="14" t="s">
        <v>404</v>
      </c>
      <c r="S795" s="14" t="s">
        <v>445</v>
      </c>
      <c r="T795" s="35">
        <v>9.57</v>
      </c>
      <c r="U795" s="14" t="s">
        <v>2</v>
      </c>
      <c r="V795" s="14">
        <v>155</v>
      </c>
      <c r="W795" s="16">
        <f>+IF(datos_us[[#This Row],[Moneda]]="ARS",datos_us[[#This Row],[Monto]],datos_us[[#This Row],[Monto]]*datos_us[[#This Row],[TC]])</f>
        <v>1483.3500000000001</v>
      </c>
      <c r="X795" s="16">
        <f>+IF(datos_us[[#This Row],[Moneda]]="USD",datos_us[[#This Row],[Monto]],datos_us[[#This Row],[Monto]]/datos_us[[#This Row],[TC]])</f>
        <v>9.57</v>
      </c>
      <c r="Y795" s="14"/>
    </row>
    <row r="796" spans="1:25" x14ac:dyDescent="0.25">
      <c r="A796" s="14">
        <f t="shared" si="12"/>
        <v>793</v>
      </c>
      <c r="B796" s="1">
        <v>44200</v>
      </c>
      <c r="C796" s="14">
        <f>+YEAR(datos_us[[#This Row],[Fecha]])</f>
        <v>2021</v>
      </c>
      <c r="D796" s="14">
        <f>+MONTH(datos_us[[#This Row],[Fecha]])</f>
        <v>1</v>
      </c>
      <c r="E796" s="14" t="s">
        <v>1016</v>
      </c>
      <c r="F796" s="14" t="s">
        <v>404</v>
      </c>
      <c r="G796" s="14"/>
      <c r="H796" s="14" t="s">
        <v>7132</v>
      </c>
      <c r="I796" s="14" t="s">
        <v>7132</v>
      </c>
      <c r="J796" s="14" t="s">
        <v>425</v>
      </c>
      <c r="K796" s="14"/>
      <c r="L796" s="14" t="s">
        <v>425</v>
      </c>
      <c r="M796" s="14" t="s">
        <v>866</v>
      </c>
      <c r="N796" s="14" t="s">
        <v>866</v>
      </c>
      <c r="O796" s="14" t="s">
        <v>1279</v>
      </c>
      <c r="P796" s="14"/>
      <c r="Q796" s="14"/>
      <c r="R796" s="14" t="s">
        <v>404</v>
      </c>
      <c r="S796" s="14" t="s">
        <v>445</v>
      </c>
      <c r="T796" s="35">
        <v>210.18</v>
      </c>
      <c r="U796" s="14" t="s">
        <v>2</v>
      </c>
      <c r="V796" s="14">
        <v>155</v>
      </c>
      <c r="W796" s="16">
        <f>+IF(datos_us[[#This Row],[Moneda]]="ARS",datos_us[[#This Row],[Monto]],datos_us[[#This Row],[Monto]]*datos_us[[#This Row],[TC]])</f>
        <v>32577.9</v>
      </c>
      <c r="X796" s="16">
        <f>+IF(datos_us[[#This Row],[Moneda]]="USD",datos_us[[#This Row],[Monto]],datos_us[[#This Row],[Monto]]/datos_us[[#This Row],[TC]])</f>
        <v>210.18</v>
      </c>
      <c r="Y796" s="14"/>
    </row>
    <row r="797" spans="1:25" x14ac:dyDescent="0.25">
      <c r="A797" s="14">
        <f t="shared" si="12"/>
        <v>794</v>
      </c>
      <c r="B797" s="1">
        <v>44204</v>
      </c>
      <c r="C797" s="14">
        <f>+YEAR(datos_us[[#This Row],[Fecha]])</f>
        <v>2021</v>
      </c>
      <c r="D797" s="14">
        <f>+MONTH(datos_us[[#This Row],[Fecha]])</f>
        <v>1</v>
      </c>
      <c r="E797" s="14" t="s">
        <v>1016</v>
      </c>
      <c r="F797" s="14" t="s">
        <v>404</v>
      </c>
      <c r="G797" s="14"/>
      <c r="H797" s="14" t="s">
        <v>7132</v>
      </c>
      <c r="I797" s="14" t="s">
        <v>7132</v>
      </c>
      <c r="J797" s="14" t="s">
        <v>425</v>
      </c>
      <c r="K797" s="14"/>
      <c r="L797" s="14" t="s">
        <v>425</v>
      </c>
      <c r="M797" s="14" t="s">
        <v>156</v>
      </c>
      <c r="N797" s="14" t="s">
        <v>156</v>
      </c>
      <c r="O797" s="14" t="s">
        <v>1298</v>
      </c>
      <c r="P797" s="14"/>
      <c r="Q797" s="14"/>
      <c r="R797" s="14" t="s">
        <v>404</v>
      </c>
      <c r="S797" s="14" t="s">
        <v>445</v>
      </c>
      <c r="T797" s="35">
        <v>40.590000000000003</v>
      </c>
      <c r="U797" s="14" t="s">
        <v>2</v>
      </c>
      <c r="V797" s="14">
        <v>155</v>
      </c>
      <c r="W797" s="16">
        <f>+IF(datos_us[[#This Row],[Moneda]]="ARS",datos_us[[#This Row],[Monto]],datos_us[[#This Row],[Monto]]*datos_us[[#This Row],[TC]])</f>
        <v>6291.4500000000007</v>
      </c>
      <c r="X797" s="16">
        <f>+IF(datos_us[[#This Row],[Moneda]]="USD",datos_us[[#This Row],[Monto]],datos_us[[#This Row],[Monto]]/datos_us[[#This Row],[TC]])</f>
        <v>40.590000000000003</v>
      </c>
      <c r="Y797" s="14"/>
    </row>
    <row r="798" spans="1:25" x14ac:dyDescent="0.25">
      <c r="A798" s="14">
        <f t="shared" si="12"/>
        <v>795</v>
      </c>
      <c r="B798" s="1">
        <v>44207</v>
      </c>
      <c r="C798" s="14">
        <f>+YEAR(datos_us[[#This Row],[Fecha]])</f>
        <v>2021</v>
      </c>
      <c r="D798" s="14">
        <f>+MONTH(datos_us[[#This Row],[Fecha]])</f>
        <v>1</v>
      </c>
      <c r="E798" s="14" t="s">
        <v>408</v>
      </c>
      <c r="F798" s="14" t="s">
        <v>506</v>
      </c>
      <c r="G798" s="14"/>
      <c r="H798" s="14" t="s">
        <v>7132</v>
      </c>
      <c r="I798" s="14" t="s">
        <v>7132</v>
      </c>
      <c r="J798" s="14" t="s">
        <v>425</v>
      </c>
      <c r="K798" s="14"/>
      <c r="L798" s="14" t="s">
        <v>425</v>
      </c>
      <c r="M798" s="14" t="s">
        <v>3282</v>
      </c>
      <c r="N798" s="14" t="s">
        <v>3282</v>
      </c>
      <c r="O798" s="14" t="s">
        <v>3678</v>
      </c>
      <c r="P798" s="14"/>
      <c r="Q798" s="14"/>
      <c r="R798" s="14" t="s">
        <v>3282</v>
      </c>
      <c r="S798" s="14" t="s">
        <v>613</v>
      </c>
      <c r="T798" s="35">
        <v>50000</v>
      </c>
      <c r="U798" s="14" t="s">
        <v>2</v>
      </c>
      <c r="V798" s="14">
        <v>155</v>
      </c>
      <c r="W798" s="16">
        <f>+IF(datos_us[[#This Row],[Moneda]]="ARS",datos_us[[#This Row],[Monto]],datos_us[[#This Row],[Monto]]*datos_us[[#This Row],[TC]])</f>
        <v>7750000</v>
      </c>
      <c r="X798" s="16">
        <f>+IF(datos_us[[#This Row],[Moneda]]="USD",datos_us[[#This Row],[Monto]],datos_us[[#This Row],[Monto]]/datos_us[[#This Row],[TC]])</f>
        <v>50000</v>
      </c>
      <c r="Y798" s="14"/>
    </row>
    <row r="799" spans="1:25" x14ac:dyDescent="0.25">
      <c r="A799" s="14">
        <f t="shared" si="12"/>
        <v>796</v>
      </c>
      <c r="B799" s="1">
        <v>44207</v>
      </c>
      <c r="C799" s="14">
        <f>+YEAR(datos_us[[#This Row],[Fecha]])</f>
        <v>2021</v>
      </c>
      <c r="D799" s="14">
        <f>+MONTH(datos_us[[#This Row],[Fecha]])</f>
        <v>1</v>
      </c>
      <c r="E799" s="14" t="s">
        <v>408</v>
      </c>
      <c r="F799" s="14" t="s">
        <v>506</v>
      </c>
      <c r="G799" s="14"/>
      <c r="H799" s="14" t="s">
        <v>7132</v>
      </c>
      <c r="I799" s="14" t="s">
        <v>7132</v>
      </c>
      <c r="J799" s="14" t="s">
        <v>425</v>
      </c>
      <c r="K799" s="14"/>
      <c r="L799" s="14" t="s">
        <v>425</v>
      </c>
      <c r="M799" s="14" t="s">
        <v>1203</v>
      </c>
      <c r="N799" s="14" t="s">
        <v>1203</v>
      </c>
      <c r="O799" s="14" t="s">
        <v>3530</v>
      </c>
      <c r="P799" s="14"/>
      <c r="Q799" s="14"/>
      <c r="R799" s="14" t="s">
        <v>1203</v>
      </c>
      <c r="S799" s="14" t="s">
        <v>3282</v>
      </c>
      <c r="T799" s="35">
        <v>19843.7</v>
      </c>
      <c r="U799" s="14" t="s">
        <v>2</v>
      </c>
      <c r="V799" s="14">
        <v>155</v>
      </c>
      <c r="W799" s="16">
        <f>+IF(datos_us[[#This Row],[Moneda]]="ARS",datos_us[[#This Row],[Monto]],datos_us[[#This Row],[Monto]]*datos_us[[#This Row],[TC]])</f>
        <v>3075773.5</v>
      </c>
      <c r="X799" s="16">
        <f>+IF(datos_us[[#This Row],[Moneda]]="USD",datos_us[[#This Row],[Monto]],datos_us[[#This Row],[Monto]]/datos_us[[#This Row],[TC]])</f>
        <v>19843.7</v>
      </c>
      <c r="Y799" s="14"/>
    </row>
    <row r="800" spans="1:25" x14ac:dyDescent="0.25">
      <c r="A800" s="14">
        <f t="shared" si="12"/>
        <v>797</v>
      </c>
      <c r="B800" s="1">
        <v>44207</v>
      </c>
      <c r="C800" s="14">
        <f>+YEAR(datos_us[[#This Row],[Fecha]])</f>
        <v>2021</v>
      </c>
      <c r="D800" s="14">
        <f>+MONTH(datos_us[[#This Row],[Fecha]])</f>
        <v>1</v>
      </c>
      <c r="E800" s="14" t="s">
        <v>449</v>
      </c>
      <c r="F800" s="14" t="s">
        <v>523</v>
      </c>
      <c r="G800" s="14"/>
      <c r="H800" s="14" t="s">
        <v>7132</v>
      </c>
      <c r="I800" s="14" t="s">
        <v>7132</v>
      </c>
      <c r="J800" s="14" t="s">
        <v>425</v>
      </c>
      <c r="K800" s="14"/>
      <c r="L800" s="14" t="s">
        <v>425</v>
      </c>
      <c r="M800" s="14" t="s">
        <v>524</v>
      </c>
      <c r="N800" s="14" t="s">
        <v>524</v>
      </c>
      <c r="O800" s="14" t="s">
        <v>3624</v>
      </c>
      <c r="P800" s="14"/>
      <c r="Q800" s="14"/>
      <c r="R800" s="14" t="s">
        <v>523</v>
      </c>
      <c r="S800" s="14" t="s">
        <v>3282</v>
      </c>
      <c r="T800" s="35">
        <v>156.30000000000001</v>
      </c>
      <c r="U800" s="14" t="s">
        <v>2</v>
      </c>
      <c r="V800" s="14">
        <v>155</v>
      </c>
      <c r="W800" s="16">
        <f>+IF(datos_us[[#This Row],[Moneda]]="ARS",datos_us[[#This Row],[Monto]],datos_us[[#This Row],[Monto]]*datos_us[[#This Row],[TC]])</f>
        <v>24226.5</v>
      </c>
      <c r="X800" s="16">
        <f>+IF(datos_us[[#This Row],[Moneda]]="USD",datos_us[[#This Row],[Monto]],datos_us[[#This Row],[Monto]]/datos_us[[#This Row],[TC]])</f>
        <v>156.30000000000001</v>
      </c>
      <c r="Y800" s="14"/>
    </row>
    <row r="801" spans="1:25" x14ac:dyDescent="0.25">
      <c r="A801" s="14">
        <f t="shared" si="12"/>
        <v>798</v>
      </c>
      <c r="B801" s="1">
        <v>44208</v>
      </c>
      <c r="C801" s="14">
        <f>+YEAR(datos_us[[#This Row],[Fecha]])</f>
        <v>2021</v>
      </c>
      <c r="D801" s="14">
        <f>+MONTH(datos_us[[#This Row],[Fecha]])</f>
        <v>1</v>
      </c>
      <c r="E801" s="14" t="s">
        <v>1016</v>
      </c>
      <c r="F801" s="14" t="s">
        <v>404</v>
      </c>
      <c r="G801" s="14"/>
      <c r="H801" s="14" t="s">
        <v>7132</v>
      </c>
      <c r="I801" s="14" t="s">
        <v>7132</v>
      </c>
      <c r="J801" s="14" t="s">
        <v>425</v>
      </c>
      <c r="K801" s="14"/>
      <c r="L801" s="14" t="s">
        <v>425</v>
      </c>
      <c r="M801" s="14" t="s">
        <v>1297</v>
      </c>
      <c r="N801" s="14" t="s">
        <v>1297</v>
      </c>
      <c r="O801" s="14" t="s">
        <v>1279</v>
      </c>
      <c r="P801" s="14"/>
      <c r="Q801" s="14"/>
      <c r="R801" s="14" t="s">
        <v>404</v>
      </c>
      <c r="S801" s="14" t="s">
        <v>445</v>
      </c>
      <c r="T801" s="35">
        <v>14.99</v>
      </c>
      <c r="U801" s="14" t="s">
        <v>2</v>
      </c>
      <c r="V801" s="14">
        <v>155</v>
      </c>
      <c r="W801" s="16">
        <f>+IF(datos_us[[#This Row],[Moneda]]="ARS",datos_us[[#This Row],[Monto]],datos_us[[#This Row],[Monto]]*datos_us[[#This Row],[TC]])</f>
        <v>2323.4499999999998</v>
      </c>
      <c r="X801" s="16">
        <f>+IF(datos_us[[#This Row],[Moneda]]="USD",datos_us[[#This Row],[Monto]],datos_us[[#This Row],[Monto]]/datos_us[[#This Row],[TC]])</f>
        <v>14.99</v>
      </c>
      <c r="Y801" s="14"/>
    </row>
    <row r="802" spans="1:25" x14ac:dyDescent="0.25">
      <c r="A802" s="14">
        <f t="shared" si="12"/>
        <v>799</v>
      </c>
      <c r="B802" s="1">
        <v>44208</v>
      </c>
      <c r="C802" s="14">
        <f>+YEAR(datos_us[[#This Row],[Fecha]])</f>
        <v>2021</v>
      </c>
      <c r="D802" s="14">
        <f>+MONTH(datos_us[[#This Row],[Fecha]])</f>
        <v>1</v>
      </c>
      <c r="E802" s="14" t="s">
        <v>408</v>
      </c>
      <c r="F802" s="14" t="s">
        <v>506</v>
      </c>
      <c r="G802" s="14"/>
      <c r="H802" s="14" t="s">
        <v>7132</v>
      </c>
      <c r="I802" s="14" t="s">
        <v>7132</v>
      </c>
      <c r="J802" s="14" t="s">
        <v>425</v>
      </c>
      <c r="K802" s="14"/>
      <c r="L802" s="14" t="s">
        <v>425</v>
      </c>
      <c r="M802" s="14" t="s">
        <v>1203</v>
      </c>
      <c r="N802" s="14" t="s">
        <v>1203</v>
      </c>
      <c r="O802" s="14" t="s">
        <v>3530</v>
      </c>
      <c r="P802" s="14"/>
      <c r="Q802" s="14"/>
      <c r="R802" s="14" t="s">
        <v>1203</v>
      </c>
      <c r="S802" s="14" t="s">
        <v>3282</v>
      </c>
      <c r="T802" s="35">
        <v>19847.73</v>
      </c>
      <c r="U802" s="14" t="s">
        <v>2</v>
      </c>
      <c r="V802" s="14">
        <v>155</v>
      </c>
      <c r="W802" s="16">
        <f>+IF(datos_us[[#This Row],[Moneda]]="ARS",datos_us[[#This Row],[Monto]],datos_us[[#This Row],[Monto]]*datos_us[[#This Row],[TC]])</f>
        <v>3076398.15</v>
      </c>
      <c r="X802" s="16">
        <f>+IF(datos_us[[#This Row],[Moneda]]="USD",datos_us[[#This Row],[Monto]],datos_us[[#This Row],[Monto]]/datos_us[[#This Row],[TC]])</f>
        <v>19847.73</v>
      </c>
      <c r="Y802" s="14"/>
    </row>
    <row r="803" spans="1:25" x14ac:dyDescent="0.25">
      <c r="A803" s="14">
        <f t="shared" si="12"/>
        <v>800</v>
      </c>
      <c r="B803" s="1">
        <v>44208</v>
      </c>
      <c r="C803" s="14">
        <f>+YEAR(datos_us[[#This Row],[Fecha]])</f>
        <v>2021</v>
      </c>
      <c r="D803" s="14">
        <f>+MONTH(datos_us[[#This Row],[Fecha]])</f>
        <v>1</v>
      </c>
      <c r="E803" s="14" t="s">
        <v>449</v>
      </c>
      <c r="F803" s="14" t="s">
        <v>523</v>
      </c>
      <c r="G803" s="14"/>
      <c r="H803" s="14" t="s">
        <v>7132</v>
      </c>
      <c r="I803" s="14" t="s">
        <v>7132</v>
      </c>
      <c r="J803" s="14" t="s">
        <v>425</v>
      </c>
      <c r="K803" s="14"/>
      <c r="L803" s="14" t="s">
        <v>425</v>
      </c>
      <c r="M803" s="14" t="s">
        <v>524</v>
      </c>
      <c r="N803" s="14" t="s">
        <v>524</v>
      </c>
      <c r="O803" s="14" t="s">
        <v>3624</v>
      </c>
      <c r="P803" s="14"/>
      <c r="Q803" s="14"/>
      <c r="R803" s="14" t="s">
        <v>523</v>
      </c>
      <c r="S803" s="14" t="s">
        <v>3282</v>
      </c>
      <c r="T803" s="35">
        <v>152.27000000000001</v>
      </c>
      <c r="U803" s="14" t="s">
        <v>2</v>
      </c>
      <c r="V803" s="14">
        <v>155</v>
      </c>
      <c r="W803" s="16">
        <f>+IF(datos_us[[#This Row],[Moneda]]="ARS",datos_us[[#This Row],[Monto]],datos_us[[#This Row],[Monto]]*datos_us[[#This Row],[TC]])</f>
        <v>23601.850000000002</v>
      </c>
      <c r="X803" s="16">
        <f>+IF(datos_us[[#This Row],[Moneda]]="USD",datos_us[[#This Row],[Monto]],datos_us[[#This Row],[Monto]]/datos_us[[#This Row],[TC]])</f>
        <v>152.27000000000001</v>
      </c>
      <c r="Y803" s="14"/>
    </row>
    <row r="804" spans="1:25" x14ac:dyDescent="0.25">
      <c r="A804" s="14">
        <f t="shared" si="12"/>
        <v>801</v>
      </c>
      <c r="B804" s="1">
        <v>44209</v>
      </c>
      <c r="C804" s="14">
        <f>+YEAR(datos_us[[#This Row],[Fecha]])</f>
        <v>2021</v>
      </c>
      <c r="D804" s="14">
        <f>+MONTH(datos_us[[#This Row],[Fecha]])</f>
        <v>1</v>
      </c>
      <c r="E804" s="14" t="s">
        <v>408</v>
      </c>
      <c r="F804" s="14" t="s">
        <v>5359</v>
      </c>
      <c r="G804" s="14"/>
      <c r="H804" s="14" t="s">
        <v>7132</v>
      </c>
      <c r="I804" s="14" t="s">
        <v>7132</v>
      </c>
      <c r="J804" s="14" t="s">
        <v>425</v>
      </c>
      <c r="K804" s="14"/>
      <c r="L804" s="14" t="s">
        <v>425</v>
      </c>
      <c r="M804" s="14" t="s">
        <v>1185</v>
      </c>
      <c r="N804" s="14" t="s">
        <v>1185</v>
      </c>
      <c r="O804" s="14" t="s">
        <v>609</v>
      </c>
      <c r="P804" s="14"/>
      <c r="Q804" s="14"/>
      <c r="R804" s="14" t="s">
        <v>445</v>
      </c>
      <c r="S804" s="14" t="s">
        <v>613</v>
      </c>
      <c r="T804" s="35">
        <v>1516.93</v>
      </c>
      <c r="U804" s="14" t="s">
        <v>2</v>
      </c>
      <c r="V804" s="14">
        <v>155</v>
      </c>
      <c r="W804" s="16">
        <f>+IF(datos_us[[#This Row],[Moneda]]="ARS",datos_us[[#This Row],[Monto]],datos_us[[#This Row],[Monto]]*datos_us[[#This Row],[TC]])</f>
        <v>235124.15000000002</v>
      </c>
      <c r="X804" s="16">
        <f>+IF(datos_us[[#This Row],[Moneda]]="USD",datos_us[[#This Row],[Monto]],datos_us[[#This Row],[Monto]]/datos_us[[#This Row],[TC]])</f>
        <v>1516.93</v>
      </c>
      <c r="Y804" s="14"/>
    </row>
    <row r="805" spans="1:25" x14ac:dyDescent="0.25">
      <c r="A805" s="14">
        <f t="shared" si="12"/>
        <v>802</v>
      </c>
      <c r="B805" s="1">
        <v>44210</v>
      </c>
      <c r="C805" s="14">
        <f>+YEAR(datos_us[[#This Row],[Fecha]])</f>
        <v>2021</v>
      </c>
      <c r="D805" s="14">
        <f>+MONTH(datos_us[[#This Row],[Fecha]])</f>
        <v>1</v>
      </c>
      <c r="E805" s="14" t="s">
        <v>408</v>
      </c>
      <c r="F805" s="14" t="s">
        <v>506</v>
      </c>
      <c r="G805" s="14"/>
      <c r="H805" s="14" t="s">
        <v>7132</v>
      </c>
      <c r="I805" s="14" t="s">
        <v>7132</v>
      </c>
      <c r="J805" s="14" t="s">
        <v>425</v>
      </c>
      <c r="K805" s="14"/>
      <c r="L805" s="14" t="s">
        <v>425</v>
      </c>
      <c r="M805" s="14" t="s">
        <v>1203</v>
      </c>
      <c r="N805" s="14" t="s">
        <v>1203</v>
      </c>
      <c r="O805" s="14" t="s">
        <v>3537</v>
      </c>
      <c r="P805" s="14"/>
      <c r="Q805" s="14"/>
      <c r="R805" s="14" t="s">
        <v>1203</v>
      </c>
      <c r="S805" s="14" t="s">
        <v>3282</v>
      </c>
      <c r="T805" s="35">
        <v>9914.9699999999993</v>
      </c>
      <c r="U805" s="14" t="s">
        <v>2</v>
      </c>
      <c r="V805" s="14">
        <v>155</v>
      </c>
      <c r="W805" s="16">
        <f>+IF(datos_us[[#This Row],[Moneda]]="ARS",datos_us[[#This Row],[Monto]],datos_us[[#This Row],[Monto]]*datos_us[[#This Row],[TC]])</f>
        <v>1536820.3499999999</v>
      </c>
      <c r="X805" s="16">
        <f>+IF(datos_us[[#This Row],[Moneda]]="USD",datos_us[[#This Row],[Monto]],datos_us[[#This Row],[Monto]]/datos_us[[#This Row],[TC]])</f>
        <v>9914.9699999999993</v>
      </c>
      <c r="Y805" s="14"/>
    </row>
    <row r="806" spans="1:25" x14ac:dyDescent="0.25">
      <c r="A806" s="14">
        <f t="shared" si="12"/>
        <v>803</v>
      </c>
      <c r="B806" s="1">
        <v>44210</v>
      </c>
      <c r="C806" s="14">
        <f>+YEAR(datos_us[[#This Row],[Fecha]])</f>
        <v>2021</v>
      </c>
      <c r="D806" s="14">
        <f>+MONTH(datos_us[[#This Row],[Fecha]])</f>
        <v>1</v>
      </c>
      <c r="E806" s="14" t="s">
        <v>449</v>
      </c>
      <c r="F806" s="14" t="s">
        <v>523</v>
      </c>
      <c r="G806" s="14"/>
      <c r="H806" s="14" t="s">
        <v>7132</v>
      </c>
      <c r="I806" s="14" t="s">
        <v>7132</v>
      </c>
      <c r="J806" s="14" t="s">
        <v>425</v>
      </c>
      <c r="K806" s="14"/>
      <c r="L806" s="14" t="s">
        <v>425</v>
      </c>
      <c r="M806" s="14" t="s">
        <v>524</v>
      </c>
      <c r="N806" s="14" t="s">
        <v>524</v>
      </c>
      <c r="O806" s="14" t="s">
        <v>3624</v>
      </c>
      <c r="P806" s="14"/>
      <c r="Q806" s="14"/>
      <c r="R806" s="14" t="s">
        <v>523</v>
      </c>
      <c r="S806" s="14" t="s">
        <v>3282</v>
      </c>
      <c r="T806" s="35">
        <v>85.03</v>
      </c>
      <c r="U806" s="14" t="s">
        <v>2</v>
      </c>
      <c r="V806" s="14">
        <v>155</v>
      </c>
      <c r="W806" s="16">
        <f>+IF(datos_us[[#This Row],[Moneda]]="ARS",datos_us[[#This Row],[Monto]],datos_us[[#This Row],[Monto]]*datos_us[[#This Row],[TC]])</f>
        <v>13179.65</v>
      </c>
      <c r="X806" s="16">
        <f>+IF(datos_us[[#This Row],[Moneda]]="USD",datos_us[[#This Row],[Monto]],datos_us[[#This Row],[Monto]]/datos_us[[#This Row],[TC]])</f>
        <v>85.03</v>
      </c>
      <c r="Y806" s="14"/>
    </row>
    <row r="807" spans="1:25" x14ac:dyDescent="0.25">
      <c r="A807" s="14">
        <f t="shared" si="12"/>
        <v>804</v>
      </c>
      <c r="B807" s="1">
        <v>44217</v>
      </c>
      <c r="C807" s="14">
        <f>+YEAR(datos_us[[#This Row],[Fecha]])</f>
        <v>2021</v>
      </c>
      <c r="D807" s="14">
        <f>+MONTH(datos_us[[#This Row],[Fecha]])</f>
        <v>1</v>
      </c>
      <c r="E807" s="14" t="s">
        <v>1016</v>
      </c>
      <c r="F807" s="14" t="s">
        <v>404</v>
      </c>
      <c r="G807" s="14"/>
      <c r="H807" s="14" t="s">
        <v>7132</v>
      </c>
      <c r="I807" s="14" t="s">
        <v>7132</v>
      </c>
      <c r="J807" s="14" t="s">
        <v>425</v>
      </c>
      <c r="K807" s="14"/>
      <c r="L807" s="14" t="s">
        <v>425</v>
      </c>
      <c r="M807" s="14" t="s">
        <v>1300</v>
      </c>
      <c r="N807" s="14" t="s">
        <v>1300</v>
      </c>
      <c r="O807" s="14" t="s">
        <v>1279</v>
      </c>
      <c r="P807" s="14"/>
      <c r="Q807" s="14"/>
      <c r="R807" s="14" t="s">
        <v>404</v>
      </c>
      <c r="S807" s="14" t="s">
        <v>445</v>
      </c>
      <c r="T807" s="35">
        <v>15</v>
      </c>
      <c r="U807" s="14" t="s">
        <v>2</v>
      </c>
      <c r="V807" s="14">
        <v>155</v>
      </c>
      <c r="W807" s="16">
        <f>+IF(datos_us[[#This Row],[Moneda]]="ARS",datos_us[[#This Row],[Monto]],datos_us[[#This Row],[Monto]]*datos_us[[#This Row],[TC]])</f>
        <v>2325</v>
      </c>
      <c r="X807" s="16">
        <f>+IF(datos_us[[#This Row],[Moneda]]="USD",datos_us[[#This Row],[Monto]],datos_us[[#This Row],[Monto]]/datos_us[[#This Row],[TC]])</f>
        <v>15</v>
      </c>
      <c r="Y807" s="14"/>
    </row>
    <row r="808" spans="1:25" x14ac:dyDescent="0.25">
      <c r="A808" s="14">
        <f t="shared" si="12"/>
        <v>805</v>
      </c>
      <c r="B808" s="1">
        <v>44218</v>
      </c>
      <c r="C808" s="14">
        <f>+YEAR(datos_us[[#This Row],[Fecha]])</f>
        <v>2021</v>
      </c>
      <c r="D808" s="14">
        <f>+MONTH(datos_us[[#This Row],[Fecha]])</f>
        <v>1</v>
      </c>
      <c r="E808" s="14" t="s">
        <v>1016</v>
      </c>
      <c r="F808" s="14" t="s">
        <v>404</v>
      </c>
      <c r="G808" s="14"/>
      <c r="H808" s="14" t="s">
        <v>7132</v>
      </c>
      <c r="I808" s="14" t="s">
        <v>7132</v>
      </c>
      <c r="J808" s="14" t="s">
        <v>425</v>
      </c>
      <c r="K808" s="14"/>
      <c r="L808" s="14" t="s">
        <v>425</v>
      </c>
      <c r="M808" s="14" t="s">
        <v>3061</v>
      </c>
      <c r="N808" s="14" t="s">
        <v>3061</v>
      </c>
      <c r="O808" s="14" t="s">
        <v>1279</v>
      </c>
      <c r="P808" s="14"/>
      <c r="Q808" s="14"/>
      <c r="R808" s="14" t="s">
        <v>404</v>
      </c>
      <c r="S808" s="14" t="s">
        <v>445</v>
      </c>
      <c r="T808" s="35">
        <v>1.99</v>
      </c>
      <c r="U808" s="14" t="s">
        <v>2</v>
      </c>
      <c r="V808" s="14">
        <v>155</v>
      </c>
      <c r="W808" s="16">
        <f>+IF(datos_us[[#This Row],[Moneda]]="ARS",datos_us[[#This Row],[Monto]],datos_us[[#This Row],[Monto]]*datos_us[[#This Row],[TC]])</f>
        <v>308.45</v>
      </c>
      <c r="X808" s="16">
        <f>+IF(datos_us[[#This Row],[Moneda]]="USD",datos_us[[#This Row],[Monto]],datos_us[[#This Row],[Monto]]/datos_us[[#This Row],[TC]])</f>
        <v>1.99</v>
      </c>
      <c r="Y808" s="14"/>
    </row>
    <row r="809" spans="1:25" x14ac:dyDescent="0.25">
      <c r="A809" s="14">
        <f t="shared" si="12"/>
        <v>806</v>
      </c>
      <c r="B809" s="1">
        <v>44218</v>
      </c>
      <c r="C809" s="14">
        <f>+YEAR(datos_us[[#This Row],[Fecha]])</f>
        <v>2021</v>
      </c>
      <c r="D809" s="14">
        <f>+MONTH(datos_us[[#This Row],[Fecha]])</f>
        <v>1</v>
      </c>
      <c r="E809" s="14" t="s">
        <v>408</v>
      </c>
      <c r="F809" s="14" t="s">
        <v>406</v>
      </c>
      <c r="G809" s="14"/>
      <c r="H809" s="14" t="s">
        <v>7132</v>
      </c>
      <c r="I809" s="14" t="s">
        <v>7132</v>
      </c>
      <c r="J809" s="14" t="s">
        <v>425</v>
      </c>
      <c r="K809" s="14"/>
      <c r="L809" s="14" t="s">
        <v>425</v>
      </c>
      <c r="M809" s="14" t="s">
        <v>3725</v>
      </c>
      <c r="N809" s="14" t="s">
        <v>3725</v>
      </c>
      <c r="O809" s="14" t="s">
        <v>3726</v>
      </c>
      <c r="P809" s="14"/>
      <c r="Q809" s="14"/>
      <c r="R809" s="14" t="s">
        <v>613</v>
      </c>
      <c r="S809" s="14" t="s">
        <v>446</v>
      </c>
      <c r="T809" s="35">
        <v>200000</v>
      </c>
      <c r="U809" s="14" t="s">
        <v>2</v>
      </c>
      <c r="V809" s="14">
        <v>154</v>
      </c>
      <c r="W809" s="16">
        <f>+IF(datos_us[[#This Row],[Moneda]]="ARS",datos_us[[#This Row],[Monto]],datos_us[[#This Row],[Monto]]*datos_us[[#This Row],[TC]])</f>
        <v>30800000</v>
      </c>
      <c r="X809" s="16">
        <f>+IF(datos_us[[#This Row],[Moneda]]="USD",datos_us[[#This Row],[Monto]],datos_us[[#This Row],[Monto]]/datos_us[[#This Row],[TC]])</f>
        <v>200000</v>
      </c>
      <c r="Y809" s="14"/>
    </row>
    <row r="810" spans="1:25" x14ac:dyDescent="0.25">
      <c r="A810" s="14">
        <f t="shared" si="12"/>
        <v>807</v>
      </c>
      <c r="B810" s="1">
        <v>44221</v>
      </c>
      <c r="C810" s="14">
        <f>+YEAR(datos_us[[#This Row],[Fecha]])</f>
        <v>2021</v>
      </c>
      <c r="D810" s="14">
        <f>+MONTH(datos_us[[#This Row],[Fecha]])</f>
        <v>1</v>
      </c>
      <c r="E810" s="14" t="s">
        <v>1016</v>
      </c>
      <c r="F810" s="14" t="s">
        <v>404</v>
      </c>
      <c r="G810" s="14"/>
      <c r="H810" s="14" t="s">
        <v>7132</v>
      </c>
      <c r="I810" s="14" t="s">
        <v>7132</v>
      </c>
      <c r="J810" s="14" t="s">
        <v>425</v>
      </c>
      <c r="K810" s="14"/>
      <c r="L810" s="14" t="s">
        <v>425</v>
      </c>
      <c r="M810" s="14" t="s">
        <v>1334</v>
      </c>
      <c r="N810" s="14" t="s">
        <v>1334</v>
      </c>
      <c r="O810" s="14" t="s">
        <v>1279</v>
      </c>
      <c r="P810" s="14"/>
      <c r="Q810" s="14"/>
      <c r="R810" s="14" t="s">
        <v>404</v>
      </c>
      <c r="S810" s="14" t="s">
        <v>445</v>
      </c>
      <c r="T810" s="35">
        <v>100</v>
      </c>
      <c r="U810" s="14" t="s">
        <v>2</v>
      </c>
      <c r="V810" s="14">
        <v>154</v>
      </c>
      <c r="W810" s="16">
        <f>+IF(datos_us[[#This Row],[Moneda]]="ARS",datos_us[[#This Row],[Monto]],datos_us[[#This Row],[Monto]]*datos_us[[#This Row],[TC]])</f>
        <v>15400</v>
      </c>
      <c r="X810" s="16">
        <f>+IF(datos_us[[#This Row],[Moneda]]="USD",datos_us[[#This Row],[Monto]],datos_us[[#This Row],[Monto]]/datos_us[[#This Row],[TC]])</f>
        <v>100</v>
      </c>
      <c r="Y810" s="14"/>
    </row>
    <row r="811" spans="1:25" x14ac:dyDescent="0.25">
      <c r="A811" s="14">
        <f t="shared" si="12"/>
        <v>808</v>
      </c>
      <c r="B811" s="1">
        <v>44221</v>
      </c>
      <c r="C811" s="14">
        <f>+YEAR(datos_us[[#This Row],[Fecha]])</f>
        <v>2021</v>
      </c>
      <c r="D811" s="14">
        <f>+MONTH(datos_us[[#This Row],[Fecha]])</f>
        <v>1</v>
      </c>
      <c r="E811" s="14" t="s">
        <v>617</v>
      </c>
      <c r="F811" s="14" t="s">
        <v>8101</v>
      </c>
      <c r="G811" s="14"/>
      <c r="H811" s="14" t="s">
        <v>8103</v>
      </c>
      <c r="I811" s="14" t="s">
        <v>8104</v>
      </c>
      <c r="J811" s="14" t="s">
        <v>422</v>
      </c>
      <c r="K811" s="14" t="s">
        <v>422</v>
      </c>
      <c r="L811" s="14" t="s">
        <v>422</v>
      </c>
      <c r="M811" s="14" t="s">
        <v>1720</v>
      </c>
      <c r="N811" s="14" t="s">
        <v>1133</v>
      </c>
      <c r="O811" s="14" t="s">
        <v>3931</v>
      </c>
      <c r="P811" s="14" t="s">
        <v>6764</v>
      </c>
      <c r="Q811" s="14">
        <v>103</v>
      </c>
      <c r="R811" s="14" t="s">
        <v>8101</v>
      </c>
      <c r="S811" s="14" t="s">
        <v>445</v>
      </c>
      <c r="T811" s="35">
        <v>128.69999999999999</v>
      </c>
      <c r="U811" s="14" t="s">
        <v>2</v>
      </c>
      <c r="V811" s="14">
        <v>154</v>
      </c>
      <c r="W811" s="16">
        <f>+IF(datos_us[[#This Row],[Moneda]]="ARS",datos_us[[#This Row],[Monto]],datos_us[[#This Row],[Monto]]*datos_us[[#This Row],[TC]])</f>
        <v>19819.8</v>
      </c>
      <c r="X811" s="16">
        <f>+IF(datos_us[[#This Row],[Moneda]]="USD",datos_us[[#This Row],[Monto]],datos_us[[#This Row],[Monto]]/datos_us[[#This Row],[TC]])</f>
        <v>128.69999999999999</v>
      </c>
      <c r="Y811" s="14"/>
    </row>
    <row r="812" spans="1:25" x14ac:dyDescent="0.25">
      <c r="A812" s="14">
        <f t="shared" si="12"/>
        <v>809</v>
      </c>
      <c r="B812" s="1">
        <v>44221</v>
      </c>
      <c r="C812" s="14">
        <f>+YEAR(datos_us[[#This Row],[Fecha]])</f>
        <v>2021</v>
      </c>
      <c r="D812" s="14">
        <f>+MONTH(datos_us[[#This Row],[Fecha]])</f>
        <v>1</v>
      </c>
      <c r="E812" s="14" t="s">
        <v>617</v>
      </c>
      <c r="F812" s="14" t="s">
        <v>8101</v>
      </c>
      <c r="G812" s="14"/>
      <c r="H812" s="14" t="s">
        <v>8103</v>
      </c>
      <c r="I812" s="14" t="s">
        <v>8104</v>
      </c>
      <c r="J812" s="14" t="s">
        <v>422</v>
      </c>
      <c r="K812" s="14" t="s">
        <v>422</v>
      </c>
      <c r="L812" s="14" t="s">
        <v>422</v>
      </c>
      <c r="M812" s="14" t="s">
        <v>665</v>
      </c>
      <c r="N812" s="14" t="s">
        <v>1133</v>
      </c>
      <c r="O812" s="14" t="s">
        <v>3731</v>
      </c>
      <c r="P812" s="14" t="s">
        <v>6764</v>
      </c>
      <c r="Q812" s="14">
        <v>4</v>
      </c>
      <c r="R812" s="14" t="s">
        <v>8101</v>
      </c>
      <c r="S812" s="14" t="s">
        <v>445</v>
      </c>
      <c r="T812" s="35">
        <v>58.83</v>
      </c>
      <c r="U812" s="14" t="s">
        <v>2</v>
      </c>
      <c r="V812" s="14">
        <v>154</v>
      </c>
      <c r="W812" s="16">
        <f>+IF(datos_us[[#This Row],[Moneda]]="ARS",datos_us[[#This Row],[Monto]],datos_us[[#This Row],[Monto]]*datos_us[[#This Row],[TC]])</f>
        <v>9059.82</v>
      </c>
      <c r="X812" s="16">
        <f>+IF(datos_us[[#This Row],[Moneda]]="USD",datos_us[[#This Row],[Monto]],datos_us[[#This Row],[Monto]]/datos_us[[#This Row],[TC]])</f>
        <v>58.83</v>
      </c>
      <c r="Y812" s="14"/>
    </row>
    <row r="813" spans="1:25" x14ac:dyDescent="0.25">
      <c r="A813" s="14">
        <f t="shared" si="12"/>
        <v>810</v>
      </c>
      <c r="B813" s="1">
        <v>44221</v>
      </c>
      <c r="C813" s="14">
        <f>+YEAR(datos_us[[#This Row],[Fecha]])</f>
        <v>2021</v>
      </c>
      <c r="D813" s="14">
        <f>+MONTH(datos_us[[#This Row],[Fecha]])</f>
        <v>1</v>
      </c>
      <c r="E813" s="14" t="s">
        <v>408</v>
      </c>
      <c r="F813" s="14" t="s">
        <v>406</v>
      </c>
      <c r="G813" s="14"/>
      <c r="H813" s="14" t="s">
        <v>7132</v>
      </c>
      <c r="I813" s="14" t="s">
        <v>7132</v>
      </c>
      <c r="J813" s="14" t="s">
        <v>425</v>
      </c>
      <c r="K813" s="14"/>
      <c r="L813" s="14" t="s">
        <v>425</v>
      </c>
      <c r="M813" s="14" t="s">
        <v>3732</v>
      </c>
      <c r="N813" s="14" t="s">
        <v>3732</v>
      </c>
      <c r="O813" s="14" t="s">
        <v>3733</v>
      </c>
      <c r="P813" s="14"/>
      <c r="Q813" s="14"/>
      <c r="R813" s="14" t="s">
        <v>613</v>
      </c>
      <c r="S813" s="14" t="s">
        <v>446</v>
      </c>
      <c r="T813" s="35">
        <v>25000</v>
      </c>
      <c r="U813" s="14" t="s">
        <v>2</v>
      </c>
      <c r="V813" s="14">
        <v>154</v>
      </c>
      <c r="W813" s="16">
        <f>+IF(datos_us[[#This Row],[Moneda]]="ARS",datos_us[[#This Row],[Monto]],datos_us[[#This Row],[Monto]]*datos_us[[#This Row],[TC]])</f>
        <v>3850000</v>
      </c>
      <c r="X813" s="16">
        <f>+IF(datos_us[[#This Row],[Moneda]]="USD",datos_us[[#This Row],[Monto]],datos_us[[#This Row],[Monto]]/datos_us[[#This Row],[TC]])</f>
        <v>25000</v>
      </c>
      <c r="Y813" s="14"/>
    </row>
    <row r="814" spans="1:25" x14ac:dyDescent="0.25">
      <c r="A814" s="14">
        <f t="shared" si="12"/>
        <v>811</v>
      </c>
      <c r="B814" s="1">
        <v>44222</v>
      </c>
      <c r="C814" s="14">
        <f>+YEAR(datos_us[[#This Row],[Fecha]])</f>
        <v>2021</v>
      </c>
      <c r="D814" s="14">
        <f>+MONTH(datos_us[[#This Row],[Fecha]])</f>
        <v>1</v>
      </c>
      <c r="E814" s="14" t="s">
        <v>408</v>
      </c>
      <c r="F814" s="14" t="s">
        <v>406</v>
      </c>
      <c r="G814" s="14"/>
      <c r="H814" s="14" t="s">
        <v>7132</v>
      </c>
      <c r="I814" s="14" t="s">
        <v>7132</v>
      </c>
      <c r="J814" s="14" t="s">
        <v>425</v>
      </c>
      <c r="K814" s="14"/>
      <c r="L814" s="14" t="s">
        <v>425</v>
      </c>
      <c r="M814" s="14" t="s">
        <v>3741</v>
      </c>
      <c r="N814" s="14" t="s">
        <v>3741</v>
      </c>
      <c r="O814" s="14" t="s">
        <v>3742</v>
      </c>
      <c r="P814" s="14"/>
      <c r="Q814" s="14"/>
      <c r="R814" s="14" t="s">
        <v>613</v>
      </c>
      <c r="S814" s="14" t="s">
        <v>446</v>
      </c>
      <c r="T814" s="35">
        <v>100000</v>
      </c>
      <c r="U814" s="14" t="s">
        <v>2</v>
      </c>
      <c r="V814" s="14">
        <v>154</v>
      </c>
      <c r="W814" s="16">
        <f>+IF(datos_us[[#This Row],[Moneda]]="ARS",datos_us[[#This Row],[Monto]],datos_us[[#This Row],[Monto]]*datos_us[[#This Row],[TC]])</f>
        <v>15400000</v>
      </c>
      <c r="X814" s="16">
        <f>+IF(datos_us[[#This Row],[Moneda]]="USD",datos_us[[#This Row],[Monto]],datos_us[[#This Row],[Monto]]/datos_us[[#This Row],[TC]])</f>
        <v>100000</v>
      </c>
      <c r="Y814" s="14"/>
    </row>
    <row r="815" spans="1:25" x14ac:dyDescent="0.25">
      <c r="A815" s="14">
        <f t="shared" si="12"/>
        <v>812</v>
      </c>
      <c r="B815" s="1">
        <v>44225</v>
      </c>
      <c r="C815" s="14">
        <f>+YEAR(datos_us[[#This Row],[Fecha]])</f>
        <v>2021</v>
      </c>
      <c r="D815" s="14">
        <f>+MONTH(datos_us[[#This Row],[Fecha]])</f>
        <v>1</v>
      </c>
      <c r="E815" s="14" t="s">
        <v>408</v>
      </c>
      <c r="F815" s="14" t="s">
        <v>406</v>
      </c>
      <c r="G815" s="14"/>
      <c r="H815" s="14" t="s">
        <v>7132</v>
      </c>
      <c r="I815" s="14" t="s">
        <v>7132</v>
      </c>
      <c r="J815" s="14" t="s">
        <v>425</v>
      </c>
      <c r="K815" s="14"/>
      <c r="L815" s="14" t="s">
        <v>425</v>
      </c>
      <c r="M815" s="14" t="s">
        <v>3754</v>
      </c>
      <c r="N815" s="14" t="s">
        <v>3754</v>
      </c>
      <c r="O815" s="14" t="s">
        <v>3755</v>
      </c>
      <c r="P815" s="14"/>
      <c r="Q815" s="14"/>
      <c r="R815" s="14" t="s">
        <v>613</v>
      </c>
      <c r="S815" s="14" t="s">
        <v>446</v>
      </c>
      <c r="T815" s="35">
        <v>25000</v>
      </c>
      <c r="U815" s="14" t="s">
        <v>2</v>
      </c>
      <c r="V815" s="14">
        <v>152.5</v>
      </c>
      <c r="W815" s="16">
        <f>+IF(datos_us[[#This Row],[Moneda]]="ARS",datos_us[[#This Row],[Monto]],datos_us[[#This Row],[Monto]]*datos_us[[#This Row],[TC]])</f>
        <v>3812500</v>
      </c>
      <c r="X815" s="16">
        <f>+IF(datos_us[[#This Row],[Moneda]]="USD",datos_us[[#This Row],[Monto]],datos_us[[#This Row],[Monto]]/datos_us[[#This Row],[TC]])</f>
        <v>25000</v>
      </c>
      <c r="Y815" s="14"/>
    </row>
    <row r="816" spans="1:25" x14ac:dyDescent="0.25">
      <c r="A816" s="14">
        <f t="shared" si="12"/>
        <v>813</v>
      </c>
      <c r="B816" s="1">
        <v>44226</v>
      </c>
      <c r="C816" s="14">
        <f>+YEAR(datos_us[[#This Row],[Fecha]])</f>
        <v>2021</v>
      </c>
      <c r="D816" s="14">
        <f>+MONTH(datos_us[[#This Row],[Fecha]])</f>
        <v>1</v>
      </c>
      <c r="E816" s="14" t="s">
        <v>1016</v>
      </c>
      <c r="F816" s="14" t="s">
        <v>404</v>
      </c>
      <c r="G816" s="14"/>
      <c r="H816" s="14" t="s">
        <v>7132</v>
      </c>
      <c r="I816" s="14" t="s">
        <v>7132</v>
      </c>
      <c r="J816" s="14" t="s">
        <v>425</v>
      </c>
      <c r="K816" s="14"/>
      <c r="L816" s="14" t="s">
        <v>425</v>
      </c>
      <c r="M816" s="14" t="s">
        <v>863</v>
      </c>
      <c r="N816" s="14" t="s">
        <v>863</v>
      </c>
      <c r="O816" s="14" t="s">
        <v>1279</v>
      </c>
      <c r="P816" s="14"/>
      <c r="Q816" s="14"/>
      <c r="R816" s="14" t="s">
        <v>404</v>
      </c>
      <c r="S816" s="14" t="s">
        <v>445</v>
      </c>
      <c r="T816" s="35">
        <v>9.18</v>
      </c>
      <c r="U816" s="14" t="s">
        <v>2</v>
      </c>
      <c r="V816" s="14">
        <v>152.5</v>
      </c>
      <c r="W816" s="16">
        <f>+IF(datos_us[[#This Row],[Moneda]]="ARS",datos_us[[#This Row],[Monto]],datos_us[[#This Row],[Monto]]*datos_us[[#This Row],[TC]])</f>
        <v>1399.95</v>
      </c>
      <c r="X816" s="16">
        <f>+IF(datos_us[[#This Row],[Moneda]]="USD",datos_us[[#This Row],[Monto]],datos_us[[#This Row],[Monto]]/datos_us[[#This Row],[TC]])</f>
        <v>9.18</v>
      </c>
      <c r="Y816" s="14"/>
    </row>
    <row r="817" spans="1:25" x14ac:dyDescent="0.25">
      <c r="A817" s="14">
        <f t="shared" si="12"/>
        <v>814</v>
      </c>
      <c r="B817" s="1">
        <v>44228</v>
      </c>
      <c r="C817" s="14">
        <f>+YEAR(datos_us[[#This Row],[Fecha]])</f>
        <v>2021</v>
      </c>
      <c r="D817" s="14">
        <f>+MONTH(datos_us[[#This Row],[Fecha]])</f>
        <v>2</v>
      </c>
      <c r="E817" s="14" t="s">
        <v>408</v>
      </c>
      <c r="F817" s="14" t="s">
        <v>406</v>
      </c>
      <c r="G817" s="14"/>
      <c r="H817" s="14" t="s">
        <v>7132</v>
      </c>
      <c r="I817" s="14" t="s">
        <v>7132</v>
      </c>
      <c r="J817" s="14" t="s">
        <v>425</v>
      </c>
      <c r="K817" s="14"/>
      <c r="L817" s="14" t="s">
        <v>425</v>
      </c>
      <c r="M817" s="14" t="s">
        <v>3762</v>
      </c>
      <c r="N817" s="14" t="s">
        <v>3762</v>
      </c>
      <c r="O817" s="14" t="s">
        <v>3763</v>
      </c>
      <c r="P817" s="14"/>
      <c r="Q817" s="14"/>
      <c r="R817" s="14" t="s">
        <v>613</v>
      </c>
      <c r="S817" s="14" t="s">
        <v>446</v>
      </c>
      <c r="T817" s="35">
        <v>50000</v>
      </c>
      <c r="U817" s="14" t="s">
        <v>2</v>
      </c>
      <c r="V817" s="14">
        <v>152.5</v>
      </c>
      <c r="W817" s="16">
        <f>+IF(datos_us[[#This Row],[Moneda]]="ARS",datos_us[[#This Row],[Monto]],datos_us[[#This Row],[Monto]]*datos_us[[#This Row],[TC]])</f>
        <v>7625000</v>
      </c>
      <c r="X817" s="16">
        <f>+IF(datos_us[[#This Row],[Moneda]]="USD",datos_us[[#This Row],[Monto]],datos_us[[#This Row],[Monto]]/datos_us[[#This Row],[TC]])</f>
        <v>50000</v>
      </c>
      <c r="Y817" s="14"/>
    </row>
    <row r="818" spans="1:25" x14ac:dyDescent="0.25">
      <c r="A818" s="14">
        <f t="shared" si="12"/>
        <v>815</v>
      </c>
      <c r="B818" s="1">
        <v>44229</v>
      </c>
      <c r="C818" s="14">
        <f>+YEAR(datos_us[[#This Row],[Fecha]])</f>
        <v>2021</v>
      </c>
      <c r="D818" s="14">
        <f>+MONTH(datos_us[[#This Row],[Fecha]])</f>
        <v>2</v>
      </c>
      <c r="E818" s="14" t="s">
        <v>1016</v>
      </c>
      <c r="F818" s="14" t="s">
        <v>404</v>
      </c>
      <c r="G818" s="14"/>
      <c r="H818" s="14" t="s">
        <v>7132</v>
      </c>
      <c r="I818" s="14" t="s">
        <v>7132</v>
      </c>
      <c r="J818" s="14" t="s">
        <v>425</v>
      </c>
      <c r="K818" s="14"/>
      <c r="L818" s="14" t="s">
        <v>425</v>
      </c>
      <c r="M818" s="14" t="s">
        <v>1313</v>
      </c>
      <c r="N818" s="14" t="s">
        <v>1313</v>
      </c>
      <c r="O818" s="14" t="s">
        <v>1279</v>
      </c>
      <c r="P818" s="14"/>
      <c r="Q818" s="14"/>
      <c r="R818" s="14" t="s">
        <v>404</v>
      </c>
      <c r="S818" s="14" t="s">
        <v>445</v>
      </c>
      <c r="T818" s="35">
        <v>59.99</v>
      </c>
      <c r="U818" s="14" t="s">
        <v>2</v>
      </c>
      <c r="V818" s="14">
        <v>152.5</v>
      </c>
      <c r="W818" s="16">
        <f>+IF(datos_us[[#This Row],[Moneda]]="ARS",datos_us[[#This Row],[Monto]],datos_us[[#This Row],[Monto]]*datos_us[[#This Row],[TC]])</f>
        <v>9148.4750000000004</v>
      </c>
      <c r="X818" s="16">
        <f>+IF(datos_us[[#This Row],[Moneda]]="USD",datos_us[[#This Row],[Monto]],datos_us[[#This Row],[Monto]]/datos_us[[#This Row],[TC]])</f>
        <v>59.99</v>
      </c>
      <c r="Y818" s="14"/>
    </row>
    <row r="819" spans="1:25" x14ac:dyDescent="0.25">
      <c r="A819" s="14">
        <f t="shared" si="12"/>
        <v>816</v>
      </c>
      <c r="B819" s="1">
        <v>44229</v>
      </c>
      <c r="C819" s="14">
        <f>+YEAR(datos_us[[#This Row],[Fecha]])</f>
        <v>2021</v>
      </c>
      <c r="D819" s="14">
        <f>+MONTH(datos_us[[#This Row],[Fecha]])</f>
        <v>2</v>
      </c>
      <c r="E819" s="14" t="s">
        <v>1016</v>
      </c>
      <c r="F819" s="14" t="s">
        <v>404</v>
      </c>
      <c r="G819" s="14"/>
      <c r="H819" s="14" t="s">
        <v>7132</v>
      </c>
      <c r="I819" s="14" t="s">
        <v>7132</v>
      </c>
      <c r="J819" s="14" t="s">
        <v>425</v>
      </c>
      <c r="K819" s="14"/>
      <c r="L819" s="14" t="s">
        <v>425</v>
      </c>
      <c r="M819" s="14" t="s">
        <v>1325</v>
      </c>
      <c r="N819" s="14" t="s">
        <v>1325</v>
      </c>
      <c r="O819" s="14" t="s">
        <v>1279</v>
      </c>
      <c r="P819" s="14"/>
      <c r="Q819" s="14"/>
      <c r="R819" s="14" t="s">
        <v>404</v>
      </c>
      <c r="S819" s="14" t="s">
        <v>445</v>
      </c>
      <c r="T819" s="35">
        <v>128.99</v>
      </c>
      <c r="U819" s="14" t="s">
        <v>2</v>
      </c>
      <c r="V819" s="14">
        <v>152.5</v>
      </c>
      <c r="W819" s="16">
        <f>+IF(datos_us[[#This Row],[Moneda]]="ARS",datos_us[[#This Row],[Monto]],datos_us[[#This Row],[Monto]]*datos_us[[#This Row],[TC]])</f>
        <v>19670.975000000002</v>
      </c>
      <c r="X819" s="16">
        <f>+IF(datos_us[[#This Row],[Moneda]]="USD",datos_us[[#This Row],[Monto]],datos_us[[#This Row],[Monto]]/datos_us[[#This Row],[TC]])</f>
        <v>128.99</v>
      </c>
      <c r="Y819" s="14"/>
    </row>
    <row r="820" spans="1:25" x14ac:dyDescent="0.25">
      <c r="A820" s="14">
        <f t="shared" si="12"/>
        <v>817</v>
      </c>
      <c r="B820" s="1">
        <v>44229</v>
      </c>
      <c r="C820" s="14">
        <f>+YEAR(datos_us[[#This Row],[Fecha]])</f>
        <v>2021</v>
      </c>
      <c r="D820" s="14">
        <f>+MONTH(datos_us[[#This Row],[Fecha]])</f>
        <v>2</v>
      </c>
      <c r="E820" s="14" t="s">
        <v>1016</v>
      </c>
      <c r="F820" s="14" t="s">
        <v>404</v>
      </c>
      <c r="G820" s="14"/>
      <c r="H820" s="14" t="s">
        <v>7132</v>
      </c>
      <c r="I820" s="14" t="s">
        <v>7132</v>
      </c>
      <c r="J820" s="14" t="s">
        <v>425</v>
      </c>
      <c r="K820" s="14"/>
      <c r="L820" s="14" t="s">
        <v>425</v>
      </c>
      <c r="M820" s="14" t="s">
        <v>866</v>
      </c>
      <c r="N820" s="14" t="s">
        <v>866</v>
      </c>
      <c r="O820" s="14" t="s">
        <v>1279</v>
      </c>
      <c r="P820" s="14"/>
      <c r="Q820" s="14"/>
      <c r="R820" s="14" t="s">
        <v>404</v>
      </c>
      <c r="S820" s="14" t="s">
        <v>445</v>
      </c>
      <c r="T820" s="35">
        <v>216</v>
      </c>
      <c r="U820" s="14" t="s">
        <v>2</v>
      </c>
      <c r="V820" s="14">
        <v>152.5</v>
      </c>
      <c r="W820" s="16">
        <f>+IF(datos_us[[#This Row],[Moneda]]="ARS",datos_us[[#This Row],[Monto]],datos_us[[#This Row],[Monto]]*datos_us[[#This Row],[TC]])</f>
        <v>32940</v>
      </c>
      <c r="X820" s="16">
        <f>+IF(datos_us[[#This Row],[Moneda]]="USD",datos_us[[#This Row],[Monto]],datos_us[[#This Row],[Monto]]/datos_us[[#This Row],[TC]])</f>
        <v>216</v>
      </c>
      <c r="Y820" s="14"/>
    </row>
    <row r="821" spans="1:25" x14ac:dyDescent="0.25">
      <c r="A821" s="14">
        <f t="shared" si="12"/>
        <v>818</v>
      </c>
      <c r="B821" s="1">
        <v>44231</v>
      </c>
      <c r="C821" s="14">
        <f>+YEAR(datos_us[[#This Row],[Fecha]])</f>
        <v>2021</v>
      </c>
      <c r="D821" s="14">
        <f>+MONTH(datos_us[[#This Row],[Fecha]])</f>
        <v>2</v>
      </c>
      <c r="E821" s="14" t="s">
        <v>408</v>
      </c>
      <c r="F821" s="14" t="s">
        <v>406</v>
      </c>
      <c r="G821" s="14"/>
      <c r="H821" s="14" t="s">
        <v>7132</v>
      </c>
      <c r="I821" s="14" t="s">
        <v>7132</v>
      </c>
      <c r="J821" s="14" t="s">
        <v>425</v>
      </c>
      <c r="K821" s="14"/>
      <c r="L821" s="14" t="s">
        <v>425</v>
      </c>
      <c r="M821" s="14" t="s">
        <v>3823</v>
      </c>
      <c r="N821" s="14" t="s">
        <v>3823</v>
      </c>
      <c r="O821" s="14" t="s">
        <v>3824</v>
      </c>
      <c r="P821" s="14"/>
      <c r="Q821" s="14"/>
      <c r="R821" s="14" t="s">
        <v>613</v>
      </c>
      <c r="S821" s="14" t="s">
        <v>446</v>
      </c>
      <c r="T821" s="35">
        <v>100000</v>
      </c>
      <c r="U821" s="14" t="s">
        <v>2</v>
      </c>
      <c r="V821" s="14">
        <v>151</v>
      </c>
      <c r="W821" s="16">
        <f>+IF(datos_us[[#This Row],[Moneda]]="ARS",datos_us[[#This Row],[Monto]],datos_us[[#This Row],[Monto]]*datos_us[[#This Row],[TC]])</f>
        <v>15100000</v>
      </c>
      <c r="X821" s="16">
        <f>+IF(datos_us[[#This Row],[Moneda]]="USD",datos_us[[#This Row],[Monto]],datos_us[[#This Row],[Monto]]/datos_us[[#This Row],[TC]])</f>
        <v>100000</v>
      </c>
      <c r="Y821" s="14"/>
    </row>
    <row r="822" spans="1:25" x14ac:dyDescent="0.25">
      <c r="A822" s="14">
        <f t="shared" si="12"/>
        <v>819</v>
      </c>
      <c r="B822" s="1">
        <v>44235</v>
      </c>
      <c r="C822" s="14">
        <f>+YEAR(datos_us[[#This Row],[Fecha]])</f>
        <v>2021</v>
      </c>
      <c r="D822" s="14">
        <f>+MONTH(datos_us[[#This Row],[Fecha]])</f>
        <v>2</v>
      </c>
      <c r="E822" s="14" t="s">
        <v>1016</v>
      </c>
      <c r="F822" s="14" t="s">
        <v>404</v>
      </c>
      <c r="G822" s="14"/>
      <c r="H822" s="14" t="s">
        <v>7132</v>
      </c>
      <c r="I822" s="14" t="s">
        <v>7132</v>
      </c>
      <c r="J822" s="14" t="s">
        <v>425</v>
      </c>
      <c r="K822" s="14"/>
      <c r="L822" s="14" t="s">
        <v>425</v>
      </c>
      <c r="M822" s="14" t="s">
        <v>156</v>
      </c>
      <c r="N822" s="14" t="s">
        <v>156</v>
      </c>
      <c r="O822" s="14" t="s">
        <v>1298</v>
      </c>
      <c r="P822" s="14"/>
      <c r="Q822" s="14"/>
      <c r="R822" s="14" t="s">
        <v>404</v>
      </c>
      <c r="S822" s="14" t="s">
        <v>445</v>
      </c>
      <c r="T822" s="35">
        <v>40.590000000000003</v>
      </c>
      <c r="U822" s="14" t="s">
        <v>2</v>
      </c>
      <c r="V822" s="14">
        <v>151</v>
      </c>
      <c r="W822" s="16">
        <f>+IF(datos_us[[#This Row],[Moneda]]="ARS",datos_us[[#This Row],[Monto]],datos_us[[#This Row],[Monto]]*datos_us[[#This Row],[TC]])</f>
        <v>6129.09</v>
      </c>
      <c r="X822" s="16">
        <f>+IF(datos_us[[#This Row],[Moneda]]="USD",datos_us[[#This Row],[Monto]],datos_us[[#This Row],[Monto]]/datos_us[[#This Row],[TC]])</f>
        <v>40.590000000000003</v>
      </c>
      <c r="Y822" s="14"/>
    </row>
    <row r="823" spans="1:25" x14ac:dyDescent="0.25">
      <c r="A823" s="14">
        <f t="shared" si="12"/>
        <v>820</v>
      </c>
      <c r="B823" s="1">
        <v>44235</v>
      </c>
      <c r="C823" s="14">
        <f>+YEAR(datos_us[[#This Row],[Fecha]])</f>
        <v>2021</v>
      </c>
      <c r="D823" s="14">
        <f>+MONTH(datos_us[[#This Row],[Fecha]])</f>
        <v>2</v>
      </c>
      <c r="E823" s="14" t="s">
        <v>408</v>
      </c>
      <c r="F823" s="14" t="s">
        <v>406</v>
      </c>
      <c r="G823" s="14"/>
      <c r="H823" s="14" t="s">
        <v>7132</v>
      </c>
      <c r="I823" s="14" t="s">
        <v>7132</v>
      </c>
      <c r="J823" s="14" t="s">
        <v>425</v>
      </c>
      <c r="K823" s="14"/>
      <c r="L823" s="14" t="s">
        <v>425</v>
      </c>
      <c r="M823" s="14" t="s">
        <v>1178</v>
      </c>
      <c r="N823" s="14" t="s">
        <v>1178</v>
      </c>
      <c r="O823" s="14" t="s">
        <v>3840</v>
      </c>
      <c r="P823" s="14"/>
      <c r="Q823" s="14"/>
      <c r="R823" s="14" t="s">
        <v>613</v>
      </c>
      <c r="S823" s="14" t="s">
        <v>446</v>
      </c>
      <c r="T823" s="35">
        <v>100000</v>
      </c>
      <c r="U823" s="14" t="s">
        <v>2</v>
      </c>
      <c r="V823" s="14">
        <v>151</v>
      </c>
      <c r="W823" s="16">
        <f>+IF(datos_us[[#This Row],[Moneda]]="ARS",datos_us[[#This Row],[Monto]],datos_us[[#This Row],[Monto]]*datos_us[[#This Row],[TC]])</f>
        <v>15100000</v>
      </c>
      <c r="X823" s="16">
        <f>+IF(datos_us[[#This Row],[Moneda]]="USD",datos_us[[#This Row],[Monto]],datos_us[[#This Row],[Monto]]/datos_us[[#This Row],[TC]])</f>
        <v>100000</v>
      </c>
      <c r="Y823" s="14"/>
    </row>
    <row r="824" spans="1:25" x14ac:dyDescent="0.25">
      <c r="A824" s="14">
        <f t="shared" si="12"/>
        <v>821</v>
      </c>
      <c r="B824" s="1">
        <v>44238</v>
      </c>
      <c r="C824" s="14">
        <f>+YEAR(datos_us[[#This Row],[Fecha]])</f>
        <v>2021</v>
      </c>
      <c r="D824" s="14">
        <f>+MONTH(datos_us[[#This Row],[Fecha]])</f>
        <v>2</v>
      </c>
      <c r="E824" s="14" t="s">
        <v>408</v>
      </c>
      <c r="F824" s="14" t="s">
        <v>406</v>
      </c>
      <c r="G824" s="14"/>
      <c r="H824" s="14" t="s">
        <v>7132</v>
      </c>
      <c r="I824" s="14" t="s">
        <v>7132</v>
      </c>
      <c r="J824" s="14" t="s">
        <v>425</v>
      </c>
      <c r="K824" s="14"/>
      <c r="L824" s="14" t="s">
        <v>425</v>
      </c>
      <c r="M824" s="14" t="s">
        <v>3879</v>
      </c>
      <c r="N824" s="14" t="s">
        <v>3879</v>
      </c>
      <c r="O824" s="14" t="s">
        <v>3880</v>
      </c>
      <c r="P824" s="14"/>
      <c r="Q824" s="14"/>
      <c r="R824" s="14" t="s">
        <v>613</v>
      </c>
      <c r="S824" s="14" t="s">
        <v>446</v>
      </c>
      <c r="T824" s="35">
        <v>10000</v>
      </c>
      <c r="U824" s="14" t="s">
        <v>2</v>
      </c>
      <c r="V824" s="14">
        <v>148.5</v>
      </c>
      <c r="W824" s="16">
        <f>+IF(datos_us[[#This Row],[Moneda]]="ARS",datos_us[[#This Row],[Monto]],datos_us[[#This Row],[Monto]]*datos_us[[#This Row],[TC]])</f>
        <v>1485000</v>
      </c>
      <c r="X824" s="16">
        <f>+IF(datos_us[[#This Row],[Moneda]]="USD",datos_us[[#This Row],[Monto]],datos_us[[#This Row],[Monto]]/datos_us[[#This Row],[TC]])</f>
        <v>10000</v>
      </c>
      <c r="Y824" s="14"/>
    </row>
    <row r="825" spans="1:25" x14ac:dyDescent="0.25">
      <c r="A825" s="14">
        <f t="shared" si="12"/>
        <v>822</v>
      </c>
      <c r="B825" s="1">
        <v>44239</v>
      </c>
      <c r="C825" s="14">
        <f>+YEAR(datos_us[[#This Row],[Fecha]])</f>
        <v>2021</v>
      </c>
      <c r="D825" s="14">
        <f>+MONTH(datos_us[[#This Row],[Fecha]])</f>
        <v>2</v>
      </c>
      <c r="E825" s="14" t="s">
        <v>1016</v>
      </c>
      <c r="F825" s="14" t="s">
        <v>404</v>
      </c>
      <c r="G825" s="14"/>
      <c r="H825" s="14" t="s">
        <v>7132</v>
      </c>
      <c r="I825" s="14" t="s">
        <v>7132</v>
      </c>
      <c r="J825" s="14" t="s">
        <v>425</v>
      </c>
      <c r="K825" s="14"/>
      <c r="L825" s="14" t="s">
        <v>425</v>
      </c>
      <c r="M825" s="14" t="s">
        <v>1297</v>
      </c>
      <c r="N825" s="14" t="s">
        <v>1297</v>
      </c>
      <c r="O825" s="14" t="s">
        <v>1279</v>
      </c>
      <c r="P825" s="14"/>
      <c r="Q825" s="14"/>
      <c r="R825" s="14" t="s">
        <v>404</v>
      </c>
      <c r="S825" s="14" t="s">
        <v>445</v>
      </c>
      <c r="T825" s="35">
        <v>14.99</v>
      </c>
      <c r="U825" s="14" t="s">
        <v>2</v>
      </c>
      <c r="V825" s="14">
        <v>148</v>
      </c>
      <c r="W825" s="16">
        <f>+IF(datos_us[[#This Row],[Moneda]]="ARS",datos_us[[#This Row],[Monto]],datos_us[[#This Row],[Monto]]*datos_us[[#This Row],[TC]])</f>
        <v>2218.52</v>
      </c>
      <c r="X825" s="16">
        <f>+IF(datos_us[[#This Row],[Moneda]]="USD",datos_us[[#This Row],[Monto]],datos_us[[#This Row],[Monto]]/datos_us[[#This Row],[TC]])</f>
        <v>14.99</v>
      </c>
      <c r="Y825" s="14"/>
    </row>
    <row r="826" spans="1:25" x14ac:dyDescent="0.25">
      <c r="A826" s="14">
        <f t="shared" si="12"/>
        <v>823</v>
      </c>
      <c r="B826" s="1">
        <v>44239</v>
      </c>
      <c r="C826" s="14">
        <f>+YEAR(datos_us[[#This Row],[Fecha]])</f>
        <v>2021</v>
      </c>
      <c r="D826" s="14">
        <f>+MONTH(datos_us[[#This Row],[Fecha]])</f>
        <v>2</v>
      </c>
      <c r="E826" s="14" t="s">
        <v>408</v>
      </c>
      <c r="F826" s="14" t="s">
        <v>406</v>
      </c>
      <c r="G826" s="14"/>
      <c r="H826" s="14" t="s">
        <v>7132</v>
      </c>
      <c r="I826" s="14" t="s">
        <v>7132</v>
      </c>
      <c r="J826" s="14" t="s">
        <v>425</v>
      </c>
      <c r="K826" s="14"/>
      <c r="L826" s="14" t="s">
        <v>425</v>
      </c>
      <c r="M826" s="14" t="s">
        <v>3928</v>
      </c>
      <c r="N826" s="14" t="s">
        <v>3928</v>
      </c>
      <c r="O826" s="14" t="s">
        <v>3929</v>
      </c>
      <c r="P826" s="14"/>
      <c r="Q826" s="14"/>
      <c r="R826" s="14" t="s">
        <v>613</v>
      </c>
      <c r="S826" s="14" t="s">
        <v>446</v>
      </c>
      <c r="T826" s="35">
        <v>100000</v>
      </c>
      <c r="U826" s="14" t="s">
        <v>2</v>
      </c>
      <c r="V826" s="14">
        <v>147</v>
      </c>
      <c r="W826" s="16">
        <f>+IF(datos_us[[#This Row],[Moneda]]="ARS",datos_us[[#This Row],[Monto]],datos_us[[#This Row],[Monto]]*datos_us[[#This Row],[TC]])</f>
        <v>14700000</v>
      </c>
      <c r="X826" s="16">
        <f>+IF(datos_us[[#This Row],[Moneda]]="USD",datos_us[[#This Row],[Monto]],datos_us[[#This Row],[Monto]]/datos_us[[#This Row],[TC]])</f>
        <v>100000</v>
      </c>
      <c r="Y826" s="14"/>
    </row>
    <row r="827" spans="1:25" x14ac:dyDescent="0.25">
      <c r="A827" s="14">
        <f t="shared" si="12"/>
        <v>824</v>
      </c>
      <c r="B827" s="1">
        <v>44243</v>
      </c>
      <c r="C827" s="14">
        <f>+YEAR(datos_us[[#This Row],[Fecha]])</f>
        <v>2021</v>
      </c>
      <c r="D827" s="14">
        <f>+MONTH(datos_us[[#This Row],[Fecha]])</f>
        <v>2</v>
      </c>
      <c r="E827" s="14" t="s">
        <v>408</v>
      </c>
      <c r="F827" s="14" t="s">
        <v>5359</v>
      </c>
      <c r="G827" s="14"/>
      <c r="H827" s="14" t="s">
        <v>7132</v>
      </c>
      <c r="I827" s="14" t="s">
        <v>7132</v>
      </c>
      <c r="J827" s="14" t="s">
        <v>425</v>
      </c>
      <c r="K827" s="14"/>
      <c r="L827" s="14" t="s">
        <v>425</v>
      </c>
      <c r="M827" s="14" t="s">
        <v>1185</v>
      </c>
      <c r="N827" s="14" t="s">
        <v>1185</v>
      </c>
      <c r="O827" s="14" t="s">
        <v>3958</v>
      </c>
      <c r="P827" s="14"/>
      <c r="Q827" s="14"/>
      <c r="R827" s="14" t="s">
        <v>445</v>
      </c>
      <c r="S827" s="14" t="s">
        <v>613</v>
      </c>
      <c r="T827" s="35">
        <v>774.26</v>
      </c>
      <c r="U827" s="14" t="s">
        <v>2</v>
      </c>
      <c r="V827" s="14">
        <v>147</v>
      </c>
      <c r="W827" s="16">
        <f>+IF(datos_us[[#This Row],[Moneda]]="ARS",datos_us[[#This Row],[Monto]],datos_us[[#This Row],[Monto]]*datos_us[[#This Row],[TC]])</f>
        <v>113816.22</v>
      </c>
      <c r="X827" s="16">
        <f>+IF(datos_us[[#This Row],[Moneda]]="USD",datos_us[[#This Row],[Monto]],datos_us[[#This Row],[Monto]]/datos_us[[#This Row],[TC]])</f>
        <v>774.26</v>
      </c>
      <c r="Y827" s="14"/>
    </row>
    <row r="828" spans="1:25" x14ac:dyDescent="0.25">
      <c r="A828" s="14">
        <f t="shared" si="12"/>
        <v>825</v>
      </c>
      <c r="B828" s="1">
        <v>44249</v>
      </c>
      <c r="C828" s="14">
        <f>+YEAR(datos_us[[#This Row],[Fecha]])</f>
        <v>2021</v>
      </c>
      <c r="D828" s="14">
        <f>+MONTH(datos_us[[#This Row],[Fecha]])</f>
        <v>2</v>
      </c>
      <c r="E828" s="14" t="s">
        <v>1016</v>
      </c>
      <c r="F828" s="14" t="s">
        <v>404</v>
      </c>
      <c r="G828" s="14"/>
      <c r="H828" s="14" t="s">
        <v>7132</v>
      </c>
      <c r="I828" s="14" t="s">
        <v>7132</v>
      </c>
      <c r="J828" s="14" t="s">
        <v>425</v>
      </c>
      <c r="K828" s="14"/>
      <c r="L828" s="14" t="s">
        <v>425</v>
      </c>
      <c r="M828" s="14" t="s">
        <v>1300</v>
      </c>
      <c r="N828" s="14" t="s">
        <v>1300</v>
      </c>
      <c r="O828" s="14" t="s">
        <v>1279</v>
      </c>
      <c r="P828" s="14"/>
      <c r="Q828" s="14"/>
      <c r="R828" s="14" t="s">
        <v>404</v>
      </c>
      <c r="S828" s="14" t="s">
        <v>445</v>
      </c>
      <c r="T828" s="35">
        <v>15</v>
      </c>
      <c r="U828" s="14" t="s">
        <v>2</v>
      </c>
      <c r="V828" s="14">
        <v>146</v>
      </c>
      <c r="W828" s="16">
        <f>+IF(datos_us[[#This Row],[Moneda]]="ARS",datos_us[[#This Row],[Monto]],datos_us[[#This Row],[Monto]]*datos_us[[#This Row],[TC]])</f>
        <v>2190</v>
      </c>
      <c r="X828" s="16">
        <f>+IF(datos_us[[#This Row],[Moneda]]="USD",datos_us[[#This Row],[Monto]],datos_us[[#This Row],[Monto]]/datos_us[[#This Row],[TC]])</f>
        <v>15</v>
      </c>
      <c r="Y828" s="14"/>
    </row>
    <row r="829" spans="1:25" x14ac:dyDescent="0.25">
      <c r="A829" s="14">
        <f t="shared" si="12"/>
        <v>826</v>
      </c>
      <c r="B829" s="1">
        <v>44249</v>
      </c>
      <c r="C829" s="14">
        <f>+YEAR(datos_us[[#This Row],[Fecha]])</f>
        <v>2021</v>
      </c>
      <c r="D829" s="14">
        <f>+MONTH(datos_us[[#This Row],[Fecha]])</f>
        <v>2</v>
      </c>
      <c r="E829" s="14" t="s">
        <v>1016</v>
      </c>
      <c r="F829" s="14" t="s">
        <v>404</v>
      </c>
      <c r="G829" s="14"/>
      <c r="H829" s="14" t="s">
        <v>7132</v>
      </c>
      <c r="I829" s="14" t="s">
        <v>7132</v>
      </c>
      <c r="J829" s="14" t="s">
        <v>425</v>
      </c>
      <c r="K829" s="14"/>
      <c r="L829" s="14" t="s">
        <v>425</v>
      </c>
      <c r="M829" s="14" t="s">
        <v>3061</v>
      </c>
      <c r="N829" s="14" t="s">
        <v>3061</v>
      </c>
      <c r="O829" s="14" t="s">
        <v>1279</v>
      </c>
      <c r="P829" s="14"/>
      <c r="Q829" s="14"/>
      <c r="R829" s="14" t="s">
        <v>404</v>
      </c>
      <c r="S829" s="14" t="s">
        <v>445</v>
      </c>
      <c r="T829" s="35">
        <v>1.99</v>
      </c>
      <c r="U829" s="14" t="s">
        <v>2</v>
      </c>
      <c r="V829" s="14">
        <v>146</v>
      </c>
      <c r="W829" s="16">
        <f>+IF(datos_us[[#This Row],[Moneda]]="ARS",datos_us[[#This Row],[Monto]],datos_us[[#This Row],[Monto]]*datos_us[[#This Row],[TC]])</f>
        <v>290.54000000000002</v>
      </c>
      <c r="X829" s="16">
        <f>+IF(datos_us[[#This Row],[Moneda]]="USD",datos_us[[#This Row],[Monto]],datos_us[[#This Row],[Monto]]/datos_us[[#This Row],[TC]])</f>
        <v>1.99</v>
      </c>
      <c r="Y829" s="14"/>
    </row>
    <row r="830" spans="1:25" x14ac:dyDescent="0.25">
      <c r="A830" s="14">
        <f t="shared" si="12"/>
        <v>827</v>
      </c>
      <c r="B830" s="1">
        <v>44249</v>
      </c>
      <c r="C830" s="14">
        <f>+YEAR(datos_us[[#This Row],[Fecha]])</f>
        <v>2021</v>
      </c>
      <c r="D830" s="14">
        <f>+MONTH(datos_us[[#This Row],[Fecha]])</f>
        <v>2</v>
      </c>
      <c r="E830" s="14" t="s">
        <v>408</v>
      </c>
      <c r="F830" s="14" t="s">
        <v>406</v>
      </c>
      <c r="G830" s="14"/>
      <c r="H830" s="14" t="s">
        <v>7132</v>
      </c>
      <c r="I830" s="14" t="s">
        <v>7132</v>
      </c>
      <c r="J830" s="14" t="s">
        <v>425</v>
      </c>
      <c r="K830" s="14"/>
      <c r="L830" s="14" t="s">
        <v>425</v>
      </c>
      <c r="M830" s="14" t="s">
        <v>4136</v>
      </c>
      <c r="N830" s="14" t="s">
        <v>4136</v>
      </c>
      <c r="O830" s="14" t="s">
        <v>4137</v>
      </c>
      <c r="P830" s="14"/>
      <c r="Q830" s="14"/>
      <c r="R830" s="14" t="s">
        <v>613</v>
      </c>
      <c r="S830" s="14" t="s">
        <v>446</v>
      </c>
      <c r="T830" s="35">
        <v>25000</v>
      </c>
      <c r="U830" s="14" t="s">
        <v>2</v>
      </c>
      <c r="V830" s="14">
        <v>146</v>
      </c>
      <c r="W830" s="16">
        <f>+IF(datos_us[[#This Row],[Moneda]]="ARS",datos_us[[#This Row],[Monto]],datos_us[[#This Row],[Monto]]*datos_us[[#This Row],[TC]])</f>
        <v>3650000</v>
      </c>
      <c r="X830" s="16">
        <f>+IF(datos_us[[#This Row],[Moneda]]="USD",datos_us[[#This Row],[Monto]],datos_us[[#This Row],[Monto]]/datos_us[[#This Row],[TC]])</f>
        <v>25000</v>
      </c>
      <c r="Y830" s="14"/>
    </row>
    <row r="831" spans="1:25" x14ac:dyDescent="0.25">
      <c r="A831" s="14">
        <f t="shared" si="12"/>
        <v>828</v>
      </c>
      <c r="B831" s="1">
        <v>44253</v>
      </c>
      <c r="C831" s="14">
        <f>+YEAR(datos_us[[#This Row],[Fecha]])</f>
        <v>2021</v>
      </c>
      <c r="D831" s="14">
        <f>+MONTH(datos_us[[#This Row],[Fecha]])</f>
        <v>2</v>
      </c>
      <c r="E831" s="14" t="s">
        <v>1016</v>
      </c>
      <c r="F831" s="14" t="s">
        <v>404</v>
      </c>
      <c r="G831" s="14"/>
      <c r="H831" s="14" t="s">
        <v>7132</v>
      </c>
      <c r="I831" s="14" t="s">
        <v>7132</v>
      </c>
      <c r="J831" s="14" t="s">
        <v>425</v>
      </c>
      <c r="K831" s="14"/>
      <c r="L831" s="14" t="s">
        <v>425</v>
      </c>
      <c r="M831" s="14" t="s">
        <v>1334</v>
      </c>
      <c r="N831" s="14" t="s">
        <v>1334</v>
      </c>
      <c r="O831" s="14" t="s">
        <v>1279</v>
      </c>
      <c r="P831" s="14"/>
      <c r="Q831" s="14"/>
      <c r="R831" s="14" t="s">
        <v>404</v>
      </c>
      <c r="S831" s="14" t="s">
        <v>445</v>
      </c>
      <c r="T831" s="35">
        <v>100</v>
      </c>
      <c r="U831" s="14" t="s">
        <v>2</v>
      </c>
      <c r="V831" s="14">
        <v>144</v>
      </c>
      <c r="W831" s="16">
        <f>+IF(datos_us[[#This Row],[Moneda]]="ARS",datos_us[[#This Row],[Monto]],datos_us[[#This Row],[Monto]]*datos_us[[#This Row],[TC]])</f>
        <v>14400</v>
      </c>
      <c r="X831" s="16">
        <f>+IF(datos_us[[#This Row],[Moneda]]="USD",datos_us[[#This Row],[Monto]],datos_us[[#This Row],[Monto]]/datos_us[[#This Row],[TC]])</f>
        <v>100</v>
      </c>
      <c r="Y831" s="14"/>
    </row>
    <row r="832" spans="1:25" x14ac:dyDescent="0.25">
      <c r="A832" s="14">
        <f t="shared" si="12"/>
        <v>829</v>
      </c>
      <c r="B832" s="1">
        <v>44256</v>
      </c>
      <c r="C832" s="14">
        <f>+YEAR(datos_us[[#This Row],[Fecha]])</f>
        <v>2021</v>
      </c>
      <c r="D832" s="14">
        <f>+MONTH(datos_us[[#This Row],[Fecha]])</f>
        <v>3</v>
      </c>
      <c r="E832" s="14" t="s">
        <v>1016</v>
      </c>
      <c r="F832" s="14" t="s">
        <v>404</v>
      </c>
      <c r="G832" s="14"/>
      <c r="H832" s="14" t="s">
        <v>7132</v>
      </c>
      <c r="I832" s="14" t="s">
        <v>7132</v>
      </c>
      <c r="J832" s="14" t="s">
        <v>425</v>
      </c>
      <c r="K832" s="14"/>
      <c r="L832" s="14" t="s">
        <v>425</v>
      </c>
      <c r="M832" s="14" t="s">
        <v>1313</v>
      </c>
      <c r="N832" s="14" t="s">
        <v>1313</v>
      </c>
      <c r="O832" s="14" t="s">
        <v>1279</v>
      </c>
      <c r="P832" s="14"/>
      <c r="Q832" s="14"/>
      <c r="R832" s="14" t="s">
        <v>404</v>
      </c>
      <c r="S832" s="14" t="s">
        <v>445</v>
      </c>
      <c r="T832" s="35">
        <v>59.99</v>
      </c>
      <c r="U832" s="14" t="s">
        <v>2</v>
      </c>
      <c r="V832" s="14">
        <v>139</v>
      </c>
      <c r="W832" s="16">
        <f>+IF(datos_us[[#This Row],[Moneda]]="ARS",datos_us[[#This Row],[Monto]],datos_us[[#This Row],[Monto]]*datos_us[[#This Row],[TC]])</f>
        <v>8338.61</v>
      </c>
      <c r="X832" s="16">
        <f>+IF(datos_us[[#This Row],[Moneda]]="USD",datos_us[[#This Row],[Monto]],datos_us[[#This Row],[Monto]]/datos_us[[#This Row],[TC]])</f>
        <v>59.99</v>
      </c>
      <c r="Y832" s="14"/>
    </row>
    <row r="833" spans="1:25" x14ac:dyDescent="0.25">
      <c r="A833" s="14">
        <f t="shared" si="12"/>
        <v>830</v>
      </c>
      <c r="B833" s="1">
        <v>44256</v>
      </c>
      <c r="C833" s="14">
        <f>+YEAR(datos_us[[#This Row],[Fecha]])</f>
        <v>2021</v>
      </c>
      <c r="D833" s="14">
        <f>+MONTH(datos_us[[#This Row],[Fecha]])</f>
        <v>3</v>
      </c>
      <c r="E833" s="14" t="s">
        <v>1016</v>
      </c>
      <c r="F833" s="14" t="s">
        <v>404</v>
      </c>
      <c r="G833" s="14"/>
      <c r="H833" s="14" t="s">
        <v>7132</v>
      </c>
      <c r="I833" s="14" t="s">
        <v>7132</v>
      </c>
      <c r="J833" s="14" t="s">
        <v>425</v>
      </c>
      <c r="K833" s="14"/>
      <c r="L833" s="14" t="s">
        <v>425</v>
      </c>
      <c r="M833" s="14" t="s">
        <v>863</v>
      </c>
      <c r="N833" s="14" t="s">
        <v>863</v>
      </c>
      <c r="O833" s="14" t="s">
        <v>1279</v>
      </c>
      <c r="P833" s="14"/>
      <c r="Q833" s="14"/>
      <c r="R833" s="14" t="s">
        <v>404</v>
      </c>
      <c r="S833" s="14" t="s">
        <v>445</v>
      </c>
      <c r="T833" s="35">
        <v>8.91</v>
      </c>
      <c r="U833" s="14" t="s">
        <v>2</v>
      </c>
      <c r="V833" s="14">
        <v>139</v>
      </c>
      <c r="W833" s="16">
        <f>+IF(datos_us[[#This Row],[Moneda]]="ARS",datos_us[[#This Row],[Monto]],datos_us[[#This Row],[Monto]]*datos_us[[#This Row],[TC]])</f>
        <v>1238.49</v>
      </c>
      <c r="X833" s="16">
        <f>+IF(datos_us[[#This Row],[Moneda]]="USD",datos_us[[#This Row],[Monto]],datos_us[[#This Row],[Monto]]/datos_us[[#This Row],[TC]])</f>
        <v>8.91</v>
      </c>
      <c r="Y833" s="14"/>
    </row>
    <row r="834" spans="1:25" x14ac:dyDescent="0.25">
      <c r="A834" s="14">
        <f t="shared" si="12"/>
        <v>831</v>
      </c>
      <c r="B834" s="1">
        <v>44257</v>
      </c>
      <c r="C834" s="14">
        <f>+YEAR(datos_us[[#This Row],[Fecha]])</f>
        <v>2021</v>
      </c>
      <c r="D834" s="14">
        <f>+MONTH(datos_us[[#This Row],[Fecha]])</f>
        <v>3</v>
      </c>
      <c r="E834" s="14" t="s">
        <v>1016</v>
      </c>
      <c r="F834" s="14" t="s">
        <v>404</v>
      </c>
      <c r="G834" s="14"/>
      <c r="H834" s="14" t="s">
        <v>7132</v>
      </c>
      <c r="I834" s="14" t="s">
        <v>7132</v>
      </c>
      <c r="J834" s="14" t="s">
        <v>425</v>
      </c>
      <c r="K834" s="14"/>
      <c r="L834" s="14" t="s">
        <v>425</v>
      </c>
      <c r="M834" s="14" t="s">
        <v>1325</v>
      </c>
      <c r="N834" s="14" t="s">
        <v>1325</v>
      </c>
      <c r="O834" s="14" t="s">
        <v>1279</v>
      </c>
      <c r="P834" s="14"/>
      <c r="Q834" s="14"/>
      <c r="R834" s="14" t="s">
        <v>404</v>
      </c>
      <c r="S834" s="14" t="s">
        <v>445</v>
      </c>
      <c r="T834" s="35">
        <v>128.99</v>
      </c>
      <c r="U834" s="14" t="s">
        <v>2</v>
      </c>
      <c r="V834" s="14">
        <v>139</v>
      </c>
      <c r="W834" s="16">
        <f>+IF(datos_us[[#This Row],[Moneda]]="ARS",datos_us[[#This Row],[Monto]],datos_us[[#This Row],[Monto]]*datos_us[[#This Row],[TC]])</f>
        <v>17929.61</v>
      </c>
      <c r="X834" s="16">
        <f>+IF(datos_us[[#This Row],[Moneda]]="USD",datos_us[[#This Row],[Monto]],datos_us[[#This Row],[Monto]]/datos_us[[#This Row],[TC]])</f>
        <v>128.99</v>
      </c>
      <c r="Y834" s="14"/>
    </row>
    <row r="835" spans="1:25" x14ac:dyDescent="0.25">
      <c r="A835" s="14">
        <f t="shared" si="12"/>
        <v>832</v>
      </c>
      <c r="B835" s="1">
        <v>44257</v>
      </c>
      <c r="C835" s="14">
        <f>+YEAR(datos_us[[#This Row],[Fecha]])</f>
        <v>2021</v>
      </c>
      <c r="D835" s="14">
        <f>+MONTH(datos_us[[#This Row],[Fecha]])</f>
        <v>3</v>
      </c>
      <c r="E835" s="14" t="s">
        <v>1016</v>
      </c>
      <c r="F835" s="14" t="s">
        <v>404</v>
      </c>
      <c r="G835" s="14"/>
      <c r="H835" s="14" t="s">
        <v>7132</v>
      </c>
      <c r="I835" s="14" t="s">
        <v>7132</v>
      </c>
      <c r="J835" s="14" t="s">
        <v>425</v>
      </c>
      <c r="K835" s="14"/>
      <c r="L835" s="14" t="s">
        <v>425</v>
      </c>
      <c r="M835" s="14" t="s">
        <v>866</v>
      </c>
      <c r="N835" s="14" t="s">
        <v>866</v>
      </c>
      <c r="O835" s="14" t="s">
        <v>1279</v>
      </c>
      <c r="P835" s="14"/>
      <c r="Q835" s="14"/>
      <c r="R835" s="14" t="s">
        <v>404</v>
      </c>
      <c r="S835" s="14" t="s">
        <v>445</v>
      </c>
      <c r="T835" s="35">
        <v>220.27</v>
      </c>
      <c r="U835" s="14" t="s">
        <v>2</v>
      </c>
      <c r="V835" s="14">
        <v>139</v>
      </c>
      <c r="W835" s="16">
        <f>+IF(datos_us[[#This Row],[Moneda]]="ARS",datos_us[[#This Row],[Monto]],datos_us[[#This Row],[Monto]]*datos_us[[#This Row],[TC]])</f>
        <v>30617.530000000002</v>
      </c>
      <c r="X835" s="16">
        <f>+IF(datos_us[[#This Row],[Moneda]]="USD",datos_us[[#This Row],[Monto]],datos_us[[#This Row],[Monto]]/datos_us[[#This Row],[TC]])</f>
        <v>220.27</v>
      </c>
      <c r="Y835" s="14"/>
    </row>
    <row r="836" spans="1:25" x14ac:dyDescent="0.25">
      <c r="A836" s="14">
        <f t="shared" si="12"/>
        <v>833</v>
      </c>
      <c r="B836" s="1">
        <v>44257</v>
      </c>
      <c r="C836" s="14">
        <f>+YEAR(datos_us[[#This Row],[Fecha]])</f>
        <v>2021</v>
      </c>
      <c r="D836" s="14">
        <f>+MONTH(datos_us[[#This Row],[Fecha]])</f>
        <v>3</v>
      </c>
      <c r="E836" s="14" t="s">
        <v>408</v>
      </c>
      <c r="F836" s="14" t="s">
        <v>406</v>
      </c>
      <c r="G836" s="14"/>
      <c r="H836" s="14" t="s">
        <v>7132</v>
      </c>
      <c r="I836" s="14" t="s">
        <v>7132</v>
      </c>
      <c r="J836" s="14" t="s">
        <v>425</v>
      </c>
      <c r="K836" s="14"/>
      <c r="L836" s="14" t="s">
        <v>425</v>
      </c>
      <c r="M836" s="14" t="s">
        <v>4167</v>
      </c>
      <c r="N836" s="14" t="s">
        <v>4167</v>
      </c>
      <c r="O836" s="14" t="s">
        <v>4277</v>
      </c>
      <c r="P836" s="14"/>
      <c r="Q836" s="14"/>
      <c r="R836" s="14" t="s">
        <v>613</v>
      </c>
      <c r="S836" s="14" t="s">
        <v>446</v>
      </c>
      <c r="T836" s="35">
        <v>50000</v>
      </c>
      <c r="U836" s="14" t="s">
        <v>2</v>
      </c>
      <c r="V836" s="14">
        <v>139</v>
      </c>
      <c r="W836" s="16">
        <f>+IF(datos_us[[#This Row],[Moneda]]="ARS",datos_us[[#This Row],[Monto]],datos_us[[#This Row],[Monto]]*datos_us[[#This Row],[TC]])</f>
        <v>6950000</v>
      </c>
      <c r="X836" s="16">
        <f>+IF(datos_us[[#This Row],[Moneda]]="USD",datos_us[[#This Row],[Monto]],datos_us[[#This Row],[Monto]]/datos_us[[#This Row],[TC]])</f>
        <v>50000</v>
      </c>
      <c r="Y836" s="14"/>
    </row>
    <row r="837" spans="1:25" x14ac:dyDescent="0.25">
      <c r="A837" s="14">
        <f t="shared" ref="A837:A900" si="13">+A836+1</f>
        <v>834</v>
      </c>
      <c r="B837" s="1">
        <v>44257</v>
      </c>
      <c r="C837" s="14">
        <f>+YEAR(datos_us[[#This Row],[Fecha]])</f>
        <v>2021</v>
      </c>
      <c r="D837" s="14">
        <f>+MONTH(datos_us[[#This Row],[Fecha]])</f>
        <v>3</v>
      </c>
      <c r="E837" s="14" t="s">
        <v>408</v>
      </c>
      <c r="F837" s="14" t="s">
        <v>406</v>
      </c>
      <c r="G837" s="14"/>
      <c r="H837" s="14" t="s">
        <v>7132</v>
      </c>
      <c r="I837" s="14" t="s">
        <v>7132</v>
      </c>
      <c r="J837" s="14" t="s">
        <v>425</v>
      </c>
      <c r="K837" s="14"/>
      <c r="L837" s="14" t="s">
        <v>425</v>
      </c>
      <c r="M837" s="14" t="s">
        <v>4178</v>
      </c>
      <c r="N837" s="14" t="s">
        <v>4178</v>
      </c>
      <c r="O837" s="14" t="s">
        <v>4179</v>
      </c>
      <c r="P837" s="14"/>
      <c r="Q837" s="14"/>
      <c r="R837" s="14" t="s">
        <v>613</v>
      </c>
      <c r="S837" s="14" t="s">
        <v>446</v>
      </c>
      <c r="T837" s="35">
        <v>50000</v>
      </c>
      <c r="U837" s="14" t="s">
        <v>2</v>
      </c>
      <c r="V837" s="14">
        <v>139</v>
      </c>
      <c r="W837" s="16">
        <f>+IF(datos_us[[#This Row],[Moneda]]="ARS",datos_us[[#This Row],[Monto]],datos_us[[#This Row],[Monto]]*datos_us[[#This Row],[TC]])</f>
        <v>6950000</v>
      </c>
      <c r="X837" s="16">
        <f>+IF(datos_us[[#This Row],[Moneda]]="USD",datos_us[[#This Row],[Monto]],datos_us[[#This Row],[Monto]]/datos_us[[#This Row],[TC]])</f>
        <v>50000</v>
      </c>
      <c r="Y837" s="14"/>
    </row>
    <row r="838" spans="1:25" x14ac:dyDescent="0.25">
      <c r="A838" s="14">
        <f t="shared" si="13"/>
        <v>835</v>
      </c>
      <c r="B838" s="1">
        <v>44259</v>
      </c>
      <c r="C838" s="14">
        <f>+YEAR(datos_us[[#This Row],[Fecha]])</f>
        <v>2021</v>
      </c>
      <c r="D838" s="14">
        <f>+MONTH(datos_us[[#This Row],[Fecha]])</f>
        <v>3</v>
      </c>
      <c r="E838" s="14" t="s">
        <v>408</v>
      </c>
      <c r="F838" s="14" t="s">
        <v>406</v>
      </c>
      <c r="G838" s="14"/>
      <c r="H838" s="14" t="s">
        <v>7132</v>
      </c>
      <c r="I838" s="14" t="s">
        <v>7132</v>
      </c>
      <c r="J838" s="14" t="s">
        <v>425</v>
      </c>
      <c r="K838" s="14"/>
      <c r="L838" s="14" t="s">
        <v>425</v>
      </c>
      <c r="M838" s="14" t="s">
        <v>4217</v>
      </c>
      <c r="N838" s="14" t="s">
        <v>4217</v>
      </c>
      <c r="O838" s="14" t="s">
        <v>4218</v>
      </c>
      <c r="P838" s="14"/>
      <c r="Q838" s="14"/>
      <c r="R838" s="14" t="s">
        <v>613</v>
      </c>
      <c r="S838" s="14" t="s">
        <v>446</v>
      </c>
      <c r="T838" s="35">
        <v>25000</v>
      </c>
      <c r="U838" s="14" t="s">
        <v>2</v>
      </c>
      <c r="V838" s="14">
        <v>144</v>
      </c>
      <c r="W838" s="16">
        <f>+IF(datos_us[[#This Row],[Moneda]]="ARS",datos_us[[#This Row],[Monto]],datos_us[[#This Row],[Monto]]*datos_us[[#This Row],[TC]])</f>
        <v>3600000</v>
      </c>
      <c r="X838" s="16">
        <f>+IF(datos_us[[#This Row],[Moneda]]="USD",datos_us[[#This Row],[Monto]],datos_us[[#This Row],[Monto]]/datos_us[[#This Row],[TC]])</f>
        <v>25000</v>
      </c>
      <c r="Y838" s="14"/>
    </row>
    <row r="839" spans="1:25" x14ac:dyDescent="0.25">
      <c r="A839" s="14">
        <f t="shared" si="13"/>
        <v>836</v>
      </c>
      <c r="B839" s="1">
        <v>44260</v>
      </c>
      <c r="C839" s="14">
        <f>+YEAR(datos_us[[#This Row],[Fecha]])</f>
        <v>2021</v>
      </c>
      <c r="D839" s="14">
        <f>+MONTH(datos_us[[#This Row],[Fecha]])</f>
        <v>3</v>
      </c>
      <c r="E839" s="14" t="s">
        <v>617</v>
      </c>
      <c r="F839" s="14" t="s">
        <v>8101</v>
      </c>
      <c r="G839" s="14"/>
      <c r="H839" s="14" t="s">
        <v>8103</v>
      </c>
      <c r="I839" s="14" t="s">
        <v>8105</v>
      </c>
      <c r="J839" s="14" t="s">
        <v>6650</v>
      </c>
      <c r="K839" s="14" t="s">
        <v>422</v>
      </c>
      <c r="L839" s="14" t="s">
        <v>422</v>
      </c>
      <c r="M839" s="14" t="s">
        <v>902</v>
      </c>
      <c r="N839" s="14" t="s">
        <v>4221</v>
      </c>
      <c r="O839" s="14" t="s">
        <v>4222</v>
      </c>
      <c r="P839" s="14" t="s">
        <v>6490</v>
      </c>
      <c r="Q839" s="14">
        <v>5</v>
      </c>
      <c r="R839" s="14" t="s">
        <v>8101</v>
      </c>
      <c r="S839" s="14" t="s">
        <v>445</v>
      </c>
      <c r="T839" s="35">
        <v>63.502499999999998</v>
      </c>
      <c r="U839" s="14" t="s">
        <v>2</v>
      </c>
      <c r="V839" s="14">
        <v>144</v>
      </c>
      <c r="W839" s="16">
        <f>+IF(datos_us[[#This Row],[Moneda]]="ARS",datos_us[[#This Row],[Monto]],datos_us[[#This Row],[Monto]]*datos_us[[#This Row],[TC]])</f>
        <v>9144.36</v>
      </c>
      <c r="X839" s="16">
        <f>+IF(datos_us[[#This Row],[Moneda]]="USD",datos_us[[#This Row],[Monto]],datos_us[[#This Row],[Monto]]/datos_us[[#This Row],[TC]])</f>
        <v>63.502499999999998</v>
      </c>
      <c r="Y839" s="14"/>
    </row>
    <row r="840" spans="1:25" x14ac:dyDescent="0.25">
      <c r="A840" s="14">
        <f t="shared" si="13"/>
        <v>837</v>
      </c>
      <c r="B840" s="1">
        <v>44260</v>
      </c>
      <c r="C840" s="14">
        <f>+YEAR(datos_us[[#This Row],[Fecha]])</f>
        <v>2021</v>
      </c>
      <c r="D840" s="14">
        <f>+MONTH(datos_us[[#This Row],[Fecha]])</f>
        <v>3</v>
      </c>
      <c r="E840" s="14" t="s">
        <v>617</v>
      </c>
      <c r="F840" s="14" t="s">
        <v>8101</v>
      </c>
      <c r="G840" s="14"/>
      <c r="H840" s="14" t="s">
        <v>8103</v>
      </c>
      <c r="I840" s="14" t="s">
        <v>8105</v>
      </c>
      <c r="J840" s="14" t="s">
        <v>6650</v>
      </c>
      <c r="K840" s="14" t="s">
        <v>422</v>
      </c>
      <c r="L840" s="14" t="s">
        <v>422</v>
      </c>
      <c r="M840" s="14" t="s">
        <v>902</v>
      </c>
      <c r="N840" s="14" t="s">
        <v>4221</v>
      </c>
      <c r="O840" s="14" t="s">
        <v>4223</v>
      </c>
      <c r="P840" s="14" t="s">
        <v>6490</v>
      </c>
      <c r="Q840" s="14">
        <v>5</v>
      </c>
      <c r="R840" s="14" t="s">
        <v>8101</v>
      </c>
      <c r="S840" s="14" t="s">
        <v>445</v>
      </c>
      <c r="T840" s="35">
        <v>63.502499999999998</v>
      </c>
      <c r="U840" s="14" t="s">
        <v>2</v>
      </c>
      <c r="V840" s="14">
        <v>144</v>
      </c>
      <c r="W840" s="16">
        <f>+IF(datos_us[[#This Row],[Moneda]]="ARS",datos_us[[#This Row],[Monto]],datos_us[[#This Row],[Monto]]*datos_us[[#This Row],[TC]])</f>
        <v>9144.36</v>
      </c>
      <c r="X840" s="16">
        <f>+IF(datos_us[[#This Row],[Moneda]]="USD",datos_us[[#This Row],[Monto]],datos_us[[#This Row],[Monto]]/datos_us[[#This Row],[TC]])</f>
        <v>63.502499999999998</v>
      </c>
      <c r="Y840" s="14"/>
    </row>
    <row r="841" spans="1:25" x14ac:dyDescent="0.25">
      <c r="A841" s="14">
        <f t="shared" si="13"/>
        <v>838</v>
      </c>
      <c r="B841" s="1">
        <v>44260</v>
      </c>
      <c r="C841" s="14">
        <f>+YEAR(datos_us[[#This Row],[Fecha]])</f>
        <v>2021</v>
      </c>
      <c r="D841" s="14">
        <f>+MONTH(datos_us[[#This Row],[Fecha]])</f>
        <v>3</v>
      </c>
      <c r="E841" s="14" t="s">
        <v>617</v>
      </c>
      <c r="F841" s="14" t="s">
        <v>8101</v>
      </c>
      <c r="G841" s="14"/>
      <c r="H841" s="14" t="s">
        <v>8103</v>
      </c>
      <c r="I841" s="14" t="s">
        <v>8105</v>
      </c>
      <c r="J841" s="14" t="s">
        <v>6650</v>
      </c>
      <c r="K841" s="14" t="s">
        <v>422</v>
      </c>
      <c r="L841" s="14" t="s">
        <v>422</v>
      </c>
      <c r="M841" s="14" t="s">
        <v>902</v>
      </c>
      <c r="N841" s="14" t="s">
        <v>4221</v>
      </c>
      <c r="O841" s="14" t="s">
        <v>4224</v>
      </c>
      <c r="P841" s="14" t="s">
        <v>6490</v>
      </c>
      <c r="Q841" s="14">
        <v>5</v>
      </c>
      <c r="R841" s="14" t="s">
        <v>8101</v>
      </c>
      <c r="S841" s="14" t="s">
        <v>445</v>
      </c>
      <c r="T841" s="35">
        <v>63.502499999999998</v>
      </c>
      <c r="U841" s="14" t="s">
        <v>2</v>
      </c>
      <c r="V841" s="14">
        <v>144</v>
      </c>
      <c r="W841" s="16">
        <f>+IF(datos_us[[#This Row],[Moneda]]="ARS",datos_us[[#This Row],[Monto]],datos_us[[#This Row],[Monto]]*datos_us[[#This Row],[TC]])</f>
        <v>9144.36</v>
      </c>
      <c r="X841" s="16">
        <f>+IF(datos_us[[#This Row],[Moneda]]="USD",datos_us[[#This Row],[Monto]],datos_us[[#This Row],[Monto]]/datos_us[[#This Row],[TC]])</f>
        <v>63.502499999999998</v>
      </c>
      <c r="Y841" s="14"/>
    </row>
    <row r="842" spans="1:25" x14ac:dyDescent="0.25">
      <c r="A842" s="14">
        <f t="shared" si="13"/>
        <v>839</v>
      </c>
      <c r="B842" s="1">
        <v>44260</v>
      </c>
      <c r="C842" s="14">
        <f>+YEAR(datos_us[[#This Row],[Fecha]])</f>
        <v>2021</v>
      </c>
      <c r="D842" s="14">
        <f>+MONTH(datos_us[[#This Row],[Fecha]])</f>
        <v>3</v>
      </c>
      <c r="E842" s="14" t="s">
        <v>617</v>
      </c>
      <c r="F842" s="14" t="s">
        <v>8101</v>
      </c>
      <c r="G842" s="14"/>
      <c r="H842" s="14" t="s">
        <v>8103</v>
      </c>
      <c r="I842" s="14" t="s">
        <v>8105</v>
      </c>
      <c r="J842" s="14" t="s">
        <v>6650</v>
      </c>
      <c r="K842" s="14" t="s">
        <v>422</v>
      </c>
      <c r="L842" s="14" t="s">
        <v>422</v>
      </c>
      <c r="M842" s="14" t="s">
        <v>902</v>
      </c>
      <c r="N842" s="14" t="s">
        <v>4221</v>
      </c>
      <c r="O842" s="14" t="s">
        <v>4225</v>
      </c>
      <c r="P842" s="14" t="s">
        <v>6490</v>
      </c>
      <c r="Q842" s="14">
        <v>5</v>
      </c>
      <c r="R842" s="14" t="s">
        <v>8101</v>
      </c>
      <c r="S842" s="14" t="s">
        <v>445</v>
      </c>
      <c r="T842" s="35">
        <v>63.502499999999998</v>
      </c>
      <c r="U842" s="14" t="s">
        <v>2</v>
      </c>
      <c r="V842" s="14">
        <v>144</v>
      </c>
      <c r="W842" s="16">
        <f>+IF(datos_us[[#This Row],[Moneda]]="ARS",datos_us[[#This Row],[Monto]],datos_us[[#This Row],[Monto]]*datos_us[[#This Row],[TC]])</f>
        <v>9144.36</v>
      </c>
      <c r="X842" s="16">
        <f>+IF(datos_us[[#This Row],[Moneda]]="USD",datos_us[[#This Row],[Monto]],datos_us[[#This Row],[Monto]]/datos_us[[#This Row],[TC]])</f>
        <v>63.502499999999998</v>
      </c>
      <c r="Y842" s="14"/>
    </row>
    <row r="843" spans="1:25" x14ac:dyDescent="0.25">
      <c r="A843" s="14">
        <f t="shared" si="13"/>
        <v>840</v>
      </c>
      <c r="B843" s="1">
        <v>44260</v>
      </c>
      <c r="C843" s="14">
        <f>+YEAR(datos_us[[#This Row],[Fecha]])</f>
        <v>2021</v>
      </c>
      <c r="D843" s="14">
        <f>+MONTH(datos_us[[#This Row],[Fecha]])</f>
        <v>3</v>
      </c>
      <c r="E843" s="14" t="s">
        <v>617</v>
      </c>
      <c r="F843" s="14" t="s">
        <v>8101</v>
      </c>
      <c r="G843" s="14"/>
      <c r="H843" s="14" t="s">
        <v>8103</v>
      </c>
      <c r="I843" s="14" t="s">
        <v>8105</v>
      </c>
      <c r="J843" s="14" t="s">
        <v>422</v>
      </c>
      <c r="K843" s="14" t="s">
        <v>422</v>
      </c>
      <c r="L843" s="14" t="s">
        <v>422</v>
      </c>
      <c r="M843" s="14" t="s">
        <v>2080</v>
      </c>
      <c r="N843" s="14" t="s">
        <v>12</v>
      </c>
      <c r="O843" s="14" t="s">
        <v>4226</v>
      </c>
      <c r="P843" s="14" t="s">
        <v>6491</v>
      </c>
      <c r="Q843" s="14">
        <v>5</v>
      </c>
      <c r="R843" s="14" t="s">
        <v>8101</v>
      </c>
      <c r="S843" s="14" t="s">
        <v>445</v>
      </c>
      <c r="T843" s="35">
        <v>262.49</v>
      </c>
      <c r="U843" s="14" t="s">
        <v>2</v>
      </c>
      <c r="V843" s="14">
        <v>144</v>
      </c>
      <c r="W843" s="16">
        <f>+IF(datos_us[[#This Row],[Moneda]]="ARS",datos_us[[#This Row],[Monto]],datos_us[[#This Row],[Monto]]*datos_us[[#This Row],[TC]])</f>
        <v>37798.559999999998</v>
      </c>
      <c r="X843" s="16">
        <f>+IF(datos_us[[#This Row],[Moneda]]="USD",datos_us[[#This Row],[Monto]],datos_us[[#This Row],[Monto]]/datos_us[[#This Row],[TC]])</f>
        <v>262.49</v>
      </c>
      <c r="Y843" s="14"/>
    </row>
    <row r="844" spans="1:25" x14ac:dyDescent="0.25">
      <c r="A844" s="14">
        <f t="shared" si="13"/>
        <v>841</v>
      </c>
      <c r="B844" s="1">
        <v>44260</v>
      </c>
      <c r="C844" s="14">
        <f>+YEAR(datos_us[[#This Row],[Fecha]])</f>
        <v>2021</v>
      </c>
      <c r="D844" s="14">
        <f>+MONTH(datos_us[[#This Row],[Fecha]])</f>
        <v>3</v>
      </c>
      <c r="E844" s="14" t="s">
        <v>617</v>
      </c>
      <c r="F844" s="14" t="s">
        <v>8101</v>
      </c>
      <c r="G844" s="14"/>
      <c r="H844" s="14" t="s">
        <v>8103</v>
      </c>
      <c r="I844" s="14" t="s">
        <v>8105</v>
      </c>
      <c r="J844" s="14" t="s">
        <v>472</v>
      </c>
      <c r="K844" s="14" t="s">
        <v>421</v>
      </c>
      <c r="L844" s="14" t="s">
        <v>421</v>
      </c>
      <c r="M844" s="14" t="s">
        <v>496</v>
      </c>
      <c r="N844" s="14" t="s">
        <v>48</v>
      </c>
      <c r="O844" s="14" t="s">
        <v>4227</v>
      </c>
      <c r="P844" s="14" t="s">
        <v>6492</v>
      </c>
      <c r="Q844" s="14">
        <v>2</v>
      </c>
      <c r="R844" s="14" t="s">
        <v>8101</v>
      </c>
      <c r="S844" s="14" t="s">
        <v>445</v>
      </c>
      <c r="T844" s="35">
        <v>1208.54</v>
      </c>
      <c r="U844" s="14" t="s">
        <v>2</v>
      </c>
      <c r="V844" s="14">
        <v>144</v>
      </c>
      <c r="W844" s="16">
        <f>+IF(datos_us[[#This Row],[Moneda]]="ARS",datos_us[[#This Row],[Monto]],datos_us[[#This Row],[Monto]]*datos_us[[#This Row],[TC]])</f>
        <v>174029.76</v>
      </c>
      <c r="X844" s="16">
        <f>+IF(datos_us[[#This Row],[Moneda]]="USD",datos_us[[#This Row],[Monto]],datos_us[[#This Row],[Monto]]/datos_us[[#This Row],[TC]])</f>
        <v>1208.54</v>
      </c>
      <c r="Y844" s="14"/>
    </row>
    <row r="845" spans="1:25" x14ac:dyDescent="0.25">
      <c r="A845" s="14">
        <f t="shared" si="13"/>
        <v>842</v>
      </c>
      <c r="B845" s="1">
        <v>44260</v>
      </c>
      <c r="C845" s="14">
        <f>+YEAR(datos_us[[#This Row],[Fecha]])</f>
        <v>2021</v>
      </c>
      <c r="D845" s="14">
        <f>+MONTH(datos_us[[#This Row],[Fecha]])</f>
        <v>3</v>
      </c>
      <c r="E845" s="14" t="s">
        <v>617</v>
      </c>
      <c r="F845" s="14" t="s">
        <v>8101</v>
      </c>
      <c r="G845" s="14"/>
      <c r="H845" s="14" t="s">
        <v>8103</v>
      </c>
      <c r="I845" s="14" t="s">
        <v>8105</v>
      </c>
      <c r="J845" s="14" t="s">
        <v>472</v>
      </c>
      <c r="K845" s="14" t="s">
        <v>421</v>
      </c>
      <c r="L845" s="14" t="s">
        <v>421</v>
      </c>
      <c r="M845" s="14" t="s">
        <v>496</v>
      </c>
      <c r="N845" s="14" t="s">
        <v>48</v>
      </c>
      <c r="O845" s="14" t="s">
        <v>4228</v>
      </c>
      <c r="P845" s="14" t="s">
        <v>6492</v>
      </c>
      <c r="Q845" s="14">
        <v>1</v>
      </c>
      <c r="R845" s="14" t="s">
        <v>8101</v>
      </c>
      <c r="S845" s="14" t="s">
        <v>445</v>
      </c>
      <c r="T845" s="35">
        <v>288.48</v>
      </c>
      <c r="U845" s="14" t="s">
        <v>2</v>
      </c>
      <c r="V845" s="14">
        <v>144</v>
      </c>
      <c r="W845" s="16">
        <f>+IF(datos_us[[#This Row],[Moneda]]="ARS",datos_us[[#This Row],[Monto]],datos_us[[#This Row],[Monto]]*datos_us[[#This Row],[TC]])</f>
        <v>41541.120000000003</v>
      </c>
      <c r="X845" s="16">
        <f>+IF(datos_us[[#This Row],[Moneda]]="USD",datos_us[[#This Row],[Monto]],datos_us[[#This Row],[Monto]]/datos_us[[#This Row],[TC]])</f>
        <v>288.48</v>
      </c>
      <c r="Y845" s="14"/>
    </row>
    <row r="846" spans="1:25" x14ac:dyDescent="0.25">
      <c r="A846" s="14">
        <f t="shared" si="13"/>
        <v>843</v>
      </c>
      <c r="B846" s="1">
        <v>44260</v>
      </c>
      <c r="C846" s="14">
        <f>+YEAR(datos_us[[#This Row],[Fecha]])</f>
        <v>2021</v>
      </c>
      <c r="D846" s="14">
        <f>+MONTH(datos_us[[#This Row],[Fecha]])</f>
        <v>3</v>
      </c>
      <c r="E846" s="14" t="s">
        <v>617</v>
      </c>
      <c r="F846" s="14" t="s">
        <v>8101</v>
      </c>
      <c r="G846" s="14"/>
      <c r="H846" s="14" t="s">
        <v>8103</v>
      </c>
      <c r="I846" s="14" t="s">
        <v>8105</v>
      </c>
      <c r="J846" s="14" t="s">
        <v>472</v>
      </c>
      <c r="K846" s="14" t="s">
        <v>421</v>
      </c>
      <c r="L846" s="14" t="s">
        <v>421</v>
      </c>
      <c r="M846" s="14" t="s">
        <v>496</v>
      </c>
      <c r="N846" s="14" t="s">
        <v>48</v>
      </c>
      <c r="O846" s="14" t="s">
        <v>4229</v>
      </c>
      <c r="P846" s="14" t="s">
        <v>6492</v>
      </c>
      <c r="Q846" s="14">
        <v>1</v>
      </c>
      <c r="R846" s="14" t="s">
        <v>8101</v>
      </c>
      <c r="S846" s="14" t="s">
        <v>445</v>
      </c>
      <c r="T846" s="35">
        <v>647.98</v>
      </c>
      <c r="U846" s="14" t="s">
        <v>2</v>
      </c>
      <c r="V846" s="14">
        <v>144</v>
      </c>
      <c r="W846" s="16">
        <f>+IF(datos_us[[#This Row],[Moneda]]="ARS",datos_us[[#This Row],[Monto]],datos_us[[#This Row],[Monto]]*datos_us[[#This Row],[TC]])</f>
        <v>93309.119999999995</v>
      </c>
      <c r="X846" s="16">
        <f>+IF(datos_us[[#This Row],[Moneda]]="USD",datos_us[[#This Row],[Monto]],datos_us[[#This Row],[Monto]]/datos_us[[#This Row],[TC]])</f>
        <v>647.98</v>
      </c>
      <c r="Y846" s="14"/>
    </row>
    <row r="847" spans="1:25" x14ac:dyDescent="0.25">
      <c r="A847" s="14">
        <f t="shared" si="13"/>
        <v>844</v>
      </c>
      <c r="B847" s="1">
        <v>44260</v>
      </c>
      <c r="C847" s="14">
        <f>+YEAR(datos_us[[#This Row],[Fecha]])</f>
        <v>2021</v>
      </c>
      <c r="D847" s="14">
        <f>+MONTH(datos_us[[#This Row],[Fecha]])</f>
        <v>3</v>
      </c>
      <c r="E847" s="14" t="s">
        <v>617</v>
      </c>
      <c r="F847" s="14" t="s">
        <v>8101</v>
      </c>
      <c r="G847" s="14"/>
      <c r="H847" s="14" t="s">
        <v>8103</v>
      </c>
      <c r="I847" s="14" t="s">
        <v>8105</v>
      </c>
      <c r="J847" s="14" t="s">
        <v>422</v>
      </c>
      <c r="K847" s="14" t="s">
        <v>422</v>
      </c>
      <c r="L847" s="14" t="s">
        <v>422</v>
      </c>
      <c r="M847" s="14" t="s">
        <v>1123</v>
      </c>
      <c r="N847" s="14" t="s">
        <v>1133</v>
      </c>
      <c r="O847" s="14" t="s">
        <v>4237</v>
      </c>
      <c r="P847" s="14" t="s">
        <v>6493</v>
      </c>
      <c r="Q847" s="14">
        <v>21</v>
      </c>
      <c r="R847" s="14" t="s">
        <v>8101</v>
      </c>
      <c r="S847" s="14" t="s">
        <v>445</v>
      </c>
      <c r="T847" s="35">
        <v>1.22</v>
      </c>
      <c r="U847" s="14" t="s">
        <v>2</v>
      </c>
      <c r="V847" s="14">
        <v>144</v>
      </c>
      <c r="W847" s="16">
        <f>+IF(datos_us[[#This Row],[Moneda]]="ARS",datos_us[[#This Row],[Monto]],datos_us[[#This Row],[Monto]]*datos_us[[#This Row],[TC]])</f>
        <v>175.68</v>
      </c>
      <c r="X847" s="16">
        <f>+IF(datos_us[[#This Row],[Moneda]]="USD",datos_us[[#This Row],[Monto]],datos_us[[#This Row],[Monto]]/datos_us[[#This Row],[TC]])</f>
        <v>1.22</v>
      </c>
      <c r="Y847" s="14"/>
    </row>
    <row r="848" spans="1:25" x14ac:dyDescent="0.25">
      <c r="A848" s="14">
        <f t="shared" si="13"/>
        <v>845</v>
      </c>
      <c r="B848" s="1">
        <v>44260</v>
      </c>
      <c r="C848" s="14">
        <f>+YEAR(datos_us[[#This Row],[Fecha]])</f>
        <v>2021</v>
      </c>
      <c r="D848" s="14">
        <f>+MONTH(datos_us[[#This Row],[Fecha]])</f>
        <v>3</v>
      </c>
      <c r="E848" s="14" t="s">
        <v>617</v>
      </c>
      <c r="F848" s="14" t="s">
        <v>8101</v>
      </c>
      <c r="G848" s="14"/>
      <c r="H848" s="14" t="s">
        <v>8103</v>
      </c>
      <c r="I848" s="14" t="s">
        <v>8105</v>
      </c>
      <c r="J848" s="14" t="s">
        <v>422</v>
      </c>
      <c r="K848" s="14" t="s">
        <v>422</v>
      </c>
      <c r="L848" s="14" t="s">
        <v>422</v>
      </c>
      <c r="M848" s="14" t="s">
        <v>2121</v>
      </c>
      <c r="N848" s="14" t="s">
        <v>1133</v>
      </c>
      <c r="O848" s="14" t="s">
        <v>4230</v>
      </c>
      <c r="P848" s="14" t="s">
        <v>6493</v>
      </c>
      <c r="Q848" s="14">
        <v>50</v>
      </c>
      <c r="R848" s="14" t="s">
        <v>8101</v>
      </c>
      <c r="S848" s="14" t="s">
        <v>445</v>
      </c>
      <c r="T848" s="35">
        <v>3.93</v>
      </c>
      <c r="U848" s="14" t="s">
        <v>2</v>
      </c>
      <c r="V848" s="14">
        <v>144</v>
      </c>
      <c r="W848" s="16">
        <f>+IF(datos_us[[#This Row],[Moneda]]="ARS",datos_us[[#This Row],[Monto]],datos_us[[#This Row],[Monto]]*datos_us[[#This Row],[TC]])</f>
        <v>565.92000000000007</v>
      </c>
      <c r="X848" s="16">
        <f>+IF(datos_us[[#This Row],[Moneda]]="USD",datos_us[[#This Row],[Monto]],datos_us[[#This Row],[Monto]]/datos_us[[#This Row],[TC]])</f>
        <v>3.93</v>
      </c>
      <c r="Y848" s="14"/>
    </row>
    <row r="849" spans="1:25" x14ac:dyDescent="0.25">
      <c r="A849" s="14">
        <f t="shared" si="13"/>
        <v>846</v>
      </c>
      <c r="B849" s="1">
        <v>44260</v>
      </c>
      <c r="C849" s="14">
        <f>+YEAR(datos_us[[#This Row],[Fecha]])</f>
        <v>2021</v>
      </c>
      <c r="D849" s="14">
        <f>+MONTH(datos_us[[#This Row],[Fecha]])</f>
        <v>3</v>
      </c>
      <c r="E849" s="14" t="s">
        <v>617</v>
      </c>
      <c r="F849" s="14" t="s">
        <v>8101</v>
      </c>
      <c r="G849" s="14"/>
      <c r="H849" s="14" t="s">
        <v>8103</v>
      </c>
      <c r="I849" s="14" t="s">
        <v>8105</v>
      </c>
      <c r="J849" s="14" t="s">
        <v>422</v>
      </c>
      <c r="K849" s="14" t="s">
        <v>422</v>
      </c>
      <c r="L849" s="14" t="s">
        <v>422</v>
      </c>
      <c r="M849" s="14" t="s">
        <v>578</v>
      </c>
      <c r="N849" s="14" t="s">
        <v>1133</v>
      </c>
      <c r="O849" s="14" t="s">
        <v>4238</v>
      </c>
      <c r="P849" s="14" t="s">
        <v>6493</v>
      </c>
      <c r="Q849" s="14">
        <v>7</v>
      </c>
      <c r="R849" s="14" t="s">
        <v>8101</v>
      </c>
      <c r="S849" s="14" t="s">
        <v>445</v>
      </c>
      <c r="T849" s="35">
        <v>4.5199999999999996</v>
      </c>
      <c r="U849" s="14" t="s">
        <v>2</v>
      </c>
      <c r="V849" s="14">
        <v>144</v>
      </c>
      <c r="W849" s="16">
        <f>+IF(datos_us[[#This Row],[Moneda]]="ARS",datos_us[[#This Row],[Monto]],datos_us[[#This Row],[Monto]]*datos_us[[#This Row],[TC]])</f>
        <v>650.87999999999988</v>
      </c>
      <c r="X849" s="16">
        <f>+IF(datos_us[[#This Row],[Moneda]]="USD",datos_us[[#This Row],[Monto]],datos_us[[#This Row],[Monto]]/datos_us[[#This Row],[TC]])</f>
        <v>4.5199999999999996</v>
      </c>
      <c r="Y849" s="14"/>
    </row>
    <row r="850" spans="1:25" x14ac:dyDescent="0.25">
      <c r="A850" s="14">
        <f t="shared" si="13"/>
        <v>847</v>
      </c>
      <c r="B850" s="1">
        <v>44260</v>
      </c>
      <c r="C850" s="14">
        <f>+YEAR(datos_us[[#This Row],[Fecha]])</f>
        <v>2021</v>
      </c>
      <c r="D850" s="14">
        <f>+MONTH(datos_us[[#This Row],[Fecha]])</f>
        <v>3</v>
      </c>
      <c r="E850" s="14" t="s">
        <v>617</v>
      </c>
      <c r="F850" s="14" t="s">
        <v>8101</v>
      </c>
      <c r="G850" s="14"/>
      <c r="H850" s="14" t="s">
        <v>8103</v>
      </c>
      <c r="I850" s="14" t="s">
        <v>8105</v>
      </c>
      <c r="J850" s="14" t="s">
        <v>422</v>
      </c>
      <c r="K850" s="14" t="s">
        <v>422</v>
      </c>
      <c r="L850" s="14" t="s">
        <v>422</v>
      </c>
      <c r="M850" s="14" t="s">
        <v>578</v>
      </c>
      <c r="N850" s="14" t="s">
        <v>1133</v>
      </c>
      <c r="O850" s="14" t="s">
        <v>4239</v>
      </c>
      <c r="P850" s="14" t="s">
        <v>6493</v>
      </c>
      <c r="Q850" s="14">
        <v>4</v>
      </c>
      <c r="R850" s="14" t="s">
        <v>8101</v>
      </c>
      <c r="S850" s="14" t="s">
        <v>445</v>
      </c>
      <c r="T850" s="35">
        <v>141.30000000000001</v>
      </c>
      <c r="U850" s="14" t="s">
        <v>2</v>
      </c>
      <c r="V850" s="14">
        <v>144</v>
      </c>
      <c r="W850" s="16">
        <f>+IF(datos_us[[#This Row],[Moneda]]="ARS",datos_us[[#This Row],[Monto]],datos_us[[#This Row],[Monto]]*datos_us[[#This Row],[TC]])</f>
        <v>20347.2</v>
      </c>
      <c r="X850" s="16">
        <f>+IF(datos_us[[#This Row],[Moneda]]="USD",datos_us[[#This Row],[Monto]],datos_us[[#This Row],[Monto]]/datos_us[[#This Row],[TC]])</f>
        <v>141.30000000000001</v>
      </c>
      <c r="Y850" s="14"/>
    </row>
    <row r="851" spans="1:25" x14ac:dyDescent="0.25">
      <c r="A851" s="14">
        <f t="shared" si="13"/>
        <v>848</v>
      </c>
      <c r="B851" s="1">
        <v>44260</v>
      </c>
      <c r="C851" s="14">
        <f>+YEAR(datos_us[[#This Row],[Fecha]])</f>
        <v>2021</v>
      </c>
      <c r="D851" s="14">
        <f>+MONTH(datos_us[[#This Row],[Fecha]])</f>
        <v>3</v>
      </c>
      <c r="E851" s="14" t="s">
        <v>1015</v>
      </c>
      <c r="F851" s="14" t="s">
        <v>403</v>
      </c>
      <c r="G851" s="14" t="s">
        <v>5383</v>
      </c>
      <c r="H851" s="14" t="s">
        <v>8103</v>
      </c>
      <c r="I851" s="14" t="s">
        <v>8105</v>
      </c>
      <c r="J851" s="14" t="s">
        <v>422</v>
      </c>
      <c r="K851" s="14" t="s">
        <v>422</v>
      </c>
      <c r="L851" s="14" t="s">
        <v>422</v>
      </c>
      <c r="M851" s="14" t="s">
        <v>2821</v>
      </c>
      <c r="N851" s="14" t="s">
        <v>1133</v>
      </c>
      <c r="O851" s="14" t="s">
        <v>4231</v>
      </c>
      <c r="P851" s="14" t="s">
        <v>6493</v>
      </c>
      <c r="Q851" s="14">
        <v>3</v>
      </c>
      <c r="R851" s="14" t="s">
        <v>5383</v>
      </c>
      <c r="S851" s="14" t="s">
        <v>445</v>
      </c>
      <c r="T851" s="35">
        <v>2.1</v>
      </c>
      <c r="U851" s="14" t="s">
        <v>2</v>
      </c>
      <c r="V851" s="14">
        <v>144</v>
      </c>
      <c r="W851" s="16">
        <f>+IF(datos_us[[#This Row],[Moneda]]="ARS",datos_us[[#This Row],[Monto]],datos_us[[#This Row],[Monto]]*datos_us[[#This Row],[TC]])</f>
        <v>302.40000000000003</v>
      </c>
      <c r="X851" s="16">
        <f>+IF(datos_us[[#This Row],[Moneda]]="USD",datos_us[[#This Row],[Monto]],datos_us[[#This Row],[Monto]]/datos_us[[#This Row],[TC]])</f>
        <v>2.1</v>
      </c>
      <c r="Y851" s="14"/>
    </row>
    <row r="852" spans="1:25" x14ac:dyDescent="0.25">
      <c r="A852" s="14">
        <f t="shared" si="13"/>
        <v>849</v>
      </c>
      <c r="B852" s="1">
        <v>44260</v>
      </c>
      <c r="C852" s="14">
        <f>+YEAR(datos_us[[#This Row],[Fecha]])</f>
        <v>2021</v>
      </c>
      <c r="D852" s="14">
        <f>+MONTH(datos_us[[#This Row],[Fecha]])</f>
        <v>3</v>
      </c>
      <c r="E852" s="14" t="s">
        <v>1015</v>
      </c>
      <c r="F852" s="14" t="s">
        <v>403</v>
      </c>
      <c r="G852" s="14" t="s">
        <v>5383</v>
      </c>
      <c r="H852" s="14" t="s">
        <v>8103</v>
      </c>
      <c r="I852" s="14" t="s">
        <v>8105</v>
      </c>
      <c r="J852" s="14" t="s">
        <v>422</v>
      </c>
      <c r="K852" s="14" t="s">
        <v>422</v>
      </c>
      <c r="L852" s="14" t="s">
        <v>422</v>
      </c>
      <c r="M852" s="14" t="s">
        <v>2821</v>
      </c>
      <c r="N852" s="14" t="s">
        <v>1133</v>
      </c>
      <c r="O852" s="14" t="s">
        <v>4240</v>
      </c>
      <c r="P852" s="14" t="s">
        <v>6493</v>
      </c>
      <c r="Q852" s="14">
        <v>3</v>
      </c>
      <c r="R852" s="14" t="s">
        <v>5383</v>
      </c>
      <c r="S852" s="14" t="s">
        <v>445</v>
      </c>
      <c r="T852" s="35">
        <v>1</v>
      </c>
      <c r="U852" s="14" t="s">
        <v>2</v>
      </c>
      <c r="V852" s="14">
        <v>144</v>
      </c>
      <c r="W852" s="16">
        <f>+IF(datos_us[[#This Row],[Moneda]]="ARS",datos_us[[#This Row],[Monto]],datos_us[[#This Row],[Monto]]*datos_us[[#This Row],[TC]])</f>
        <v>144</v>
      </c>
      <c r="X852" s="16">
        <f>+IF(datos_us[[#This Row],[Moneda]]="USD",datos_us[[#This Row],[Monto]],datos_us[[#This Row],[Monto]]/datos_us[[#This Row],[TC]])</f>
        <v>1</v>
      </c>
      <c r="Y852" s="14"/>
    </row>
    <row r="853" spans="1:25" x14ac:dyDescent="0.25">
      <c r="A853" s="14">
        <f t="shared" si="13"/>
        <v>850</v>
      </c>
      <c r="B853" s="1">
        <v>44260</v>
      </c>
      <c r="C853" s="14">
        <f>+YEAR(datos_us[[#This Row],[Fecha]])</f>
        <v>2021</v>
      </c>
      <c r="D853" s="14">
        <f>+MONTH(datos_us[[#This Row],[Fecha]])</f>
        <v>3</v>
      </c>
      <c r="E853" s="14" t="s">
        <v>617</v>
      </c>
      <c r="F853" s="14" t="s">
        <v>8101</v>
      </c>
      <c r="G853" s="14"/>
      <c r="H853" s="14" t="s">
        <v>8103</v>
      </c>
      <c r="I853" s="14" t="s">
        <v>8105</v>
      </c>
      <c r="J853" s="14" t="s">
        <v>422</v>
      </c>
      <c r="K853" s="14" t="s">
        <v>422</v>
      </c>
      <c r="L853" s="14" t="s">
        <v>422</v>
      </c>
      <c r="M853" s="14" t="s">
        <v>578</v>
      </c>
      <c r="N853" s="14" t="s">
        <v>1133</v>
      </c>
      <c r="O853" s="14" t="s">
        <v>4241</v>
      </c>
      <c r="P853" s="14" t="s">
        <v>6493</v>
      </c>
      <c r="Q853" s="14">
        <v>30</v>
      </c>
      <c r="R853" s="14" t="s">
        <v>8101</v>
      </c>
      <c r="S853" s="14" t="s">
        <v>445</v>
      </c>
      <c r="T853" s="35">
        <v>200.16</v>
      </c>
      <c r="U853" s="14" t="s">
        <v>2</v>
      </c>
      <c r="V853" s="14">
        <v>144</v>
      </c>
      <c r="W853" s="16">
        <f>+IF(datos_us[[#This Row],[Moneda]]="ARS",datos_us[[#This Row],[Monto]],datos_us[[#This Row],[Monto]]*datos_us[[#This Row],[TC]])</f>
        <v>28823.040000000001</v>
      </c>
      <c r="X853" s="16">
        <f>+IF(datos_us[[#This Row],[Moneda]]="USD",datos_us[[#This Row],[Monto]],datos_us[[#This Row],[Monto]]/datos_us[[#This Row],[TC]])</f>
        <v>200.16</v>
      </c>
      <c r="Y853" s="14"/>
    </row>
    <row r="854" spans="1:25" x14ac:dyDescent="0.25">
      <c r="A854" s="14">
        <f t="shared" si="13"/>
        <v>851</v>
      </c>
      <c r="B854" s="1">
        <v>44260</v>
      </c>
      <c r="C854" s="14">
        <f>+YEAR(datos_us[[#This Row],[Fecha]])</f>
        <v>2021</v>
      </c>
      <c r="D854" s="14">
        <f>+MONTH(datos_us[[#This Row],[Fecha]])</f>
        <v>3</v>
      </c>
      <c r="E854" s="14" t="s">
        <v>617</v>
      </c>
      <c r="F854" s="14" t="s">
        <v>8101</v>
      </c>
      <c r="G854" s="14"/>
      <c r="H854" s="14" t="s">
        <v>8103</v>
      </c>
      <c r="I854" s="14" t="s">
        <v>8105</v>
      </c>
      <c r="J854" s="14" t="s">
        <v>422</v>
      </c>
      <c r="K854" s="14" t="s">
        <v>422</v>
      </c>
      <c r="L854" s="14" t="s">
        <v>422</v>
      </c>
      <c r="M854" s="14" t="s">
        <v>578</v>
      </c>
      <c r="N854" s="14" t="s">
        <v>1133</v>
      </c>
      <c r="O854" s="14" t="s">
        <v>4242</v>
      </c>
      <c r="P854" s="14" t="s">
        <v>6493</v>
      </c>
      <c r="Q854" s="14">
        <v>76</v>
      </c>
      <c r="R854" s="14" t="s">
        <v>8101</v>
      </c>
      <c r="S854" s="14" t="s">
        <v>445</v>
      </c>
      <c r="T854" s="35">
        <v>964.99</v>
      </c>
      <c r="U854" s="14" t="s">
        <v>2</v>
      </c>
      <c r="V854" s="14">
        <v>144</v>
      </c>
      <c r="W854" s="16">
        <f>+IF(datos_us[[#This Row],[Moneda]]="ARS",datos_us[[#This Row],[Monto]],datos_us[[#This Row],[Monto]]*datos_us[[#This Row],[TC]])</f>
        <v>138958.56</v>
      </c>
      <c r="X854" s="16">
        <f>+IF(datos_us[[#This Row],[Moneda]]="USD",datos_us[[#This Row],[Monto]],datos_us[[#This Row],[Monto]]/datos_us[[#This Row],[TC]])</f>
        <v>964.99</v>
      </c>
      <c r="Y854" s="14"/>
    </row>
    <row r="855" spans="1:25" x14ac:dyDescent="0.25">
      <c r="A855" s="14">
        <f t="shared" si="13"/>
        <v>852</v>
      </c>
      <c r="B855" s="1">
        <v>44260</v>
      </c>
      <c r="C855" s="14">
        <f>+YEAR(datos_us[[#This Row],[Fecha]])</f>
        <v>2021</v>
      </c>
      <c r="D855" s="14">
        <f>+MONTH(datos_us[[#This Row],[Fecha]])</f>
        <v>3</v>
      </c>
      <c r="E855" s="14" t="s">
        <v>1015</v>
      </c>
      <c r="F855" s="14" t="s">
        <v>403</v>
      </c>
      <c r="G855" s="14" t="s">
        <v>5383</v>
      </c>
      <c r="H855" s="14" t="s">
        <v>8103</v>
      </c>
      <c r="I855" s="14" t="s">
        <v>8105</v>
      </c>
      <c r="J855" s="14" t="s">
        <v>422</v>
      </c>
      <c r="K855" s="14" t="s">
        <v>422</v>
      </c>
      <c r="L855" s="14" t="s">
        <v>422</v>
      </c>
      <c r="M855" s="14" t="s">
        <v>2841</v>
      </c>
      <c r="N855" s="14" t="s">
        <v>1133</v>
      </c>
      <c r="O855" s="14" t="s">
        <v>4232</v>
      </c>
      <c r="P855" s="14" t="s">
        <v>6493</v>
      </c>
      <c r="Q855" s="14">
        <v>2</v>
      </c>
      <c r="R855" s="14" t="s">
        <v>5383</v>
      </c>
      <c r="S855" s="14" t="s">
        <v>445</v>
      </c>
      <c r="T855" s="35">
        <v>0.5</v>
      </c>
      <c r="U855" s="14" t="s">
        <v>2</v>
      </c>
      <c r="V855" s="14">
        <v>144</v>
      </c>
      <c r="W855" s="16">
        <f>+IF(datos_us[[#This Row],[Moneda]]="ARS",datos_us[[#This Row],[Monto]],datos_us[[#This Row],[Monto]]*datos_us[[#This Row],[TC]])</f>
        <v>72</v>
      </c>
      <c r="X855" s="16">
        <f>+IF(datos_us[[#This Row],[Moneda]]="USD",datos_us[[#This Row],[Monto]],datos_us[[#This Row],[Monto]]/datos_us[[#This Row],[TC]])</f>
        <v>0.5</v>
      </c>
      <c r="Y855" s="14"/>
    </row>
    <row r="856" spans="1:25" x14ac:dyDescent="0.25">
      <c r="A856" s="14">
        <f t="shared" si="13"/>
        <v>853</v>
      </c>
      <c r="B856" s="1">
        <v>44260</v>
      </c>
      <c r="C856" s="14">
        <f>+YEAR(datos_us[[#This Row],[Fecha]])</f>
        <v>2021</v>
      </c>
      <c r="D856" s="14">
        <f>+MONTH(datos_us[[#This Row],[Fecha]])</f>
        <v>3</v>
      </c>
      <c r="E856" s="14" t="s">
        <v>1015</v>
      </c>
      <c r="F856" s="14" t="s">
        <v>403</v>
      </c>
      <c r="G856" s="14" t="s">
        <v>5383</v>
      </c>
      <c r="H856" s="14" t="s">
        <v>8103</v>
      </c>
      <c r="I856" s="14" t="s">
        <v>8105</v>
      </c>
      <c r="J856" s="14" t="s">
        <v>422</v>
      </c>
      <c r="K856" s="14" t="s">
        <v>422</v>
      </c>
      <c r="L856" s="14" t="s">
        <v>422</v>
      </c>
      <c r="M856" s="14" t="s">
        <v>2841</v>
      </c>
      <c r="N856" s="14" t="s">
        <v>1133</v>
      </c>
      <c r="O856" s="14" t="s">
        <v>4233</v>
      </c>
      <c r="P856" s="14" t="s">
        <v>6493</v>
      </c>
      <c r="Q856" s="14">
        <v>2</v>
      </c>
      <c r="R856" s="14" t="s">
        <v>5383</v>
      </c>
      <c r="S856" s="14" t="s">
        <v>445</v>
      </c>
      <c r="T856" s="35">
        <v>0.34</v>
      </c>
      <c r="U856" s="14" t="s">
        <v>2</v>
      </c>
      <c r="V856" s="14">
        <v>144</v>
      </c>
      <c r="W856" s="16">
        <f>+IF(datos_us[[#This Row],[Moneda]]="ARS",datos_us[[#This Row],[Monto]],datos_us[[#This Row],[Monto]]*datos_us[[#This Row],[TC]])</f>
        <v>48.96</v>
      </c>
      <c r="X856" s="16">
        <f>+IF(datos_us[[#This Row],[Moneda]]="USD",datos_us[[#This Row],[Monto]],datos_us[[#This Row],[Monto]]/datos_us[[#This Row],[TC]])</f>
        <v>0.34</v>
      </c>
      <c r="Y856" s="14"/>
    </row>
    <row r="857" spans="1:25" x14ac:dyDescent="0.25">
      <c r="A857" s="14">
        <f t="shared" si="13"/>
        <v>854</v>
      </c>
      <c r="B857" s="1">
        <v>44260</v>
      </c>
      <c r="C857" s="14">
        <f>+YEAR(datos_us[[#This Row],[Fecha]])</f>
        <v>2021</v>
      </c>
      <c r="D857" s="14">
        <f>+MONTH(datos_us[[#This Row],[Fecha]])</f>
        <v>3</v>
      </c>
      <c r="E857" s="14" t="s">
        <v>617</v>
      </c>
      <c r="F857" s="14" t="s">
        <v>8101</v>
      </c>
      <c r="G857" s="14"/>
      <c r="H857" s="14" t="s">
        <v>8103</v>
      </c>
      <c r="I857" s="14" t="s">
        <v>8105</v>
      </c>
      <c r="J857" s="14" t="s">
        <v>422</v>
      </c>
      <c r="K857" s="14" t="s">
        <v>422</v>
      </c>
      <c r="L857" s="14" t="s">
        <v>422</v>
      </c>
      <c r="M857" s="14" t="s">
        <v>2845</v>
      </c>
      <c r="N857" s="14" t="s">
        <v>1133</v>
      </c>
      <c r="O857" s="14" t="s">
        <v>4234</v>
      </c>
      <c r="P857" s="14" t="s">
        <v>6493</v>
      </c>
      <c r="Q857" s="14">
        <v>20</v>
      </c>
      <c r="R857" s="14" t="s">
        <v>8101</v>
      </c>
      <c r="S857" s="14" t="s">
        <v>445</v>
      </c>
      <c r="T857" s="35">
        <v>5.34</v>
      </c>
      <c r="U857" s="14" t="s">
        <v>2</v>
      </c>
      <c r="V857" s="14">
        <v>144</v>
      </c>
      <c r="W857" s="16">
        <f>+IF(datos_us[[#This Row],[Moneda]]="ARS",datos_us[[#This Row],[Monto]],datos_us[[#This Row],[Monto]]*datos_us[[#This Row],[TC]])</f>
        <v>768.96</v>
      </c>
      <c r="X857" s="16">
        <f>+IF(datos_us[[#This Row],[Moneda]]="USD",datos_us[[#This Row],[Monto]],datos_us[[#This Row],[Monto]]/datos_us[[#This Row],[TC]])</f>
        <v>5.34</v>
      </c>
      <c r="Y857" s="14"/>
    </row>
    <row r="858" spans="1:25" x14ac:dyDescent="0.25">
      <c r="A858" s="14">
        <f t="shared" si="13"/>
        <v>855</v>
      </c>
      <c r="B858" s="1">
        <v>44260</v>
      </c>
      <c r="C858" s="14">
        <f>+YEAR(datos_us[[#This Row],[Fecha]])</f>
        <v>2021</v>
      </c>
      <c r="D858" s="14">
        <f>+MONTH(datos_us[[#This Row],[Fecha]])</f>
        <v>3</v>
      </c>
      <c r="E858" s="14" t="s">
        <v>617</v>
      </c>
      <c r="F858" s="14" t="s">
        <v>8101</v>
      </c>
      <c r="G858" s="14"/>
      <c r="H858" s="14" t="s">
        <v>8103</v>
      </c>
      <c r="I858" s="14" t="s">
        <v>8105</v>
      </c>
      <c r="J858" s="14" t="s">
        <v>422</v>
      </c>
      <c r="K858" s="14" t="s">
        <v>422</v>
      </c>
      <c r="L858" s="14" t="s">
        <v>422</v>
      </c>
      <c r="M858" s="14" t="s">
        <v>2080</v>
      </c>
      <c r="N858" s="14" t="s">
        <v>1133</v>
      </c>
      <c r="O858" s="14" t="s">
        <v>4235</v>
      </c>
      <c r="P858" s="14" t="s">
        <v>6493</v>
      </c>
      <c r="Q858" s="14">
        <v>30</v>
      </c>
      <c r="R858" s="14" t="s">
        <v>8101</v>
      </c>
      <c r="S858" s="14" t="s">
        <v>445</v>
      </c>
      <c r="T858" s="35">
        <v>104.87</v>
      </c>
      <c r="U858" s="14" t="s">
        <v>2</v>
      </c>
      <c r="V858" s="14">
        <v>144</v>
      </c>
      <c r="W858" s="16">
        <f>+IF(datos_us[[#This Row],[Moneda]]="ARS",datos_us[[#This Row],[Monto]],datos_us[[#This Row],[Monto]]*datos_us[[#This Row],[TC]])</f>
        <v>15101.28</v>
      </c>
      <c r="X858" s="16">
        <f>+IF(datos_us[[#This Row],[Moneda]]="USD",datos_us[[#This Row],[Monto]],datos_us[[#This Row],[Monto]]/datos_us[[#This Row],[TC]])</f>
        <v>104.87</v>
      </c>
      <c r="Y858" s="14"/>
    </row>
    <row r="859" spans="1:25" x14ac:dyDescent="0.25">
      <c r="A859" s="14">
        <f t="shared" si="13"/>
        <v>856</v>
      </c>
      <c r="B859" s="1">
        <v>44260</v>
      </c>
      <c r="C859" s="14">
        <f>+YEAR(datos_us[[#This Row],[Fecha]])</f>
        <v>2021</v>
      </c>
      <c r="D859" s="14">
        <f>+MONTH(datos_us[[#This Row],[Fecha]])</f>
        <v>3</v>
      </c>
      <c r="E859" s="14" t="s">
        <v>617</v>
      </c>
      <c r="F859" s="14" t="s">
        <v>8101</v>
      </c>
      <c r="G859" s="14"/>
      <c r="H859" s="14" t="s">
        <v>8103</v>
      </c>
      <c r="I859" s="14" t="s">
        <v>8105</v>
      </c>
      <c r="J859" s="14" t="s">
        <v>422</v>
      </c>
      <c r="K859" s="14" t="s">
        <v>422</v>
      </c>
      <c r="L859" s="14" t="s">
        <v>422</v>
      </c>
      <c r="M859" s="14" t="s">
        <v>2832</v>
      </c>
      <c r="N859" s="14" t="s">
        <v>1133</v>
      </c>
      <c r="O859" s="14" t="s">
        <v>4236</v>
      </c>
      <c r="P859" s="14" t="s">
        <v>6493</v>
      </c>
      <c r="Q859" s="14">
        <v>2</v>
      </c>
      <c r="R859" s="14" t="s">
        <v>8101</v>
      </c>
      <c r="S859" s="14" t="s">
        <v>445</v>
      </c>
      <c r="T859" s="35">
        <v>4.8899999999999997</v>
      </c>
      <c r="U859" s="14" t="s">
        <v>2</v>
      </c>
      <c r="V859" s="14">
        <v>144</v>
      </c>
      <c r="W859" s="16">
        <f>+IF(datos_us[[#This Row],[Moneda]]="ARS",datos_us[[#This Row],[Monto]],datos_us[[#This Row],[Monto]]*datos_us[[#This Row],[TC]])</f>
        <v>704.16</v>
      </c>
      <c r="X859" s="16">
        <f>+IF(datos_us[[#This Row],[Moneda]]="USD",datos_us[[#This Row],[Monto]],datos_us[[#This Row],[Monto]]/datos_us[[#This Row],[TC]])</f>
        <v>4.8899999999999997</v>
      </c>
      <c r="Y859" s="14"/>
    </row>
    <row r="860" spans="1:25" x14ac:dyDescent="0.25">
      <c r="A860" s="14">
        <f t="shared" si="13"/>
        <v>857</v>
      </c>
      <c r="B860" s="1">
        <v>44260</v>
      </c>
      <c r="C860" s="14">
        <f>+YEAR(datos_us[[#This Row],[Fecha]])</f>
        <v>2021</v>
      </c>
      <c r="D860" s="14">
        <f>+MONTH(datos_us[[#This Row],[Fecha]])</f>
        <v>3</v>
      </c>
      <c r="E860" s="14" t="s">
        <v>617</v>
      </c>
      <c r="F860" s="14" t="s">
        <v>8101</v>
      </c>
      <c r="G860" s="14"/>
      <c r="H860" s="14" t="s">
        <v>8103</v>
      </c>
      <c r="I860" s="14" t="s">
        <v>8105</v>
      </c>
      <c r="J860" s="14" t="s">
        <v>422</v>
      </c>
      <c r="K860" s="14" t="s">
        <v>422</v>
      </c>
      <c r="L860" s="14" t="s">
        <v>422</v>
      </c>
      <c r="M860" s="14" t="s">
        <v>2845</v>
      </c>
      <c r="N860" s="14" t="s">
        <v>1133</v>
      </c>
      <c r="O860" s="14" t="s">
        <v>4243</v>
      </c>
      <c r="P860" s="14" t="s">
        <v>6493</v>
      </c>
      <c r="Q860" s="14">
        <v>3</v>
      </c>
      <c r="R860" s="14" t="s">
        <v>8101</v>
      </c>
      <c r="S860" s="14" t="s">
        <v>445</v>
      </c>
      <c r="T860" s="35">
        <v>0.84</v>
      </c>
      <c r="U860" s="14" t="s">
        <v>2</v>
      </c>
      <c r="V860" s="14">
        <v>144</v>
      </c>
      <c r="W860" s="16">
        <f>+IF(datos_us[[#This Row],[Moneda]]="ARS",datos_us[[#This Row],[Monto]],datos_us[[#This Row],[Monto]]*datos_us[[#This Row],[TC]])</f>
        <v>120.96</v>
      </c>
      <c r="X860" s="16">
        <f>+IF(datos_us[[#This Row],[Moneda]]="USD",datos_us[[#This Row],[Monto]],datos_us[[#This Row],[Monto]]/datos_us[[#This Row],[TC]])</f>
        <v>0.84</v>
      </c>
      <c r="Y860" s="14"/>
    </row>
    <row r="861" spans="1:25" x14ac:dyDescent="0.25">
      <c r="A861" s="14">
        <f t="shared" si="13"/>
        <v>858</v>
      </c>
      <c r="B861" s="1">
        <v>44260</v>
      </c>
      <c r="C861" s="14">
        <f>+YEAR(datos_us[[#This Row],[Fecha]])</f>
        <v>2021</v>
      </c>
      <c r="D861" s="14">
        <f>+MONTH(datos_us[[#This Row],[Fecha]])</f>
        <v>3</v>
      </c>
      <c r="E861" s="14" t="s">
        <v>1015</v>
      </c>
      <c r="F861" s="14" t="s">
        <v>403</v>
      </c>
      <c r="G861" s="14" t="s">
        <v>5383</v>
      </c>
      <c r="H861" s="14" t="s">
        <v>8103</v>
      </c>
      <c r="I861" s="14" t="s">
        <v>8105</v>
      </c>
      <c r="J861" s="14" t="s">
        <v>422</v>
      </c>
      <c r="K861" s="14" t="s">
        <v>422</v>
      </c>
      <c r="L861" s="14" t="s">
        <v>422</v>
      </c>
      <c r="M861" s="14" t="s">
        <v>2847</v>
      </c>
      <c r="N861" s="14" t="s">
        <v>1133</v>
      </c>
      <c r="O861" s="14" t="s">
        <v>4244</v>
      </c>
      <c r="P861" s="14" t="s">
        <v>6493</v>
      </c>
      <c r="Q861" s="14">
        <v>100</v>
      </c>
      <c r="R861" s="14" t="s">
        <v>5383</v>
      </c>
      <c r="S861" s="14" t="s">
        <v>445</v>
      </c>
      <c r="T861" s="35">
        <v>13.88</v>
      </c>
      <c r="U861" s="14" t="s">
        <v>2</v>
      </c>
      <c r="V861" s="14">
        <v>144</v>
      </c>
      <c r="W861" s="16">
        <f>+IF(datos_us[[#This Row],[Moneda]]="ARS",datos_us[[#This Row],[Monto]],datos_us[[#This Row],[Monto]]*datos_us[[#This Row],[TC]])</f>
        <v>1998.72</v>
      </c>
      <c r="X861" s="16">
        <f>+IF(datos_us[[#This Row],[Moneda]]="USD",datos_us[[#This Row],[Monto]],datos_us[[#This Row],[Monto]]/datos_us[[#This Row],[TC]])</f>
        <v>13.88</v>
      </c>
      <c r="Y861" s="14"/>
    </row>
    <row r="862" spans="1:25" x14ac:dyDescent="0.25">
      <c r="A862" s="14">
        <f t="shared" si="13"/>
        <v>859</v>
      </c>
      <c r="B862" s="1">
        <v>44260</v>
      </c>
      <c r="C862" s="14">
        <f>+YEAR(datos_us[[#This Row],[Fecha]])</f>
        <v>2021</v>
      </c>
      <c r="D862" s="14">
        <f>+MONTH(datos_us[[#This Row],[Fecha]])</f>
        <v>3</v>
      </c>
      <c r="E862" s="14" t="s">
        <v>1015</v>
      </c>
      <c r="F862" s="14" t="s">
        <v>403</v>
      </c>
      <c r="G862" s="14" t="s">
        <v>5383</v>
      </c>
      <c r="H862" s="14" t="s">
        <v>8103</v>
      </c>
      <c r="I862" s="14" t="s">
        <v>8105</v>
      </c>
      <c r="J862" s="14" t="s">
        <v>422</v>
      </c>
      <c r="K862" s="14" t="s">
        <v>422</v>
      </c>
      <c r="L862" s="14" t="s">
        <v>425</v>
      </c>
      <c r="M862" s="14" t="s">
        <v>1419</v>
      </c>
      <c r="N862" s="14" t="s">
        <v>1133</v>
      </c>
      <c r="O862" s="14" t="s">
        <v>4245</v>
      </c>
      <c r="P862" s="14" t="s">
        <v>6493</v>
      </c>
      <c r="Q862" s="14">
        <v>25</v>
      </c>
      <c r="R862" s="14" t="s">
        <v>5383</v>
      </c>
      <c r="S862" s="14" t="s">
        <v>445</v>
      </c>
      <c r="T862" s="35">
        <v>1.96</v>
      </c>
      <c r="U862" s="14" t="s">
        <v>2</v>
      </c>
      <c r="V862" s="14">
        <v>144</v>
      </c>
      <c r="W862" s="16">
        <f>+IF(datos_us[[#This Row],[Moneda]]="ARS",datos_us[[#This Row],[Monto]],datos_us[[#This Row],[Monto]]*datos_us[[#This Row],[TC]])</f>
        <v>282.24</v>
      </c>
      <c r="X862" s="16">
        <f>+IF(datos_us[[#This Row],[Moneda]]="USD",datos_us[[#This Row],[Monto]],datos_us[[#This Row],[Monto]]/datos_us[[#This Row],[TC]])</f>
        <v>1.96</v>
      </c>
      <c r="Y862" s="14"/>
    </row>
    <row r="863" spans="1:25" x14ac:dyDescent="0.25">
      <c r="A863" s="14">
        <f t="shared" si="13"/>
        <v>860</v>
      </c>
      <c r="B863" s="1">
        <v>44260</v>
      </c>
      <c r="C863" s="14">
        <f>+YEAR(datos_us[[#This Row],[Fecha]])</f>
        <v>2021</v>
      </c>
      <c r="D863" s="14">
        <f>+MONTH(datos_us[[#This Row],[Fecha]])</f>
        <v>3</v>
      </c>
      <c r="E863" s="14" t="s">
        <v>617</v>
      </c>
      <c r="F863" s="14" t="s">
        <v>8101</v>
      </c>
      <c r="G863" s="14"/>
      <c r="H863" s="14" t="s">
        <v>8103</v>
      </c>
      <c r="I863" s="14" t="s">
        <v>8105</v>
      </c>
      <c r="J863" s="14" t="s">
        <v>422</v>
      </c>
      <c r="K863" s="14" t="s">
        <v>422</v>
      </c>
      <c r="L863" s="14" t="s">
        <v>422</v>
      </c>
      <c r="M863" s="14" t="s">
        <v>1125</v>
      </c>
      <c r="N863" s="14" t="s">
        <v>1133</v>
      </c>
      <c r="O863" s="14" t="s">
        <v>4246</v>
      </c>
      <c r="P863" s="14" t="s">
        <v>6494</v>
      </c>
      <c r="Q863" s="14">
        <v>107</v>
      </c>
      <c r="R863" s="14" t="s">
        <v>8101</v>
      </c>
      <c r="S863" s="14" t="s">
        <v>445</v>
      </c>
      <c r="T863" s="35">
        <v>93.65</v>
      </c>
      <c r="U863" s="14" t="s">
        <v>2</v>
      </c>
      <c r="V863" s="14">
        <v>144</v>
      </c>
      <c r="W863" s="16">
        <f>+IF(datos_us[[#This Row],[Moneda]]="ARS",datos_us[[#This Row],[Monto]],datos_us[[#This Row],[Monto]]*datos_us[[#This Row],[TC]])</f>
        <v>13485.6</v>
      </c>
      <c r="X863" s="16">
        <f>+IF(datos_us[[#This Row],[Moneda]]="USD",datos_us[[#This Row],[Monto]],datos_us[[#This Row],[Monto]]/datos_us[[#This Row],[TC]])</f>
        <v>93.65</v>
      </c>
      <c r="Y863" s="14"/>
    </row>
    <row r="864" spans="1:25" x14ac:dyDescent="0.25">
      <c r="A864" s="14">
        <f t="shared" si="13"/>
        <v>861</v>
      </c>
      <c r="B864" s="1">
        <v>44260</v>
      </c>
      <c r="C864" s="14">
        <f>+YEAR(datos_us[[#This Row],[Fecha]])</f>
        <v>2021</v>
      </c>
      <c r="D864" s="14">
        <f>+MONTH(datos_us[[#This Row],[Fecha]])</f>
        <v>3</v>
      </c>
      <c r="E864" s="14" t="s">
        <v>617</v>
      </c>
      <c r="F864" s="14" t="s">
        <v>8101</v>
      </c>
      <c r="G864" s="14"/>
      <c r="H864" s="14" t="s">
        <v>8103</v>
      </c>
      <c r="I864" s="14" t="s">
        <v>8105</v>
      </c>
      <c r="J864" s="14" t="s">
        <v>6650</v>
      </c>
      <c r="K864" s="14" t="s">
        <v>422</v>
      </c>
      <c r="L864" s="14" t="s">
        <v>422</v>
      </c>
      <c r="M864" s="14" t="s">
        <v>902</v>
      </c>
      <c r="N864" s="14" t="s">
        <v>4221</v>
      </c>
      <c r="O864" s="14" t="s">
        <v>4247</v>
      </c>
      <c r="P864" s="14" t="s">
        <v>6495</v>
      </c>
      <c r="Q864" s="14">
        <v>5</v>
      </c>
      <c r="R864" s="14" t="s">
        <v>8101</v>
      </c>
      <c r="S864" s="14" t="s">
        <v>445</v>
      </c>
      <c r="T864" s="35">
        <v>175.49</v>
      </c>
      <c r="U864" s="14" t="s">
        <v>2</v>
      </c>
      <c r="V864" s="14">
        <v>144</v>
      </c>
      <c r="W864" s="16">
        <f>+IF(datos_us[[#This Row],[Moneda]]="ARS",datos_us[[#This Row],[Monto]],datos_us[[#This Row],[Monto]]*datos_us[[#This Row],[TC]])</f>
        <v>25270.560000000001</v>
      </c>
      <c r="X864" s="16">
        <f>+IF(datos_us[[#This Row],[Moneda]]="USD",datos_us[[#This Row],[Monto]],datos_us[[#This Row],[Monto]]/datos_us[[#This Row],[TC]])</f>
        <v>175.49</v>
      </c>
      <c r="Y864" s="14"/>
    </row>
    <row r="865" spans="1:25" x14ac:dyDescent="0.25">
      <c r="A865" s="14">
        <f t="shared" si="13"/>
        <v>862</v>
      </c>
      <c r="B865" s="1">
        <v>44260</v>
      </c>
      <c r="C865" s="14">
        <f>+YEAR(datos_us[[#This Row],[Fecha]])</f>
        <v>2021</v>
      </c>
      <c r="D865" s="14">
        <f>+MONTH(datos_us[[#This Row],[Fecha]])</f>
        <v>3</v>
      </c>
      <c r="E865" s="14" t="s">
        <v>617</v>
      </c>
      <c r="F865" s="14" t="s">
        <v>8101</v>
      </c>
      <c r="G865" s="14"/>
      <c r="H865" s="14" t="s">
        <v>8103</v>
      </c>
      <c r="I865" s="14" t="s">
        <v>8105</v>
      </c>
      <c r="J865" s="14" t="s">
        <v>472</v>
      </c>
      <c r="K865" s="14" t="s">
        <v>421</v>
      </c>
      <c r="L865" s="14" t="s">
        <v>421</v>
      </c>
      <c r="M865" s="14" t="s">
        <v>3339</v>
      </c>
      <c r="N865" s="14" t="s">
        <v>12</v>
      </c>
      <c r="O865" s="14" t="s">
        <v>4248</v>
      </c>
      <c r="P865" s="14" t="s">
        <v>6496</v>
      </c>
      <c r="Q865" s="14">
        <v>30</v>
      </c>
      <c r="R865" s="14" t="s">
        <v>8101</v>
      </c>
      <c r="S865" s="14" t="s">
        <v>445</v>
      </c>
      <c r="T865" s="35">
        <v>579.72</v>
      </c>
      <c r="U865" s="14" t="s">
        <v>2</v>
      </c>
      <c r="V865" s="14">
        <v>144</v>
      </c>
      <c r="W865" s="16">
        <f>+IF(datos_us[[#This Row],[Moneda]]="ARS",datos_us[[#This Row],[Monto]],datos_us[[#This Row],[Monto]]*datos_us[[#This Row],[TC]])</f>
        <v>83479.680000000008</v>
      </c>
      <c r="X865" s="16">
        <f>+IF(datos_us[[#This Row],[Moneda]]="USD",datos_us[[#This Row],[Monto]],datos_us[[#This Row],[Monto]]/datos_us[[#This Row],[TC]])</f>
        <v>579.72</v>
      </c>
      <c r="Y865" s="14"/>
    </row>
    <row r="866" spans="1:25" x14ac:dyDescent="0.25">
      <c r="A866" s="14">
        <f t="shared" si="13"/>
        <v>863</v>
      </c>
      <c r="B866" s="1">
        <v>44260</v>
      </c>
      <c r="C866" s="14">
        <f>+YEAR(datos_us[[#This Row],[Fecha]])</f>
        <v>2021</v>
      </c>
      <c r="D866" s="14">
        <f>+MONTH(datos_us[[#This Row],[Fecha]])</f>
        <v>3</v>
      </c>
      <c r="E866" s="14" t="s">
        <v>617</v>
      </c>
      <c r="F866" s="14" t="s">
        <v>8101</v>
      </c>
      <c r="G866" s="14"/>
      <c r="H866" s="14" t="s">
        <v>8103</v>
      </c>
      <c r="I866" s="14" t="s">
        <v>8105</v>
      </c>
      <c r="J866" s="14" t="s">
        <v>422</v>
      </c>
      <c r="K866" s="14" t="s">
        <v>421</v>
      </c>
      <c r="L866" s="14" t="s">
        <v>425</v>
      </c>
      <c r="M866" s="14" t="s">
        <v>2104</v>
      </c>
      <c r="N866" s="14" t="s">
        <v>12</v>
      </c>
      <c r="O866" s="14" t="s">
        <v>4249</v>
      </c>
      <c r="P866" s="14" t="s">
        <v>6496</v>
      </c>
      <c r="Q866" s="14">
        <v>20</v>
      </c>
      <c r="R866" s="14" t="s">
        <v>8101</v>
      </c>
      <c r="S866" s="14" t="s">
        <v>445</v>
      </c>
      <c r="T866" s="35">
        <v>708.43</v>
      </c>
      <c r="U866" s="14" t="s">
        <v>2</v>
      </c>
      <c r="V866" s="14">
        <v>144</v>
      </c>
      <c r="W866" s="16">
        <f>+IF(datos_us[[#This Row],[Moneda]]="ARS",datos_us[[#This Row],[Monto]],datos_us[[#This Row],[Monto]]*datos_us[[#This Row],[TC]])</f>
        <v>102013.92</v>
      </c>
      <c r="X866" s="16">
        <f>+IF(datos_us[[#This Row],[Moneda]]="USD",datos_us[[#This Row],[Monto]],datos_us[[#This Row],[Monto]]/datos_us[[#This Row],[TC]])</f>
        <v>708.43</v>
      </c>
      <c r="Y866" s="14"/>
    </row>
    <row r="867" spans="1:25" x14ac:dyDescent="0.25">
      <c r="A867" s="14">
        <f t="shared" si="13"/>
        <v>864</v>
      </c>
      <c r="B867" s="1">
        <v>44264</v>
      </c>
      <c r="C867" s="14">
        <f>+YEAR(datos_us[[#This Row],[Fecha]])</f>
        <v>2021</v>
      </c>
      <c r="D867" s="14">
        <f>+MONTH(datos_us[[#This Row],[Fecha]])</f>
        <v>3</v>
      </c>
      <c r="E867" s="14" t="s">
        <v>1016</v>
      </c>
      <c r="F867" s="14" t="s">
        <v>404</v>
      </c>
      <c r="G867" s="14"/>
      <c r="H867" s="14" t="s">
        <v>7132</v>
      </c>
      <c r="I867" s="14" t="s">
        <v>7132</v>
      </c>
      <c r="J867" s="14" t="s">
        <v>425</v>
      </c>
      <c r="K867" s="14"/>
      <c r="L867" s="14" t="s">
        <v>425</v>
      </c>
      <c r="M867" s="14" t="s">
        <v>156</v>
      </c>
      <c r="N867" s="14" t="s">
        <v>156</v>
      </c>
      <c r="O867" s="14" t="s">
        <v>1298</v>
      </c>
      <c r="P867" s="14"/>
      <c r="Q867" s="14"/>
      <c r="R867" s="14" t="s">
        <v>404</v>
      </c>
      <c r="S867" s="14" t="s">
        <v>445</v>
      </c>
      <c r="T867" s="35">
        <v>40.590000000000003</v>
      </c>
      <c r="U867" s="14" t="s">
        <v>2</v>
      </c>
      <c r="V867" s="14">
        <v>142</v>
      </c>
      <c r="W867" s="16">
        <f>+IF(datos_us[[#This Row],[Moneda]]="ARS",datos_us[[#This Row],[Monto]],datos_us[[#This Row],[Monto]]*datos_us[[#This Row],[TC]])</f>
        <v>5763.7800000000007</v>
      </c>
      <c r="X867" s="16">
        <f>+IF(datos_us[[#This Row],[Moneda]]="USD",datos_us[[#This Row],[Monto]],datos_us[[#This Row],[Monto]]/datos_us[[#This Row],[TC]])</f>
        <v>40.590000000000003</v>
      </c>
      <c r="Y867" s="14"/>
    </row>
    <row r="868" spans="1:25" x14ac:dyDescent="0.25">
      <c r="A868" s="14">
        <f t="shared" si="13"/>
        <v>865</v>
      </c>
      <c r="B868" s="1">
        <v>44264</v>
      </c>
      <c r="C868" s="14">
        <f>+YEAR(datos_us[[#This Row],[Fecha]])</f>
        <v>2021</v>
      </c>
      <c r="D868" s="14">
        <f>+MONTH(datos_us[[#This Row],[Fecha]])</f>
        <v>3</v>
      </c>
      <c r="E868" s="14" t="s">
        <v>1015</v>
      </c>
      <c r="F868" s="14" t="s">
        <v>403</v>
      </c>
      <c r="G868" s="14" t="s">
        <v>5383</v>
      </c>
      <c r="H868" s="14" t="s">
        <v>8103</v>
      </c>
      <c r="I868" s="14" t="s">
        <v>8105</v>
      </c>
      <c r="J868" s="14" t="s">
        <v>422</v>
      </c>
      <c r="K868" s="14" t="s">
        <v>422</v>
      </c>
      <c r="L868" s="14" t="s">
        <v>422</v>
      </c>
      <c r="M868" s="14" t="s">
        <v>2821</v>
      </c>
      <c r="N868" s="14" t="s">
        <v>1133</v>
      </c>
      <c r="O868" s="14" t="s">
        <v>4276</v>
      </c>
      <c r="P868" s="14" t="s">
        <v>6765</v>
      </c>
      <c r="Q868" s="14">
        <v>7</v>
      </c>
      <c r="R868" s="14" t="s">
        <v>5383</v>
      </c>
      <c r="S868" s="14" t="s">
        <v>445</v>
      </c>
      <c r="T868" s="35">
        <v>14.86</v>
      </c>
      <c r="U868" s="14" t="s">
        <v>2</v>
      </c>
      <c r="V868" s="14">
        <v>142</v>
      </c>
      <c r="W868" s="16">
        <f>+IF(datos_us[[#This Row],[Moneda]]="ARS",datos_us[[#This Row],[Monto]],datos_us[[#This Row],[Monto]]*datos_us[[#This Row],[TC]])</f>
        <v>2110.12</v>
      </c>
      <c r="X868" s="16">
        <f>+IF(datos_us[[#This Row],[Moneda]]="USD",datos_us[[#This Row],[Monto]],datos_us[[#This Row],[Monto]]/datos_us[[#This Row],[TC]])</f>
        <v>14.86</v>
      </c>
      <c r="Y868" s="14"/>
    </row>
    <row r="869" spans="1:25" x14ac:dyDescent="0.25">
      <c r="A869" s="14">
        <f t="shared" si="13"/>
        <v>866</v>
      </c>
      <c r="B869" s="1">
        <v>44265</v>
      </c>
      <c r="C869" s="14">
        <f>+YEAR(datos_us[[#This Row],[Fecha]])</f>
        <v>2021</v>
      </c>
      <c r="D869" s="14">
        <f>+MONTH(datos_us[[#This Row],[Fecha]])</f>
        <v>3</v>
      </c>
      <c r="E869" s="14" t="s">
        <v>617</v>
      </c>
      <c r="F869" s="14" t="s">
        <v>8101</v>
      </c>
      <c r="G869" s="14"/>
      <c r="H869" s="14" t="s">
        <v>8103</v>
      </c>
      <c r="I869" s="14" t="s">
        <v>8105</v>
      </c>
      <c r="J869" s="14" t="s">
        <v>422</v>
      </c>
      <c r="K869" s="14" t="s">
        <v>422</v>
      </c>
      <c r="L869" s="14" t="s">
        <v>422</v>
      </c>
      <c r="M869" s="14" t="s">
        <v>578</v>
      </c>
      <c r="N869" s="14" t="s">
        <v>1133</v>
      </c>
      <c r="O869" s="14" t="s">
        <v>4284</v>
      </c>
      <c r="P869" s="14" t="s">
        <v>6497</v>
      </c>
      <c r="Q869" s="14">
        <v>10</v>
      </c>
      <c r="R869" s="14" t="s">
        <v>8101</v>
      </c>
      <c r="S869" s="14" t="s">
        <v>445</v>
      </c>
      <c r="T869" s="35">
        <v>102.04</v>
      </c>
      <c r="U869" s="14" t="s">
        <v>2</v>
      </c>
      <c r="V869" s="14">
        <v>142</v>
      </c>
      <c r="W869" s="16">
        <f>+IF(datos_us[[#This Row],[Moneda]]="ARS",datos_us[[#This Row],[Monto]],datos_us[[#This Row],[Monto]]*datos_us[[#This Row],[TC]])</f>
        <v>14489.68</v>
      </c>
      <c r="X869" s="16">
        <f>+IF(datos_us[[#This Row],[Moneda]]="USD",datos_us[[#This Row],[Monto]],datos_us[[#This Row],[Monto]]/datos_us[[#This Row],[TC]])</f>
        <v>102.04</v>
      </c>
      <c r="Y869" s="14"/>
    </row>
    <row r="870" spans="1:25" x14ac:dyDescent="0.25">
      <c r="A870" s="14">
        <f t="shared" si="13"/>
        <v>867</v>
      </c>
      <c r="B870" s="1">
        <v>44265</v>
      </c>
      <c r="C870" s="14">
        <f>+YEAR(datos_us[[#This Row],[Fecha]])</f>
        <v>2021</v>
      </c>
      <c r="D870" s="14">
        <f>+MONTH(datos_us[[#This Row],[Fecha]])</f>
        <v>3</v>
      </c>
      <c r="E870" s="14" t="s">
        <v>617</v>
      </c>
      <c r="F870" s="14" t="s">
        <v>8101</v>
      </c>
      <c r="G870" s="14"/>
      <c r="H870" s="14" t="s">
        <v>8103</v>
      </c>
      <c r="I870" s="14" t="s">
        <v>8105</v>
      </c>
      <c r="J870" s="14" t="s">
        <v>422</v>
      </c>
      <c r="K870" s="14" t="s">
        <v>422</v>
      </c>
      <c r="L870" s="14" t="s">
        <v>422</v>
      </c>
      <c r="M870" s="14" t="s">
        <v>578</v>
      </c>
      <c r="N870" s="14" t="s">
        <v>1133</v>
      </c>
      <c r="O870" s="14" t="s">
        <v>4285</v>
      </c>
      <c r="P870" s="14" t="s">
        <v>6497</v>
      </c>
      <c r="Q870" s="14">
        <v>3</v>
      </c>
      <c r="R870" s="14" t="s">
        <v>8101</v>
      </c>
      <c r="S870" s="14" t="s">
        <v>445</v>
      </c>
      <c r="T870" s="35">
        <v>33.770000000000003</v>
      </c>
      <c r="U870" s="14" t="s">
        <v>2</v>
      </c>
      <c r="V870" s="14">
        <v>142</v>
      </c>
      <c r="W870" s="16">
        <f>+IF(datos_us[[#This Row],[Moneda]]="ARS",datos_us[[#This Row],[Monto]],datos_us[[#This Row],[Monto]]*datos_us[[#This Row],[TC]])</f>
        <v>4795.34</v>
      </c>
      <c r="X870" s="16">
        <f>+IF(datos_us[[#This Row],[Moneda]]="USD",datos_us[[#This Row],[Monto]],datos_us[[#This Row],[Monto]]/datos_us[[#This Row],[TC]])</f>
        <v>33.770000000000003</v>
      </c>
      <c r="Y870" s="14"/>
    </row>
    <row r="871" spans="1:25" x14ac:dyDescent="0.25">
      <c r="A871" s="14">
        <f t="shared" si="13"/>
        <v>868</v>
      </c>
      <c r="B871" s="1">
        <v>44265</v>
      </c>
      <c r="C871" s="14">
        <f>+YEAR(datos_us[[#This Row],[Fecha]])</f>
        <v>2021</v>
      </c>
      <c r="D871" s="14">
        <f>+MONTH(datos_us[[#This Row],[Fecha]])</f>
        <v>3</v>
      </c>
      <c r="E871" s="14" t="s">
        <v>617</v>
      </c>
      <c r="F871" s="14" t="s">
        <v>8101</v>
      </c>
      <c r="G871" s="14"/>
      <c r="H871" s="14" t="s">
        <v>8103</v>
      </c>
      <c r="I871" s="14" t="s">
        <v>8105</v>
      </c>
      <c r="J871" s="14" t="s">
        <v>422</v>
      </c>
      <c r="K871" s="14" t="s">
        <v>422</v>
      </c>
      <c r="L871" s="14" t="s">
        <v>422</v>
      </c>
      <c r="M871" s="14" t="s">
        <v>578</v>
      </c>
      <c r="N871" s="14" t="s">
        <v>1133</v>
      </c>
      <c r="O871" s="14" t="s">
        <v>4286</v>
      </c>
      <c r="P871" s="14" t="s">
        <v>6497</v>
      </c>
      <c r="Q871" s="14">
        <v>10</v>
      </c>
      <c r="R871" s="14" t="s">
        <v>8101</v>
      </c>
      <c r="S871" s="14" t="s">
        <v>445</v>
      </c>
      <c r="T871" s="35">
        <v>98.17</v>
      </c>
      <c r="U871" s="14" t="s">
        <v>2</v>
      </c>
      <c r="V871" s="14">
        <v>142</v>
      </c>
      <c r="W871" s="16">
        <f>+IF(datos_us[[#This Row],[Moneda]]="ARS",datos_us[[#This Row],[Monto]],datos_us[[#This Row],[Monto]]*datos_us[[#This Row],[TC]])</f>
        <v>13940.14</v>
      </c>
      <c r="X871" s="16">
        <f>+IF(datos_us[[#This Row],[Moneda]]="USD",datos_us[[#This Row],[Monto]],datos_us[[#This Row],[Monto]]/datos_us[[#This Row],[TC]])</f>
        <v>98.17</v>
      </c>
      <c r="Y871" s="14"/>
    </row>
    <row r="872" spans="1:25" x14ac:dyDescent="0.25">
      <c r="A872" s="14">
        <f t="shared" si="13"/>
        <v>869</v>
      </c>
      <c r="B872" s="1">
        <v>44265</v>
      </c>
      <c r="C872" s="14">
        <f>+YEAR(datos_us[[#This Row],[Fecha]])</f>
        <v>2021</v>
      </c>
      <c r="D872" s="14">
        <f>+MONTH(datos_us[[#This Row],[Fecha]])</f>
        <v>3</v>
      </c>
      <c r="E872" s="14" t="s">
        <v>617</v>
      </c>
      <c r="F872" s="14" t="s">
        <v>8101</v>
      </c>
      <c r="G872" s="14"/>
      <c r="H872" s="14" t="s">
        <v>8103</v>
      </c>
      <c r="I872" s="14" t="s">
        <v>8105</v>
      </c>
      <c r="J872" s="14" t="s">
        <v>422</v>
      </c>
      <c r="K872" s="14" t="s">
        <v>422</v>
      </c>
      <c r="L872" s="14" t="s">
        <v>422</v>
      </c>
      <c r="M872" s="14" t="s">
        <v>578</v>
      </c>
      <c r="N872" s="14" t="s">
        <v>1133</v>
      </c>
      <c r="O872" s="14" t="s">
        <v>4287</v>
      </c>
      <c r="P872" s="14" t="s">
        <v>6497</v>
      </c>
      <c r="Q872" s="14">
        <v>3</v>
      </c>
      <c r="R872" s="14" t="s">
        <v>8101</v>
      </c>
      <c r="S872" s="14" t="s">
        <v>445</v>
      </c>
      <c r="T872" s="35">
        <v>79.849999999999994</v>
      </c>
      <c r="U872" s="14" t="s">
        <v>2</v>
      </c>
      <c r="V872" s="14">
        <v>142</v>
      </c>
      <c r="W872" s="16">
        <f>+IF(datos_us[[#This Row],[Moneda]]="ARS",datos_us[[#This Row],[Monto]],datos_us[[#This Row],[Monto]]*datos_us[[#This Row],[TC]])</f>
        <v>11338.699999999999</v>
      </c>
      <c r="X872" s="16">
        <f>+IF(datos_us[[#This Row],[Moneda]]="USD",datos_us[[#This Row],[Monto]],datos_us[[#This Row],[Monto]]/datos_us[[#This Row],[TC]])</f>
        <v>79.849999999999994</v>
      </c>
      <c r="Y872" s="14"/>
    </row>
    <row r="873" spans="1:25" x14ac:dyDescent="0.25">
      <c r="A873" s="14">
        <f t="shared" si="13"/>
        <v>870</v>
      </c>
      <c r="B873" s="1">
        <v>44265</v>
      </c>
      <c r="C873" s="14">
        <f>+YEAR(datos_us[[#This Row],[Fecha]])</f>
        <v>2021</v>
      </c>
      <c r="D873" s="14">
        <f>+MONTH(datos_us[[#This Row],[Fecha]])</f>
        <v>3</v>
      </c>
      <c r="E873" s="14" t="s">
        <v>1015</v>
      </c>
      <c r="F873" s="14" t="s">
        <v>403</v>
      </c>
      <c r="G873" s="14" t="s">
        <v>5383</v>
      </c>
      <c r="H873" s="14" t="s">
        <v>8103</v>
      </c>
      <c r="I873" s="14" t="s">
        <v>8105</v>
      </c>
      <c r="J873" s="14" t="s">
        <v>422</v>
      </c>
      <c r="K873" s="14" t="s">
        <v>422</v>
      </c>
      <c r="L873" s="14" t="s">
        <v>422</v>
      </c>
      <c r="M873" s="14" t="s">
        <v>2084</v>
      </c>
      <c r="N873" s="14" t="s">
        <v>1133</v>
      </c>
      <c r="O873" s="14" t="s">
        <v>4288</v>
      </c>
      <c r="P873" s="14" t="s">
        <v>6497</v>
      </c>
      <c r="Q873" s="14">
        <v>4</v>
      </c>
      <c r="R873" s="14" t="s">
        <v>5383</v>
      </c>
      <c r="S873" s="14" t="s">
        <v>445</v>
      </c>
      <c r="T873" s="35">
        <v>540.54999999999995</v>
      </c>
      <c r="U873" s="14" t="s">
        <v>2</v>
      </c>
      <c r="V873" s="14">
        <v>142</v>
      </c>
      <c r="W873" s="16">
        <f>+IF(datos_us[[#This Row],[Moneda]]="ARS",datos_us[[#This Row],[Monto]],datos_us[[#This Row],[Monto]]*datos_us[[#This Row],[TC]])</f>
        <v>76758.099999999991</v>
      </c>
      <c r="X873" s="16">
        <f>+IF(datos_us[[#This Row],[Moneda]]="USD",datos_us[[#This Row],[Monto]],datos_us[[#This Row],[Monto]]/datos_us[[#This Row],[TC]])</f>
        <v>540.54999999999995</v>
      </c>
      <c r="Y873" s="14"/>
    </row>
    <row r="874" spans="1:25" x14ac:dyDescent="0.25">
      <c r="A874" s="14">
        <f t="shared" si="13"/>
        <v>871</v>
      </c>
      <c r="B874" s="1">
        <v>44265</v>
      </c>
      <c r="C874" s="14">
        <f>+YEAR(datos_us[[#This Row],[Fecha]])</f>
        <v>2021</v>
      </c>
      <c r="D874" s="14">
        <f>+MONTH(datos_us[[#This Row],[Fecha]])</f>
        <v>3</v>
      </c>
      <c r="E874" s="14" t="s">
        <v>1015</v>
      </c>
      <c r="F874" s="14" t="s">
        <v>403</v>
      </c>
      <c r="G874" s="14" t="s">
        <v>5383</v>
      </c>
      <c r="H874" s="14" t="s">
        <v>8103</v>
      </c>
      <c r="I874" s="14" t="s">
        <v>8105</v>
      </c>
      <c r="J874" s="14" t="s">
        <v>422</v>
      </c>
      <c r="K874" s="14" t="s">
        <v>422</v>
      </c>
      <c r="L874" s="14" t="s">
        <v>422</v>
      </c>
      <c r="M874" s="14" t="s">
        <v>2084</v>
      </c>
      <c r="N874" s="14" t="s">
        <v>1133</v>
      </c>
      <c r="O874" s="14" t="s">
        <v>4289</v>
      </c>
      <c r="P874" s="14" t="s">
        <v>6497</v>
      </c>
      <c r="Q874" s="14">
        <v>1</v>
      </c>
      <c r="R874" s="14" t="s">
        <v>5383</v>
      </c>
      <c r="S874" s="14" t="s">
        <v>445</v>
      </c>
      <c r="T874" s="35">
        <v>256.56</v>
      </c>
      <c r="U874" s="14" t="s">
        <v>2</v>
      </c>
      <c r="V874" s="14">
        <v>142</v>
      </c>
      <c r="W874" s="16">
        <f>+IF(datos_us[[#This Row],[Moneda]]="ARS",datos_us[[#This Row],[Monto]],datos_us[[#This Row],[Monto]]*datos_us[[#This Row],[TC]])</f>
        <v>36431.519999999997</v>
      </c>
      <c r="X874" s="16">
        <f>+IF(datos_us[[#This Row],[Moneda]]="USD",datos_us[[#This Row],[Monto]],datos_us[[#This Row],[Monto]]/datos_us[[#This Row],[TC]])</f>
        <v>256.56</v>
      </c>
      <c r="Y874" s="14"/>
    </row>
    <row r="875" spans="1:25" x14ac:dyDescent="0.25">
      <c r="A875" s="14">
        <f t="shared" si="13"/>
        <v>872</v>
      </c>
      <c r="B875" s="1">
        <v>44266</v>
      </c>
      <c r="C875" s="14">
        <f>+YEAR(datos_us[[#This Row],[Fecha]])</f>
        <v>2021</v>
      </c>
      <c r="D875" s="14">
        <f>+MONTH(datos_us[[#This Row],[Fecha]])</f>
        <v>3</v>
      </c>
      <c r="E875" s="14" t="s">
        <v>449</v>
      </c>
      <c r="F875" s="14" t="s">
        <v>44</v>
      </c>
      <c r="G875" s="14"/>
      <c r="H875" s="14" t="s">
        <v>7132</v>
      </c>
      <c r="I875" s="14" t="s">
        <v>7132</v>
      </c>
      <c r="J875" s="14" t="s">
        <v>425</v>
      </c>
      <c r="K875" s="14"/>
      <c r="L875" s="14" t="s">
        <v>425</v>
      </c>
      <c r="M875" s="14" t="s">
        <v>45</v>
      </c>
      <c r="N875" s="14" t="s">
        <v>45</v>
      </c>
      <c r="O875" s="14" t="s">
        <v>1279</v>
      </c>
      <c r="P875" s="14" t="s">
        <v>6766</v>
      </c>
      <c r="Q875" s="14"/>
      <c r="R875" s="14" t="s">
        <v>44</v>
      </c>
      <c r="S875" s="14" t="s">
        <v>445</v>
      </c>
      <c r="T875" s="35">
        <v>971</v>
      </c>
      <c r="U875" s="14" t="s">
        <v>2</v>
      </c>
      <c r="V875" s="14">
        <v>142</v>
      </c>
      <c r="W875" s="16">
        <f>+IF(datos_us[[#This Row],[Moneda]]="ARS",datos_us[[#This Row],[Monto]],datos_us[[#This Row],[Monto]]*datos_us[[#This Row],[TC]])</f>
        <v>137882</v>
      </c>
      <c r="X875" s="16">
        <f>+IF(datos_us[[#This Row],[Moneda]]="USD",datos_us[[#This Row],[Monto]],datos_us[[#This Row],[Monto]]/datos_us[[#This Row],[TC]])</f>
        <v>971</v>
      </c>
      <c r="Y875" s="14"/>
    </row>
    <row r="876" spans="1:25" x14ac:dyDescent="0.25">
      <c r="A876" s="14">
        <f t="shared" si="13"/>
        <v>873</v>
      </c>
      <c r="B876" s="1">
        <v>44267</v>
      </c>
      <c r="C876" s="14">
        <f>+YEAR(datos_us[[#This Row],[Fecha]])</f>
        <v>2021</v>
      </c>
      <c r="D876" s="14">
        <f>+MONTH(datos_us[[#This Row],[Fecha]])</f>
        <v>3</v>
      </c>
      <c r="E876" s="14" t="s">
        <v>1016</v>
      </c>
      <c r="F876" s="14" t="s">
        <v>404</v>
      </c>
      <c r="G876" s="14"/>
      <c r="H876" s="14" t="s">
        <v>7132</v>
      </c>
      <c r="I876" s="14" t="s">
        <v>7132</v>
      </c>
      <c r="J876" s="14" t="s">
        <v>425</v>
      </c>
      <c r="K876" s="14"/>
      <c r="L876" s="14" t="s">
        <v>425</v>
      </c>
      <c r="M876" s="14" t="s">
        <v>1297</v>
      </c>
      <c r="N876" s="14" t="s">
        <v>1297</v>
      </c>
      <c r="O876" s="14" t="s">
        <v>1279</v>
      </c>
      <c r="P876" s="14"/>
      <c r="Q876" s="14"/>
      <c r="R876" s="14" t="s">
        <v>404</v>
      </c>
      <c r="S876" s="14" t="s">
        <v>445</v>
      </c>
      <c r="T876" s="35">
        <v>14.99</v>
      </c>
      <c r="U876" s="14" t="s">
        <v>2</v>
      </c>
      <c r="V876" s="14">
        <v>142</v>
      </c>
      <c r="W876" s="16">
        <f>+IF(datos_us[[#This Row],[Moneda]]="ARS",datos_us[[#This Row],[Monto]],datos_us[[#This Row],[Monto]]*datos_us[[#This Row],[TC]])</f>
        <v>2128.58</v>
      </c>
      <c r="X876" s="16">
        <f>+IF(datos_us[[#This Row],[Moneda]]="USD",datos_us[[#This Row],[Monto]],datos_us[[#This Row],[Monto]]/datos_us[[#This Row],[TC]])</f>
        <v>14.99</v>
      </c>
      <c r="Y876" s="14"/>
    </row>
    <row r="877" spans="1:25" x14ac:dyDescent="0.25">
      <c r="A877" s="14">
        <f t="shared" si="13"/>
        <v>874</v>
      </c>
      <c r="B877" s="1">
        <v>44270</v>
      </c>
      <c r="C877" s="14">
        <f>+YEAR(datos_us[[#This Row],[Fecha]])</f>
        <v>2021</v>
      </c>
      <c r="D877" s="14">
        <f>+MONTH(datos_us[[#This Row],[Fecha]])</f>
        <v>3</v>
      </c>
      <c r="E877" s="14" t="s">
        <v>1016</v>
      </c>
      <c r="F877" s="14" t="s">
        <v>404</v>
      </c>
      <c r="G877" s="14"/>
      <c r="H877" s="14" t="s">
        <v>7132</v>
      </c>
      <c r="I877" s="14" t="s">
        <v>7132</v>
      </c>
      <c r="J877" s="14" t="s">
        <v>425</v>
      </c>
      <c r="K877" s="14"/>
      <c r="L877" s="14" t="s">
        <v>425</v>
      </c>
      <c r="M877" s="14" t="s">
        <v>1307</v>
      </c>
      <c r="N877" s="14" t="s">
        <v>1307</v>
      </c>
      <c r="O877" s="14" t="s">
        <v>1279</v>
      </c>
      <c r="P877" s="14"/>
      <c r="Q877" s="14"/>
      <c r="R877" s="14" t="s">
        <v>404</v>
      </c>
      <c r="S877" s="14" t="s">
        <v>445</v>
      </c>
      <c r="T877" s="35">
        <v>300</v>
      </c>
      <c r="U877" s="14" t="s">
        <v>2</v>
      </c>
      <c r="V877" s="14">
        <v>142</v>
      </c>
      <c r="W877" s="16">
        <f>+IF(datos_us[[#This Row],[Moneda]]="ARS",datos_us[[#This Row],[Monto]],datos_us[[#This Row],[Monto]]*datos_us[[#This Row],[TC]])</f>
        <v>42600</v>
      </c>
      <c r="X877" s="16">
        <f>+IF(datos_us[[#This Row],[Moneda]]="USD",datos_us[[#This Row],[Monto]],datos_us[[#This Row],[Monto]]/datos_us[[#This Row],[TC]])</f>
        <v>300</v>
      </c>
      <c r="Y877" s="14"/>
    </row>
    <row r="878" spans="1:25" x14ac:dyDescent="0.25">
      <c r="A878" s="14">
        <f t="shared" si="13"/>
        <v>875</v>
      </c>
      <c r="B878" s="1">
        <v>44270</v>
      </c>
      <c r="C878" s="14">
        <f>+YEAR(datos_us[[#This Row],[Fecha]])</f>
        <v>2021</v>
      </c>
      <c r="D878" s="14">
        <f>+MONTH(datos_us[[#This Row],[Fecha]])</f>
        <v>3</v>
      </c>
      <c r="E878" s="14" t="s">
        <v>617</v>
      </c>
      <c r="F878" s="14" t="s">
        <v>8101</v>
      </c>
      <c r="G878" s="14"/>
      <c r="H878" s="14" t="s">
        <v>8103</v>
      </c>
      <c r="I878" s="14" t="s">
        <v>8105</v>
      </c>
      <c r="J878" s="14" t="s">
        <v>6650</v>
      </c>
      <c r="K878" s="14" t="s">
        <v>422</v>
      </c>
      <c r="L878" s="14" t="s">
        <v>422</v>
      </c>
      <c r="M878" s="14" t="s">
        <v>1244</v>
      </c>
      <c r="N878" s="14" t="s">
        <v>1133</v>
      </c>
      <c r="O878" s="14" t="s">
        <v>4316</v>
      </c>
      <c r="P878" s="14" t="s">
        <v>6498</v>
      </c>
      <c r="Q878" s="14">
        <v>100</v>
      </c>
      <c r="R878" s="14" t="s">
        <v>8101</v>
      </c>
      <c r="S878" s="14" t="s">
        <v>445</v>
      </c>
      <c r="T878" s="35">
        <v>15.51</v>
      </c>
      <c r="U878" s="14" t="s">
        <v>2</v>
      </c>
      <c r="V878" s="14">
        <v>140</v>
      </c>
      <c r="W878" s="16">
        <f>+IF(datos_us[[#This Row],[Moneda]]="ARS",datos_us[[#This Row],[Monto]],datos_us[[#This Row],[Monto]]*datos_us[[#This Row],[TC]])</f>
        <v>2171.4</v>
      </c>
      <c r="X878" s="16">
        <f>+IF(datos_us[[#This Row],[Moneda]]="USD",datos_us[[#This Row],[Monto]],datos_us[[#This Row],[Monto]]/datos_us[[#This Row],[TC]])</f>
        <v>15.51</v>
      </c>
      <c r="Y878" s="14"/>
    </row>
    <row r="879" spans="1:25" x14ac:dyDescent="0.25">
      <c r="A879" s="14">
        <f t="shared" si="13"/>
        <v>876</v>
      </c>
      <c r="B879" s="1">
        <v>44272</v>
      </c>
      <c r="C879" s="14">
        <f>+YEAR(datos_us[[#This Row],[Fecha]])</f>
        <v>2021</v>
      </c>
      <c r="D879" s="14">
        <f>+MONTH(datos_us[[#This Row],[Fecha]])</f>
        <v>3</v>
      </c>
      <c r="E879" s="14" t="s">
        <v>617</v>
      </c>
      <c r="F879" s="14" t="s">
        <v>8101</v>
      </c>
      <c r="G879" s="14"/>
      <c r="H879" s="14" t="s">
        <v>8103</v>
      </c>
      <c r="I879" s="14" t="s">
        <v>8105</v>
      </c>
      <c r="J879" s="14" t="s">
        <v>721</v>
      </c>
      <c r="K879" s="14"/>
      <c r="L879" s="14" t="s">
        <v>425</v>
      </c>
      <c r="M879" s="14" t="s">
        <v>721</v>
      </c>
      <c r="N879" s="14" t="s">
        <v>5094</v>
      </c>
      <c r="O879" s="14" t="s">
        <v>4406</v>
      </c>
      <c r="P879" s="14" t="s">
        <v>6499</v>
      </c>
      <c r="Q879" s="14">
        <v>1</v>
      </c>
      <c r="R879" s="14" t="s">
        <v>8101</v>
      </c>
      <c r="S879" s="14" t="s">
        <v>445</v>
      </c>
      <c r="T879" s="35">
        <v>605</v>
      </c>
      <c r="U879" s="14" t="s">
        <v>2</v>
      </c>
      <c r="V879" s="14">
        <v>142</v>
      </c>
      <c r="W879" s="16">
        <f>+IF(datos_us[[#This Row],[Moneda]]="ARS",datos_us[[#This Row],[Monto]],datos_us[[#This Row],[Monto]]*datos_us[[#This Row],[TC]])</f>
        <v>85910</v>
      </c>
      <c r="X879" s="16">
        <f>+IF(datos_us[[#This Row],[Moneda]]="USD",datos_us[[#This Row],[Monto]],datos_us[[#This Row],[Monto]]/datos_us[[#This Row],[TC]])</f>
        <v>605</v>
      </c>
      <c r="Y879" s="14"/>
    </row>
    <row r="880" spans="1:25" x14ac:dyDescent="0.25">
      <c r="A880" s="14">
        <f t="shared" si="13"/>
        <v>877</v>
      </c>
      <c r="B880" s="1">
        <v>44272</v>
      </c>
      <c r="C880" s="14">
        <f>+YEAR(datos_us[[#This Row],[Fecha]])</f>
        <v>2021</v>
      </c>
      <c r="D880" s="14">
        <f>+MONTH(datos_us[[#This Row],[Fecha]])</f>
        <v>3</v>
      </c>
      <c r="E880" s="14" t="s">
        <v>408</v>
      </c>
      <c r="F880" s="14" t="s">
        <v>5359</v>
      </c>
      <c r="G880" s="14"/>
      <c r="H880" s="14" t="s">
        <v>7132</v>
      </c>
      <c r="I880" s="14" t="s">
        <v>7132</v>
      </c>
      <c r="J880" s="14" t="s">
        <v>425</v>
      </c>
      <c r="K880" s="14"/>
      <c r="L880" s="14" t="s">
        <v>425</v>
      </c>
      <c r="M880" s="14" t="s">
        <v>1185</v>
      </c>
      <c r="N880" s="14" t="s">
        <v>1185</v>
      </c>
      <c r="O880" s="14" t="s">
        <v>4407</v>
      </c>
      <c r="P880" s="14"/>
      <c r="Q880" s="14"/>
      <c r="R880" s="14" t="s">
        <v>445</v>
      </c>
      <c r="S880" s="14" t="s">
        <v>613</v>
      </c>
      <c r="T880" s="35">
        <v>6276.22</v>
      </c>
      <c r="U880" s="14" t="s">
        <v>2</v>
      </c>
      <c r="V880" s="14">
        <v>142</v>
      </c>
      <c r="W880" s="16">
        <f>+IF(datos_us[[#This Row],[Moneda]]="ARS",datos_us[[#This Row],[Monto]],datos_us[[#This Row],[Monto]]*datos_us[[#This Row],[TC]])</f>
        <v>891223.24</v>
      </c>
      <c r="X880" s="16">
        <f>+IF(datos_us[[#This Row],[Moneda]]="USD",datos_us[[#This Row],[Monto]],datos_us[[#This Row],[Monto]]/datos_us[[#This Row],[TC]])</f>
        <v>6276.22</v>
      </c>
      <c r="Y880" s="14"/>
    </row>
    <row r="881" spans="1:25" x14ac:dyDescent="0.25">
      <c r="A881" s="14">
        <f t="shared" si="13"/>
        <v>878</v>
      </c>
      <c r="B881" s="1">
        <v>44272</v>
      </c>
      <c r="C881" s="14">
        <f>+YEAR(datos_us[[#This Row],[Fecha]])</f>
        <v>2021</v>
      </c>
      <c r="D881" s="14">
        <f>+MONTH(datos_us[[#This Row],[Fecha]])</f>
        <v>3</v>
      </c>
      <c r="E881" s="14" t="s">
        <v>1016</v>
      </c>
      <c r="F881" s="14" t="s">
        <v>404</v>
      </c>
      <c r="G881" s="14"/>
      <c r="H881" s="14" t="s">
        <v>7132</v>
      </c>
      <c r="I881" s="14" t="s">
        <v>7132</v>
      </c>
      <c r="J881" s="14" t="s">
        <v>425</v>
      </c>
      <c r="K881" s="14"/>
      <c r="L881" s="14" t="s">
        <v>425</v>
      </c>
      <c r="M881" s="14" t="s">
        <v>4408</v>
      </c>
      <c r="N881" s="14" t="s">
        <v>4408</v>
      </c>
      <c r="O881" s="14" t="s">
        <v>1279</v>
      </c>
      <c r="P881" s="14"/>
      <c r="Q881" s="14"/>
      <c r="R881" s="14" t="s">
        <v>404</v>
      </c>
      <c r="S881" s="14" t="s">
        <v>445</v>
      </c>
      <c r="T881" s="35">
        <v>1800</v>
      </c>
      <c r="U881" s="14" t="s">
        <v>2</v>
      </c>
      <c r="V881" s="14">
        <v>142</v>
      </c>
      <c r="W881" s="16">
        <f>+IF(datos_us[[#This Row],[Moneda]]="ARS",datos_us[[#This Row],[Monto]],datos_us[[#This Row],[Monto]]*datos_us[[#This Row],[TC]])</f>
        <v>255600</v>
      </c>
      <c r="X881" s="16">
        <f>+IF(datos_us[[#This Row],[Moneda]]="USD",datos_us[[#This Row],[Monto]],datos_us[[#This Row],[Monto]]/datos_us[[#This Row],[TC]])</f>
        <v>1800</v>
      </c>
      <c r="Y881" s="14"/>
    </row>
    <row r="882" spans="1:25" x14ac:dyDescent="0.25">
      <c r="A882" s="14">
        <f t="shared" si="13"/>
        <v>879</v>
      </c>
      <c r="B882" s="1">
        <v>44276</v>
      </c>
      <c r="C882" s="14">
        <f>+YEAR(datos_us[[#This Row],[Fecha]])</f>
        <v>2021</v>
      </c>
      <c r="D882" s="14">
        <f>+MONTH(datos_us[[#This Row],[Fecha]])</f>
        <v>3</v>
      </c>
      <c r="E882" s="14" t="s">
        <v>1016</v>
      </c>
      <c r="F882" s="14" t="s">
        <v>404</v>
      </c>
      <c r="G882" s="14"/>
      <c r="H882" s="14" t="s">
        <v>7132</v>
      </c>
      <c r="I882" s="14" t="s">
        <v>7132</v>
      </c>
      <c r="J882" s="14" t="s">
        <v>425</v>
      </c>
      <c r="K882" s="14"/>
      <c r="L882" s="14" t="s">
        <v>425</v>
      </c>
      <c r="M882" s="14" t="s">
        <v>1300</v>
      </c>
      <c r="N882" s="14" t="s">
        <v>1300</v>
      </c>
      <c r="O882" s="14" t="s">
        <v>1279</v>
      </c>
      <c r="P882" s="14"/>
      <c r="Q882" s="14"/>
      <c r="R882" s="14" t="s">
        <v>404</v>
      </c>
      <c r="S882" s="14" t="s">
        <v>445</v>
      </c>
      <c r="T882" s="35">
        <v>15</v>
      </c>
      <c r="U882" s="14" t="s">
        <v>2</v>
      </c>
      <c r="V882" s="14">
        <v>141</v>
      </c>
      <c r="W882" s="16">
        <f>+IF(datos_us[[#This Row],[Moneda]]="ARS",datos_us[[#This Row],[Monto]],datos_us[[#This Row],[Monto]]*datos_us[[#This Row],[TC]])</f>
        <v>2115</v>
      </c>
      <c r="X882" s="16">
        <f>+IF(datos_us[[#This Row],[Moneda]]="USD",datos_us[[#This Row],[Monto]],datos_us[[#This Row],[Monto]]/datos_us[[#This Row],[TC]])</f>
        <v>15</v>
      </c>
      <c r="Y882" s="14"/>
    </row>
    <row r="883" spans="1:25" x14ac:dyDescent="0.25">
      <c r="A883" s="14">
        <f t="shared" si="13"/>
        <v>880</v>
      </c>
      <c r="B883" s="1">
        <v>44277</v>
      </c>
      <c r="C883" s="14">
        <f>+YEAR(datos_us[[#This Row],[Fecha]])</f>
        <v>2021</v>
      </c>
      <c r="D883" s="14">
        <f>+MONTH(datos_us[[#This Row],[Fecha]])</f>
        <v>3</v>
      </c>
      <c r="E883" s="14" t="s">
        <v>1016</v>
      </c>
      <c r="F883" s="14" t="s">
        <v>404</v>
      </c>
      <c r="G883" s="14"/>
      <c r="H883" s="14" t="s">
        <v>7132</v>
      </c>
      <c r="I883" s="14" t="s">
        <v>7132</v>
      </c>
      <c r="J883" s="14" t="s">
        <v>425</v>
      </c>
      <c r="K883" s="14"/>
      <c r="L883" s="14" t="s">
        <v>425</v>
      </c>
      <c r="M883" s="14" t="s">
        <v>3061</v>
      </c>
      <c r="N883" s="14" t="s">
        <v>3061</v>
      </c>
      <c r="O883" s="14" t="s">
        <v>1279</v>
      </c>
      <c r="P883" s="14"/>
      <c r="Q883" s="14"/>
      <c r="R883" s="14" t="s">
        <v>404</v>
      </c>
      <c r="S883" s="14" t="s">
        <v>445</v>
      </c>
      <c r="T883" s="35">
        <v>1.99</v>
      </c>
      <c r="U883" s="14" t="s">
        <v>2</v>
      </c>
      <c r="V883" s="14">
        <v>141</v>
      </c>
      <c r="W883" s="16">
        <f>+IF(datos_us[[#This Row],[Moneda]]="ARS",datos_us[[#This Row],[Monto]],datos_us[[#This Row],[Monto]]*datos_us[[#This Row],[TC]])</f>
        <v>280.58999999999997</v>
      </c>
      <c r="X883" s="16">
        <f>+IF(datos_us[[#This Row],[Moneda]]="USD",datos_us[[#This Row],[Monto]],datos_us[[#This Row],[Monto]]/datos_us[[#This Row],[TC]])</f>
        <v>1.99</v>
      </c>
      <c r="Y883" s="14"/>
    </row>
    <row r="884" spans="1:25" x14ac:dyDescent="0.25">
      <c r="A884" s="14">
        <f t="shared" si="13"/>
        <v>881</v>
      </c>
      <c r="B884" s="1">
        <v>44279</v>
      </c>
      <c r="C884" s="14">
        <f>+YEAR(datos_us[[#This Row],[Fecha]])</f>
        <v>2021</v>
      </c>
      <c r="D884" s="14">
        <f>+MONTH(datos_us[[#This Row],[Fecha]])</f>
        <v>3</v>
      </c>
      <c r="E884" s="14" t="s">
        <v>449</v>
      </c>
      <c r="F884" s="14" t="s">
        <v>44</v>
      </c>
      <c r="G884" s="14"/>
      <c r="H884" s="14" t="s">
        <v>7132</v>
      </c>
      <c r="I884" s="14" t="s">
        <v>7132</v>
      </c>
      <c r="J884" s="14" t="s">
        <v>425</v>
      </c>
      <c r="K884" s="14"/>
      <c r="L884" s="14" t="s">
        <v>425</v>
      </c>
      <c r="M884" s="14" t="s">
        <v>306</v>
      </c>
      <c r="N884" s="14" t="s">
        <v>306</v>
      </c>
      <c r="O884" s="14" t="s">
        <v>4467</v>
      </c>
      <c r="P884" s="14" t="s">
        <v>6767</v>
      </c>
      <c r="Q884" s="14"/>
      <c r="R884" s="14" t="s">
        <v>44</v>
      </c>
      <c r="S884" s="14" t="s">
        <v>613</v>
      </c>
      <c r="T884" s="35">
        <v>1750</v>
      </c>
      <c r="U884" s="14" t="s">
        <v>2</v>
      </c>
      <c r="V884" s="14">
        <v>141</v>
      </c>
      <c r="W884" s="16">
        <f>+IF(datos_us[[#This Row],[Moneda]]="ARS",datos_us[[#This Row],[Monto]],datos_us[[#This Row],[Monto]]*datos_us[[#This Row],[TC]])</f>
        <v>246750</v>
      </c>
      <c r="X884" s="16">
        <f>+IF(datos_us[[#This Row],[Moneda]]="USD",datos_us[[#This Row],[Monto]],datos_us[[#This Row],[Monto]]/datos_us[[#This Row],[TC]])</f>
        <v>1750</v>
      </c>
      <c r="Y884" s="14"/>
    </row>
    <row r="885" spans="1:25" x14ac:dyDescent="0.25">
      <c r="A885" s="14">
        <f t="shared" si="13"/>
        <v>882</v>
      </c>
      <c r="B885" s="1">
        <v>44281</v>
      </c>
      <c r="C885" s="14">
        <f>+YEAR(datos_us[[#This Row],[Fecha]])</f>
        <v>2021</v>
      </c>
      <c r="D885" s="14">
        <f>+MONTH(datos_us[[#This Row],[Fecha]])</f>
        <v>3</v>
      </c>
      <c r="E885" s="14" t="s">
        <v>449</v>
      </c>
      <c r="F885" s="14" t="s">
        <v>523</v>
      </c>
      <c r="G885" s="14"/>
      <c r="H885" s="14" t="s">
        <v>7132</v>
      </c>
      <c r="I885" s="14" t="s">
        <v>7132</v>
      </c>
      <c r="J885" s="14" t="s">
        <v>425</v>
      </c>
      <c r="K885" s="14"/>
      <c r="L885" s="14" t="s">
        <v>425</v>
      </c>
      <c r="M885" s="14" t="s">
        <v>524</v>
      </c>
      <c r="N885" s="14" t="s">
        <v>524</v>
      </c>
      <c r="O885" s="14" t="s">
        <v>3268</v>
      </c>
      <c r="P885" s="14"/>
      <c r="Q885" s="14"/>
      <c r="R885" s="14" t="s">
        <v>523</v>
      </c>
      <c r="S885" s="14" t="s">
        <v>613</v>
      </c>
      <c r="T885" s="35">
        <v>10</v>
      </c>
      <c r="U885" s="14" t="s">
        <v>2</v>
      </c>
      <c r="V885" s="14">
        <v>140</v>
      </c>
      <c r="W885" s="16">
        <f>+IF(datos_us[[#This Row],[Moneda]]="ARS",datos_us[[#This Row],[Monto]],datos_us[[#This Row],[Monto]]*datos_us[[#This Row],[TC]])</f>
        <v>1400</v>
      </c>
      <c r="X885" s="16">
        <f>+IF(datos_us[[#This Row],[Moneda]]="USD",datos_us[[#This Row],[Monto]],datos_us[[#This Row],[Monto]]/datos_us[[#This Row],[TC]])</f>
        <v>10</v>
      </c>
      <c r="Y885" s="14"/>
    </row>
    <row r="886" spans="1:25" x14ac:dyDescent="0.25">
      <c r="A886" s="14">
        <f t="shared" si="13"/>
        <v>883</v>
      </c>
      <c r="B886" s="1">
        <v>44282</v>
      </c>
      <c r="C886" s="14">
        <f>+YEAR(datos_us[[#This Row],[Fecha]])</f>
        <v>2021</v>
      </c>
      <c r="D886" s="14">
        <f>+MONTH(datos_us[[#This Row],[Fecha]])</f>
        <v>3</v>
      </c>
      <c r="E886" s="14" t="s">
        <v>1016</v>
      </c>
      <c r="F886" s="14" t="s">
        <v>404</v>
      </c>
      <c r="G886" s="14"/>
      <c r="H886" s="14" t="s">
        <v>7132</v>
      </c>
      <c r="I886" s="14" t="s">
        <v>7132</v>
      </c>
      <c r="J886" s="14" t="s">
        <v>425</v>
      </c>
      <c r="K886" s="14"/>
      <c r="L886" s="14" t="s">
        <v>425</v>
      </c>
      <c r="M886" s="14" t="s">
        <v>1334</v>
      </c>
      <c r="N886" s="14" t="s">
        <v>1334</v>
      </c>
      <c r="O886" s="14" t="s">
        <v>1279</v>
      </c>
      <c r="P886" s="14"/>
      <c r="Q886" s="14"/>
      <c r="R886" s="14" t="s">
        <v>404</v>
      </c>
      <c r="S886" s="14" t="s">
        <v>445</v>
      </c>
      <c r="T886" s="35">
        <v>100</v>
      </c>
      <c r="U886" s="14" t="s">
        <v>2</v>
      </c>
      <c r="V886" s="14">
        <v>140</v>
      </c>
      <c r="W886" s="16">
        <f>+IF(datos_us[[#This Row],[Moneda]]="ARS",datos_us[[#This Row],[Monto]],datos_us[[#This Row],[Monto]]*datos_us[[#This Row],[TC]])</f>
        <v>14000</v>
      </c>
      <c r="X886" s="16">
        <f>+IF(datos_us[[#This Row],[Moneda]]="USD",datos_us[[#This Row],[Monto]],datos_us[[#This Row],[Monto]]/datos_us[[#This Row],[TC]])</f>
        <v>100</v>
      </c>
      <c r="Y886" s="14"/>
    </row>
    <row r="887" spans="1:25" x14ac:dyDescent="0.25">
      <c r="A887" s="14">
        <f t="shared" si="13"/>
        <v>884</v>
      </c>
      <c r="B887" s="1">
        <v>44284</v>
      </c>
      <c r="C887" s="14">
        <f>+YEAR(datos_us[[#This Row],[Fecha]])</f>
        <v>2021</v>
      </c>
      <c r="D887" s="14">
        <f>+MONTH(datos_us[[#This Row],[Fecha]])</f>
        <v>3</v>
      </c>
      <c r="E887" s="14" t="s">
        <v>1016</v>
      </c>
      <c r="F887" s="14" t="s">
        <v>404</v>
      </c>
      <c r="G887" s="14"/>
      <c r="H887" s="14" t="s">
        <v>7132</v>
      </c>
      <c r="I887" s="14" t="s">
        <v>7132</v>
      </c>
      <c r="J887" s="14" t="s">
        <v>425</v>
      </c>
      <c r="K887" s="14"/>
      <c r="L887" s="14" t="s">
        <v>425</v>
      </c>
      <c r="M887" s="14" t="s">
        <v>1313</v>
      </c>
      <c r="N887" s="14" t="s">
        <v>1313</v>
      </c>
      <c r="O887" s="14" t="s">
        <v>1279</v>
      </c>
      <c r="P887" s="14"/>
      <c r="Q887" s="14"/>
      <c r="R887" s="14" t="s">
        <v>404</v>
      </c>
      <c r="S887" s="14" t="s">
        <v>445</v>
      </c>
      <c r="T887" s="35">
        <v>59.99</v>
      </c>
      <c r="U887" s="14" t="s">
        <v>2</v>
      </c>
      <c r="V887" s="14">
        <v>140</v>
      </c>
      <c r="W887" s="16">
        <f>+IF(datos_us[[#This Row],[Moneda]]="ARS",datos_us[[#This Row],[Monto]],datos_us[[#This Row],[Monto]]*datos_us[[#This Row],[TC]])</f>
        <v>8398.6</v>
      </c>
      <c r="X887" s="16">
        <f>+IF(datos_us[[#This Row],[Moneda]]="USD",datos_us[[#This Row],[Monto]],datos_us[[#This Row],[Monto]]/datos_us[[#This Row],[TC]])</f>
        <v>59.99</v>
      </c>
      <c r="Y887" s="14"/>
    </row>
    <row r="888" spans="1:25" x14ac:dyDescent="0.25">
      <c r="A888" s="14">
        <f t="shared" si="13"/>
        <v>885</v>
      </c>
      <c r="B888" s="1">
        <v>44284</v>
      </c>
      <c r="C888" s="14">
        <f>+YEAR(datos_us[[#This Row],[Fecha]])</f>
        <v>2021</v>
      </c>
      <c r="D888" s="14">
        <f>+MONTH(datos_us[[#This Row],[Fecha]])</f>
        <v>3</v>
      </c>
      <c r="E888" s="14" t="s">
        <v>1016</v>
      </c>
      <c r="F888" s="14" t="s">
        <v>404</v>
      </c>
      <c r="G888" s="14"/>
      <c r="H888" s="14" t="s">
        <v>7132</v>
      </c>
      <c r="I888" s="14" t="s">
        <v>7132</v>
      </c>
      <c r="J888" s="14" t="s">
        <v>425</v>
      </c>
      <c r="K888" s="14"/>
      <c r="L888" s="14" t="s">
        <v>425</v>
      </c>
      <c r="M888" s="14" t="s">
        <v>863</v>
      </c>
      <c r="N888" s="14" t="s">
        <v>863</v>
      </c>
      <c r="O888" s="14" t="s">
        <v>1279</v>
      </c>
      <c r="P888" s="14"/>
      <c r="Q888" s="14"/>
      <c r="R888" s="14" t="s">
        <v>404</v>
      </c>
      <c r="S888" s="14" t="s">
        <v>445</v>
      </c>
      <c r="T888" s="35">
        <v>8.7100000000000009</v>
      </c>
      <c r="U888" s="14" t="s">
        <v>2</v>
      </c>
      <c r="V888" s="14">
        <v>140</v>
      </c>
      <c r="W888" s="16">
        <f>+IF(datos_us[[#This Row],[Moneda]]="ARS",datos_us[[#This Row],[Monto]],datos_us[[#This Row],[Monto]]*datos_us[[#This Row],[TC]])</f>
        <v>1219.4000000000001</v>
      </c>
      <c r="X888" s="16">
        <f>+IF(datos_us[[#This Row],[Moneda]]="USD",datos_us[[#This Row],[Monto]],datos_us[[#This Row],[Monto]]/datos_us[[#This Row],[TC]])</f>
        <v>8.7100000000000009</v>
      </c>
      <c r="Y888" s="14"/>
    </row>
    <row r="889" spans="1:25" x14ac:dyDescent="0.25">
      <c r="A889" s="14">
        <f t="shared" si="13"/>
        <v>886</v>
      </c>
      <c r="B889" s="1">
        <v>44286</v>
      </c>
      <c r="C889" s="14">
        <f>+YEAR(datos_us[[#This Row],[Fecha]])</f>
        <v>2021</v>
      </c>
      <c r="D889" s="14">
        <f>+MONTH(datos_us[[#This Row],[Fecha]])</f>
        <v>3</v>
      </c>
      <c r="E889" s="14" t="s">
        <v>1016</v>
      </c>
      <c r="F889" s="14" t="s">
        <v>404</v>
      </c>
      <c r="G889" s="14"/>
      <c r="H889" s="14" t="s">
        <v>7132</v>
      </c>
      <c r="I889" s="14" t="s">
        <v>7132</v>
      </c>
      <c r="J889" s="14" t="s">
        <v>425</v>
      </c>
      <c r="K889" s="14"/>
      <c r="L889" s="14" t="s">
        <v>425</v>
      </c>
      <c r="M889" s="14" t="s">
        <v>1325</v>
      </c>
      <c r="N889" s="14" t="s">
        <v>1325</v>
      </c>
      <c r="O889" s="14" t="s">
        <v>1279</v>
      </c>
      <c r="P889" s="14"/>
      <c r="Q889" s="14"/>
      <c r="R889" s="14" t="s">
        <v>404</v>
      </c>
      <c r="S889" s="14" t="s">
        <v>445</v>
      </c>
      <c r="T889" s="35">
        <v>128.99</v>
      </c>
      <c r="U889" s="14" t="s">
        <v>2</v>
      </c>
      <c r="V889" s="14">
        <v>140</v>
      </c>
      <c r="W889" s="16">
        <f>+IF(datos_us[[#This Row],[Moneda]]="ARS",datos_us[[#This Row],[Monto]],datos_us[[#This Row],[Monto]]*datos_us[[#This Row],[TC]])</f>
        <v>18058.600000000002</v>
      </c>
      <c r="X889" s="16">
        <f>+IF(datos_us[[#This Row],[Moneda]]="USD",datos_us[[#This Row],[Monto]],datos_us[[#This Row],[Monto]]/datos_us[[#This Row],[TC]])</f>
        <v>128.99</v>
      </c>
      <c r="Y889" s="14"/>
    </row>
    <row r="890" spans="1:25" x14ac:dyDescent="0.25">
      <c r="A890" s="14">
        <f t="shared" si="13"/>
        <v>887</v>
      </c>
      <c r="B890" s="1">
        <v>44286</v>
      </c>
      <c r="C890" s="14">
        <f>+YEAR(datos_us[[#This Row],[Fecha]])</f>
        <v>2021</v>
      </c>
      <c r="D890" s="14">
        <f>+MONTH(datos_us[[#This Row],[Fecha]])</f>
        <v>3</v>
      </c>
      <c r="E890" s="14" t="s">
        <v>617</v>
      </c>
      <c r="F890" s="14" t="s">
        <v>8101</v>
      </c>
      <c r="G890" s="14"/>
      <c r="H890" s="14" t="s">
        <v>8103</v>
      </c>
      <c r="I890" s="14" t="s">
        <v>8105</v>
      </c>
      <c r="J890" s="14" t="s">
        <v>422</v>
      </c>
      <c r="K890" s="14" t="s">
        <v>421</v>
      </c>
      <c r="L890" s="14" t="s">
        <v>425</v>
      </c>
      <c r="M890" s="14" t="s">
        <v>570</v>
      </c>
      <c r="N890" s="14" t="s">
        <v>12</v>
      </c>
      <c r="O890" s="14" t="s">
        <v>4579</v>
      </c>
      <c r="P890" s="14" t="s">
        <v>6500</v>
      </c>
      <c r="Q890" s="14">
        <v>4</v>
      </c>
      <c r="R890" s="14" t="s">
        <v>8101</v>
      </c>
      <c r="S890" s="14" t="s">
        <v>445</v>
      </c>
      <c r="T890" s="35">
        <v>51.17</v>
      </c>
      <c r="U890" s="14" t="s">
        <v>2</v>
      </c>
      <c r="V890" s="14">
        <v>138</v>
      </c>
      <c r="W890" s="16">
        <f>+IF(datos_us[[#This Row],[Moneda]]="ARS",datos_us[[#This Row],[Monto]],datos_us[[#This Row],[Monto]]*datos_us[[#This Row],[TC]])</f>
        <v>7061.46</v>
      </c>
      <c r="X890" s="16">
        <f>+IF(datos_us[[#This Row],[Moneda]]="USD",datos_us[[#This Row],[Monto]],datos_us[[#This Row],[Monto]]/datos_us[[#This Row],[TC]])</f>
        <v>51.17</v>
      </c>
      <c r="Y890" s="14"/>
    </row>
    <row r="891" spans="1:25" x14ac:dyDescent="0.25">
      <c r="A891" s="14">
        <f t="shared" si="13"/>
        <v>888</v>
      </c>
      <c r="B891" s="1">
        <v>44288</v>
      </c>
      <c r="C891" s="14">
        <f>+YEAR(datos_us[[#This Row],[Fecha]])</f>
        <v>2021</v>
      </c>
      <c r="D891" s="14">
        <f>+MONTH(datos_us[[#This Row],[Fecha]])</f>
        <v>4</v>
      </c>
      <c r="E891" s="14" t="s">
        <v>1016</v>
      </c>
      <c r="F891" s="14" t="s">
        <v>404</v>
      </c>
      <c r="G891" s="14"/>
      <c r="H891" s="14" t="s">
        <v>7132</v>
      </c>
      <c r="I891" s="14" t="s">
        <v>7132</v>
      </c>
      <c r="J891" s="14" t="s">
        <v>425</v>
      </c>
      <c r="K891" s="14"/>
      <c r="L891" s="14" t="s">
        <v>425</v>
      </c>
      <c r="M891" s="14" t="s">
        <v>866</v>
      </c>
      <c r="N891" s="14" t="s">
        <v>866</v>
      </c>
      <c r="O891" s="14" t="s">
        <v>1279</v>
      </c>
      <c r="P891" s="14"/>
      <c r="Q891" s="14"/>
      <c r="R891" s="14" t="s">
        <v>404</v>
      </c>
      <c r="S891" s="14" t="s">
        <v>445</v>
      </c>
      <c r="T891" s="35">
        <v>239.6</v>
      </c>
      <c r="U891" s="14" t="s">
        <v>2</v>
      </c>
      <c r="V891" s="14">
        <v>139</v>
      </c>
      <c r="W891" s="16">
        <f>+IF(datos_us[[#This Row],[Moneda]]="ARS",datos_us[[#This Row],[Monto]],datos_us[[#This Row],[Monto]]*datos_us[[#This Row],[TC]])</f>
        <v>33304.400000000001</v>
      </c>
      <c r="X891" s="16">
        <f>+IF(datos_us[[#This Row],[Moneda]]="USD",datos_us[[#This Row],[Monto]],datos_us[[#This Row],[Monto]]/datos_us[[#This Row],[TC]])</f>
        <v>239.6</v>
      </c>
      <c r="Y891" s="14"/>
    </row>
    <row r="892" spans="1:25" x14ac:dyDescent="0.25">
      <c r="A892" s="14">
        <f t="shared" si="13"/>
        <v>889</v>
      </c>
      <c r="B892" s="1">
        <v>44291</v>
      </c>
      <c r="C892" s="14">
        <f>+YEAR(datos_us[[#This Row],[Fecha]])</f>
        <v>2021</v>
      </c>
      <c r="D892" s="14">
        <f>+MONTH(datos_us[[#This Row],[Fecha]])</f>
        <v>4</v>
      </c>
      <c r="E892" s="14" t="s">
        <v>617</v>
      </c>
      <c r="F892" s="14" t="s">
        <v>8101</v>
      </c>
      <c r="G892" s="14"/>
      <c r="H892" s="14" t="s">
        <v>8103</v>
      </c>
      <c r="I892" s="14" t="s">
        <v>8105</v>
      </c>
      <c r="J892" s="14" t="s">
        <v>422</v>
      </c>
      <c r="K892" s="14" t="s">
        <v>422</v>
      </c>
      <c r="L892" s="14" t="s">
        <v>422</v>
      </c>
      <c r="M892" s="14" t="s">
        <v>578</v>
      </c>
      <c r="N892" s="14" t="s">
        <v>1133</v>
      </c>
      <c r="O892" s="14" t="s">
        <v>4628</v>
      </c>
      <c r="P892" s="14" t="s">
        <v>6501</v>
      </c>
      <c r="Q892" s="14">
        <v>25</v>
      </c>
      <c r="R892" s="14" t="s">
        <v>8101</v>
      </c>
      <c r="S892" s="14" t="s">
        <v>445</v>
      </c>
      <c r="T892" s="35">
        <v>128.66999999999999</v>
      </c>
      <c r="U892" s="14" t="s">
        <v>2</v>
      </c>
      <c r="V892" s="14">
        <v>139</v>
      </c>
      <c r="W892" s="16">
        <f>+IF(datos_us[[#This Row],[Moneda]]="ARS",datos_us[[#This Row],[Monto]],datos_us[[#This Row],[Monto]]*datos_us[[#This Row],[TC]])</f>
        <v>17885.129999999997</v>
      </c>
      <c r="X892" s="16">
        <f>+IF(datos_us[[#This Row],[Moneda]]="USD",datos_us[[#This Row],[Monto]],datos_us[[#This Row],[Monto]]/datos_us[[#This Row],[TC]])</f>
        <v>128.66999999999999</v>
      </c>
      <c r="Y892" s="14"/>
    </row>
    <row r="893" spans="1:25" x14ac:dyDescent="0.25">
      <c r="A893" s="14">
        <f t="shared" si="13"/>
        <v>890</v>
      </c>
      <c r="B893" s="1">
        <v>44291</v>
      </c>
      <c r="C893" s="14">
        <f>+YEAR(datos_us[[#This Row],[Fecha]])</f>
        <v>2021</v>
      </c>
      <c r="D893" s="14">
        <f>+MONTH(datos_us[[#This Row],[Fecha]])</f>
        <v>4</v>
      </c>
      <c r="E893" s="14" t="s">
        <v>617</v>
      </c>
      <c r="F893" s="14" t="s">
        <v>8101</v>
      </c>
      <c r="G893" s="14"/>
      <c r="H893" s="14" t="s">
        <v>8103</v>
      </c>
      <c r="I893" s="14" t="s">
        <v>8105</v>
      </c>
      <c r="J893" s="14" t="s">
        <v>422</v>
      </c>
      <c r="K893" s="14" t="s">
        <v>422</v>
      </c>
      <c r="L893" s="14" t="s">
        <v>422</v>
      </c>
      <c r="M893" s="14" t="s">
        <v>578</v>
      </c>
      <c r="N893" s="14" t="s">
        <v>1133</v>
      </c>
      <c r="O893" s="14" t="s">
        <v>4629</v>
      </c>
      <c r="P893" s="14" t="s">
        <v>6501</v>
      </c>
      <c r="Q893" s="14">
        <v>25</v>
      </c>
      <c r="R893" s="14" t="s">
        <v>8101</v>
      </c>
      <c r="S893" s="14" t="s">
        <v>445</v>
      </c>
      <c r="T893" s="35">
        <v>161.1</v>
      </c>
      <c r="U893" s="14" t="s">
        <v>2</v>
      </c>
      <c r="V893" s="14">
        <v>139</v>
      </c>
      <c r="W893" s="16">
        <f>+IF(datos_us[[#This Row],[Moneda]]="ARS",datos_us[[#This Row],[Monto]],datos_us[[#This Row],[Monto]]*datos_us[[#This Row],[TC]])</f>
        <v>22392.899999999998</v>
      </c>
      <c r="X893" s="16">
        <f>+IF(datos_us[[#This Row],[Moneda]]="USD",datos_us[[#This Row],[Monto]],datos_us[[#This Row],[Monto]]/datos_us[[#This Row],[TC]])</f>
        <v>161.1</v>
      </c>
      <c r="Y893" s="14"/>
    </row>
    <row r="894" spans="1:25" x14ac:dyDescent="0.25">
      <c r="A894" s="14">
        <f t="shared" si="13"/>
        <v>891</v>
      </c>
      <c r="B894" s="1">
        <v>44291</v>
      </c>
      <c r="C894" s="14">
        <f>+YEAR(datos_us[[#This Row],[Fecha]])</f>
        <v>2021</v>
      </c>
      <c r="D894" s="14">
        <f>+MONTH(datos_us[[#This Row],[Fecha]])</f>
        <v>4</v>
      </c>
      <c r="E894" s="14" t="s">
        <v>1015</v>
      </c>
      <c r="F894" s="14" t="s">
        <v>403</v>
      </c>
      <c r="G894" s="14" t="s">
        <v>5383</v>
      </c>
      <c r="H894" s="14" t="s">
        <v>8103</v>
      </c>
      <c r="I894" s="14" t="s">
        <v>8105</v>
      </c>
      <c r="J894" s="14" t="s">
        <v>422</v>
      </c>
      <c r="K894" s="14" t="s">
        <v>422</v>
      </c>
      <c r="L894" s="14" t="s">
        <v>422</v>
      </c>
      <c r="M894" s="14" t="s">
        <v>1526</v>
      </c>
      <c r="N894" s="14" t="s">
        <v>1133</v>
      </c>
      <c r="O894" s="14" t="s">
        <v>4630</v>
      </c>
      <c r="P894" s="14" t="s">
        <v>6501</v>
      </c>
      <c r="Q894" s="14">
        <v>1</v>
      </c>
      <c r="R894" s="14" t="s">
        <v>5383</v>
      </c>
      <c r="S894" s="14" t="s">
        <v>445</v>
      </c>
      <c r="T894" s="35">
        <v>210.72</v>
      </c>
      <c r="U894" s="14" t="s">
        <v>2</v>
      </c>
      <c r="V894" s="14">
        <v>139</v>
      </c>
      <c r="W894" s="16">
        <f>+IF(datos_us[[#This Row],[Moneda]]="ARS",datos_us[[#This Row],[Monto]],datos_us[[#This Row],[Monto]]*datos_us[[#This Row],[TC]])</f>
        <v>29290.079999999998</v>
      </c>
      <c r="X894" s="16">
        <f>+IF(datos_us[[#This Row],[Moneda]]="USD",datos_us[[#This Row],[Monto]],datos_us[[#This Row],[Monto]]/datos_us[[#This Row],[TC]])</f>
        <v>210.72</v>
      </c>
      <c r="Y894" s="14"/>
    </row>
    <row r="895" spans="1:25" x14ac:dyDescent="0.25">
      <c r="A895" s="14">
        <f t="shared" si="13"/>
        <v>892</v>
      </c>
      <c r="B895" s="1">
        <v>44291</v>
      </c>
      <c r="C895" s="14">
        <f>+YEAR(datos_us[[#This Row],[Fecha]])</f>
        <v>2021</v>
      </c>
      <c r="D895" s="14">
        <f>+MONTH(datos_us[[#This Row],[Fecha]])</f>
        <v>4</v>
      </c>
      <c r="E895" s="14" t="s">
        <v>617</v>
      </c>
      <c r="F895" s="14" t="s">
        <v>8101</v>
      </c>
      <c r="G895" s="14"/>
      <c r="H895" s="14" t="s">
        <v>8103</v>
      </c>
      <c r="I895" s="14" t="s">
        <v>8105</v>
      </c>
      <c r="J895" s="14" t="s">
        <v>422</v>
      </c>
      <c r="K895" s="14" t="s">
        <v>422</v>
      </c>
      <c r="L895" s="14" t="s">
        <v>422</v>
      </c>
      <c r="M895" s="14" t="s">
        <v>578</v>
      </c>
      <c r="N895" s="14" t="s">
        <v>1133</v>
      </c>
      <c r="O895" s="14" t="s">
        <v>4631</v>
      </c>
      <c r="P895" s="14" t="s">
        <v>6501</v>
      </c>
      <c r="Q895" s="14">
        <v>10</v>
      </c>
      <c r="R895" s="14" t="s">
        <v>8101</v>
      </c>
      <c r="S895" s="14" t="s">
        <v>445</v>
      </c>
      <c r="T895" s="35">
        <v>64.38</v>
      </c>
      <c r="U895" s="14" t="s">
        <v>2</v>
      </c>
      <c r="V895" s="14">
        <v>139</v>
      </c>
      <c r="W895" s="16">
        <f>+IF(datos_us[[#This Row],[Moneda]]="ARS",datos_us[[#This Row],[Monto]],datos_us[[#This Row],[Monto]]*datos_us[[#This Row],[TC]])</f>
        <v>8948.82</v>
      </c>
      <c r="X895" s="16">
        <f>+IF(datos_us[[#This Row],[Moneda]]="USD",datos_us[[#This Row],[Monto]],datos_us[[#This Row],[Monto]]/datos_us[[#This Row],[TC]])</f>
        <v>64.38</v>
      </c>
      <c r="Y895" s="14"/>
    </row>
    <row r="896" spans="1:25" x14ac:dyDescent="0.25">
      <c r="A896" s="14">
        <f t="shared" si="13"/>
        <v>893</v>
      </c>
      <c r="B896" s="1">
        <v>44291</v>
      </c>
      <c r="C896" s="14">
        <f>+YEAR(datos_us[[#This Row],[Fecha]])</f>
        <v>2021</v>
      </c>
      <c r="D896" s="14">
        <f>+MONTH(datos_us[[#This Row],[Fecha]])</f>
        <v>4</v>
      </c>
      <c r="E896" s="14" t="s">
        <v>1015</v>
      </c>
      <c r="F896" s="14" t="s">
        <v>403</v>
      </c>
      <c r="G896" s="14" t="s">
        <v>5383</v>
      </c>
      <c r="H896" s="14" t="s">
        <v>8103</v>
      </c>
      <c r="I896" s="14" t="s">
        <v>8105</v>
      </c>
      <c r="J896" s="14" t="s">
        <v>422</v>
      </c>
      <c r="K896" s="14" t="s">
        <v>422</v>
      </c>
      <c r="L896" s="14" t="s">
        <v>422</v>
      </c>
      <c r="M896" s="14" t="s">
        <v>1526</v>
      </c>
      <c r="N896" s="14" t="s">
        <v>1133</v>
      </c>
      <c r="O896" s="14" t="s">
        <v>4632</v>
      </c>
      <c r="P896" s="14" t="s">
        <v>6501</v>
      </c>
      <c r="Q896" s="14">
        <v>1</v>
      </c>
      <c r="R896" s="14" t="s">
        <v>5383</v>
      </c>
      <c r="S896" s="14" t="s">
        <v>445</v>
      </c>
      <c r="T896" s="35">
        <v>237.12</v>
      </c>
      <c r="U896" s="14" t="s">
        <v>2</v>
      </c>
      <c r="V896" s="14">
        <v>139</v>
      </c>
      <c r="W896" s="16">
        <f>+IF(datos_us[[#This Row],[Moneda]]="ARS",datos_us[[#This Row],[Monto]],datos_us[[#This Row],[Monto]]*datos_us[[#This Row],[TC]])</f>
        <v>32959.68</v>
      </c>
      <c r="X896" s="16">
        <f>+IF(datos_us[[#This Row],[Moneda]]="USD",datos_us[[#This Row],[Monto]],datos_us[[#This Row],[Monto]]/datos_us[[#This Row],[TC]])</f>
        <v>237.12</v>
      </c>
      <c r="Y896" s="14"/>
    </row>
    <row r="897" spans="1:25" x14ac:dyDescent="0.25">
      <c r="A897" s="14">
        <f t="shared" si="13"/>
        <v>894</v>
      </c>
      <c r="B897" s="1">
        <v>44291</v>
      </c>
      <c r="C897" s="14">
        <f>+YEAR(datos_us[[#This Row],[Fecha]])</f>
        <v>2021</v>
      </c>
      <c r="D897" s="14">
        <f>+MONTH(datos_us[[#This Row],[Fecha]])</f>
        <v>4</v>
      </c>
      <c r="E897" s="14" t="s">
        <v>1015</v>
      </c>
      <c r="F897" s="14" t="s">
        <v>403</v>
      </c>
      <c r="G897" s="14" t="s">
        <v>5383</v>
      </c>
      <c r="H897" s="14" t="s">
        <v>8103</v>
      </c>
      <c r="I897" s="14" t="s">
        <v>8105</v>
      </c>
      <c r="J897" s="14" t="s">
        <v>422</v>
      </c>
      <c r="K897" s="14" t="s">
        <v>422</v>
      </c>
      <c r="L897" s="14" t="s">
        <v>422</v>
      </c>
      <c r="M897" s="14" t="s">
        <v>1526</v>
      </c>
      <c r="N897" s="14" t="s">
        <v>1133</v>
      </c>
      <c r="O897" s="14" t="s">
        <v>4633</v>
      </c>
      <c r="P897" s="14" t="s">
        <v>6501</v>
      </c>
      <c r="Q897" s="14">
        <v>1</v>
      </c>
      <c r="R897" s="14" t="s">
        <v>5383</v>
      </c>
      <c r="S897" s="14" t="s">
        <v>445</v>
      </c>
      <c r="T897" s="35">
        <v>210.71</v>
      </c>
      <c r="U897" s="14" t="s">
        <v>2</v>
      </c>
      <c r="V897" s="14">
        <v>139</v>
      </c>
      <c r="W897" s="16">
        <f>+IF(datos_us[[#This Row],[Moneda]]="ARS",datos_us[[#This Row],[Monto]],datos_us[[#This Row],[Monto]]*datos_us[[#This Row],[TC]])</f>
        <v>29288.690000000002</v>
      </c>
      <c r="X897" s="16">
        <f>+IF(datos_us[[#This Row],[Moneda]]="USD",datos_us[[#This Row],[Monto]],datos_us[[#This Row],[Monto]]/datos_us[[#This Row],[TC]])</f>
        <v>210.71</v>
      </c>
      <c r="Y897" s="14"/>
    </row>
    <row r="898" spans="1:25" x14ac:dyDescent="0.25">
      <c r="A898" s="14">
        <f t="shared" si="13"/>
        <v>895</v>
      </c>
      <c r="B898" s="1">
        <v>44291</v>
      </c>
      <c r="C898" s="14">
        <f>+YEAR(datos_us[[#This Row],[Fecha]])</f>
        <v>2021</v>
      </c>
      <c r="D898" s="14">
        <f>+MONTH(datos_us[[#This Row],[Fecha]])</f>
        <v>4</v>
      </c>
      <c r="E898" s="14" t="s">
        <v>617</v>
      </c>
      <c r="F898" s="14" t="s">
        <v>8101</v>
      </c>
      <c r="G898" s="14"/>
      <c r="H898" s="14" t="s">
        <v>8103</v>
      </c>
      <c r="I898" s="14" t="s">
        <v>8105</v>
      </c>
      <c r="J898" s="14" t="s">
        <v>422</v>
      </c>
      <c r="K898" s="14" t="s">
        <v>422</v>
      </c>
      <c r="L898" s="14" t="s">
        <v>422</v>
      </c>
      <c r="M898" s="14" t="s">
        <v>1125</v>
      </c>
      <c r="N898" s="14" t="s">
        <v>1133</v>
      </c>
      <c r="O898" s="14" t="s">
        <v>4634</v>
      </c>
      <c r="P898" s="14" t="s">
        <v>6501</v>
      </c>
      <c r="Q898" s="14">
        <v>25</v>
      </c>
      <c r="R898" s="14" t="s">
        <v>8101</v>
      </c>
      <c r="S898" s="14" t="s">
        <v>445</v>
      </c>
      <c r="T898" s="35">
        <v>13.760000000000002</v>
      </c>
      <c r="U898" s="14" t="s">
        <v>2</v>
      </c>
      <c r="V898" s="14">
        <v>139</v>
      </c>
      <c r="W898" s="16">
        <f>+IF(datos_us[[#This Row],[Moneda]]="ARS",datos_us[[#This Row],[Monto]],datos_us[[#This Row],[Monto]]*datos_us[[#This Row],[TC]])</f>
        <v>1912.6400000000003</v>
      </c>
      <c r="X898" s="16">
        <f>+IF(datos_us[[#This Row],[Moneda]]="USD",datos_us[[#This Row],[Monto]],datos_us[[#This Row],[Monto]]/datos_us[[#This Row],[TC]])</f>
        <v>13.760000000000002</v>
      </c>
      <c r="Y898" s="14"/>
    </row>
    <row r="899" spans="1:25" x14ac:dyDescent="0.25">
      <c r="A899" s="14">
        <f t="shared" si="13"/>
        <v>896</v>
      </c>
      <c r="B899" s="1">
        <v>44293</v>
      </c>
      <c r="C899" s="14">
        <f>+YEAR(datos_us[[#This Row],[Fecha]])</f>
        <v>2021</v>
      </c>
      <c r="D899" s="14">
        <f>+MONTH(datos_us[[#This Row],[Fecha]])</f>
        <v>4</v>
      </c>
      <c r="E899" s="14" t="s">
        <v>1015</v>
      </c>
      <c r="F899" s="14" t="s">
        <v>403</v>
      </c>
      <c r="G899" s="14" t="s">
        <v>5383</v>
      </c>
      <c r="H899" s="14" t="s">
        <v>8103</v>
      </c>
      <c r="I899" s="14" t="s">
        <v>8105</v>
      </c>
      <c r="J899" s="14" t="s">
        <v>422</v>
      </c>
      <c r="K899" s="14" t="s">
        <v>422</v>
      </c>
      <c r="L899" s="14" t="s">
        <v>422</v>
      </c>
      <c r="M899" s="14" t="s">
        <v>2084</v>
      </c>
      <c r="N899" s="14" t="s">
        <v>1133</v>
      </c>
      <c r="O899" s="14" t="s">
        <v>4635</v>
      </c>
      <c r="P899" s="14" t="s">
        <v>6502</v>
      </c>
      <c r="Q899" s="14">
        <v>2</v>
      </c>
      <c r="R899" s="14" t="s">
        <v>5383</v>
      </c>
      <c r="S899" s="14" t="s">
        <v>445</v>
      </c>
      <c r="T899" s="35">
        <v>284.04000000000002</v>
      </c>
      <c r="U899" s="14" t="s">
        <v>2</v>
      </c>
      <c r="V899" s="14">
        <v>139</v>
      </c>
      <c r="W899" s="16">
        <f>+IF(datos_us[[#This Row],[Moneda]]="ARS",datos_us[[#This Row],[Monto]],datos_us[[#This Row],[Monto]]*datos_us[[#This Row],[TC]])</f>
        <v>39481.560000000005</v>
      </c>
      <c r="X899" s="16">
        <f>+IF(datos_us[[#This Row],[Moneda]]="USD",datos_us[[#This Row],[Monto]],datos_us[[#This Row],[Monto]]/datos_us[[#This Row],[TC]])</f>
        <v>284.04000000000002</v>
      </c>
      <c r="Y899" s="14"/>
    </row>
    <row r="900" spans="1:25" x14ac:dyDescent="0.25">
      <c r="A900" s="14">
        <f t="shared" si="13"/>
        <v>897</v>
      </c>
      <c r="B900" s="1">
        <v>44294</v>
      </c>
      <c r="C900" s="14">
        <f>+YEAR(datos_us[[#This Row],[Fecha]])</f>
        <v>2021</v>
      </c>
      <c r="D900" s="14">
        <f>+MONTH(datos_us[[#This Row],[Fecha]])</f>
        <v>4</v>
      </c>
      <c r="E900" s="14" t="s">
        <v>1016</v>
      </c>
      <c r="F900" s="14" t="s">
        <v>404</v>
      </c>
      <c r="G900" s="14"/>
      <c r="H900" s="14" t="s">
        <v>7132</v>
      </c>
      <c r="I900" s="14" t="s">
        <v>7132</v>
      </c>
      <c r="J900" s="14" t="s">
        <v>425</v>
      </c>
      <c r="K900" s="14"/>
      <c r="L900" s="14" t="s">
        <v>425</v>
      </c>
      <c r="M900" s="14" t="s">
        <v>156</v>
      </c>
      <c r="N900" s="14" t="s">
        <v>156</v>
      </c>
      <c r="O900" s="14" t="s">
        <v>1298</v>
      </c>
      <c r="P900" s="14"/>
      <c r="Q900" s="14"/>
      <c r="R900" s="14" t="s">
        <v>404</v>
      </c>
      <c r="S900" s="14" t="s">
        <v>445</v>
      </c>
      <c r="T900" s="35">
        <v>40.58</v>
      </c>
      <c r="U900" s="14" t="s">
        <v>2</v>
      </c>
      <c r="V900" s="14">
        <v>139</v>
      </c>
      <c r="W900" s="16">
        <f>+IF(datos_us[[#This Row],[Moneda]]="ARS",datos_us[[#This Row],[Monto]],datos_us[[#This Row],[Monto]]*datos_us[[#This Row],[TC]])</f>
        <v>5640.62</v>
      </c>
      <c r="X900" s="16">
        <f>+IF(datos_us[[#This Row],[Moneda]]="USD",datos_us[[#This Row],[Monto]],datos_us[[#This Row],[Monto]]/datos_us[[#This Row],[TC]])</f>
        <v>40.58</v>
      </c>
      <c r="Y900" s="14"/>
    </row>
    <row r="901" spans="1:25" x14ac:dyDescent="0.25">
      <c r="A901" s="14">
        <f t="shared" ref="A901:A964" si="14">+A900+1</f>
        <v>898</v>
      </c>
      <c r="B901" s="1">
        <v>44294</v>
      </c>
      <c r="C901" s="14">
        <f>+YEAR(datos_us[[#This Row],[Fecha]])</f>
        <v>2021</v>
      </c>
      <c r="D901" s="14">
        <f>+MONTH(datos_us[[#This Row],[Fecha]])</f>
        <v>4</v>
      </c>
      <c r="E901" s="14" t="s">
        <v>5358</v>
      </c>
      <c r="F901" s="14" t="s">
        <v>85</v>
      </c>
      <c r="G901" s="14"/>
      <c r="H901" s="14" t="s">
        <v>8103</v>
      </c>
      <c r="I901" s="14" t="s">
        <v>8105</v>
      </c>
      <c r="J901" s="14" t="s">
        <v>472</v>
      </c>
      <c r="K901" s="14" t="s">
        <v>421</v>
      </c>
      <c r="L901" s="14" t="s">
        <v>425</v>
      </c>
      <c r="M901" s="14" t="s">
        <v>4636</v>
      </c>
      <c r="N901" s="14" t="s">
        <v>12</v>
      </c>
      <c r="O901" s="14" t="s">
        <v>4637</v>
      </c>
      <c r="P901" s="14" t="s">
        <v>6503</v>
      </c>
      <c r="Q901" s="14">
        <v>1</v>
      </c>
      <c r="R901" s="14" t="s">
        <v>85</v>
      </c>
      <c r="S901" s="14" t="s">
        <v>445</v>
      </c>
      <c r="T901" s="35">
        <v>43.43</v>
      </c>
      <c r="U901" s="14" t="s">
        <v>2</v>
      </c>
      <c r="V901" s="14">
        <v>139</v>
      </c>
      <c r="W901" s="16">
        <f>+IF(datos_us[[#This Row],[Moneda]]="ARS",datos_us[[#This Row],[Monto]],datos_us[[#This Row],[Monto]]*datos_us[[#This Row],[TC]])</f>
        <v>6036.7699999999995</v>
      </c>
      <c r="X901" s="16">
        <f>+IF(datos_us[[#This Row],[Moneda]]="USD",datos_us[[#This Row],[Monto]],datos_us[[#This Row],[Monto]]/datos_us[[#This Row],[TC]])</f>
        <v>43.43</v>
      </c>
      <c r="Y901" s="14"/>
    </row>
    <row r="902" spans="1:25" x14ac:dyDescent="0.25">
      <c r="A902" s="14">
        <f t="shared" si="14"/>
        <v>899</v>
      </c>
      <c r="B902" s="1">
        <v>44294</v>
      </c>
      <c r="C902" s="14">
        <f>+YEAR(datos_us[[#This Row],[Fecha]])</f>
        <v>2021</v>
      </c>
      <c r="D902" s="14">
        <f>+MONTH(datos_us[[#This Row],[Fecha]])</f>
        <v>4</v>
      </c>
      <c r="E902" s="14" t="s">
        <v>5358</v>
      </c>
      <c r="F902" s="14" t="s">
        <v>85</v>
      </c>
      <c r="G902" s="14"/>
      <c r="H902" s="14" t="s">
        <v>8103</v>
      </c>
      <c r="I902" s="14" t="s">
        <v>8105</v>
      </c>
      <c r="J902" s="14" t="s">
        <v>472</v>
      </c>
      <c r="K902" s="14" t="s">
        <v>421</v>
      </c>
      <c r="L902" s="14" t="s">
        <v>425</v>
      </c>
      <c r="M902" s="14" t="s">
        <v>4640</v>
      </c>
      <c r="N902" s="14" t="s">
        <v>12</v>
      </c>
      <c r="O902" s="14" t="s">
        <v>4638</v>
      </c>
      <c r="P902" s="14" t="s">
        <v>6503</v>
      </c>
      <c r="Q902" s="14">
        <v>1</v>
      </c>
      <c r="R902" s="14" t="s">
        <v>85</v>
      </c>
      <c r="S902" s="14" t="s">
        <v>445</v>
      </c>
      <c r="T902" s="35">
        <v>51.02</v>
      </c>
      <c r="U902" s="14" t="s">
        <v>2</v>
      </c>
      <c r="V902" s="14">
        <v>139</v>
      </c>
      <c r="W902" s="16">
        <f>+IF(datos_us[[#This Row],[Moneda]]="ARS",datos_us[[#This Row],[Monto]],datos_us[[#This Row],[Monto]]*datos_us[[#This Row],[TC]])</f>
        <v>7091.7800000000007</v>
      </c>
      <c r="X902" s="16">
        <f>+IF(datos_us[[#This Row],[Moneda]]="USD",datos_us[[#This Row],[Monto]],datos_us[[#This Row],[Monto]]/datos_us[[#This Row],[TC]])</f>
        <v>51.02</v>
      </c>
      <c r="Y902" s="14"/>
    </row>
    <row r="903" spans="1:25" x14ac:dyDescent="0.25">
      <c r="A903" s="14">
        <f t="shared" si="14"/>
        <v>900</v>
      </c>
      <c r="B903" s="1">
        <v>44294</v>
      </c>
      <c r="C903" s="14">
        <f>+YEAR(datos_us[[#This Row],[Fecha]])</f>
        <v>2021</v>
      </c>
      <c r="D903" s="14">
        <f>+MONTH(datos_us[[#This Row],[Fecha]])</f>
        <v>4</v>
      </c>
      <c r="E903" s="14" t="s">
        <v>617</v>
      </c>
      <c r="F903" s="14" t="s">
        <v>8101</v>
      </c>
      <c r="G903" s="14"/>
      <c r="H903" s="14" t="s">
        <v>8103</v>
      </c>
      <c r="I903" s="14" t="s">
        <v>8105</v>
      </c>
      <c r="J903" s="14" t="s">
        <v>472</v>
      </c>
      <c r="K903" s="14" t="s">
        <v>421</v>
      </c>
      <c r="L903" s="14" t="s">
        <v>425</v>
      </c>
      <c r="M903" s="14" t="s">
        <v>4641</v>
      </c>
      <c r="N903" s="14" t="s">
        <v>12</v>
      </c>
      <c r="O903" s="14" t="s">
        <v>4639</v>
      </c>
      <c r="P903" s="14" t="s">
        <v>6503</v>
      </c>
      <c r="Q903" s="14">
        <v>1</v>
      </c>
      <c r="R903" s="14" t="s">
        <v>8101</v>
      </c>
      <c r="S903" s="14" t="s">
        <v>445</v>
      </c>
      <c r="T903" s="35">
        <v>15.92</v>
      </c>
      <c r="U903" s="14" t="s">
        <v>2</v>
      </c>
      <c r="V903" s="14">
        <v>139</v>
      </c>
      <c r="W903" s="16">
        <f>+IF(datos_us[[#This Row],[Moneda]]="ARS",datos_us[[#This Row],[Monto]],datos_us[[#This Row],[Monto]]*datos_us[[#This Row],[TC]])</f>
        <v>2212.88</v>
      </c>
      <c r="X903" s="16">
        <f>+IF(datos_us[[#This Row],[Moneda]]="USD",datos_us[[#This Row],[Monto]],datos_us[[#This Row],[Monto]]/datos_us[[#This Row],[TC]])</f>
        <v>15.92</v>
      </c>
      <c r="Y903" s="14"/>
    </row>
    <row r="904" spans="1:25" x14ac:dyDescent="0.25">
      <c r="A904" s="14">
        <f t="shared" si="14"/>
        <v>901</v>
      </c>
      <c r="B904" s="1">
        <v>44299</v>
      </c>
      <c r="C904" s="14">
        <f>+YEAR(datos_us[[#This Row],[Fecha]])</f>
        <v>2021</v>
      </c>
      <c r="D904" s="14">
        <f>+MONTH(datos_us[[#This Row],[Fecha]])</f>
        <v>4</v>
      </c>
      <c r="E904" s="14" t="s">
        <v>1016</v>
      </c>
      <c r="F904" s="14" t="s">
        <v>404</v>
      </c>
      <c r="G904" s="14"/>
      <c r="H904" s="14" t="s">
        <v>7132</v>
      </c>
      <c r="I904" s="14" t="s">
        <v>7132</v>
      </c>
      <c r="J904" s="14" t="s">
        <v>425</v>
      </c>
      <c r="K904" s="14"/>
      <c r="L904" s="14" t="s">
        <v>425</v>
      </c>
      <c r="M904" s="14" t="s">
        <v>1297</v>
      </c>
      <c r="N904" s="14" t="s">
        <v>1297</v>
      </c>
      <c r="O904" s="14" t="s">
        <v>1279</v>
      </c>
      <c r="P904" s="14"/>
      <c r="Q904" s="14"/>
      <c r="R904" s="14" t="s">
        <v>404</v>
      </c>
      <c r="S904" s="14" t="s">
        <v>445</v>
      </c>
      <c r="T904" s="35">
        <v>14.99</v>
      </c>
      <c r="U904" s="14" t="s">
        <v>2</v>
      </c>
      <c r="V904" s="14">
        <v>141</v>
      </c>
      <c r="W904" s="16">
        <f>+IF(datos_us[[#This Row],[Moneda]]="ARS",datos_us[[#This Row],[Monto]],datos_us[[#This Row],[Monto]]*datos_us[[#This Row],[TC]])</f>
        <v>2113.59</v>
      </c>
      <c r="X904" s="16">
        <f>+IF(datos_us[[#This Row],[Moneda]]="USD",datos_us[[#This Row],[Monto]],datos_us[[#This Row],[Monto]]/datos_us[[#This Row],[TC]])</f>
        <v>14.99</v>
      </c>
      <c r="Y904" s="14"/>
    </row>
    <row r="905" spans="1:25" x14ac:dyDescent="0.25">
      <c r="A905" s="14">
        <f t="shared" si="14"/>
        <v>902</v>
      </c>
      <c r="B905" s="1">
        <v>44299</v>
      </c>
      <c r="C905" s="14">
        <f>+YEAR(datos_us[[#This Row],[Fecha]])</f>
        <v>2021</v>
      </c>
      <c r="D905" s="14">
        <f>+MONTH(datos_us[[#This Row],[Fecha]])</f>
        <v>4</v>
      </c>
      <c r="E905" s="14" t="s">
        <v>408</v>
      </c>
      <c r="F905" s="14" t="s">
        <v>5359</v>
      </c>
      <c r="G905" s="14"/>
      <c r="H905" s="14" t="s">
        <v>7132</v>
      </c>
      <c r="I905" s="14" t="s">
        <v>7132</v>
      </c>
      <c r="J905" s="14" t="s">
        <v>425</v>
      </c>
      <c r="K905" s="14"/>
      <c r="L905" s="14" t="s">
        <v>425</v>
      </c>
      <c r="M905" s="14" t="s">
        <v>1185</v>
      </c>
      <c r="N905" s="14" t="s">
        <v>1185</v>
      </c>
      <c r="O905" s="14" t="s">
        <v>4688</v>
      </c>
      <c r="P905" s="14"/>
      <c r="Q905" s="14"/>
      <c r="R905" s="14" t="s">
        <v>445</v>
      </c>
      <c r="S905" s="14" t="s">
        <v>613</v>
      </c>
      <c r="T905" s="35">
        <v>6884.34</v>
      </c>
      <c r="U905" s="14" t="s">
        <v>2</v>
      </c>
      <c r="V905" s="14">
        <v>141</v>
      </c>
      <c r="W905" s="16">
        <f>+IF(datos_us[[#This Row],[Moneda]]="ARS",datos_us[[#This Row],[Monto]],datos_us[[#This Row],[Monto]]*datos_us[[#This Row],[TC]])</f>
        <v>970691.94000000006</v>
      </c>
      <c r="X905" s="16">
        <f>+IF(datos_us[[#This Row],[Moneda]]="USD",datos_us[[#This Row],[Monto]],datos_us[[#This Row],[Monto]]/datos_us[[#This Row],[TC]])</f>
        <v>6884.34</v>
      </c>
      <c r="Y905" s="14"/>
    </row>
    <row r="906" spans="1:25" x14ac:dyDescent="0.25">
      <c r="A906" s="14">
        <f t="shared" si="14"/>
        <v>903</v>
      </c>
      <c r="B906" s="1">
        <v>44300</v>
      </c>
      <c r="C906" s="14">
        <f>+YEAR(datos_us[[#This Row],[Fecha]])</f>
        <v>2021</v>
      </c>
      <c r="D906" s="14">
        <f>+MONTH(datos_us[[#This Row],[Fecha]])</f>
        <v>4</v>
      </c>
      <c r="E906" s="14" t="s">
        <v>617</v>
      </c>
      <c r="F906" s="14" t="s">
        <v>8101</v>
      </c>
      <c r="G906" s="14"/>
      <c r="H906" s="14" t="s">
        <v>8103</v>
      </c>
      <c r="I906" s="14" t="s">
        <v>8105</v>
      </c>
      <c r="J906" s="14" t="s">
        <v>422</v>
      </c>
      <c r="K906" s="14" t="s">
        <v>422</v>
      </c>
      <c r="L906" s="14" t="s">
        <v>422</v>
      </c>
      <c r="M906" s="14" t="s">
        <v>578</v>
      </c>
      <c r="N906" s="14" t="s">
        <v>1133</v>
      </c>
      <c r="O906" s="14" t="s">
        <v>4713</v>
      </c>
      <c r="P906" s="14" t="s">
        <v>6504</v>
      </c>
      <c r="Q906" s="14">
        <v>3</v>
      </c>
      <c r="R906" s="14" t="s">
        <v>8101</v>
      </c>
      <c r="S906" s="14" t="s">
        <v>445</v>
      </c>
      <c r="T906" s="35">
        <v>37.43</v>
      </c>
      <c r="U906" s="14" t="s">
        <v>2</v>
      </c>
      <c r="V906" s="14">
        <v>141</v>
      </c>
      <c r="W906" s="16">
        <f>+IF(datos_us[[#This Row],[Moneda]]="ARS",datos_us[[#This Row],[Monto]],datos_us[[#This Row],[Monto]]*datos_us[[#This Row],[TC]])</f>
        <v>5277.63</v>
      </c>
      <c r="X906" s="16">
        <f>+IF(datos_us[[#This Row],[Moneda]]="USD",datos_us[[#This Row],[Monto]],datos_us[[#This Row],[Monto]]/datos_us[[#This Row],[TC]])</f>
        <v>37.43</v>
      </c>
      <c r="Y906" s="14"/>
    </row>
    <row r="907" spans="1:25" x14ac:dyDescent="0.25">
      <c r="A907" s="14">
        <f t="shared" si="14"/>
        <v>904</v>
      </c>
      <c r="B907" s="1">
        <v>44300</v>
      </c>
      <c r="C907" s="14">
        <f>+YEAR(datos_us[[#This Row],[Fecha]])</f>
        <v>2021</v>
      </c>
      <c r="D907" s="14">
        <f>+MONTH(datos_us[[#This Row],[Fecha]])</f>
        <v>4</v>
      </c>
      <c r="E907" s="14" t="s">
        <v>617</v>
      </c>
      <c r="F907" s="14" t="s">
        <v>8101</v>
      </c>
      <c r="G907" s="14"/>
      <c r="H907" s="14" t="s">
        <v>8103</v>
      </c>
      <c r="I907" s="14" t="s">
        <v>8105</v>
      </c>
      <c r="J907" s="14" t="s">
        <v>422</v>
      </c>
      <c r="K907" s="14" t="s">
        <v>422</v>
      </c>
      <c r="L907" s="14" t="s">
        <v>422</v>
      </c>
      <c r="M907" s="14" t="s">
        <v>578</v>
      </c>
      <c r="N907" s="14" t="s">
        <v>1133</v>
      </c>
      <c r="O907" s="14" t="s">
        <v>4714</v>
      </c>
      <c r="P907" s="14" t="s">
        <v>6504</v>
      </c>
      <c r="Q907" s="14">
        <v>3</v>
      </c>
      <c r="R907" s="14" t="s">
        <v>8101</v>
      </c>
      <c r="S907" s="14" t="s">
        <v>445</v>
      </c>
      <c r="T907" s="35">
        <v>38.06</v>
      </c>
      <c r="U907" s="14" t="s">
        <v>2</v>
      </c>
      <c r="V907" s="14">
        <v>141</v>
      </c>
      <c r="W907" s="16">
        <f>+IF(datos_us[[#This Row],[Moneda]]="ARS",datos_us[[#This Row],[Monto]],datos_us[[#This Row],[Monto]]*datos_us[[#This Row],[TC]])</f>
        <v>5366.46</v>
      </c>
      <c r="X907" s="16">
        <f>+IF(datos_us[[#This Row],[Moneda]]="USD",datos_us[[#This Row],[Monto]],datos_us[[#This Row],[Monto]]/datos_us[[#This Row],[TC]])</f>
        <v>38.06</v>
      </c>
      <c r="Y907" s="14"/>
    </row>
    <row r="908" spans="1:25" x14ac:dyDescent="0.25">
      <c r="A908" s="14">
        <f t="shared" si="14"/>
        <v>905</v>
      </c>
      <c r="B908" s="1">
        <v>44307</v>
      </c>
      <c r="C908" s="14">
        <f>+YEAR(datos_us[[#This Row],[Fecha]])</f>
        <v>2021</v>
      </c>
      <c r="D908" s="14">
        <f>+MONTH(datos_us[[#This Row],[Fecha]])</f>
        <v>4</v>
      </c>
      <c r="E908" s="14" t="s">
        <v>1016</v>
      </c>
      <c r="F908" s="14" t="s">
        <v>404</v>
      </c>
      <c r="G908" s="14"/>
      <c r="H908" s="14" t="s">
        <v>7132</v>
      </c>
      <c r="I908" s="14" t="s">
        <v>7132</v>
      </c>
      <c r="J908" s="14" t="s">
        <v>425</v>
      </c>
      <c r="K908" s="14"/>
      <c r="L908" s="14" t="s">
        <v>425</v>
      </c>
      <c r="M908" s="14" t="s">
        <v>1300</v>
      </c>
      <c r="N908" s="14" t="s">
        <v>1300</v>
      </c>
      <c r="O908" s="14" t="s">
        <v>1279</v>
      </c>
      <c r="P908" s="14"/>
      <c r="Q908" s="14"/>
      <c r="R908" s="14" t="s">
        <v>404</v>
      </c>
      <c r="S908" s="14" t="s">
        <v>445</v>
      </c>
      <c r="T908" s="35">
        <v>15</v>
      </c>
      <c r="U908" s="14" t="s">
        <v>2</v>
      </c>
      <c r="V908" s="14">
        <v>140</v>
      </c>
      <c r="W908" s="16">
        <f>+IF(datos_us[[#This Row],[Moneda]]="ARS",datos_us[[#This Row],[Monto]],datos_us[[#This Row],[Monto]]*datos_us[[#This Row],[TC]])</f>
        <v>2100</v>
      </c>
      <c r="X908" s="16">
        <f>+IF(datos_us[[#This Row],[Moneda]]="USD",datos_us[[#This Row],[Monto]],datos_us[[#This Row],[Monto]]/datos_us[[#This Row],[TC]])</f>
        <v>15</v>
      </c>
      <c r="Y908" s="14"/>
    </row>
    <row r="909" spans="1:25" x14ac:dyDescent="0.25">
      <c r="A909" s="14">
        <f t="shared" si="14"/>
        <v>906</v>
      </c>
      <c r="B909" s="1">
        <v>44307</v>
      </c>
      <c r="C909" s="14">
        <f>+YEAR(datos_us[[#This Row],[Fecha]])</f>
        <v>2021</v>
      </c>
      <c r="D909" s="14">
        <f>+MONTH(datos_us[[#This Row],[Fecha]])</f>
        <v>4</v>
      </c>
      <c r="E909" s="14" t="s">
        <v>1016</v>
      </c>
      <c r="F909" s="14" t="s">
        <v>404</v>
      </c>
      <c r="G909" s="14"/>
      <c r="H909" s="14" t="s">
        <v>7132</v>
      </c>
      <c r="I909" s="14" t="s">
        <v>7132</v>
      </c>
      <c r="J909" s="14" t="s">
        <v>425</v>
      </c>
      <c r="K909" s="14"/>
      <c r="L909" s="14" t="s">
        <v>425</v>
      </c>
      <c r="M909" s="14" t="s">
        <v>3061</v>
      </c>
      <c r="N909" s="14" t="s">
        <v>3061</v>
      </c>
      <c r="O909" s="14" t="s">
        <v>1279</v>
      </c>
      <c r="P909" s="14"/>
      <c r="Q909" s="14"/>
      <c r="R909" s="14" t="s">
        <v>404</v>
      </c>
      <c r="S909" s="14" t="s">
        <v>445</v>
      </c>
      <c r="T909" s="35">
        <v>1.99</v>
      </c>
      <c r="U909" s="14" t="s">
        <v>2</v>
      </c>
      <c r="V909" s="14">
        <v>142</v>
      </c>
      <c r="W909" s="16">
        <f>+IF(datos_us[[#This Row],[Moneda]]="ARS",datos_us[[#This Row],[Monto]],datos_us[[#This Row],[Monto]]*datos_us[[#This Row],[TC]])</f>
        <v>282.58</v>
      </c>
      <c r="X909" s="16">
        <f>+IF(datos_us[[#This Row],[Moneda]]="USD",datos_us[[#This Row],[Monto]],datos_us[[#This Row],[Monto]]/datos_us[[#This Row],[TC]])</f>
        <v>1.99</v>
      </c>
      <c r="Y909" s="14"/>
    </row>
    <row r="910" spans="1:25" x14ac:dyDescent="0.25">
      <c r="A910" s="14">
        <f t="shared" si="14"/>
        <v>907</v>
      </c>
      <c r="B910" s="1">
        <v>44308</v>
      </c>
      <c r="C910" s="14">
        <f>+YEAR(datos_us[[#This Row],[Fecha]])</f>
        <v>2021</v>
      </c>
      <c r="D910" s="14">
        <f>+MONTH(datos_us[[#This Row],[Fecha]])</f>
        <v>4</v>
      </c>
      <c r="E910" s="14" t="s">
        <v>449</v>
      </c>
      <c r="F910" s="14" t="s">
        <v>44</v>
      </c>
      <c r="G910" s="14"/>
      <c r="H910" s="14" t="s">
        <v>7132</v>
      </c>
      <c r="I910" s="14" t="s">
        <v>7132</v>
      </c>
      <c r="J910" s="14" t="s">
        <v>425</v>
      </c>
      <c r="K910" s="14"/>
      <c r="L910" s="14" t="s">
        <v>425</v>
      </c>
      <c r="M910" s="14" t="s">
        <v>4816</v>
      </c>
      <c r="N910" s="14" t="s">
        <v>4816</v>
      </c>
      <c r="O910" s="14" t="s">
        <v>4817</v>
      </c>
      <c r="P910" s="14" t="s">
        <v>6768</v>
      </c>
      <c r="Q910" s="14"/>
      <c r="R910" s="14" t="s">
        <v>44</v>
      </c>
      <c r="S910" s="14" t="s">
        <v>613</v>
      </c>
      <c r="T910" s="35">
        <v>3000</v>
      </c>
      <c r="U910" s="14" t="s">
        <v>2</v>
      </c>
      <c r="V910" s="14">
        <v>142</v>
      </c>
      <c r="W910" s="16">
        <f>+IF(datos_us[[#This Row],[Moneda]]="ARS",datos_us[[#This Row],[Monto]],datos_us[[#This Row],[Monto]]*datos_us[[#This Row],[TC]])</f>
        <v>426000</v>
      </c>
      <c r="X910" s="16">
        <f>+IF(datos_us[[#This Row],[Moneda]]="USD",datos_us[[#This Row],[Monto]],datos_us[[#This Row],[Monto]]/datos_us[[#This Row],[TC]])</f>
        <v>3000</v>
      </c>
      <c r="Y910" s="14"/>
    </row>
    <row r="911" spans="1:25" x14ac:dyDescent="0.25">
      <c r="A911" s="14">
        <f t="shared" si="14"/>
        <v>908</v>
      </c>
      <c r="B911" s="1">
        <v>44312</v>
      </c>
      <c r="C911" s="14">
        <f>+YEAR(datos_us[[#This Row],[Fecha]])</f>
        <v>2021</v>
      </c>
      <c r="D911" s="14">
        <f>+MONTH(datos_us[[#This Row],[Fecha]])</f>
        <v>4</v>
      </c>
      <c r="E911" s="14" t="s">
        <v>1015</v>
      </c>
      <c r="F911" s="14" t="s">
        <v>403</v>
      </c>
      <c r="G911" s="14" t="s">
        <v>5383</v>
      </c>
      <c r="H911" s="14" t="s">
        <v>8103</v>
      </c>
      <c r="I911" s="14" t="s">
        <v>8105</v>
      </c>
      <c r="J911" s="14" t="s">
        <v>422</v>
      </c>
      <c r="K911" s="14" t="s">
        <v>422</v>
      </c>
      <c r="L911" s="14" t="s">
        <v>422</v>
      </c>
      <c r="M911" s="14" t="s">
        <v>2841</v>
      </c>
      <c r="N911" s="14" t="s">
        <v>1133</v>
      </c>
      <c r="O911" s="14" t="s">
        <v>4835</v>
      </c>
      <c r="P911" s="14" t="s">
        <v>6505</v>
      </c>
      <c r="Q911" s="14">
        <v>4</v>
      </c>
      <c r="R911" s="14" t="s">
        <v>5383</v>
      </c>
      <c r="S911" s="14" t="s">
        <v>445</v>
      </c>
      <c r="T911" s="35">
        <v>8.02</v>
      </c>
      <c r="U911" s="14" t="s">
        <v>2</v>
      </c>
      <c r="V911" s="14">
        <v>147</v>
      </c>
      <c r="W911" s="16">
        <f>+IF(datos_us[[#This Row],[Moneda]]="ARS",datos_us[[#This Row],[Monto]],datos_us[[#This Row],[Monto]]*datos_us[[#This Row],[TC]])</f>
        <v>1178.9399999999998</v>
      </c>
      <c r="X911" s="16">
        <f>+IF(datos_us[[#This Row],[Moneda]]="USD",datos_us[[#This Row],[Monto]],datos_us[[#This Row],[Monto]]/datos_us[[#This Row],[TC]])</f>
        <v>8.02</v>
      </c>
      <c r="Y911" s="14"/>
    </row>
    <row r="912" spans="1:25" x14ac:dyDescent="0.25">
      <c r="A912" s="14">
        <f t="shared" si="14"/>
        <v>909</v>
      </c>
      <c r="B912" s="1">
        <v>44312</v>
      </c>
      <c r="C912" s="14">
        <f>+YEAR(datos_us[[#This Row],[Fecha]])</f>
        <v>2021</v>
      </c>
      <c r="D912" s="14">
        <f>+MONTH(datos_us[[#This Row],[Fecha]])</f>
        <v>4</v>
      </c>
      <c r="E912" s="14" t="s">
        <v>1016</v>
      </c>
      <c r="F912" s="14" t="s">
        <v>404</v>
      </c>
      <c r="G912" s="14"/>
      <c r="H912" s="14" t="s">
        <v>7132</v>
      </c>
      <c r="I912" s="14" t="s">
        <v>7132</v>
      </c>
      <c r="J912" s="14" t="s">
        <v>425</v>
      </c>
      <c r="K912" s="14"/>
      <c r="L912" s="14" t="s">
        <v>425</v>
      </c>
      <c r="M912" s="14" t="s">
        <v>1334</v>
      </c>
      <c r="N912" s="14" t="s">
        <v>1334</v>
      </c>
      <c r="O912" s="14" t="s">
        <v>1279</v>
      </c>
      <c r="P912" s="14"/>
      <c r="Q912" s="14"/>
      <c r="R912" s="14" t="s">
        <v>404</v>
      </c>
      <c r="S912" s="14" t="s">
        <v>445</v>
      </c>
      <c r="T912" s="35">
        <v>100</v>
      </c>
      <c r="U912" s="14" t="s">
        <v>2</v>
      </c>
      <c r="V912" s="14">
        <v>147</v>
      </c>
      <c r="W912" s="16">
        <f>+IF(datos_us[[#This Row],[Moneda]]="ARS",datos_us[[#This Row],[Monto]],datos_us[[#This Row],[Monto]]*datos_us[[#This Row],[TC]])</f>
        <v>14700</v>
      </c>
      <c r="X912" s="16">
        <f>+IF(datos_us[[#This Row],[Moneda]]="USD",datos_us[[#This Row],[Monto]],datos_us[[#This Row],[Monto]]/datos_us[[#This Row],[TC]])</f>
        <v>100</v>
      </c>
      <c r="Y912" s="14"/>
    </row>
    <row r="913" spans="1:25" x14ac:dyDescent="0.25">
      <c r="A913" s="14">
        <f t="shared" si="14"/>
        <v>910</v>
      </c>
      <c r="B913" s="1">
        <v>44313</v>
      </c>
      <c r="C913" s="14">
        <f>+YEAR(datos_us[[#This Row],[Fecha]])</f>
        <v>2021</v>
      </c>
      <c r="D913" s="14">
        <f>+MONTH(datos_us[[#This Row],[Fecha]])</f>
        <v>4</v>
      </c>
      <c r="E913" s="14" t="s">
        <v>1015</v>
      </c>
      <c r="F913" s="14" t="s">
        <v>403</v>
      </c>
      <c r="G913" s="14" t="s">
        <v>5383</v>
      </c>
      <c r="H913" s="14" t="s">
        <v>8103</v>
      </c>
      <c r="I913" s="14" t="s">
        <v>8105</v>
      </c>
      <c r="J913" s="14" t="s">
        <v>422</v>
      </c>
      <c r="K913" s="14" t="s">
        <v>422</v>
      </c>
      <c r="L913" s="14" t="s">
        <v>422</v>
      </c>
      <c r="M913" s="14" t="s">
        <v>1526</v>
      </c>
      <c r="N913" s="14" t="s">
        <v>1133</v>
      </c>
      <c r="O913" s="14" t="s">
        <v>4867</v>
      </c>
      <c r="P913" s="14" t="s">
        <v>6506</v>
      </c>
      <c r="Q913" s="14">
        <v>1</v>
      </c>
      <c r="R913" s="14" t="s">
        <v>5383</v>
      </c>
      <c r="S913" s="14" t="s">
        <v>445</v>
      </c>
      <c r="T913" s="35">
        <v>204.72</v>
      </c>
      <c r="U913" s="14" t="s">
        <v>2</v>
      </c>
      <c r="V913" s="14">
        <v>147</v>
      </c>
      <c r="W913" s="16">
        <f>+IF(datos_us[[#This Row],[Moneda]]="ARS",datos_us[[#This Row],[Monto]],datos_us[[#This Row],[Monto]]*datos_us[[#This Row],[TC]])</f>
        <v>30093.84</v>
      </c>
      <c r="X913" s="16">
        <f>+IF(datos_us[[#This Row],[Moneda]]="USD",datos_us[[#This Row],[Monto]],datos_us[[#This Row],[Monto]]/datos_us[[#This Row],[TC]])</f>
        <v>204.72</v>
      </c>
      <c r="Y913" s="14"/>
    </row>
    <row r="914" spans="1:25" x14ac:dyDescent="0.25">
      <c r="A914" s="14">
        <f t="shared" si="14"/>
        <v>911</v>
      </c>
      <c r="B914" s="1">
        <v>44313</v>
      </c>
      <c r="C914" s="14">
        <f>+YEAR(datos_us[[#This Row],[Fecha]])</f>
        <v>2021</v>
      </c>
      <c r="D914" s="14">
        <f>+MONTH(datos_us[[#This Row],[Fecha]])</f>
        <v>4</v>
      </c>
      <c r="E914" s="14" t="s">
        <v>1015</v>
      </c>
      <c r="F914" s="14" t="s">
        <v>403</v>
      </c>
      <c r="G914" s="14" t="s">
        <v>5383</v>
      </c>
      <c r="H914" s="14" t="s">
        <v>8103</v>
      </c>
      <c r="I914" s="14" t="s">
        <v>8105</v>
      </c>
      <c r="J914" s="14" t="s">
        <v>422</v>
      </c>
      <c r="K914" s="14" t="s">
        <v>422</v>
      </c>
      <c r="L914" s="14" t="s">
        <v>422</v>
      </c>
      <c r="M914" s="14" t="s">
        <v>1526</v>
      </c>
      <c r="N914" s="14" t="s">
        <v>1133</v>
      </c>
      <c r="O914" s="14" t="s">
        <v>4868</v>
      </c>
      <c r="P914" s="14" t="s">
        <v>6506</v>
      </c>
      <c r="Q914" s="14">
        <v>1</v>
      </c>
      <c r="R914" s="14" t="s">
        <v>5383</v>
      </c>
      <c r="S914" s="14" t="s">
        <v>445</v>
      </c>
      <c r="T914" s="35">
        <v>223.49</v>
      </c>
      <c r="U914" s="14" t="s">
        <v>2</v>
      </c>
      <c r="V914" s="14">
        <v>147</v>
      </c>
      <c r="W914" s="16">
        <f>+IF(datos_us[[#This Row],[Moneda]]="ARS",datos_us[[#This Row],[Monto]],datos_us[[#This Row],[Monto]]*datos_us[[#This Row],[TC]])</f>
        <v>32853.03</v>
      </c>
      <c r="X914" s="16">
        <f>+IF(datos_us[[#This Row],[Moneda]]="USD",datos_us[[#This Row],[Monto]],datos_us[[#This Row],[Monto]]/datos_us[[#This Row],[TC]])</f>
        <v>223.49</v>
      </c>
      <c r="Y914" s="14"/>
    </row>
    <row r="915" spans="1:25" x14ac:dyDescent="0.25">
      <c r="A915" s="14">
        <f t="shared" si="14"/>
        <v>912</v>
      </c>
      <c r="B915" s="1">
        <v>44313</v>
      </c>
      <c r="C915" s="14">
        <f>+YEAR(datos_us[[#This Row],[Fecha]])</f>
        <v>2021</v>
      </c>
      <c r="D915" s="14">
        <f>+MONTH(datos_us[[#This Row],[Fecha]])</f>
        <v>4</v>
      </c>
      <c r="E915" s="14" t="s">
        <v>617</v>
      </c>
      <c r="F915" s="14" t="s">
        <v>8101</v>
      </c>
      <c r="G915" s="14"/>
      <c r="H915" s="14" t="s">
        <v>8103</v>
      </c>
      <c r="I915" s="14" t="s">
        <v>8105</v>
      </c>
      <c r="J915" s="14" t="s">
        <v>422</v>
      </c>
      <c r="K915" s="14" t="s">
        <v>422</v>
      </c>
      <c r="L915" s="14" t="s">
        <v>422</v>
      </c>
      <c r="M915" s="14" t="s">
        <v>578</v>
      </c>
      <c r="N915" s="14" t="s">
        <v>1133</v>
      </c>
      <c r="O915" s="14" t="s">
        <v>4869</v>
      </c>
      <c r="P915" s="14" t="s">
        <v>6506</v>
      </c>
      <c r="Q915" s="14">
        <v>25</v>
      </c>
      <c r="R915" s="14" t="s">
        <v>8101</v>
      </c>
      <c r="S915" s="14" t="s">
        <v>445</v>
      </c>
      <c r="T915" s="35">
        <v>190.47</v>
      </c>
      <c r="U915" s="14" t="s">
        <v>2</v>
      </c>
      <c r="V915" s="14">
        <v>147</v>
      </c>
      <c r="W915" s="16">
        <f>+IF(datos_us[[#This Row],[Moneda]]="ARS",datos_us[[#This Row],[Monto]],datos_us[[#This Row],[Monto]]*datos_us[[#This Row],[TC]])</f>
        <v>27999.09</v>
      </c>
      <c r="X915" s="16">
        <f>+IF(datos_us[[#This Row],[Moneda]]="USD",datos_us[[#This Row],[Monto]],datos_us[[#This Row],[Monto]]/datos_us[[#This Row],[TC]])</f>
        <v>190.47</v>
      </c>
      <c r="Y915" s="14"/>
    </row>
    <row r="916" spans="1:25" x14ac:dyDescent="0.25">
      <c r="A916" s="14">
        <f t="shared" si="14"/>
        <v>913</v>
      </c>
      <c r="B916" s="1">
        <v>44313</v>
      </c>
      <c r="C916" s="14">
        <f>+YEAR(datos_us[[#This Row],[Fecha]])</f>
        <v>2021</v>
      </c>
      <c r="D916" s="14">
        <f>+MONTH(datos_us[[#This Row],[Fecha]])</f>
        <v>4</v>
      </c>
      <c r="E916" s="14" t="s">
        <v>617</v>
      </c>
      <c r="F916" s="14" t="s">
        <v>8101</v>
      </c>
      <c r="G916" s="14"/>
      <c r="H916" s="14" t="s">
        <v>8103</v>
      </c>
      <c r="I916" s="14" t="s">
        <v>8105</v>
      </c>
      <c r="J916" s="14" t="s">
        <v>422</v>
      </c>
      <c r="K916" s="14" t="s">
        <v>422</v>
      </c>
      <c r="L916" s="14" t="s">
        <v>422</v>
      </c>
      <c r="M916" s="14" t="s">
        <v>578</v>
      </c>
      <c r="N916" s="14" t="s">
        <v>1133</v>
      </c>
      <c r="O916" s="14" t="s">
        <v>4870</v>
      </c>
      <c r="P916" s="14" t="s">
        <v>6506</v>
      </c>
      <c r="Q916" s="14">
        <v>25</v>
      </c>
      <c r="R916" s="14" t="s">
        <v>8101</v>
      </c>
      <c r="S916" s="14" t="s">
        <v>445</v>
      </c>
      <c r="T916" s="35">
        <v>180.89</v>
      </c>
      <c r="U916" s="14" t="s">
        <v>2</v>
      </c>
      <c r="V916" s="14">
        <v>147</v>
      </c>
      <c r="W916" s="16">
        <f>+IF(datos_us[[#This Row],[Moneda]]="ARS",datos_us[[#This Row],[Monto]],datos_us[[#This Row],[Monto]]*datos_us[[#This Row],[TC]])</f>
        <v>26590.829999999998</v>
      </c>
      <c r="X916" s="16">
        <f>+IF(datos_us[[#This Row],[Moneda]]="USD",datos_us[[#This Row],[Monto]],datos_us[[#This Row],[Monto]]/datos_us[[#This Row],[TC]])</f>
        <v>180.89</v>
      </c>
      <c r="Y916" s="14"/>
    </row>
    <row r="917" spans="1:25" x14ac:dyDescent="0.25">
      <c r="A917" s="14">
        <f t="shared" si="14"/>
        <v>914</v>
      </c>
      <c r="B917" s="1">
        <v>44315</v>
      </c>
      <c r="C917" s="14">
        <f>+YEAR(datos_us[[#This Row],[Fecha]])</f>
        <v>2021</v>
      </c>
      <c r="D917" s="14">
        <f>+MONTH(datos_us[[#This Row],[Fecha]])</f>
        <v>4</v>
      </c>
      <c r="E917" s="14" t="s">
        <v>1016</v>
      </c>
      <c r="F917" s="14" t="s">
        <v>404</v>
      </c>
      <c r="G917" s="14"/>
      <c r="H917" s="14" t="s">
        <v>7132</v>
      </c>
      <c r="I917" s="14" t="s">
        <v>7132</v>
      </c>
      <c r="J917" s="14" t="s">
        <v>425</v>
      </c>
      <c r="K917" s="14"/>
      <c r="L917" s="14" t="s">
        <v>425</v>
      </c>
      <c r="M917" s="14" t="s">
        <v>1325</v>
      </c>
      <c r="N917" s="14" t="s">
        <v>1325</v>
      </c>
      <c r="O917" s="14" t="s">
        <v>1279</v>
      </c>
      <c r="P917" s="14"/>
      <c r="Q917" s="14"/>
      <c r="R917" s="14" t="s">
        <v>404</v>
      </c>
      <c r="S917" s="14" t="s">
        <v>445</v>
      </c>
      <c r="T917" s="35">
        <v>128.99</v>
      </c>
      <c r="U917" s="14" t="s">
        <v>2</v>
      </c>
      <c r="V917" s="14">
        <v>156</v>
      </c>
      <c r="W917" s="16">
        <f>+IF(datos_us[[#This Row],[Moneda]]="ARS",datos_us[[#This Row],[Monto]],datos_us[[#This Row],[Monto]]*datos_us[[#This Row],[TC]])</f>
        <v>20122.440000000002</v>
      </c>
      <c r="X917" s="16">
        <f>+IF(datos_us[[#This Row],[Moneda]]="USD",datos_us[[#This Row],[Monto]],datos_us[[#This Row],[Monto]]/datos_us[[#This Row],[TC]])</f>
        <v>128.99</v>
      </c>
      <c r="Y917" s="14"/>
    </row>
    <row r="918" spans="1:25" x14ac:dyDescent="0.25">
      <c r="A918" s="14">
        <f t="shared" si="14"/>
        <v>915</v>
      </c>
      <c r="B918" s="1">
        <v>44315</v>
      </c>
      <c r="C918" s="14">
        <f>+YEAR(datos_us[[#This Row],[Fecha]])</f>
        <v>2021</v>
      </c>
      <c r="D918" s="14">
        <f>+MONTH(datos_us[[#This Row],[Fecha]])</f>
        <v>4</v>
      </c>
      <c r="E918" s="14" t="s">
        <v>1016</v>
      </c>
      <c r="F918" s="14" t="s">
        <v>404</v>
      </c>
      <c r="G918" s="14"/>
      <c r="H918" s="14" t="s">
        <v>7132</v>
      </c>
      <c r="I918" s="14" t="s">
        <v>7132</v>
      </c>
      <c r="J918" s="14" t="s">
        <v>425</v>
      </c>
      <c r="K918" s="14"/>
      <c r="L918" s="14" t="s">
        <v>425</v>
      </c>
      <c r="M918" s="14" t="s">
        <v>1313</v>
      </c>
      <c r="N918" s="14" t="s">
        <v>1313</v>
      </c>
      <c r="O918" s="14" t="s">
        <v>1279</v>
      </c>
      <c r="P918" s="14"/>
      <c r="Q918" s="14"/>
      <c r="R918" s="14" t="s">
        <v>404</v>
      </c>
      <c r="S918" s="14" t="s">
        <v>445</v>
      </c>
      <c r="T918" s="35">
        <v>59.99</v>
      </c>
      <c r="U918" s="14" t="s">
        <v>2</v>
      </c>
      <c r="V918" s="14">
        <v>156</v>
      </c>
      <c r="W918" s="16">
        <f>+IF(datos_us[[#This Row],[Moneda]]="ARS",datos_us[[#This Row],[Monto]],datos_us[[#This Row],[Monto]]*datos_us[[#This Row],[TC]])</f>
        <v>9358.44</v>
      </c>
      <c r="X918" s="16">
        <f>+IF(datos_us[[#This Row],[Moneda]]="USD",datos_us[[#This Row],[Monto]],datos_us[[#This Row],[Monto]]/datos_us[[#This Row],[TC]])</f>
        <v>59.99</v>
      </c>
      <c r="Y918" s="14"/>
    </row>
    <row r="919" spans="1:25" x14ac:dyDescent="0.25">
      <c r="A919" s="14">
        <f t="shared" si="14"/>
        <v>916</v>
      </c>
      <c r="B919" s="1">
        <v>44316</v>
      </c>
      <c r="C919" s="14">
        <f>+YEAR(datos_us[[#This Row],[Fecha]])</f>
        <v>2021</v>
      </c>
      <c r="D919" s="14">
        <f>+MONTH(datos_us[[#This Row],[Fecha]])</f>
        <v>4</v>
      </c>
      <c r="E919" s="14" t="s">
        <v>1016</v>
      </c>
      <c r="F919" s="14" t="s">
        <v>404</v>
      </c>
      <c r="G919" s="14"/>
      <c r="H919" s="14" t="s">
        <v>7132</v>
      </c>
      <c r="I919" s="14" t="s">
        <v>7132</v>
      </c>
      <c r="J919" s="14" t="s">
        <v>425</v>
      </c>
      <c r="K919" s="14"/>
      <c r="L919" s="14" t="s">
        <v>425</v>
      </c>
      <c r="M919" s="14" t="s">
        <v>863</v>
      </c>
      <c r="N919" s="14" t="s">
        <v>863</v>
      </c>
      <c r="O919" s="14" t="s">
        <v>1279</v>
      </c>
      <c r="P919" s="14"/>
      <c r="Q919" s="14"/>
      <c r="R919" s="14" t="s">
        <v>404</v>
      </c>
      <c r="S919" s="14" t="s">
        <v>445</v>
      </c>
      <c r="T919" s="35">
        <v>11.24</v>
      </c>
      <c r="U919" s="14" t="s">
        <v>2</v>
      </c>
      <c r="V919" s="14">
        <v>158</v>
      </c>
      <c r="W919" s="16">
        <f>+IF(datos_us[[#This Row],[Moneda]]="ARS",datos_us[[#This Row],[Monto]],datos_us[[#This Row],[Monto]]*datos_us[[#This Row],[TC]])</f>
        <v>1775.92</v>
      </c>
      <c r="X919" s="16">
        <f>+IF(datos_us[[#This Row],[Moneda]]="USD",datos_us[[#This Row],[Monto]],datos_us[[#This Row],[Monto]]/datos_us[[#This Row],[TC]])</f>
        <v>11.24</v>
      </c>
      <c r="Y919" s="14"/>
    </row>
    <row r="920" spans="1:25" x14ac:dyDescent="0.25">
      <c r="A920" s="14">
        <f t="shared" si="14"/>
        <v>917</v>
      </c>
      <c r="B920" s="1">
        <v>44319</v>
      </c>
      <c r="C920" s="14">
        <f>+YEAR(datos_us[[#This Row],[Fecha]])</f>
        <v>2021</v>
      </c>
      <c r="D920" s="14">
        <f>+MONTH(datos_us[[#This Row],[Fecha]])</f>
        <v>5</v>
      </c>
      <c r="E920" s="14" t="s">
        <v>1016</v>
      </c>
      <c r="F920" s="14" t="s">
        <v>404</v>
      </c>
      <c r="G920" s="14"/>
      <c r="H920" s="14" t="s">
        <v>7132</v>
      </c>
      <c r="I920" s="14" t="s">
        <v>7132</v>
      </c>
      <c r="J920" s="14" t="s">
        <v>425</v>
      </c>
      <c r="K920" s="14"/>
      <c r="L920" s="14" t="s">
        <v>425</v>
      </c>
      <c r="M920" s="14" t="s">
        <v>866</v>
      </c>
      <c r="N920" s="14" t="s">
        <v>866</v>
      </c>
      <c r="O920" s="14" t="s">
        <v>1279</v>
      </c>
      <c r="P920" s="14"/>
      <c r="Q920" s="14"/>
      <c r="R920" s="14" t="s">
        <v>404</v>
      </c>
      <c r="S920" s="14" t="s">
        <v>445</v>
      </c>
      <c r="T920" s="35">
        <v>250</v>
      </c>
      <c r="U920" s="14" t="s">
        <v>2</v>
      </c>
      <c r="V920" s="14">
        <v>158</v>
      </c>
      <c r="W920" s="16">
        <f>+IF(datos_us[[#This Row],[Moneda]]="ARS",datos_us[[#This Row],[Monto]],datos_us[[#This Row],[Monto]]*datos_us[[#This Row],[TC]])</f>
        <v>39500</v>
      </c>
      <c r="X920" s="16">
        <f>+IF(datos_us[[#This Row],[Moneda]]="USD",datos_us[[#This Row],[Monto]],datos_us[[#This Row],[Monto]]/datos_us[[#This Row],[TC]])</f>
        <v>250</v>
      </c>
      <c r="Y920" s="14"/>
    </row>
    <row r="921" spans="1:25" x14ac:dyDescent="0.25">
      <c r="A921" s="14">
        <f t="shared" si="14"/>
        <v>918</v>
      </c>
      <c r="B921" s="1">
        <v>44322</v>
      </c>
      <c r="C921" s="14">
        <f>+YEAR(datos_us[[#This Row],[Fecha]])</f>
        <v>2021</v>
      </c>
      <c r="D921" s="14">
        <f>+MONTH(datos_us[[#This Row],[Fecha]])</f>
        <v>5</v>
      </c>
      <c r="E921" s="14" t="s">
        <v>408</v>
      </c>
      <c r="F921" s="14" t="s">
        <v>406</v>
      </c>
      <c r="G921" s="14"/>
      <c r="H921" s="14" t="s">
        <v>7132</v>
      </c>
      <c r="I921" s="14" t="s">
        <v>7132</v>
      </c>
      <c r="J921" s="14" t="s">
        <v>425</v>
      </c>
      <c r="K921" s="14"/>
      <c r="L921" s="14" t="s">
        <v>425</v>
      </c>
      <c r="M921" s="14" t="s">
        <v>4953</v>
      </c>
      <c r="N921" s="14" t="s">
        <v>4953</v>
      </c>
      <c r="O921" s="14" t="s">
        <v>5041</v>
      </c>
      <c r="P921" s="14" t="s">
        <v>6769</v>
      </c>
      <c r="Q921" s="14"/>
      <c r="R921" s="14" t="s">
        <v>613</v>
      </c>
      <c r="S921" s="14" t="s">
        <v>446</v>
      </c>
      <c r="T921" s="35">
        <v>3000000</v>
      </c>
      <c r="U921" s="14" t="s">
        <v>2</v>
      </c>
      <c r="V921" s="14">
        <v>153</v>
      </c>
      <c r="W921" s="16">
        <f>+IF(datos_us[[#This Row],[Moneda]]="ARS",datos_us[[#This Row],[Monto]],datos_us[[#This Row],[Monto]]*datos_us[[#This Row],[TC]])</f>
        <v>459000000</v>
      </c>
      <c r="X921" s="16">
        <f>+IF(datos_us[[#This Row],[Moneda]]="USD",datos_us[[#This Row],[Monto]],datos_us[[#This Row],[Monto]]/datos_us[[#This Row],[TC]])</f>
        <v>3000000</v>
      </c>
      <c r="Y921" s="14"/>
    </row>
    <row r="922" spans="1:25" x14ac:dyDescent="0.25">
      <c r="A922" s="14">
        <f t="shared" si="14"/>
        <v>919</v>
      </c>
      <c r="B922" s="1">
        <v>44326</v>
      </c>
      <c r="C922" s="14">
        <f>+YEAR(datos_us[[#This Row],[Fecha]])</f>
        <v>2021</v>
      </c>
      <c r="D922" s="14">
        <f>+MONTH(datos_us[[#This Row],[Fecha]])</f>
        <v>5</v>
      </c>
      <c r="E922" s="14" t="s">
        <v>1016</v>
      </c>
      <c r="F922" s="14" t="s">
        <v>404</v>
      </c>
      <c r="G922" s="14"/>
      <c r="H922" s="14" t="s">
        <v>7132</v>
      </c>
      <c r="I922" s="14" t="s">
        <v>7132</v>
      </c>
      <c r="J922" s="14" t="s">
        <v>425</v>
      </c>
      <c r="K922" s="14"/>
      <c r="L922" s="14" t="s">
        <v>425</v>
      </c>
      <c r="M922" s="14" t="s">
        <v>156</v>
      </c>
      <c r="N922" s="14" t="s">
        <v>156</v>
      </c>
      <c r="O922" s="14" t="s">
        <v>1298</v>
      </c>
      <c r="P922" s="14"/>
      <c r="Q922" s="14"/>
      <c r="R922" s="14" t="s">
        <v>404</v>
      </c>
      <c r="S922" s="14" t="s">
        <v>445</v>
      </c>
      <c r="T922" s="35">
        <v>40.58</v>
      </c>
      <c r="U922" s="14" t="s">
        <v>2</v>
      </c>
      <c r="V922" s="14">
        <v>150</v>
      </c>
      <c r="W922" s="16">
        <f>+IF(datos_us[[#This Row],[Moneda]]="ARS",datos_us[[#This Row],[Monto]],datos_us[[#This Row],[Monto]]*datos_us[[#This Row],[TC]])</f>
        <v>6087</v>
      </c>
      <c r="X922" s="16">
        <f>+IF(datos_us[[#This Row],[Moneda]]="USD",datos_us[[#This Row],[Monto]],datos_us[[#This Row],[Monto]]/datos_us[[#This Row],[TC]])</f>
        <v>40.58</v>
      </c>
      <c r="Y922" s="14"/>
    </row>
    <row r="923" spans="1:25" x14ac:dyDescent="0.25">
      <c r="A923" s="14">
        <f t="shared" si="14"/>
        <v>920</v>
      </c>
      <c r="B923" s="1">
        <v>44326</v>
      </c>
      <c r="C923" s="14">
        <f>+YEAR(datos_us[[#This Row],[Fecha]])</f>
        <v>2021</v>
      </c>
      <c r="D923" s="14">
        <f>+MONTH(datos_us[[#This Row],[Fecha]])</f>
        <v>5</v>
      </c>
      <c r="E923" s="14" t="s">
        <v>408</v>
      </c>
      <c r="F923" s="14" t="s">
        <v>406</v>
      </c>
      <c r="G923" s="14"/>
      <c r="H923" s="14" t="s">
        <v>7132</v>
      </c>
      <c r="I923" s="14" t="s">
        <v>7132</v>
      </c>
      <c r="J923" s="14" t="s">
        <v>425</v>
      </c>
      <c r="K923" s="14"/>
      <c r="L923" s="14" t="s">
        <v>425</v>
      </c>
      <c r="M923" s="14" t="s">
        <v>5044</v>
      </c>
      <c r="N923" s="14" t="s">
        <v>5044</v>
      </c>
      <c r="O923" s="14" t="s">
        <v>5045</v>
      </c>
      <c r="P923" s="14"/>
      <c r="Q923" s="14"/>
      <c r="R923" s="14" t="s">
        <v>613</v>
      </c>
      <c r="S923" s="14" t="s">
        <v>446</v>
      </c>
      <c r="T923" s="35">
        <v>100000</v>
      </c>
      <c r="U923" s="14" t="s">
        <v>2</v>
      </c>
      <c r="V923" s="14">
        <v>150</v>
      </c>
      <c r="W923" s="16">
        <f>+IF(datos_us[[#This Row],[Moneda]]="ARS",datos_us[[#This Row],[Monto]],datos_us[[#This Row],[Monto]]*datos_us[[#This Row],[TC]])</f>
        <v>15000000</v>
      </c>
      <c r="X923" s="16">
        <f>+IF(datos_us[[#This Row],[Moneda]]="USD",datos_us[[#This Row],[Monto]],datos_us[[#This Row],[Monto]]/datos_us[[#This Row],[TC]])</f>
        <v>100000</v>
      </c>
      <c r="Y923" s="14"/>
    </row>
    <row r="924" spans="1:25" x14ac:dyDescent="0.25">
      <c r="A924" s="14">
        <f t="shared" si="14"/>
        <v>921</v>
      </c>
      <c r="B924" s="1">
        <v>44328</v>
      </c>
      <c r="C924" s="14">
        <f>+YEAR(datos_us[[#This Row],[Fecha]])</f>
        <v>2021</v>
      </c>
      <c r="D924" s="14">
        <f>+MONTH(datos_us[[#This Row],[Fecha]])</f>
        <v>5</v>
      </c>
      <c r="E924" s="14" t="s">
        <v>1016</v>
      </c>
      <c r="F924" s="14" t="s">
        <v>404</v>
      </c>
      <c r="G924" s="14"/>
      <c r="H924" s="14" t="s">
        <v>7132</v>
      </c>
      <c r="I924" s="14" t="s">
        <v>7132</v>
      </c>
      <c r="J924" s="14" t="s">
        <v>425</v>
      </c>
      <c r="K924" s="14"/>
      <c r="L924" s="14" t="s">
        <v>425</v>
      </c>
      <c r="M924" s="14" t="s">
        <v>1297</v>
      </c>
      <c r="N924" s="14" t="s">
        <v>1297</v>
      </c>
      <c r="O924" s="14" t="s">
        <v>1279</v>
      </c>
      <c r="P924" s="14"/>
      <c r="Q924" s="14"/>
      <c r="R924" s="14" t="s">
        <v>404</v>
      </c>
      <c r="S924" s="14" t="s">
        <v>445</v>
      </c>
      <c r="T924" s="35">
        <v>14.99</v>
      </c>
      <c r="U924" s="14" t="s">
        <v>2</v>
      </c>
      <c r="V924" s="14">
        <v>150</v>
      </c>
      <c r="W924" s="16">
        <f>+IF(datos_us[[#This Row],[Moneda]]="ARS",datos_us[[#This Row],[Monto]],datos_us[[#This Row],[Monto]]*datos_us[[#This Row],[TC]])</f>
        <v>2248.5</v>
      </c>
      <c r="X924" s="16">
        <f>+IF(datos_us[[#This Row],[Moneda]]="USD",datos_us[[#This Row],[Monto]],datos_us[[#This Row],[Monto]]/datos_us[[#This Row],[TC]])</f>
        <v>14.99</v>
      </c>
      <c r="Y924" s="14"/>
    </row>
    <row r="925" spans="1:25" x14ac:dyDescent="0.25">
      <c r="A925" s="14">
        <f t="shared" si="14"/>
        <v>922</v>
      </c>
      <c r="B925" s="1">
        <v>44329</v>
      </c>
      <c r="C925" s="14">
        <f>+YEAR(datos_us[[#This Row],[Fecha]])</f>
        <v>2021</v>
      </c>
      <c r="D925" s="14">
        <f>+MONTH(datos_us[[#This Row],[Fecha]])</f>
        <v>5</v>
      </c>
      <c r="E925" s="14" t="s">
        <v>408</v>
      </c>
      <c r="F925" s="14" t="s">
        <v>5359</v>
      </c>
      <c r="G925" s="14"/>
      <c r="H925" s="14" t="s">
        <v>7132</v>
      </c>
      <c r="I925" s="14" t="s">
        <v>7132</v>
      </c>
      <c r="J925" s="14" t="s">
        <v>425</v>
      </c>
      <c r="K925" s="14"/>
      <c r="L925" s="14" t="s">
        <v>425</v>
      </c>
      <c r="M925" s="14" t="s">
        <v>1185</v>
      </c>
      <c r="N925" s="14" t="s">
        <v>1185</v>
      </c>
      <c r="O925" s="14" t="s">
        <v>5066</v>
      </c>
      <c r="P925" s="14"/>
      <c r="Q925" s="14"/>
      <c r="R925" s="14" t="s">
        <v>445</v>
      </c>
      <c r="S925" s="14" t="s">
        <v>613</v>
      </c>
      <c r="T925" s="35">
        <v>1505.86</v>
      </c>
      <c r="U925" s="14" t="s">
        <v>2</v>
      </c>
      <c r="V925" s="14">
        <v>150</v>
      </c>
      <c r="W925" s="16">
        <f>+IF(datos_us[[#This Row],[Moneda]]="ARS",datos_us[[#This Row],[Monto]],datos_us[[#This Row],[Monto]]*datos_us[[#This Row],[TC]])</f>
        <v>225878.99999999997</v>
      </c>
      <c r="X925" s="16">
        <f>+IF(datos_us[[#This Row],[Moneda]]="USD",datos_us[[#This Row],[Monto]],datos_us[[#This Row],[Monto]]/datos_us[[#This Row],[TC]])</f>
        <v>1505.86</v>
      </c>
      <c r="Y925" s="14"/>
    </row>
    <row r="926" spans="1:25" x14ac:dyDescent="0.25">
      <c r="A926" s="14">
        <f t="shared" si="14"/>
        <v>923</v>
      </c>
      <c r="B926" s="1">
        <v>44333</v>
      </c>
      <c r="C926" s="14">
        <f>+YEAR(datos_us[[#This Row],[Fecha]])</f>
        <v>2021</v>
      </c>
      <c r="D926" s="14">
        <f>+MONTH(datos_us[[#This Row],[Fecha]])</f>
        <v>5</v>
      </c>
      <c r="E926" s="14" t="s">
        <v>1015</v>
      </c>
      <c r="F926" s="14" t="s">
        <v>403</v>
      </c>
      <c r="G926" s="14" t="s">
        <v>5383</v>
      </c>
      <c r="H926" s="14" t="s">
        <v>8103</v>
      </c>
      <c r="I926" s="14" t="s">
        <v>8105</v>
      </c>
      <c r="J926" s="14" t="s">
        <v>472</v>
      </c>
      <c r="K926" s="14"/>
      <c r="L926" s="14" t="s">
        <v>422</v>
      </c>
      <c r="M926" s="14" t="s">
        <v>1526</v>
      </c>
      <c r="N926" s="14" t="s">
        <v>12</v>
      </c>
      <c r="O926" s="14" t="s">
        <v>5110</v>
      </c>
      <c r="P926" s="14" t="s">
        <v>6507</v>
      </c>
      <c r="Q926" s="14">
        <v>10</v>
      </c>
      <c r="R926" s="14" t="s">
        <v>5383</v>
      </c>
      <c r="S926" s="14" t="s">
        <v>445</v>
      </c>
      <c r="T926" s="35">
        <v>99.99</v>
      </c>
      <c r="U926" s="14" t="s">
        <v>2</v>
      </c>
      <c r="V926" s="14">
        <v>149</v>
      </c>
      <c r="W926" s="16">
        <f>+IF(datos_us[[#This Row],[Moneda]]="ARS",datos_us[[#This Row],[Monto]],datos_us[[#This Row],[Monto]]*datos_us[[#This Row],[TC]])</f>
        <v>14898.509999999998</v>
      </c>
      <c r="X926" s="16">
        <f>+IF(datos_us[[#This Row],[Moneda]]="USD",datos_us[[#This Row],[Monto]],datos_us[[#This Row],[Monto]]/datos_us[[#This Row],[TC]])</f>
        <v>99.99</v>
      </c>
      <c r="Y926" s="14"/>
    </row>
    <row r="927" spans="1:25" x14ac:dyDescent="0.25">
      <c r="A927" s="14">
        <f t="shared" si="14"/>
        <v>924</v>
      </c>
      <c r="B927" s="1">
        <v>44334</v>
      </c>
      <c r="C927" s="14">
        <f>+YEAR(datos_us[[#This Row],[Fecha]])</f>
        <v>2021</v>
      </c>
      <c r="D927" s="14">
        <f>+MONTH(datos_us[[#This Row],[Fecha]])</f>
        <v>5</v>
      </c>
      <c r="E927" s="14" t="s">
        <v>617</v>
      </c>
      <c r="F927" s="14" t="s">
        <v>8101</v>
      </c>
      <c r="G927" s="14"/>
      <c r="H927" s="14" t="s">
        <v>8103</v>
      </c>
      <c r="I927" s="14" t="s">
        <v>8105</v>
      </c>
      <c r="J927" s="14" t="s">
        <v>721</v>
      </c>
      <c r="K927" s="14"/>
      <c r="L927" s="14" t="s">
        <v>425</v>
      </c>
      <c r="M927" s="14" t="s">
        <v>721</v>
      </c>
      <c r="N927" s="14" t="s">
        <v>5094</v>
      </c>
      <c r="O927" s="14" t="s">
        <v>5111</v>
      </c>
      <c r="P927" s="14" t="s">
        <v>6770</v>
      </c>
      <c r="Q927" s="14">
        <v>2</v>
      </c>
      <c r="R927" s="14" t="s">
        <v>8101</v>
      </c>
      <c r="S927" s="14" t="s">
        <v>445</v>
      </c>
      <c r="T927" s="35">
        <v>1470</v>
      </c>
      <c r="U927" s="14" t="s">
        <v>2</v>
      </c>
      <c r="V927" s="14">
        <v>150</v>
      </c>
      <c r="W927" s="16">
        <f>+IF(datos_us[[#This Row],[Moneda]]="ARS",datos_us[[#This Row],[Monto]],datos_us[[#This Row],[Monto]]*datos_us[[#This Row],[TC]])</f>
        <v>220500</v>
      </c>
      <c r="X927" s="16">
        <f>+IF(datos_us[[#This Row],[Moneda]]="USD",datos_us[[#This Row],[Monto]],datos_us[[#This Row],[Monto]]/datos_us[[#This Row],[TC]])</f>
        <v>1470</v>
      </c>
      <c r="Y927" s="14"/>
    </row>
    <row r="928" spans="1:25" x14ac:dyDescent="0.25">
      <c r="A928" s="14">
        <f t="shared" si="14"/>
        <v>925</v>
      </c>
      <c r="B928" s="1">
        <v>44337</v>
      </c>
      <c r="C928" s="14">
        <f>+YEAR(datos_us[[#This Row],[Fecha]])</f>
        <v>2021</v>
      </c>
      <c r="D928" s="14">
        <f>+MONTH(datos_us[[#This Row],[Fecha]])</f>
        <v>5</v>
      </c>
      <c r="E928" s="14" t="s">
        <v>1016</v>
      </c>
      <c r="F928" s="14" t="s">
        <v>404</v>
      </c>
      <c r="G928" s="14"/>
      <c r="H928" s="14" t="s">
        <v>7132</v>
      </c>
      <c r="I928" s="14" t="s">
        <v>7132</v>
      </c>
      <c r="J928" s="14" t="s">
        <v>425</v>
      </c>
      <c r="K928" s="14"/>
      <c r="L928" s="14" t="s">
        <v>425</v>
      </c>
      <c r="M928" s="14" t="s">
        <v>1300</v>
      </c>
      <c r="N928" s="14" t="s">
        <v>1300</v>
      </c>
      <c r="O928" s="14" t="s">
        <v>1279</v>
      </c>
      <c r="P928" s="14"/>
      <c r="Q928" s="14"/>
      <c r="R928" s="14" t="s">
        <v>404</v>
      </c>
      <c r="S928" s="14" t="s">
        <v>445</v>
      </c>
      <c r="T928" s="35">
        <v>15</v>
      </c>
      <c r="U928" s="14" t="s">
        <v>2</v>
      </c>
      <c r="V928" s="14">
        <v>151</v>
      </c>
      <c r="W928" s="16">
        <f>+IF(datos_us[[#This Row],[Moneda]]="ARS",datos_us[[#This Row],[Monto]],datos_us[[#This Row],[Monto]]*datos_us[[#This Row],[TC]])</f>
        <v>2265</v>
      </c>
      <c r="X928" s="16">
        <f>+IF(datos_us[[#This Row],[Moneda]]="USD",datos_us[[#This Row],[Monto]],datos_us[[#This Row],[Monto]]/datos_us[[#This Row],[TC]])</f>
        <v>15</v>
      </c>
      <c r="Y928" s="14"/>
    </row>
    <row r="929" spans="1:25" x14ac:dyDescent="0.25">
      <c r="A929" s="14">
        <f t="shared" si="14"/>
        <v>926</v>
      </c>
      <c r="B929" s="1">
        <v>44338</v>
      </c>
      <c r="C929" s="14">
        <f>+YEAR(datos_us[[#This Row],[Fecha]])</f>
        <v>2021</v>
      </c>
      <c r="D929" s="14">
        <f>+MONTH(datos_us[[#This Row],[Fecha]])</f>
        <v>5</v>
      </c>
      <c r="E929" s="14" t="s">
        <v>1016</v>
      </c>
      <c r="F929" s="14" t="s">
        <v>404</v>
      </c>
      <c r="G929" s="14"/>
      <c r="H929" s="14" t="s">
        <v>7132</v>
      </c>
      <c r="I929" s="14" t="s">
        <v>7132</v>
      </c>
      <c r="J929" s="14" t="s">
        <v>425</v>
      </c>
      <c r="K929" s="14"/>
      <c r="L929" s="14" t="s">
        <v>425</v>
      </c>
      <c r="M929" s="14" t="s">
        <v>3061</v>
      </c>
      <c r="N929" s="14" t="s">
        <v>3061</v>
      </c>
      <c r="O929" s="14" t="s">
        <v>1279</v>
      </c>
      <c r="P929" s="14"/>
      <c r="Q929" s="14"/>
      <c r="R929" s="14" t="s">
        <v>404</v>
      </c>
      <c r="S929" s="14" t="s">
        <v>445</v>
      </c>
      <c r="T929" s="35">
        <v>1.99</v>
      </c>
      <c r="U929" s="14" t="s">
        <v>2</v>
      </c>
      <c r="V929" s="14">
        <v>152</v>
      </c>
      <c r="W929" s="16">
        <f>+IF(datos_us[[#This Row],[Moneda]]="ARS",datos_us[[#This Row],[Monto]],datos_us[[#This Row],[Monto]]*datos_us[[#This Row],[TC]])</f>
        <v>302.48</v>
      </c>
      <c r="X929" s="16">
        <f>+IF(datos_us[[#This Row],[Moneda]]="USD",datos_us[[#This Row],[Monto]],datos_us[[#This Row],[Monto]]/datos_us[[#This Row],[TC]])</f>
        <v>1.99</v>
      </c>
      <c r="Y929" s="14"/>
    </row>
    <row r="930" spans="1:25" x14ac:dyDescent="0.25">
      <c r="A930" s="14">
        <f t="shared" si="14"/>
        <v>927</v>
      </c>
      <c r="B930" s="1">
        <v>44341</v>
      </c>
      <c r="C930" s="14">
        <f>+YEAR(datos_us[[#This Row],[Fecha]])</f>
        <v>2021</v>
      </c>
      <c r="D930" s="14">
        <f>+MONTH(datos_us[[#This Row],[Fecha]])</f>
        <v>5</v>
      </c>
      <c r="E930" s="14" t="s">
        <v>1016</v>
      </c>
      <c r="F930" s="14" t="s">
        <v>404</v>
      </c>
      <c r="G930" s="14"/>
      <c r="H930" s="14" t="s">
        <v>7132</v>
      </c>
      <c r="I930" s="14" t="s">
        <v>7132</v>
      </c>
      <c r="J930" s="14" t="s">
        <v>425</v>
      </c>
      <c r="K930" s="14"/>
      <c r="L930" s="14" t="s">
        <v>425</v>
      </c>
      <c r="M930" s="14" t="s">
        <v>1334</v>
      </c>
      <c r="N930" s="14" t="s">
        <v>1334</v>
      </c>
      <c r="O930" s="14" t="s">
        <v>1279</v>
      </c>
      <c r="P930" s="14"/>
      <c r="Q930" s="14"/>
      <c r="R930" s="14" t="s">
        <v>404</v>
      </c>
      <c r="S930" s="14" t="s">
        <v>445</v>
      </c>
      <c r="T930" s="35">
        <v>100</v>
      </c>
      <c r="U930" s="14" t="s">
        <v>2</v>
      </c>
      <c r="V930" s="14">
        <v>152</v>
      </c>
      <c r="W930" s="16">
        <f>+IF(datos_us[[#This Row],[Moneda]]="ARS",datos_us[[#This Row],[Monto]],datos_us[[#This Row],[Monto]]*datos_us[[#This Row],[TC]])</f>
        <v>15200</v>
      </c>
      <c r="X930" s="16">
        <f>+IF(datos_us[[#This Row],[Moneda]]="USD",datos_us[[#This Row],[Monto]],datos_us[[#This Row],[Monto]]/datos_us[[#This Row],[TC]])</f>
        <v>100</v>
      </c>
      <c r="Y930" s="14"/>
    </row>
    <row r="931" spans="1:25" x14ac:dyDescent="0.25">
      <c r="A931" s="14">
        <f t="shared" si="14"/>
        <v>928</v>
      </c>
      <c r="B931" s="1">
        <v>44342</v>
      </c>
      <c r="C931" s="14">
        <f>+YEAR(datos_us[[#This Row],[Fecha]])</f>
        <v>2021</v>
      </c>
      <c r="D931" s="14">
        <f>+MONTH(datos_us[[#This Row],[Fecha]])</f>
        <v>5</v>
      </c>
      <c r="E931" s="14" t="s">
        <v>449</v>
      </c>
      <c r="F931" s="14" t="s">
        <v>523</v>
      </c>
      <c r="G931" s="14"/>
      <c r="H931" s="14" t="s">
        <v>7132</v>
      </c>
      <c r="I931" s="14" t="s">
        <v>7132</v>
      </c>
      <c r="J931" s="14" t="s">
        <v>425</v>
      </c>
      <c r="K931" s="14"/>
      <c r="L931" s="14" t="s">
        <v>425</v>
      </c>
      <c r="M931" s="14" t="s">
        <v>524</v>
      </c>
      <c r="N931" s="14" t="s">
        <v>524</v>
      </c>
      <c r="O931" s="14" t="s">
        <v>3268</v>
      </c>
      <c r="P931" s="14"/>
      <c r="Q931" s="14"/>
      <c r="R931" s="14" t="s">
        <v>523</v>
      </c>
      <c r="S931" s="14" t="s">
        <v>613</v>
      </c>
      <c r="T931" s="35">
        <v>25</v>
      </c>
      <c r="U931" s="14" t="s">
        <v>2</v>
      </c>
      <c r="V931" s="14">
        <v>152</v>
      </c>
      <c r="W931" s="16">
        <f>+IF(datos_us[[#This Row],[Moneda]]="ARS",datos_us[[#This Row],[Monto]],datos_us[[#This Row],[Monto]]*datos_us[[#This Row],[TC]])</f>
        <v>3800</v>
      </c>
      <c r="X931" s="16">
        <f>+IF(datos_us[[#This Row],[Moneda]]="USD",datos_us[[#This Row],[Monto]],datos_us[[#This Row],[Monto]]/datos_us[[#This Row],[TC]])</f>
        <v>25</v>
      </c>
      <c r="Y931" s="14"/>
    </row>
    <row r="932" spans="1:25" x14ac:dyDescent="0.25">
      <c r="A932" s="14">
        <f t="shared" si="14"/>
        <v>929</v>
      </c>
      <c r="B932" s="1">
        <v>44344</v>
      </c>
      <c r="C932" s="14">
        <f>+YEAR(datos_us[[#This Row],[Fecha]])</f>
        <v>2021</v>
      </c>
      <c r="D932" s="14">
        <f>+MONTH(datos_us[[#This Row],[Fecha]])</f>
        <v>5</v>
      </c>
      <c r="E932" s="14" t="s">
        <v>1016</v>
      </c>
      <c r="F932" s="14" t="s">
        <v>404</v>
      </c>
      <c r="G932" s="14"/>
      <c r="H932" s="14" t="s">
        <v>7132</v>
      </c>
      <c r="I932" s="14" t="s">
        <v>7132</v>
      </c>
      <c r="J932" s="14" t="s">
        <v>425</v>
      </c>
      <c r="K932" s="14"/>
      <c r="L932" s="14" t="s">
        <v>425</v>
      </c>
      <c r="M932" s="14" t="s">
        <v>1313</v>
      </c>
      <c r="N932" s="14" t="s">
        <v>1313</v>
      </c>
      <c r="O932" s="14" t="s">
        <v>1279</v>
      </c>
      <c r="P932" s="14"/>
      <c r="Q932" s="14"/>
      <c r="R932" s="14" t="s">
        <v>404</v>
      </c>
      <c r="S932" s="14" t="s">
        <v>445</v>
      </c>
      <c r="T932" s="35">
        <v>59.99</v>
      </c>
      <c r="U932" s="14" t="s">
        <v>2</v>
      </c>
      <c r="V932" s="14">
        <v>154</v>
      </c>
      <c r="W932" s="16">
        <f>+IF(datos_us[[#This Row],[Moneda]]="ARS",datos_us[[#This Row],[Monto]],datos_us[[#This Row],[Monto]]*datos_us[[#This Row],[TC]])</f>
        <v>9238.4600000000009</v>
      </c>
      <c r="X932" s="16">
        <f>+IF(datos_us[[#This Row],[Moneda]]="USD",datos_us[[#This Row],[Monto]],datos_us[[#This Row],[Monto]]/datos_us[[#This Row],[TC]])</f>
        <v>59.99</v>
      </c>
      <c r="Y932" s="14"/>
    </row>
    <row r="933" spans="1:25" x14ac:dyDescent="0.25">
      <c r="A933" s="14">
        <f t="shared" si="14"/>
        <v>930</v>
      </c>
      <c r="B933" s="1">
        <v>44344</v>
      </c>
      <c r="C933" s="14">
        <f>+YEAR(datos_us[[#This Row],[Fecha]])</f>
        <v>2021</v>
      </c>
      <c r="D933" s="14">
        <f>+MONTH(datos_us[[#This Row],[Fecha]])</f>
        <v>5</v>
      </c>
      <c r="E933" s="14" t="s">
        <v>1016</v>
      </c>
      <c r="F933" s="14" t="s">
        <v>404</v>
      </c>
      <c r="G933" s="14"/>
      <c r="H933" s="14" t="s">
        <v>7132</v>
      </c>
      <c r="I933" s="14" t="s">
        <v>7132</v>
      </c>
      <c r="J933" s="14" t="s">
        <v>425</v>
      </c>
      <c r="K933" s="14"/>
      <c r="L933" s="14" t="s">
        <v>425</v>
      </c>
      <c r="M933" s="14" t="s">
        <v>1325</v>
      </c>
      <c r="N933" s="14" t="s">
        <v>1325</v>
      </c>
      <c r="O933" s="14" t="s">
        <v>1279</v>
      </c>
      <c r="P933" s="14"/>
      <c r="Q933" s="14"/>
      <c r="R933" s="14" t="s">
        <v>404</v>
      </c>
      <c r="S933" s="14" t="s">
        <v>445</v>
      </c>
      <c r="T933" s="35">
        <v>128.99</v>
      </c>
      <c r="U933" s="14" t="s">
        <v>2</v>
      </c>
      <c r="V933" s="14">
        <v>154</v>
      </c>
      <c r="W933" s="16">
        <f>+IF(datos_us[[#This Row],[Moneda]]="ARS",datos_us[[#This Row],[Monto]],datos_us[[#This Row],[Monto]]*datos_us[[#This Row],[TC]])</f>
        <v>19864.460000000003</v>
      </c>
      <c r="X933" s="16">
        <f>+IF(datos_us[[#This Row],[Moneda]]="USD",datos_us[[#This Row],[Monto]],datos_us[[#This Row],[Monto]]/datos_us[[#This Row],[TC]])</f>
        <v>128.99</v>
      </c>
      <c r="Y933" s="14"/>
    </row>
    <row r="934" spans="1:25" x14ac:dyDescent="0.25">
      <c r="A934" s="14">
        <f t="shared" si="14"/>
        <v>931</v>
      </c>
      <c r="B934" s="1">
        <v>44347</v>
      </c>
      <c r="C934" s="14">
        <f>+YEAR(datos_us[[#This Row],[Fecha]])</f>
        <v>2021</v>
      </c>
      <c r="D934" s="14">
        <f>+MONTH(datos_us[[#This Row],[Fecha]])</f>
        <v>5</v>
      </c>
      <c r="E934" s="14" t="s">
        <v>1016</v>
      </c>
      <c r="F934" s="14" t="s">
        <v>404</v>
      </c>
      <c r="G934" s="14"/>
      <c r="H934" s="14" t="s">
        <v>7132</v>
      </c>
      <c r="I934" s="14" t="s">
        <v>7132</v>
      </c>
      <c r="J934" s="14" t="s">
        <v>425</v>
      </c>
      <c r="K934" s="14"/>
      <c r="L934" s="14" t="s">
        <v>425</v>
      </c>
      <c r="M934" s="14" t="s">
        <v>863</v>
      </c>
      <c r="N934" s="14" t="s">
        <v>863</v>
      </c>
      <c r="O934" s="14" t="s">
        <v>1279</v>
      </c>
      <c r="P934" s="14"/>
      <c r="Q934" s="14"/>
      <c r="R934" s="14" t="s">
        <v>404</v>
      </c>
      <c r="S934" s="14" t="s">
        <v>445</v>
      </c>
      <c r="T934" s="35">
        <v>11.11</v>
      </c>
      <c r="U934" s="14" t="s">
        <v>2</v>
      </c>
      <c r="V934" s="14">
        <v>154</v>
      </c>
      <c r="W934" s="16">
        <f>+IF(datos_us[[#This Row],[Moneda]]="ARS",datos_us[[#This Row],[Monto]],datos_us[[#This Row],[Monto]]*datos_us[[#This Row],[TC]])</f>
        <v>1710.9399999999998</v>
      </c>
      <c r="X934" s="16">
        <f>+IF(datos_us[[#This Row],[Moneda]]="USD",datos_us[[#This Row],[Monto]],datos_us[[#This Row],[Monto]]/datos_us[[#This Row],[TC]])</f>
        <v>11.11</v>
      </c>
      <c r="Y934" s="14"/>
    </row>
    <row r="935" spans="1:25" x14ac:dyDescent="0.25">
      <c r="A935" s="14">
        <f t="shared" si="14"/>
        <v>932</v>
      </c>
      <c r="B935" s="1">
        <v>44349</v>
      </c>
      <c r="C935" s="14">
        <f>+YEAR(datos_us[[#This Row],[Fecha]])</f>
        <v>2021</v>
      </c>
      <c r="D935" s="14">
        <f>+MONTH(datos_us[[#This Row],[Fecha]])</f>
        <v>6</v>
      </c>
      <c r="E935" s="14" t="s">
        <v>1016</v>
      </c>
      <c r="F935" s="14" t="s">
        <v>404</v>
      </c>
      <c r="G935" s="14"/>
      <c r="H935" s="14" t="s">
        <v>7132</v>
      </c>
      <c r="I935" s="14" t="s">
        <v>7132</v>
      </c>
      <c r="J935" s="14" t="s">
        <v>425</v>
      </c>
      <c r="K935" s="14"/>
      <c r="L935" s="14" t="s">
        <v>425</v>
      </c>
      <c r="M935" s="14" t="s">
        <v>866</v>
      </c>
      <c r="N935" s="14" t="s">
        <v>866</v>
      </c>
      <c r="O935" s="14" t="s">
        <v>1279</v>
      </c>
      <c r="P935" s="14"/>
      <c r="Q935" s="14"/>
      <c r="R935" s="14" t="s">
        <v>404</v>
      </c>
      <c r="S935" s="14" t="s">
        <v>445</v>
      </c>
      <c r="T935" s="35">
        <v>259.33999999999997</v>
      </c>
      <c r="U935" s="14" t="s">
        <v>2</v>
      </c>
      <c r="V935" s="14">
        <v>155.5</v>
      </c>
      <c r="W935" s="16">
        <f>+IF(datos_us[[#This Row],[Moneda]]="ARS",datos_us[[#This Row],[Monto]],datos_us[[#This Row],[Monto]]*datos_us[[#This Row],[TC]])</f>
        <v>40327.369999999995</v>
      </c>
      <c r="X935" s="16">
        <f>+IF(datos_us[[#This Row],[Moneda]]="USD",datos_us[[#This Row],[Monto]],datos_us[[#This Row],[Monto]]/datos_us[[#This Row],[TC]])</f>
        <v>259.33999999999997</v>
      </c>
      <c r="Y935" s="14"/>
    </row>
    <row r="936" spans="1:25" x14ac:dyDescent="0.25">
      <c r="A936" s="14">
        <f t="shared" si="14"/>
        <v>933</v>
      </c>
      <c r="B936" s="1">
        <v>44349</v>
      </c>
      <c r="C936" s="14">
        <f>+YEAR(datos_us[[#This Row],[Fecha]])</f>
        <v>2021</v>
      </c>
      <c r="D936" s="14">
        <f>+MONTH(datos_us[[#This Row],[Fecha]])</f>
        <v>6</v>
      </c>
      <c r="E936" s="14" t="s">
        <v>617</v>
      </c>
      <c r="F936" s="14" t="s">
        <v>8101</v>
      </c>
      <c r="G936" s="14"/>
      <c r="H936" s="14" t="s">
        <v>8103</v>
      </c>
      <c r="I936" s="14" t="s">
        <v>8105</v>
      </c>
      <c r="J936" s="14" t="s">
        <v>472</v>
      </c>
      <c r="K936" s="14"/>
      <c r="L936" s="14" t="s">
        <v>421</v>
      </c>
      <c r="M936" s="14" t="s">
        <v>3339</v>
      </c>
      <c r="N936" s="14" t="s">
        <v>12</v>
      </c>
      <c r="O936" s="14" t="s">
        <v>5223</v>
      </c>
      <c r="P936" s="14" t="s">
        <v>6771</v>
      </c>
      <c r="Q936" s="14">
        <v>3</v>
      </c>
      <c r="R936" s="14" t="s">
        <v>8101</v>
      </c>
      <c r="S936" s="14" t="s">
        <v>445</v>
      </c>
      <c r="T936" s="35">
        <v>38.369999999999997</v>
      </c>
      <c r="U936" s="14" t="s">
        <v>2</v>
      </c>
      <c r="V936" s="14">
        <v>155.5</v>
      </c>
      <c r="W936" s="16">
        <f>+IF(datos_us[[#This Row],[Moneda]]="ARS",datos_us[[#This Row],[Monto]],datos_us[[#This Row],[Monto]]*datos_us[[#This Row],[TC]])</f>
        <v>5966.5349999999999</v>
      </c>
      <c r="X936" s="16">
        <f>+IF(datos_us[[#This Row],[Moneda]]="USD",datos_us[[#This Row],[Monto]],datos_us[[#This Row],[Monto]]/datos_us[[#This Row],[TC]])</f>
        <v>38.369999999999997</v>
      </c>
      <c r="Y936" s="14"/>
    </row>
    <row r="937" spans="1:25" x14ac:dyDescent="0.25">
      <c r="A937" s="14">
        <f t="shared" si="14"/>
        <v>934</v>
      </c>
      <c r="B937" s="1">
        <v>44354</v>
      </c>
      <c r="C937" s="14">
        <f>+YEAR(datos_us[[#This Row],[Fecha]])</f>
        <v>2021</v>
      </c>
      <c r="D937" s="14">
        <f>+MONTH(datos_us[[#This Row],[Fecha]])</f>
        <v>6</v>
      </c>
      <c r="E937" s="14" t="s">
        <v>617</v>
      </c>
      <c r="F937" s="14" t="s">
        <v>8101</v>
      </c>
      <c r="G937" s="14"/>
      <c r="H937" s="14" t="s">
        <v>8103</v>
      </c>
      <c r="I937" s="14" t="s">
        <v>8105</v>
      </c>
      <c r="J937" s="14" t="s">
        <v>472</v>
      </c>
      <c r="K937" s="14"/>
      <c r="L937" s="14" t="s">
        <v>421</v>
      </c>
      <c r="M937" s="14" t="s">
        <v>3339</v>
      </c>
      <c r="N937" s="14" t="s">
        <v>12</v>
      </c>
      <c r="O937" s="14" t="s">
        <v>5264</v>
      </c>
      <c r="P937" s="14" t="s">
        <v>6772</v>
      </c>
      <c r="Q937" s="14">
        <v>2</v>
      </c>
      <c r="R937" s="14" t="s">
        <v>8101</v>
      </c>
      <c r="S937" s="14" t="s">
        <v>445</v>
      </c>
      <c r="T937" s="35">
        <v>45.36</v>
      </c>
      <c r="U937" s="14" t="s">
        <v>2</v>
      </c>
      <c r="V937" s="14">
        <v>153</v>
      </c>
      <c r="W937" s="16">
        <f>+IF(datos_us[[#This Row],[Moneda]]="ARS",datos_us[[#This Row],[Monto]],datos_us[[#This Row],[Monto]]*datos_us[[#This Row],[TC]])</f>
        <v>6940.08</v>
      </c>
      <c r="X937" s="16">
        <f>+IF(datos_us[[#This Row],[Moneda]]="USD",datos_us[[#This Row],[Monto]],datos_us[[#This Row],[Monto]]/datos_us[[#This Row],[TC]])</f>
        <v>45.36</v>
      </c>
      <c r="Y937" s="14"/>
    </row>
    <row r="938" spans="1:25" x14ac:dyDescent="0.25">
      <c r="A938" s="14">
        <f t="shared" si="14"/>
        <v>935</v>
      </c>
      <c r="B938" s="1">
        <v>44354</v>
      </c>
      <c r="C938" s="14">
        <f>+YEAR(datos_us[[#This Row],[Fecha]])</f>
        <v>2021</v>
      </c>
      <c r="D938" s="14">
        <f>+MONTH(datos_us[[#This Row],[Fecha]])</f>
        <v>6</v>
      </c>
      <c r="E938" s="14" t="s">
        <v>1016</v>
      </c>
      <c r="F938" s="14" t="s">
        <v>404</v>
      </c>
      <c r="G938" s="14"/>
      <c r="H938" s="14" t="s">
        <v>7132</v>
      </c>
      <c r="I938" s="14" t="s">
        <v>7132</v>
      </c>
      <c r="J938" s="14" t="s">
        <v>425</v>
      </c>
      <c r="K938" s="14"/>
      <c r="L938" s="14" t="s">
        <v>425</v>
      </c>
      <c r="M938" s="14" t="s">
        <v>156</v>
      </c>
      <c r="N938" s="14" t="s">
        <v>156</v>
      </c>
      <c r="O938" s="14" t="s">
        <v>1298</v>
      </c>
      <c r="P938" s="14"/>
      <c r="Q938" s="14"/>
      <c r="R938" s="14" t="s">
        <v>404</v>
      </c>
      <c r="S938" s="14" t="s">
        <v>445</v>
      </c>
      <c r="T938" s="35">
        <v>40.58</v>
      </c>
      <c r="U938" s="14" t="s">
        <v>2</v>
      </c>
      <c r="V938" s="14">
        <v>153</v>
      </c>
      <c r="W938" s="16">
        <f>+IF(datos_us[[#This Row],[Moneda]]="ARS",datos_us[[#This Row],[Monto]],datos_us[[#This Row],[Monto]]*datos_us[[#This Row],[TC]])</f>
        <v>6208.74</v>
      </c>
      <c r="X938" s="16">
        <f>+IF(datos_us[[#This Row],[Moneda]]="USD",datos_us[[#This Row],[Monto]],datos_us[[#This Row],[Monto]]/datos_us[[#This Row],[TC]])</f>
        <v>40.58</v>
      </c>
      <c r="Y938" s="14"/>
    </row>
    <row r="939" spans="1:25" x14ac:dyDescent="0.25">
      <c r="A939" s="14">
        <f t="shared" si="14"/>
        <v>936</v>
      </c>
      <c r="B939" s="1">
        <v>44358</v>
      </c>
      <c r="C939" s="36">
        <f>+YEAR(datos_us[[#This Row],[Fecha]])</f>
        <v>2021</v>
      </c>
      <c r="D939" s="36">
        <f>+MONTH(datos_us[[#This Row],[Fecha]])</f>
        <v>6</v>
      </c>
      <c r="E939" s="14" t="s">
        <v>617</v>
      </c>
      <c r="F939" s="14" t="s">
        <v>8101</v>
      </c>
      <c r="G939" s="14"/>
      <c r="H939" s="14" t="s">
        <v>8103</v>
      </c>
      <c r="I939" s="14" t="s">
        <v>8105</v>
      </c>
      <c r="J939" s="14" t="s">
        <v>472</v>
      </c>
      <c r="K939" s="14"/>
      <c r="L939" s="14" t="s">
        <v>421</v>
      </c>
      <c r="M939" s="14" t="s">
        <v>3339</v>
      </c>
      <c r="N939" s="14" t="s">
        <v>12</v>
      </c>
      <c r="O939" s="14" t="s">
        <v>5264</v>
      </c>
      <c r="P939" s="14" t="s">
        <v>7029</v>
      </c>
      <c r="Q939" s="14">
        <v>8</v>
      </c>
      <c r="R939" s="14" t="s">
        <v>8101</v>
      </c>
      <c r="S939" s="14" t="s">
        <v>445</v>
      </c>
      <c r="T939" s="35">
        <v>178.17</v>
      </c>
      <c r="U939" s="14" t="s">
        <v>2</v>
      </c>
      <c r="V939" s="14">
        <v>153</v>
      </c>
      <c r="W939" s="16">
        <f>+IF(datos_us[[#This Row],[Moneda]]="ARS",datos_us[[#This Row],[Monto]],datos_us[[#This Row],[Monto]]*datos_us[[#This Row],[TC]])</f>
        <v>27260.01</v>
      </c>
      <c r="X939" s="16">
        <f>+IF(datos_us[[#This Row],[Moneda]]="USD",datos_us[[#This Row],[Monto]],datos_us[[#This Row],[Monto]]/datos_us[[#This Row],[TC]])</f>
        <v>178.17</v>
      </c>
      <c r="Y939" s="14"/>
    </row>
    <row r="940" spans="1:25" x14ac:dyDescent="0.25">
      <c r="A940" s="14">
        <f t="shared" si="14"/>
        <v>937</v>
      </c>
      <c r="B940" s="1">
        <v>44359</v>
      </c>
      <c r="C940" s="36">
        <f>+YEAR(datos_us[[#This Row],[Fecha]])</f>
        <v>2021</v>
      </c>
      <c r="D940" s="36">
        <f>+MONTH(datos_us[[#This Row],[Fecha]])</f>
        <v>6</v>
      </c>
      <c r="E940" s="14" t="s">
        <v>1016</v>
      </c>
      <c r="F940" s="14" t="s">
        <v>404</v>
      </c>
      <c r="G940" s="14"/>
      <c r="H940" s="14" t="s">
        <v>7132</v>
      </c>
      <c r="I940" s="14" t="s">
        <v>7132</v>
      </c>
      <c r="J940" s="14" t="s">
        <v>425</v>
      </c>
      <c r="K940" s="14"/>
      <c r="L940" s="14" t="s">
        <v>425</v>
      </c>
      <c r="M940" s="14" t="s">
        <v>1297</v>
      </c>
      <c r="N940" s="14" t="s">
        <v>1297</v>
      </c>
      <c r="O940" s="14" t="s">
        <v>1279</v>
      </c>
      <c r="P940" s="14"/>
      <c r="Q940" s="14"/>
      <c r="R940" s="14" t="s">
        <v>404</v>
      </c>
      <c r="S940" s="14" t="s">
        <v>445</v>
      </c>
      <c r="T940" s="35">
        <v>14.99</v>
      </c>
      <c r="U940" s="14" t="s">
        <v>2</v>
      </c>
      <c r="V940" s="14">
        <v>153</v>
      </c>
      <c r="W940" s="16">
        <f>+IF(datos_us[[#This Row],[Moneda]]="ARS",datos_us[[#This Row],[Monto]],datos_us[[#This Row],[Monto]]*datos_us[[#This Row],[TC]])</f>
        <v>2293.4700000000003</v>
      </c>
      <c r="X940" s="16">
        <f>+IF(datos_us[[#This Row],[Moneda]]="USD",datos_us[[#This Row],[Monto]],datos_us[[#This Row],[Monto]]/datos_us[[#This Row],[TC]])</f>
        <v>14.99</v>
      </c>
      <c r="Y940" s="14"/>
    </row>
    <row r="941" spans="1:25" x14ac:dyDescent="0.25">
      <c r="A941" s="14">
        <f t="shared" si="14"/>
        <v>938</v>
      </c>
      <c r="B941" s="1">
        <v>44362</v>
      </c>
      <c r="C941" s="36">
        <f>+YEAR(datos_us[[#This Row],[Fecha]])</f>
        <v>2021</v>
      </c>
      <c r="D941" s="36">
        <f>+MONTH(datos_us[[#This Row],[Fecha]])</f>
        <v>6</v>
      </c>
      <c r="E941" s="14" t="s">
        <v>408</v>
      </c>
      <c r="F941" s="14" t="s">
        <v>5359</v>
      </c>
      <c r="G941" s="14"/>
      <c r="H941" s="14" t="s">
        <v>7132</v>
      </c>
      <c r="I941" s="14" t="s">
        <v>7132</v>
      </c>
      <c r="J941" s="14" t="s">
        <v>425</v>
      </c>
      <c r="K941" s="14"/>
      <c r="L941" s="14" t="s">
        <v>425</v>
      </c>
      <c r="M941" s="14" t="s">
        <v>1185</v>
      </c>
      <c r="N941" s="14" t="s">
        <v>1185</v>
      </c>
      <c r="O941" s="14" t="s">
        <v>4688</v>
      </c>
      <c r="P941" s="14"/>
      <c r="Q941" s="14"/>
      <c r="R941" s="14" t="s">
        <v>445</v>
      </c>
      <c r="S941" s="14" t="s">
        <v>613</v>
      </c>
      <c r="T941" s="35">
        <v>2463.88</v>
      </c>
      <c r="U941" s="14" t="s">
        <v>2</v>
      </c>
      <c r="V941" s="14">
        <v>155</v>
      </c>
      <c r="W941" s="16">
        <f>+IF(datos_us[[#This Row],[Moneda]]="ARS",datos_us[[#This Row],[Monto]],datos_us[[#This Row],[Monto]]*datos_us[[#This Row],[TC]])</f>
        <v>381901.4</v>
      </c>
      <c r="X941" s="16">
        <f>+IF(datos_us[[#This Row],[Moneda]]="USD",datos_us[[#This Row],[Monto]],datos_us[[#This Row],[Monto]]/datos_us[[#This Row],[TC]])</f>
        <v>2463.88</v>
      </c>
      <c r="Y941" s="14"/>
    </row>
    <row r="942" spans="1:25" x14ac:dyDescent="0.25">
      <c r="A942" s="14">
        <f t="shared" si="14"/>
        <v>939</v>
      </c>
      <c r="B942" s="1">
        <v>44364</v>
      </c>
      <c r="C942" s="36">
        <f>+YEAR(datos_us[[#This Row],[Fecha]])</f>
        <v>2021</v>
      </c>
      <c r="D942" s="36">
        <f>+MONTH(datos_us[[#This Row],[Fecha]])</f>
        <v>6</v>
      </c>
      <c r="E942" s="14" t="s">
        <v>449</v>
      </c>
      <c r="F942" s="14" t="s">
        <v>44</v>
      </c>
      <c r="G942" s="14"/>
      <c r="H942" s="14" t="s">
        <v>7132</v>
      </c>
      <c r="I942" s="14" t="s">
        <v>7132</v>
      </c>
      <c r="J942" s="14" t="s">
        <v>425</v>
      </c>
      <c r="K942" s="14"/>
      <c r="L942" s="14" t="s">
        <v>425</v>
      </c>
      <c r="M942" s="14" t="s">
        <v>7020</v>
      </c>
      <c r="N942" s="14" t="s">
        <v>7020</v>
      </c>
      <c r="O942" s="14" t="s">
        <v>7021</v>
      </c>
      <c r="P942" s="14"/>
      <c r="Q942" s="14"/>
      <c r="R942" s="14" t="s">
        <v>44</v>
      </c>
      <c r="S942" s="14" t="s">
        <v>613</v>
      </c>
      <c r="T942" s="35">
        <v>35000</v>
      </c>
      <c r="U942" s="14" t="s">
        <v>2</v>
      </c>
      <c r="V942" s="14">
        <v>159</v>
      </c>
      <c r="W942" s="16">
        <f>+IF(datos_us[[#This Row],[Moneda]]="ARS",datos_us[[#This Row],[Monto]],datos_us[[#This Row],[Monto]]*datos_us[[#This Row],[TC]])</f>
        <v>5565000</v>
      </c>
      <c r="X942" s="16">
        <f>+IF(datos_us[[#This Row],[Moneda]]="USD",datos_us[[#This Row],[Monto]],datos_us[[#This Row],[Monto]]/datos_us[[#This Row],[TC]])</f>
        <v>35000</v>
      </c>
      <c r="Y942" s="14"/>
    </row>
    <row r="943" spans="1:25" x14ac:dyDescent="0.25">
      <c r="A943" s="14">
        <f t="shared" si="14"/>
        <v>940</v>
      </c>
      <c r="B943" s="1">
        <v>44368</v>
      </c>
      <c r="C943" s="36">
        <f>+YEAR(datos_us[[#This Row],[Fecha]])</f>
        <v>2021</v>
      </c>
      <c r="D943" s="36">
        <f>+MONTH(datos_us[[#This Row],[Fecha]])</f>
        <v>6</v>
      </c>
      <c r="E943" s="14" t="s">
        <v>1016</v>
      </c>
      <c r="F943" s="14" t="s">
        <v>404</v>
      </c>
      <c r="G943" s="14"/>
      <c r="H943" s="14" t="s">
        <v>7132</v>
      </c>
      <c r="I943" s="14" t="s">
        <v>7132</v>
      </c>
      <c r="J943" s="14" t="s">
        <v>425</v>
      </c>
      <c r="K943" s="14"/>
      <c r="L943" s="14" t="s">
        <v>425</v>
      </c>
      <c r="M943" s="14" t="s">
        <v>1300</v>
      </c>
      <c r="N943" s="14" t="s">
        <v>1300</v>
      </c>
      <c r="O943" s="14" t="s">
        <v>1279</v>
      </c>
      <c r="P943" s="14"/>
      <c r="Q943" s="14"/>
      <c r="R943" s="14" t="s">
        <v>404</v>
      </c>
      <c r="S943" s="14" t="s">
        <v>445</v>
      </c>
      <c r="T943" s="35">
        <v>15</v>
      </c>
      <c r="U943" s="14" t="s">
        <v>2</v>
      </c>
      <c r="V943" s="14">
        <v>159</v>
      </c>
      <c r="W943" s="16">
        <f>+IF(datos_us[[#This Row],[Moneda]]="ARS",datos_us[[#This Row],[Monto]],datos_us[[#This Row],[Monto]]*datos_us[[#This Row],[TC]])</f>
        <v>2385</v>
      </c>
      <c r="X943" s="16">
        <f>+IF(datos_us[[#This Row],[Moneda]]="USD",datos_us[[#This Row],[Monto]],datos_us[[#This Row],[Monto]]/datos_us[[#This Row],[TC]])</f>
        <v>15</v>
      </c>
      <c r="Y943" s="14"/>
    </row>
    <row r="944" spans="1:25" x14ac:dyDescent="0.25">
      <c r="A944" s="14">
        <f t="shared" si="14"/>
        <v>941</v>
      </c>
      <c r="B944" s="1">
        <v>44369</v>
      </c>
      <c r="C944" s="36">
        <f>+YEAR(datos_us[[#This Row],[Fecha]])</f>
        <v>2021</v>
      </c>
      <c r="D944" s="36">
        <f>+MONTH(datos_us[[#This Row],[Fecha]])</f>
        <v>6</v>
      </c>
      <c r="E944" s="14" t="s">
        <v>1016</v>
      </c>
      <c r="F944" s="14" t="s">
        <v>404</v>
      </c>
      <c r="G944" s="14"/>
      <c r="H944" s="14" t="s">
        <v>7132</v>
      </c>
      <c r="I944" s="14" t="s">
        <v>7132</v>
      </c>
      <c r="J944" s="14" t="s">
        <v>425</v>
      </c>
      <c r="K944" s="14"/>
      <c r="L944" s="14" t="s">
        <v>425</v>
      </c>
      <c r="M944" s="14" t="s">
        <v>3061</v>
      </c>
      <c r="N944" s="14" t="s">
        <v>3061</v>
      </c>
      <c r="O944" s="14" t="s">
        <v>1279</v>
      </c>
      <c r="P944" s="14"/>
      <c r="Q944" s="14"/>
      <c r="R944" s="14" t="s">
        <v>404</v>
      </c>
      <c r="S944" s="14" t="s">
        <v>445</v>
      </c>
      <c r="T944" s="35">
        <v>1.99</v>
      </c>
      <c r="U944" s="14" t="s">
        <v>2</v>
      </c>
      <c r="V944" s="14">
        <v>159</v>
      </c>
      <c r="W944" s="16">
        <f>+IF(datos_us[[#This Row],[Moneda]]="ARS",datos_us[[#This Row],[Monto]],datos_us[[#This Row],[Monto]]*datos_us[[#This Row],[TC]])</f>
        <v>316.41000000000003</v>
      </c>
      <c r="X944" s="16">
        <f>+IF(datos_us[[#This Row],[Moneda]]="USD",datos_us[[#This Row],[Monto]],datos_us[[#This Row],[Monto]]/datos_us[[#This Row],[TC]])</f>
        <v>1.99</v>
      </c>
      <c r="Y944" s="14"/>
    </row>
    <row r="945" spans="1:25" x14ac:dyDescent="0.25">
      <c r="A945" s="14">
        <f t="shared" si="14"/>
        <v>942</v>
      </c>
      <c r="B945" s="1">
        <v>44375</v>
      </c>
      <c r="C945" s="36">
        <f>+YEAR(datos_us[[#This Row],[Fecha]])</f>
        <v>2021</v>
      </c>
      <c r="D945" s="36">
        <f>+MONTH(datos_us[[#This Row],[Fecha]])</f>
        <v>6</v>
      </c>
      <c r="E945" s="14" t="s">
        <v>1016</v>
      </c>
      <c r="F945" s="14" t="s">
        <v>404</v>
      </c>
      <c r="G945" s="14"/>
      <c r="H945" s="14" t="s">
        <v>7132</v>
      </c>
      <c r="I945" s="14" t="s">
        <v>7132</v>
      </c>
      <c r="J945" s="14" t="s">
        <v>425</v>
      </c>
      <c r="K945" s="14"/>
      <c r="L945" s="14" t="s">
        <v>425</v>
      </c>
      <c r="M945" s="14" t="s">
        <v>1313</v>
      </c>
      <c r="N945" s="14" t="s">
        <v>1313</v>
      </c>
      <c r="O945" s="14" t="s">
        <v>1279</v>
      </c>
      <c r="P945" s="14"/>
      <c r="Q945" s="14"/>
      <c r="R945" s="14" t="s">
        <v>404</v>
      </c>
      <c r="S945" s="14" t="s">
        <v>445</v>
      </c>
      <c r="T945" s="35">
        <v>59.99</v>
      </c>
      <c r="U945" s="14" t="s">
        <v>2</v>
      </c>
      <c r="V945" s="14">
        <v>167.5</v>
      </c>
      <c r="W945" s="16">
        <f>+IF(datos_us[[#This Row],[Moneda]]="ARS",datos_us[[#This Row],[Monto]],datos_us[[#This Row],[Monto]]*datos_us[[#This Row],[TC]])</f>
        <v>10048.325000000001</v>
      </c>
      <c r="X945" s="16">
        <f>+IF(datos_us[[#This Row],[Moneda]]="USD",datos_us[[#This Row],[Monto]],datos_us[[#This Row],[Monto]]/datos_us[[#This Row],[TC]])</f>
        <v>59.99</v>
      </c>
      <c r="Y945" s="14"/>
    </row>
    <row r="946" spans="1:25" x14ac:dyDescent="0.25">
      <c r="A946" s="14">
        <f t="shared" si="14"/>
        <v>943</v>
      </c>
      <c r="B946" s="1">
        <v>44375</v>
      </c>
      <c r="C946" s="36">
        <f>+YEAR(datos_us[[#This Row],[Fecha]])</f>
        <v>2021</v>
      </c>
      <c r="D946" s="36">
        <f>+MONTH(datos_us[[#This Row],[Fecha]])</f>
        <v>6</v>
      </c>
      <c r="E946" s="14" t="s">
        <v>1016</v>
      </c>
      <c r="F946" s="14" t="s">
        <v>404</v>
      </c>
      <c r="G946" s="14"/>
      <c r="H946" s="14" t="s">
        <v>7132</v>
      </c>
      <c r="I946" s="14" t="s">
        <v>7132</v>
      </c>
      <c r="J946" s="14" t="s">
        <v>425</v>
      </c>
      <c r="K946" s="14"/>
      <c r="L946" s="14" t="s">
        <v>425</v>
      </c>
      <c r="M946" s="14" t="s">
        <v>1334</v>
      </c>
      <c r="N946" s="14" t="s">
        <v>1334</v>
      </c>
      <c r="O946" s="14" t="s">
        <v>1279</v>
      </c>
      <c r="P946" s="14"/>
      <c r="Q946" s="14"/>
      <c r="R946" s="14" t="s">
        <v>404</v>
      </c>
      <c r="S946" s="14" t="s">
        <v>445</v>
      </c>
      <c r="T946" s="35">
        <v>100</v>
      </c>
      <c r="U946" s="14" t="s">
        <v>2</v>
      </c>
      <c r="V946" s="14">
        <v>167.5</v>
      </c>
      <c r="W946" s="16">
        <f>+IF(datos_us[[#This Row],[Moneda]]="ARS",datos_us[[#This Row],[Monto]],datos_us[[#This Row],[Monto]]*datos_us[[#This Row],[TC]])</f>
        <v>16750</v>
      </c>
      <c r="X946" s="16">
        <f>+IF(datos_us[[#This Row],[Moneda]]="USD",datos_us[[#This Row],[Monto]],datos_us[[#This Row],[Monto]]/datos_us[[#This Row],[TC]])</f>
        <v>100</v>
      </c>
      <c r="Y946" s="14"/>
    </row>
    <row r="947" spans="1:25" x14ac:dyDescent="0.25">
      <c r="A947" s="14">
        <f t="shared" si="14"/>
        <v>944</v>
      </c>
      <c r="B947" s="1">
        <v>44376</v>
      </c>
      <c r="C947" s="36">
        <f>+YEAR(datos_us[[#This Row],[Fecha]])</f>
        <v>2021</v>
      </c>
      <c r="D947" s="36">
        <f>+MONTH(datos_us[[#This Row],[Fecha]])</f>
        <v>6</v>
      </c>
      <c r="E947" s="14" t="s">
        <v>617</v>
      </c>
      <c r="F947" s="14" t="s">
        <v>8101</v>
      </c>
      <c r="G947" s="14"/>
      <c r="H947" s="14" t="s">
        <v>8103</v>
      </c>
      <c r="I947" s="14" t="s">
        <v>8105</v>
      </c>
      <c r="J947" s="14" t="s">
        <v>422</v>
      </c>
      <c r="K947" s="14" t="s">
        <v>422</v>
      </c>
      <c r="L947" s="14" t="s">
        <v>422</v>
      </c>
      <c r="M947" s="14" t="s">
        <v>578</v>
      </c>
      <c r="N947" s="14" t="s">
        <v>1133</v>
      </c>
      <c r="O947" s="14" t="s">
        <v>7022</v>
      </c>
      <c r="P947" s="14" t="s">
        <v>7030</v>
      </c>
      <c r="Q947" s="14">
        <v>25</v>
      </c>
      <c r="R947" s="14" t="s">
        <v>8101</v>
      </c>
      <c r="S947" s="14" t="s">
        <v>445</v>
      </c>
      <c r="T947" s="35">
        <v>256.56</v>
      </c>
      <c r="U947" s="14" t="s">
        <v>2</v>
      </c>
      <c r="V947" s="14">
        <v>167.5</v>
      </c>
      <c r="W947" s="16">
        <f>+IF(datos_us[[#This Row],[Moneda]]="ARS",datos_us[[#This Row],[Monto]],datos_us[[#This Row],[Monto]]*datos_us[[#This Row],[TC]])</f>
        <v>42973.8</v>
      </c>
      <c r="X947" s="16">
        <f>+IF(datos_us[[#This Row],[Moneda]]="USD",datos_us[[#This Row],[Monto]],datos_us[[#This Row],[Monto]]/datos_us[[#This Row],[TC]])</f>
        <v>256.56</v>
      </c>
      <c r="Y947" s="14"/>
    </row>
    <row r="948" spans="1:25" x14ac:dyDescent="0.25">
      <c r="A948" s="14">
        <f t="shared" si="14"/>
        <v>945</v>
      </c>
      <c r="B948" s="1">
        <v>44376</v>
      </c>
      <c r="C948" s="36">
        <f>+YEAR(datos_us[[#This Row],[Fecha]])</f>
        <v>2021</v>
      </c>
      <c r="D948" s="36">
        <f>+MONTH(datos_us[[#This Row],[Fecha]])</f>
        <v>6</v>
      </c>
      <c r="E948" s="14" t="s">
        <v>617</v>
      </c>
      <c r="F948" s="14" t="s">
        <v>8101</v>
      </c>
      <c r="G948" s="14"/>
      <c r="H948" s="14" t="s">
        <v>8103</v>
      </c>
      <c r="I948" s="14" t="s">
        <v>8105</v>
      </c>
      <c r="J948" s="14" t="s">
        <v>422</v>
      </c>
      <c r="K948" s="14" t="s">
        <v>422</v>
      </c>
      <c r="L948" s="14" t="s">
        <v>422</v>
      </c>
      <c r="M948" s="14" t="s">
        <v>578</v>
      </c>
      <c r="N948" s="14" t="s">
        <v>1133</v>
      </c>
      <c r="O948" s="14" t="s">
        <v>7023</v>
      </c>
      <c r="P948" s="14" t="s">
        <v>7030</v>
      </c>
      <c r="Q948" s="14">
        <v>25</v>
      </c>
      <c r="R948" s="14" t="s">
        <v>8101</v>
      </c>
      <c r="S948" s="14" t="s">
        <v>445</v>
      </c>
      <c r="T948" s="35">
        <v>193.29999999999998</v>
      </c>
      <c r="U948" s="14" t="s">
        <v>2</v>
      </c>
      <c r="V948" s="14">
        <v>167.5</v>
      </c>
      <c r="W948" s="16">
        <f>+IF(datos_us[[#This Row],[Moneda]]="ARS",datos_us[[#This Row],[Monto]],datos_us[[#This Row],[Monto]]*datos_us[[#This Row],[TC]])</f>
        <v>32377.749999999996</v>
      </c>
      <c r="X948" s="16">
        <f>+IF(datos_us[[#This Row],[Moneda]]="USD",datos_us[[#This Row],[Monto]],datos_us[[#This Row],[Monto]]/datos_us[[#This Row],[TC]])</f>
        <v>193.29999999999998</v>
      </c>
      <c r="Y948" s="14"/>
    </row>
    <row r="949" spans="1:25" x14ac:dyDescent="0.25">
      <c r="A949" s="14">
        <f t="shared" si="14"/>
        <v>946</v>
      </c>
      <c r="B949" s="1">
        <v>44376</v>
      </c>
      <c r="C949" s="36">
        <f>+YEAR(datos_us[[#This Row],[Fecha]])</f>
        <v>2021</v>
      </c>
      <c r="D949" s="36">
        <f>+MONTH(datos_us[[#This Row],[Fecha]])</f>
        <v>6</v>
      </c>
      <c r="E949" s="14" t="s">
        <v>617</v>
      </c>
      <c r="F949" s="14" t="s">
        <v>8101</v>
      </c>
      <c r="G949" s="14"/>
      <c r="H949" s="14" t="s">
        <v>8103</v>
      </c>
      <c r="I949" s="14" t="s">
        <v>8105</v>
      </c>
      <c r="J949" s="14" t="s">
        <v>422</v>
      </c>
      <c r="K949" s="14" t="s">
        <v>422</v>
      </c>
      <c r="L949" s="14" t="s">
        <v>422</v>
      </c>
      <c r="M949" s="14" t="s">
        <v>2397</v>
      </c>
      <c r="N949" s="14" t="s">
        <v>1133</v>
      </c>
      <c r="O949" s="14" t="s">
        <v>7024</v>
      </c>
      <c r="P949" s="14" t="s">
        <v>7030</v>
      </c>
      <c r="Q949" s="14">
        <v>50</v>
      </c>
      <c r="R949" s="14" t="s">
        <v>8101</v>
      </c>
      <c r="S949" s="14" t="s">
        <v>445</v>
      </c>
      <c r="T949" s="35">
        <v>352.38</v>
      </c>
      <c r="U949" s="14" t="s">
        <v>2</v>
      </c>
      <c r="V949" s="14">
        <v>167.5</v>
      </c>
      <c r="W949" s="16">
        <f>+IF(datos_us[[#This Row],[Moneda]]="ARS",datos_us[[#This Row],[Monto]],datos_us[[#This Row],[Monto]]*datos_us[[#This Row],[TC]])</f>
        <v>59023.65</v>
      </c>
      <c r="X949" s="16">
        <f>+IF(datos_us[[#This Row],[Moneda]]="USD",datos_us[[#This Row],[Monto]],datos_us[[#This Row],[Monto]]/datos_us[[#This Row],[TC]])</f>
        <v>352.38</v>
      </c>
      <c r="Y949" s="14"/>
    </row>
    <row r="950" spans="1:25" x14ac:dyDescent="0.25">
      <c r="A950" s="14">
        <f t="shared" si="14"/>
        <v>947</v>
      </c>
      <c r="B950" s="1">
        <v>44376</v>
      </c>
      <c r="C950" s="36">
        <f>+YEAR(datos_us[[#This Row],[Fecha]])</f>
        <v>2021</v>
      </c>
      <c r="D950" s="36">
        <f>+MONTH(datos_us[[#This Row],[Fecha]])</f>
        <v>6</v>
      </c>
      <c r="E950" s="14" t="s">
        <v>617</v>
      </c>
      <c r="F950" s="14" t="s">
        <v>8101</v>
      </c>
      <c r="G950" s="14"/>
      <c r="H950" s="14" t="s">
        <v>8103</v>
      </c>
      <c r="I950" s="14" t="s">
        <v>8105</v>
      </c>
      <c r="J950" s="14" t="s">
        <v>422</v>
      </c>
      <c r="K950" s="14" t="s">
        <v>422</v>
      </c>
      <c r="L950" s="14" t="s">
        <v>422</v>
      </c>
      <c r="M950" s="14" t="s">
        <v>578</v>
      </c>
      <c r="N950" s="14" t="s">
        <v>1133</v>
      </c>
      <c r="O950" s="14" t="s">
        <v>7025</v>
      </c>
      <c r="P950" s="14" t="s">
        <v>7030</v>
      </c>
      <c r="Q950" s="14">
        <v>5</v>
      </c>
      <c r="R950" s="14" t="s">
        <v>8101</v>
      </c>
      <c r="S950" s="14" t="s">
        <v>445</v>
      </c>
      <c r="T950" s="35">
        <v>28.269999999999996</v>
      </c>
      <c r="U950" s="14" t="s">
        <v>2</v>
      </c>
      <c r="V950" s="14">
        <v>167.5</v>
      </c>
      <c r="W950" s="16">
        <f>+IF(datos_us[[#This Row],[Moneda]]="ARS",datos_us[[#This Row],[Monto]],datos_us[[#This Row],[Monto]]*datos_us[[#This Row],[TC]])</f>
        <v>4735.2249999999995</v>
      </c>
      <c r="X950" s="16">
        <f>+IF(datos_us[[#This Row],[Moneda]]="USD",datos_us[[#This Row],[Monto]],datos_us[[#This Row],[Monto]]/datos_us[[#This Row],[TC]])</f>
        <v>28.269999999999996</v>
      </c>
      <c r="Y950" s="14"/>
    </row>
    <row r="951" spans="1:25" x14ac:dyDescent="0.25">
      <c r="A951" s="14">
        <f t="shared" si="14"/>
        <v>948</v>
      </c>
      <c r="B951" s="1">
        <v>44376</v>
      </c>
      <c r="C951" s="36">
        <f>+YEAR(datos_us[[#This Row],[Fecha]])</f>
        <v>2021</v>
      </c>
      <c r="D951" s="36">
        <f>+MONTH(datos_us[[#This Row],[Fecha]])</f>
        <v>6</v>
      </c>
      <c r="E951" s="14" t="s">
        <v>617</v>
      </c>
      <c r="F951" s="14" t="s">
        <v>8101</v>
      </c>
      <c r="G951" s="14"/>
      <c r="H951" s="14" t="s">
        <v>8103</v>
      </c>
      <c r="I951" s="14" t="s">
        <v>8105</v>
      </c>
      <c r="J951" s="14" t="s">
        <v>422</v>
      </c>
      <c r="K951" s="14" t="s">
        <v>422</v>
      </c>
      <c r="L951" s="14" t="s">
        <v>422</v>
      </c>
      <c r="M951" s="14" t="s">
        <v>3883</v>
      </c>
      <c r="N951" s="14" t="s">
        <v>1133</v>
      </c>
      <c r="O951" s="14" t="s">
        <v>7026</v>
      </c>
      <c r="P951" s="14" t="s">
        <v>7030</v>
      </c>
      <c r="Q951" s="14">
        <v>2</v>
      </c>
      <c r="R951" s="14" t="s">
        <v>8101</v>
      </c>
      <c r="S951" s="14" t="s">
        <v>445</v>
      </c>
      <c r="T951" s="35">
        <v>60.17</v>
      </c>
      <c r="U951" s="14" t="s">
        <v>2</v>
      </c>
      <c r="V951" s="14">
        <v>167.5</v>
      </c>
      <c r="W951" s="16">
        <f>+IF(datos_us[[#This Row],[Moneda]]="ARS",datos_us[[#This Row],[Monto]],datos_us[[#This Row],[Monto]]*datos_us[[#This Row],[TC]])</f>
        <v>10078.475</v>
      </c>
      <c r="X951" s="16">
        <f>+IF(datos_us[[#This Row],[Moneda]]="USD",datos_us[[#This Row],[Monto]],datos_us[[#This Row],[Monto]]/datos_us[[#This Row],[TC]])</f>
        <v>60.17</v>
      </c>
      <c r="Y951" s="14"/>
    </row>
    <row r="952" spans="1:25" x14ac:dyDescent="0.25">
      <c r="A952" s="14">
        <f t="shared" si="14"/>
        <v>949</v>
      </c>
      <c r="B952" s="1">
        <v>44376</v>
      </c>
      <c r="C952" s="36">
        <f>+YEAR(datos_us[[#This Row],[Fecha]])</f>
        <v>2021</v>
      </c>
      <c r="D952" s="36">
        <f>+MONTH(datos_us[[#This Row],[Fecha]])</f>
        <v>6</v>
      </c>
      <c r="E952" s="14" t="s">
        <v>617</v>
      </c>
      <c r="F952" s="14" t="s">
        <v>8101</v>
      </c>
      <c r="G952" s="14"/>
      <c r="H952" s="14" t="s">
        <v>8103</v>
      </c>
      <c r="I952" s="14" t="s">
        <v>8105</v>
      </c>
      <c r="J952" s="14" t="s">
        <v>422</v>
      </c>
      <c r="K952" s="14" t="s">
        <v>422</v>
      </c>
      <c r="L952" s="14" t="s">
        <v>422</v>
      </c>
      <c r="M952" s="14" t="s">
        <v>3883</v>
      </c>
      <c r="N952" s="14" t="s">
        <v>1133</v>
      </c>
      <c r="O952" s="14" t="s">
        <v>7027</v>
      </c>
      <c r="P952" s="14" t="s">
        <v>7030</v>
      </c>
      <c r="Q952" s="14">
        <v>2</v>
      </c>
      <c r="R952" s="14" t="s">
        <v>8101</v>
      </c>
      <c r="S952" s="14" t="s">
        <v>445</v>
      </c>
      <c r="T952" s="35">
        <v>60.17</v>
      </c>
      <c r="U952" s="14" t="s">
        <v>2</v>
      </c>
      <c r="V952" s="14">
        <v>167.5</v>
      </c>
      <c r="W952" s="16">
        <f>+IF(datos_us[[#This Row],[Moneda]]="ARS",datos_us[[#This Row],[Monto]],datos_us[[#This Row],[Monto]]*datos_us[[#This Row],[TC]])</f>
        <v>10078.475</v>
      </c>
      <c r="X952" s="16">
        <f>+IF(datos_us[[#This Row],[Moneda]]="USD",datos_us[[#This Row],[Monto]],datos_us[[#This Row],[Monto]]/datos_us[[#This Row],[TC]])</f>
        <v>60.17</v>
      </c>
      <c r="Y952" s="14"/>
    </row>
    <row r="953" spans="1:25" x14ac:dyDescent="0.25">
      <c r="A953" s="14">
        <f t="shared" si="14"/>
        <v>950</v>
      </c>
      <c r="B953" s="1">
        <v>44376</v>
      </c>
      <c r="C953" s="36">
        <f>+YEAR(datos_us[[#This Row],[Fecha]])</f>
        <v>2021</v>
      </c>
      <c r="D953" s="36">
        <f>+MONTH(datos_us[[#This Row],[Fecha]])</f>
        <v>6</v>
      </c>
      <c r="E953" s="14" t="s">
        <v>1015</v>
      </c>
      <c r="F953" s="14" t="s">
        <v>403</v>
      </c>
      <c r="G953" s="14" t="s">
        <v>5383</v>
      </c>
      <c r="H953" s="14" t="s">
        <v>8103</v>
      </c>
      <c r="I953" s="14" t="s">
        <v>8105</v>
      </c>
      <c r="J953" s="14" t="s">
        <v>422</v>
      </c>
      <c r="K953" s="14" t="s">
        <v>422</v>
      </c>
      <c r="L953" s="14" t="s">
        <v>422</v>
      </c>
      <c r="M953" s="14" t="s">
        <v>2841</v>
      </c>
      <c r="N953" s="14" t="s">
        <v>1133</v>
      </c>
      <c r="O953" s="14" t="s">
        <v>7028</v>
      </c>
      <c r="P953" s="14" t="s">
        <v>7030</v>
      </c>
      <c r="Q953" s="14">
        <v>3</v>
      </c>
      <c r="R953" s="14" t="s">
        <v>5383</v>
      </c>
      <c r="S953" s="14" t="s">
        <v>445</v>
      </c>
      <c r="T953" s="35">
        <v>84.49</v>
      </c>
      <c r="U953" s="14" t="s">
        <v>2</v>
      </c>
      <c r="V953" s="14">
        <v>167.5</v>
      </c>
      <c r="W953" s="16">
        <f>+IF(datos_us[[#This Row],[Moneda]]="ARS",datos_us[[#This Row],[Monto]],datos_us[[#This Row],[Monto]]*datos_us[[#This Row],[TC]])</f>
        <v>14152.074999999999</v>
      </c>
      <c r="X953" s="16">
        <f>+IF(datos_us[[#This Row],[Moneda]]="USD",datos_us[[#This Row],[Monto]],datos_us[[#This Row],[Monto]]/datos_us[[#This Row],[TC]])</f>
        <v>84.49</v>
      </c>
      <c r="Y953" s="14"/>
    </row>
    <row r="954" spans="1:25" x14ac:dyDescent="0.25">
      <c r="A954" s="14">
        <f t="shared" si="14"/>
        <v>951</v>
      </c>
      <c r="B954" s="1">
        <v>44377</v>
      </c>
      <c r="C954" s="36">
        <f>+YEAR(datos_us[[#This Row],[Fecha]])</f>
        <v>2021</v>
      </c>
      <c r="D954" s="36">
        <f>+MONTH(datos_us[[#This Row],[Fecha]])</f>
        <v>6</v>
      </c>
      <c r="E954" s="14" t="s">
        <v>617</v>
      </c>
      <c r="F954" s="14" t="s">
        <v>8101</v>
      </c>
      <c r="G954" s="14"/>
      <c r="H954" s="14" t="s">
        <v>6646</v>
      </c>
      <c r="I954" s="14" t="s">
        <v>7031</v>
      </c>
      <c r="J954" s="14" t="s">
        <v>7031</v>
      </c>
      <c r="K954" s="14"/>
      <c r="L954" s="14" t="s">
        <v>421</v>
      </c>
      <c r="M954" s="14" t="s">
        <v>496</v>
      </c>
      <c r="N954" s="14" t="s">
        <v>48</v>
      </c>
      <c r="O954" s="14" t="s">
        <v>7111</v>
      </c>
      <c r="P954" s="14" t="s">
        <v>7108</v>
      </c>
      <c r="Q954" s="14">
        <v>1</v>
      </c>
      <c r="R954" s="14" t="s">
        <v>8101</v>
      </c>
      <c r="S954" s="14" t="s">
        <v>445</v>
      </c>
      <c r="T954" s="35">
        <v>581.48</v>
      </c>
      <c r="U954" s="14" t="s">
        <v>2</v>
      </c>
      <c r="V954" s="14">
        <v>167.5</v>
      </c>
      <c r="W954" s="16">
        <f>+IF(datos_us[[#This Row],[Moneda]]="ARS",datos_us[[#This Row],[Monto]],datos_us[[#This Row],[Monto]]*datos_us[[#This Row],[TC]])</f>
        <v>97397.900000000009</v>
      </c>
      <c r="X954" s="16">
        <f>+IF(datos_us[[#This Row],[Moneda]]="USD",datos_us[[#This Row],[Monto]],datos_us[[#This Row],[Monto]]/datos_us[[#This Row],[TC]])</f>
        <v>581.48</v>
      </c>
      <c r="Y954" s="14"/>
    </row>
    <row r="955" spans="1:25" x14ac:dyDescent="0.25">
      <c r="A955" s="14">
        <f t="shared" si="14"/>
        <v>952</v>
      </c>
      <c r="B955" s="1">
        <v>44377</v>
      </c>
      <c r="C955" s="36">
        <f>+YEAR(datos_us[[#This Row],[Fecha]])</f>
        <v>2021</v>
      </c>
      <c r="D955" s="36">
        <f>+MONTH(datos_us[[#This Row],[Fecha]])</f>
        <v>6</v>
      </c>
      <c r="E955" s="14" t="s">
        <v>617</v>
      </c>
      <c r="F955" s="14" t="s">
        <v>8101</v>
      </c>
      <c r="G955" s="14"/>
      <c r="H955" s="14" t="s">
        <v>6646</v>
      </c>
      <c r="I955" s="14" t="s">
        <v>7031</v>
      </c>
      <c r="J955" s="14" t="s">
        <v>7031</v>
      </c>
      <c r="K955" s="14"/>
      <c r="L955" s="14" t="s">
        <v>421</v>
      </c>
      <c r="M955" s="14" t="s">
        <v>496</v>
      </c>
      <c r="N955" s="14" t="s">
        <v>48</v>
      </c>
      <c r="O955" s="14" t="s">
        <v>7109</v>
      </c>
      <c r="P955" s="14" t="s">
        <v>7108</v>
      </c>
      <c r="Q955" s="14">
        <v>4</v>
      </c>
      <c r="R955" s="14" t="s">
        <v>8101</v>
      </c>
      <c r="S955" s="14" t="s">
        <v>445</v>
      </c>
      <c r="T955" s="35">
        <v>504.64</v>
      </c>
      <c r="U955" s="14" t="s">
        <v>2</v>
      </c>
      <c r="V955" s="14">
        <v>167.5</v>
      </c>
      <c r="W955" s="16">
        <f>+IF(datos_us[[#This Row],[Moneda]]="ARS",datos_us[[#This Row],[Monto]],datos_us[[#This Row],[Monto]]*datos_us[[#This Row],[TC]])</f>
        <v>84527.2</v>
      </c>
      <c r="X955" s="16">
        <f>+IF(datos_us[[#This Row],[Moneda]]="USD",datos_us[[#This Row],[Monto]],datos_us[[#This Row],[Monto]]/datos_us[[#This Row],[TC]])</f>
        <v>504.64</v>
      </c>
      <c r="Y955" s="14"/>
    </row>
    <row r="956" spans="1:25" x14ac:dyDescent="0.25">
      <c r="A956" s="14">
        <f t="shared" si="14"/>
        <v>953</v>
      </c>
      <c r="B956" s="1">
        <v>44377</v>
      </c>
      <c r="C956" s="36">
        <f>+YEAR(datos_us[[#This Row],[Fecha]])</f>
        <v>2021</v>
      </c>
      <c r="D956" s="36">
        <f>+MONTH(datos_us[[#This Row],[Fecha]])</f>
        <v>6</v>
      </c>
      <c r="E956" s="14" t="s">
        <v>617</v>
      </c>
      <c r="F956" s="14" t="s">
        <v>8101</v>
      </c>
      <c r="G956" s="14"/>
      <c r="H956" s="14" t="s">
        <v>6646</v>
      </c>
      <c r="I956" s="14" t="s">
        <v>7031</v>
      </c>
      <c r="J956" s="14" t="s">
        <v>7031</v>
      </c>
      <c r="K956" s="14"/>
      <c r="L956" s="14" t="s">
        <v>421</v>
      </c>
      <c r="M956" s="14" t="s">
        <v>496</v>
      </c>
      <c r="N956" s="14" t="s">
        <v>48</v>
      </c>
      <c r="O956" s="14" t="s">
        <v>7112</v>
      </c>
      <c r="P956" s="14" t="s">
        <v>7108</v>
      </c>
      <c r="Q956" s="14">
        <v>6</v>
      </c>
      <c r="R956" s="14" t="s">
        <v>8101</v>
      </c>
      <c r="S956" s="14" t="s">
        <v>445</v>
      </c>
      <c r="T956" s="35">
        <v>1665.3600000000001</v>
      </c>
      <c r="U956" s="14" t="s">
        <v>2</v>
      </c>
      <c r="V956" s="14">
        <v>167.5</v>
      </c>
      <c r="W956" s="16">
        <f>+IF(datos_us[[#This Row],[Moneda]]="ARS",datos_us[[#This Row],[Monto]],datos_us[[#This Row],[Monto]]*datos_us[[#This Row],[TC]])</f>
        <v>278947.80000000005</v>
      </c>
      <c r="X956" s="16">
        <f>+IF(datos_us[[#This Row],[Moneda]]="USD",datos_us[[#This Row],[Monto]],datos_us[[#This Row],[Monto]]/datos_us[[#This Row],[TC]])</f>
        <v>1665.3600000000001</v>
      </c>
      <c r="Y956" s="14"/>
    </row>
    <row r="957" spans="1:25" x14ac:dyDescent="0.25">
      <c r="A957" s="14">
        <f t="shared" si="14"/>
        <v>954</v>
      </c>
      <c r="B957" s="1">
        <v>44377</v>
      </c>
      <c r="C957" s="36">
        <f>+YEAR(datos_us[[#This Row],[Fecha]])</f>
        <v>2021</v>
      </c>
      <c r="D957" s="36">
        <f>+MONTH(datos_us[[#This Row],[Fecha]])</f>
        <v>6</v>
      </c>
      <c r="E957" s="14" t="s">
        <v>617</v>
      </c>
      <c r="F957" s="14" t="s">
        <v>8101</v>
      </c>
      <c r="G957" s="14"/>
      <c r="H957" s="14" t="s">
        <v>6646</v>
      </c>
      <c r="I957" s="14" t="s">
        <v>7031</v>
      </c>
      <c r="J957" s="14" t="s">
        <v>7031</v>
      </c>
      <c r="K957" s="14"/>
      <c r="L957" s="14" t="s">
        <v>421</v>
      </c>
      <c r="M957" s="14" t="s">
        <v>496</v>
      </c>
      <c r="N957" s="14" t="s">
        <v>48</v>
      </c>
      <c r="O957" s="14" t="s">
        <v>7110</v>
      </c>
      <c r="P957" s="14" t="s">
        <v>7108</v>
      </c>
      <c r="Q957" s="14">
        <v>4</v>
      </c>
      <c r="R957" s="14" t="s">
        <v>8101</v>
      </c>
      <c r="S957" s="14" t="s">
        <v>445</v>
      </c>
      <c r="T957" s="35">
        <v>256.52</v>
      </c>
      <c r="U957" s="14" t="s">
        <v>2</v>
      </c>
      <c r="V957" s="14">
        <v>167.5</v>
      </c>
      <c r="W957" s="16">
        <f>+IF(datos_us[[#This Row],[Moneda]]="ARS",datos_us[[#This Row],[Monto]],datos_us[[#This Row],[Monto]]*datos_us[[#This Row],[TC]])</f>
        <v>42967.1</v>
      </c>
      <c r="X957" s="16">
        <f>+IF(datos_us[[#This Row],[Moneda]]="USD",datos_us[[#This Row],[Monto]],datos_us[[#This Row],[Monto]]/datos_us[[#This Row],[TC]])</f>
        <v>256.52</v>
      </c>
      <c r="Y957" s="14"/>
    </row>
    <row r="958" spans="1:25" x14ac:dyDescent="0.25">
      <c r="A958" s="14">
        <f t="shared" si="14"/>
        <v>955</v>
      </c>
      <c r="B958" s="1">
        <v>44377</v>
      </c>
      <c r="C958" s="36">
        <f>+YEAR(datos_us[[#This Row],[Fecha]])</f>
        <v>2021</v>
      </c>
      <c r="D958" s="36">
        <f>+MONTH(datos_us[[#This Row],[Fecha]])</f>
        <v>6</v>
      </c>
      <c r="E958" s="14" t="s">
        <v>1016</v>
      </c>
      <c r="F958" s="14" t="s">
        <v>404</v>
      </c>
      <c r="G958" s="14"/>
      <c r="H958" s="14" t="s">
        <v>7132</v>
      </c>
      <c r="I958" s="14" t="s">
        <v>7132</v>
      </c>
      <c r="J958" s="14" t="s">
        <v>425</v>
      </c>
      <c r="K958" s="14"/>
      <c r="L958" s="14" t="s">
        <v>425</v>
      </c>
      <c r="M958" s="14" t="s">
        <v>1325</v>
      </c>
      <c r="N958" s="14" t="s">
        <v>1325</v>
      </c>
      <c r="O958" s="14" t="s">
        <v>1279</v>
      </c>
      <c r="P958" s="14"/>
      <c r="Q958" s="14"/>
      <c r="R958" s="14" t="s">
        <v>404</v>
      </c>
      <c r="S958" s="14" t="s">
        <v>445</v>
      </c>
      <c r="T958" s="35">
        <v>128.99</v>
      </c>
      <c r="U958" s="14" t="s">
        <v>2</v>
      </c>
      <c r="V958" s="14">
        <v>167.5</v>
      </c>
      <c r="W958" s="16">
        <f>+IF(datos_us[[#This Row],[Moneda]]="ARS",datos_us[[#This Row],[Monto]],datos_us[[#This Row],[Monto]]*datos_us[[#This Row],[TC]])</f>
        <v>21605.825000000001</v>
      </c>
      <c r="X958" s="16">
        <f>+IF(datos_us[[#This Row],[Moneda]]="USD",datos_us[[#This Row],[Monto]],datos_us[[#This Row],[Monto]]/datos_us[[#This Row],[TC]])</f>
        <v>128.99</v>
      </c>
      <c r="Y958" s="14"/>
    </row>
    <row r="959" spans="1:25" x14ac:dyDescent="0.25">
      <c r="A959" s="14">
        <f t="shared" si="14"/>
        <v>956</v>
      </c>
      <c r="B959" s="1">
        <v>44377</v>
      </c>
      <c r="C959" s="36">
        <f>+YEAR(datos_us[[#This Row],[Fecha]])</f>
        <v>2021</v>
      </c>
      <c r="D959" s="36">
        <f>+MONTH(datos_us[[#This Row],[Fecha]])</f>
        <v>6</v>
      </c>
      <c r="E959" s="14" t="s">
        <v>1016</v>
      </c>
      <c r="F959" s="14" t="s">
        <v>404</v>
      </c>
      <c r="G959" s="14"/>
      <c r="H959" s="14" t="s">
        <v>7132</v>
      </c>
      <c r="I959" s="14" t="s">
        <v>7132</v>
      </c>
      <c r="J959" s="14" t="s">
        <v>425</v>
      </c>
      <c r="K959" s="14"/>
      <c r="L959" s="14" t="s">
        <v>425</v>
      </c>
      <c r="M959" s="14" t="s">
        <v>863</v>
      </c>
      <c r="N959" s="14" t="s">
        <v>863</v>
      </c>
      <c r="O959" s="14" t="s">
        <v>1279</v>
      </c>
      <c r="P959" s="14"/>
      <c r="Q959" s="14"/>
      <c r="R959" s="14" t="s">
        <v>404</v>
      </c>
      <c r="S959" s="14" t="s">
        <v>445</v>
      </c>
      <c r="T959" s="35">
        <v>10.99</v>
      </c>
      <c r="U959" s="14" t="s">
        <v>2</v>
      </c>
      <c r="V959" s="14">
        <v>167.5</v>
      </c>
      <c r="W959" s="16">
        <f>+IF(datos_us[[#This Row],[Moneda]]="ARS",datos_us[[#This Row],[Monto]],datos_us[[#This Row],[Monto]]*datos_us[[#This Row],[TC]])</f>
        <v>1840.825</v>
      </c>
      <c r="X959" s="16">
        <f>+IF(datos_us[[#This Row],[Moneda]]="USD",datos_us[[#This Row],[Monto]],datos_us[[#This Row],[Monto]]/datos_us[[#This Row],[TC]])</f>
        <v>10.99</v>
      </c>
      <c r="Y959" s="14"/>
    </row>
    <row r="960" spans="1:25" x14ac:dyDescent="0.25">
      <c r="A960" s="14">
        <f t="shared" si="14"/>
        <v>957</v>
      </c>
      <c r="B960" s="1">
        <v>44380</v>
      </c>
      <c r="C960" s="36">
        <f>+YEAR(datos_us[[#This Row],[Fecha]])</f>
        <v>2021</v>
      </c>
      <c r="D960" s="36">
        <f>+MONTH(datos_us[[#This Row],[Fecha]])</f>
        <v>7</v>
      </c>
      <c r="E960" s="14" t="s">
        <v>1016</v>
      </c>
      <c r="F960" s="14" t="s">
        <v>404</v>
      </c>
      <c r="G960" s="14"/>
      <c r="H960" s="14" t="s">
        <v>7132</v>
      </c>
      <c r="I960" s="14" t="s">
        <v>7132</v>
      </c>
      <c r="J960" s="14" t="s">
        <v>425</v>
      </c>
      <c r="K960" s="14"/>
      <c r="L960" s="14" t="s">
        <v>425</v>
      </c>
      <c r="M960" s="14" t="s">
        <v>866</v>
      </c>
      <c r="N960" s="14" t="s">
        <v>866</v>
      </c>
      <c r="O960" s="14" t="s">
        <v>1279</v>
      </c>
      <c r="P960" s="14"/>
      <c r="Q960" s="14"/>
      <c r="R960" s="14" t="s">
        <v>404</v>
      </c>
      <c r="S960" s="14" t="s">
        <v>445</v>
      </c>
      <c r="T960" s="35">
        <v>284.8</v>
      </c>
      <c r="U960" s="14" t="s">
        <v>2</v>
      </c>
      <c r="V960" s="14">
        <v>167.5</v>
      </c>
      <c r="W960" s="16">
        <f>+IF(datos_us[[#This Row],[Moneda]]="ARS",datos_us[[#This Row],[Monto]],datos_us[[#This Row],[Monto]]*datos_us[[#This Row],[TC]])</f>
        <v>47704</v>
      </c>
      <c r="X960" s="16">
        <f>+IF(datos_us[[#This Row],[Moneda]]="USD",datos_us[[#This Row],[Monto]],datos_us[[#This Row],[Monto]]/datos_us[[#This Row],[TC]])</f>
        <v>284.8</v>
      </c>
      <c r="Y960" s="14"/>
    </row>
    <row r="961" spans="1:25" x14ac:dyDescent="0.25">
      <c r="A961" s="14">
        <f t="shared" si="14"/>
        <v>958</v>
      </c>
      <c r="B961" s="1">
        <v>44381</v>
      </c>
      <c r="C961" s="36">
        <f>+YEAR(datos_us[[#This Row],[Fecha]])</f>
        <v>2021</v>
      </c>
      <c r="D961" s="36">
        <f>+MONTH(datos_us[[#This Row],[Fecha]])</f>
        <v>7</v>
      </c>
      <c r="E961" s="14" t="s">
        <v>617</v>
      </c>
      <c r="F961" s="14" t="s">
        <v>8101</v>
      </c>
      <c r="G961" s="14"/>
      <c r="H961" s="14" t="s">
        <v>6646</v>
      </c>
      <c r="I961" s="14" t="s">
        <v>7031</v>
      </c>
      <c r="J961" s="14" t="s">
        <v>7031</v>
      </c>
      <c r="K961" s="14"/>
      <c r="L961" s="14" t="s">
        <v>421</v>
      </c>
      <c r="M961" s="14" t="s">
        <v>496</v>
      </c>
      <c r="N961" s="14" t="s">
        <v>48</v>
      </c>
      <c r="O961" s="14" t="s">
        <v>7113</v>
      </c>
      <c r="P961" s="14" t="s">
        <v>7114</v>
      </c>
      <c r="Q961" s="14">
        <v>3</v>
      </c>
      <c r="R961" s="14" t="s">
        <v>8101</v>
      </c>
      <c r="S961" s="14" t="s">
        <v>445</v>
      </c>
      <c r="T961" s="35">
        <v>1868</v>
      </c>
      <c r="U961" s="14" t="s">
        <v>2</v>
      </c>
      <c r="V961" s="14">
        <v>167.5</v>
      </c>
      <c r="W961" s="16">
        <f>+IF(datos_us[[#This Row],[Moneda]]="ARS",datos_us[[#This Row],[Monto]],datos_us[[#This Row],[Monto]]*datos_us[[#This Row],[TC]])</f>
        <v>312890</v>
      </c>
      <c r="X961" s="16">
        <f>+IF(datos_us[[#This Row],[Moneda]]="USD",datos_us[[#This Row],[Monto]],datos_us[[#This Row],[Monto]]/datos_us[[#This Row],[TC]])</f>
        <v>1868</v>
      </c>
      <c r="Y961" s="14"/>
    </row>
    <row r="962" spans="1:25" x14ac:dyDescent="0.25">
      <c r="A962" s="14">
        <f t="shared" si="14"/>
        <v>959</v>
      </c>
      <c r="B962" s="1">
        <v>44381</v>
      </c>
      <c r="C962" s="36">
        <f>+YEAR(datos_us[[#This Row],[Fecha]])</f>
        <v>2021</v>
      </c>
      <c r="D962" s="36">
        <f>+MONTH(datos_us[[#This Row],[Fecha]])</f>
        <v>7</v>
      </c>
      <c r="E962" s="14" t="s">
        <v>617</v>
      </c>
      <c r="F962" s="14" t="s">
        <v>8101</v>
      </c>
      <c r="G962" s="14"/>
      <c r="H962" s="14" t="s">
        <v>8103</v>
      </c>
      <c r="I962" s="14" t="s">
        <v>8105</v>
      </c>
      <c r="J962" s="14" t="s">
        <v>733</v>
      </c>
      <c r="K962" s="14" t="s">
        <v>422</v>
      </c>
      <c r="L962" s="14" t="s">
        <v>422</v>
      </c>
      <c r="M962" s="14" t="s">
        <v>1123</v>
      </c>
      <c r="N962" s="14" t="s">
        <v>1133</v>
      </c>
      <c r="O962" s="14" t="s">
        <v>7643</v>
      </c>
      <c r="P962" s="14" t="s">
        <v>7116</v>
      </c>
      <c r="Q962" s="14">
        <v>10</v>
      </c>
      <c r="R962" s="14" t="s">
        <v>8101</v>
      </c>
      <c r="S962" s="14" t="s">
        <v>445</v>
      </c>
      <c r="T962" s="35">
        <v>2.0599999999999996</v>
      </c>
      <c r="U962" s="14" t="s">
        <v>2</v>
      </c>
      <c r="V962" s="14">
        <v>167.5</v>
      </c>
      <c r="W962" s="16">
        <f>+IF(datos_us[[#This Row],[Moneda]]="ARS",datos_us[[#This Row],[Monto]],datos_us[[#This Row],[Monto]]*datos_us[[#This Row],[TC]])</f>
        <v>345.04999999999995</v>
      </c>
      <c r="X962" s="16">
        <f>+IF(datos_us[[#This Row],[Moneda]]="USD",datos_us[[#This Row],[Monto]],datos_us[[#This Row],[Monto]]/datos_us[[#This Row],[TC]])</f>
        <v>2.0599999999999996</v>
      </c>
      <c r="Y962" s="14"/>
    </row>
    <row r="963" spans="1:25" x14ac:dyDescent="0.25">
      <c r="A963" s="14">
        <f t="shared" si="14"/>
        <v>960</v>
      </c>
      <c r="B963" s="1">
        <v>44381</v>
      </c>
      <c r="C963" s="36">
        <f>+YEAR(datos_us[[#This Row],[Fecha]])</f>
        <v>2021</v>
      </c>
      <c r="D963" s="36">
        <f>+MONTH(datos_us[[#This Row],[Fecha]])</f>
        <v>7</v>
      </c>
      <c r="E963" s="14" t="s">
        <v>617</v>
      </c>
      <c r="F963" s="14" t="s">
        <v>8101</v>
      </c>
      <c r="G963" s="14"/>
      <c r="H963" s="14" t="s">
        <v>8103</v>
      </c>
      <c r="I963" s="14" t="s">
        <v>8105</v>
      </c>
      <c r="J963" s="14" t="s">
        <v>733</v>
      </c>
      <c r="K963" s="14" t="s">
        <v>422</v>
      </c>
      <c r="L963" s="14" t="s">
        <v>422</v>
      </c>
      <c r="M963" s="14" t="s">
        <v>1123</v>
      </c>
      <c r="N963" s="14" t="s">
        <v>1133</v>
      </c>
      <c r="O963" s="14" t="s">
        <v>7644</v>
      </c>
      <c r="P963" s="14" t="s">
        <v>7116</v>
      </c>
      <c r="Q963" s="14">
        <v>15</v>
      </c>
      <c r="R963" s="14" t="s">
        <v>8101</v>
      </c>
      <c r="S963" s="14" t="s">
        <v>445</v>
      </c>
      <c r="T963" s="35">
        <v>48.834999999999994</v>
      </c>
      <c r="U963" s="14" t="s">
        <v>2</v>
      </c>
      <c r="V963" s="14">
        <v>167.5</v>
      </c>
      <c r="W963" s="16">
        <f>+IF(datos_us[[#This Row],[Moneda]]="ARS",datos_us[[#This Row],[Monto]],datos_us[[#This Row],[Monto]]*datos_us[[#This Row],[TC]])</f>
        <v>8179.8624999999993</v>
      </c>
      <c r="X963" s="16">
        <f>+IF(datos_us[[#This Row],[Moneda]]="USD",datos_us[[#This Row],[Monto]],datos_us[[#This Row],[Monto]]/datos_us[[#This Row],[TC]])</f>
        <v>48.834999999999994</v>
      </c>
      <c r="Y963" s="14"/>
    </row>
    <row r="964" spans="1:25" x14ac:dyDescent="0.25">
      <c r="A964" s="14">
        <f t="shared" si="14"/>
        <v>961</v>
      </c>
      <c r="B964" s="1">
        <v>44381</v>
      </c>
      <c r="C964" s="36">
        <f>+YEAR(datos_us[[#This Row],[Fecha]])</f>
        <v>2021</v>
      </c>
      <c r="D964" s="36">
        <f>+MONTH(datos_us[[#This Row],[Fecha]])</f>
        <v>7</v>
      </c>
      <c r="E964" s="14" t="s">
        <v>1015</v>
      </c>
      <c r="F964" s="14" t="s">
        <v>403</v>
      </c>
      <c r="G964" s="14" t="s">
        <v>5383</v>
      </c>
      <c r="H964" s="14" t="s">
        <v>8103</v>
      </c>
      <c r="I964" s="14" t="s">
        <v>8105</v>
      </c>
      <c r="J964" s="14" t="s">
        <v>733</v>
      </c>
      <c r="K964" s="14" t="s">
        <v>422</v>
      </c>
      <c r="L964" s="14" t="s">
        <v>422</v>
      </c>
      <c r="M964" s="14" t="s">
        <v>2821</v>
      </c>
      <c r="N964" s="14" t="s">
        <v>1133</v>
      </c>
      <c r="O964" s="14" t="s">
        <v>7645</v>
      </c>
      <c r="P964" s="14" t="s">
        <v>7116</v>
      </c>
      <c r="Q964" s="14">
        <v>10</v>
      </c>
      <c r="R964" s="14" t="s">
        <v>5383</v>
      </c>
      <c r="S964" s="14" t="s">
        <v>445</v>
      </c>
      <c r="T964" s="35">
        <v>3.0900000000000003</v>
      </c>
      <c r="U964" s="14" t="s">
        <v>2</v>
      </c>
      <c r="V964" s="14">
        <v>167.5</v>
      </c>
      <c r="W964" s="16">
        <f>+IF(datos_us[[#This Row],[Moneda]]="ARS",datos_us[[#This Row],[Monto]],datos_us[[#This Row],[Monto]]*datos_us[[#This Row],[TC]])</f>
        <v>517.57500000000005</v>
      </c>
      <c r="X964" s="16">
        <f>+IF(datos_us[[#This Row],[Moneda]]="USD",datos_us[[#This Row],[Monto]],datos_us[[#This Row],[Monto]]/datos_us[[#This Row],[TC]])</f>
        <v>3.0900000000000003</v>
      </c>
      <c r="Y964" s="14"/>
    </row>
    <row r="965" spans="1:25" x14ac:dyDescent="0.25">
      <c r="A965" s="14">
        <f t="shared" ref="A965:A1013" si="15">+A964+1</f>
        <v>962</v>
      </c>
      <c r="B965" s="1">
        <v>44381</v>
      </c>
      <c r="C965" s="36">
        <f>+YEAR(datos_us[[#This Row],[Fecha]])</f>
        <v>2021</v>
      </c>
      <c r="D965" s="36">
        <f>+MONTH(datos_us[[#This Row],[Fecha]])</f>
        <v>7</v>
      </c>
      <c r="E965" s="14" t="s">
        <v>1015</v>
      </c>
      <c r="F965" s="14" t="s">
        <v>403</v>
      </c>
      <c r="G965" s="14" t="s">
        <v>5383</v>
      </c>
      <c r="H965" s="14" t="s">
        <v>8103</v>
      </c>
      <c r="I965" s="14" t="s">
        <v>8105</v>
      </c>
      <c r="J965" s="14" t="s">
        <v>733</v>
      </c>
      <c r="K965" s="14" t="s">
        <v>422</v>
      </c>
      <c r="L965" s="14" t="s">
        <v>422</v>
      </c>
      <c r="M965" s="14" t="s">
        <v>7115</v>
      </c>
      <c r="N965" s="14" t="s">
        <v>1133</v>
      </c>
      <c r="O965" s="14" t="s">
        <v>7646</v>
      </c>
      <c r="P965" s="14" t="s">
        <v>7116</v>
      </c>
      <c r="Q965" s="14">
        <v>45</v>
      </c>
      <c r="R965" s="14" t="s">
        <v>5383</v>
      </c>
      <c r="S965" s="14" t="s">
        <v>445</v>
      </c>
      <c r="T965" s="35">
        <v>118.855</v>
      </c>
      <c r="U965" s="14" t="s">
        <v>2</v>
      </c>
      <c r="V965" s="14">
        <v>167.5</v>
      </c>
      <c r="W965" s="16">
        <f>+IF(datos_us[[#This Row],[Moneda]]="ARS",datos_us[[#This Row],[Monto]],datos_us[[#This Row],[Monto]]*datos_us[[#This Row],[TC]])</f>
        <v>19908.212500000001</v>
      </c>
      <c r="X965" s="16">
        <f>+IF(datos_us[[#This Row],[Moneda]]="USD",datos_us[[#This Row],[Monto]],datos_us[[#This Row],[Monto]]/datos_us[[#This Row],[TC]])</f>
        <v>118.855</v>
      </c>
      <c r="Y965" s="14"/>
    </row>
    <row r="966" spans="1:25" x14ac:dyDescent="0.25">
      <c r="A966" s="14">
        <f t="shared" si="15"/>
        <v>963</v>
      </c>
      <c r="B966" s="1">
        <v>44381</v>
      </c>
      <c r="C966" s="36">
        <f>+YEAR(datos_us[[#This Row],[Fecha]])</f>
        <v>2021</v>
      </c>
      <c r="D966" s="36">
        <f>+MONTH(datos_us[[#This Row],[Fecha]])</f>
        <v>7</v>
      </c>
      <c r="E966" s="14" t="s">
        <v>1015</v>
      </c>
      <c r="F966" s="14" t="s">
        <v>403</v>
      </c>
      <c r="G966" s="14" t="s">
        <v>5383</v>
      </c>
      <c r="H966" s="14" t="s">
        <v>8103</v>
      </c>
      <c r="I966" s="14" t="s">
        <v>8105</v>
      </c>
      <c r="J966" s="14" t="s">
        <v>733</v>
      </c>
      <c r="K966" s="14" t="s">
        <v>422</v>
      </c>
      <c r="L966" s="14" t="s">
        <v>422</v>
      </c>
      <c r="M966" s="14" t="s">
        <v>2847</v>
      </c>
      <c r="N966" s="14" t="s">
        <v>1133</v>
      </c>
      <c r="O966" s="14" t="s">
        <v>7647</v>
      </c>
      <c r="P966" s="14" t="s">
        <v>7116</v>
      </c>
      <c r="Q966" s="14">
        <v>150</v>
      </c>
      <c r="R966" s="14" t="s">
        <v>5383</v>
      </c>
      <c r="S966" s="14" t="s">
        <v>445</v>
      </c>
      <c r="T966" s="35">
        <v>84.915000000000006</v>
      </c>
      <c r="U966" s="14" t="s">
        <v>2</v>
      </c>
      <c r="V966" s="14">
        <v>167.5</v>
      </c>
      <c r="W966" s="16">
        <f>+IF(datos_us[[#This Row],[Moneda]]="ARS",datos_us[[#This Row],[Monto]],datos_us[[#This Row],[Monto]]*datos_us[[#This Row],[TC]])</f>
        <v>14223.262500000001</v>
      </c>
      <c r="X966" s="16">
        <f>+IF(datos_us[[#This Row],[Moneda]]="USD",datos_us[[#This Row],[Monto]],datos_us[[#This Row],[Monto]]/datos_us[[#This Row],[TC]])</f>
        <v>84.915000000000006</v>
      </c>
      <c r="Y966" s="14"/>
    </row>
    <row r="967" spans="1:25" x14ac:dyDescent="0.25">
      <c r="A967" s="14">
        <f t="shared" si="15"/>
        <v>964</v>
      </c>
      <c r="B967" s="1">
        <v>44381</v>
      </c>
      <c r="C967" s="36">
        <f>+YEAR(datos_us[[#This Row],[Fecha]])</f>
        <v>2021</v>
      </c>
      <c r="D967" s="36">
        <f>+MONTH(datos_us[[#This Row],[Fecha]])</f>
        <v>7</v>
      </c>
      <c r="E967" s="14" t="s">
        <v>617</v>
      </c>
      <c r="F967" s="14" t="s">
        <v>8101</v>
      </c>
      <c r="G967" s="14"/>
      <c r="H967" s="14" t="s">
        <v>8103</v>
      </c>
      <c r="I967" s="14" t="s">
        <v>8105</v>
      </c>
      <c r="J967" s="14" t="s">
        <v>733</v>
      </c>
      <c r="K967" s="14" t="s">
        <v>422</v>
      </c>
      <c r="L967" s="14" t="s">
        <v>422</v>
      </c>
      <c r="M967" s="14" t="s">
        <v>578</v>
      </c>
      <c r="N967" s="14" t="s">
        <v>1133</v>
      </c>
      <c r="O967" s="14" t="s">
        <v>7648</v>
      </c>
      <c r="P967" s="14" t="s">
        <v>7116</v>
      </c>
      <c r="Q967" s="14">
        <v>5</v>
      </c>
      <c r="R967" s="14" t="s">
        <v>8101</v>
      </c>
      <c r="S967" s="14" t="s">
        <v>445</v>
      </c>
      <c r="T967" s="35">
        <v>28.48</v>
      </c>
      <c r="U967" s="14" t="s">
        <v>2</v>
      </c>
      <c r="V967" s="14">
        <v>167.5</v>
      </c>
      <c r="W967" s="16">
        <f>+IF(datos_us[[#This Row],[Moneda]]="ARS",datos_us[[#This Row],[Monto]],datos_us[[#This Row],[Monto]]*datos_us[[#This Row],[TC]])</f>
        <v>4770.3999999999996</v>
      </c>
      <c r="X967" s="16">
        <f>+IF(datos_us[[#This Row],[Moneda]]="USD",datos_us[[#This Row],[Monto]],datos_us[[#This Row],[Monto]]/datos_us[[#This Row],[TC]])</f>
        <v>28.48</v>
      </c>
      <c r="Y967" s="14"/>
    </row>
    <row r="968" spans="1:25" x14ac:dyDescent="0.25">
      <c r="A968" s="14">
        <f t="shared" si="15"/>
        <v>965</v>
      </c>
      <c r="B968" s="1">
        <v>44381</v>
      </c>
      <c r="C968" s="36">
        <f>+YEAR(datos_us[[#This Row],[Fecha]])</f>
        <v>2021</v>
      </c>
      <c r="D968" s="36">
        <f>+MONTH(datos_us[[#This Row],[Fecha]])</f>
        <v>7</v>
      </c>
      <c r="E968" s="14" t="s">
        <v>617</v>
      </c>
      <c r="F968" s="14" t="s">
        <v>8101</v>
      </c>
      <c r="G968" s="14"/>
      <c r="H968" s="14" t="s">
        <v>8103</v>
      </c>
      <c r="I968" s="14" t="s">
        <v>8105</v>
      </c>
      <c r="J968" s="14" t="s">
        <v>733</v>
      </c>
      <c r="K968" s="14" t="s">
        <v>422</v>
      </c>
      <c r="L968" s="14" t="s">
        <v>422</v>
      </c>
      <c r="M968" s="14" t="s">
        <v>1123</v>
      </c>
      <c r="N968" s="14" t="s">
        <v>1133</v>
      </c>
      <c r="O968" s="14" t="s">
        <v>7649</v>
      </c>
      <c r="P968" s="14" t="s">
        <v>7116</v>
      </c>
      <c r="Q968" s="14">
        <v>150</v>
      </c>
      <c r="R968" s="14" t="s">
        <v>8101</v>
      </c>
      <c r="S968" s="14" t="s">
        <v>445</v>
      </c>
      <c r="T968" s="35">
        <v>10.85</v>
      </c>
      <c r="U968" s="14" t="s">
        <v>2</v>
      </c>
      <c r="V968" s="14">
        <v>167.5</v>
      </c>
      <c r="W968" s="16">
        <f>+IF(datos_us[[#This Row],[Moneda]]="ARS",datos_us[[#This Row],[Monto]],datos_us[[#This Row],[Monto]]*datos_us[[#This Row],[TC]])</f>
        <v>1817.375</v>
      </c>
      <c r="X968" s="16">
        <f>+IF(datos_us[[#This Row],[Moneda]]="USD",datos_us[[#This Row],[Monto]],datos_us[[#This Row],[Monto]]/datos_us[[#This Row],[TC]])</f>
        <v>10.85</v>
      </c>
      <c r="Y968" s="14"/>
    </row>
    <row r="969" spans="1:25" x14ac:dyDescent="0.25">
      <c r="A969" s="14">
        <f t="shared" si="15"/>
        <v>966</v>
      </c>
      <c r="B969" s="1">
        <v>44381</v>
      </c>
      <c r="C969" s="36">
        <f>+YEAR(datos_us[[#This Row],[Fecha]])</f>
        <v>2021</v>
      </c>
      <c r="D969" s="36">
        <f>+MONTH(datos_us[[#This Row],[Fecha]])</f>
        <v>7</v>
      </c>
      <c r="E969" s="14" t="s">
        <v>617</v>
      </c>
      <c r="F969" s="14" t="s">
        <v>8101</v>
      </c>
      <c r="G969" s="14"/>
      <c r="H969" s="14" t="s">
        <v>8103</v>
      </c>
      <c r="I969" s="14" t="s">
        <v>8105</v>
      </c>
      <c r="J969" s="14" t="s">
        <v>733</v>
      </c>
      <c r="K969" s="14" t="s">
        <v>422</v>
      </c>
      <c r="L969" s="14" t="s">
        <v>422</v>
      </c>
      <c r="M969" s="14" t="s">
        <v>1125</v>
      </c>
      <c r="N969" s="14" t="s">
        <v>1133</v>
      </c>
      <c r="O969" s="14" t="s">
        <v>7650</v>
      </c>
      <c r="P969" s="14" t="s">
        <v>7116</v>
      </c>
      <c r="Q969" s="14">
        <v>25</v>
      </c>
      <c r="R969" s="14" t="s">
        <v>8101</v>
      </c>
      <c r="S969" s="14" t="s">
        <v>445</v>
      </c>
      <c r="T969" s="35">
        <v>17.319999999999997</v>
      </c>
      <c r="U969" s="14" t="s">
        <v>2</v>
      </c>
      <c r="V969" s="14">
        <v>167.5</v>
      </c>
      <c r="W969" s="16">
        <f>+IF(datos_us[[#This Row],[Moneda]]="ARS",datos_us[[#This Row],[Monto]],datos_us[[#This Row],[Monto]]*datos_us[[#This Row],[TC]])</f>
        <v>2901.0999999999995</v>
      </c>
      <c r="X969" s="16">
        <f>+IF(datos_us[[#This Row],[Moneda]]="USD",datos_us[[#This Row],[Monto]],datos_us[[#This Row],[Monto]]/datos_us[[#This Row],[TC]])</f>
        <v>17.319999999999997</v>
      </c>
      <c r="Y969" s="14"/>
    </row>
    <row r="970" spans="1:25" x14ac:dyDescent="0.25">
      <c r="A970" s="14">
        <f t="shared" si="15"/>
        <v>967</v>
      </c>
      <c r="B970" s="1">
        <v>44381</v>
      </c>
      <c r="C970" s="36">
        <f>+YEAR(datos_us[[#This Row],[Fecha]])</f>
        <v>2021</v>
      </c>
      <c r="D970" s="36">
        <f>+MONTH(datos_us[[#This Row],[Fecha]])</f>
        <v>7</v>
      </c>
      <c r="E970" s="14" t="s">
        <v>617</v>
      </c>
      <c r="F970" s="14" t="s">
        <v>8101</v>
      </c>
      <c r="G970" s="14"/>
      <c r="H970" s="14" t="s">
        <v>8103</v>
      </c>
      <c r="I970" s="14" t="s">
        <v>8105</v>
      </c>
      <c r="J970" s="14" t="s">
        <v>733</v>
      </c>
      <c r="K970" s="14" t="s">
        <v>422</v>
      </c>
      <c r="L970" s="14" t="s">
        <v>422</v>
      </c>
      <c r="M970" s="14" t="s">
        <v>3883</v>
      </c>
      <c r="N970" s="14" t="s">
        <v>1133</v>
      </c>
      <c r="O970" s="14" t="s">
        <v>7651</v>
      </c>
      <c r="P970" s="14" t="s">
        <v>7116</v>
      </c>
      <c r="Q970" s="14">
        <v>1</v>
      </c>
      <c r="R970" s="14" t="s">
        <v>8101</v>
      </c>
      <c r="S970" s="14" t="s">
        <v>445</v>
      </c>
      <c r="T970" s="35">
        <v>30.19</v>
      </c>
      <c r="U970" s="14" t="s">
        <v>2</v>
      </c>
      <c r="V970" s="14">
        <v>167.5</v>
      </c>
      <c r="W970" s="16">
        <f>+IF(datos_us[[#This Row],[Moneda]]="ARS",datos_us[[#This Row],[Monto]],datos_us[[#This Row],[Monto]]*datos_us[[#This Row],[TC]])</f>
        <v>5056.8249999999998</v>
      </c>
      <c r="X970" s="16">
        <f>+IF(datos_us[[#This Row],[Moneda]]="USD",datos_us[[#This Row],[Monto]],datos_us[[#This Row],[Monto]]/datos_us[[#This Row],[TC]])</f>
        <v>30.19</v>
      </c>
      <c r="Y970" s="14"/>
    </row>
    <row r="971" spans="1:25" x14ac:dyDescent="0.25">
      <c r="A971" s="14">
        <f t="shared" si="15"/>
        <v>968</v>
      </c>
      <c r="B971" s="1">
        <v>44381</v>
      </c>
      <c r="C971" s="36">
        <f>+YEAR(datos_us[[#This Row],[Fecha]])</f>
        <v>2021</v>
      </c>
      <c r="D971" s="36">
        <f>+MONTH(datos_us[[#This Row],[Fecha]])</f>
        <v>7</v>
      </c>
      <c r="E971" s="14" t="s">
        <v>617</v>
      </c>
      <c r="F971" s="14" t="s">
        <v>8101</v>
      </c>
      <c r="G971" s="14"/>
      <c r="H971" s="14" t="s">
        <v>8103</v>
      </c>
      <c r="I971" s="14" t="s">
        <v>8105</v>
      </c>
      <c r="J971" s="14" t="s">
        <v>733</v>
      </c>
      <c r="K971" s="14" t="s">
        <v>422</v>
      </c>
      <c r="L971" s="14" t="s">
        <v>422</v>
      </c>
      <c r="M971" s="14" t="s">
        <v>3883</v>
      </c>
      <c r="N971" s="14" t="s">
        <v>1133</v>
      </c>
      <c r="O971" s="14" t="s">
        <v>7652</v>
      </c>
      <c r="P971" s="14" t="s">
        <v>7116</v>
      </c>
      <c r="Q971" s="14">
        <v>3</v>
      </c>
      <c r="R971" s="14" t="s">
        <v>8101</v>
      </c>
      <c r="S971" s="14" t="s">
        <v>445</v>
      </c>
      <c r="T971" s="35">
        <v>90.56</v>
      </c>
      <c r="U971" s="14" t="s">
        <v>2</v>
      </c>
      <c r="V971" s="14">
        <v>167.5</v>
      </c>
      <c r="W971" s="16">
        <f>+IF(datos_us[[#This Row],[Moneda]]="ARS",datos_us[[#This Row],[Monto]],datos_us[[#This Row],[Monto]]*datos_us[[#This Row],[TC]])</f>
        <v>15168.800000000001</v>
      </c>
      <c r="X971" s="16">
        <f>+IF(datos_us[[#This Row],[Moneda]]="USD",datos_us[[#This Row],[Monto]],datos_us[[#This Row],[Monto]]/datos_us[[#This Row],[TC]])</f>
        <v>90.56</v>
      </c>
      <c r="Y971" s="14"/>
    </row>
    <row r="972" spans="1:25" x14ac:dyDescent="0.25">
      <c r="A972" s="14">
        <f t="shared" si="15"/>
        <v>969</v>
      </c>
      <c r="B972" s="1">
        <v>44381</v>
      </c>
      <c r="C972" s="36">
        <f>+YEAR(datos_us[[#This Row],[Fecha]])</f>
        <v>2021</v>
      </c>
      <c r="D972" s="36">
        <f>+MONTH(datos_us[[#This Row],[Fecha]])</f>
        <v>7</v>
      </c>
      <c r="E972" s="14" t="s">
        <v>617</v>
      </c>
      <c r="F972" s="14" t="s">
        <v>8101</v>
      </c>
      <c r="G972" s="14"/>
      <c r="H972" s="14" t="s">
        <v>8103</v>
      </c>
      <c r="I972" s="14" t="s">
        <v>8105</v>
      </c>
      <c r="J972" s="14" t="s">
        <v>733</v>
      </c>
      <c r="K972" s="14" t="s">
        <v>422</v>
      </c>
      <c r="L972" s="14" t="s">
        <v>422</v>
      </c>
      <c r="M972" s="14" t="s">
        <v>578</v>
      </c>
      <c r="N972" s="14" t="s">
        <v>1133</v>
      </c>
      <c r="O972" s="14" t="s">
        <v>7653</v>
      </c>
      <c r="P972" s="14" t="s">
        <v>7116</v>
      </c>
      <c r="Q972" s="14">
        <v>6</v>
      </c>
      <c r="R972" s="14" t="s">
        <v>8101</v>
      </c>
      <c r="S972" s="14" t="s">
        <v>445</v>
      </c>
      <c r="T972" s="35">
        <v>18.509999999999998</v>
      </c>
      <c r="U972" s="14" t="s">
        <v>2</v>
      </c>
      <c r="V972" s="14">
        <v>167.5</v>
      </c>
      <c r="W972" s="16">
        <f>+IF(datos_us[[#This Row],[Moneda]]="ARS",datos_us[[#This Row],[Monto]],datos_us[[#This Row],[Monto]]*datos_us[[#This Row],[TC]])</f>
        <v>3100.4249999999997</v>
      </c>
      <c r="X972" s="16">
        <f>+IF(datos_us[[#This Row],[Moneda]]="USD",datos_us[[#This Row],[Monto]],datos_us[[#This Row],[Monto]]/datos_us[[#This Row],[TC]])</f>
        <v>18.509999999999998</v>
      </c>
      <c r="Y972" s="14"/>
    </row>
    <row r="973" spans="1:25" x14ac:dyDescent="0.25">
      <c r="A973" s="14">
        <f t="shared" si="15"/>
        <v>970</v>
      </c>
      <c r="B973" s="1">
        <v>44381</v>
      </c>
      <c r="C973" s="36">
        <f>+YEAR(datos_us[[#This Row],[Fecha]])</f>
        <v>2021</v>
      </c>
      <c r="D973" s="36">
        <f>+MONTH(datos_us[[#This Row],[Fecha]])</f>
        <v>7</v>
      </c>
      <c r="E973" s="14" t="s">
        <v>617</v>
      </c>
      <c r="F973" s="14" t="s">
        <v>8101</v>
      </c>
      <c r="G973" s="14"/>
      <c r="H973" s="14" t="s">
        <v>8103</v>
      </c>
      <c r="I973" s="14" t="s">
        <v>8105</v>
      </c>
      <c r="J973" s="14" t="s">
        <v>733</v>
      </c>
      <c r="K973" s="14" t="s">
        <v>422</v>
      </c>
      <c r="L973" s="14" t="s">
        <v>422</v>
      </c>
      <c r="M973" s="14" t="s">
        <v>578</v>
      </c>
      <c r="N973" s="14" t="s">
        <v>1133</v>
      </c>
      <c r="O973" s="14" t="s">
        <v>7654</v>
      </c>
      <c r="P973" s="14" t="s">
        <v>7116</v>
      </c>
      <c r="Q973" s="14">
        <v>20</v>
      </c>
      <c r="R973" s="14" t="s">
        <v>8101</v>
      </c>
      <c r="S973" s="14" t="s">
        <v>445</v>
      </c>
      <c r="T973" s="35">
        <v>14.9</v>
      </c>
      <c r="U973" s="14" t="s">
        <v>2</v>
      </c>
      <c r="V973" s="14">
        <v>167.5</v>
      </c>
      <c r="W973" s="16">
        <f>+IF(datos_us[[#This Row],[Moneda]]="ARS",datos_us[[#This Row],[Monto]],datos_us[[#This Row],[Monto]]*datos_us[[#This Row],[TC]])</f>
        <v>2495.75</v>
      </c>
      <c r="X973" s="16">
        <f>+IF(datos_us[[#This Row],[Moneda]]="USD",datos_us[[#This Row],[Monto]],datos_us[[#This Row],[Monto]]/datos_us[[#This Row],[TC]])</f>
        <v>14.9</v>
      </c>
      <c r="Y973" s="14"/>
    </row>
    <row r="974" spans="1:25" x14ac:dyDescent="0.25">
      <c r="A974" s="14">
        <f t="shared" si="15"/>
        <v>971</v>
      </c>
      <c r="B974" s="1">
        <v>44381</v>
      </c>
      <c r="C974" s="36">
        <f>+YEAR(datos_us[[#This Row],[Fecha]])</f>
        <v>2021</v>
      </c>
      <c r="D974" s="36">
        <f>+MONTH(datos_us[[#This Row],[Fecha]])</f>
        <v>7</v>
      </c>
      <c r="E974" s="14" t="s">
        <v>617</v>
      </c>
      <c r="F974" s="14" t="s">
        <v>8101</v>
      </c>
      <c r="G974" s="14"/>
      <c r="H974" s="14" t="s">
        <v>8103</v>
      </c>
      <c r="I974" s="14" t="s">
        <v>8105</v>
      </c>
      <c r="J974" s="14" t="s">
        <v>733</v>
      </c>
      <c r="K974" s="14" t="s">
        <v>422</v>
      </c>
      <c r="L974" s="14" t="s">
        <v>422</v>
      </c>
      <c r="M974" s="14" t="s">
        <v>1244</v>
      </c>
      <c r="N974" s="14" t="s">
        <v>1133</v>
      </c>
      <c r="O974" s="14" t="s">
        <v>7655</v>
      </c>
      <c r="P974" s="14" t="s">
        <v>7116</v>
      </c>
      <c r="Q974" s="14">
        <v>100</v>
      </c>
      <c r="R974" s="14" t="s">
        <v>8101</v>
      </c>
      <c r="S974" s="14" t="s">
        <v>445</v>
      </c>
      <c r="T974" s="35">
        <v>3.9000000000000004</v>
      </c>
      <c r="U974" s="14" t="s">
        <v>2</v>
      </c>
      <c r="V974" s="14">
        <v>167.5</v>
      </c>
      <c r="W974" s="16">
        <f>+IF(datos_us[[#This Row],[Moneda]]="ARS",datos_us[[#This Row],[Monto]],datos_us[[#This Row],[Monto]]*datos_us[[#This Row],[TC]])</f>
        <v>653.25000000000011</v>
      </c>
      <c r="X974" s="16">
        <f>+IF(datos_us[[#This Row],[Moneda]]="USD",datos_us[[#This Row],[Monto]],datos_us[[#This Row],[Monto]]/datos_us[[#This Row],[TC]])</f>
        <v>3.9000000000000004</v>
      </c>
      <c r="Y974" s="14"/>
    </row>
    <row r="975" spans="1:25" x14ac:dyDescent="0.25">
      <c r="A975" s="14">
        <f t="shared" si="15"/>
        <v>972</v>
      </c>
      <c r="B975" s="1">
        <v>44381</v>
      </c>
      <c r="C975" s="36">
        <f>+YEAR(datos_us[[#This Row],[Fecha]])</f>
        <v>2021</v>
      </c>
      <c r="D975" s="36">
        <f>+MONTH(datos_us[[#This Row],[Fecha]])</f>
        <v>7</v>
      </c>
      <c r="E975" s="14" t="s">
        <v>617</v>
      </c>
      <c r="F975" s="14" t="s">
        <v>8101</v>
      </c>
      <c r="G975" s="14"/>
      <c r="H975" s="14" t="s">
        <v>8103</v>
      </c>
      <c r="I975" s="14" t="s">
        <v>8105</v>
      </c>
      <c r="J975" s="14" t="s">
        <v>733</v>
      </c>
      <c r="K975" s="14" t="s">
        <v>422</v>
      </c>
      <c r="L975" s="14" t="s">
        <v>422</v>
      </c>
      <c r="M975" s="14" t="s">
        <v>1244</v>
      </c>
      <c r="N975" s="14" t="s">
        <v>1133</v>
      </c>
      <c r="O975" s="14" t="s">
        <v>7656</v>
      </c>
      <c r="P975" s="14" t="s">
        <v>7116</v>
      </c>
      <c r="Q975" s="14">
        <v>150</v>
      </c>
      <c r="R975" s="14" t="s">
        <v>8101</v>
      </c>
      <c r="S975" s="14" t="s">
        <v>445</v>
      </c>
      <c r="T975" s="35">
        <v>5.8450000000000006</v>
      </c>
      <c r="U975" s="14" t="s">
        <v>2</v>
      </c>
      <c r="V975" s="14">
        <v>167.5</v>
      </c>
      <c r="W975" s="16">
        <f>+IF(datos_us[[#This Row],[Moneda]]="ARS",datos_us[[#This Row],[Monto]],datos_us[[#This Row],[Monto]]*datos_us[[#This Row],[TC]])</f>
        <v>979.03750000000014</v>
      </c>
      <c r="X975" s="16">
        <f>+IF(datos_us[[#This Row],[Moneda]]="USD",datos_us[[#This Row],[Monto]],datos_us[[#This Row],[Monto]]/datos_us[[#This Row],[TC]])</f>
        <v>5.8450000000000006</v>
      </c>
      <c r="Y975" s="14"/>
    </row>
    <row r="976" spans="1:25" x14ac:dyDescent="0.25">
      <c r="A976" s="14">
        <f t="shared" si="15"/>
        <v>973</v>
      </c>
      <c r="B976" s="1">
        <v>44381</v>
      </c>
      <c r="C976" s="36">
        <f>+YEAR(datos_us[[#This Row],[Fecha]])</f>
        <v>2021</v>
      </c>
      <c r="D976" s="36">
        <f>+MONTH(datos_us[[#This Row],[Fecha]])</f>
        <v>7</v>
      </c>
      <c r="E976" s="14" t="s">
        <v>1015</v>
      </c>
      <c r="F976" s="14" t="s">
        <v>403</v>
      </c>
      <c r="G976" s="14" t="s">
        <v>5383</v>
      </c>
      <c r="H976" s="14" t="s">
        <v>8103</v>
      </c>
      <c r="I976" s="14" t="s">
        <v>8105</v>
      </c>
      <c r="J976" s="14" t="s">
        <v>733</v>
      </c>
      <c r="K976" s="14" t="s">
        <v>422</v>
      </c>
      <c r="L976" s="14" t="s">
        <v>422</v>
      </c>
      <c r="M976" s="14" t="s">
        <v>2847</v>
      </c>
      <c r="N976" s="14" t="s">
        <v>1133</v>
      </c>
      <c r="O976" s="14" t="s">
        <v>7657</v>
      </c>
      <c r="P976" s="14" t="s">
        <v>7116</v>
      </c>
      <c r="Q976" s="14">
        <v>6</v>
      </c>
      <c r="R976" s="14" t="s">
        <v>5383</v>
      </c>
      <c r="S976" s="14" t="s">
        <v>445</v>
      </c>
      <c r="T976" s="35">
        <v>10.97</v>
      </c>
      <c r="U976" s="14" t="s">
        <v>2</v>
      </c>
      <c r="V976" s="14">
        <v>167.5</v>
      </c>
      <c r="W976" s="16">
        <f>+IF(datos_us[[#This Row],[Moneda]]="ARS",datos_us[[#This Row],[Monto]],datos_us[[#This Row],[Monto]]*datos_us[[#This Row],[TC]])</f>
        <v>1837.4750000000001</v>
      </c>
      <c r="X976" s="16">
        <f>+IF(datos_us[[#This Row],[Moneda]]="USD",datos_us[[#This Row],[Monto]],datos_us[[#This Row],[Monto]]/datos_us[[#This Row],[TC]])</f>
        <v>10.97</v>
      </c>
      <c r="Y976" s="14"/>
    </row>
    <row r="977" spans="1:25" x14ac:dyDescent="0.25">
      <c r="A977" s="14">
        <f t="shared" si="15"/>
        <v>974</v>
      </c>
      <c r="B977" s="1">
        <v>44381</v>
      </c>
      <c r="C977" s="36">
        <f>+YEAR(datos_us[[#This Row],[Fecha]])</f>
        <v>2021</v>
      </c>
      <c r="D977" s="36">
        <f>+MONTH(datos_us[[#This Row],[Fecha]])</f>
        <v>7</v>
      </c>
      <c r="E977" s="14" t="s">
        <v>617</v>
      </c>
      <c r="F977" s="14" t="s">
        <v>8101</v>
      </c>
      <c r="G977" s="14"/>
      <c r="H977" s="14" t="s">
        <v>8103</v>
      </c>
      <c r="I977" s="14" t="s">
        <v>8105</v>
      </c>
      <c r="J977" s="14" t="s">
        <v>733</v>
      </c>
      <c r="K977" s="14" t="s">
        <v>422</v>
      </c>
      <c r="L977" s="14" t="s">
        <v>422</v>
      </c>
      <c r="M977" s="14" t="s">
        <v>1123</v>
      </c>
      <c r="N977" s="14" t="s">
        <v>1133</v>
      </c>
      <c r="O977" s="14" t="s">
        <v>7658</v>
      </c>
      <c r="P977" s="14" t="s">
        <v>7116</v>
      </c>
      <c r="Q977" s="14">
        <v>150</v>
      </c>
      <c r="R977" s="14" t="s">
        <v>8101</v>
      </c>
      <c r="S977" s="14" t="s">
        <v>445</v>
      </c>
      <c r="T977" s="35">
        <v>4.1150000000000002</v>
      </c>
      <c r="U977" s="14" t="s">
        <v>2</v>
      </c>
      <c r="V977" s="14">
        <v>167.5</v>
      </c>
      <c r="W977" s="16">
        <f>+IF(datos_us[[#This Row],[Moneda]]="ARS",datos_us[[#This Row],[Monto]],datos_us[[#This Row],[Monto]]*datos_us[[#This Row],[TC]])</f>
        <v>689.26250000000005</v>
      </c>
      <c r="X977" s="16">
        <f>+IF(datos_us[[#This Row],[Moneda]]="USD",datos_us[[#This Row],[Monto]],datos_us[[#This Row],[Monto]]/datos_us[[#This Row],[TC]])</f>
        <v>4.1150000000000002</v>
      </c>
      <c r="Y977" s="14"/>
    </row>
    <row r="978" spans="1:25" x14ac:dyDescent="0.25">
      <c r="A978" s="14">
        <f t="shared" si="15"/>
        <v>975</v>
      </c>
      <c r="B978" s="1">
        <v>44381</v>
      </c>
      <c r="C978" s="36">
        <f>+YEAR(datos_us[[#This Row],[Fecha]])</f>
        <v>2021</v>
      </c>
      <c r="D978" s="36">
        <f>+MONTH(datos_us[[#This Row],[Fecha]])</f>
        <v>7</v>
      </c>
      <c r="E978" s="14" t="s">
        <v>617</v>
      </c>
      <c r="F978" s="14" t="s">
        <v>8101</v>
      </c>
      <c r="G978" s="14"/>
      <c r="H978" s="14" t="s">
        <v>8103</v>
      </c>
      <c r="I978" s="14" t="s">
        <v>8105</v>
      </c>
      <c r="J978" s="14" t="s">
        <v>733</v>
      </c>
      <c r="K978" s="14" t="s">
        <v>422</v>
      </c>
      <c r="L978" s="14" t="s">
        <v>422</v>
      </c>
      <c r="M978" s="14" t="s">
        <v>1244</v>
      </c>
      <c r="N978" s="14" t="s">
        <v>1133</v>
      </c>
      <c r="O978" s="14" t="s">
        <v>7659</v>
      </c>
      <c r="P978" s="14" t="s">
        <v>7116</v>
      </c>
      <c r="Q978" s="14">
        <v>1500</v>
      </c>
      <c r="R978" s="14" t="s">
        <v>8101</v>
      </c>
      <c r="S978" s="14" t="s">
        <v>445</v>
      </c>
      <c r="T978" s="35">
        <v>34.68</v>
      </c>
      <c r="U978" s="14" t="s">
        <v>2</v>
      </c>
      <c r="V978" s="14">
        <v>167.5</v>
      </c>
      <c r="W978" s="16">
        <f>+IF(datos_us[[#This Row],[Moneda]]="ARS",datos_us[[#This Row],[Monto]],datos_us[[#This Row],[Monto]]*datos_us[[#This Row],[TC]])</f>
        <v>5808.9</v>
      </c>
      <c r="X978" s="16">
        <f>+IF(datos_us[[#This Row],[Moneda]]="USD",datos_us[[#This Row],[Monto]],datos_us[[#This Row],[Monto]]/datos_us[[#This Row],[TC]])</f>
        <v>34.68</v>
      </c>
      <c r="Y978" s="14"/>
    </row>
    <row r="979" spans="1:25" x14ac:dyDescent="0.25">
      <c r="A979" s="14">
        <f t="shared" si="15"/>
        <v>976</v>
      </c>
      <c r="B979" s="1">
        <v>44381</v>
      </c>
      <c r="C979" s="36">
        <f>+YEAR(datos_us[[#This Row],[Fecha]])</f>
        <v>2021</v>
      </c>
      <c r="D979" s="36">
        <f>+MONTH(datos_us[[#This Row],[Fecha]])</f>
        <v>7</v>
      </c>
      <c r="E979" s="14" t="s">
        <v>617</v>
      </c>
      <c r="F979" s="14" t="s">
        <v>8101</v>
      </c>
      <c r="G979" s="14"/>
      <c r="H979" s="14" t="s">
        <v>8103</v>
      </c>
      <c r="I979" s="14" t="s">
        <v>8105</v>
      </c>
      <c r="J979" s="14" t="s">
        <v>733</v>
      </c>
      <c r="K979" s="14" t="s">
        <v>422</v>
      </c>
      <c r="L979" s="14" t="s">
        <v>422</v>
      </c>
      <c r="M979" s="14" t="s">
        <v>1244</v>
      </c>
      <c r="N979" s="14" t="s">
        <v>1133</v>
      </c>
      <c r="O979" s="14" t="s">
        <v>7660</v>
      </c>
      <c r="P979" s="14" t="s">
        <v>7116</v>
      </c>
      <c r="Q979" s="14">
        <v>100</v>
      </c>
      <c r="R979" s="14" t="s">
        <v>8101</v>
      </c>
      <c r="S979" s="14" t="s">
        <v>445</v>
      </c>
      <c r="T979" s="35">
        <v>5.79</v>
      </c>
      <c r="U979" s="14" t="s">
        <v>2</v>
      </c>
      <c r="V979" s="14">
        <v>167.5</v>
      </c>
      <c r="W979" s="16">
        <f>+IF(datos_us[[#This Row],[Moneda]]="ARS",datos_us[[#This Row],[Monto]],datos_us[[#This Row],[Monto]]*datos_us[[#This Row],[TC]])</f>
        <v>969.82500000000005</v>
      </c>
      <c r="X979" s="16">
        <f>+IF(datos_us[[#This Row],[Moneda]]="USD",datos_us[[#This Row],[Monto]],datos_us[[#This Row],[Monto]]/datos_us[[#This Row],[TC]])</f>
        <v>5.79</v>
      </c>
      <c r="Y979" s="14"/>
    </row>
    <row r="980" spans="1:25" x14ac:dyDescent="0.25">
      <c r="A980" s="14">
        <f t="shared" si="15"/>
        <v>977</v>
      </c>
      <c r="B980" s="1">
        <v>44381</v>
      </c>
      <c r="C980" s="36">
        <f>+YEAR(datos_us[[#This Row],[Fecha]])</f>
        <v>2021</v>
      </c>
      <c r="D980" s="36">
        <f>+MONTH(datos_us[[#This Row],[Fecha]])</f>
        <v>7</v>
      </c>
      <c r="E980" s="14" t="s">
        <v>617</v>
      </c>
      <c r="F980" s="14" t="s">
        <v>8101</v>
      </c>
      <c r="G980" s="14"/>
      <c r="H980" s="14" t="s">
        <v>8103</v>
      </c>
      <c r="I980" s="14" t="s">
        <v>8105</v>
      </c>
      <c r="J980" s="14" t="s">
        <v>422</v>
      </c>
      <c r="K980" s="14" t="s">
        <v>422</v>
      </c>
      <c r="L980" s="14" t="s">
        <v>422</v>
      </c>
      <c r="M980" s="14" t="s">
        <v>578</v>
      </c>
      <c r="N980" s="14" t="s">
        <v>47</v>
      </c>
      <c r="O980" s="14" t="s">
        <v>7117</v>
      </c>
      <c r="P980" s="14" t="s">
        <v>7118</v>
      </c>
      <c r="Q980" s="14">
        <v>5</v>
      </c>
      <c r="R980" s="14" t="s">
        <v>8101</v>
      </c>
      <c r="S980" s="14" t="s">
        <v>445</v>
      </c>
      <c r="T980" s="35">
        <v>89.929999999999993</v>
      </c>
      <c r="U980" s="14" t="s">
        <v>2</v>
      </c>
      <c r="V980" s="14">
        <v>167.5</v>
      </c>
      <c r="W980" s="16">
        <f>+IF(datos_us[[#This Row],[Moneda]]="ARS",datos_us[[#This Row],[Monto]],datos_us[[#This Row],[Monto]]*datos_us[[#This Row],[TC]])</f>
        <v>15063.275</v>
      </c>
      <c r="X980" s="16">
        <f>+IF(datos_us[[#This Row],[Moneda]]="USD",datos_us[[#This Row],[Monto]],datos_us[[#This Row],[Monto]]/datos_us[[#This Row],[TC]])</f>
        <v>89.929999999999993</v>
      </c>
      <c r="Y980" s="14"/>
    </row>
    <row r="981" spans="1:25" x14ac:dyDescent="0.25">
      <c r="A981" s="14">
        <f t="shared" si="15"/>
        <v>978</v>
      </c>
      <c r="B981" s="1">
        <v>44381</v>
      </c>
      <c r="C981" s="36">
        <f>+YEAR(datos_us[[#This Row],[Fecha]])</f>
        <v>2021</v>
      </c>
      <c r="D981" s="36">
        <f>+MONTH(datos_us[[#This Row],[Fecha]])</f>
        <v>7</v>
      </c>
      <c r="E981" s="14" t="s">
        <v>1015</v>
      </c>
      <c r="F981" s="14" t="s">
        <v>403</v>
      </c>
      <c r="G981" s="14" t="s">
        <v>5383</v>
      </c>
      <c r="H981" s="14" t="s">
        <v>8103</v>
      </c>
      <c r="I981" s="14" t="s">
        <v>8105</v>
      </c>
      <c r="J981" s="14" t="s">
        <v>422</v>
      </c>
      <c r="K981" s="14" t="s">
        <v>422</v>
      </c>
      <c r="L981" s="14" t="s">
        <v>422</v>
      </c>
      <c r="M981" s="14" t="s">
        <v>2841</v>
      </c>
      <c r="N981" s="14" t="s">
        <v>47</v>
      </c>
      <c r="O981" s="14" t="s">
        <v>7120</v>
      </c>
      <c r="P981" s="14" t="s">
        <v>7118</v>
      </c>
      <c r="Q981" s="14">
        <v>1500</v>
      </c>
      <c r="R981" s="14" t="s">
        <v>5383</v>
      </c>
      <c r="S981" s="14" t="s">
        <v>445</v>
      </c>
      <c r="T981" s="35">
        <v>156.21</v>
      </c>
      <c r="U981" s="14" t="s">
        <v>2</v>
      </c>
      <c r="V981" s="14">
        <v>167.5</v>
      </c>
      <c r="W981" s="16">
        <f>+IF(datos_us[[#This Row],[Moneda]]="ARS",datos_us[[#This Row],[Monto]],datos_us[[#This Row],[Monto]]*datos_us[[#This Row],[TC]])</f>
        <v>26165.175000000003</v>
      </c>
      <c r="X981" s="16">
        <f>+IF(datos_us[[#This Row],[Moneda]]="USD",datos_us[[#This Row],[Monto]],datos_us[[#This Row],[Monto]]/datos_us[[#This Row],[TC]])</f>
        <v>156.21</v>
      </c>
      <c r="Y981" s="14"/>
    </row>
    <row r="982" spans="1:25" x14ac:dyDescent="0.25">
      <c r="A982" s="14">
        <f t="shared" si="15"/>
        <v>979</v>
      </c>
      <c r="B982" s="1">
        <v>44381</v>
      </c>
      <c r="C982" s="36">
        <f>+YEAR(datos_us[[#This Row],[Fecha]])</f>
        <v>2021</v>
      </c>
      <c r="D982" s="36">
        <f>+MONTH(datos_us[[#This Row],[Fecha]])</f>
        <v>7</v>
      </c>
      <c r="E982" s="14" t="s">
        <v>449</v>
      </c>
      <c r="F982" s="14" t="s">
        <v>44</v>
      </c>
      <c r="G982" s="14"/>
      <c r="H982" s="14" t="s">
        <v>7132</v>
      </c>
      <c r="I982" s="14" t="s">
        <v>7132</v>
      </c>
      <c r="J982" s="14" t="s">
        <v>425</v>
      </c>
      <c r="K982" s="14"/>
      <c r="L982" s="14" t="s">
        <v>425</v>
      </c>
      <c r="M982" s="14" t="s">
        <v>45</v>
      </c>
      <c r="N982" s="14" t="s">
        <v>45</v>
      </c>
      <c r="O982" s="14" t="s">
        <v>1279</v>
      </c>
      <c r="P982" s="14" t="s">
        <v>7119</v>
      </c>
      <c r="Q982" s="14"/>
      <c r="R982" s="14" t="s">
        <v>44</v>
      </c>
      <c r="S982" s="14" t="s">
        <v>445</v>
      </c>
      <c r="T982" s="35">
        <v>5095.5</v>
      </c>
      <c r="U982" s="14" t="s">
        <v>2</v>
      </c>
      <c r="V982" s="14">
        <v>167.5</v>
      </c>
      <c r="W982" s="16">
        <f>+IF(datos_us[[#This Row],[Moneda]]="ARS",datos_us[[#This Row],[Monto]],datos_us[[#This Row],[Monto]]*datos_us[[#This Row],[TC]])</f>
        <v>853496.25</v>
      </c>
      <c r="X982" s="16">
        <f>+IF(datos_us[[#This Row],[Moneda]]="USD",datos_us[[#This Row],[Monto]],datos_us[[#This Row],[Monto]]/datos_us[[#This Row],[TC]])</f>
        <v>5095.5</v>
      </c>
      <c r="Y982" s="14"/>
    </row>
    <row r="983" spans="1:25" x14ac:dyDescent="0.25">
      <c r="A983" s="14">
        <f t="shared" si="15"/>
        <v>980</v>
      </c>
      <c r="B983" s="1">
        <v>44383</v>
      </c>
      <c r="C983" s="36">
        <f>+YEAR(datos_us[[#This Row],[Fecha]])</f>
        <v>2021</v>
      </c>
      <c r="D983" s="36">
        <f>+MONTH(datos_us[[#This Row],[Fecha]])</f>
        <v>7</v>
      </c>
      <c r="E983" s="14" t="s">
        <v>617</v>
      </c>
      <c r="F983" s="14" t="s">
        <v>8101</v>
      </c>
      <c r="G983" s="14"/>
      <c r="H983" s="14" t="s">
        <v>8103</v>
      </c>
      <c r="I983" s="14" t="s">
        <v>8105</v>
      </c>
      <c r="J983" s="14" t="s">
        <v>422</v>
      </c>
      <c r="K983" s="14" t="s">
        <v>422</v>
      </c>
      <c r="L983" s="14" t="s">
        <v>422</v>
      </c>
      <c r="M983" s="14" t="s">
        <v>578</v>
      </c>
      <c r="N983" s="14" t="s">
        <v>47</v>
      </c>
      <c r="O983" s="14" t="s">
        <v>7135</v>
      </c>
      <c r="P983" s="14" t="s">
        <v>7136</v>
      </c>
      <c r="Q983" s="14">
        <v>20</v>
      </c>
      <c r="R983" s="14" t="s">
        <v>8101</v>
      </c>
      <c r="S983" s="14" t="s">
        <v>445</v>
      </c>
      <c r="T983" s="35">
        <v>19.690000000000001</v>
      </c>
      <c r="U983" s="14" t="s">
        <v>2</v>
      </c>
      <c r="V983" s="14">
        <v>167.5</v>
      </c>
      <c r="W983" s="16">
        <f>+IF(datos_us[[#This Row],[Moneda]]="ARS",datos_us[[#This Row],[Monto]],datos_us[[#This Row],[Monto]]*datos_us[[#This Row],[TC]])</f>
        <v>3298.0750000000003</v>
      </c>
      <c r="X983" s="16">
        <f>+IF(datos_us[[#This Row],[Moneda]]="USD",datos_us[[#This Row],[Monto]],datos_us[[#This Row],[Monto]]/datos_us[[#This Row],[TC]])</f>
        <v>19.690000000000001</v>
      </c>
      <c r="Y983" s="14"/>
    </row>
    <row r="984" spans="1:25" x14ac:dyDescent="0.25">
      <c r="A984" s="14">
        <f t="shared" si="15"/>
        <v>981</v>
      </c>
      <c r="B984" s="1">
        <v>44384</v>
      </c>
      <c r="C984" s="36">
        <f>+YEAR(datos_us[[#This Row],[Fecha]])</f>
        <v>2021</v>
      </c>
      <c r="D984" s="36">
        <f>+MONTH(datos_us[[#This Row],[Fecha]])</f>
        <v>7</v>
      </c>
      <c r="E984" s="14" t="s">
        <v>1016</v>
      </c>
      <c r="F984" s="14" t="s">
        <v>404</v>
      </c>
      <c r="G984" s="14"/>
      <c r="H984" s="14" t="s">
        <v>7132</v>
      </c>
      <c r="I984" s="14" t="s">
        <v>7132</v>
      </c>
      <c r="J984" s="14" t="s">
        <v>425</v>
      </c>
      <c r="K984" s="14"/>
      <c r="L984" s="14" t="s">
        <v>425</v>
      </c>
      <c r="M984" s="14" t="s">
        <v>156</v>
      </c>
      <c r="N984" s="14" t="s">
        <v>156</v>
      </c>
      <c r="O984" s="14" t="s">
        <v>1298</v>
      </c>
      <c r="P984" s="14"/>
      <c r="Q984" s="14"/>
      <c r="R984" s="14" t="s">
        <v>404</v>
      </c>
      <c r="S984" s="14" t="s">
        <v>445</v>
      </c>
      <c r="T984" s="35">
        <v>40.57</v>
      </c>
      <c r="U984" s="14" t="s">
        <v>2</v>
      </c>
      <c r="V984" s="14">
        <v>167.5</v>
      </c>
      <c r="W984" s="16">
        <f>+IF(datos_us[[#This Row],[Moneda]]="ARS",datos_us[[#This Row],[Monto]],datos_us[[#This Row],[Monto]]*datos_us[[#This Row],[TC]])</f>
        <v>6795.4750000000004</v>
      </c>
      <c r="X984" s="16">
        <f>+IF(datos_us[[#This Row],[Moneda]]="USD",datos_us[[#This Row],[Monto]],datos_us[[#This Row],[Monto]]/datos_us[[#This Row],[TC]])</f>
        <v>40.57</v>
      </c>
      <c r="Y984" s="14"/>
    </row>
    <row r="985" spans="1:25" x14ac:dyDescent="0.25">
      <c r="A985" s="14">
        <f t="shared" si="15"/>
        <v>982</v>
      </c>
      <c r="B985" s="1">
        <v>44384</v>
      </c>
      <c r="C985" s="36">
        <f>+YEAR(datos_us[[#This Row],[Fecha]])</f>
        <v>2021</v>
      </c>
      <c r="D985" s="36">
        <f>+MONTH(datos_us[[#This Row],[Fecha]])</f>
        <v>7</v>
      </c>
      <c r="E985" s="14" t="s">
        <v>617</v>
      </c>
      <c r="F985" s="14" t="s">
        <v>8101</v>
      </c>
      <c r="G985" s="14"/>
      <c r="H985" s="14" t="s">
        <v>8103</v>
      </c>
      <c r="I985" s="14" t="s">
        <v>8105</v>
      </c>
      <c r="J985" s="14" t="s">
        <v>422</v>
      </c>
      <c r="K985" s="14" t="s">
        <v>422</v>
      </c>
      <c r="L985" s="14" t="s">
        <v>422</v>
      </c>
      <c r="M985" s="14" t="s">
        <v>578</v>
      </c>
      <c r="N985" s="14" t="s">
        <v>1133</v>
      </c>
      <c r="O985" s="14" t="s">
        <v>7194</v>
      </c>
      <c r="P985" s="14" t="s">
        <v>7195</v>
      </c>
      <c r="Q985" s="14">
        <v>10</v>
      </c>
      <c r="R985" s="14" t="s">
        <v>8101</v>
      </c>
      <c r="S985" s="14" t="s">
        <v>445</v>
      </c>
      <c r="T985" s="35">
        <v>91.87</v>
      </c>
      <c r="U985" s="14" t="s">
        <v>2</v>
      </c>
      <c r="V985" s="14">
        <v>167.5</v>
      </c>
      <c r="W985" s="16">
        <f>+IF(datos_us[[#This Row],[Moneda]]="ARS",datos_us[[#This Row],[Monto]],datos_us[[#This Row],[Monto]]*datos_us[[#This Row],[TC]])</f>
        <v>15388.225</v>
      </c>
      <c r="X985" s="16">
        <f>+IF(datos_us[[#This Row],[Moneda]]="USD",datos_us[[#This Row],[Monto]],datos_us[[#This Row],[Monto]]/datos_us[[#This Row],[TC]])</f>
        <v>91.87</v>
      </c>
      <c r="Y985" s="14"/>
    </row>
    <row r="986" spans="1:25" x14ac:dyDescent="0.25">
      <c r="A986" s="14">
        <f t="shared" si="15"/>
        <v>983</v>
      </c>
      <c r="B986" s="1">
        <v>44384</v>
      </c>
      <c r="C986" s="36">
        <f>+YEAR(datos_us[[#This Row],[Fecha]])</f>
        <v>2021</v>
      </c>
      <c r="D986" s="36">
        <f>+MONTH(datos_us[[#This Row],[Fecha]])</f>
        <v>7</v>
      </c>
      <c r="E986" s="14" t="s">
        <v>617</v>
      </c>
      <c r="F986" s="14" t="s">
        <v>8101</v>
      </c>
      <c r="G986" s="14"/>
      <c r="H986" s="14" t="s">
        <v>8103</v>
      </c>
      <c r="I986" s="14" t="s">
        <v>8105</v>
      </c>
      <c r="J986" s="14" t="s">
        <v>733</v>
      </c>
      <c r="K986" s="14" t="s">
        <v>422</v>
      </c>
      <c r="L986" s="14" t="s">
        <v>422</v>
      </c>
      <c r="M986" s="14" t="s">
        <v>578</v>
      </c>
      <c r="N986" s="14" t="s">
        <v>1133</v>
      </c>
      <c r="O986" s="14" t="s">
        <v>7631</v>
      </c>
      <c r="P986" s="14" t="s">
        <v>7196</v>
      </c>
      <c r="Q986" s="14">
        <v>40</v>
      </c>
      <c r="R986" s="14" t="s">
        <v>8101</v>
      </c>
      <c r="S986" s="14" t="s">
        <v>445</v>
      </c>
      <c r="T986" s="35">
        <v>12.41</v>
      </c>
      <c r="U986" s="14" t="s">
        <v>2</v>
      </c>
      <c r="V986" s="14">
        <v>167.5</v>
      </c>
      <c r="W986" s="16">
        <f>+IF(datos_us[[#This Row],[Moneda]]="ARS",datos_us[[#This Row],[Monto]],datos_us[[#This Row],[Monto]]*datos_us[[#This Row],[TC]])</f>
        <v>2078.6750000000002</v>
      </c>
      <c r="X986" s="16">
        <f>+IF(datos_us[[#This Row],[Moneda]]="USD",datos_us[[#This Row],[Monto]],datos_us[[#This Row],[Monto]]/datos_us[[#This Row],[TC]])</f>
        <v>12.41</v>
      </c>
      <c r="Y986" s="14"/>
    </row>
    <row r="987" spans="1:25" x14ac:dyDescent="0.25">
      <c r="A987" s="14">
        <f t="shared" si="15"/>
        <v>984</v>
      </c>
      <c r="B987" s="1">
        <v>44384</v>
      </c>
      <c r="C987" s="36">
        <f>+YEAR(datos_us[[#This Row],[Fecha]])</f>
        <v>2021</v>
      </c>
      <c r="D987" s="36">
        <f>+MONTH(datos_us[[#This Row],[Fecha]])</f>
        <v>7</v>
      </c>
      <c r="E987" s="14" t="s">
        <v>617</v>
      </c>
      <c r="F987" s="14" t="s">
        <v>8101</v>
      </c>
      <c r="G987" s="14"/>
      <c r="H987" s="14" t="s">
        <v>8103</v>
      </c>
      <c r="I987" s="14" t="s">
        <v>8105</v>
      </c>
      <c r="J987" s="14" t="s">
        <v>733</v>
      </c>
      <c r="K987" s="14" t="s">
        <v>422</v>
      </c>
      <c r="L987" s="14" t="s">
        <v>422</v>
      </c>
      <c r="M987" s="14" t="s">
        <v>578</v>
      </c>
      <c r="N987" s="14" t="s">
        <v>1133</v>
      </c>
      <c r="O987" s="14" t="s">
        <v>7632</v>
      </c>
      <c r="P987" s="14" t="s">
        <v>7196</v>
      </c>
      <c r="Q987" s="14">
        <v>100</v>
      </c>
      <c r="R987" s="14" t="s">
        <v>8101</v>
      </c>
      <c r="S987" s="14" t="s">
        <v>445</v>
      </c>
      <c r="T987" s="35">
        <v>8.64</v>
      </c>
      <c r="U987" s="14" t="s">
        <v>2</v>
      </c>
      <c r="V987" s="14">
        <v>167.5</v>
      </c>
      <c r="W987" s="16">
        <f>+IF(datos_us[[#This Row],[Moneda]]="ARS",datos_us[[#This Row],[Monto]],datos_us[[#This Row],[Monto]]*datos_us[[#This Row],[TC]])</f>
        <v>1447.2</v>
      </c>
      <c r="X987" s="16">
        <f>+IF(datos_us[[#This Row],[Moneda]]="USD",datos_us[[#This Row],[Monto]],datos_us[[#This Row],[Monto]]/datos_us[[#This Row],[TC]])</f>
        <v>8.64</v>
      </c>
      <c r="Y987" s="14"/>
    </row>
    <row r="988" spans="1:25" x14ac:dyDescent="0.25">
      <c r="A988" s="14">
        <f t="shared" si="15"/>
        <v>985</v>
      </c>
      <c r="B988" s="1">
        <v>44384</v>
      </c>
      <c r="C988" s="36">
        <f>+YEAR(datos_us[[#This Row],[Fecha]])</f>
        <v>2021</v>
      </c>
      <c r="D988" s="36">
        <f>+MONTH(datos_us[[#This Row],[Fecha]])</f>
        <v>7</v>
      </c>
      <c r="E988" s="14" t="s">
        <v>617</v>
      </c>
      <c r="F988" s="14" t="s">
        <v>8101</v>
      </c>
      <c r="G988" s="14"/>
      <c r="H988" s="14" t="s">
        <v>8103</v>
      </c>
      <c r="I988" s="14" t="s">
        <v>8105</v>
      </c>
      <c r="J988" s="14" t="s">
        <v>733</v>
      </c>
      <c r="K988" s="14" t="s">
        <v>422</v>
      </c>
      <c r="L988" s="14" t="s">
        <v>422</v>
      </c>
      <c r="M988" s="14" t="s">
        <v>578</v>
      </c>
      <c r="N988" s="14" t="s">
        <v>1133</v>
      </c>
      <c r="O988" s="14" t="s">
        <v>7633</v>
      </c>
      <c r="P988" s="14" t="s">
        <v>7196</v>
      </c>
      <c r="Q988" s="14">
        <v>100</v>
      </c>
      <c r="R988" s="14" t="s">
        <v>8101</v>
      </c>
      <c r="S988" s="14" t="s">
        <v>445</v>
      </c>
      <c r="T988" s="35">
        <v>17.36</v>
      </c>
      <c r="U988" s="14" t="s">
        <v>2</v>
      </c>
      <c r="V988" s="14">
        <v>167.5</v>
      </c>
      <c r="W988" s="16">
        <f>+IF(datos_us[[#This Row],[Moneda]]="ARS",datos_us[[#This Row],[Monto]],datos_us[[#This Row],[Monto]]*datos_us[[#This Row],[TC]])</f>
        <v>2907.7999999999997</v>
      </c>
      <c r="X988" s="16">
        <f>+IF(datos_us[[#This Row],[Moneda]]="USD",datos_us[[#This Row],[Monto]],datos_us[[#This Row],[Monto]]/datos_us[[#This Row],[TC]])</f>
        <v>17.36</v>
      </c>
      <c r="Y988" s="14"/>
    </row>
    <row r="989" spans="1:25" x14ac:dyDescent="0.25">
      <c r="A989" s="14">
        <f t="shared" si="15"/>
        <v>986</v>
      </c>
      <c r="B989" s="1">
        <v>44384</v>
      </c>
      <c r="C989" s="36">
        <f>+YEAR(datos_us[[#This Row],[Fecha]])</f>
        <v>2021</v>
      </c>
      <c r="D989" s="36">
        <f>+MONTH(datos_us[[#This Row],[Fecha]])</f>
        <v>7</v>
      </c>
      <c r="E989" s="14" t="s">
        <v>617</v>
      </c>
      <c r="F989" s="14" t="s">
        <v>8101</v>
      </c>
      <c r="G989" s="14"/>
      <c r="H989" s="14" t="s">
        <v>8103</v>
      </c>
      <c r="I989" s="14" t="s">
        <v>8105</v>
      </c>
      <c r="J989" s="14" t="s">
        <v>733</v>
      </c>
      <c r="K989" s="14" t="s">
        <v>422</v>
      </c>
      <c r="L989" s="14" t="s">
        <v>422</v>
      </c>
      <c r="M989" s="14" t="s">
        <v>578</v>
      </c>
      <c r="N989" s="14" t="s">
        <v>1133</v>
      </c>
      <c r="O989" s="14" t="s">
        <v>7634</v>
      </c>
      <c r="P989" s="14" t="s">
        <v>7196</v>
      </c>
      <c r="Q989" s="14">
        <v>6</v>
      </c>
      <c r="R989" s="14" t="s">
        <v>8101</v>
      </c>
      <c r="S989" s="14" t="s">
        <v>445</v>
      </c>
      <c r="T989" s="35">
        <v>90.31</v>
      </c>
      <c r="U989" s="14" t="s">
        <v>2</v>
      </c>
      <c r="V989" s="14">
        <v>167.5</v>
      </c>
      <c r="W989" s="16">
        <f>+IF(datos_us[[#This Row],[Moneda]]="ARS",datos_us[[#This Row],[Monto]],datos_us[[#This Row],[Monto]]*datos_us[[#This Row],[TC]])</f>
        <v>15126.925000000001</v>
      </c>
      <c r="X989" s="16">
        <f>+IF(datos_us[[#This Row],[Moneda]]="USD",datos_us[[#This Row],[Monto]],datos_us[[#This Row],[Monto]]/datos_us[[#This Row],[TC]])</f>
        <v>90.31</v>
      </c>
      <c r="Y989" s="14"/>
    </row>
    <row r="990" spans="1:25" x14ac:dyDescent="0.25">
      <c r="A990" s="14">
        <f t="shared" si="15"/>
        <v>987</v>
      </c>
      <c r="B990" s="1">
        <v>44384</v>
      </c>
      <c r="C990" s="36">
        <f>+YEAR(datos_us[[#This Row],[Fecha]])</f>
        <v>2021</v>
      </c>
      <c r="D990" s="36">
        <f>+MONTH(datos_us[[#This Row],[Fecha]])</f>
        <v>7</v>
      </c>
      <c r="E990" s="14" t="s">
        <v>617</v>
      </c>
      <c r="F990" s="14" t="s">
        <v>8101</v>
      </c>
      <c r="G990" s="14"/>
      <c r="H990" s="14" t="s">
        <v>8103</v>
      </c>
      <c r="I990" s="14" t="s">
        <v>8105</v>
      </c>
      <c r="J990" s="14" t="s">
        <v>733</v>
      </c>
      <c r="K990" s="14" t="s">
        <v>422</v>
      </c>
      <c r="L990" s="14" t="s">
        <v>422</v>
      </c>
      <c r="M990" s="14" t="s">
        <v>578</v>
      </c>
      <c r="N990" s="14" t="s">
        <v>1133</v>
      </c>
      <c r="O990" s="14" t="s">
        <v>7635</v>
      </c>
      <c r="P990" s="14" t="s">
        <v>7196</v>
      </c>
      <c r="Q990" s="14">
        <v>4</v>
      </c>
      <c r="R990" s="14" t="s">
        <v>8101</v>
      </c>
      <c r="S990" s="14" t="s">
        <v>445</v>
      </c>
      <c r="T990" s="35">
        <v>31.37</v>
      </c>
      <c r="U990" s="14" t="s">
        <v>2</v>
      </c>
      <c r="V990" s="14">
        <v>167.5</v>
      </c>
      <c r="W990" s="16">
        <f>+IF(datos_us[[#This Row],[Moneda]]="ARS",datos_us[[#This Row],[Monto]],datos_us[[#This Row],[Monto]]*datos_us[[#This Row],[TC]])</f>
        <v>5254.4750000000004</v>
      </c>
      <c r="X990" s="16">
        <f>+IF(datos_us[[#This Row],[Moneda]]="USD",datos_us[[#This Row],[Monto]],datos_us[[#This Row],[Monto]]/datos_us[[#This Row],[TC]])</f>
        <v>31.37</v>
      </c>
      <c r="Y990" s="14"/>
    </row>
    <row r="991" spans="1:25" x14ac:dyDescent="0.25">
      <c r="A991" s="14">
        <f t="shared" si="15"/>
        <v>988</v>
      </c>
      <c r="B991" s="1">
        <v>44384</v>
      </c>
      <c r="C991" s="36">
        <f>+YEAR(datos_us[[#This Row],[Fecha]])</f>
        <v>2021</v>
      </c>
      <c r="D991" s="36">
        <f>+MONTH(datos_us[[#This Row],[Fecha]])</f>
        <v>7</v>
      </c>
      <c r="E991" s="14" t="s">
        <v>617</v>
      </c>
      <c r="F991" s="14" t="s">
        <v>8101</v>
      </c>
      <c r="G991" s="14"/>
      <c r="H991" s="14" t="s">
        <v>8103</v>
      </c>
      <c r="I991" s="14" t="s">
        <v>8105</v>
      </c>
      <c r="J991" s="14" t="s">
        <v>733</v>
      </c>
      <c r="K991" s="14" t="s">
        <v>422</v>
      </c>
      <c r="L991" s="14" t="s">
        <v>422</v>
      </c>
      <c r="M991" s="14" t="s">
        <v>578</v>
      </c>
      <c r="N991" s="14" t="s">
        <v>1133</v>
      </c>
      <c r="O991" s="14" t="s">
        <v>7636</v>
      </c>
      <c r="P991" s="14" t="s">
        <v>7196</v>
      </c>
      <c r="Q991" s="14">
        <v>2</v>
      </c>
      <c r="R991" s="14" t="s">
        <v>8101</v>
      </c>
      <c r="S991" s="14" t="s">
        <v>445</v>
      </c>
      <c r="T991" s="35">
        <v>23.07</v>
      </c>
      <c r="U991" s="14" t="s">
        <v>2</v>
      </c>
      <c r="V991" s="14">
        <v>167.5</v>
      </c>
      <c r="W991" s="16">
        <f>+IF(datos_us[[#This Row],[Moneda]]="ARS",datos_us[[#This Row],[Monto]],datos_us[[#This Row],[Monto]]*datos_us[[#This Row],[TC]])</f>
        <v>3864.2249999999999</v>
      </c>
      <c r="X991" s="16">
        <f>+IF(datos_us[[#This Row],[Moneda]]="USD",datos_us[[#This Row],[Monto]],datos_us[[#This Row],[Monto]]/datos_us[[#This Row],[TC]])</f>
        <v>23.07</v>
      </c>
      <c r="Y991" s="14"/>
    </row>
    <row r="992" spans="1:25" x14ac:dyDescent="0.25">
      <c r="A992" s="14">
        <f t="shared" si="15"/>
        <v>989</v>
      </c>
      <c r="B992" s="1">
        <v>44384</v>
      </c>
      <c r="C992" s="36">
        <f>+YEAR(datos_us[[#This Row],[Fecha]])</f>
        <v>2021</v>
      </c>
      <c r="D992" s="36">
        <f>+MONTH(datos_us[[#This Row],[Fecha]])</f>
        <v>7</v>
      </c>
      <c r="E992" s="14" t="s">
        <v>1015</v>
      </c>
      <c r="F992" s="14" t="s">
        <v>403</v>
      </c>
      <c r="G992" s="14" t="s">
        <v>5383</v>
      </c>
      <c r="H992" s="14" t="s">
        <v>8103</v>
      </c>
      <c r="I992" s="14" t="s">
        <v>8105</v>
      </c>
      <c r="J992" s="14" t="s">
        <v>733</v>
      </c>
      <c r="K992" s="14" t="s">
        <v>422</v>
      </c>
      <c r="L992" s="14" t="s">
        <v>422</v>
      </c>
      <c r="M992" s="14" t="s">
        <v>2841</v>
      </c>
      <c r="N992" s="14" t="s">
        <v>1133</v>
      </c>
      <c r="O992" s="14" t="s">
        <v>7637</v>
      </c>
      <c r="P992" s="14" t="s">
        <v>7196</v>
      </c>
      <c r="Q992" s="14">
        <v>100</v>
      </c>
      <c r="R992" s="14" t="s">
        <v>5383</v>
      </c>
      <c r="S992" s="14" t="s">
        <v>445</v>
      </c>
      <c r="T992" s="35">
        <v>9.31</v>
      </c>
      <c r="U992" s="14" t="s">
        <v>2</v>
      </c>
      <c r="V992" s="14">
        <v>167.5</v>
      </c>
      <c r="W992" s="16">
        <f>+IF(datos_us[[#This Row],[Moneda]]="ARS",datos_us[[#This Row],[Monto]],datos_us[[#This Row],[Monto]]*datos_us[[#This Row],[TC]])</f>
        <v>1559.4250000000002</v>
      </c>
      <c r="X992" s="16">
        <f>+IF(datos_us[[#This Row],[Moneda]]="USD",datos_us[[#This Row],[Monto]],datos_us[[#This Row],[Monto]]/datos_us[[#This Row],[TC]])</f>
        <v>9.31</v>
      </c>
      <c r="Y992" s="14"/>
    </row>
    <row r="993" spans="1:25" x14ac:dyDescent="0.25">
      <c r="A993" s="14">
        <f t="shared" si="15"/>
        <v>990</v>
      </c>
      <c r="B993" s="1">
        <v>44384</v>
      </c>
      <c r="C993" s="36">
        <f>+YEAR(datos_us[[#This Row],[Fecha]])</f>
        <v>2021</v>
      </c>
      <c r="D993" s="36">
        <f>+MONTH(datos_us[[#This Row],[Fecha]])</f>
        <v>7</v>
      </c>
      <c r="E993" s="14" t="s">
        <v>617</v>
      </c>
      <c r="F993" s="14" t="s">
        <v>8101</v>
      </c>
      <c r="G993" s="14"/>
      <c r="H993" s="14" t="s">
        <v>8103</v>
      </c>
      <c r="I993" s="14" t="s">
        <v>8105</v>
      </c>
      <c r="J993" s="14" t="s">
        <v>733</v>
      </c>
      <c r="K993" s="14" t="s">
        <v>422</v>
      </c>
      <c r="L993" s="14" t="s">
        <v>422</v>
      </c>
      <c r="M993" s="14" t="s">
        <v>578</v>
      </c>
      <c r="N993" s="14" t="s">
        <v>1133</v>
      </c>
      <c r="O993" s="14" t="s">
        <v>7638</v>
      </c>
      <c r="P993" s="14" t="s">
        <v>7196</v>
      </c>
      <c r="Q993" s="14">
        <v>4</v>
      </c>
      <c r="R993" s="14" t="s">
        <v>8101</v>
      </c>
      <c r="S993" s="14" t="s">
        <v>445</v>
      </c>
      <c r="T993" s="35">
        <v>22.4</v>
      </c>
      <c r="U993" s="14" t="s">
        <v>2</v>
      </c>
      <c r="V993" s="14">
        <v>167.5</v>
      </c>
      <c r="W993" s="16">
        <f>+IF(datos_us[[#This Row],[Moneda]]="ARS",datos_us[[#This Row],[Monto]],datos_us[[#This Row],[Monto]]*datos_us[[#This Row],[TC]])</f>
        <v>3751.9999999999995</v>
      </c>
      <c r="X993" s="16">
        <f>+IF(datos_us[[#This Row],[Moneda]]="USD",datos_us[[#This Row],[Monto]],datos_us[[#This Row],[Monto]]/datos_us[[#This Row],[TC]])</f>
        <v>22.4</v>
      </c>
      <c r="Y993" s="14"/>
    </row>
    <row r="994" spans="1:25" x14ac:dyDescent="0.25">
      <c r="A994" s="14">
        <f t="shared" si="15"/>
        <v>991</v>
      </c>
      <c r="B994" s="1">
        <v>44384</v>
      </c>
      <c r="C994" s="36">
        <f>+YEAR(datos_us[[#This Row],[Fecha]])</f>
        <v>2021</v>
      </c>
      <c r="D994" s="36">
        <f>+MONTH(datos_us[[#This Row],[Fecha]])</f>
        <v>7</v>
      </c>
      <c r="E994" s="14" t="s">
        <v>617</v>
      </c>
      <c r="F994" s="14" t="s">
        <v>8101</v>
      </c>
      <c r="G994" s="14"/>
      <c r="H994" s="14" t="s">
        <v>8103</v>
      </c>
      <c r="I994" s="14" t="s">
        <v>8105</v>
      </c>
      <c r="J994" s="14" t="s">
        <v>733</v>
      </c>
      <c r="K994" s="14" t="s">
        <v>422</v>
      </c>
      <c r="L994" s="14" t="s">
        <v>422</v>
      </c>
      <c r="M994" s="14" t="s">
        <v>1244</v>
      </c>
      <c r="N994" s="14" t="s">
        <v>1133</v>
      </c>
      <c r="O994" s="14" t="s">
        <v>7639</v>
      </c>
      <c r="P994" s="14" t="s">
        <v>7196</v>
      </c>
      <c r="Q994" s="14">
        <v>100</v>
      </c>
      <c r="R994" s="14" t="s">
        <v>8101</v>
      </c>
      <c r="S994" s="14" t="s">
        <v>445</v>
      </c>
      <c r="T994" s="35">
        <v>2.58</v>
      </c>
      <c r="U994" s="14" t="s">
        <v>2</v>
      </c>
      <c r="V994" s="14">
        <v>167.5</v>
      </c>
      <c r="W994" s="16">
        <f>+IF(datos_us[[#This Row],[Moneda]]="ARS",datos_us[[#This Row],[Monto]],datos_us[[#This Row],[Monto]]*datos_us[[#This Row],[TC]])</f>
        <v>432.15000000000003</v>
      </c>
      <c r="X994" s="16">
        <f>+IF(datos_us[[#This Row],[Moneda]]="USD",datos_us[[#This Row],[Monto]],datos_us[[#This Row],[Monto]]/datos_us[[#This Row],[TC]])</f>
        <v>2.58</v>
      </c>
      <c r="Y994" s="14"/>
    </row>
    <row r="995" spans="1:25" x14ac:dyDescent="0.25">
      <c r="A995" s="14">
        <f t="shared" si="15"/>
        <v>992</v>
      </c>
      <c r="B995" s="1">
        <v>44384</v>
      </c>
      <c r="C995" s="36">
        <f>+YEAR(datos_us[[#This Row],[Fecha]])</f>
        <v>2021</v>
      </c>
      <c r="D995" s="36">
        <f>+MONTH(datos_us[[#This Row],[Fecha]])</f>
        <v>7</v>
      </c>
      <c r="E995" s="14" t="s">
        <v>617</v>
      </c>
      <c r="F995" s="14" t="s">
        <v>8101</v>
      </c>
      <c r="G995" s="14"/>
      <c r="H995" s="14" t="s">
        <v>8103</v>
      </c>
      <c r="I995" s="14" t="s">
        <v>8105</v>
      </c>
      <c r="J995" s="14" t="s">
        <v>733</v>
      </c>
      <c r="K995" s="14" t="s">
        <v>422</v>
      </c>
      <c r="L995" s="14" t="s">
        <v>422</v>
      </c>
      <c r="M995" s="14" t="s">
        <v>1123</v>
      </c>
      <c r="N995" s="14" t="s">
        <v>1133</v>
      </c>
      <c r="O995" s="14" t="s">
        <v>7640</v>
      </c>
      <c r="P995" s="14" t="s">
        <v>7196</v>
      </c>
      <c r="Q995" s="14">
        <v>50</v>
      </c>
      <c r="R995" s="14" t="s">
        <v>8101</v>
      </c>
      <c r="S995" s="14" t="s">
        <v>445</v>
      </c>
      <c r="T995" s="35">
        <v>1.65</v>
      </c>
      <c r="U995" s="14" t="s">
        <v>2</v>
      </c>
      <c r="V995" s="14">
        <v>167.5</v>
      </c>
      <c r="W995" s="16">
        <f>+IF(datos_us[[#This Row],[Moneda]]="ARS",datos_us[[#This Row],[Monto]],datos_us[[#This Row],[Monto]]*datos_us[[#This Row],[TC]])</f>
        <v>276.375</v>
      </c>
      <c r="X995" s="16">
        <f>+IF(datos_us[[#This Row],[Moneda]]="USD",datos_us[[#This Row],[Monto]],datos_us[[#This Row],[Monto]]/datos_us[[#This Row],[TC]])</f>
        <v>1.65</v>
      </c>
      <c r="Y995" s="14"/>
    </row>
    <row r="996" spans="1:25" x14ac:dyDescent="0.25">
      <c r="A996" s="14">
        <f t="shared" si="15"/>
        <v>993</v>
      </c>
      <c r="B996" s="1">
        <v>44384</v>
      </c>
      <c r="C996" s="36">
        <f>+YEAR(datos_us[[#This Row],[Fecha]])</f>
        <v>2021</v>
      </c>
      <c r="D996" s="36">
        <f>+MONTH(datos_us[[#This Row],[Fecha]])</f>
        <v>7</v>
      </c>
      <c r="E996" s="14" t="s">
        <v>617</v>
      </c>
      <c r="F996" s="14" t="s">
        <v>8101</v>
      </c>
      <c r="G996" s="14"/>
      <c r="H996" s="14" t="s">
        <v>8103</v>
      </c>
      <c r="I996" s="14" t="s">
        <v>8105</v>
      </c>
      <c r="J996" s="14" t="s">
        <v>733</v>
      </c>
      <c r="K996" s="14" t="s">
        <v>422</v>
      </c>
      <c r="L996" s="14" t="s">
        <v>422</v>
      </c>
      <c r="M996" s="14" t="s">
        <v>1244</v>
      </c>
      <c r="N996" s="14" t="s">
        <v>1133</v>
      </c>
      <c r="O996" s="14" t="s">
        <v>7641</v>
      </c>
      <c r="P996" s="14" t="s">
        <v>7196</v>
      </c>
      <c r="Q996" s="14">
        <v>100</v>
      </c>
      <c r="R996" s="14" t="s">
        <v>8101</v>
      </c>
      <c r="S996" s="14" t="s">
        <v>445</v>
      </c>
      <c r="T996" s="35">
        <v>3.85</v>
      </c>
      <c r="U996" s="14" t="s">
        <v>2</v>
      </c>
      <c r="V996" s="14">
        <v>167.5</v>
      </c>
      <c r="W996" s="16">
        <f>+IF(datos_us[[#This Row],[Moneda]]="ARS",datos_us[[#This Row],[Monto]],datos_us[[#This Row],[Monto]]*datos_us[[#This Row],[TC]])</f>
        <v>644.875</v>
      </c>
      <c r="X996" s="16">
        <f>+IF(datos_us[[#This Row],[Moneda]]="USD",datos_us[[#This Row],[Monto]],datos_us[[#This Row],[Monto]]/datos_us[[#This Row],[TC]])</f>
        <v>3.85</v>
      </c>
      <c r="Y996" s="14"/>
    </row>
    <row r="997" spans="1:25" x14ac:dyDescent="0.25">
      <c r="A997" s="14">
        <f t="shared" si="15"/>
        <v>994</v>
      </c>
      <c r="B997" s="1">
        <v>44384</v>
      </c>
      <c r="C997" s="36">
        <f>+YEAR(datos_us[[#This Row],[Fecha]])</f>
        <v>2021</v>
      </c>
      <c r="D997" s="36">
        <f>+MONTH(datos_us[[#This Row],[Fecha]])</f>
        <v>7</v>
      </c>
      <c r="E997" s="14" t="s">
        <v>617</v>
      </c>
      <c r="F997" s="14" t="s">
        <v>8101</v>
      </c>
      <c r="G997" s="14"/>
      <c r="H997" s="14" t="s">
        <v>8103</v>
      </c>
      <c r="I997" s="14" t="s">
        <v>8105</v>
      </c>
      <c r="J997" s="14" t="s">
        <v>733</v>
      </c>
      <c r="K997" s="14" t="s">
        <v>422</v>
      </c>
      <c r="L997" s="14" t="s">
        <v>422</v>
      </c>
      <c r="M997" s="14" t="s">
        <v>578</v>
      </c>
      <c r="N997" s="14" t="s">
        <v>1133</v>
      </c>
      <c r="O997" s="14" t="s">
        <v>7642</v>
      </c>
      <c r="P997" s="14" t="s">
        <v>7196</v>
      </c>
      <c r="Q997" s="14">
        <v>20</v>
      </c>
      <c r="R997" s="14" t="s">
        <v>8101</v>
      </c>
      <c r="S997" s="14" t="s">
        <v>445</v>
      </c>
      <c r="T997" s="35">
        <v>14.709999999999999</v>
      </c>
      <c r="U997" s="14" t="s">
        <v>2</v>
      </c>
      <c r="V997" s="14">
        <v>167.5</v>
      </c>
      <c r="W997" s="16">
        <f>+IF(datos_us[[#This Row],[Moneda]]="ARS",datos_us[[#This Row],[Monto]],datos_us[[#This Row],[Monto]]*datos_us[[#This Row],[TC]])</f>
        <v>2463.9249999999997</v>
      </c>
      <c r="X997" s="16">
        <f>+IF(datos_us[[#This Row],[Moneda]]="USD",datos_us[[#This Row],[Monto]],datos_us[[#This Row],[Monto]]/datos_us[[#This Row],[TC]])</f>
        <v>14.709999999999999</v>
      </c>
      <c r="Y997" s="14"/>
    </row>
    <row r="998" spans="1:25" x14ac:dyDescent="0.25">
      <c r="A998" s="14">
        <f t="shared" si="15"/>
        <v>995</v>
      </c>
      <c r="B998" s="1">
        <v>44389</v>
      </c>
      <c r="C998" s="36">
        <f>+YEAR(datos_us[[#This Row],[Fecha]])</f>
        <v>2021</v>
      </c>
      <c r="D998" s="36">
        <f>+MONTH(datos_us[[#This Row],[Fecha]])</f>
        <v>7</v>
      </c>
      <c r="E998" s="14" t="s">
        <v>1016</v>
      </c>
      <c r="F998" s="14" t="s">
        <v>404</v>
      </c>
      <c r="G998" s="14"/>
      <c r="H998" s="14" t="s">
        <v>7132</v>
      </c>
      <c r="I998" s="14" t="s">
        <v>7132</v>
      </c>
      <c r="J998" s="14" t="s">
        <v>425</v>
      </c>
      <c r="K998" s="14"/>
      <c r="L998" s="14" t="s">
        <v>425</v>
      </c>
      <c r="M998" s="14" t="s">
        <v>1297</v>
      </c>
      <c r="N998" s="14" t="s">
        <v>1297</v>
      </c>
      <c r="O998" s="14" t="s">
        <v>1279</v>
      </c>
      <c r="P998" s="14"/>
      <c r="Q998" s="14"/>
      <c r="R998" s="14" t="s">
        <v>404</v>
      </c>
      <c r="S998" s="14" t="s">
        <v>445</v>
      </c>
      <c r="T998" s="35">
        <v>14.99</v>
      </c>
      <c r="U998" s="14" t="s">
        <v>2</v>
      </c>
      <c r="V998" s="14">
        <v>170</v>
      </c>
      <c r="W998" s="16">
        <f>+IF(datos_us[[#This Row],[Moneda]]="ARS",datos_us[[#This Row],[Monto]],datos_us[[#This Row],[Monto]]*datos_us[[#This Row],[TC]])</f>
        <v>2548.3000000000002</v>
      </c>
      <c r="X998" s="16">
        <f>+IF(datos_us[[#This Row],[Moneda]]="USD",datos_us[[#This Row],[Monto]],datos_us[[#This Row],[Monto]]/datos_us[[#This Row],[TC]])</f>
        <v>14.99</v>
      </c>
      <c r="Y998" s="14"/>
    </row>
    <row r="999" spans="1:25" x14ac:dyDescent="0.25">
      <c r="A999" s="14">
        <f t="shared" si="15"/>
        <v>996</v>
      </c>
      <c r="B999" s="1">
        <v>44390</v>
      </c>
      <c r="C999" s="36">
        <f>+YEAR(datos_us[[#This Row],[Fecha]])</f>
        <v>2021</v>
      </c>
      <c r="D999" s="36">
        <f>+MONTH(datos_us[[#This Row],[Fecha]])</f>
        <v>7</v>
      </c>
      <c r="E999" s="14" t="s">
        <v>408</v>
      </c>
      <c r="F999" s="14" t="s">
        <v>5359</v>
      </c>
      <c r="G999" s="14"/>
      <c r="H999" s="14" t="s">
        <v>7132</v>
      </c>
      <c r="I999" s="14" t="s">
        <v>7132</v>
      </c>
      <c r="J999" s="14" t="s">
        <v>425</v>
      </c>
      <c r="K999" s="14"/>
      <c r="L999" s="14" t="s">
        <v>425</v>
      </c>
      <c r="M999" s="14" t="s">
        <v>1185</v>
      </c>
      <c r="N999" s="14" t="s">
        <v>1185</v>
      </c>
      <c r="O999" s="14" t="s">
        <v>4688</v>
      </c>
      <c r="P999" s="14"/>
      <c r="Q999" s="14"/>
      <c r="R999" s="14" t="s">
        <v>445</v>
      </c>
      <c r="S999" s="14" t="s">
        <v>613</v>
      </c>
      <c r="T999" s="35">
        <v>12793.39</v>
      </c>
      <c r="U999" s="14" t="s">
        <v>2</v>
      </c>
      <c r="V999" s="14">
        <v>170</v>
      </c>
      <c r="W999" s="16">
        <f>+IF(datos_us[[#This Row],[Moneda]]="ARS",datos_us[[#This Row],[Monto]],datos_us[[#This Row],[Monto]]*datos_us[[#This Row],[TC]])</f>
        <v>2174876.2999999998</v>
      </c>
      <c r="X999" s="16">
        <f>+IF(datos_us[[#This Row],[Moneda]]="USD",datos_us[[#This Row],[Monto]],datos_us[[#This Row],[Monto]]/datos_us[[#This Row],[TC]])</f>
        <v>12793.39</v>
      </c>
      <c r="Y999" s="14"/>
    </row>
    <row r="1000" spans="1:25" x14ac:dyDescent="0.25">
      <c r="A1000" s="14">
        <f t="shared" si="15"/>
        <v>997</v>
      </c>
      <c r="B1000" s="1">
        <v>44398</v>
      </c>
      <c r="C1000" s="36">
        <f>+YEAR(datos_us[[#This Row],[Fecha]])</f>
        <v>2021</v>
      </c>
      <c r="D1000" s="36">
        <f>+MONTH(datos_us[[#This Row],[Fecha]])</f>
        <v>7</v>
      </c>
      <c r="E1000" s="14" t="s">
        <v>1016</v>
      </c>
      <c r="F1000" s="14" t="s">
        <v>404</v>
      </c>
      <c r="G1000" s="14"/>
      <c r="H1000" s="14" t="s">
        <v>7132</v>
      </c>
      <c r="I1000" s="14" t="s">
        <v>7132</v>
      </c>
      <c r="J1000" s="14" t="s">
        <v>425</v>
      </c>
      <c r="K1000" s="14"/>
      <c r="L1000" s="14" t="s">
        <v>425</v>
      </c>
      <c r="M1000" s="14" t="s">
        <v>1300</v>
      </c>
      <c r="N1000" s="14" t="s">
        <v>1300</v>
      </c>
      <c r="O1000" s="14" t="s">
        <v>1279</v>
      </c>
      <c r="P1000" s="14"/>
      <c r="Q1000" s="14"/>
      <c r="R1000" s="14" t="s">
        <v>404</v>
      </c>
      <c r="S1000" s="14" t="s">
        <v>445</v>
      </c>
      <c r="T1000" s="35">
        <v>15</v>
      </c>
      <c r="U1000" s="14" t="s">
        <v>2</v>
      </c>
      <c r="V1000" s="14">
        <v>176</v>
      </c>
      <c r="W1000" s="16">
        <f>+IF(datos_us[[#This Row],[Moneda]]="ARS",datos_us[[#This Row],[Monto]],datos_us[[#This Row],[Monto]]*datos_us[[#This Row],[TC]])</f>
        <v>2640</v>
      </c>
      <c r="X1000" s="16">
        <f>+IF(datos_us[[#This Row],[Moneda]]="USD",datos_us[[#This Row],[Monto]],datos_us[[#This Row],[Monto]]/datos_us[[#This Row],[TC]])</f>
        <v>15</v>
      </c>
      <c r="Y1000" s="14"/>
    </row>
    <row r="1001" spans="1:25" x14ac:dyDescent="0.25">
      <c r="A1001" s="14">
        <f t="shared" si="15"/>
        <v>998</v>
      </c>
      <c r="B1001" s="1">
        <v>44398</v>
      </c>
      <c r="C1001" s="36">
        <f>+YEAR(datos_us[[#This Row],[Fecha]])</f>
        <v>2021</v>
      </c>
      <c r="D1001" s="36">
        <f>+MONTH(datos_us[[#This Row],[Fecha]])</f>
        <v>7</v>
      </c>
      <c r="E1001" s="14" t="s">
        <v>1016</v>
      </c>
      <c r="F1001" s="14" t="s">
        <v>404</v>
      </c>
      <c r="G1001" s="14"/>
      <c r="H1001" s="14" t="s">
        <v>7132</v>
      </c>
      <c r="I1001" s="14" t="s">
        <v>7132</v>
      </c>
      <c r="J1001" s="14" t="s">
        <v>425</v>
      </c>
      <c r="K1001" s="14"/>
      <c r="L1001" s="14" t="s">
        <v>425</v>
      </c>
      <c r="M1001" s="14" t="s">
        <v>3061</v>
      </c>
      <c r="N1001" s="14" t="s">
        <v>3061</v>
      </c>
      <c r="O1001" s="14" t="s">
        <v>1279</v>
      </c>
      <c r="P1001" s="14"/>
      <c r="Q1001" s="14"/>
      <c r="R1001" s="14" t="s">
        <v>404</v>
      </c>
      <c r="S1001" s="14" t="s">
        <v>445</v>
      </c>
      <c r="T1001" s="35">
        <v>1.99</v>
      </c>
      <c r="U1001" s="14" t="s">
        <v>2</v>
      </c>
      <c r="V1001" s="14">
        <v>180</v>
      </c>
      <c r="W1001" s="16">
        <f>+IF(datos_us[[#This Row],[Moneda]]="ARS",datos_us[[#This Row],[Monto]],datos_us[[#This Row],[Monto]]*datos_us[[#This Row],[TC]])</f>
        <v>358.2</v>
      </c>
      <c r="X1001" s="16">
        <f>+IF(datos_us[[#This Row],[Moneda]]="USD",datos_us[[#This Row],[Monto]],datos_us[[#This Row],[Monto]]/datos_us[[#This Row],[TC]])</f>
        <v>1.99</v>
      </c>
      <c r="Y1001" s="14"/>
    </row>
    <row r="1002" spans="1:25" x14ac:dyDescent="0.25">
      <c r="A1002" s="14">
        <f t="shared" si="15"/>
        <v>999</v>
      </c>
      <c r="B1002" s="1">
        <v>44399</v>
      </c>
      <c r="C1002" s="36">
        <f>+YEAR(datos_us[[#This Row],[Fecha]])</f>
        <v>2021</v>
      </c>
      <c r="D1002" s="36">
        <f>+MONTH(datos_us[[#This Row],[Fecha]])</f>
        <v>7</v>
      </c>
      <c r="E1002" s="14" t="s">
        <v>617</v>
      </c>
      <c r="F1002" s="14" t="s">
        <v>8101</v>
      </c>
      <c r="G1002" s="14"/>
      <c r="H1002" s="14" t="s">
        <v>8103</v>
      </c>
      <c r="I1002" s="14" t="s">
        <v>8105</v>
      </c>
      <c r="J1002" s="14" t="s">
        <v>733</v>
      </c>
      <c r="K1002" s="14" t="s">
        <v>422</v>
      </c>
      <c r="L1002" s="14" t="s">
        <v>422</v>
      </c>
      <c r="M1002" s="14" t="s">
        <v>902</v>
      </c>
      <c r="N1002" s="14" t="s">
        <v>4221</v>
      </c>
      <c r="O1002" s="14" t="s">
        <v>7628</v>
      </c>
      <c r="P1002" s="14" t="s">
        <v>7661</v>
      </c>
      <c r="Q1002" s="14">
        <v>5</v>
      </c>
      <c r="R1002" s="14" t="s">
        <v>8101</v>
      </c>
      <c r="S1002" s="14" t="s">
        <v>445</v>
      </c>
      <c r="T1002" s="35">
        <v>15.548400000000001</v>
      </c>
      <c r="U1002" s="14" t="s">
        <v>2</v>
      </c>
      <c r="V1002" s="14">
        <v>180</v>
      </c>
      <c r="W1002" s="16">
        <f>+IF(datos_us[[#This Row],[Moneda]]="ARS",datos_us[[#This Row],[Monto]],datos_us[[#This Row],[Monto]]*datos_us[[#This Row],[TC]])</f>
        <v>2798.712</v>
      </c>
      <c r="X1002" s="16">
        <f>+IF(datos_us[[#This Row],[Moneda]]="USD",datos_us[[#This Row],[Monto]],datos_us[[#This Row],[Monto]]/datos_us[[#This Row],[TC]])</f>
        <v>15.548400000000001</v>
      </c>
      <c r="Y1002" s="14"/>
    </row>
    <row r="1003" spans="1:25" x14ac:dyDescent="0.25">
      <c r="A1003" s="14">
        <f t="shared" si="15"/>
        <v>1000</v>
      </c>
      <c r="B1003" s="1">
        <v>44399</v>
      </c>
      <c r="C1003" s="36">
        <f>+YEAR(datos_us[[#This Row],[Fecha]])</f>
        <v>2021</v>
      </c>
      <c r="D1003" s="36">
        <f>+MONTH(datos_us[[#This Row],[Fecha]])</f>
        <v>7</v>
      </c>
      <c r="E1003" s="14" t="s">
        <v>617</v>
      </c>
      <c r="F1003" s="14" t="s">
        <v>8101</v>
      </c>
      <c r="G1003" s="14"/>
      <c r="H1003" s="14" t="s">
        <v>8103</v>
      </c>
      <c r="I1003" s="14" t="s">
        <v>8105</v>
      </c>
      <c r="J1003" s="14" t="s">
        <v>733</v>
      </c>
      <c r="K1003" s="14" t="s">
        <v>422</v>
      </c>
      <c r="L1003" s="14" t="s">
        <v>422</v>
      </c>
      <c r="M1003" s="14" t="s">
        <v>902</v>
      </c>
      <c r="N1003" s="14" t="s">
        <v>4221</v>
      </c>
      <c r="O1003" s="14" t="s">
        <v>7629</v>
      </c>
      <c r="P1003" s="14" t="s">
        <v>7661</v>
      </c>
      <c r="Q1003" s="14">
        <v>5</v>
      </c>
      <c r="R1003" s="14" t="s">
        <v>8101</v>
      </c>
      <c r="S1003" s="14" t="s">
        <v>445</v>
      </c>
      <c r="T1003" s="35">
        <v>189.58435</v>
      </c>
      <c r="U1003" s="14" t="s">
        <v>2</v>
      </c>
      <c r="V1003" s="14">
        <v>180</v>
      </c>
      <c r="W1003" s="16">
        <f>+IF(datos_us[[#This Row],[Moneda]]="ARS",datos_us[[#This Row],[Monto]],datos_us[[#This Row],[Monto]]*datos_us[[#This Row],[TC]])</f>
        <v>34125.182999999997</v>
      </c>
      <c r="X1003" s="16">
        <f>+IF(datos_us[[#This Row],[Moneda]]="USD",datos_us[[#This Row],[Monto]],datos_us[[#This Row],[Monto]]/datos_us[[#This Row],[TC]])</f>
        <v>189.58435</v>
      </c>
      <c r="Y1003" s="14"/>
    </row>
    <row r="1004" spans="1:25" x14ac:dyDescent="0.25">
      <c r="A1004" s="14">
        <f t="shared" si="15"/>
        <v>1001</v>
      </c>
      <c r="B1004" s="1">
        <v>44399</v>
      </c>
      <c r="C1004" s="36">
        <f>+YEAR(datos_us[[#This Row],[Fecha]])</f>
        <v>2021</v>
      </c>
      <c r="D1004" s="36">
        <f>+MONTH(datos_us[[#This Row],[Fecha]])</f>
        <v>7</v>
      </c>
      <c r="E1004" s="14" t="s">
        <v>617</v>
      </c>
      <c r="F1004" s="14" t="s">
        <v>8101</v>
      </c>
      <c r="G1004" s="14"/>
      <c r="H1004" s="14" t="s">
        <v>8103</v>
      </c>
      <c r="I1004" s="14" t="s">
        <v>8105</v>
      </c>
      <c r="J1004" s="14" t="s">
        <v>733</v>
      </c>
      <c r="K1004" s="14" t="s">
        <v>422</v>
      </c>
      <c r="L1004" s="14" t="s">
        <v>422</v>
      </c>
      <c r="M1004" s="14" t="s">
        <v>902</v>
      </c>
      <c r="N1004" s="14" t="s">
        <v>4221</v>
      </c>
      <c r="O1004" s="14" t="s">
        <v>7630</v>
      </c>
      <c r="P1004" s="14" t="s">
        <v>7661</v>
      </c>
      <c r="Q1004" s="14">
        <v>5</v>
      </c>
      <c r="R1004" s="14" t="s">
        <v>8101</v>
      </c>
      <c r="S1004" s="14" t="s">
        <v>445</v>
      </c>
      <c r="T1004" s="35">
        <v>189.58435</v>
      </c>
      <c r="U1004" s="14" t="s">
        <v>2</v>
      </c>
      <c r="V1004" s="14">
        <v>180</v>
      </c>
      <c r="W1004" s="16">
        <f>+IF(datos_us[[#This Row],[Moneda]]="ARS",datos_us[[#This Row],[Monto]],datos_us[[#This Row],[Monto]]*datos_us[[#This Row],[TC]])</f>
        <v>34125.182999999997</v>
      </c>
      <c r="X1004" s="16">
        <f>+IF(datos_us[[#This Row],[Moneda]]="USD",datos_us[[#This Row],[Monto]],datos_us[[#This Row],[Monto]]/datos_us[[#This Row],[TC]])</f>
        <v>189.58435</v>
      </c>
      <c r="Y1004" s="14"/>
    </row>
    <row r="1005" spans="1:25" x14ac:dyDescent="0.25">
      <c r="A1005" s="14">
        <f t="shared" si="15"/>
        <v>1002</v>
      </c>
      <c r="B1005" s="1">
        <v>44403</v>
      </c>
      <c r="C1005" s="36">
        <f>+YEAR(datos_us[[#This Row],[Fecha]])</f>
        <v>2021</v>
      </c>
      <c r="D1005" s="36">
        <f>+MONTH(datos_us[[#This Row],[Fecha]])</f>
        <v>7</v>
      </c>
      <c r="E1005" s="14" t="s">
        <v>1016</v>
      </c>
      <c r="F1005" s="14" t="s">
        <v>404</v>
      </c>
      <c r="G1005" s="14"/>
      <c r="H1005" s="14" t="s">
        <v>7132</v>
      </c>
      <c r="I1005" s="14" t="s">
        <v>7132</v>
      </c>
      <c r="J1005" s="14" t="s">
        <v>425</v>
      </c>
      <c r="K1005" s="14"/>
      <c r="L1005" s="14" t="s">
        <v>425</v>
      </c>
      <c r="M1005" s="14" t="s">
        <v>1334</v>
      </c>
      <c r="N1005" s="14" t="s">
        <v>1334</v>
      </c>
      <c r="O1005" s="14" t="s">
        <v>1279</v>
      </c>
      <c r="P1005" s="14"/>
      <c r="Q1005" s="14"/>
      <c r="R1005" s="14" t="s">
        <v>404</v>
      </c>
      <c r="S1005" s="14" t="s">
        <v>445</v>
      </c>
      <c r="T1005" s="35">
        <v>100</v>
      </c>
      <c r="U1005" s="14" t="s">
        <v>2</v>
      </c>
      <c r="V1005" s="14">
        <v>180</v>
      </c>
      <c r="W1005" s="16">
        <f>+IF(datos_us[[#This Row],[Moneda]]="ARS",datos_us[[#This Row],[Monto]],datos_us[[#This Row],[Monto]]*datos_us[[#This Row],[TC]])</f>
        <v>18000</v>
      </c>
      <c r="X1005" s="16">
        <f>+IF(datos_us[[#This Row],[Moneda]]="USD",datos_us[[#This Row],[Monto]],datos_us[[#This Row],[Monto]]/datos_us[[#This Row],[TC]])</f>
        <v>100</v>
      </c>
      <c r="Y1005" s="14"/>
    </row>
    <row r="1006" spans="1:25" x14ac:dyDescent="0.25">
      <c r="A1006" s="14">
        <f t="shared" si="15"/>
        <v>1003</v>
      </c>
      <c r="B1006" s="1">
        <v>44405</v>
      </c>
      <c r="C1006" s="36">
        <f>+YEAR(datos_us[[#This Row],[Fecha]])</f>
        <v>2021</v>
      </c>
      <c r="D1006" s="36">
        <f>+MONTH(datos_us[[#This Row],[Fecha]])</f>
        <v>7</v>
      </c>
      <c r="E1006" s="14" t="s">
        <v>1016</v>
      </c>
      <c r="F1006" s="14" t="s">
        <v>404</v>
      </c>
      <c r="G1006" s="14"/>
      <c r="H1006" s="14" t="s">
        <v>7132</v>
      </c>
      <c r="I1006" s="14" t="s">
        <v>7132</v>
      </c>
      <c r="J1006" s="14" t="s">
        <v>425</v>
      </c>
      <c r="K1006" s="14"/>
      <c r="L1006" s="14" t="s">
        <v>425</v>
      </c>
      <c r="M1006" s="14" t="s">
        <v>1313</v>
      </c>
      <c r="N1006" s="14" t="s">
        <v>1313</v>
      </c>
      <c r="O1006" s="14" t="s">
        <v>1279</v>
      </c>
      <c r="P1006" s="14"/>
      <c r="Q1006" s="14"/>
      <c r="R1006" s="14" t="s">
        <v>404</v>
      </c>
      <c r="S1006" s="14" t="s">
        <v>445</v>
      </c>
      <c r="T1006" s="35">
        <v>59.99</v>
      </c>
      <c r="U1006" s="14" t="s">
        <v>2</v>
      </c>
      <c r="V1006" s="14">
        <v>182</v>
      </c>
      <c r="W1006" s="16">
        <f>+IF(datos_us[[#This Row],[Moneda]]="ARS",datos_us[[#This Row],[Monto]],datos_us[[#This Row],[Monto]]*datos_us[[#This Row],[TC]])</f>
        <v>10918.18</v>
      </c>
      <c r="X1006" s="16">
        <f>+IF(datos_us[[#This Row],[Moneda]]="USD",datos_us[[#This Row],[Monto]],datos_us[[#This Row],[Monto]]/datos_us[[#This Row],[TC]])</f>
        <v>59.99</v>
      </c>
      <c r="Y1006" s="14"/>
    </row>
    <row r="1007" spans="1:25" x14ac:dyDescent="0.25">
      <c r="A1007" s="14">
        <f t="shared" si="15"/>
        <v>1004</v>
      </c>
      <c r="B1007" s="1">
        <v>44405</v>
      </c>
      <c r="C1007" s="36">
        <f>+YEAR(datos_us[[#This Row],[Fecha]])</f>
        <v>2021</v>
      </c>
      <c r="D1007" s="36">
        <f>+MONTH(datos_us[[#This Row],[Fecha]])</f>
        <v>7</v>
      </c>
      <c r="E1007" s="14" t="s">
        <v>1016</v>
      </c>
      <c r="F1007" s="14" t="s">
        <v>404</v>
      </c>
      <c r="G1007" s="14"/>
      <c r="H1007" s="14" t="s">
        <v>7132</v>
      </c>
      <c r="I1007" s="14" t="s">
        <v>7132</v>
      </c>
      <c r="J1007" s="14" t="s">
        <v>425</v>
      </c>
      <c r="K1007" s="14"/>
      <c r="L1007" s="14" t="s">
        <v>425</v>
      </c>
      <c r="M1007" s="14" t="s">
        <v>1325</v>
      </c>
      <c r="N1007" s="14" t="s">
        <v>1325</v>
      </c>
      <c r="O1007" s="14" t="s">
        <v>1279</v>
      </c>
      <c r="P1007" s="14"/>
      <c r="Q1007" s="14"/>
      <c r="R1007" s="14" t="s">
        <v>404</v>
      </c>
      <c r="S1007" s="14" t="s">
        <v>445</v>
      </c>
      <c r="T1007" s="35">
        <v>103.06</v>
      </c>
      <c r="U1007" s="14" t="s">
        <v>2</v>
      </c>
      <c r="V1007" s="14">
        <v>182</v>
      </c>
      <c r="W1007" s="16">
        <f>+IF(datos_us[[#This Row],[Moneda]]="ARS",datos_us[[#This Row],[Monto]],datos_us[[#This Row],[Monto]]*datos_us[[#This Row],[TC]])</f>
        <v>18756.920000000002</v>
      </c>
      <c r="X1007" s="16">
        <f>+IF(datos_us[[#This Row],[Moneda]]="USD",datos_us[[#This Row],[Monto]],datos_us[[#This Row],[Monto]]/datos_us[[#This Row],[TC]])</f>
        <v>103.06</v>
      </c>
      <c r="Y1007" s="14"/>
    </row>
    <row r="1008" spans="1:25" x14ac:dyDescent="0.25">
      <c r="A1008" s="14">
        <f t="shared" si="15"/>
        <v>1005</v>
      </c>
      <c r="B1008" s="1">
        <v>44406</v>
      </c>
      <c r="C1008" s="36">
        <f>+YEAR(datos_us[[#This Row],[Fecha]])</f>
        <v>2021</v>
      </c>
      <c r="D1008" s="36">
        <f>+MONTH(datos_us[[#This Row],[Fecha]])</f>
        <v>7</v>
      </c>
      <c r="E1008" s="14" t="s">
        <v>1016</v>
      </c>
      <c r="F1008" s="14" t="s">
        <v>404</v>
      </c>
      <c r="G1008" s="14"/>
      <c r="H1008" s="14" t="s">
        <v>7132</v>
      </c>
      <c r="I1008" s="14" t="s">
        <v>7132</v>
      </c>
      <c r="J1008" s="14" t="s">
        <v>425</v>
      </c>
      <c r="K1008" s="14"/>
      <c r="L1008" s="14" t="s">
        <v>425</v>
      </c>
      <c r="M1008" s="14" t="s">
        <v>863</v>
      </c>
      <c r="N1008" s="14" t="s">
        <v>863</v>
      </c>
      <c r="O1008" s="14" t="s">
        <v>1279</v>
      </c>
      <c r="P1008" s="14"/>
      <c r="Q1008" s="14"/>
      <c r="R1008" s="14" t="s">
        <v>404</v>
      </c>
      <c r="S1008" s="14" t="s">
        <v>445</v>
      </c>
      <c r="T1008" s="35">
        <v>10.87</v>
      </c>
      <c r="U1008" s="14" t="s">
        <v>2</v>
      </c>
      <c r="V1008" s="14">
        <v>180</v>
      </c>
      <c r="W1008" s="16">
        <f>+IF(datos_us[[#This Row],[Moneda]]="ARS",datos_us[[#This Row],[Monto]],datos_us[[#This Row],[Monto]]*datos_us[[#This Row],[TC]])</f>
        <v>1956.6</v>
      </c>
      <c r="X1008" s="16">
        <f>+IF(datos_us[[#This Row],[Moneda]]="USD",datos_us[[#This Row],[Monto]],datos_us[[#This Row],[Monto]]/datos_us[[#This Row],[TC]])</f>
        <v>10.87</v>
      </c>
      <c r="Y1008" s="14"/>
    </row>
    <row r="1009" spans="1:25" x14ac:dyDescent="0.25">
      <c r="A1009" s="14">
        <f t="shared" si="15"/>
        <v>1006</v>
      </c>
      <c r="B1009" s="1">
        <v>44420</v>
      </c>
      <c r="C1009" s="36">
        <f>+YEAR(datos_us[[#This Row],[Fecha]])</f>
        <v>2021</v>
      </c>
      <c r="D1009" s="36">
        <f>+MONTH(datos_us[[#This Row],[Fecha]])</f>
        <v>8</v>
      </c>
      <c r="E1009" s="14" t="s">
        <v>5358</v>
      </c>
      <c r="F1009" s="14" t="s">
        <v>85</v>
      </c>
      <c r="G1009" s="14"/>
      <c r="H1009" s="14" t="s">
        <v>1024</v>
      </c>
      <c r="I1009" s="14" t="s">
        <v>7132</v>
      </c>
      <c r="J1009" s="14" t="s">
        <v>425</v>
      </c>
      <c r="K1009" s="14" t="s">
        <v>422</v>
      </c>
      <c r="L1009" s="14" t="s">
        <v>422</v>
      </c>
      <c r="M1009" s="14" t="s">
        <v>2081</v>
      </c>
      <c r="N1009" s="14" t="s">
        <v>2086</v>
      </c>
      <c r="O1009" s="14" t="s">
        <v>8085</v>
      </c>
      <c r="P1009" s="14" t="s">
        <v>8090</v>
      </c>
      <c r="Q1009" s="14">
        <v>6</v>
      </c>
      <c r="R1009" s="14" t="s">
        <v>85</v>
      </c>
      <c r="S1009" s="14" t="s">
        <v>445</v>
      </c>
      <c r="T1009" s="35">
        <v>37.64</v>
      </c>
      <c r="U1009" s="14" t="s">
        <v>2</v>
      </c>
      <c r="V1009" s="14">
        <v>176</v>
      </c>
      <c r="W1009" s="16">
        <f>+IF(datos_us[[#This Row],[Moneda]]="ARS",datos_us[[#This Row],[Monto]],datos_us[[#This Row],[Monto]]*datos_us[[#This Row],[TC]])</f>
        <v>6624.64</v>
      </c>
      <c r="X1009" s="16">
        <f>+IF(datos_us[[#This Row],[Moneda]]="USD",datos_us[[#This Row],[Monto]],datos_us[[#This Row],[Monto]]/datos_us[[#This Row],[TC]])</f>
        <v>37.64</v>
      </c>
      <c r="Y1009" s="14"/>
    </row>
    <row r="1010" spans="1:25" x14ac:dyDescent="0.25">
      <c r="A1010" s="14">
        <f t="shared" si="15"/>
        <v>1007</v>
      </c>
      <c r="B1010" s="1">
        <v>44420</v>
      </c>
      <c r="C1010" s="36">
        <f>+YEAR(datos_us[[#This Row],[Fecha]])</f>
        <v>2021</v>
      </c>
      <c r="D1010" s="36">
        <f>+MONTH(datos_us[[#This Row],[Fecha]])</f>
        <v>8</v>
      </c>
      <c r="E1010" s="14" t="s">
        <v>5358</v>
      </c>
      <c r="F1010" s="14" t="s">
        <v>85</v>
      </c>
      <c r="G1010" s="14"/>
      <c r="H1010" s="14" t="s">
        <v>1024</v>
      </c>
      <c r="I1010" s="14" t="s">
        <v>7132</v>
      </c>
      <c r="J1010" s="14" t="s">
        <v>425</v>
      </c>
      <c r="K1010" s="14" t="s">
        <v>422</v>
      </c>
      <c r="L1010" s="14" t="s">
        <v>422</v>
      </c>
      <c r="M1010" s="14" t="s">
        <v>2081</v>
      </c>
      <c r="N1010" s="14" t="s">
        <v>2086</v>
      </c>
      <c r="O1010" s="14" t="s">
        <v>8086</v>
      </c>
      <c r="P1010" s="14" t="s">
        <v>8090</v>
      </c>
      <c r="Q1010" s="14">
        <v>1</v>
      </c>
      <c r="R1010" s="14" t="s">
        <v>85</v>
      </c>
      <c r="S1010" s="14" t="s">
        <v>445</v>
      </c>
      <c r="T1010" s="35">
        <v>6.2799999999999994</v>
      </c>
      <c r="U1010" s="14" t="s">
        <v>2</v>
      </c>
      <c r="V1010" s="14">
        <v>176</v>
      </c>
      <c r="W1010" s="16">
        <f>+IF(datos_us[[#This Row],[Moneda]]="ARS",datos_us[[#This Row],[Monto]],datos_us[[#This Row],[Monto]]*datos_us[[#This Row],[TC]])</f>
        <v>1105.28</v>
      </c>
      <c r="X1010" s="16">
        <f>+IF(datos_us[[#This Row],[Moneda]]="USD",datos_us[[#This Row],[Monto]],datos_us[[#This Row],[Monto]]/datos_us[[#This Row],[TC]])</f>
        <v>6.2799999999999994</v>
      </c>
      <c r="Y1010" s="14"/>
    </row>
    <row r="1011" spans="1:25" x14ac:dyDescent="0.25">
      <c r="A1011" s="14">
        <f t="shared" si="15"/>
        <v>1008</v>
      </c>
      <c r="B1011" s="1">
        <v>44420</v>
      </c>
      <c r="C1011" s="36">
        <f>+YEAR(datos_us[[#This Row],[Fecha]])</f>
        <v>2021</v>
      </c>
      <c r="D1011" s="36">
        <f>+MONTH(datos_us[[#This Row],[Fecha]])</f>
        <v>8</v>
      </c>
      <c r="E1011" s="14" t="s">
        <v>1015</v>
      </c>
      <c r="F1011" s="14" t="s">
        <v>403</v>
      </c>
      <c r="G1011" s="14" t="s">
        <v>5383</v>
      </c>
      <c r="H1011" s="14" t="s">
        <v>6646</v>
      </c>
      <c r="I1011" s="14" t="s">
        <v>7031</v>
      </c>
      <c r="J1011" s="14" t="s">
        <v>7031</v>
      </c>
      <c r="K1011" s="14" t="s">
        <v>422</v>
      </c>
      <c r="L1011" s="14" t="s">
        <v>422</v>
      </c>
      <c r="M1011" s="14" t="s">
        <v>1526</v>
      </c>
      <c r="N1011" s="14" t="s">
        <v>2086</v>
      </c>
      <c r="O1011" s="14" t="s">
        <v>8089</v>
      </c>
      <c r="P1011" s="14" t="s">
        <v>8090</v>
      </c>
      <c r="Q1011" s="14">
        <v>1</v>
      </c>
      <c r="R1011" s="14" t="s">
        <v>5383</v>
      </c>
      <c r="S1011" s="14" t="s">
        <v>445</v>
      </c>
      <c r="T1011" s="35">
        <v>241.42</v>
      </c>
      <c r="U1011" s="14" t="s">
        <v>2</v>
      </c>
      <c r="V1011" s="14">
        <v>176</v>
      </c>
      <c r="W1011" s="16">
        <f>+IF(datos_us[[#This Row],[Moneda]]="ARS",datos_us[[#This Row],[Monto]],datos_us[[#This Row],[Monto]]*datos_us[[#This Row],[TC]])</f>
        <v>42489.919999999998</v>
      </c>
      <c r="X1011" s="16">
        <f>+IF(datos_us[[#This Row],[Moneda]]="USD",datos_us[[#This Row],[Monto]],datos_us[[#This Row],[Monto]]/datos_us[[#This Row],[TC]])</f>
        <v>241.42</v>
      </c>
      <c r="Y1011" s="14"/>
    </row>
    <row r="1012" spans="1:25" x14ac:dyDescent="0.25">
      <c r="A1012" s="14">
        <f t="shared" si="15"/>
        <v>1009</v>
      </c>
      <c r="B1012" s="1">
        <v>44420</v>
      </c>
      <c r="C1012" s="36">
        <f>+YEAR(datos_us[[#This Row],[Fecha]])</f>
        <v>2021</v>
      </c>
      <c r="D1012" s="36">
        <f>+MONTH(datos_us[[#This Row],[Fecha]])</f>
        <v>8</v>
      </c>
      <c r="E1012" s="14" t="s">
        <v>5358</v>
      </c>
      <c r="F1012" s="14" t="s">
        <v>85</v>
      </c>
      <c r="G1012" s="14"/>
      <c r="H1012" s="14" t="s">
        <v>1024</v>
      </c>
      <c r="I1012" s="14" t="s">
        <v>7132</v>
      </c>
      <c r="J1012" s="14" t="s">
        <v>425</v>
      </c>
      <c r="K1012" s="14" t="s">
        <v>422</v>
      </c>
      <c r="L1012" s="14" t="s">
        <v>422</v>
      </c>
      <c r="M1012" s="14" t="s">
        <v>2081</v>
      </c>
      <c r="N1012" s="14" t="s">
        <v>47</v>
      </c>
      <c r="O1012" s="14" t="s">
        <v>8087</v>
      </c>
      <c r="P1012" s="14" t="s">
        <v>8091</v>
      </c>
      <c r="Q1012" s="14">
        <v>6</v>
      </c>
      <c r="R1012" s="14" t="s">
        <v>85</v>
      </c>
      <c r="S1012" s="14" t="s">
        <v>445</v>
      </c>
      <c r="T1012" s="35">
        <v>38.32</v>
      </c>
      <c r="U1012" s="14" t="s">
        <v>2</v>
      </c>
      <c r="V1012" s="14">
        <v>176</v>
      </c>
      <c r="W1012" s="16">
        <f>+IF(datos_us[[#This Row],[Moneda]]="ARS",datos_us[[#This Row],[Monto]],datos_us[[#This Row],[Monto]]*datos_us[[#This Row],[TC]])</f>
        <v>6744.32</v>
      </c>
      <c r="X1012" s="16">
        <f>+IF(datos_us[[#This Row],[Moneda]]="USD",datos_us[[#This Row],[Monto]],datos_us[[#This Row],[Monto]]/datos_us[[#This Row],[TC]])</f>
        <v>38.32</v>
      </c>
      <c r="Y1012" s="14"/>
    </row>
    <row r="1013" spans="1:25" x14ac:dyDescent="0.25">
      <c r="A1013" s="14">
        <f t="shared" si="15"/>
        <v>1010</v>
      </c>
      <c r="B1013" s="1">
        <v>44420</v>
      </c>
      <c r="C1013" s="36">
        <f>+YEAR(datos_us[[#This Row],[Fecha]])</f>
        <v>2021</v>
      </c>
      <c r="D1013" s="36">
        <f>+MONTH(datos_us[[#This Row],[Fecha]])</f>
        <v>8</v>
      </c>
      <c r="E1013" s="14" t="s">
        <v>5358</v>
      </c>
      <c r="F1013" s="14" t="s">
        <v>85</v>
      </c>
      <c r="G1013" s="14"/>
      <c r="H1013" s="14" t="s">
        <v>1024</v>
      </c>
      <c r="I1013" s="14" t="s">
        <v>7132</v>
      </c>
      <c r="J1013" s="14" t="s">
        <v>425</v>
      </c>
      <c r="K1013" s="14" t="s">
        <v>422</v>
      </c>
      <c r="L1013" s="14" t="s">
        <v>422</v>
      </c>
      <c r="M1013" s="14" t="s">
        <v>2081</v>
      </c>
      <c r="N1013" s="14" t="s">
        <v>47</v>
      </c>
      <c r="O1013" s="14" t="s">
        <v>8088</v>
      </c>
      <c r="P1013" s="14" t="s">
        <v>8091</v>
      </c>
      <c r="Q1013" s="14">
        <v>5</v>
      </c>
      <c r="R1013" s="14" t="s">
        <v>85</v>
      </c>
      <c r="S1013" s="14" t="s">
        <v>445</v>
      </c>
      <c r="T1013" s="35">
        <v>31.93</v>
      </c>
      <c r="U1013" s="14" t="s">
        <v>2</v>
      </c>
      <c r="V1013" s="14">
        <v>176</v>
      </c>
      <c r="W1013" s="16">
        <f>+IF(datos_us[[#This Row],[Moneda]]="ARS",datos_us[[#This Row],[Monto]],datos_us[[#This Row],[Monto]]*datos_us[[#This Row],[TC]])</f>
        <v>5619.68</v>
      </c>
      <c r="X1013" s="16">
        <f>+IF(datos_us[[#This Row],[Moneda]]="USD",datos_us[[#This Row],[Monto]],datos_us[[#This Row],[Monto]]/datos_us[[#This Row],[TC]])</f>
        <v>31.93</v>
      </c>
      <c r="Y1013" s="14"/>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30753" r:id="rId3" name="Button 1">
              <controlPr defaultSize="0" print="0" autoFill="0" autoPict="0" macro="[0]!Unfilter">
                <anchor moveWithCells="1" sizeWithCells="1">
                  <from>
                    <xdr:col>0</xdr:col>
                    <xdr:colOff>0</xdr:colOff>
                    <xdr:row>0</xdr:row>
                    <xdr:rowOff>0</xdr:rowOff>
                  </from>
                  <to>
                    <xdr:col>1</xdr:col>
                    <xdr:colOff>704850</xdr:colOff>
                    <xdr:row>1</xdr:row>
                    <xdr:rowOff>142875</xdr:rowOff>
                  </to>
                </anchor>
              </controlPr>
            </control>
          </mc:Choice>
        </mc:AlternateContent>
      </controls>
    </mc:Choice>
  </mc:AlternateContent>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HU61"/>
  <sheetViews>
    <sheetView topLeftCell="HH16" workbookViewId="0">
      <selection activeCell="HP34" sqref="HP34"/>
    </sheetView>
  </sheetViews>
  <sheetFormatPr defaultRowHeight="15" x14ac:dyDescent="0.25"/>
  <cols>
    <col min="3" max="3" width="13.140625" bestFit="1" customWidth="1"/>
    <col min="4" max="4" width="12" bestFit="1" customWidth="1"/>
    <col min="5" max="5" width="2.85546875" customWidth="1"/>
    <col min="6" max="6" width="13.140625" bestFit="1" customWidth="1"/>
    <col min="7" max="7" width="12" bestFit="1" customWidth="1"/>
    <col min="8" max="8" width="3.7109375" customWidth="1"/>
    <col min="10" max="10" width="13.140625" bestFit="1" customWidth="1"/>
    <col min="11" max="11" width="12" bestFit="1" customWidth="1"/>
    <col min="12" max="12" width="2.85546875" customWidth="1"/>
    <col min="13" max="13" width="13.140625" bestFit="1" customWidth="1"/>
    <col min="14" max="14" width="12" bestFit="1" customWidth="1"/>
    <col min="15" max="15" width="3.7109375" customWidth="1"/>
    <col min="17" max="17" width="13.140625" bestFit="1" customWidth="1"/>
    <col min="18" max="18" width="12" bestFit="1" customWidth="1"/>
    <col min="19" max="19" width="2.85546875" customWidth="1"/>
    <col min="20" max="20" width="13.140625" bestFit="1" customWidth="1"/>
    <col min="21" max="21" width="12" bestFit="1" customWidth="1"/>
    <col min="22" max="22" width="3.7109375" customWidth="1"/>
    <col min="24" max="24" width="13.140625" bestFit="1" customWidth="1"/>
    <col min="25" max="25" width="12" bestFit="1" customWidth="1"/>
    <col min="26" max="26" width="2.85546875" customWidth="1"/>
    <col min="27" max="27" width="13.140625" bestFit="1" customWidth="1"/>
    <col min="28" max="28" width="12" bestFit="1" customWidth="1"/>
    <col min="29" max="29" width="3.7109375" customWidth="1"/>
    <col min="31" max="31" width="13.140625" bestFit="1" customWidth="1"/>
    <col min="32" max="32" width="12" bestFit="1" customWidth="1"/>
    <col min="33" max="33" width="2.85546875" customWidth="1"/>
    <col min="34" max="34" width="13.140625" bestFit="1" customWidth="1"/>
    <col min="35" max="35" width="12" bestFit="1" customWidth="1"/>
    <col min="36" max="36" width="3.7109375" customWidth="1"/>
    <col min="38" max="38" width="13.140625" bestFit="1" customWidth="1"/>
    <col min="39" max="39" width="12" bestFit="1" customWidth="1"/>
    <col min="40" max="40" width="2.85546875" customWidth="1"/>
    <col min="41" max="41" width="13.140625" bestFit="1" customWidth="1"/>
    <col min="42" max="42" width="12" bestFit="1" customWidth="1"/>
    <col min="43" max="43" width="3.7109375" customWidth="1"/>
    <col min="45" max="45" width="13.140625" bestFit="1" customWidth="1"/>
    <col min="46" max="46" width="12" bestFit="1" customWidth="1"/>
    <col min="47" max="47" width="2.85546875" customWidth="1"/>
    <col min="48" max="48" width="13.140625" bestFit="1" customWidth="1"/>
    <col min="49" max="49" width="12" bestFit="1" customWidth="1"/>
    <col min="50" max="50" width="3.7109375" customWidth="1"/>
    <col min="52" max="52" width="13.140625" bestFit="1" customWidth="1"/>
    <col min="53" max="53" width="12" bestFit="1" customWidth="1"/>
    <col min="54" max="54" width="2.85546875" customWidth="1"/>
    <col min="55" max="55" width="13.140625" bestFit="1" customWidth="1"/>
    <col min="56" max="56" width="12" bestFit="1" customWidth="1"/>
    <col min="57" max="57" width="3.7109375" customWidth="1"/>
    <col min="59" max="59" width="13.140625" bestFit="1" customWidth="1"/>
    <col min="60" max="60" width="12" bestFit="1" customWidth="1"/>
    <col min="61" max="61" width="2.85546875" customWidth="1"/>
    <col min="62" max="62" width="13.140625" bestFit="1" customWidth="1"/>
    <col min="63" max="63" width="12" bestFit="1" customWidth="1"/>
    <col min="64" max="64" width="3.7109375" customWidth="1"/>
    <col min="66" max="66" width="13.140625" bestFit="1" customWidth="1"/>
    <col min="67" max="67" width="12" bestFit="1" customWidth="1"/>
    <col min="68" max="68" width="2.85546875" customWidth="1"/>
    <col min="69" max="69" width="13.140625" bestFit="1" customWidth="1"/>
    <col min="70" max="70" width="12" bestFit="1" customWidth="1"/>
    <col min="71" max="71" width="3.7109375" customWidth="1"/>
    <col min="73" max="73" width="13.140625" bestFit="1" customWidth="1"/>
    <col min="74" max="74" width="12" bestFit="1" customWidth="1"/>
    <col min="75" max="75" width="2.85546875" customWidth="1"/>
    <col min="76" max="76" width="13.140625" bestFit="1" customWidth="1"/>
    <col min="77" max="77" width="12" bestFit="1" customWidth="1"/>
    <col min="78" max="78" width="3.7109375" customWidth="1"/>
    <col min="80" max="80" width="13.140625" bestFit="1" customWidth="1"/>
    <col min="81" max="81" width="12" bestFit="1" customWidth="1"/>
    <col min="82" max="82" width="2.85546875" customWidth="1"/>
    <col min="83" max="83" width="13.140625" bestFit="1" customWidth="1"/>
    <col min="84" max="84" width="12" bestFit="1" customWidth="1"/>
    <col min="85" max="85" width="3.7109375" customWidth="1"/>
    <col min="87" max="87" width="13.140625" bestFit="1" customWidth="1"/>
    <col min="88" max="88" width="12" bestFit="1" customWidth="1"/>
    <col min="89" max="89" width="2.85546875" customWidth="1"/>
    <col min="90" max="90" width="13.140625" bestFit="1" customWidth="1"/>
    <col min="91" max="91" width="12" bestFit="1" customWidth="1"/>
    <col min="92" max="92" width="3.7109375" customWidth="1"/>
    <col min="94" max="94" width="13.140625" bestFit="1" customWidth="1"/>
    <col min="95" max="95" width="12" bestFit="1" customWidth="1"/>
    <col min="96" max="96" width="2.85546875" customWidth="1"/>
    <col min="97" max="97" width="13.140625" bestFit="1" customWidth="1"/>
    <col min="98" max="98" width="12" bestFit="1" customWidth="1"/>
    <col min="99" max="99" width="3.7109375" customWidth="1"/>
    <col min="101" max="101" width="13.140625" bestFit="1" customWidth="1"/>
    <col min="102" max="102" width="12" bestFit="1" customWidth="1"/>
    <col min="103" max="103" width="2.85546875" customWidth="1"/>
    <col min="104" max="104" width="13.140625" bestFit="1" customWidth="1"/>
    <col min="105" max="105" width="12" bestFit="1" customWidth="1"/>
    <col min="106" max="106" width="3.7109375" customWidth="1"/>
    <col min="108" max="108" width="13.140625" bestFit="1" customWidth="1"/>
    <col min="109" max="109" width="12" bestFit="1" customWidth="1"/>
    <col min="110" max="110" width="2.85546875" customWidth="1"/>
    <col min="111" max="111" width="13.140625" bestFit="1" customWidth="1"/>
    <col min="112" max="112" width="12" bestFit="1" customWidth="1"/>
    <col min="113" max="113" width="3.7109375" customWidth="1"/>
    <col min="115" max="115" width="13.140625" bestFit="1" customWidth="1"/>
    <col min="116" max="116" width="12" bestFit="1" customWidth="1"/>
    <col min="117" max="117" width="2.85546875" customWidth="1"/>
    <col min="118" max="118" width="13.140625" bestFit="1" customWidth="1"/>
    <col min="119" max="119" width="12" bestFit="1" customWidth="1"/>
    <col min="120" max="120" width="3.7109375" customWidth="1"/>
    <col min="122" max="122" width="13.140625" bestFit="1" customWidth="1"/>
    <col min="123" max="123" width="12" bestFit="1" customWidth="1"/>
    <col min="124" max="124" width="2.85546875" customWidth="1"/>
    <col min="125" max="125" width="13.140625" bestFit="1" customWidth="1"/>
    <col min="126" max="126" width="12" bestFit="1" customWidth="1"/>
    <col min="127" max="127" width="3.7109375" customWidth="1"/>
    <col min="129" max="129" width="13.140625" bestFit="1" customWidth="1"/>
    <col min="130" max="130" width="12" bestFit="1" customWidth="1"/>
    <col min="131" max="131" width="2.85546875" customWidth="1"/>
    <col min="132" max="132" width="13.140625" bestFit="1" customWidth="1"/>
    <col min="133" max="133" width="12" bestFit="1" customWidth="1"/>
    <col min="134" max="134" width="3.7109375" customWidth="1"/>
    <col min="136" max="136" width="13.140625" bestFit="1" customWidth="1"/>
    <col min="137" max="137" width="12" bestFit="1" customWidth="1"/>
    <col min="138" max="138" width="2.85546875" customWidth="1"/>
    <col min="139" max="139" width="13.140625" bestFit="1" customWidth="1"/>
    <col min="140" max="140" width="12" bestFit="1" customWidth="1"/>
    <col min="141" max="141" width="3.7109375" customWidth="1"/>
    <col min="143" max="143" width="13.140625" bestFit="1" customWidth="1"/>
    <col min="144" max="144" width="12" bestFit="1" customWidth="1"/>
    <col min="145" max="145" width="2.85546875" customWidth="1"/>
    <col min="146" max="146" width="13.140625" bestFit="1" customWidth="1"/>
    <col min="147" max="147" width="12" bestFit="1" customWidth="1"/>
    <col min="148" max="148" width="3.7109375" customWidth="1"/>
    <col min="150" max="150" width="13.140625" bestFit="1" customWidth="1"/>
    <col min="151" max="151" width="12" bestFit="1" customWidth="1"/>
    <col min="152" max="152" width="2.85546875" customWidth="1"/>
    <col min="153" max="153" width="13.140625" bestFit="1" customWidth="1"/>
    <col min="154" max="154" width="12" bestFit="1" customWidth="1"/>
    <col min="155" max="155" width="3.7109375" customWidth="1"/>
    <col min="157" max="157" width="13.140625" bestFit="1" customWidth="1"/>
    <col min="158" max="158" width="12" bestFit="1" customWidth="1"/>
    <col min="159" max="159" width="2.85546875" customWidth="1"/>
    <col min="160" max="160" width="13.140625" bestFit="1" customWidth="1"/>
    <col min="161" max="161" width="12" bestFit="1" customWidth="1"/>
    <col min="162" max="162" width="3.7109375" customWidth="1"/>
    <col min="164" max="164" width="13.140625" bestFit="1" customWidth="1"/>
    <col min="165" max="165" width="12" bestFit="1" customWidth="1"/>
    <col min="166" max="166" width="2.85546875" customWidth="1"/>
    <col min="167" max="167" width="13.140625" bestFit="1" customWidth="1"/>
    <col min="168" max="168" width="12" bestFit="1" customWidth="1"/>
    <col min="169" max="169" width="3.7109375" customWidth="1"/>
    <col min="171" max="171" width="13.140625" bestFit="1" customWidth="1"/>
    <col min="172" max="172" width="12" bestFit="1" customWidth="1"/>
    <col min="173" max="173" width="2.85546875" customWidth="1"/>
    <col min="174" max="174" width="13.140625" bestFit="1" customWidth="1"/>
    <col min="175" max="175" width="12" bestFit="1" customWidth="1"/>
    <col min="176" max="176" width="3.7109375" customWidth="1"/>
    <col min="178" max="178" width="13.140625" bestFit="1" customWidth="1"/>
    <col min="179" max="179" width="12" bestFit="1" customWidth="1"/>
    <col min="180" max="180" width="2.85546875" customWidth="1"/>
    <col min="181" max="181" width="13.140625" bestFit="1" customWidth="1"/>
    <col min="182" max="182" width="12" bestFit="1" customWidth="1"/>
    <col min="183" max="183" width="3.7109375" customWidth="1"/>
    <col min="185" max="185" width="13.140625" bestFit="1" customWidth="1"/>
    <col min="186" max="186" width="12" bestFit="1" customWidth="1"/>
    <col min="187" max="187" width="2.85546875" customWidth="1"/>
    <col min="188" max="188" width="13.140625" bestFit="1" customWidth="1"/>
    <col min="189" max="189" width="12" bestFit="1" customWidth="1"/>
    <col min="190" max="190" width="3.7109375" customWidth="1"/>
    <col min="192" max="192" width="13.140625" bestFit="1" customWidth="1"/>
    <col min="193" max="193" width="12" bestFit="1" customWidth="1"/>
    <col min="194" max="194" width="2.85546875" customWidth="1"/>
    <col min="195" max="195" width="13.140625" bestFit="1" customWidth="1"/>
    <col min="196" max="196" width="12" bestFit="1" customWidth="1"/>
    <col min="197" max="197" width="3.7109375" customWidth="1"/>
    <col min="199" max="199" width="13.140625" bestFit="1" customWidth="1"/>
    <col min="200" max="200" width="12" bestFit="1" customWidth="1"/>
    <col min="201" max="201" width="2.85546875" customWidth="1"/>
    <col min="202" max="202" width="13.140625" bestFit="1" customWidth="1"/>
    <col min="203" max="203" width="12" bestFit="1" customWidth="1"/>
    <col min="204" max="204" width="3.7109375" customWidth="1"/>
    <col min="206" max="206" width="13.140625" bestFit="1" customWidth="1"/>
    <col min="207" max="207" width="12" bestFit="1" customWidth="1"/>
    <col min="208" max="208" width="2.85546875" customWidth="1"/>
    <col min="209" max="209" width="13.140625" bestFit="1" customWidth="1"/>
    <col min="210" max="210" width="12" bestFit="1" customWidth="1"/>
    <col min="211" max="211" width="3.7109375" customWidth="1"/>
    <col min="213" max="213" width="13.140625" bestFit="1" customWidth="1"/>
    <col min="214" max="214" width="12" bestFit="1" customWidth="1"/>
    <col min="215" max="215" width="2.85546875" customWidth="1"/>
    <col min="216" max="216" width="14.140625" bestFit="1" customWidth="1"/>
    <col min="217" max="217" width="12" bestFit="1" customWidth="1"/>
    <col min="218" max="218" width="3.7109375" customWidth="1"/>
    <col min="220" max="220" width="13.140625" bestFit="1" customWidth="1"/>
    <col min="221" max="221" width="12" bestFit="1" customWidth="1"/>
    <col min="222" max="222" width="2.85546875" customWidth="1"/>
    <col min="223" max="223" width="14.140625" bestFit="1" customWidth="1"/>
    <col min="224" max="224" width="12" bestFit="1" customWidth="1"/>
    <col min="225" max="225" width="3.7109375" customWidth="1"/>
    <col min="227" max="227" width="11" bestFit="1" customWidth="1"/>
    <col min="229" max="229" width="12" bestFit="1" customWidth="1"/>
  </cols>
  <sheetData>
    <row r="1" spans="2:229" x14ac:dyDescent="0.25">
      <c r="B1" s="19" t="s">
        <v>447</v>
      </c>
      <c r="C1" s="7"/>
      <c r="D1" s="7"/>
      <c r="E1" s="7"/>
      <c r="F1" s="20">
        <f>+F5-F16-F18+F22+F28+F35+F43+F51-F58</f>
        <v>0</v>
      </c>
      <c r="G1" s="21">
        <f>+G5-G16-G18+G22+G28+G35+G43+G51-G58</f>
        <v>0</v>
      </c>
      <c r="I1" s="19" t="s">
        <v>447</v>
      </c>
      <c r="J1" s="7"/>
      <c r="K1" s="7"/>
      <c r="L1" s="7"/>
      <c r="M1" s="20">
        <f>+M5-M16-M18+M22+M28+M35+M43+M51-M58</f>
        <v>0</v>
      </c>
      <c r="N1" s="21">
        <f>+N5-N16-N18+N22+N28+N35+N43+N51-N58</f>
        <v>3.5527136788005009E-12</v>
      </c>
      <c r="P1" s="19" t="s">
        <v>447</v>
      </c>
      <c r="Q1" s="7"/>
      <c r="R1" s="7"/>
      <c r="S1" s="7"/>
      <c r="T1" s="20">
        <f>+T5-T16-T18+T22+T28+T35+T43+T51-T58</f>
        <v>0</v>
      </c>
      <c r="U1" s="21">
        <f>+U5-U16-U18+U22+U28+U35+U43+U51-U58</f>
        <v>-2.2737367544323206E-13</v>
      </c>
      <c r="W1" s="19" t="s">
        <v>447</v>
      </c>
      <c r="X1" s="7"/>
      <c r="Y1" s="7"/>
      <c r="Z1" s="7"/>
      <c r="AA1" s="20">
        <f>+AA5-AA16-AA18+AA22+AA28+AA35+AA43+AA51-AA58</f>
        <v>0</v>
      </c>
      <c r="AB1" s="21">
        <f>+AB5-AB16-AB18+AB22+AB28+AB35+AB43+AB51-AB58</f>
        <v>5.4001247917767614E-12</v>
      </c>
      <c r="AD1" s="19" t="s">
        <v>447</v>
      </c>
      <c r="AE1" s="7"/>
      <c r="AF1" s="7"/>
      <c r="AG1" s="7"/>
      <c r="AH1" s="20">
        <f>+AH5-AH16-AH18+AH22+AH28+AH35+AH43+AH51-AH58</f>
        <v>0</v>
      </c>
      <c r="AI1" s="21">
        <f>+AI5-AI16-AI18+AI22+AI28+AI35+AI43+AI51-AI58</f>
        <v>7.9580786405131221E-12</v>
      </c>
      <c r="AK1" s="19" t="s">
        <v>447</v>
      </c>
      <c r="AL1" s="7"/>
      <c r="AM1" s="7"/>
      <c r="AN1" s="7"/>
      <c r="AO1" s="20">
        <f>+AO5-AO16-AO18+AO22+AO28+AO35+AO43+AO51-AO58</f>
        <v>0</v>
      </c>
      <c r="AP1" s="21">
        <f>+AP5-AP16-AP18+AP22+AP28+AP35+AP43+AP51-AP58</f>
        <v>-4.3200998334214091E-12</v>
      </c>
      <c r="AR1" s="19" t="s">
        <v>447</v>
      </c>
      <c r="AS1" s="7"/>
      <c r="AT1" s="7"/>
      <c r="AU1" s="7"/>
      <c r="AV1" s="20">
        <f>+AV5-AV16-AV18+AV22+AV28+AV35+AV43+AV51-AV58</f>
        <v>2.9103830456733704E-10</v>
      </c>
      <c r="AW1" s="21">
        <f>+AW5-AW16-AW18+AW22+AW28+AW35+AW43+AW51-AW58</f>
        <v>-6.8212102632969618E-13</v>
      </c>
      <c r="AY1" s="19" t="s">
        <v>447</v>
      </c>
      <c r="AZ1" s="7"/>
      <c r="BA1" s="7"/>
      <c r="BB1" s="7"/>
      <c r="BC1" s="20">
        <f>+BC5-BC16-BC18+BC22+BC28+BC35+BC43+BC51-BC58</f>
        <v>0</v>
      </c>
      <c r="BD1" s="21">
        <f>+BD5-BD16-BD18+BD22+BD28+BD35+BD43+BD51-BD58</f>
        <v>-2.1373125491663814E-11</v>
      </c>
      <c r="BF1" s="19" t="s">
        <v>447</v>
      </c>
      <c r="BG1" s="7"/>
      <c r="BH1" s="7"/>
      <c r="BI1" s="7"/>
      <c r="BJ1" s="20">
        <f>+BJ5-BJ16-BJ18+BJ22+BJ28+BJ35+BJ43+BJ51-BJ58</f>
        <v>0</v>
      </c>
      <c r="BK1" s="21">
        <f>+BK5-BK16-BK18+BK22+BK28+BK35+BK43+BK51-BK58</f>
        <v>-3.2969182939268649E-12</v>
      </c>
      <c r="BM1" s="19" t="s">
        <v>447</v>
      </c>
      <c r="BN1" s="7"/>
      <c r="BO1" s="7"/>
      <c r="BP1" s="7"/>
      <c r="BQ1" s="20">
        <f>+BQ5-BQ16-BQ18+BQ22+BQ28+BQ35+BQ43+BQ51-BQ58</f>
        <v>0</v>
      </c>
      <c r="BR1" s="21">
        <f>+BR5-BR16-BR18+BR22+BR28+BR35+BR43+BR51-BR58</f>
        <v>7.617018127348274E-12</v>
      </c>
      <c r="BT1" s="19" t="s">
        <v>447</v>
      </c>
      <c r="BU1" s="7"/>
      <c r="BV1" s="7"/>
      <c r="BW1" s="7"/>
      <c r="BX1" s="20">
        <f>+BX5-BX16-BX18+BX22+BX28+BX35+BX43+BX51-BX58</f>
        <v>-2.4447217583656311E-9</v>
      </c>
      <c r="BY1" s="21">
        <f>+BY5-BY16-BY18+BY22+BY28+BY35+BY43+BY51-BY58</f>
        <v>2.2851054382044822E-11</v>
      </c>
      <c r="CA1" s="19" t="s">
        <v>447</v>
      </c>
      <c r="CB1" s="7"/>
      <c r="CC1" s="7"/>
      <c r="CD1" s="7"/>
      <c r="CE1" s="20">
        <f>+CE5-CE16-CE18+CE22+CE28+CE35+CE43+CE51-CE58</f>
        <v>0</v>
      </c>
      <c r="CF1" s="21">
        <f>+CF5-CF16-CF18+CF22+CF28+CF35+CF43+CF51-CF58</f>
        <v>-1.1141310096718371E-11</v>
      </c>
      <c r="CH1" s="19" t="s">
        <v>447</v>
      </c>
      <c r="CI1" s="7"/>
      <c r="CJ1" s="7"/>
      <c r="CK1" s="7"/>
      <c r="CL1" s="20">
        <f>+CL5-CL16-CL18+CL22+CL28+CL35+CL43+CL51-CL58</f>
        <v>-2.0954757928848267E-9</v>
      </c>
      <c r="CM1" s="21">
        <f>+CM5-CM16-CM18+CM22+CM28+CM35+CM43+CM51-CM58</f>
        <v>-4.0245140553452075E-11</v>
      </c>
      <c r="CO1" s="19" t="s">
        <v>447</v>
      </c>
      <c r="CP1" s="7"/>
      <c r="CQ1" s="7"/>
      <c r="CR1" s="7"/>
      <c r="CS1" s="20">
        <f>+CS5-CS16-CS18+CS22+CS28+CS35+CS43+CS51-CS58</f>
        <v>0</v>
      </c>
      <c r="CT1" s="21">
        <f>+CT5-CT16-CT18+CT22+CT28+CT35+CT43+CT51-CT58</f>
        <v>-3.7971403799019754E-11</v>
      </c>
      <c r="CV1" s="19" t="s">
        <v>447</v>
      </c>
      <c r="CW1" s="7"/>
      <c r="CX1" s="7"/>
      <c r="CY1" s="7"/>
      <c r="CZ1" s="20">
        <f>+CZ5-CZ16-CZ18+CZ22+CZ28+CZ35+CZ43+CZ51-CZ58</f>
        <v>-3.6088749766349792E-9</v>
      </c>
      <c r="DA1" s="21">
        <f>+DA5-DA16-DA18+DA22+DA28+DA35+DA43+DA51-DA58</f>
        <v>-2.3419488570652902E-11</v>
      </c>
      <c r="DC1" s="19" t="s">
        <v>447</v>
      </c>
      <c r="DD1" s="7"/>
      <c r="DE1" s="7"/>
      <c r="DF1" s="7"/>
      <c r="DG1" s="20">
        <f>+DG5-DG16-DG18+DG22+DG28+DG35+DG43+DG51-DG58</f>
        <v>-3.2596290111541748E-9</v>
      </c>
      <c r="DH1" s="21">
        <f>+DH5-DH16-DH18+DH22+DH28+DH35+DH43+DH51-DH58</f>
        <v>-2.5011104298755527E-12</v>
      </c>
      <c r="DJ1" s="19" t="s">
        <v>447</v>
      </c>
      <c r="DK1" s="7"/>
      <c r="DL1" s="7"/>
      <c r="DM1" s="7"/>
      <c r="DN1" s="20">
        <f>+DN5-DN16-DN18+DN22+DN28+DN35+DN43+DN51-DN58</f>
        <v>-5.1222741603851318E-9</v>
      </c>
      <c r="DO1" s="21">
        <f>+DO5-DO16-DO18+DO22+DO28+DO35+DO43+DO51-DO58</f>
        <v>-1.3187673175707459E-11</v>
      </c>
      <c r="DQ1" s="19" t="s">
        <v>447</v>
      </c>
      <c r="DR1" s="7"/>
      <c r="DS1" s="7"/>
      <c r="DT1" s="7"/>
      <c r="DU1" s="20">
        <f>+DU5-DU16-DU18+DU22+DU28+DU35+DU43+DU51-DU58</f>
        <v>0</v>
      </c>
      <c r="DV1" s="21">
        <f>+DV5-DV16-DV18+DV22+DV28+DV35+DV43+DV51-DV58</f>
        <v>-3.7971403799019754E-11</v>
      </c>
      <c r="DX1" s="19" t="s">
        <v>447</v>
      </c>
      <c r="DY1" s="7"/>
      <c r="DZ1" s="7"/>
      <c r="EA1" s="7"/>
      <c r="EB1" s="20">
        <f>+EB5-EB16-EB18+EB22+EB28+EB35+EB43+EB51-EB58</f>
        <v>5.1222741603851318E-9</v>
      </c>
      <c r="EC1" s="21">
        <f>+EC5-EC16-EC18+EC22+EC28+EC35+EC43+EC51-EC58</f>
        <v>4.9340087571181357E-11</v>
      </c>
      <c r="EE1" s="19" t="s">
        <v>447</v>
      </c>
      <c r="EF1" s="7"/>
      <c r="EG1" s="7"/>
      <c r="EH1" s="7"/>
      <c r="EI1" s="20">
        <f>+EI5-EI16-EI18+EI22+EI28+EI35+EI43+EI51-EI58</f>
        <v>0</v>
      </c>
      <c r="EJ1" s="21">
        <f>+EJ5-EJ16-EJ18+EJ22+EJ28+EJ35+EJ43+EJ51-EJ58</f>
        <v>3.4788172342814505E-11</v>
      </c>
      <c r="EL1" s="19" t="s">
        <v>447</v>
      </c>
      <c r="EM1" s="7"/>
      <c r="EN1" s="7"/>
      <c r="EO1" s="7"/>
      <c r="EP1" s="20">
        <f>+EP5-EP16-EP18+EP22+EP28+EP35+EP43+EP51-EP58</f>
        <v>0</v>
      </c>
      <c r="EQ1" s="21">
        <f>+EQ5-EQ16-EQ18+EQ22+EQ28+EQ35+EQ43+EQ51-EQ58</f>
        <v>-2.3419488570652902E-11</v>
      </c>
      <c r="ES1" s="19" t="s">
        <v>447</v>
      </c>
      <c r="ET1" s="7"/>
      <c r="EU1" s="7"/>
      <c r="EV1" s="7"/>
      <c r="EW1" s="20">
        <f>+EW5-EW16-EW18+EW22+EW28+EW35+EW43+EW51-EW58</f>
        <v>-6.5192580223083496E-9</v>
      </c>
      <c r="EX1" s="21">
        <f>+EX5-EX16-EX18+EX22+EX28+EX35+EX43+EX51-EX58</f>
        <v>-2.5465851649641991E-11</v>
      </c>
      <c r="EZ1" s="19" t="s">
        <v>447</v>
      </c>
      <c r="FA1" s="7"/>
      <c r="FB1" s="7"/>
      <c r="FC1" s="7"/>
      <c r="FD1" s="20">
        <f>+FD5-FD16-FD18+FD22+FD28+FD35+FD43+FD51-FD58</f>
        <v>-1.3969838619232178E-8</v>
      </c>
      <c r="FE1" s="21">
        <f>+FE5-FE16-FE18+FE22+FE28+FE35+FE43+FE51-FE58</f>
        <v>9.2313712229952216E-11</v>
      </c>
      <c r="FG1" s="19" t="s">
        <v>447</v>
      </c>
      <c r="FH1" s="7"/>
      <c r="FI1" s="7"/>
      <c r="FJ1" s="7"/>
      <c r="FK1" s="20">
        <f>+FK5-FK16-FK18+FK22+FK28+FK35+FK43+FK51-FK58</f>
        <v>-6.5192580223083496E-9</v>
      </c>
      <c r="FL1" s="21">
        <f>+FL5-FL16-FL18+FL22+FL28+FL35+FL43+FL51-FL58</f>
        <v>7.7079675975255668E-11</v>
      </c>
      <c r="FN1" s="19" t="s">
        <v>447</v>
      </c>
      <c r="FO1" s="7"/>
      <c r="FP1" s="7"/>
      <c r="FQ1" s="7"/>
      <c r="FR1" s="20">
        <f>+FR5-FR16-FR18+FR22+FR28+FR35+FR43+FR51-FR58</f>
        <v>-1.2107193470001221E-8</v>
      </c>
      <c r="FS1" s="21">
        <f>+FS5-FS16-FS18+FS22+FS28+FS35+FS43+FS51-FS58</f>
        <v>-4.0017766878008842E-11</v>
      </c>
      <c r="FU1" s="19" t="s">
        <v>447</v>
      </c>
      <c r="FV1" s="7"/>
      <c r="FW1" s="7"/>
      <c r="FX1" s="7"/>
      <c r="FY1" s="20">
        <f>+FY5-FY16-FY18+FY22+FY28+FY35+FY43+FY51-FY58</f>
        <v>-1.0244548320770264E-8</v>
      </c>
      <c r="FZ1" s="21">
        <f>+FZ5-FZ16-FZ18+FZ22+FZ28+FZ35+FZ43+FZ51-FZ58</f>
        <v>1.1823431123048067E-11</v>
      </c>
      <c r="GB1" s="19" t="s">
        <v>447</v>
      </c>
      <c r="GC1" s="7"/>
      <c r="GD1" s="7"/>
      <c r="GE1" s="7"/>
      <c r="GF1" s="20">
        <f>+GF5-GF16-GF18+GF22+GF28+GF35+GF43+GF51-GF58</f>
        <v>-2.7008354663848877E-8</v>
      </c>
      <c r="GG1" s="21">
        <f>+GG5-GG16-GG18+GG22+GG28+GG35+GG43+GG51-GG58</f>
        <v>-3.4924596548080444E-10</v>
      </c>
      <c r="GI1" s="19" t="s">
        <v>447</v>
      </c>
      <c r="GJ1" s="7"/>
      <c r="GK1" s="7"/>
      <c r="GL1" s="7"/>
      <c r="GM1" s="20">
        <f>+GM5-GM16-GM18+GM22+GM28+GM35+GM43+GM51-GM58</f>
        <v>-1.862645149230957E-8</v>
      </c>
      <c r="GN1" s="21">
        <f>+GN5-GN16-GN18+GN22+GN28+GN35+GN43+GN51-GN58</f>
        <v>-2.0372681319713593E-10</v>
      </c>
      <c r="GP1" s="19" t="s">
        <v>447</v>
      </c>
      <c r="GQ1" s="7"/>
      <c r="GR1" s="7"/>
      <c r="GS1" s="7"/>
      <c r="GT1" s="20">
        <f>+GT5-GT16-GT18+GT22+GT28+GT35+GT43+GT51-GT58</f>
        <v>-4.4703483581542969E-8</v>
      </c>
      <c r="GU1" s="21">
        <f>+GU5-GU16-GU18+GU22+GU28+GU35+GU43+GU51-GU58</f>
        <v>-9.7315933089703321E-11</v>
      </c>
      <c r="GW1" s="19" t="s">
        <v>447</v>
      </c>
      <c r="GX1" s="7"/>
      <c r="GY1" s="7"/>
      <c r="GZ1" s="7"/>
      <c r="HA1" s="20">
        <f>+HA5-HA16-HA18+HA22+HA28+HA35+HA43+HA51-HA58</f>
        <v>-2.7939677238464355E-8</v>
      </c>
      <c r="HB1" s="21">
        <f>+HB5-HB16-HB18+HB22+HB28+HB35+HB43+HB51-HB58</f>
        <v>-6.8212102632969618E-11</v>
      </c>
      <c r="HD1" s="19" t="s">
        <v>447</v>
      </c>
      <c r="HE1" s="7"/>
      <c r="HF1" s="7"/>
      <c r="HG1" s="7"/>
      <c r="HH1" s="20">
        <f>+HH5-HH16-HH18+HH22+HH28+HH35+HH43+HH51-HH58</f>
        <v>-2.9802322387695313E-8</v>
      </c>
      <c r="HI1" s="21">
        <f>+HI5-HI16-HI18+HI22+HI28+HI35+HI43+HI51-HI58</f>
        <v>-1.064108801074326E-10</v>
      </c>
      <c r="HK1" s="19" t="s">
        <v>447</v>
      </c>
      <c r="HL1" s="7"/>
      <c r="HM1" s="7"/>
      <c r="HN1" s="7"/>
      <c r="HO1" s="20">
        <f>+HO5-HO16-HO18+HO22+HO28+HO35+HO43+HO51-HO58</f>
        <v>0</v>
      </c>
      <c r="HP1" s="21">
        <f>+HP5-HP16-HP18+HP22+HP28+HP35+HP43+HP51-HP58</f>
        <v>1.1368683772161603E-11</v>
      </c>
    </row>
    <row r="2" spans="2:229" x14ac:dyDescent="0.25">
      <c r="B2" s="27" t="s">
        <v>6730</v>
      </c>
      <c r="C2" s="30">
        <v>2019</v>
      </c>
      <c r="D2" s="30"/>
      <c r="E2" s="30"/>
      <c r="F2" s="30" t="s">
        <v>6731</v>
      </c>
      <c r="G2" s="31">
        <v>1</v>
      </c>
      <c r="I2" s="27" t="s">
        <v>6730</v>
      </c>
      <c r="J2" s="30">
        <f>+IF(G2=12,C2+1,C2)</f>
        <v>2019</v>
      </c>
      <c r="K2" s="30"/>
      <c r="L2" s="30"/>
      <c r="M2" s="30" t="s">
        <v>6731</v>
      </c>
      <c r="N2" s="31">
        <f>+IF(G2=12,1,G2+1)</f>
        <v>2</v>
      </c>
      <c r="P2" s="27" t="s">
        <v>6730</v>
      </c>
      <c r="Q2" s="30">
        <f>+IF(N2=12,J2+1,J2)</f>
        <v>2019</v>
      </c>
      <c r="R2" s="30"/>
      <c r="S2" s="30"/>
      <c r="T2" s="30" t="s">
        <v>6731</v>
      </c>
      <c r="U2" s="31">
        <f>+IF(N2=12,1,N2+1)</f>
        <v>3</v>
      </c>
      <c r="W2" s="27" t="s">
        <v>6730</v>
      </c>
      <c r="X2" s="30">
        <f>+IF(U2=12,Q2+1,Q2)</f>
        <v>2019</v>
      </c>
      <c r="Y2" s="30"/>
      <c r="Z2" s="30"/>
      <c r="AA2" s="30" t="s">
        <v>6731</v>
      </c>
      <c r="AB2" s="31">
        <f>+IF(U2=12,1,U2+1)</f>
        <v>4</v>
      </c>
      <c r="AD2" s="27" t="s">
        <v>6730</v>
      </c>
      <c r="AE2" s="30">
        <f>+IF(AB2=12,X2+1,X2)</f>
        <v>2019</v>
      </c>
      <c r="AF2" s="30"/>
      <c r="AG2" s="30"/>
      <c r="AH2" s="30" t="s">
        <v>6731</v>
      </c>
      <c r="AI2" s="31">
        <f>+IF(AB2=12,1,AB2+1)</f>
        <v>5</v>
      </c>
      <c r="AK2" s="27" t="s">
        <v>6730</v>
      </c>
      <c r="AL2" s="30">
        <f>+IF(AI2=12,AE2+1,AE2)</f>
        <v>2019</v>
      </c>
      <c r="AM2" s="30"/>
      <c r="AN2" s="30"/>
      <c r="AO2" s="30" t="s">
        <v>6731</v>
      </c>
      <c r="AP2" s="31">
        <f>+IF(AI2=12,1,AI2+1)</f>
        <v>6</v>
      </c>
      <c r="AR2" s="27" t="s">
        <v>6730</v>
      </c>
      <c r="AS2" s="30">
        <f>+IF(AP2=12,AL2+1,AL2)</f>
        <v>2019</v>
      </c>
      <c r="AT2" s="30"/>
      <c r="AU2" s="30"/>
      <c r="AV2" s="30" t="s">
        <v>6731</v>
      </c>
      <c r="AW2" s="31">
        <f>+IF(AP2=12,1,AP2+1)</f>
        <v>7</v>
      </c>
      <c r="AY2" s="27" t="s">
        <v>6730</v>
      </c>
      <c r="AZ2" s="30">
        <f>+IF(AW2=12,AS2+1,AS2)</f>
        <v>2019</v>
      </c>
      <c r="BA2" s="30"/>
      <c r="BB2" s="30"/>
      <c r="BC2" s="30" t="s">
        <v>6731</v>
      </c>
      <c r="BD2" s="31">
        <f>+IF(AW2=12,1,AW2+1)</f>
        <v>8</v>
      </c>
      <c r="BF2" s="27" t="s">
        <v>6730</v>
      </c>
      <c r="BG2" s="30">
        <f>+IF(BD2=12,AZ2+1,AZ2)</f>
        <v>2019</v>
      </c>
      <c r="BH2" s="30"/>
      <c r="BI2" s="30"/>
      <c r="BJ2" s="30" t="s">
        <v>6731</v>
      </c>
      <c r="BK2" s="31">
        <f>+IF(BD2=12,1,BD2+1)</f>
        <v>9</v>
      </c>
      <c r="BM2" s="27" t="s">
        <v>6730</v>
      </c>
      <c r="BN2" s="30">
        <f>+IF(BK2=12,BG2+1,BG2)</f>
        <v>2019</v>
      </c>
      <c r="BO2" s="30"/>
      <c r="BP2" s="30"/>
      <c r="BQ2" s="30" t="s">
        <v>6731</v>
      </c>
      <c r="BR2" s="31">
        <f>+IF(BK2=12,1,BK2+1)</f>
        <v>10</v>
      </c>
      <c r="BT2" s="27" t="s">
        <v>6730</v>
      </c>
      <c r="BU2" s="30">
        <f>+IF(BR2=12,BN2+1,BN2)</f>
        <v>2019</v>
      </c>
      <c r="BV2" s="30"/>
      <c r="BW2" s="30"/>
      <c r="BX2" s="30" t="s">
        <v>6731</v>
      </c>
      <c r="BY2" s="31">
        <f>+IF(BR2=12,1,BR2+1)</f>
        <v>11</v>
      </c>
      <c r="CA2" s="27" t="s">
        <v>6730</v>
      </c>
      <c r="CB2" s="30">
        <f>+IF(BY2=12,BU2+1,BU2)</f>
        <v>2019</v>
      </c>
      <c r="CC2" s="30"/>
      <c r="CD2" s="30"/>
      <c r="CE2" s="30" t="s">
        <v>6731</v>
      </c>
      <c r="CF2" s="31">
        <f>+IF(BY2=12,1,BY2+1)</f>
        <v>12</v>
      </c>
      <c r="CH2" s="27" t="s">
        <v>6730</v>
      </c>
      <c r="CI2" s="30">
        <f>+IF(CF2=12,CB2+1,CB2)</f>
        <v>2020</v>
      </c>
      <c r="CJ2" s="30"/>
      <c r="CK2" s="30"/>
      <c r="CL2" s="30" t="s">
        <v>6731</v>
      </c>
      <c r="CM2" s="31">
        <f>+IF(CF2=12,1,CF2+1)</f>
        <v>1</v>
      </c>
      <c r="CO2" s="27" t="s">
        <v>6730</v>
      </c>
      <c r="CP2" s="30">
        <f>+IF(CM2=12,CI2+1,CI2)</f>
        <v>2020</v>
      </c>
      <c r="CQ2" s="30"/>
      <c r="CR2" s="30"/>
      <c r="CS2" s="30" t="s">
        <v>6731</v>
      </c>
      <c r="CT2" s="31">
        <f>+IF(CM2=12,1,CM2+1)</f>
        <v>2</v>
      </c>
      <c r="CV2" s="27" t="s">
        <v>6730</v>
      </c>
      <c r="CW2" s="30">
        <f>+IF(CT2=12,CP2+1,CP2)</f>
        <v>2020</v>
      </c>
      <c r="CX2" s="30"/>
      <c r="CY2" s="30"/>
      <c r="CZ2" s="30" t="s">
        <v>6731</v>
      </c>
      <c r="DA2" s="31">
        <f>+IF(CT2=12,1,CT2+1)</f>
        <v>3</v>
      </c>
      <c r="DC2" s="27" t="s">
        <v>6730</v>
      </c>
      <c r="DD2" s="30">
        <f>+IF(DA2=12,CW2+1,CW2)</f>
        <v>2020</v>
      </c>
      <c r="DE2" s="30"/>
      <c r="DF2" s="30"/>
      <c r="DG2" s="30" t="s">
        <v>6731</v>
      </c>
      <c r="DH2" s="31">
        <f>+IF(DA2=12,1,DA2+1)</f>
        <v>4</v>
      </c>
      <c r="DJ2" s="27" t="s">
        <v>6730</v>
      </c>
      <c r="DK2" s="30">
        <f>+IF(DH2=12,DD2+1,DD2)</f>
        <v>2020</v>
      </c>
      <c r="DL2" s="30"/>
      <c r="DM2" s="30"/>
      <c r="DN2" s="30" t="s">
        <v>6731</v>
      </c>
      <c r="DO2" s="31">
        <f>+IF(DH2=12,1,DH2+1)</f>
        <v>5</v>
      </c>
      <c r="DQ2" s="27" t="s">
        <v>6730</v>
      </c>
      <c r="DR2" s="30">
        <f>+IF(DO2=12,DK2+1,DK2)</f>
        <v>2020</v>
      </c>
      <c r="DS2" s="30"/>
      <c r="DT2" s="30"/>
      <c r="DU2" s="30" t="s">
        <v>6731</v>
      </c>
      <c r="DV2" s="31">
        <f>+IF(DO2=12,1,DO2+1)</f>
        <v>6</v>
      </c>
      <c r="DX2" s="27" t="s">
        <v>6730</v>
      </c>
      <c r="DY2" s="30">
        <f>+IF(DV2=12,DR2+1,DR2)</f>
        <v>2020</v>
      </c>
      <c r="DZ2" s="30"/>
      <c r="EA2" s="30"/>
      <c r="EB2" s="30" t="s">
        <v>6731</v>
      </c>
      <c r="EC2" s="31">
        <f>+IF(DV2=12,1,DV2+1)</f>
        <v>7</v>
      </c>
      <c r="EE2" s="27" t="s">
        <v>6730</v>
      </c>
      <c r="EF2" s="30">
        <f>+IF(EC2=12,DY2+1,DY2)</f>
        <v>2020</v>
      </c>
      <c r="EG2" s="30"/>
      <c r="EH2" s="30"/>
      <c r="EI2" s="30" t="s">
        <v>6731</v>
      </c>
      <c r="EJ2" s="31">
        <f>+IF(EC2=12,1,EC2+1)</f>
        <v>8</v>
      </c>
      <c r="EL2" s="27" t="s">
        <v>6730</v>
      </c>
      <c r="EM2" s="30">
        <f>+IF(EJ2=12,EF2+1,EF2)</f>
        <v>2020</v>
      </c>
      <c r="EN2" s="30"/>
      <c r="EO2" s="30"/>
      <c r="EP2" s="30" t="s">
        <v>6731</v>
      </c>
      <c r="EQ2" s="31">
        <f>+IF(EJ2=12,1,EJ2+1)</f>
        <v>9</v>
      </c>
      <c r="ES2" s="27" t="s">
        <v>6730</v>
      </c>
      <c r="ET2" s="30">
        <f>+IF(EQ2=12,EM2+1,EM2)</f>
        <v>2020</v>
      </c>
      <c r="EU2" s="30"/>
      <c r="EV2" s="30"/>
      <c r="EW2" s="30" t="s">
        <v>6731</v>
      </c>
      <c r="EX2" s="31">
        <f>+IF(EQ2=12,1,EQ2+1)</f>
        <v>10</v>
      </c>
      <c r="EZ2" s="27" t="s">
        <v>6730</v>
      </c>
      <c r="FA2" s="30">
        <f>+IF(EX2=12,ET2+1,ET2)</f>
        <v>2020</v>
      </c>
      <c r="FB2" s="30"/>
      <c r="FC2" s="30"/>
      <c r="FD2" s="30" t="s">
        <v>6731</v>
      </c>
      <c r="FE2" s="31">
        <f>+IF(EX2=12,1,EX2+1)</f>
        <v>11</v>
      </c>
      <c r="FG2" s="27" t="s">
        <v>6730</v>
      </c>
      <c r="FH2" s="30">
        <f>+IF(FE2=12,FA2+1,FA2)</f>
        <v>2020</v>
      </c>
      <c r="FI2" s="30"/>
      <c r="FJ2" s="30"/>
      <c r="FK2" s="30" t="s">
        <v>6731</v>
      </c>
      <c r="FL2" s="31">
        <f>+IF(FE2=12,1,FE2+1)</f>
        <v>12</v>
      </c>
      <c r="FN2" s="27" t="s">
        <v>6730</v>
      </c>
      <c r="FO2" s="30">
        <f>+IF(FL2=12,FH2+1,FH2)</f>
        <v>2021</v>
      </c>
      <c r="FP2" s="30"/>
      <c r="FQ2" s="30"/>
      <c r="FR2" s="30" t="s">
        <v>6731</v>
      </c>
      <c r="FS2" s="31">
        <f>+IF(FL2=12,1,FL2+1)</f>
        <v>1</v>
      </c>
      <c r="FU2" s="27" t="s">
        <v>6730</v>
      </c>
      <c r="FV2" s="30">
        <f>+IF(FS2=12,FO2+1,FO2)</f>
        <v>2021</v>
      </c>
      <c r="FW2" s="30"/>
      <c r="FX2" s="30"/>
      <c r="FY2" s="30" t="s">
        <v>6731</v>
      </c>
      <c r="FZ2" s="31">
        <f>+IF(FS2=12,1,FS2+1)</f>
        <v>2</v>
      </c>
      <c r="GB2" s="27" t="s">
        <v>6730</v>
      </c>
      <c r="GC2" s="30">
        <f>+IF(FZ2=12,FV2+1,FV2)</f>
        <v>2021</v>
      </c>
      <c r="GD2" s="30"/>
      <c r="GE2" s="30"/>
      <c r="GF2" s="30" t="s">
        <v>6731</v>
      </c>
      <c r="GG2" s="31">
        <f>+IF(FZ2=12,1,FZ2+1)</f>
        <v>3</v>
      </c>
      <c r="GI2" s="27" t="s">
        <v>6730</v>
      </c>
      <c r="GJ2" s="30">
        <f>+IF(GG2=12,GC2+1,GC2)</f>
        <v>2021</v>
      </c>
      <c r="GK2" s="30"/>
      <c r="GL2" s="30"/>
      <c r="GM2" s="30" t="s">
        <v>6731</v>
      </c>
      <c r="GN2" s="31">
        <f>+IF(GG2=12,1,GG2+1)</f>
        <v>4</v>
      </c>
      <c r="GP2" s="27" t="s">
        <v>6730</v>
      </c>
      <c r="GQ2" s="30">
        <f>+IF(GN2=12,GJ2+1,GJ2)</f>
        <v>2021</v>
      </c>
      <c r="GR2" s="30"/>
      <c r="GS2" s="30"/>
      <c r="GT2" s="30" t="s">
        <v>6731</v>
      </c>
      <c r="GU2" s="31">
        <f>+IF(GN2=12,1,GN2+1)</f>
        <v>5</v>
      </c>
      <c r="GW2" s="27" t="s">
        <v>6730</v>
      </c>
      <c r="GX2" s="30">
        <f>+IF(GU2=12,GQ2+1,GQ2)</f>
        <v>2021</v>
      </c>
      <c r="GY2" s="30"/>
      <c r="GZ2" s="30"/>
      <c r="HA2" s="30" t="s">
        <v>6731</v>
      </c>
      <c r="HB2" s="31">
        <f>+IF(GU2=12,1,GU2+1)</f>
        <v>6</v>
      </c>
      <c r="HD2" s="27" t="s">
        <v>6730</v>
      </c>
      <c r="HE2" s="30">
        <f>+IF(HB2=12,GX2+1,GX2)</f>
        <v>2021</v>
      </c>
      <c r="HF2" s="30"/>
      <c r="HG2" s="30"/>
      <c r="HH2" s="30" t="s">
        <v>6731</v>
      </c>
      <c r="HI2" s="31">
        <f>+IF(HB2=12,1,HB2+1)</f>
        <v>7</v>
      </c>
      <c r="HK2" s="27" t="s">
        <v>6730</v>
      </c>
      <c r="HL2" s="30">
        <f>+IF(HI2=12,HE2+1,HE2)</f>
        <v>2021</v>
      </c>
      <c r="HM2" s="30"/>
      <c r="HN2" s="30"/>
      <c r="HO2" s="30" t="s">
        <v>6731</v>
      </c>
      <c r="HP2" s="31">
        <f>+IF(HI2=12,1,HI2+1)</f>
        <v>8</v>
      </c>
    </row>
    <row r="3" spans="2:229" x14ac:dyDescent="0.25">
      <c r="B3" s="3" t="s">
        <v>6736</v>
      </c>
      <c r="C3" s="2"/>
      <c r="D3" s="2"/>
      <c r="E3" s="2"/>
      <c r="F3" s="2" t="s">
        <v>6737</v>
      </c>
      <c r="G3" s="4"/>
      <c r="I3" s="3" t="s">
        <v>6736</v>
      </c>
      <c r="J3" s="2"/>
      <c r="K3" s="2"/>
      <c r="L3" s="2"/>
      <c r="M3" s="2" t="s">
        <v>6737</v>
      </c>
      <c r="N3" s="4"/>
      <c r="P3" s="3" t="s">
        <v>6736</v>
      </c>
      <c r="Q3" s="2"/>
      <c r="R3" s="2"/>
      <c r="S3" s="2"/>
      <c r="T3" s="2" t="s">
        <v>6737</v>
      </c>
      <c r="U3" s="4"/>
      <c r="W3" s="3" t="s">
        <v>6736</v>
      </c>
      <c r="X3" s="2"/>
      <c r="Y3" s="2"/>
      <c r="Z3" s="2"/>
      <c r="AA3" s="2" t="s">
        <v>6737</v>
      </c>
      <c r="AB3" s="4"/>
      <c r="AD3" s="3" t="s">
        <v>6736</v>
      </c>
      <c r="AE3" s="2"/>
      <c r="AF3" s="2"/>
      <c r="AG3" s="2"/>
      <c r="AH3" s="2" t="s">
        <v>6737</v>
      </c>
      <c r="AI3" s="4"/>
      <c r="AK3" s="3" t="s">
        <v>6736</v>
      </c>
      <c r="AL3" s="2"/>
      <c r="AM3" s="2"/>
      <c r="AN3" s="2"/>
      <c r="AO3" s="2" t="s">
        <v>6737</v>
      </c>
      <c r="AP3" s="4"/>
      <c r="AR3" s="3" t="s">
        <v>6736</v>
      </c>
      <c r="AS3" s="2"/>
      <c r="AT3" s="2"/>
      <c r="AU3" s="2"/>
      <c r="AV3" s="2" t="s">
        <v>6737</v>
      </c>
      <c r="AW3" s="4"/>
      <c r="AY3" s="3" t="s">
        <v>6736</v>
      </c>
      <c r="AZ3" s="2"/>
      <c r="BA3" s="2"/>
      <c r="BB3" s="2"/>
      <c r="BC3" s="2" t="s">
        <v>6737</v>
      </c>
      <c r="BD3" s="4"/>
      <c r="BF3" s="3" t="s">
        <v>6736</v>
      </c>
      <c r="BG3" s="2"/>
      <c r="BH3" s="2"/>
      <c r="BI3" s="2"/>
      <c r="BJ3" s="2" t="s">
        <v>6737</v>
      </c>
      <c r="BK3" s="4"/>
      <c r="BM3" s="3" t="s">
        <v>6736</v>
      </c>
      <c r="BN3" s="2"/>
      <c r="BO3" s="2"/>
      <c r="BP3" s="2"/>
      <c r="BQ3" s="2" t="s">
        <v>6737</v>
      </c>
      <c r="BR3" s="4"/>
      <c r="BT3" s="3" t="s">
        <v>6736</v>
      </c>
      <c r="BU3" s="2"/>
      <c r="BV3" s="2"/>
      <c r="BW3" s="2"/>
      <c r="BX3" s="2" t="s">
        <v>6737</v>
      </c>
      <c r="BY3" s="4"/>
      <c r="CA3" s="3" t="s">
        <v>6736</v>
      </c>
      <c r="CB3" s="2"/>
      <c r="CC3" s="2"/>
      <c r="CD3" s="2"/>
      <c r="CE3" s="2" t="s">
        <v>6737</v>
      </c>
      <c r="CF3" s="4"/>
      <c r="CH3" s="3" t="s">
        <v>6736</v>
      </c>
      <c r="CI3" s="2"/>
      <c r="CJ3" s="2"/>
      <c r="CK3" s="2"/>
      <c r="CL3" s="2" t="s">
        <v>6737</v>
      </c>
      <c r="CM3" s="4"/>
      <c r="CO3" s="3" t="s">
        <v>6736</v>
      </c>
      <c r="CP3" s="2"/>
      <c r="CQ3" s="2"/>
      <c r="CR3" s="2"/>
      <c r="CS3" s="2" t="s">
        <v>6737</v>
      </c>
      <c r="CT3" s="4"/>
      <c r="CV3" s="3" t="s">
        <v>6736</v>
      </c>
      <c r="CW3" s="2"/>
      <c r="CX3" s="2"/>
      <c r="CY3" s="2"/>
      <c r="CZ3" s="2" t="s">
        <v>6737</v>
      </c>
      <c r="DA3" s="4"/>
      <c r="DC3" s="3" t="s">
        <v>6736</v>
      </c>
      <c r="DD3" s="2"/>
      <c r="DE3" s="2"/>
      <c r="DF3" s="2"/>
      <c r="DG3" s="2" t="s">
        <v>6737</v>
      </c>
      <c r="DH3" s="4"/>
      <c r="DJ3" s="3" t="s">
        <v>6736</v>
      </c>
      <c r="DK3" s="2"/>
      <c r="DL3" s="2"/>
      <c r="DM3" s="2"/>
      <c r="DN3" s="2" t="s">
        <v>6737</v>
      </c>
      <c r="DO3" s="4"/>
      <c r="DQ3" s="3" t="s">
        <v>6736</v>
      </c>
      <c r="DR3" s="2"/>
      <c r="DS3" s="2"/>
      <c r="DT3" s="2"/>
      <c r="DU3" s="2" t="s">
        <v>6737</v>
      </c>
      <c r="DV3" s="4"/>
      <c r="DX3" s="3" t="s">
        <v>6736</v>
      </c>
      <c r="DY3" s="2"/>
      <c r="DZ3" s="2"/>
      <c r="EA3" s="2"/>
      <c r="EB3" s="2" t="s">
        <v>6737</v>
      </c>
      <c r="EC3" s="4"/>
      <c r="EE3" s="3" t="s">
        <v>6736</v>
      </c>
      <c r="EF3" s="2"/>
      <c r="EG3" s="2"/>
      <c r="EH3" s="2"/>
      <c r="EI3" s="2" t="s">
        <v>6737</v>
      </c>
      <c r="EJ3" s="4"/>
      <c r="EL3" s="3" t="s">
        <v>6736</v>
      </c>
      <c r="EM3" s="2"/>
      <c r="EN3" s="2"/>
      <c r="EO3" s="2"/>
      <c r="EP3" s="2" t="s">
        <v>6737</v>
      </c>
      <c r="EQ3" s="4"/>
      <c r="ES3" s="3" t="s">
        <v>6736</v>
      </c>
      <c r="ET3" s="2"/>
      <c r="EU3" s="2"/>
      <c r="EV3" s="2"/>
      <c r="EW3" s="2" t="s">
        <v>6737</v>
      </c>
      <c r="EX3" s="4"/>
      <c r="EZ3" s="3" t="s">
        <v>6736</v>
      </c>
      <c r="FA3" s="2"/>
      <c r="FB3" s="2"/>
      <c r="FC3" s="2"/>
      <c r="FD3" s="2" t="s">
        <v>6737</v>
      </c>
      <c r="FE3" s="4"/>
      <c r="FG3" s="3" t="s">
        <v>6736</v>
      </c>
      <c r="FH3" s="2"/>
      <c r="FI3" s="2"/>
      <c r="FJ3" s="2"/>
      <c r="FK3" s="2" t="s">
        <v>6737</v>
      </c>
      <c r="FL3" s="4"/>
      <c r="FN3" s="3" t="s">
        <v>6736</v>
      </c>
      <c r="FO3" s="2"/>
      <c r="FP3" s="2"/>
      <c r="FQ3" s="2"/>
      <c r="FR3" s="2" t="s">
        <v>6737</v>
      </c>
      <c r="FS3" s="4"/>
      <c r="FU3" s="3" t="s">
        <v>6736</v>
      </c>
      <c r="FV3" s="2"/>
      <c r="FW3" s="2"/>
      <c r="FX3" s="2"/>
      <c r="FY3" s="2" t="s">
        <v>6737</v>
      </c>
      <c r="FZ3" s="4"/>
      <c r="GB3" s="3" t="s">
        <v>6736</v>
      </c>
      <c r="GC3" s="2"/>
      <c r="GD3" s="2"/>
      <c r="GE3" s="2"/>
      <c r="GF3" s="2" t="s">
        <v>6737</v>
      </c>
      <c r="GG3" s="4"/>
      <c r="GI3" s="3" t="s">
        <v>6736</v>
      </c>
      <c r="GJ3" s="2"/>
      <c r="GK3" s="2"/>
      <c r="GL3" s="2"/>
      <c r="GM3" s="2" t="s">
        <v>6737</v>
      </c>
      <c r="GN3" s="4"/>
      <c r="GP3" s="3" t="s">
        <v>6736</v>
      </c>
      <c r="GQ3" s="2"/>
      <c r="GR3" s="2"/>
      <c r="GS3" s="2"/>
      <c r="GT3" s="2" t="s">
        <v>6737</v>
      </c>
      <c r="GU3" s="4"/>
      <c r="GW3" s="3" t="s">
        <v>6736</v>
      </c>
      <c r="GX3" s="2"/>
      <c r="GY3" s="2"/>
      <c r="GZ3" s="2"/>
      <c r="HA3" s="2" t="s">
        <v>6737</v>
      </c>
      <c r="HB3" s="4"/>
      <c r="HD3" s="3" t="s">
        <v>6736</v>
      </c>
      <c r="HE3" s="2"/>
      <c r="HF3" s="2"/>
      <c r="HG3" s="2"/>
      <c r="HH3" s="2" t="s">
        <v>6737</v>
      </c>
      <c r="HI3" s="4"/>
      <c r="HK3" s="3" t="s">
        <v>6736</v>
      </c>
      <c r="HL3" s="2"/>
      <c r="HM3" s="2"/>
      <c r="HN3" s="2"/>
      <c r="HO3" s="2" t="s">
        <v>6737</v>
      </c>
      <c r="HP3" s="4"/>
    </row>
    <row r="4" spans="2:229" x14ac:dyDescent="0.25">
      <c r="B4" s="3"/>
      <c r="C4" s="2" t="s">
        <v>4</v>
      </c>
      <c r="D4" s="2" t="s">
        <v>2</v>
      </c>
      <c r="E4" s="2"/>
      <c r="F4" s="2" t="s">
        <v>4</v>
      </c>
      <c r="G4" s="4" t="s">
        <v>2</v>
      </c>
      <c r="I4" s="3"/>
      <c r="J4" s="2" t="s">
        <v>4</v>
      </c>
      <c r="K4" s="2" t="s">
        <v>2</v>
      </c>
      <c r="L4" s="2"/>
      <c r="M4" s="2" t="s">
        <v>4</v>
      </c>
      <c r="N4" s="4" t="s">
        <v>2</v>
      </c>
      <c r="P4" s="3"/>
      <c r="Q4" s="2" t="s">
        <v>4</v>
      </c>
      <c r="R4" s="2" t="s">
        <v>2</v>
      </c>
      <c r="S4" s="2"/>
      <c r="T4" s="2" t="s">
        <v>4</v>
      </c>
      <c r="U4" s="4" t="s">
        <v>2</v>
      </c>
      <c r="W4" s="3"/>
      <c r="X4" s="2" t="s">
        <v>4</v>
      </c>
      <c r="Y4" s="2" t="s">
        <v>2</v>
      </c>
      <c r="Z4" s="2"/>
      <c r="AA4" s="2" t="s">
        <v>4</v>
      </c>
      <c r="AB4" s="4" t="s">
        <v>2</v>
      </c>
      <c r="AD4" s="3"/>
      <c r="AE4" s="2" t="s">
        <v>4</v>
      </c>
      <c r="AF4" s="2" t="s">
        <v>2</v>
      </c>
      <c r="AG4" s="2"/>
      <c r="AH4" s="2" t="s">
        <v>4</v>
      </c>
      <c r="AI4" s="4" t="s">
        <v>2</v>
      </c>
      <c r="AK4" s="3"/>
      <c r="AL4" s="2" t="s">
        <v>4</v>
      </c>
      <c r="AM4" s="2" t="s">
        <v>2</v>
      </c>
      <c r="AN4" s="2"/>
      <c r="AO4" s="2" t="s">
        <v>4</v>
      </c>
      <c r="AP4" s="4" t="s">
        <v>2</v>
      </c>
      <c r="AR4" s="3"/>
      <c r="AS4" s="2" t="s">
        <v>4</v>
      </c>
      <c r="AT4" s="2" t="s">
        <v>2</v>
      </c>
      <c r="AU4" s="2"/>
      <c r="AV4" s="2" t="s">
        <v>4</v>
      </c>
      <c r="AW4" s="4" t="s">
        <v>2</v>
      </c>
      <c r="AY4" s="3"/>
      <c r="AZ4" s="2" t="s">
        <v>4</v>
      </c>
      <c r="BA4" s="2" t="s">
        <v>2</v>
      </c>
      <c r="BB4" s="2"/>
      <c r="BC4" s="2" t="s">
        <v>4</v>
      </c>
      <c r="BD4" s="4" t="s">
        <v>2</v>
      </c>
      <c r="BF4" s="3"/>
      <c r="BG4" s="2" t="s">
        <v>4</v>
      </c>
      <c r="BH4" s="2" t="s">
        <v>2</v>
      </c>
      <c r="BI4" s="2"/>
      <c r="BJ4" s="2" t="s">
        <v>4</v>
      </c>
      <c r="BK4" s="4" t="s">
        <v>2</v>
      </c>
      <c r="BM4" s="3"/>
      <c r="BN4" s="2" t="s">
        <v>4</v>
      </c>
      <c r="BO4" s="2" t="s">
        <v>2</v>
      </c>
      <c r="BP4" s="2"/>
      <c r="BQ4" s="2" t="s">
        <v>4</v>
      </c>
      <c r="BR4" s="4" t="s">
        <v>2</v>
      </c>
      <c r="BT4" s="3"/>
      <c r="BU4" s="2" t="s">
        <v>4</v>
      </c>
      <c r="BV4" s="2" t="s">
        <v>2</v>
      </c>
      <c r="BW4" s="2"/>
      <c r="BX4" s="2" t="s">
        <v>4</v>
      </c>
      <c r="BY4" s="4" t="s">
        <v>2</v>
      </c>
      <c r="CA4" s="3"/>
      <c r="CB4" s="2" t="s">
        <v>4</v>
      </c>
      <c r="CC4" s="2" t="s">
        <v>2</v>
      </c>
      <c r="CD4" s="2"/>
      <c r="CE4" s="2" t="s">
        <v>4</v>
      </c>
      <c r="CF4" s="4" t="s">
        <v>2</v>
      </c>
      <c r="CH4" s="3"/>
      <c r="CI4" s="2" t="s">
        <v>4</v>
      </c>
      <c r="CJ4" s="2" t="s">
        <v>2</v>
      </c>
      <c r="CK4" s="2"/>
      <c r="CL4" s="2" t="s">
        <v>4</v>
      </c>
      <c r="CM4" s="4" t="s">
        <v>2</v>
      </c>
      <c r="CO4" s="3"/>
      <c r="CP4" s="2" t="s">
        <v>4</v>
      </c>
      <c r="CQ4" s="2" t="s">
        <v>2</v>
      </c>
      <c r="CR4" s="2"/>
      <c r="CS4" s="2" t="s">
        <v>4</v>
      </c>
      <c r="CT4" s="4" t="s">
        <v>2</v>
      </c>
      <c r="CV4" s="3"/>
      <c r="CW4" s="2" t="s">
        <v>4</v>
      </c>
      <c r="CX4" s="2" t="s">
        <v>2</v>
      </c>
      <c r="CY4" s="2"/>
      <c r="CZ4" s="2" t="s">
        <v>4</v>
      </c>
      <c r="DA4" s="4" t="s">
        <v>2</v>
      </c>
      <c r="DC4" s="3"/>
      <c r="DD4" s="2" t="s">
        <v>4</v>
      </c>
      <c r="DE4" s="2" t="s">
        <v>2</v>
      </c>
      <c r="DF4" s="2"/>
      <c r="DG4" s="2" t="s">
        <v>4</v>
      </c>
      <c r="DH4" s="4" t="s">
        <v>2</v>
      </c>
      <c r="DJ4" s="3"/>
      <c r="DK4" s="2" t="s">
        <v>4</v>
      </c>
      <c r="DL4" s="2" t="s">
        <v>2</v>
      </c>
      <c r="DM4" s="2"/>
      <c r="DN4" s="2" t="s">
        <v>4</v>
      </c>
      <c r="DO4" s="4" t="s">
        <v>2</v>
      </c>
      <c r="DQ4" s="3"/>
      <c r="DR4" s="2" t="s">
        <v>4</v>
      </c>
      <c r="DS4" s="2" t="s">
        <v>2</v>
      </c>
      <c r="DT4" s="2"/>
      <c r="DU4" s="2" t="s">
        <v>4</v>
      </c>
      <c r="DV4" s="4" t="s">
        <v>2</v>
      </c>
      <c r="DX4" s="3"/>
      <c r="DY4" s="2" t="s">
        <v>4</v>
      </c>
      <c r="DZ4" s="2" t="s">
        <v>2</v>
      </c>
      <c r="EA4" s="2"/>
      <c r="EB4" s="2" t="s">
        <v>4</v>
      </c>
      <c r="EC4" s="4" t="s">
        <v>2</v>
      </c>
      <c r="EE4" s="3"/>
      <c r="EF4" s="2" t="s">
        <v>4</v>
      </c>
      <c r="EG4" s="2" t="s">
        <v>2</v>
      </c>
      <c r="EH4" s="2"/>
      <c r="EI4" s="2" t="s">
        <v>4</v>
      </c>
      <c r="EJ4" s="4" t="s">
        <v>2</v>
      </c>
      <c r="EL4" s="3"/>
      <c r="EM4" s="2" t="s">
        <v>4</v>
      </c>
      <c r="EN4" s="2" t="s">
        <v>2</v>
      </c>
      <c r="EO4" s="2"/>
      <c r="EP4" s="2" t="s">
        <v>4</v>
      </c>
      <c r="EQ4" s="4" t="s">
        <v>2</v>
      </c>
      <c r="ES4" s="3"/>
      <c r="ET4" s="2" t="s">
        <v>4</v>
      </c>
      <c r="EU4" s="2" t="s">
        <v>2</v>
      </c>
      <c r="EV4" s="2"/>
      <c r="EW4" s="2" t="s">
        <v>4</v>
      </c>
      <c r="EX4" s="4" t="s">
        <v>2</v>
      </c>
      <c r="EZ4" s="3"/>
      <c r="FA4" s="2" t="s">
        <v>4</v>
      </c>
      <c r="FB4" s="2" t="s">
        <v>2</v>
      </c>
      <c r="FC4" s="2"/>
      <c r="FD4" s="2" t="s">
        <v>4</v>
      </c>
      <c r="FE4" s="4" t="s">
        <v>2</v>
      </c>
      <c r="FG4" s="3"/>
      <c r="FH4" s="2" t="s">
        <v>4</v>
      </c>
      <c r="FI4" s="2" t="s">
        <v>2</v>
      </c>
      <c r="FJ4" s="2"/>
      <c r="FK4" s="2" t="s">
        <v>4</v>
      </c>
      <c r="FL4" s="4" t="s">
        <v>2</v>
      </c>
      <c r="FN4" s="3"/>
      <c r="FO4" s="2" t="s">
        <v>4</v>
      </c>
      <c r="FP4" s="2" t="s">
        <v>2</v>
      </c>
      <c r="FQ4" s="2"/>
      <c r="FR4" s="2" t="s">
        <v>4</v>
      </c>
      <c r="FS4" s="4" t="s">
        <v>2</v>
      </c>
      <c r="FU4" s="3"/>
      <c r="FV4" s="2" t="s">
        <v>4</v>
      </c>
      <c r="FW4" s="2" t="s">
        <v>2</v>
      </c>
      <c r="FX4" s="2"/>
      <c r="FY4" s="2" t="s">
        <v>4</v>
      </c>
      <c r="FZ4" s="4" t="s">
        <v>2</v>
      </c>
      <c r="GB4" s="3"/>
      <c r="GC4" s="2" t="s">
        <v>4</v>
      </c>
      <c r="GD4" s="2" t="s">
        <v>2</v>
      </c>
      <c r="GE4" s="2"/>
      <c r="GF4" s="2" t="s">
        <v>4</v>
      </c>
      <c r="GG4" s="4" t="s">
        <v>2</v>
      </c>
      <c r="GI4" s="3"/>
      <c r="GJ4" s="2" t="s">
        <v>4</v>
      </c>
      <c r="GK4" s="2" t="s">
        <v>2</v>
      </c>
      <c r="GL4" s="2"/>
      <c r="GM4" s="2" t="s">
        <v>4</v>
      </c>
      <c r="GN4" s="4" t="s">
        <v>2</v>
      </c>
      <c r="GP4" s="3"/>
      <c r="GQ4" s="2" t="s">
        <v>4</v>
      </c>
      <c r="GR4" s="2" t="s">
        <v>2</v>
      </c>
      <c r="GS4" s="2"/>
      <c r="GT4" s="2" t="s">
        <v>4</v>
      </c>
      <c r="GU4" s="4" t="s">
        <v>2</v>
      </c>
      <c r="GW4" s="3"/>
      <c r="GX4" s="2" t="s">
        <v>4</v>
      </c>
      <c r="GY4" s="2" t="s">
        <v>2</v>
      </c>
      <c r="GZ4" s="2"/>
      <c r="HA4" s="2" t="s">
        <v>4</v>
      </c>
      <c r="HB4" s="4" t="s">
        <v>2</v>
      </c>
      <c r="HD4" s="3"/>
      <c r="HE4" s="2" t="s">
        <v>4</v>
      </c>
      <c r="HF4" s="2" t="s">
        <v>2</v>
      </c>
      <c r="HG4" s="2"/>
      <c r="HH4" s="2" t="s">
        <v>4</v>
      </c>
      <c r="HI4" s="4" t="s">
        <v>2</v>
      </c>
      <c r="HK4" s="3"/>
      <c r="HL4" s="2" t="s">
        <v>4</v>
      </c>
      <c r="HM4" s="2" t="s">
        <v>2</v>
      </c>
      <c r="HN4" s="2"/>
      <c r="HO4" s="2" t="s">
        <v>4</v>
      </c>
      <c r="HP4" s="4" t="s">
        <v>2</v>
      </c>
      <c r="HU4" s="37"/>
    </row>
    <row r="5" spans="2:229" x14ac:dyDescent="0.25">
      <c r="B5" s="27" t="s">
        <v>408</v>
      </c>
      <c r="C5" s="28">
        <f>+SUM(C6:C13)</f>
        <v>247140</v>
      </c>
      <c r="D5" s="28">
        <f>+SUM(D6:D13)</f>
        <v>6498.196479835955</v>
      </c>
      <c r="E5" s="28"/>
      <c r="F5" s="28">
        <f>+SUM(F6:F13)</f>
        <v>247140</v>
      </c>
      <c r="G5" s="29">
        <f>+SUM(G6:G13)</f>
        <v>6498.196479835955</v>
      </c>
      <c r="I5" s="27" t="s">
        <v>408</v>
      </c>
      <c r="J5" s="28">
        <f>+SUM(J6:J13)</f>
        <v>701982.8</v>
      </c>
      <c r="K5" s="28">
        <f>+SUM(K6:K13)</f>
        <v>17967.929858561132</v>
      </c>
      <c r="L5" s="28"/>
      <c r="M5" s="28">
        <f>+SUM(M6:M13)</f>
        <v>949122.8</v>
      </c>
      <c r="N5" s="29">
        <f>+SUM(N6:N13)</f>
        <v>24466.126338397087</v>
      </c>
      <c r="P5" s="27" t="s">
        <v>408</v>
      </c>
      <c r="Q5" s="28">
        <f>+SUM(Q6:Q13)</f>
        <v>-726365.3</v>
      </c>
      <c r="R5" s="28">
        <f>+SUM(R6:R13)</f>
        <v>-19511.801033591732</v>
      </c>
      <c r="S5" s="28"/>
      <c r="T5" s="28">
        <f>+SUM(T6:T13)</f>
        <v>222757.5</v>
      </c>
      <c r="U5" s="29">
        <f>+SUM(U6:U13)</f>
        <v>4954.3253048053539</v>
      </c>
      <c r="W5" s="27" t="s">
        <v>408</v>
      </c>
      <c r="X5" s="28">
        <f>+SUM(X6:X13)</f>
        <v>375080.5</v>
      </c>
      <c r="Y5" s="28">
        <f>+SUM(Y6:Y13)</f>
        <v>8745.1331496168841</v>
      </c>
      <c r="Z5" s="28"/>
      <c r="AA5" s="28">
        <f>+SUM(AA6:AA13)</f>
        <v>597838</v>
      </c>
      <c r="AB5" s="29">
        <f>+SUM(AB6:AB13)</f>
        <v>13699.458454422238</v>
      </c>
      <c r="AD5" s="27" t="s">
        <v>408</v>
      </c>
      <c r="AE5" s="28">
        <f>+SUM(AE6:AE13)</f>
        <v>-197664.74999999994</v>
      </c>
      <c r="AF5" s="28">
        <f>+SUM(AF6:AF13)</f>
        <v>-5015.6374131827743</v>
      </c>
      <c r="AG5" s="28"/>
      <c r="AH5" s="28">
        <f>+SUM(AH6:AH13)</f>
        <v>400173.25000000006</v>
      </c>
      <c r="AI5" s="29">
        <f>+SUM(AI6:AI13)</f>
        <v>8683.8210412394637</v>
      </c>
      <c r="AK5" s="27" t="s">
        <v>408</v>
      </c>
      <c r="AL5" s="28">
        <f>+SUM(AL6:AL13)</f>
        <v>-48353</v>
      </c>
      <c r="AM5" s="28">
        <f>+SUM(AM6:AM13)</f>
        <v>-1074.5111111111109</v>
      </c>
      <c r="AN5" s="28"/>
      <c r="AO5" s="28">
        <f>+SUM(AO6:AO13)</f>
        <v>351820.25000000006</v>
      </c>
      <c r="AP5" s="29">
        <f>+SUM(AP6:AP13)</f>
        <v>7609.3099301283528</v>
      </c>
      <c r="AR5" s="27" t="s">
        <v>408</v>
      </c>
      <c r="AS5" s="28">
        <f>+SUM(AS6:AS13)</f>
        <v>116732.62499999994</v>
      </c>
      <c r="AT5" s="28">
        <f>+SUM(AT6:AT13)</f>
        <v>2708.7860174781508</v>
      </c>
      <c r="AU5" s="28"/>
      <c r="AV5" s="28">
        <f>+SUM(AV6:AV13)</f>
        <v>468552.875</v>
      </c>
      <c r="AW5" s="29">
        <f>+SUM(AW6:AW13)</f>
        <v>10318.095947606504</v>
      </c>
      <c r="AY5" s="27" t="s">
        <v>408</v>
      </c>
      <c r="AZ5" s="28">
        <f>+SUM(AZ6:AZ13)</f>
        <v>562100.62499999977</v>
      </c>
      <c r="BA5" s="28">
        <f>+SUM(BA6:BA13)</f>
        <v>7597.0522866154142</v>
      </c>
      <c r="BB5" s="28"/>
      <c r="BC5" s="28">
        <f>+SUM(BC6:BC13)</f>
        <v>1030653.4999999998</v>
      </c>
      <c r="BD5" s="29">
        <f>+SUM(BD6:BD13)</f>
        <v>17915.148234221917</v>
      </c>
      <c r="BF5" s="27" t="s">
        <v>408</v>
      </c>
      <c r="BG5" s="28">
        <f>+SUM(BG6:BG13)</f>
        <v>1844940.5500000003</v>
      </c>
      <c r="BH5" s="28">
        <f>+SUM(BH6:BH13)</f>
        <v>29852.881973684209</v>
      </c>
      <c r="BI5" s="28"/>
      <c r="BJ5" s="28">
        <f>+SUM(BJ6:BJ13)</f>
        <v>2875594.05</v>
      </c>
      <c r="BK5" s="29">
        <f>+SUM(BK6:BK13)</f>
        <v>47768.030207906129</v>
      </c>
      <c r="BM5" s="27" t="s">
        <v>408</v>
      </c>
      <c r="BN5" s="28">
        <f>+SUM(BN6:BN13)</f>
        <v>-1429235.3</v>
      </c>
      <c r="BO5" s="28">
        <f>+SUM(BO6:BO13)</f>
        <v>-24319.639232837049</v>
      </c>
      <c r="BP5" s="28"/>
      <c r="BQ5" s="28">
        <f>+SUM(BQ6:BQ13)</f>
        <v>1446358.75</v>
      </c>
      <c r="BR5" s="29">
        <f>+SUM(BR6:BR13)</f>
        <v>23448.390975069076</v>
      </c>
      <c r="BT5" s="27" t="s">
        <v>408</v>
      </c>
      <c r="BU5" s="28">
        <f>+SUM(BU6:BU13)</f>
        <v>-1434396.29</v>
      </c>
      <c r="BV5" s="28">
        <f>+SUM(BV6:BV13)</f>
        <v>-23413.228365202169</v>
      </c>
      <c r="BW5" s="28"/>
      <c r="BX5" s="28">
        <f>+SUM(BX6:BX13)</f>
        <v>11962.459999999788</v>
      </c>
      <c r="BY5" s="29">
        <f>+SUM(BY6:BY13)</f>
        <v>35.162609866906223</v>
      </c>
      <c r="CA5" s="27" t="s">
        <v>408</v>
      </c>
      <c r="CB5" s="28">
        <f>+SUM(CB6:CB13)</f>
        <v>2727702.4500000007</v>
      </c>
      <c r="CC5" s="28">
        <f>+SUM(CC6:CC13)</f>
        <v>36857.393251192363</v>
      </c>
      <c r="CD5" s="28"/>
      <c r="CE5" s="28">
        <f>+SUM(CE6:CE13)</f>
        <v>2739664.9100000006</v>
      </c>
      <c r="CF5" s="29">
        <f>+SUM(CF6:CF13)</f>
        <v>36892.555861059271</v>
      </c>
      <c r="CH5" s="27" t="s">
        <v>408</v>
      </c>
      <c r="CI5" s="28">
        <f>+SUM(CI6:CI13)</f>
        <v>639198.52999999851</v>
      </c>
      <c r="CJ5" s="28">
        <f>+SUM(CJ6:CJ13)</f>
        <v>7655.702030871973</v>
      </c>
      <c r="CK5" s="28"/>
      <c r="CL5" s="28">
        <f>+SUM(CL6:CL13)</f>
        <v>3378863.439999999</v>
      </c>
      <c r="CM5" s="29">
        <f>+SUM(CM6:CM13)</f>
        <v>44548.257891931244</v>
      </c>
      <c r="CO5" s="27" t="s">
        <v>408</v>
      </c>
      <c r="CP5" s="28">
        <f>+SUM(CP6:CP13)</f>
        <v>-1996837.2402011335</v>
      </c>
      <c r="CQ5" s="28">
        <f>+SUM(CQ6:CQ13)</f>
        <v>-26713.56622529788</v>
      </c>
      <c r="CR5" s="28"/>
      <c r="CS5" s="28">
        <f>+SUM(CS6:CS13)</f>
        <v>1382026.1997988655</v>
      </c>
      <c r="CT5" s="29">
        <f>+SUM(CT6:CT13)</f>
        <v>17834.691666633367</v>
      </c>
      <c r="CV5" s="27" t="s">
        <v>408</v>
      </c>
      <c r="CW5" s="28">
        <f>+SUM(CW6:CW13)</f>
        <v>4681074.7549999999</v>
      </c>
      <c r="CX5" s="28">
        <f>+SUM(CX6:CX13)</f>
        <v>53388.632454374383</v>
      </c>
      <c r="CY5" s="28"/>
      <c r="CZ5" s="28">
        <f>+SUM(CZ6:CZ13)</f>
        <v>6063100.9547988661</v>
      </c>
      <c r="DA5" s="29">
        <f>+SUM(DA6:DA13)</f>
        <v>71223.324121007769</v>
      </c>
      <c r="DC5" s="27" t="s">
        <v>408</v>
      </c>
      <c r="DD5" s="28">
        <f>+SUM(DD6:DD13)</f>
        <v>-2577677.6700000018</v>
      </c>
      <c r="DE5" s="28">
        <f>+SUM(DE6:DE13)</f>
        <v>-40481.404583445372</v>
      </c>
      <c r="DF5" s="28"/>
      <c r="DG5" s="28">
        <f>+SUM(DG6:DG13)</f>
        <v>3485423.2847988643</v>
      </c>
      <c r="DH5" s="29">
        <f>+SUM(DH6:DH13)</f>
        <v>30741.919537562386</v>
      </c>
      <c r="DJ5" s="27" t="s">
        <v>408</v>
      </c>
      <c r="DK5" s="28">
        <f>+SUM(DK6:DK13)</f>
        <v>-3395036.8195599979</v>
      </c>
      <c r="DL5" s="28">
        <f>+SUM(DL6:DL13)</f>
        <v>-30488.526969516806</v>
      </c>
      <c r="DM5" s="28"/>
      <c r="DN5" s="28">
        <f>+SUM(DN6:DN13)</f>
        <v>90386.465238866091</v>
      </c>
      <c r="DO5" s="29">
        <f>+SUM(DO6:DO13)</f>
        <v>253.39256804558039</v>
      </c>
      <c r="DQ5" s="27" t="s">
        <v>408</v>
      </c>
      <c r="DR5" s="28">
        <f>+SUM(DR6:DR13)</f>
        <v>6140710.4495599996</v>
      </c>
      <c r="DS5" s="28">
        <f>+SUM(DS6:DS13)</f>
        <v>49026.99524322099</v>
      </c>
      <c r="DT5" s="28"/>
      <c r="DU5" s="28">
        <f>+SUM(DU6:DU13)</f>
        <v>6231096.914798866</v>
      </c>
      <c r="DV5" s="29">
        <f>+SUM(DV6:DV13)</f>
        <v>49280.387811266555</v>
      </c>
      <c r="DX5" s="27" t="s">
        <v>408</v>
      </c>
      <c r="DY5" s="28">
        <f>+SUM(DY6:DY13)</f>
        <v>-4024489.2399999984</v>
      </c>
      <c r="DZ5" s="28">
        <f>+SUM(DZ6:DZ13)</f>
        <v>-33298.992464642943</v>
      </c>
      <c r="EA5" s="28"/>
      <c r="EB5" s="28">
        <f>+SUM(EB6:EB13)</f>
        <v>2206607.6747988686</v>
      </c>
      <c r="EC5" s="29">
        <f>+SUM(EC6:EC13)</f>
        <v>15981.395346623618</v>
      </c>
      <c r="EE5" s="27" t="s">
        <v>408</v>
      </c>
      <c r="EF5" s="28">
        <f>+SUM(EF6:EF13)</f>
        <v>867982.27</v>
      </c>
      <c r="EG5" s="28">
        <f>+SUM(EG6:EG13)</f>
        <v>7451.1010000564465</v>
      </c>
      <c r="EH5" s="28"/>
      <c r="EI5" s="28">
        <f>+SUM(EI6:EI13)</f>
        <v>3074589.9447988681</v>
      </c>
      <c r="EJ5" s="29">
        <f>+SUM(EJ6:EJ13)</f>
        <v>23432.496346680062</v>
      </c>
      <c r="EL5" s="27" t="s">
        <v>408</v>
      </c>
      <c r="EM5" s="28">
        <f>+SUM(EM6:EM13)</f>
        <v>-283356.36193789646</v>
      </c>
      <c r="EN5" s="28">
        <f>+SUM(EN6:EN13)</f>
        <v>-3691.5762645699524</v>
      </c>
      <c r="EO5" s="28"/>
      <c r="EP5" s="28">
        <f>+SUM(EP6:EP13)</f>
        <v>2791233.5828609718</v>
      </c>
      <c r="EQ5" s="29">
        <f>+SUM(EQ6:EQ13)</f>
        <v>19740.920082110115</v>
      </c>
      <c r="ES5" s="27" t="s">
        <v>408</v>
      </c>
      <c r="ET5" s="28">
        <f>+SUM(ET6:ET13)</f>
        <v>-811234.78187419148</v>
      </c>
      <c r="EU5" s="28">
        <f>+SUM(EU6:EU13)</f>
        <v>-8077.591652956381</v>
      </c>
      <c r="EV5" s="28"/>
      <c r="EW5" s="28">
        <f>+SUM(EW6:EW13)</f>
        <v>1979998.8009867801</v>
      </c>
      <c r="EX5" s="29">
        <f>+SUM(EX6:EX13)</f>
        <v>11663.328429153735</v>
      </c>
      <c r="EZ5" s="27" t="s">
        <v>408</v>
      </c>
      <c r="FA5" s="28">
        <f>+SUM(FA6:FA13)</f>
        <v>2507936.2222205643</v>
      </c>
      <c r="FB5" s="28">
        <f>+SUM(FB6:FB13)</f>
        <v>17365.523135083997</v>
      </c>
      <c r="FC5" s="28"/>
      <c r="FD5" s="28">
        <f>+SUM(FD6:FD13)</f>
        <v>4487935.0232073441</v>
      </c>
      <c r="FE5" s="29">
        <f>+SUM(FE6:FE13)</f>
        <v>29028.851564237728</v>
      </c>
      <c r="FG5" s="27" t="s">
        <v>408</v>
      </c>
      <c r="FH5" s="28">
        <f>+SUM(FH6:FH13)</f>
        <v>-1327435.6784084763</v>
      </c>
      <c r="FI5" s="28">
        <f>+SUM(FI6:FI13)</f>
        <v>-8702.8881458229243</v>
      </c>
      <c r="FJ5" s="28"/>
      <c r="FK5" s="28">
        <f>+SUM(FK6:FK13)</f>
        <v>3160499.3447988685</v>
      </c>
      <c r="FL5" s="29">
        <f>+SUM(FL6:FL13)</f>
        <v>20325.963418414805</v>
      </c>
      <c r="FN5" s="27" t="s">
        <v>408</v>
      </c>
      <c r="FO5" s="28">
        <f>+SUM(FO6:FO13)</f>
        <v>2201768.75</v>
      </c>
      <c r="FP5" s="28">
        <f>+SUM(FP6:FP13)</f>
        <v>14831.307468352617</v>
      </c>
      <c r="FQ5" s="28"/>
      <c r="FR5" s="28">
        <f>+SUM(FR6:FR13)</f>
        <v>5362268.0947988685</v>
      </c>
      <c r="FS5" s="29">
        <f>+SUM(FS6:FS13)</f>
        <v>35157.27088676743</v>
      </c>
      <c r="FU5" s="27" t="s">
        <v>408</v>
      </c>
      <c r="FV5" s="28">
        <f>+SUM(FV6:FV13)</f>
        <v>33714121.579999998</v>
      </c>
      <c r="FW5" s="28">
        <f>+SUM(FW6:FW13)</f>
        <v>246058.53919362012</v>
      </c>
      <c r="FX5" s="28"/>
      <c r="FY5" s="28">
        <f>+SUM(FY6:FY13)</f>
        <v>39076389.674798869</v>
      </c>
      <c r="FZ5" s="29">
        <f>+SUM(FZ6:FZ13)</f>
        <v>281215.81008038751</v>
      </c>
      <c r="GB5" s="27" t="s">
        <v>408</v>
      </c>
      <c r="GC5" s="28">
        <f>+SUM(GC6:GC13)</f>
        <v>58120349.880000003</v>
      </c>
      <c r="GD5" s="28">
        <f>+SUM(GD6:GD13)</f>
        <v>418110.13764673111</v>
      </c>
      <c r="GE5" s="28"/>
      <c r="GF5" s="28">
        <f>+SUM(GF6:GF13)</f>
        <v>97196739.554798856</v>
      </c>
      <c r="GG5" s="29">
        <f>+SUM(GG6:GG13)</f>
        <v>699325.94772711839</v>
      </c>
      <c r="GI5" s="27" t="s">
        <v>408</v>
      </c>
      <c r="GJ5" s="28">
        <f>+SUM(GJ6:GJ13)</f>
        <v>9734438.9399999995</v>
      </c>
      <c r="GK5" s="28">
        <f>+SUM(GK6:GK13)</f>
        <v>-22615.237840933481</v>
      </c>
      <c r="GL5" s="28"/>
      <c r="GM5" s="28">
        <f>+SUM(GM6:GM13)</f>
        <v>106931178.49479887</v>
      </c>
      <c r="GN5" s="29">
        <f>+SUM(GN6:GN13)</f>
        <v>676710.70988618501</v>
      </c>
      <c r="GP5" s="27" t="s">
        <v>408</v>
      </c>
      <c r="GQ5" s="28">
        <f>+SUM(GQ6:GQ13)</f>
        <v>2801660.8500000015</v>
      </c>
      <c r="GR5" s="28">
        <f>+SUM(GR6:GR13)</f>
        <v>28906.595602622438</v>
      </c>
      <c r="GS5" s="28"/>
      <c r="GT5" s="28">
        <f>+SUM(GT6:GT13)</f>
        <v>109732839.34479885</v>
      </c>
      <c r="GU5" s="29">
        <f>+SUM(GU6:GU13)</f>
        <v>705617.3054888075</v>
      </c>
      <c r="GW5" s="27" t="s">
        <v>408</v>
      </c>
      <c r="GX5" s="28">
        <f>+SUM(GX6:GX13)</f>
        <v>-11294798.969999999</v>
      </c>
      <c r="GY5" s="28">
        <f>+SUM(GY6:GY13)</f>
        <v>-72446.475183623799</v>
      </c>
      <c r="GZ5" s="28"/>
      <c r="HA5" s="28">
        <f>+SUM(HA6:HA13)</f>
        <v>98438040.374798849</v>
      </c>
      <c r="HB5" s="29">
        <f>+SUM(HB6:HB13)</f>
        <v>633170.83030518366</v>
      </c>
      <c r="HD5" s="27" t="s">
        <v>408</v>
      </c>
      <c r="HE5" s="28">
        <f>+SUM(HE6:HE13)</f>
        <v>375186.68000000226</v>
      </c>
      <c r="HF5" s="28">
        <f>+SUM(HF6:HF13)</f>
        <v>-77999.868629934659</v>
      </c>
      <c r="HG5" s="28"/>
      <c r="HH5" s="28">
        <f>+SUM(HH6:HH13)</f>
        <v>98813227.054798856</v>
      </c>
      <c r="HI5" s="29">
        <f>+SUM(HI6:HI13)</f>
        <v>555170.96167524916</v>
      </c>
      <c r="HK5" s="27" t="s">
        <v>408</v>
      </c>
      <c r="HL5" s="28">
        <f>+SUM(HL6:HL13)</f>
        <v>9484792.129999999</v>
      </c>
      <c r="HM5" s="28">
        <f>+SUM(HM6:HM13)</f>
        <v>55255.989153252311</v>
      </c>
      <c r="HN5" s="28"/>
      <c r="HO5" s="28">
        <f>+SUM(HO6:HO13)</f>
        <v>108298019.18479887</v>
      </c>
      <c r="HP5" s="29">
        <f>+SUM(HP6:HP13)</f>
        <v>610426.95082850161</v>
      </c>
      <c r="HS5" s="37"/>
      <c r="HU5" s="22"/>
    </row>
    <row r="6" spans="2:229" x14ac:dyDescent="0.25">
      <c r="B6" s="3" t="s">
        <v>439</v>
      </c>
      <c r="C6" s="22">
        <f>SUMIFS(datos_arg[ARS],datos_arg[Year],'Cuentas ARG'!C$2,datos_arg[Month],'Cuentas ARG'!G$2,datos_arg[Destino],'Cuentas ARG'!B6)
- SUMIFS(datos_arg[ARS],datos_arg[Year],'Cuentas ARG'!C$2,datos_arg[Month],'Cuentas ARG'!G$2,datos_arg[Origen],'Cuentas ARG'!B6)</f>
        <v>-14949.5</v>
      </c>
      <c r="D6" s="22">
        <f>+SUMIFS(datos_arg[USD],datos_arg[Year],'Cuentas ARG'!C$2,datos_arg[Month],'Cuentas ARG'!G$2,datos_arg[Destino],'Cuentas ARG'!B6)
- SUMIFS(datos_arg[USD],datos_arg[Year],'Cuentas ARG'!C$2,datos_arg[Month],'Cuentas ARG'!G$2,datos_arg[Origen],'Cuentas ARG'!B6)</f>
        <v>-398.27105263157887</v>
      </c>
      <c r="E6" s="22"/>
      <c r="F6" s="22">
        <f>+C6</f>
        <v>-14949.5</v>
      </c>
      <c r="G6" s="23">
        <f t="shared" ref="G6:G61" si="0">+D6</f>
        <v>-398.27105263157887</v>
      </c>
      <c r="I6" s="3" t="s">
        <v>439</v>
      </c>
      <c r="J6" s="22">
        <f>SUMIFS(datos_arg[ARS],datos_arg[Year],'Cuentas ARG'!J$2,datos_arg[Month],'Cuentas ARG'!N$2,datos_arg[Destino],'Cuentas ARG'!I6)
- SUMIFS(datos_arg[ARS],datos_arg[Year],'Cuentas ARG'!J$2,datos_arg[Month],'Cuentas ARG'!N$2,datos_arg[Origen],'Cuentas ARG'!I6)</f>
        <v>42087</v>
      </c>
      <c r="K6" s="22">
        <f>+SUMIFS(datos_arg[USD],datos_arg[Year],'Cuentas ARG'!J$2,datos_arg[Month],'Cuentas ARG'!N$2,datos_arg[Destino],'Cuentas ARG'!I6)
- SUMIFS(datos_arg[USD],datos_arg[Year],'Cuentas ARG'!J$2,datos_arg[Month],'Cuentas ARG'!N$2,datos_arg[Origen],'Cuentas ARG'!I6)</f>
        <v>1072.9298585611314</v>
      </c>
      <c r="L6" s="22"/>
      <c r="M6" s="22">
        <f>+J6+F6</f>
        <v>27137.5</v>
      </c>
      <c r="N6" s="23">
        <f>+K6+G6</f>
        <v>674.6588059295525</v>
      </c>
      <c r="P6" s="3" t="s">
        <v>439</v>
      </c>
      <c r="Q6" s="22">
        <f>SUMIFS(datos_arg[ARS],datos_arg[Year],'Cuentas ARG'!Q$2,datos_arg[Month],'Cuentas ARG'!U$2,datos_arg[Destino],'Cuentas ARG'!P6)
- SUMIFS(datos_arg[ARS],datos_arg[Year],'Cuentas ARG'!Q$2,datos_arg[Month],'Cuentas ARG'!U$2,datos_arg[Origen],'Cuentas ARG'!P6)</f>
        <v>-46908</v>
      </c>
      <c r="R6" s="22">
        <f>+SUMIFS(datos_arg[USD],datos_arg[Year],'Cuentas ARG'!Q$2,datos_arg[Month],'Cuentas ARG'!U$2,datos_arg[Destino],'Cuentas ARG'!P6)
- SUMIFS(datos_arg[USD],datos_arg[Year],'Cuentas ARG'!Q$2,datos_arg[Month],'Cuentas ARG'!U$2,datos_arg[Origen],'Cuentas ARG'!P6)</f>
        <v>-1139.3010335917324</v>
      </c>
      <c r="S6" s="22"/>
      <c r="T6" s="22">
        <f>+Q6+M6</f>
        <v>-19770.5</v>
      </c>
      <c r="U6" s="23">
        <f>+R6+N6</f>
        <v>-464.64222766217995</v>
      </c>
      <c r="W6" s="3" t="s">
        <v>439</v>
      </c>
      <c r="X6" s="22">
        <f>SUMIFS(datos_arg[ARS],datos_arg[Year],'Cuentas ARG'!X$2,datos_arg[Month],'Cuentas ARG'!AB$2,datos_arg[Destino],'Cuentas ARG'!W6)
- SUMIFS(datos_arg[ARS],datos_arg[Year],'Cuentas ARG'!X$2,datos_arg[Month],'Cuentas ARG'!AB$2,datos_arg[Origen],'Cuentas ARG'!W6)</f>
        <v>7256</v>
      </c>
      <c r="Y6" s="22">
        <f>+SUMIFS(datos_arg[USD],datos_arg[Year],'Cuentas ARG'!X$2,datos_arg[Month],'Cuentas ARG'!AB$2,datos_arg[Destino],'Cuentas ARG'!W6)
- SUMIFS(datos_arg[USD],datos_arg[Year],'Cuentas ARG'!X$2,datos_arg[Month],'Cuentas ARG'!AB$2,datos_arg[Origen],'Cuentas ARG'!W6)</f>
        <v>168.63314961688411</v>
      </c>
      <c r="Z6" s="22"/>
      <c r="AA6" s="22">
        <f>+X6+T6</f>
        <v>-12514.5</v>
      </c>
      <c r="AB6" s="23">
        <f>+Y6+U6</f>
        <v>-296.00907804529584</v>
      </c>
      <c r="AD6" s="3" t="s">
        <v>439</v>
      </c>
      <c r="AE6" s="22">
        <f>SUMIFS(datos_arg[ARS],datos_arg[Year],'Cuentas ARG'!AE$2,datos_arg[Month],'Cuentas ARG'!AI$2,datos_arg[Destino],'Cuentas ARG'!AD6)
- SUMIFS(datos_arg[ARS],datos_arg[Year],'Cuentas ARG'!AE$2,datos_arg[Month],'Cuentas ARG'!AI$2,datos_arg[Origen],'Cuentas ARG'!AD6)</f>
        <v>-15189</v>
      </c>
      <c r="AF6" s="22">
        <f>+SUMIFS(datos_arg[USD],datos_arg[Year],'Cuentas ARG'!AE$2,datos_arg[Month],'Cuentas ARG'!AI$2,datos_arg[Destino],'Cuentas ARG'!AD6)
- SUMIFS(datos_arg[USD],datos_arg[Year],'Cuentas ARG'!AE$2,datos_arg[Month],'Cuentas ARG'!AI$2,datos_arg[Origen],'Cuentas ARG'!AD6)</f>
        <v>-324.48741318277462</v>
      </c>
      <c r="AG6" s="22"/>
      <c r="AH6" s="22">
        <f>+AE6+AA6</f>
        <v>-27703.5</v>
      </c>
      <c r="AI6" s="23">
        <f>+AF6+AB6</f>
        <v>-620.49649122807045</v>
      </c>
      <c r="AK6" s="3" t="s">
        <v>439</v>
      </c>
      <c r="AL6" s="22">
        <f>SUMIFS(datos_arg[ARS],datos_arg[Year],'Cuentas ARG'!AL$2,datos_arg[Month],'Cuentas ARG'!AP$2,datos_arg[Destino],'Cuentas ARG'!AK6)
- SUMIFS(datos_arg[ARS],datos_arg[Year],'Cuentas ARG'!AL$2,datos_arg[Month],'Cuentas ARG'!AP$2,datos_arg[Origen],'Cuentas ARG'!AK6)</f>
        <v>-21353</v>
      </c>
      <c r="AM6" s="22">
        <f>+SUMIFS(datos_arg[USD],datos_arg[Year],'Cuentas ARG'!AL$2,datos_arg[Month],'Cuentas ARG'!AP$2,datos_arg[Destino],'Cuentas ARG'!AK6)
- SUMIFS(datos_arg[USD],datos_arg[Year],'Cuentas ARG'!AL$2,datos_arg[Month],'Cuentas ARG'!AP$2,datos_arg[Origen],'Cuentas ARG'!AK6)</f>
        <v>-474.51111111111095</v>
      </c>
      <c r="AN6" s="22"/>
      <c r="AO6" s="22">
        <f>+AL6+AH6</f>
        <v>-49056.5</v>
      </c>
      <c r="AP6" s="23">
        <f>+AM6+AI6</f>
        <v>-1095.0076023391814</v>
      </c>
      <c r="AR6" s="3" t="s">
        <v>439</v>
      </c>
      <c r="AS6" s="22">
        <f>SUMIFS(datos_arg[ARS],datos_arg[Year],'Cuentas ARG'!AS$2,datos_arg[Month],'Cuentas ARG'!AW$2,datos_arg[Destino],'Cuentas ARG'!AR6)
- SUMIFS(datos_arg[ARS],datos_arg[Year],'Cuentas ARG'!AS$2,datos_arg[Month],'Cuentas ARG'!AW$2,datos_arg[Origen],'Cuentas ARG'!AR6)</f>
        <v>66796.049999999988</v>
      </c>
      <c r="AT6" s="22">
        <f>+SUMIFS(datos_arg[USD],datos_arg[Year],'Cuentas ARG'!AS$2,datos_arg[Month],'Cuentas ARG'!AW$2,datos_arg[Destino],'Cuentas ARG'!AR6)
- SUMIFS(datos_arg[USD],datos_arg[Year],'Cuentas ARG'!AS$2,datos_arg[Month],'Cuentas ARG'!AW$2,datos_arg[Origen],'Cuentas ARG'!AR6)</f>
        <v>1488.7860174781508</v>
      </c>
      <c r="AU6" s="22"/>
      <c r="AV6" s="22">
        <f>+AS6+AO6</f>
        <v>17739.549999999988</v>
      </c>
      <c r="AW6" s="23">
        <f>+AT6+AP6</f>
        <v>393.77841513896942</v>
      </c>
      <c r="AY6" s="3" t="s">
        <v>439</v>
      </c>
      <c r="AZ6" s="22">
        <f>SUMIFS(datos_arg[ARS],datos_arg[Year],'Cuentas ARG'!AZ$2,datos_arg[Month],'Cuentas ARG'!BD$2,datos_arg[Destino],'Cuentas ARG'!AY6)
- SUMIFS(datos_arg[ARS],datos_arg[Year],'Cuentas ARG'!AZ$2,datos_arg[Month],'Cuentas ARG'!BD$2,datos_arg[Origen],'Cuentas ARG'!AY6)</f>
        <v>11655</v>
      </c>
      <c r="BA6" s="22">
        <f>+SUMIFS(datos_arg[USD],datos_arg[Year],'Cuentas ARG'!AZ$2,datos_arg[Month],'Cuentas ARG'!BD$2,datos_arg[Destino],'Cuentas ARG'!AY6)
- SUMIFS(datos_arg[USD],datos_arg[Year],'Cuentas ARG'!AZ$2,datos_arg[Month],'Cuentas ARG'!BD$2,datos_arg[Origen],'Cuentas ARG'!AY6)</f>
        <v>117.05228661541423</v>
      </c>
      <c r="BB6" s="22"/>
      <c r="BC6" s="22">
        <f>+AZ6+AV6</f>
        <v>29394.549999999988</v>
      </c>
      <c r="BD6" s="23">
        <f>+BA6+AW6</f>
        <v>510.83070175438365</v>
      </c>
      <c r="BF6" s="3" t="s">
        <v>439</v>
      </c>
      <c r="BG6" s="22">
        <f>SUMIFS(datos_arg[ARS],datos_arg[Year],'Cuentas ARG'!BG$2,datos_arg[Month],'Cuentas ARG'!BK$2,datos_arg[Destino],'Cuentas ARG'!BF6)
- SUMIFS(datos_arg[ARS],datos_arg[Year],'Cuentas ARG'!BG$2,datos_arg[Month],'Cuentas ARG'!BK$2,datos_arg[Origen],'Cuentas ARG'!BF6)</f>
        <v>-83480</v>
      </c>
      <c r="BH6" s="22">
        <f>+SUMIFS(datos_arg[USD],datos_arg[Year],'Cuentas ARG'!BG$2,datos_arg[Month],'Cuentas ARG'!BK$2,datos_arg[Destino],'Cuentas ARG'!BF6)
- SUMIFS(datos_arg[USD],datos_arg[Year],'Cuentas ARG'!BG$2,datos_arg[Month],'Cuentas ARG'!BK$2,datos_arg[Origen],'Cuentas ARG'!BF6)</f>
        <v>-1417.1180263157896</v>
      </c>
      <c r="BI6" s="22"/>
      <c r="BJ6" s="22">
        <f>+BG6+BC6</f>
        <v>-54085.450000000012</v>
      </c>
      <c r="BK6" s="23">
        <f>+BH6+BD6</f>
        <v>-906.28732456140597</v>
      </c>
      <c r="BM6" s="3" t="s">
        <v>439</v>
      </c>
      <c r="BN6" s="22">
        <f>SUMIFS(datos_arg[ARS],datos_arg[Year],'Cuentas ARG'!BN$2,datos_arg[Month],'Cuentas ARG'!BR$2,datos_arg[Destino],'Cuentas ARG'!BM6)
- SUMIFS(datos_arg[ARS],datos_arg[Year],'Cuentas ARG'!BN$2,datos_arg[Month],'Cuentas ARG'!BR$2,datos_arg[Origen],'Cuentas ARG'!BM6)</f>
        <v>29822</v>
      </c>
      <c r="BO6" s="22">
        <f>+SUMIFS(datos_arg[USD],datos_arg[Year],'Cuentas ARG'!BN$2,datos_arg[Month],'Cuentas ARG'!BR$2,datos_arg[Destino],'Cuentas ARG'!BM6)
- SUMIFS(datos_arg[USD],datos_arg[Year],'Cuentas ARG'!BN$2,datos_arg[Month],'Cuentas ARG'!BR$2,datos_arg[Origen],'Cuentas ARG'!BM6)</f>
        <v>506.36076716294883</v>
      </c>
      <c r="BP6" s="22"/>
      <c r="BQ6" s="22">
        <f>+BN6+BJ6</f>
        <v>-24263.450000000012</v>
      </c>
      <c r="BR6" s="23">
        <f>+BO6+BK6</f>
        <v>-399.92655739845713</v>
      </c>
      <c r="BT6" s="3" t="s">
        <v>439</v>
      </c>
      <c r="BU6" s="22">
        <f>SUMIFS(datos_arg[ARS],datos_arg[Year],'Cuentas ARG'!BU$2,datos_arg[Month],'Cuentas ARG'!BY$2,datos_arg[Destino],'Cuentas ARG'!BT6)
- SUMIFS(datos_arg[ARS],datos_arg[Year],'Cuentas ARG'!BU$2,datos_arg[Month],'Cuentas ARG'!BY$2,datos_arg[Origen],'Cuentas ARG'!BT6)</f>
        <v>-30020.390000000014</v>
      </c>
      <c r="BV6" s="22">
        <f>+SUMIFS(datos_arg[USD],datos_arg[Year],'Cuentas ARG'!BU$2,datos_arg[Month],'Cuentas ARG'!BY$2,datos_arg[Destino],'Cuentas ARG'!BT6)
- SUMIFS(datos_arg[USD],datos_arg[Year],'Cuentas ARG'!BU$2,datos_arg[Month],'Cuentas ARG'!BY$2,datos_arg[Origen],'Cuentas ARG'!BT6)</f>
        <v>-403.22836520216879</v>
      </c>
      <c r="BW6" s="22"/>
      <c r="BX6" s="22">
        <f>+BU6+BQ6</f>
        <v>-54283.840000000026</v>
      </c>
      <c r="BY6" s="23">
        <f>+BV6+BR6</f>
        <v>-803.15492260062592</v>
      </c>
      <c r="CA6" s="3" t="s">
        <v>439</v>
      </c>
      <c r="CB6" s="22">
        <f>SUMIFS(datos_arg[ARS],datos_arg[Year],'Cuentas ARG'!CB$2,datos_arg[Month],'Cuentas ARG'!CF$2,datos_arg[Destino],'Cuentas ARG'!CA6)
- SUMIFS(datos_arg[ARS],datos_arg[Year],'Cuentas ARG'!CB$2,datos_arg[Month],'Cuentas ARG'!CF$2,datos_arg[Origen],'Cuentas ARG'!CA6)</f>
        <v>51257.350000000093</v>
      </c>
      <c r="CC6" s="22">
        <f>+SUMIFS(datos_arg[USD],datos_arg[Year],'Cuentas ARG'!CB$2,datos_arg[Month],'Cuentas ARG'!CF$2,datos_arg[Destino],'Cuentas ARG'!CA6)
- SUMIFS(datos_arg[USD],datos_arg[Year],'Cuentas ARG'!CB$2,datos_arg[Month],'Cuentas ARG'!CF$2,datos_arg[Origen],'Cuentas ARG'!CA6)</f>
        <v>757.39325119236673</v>
      </c>
      <c r="CD6" s="22"/>
      <c r="CE6" s="22">
        <f>+CB6+BX6</f>
        <v>-3026.4899999999325</v>
      </c>
      <c r="CF6" s="23">
        <f>+CC6+BY6</f>
        <v>-45.76167140825919</v>
      </c>
      <c r="CH6" s="3" t="s">
        <v>439</v>
      </c>
      <c r="CI6" s="22">
        <f>SUMIFS(datos_arg[ARS],datos_arg[Year],'Cuentas ARG'!CI$2,datos_arg[Month],'Cuentas ARG'!CM$2,datos_arg[Destino],'Cuentas ARG'!CH6)
- SUMIFS(datos_arg[ARS],datos_arg[Year],'Cuentas ARG'!CI$2,datos_arg[Month],'Cuentas ARG'!CM$2,datos_arg[Origen],'Cuentas ARG'!CH6)</f>
        <v>69436.179999999818</v>
      </c>
      <c r="CJ6" s="22">
        <f>+SUMIFS(datos_arg[USD],datos_arg[Year],'Cuentas ARG'!CI$2,datos_arg[Month],'Cuentas ARG'!CM$2,datos_arg[Destino],'Cuentas ARG'!CH6)
- SUMIFS(datos_arg[USD],datos_arg[Year],'Cuentas ARG'!CI$2,datos_arg[Month],'Cuentas ARG'!CM$2,datos_arg[Origen],'Cuentas ARG'!CH6)</f>
        <v>914.24203087197384</v>
      </c>
      <c r="CK6" s="22"/>
      <c r="CL6" s="22">
        <f>+CI6+CE6</f>
        <v>66409.689999999886</v>
      </c>
      <c r="CM6" s="23">
        <f>+CJ6+CF6</f>
        <v>868.48035946371465</v>
      </c>
      <c r="CO6" s="3" t="s">
        <v>439</v>
      </c>
      <c r="CP6" s="22">
        <f>SUMIFS(datos_arg[ARS],datos_arg[Year],'Cuentas ARG'!CP$2,datos_arg[Month],'Cuentas ARG'!CT$2,datos_arg[Destino],'Cuentas ARG'!CO6)
- SUMIFS(datos_arg[ARS],datos_arg[Year],'Cuentas ARG'!CP$2,datos_arg[Month],'Cuentas ARG'!CT$2,datos_arg[Origen],'Cuentas ARG'!CO6)</f>
        <v>-36441.705201133853</v>
      </c>
      <c r="CQ6" s="22">
        <f>+SUMIFS(datos_arg[USD],datos_arg[Year],'Cuentas ARG'!CP$2,datos_arg[Month],'Cuentas ARG'!CT$2,datos_arg[Destino],'Cuentas ARG'!CO6)
- SUMIFS(datos_arg[USD],datos_arg[Year],'Cuentas ARG'!CP$2,datos_arg[Month],'Cuentas ARG'!CT$2,datos_arg[Origen],'Cuentas ARG'!CO6)</f>
        <v>-478.75132207207207</v>
      </c>
      <c r="CR6" s="22"/>
      <c r="CS6" s="22">
        <f>+CP6+CL6</f>
        <v>29967.984798866033</v>
      </c>
      <c r="CT6" s="23">
        <f>+CQ6+CM6</f>
        <v>389.72903739164258</v>
      </c>
      <c r="CV6" s="3" t="s">
        <v>439</v>
      </c>
      <c r="CW6" s="22">
        <f>SUMIFS(datos_arg[ARS],datos_arg[Year],'Cuentas ARG'!CW$2,datos_arg[Month],'Cuentas ARG'!DA$2,datos_arg[Destino],'Cuentas ARG'!CV6)
- SUMIFS(datos_arg[ARS],datos_arg[Year],'Cuentas ARG'!CW$2,datos_arg[Month],'Cuentas ARG'!DA$2,datos_arg[Origen],'Cuentas ARG'!CV6)</f>
        <v>304476.83999999997</v>
      </c>
      <c r="CX6" s="22">
        <f>+SUMIFS(datos_arg[USD],datos_arg[Year],'Cuentas ARG'!CW$2,datos_arg[Month],'Cuentas ARG'!DA$2,datos_arg[Destino],'Cuentas ARG'!CV6)
- SUMIFS(datos_arg[USD],datos_arg[Year],'Cuentas ARG'!CW$2,datos_arg[Month],'Cuentas ARG'!DA$2,datos_arg[Origen],'Cuentas ARG'!CV6)</f>
        <v>3546.7779065540908</v>
      </c>
      <c r="CY6" s="22"/>
      <c r="CZ6" s="22">
        <f>+CW6+CS6</f>
        <v>334444.824798866</v>
      </c>
      <c r="DA6" s="23">
        <f>+CX6+CT6</f>
        <v>3936.5069439457334</v>
      </c>
      <c r="DC6" s="3" t="s">
        <v>439</v>
      </c>
      <c r="DD6" s="22">
        <f>SUMIFS(datos_arg[ARS],datos_arg[Year],'Cuentas ARG'!DD$2,datos_arg[Month],'Cuentas ARG'!DH$2,datos_arg[Destino],'Cuentas ARG'!DC6)
- SUMIFS(datos_arg[ARS],datos_arg[Year],'Cuentas ARG'!DD$2,datos_arg[Month],'Cuentas ARG'!DH$2,datos_arg[Origen],'Cuentas ARG'!DC6)</f>
        <v>40059.149999999994</v>
      </c>
      <c r="DE6" s="22">
        <f>+SUMIFS(datos_arg[USD],datos_arg[Year],'Cuentas ARG'!DD$2,datos_arg[Month],'Cuentas ARG'!DH$2,datos_arg[Destino],'Cuentas ARG'!DC6)
- SUMIFS(datos_arg[USD],datos_arg[Year],'Cuentas ARG'!DD$2,datos_arg[Month],'Cuentas ARG'!DH$2,datos_arg[Origen],'Cuentas ARG'!DC6)</f>
        <v>-575.50860655463657</v>
      </c>
      <c r="DF6" s="22"/>
      <c r="DG6" s="22">
        <f>+DD6+CZ6</f>
        <v>374503.97479886597</v>
      </c>
      <c r="DH6" s="23">
        <f>+DE6+DA6</f>
        <v>3360.9983373910968</v>
      </c>
      <c r="DJ6" s="3" t="s">
        <v>439</v>
      </c>
      <c r="DK6" s="22">
        <f>SUMIFS(datos_arg[ARS],datos_arg[Year],'Cuentas ARG'!DK$2,datos_arg[Month],'Cuentas ARG'!DO$2,datos_arg[Destino],'Cuentas ARG'!DJ6)
- SUMIFS(datos_arg[ARS],datos_arg[Year],'Cuentas ARG'!DK$2,datos_arg[Month],'Cuentas ARG'!DO$2,datos_arg[Origen],'Cuentas ARG'!DJ6)</f>
        <v>-237813.66455999983</v>
      </c>
      <c r="DL6" s="22">
        <f>+SUMIFS(datos_arg[USD],datos_arg[Year],'Cuentas ARG'!DK$2,datos_arg[Month],'Cuentas ARG'!DO$2,datos_arg[Destino],'Cuentas ARG'!DJ6)
- SUMIFS(datos_arg[USD],datos_arg[Year],'Cuentas ARG'!DK$2,datos_arg[Month],'Cuentas ARG'!DO$2,datos_arg[Origen],'Cuentas ARG'!DJ6)</f>
        <v>-2192.4085519747878</v>
      </c>
      <c r="DM6" s="22"/>
      <c r="DN6" s="22">
        <f>+DK6+DG6</f>
        <v>136690.31023886614</v>
      </c>
      <c r="DO6" s="23">
        <f>+DL6+DH6</f>
        <v>1168.589785416309</v>
      </c>
      <c r="DQ6" s="3" t="s">
        <v>439</v>
      </c>
      <c r="DR6" s="22">
        <f>SUMIFS(datos_arg[ARS],datos_arg[Year],'Cuentas ARG'!DR$2,datos_arg[Month],'Cuentas ARG'!DV$2,datos_arg[Destino],'Cuentas ARG'!DQ6)
- SUMIFS(datos_arg[ARS],datos_arg[Year],'Cuentas ARG'!DR$2,datos_arg[Month],'Cuentas ARG'!DV$2,datos_arg[Origen],'Cuentas ARG'!DQ6)</f>
        <v>138219.27456000005</v>
      </c>
      <c r="DS6" s="22">
        <f>+SUMIFS(datos_arg[USD],datos_arg[Year],'Cuentas ARG'!DR$2,datos_arg[Month],'Cuentas ARG'!DV$2,datos_arg[Destino],'Cuentas ARG'!DQ6)
- SUMIFS(datos_arg[USD],datos_arg[Year],'Cuentas ARG'!DR$2,datos_arg[Month],'Cuentas ARG'!DV$2,datos_arg[Origen],'Cuentas ARG'!DQ6)</f>
        <v>1052.7066998319333</v>
      </c>
      <c r="DT6" s="22"/>
      <c r="DU6" s="22">
        <f>+DR6+DN6</f>
        <v>274909.58479886618</v>
      </c>
      <c r="DV6" s="23">
        <f>+DS6+DO6</f>
        <v>2221.2964852482423</v>
      </c>
      <c r="DX6" s="3" t="s">
        <v>439</v>
      </c>
      <c r="DY6" s="22">
        <f>SUMIFS(datos_arg[ARS],datos_arg[Year],'Cuentas ARG'!DY$2,datos_arg[Month],'Cuentas ARG'!EC$2,datos_arg[Destino],'Cuentas ARG'!DX6)
- SUMIFS(datos_arg[ARS],datos_arg[Year],'Cuentas ARG'!DY$2,datos_arg[Month],'Cuentas ARG'!EC$2,datos_arg[Origen],'Cuentas ARG'!DX6)</f>
        <v>-122876.2699999999</v>
      </c>
      <c r="DZ6" s="22">
        <f>+SUMIFS(datos_arg[USD],datos_arg[Year],'Cuentas ARG'!DY$2,datos_arg[Month],'Cuentas ARG'!EC$2,datos_arg[Destino],'Cuentas ARG'!DX6)
- SUMIFS(datos_arg[USD],datos_arg[Year],'Cuentas ARG'!DY$2,datos_arg[Month],'Cuentas ARG'!EC$2,datos_arg[Origen],'Cuentas ARG'!DX6)</f>
        <v>-1053.0788950375927</v>
      </c>
      <c r="EA6" s="22"/>
      <c r="EB6" s="22">
        <f>+DY6+DU6</f>
        <v>152033.31479886628</v>
      </c>
      <c r="EC6" s="23">
        <f>+DZ6+DV6</f>
        <v>1168.2175902106496</v>
      </c>
      <c r="EE6" s="3" t="s">
        <v>439</v>
      </c>
      <c r="EF6" s="22">
        <f>SUMIFS(datos_arg[ARS],datos_arg[Year],'Cuentas ARG'!EF$2,datos_arg[Month],'Cuentas ARG'!EJ$2,datos_arg[Destino],'Cuentas ARG'!EE6)
- SUMIFS(datos_arg[ARS],datos_arg[Year],'Cuentas ARG'!EF$2,datos_arg[Month],'Cuentas ARG'!EJ$2,datos_arg[Origen],'Cuentas ARG'!EE6)</f>
        <v>-90541.300000000047</v>
      </c>
      <c r="EG6" s="22">
        <f>+SUMIFS(datos_arg[USD],datos_arg[Year],'Cuentas ARG'!EF$2,datos_arg[Month],'Cuentas ARG'!EJ$2,datos_arg[Destino],'Cuentas ARG'!EE6)
- SUMIFS(datos_arg[USD],datos_arg[Year],'Cuentas ARG'!EF$2,datos_arg[Month],'Cuentas ARG'!EJ$2,datos_arg[Origen],'Cuentas ARG'!EE6)</f>
        <v>-663.61594344622245</v>
      </c>
      <c r="EH6" s="22"/>
      <c r="EI6" s="22">
        <f>+EF6+EB6</f>
        <v>61492.014798866236</v>
      </c>
      <c r="EJ6" s="23">
        <f>+EG6+EC6</f>
        <v>504.60164676442719</v>
      </c>
      <c r="EL6" s="3" t="s">
        <v>439</v>
      </c>
      <c r="EM6" s="22">
        <f>SUMIFS(datos_arg[ARS],datos_arg[Year],'Cuentas ARG'!EM$2,datos_arg[Month],'Cuentas ARG'!EQ$2,datos_arg[Destino],'Cuentas ARG'!EL6)
- SUMIFS(datos_arg[ARS],datos_arg[Year],'Cuentas ARG'!EM$2,datos_arg[Month],'Cuentas ARG'!EQ$2,datos_arg[Origen],'Cuentas ARG'!EL6)</f>
        <v>16932.969999999041</v>
      </c>
      <c r="EN6" s="22">
        <f>+SUMIFS(datos_arg[USD],datos_arg[Year],'Cuentas ARG'!EM$2,datos_arg[Month],'Cuentas ARG'!EQ$2,datos_arg[Destino],'Cuentas ARG'!EL6)
- SUMIFS(datos_arg[USD],datos_arg[Year],'Cuentas ARG'!EM$2,datos_arg[Month],'Cuentas ARG'!EQ$2,datos_arg[Origen],'Cuentas ARG'!EL6)</f>
        <v>79.453376923525866</v>
      </c>
      <c r="EO6" s="22"/>
      <c r="EP6" s="22">
        <f>+EM6+EI6</f>
        <v>78424.984798865276</v>
      </c>
      <c r="EQ6" s="23">
        <f>+EN6+EJ6</f>
        <v>584.05502368795305</v>
      </c>
      <c r="ES6" s="3" t="s">
        <v>439</v>
      </c>
      <c r="ET6" s="22">
        <f>SUMIFS(datos_arg[ARS],datos_arg[Year],'Cuentas ARG'!ET$2,datos_arg[Month],'Cuentas ARG'!EX$2,datos_arg[Destino],'Cuentas ARG'!ES6)
- SUMIFS(datos_arg[ARS],datos_arg[Year],'Cuentas ARG'!ET$2,datos_arg[Month],'Cuentas ARG'!EX$2,datos_arg[Origen],'Cuentas ARG'!ES6)</f>
        <v>53512.889999999898</v>
      </c>
      <c r="EU6" s="22">
        <f>+SUMIFS(datos_arg[USD],datos_arg[Year],'Cuentas ARG'!ET$2,datos_arg[Month],'Cuentas ARG'!EX$2,datos_arg[Destino],'Cuentas ARG'!ES6)
- SUMIFS(datos_arg[USD],datos_arg[Year],'Cuentas ARG'!ET$2,datos_arg[Month],'Cuentas ARG'!EX$2,datos_arg[Origen],'Cuentas ARG'!ES6)</f>
        <v>231.40928004239868</v>
      </c>
      <c r="EV6" s="22"/>
      <c r="EW6" s="22">
        <f>+ET6+EP6</f>
        <v>131937.87479886517</v>
      </c>
      <c r="EX6" s="23">
        <f>+EU6+EQ6</f>
        <v>815.46430373035173</v>
      </c>
      <c r="EZ6" s="3" t="s">
        <v>439</v>
      </c>
      <c r="FA6" s="22">
        <f>SUMIFS(datos_arg[ARS],datos_arg[Year],'Cuentas ARG'!FA$2,datos_arg[Month],'Cuentas ARG'!FE$2,datos_arg[Destino],'Cuentas ARG'!EZ6)
- SUMIFS(datos_arg[ARS],datos_arg[Year],'Cuentas ARG'!FA$2,datos_arg[Month],'Cuentas ARG'!FE$2,datos_arg[Origen],'Cuentas ARG'!EZ6)</f>
        <v>-124378.75999999954</v>
      </c>
      <c r="FB6" s="22">
        <f>+SUMIFS(datos_arg[USD],datos_arg[Year],'Cuentas ARG'!FA$2,datos_arg[Month],'Cuentas ARG'!FE$2,datos_arg[Destino],'Cuentas ARG'!EZ6)
- SUMIFS(datos_arg[USD],datos_arg[Year],'Cuentas ARG'!FA$2,datos_arg[Month],'Cuentas ARG'!FE$2,datos_arg[Origen],'Cuentas ARG'!EZ6)</f>
        <v>-732.0541140307032</v>
      </c>
      <c r="FC6" s="22"/>
      <c r="FD6" s="22">
        <f>+FA6+EW6</f>
        <v>7559.1147988656303</v>
      </c>
      <c r="FE6" s="23">
        <f>+FB6+EX6</f>
        <v>83.410189699648527</v>
      </c>
      <c r="FG6" s="3" t="s">
        <v>439</v>
      </c>
      <c r="FH6" s="22">
        <f>SUMIFS(datos_arg[ARS],datos_arg[Year],'Cuentas ARG'!FH$2,datos_arg[Month],'Cuentas ARG'!FL$2,datos_arg[Destino],'Cuentas ARG'!FG6)
- SUMIFS(datos_arg[ARS],datos_arg[Year],'Cuentas ARG'!FH$2,datos_arg[Month],'Cuentas ARG'!FL$2,datos_arg[Origen],'Cuentas ARG'!FG6)</f>
        <v>179203.47999999998</v>
      </c>
      <c r="FI6" s="22">
        <f>+SUMIFS(datos_arg[USD],datos_arg[Year],'Cuentas ARG'!FH$2,datos_arg[Month],'Cuentas ARG'!FL$2,datos_arg[Destino],'Cuentas ARG'!FG6)
- SUMIFS(datos_arg[USD],datos_arg[Year],'Cuentas ARG'!FH$2,datos_arg[Month],'Cuentas ARG'!FL$2,datos_arg[Origen],'Cuentas ARG'!FG6)</f>
        <v>1154.9648761149801</v>
      </c>
      <c r="FJ6" s="22"/>
      <c r="FK6" s="22">
        <f>+FH6+FD6</f>
        <v>186762.59479886561</v>
      </c>
      <c r="FL6" s="23">
        <f>+FI6+FE6</f>
        <v>1238.3750658146287</v>
      </c>
      <c r="FN6" s="3" t="s">
        <v>439</v>
      </c>
      <c r="FO6" s="22">
        <f>SUMIFS(datos_arg[ARS],datos_arg[Year],'Cuentas ARG'!FO$2,datos_arg[Month],'Cuentas ARG'!FS$2,datos_arg[Destino],'Cuentas ARG'!FN6)
- SUMIFS(datos_arg[ARS],datos_arg[Year],'Cuentas ARG'!FO$2,datos_arg[Month],'Cuentas ARG'!FS$2,datos_arg[Origen],'Cuentas ARG'!FN6)</f>
        <v>-255764.36000000022</v>
      </c>
      <c r="FP6" s="22">
        <f>+SUMIFS(datos_arg[USD],datos_arg[Year],'Cuentas ARG'!FO$2,datos_arg[Month],'Cuentas ARG'!FS$2,datos_arg[Destino],'Cuentas ARG'!FN6)
- SUMIFS(datos_arg[USD],datos_arg[Year],'Cuentas ARG'!FO$2,datos_arg[Month],'Cuentas ARG'!FS$2,datos_arg[Origen],'Cuentas ARG'!FN6)</f>
        <v>-1641.8609988874159</v>
      </c>
      <c r="FQ6" s="22"/>
      <c r="FR6" s="22">
        <f>+FO6+FK6</f>
        <v>-69001.765201134607</v>
      </c>
      <c r="FS6" s="23">
        <f>+FP6+FL6</f>
        <v>-403.48593307278725</v>
      </c>
      <c r="FU6" s="3" t="s">
        <v>439</v>
      </c>
      <c r="FV6" s="22">
        <f>SUMIFS(datos_arg[ARS],datos_arg[Year],'Cuentas ARG'!FV$2,datos_arg[Month],'Cuentas ARG'!FZ$2,datos_arg[Destino],'Cuentas ARG'!FU6)
- SUMIFS(datos_arg[ARS],datos_arg[Year],'Cuentas ARG'!FV$2,datos_arg[Month],'Cuentas ARG'!FZ$2,datos_arg[Origen],'Cuentas ARG'!FU6)</f>
        <v>264570.1100000001</v>
      </c>
      <c r="FW6" s="22">
        <f>+SUMIFS(datos_arg[USD],datos_arg[Year],'Cuentas ARG'!FV$2,datos_arg[Month],'Cuentas ARG'!FZ$2,datos_arg[Destino],'Cuentas ARG'!FU6)
- SUMIFS(datos_arg[USD],datos_arg[Year],'Cuentas ARG'!FV$2,datos_arg[Month],'Cuentas ARG'!FZ$2,datos_arg[Origen],'Cuentas ARG'!FU6)</f>
        <v>1878.6789071642506</v>
      </c>
      <c r="FX6" s="22"/>
      <c r="FY6" s="22">
        <f>+FV6+FR6</f>
        <v>195568.3447988655</v>
      </c>
      <c r="FZ6" s="23">
        <f>+FW6+FS6</f>
        <v>1475.1929740914634</v>
      </c>
      <c r="GB6" s="3" t="s">
        <v>439</v>
      </c>
      <c r="GC6" s="22">
        <f>SUMIFS(datos_arg[ARS],datos_arg[Year],'Cuentas ARG'!GC$2,datos_arg[Month],'Cuentas ARG'!GG$2,datos_arg[Destino],'Cuentas ARG'!GB6)
- SUMIFS(datos_arg[ARS],datos_arg[Year],'Cuentas ARG'!GC$2,datos_arg[Month],'Cuentas ARG'!GG$2,datos_arg[Origen],'Cuentas ARG'!GB6)</f>
        <v>584365.03000000073</v>
      </c>
      <c r="GD6" s="22">
        <f>+SUMIFS(datos_arg[USD],datos_arg[Year],'Cuentas ARG'!GC$2,datos_arg[Month],'Cuentas ARG'!GG$2,datos_arg[Destino],'Cuentas ARG'!GB6)
- SUMIFS(datos_arg[USD],datos_arg[Year],'Cuentas ARG'!GC$2,datos_arg[Month],'Cuentas ARG'!GG$2,datos_arg[Origen],'Cuentas ARG'!GB6)</f>
        <v>4204.1852576264209</v>
      </c>
      <c r="GE6" s="22"/>
      <c r="GF6" s="22">
        <f>+GC6+FY6</f>
        <v>779933.37479886622</v>
      </c>
      <c r="GG6" s="23">
        <f>+GD6+FZ6</f>
        <v>5679.3782317178848</v>
      </c>
      <c r="GI6" s="3" t="s">
        <v>439</v>
      </c>
      <c r="GJ6" s="22">
        <f>SUMIFS(datos_arg[ARS],datos_arg[Year],'Cuentas ARG'!GJ$2,datos_arg[Month],'Cuentas ARG'!GN$2,datos_arg[Destino],'Cuentas ARG'!GI6)
- SUMIFS(datos_arg[ARS],datos_arg[Year],'Cuentas ARG'!GJ$2,datos_arg[Month],'Cuentas ARG'!GN$2,datos_arg[Origen],'Cuentas ARG'!GI6)</f>
        <v>-775542.54999999981</v>
      </c>
      <c r="GK6" s="22">
        <f>+SUMIFS(datos_arg[USD],datos_arg[Year],'Cuentas ARG'!GJ$2,datos_arg[Month],'Cuentas ARG'!GN$2,datos_arg[Destino],'Cuentas ARG'!GI6)
- SUMIFS(datos_arg[USD],datos_arg[Year],'Cuentas ARG'!GJ$2,datos_arg[Month],'Cuentas ARG'!GN$2,datos_arg[Origen],'Cuentas ARG'!GI6)</f>
        <v>-5720.9709112367345</v>
      </c>
      <c r="GL6" s="22"/>
      <c r="GM6" s="22">
        <f>+GJ6+GF6</f>
        <v>4390.8247988664079</v>
      </c>
      <c r="GN6" s="23">
        <f>+GK6+GG6</f>
        <v>-41.592679518849764</v>
      </c>
      <c r="GP6" s="3" t="s">
        <v>439</v>
      </c>
      <c r="GQ6" s="22">
        <f>SUMIFS(datos_arg[ARS],datos_arg[Year],'Cuentas ARG'!GQ$2,datos_arg[Month],'Cuentas ARG'!GU$2,datos_arg[Destino],'Cuentas ARG'!GP6)
- SUMIFS(datos_arg[ARS],datos_arg[Year],'Cuentas ARG'!GQ$2,datos_arg[Month],'Cuentas ARG'!GU$2,datos_arg[Origen],'Cuentas ARG'!GP6)</f>
        <v>117670.66000000108</v>
      </c>
      <c r="GR6" s="22">
        <f>+SUMIFS(datos_arg[USD],datos_arg[Year],'Cuentas ARG'!GQ$2,datos_arg[Month],'Cuentas ARG'!GU$2,datos_arg[Destino],'Cuentas ARG'!GP6)
- SUMIFS(datos_arg[USD],datos_arg[Year],'Cuentas ARG'!GQ$2,datos_arg[Month],'Cuentas ARG'!GU$2,datos_arg[Origen],'Cuentas ARG'!GP6)</f>
        <v>769.16961072207778</v>
      </c>
      <c r="GS6" s="22"/>
      <c r="GT6" s="22">
        <f>+GQ6+GM6</f>
        <v>122061.48479886749</v>
      </c>
      <c r="GU6" s="23">
        <f>+GR6+GN6</f>
        <v>727.57693120322801</v>
      </c>
      <c r="GW6" s="3" t="s">
        <v>439</v>
      </c>
      <c r="GX6" s="22">
        <f>SUMIFS(datos_arg[ARS],datos_arg[Year],'Cuentas ARG'!GX$2,datos_arg[Month],'Cuentas ARG'!HB$2,datos_arg[Destino],'Cuentas ARG'!GW6)
- SUMIFS(datos_arg[ARS],datos_arg[Year],'Cuentas ARG'!GX$2,datos_arg[Month],'Cuentas ARG'!HB$2,datos_arg[Origen],'Cuentas ARG'!GW6)</f>
        <v>53986.840000001714</v>
      </c>
      <c r="GY6" s="22">
        <f>+SUMIFS(datos_arg[USD],datos_arg[Year],'Cuentas ARG'!GX$2,datos_arg[Month],'Cuentas ARG'!HB$2,datos_arg[Destino],'Cuentas ARG'!GW6)
- SUMIFS(datos_arg[USD],datos_arg[Year],'Cuentas ARG'!GX$2,datos_arg[Month],'Cuentas ARG'!HB$2,datos_arg[Origen],'Cuentas ARG'!GW6)</f>
        <v>147.77745245867118</v>
      </c>
      <c r="GZ6" s="22"/>
      <c r="HA6" s="22">
        <f>+GX6+GT6</f>
        <v>176048.3247988692</v>
      </c>
      <c r="HB6" s="23">
        <f>+GY6+GU6</f>
        <v>875.35438366189919</v>
      </c>
      <c r="HD6" s="3" t="s">
        <v>439</v>
      </c>
      <c r="HE6" s="22">
        <f>SUMIFS(datos_arg[ARS],datos_arg[Year],'Cuentas ARG'!HE$2,datos_arg[Month],'Cuentas ARG'!HI$2,datos_arg[Destino],'Cuentas ARG'!HD6)
- SUMIFS(datos_arg[ARS],datos_arg[Year],'Cuentas ARG'!HE$2,datos_arg[Month],'Cuentas ARG'!HI$2,datos_arg[Origen],'Cuentas ARG'!HD6)</f>
        <v>827979.68999999855</v>
      </c>
      <c r="HF6" s="22">
        <f>+SUMIFS(datos_arg[USD],datos_arg[Year],'Cuentas ARG'!HE$2,datos_arg[Month],'Cuentas ARG'!HI$2,datos_arg[Destino],'Cuentas ARG'!HD6)
- SUMIFS(datos_arg[USD],datos_arg[Year],'Cuentas ARG'!HE$2,datos_arg[Month],'Cuentas ARG'!HI$2,datos_arg[Origen],'Cuentas ARG'!HD6)</f>
        <v>4805.243174894782</v>
      </c>
      <c r="HG6" s="22"/>
      <c r="HH6" s="22">
        <f>+HE6+HA6</f>
        <v>1004028.0147988677</v>
      </c>
      <c r="HI6" s="23">
        <f>+HF6+HB6</f>
        <v>5680.5975585566812</v>
      </c>
      <c r="HK6" s="3" t="s">
        <v>439</v>
      </c>
      <c r="HL6" s="22">
        <f>SUMIFS(datos_arg[ARS],datos_arg[Year],'Cuentas ARG'!HL$2,datos_arg[Month],'Cuentas ARG'!HP$2,datos_arg[Destino],'Cuentas ARG'!HK6)
- SUMIFS(datos_arg[ARS],datos_arg[Year],'Cuentas ARG'!HL$2,datos_arg[Month],'Cuentas ARG'!HP$2,datos_arg[Origen],'Cuentas ARG'!HK6)</f>
        <v>-140314.58999999985</v>
      </c>
      <c r="HM6" s="22">
        <f>+SUMIFS(datos_arg[USD],datos_arg[Year],'Cuentas ARG'!HL$2,datos_arg[Month],'Cuentas ARG'!HP$2,datos_arg[Destino],'Cuentas ARG'!HK6)
- SUMIFS(datos_arg[USD],datos_arg[Year],'Cuentas ARG'!HL$2,datos_arg[Month],'Cuentas ARG'!HP$2,datos_arg[Origen],'Cuentas ARG'!HK6)</f>
        <v>-808.35565816248709</v>
      </c>
      <c r="HN6" s="22"/>
      <c r="HO6" s="22">
        <f t="shared" ref="HO6:HP13" si="1">+HL6+HH6</f>
        <v>863713.4247988679</v>
      </c>
      <c r="HP6" s="23">
        <f>+HM6+HI6</f>
        <v>4872.2419003941941</v>
      </c>
      <c r="HU6" s="49"/>
    </row>
    <row r="7" spans="2:229" x14ac:dyDescent="0.25">
      <c r="B7" s="3" t="s">
        <v>440</v>
      </c>
      <c r="C7" s="22">
        <f>SUMIFS(datos_arg[ARS],datos_arg[Year],'Cuentas ARG'!C$2,datos_arg[Month],'Cuentas ARG'!G$2,datos_arg[Destino],'Cuentas ARG'!B7)
- SUMIFS(datos_arg[ARS],datos_arg[Year],'Cuentas ARG'!C$2,datos_arg[Month],'Cuentas ARG'!G$2,datos_arg[Origen],'Cuentas ARG'!B7)</f>
        <v>262089.5</v>
      </c>
      <c r="D7" s="22">
        <f>+SUMIFS(datos_arg[USD],datos_arg[Year],'Cuentas ARG'!C$2,datos_arg[Month],'Cuentas ARG'!G$2,datos_arg[Destino],'Cuentas ARG'!B7)
- SUMIFS(datos_arg[USD],datos_arg[Year],'Cuentas ARG'!C$2,datos_arg[Month],'Cuentas ARG'!G$2,datos_arg[Origen],'Cuentas ARG'!B7)</f>
        <v>6896.4675324675336</v>
      </c>
      <c r="E7" s="22"/>
      <c r="F7" s="22">
        <f t="shared" ref="F7:F61" si="2">+C7</f>
        <v>262089.5</v>
      </c>
      <c r="G7" s="23">
        <f t="shared" si="0"/>
        <v>6896.4675324675336</v>
      </c>
      <c r="I7" s="3" t="s">
        <v>440</v>
      </c>
      <c r="J7" s="22">
        <f>SUMIFS(datos_arg[ARS],datos_arg[Year],'Cuentas ARG'!J$2,datos_arg[Month],'Cuentas ARG'!N$2,datos_arg[Destino],'Cuentas ARG'!I7)
- SUMIFS(datos_arg[ARS],datos_arg[Year],'Cuentas ARG'!J$2,datos_arg[Month],'Cuentas ARG'!N$2,datos_arg[Origen],'Cuentas ARG'!I7)</f>
        <v>659895.80000000005</v>
      </c>
      <c r="K7" s="22">
        <f>+SUMIFS(datos_arg[USD],datos_arg[Year],'Cuentas ARG'!J$2,datos_arg[Month],'Cuentas ARG'!N$2,datos_arg[Destino],'Cuentas ARG'!I7)
- SUMIFS(datos_arg[USD],datos_arg[Year],'Cuentas ARG'!J$2,datos_arg[Month],'Cuentas ARG'!N$2,datos_arg[Origen],'Cuentas ARG'!I7)</f>
        <v>16895</v>
      </c>
      <c r="L7" s="22"/>
      <c r="M7" s="22">
        <f t="shared" ref="M7:M13" si="3">+J7+F7</f>
        <v>921985.3</v>
      </c>
      <c r="N7" s="23">
        <f t="shared" ref="N7:N13" si="4">+K7+G7</f>
        <v>23791.467532467534</v>
      </c>
      <c r="P7" s="3" t="s">
        <v>440</v>
      </c>
      <c r="Q7" s="22">
        <f>SUMIFS(datos_arg[ARS],datos_arg[Year],'Cuentas ARG'!Q$2,datos_arg[Month],'Cuentas ARG'!U$2,datos_arg[Destino],'Cuentas ARG'!P7)
- SUMIFS(datos_arg[ARS],datos_arg[Year],'Cuentas ARG'!Q$2,datos_arg[Month],'Cuentas ARG'!U$2,datos_arg[Origen],'Cuentas ARG'!P7)</f>
        <v>-679457.3</v>
      </c>
      <c r="R7" s="22">
        <f>+SUMIFS(datos_arg[USD],datos_arg[Year],'Cuentas ARG'!Q$2,datos_arg[Month],'Cuentas ARG'!U$2,datos_arg[Destino],'Cuentas ARG'!P7)
- SUMIFS(datos_arg[USD],datos_arg[Year],'Cuentas ARG'!Q$2,datos_arg[Month],'Cuentas ARG'!U$2,datos_arg[Origen],'Cuentas ARG'!P7)</f>
        <v>-18372.5</v>
      </c>
      <c r="S7" s="22"/>
      <c r="T7" s="22">
        <f t="shared" ref="T7:T13" si="5">+Q7+M7</f>
        <v>242528</v>
      </c>
      <c r="U7" s="23">
        <f t="shared" ref="U7:U13" si="6">+R7+N7</f>
        <v>5418.9675324675336</v>
      </c>
      <c r="W7" s="3" t="s">
        <v>440</v>
      </c>
      <c r="X7" s="22">
        <f>SUMIFS(datos_arg[ARS],datos_arg[Year],'Cuentas ARG'!X$2,datos_arg[Month],'Cuentas ARG'!AB$2,datos_arg[Destino],'Cuentas ARG'!W7)
- SUMIFS(datos_arg[ARS],datos_arg[Year],'Cuentas ARG'!X$2,datos_arg[Month],'Cuentas ARG'!AB$2,datos_arg[Origen],'Cuentas ARG'!W7)</f>
        <v>367824.5</v>
      </c>
      <c r="Y7" s="22">
        <f>+SUMIFS(datos_arg[USD],datos_arg[Year],'Cuentas ARG'!X$2,datos_arg[Month],'Cuentas ARG'!AB$2,datos_arg[Destino],'Cuentas ARG'!W7)
- SUMIFS(datos_arg[USD],datos_arg[Year],'Cuentas ARG'!X$2,datos_arg[Month],'Cuentas ARG'!AB$2,datos_arg[Origen],'Cuentas ARG'!W7)</f>
        <v>8576.5</v>
      </c>
      <c r="Z7" s="22"/>
      <c r="AA7" s="22">
        <f t="shared" ref="AA7:AA13" si="7">+X7+T7</f>
        <v>610352.5</v>
      </c>
      <c r="AB7" s="23">
        <f t="shared" ref="AB7:AB13" si="8">+Y7+U7</f>
        <v>13995.467532467534</v>
      </c>
      <c r="AD7" s="3" t="s">
        <v>440</v>
      </c>
      <c r="AE7" s="22">
        <f>SUMIFS(datos_arg[ARS],datos_arg[Year],'Cuentas ARG'!AE$2,datos_arg[Month],'Cuentas ARG'!AI$2,datos_arg[Destino],'Cuentas ARG'!AD7)
- SUMIFS(datos_arg[ARS],datos_arg[Year],'Cuentas ARG'!AE$2,datos_arg[Month],'Cuentas ARG'!AI$2,datos_arg[Origen],'Cuentas ARG'!AD7)</f>
        <v>-182475.74999999994</v>
      </c>
      <c r="AF7" s="22">
        <f>+SUMIFS(datos_arg[USD],datos_arg[Year],'Cuentas ARG'!AE$2,datos_arg[Month],'Cuentas ARG'!AI$2,datos_arg[Destino],'Cuentas ARG'!AD7)
- SUMIFS(datos_arg[USD],datos_arg[Year],'Cuentas ARG'!AE$2,datos_arg[Month],'Cuentas ARG'!AI$2,datos_arg[Origen],'Cuentas ARG'!AD7)</f>
        <v>-4691.1499999999996</v>
      </c>
      <c r="AG7" s="22"/>
      <c r="AH7" s="22">
        <f t="shared" ref="AH7:AH13" si="9">+AE7+AA7</f>
        <v>427876.75000000006</v>
      </c>
      <c r="AI7" s="23">
        <f t="shared" ref="AI7:AI13" si="10">+AF7+AB7</f>
        <v>9304.317532467534</v>
      </c>
      <c r="AK7" s="3" t="s">
        <v>440</v>
      </c>
      <c r="AL7" s="22">
        <f>SUMIFS(datos_arg[ARS],datos_arg[Year],'Cuentas ARG'!AL$2,datos_arg[Month],'Cuentas ARG'!AP$2,datos_arg[Destino],'Cuentas ARG'!AK7)
- SUMIFS(datos_arg[ARS],datos_arg[Year],'Cuentas ARG'!AL$2,datos_arg[Month],'Cuentas ARG'!AP$2,datos_arg[Origen],'Cuentas ARG'!AK7)</f>
        <v>-27000</v>
      </c>
      <c r="AM7" s="22">
        <f>+SUMIFS(datos_arg[USD],datos_arg[Year],'Cuentas ARG'!AL$2,datos_arg[Month],'Cuentas ARG'!AP$2,datos_arg[Destino],'Cuentas ARG'!AK7)
- SUMIFS(datos_arg[USD],datos_arg[Year],'Cuentas ARG'!AL$2,datos_arg[Month],'Cuentas ARG'!AP$2,datos_arg[Origen],'Cuentas ARG'!AK7)</f>
        <v>-600</v>
      </c>
      <c r="AN7" s="22"/>
      <c r="AO7" s="22">
        <f t="shared" ref="AO7:AO13" si="11">+AL7+AH7</f>
        <v>400876.75000000006</v>
      </c>
      <c r="AP7" s="23">
        <f t="shared" ref="AP7:AP13" si="12">+AM7+AI7</f>
        <v>8704.317532467534</v>
      </c>
      <c r="AR7" s="3" t="s">
        <v>440</v>
      </c>
      <c r="AS7" s="22">
        <f>SUMIFS(datos_arg[ARS],datos_arg[Year],'Cuentas ARG'!AS$2,datos_arg[Month],'Cuentas ARG'!AW$2,datos_arg[Destino],'Cuentas ARG'!AR7)
- SUMIFS(datos_arg[ARS],datos_arg[Year],'Cuentas ARG'!AS$2,datos_arg[Month],'Cuentas ARG'!AW$2,datos_arg[Origen],'Cuentas ARG'!AR7)</f>
        <v>49936.574999999953</v>
      </c>
      <c r="AT7" s="22">
        <f>+SUMIFS(datos_arg[USD],datos_arg[Year],'Cuentas ARG'!AS$2,datos_arg[Month],'Cuentas ARG'!AW$2,datos_arg[Destino],'Cuentas ARG'!AR7)
- SUMIFS(datos_arg[USD],datos_arg[Year],'Cuentas ARG'!AS$2,datos_arg[Month],'Cuentas ARG'!AW$2,datos_arg[Origen],'Cuentas ARG'!AR7)</f>
        <v>1220</v>
      </c>
      <c r="AU7" s="22"/>
      <c r="AV7" s="22">
        <f t="shared" ref="AV7:AV13" si="13">+AS7+AO7</f>
        <v>450813.32500000001</v>
      </c>
      <c r="AW7" s="23">
        <f t="shared" ref="AW7:AW13" si="14">+AT7+AP7</f>
        <v>9924.317532467534</v>
      </c>
      <c r="AY7" s="3" t="s">
        <v>440</v>
      </c>
      <c r="AZ7" s="22">
        <f>SUMIFS(datos_arg[ARS],datos_arg[Year],'Cuentas ARG'!AZ$2,datos_arg[Month],'Cuentas ARG'!BD$2,datos_arg[Destino],'Cuentas ARG'!AY7)
- SUMIFS(datos_arg[ARS],datos_arg[Year],'Cuentas ARG'!AZ$2,datos_arg[Month],'Cuentas ARG'!BD$2,datos_arg[Origen],'Cuentas ARG'!AY7)</f>
        <v>550445.62499999977</v>
      </c>
      <c r="BA7" s="22">
        <f>+SUMIFS(datos_arg[USD],datos_arg[Year],'Cuentas ARG'!AZ$2,datos_arg[Month],'Cuentas ARG'!BD$2,datos_arg[Destino],'Cuentas ARG'!AY7)
- SUMIFS(datos_arg[USD],datos_arg[Year],'Cuentas ARG'!AZ$2,datos_arg[Month],'Cuentas ARG'!BD$2,datos_arg[Origen],'Cuentas ARG'!AY7)</f>
        <v>7480</v>
      </c>
      <c r="BB7" s="22"/>
      <c r="BC7" s="22">
        <f t="shared" ref="BC7:BC13" si="15">+AZ7+AV7</f>
        <v>1001258.9499999997</v>
      </c>
      <c r="BD7" s="23">
        <f t="shared" ref="BD7:BD13" si="16">+BA7+AW7</f>
        <v>17404.317532467532</v>
      </c>
      <c r="BF7" s="3" t="s">
        <v>440</v>
      </c>
      <c r="BG7" s="22">
        <f>SUMIFS(datos_arg[ARS],datos_arg[Year],'Cuentas ARG'!BG$2,datos_arg[Month],'Cuentas ARG'!BK$2,datos_arg[Destino],'Cuentas ARG'!BF7)
- SUMIFS(datos_arg[ARS],datos_arg[Year],'Cuentas ARG'!BG$2,datos_arg[Month],'Cuentas ARG'!BK$2,datos_arg[Origen],'Cuentas ARG'!BF7)</f>
        <v>1928420.5500000003</v>
      </c>
      <c r="BH7" s="22">
        <f>+SUMIFS(datos_arg[USD],datos_arg[Year],'Cuentas ARG'!BG$2,datos_arg[Month],'Cuentas ARG'!BK$2,datos_arg[Destino],'Cuentas ARG'!BF7)
- SUMIFS(datos_arg[USD],datos_arg[Year],'Cuentas ARG'!BG$2,datos_arg[Month],'Cuentas ARG'!BK$2,datos_arg[Origen],'Cuentas ARG'!BF7)</f>
        <v>31270</v>
      </c>
      <c r="BI7" s="22"/>
      <c r="BJ7" s="22">
        <f t="shared" ref="BJ7:BJ13" si="17">+BG7+BC7</f>
        <v>2929679.5</v>
      </c>
      <c r="BK7" s="23">
        <f t="shared" ref="BK7:BK13" si="18">+BH7+BD7</f>
        <v>48674.317532467532</v>
      </c>
      <c r="BM7" s="3" t="s">
        <v>440</v>
      </c>
      <c r="BN7" s="22">
        <f>SUMIFS(datos_arg[ARS],datos_arg[Year],'Cuentas ARG'!BN$2,datos_arg[Month],'Cuentas ARG'!BR$2,datos_arg[Destino],'Cuentas ARG'!BM7)
- SUMIFS(datos_arg[ARS],datos_arg[Year],'Cuentas ARG'!BN$2,datos_arg[Month],'Cuentas ARG'!BR$2,datos_arg[Origen],'Cuentas ARG'!BM7)</f>
        <v>-1459057.3</v>
      </c>
      <c r="BO7" s="22">
        <f>+SUMIFS(datos_arg[USD],datos_arg[Year],'Cuentas ARG'!BN$2,datos_arg[Month],'Cuentas ARG'!BR$2,datos_arg[Destino],'Cuentas ARG'!BM7)
- SUMIFS(datos_arg[USD],datos_arg[Year],'Cuentas ARG'!BN$2,datos_arg[Month],'Cuentas ARG'!BR$2,datos_arg[Origen],'Cuentas ARG'!BM7)</f>
        <v>-24826</v>
      </c>
      <c r="BP7" s="22"/>
      <c r="BQ7" s="22">
        <f t="shared" ref="BQ7:BQ13" si="19">+BN7+BJ7</f>
        <v>1470622.2</v>
      </c>
      <c r="BR7" s="23">
        <f t="shared" ref="BR7:BR13" si="20">+BO7+BK7</f>
        <v>23848.317532467532</v>
      </c>
      <c r="BT7" s="3" t="s">
        <v>440</v>
      </c>
      <c r="BU7" s="22">
        <f>SUMIFS(datos_arg[ARS],datos_arg[Year],'Cuentas ARG'!BU$2,datos_arg[Month],'Cuentas ARG'!BY$2,datos_arg[Destino],'Cuentas ARG'!BT7)
- SUMIFS(datos_arg[ARS],datos_arg[Year],'Cuentas ARG'!BU$2,datos_arg[Month],'Cuentas ARG'!BY$2,datos_arg[Origen],'Cuentas ARG'!BT7)</f>
        <v>-1404375.9000000001</v>
      </c>
      <c r="BV7" s="22">
        <f>+SUMIFS(datos_arg[USD],datos_arg[Year],'Cuentas ARG'!BU$2,datos_arg[Month],'Cuentas ARG'!BY$2,datos_arg[Destino],'Cuentas ARG'!BT7)
- SUMIFS(datos_arg[USD],datos_arg[Year],'Cuentas ARG'!BU$2,datos_arg[Month],'Cuentas ARG'!BY$2,datos_arg[Origen],'Cuentas ARG'!BT7)</f>
        <v>-23010</v>
      </c>
      <c r="BW7" s="22"/>
      <c r="BX7" s="22">
        <f t="shared" ref="BX7:BX13" si="21">+BU7+BQ7</f>
        <v>66246.299999999814</v>
      </c>
      <c r="BY7" s="23">
        <f t="shared" ref="BY7:BY13" si="22">+BV7+BR7</f>
        <v>838.31753246753215</v>
      </c>
      <c r="CA7" s="3" t="s">
        <v>440</v>
      </c>
      <c r="CB7" s="22">
        <f>SUMIFS(datos_arg[ARS],datos_arg[Year],'Cuentas ARG'!CB$2,datos_arg[Month],'Cuentas ARG'!CF$2,datos_arg[Destino],'Cuentas ARG'!CA7)
- SUMIFS(datos_arg[ARS],datos_arg[Year],'Cuentas ARG'!CB$2,datos_arg[Month],'Cuentas ARG'!CF$2,datos_arg[Origen],'Cuentas ARG'!CA7)</f>
        <v>2676445.1000000006</v>
      </c>
      <c r="CC7" s="22">
        <f>+SUMIFS(datos_arg[USD],datos_arg[Year],'Cuentas ARG'!CB$2,datos_arg[Month],'Cuentas ARG'!CF$2,datos_arg[Destino],'Cuentas ARG'!CA7)
- SUMIFS(datos_arg[USD],datos_arg[Year],'Cuentas ARG'!CB$2,datos_arg[Month],'Cuentas ARG'!CF$2,datos_arg[Origen],'Cuentas ARG'!CA7)</f>
        <v>36100</v>
      </c>
      <c r="CD7" s="22"/>
      <c r="CE7" s="22">
        <f t="shared" ref="CE7:CE13" si="23">+CB7+BX7</f>
        <v>2742691.4000000004</v>
      </c>
      <c r="CF7" s="23">
        <f t="shared" ref="CF7:CF13" si="24">+CC7+BY7</f>
        <v>36938.317532467532</v>
      </c>
      <c r="CH7" s="3" t="s">
        <v>440</v>
      </c>
      <c r="CI7" s="22">
        <f>SUMIFS(datos_arg[ARS],datos_arg[Year],'Cuentas ARG'!CI$2,datos_arg[Month],'Cuentas ARG'!CM$2,datos_arg[Destino],'Cuentas ARG'!CH7)
- SUMIFS(datos_arg[ARS],datos_arg[Year],'Cuentas ARG'!CI$2,datos_arg[Month],'Cuentas ARG'!CM$2,datos_arg[Origen],'Cuentas ARG'!CH7)</f>
        <v>569762.3499999987</v>
      </c>
      <c r="CJ7" s="22">
        <f>+SUMIFS(datos_arg[USD],datos_arg[Year],'Cuentas ARG'!CI$2,datos_arg[Month],'Cuentas ARG'!CM$2,datos_arg[Destino],'Cuentas ARG'!CH7)
- SUMIFS(datos_arg[USD],datos_arg[Year],'Cuentas ARG'!CI$2,datos_arg[Month],'Cuentas ARG'!CM$2,datos_arg[Origen],'Cuentas ARG'!CH7)</f>
        <v>6741.4599999999991</v>
      </c>
      <c r="CK7" s="22"/>
      <c r="CL7" s="22">
        <f t="shared" ref="CL7:CL13" si="25">+CI7+CE7</f>
        <v>3312453.7499999991</v>
      </c>
      <c r="CM7" s="23">
        <f t="shared" ref="CM7:CM13" si="26">+CJ7+CF7</f>
        <v>43679.777532467531</v>
      </c>
      <c r="CO7" s="3" t="s">
        <v>440</v>
      </c>
      <c r="CP7" s="22">
        <f>SUMIFS(datos_arg[ARS],datos_arg[Year],'Cuentas ARG'!CP$2,datos_arg[Month],'Cuentas ARG'!CT$2,datos_arg[Destino],'Cuentas ARG'!CO7)
- SUMIFS(datos_arg[ARS],datos_arg[Year],'Cuentas ARG'!CP$2,datos_arg[Month],'Cuentas ARG'!CT$2,datos_arg[Origen],'Cuentas ARG'!CO7)</f>
        <v>-1987326.4049999996</v>
      </c>
      <c r="CQ7" s="22">
        <f>+SUMIFS(datos_arg[USD],datos_arg[Year],'Cuentas ARG'!CP$2,datos_arg[Month],'Cuentas ARG'!CT$2,datos_arg[Destino],'Cuentas ARG'!CO7)
- SUMIFS(datos_arg[USD],datos_arg[Year],'Cuentas ARG'!CP$2,datos_arg[Month],'Cuentas ARG'!CT$2,datos_arg[Origen],'Cuentas ARG'!CO7)</f>
        <v>-26582.31</v>
      </c>
      <c r="CR7" s="22"/>
      <c r="CS7" s="22">
        <f t="shared" ref="CS7:CS13" si="27">+CP7+CL7</f>
        <v>1325127.3449999995</v>
      </c>
      <c r="CT7" s="23">
        <f t="shared" ref="CT7:CT13" si="28">+CQ7+CM7</f>
        <v>17097.46753246753</v>
      </c>
      <c r="CV7" s="3" t="s">
        <v>440</v>
      </c>
      <c r="CW7" s="22">
        <f>SUMIFS(datos_arg[ARS],datos_arg[Year],'Cuentas ARG'!CW$2,datos_arg[Month],'Cuentas ARG'!DA$2,datos_arg[Destino],'Cuentas ARG'!CV7)
- SUMIFS(datos_arg[ARS],datos_arg[Year],'Cuentas ARG'!CW$2,datos_arg[Month],'Cuentas ARG'!DA$2,datos_arg[Origen],'Cuentas ARG'!CV7)</f>
        <v>4387441.1550000003</v>
      </c>
      <c r="CX7" s="22">
        <f>+SUMIFS(datos_arg[USD],datos_arg[Year],'Cuentas ARG'!CW$2,datos_arg[Month],'Cuentas ARG'!DA$2,datos_arg[Destino],'Cuentas ARG'!CV7)
- SUMIFS(datos_arg[USD],datos_arg[Year],'Cuentas ARG'!CW$2,datos_arg[Month],'Cuentas ARG'!DA$2,datos_arg[Origen],'Cuentas ARG'!CV7)</f>
        <v>50000</v>
      </c>
      <c r="CY7" s="22"/>
      <c r="CZ7" s="22">
        <f t="shared" ref="CZ7:CZ13" si="29">+CW7+CS7</f>
        <v>5712568.5</v>
      </c>
      <c r="DA7" s="23">
        <f t="shared" ref="DA7:DA13" si="30">+CX7+CT7</f>
        <v>67097.467532467534</v>
      </c>
      <c r="DC7" s="3" t="s">
        <v>440</v>
      </c>
      <c r="DD7" s="22">
        <f>SUMIFS(datos_arg[ARS],datos_arg[Year],'Cuentas ARG'!DD$2,datos_arg[Month],'Cuentas ARG'!DH$2,datos_arg[Destino],'Cuentas ARG'!DC7)
- SUMIFS(datos_arg[ARS],datos_arg[Year],'Cuentas ARG'!DD$2,datos_arg[Month],'Cuentas ARG'!DH$2,datos_arg[Origen],'Cuentas ARG'!DC7)</f>
        <v>-2513100.0000000019</v>
      </c>
      <c r="DE7" s="22">
        <f>+SUMIFS(datos_arg[USD],datos_arg[Year],'Cuentas ARG'!DD$2,datos_arg[Month],'Cuentas ARG'!DH$2,datos_arg[Destino],'Cuentas ARG'!DC7)
- SUMIFS(datos_arg[USD],datos_arg[Year],'Cuentas ARG'!DD$2,datos_arg[Month],'Cuentas ARG'!DH$2,datos_arg[Origen],'Cuentas ARG'!DC7)</f>
        <v>-38999.999999999985</v>
      </c>
      <c r="DF7" s="22"/>
      <c r="DG7" s="22">
        <f t="shared" ref="DG7:DG13" si="31">+DD7+CZ7</f>
        <v>3199468.4999999981</v>
      </c>
      <c r="DH7" s="23">
        <f t="shared" ref="DH7:DH13" si="32">+DE7+DA7</f>
        <v>28097.467532467548</v>
      </c>
      <c r="DJ7" s="3" t="s">
        <v>440</v>
      </c>
      <c r="DK7" s="22">
        <f>SUMIFS(datos_arg[ARS],datos_arg[Year],'Cuentas ARG'!DK$2,datos_arg[Month],'Cuentas ARG'!DO$2,datos_arg[Destino],'Cuentas ARG'!DJ7)
- SUMIFS(datos_arg[ARS],datos_arg[Year],'Cuentas ARG'!DK$2,datos_arg[Month],'Cuentas ARG'!DO$2,datos_arg[Origen],'Cuentas ARG'!DJ7)</f>
        <v>-3278799.9999999981</v>
      </c>
      <c r="DL7" s="22">
        <f>+SUMIFS(datos_arg[USD],datos_arg[Year],'Cuentas ARG'!DK$2,datos_arg[Month],'Cuentas ARG'!DO$2,datos_arg[Destino],'Cuentas ARG'!DJ7)
- SUMIFS(datos_arg[USD],datos_arg[Year],'Cuentas ARG'!DK$2,datos_arg[Month],'Cuentas ARG'!DO$2,datos_arg[Origen],'Cuentas ARG'!DJ7)</f>
        <v>-29300</v>
      </c>
      <c r="DM7" s="22"/>
      <c r="DN7" s="22">
        <f t="shared" ref="DN7:DN13" si="33">+DK7+DG7</f>
        <v>-79331.5</v>
      </c>
      <c r="DO7" s="23">
        <f t="shared" ref="DO7:DO13" si="34">+DL7+DH7</f>
        <v>-1202.5324675324518</v>
      </c>
      <c r="DQ7" s="3" t="s">
        <v>440</v>
      </c>
      <c r="DR7" s="22">
        <f>SUMIFS(datos_arg[ARS],datos_arg[Year],'Cuentas ARG'!DR$2,datos_arg[Month],'Cuentas ARG'!DV$2,datos_arg[Destino],'Cuentas ARG'!DQ7)
- SUMIFS(datos_arg[ARS],datos_arg[Year],'Cuentas ARG'!DR$2,datos_arg[Month],'Cuentas ARG'!DV$2,datos_arg[Origen],'Cuentas ARG'!DQ7)</f>
        <v>5971150</v>
      </c>
      <c r="DS7" s="22">
        <f>+SUMIFS(datos_arg[USD],datos_arg[Year],'Cuentas ARG'!DR$2,datos_arg[Month],'Cuentas ARG'!DV$2,datos_arg[Destino],'Cuentas ARG'!DQ7)
- SUMIFS(datos_arg[USD],datos_arg[Year],'Cuentas ARG'!DR$2,datos_arg[Month],'Cuentas ARG'!DV$2,datos_arg[Origen],'Cuentas ARG'!DQ7)</f>
        <v>47750</v>
      </c>
      <c r="DT7" s="22"/>
      <c r="DU7" s="22">
        <f t="shared" ref="DU7:DU13" si="35">+DR7+DN7</f>
        <v>5891818.5</v>
      </c>
      <c r="DV7" s="23">
        <f t="shared" ref="DV7:DV13" si="36">+DS7+DO7</f>
        <v>46547.467532467548</v>
      </c>
      <c r="DX7" s="3" t="s">
        <v>440</v>
      </c>
      <c r="DY7" s="22">
        <f>SUMIFS(datos_arg[ARS],datos_arg[Year],'Cuentas ARG'!DY$2,datos_arg[Month],'Cuentas ARG'!EC$2,datos_arg[Destino],'Cuentas ARG'!DX7)
- SUMIFS(datos_arg[ARS],datos_arg[Year],'Cuentas ARG'!DY$2,datos_arg[Month],'Cuentas ARG'!EC$2,datos_arg[Origen],'Cuentas ARG'!DX7)</f>
        <v>-3853509.9999999981</v>
      </c>
      <c r="DZ7" s="22">
        <f>+SUMIFS(datos_arg[USD],datos_arg[Year],'Cuentas ARG'!DY$2,datos_arg[Month],'Cuentas ARG'!EC$2,datos_arg[Destino],'Cuentas ARG'!DX7)
- SUMIFS(datos_arg[USD],datos_arg[Year],'Cuentas ARG'!DY$2,datos_arg[Month],'Cuentas ARG'!EC$2,datos_arg[Origen],'Cuentas ARG'!DX7)</f>
        <v>-31870</v>
      </c>
      <c r="EA7" s="22"/>
      <c r="EB7" s="22">
        <f t="shared" ref="EB7:EB13" si="37">+DY7+DU7</f>
        <v>2038308.5000000019</v>
      </c>
      <c r="EC7" s="23">
        <f t="shared" ref="EC7:EC13" si="38">+DZ7+DV7</f>
        <v>14677.467532467548</v>
      </c>
      <c r="EE7" s="3" t="s">
        <v>440</v>
      </c>
      <c r="EF7" s="22">
        <f>SUMIFS(datos_arg[ARS],datos_arg[Year],'Cuentas ARG'!EF$2,datos_arg[Month],'Cuentas ARG'!EJ$2,datos_arg[Destino],'Cuentas ARG'!EE7)
- SUMIFS(datos_arg[ARS],datos_arg[Year],'Cuentas ARG'!EF$2,datos_arg[Month],'Cuentas ARG'!EJ$2,datos_arg[Origen],'Cuentas ARG'!EE7)</f>
        <v>886820</v>
      </c>
      <c r="EG7" s="22">
        <f>+SUMIFS(datos_arg[USD],datos_arg[Year],'Cuentas ARG'!EF$2,datos_arg[Month],'Cuentas ARG'!EJ$2,datos_arg[Destino],'Cuentas ARG'!EE7)
- SUMIFS(datos_arg[USD],datos_arg[Year],'Cuentas ARG'!EF$2,datos_arg[Month],'Cuentas ARG'!EJ$2,datos_arg[Origen],'Cuentas ARG'!EE7)</f>
        <v>7580</v>
      </c>
      <c r="EH7" s="22"/>
      <c r="EI7" s="22">
        <f t="shared" ref="EI7:EI13" si="39">+EF7+EB7</f>
        <v>2925128.5000000019</v>
      </c>
      <c r="EJ7" s="23">
        <f t="shared" ref="EJ7:EJ13" si="40">+EG7+EC7</f>
        <v>22257.467532467548</v>
      </c>
      <c r="EL7" s="3" t="s">
        <v>440</v>
      </c>
      <c r="EM7" s="22">
        <f>SUMIFS(datos_arg[ARS],datos_arg[Year],'Cuentas ARG'!EM$2,datos_arg[Month],'Cuentas ARG'!EQ$2,datos_arg[Destino],'Cuentas ARG'!EL7)
- SUMIFS(datos_arg[ARS],datos_arg[Year],'Cuentas ARG'!EM$2,datos_arg[Month],'Cuentas ARG'!EQ$2,datos_arg[Origen],'Cuentas ARG'!EL7)</f>
        <v>-215507.27193789557</v>
      </c>
      <c r="EN7" s="22">
        <f>+SUMIFS(datos_arg[USD],datos_arg[Year],'Cuentas ARG'!EM$2,datos_arg[Month],'Cuentas ARG'!EQ$2,datos_arg[Destino],'Cuentas ARG'!EL7)
- SUMIFS(datos_arg[USD],datos_arg[Year],'Cuentas ARG'!EM$2,datos_arg[Month],'Cuentas ARG'!EQ$2,datos_arg[Origen],'Cuentas ARG'!EL7)</f>
        <v>-3105.4800994029647</v>
      </c>
      <c r="EO7" s="22"/>
      <c r="EP7" s="22">
        <f t="shared" ref="EP7:EP13" si="41">+EM7+EI7</f>
        <v>2709621.2280621063</v>
      </c>
      <c r="EQ7" s="23">
        <f t="shared" ref="EQ7:EQ13" si="42">+EN7+EJ7</f>
        <v>19151.987433064583</v>
      </c>
      <c r="ES7" s="3" t="s">
        <v>440</v>
      </c>
      <c r="ET7" s="22">
        <f>SUMIFS(datos_arg[ARS],datos_arg[Year],'Cuentas ARG'!ET$2,datos_arg[Month],'Cuentas ARG'!EX$2,datos_arg[Destino],'Cuentas ARG'!ES7)
- SUMIFS(datos_arg[ARS],datos_arg[Year],'Cuentas ARG'!ET$2,datos_arg[Month],'Cuentas ARG'!EX$2,datos_arg[Origen],'Cuentas ARG'!ES7)</f>
        <v>-917144.35187419131</v>
      </c>
      <c r="EU7" s="22">
        <f>+SUMIFS(datos_arg[USD],datos_arg[Year],'Cuentas ARG'!ET$2,datos_arg[Month],'Cuentas ARG'!EX$2,datos_arg[Destino],'Cuentas ARG'!ES7)
- SUMIFS(datos_arg[USD],datos_arg[Year],'Cuentas ARG'!ET$2,datos_arg[Month],'Cuentas ARG'!EX$2,datos_arg[Origen],'Cuentas ARG'!ES7)</f>
        <v>-8600</v>
      </c>
      <c r="EV7" s="22"/>
      <c r="EW7" s="22">
        <f t="shared" ref="EW7:EW13" si="43">+ET7+EP7</f>
        <v>1792476.876187915</v>
      </c>
      <c r="EX7" s="23">
        <f t="shared" ref="EX7:EX13" si="44">+EU7+EQ7</f>
        <v>10551.987433064583</v>
      </c>
      <c r="EZ7" s="3" t="s">
        <v>440</v>
      </c>
      <c r="FA7" s="22">
        <f>SUMIFS(datos_arg[ARS],datos_arg[Year],'Cuentas ARG'!FA$2,datos_arg[Month],'Cuentas ARG'!FE$2,datos_arg[Destino],'Cuentas ARG'!EZ7)
- SUMIFS(datos_arg[ARS],datos_arg[Year],'Cuentas ARG'!FA$2,datos_arg[Month],'Cuentas ARG'!FE$2,datos_arg[Origen],'Cuentas ARG'!EZ7)</f>
        <v>2635721.1822205642</v>
      </c>
      <c r="FB7" s="22">
        <f>+SUMIFS(datos_arg[USD],datos_arg[Year],'Cuentas ARG'!FA$2,datos_arg[Month],'Cuentas ARG'!FE$2,datos_arg[Destino],'Cuentas ARG'!EZ7)
- SUMIFS(datos_arg[USD],datos_arg[Year],'Cuentas ARG'!FA$2,datos_arg[Month],'Cuentas ARG'!FE$2,datos_arg[Origen],'Cuentas ARG'!EZ7)</f>
        <v>18050</v>
      </c>
      <c r="FC7" s="22"/>
      <c r="FD7" s="22">
        <f t="shared" ref="FD7:FD13" si="45">+FA7+EW7</f>
        <v>4428198.0584084792</v>
      </c>
      <c r="FE7" s="23">
        <f t="shared" ref="FE7:FE13" si="46">+FB7+EX7</f>
        <v>28601.987433064583</v>
      </c>
      <c r="FG7" s="3" t="s">
        <v>440</v>
      </c>
      <c r="FH7" s="22">
        <f>SUMIFS(datos_arg[ARS],datos_arg[Year],'Cuentas ARG'!FH$2,datos_arg[Month],'Cuentas ARG'!FL$2,datos_arg[Destino],'Cuentas ARG'!FG7)
- SUMIFS(datos_arg[ARS],datos_arg[Year],'Cuentas ARG'!FH$2,datos_arg[Month],'Cuentas ARG'!FL$2,datos_arg[Origen],'Cuentas ARG'!FG7)</f>
        <v>-1458507.0584084764</v>
      </c>
      <c r="FI7" s="22">
        <f>+SUMIFS(datos_arg[USD],datos_arg[Year],'Cuentas ARG'!FH$2,datos_arg[Month],'Cuentas ARG'!FL$2,datos_arg[Destino],'Cuentas ARG'!FG7)
- SUMIFS(datos_arg[USD],datos_arg[Year],'Cuentas ARG'!FH$2,datos_arg[Month],'Cuentas ARG'!FL$2,datos_arg[Origen],'Cuentas ARG'!FG7)</f>
        <v>-9501.9874330645689</v>
      </c>
      <c r="FJ7" s="22"/>
      <c r="FK7" s="22">
        <f t="shared" ref="FK7:FK13" si="47">+FH7+FD7</f>
        <v>2969691.0000000028</v>
      </c>
      <c r="FL7" s="23">
        <f t="shared" ref="FL7:FL13" si="48">+FI7+FE7</f>
        <v>19100.000000000015</v>
      </c>
      <c r="FN7" s="3" t="s">
        <v>440</v>
      </c>
      <c r="FO7" s="22">
        <f>SUMIFS(datos_arg[ARS],datos_arg[Year],'Cuentas ARG'!FO$2,datos_arg[Month],'Cuentas ARG'!FS$2,datos_arg[Destino],'Cuentas ARG'!FN7)
- SUMIFS(datos_arg[ARS],datos_arg[Year],'Cuentas ARG'!FO$2,datos_arg[Month],'Cuentas ARG'!FS$2,datos_arg[Origen],'Cuentas ARG'!FN7)</f>
        <v>2361750</v>
      </c>
      <c r="FP7" s="22">
        <f>+SUMIFS(datos_arg[USD],datos_arg[Year],'Cuentas ARG'!FO$2,datos_arg[Month],'Cuentas ARG'!FS$2,datos_arg[Destino],'Cuentas ARG'!FN7)
- SUMIFS(datos_arg[USD],datos_arg[Year],'Cuentas ARG'!FO$2,datos_arg[Month],'Cuentas ARG'!FS$2,datos_arg[Origen],'Cuentas ARG'!FN7)</f>
        <v>15800</v>
      </c>
      <c r="FQ7" s="22"/>
      <c r="FR7" s="22">
        <f t="shared" ref="FR7:FR13" si="49">+FO7+FK7</f>
        <v>5331441.0000000028</v>
      </c>
      <c r="FS7" s="23">
        <f t="shared" ref="FS7:FS13" si="50">+FP7+FL7</f>
        <v>34900.000000000015</v>
      </c>
      <c r="FU7" s="3" t="s">
        <v>440</v>
      </c>
      <c r="FV7" s="22">
        <f>SUMIFS(datos_arg[ARS],datos_arg[Year],'Cuentas ARG'!FV$2,datos_arg[Month],'Cuentas ARG'!FZ$2,datos_arg[Destino],'Cuentas ARG'!FU7)
- SUMIFS(datos_arg[ARS],datos_arg[Year],'Cuentas ARG'!FV$2,datos_arg[Month],'Cuentas ARG'!FZ$2,datos_arg[Origen],'Cuentas ARG'!FU7)</f>
        <v>33378113</v>
      </c>
      <c r="FW7" s="22">
        <f>+SUMIFS(datos_arg[USD],datos_arg[Year],'Cuentas ARG'!FV$2,datos_arg[Month],'Cuentas ARG'!FZ$2,datos_arg[Destino],'Cuentas ARG'!FU7)
- SUMIFS(datos_arg[USD],datos_arg[Year],'Cuentas ARG'!FV$2,datos_arg[Month],'Cuentas ARG'!FZ$2,datos_arg[Origen],'Cuentas ARG'!FU7)</f>
        <v>243586</v>
      </c>
      <c r="FX7" s="22"/>
      <c r="FY7" s="22">
        <f t="shared" ref="FY7:FY13" si="51">+FV7+FR7</f>
        <v>38709554</v>
      </c>
      <c r="FZ7" s="23">
        <f t="shared" ref="FZ7:FZ13" si="52">+FW7+FS7</f>
        <v>278486</v>
      </c>
      <c r="GB7" s="3" t="s">
        <v>440</v>
      </c>
      <c r="GC7" s="22">
        <f>SUMIFS(datos_arg[ARS],datos_arg[Year],'Cuentas ARG'!GC$2,datos_arg[Month],'Cuentas ARG'!GG$2,datos_arg[Destino],'Cuentas ARG'!GB7)
- SUMIFS(datos_arg[ARS],datos_arg[Year],'Cuentas ARG'!GC$2,datos_arg[Month],'Cuentas ARG'!GG$2,datos_arg[Origen],'Cuentas ARG'!GB7)</f>
        <v>57602295</v>
      </c>
      <c r="GD7" s="22">
        <f>+SUMIFS(datos_arg[USD],datos_arg[Year],'Cuentas ARG'!GC$2,datos_arg[Month],'Cuentas ARG'!GG$2,datos_arg[Destino],'Cuentas ARG'!GB7)
- SUMIFS(datos_arg[USD],datos_arg[Year],'Cuentas ARG'!GC$2,datos_arg[Month],'Cuentas ARG'!GG$2,datos_arg[Origen],'Cuentas ARG'!GB7)</f>
        <v>414405</v>
      </c>
      <c r="GE7" s="22"/>
      <c r="GF7" s="22">
        <f t="shared" ref="GF7:GF13" si="53">+GC7+FY7</f>
        <v>96311849</v>
      </c>
      <c r="GG7" s="23">
        <f t="shared" ref="GG7:GG13" si="54">+GD7+FZ7</f>
        <v>692891</v>
      </c>
      <c r="GI7" s="3" t="s">
        <v>440</v>
      </c>
      <c r="GJ7" s="22">
        <f>SUMIFS(datos_arg[ARS],datos_arg[Year],'Cuentas ARG'!GJ$2,datos_arg[Month],'Cuentas ARG'!GN$2,datos_arg[Destino],'Cuentas ARG'!GI7)
- SUMIFS(datos_arg[ARS],datos_arg[Year],'Cuentas ARG'!GJ$2,datos_arg[Month],'Cuentas ARG'!GN$2,datos_arg[Origen],'Cuentas ARG'!GI7)</f>
        <v>10392029</v>
      </c>
      <c r="GK7" s="22">
        <f>+SUMIFS(datos_arg[USD],datos_arg[Year],'Cuentas ARG'!GJ$2,datos_arg[Month],'Cuentas ARG'!GN$2,datos_arg[Destino],'Cuentas ARG'!GI7)
- SUMIFS(datos_arg[USD],datos_arg[Year],'Cuentas ARG'!GJ$2,datos_arg[Month],'Cuentas ARG'!GN$2,datos_arg[Origen],'Cuentas ARG'!GI7)</f>
        <v>-17550</v>
      </c>
      <c r="GL7" s="22"/>
      <c r="GM7" s="22">
        <f t="shared" ref="GM7:GM13" si="55">+GJ7+GF7</f>
        <v>106703878</v>
      </c>
      <c r="GN7" s="23">
        <f t="shared" ref="GN7:GN13" si="56">+GK7+GG7</f>
        <v>675341</v>
      </c>
      <c r="GP7" s="3" t="s">
        <v>440</v>
      </c>
      <c r="GQ7" s="22">
        <f>SUMIFS(datos_arg[ARS],datos_arg[Year],'Cuentas ARG'!GQ$2,datos_arg[Month],'Cuentas ARG'!GU$2,datos_arg[Destino],'Cuentas ARG'!GP7)
- SUMIFS(datos_arg[ARS],datos_arg[Year],'Cuentas ARG'!GQ$2,datos_arg[Month],'Cuentas ARG'!GU$2,datos_arg[Origen],'Cuentas ARG'!GP7)</f>
        <v>2617942.5</v>
      </c>
      <c r="GR7" s="22">
        <f>+SUMIFS(datos_arg[USD],datos_arg[Year],'Cuentas ARG'!GQ$2,datos_arg[Month],'Cuentas ARG'!GU$2,datos_arg[Destino],'Cuentas ARG'!GP7)
- SUMIFS(datos_arg[USD],datos_arg[Year],'Cuentas ARG'!GQ$2,datos_arg[Month],'Cuentas ARG'!GU$2,datos_arg[Origen],'Cuentas ARG'!GP7)</f>
        <v>27690</v>
      </c>
      <c r="GS7" s="22"/>
      <c r="GT7" s="22">
        <f t="shared" ref="GT7:GT13" si="57">+GQ7+GM7</f>
        <v>109321820.5</v>
      </c>
      <c r="GU7" s="23">
        <f t="shared" ref="GU7:GU13" si="58">+GR7+GN7</f>
        <v>703031</v>
      </c>
      <c r="GW7" s="3" t="s">
        <v>440</v>
      </c>
      <c r="GX7" s="22">
        <f>SUMIFS(datos_arg[ARS],datos_arg[Year],'Cuentas ARG'!GX$2,datos_arg[Month],'Cuentas ARG'!HB$2,datos_arg[Destino],'Cuentas ARG'!GW7)
- SUMIFS(datos_arg[ARS],datos_arg[Year],'Cuentas ARG'!GX$2,datos_arg[Month],'Cuentas ARG'!HB$2,datos_arg[Origen],'Cuentas ARG'!GW7)</f>
        <v>-11217140</v>
      </c>
      <c r="GY7" s="22">
        <f>+SUMIFS(datos_arg[USD],datos_arg[Year],'Cuentas ARG'!GX$2,datos_arg[Month],'Cuentas ARG'!HB$2,datos_arg[Destino],'Cuentas ARG'!GW7)
- SUMIFS(datos_arg[USD],datos_arg[Year],'Cuentas ARG'!GX$2,datos_arg[Month],'Cuentas ARG'!HB$2,datos_arg[Origen],'Cuentas ARG'!GW7)</f>
        <v>-71820.000000000015</v>
      </c>
      <c r="GZ7" s="22"/>
      <c r="HA7" s="22">
        <f t="shared" ref="HA7:HA13" si="59">+GX7+GT7</f>
        <v>98104680.5</v>
      </c>
      <c r="HB7" s="23">
        <f t="shared" ref="HB7:HB13" si="60">+GY7+GU7</f>
        <v>631211</v>
      </c>
      <c r="HD7" s="3" t="s">
        <v>440</v>
      </c>
      <c r="HE7" s="22">
        <f>SUMIFS(datos_arg[ARS],datos_arg[Year],'Cuentas ARG'!HE$2,datos_arg[Month],'Cuentas ARG'!HI$2,datos_arg[Destino],'Cuentas ARG'!HD7)
- SUMIFS(datos_arg[ARS],datos_arg[Year],'Cuentas ARG'!HE$2,datos_arg[Month],'Cuentas ARG'!HI$2,datos_arg[Origen],'Cuentas ARG'!HD7)</f>
        <v>-465450.49999999627</v>
      </c>
      <c r="HF7" s="22">
        <f>+SUMIFS(datos_arg[USD],datos_arg[Year],'Cuentas ARG'!HE$2,datos_arg[Month],'Cuentas ARG'!HI$2,datos_arg[Destino],'Cuentas ARG'!HD7)
- SUMIFS(datos_arg[USD],datos_arg[Year],'Cuentas ARG'!HE$2,datos_arg[Month],'Cuentas ARG'!HI$2,datos_arg[Origen],'Cuentas ARG'!HD7)</f>
        <v>-82676.000000000015</v>
      </c>
      <c r="HG7" s="22"/>
      <c r="HH7" s="22">
        <f t="shared" ref="HH7:HH13" si="61">+HE7+HA7</f>
        <v>97639230</v>
      </c>
      <c r="HI7" s="23">
        <f t="shared" ref="HI7:HI13" si="62">+HF7+HB7</f>
        <v>548535</v>
      </c>
      <c r="HK7" s="3" t="s">
        <v>440</v>
      </c>
      <c r="HL7" s="22">
        <f>SUMIFS(datos_arg[ARS],datos_arg[Year],'Cuentas ARG'!HL$2,datos_arg[Month],'Cuentas ARG'!HP$2,datos_arg[Destino],'Cuentas ARG'!HK7)
- SUMIFS(datos_arg[ARS],datos_arg[Year],'Cuentas ARG'!HL$2,datos_arg[Month],'Cuentas ARG'!HP$2,datos_arg[Origen],'Cuentas ARG'!HK7)</f>
        <v>9463736.9999999981</v>
      </c>
      <c r="HM7" s="22">
        <f>+SUMIFS(datos_arg[USD],datos_arg[Year],'Cuentas ARG'!HL$2,datos_arg[Month],'Cuentas ARG'!HP$2,datos_arg[Destino],'Cuentas ARG'!HK7)
- SUMIFS(datos_arg[USD],datos_arg[Year],'Cuentas ARG'!HL$2,datos_arg[Month],'Cuentas ARG'!HP$2,datos_arg[Origen],'Cuentas ARG'!HK7)</f>
        <v>55157.000000000007</v>
      </c>
      <c r="HN7" s="22"/>
      <c r="HO7" s="22">
        <f t="shared" si="1"/>
        <v>107102967</v>
      </c>
      <c r="HP7" s="23">
        <f t="shared" si="1"/>
        <v>603692</v>
      </c>
    </row>
    <row r="8" spans="2:229" x14ac:dyDescent="0.25">
      <c r="B8" s="3" t="s">
        <v>613</v>
      </c>
      <c r="C8" s="22">
        <f>SUMIFS(datos_arg[ARS],datos_arg[Year],'Cuentas ARG'!C$2,datos_arg[Month],'Cuentas ARG'!G$2,datos_arg[Destino],'Cuentas ARG'!B8)
- SUMIFS(datos_arg[ARS],datos_arg[Year],'Cuentas ARG'!C$2,datos_arg[Month],'Cuentas ARG'!G$2,datos_arg[Origen],'Cuentas ARG'!B8)</f>
        <v>0</v>
      </c>
      <c r="D8" s="22">
        <f>+SUMIFS(datos_arg[USD],datos_arg[Year],'Cuentas ARG'!C$2,datos_arg[Month],'Cuentas ARG'!G$2,datos_arg[Destino],'Cuentas ARG'!B8)
- SUMIFS(datos_arg[USD],datos_arg[Year],'Cuentas ARG'!C$2,datos_arg[Month],'Cuentas ARG'!G$2,datos_arg[Origen],'Cuentas ARG'!B8)</f>
        <v>0</v>
      </c>
      <c r="E8" s="22"/>
      <c r="F8" s="22">
        <f t="shared" si="2"/>
        <v>0</v>
      </c>
      <c r="G8" s="23">
        <f t="shared" si="0"/>
        <v>0</v>
      </c>
      <c r="I8" s="3" t="s">
        <v>613</v>
      </c>
      <c r="J8" s="22">
        <f>SUMIFS(datos_arg[ARS],datos_arg[Year],'Cuentas ARG'!J$2,datos_arg[Month],'Cuentas ARG'!N$2,datos_arg[Destino],'Cuentas ARG'!I8)
- SUMIFS(datos_arg[ARS],datos_arg[Year],'Cuentas ARG'!J$2,datos_arg[Month],'Cuentas ARG'!N$2,datos_arg[Origen],'Cuentas ARG'!I8)</f>
        <v>0</v>
      </c>
      <c r="K8" s="22">
        <f>+SUMIFS(datos_arg[USD],datos_arg[Year],'Cuentas ARG'!J$2,datos_arg[Month],'Cuentas ARG'!N$2,datos_arg[Destino],'Cuentas ARG'!I8)
- SUMIFS(datos_arg[USD],datos_arg[Year],'Cuentas ARG'!J$2,datos_arg[Month],'Cuentas ARG'!N$2,datos_arg[Origen],'Cuentas ARG'!I8)</f>
        <v>0</v>
      </c>
      <c r="L8" s="22"/>
      <c r="M8" s="22">
        <f t="shared" si="3"/>
        <v>0</v>
      </c>
      <c r="N8" s="23">
        <f t="shared" si="4"/>
        <v>0</v>
      </c>
      <c r="P8" s="3" t="s">
        <v>613</v>
      </c>
      <c r="Q8" s="22">
        <f>SUMIFS(datos_arg[ARS],datos_arg[Year],'Cuentas ARG'!Q$2,datos_arg[Month],'Cuentas ARG'!U$2,datos_arg[Destino],'Cuentas ARG'!P8)
- SUMIFS(datos_arg[ARS],datos_arg[Year],'Cuentas ARG'!Q$2,datos_arg[Month],'Cuentas ARG'!U$2,datos_arg[Origen],'Cuentas ARG'!P8)</f>
        <v>0</v>
      </c>
      <c r="R8" s="22">
        <f>+SUMIFS(datos_arg[USD],datos_arg[Year],'Cuentas ARG'!Q$2,datos_arg[Month],'Cuentas ARG'!U$2,datos_arg[Destino],'Cuentas ARG'!P8)
- SUMIFS(datos_arg[USD],datos_arg[Year],'Cuentas ARG'!Q$2,datos_arg[Month],'Cuentas ARG'!U$2,datos_arg[Origen],'Cuentas ARG'!P8)</f>
        <v>0</v>
      </c>
      <c r="S8" s="22"/>
      <c r="T8" s="22">
        <f t="shared" si="5"/>
        <v>0</v>
      </c>
      <c r="U8" s="23">
        <f t="shared" si="6"/>
        <v>0</v>
      </c>
      <c r="W8" s="3" t="s">
        <v>613</v>
      </c>
      <c r="X8" s="22">
        <f>SUMIFS(datos_arg[ARS],datos_arg[Year],'Cuentas ARG'!X$2,datos_arg[Month],'Cuentas ARG'!AB$2,datos_arg[Destino],'Cuentas ARG'!W8)
- SUMIFS(datos_arg[ARS],datos_arg[Year],'Cuentas ARG'!X$2,datos_arg[Month],'Cuentas ARG'!AB$2,datos_arg[Origen],'Cuentas ARG'!W8)</f>
        <v>0</v>
      </c>
      <c r="Y8" s="22">
        <f>+SUMIFS(datos_arg[USD],datos_arg[Year],'Cuentas ARG'!X$2,datos_arg[Month],'Cuentas ARG'!AB$2,datos_arg[Destino],'Cuentas ARG'!W8)
- SUMIFS(datos_arg[USD],datos_arg[Year],'Cuentas ARG'!X$2,datos_arg[Month],'Cuentas ARG'!AB$2,datos_arg[Origen],'Cuentas ARG'!W8)</f>
        <v>0</v>
      </c>
      <c r="Z8" s="22"/>
      <c r="AA8" s="22">
        <f t="shared" si="7"/>
        <v>0</v>
      </c>
      <c r="AB8" s="23">
        <f t="shared" si="8"/>
        <v>0</v>
      </c>
      <c r="AD8" s="3" t="s">
        <v>613</v>
      </c>
      <c r="AE8" s="22">
        <f>SUMIFS(datos_arg[ARS],datos_arg[Year],'Cuentas ARG'!AE$2,datos_arg[Month],'Cuentas ARG'!AI$2,datos_arg[Destino],'Cuentas ARG'!AD8)
- SUMIFS(datos_arg[ARS],datos_arg[Year],'Cuentas ARG'!AE$2,datos_arg[Month],'Cuentas ARG'!AI$2,datos_arg[Origen],'Cuentas ARG'!AD8)</f>
        <v>0</v>
      </c>
      <c r="AF8" s="22">
        <f>+SUMIFS(datos_arg[USD],datos_arg[Year],'Cuentas ARG'!AE$2,datos_arg[Month],'Cuentas ARG'!AI$2,datos_arg[Destino],'Cuentas ARG'!AD8)
- SUMIFS(datos_arg[USD],datos_arg[Year],'Cuentas ARG'!AE$2,datos_arg[Month],'Cuentas ARG'!AI$2,datos_arg[Origen],'Cuentas ARG'!AD8)</f>
        <v>0</v>
      </c>
      <c r="AG8" s="22"/>
      <c r="AH8" s="22">
        <f t="shared" si="9"/>
        <v>0</v>
      </c>
      <c r="AI8" s="23">
        <f t="shared" si="10"/>
        <v>0</v>
      </c>
      <c r="AK8" s="3" t="s">
        <v>613</v>
      </c>
      <c r="AL8" s="22">
        <f>SUMIFS(datos_arg[ARS],datos_arg[Year],'Cuentas ARG'!AL$2,datos_arg[Month],'Cuentas ARG'!AP$2,datos_arg[Destino],'Cuentas ARG'!AK8)
- SUMIFS(datos_arg[ARS],datos_arg[Year],'Cuentas ARG'!AL$2,datos_arg[Month],'Cuentas ARG'!AP$2,datos_arg[Origen],'Cuentas ARG'!AK8)</f>
        <v>0</v>
      </c>
      <c r="AM8" s="22">
        <f>+SUMIFS(datos_arg[USD],datos_arg[Year],'Cuentas ARG'!AL$2,datos_arg[Month],'Cuentas ARG'!AP$2,datos_arg[Destino],'Cuentas ARG'!AK8)
- SUMIFS(datos_arg[USD],datos_arg[Year],'Cuentas ARG'!AL$2,datos_arg[Month],'Cuentas ARG'!AP$2,datos_arg[Origen],'Cuentas ARG'!AK8)</f>
        <v>0</v>
      </c>
      <c r="AN8" s="22"/>
      <c r="AO8" s="22">
        <f t="shared" si="11"/>
        <v>0</v>
      </c>
      <c r="AP8" s="23">
        <f t="shared" si="12"/>
        <v>0</v>
      </c>
      <c r="AR8" s="3" t="s">
        <v>613</v>
      </c>
      <c r="AS8" s="22">
        <f>SUMIFS(datos_arg[ARS],datos_arg[Year],'Cuentas ARG'!AS$2,datos_arg[Month],'Cuentas ARG'!AW$2,datos_arg[Destino],'Cuentas ARG'!AR8)
- SUMIFS(datos_arg[ARS],datos_arg[Year],'Cuentas ARG'!AS$2,datos_arg[Month],'Cuentas ARG'!AW$2,datos_arg[Origen],'Cuentas ARG'!AR8)</f>
        <v>0</v>
      </c>
      <c r="AT8" s="22">
        <f>+SUMIFS(datos_arg[USD],datos_arg[Year],'Cuentas ARG'!AS$2,datos_arg[Month],'Cuentas ARG'!AW$2,datos_arg[Destino],'Cuentas ARG'!AR8)
- SUMIFS(datos_arg[USD],datos_arg[Year],'Cuentas ARG'!AS$2,datos_arg[Month],'Cuentas ARG'!AW$2,datos_arg[Origen],'Cuentas ARG'!AR8)</f>
        <v>0</v>
      </c>
      <c r="AU8" s="22"/>
      <c r="AV8" s="22">
        <f t="shared" si="13"/>
        <v>0</v>
      </c>
      <c r="AW8" s="23">
        <f t="shared" si="14"/>
        <v>0</v>
      </c>
      <c r="AY8" s="3" t="s">
        <v>613</v>
      </c>
      <c r="AZ8" s="22">
        <f>SUMIFS(datos_arg[ARS],datos_arg[Year],'Cuentas ARG'!AZ$2,datos_arg[Month],'Cuentas ARG'!BD$2,datos_arg[Destino],'Cuentas ARG'!AY8)
- SUMIFS(datos_arg[ARS],datos_arg[Year],'Cuentas ARG'!AZ$2,datos_arg[Month],'Cuentas ARG'!BD$2,datos_arg[Origen],'Cuentas ARG'!AY8)</f>
        <v>0</v>
      </c>
      <c r="BA8" s="22">
        <f>+SUMIFS(datos_arg[USD],datos_arg[Year],'Cuentas ARG'!AZ$2,datos_arg[Month],'Cuentas ARG'!BD$2,datos_arg[Destino],'Cuentas ARG'!AY8)
- SUMIFS(datos_arg[USD],datos_arg[Year],'Cuentas ARG'!AZ$2,datos_arg[Month],'Cuentas ARG'!BD$2,datos_arg[Origen],'Cuentas ARG'!AY8)</f>
        <v>0</v>
      </c>
      <c r="BB8" s="22"/>
      <c r="BC8" s="22">
        <f t="shared" si="15"/>
        <v>0</v>
      </c>
      <c r="BD8" s="23">
        <f t="shared" si="16"/>
        <v>0</v>
      </c>
      <c r="BF8" s="3" t="s">
        <v>613</v>
      </c>
      <c r="BG8" s="22">
        <f>SUMIFS(datos_arg[ARS],datos_arg[Year],'Cuentas ARG'!BG$2,datos_arg[Month],'Cuentas ARG'!BK$2,datos_arg[Destino],'Cuentas ARG'!BF8)
- SUMIFS(datos_arg[ARS],datos_arg[Year],'Cuentas ARG'!BG$2,datos_arg[Month],'Cuentas ARG'!BK$2,datos_arg[Origen],'Cuentas ARG'!BF8)</f>
        <v>0</v>
      </c>
      <c r="BH8" s="22">
        <f>+SUMIFS(datos_arg[USD],datos_arg[Year],'Cuentas ARG'!BG$2,datos_arg[Month],'Cuentas ARG'!BK$2,datos_arg[Destino],'Cuentas ARG'!BF8)
- SUMIFS(datos_arg[USD],datos_arg[Year],'Cuentas ARG'!BG$2,datos_arg[Month],'Cuentas ARG'!BK$2,datos_arg[Origen],'Cuentas ARG'!BF8)</f>
        <v>0</v>
      </c>
      <c r="BI8" s="22"/>
      <c r="BJ8" s="22">
        <f t="shared" si="17"/>
        <v>0</v>
      </c>
      <c r="BK8" s="23">
        <f t="shared" si="18"/>
        <v>0</v>
      </c>
      <c r="BM8" s="3" t="s">
        <v>613</v>
      </c>
      <c r="BN8" s="22">
        <f>SUMIFS(datos_arg[ARS],datos_arg[Year],'Cuentas ARG'!BN$2,datos_arg[Month],'Cuentas ARG'!BR$2,datos_arg[Destino],'Cuentas ARG'!BM8)
- SUMIFS(datos_arg[ARS],datos_arg[Year],'Cuentas ARG'!BN$2,datos_arg[Month],'Cuentas ARG'!BR$2,datos_arg[Origen],'Cuentas ARG'!BM8)</f>
        <v>0</v>
      </c>
      <c r="BO8" s="22">
        <f>+SUMIFS(datos_arg[USD],datos_arg[Year],'Cuentas ARG'!BN$2,datos_arg[Month],'Cuentas ARG'!BR$2,datos_arg[Destino],'Cuentas ARG'!BM8)
- SUMIFS(datos_arg[USD],datos_arg[Year],'Cuentas ARG'!BN$2,datos_arg[Month],'Cuentas ARG'!BR$2,datos_arg[Origen],'Cuentas ARG'!BM8)</f>
        <v>0</v>
      </c>
      <c r="BP8" s="22"/>
      <c r="BQ8" s="22">
        <f t="shared" si="19"/>
        <v>0</v>
      </c>
      <c r="BR8" s="23">
        <f t="shared" si="20"/>
        <v>0</v>
      </c>
      <c r="BT8" s="3" t="s">
        <v>613</v>
      </c>
      <c r="BU8" s="22">
        <f>SUMIFS(datos_arg[ARS],datos_arg[Year],'Cuentas ARG'!BU$2,datos_arg[Month],'Cuentas ARG'!BY$2,datos_arg[Destino],'Cuentas ARG'!BT8)
- SUMIFS(datos_arg[ARS],datos_arg[Year],'Cuentas ARG'!BU$2,datos_arg[Month],'Cuentas ARG'!BY$2,datos_arg[Origen],'Cuentas ARG'!BT8)</f>
        <v>0</v>
      </c>
      <c r="BV8" s="22">
        <f>+SUMIFS(datos_arg[USD],datos_arg[Year],'Cuentas ARG'!BU$2,datos_arg[Month],'Cuentas ARG'!BY$2,datos_arg[Destino],'Cuentas ARG'!BT8)
- SUMIFS(datos_arg[USD],datos_arg[Year],'Cuentas ARG'!BU$2,datos_arg[Month],'Cuentas ARG'!BY$2,datos_arg[Origen],'Cuentas ARG'!BT8)</f>
        <v>0</v>
      </c>
      <c r="BW8" s="22"/>
      <c r="BX8" s="22">
        <f t="shared" si="21"/>
        <v>0</v>
      </c>
      <c r="BY8" s="23">
        <f t="shared" si="22"/>
        <v>0</v>
      </c>
      <c r="CA8" s="3" t="s">
        <v>613</v>
      </c>
      <c r="CB8" s="22">
        <f>SUMIFS(datos_arg[ARS],datos_arg[Year],'Cuentas ARG'!CB$2,datos_arg[Month],'Cuentas ARG'!CF$2,datos_arg[Destino],'Cuentas ARG'!CA8)
- SUMIFS(datos_arg[ARS],datos_arg[Year],'Cuentas ARG'!CB$2,datos_arg[Month],'Cuentas ARG'!CF$2,datos_arg[Origen],'Cuentas ARG'!CA8)</f>
        <v>0</v>
      </c>
      <c r="CC8" s="22">
        <f>+SUMIFS(datos_arg[USD],datos_arg[Year],'Cuentas ARG'!CB$2,datos_arg[Month],'Cuentas ARG'!CF$2,datos_arg[Destino],'Cuentas ARG'!CA8)
- SUMIFS(datos_arg[USD],datos_arg[Year],'Cuentas ARG'!CB$2,datos_arg[Month],'Cuentas ARG'!CF$2,datos_arg[Origen],'Cuentas ARG'!CA8)</f>
        <v>0</v>
      </c>
      <c r="CD8" s="22"/>
      <c r="CE8" s="22">
        <f t="shared" si="23"/>
        <v>0</v>
      </c>
      <c r="CF8" s="23">
        <f t="shared" si="24"/>
        <v>0</v>
      </c>
      <c r="CH8" s="3" t="s">
        <v>613</v>
      </c>
      <c r="CI8" s="22">
        <f>SUMIFS(datos_arg[ARS],datos_arg[Year],'Cuentas ARG'!CI$2,datos_arg[Month],'Cuentas ARG'!CM$2,datos_arg[Destino],'Cuentas ARG'!CH8)
- SUMIFS(datos_arg[ARS],datos_arg[Year],'Cuentas ARG'!CI$2,datos_arg[Month],'Cuentas ARG'!CM$2,datos_arg[Origen],'Cuentas ARG'!CH8)</f>
        <v>0</v>
      </c>
      <c r="CJ8" s="22">
        <f>+SUMIFS(datos_arg[USD],datos_arg[Year],'Cuentas ARG'!CI$2,datos_arg[Month],'Cuentas ARG'!CM$2,datos_arg[Destino],'Cuentas ARG'!CH8)
- SUMIFS(datos_arg[USD],datos_arg[Year],'Cuentas ARG'!CI$2,datos_arg[Month],'Cuentas ARG'!CM$2,datos_arg[Origen],'Cuentas ARG'!CH8)</f>
        <v>0</v>
      </c>
      <c r="CK8" s="22"/>
      <c r="CL8" s="22">
        <f t="shared" si="25"/>
        <v>0</v>
      </c>
      <c r="CM8" s="23">
        <f t="shared" si="26"/>
        <v>0</v>
      </c>
      <c r="CO8" s="3" t="s">
        <v>613</v>
      </c>
      <c r="CP8" s="22">
        <f>SUMIFS(datos_arg[ARS],datos_arg[Year],'Cuentas ARG'!CP$2,datos_arg[Month],'Cuentas ARG'!CT$2,datos_arg[Destino],'Cuentas ARG'!CO8)
- SUMIFS(datos_arg[ARS],datos_arg[Year],'Cuentas ARG'!CP$2,datos_arg[Month],'Cuentas ARG'!CT$2,datos_arg[Origen],'Cuentas ARG'!CO8)</f>
        <v>3177.95</v>
      </c>
      <c r="CQ8" s="22">
        <f>+SUMIFS(datos_arg[USD],datos_arg[Year],'Cuentas ARG'!CP$2,datos_arg[Month],'Cuentas ARG'!CT$2,datos_arg[Destino],'Cuentas ARG'!CO8)
- SUMIFS(datos_arg[USD],datos_arg[Year],'Cuentas ARG'!CP$2,datos_arg[Month],'Cuentas ARG'!CT$2,datos_arg[Origen],'Cuentas ARG'!CO8)</f>
        <v>41.005806451612898</v>
      </c>
      <c r="CR8" s="22"/>
      <c r="CS8" s="22">
        <f t="shared" si="27"/>
        <v>3177.95</v>
      </c>
      <c r="CT8" s="23">
        <f t="shared" si="28"/>
        <v>41.005806451612898</v>
      </c>
      <c r="CV8" s="3" t="s">
        <v>613</v>
      </c>
      <c r="CW8" s="22">
        <f>SUMIFS(datos_arg[ARS],datos_arg[Year],'Cuentas ARG'!CW$2,datos_arg[Month],'Cuentas ARG'!DA$2,datos_arg[Destino],'Cuentas ARG'!CV8)
- SUMIFS(datos_arg[ARS],datos_arg[Year],'Cuentas ARG'!CW$2,datos_arg[Month],'Cuentas ARG'!DA$2,datos_arg[Origen],'Cuentas ARG'!CV8)</f>
        <v>1064.6800000000003</v>
      </c>
      <c r="CX8" s="22">
        <f>+SUMIFS(datos_arg[USD],datos_arg[Year],'Cuentas ARG'!CW$2,datos_arg[Month],'Cuentas ARG'!DA$2,datos_arg[Destino],'Cuentas ARG'!CV8)
- SUMIFS(datos_arg[USD],datos_arg[Year],'Cuentas ARG'!CW$2,datos_arg[Month],'Cuentas ARG'!DA$2,datos_arg[Origen],'Cuentas ARG'!CV8)</f>
        <v>8.9074876660341715</v>
      </c>
      <c r="CY8" s="22"/>
      <c r="CZ8" s="22">
        <f t="shared" si="29"/>
        <v>4242.63</v>
      </c>
      <c r="DA8" s="23">
        <f t="shared" si="30"/>
        <v>49.913294117647069</v>
      </c>
      <c r="DC8" s="3" t="s">
        <v>613</v>
      </c>
      <c r="DD8" s="22">
        <f>SUMIFS(datos_arg[ARS],datos_arg[Year],'Cuentas ARG'!DD$2,datos_arg[Month],'Cuentas ARG'!DH$2,datos_arg[Destino],'Cuentas ARG'!DC8)
- SUMIFS(datos_arg[ARS],datos_arg[Year],'Cuentas ARG'!DD$2,datos_arg[Month],'Cuentas ARG'!DH$2,datos_arg[Origen],'Cuentas ARG'!DC8)</f>
        <v>10000</v>
      </c>
      <c r="DE8" s="22">
        <f>+SUMIFS(datos_arg[USD],datos_arg[Year],'Cuentas ARG'!DD$2,datos_arg[Month],'Cuentas ARG'!DH$2,datos_arg[Destino],'Cuentas ARG'!DC8)
- SUMIFS(datos_arg[USD],datos_arg[Year],'Cuentas ARG'!DD$2,datos_arg[Month],'Cuentas ARG'!DH$2,datos_arg[Origen],'Cuentas ARG'!DC8)</f>
        <v>117.64705882352941</v>
      </c>
      <c r="DF8" s="22"/>
      <c r="DG8" s="22">
        <f t="shared" si="31"/>
        <v>14242.630000000001</v>
      </c>
      <c r="DH8" s="23">
        <f t="shared" si="32"/>
        <v>167.56035294117646</v>
      </c>
      <c r="DJ8" s="3" t="s">
        <v>613</v>
      </c>
      <c r="DK8" s="22">
        <f>SUMIFS(datos_arg[ARS],datos_arg[Year],'Cuentas ARG'!DK$2,datos_arg[Month],'Cuentas ARG'!DO$2,datos_arg[Destino],'Cuentas ARG'!DJ8)
- SUMIFS(datos_arg[ARS],datos_arg[Year],'Cuentas ARG'!DK$2,datos_arg[Month],'Cuentas ARG'!DO$2,datos_arg[Origen],'Cuentas ARG'!DJ8)</f>
        <v>300</v>
      </c>
      <c r="DL8" s="22">
        <f>+SUMIFS(datos_arg[USD],datos_arg[Year],'Cuentas ARG'!DK$2,datos_arg[Month],'Cuentas ARG'!DO$2,datos_arg[Destino],'Cuentas ARG'!DJ8)
- SUMIFS(datos_arg[USD],datos_arg[Year],'Cuentas ARG'!DK$2,datos_arg[Month],'Cuentas ARG'!DO$2,datos_arg[Origen],'Cuentas ARG'!DJ8)</f>
        <v>-45.353378151260472</v>
      </c>
      <c r="DM8" s="22"/>
      <c r="DN8" s="22">
        <f t="shared" si="33"/>
        <v>14542.630000000001</v>
      </c>
      <c r="DO8" s="23">
        <f t="shared" si="34"/>
        <v>122.20697478991599</v>
      </c>
      <c r="DQ8" s="3" t="s">
        <v>613</v>
      </c>
      <c r="DR8" s="22">
        <f>SUMIFS(datos_arg[ARS],datos_arg[Year],'Cuentas ARG'!DR$2,datos_arg[Month],'Cuentas ARG'!DV$2,datos_arg[Destino],'Cuentas ARG'!DQ8)
- SUMIFS(datos_arg[ARS],datos_arg[Year],'Cuentas ARG'!DR$2,datos_arg[Month],'Cuentas ARG'!DV$2,datos_arg[Origen],'Cuentas ARG'!DQ8)</f>
        <v>-17898.739999999998</v>
      </c>
      <c r="DS8" s="22">
        <f>+SUMIFS(datos_arg[USD],datos_arg[Year],'Cuentas ARG'!DR$2,datos_arg[Month],'Cuentas ARG'!DV$2,datos_arg[Destino],'Cuentas ARG'!DQ8)
- SUMIFS(datos_arg[USD],datos_arg[Year],'Cuentas ARG'!DR$2,datos_arg[Month],'Cuentas ARG'!DV$2,datos_arg[Origen],'Cuentas ARG'!DQ8)</f>
        <v>-149.05585478991597</v>
      </c>
      <c r="DT8" s="22"/>
      <c r="DU8" s="22">
        <f t="shared" si="35"/>
        <v>-3356.1099999999969</v>
      </c>
      <c r="DV8" s="23">
        <f t="shared" si="36"/>
        <v>-26.84887999999998</v>
      </c>
      <c r="DX8" s="3" t="s">
        <v>613</v>
      </c>
      <c r="DY8" s="22">
        <f>SUMIFS(datos_arg[ARS],datos_arg[Year],'Cuentas ARG'!DY$2,datos_arg[Month],'Cuentas ARG'!EC$2,datos_arg[Destino],'Cuentas ARG'!DX8)
- SUMIFS(datos_arg[ARS],datos_arg[Year],'Cuentas ARG'!DY$2,datos_arg[Month],'Cuentas ARG'!EC$2,datos_arg[Origen],'Cuentas ARG'!DX8)</f>
        <v>785.01000000000204</v>
      </c>
      <c r="DZ8" s="22">
        <f>+SUMIFS(datos_arg[USD],datos_arg[Year],'Cuentas ARG'!DY$2,datos_arg[Month],'Cuentas ARG'!EC$2,datos_arg[Destino],'Cuentas ARG'!DX8)
- SUMIFS(datos_arg[USD],datos_arg[Year],'Cuentas ARG'!DY$2,datos_arg[Month],'Cuentas ARG'!EC$2,datos_arg[Origen],'Cuentas ARG'!DX8)</f>
        <v>8.5731420513195076</v>
      </c>
      <c r="EA8" s="22"/>
      <c r="EB8" s="22">
        <f t="shared" si="37"/>
        <v>-2571.0999999999949</v>
      </c>
      <c r="EC8" s="23">
        <f t="shared" si="38"/>
        <v>-18.275737948680472</v>
      </c>
      <c r="EE8" s="3" t="s">
        <v>613</v>
      </c>
      <c r="EF8" s="22">
        <f>SUMIFS(datos_arg[ARS],datos_arg[Year],'Cuentas ARG'!EF$2,datos_arg[Month],'Cuentas ARG'!EJ$2,datos_arg[Destino],'Cuentas ARG'!EE8)
- SUMIFS(datos_arg[ARS],datos_arg[Year],'Cuentas ARG'!EF$2,datos_arg[Month],'Cuentas ARG'!EJ$2,datos_arg[Origen],'Cuentas ARG'!EE8)</f>
        <v>13101.489999999998</v>
      </c>
      <c r="EG8" s="22">
        <f>+SUMIFS(datos_arg[USD],datos_arg[Year],'Cuentas ARG'!EF$2,datos_arg[Month],'Cuentas ARG'!EJ$2,datos_arg[Destino],'Cuentas ARG'!EE8)
- SUMIFS(datos_arg[USD],datos_arg[Year],'Cuentas ARG'!EF$2,datos_arg[Month],'Cuentas ARG'!EJ$2,datos_arg[Origen],'Cuentas ARG'!EE8)</f>
        <v>98.507907307814236</v>
      </c>
      <c r="EH8" s="22"/>
      <c r="EI8" s="22">
        <f t="shared" si="39"/>
        <v>10530.390000000003</v>
      </c>
      <c r="EJ8" s="23">
        <f t="shared" si="40"/>
        <v>80.232169359133763</v>
      </c>
      <c r="EL8" s="3" t="s">
        <v>613</v>
      </c>
      <c r="EM8" s="22">
        <f>SUMIFS(datos_arg[ARS],datos_arg[Year],'Cuentas ARG'!EM$2,datos_arg[Month],'Cuentas ARG'!EQ$2,datos_arg[Destino],'Cuentas ARG'!EL8)
- SUMIFS(datos_arg[ARS],datos_arg[Year],'Cuentas ARG'!EM$2,datos_arg[Month],'Cuentas ARG'!EQ$2,datos_arg[Origen],'Cuentas ARG'!EL8)</f>
        <v>-4899.6499999999978</v>
      </c>
      <c r="EN8" s="22">
        <f>+SUMIFS(datos_arg[USD],datos_arg[Year],'Cuentas ARG'!EM$2,datos_arg[Month],'Cuentas ARG'!EQ$2,datos_arg[Destino],'Cuentas ARG'!EL8)
- SUMIFS(datos_arg[USD],datos_arg[Year],'Cuentas ARG'!EM$2,datos_arg[Month],'Cuentas ARG'!EQ$2,datos_arg[Origen],'Cuentas ARG'!EL8)</f>
        <v>-40.707796575445855</v>
      </c>
      <c r="EO8" s="22"/>
      <c r="EP8" s="22">
        <f t="shared" si="41"/>
        <v>5630.7400000000052</v>
      </c>
      <c r="EQ8" s="23">
        <f t="shared" si="42"/>
        <v>39.524372783687909</v>
      </c>
      <c r="ES8" s="3" t="s">
        <v>613</v>
      </c>
      <c r="ET8" s="22">
        <f>SUMIFS(datos_arg[ARS],datos_arg[Year],'Cuentas ARG'!ET$2,datos_arg[Month],'Cuentas ARG'!EX$2,datos_arg[Destino],'Cuentas ARG'!ES8)
- SUMIFS(datos_arg[ARS],datos_arg[Year],'Cuentas ARG'!ET$2,datos_arg[Month],'Cuentas ARG'!EX$2,datos_arg[Origen],'Cuentas ARG'!ES8)</f>
        <v>-4698.3100000000013</v>
      </c>
      <c r="EU8" s="22">
        <f>+SUMIFS(datos_arg[USD],datos_arg[Year],'Cuentas ARG'!ET$2,datos_arg[Month],'Cuentas ARG'!EX$2,datos_arg[Destino],'Cuentas ARG'!ES8)
- SUMIFS(datos_arg[USD],datos_arg[Year],'Cuentas ARG'!ET$2,datos_arg[Month],'Cuentas ARG'!EX$2,datos_arg[Origen],'Cuentas ARG'!ES8)</f>
        <v>-34.007035505581413</v>
      </c>
      <c r="EV8" s="22"/>
      <c r="EW8" s="22">
        <f t="shared" si="43"/>
        <v>932.43000000000393</v>
      </c>
      <c r="EX8" s="23">
        <f t="shared" si="44"/>
        <v>5.5173372781064955</v>
      </c>
      <c r="EZ8" s="3" t="s">
        <v>613</v>
      </c>
      <c r="FA8" s="22">
        <f>SUMIFS(datos_arg[ARS],datos_arg[Year],'Cuentas ARG'!FA$2,datos_arg[Month],'Cuentas ARG'!FE$2,datos_arg[Destino],'Cuentas ARG'!EZ8)
- SUMIFS(datos_arg[ARS],datos_arg[Year],'Cuentas ARG'!FA$2,datos_arg[Month],'Cuentas ARG'!FE$2,datos_arg[Origen],'Cuentas ARG'!EZ8)</f>
        <v>4587.7900000000009</v>
      </c>
      <c r="FB8" s="22">
        <f>+SUMIFS(datos_arg[USD],datos_arg[Year],'Cuentas ARG'!FA$2,datos_arg[Month],'Cuentas ARG'!FE$2,datos_arg[Destino],'Cuentas ARG'!EZ8)
- SUMIFS(datos_arg[USD],datos_arg[Year],'Cuentas ARG'!FA$2,datos_arg[Month],'Cuentas ARG'!FE$2,datos_arg[Origen],'Cuentas ARG'!EZ8)</f>
        <v>30.212242009919379</v>
      </c>
      <c r="FC8" s="22"/>
      <c r="FD8" s="22">
        <f t="shared" si="45"/>
        <v>5520.2200000000048</v>
      </c>
      <c r="FE8" s="23">
        <f t="shared" si="46"/>
        <v>35.729579288025874</v>
      </c>
      <c r="FG8" s="3" t="s">
        <v>613</v>
      </c>
      <c r="FH8" s="22">
        <f>SUMIFS(datos_arg[ARS],datos_arg[Year],'Cuentas ARG'!FH$2,datos_arg[Month],'Cuentas ARG'!FL$2,datos_arg[Destino],'Cuentas ARG'!FG8)
- SUMIFS(datos_arg[ARS],datos_arg[Year],'Cuentas ARG'!FH$2,datos_arg[Month],'Cuentas ARG'!FL$2,datos_arg[Origen],'Cuentas ARG'!FG8)</f>
        <v>16017.37</v>
      </c>
      <c r="FI8" s="22">
        <f>+SUMIFS(datos_arg[USD],datos_arg[Year],'Cuentas ARG'!FH$2,datos_arg[Month],'Cuentas ARG'!FL$2,datos_arg[Destino],'Cuentas ARG'!FG8)
- SUMIFS(datos_arg[USD],datos_arg[Year],'Cuentas ARG'!FH$2,datos_arg[Month],'Cuentas ARG'!FL$2,datos_arg[Origen],'Cuentas ARG'!FG8)</f>
        <v>103.22261426036124</v>
      </c>
      <c r="FJ8" s="22"/>
      <c r="FK8" s="22">
        <f t="shared" si="47"/>
        <v>21537.590000000004</v>
      </c>
      <c r="FL8" s="23">
        <f t="shared" si="48"/>
        <v>138.95219354838713</v>
      </c>
      <c r="FN8" s="3" t="s">
        <v>613</v>
      </c>
      <c r="FO8" s="22">
        <f>SUMIFS(datos_arg[ARS],datos_arg[Year],'Cuentas ARG'!FO$2,datos_arg[Month],'Cuentas ARG'!FS$2,datos_arg[Destino],'Cuentas ARG'!FN8)
- SUMIFS(datos_arg[ARS],datos_arg[Year],'Cuentas ARG'!FO$2,datos_arg[Month],'Cuentas ARG'!FS$2,datos_arg[Origen],'Cuentas ARG'!FN8)</f>
        <v>-21537.899999999998</v>
      </c>
      <c r="FP8" s="22">
        <f>+SUMIFS(datos_arg[USD],datos_arg[Year],'Cuentas ARG'!FO$2,datos_arg[Month],'Cuentas ARG'!FS$2,datos_arg[Destino],'Cuentas ARG'!FN8)
- SUMIFS(datos_arg[USD],datos_arg[Year],'Cuentas ARG'!FO$2,datos_arg[Month],'Cuentas ARG'!FS$2,datos_arg[Origen],'Cuentas ARG'!FN8)</f>
        <v>-139.61905957131182</v>
      </c>
      <c r="FQ8" s="22"/>
      <c r="FR8" s="22">
        <f t="shared" si="49"/>
        <v>-0.30999999999403371</v>
      </c>
      <c r="FS8" s="23">
        <f t="shared" si="50"/>
        <v>-0.66686602292469388</v>
      </c>
      <c r="FU8" s="3" t="s">
        <v>613</v>
      </c>
      <c r="FV8" s="22">
        <f>SUMIFS(datos_arg[ARS],datos_arg[Year],'Cuentas ARG'!FV$2,datos_arg[Month],'Cuentas ARG'!FZ$2,datos_arg[Destino],'Cuentas ARG'!FU8)
- SUMIFS(datos_arg[ARS],datos_arg[Year],'Cuentas ARG'!FV$2,datos_arg[Month],'Cuentas ARG'!FZ$2,datos_arg[Origen],'Cuentas ARG'!FU8)</f>
        <v>24261.760000000002</v>
      </c>
      <c r="FW8" s="22">
        <f>+SUMIFS(datos_arg[USD],datos_arg[Year],'Cuentas ARG'!FV$2,datos_arg[Month],'Cuentas ARG'!FZ$2,datos_arg[Destino],'Cuentas ARG'!FU8)
- SUMIFS(datos_arg[USD],datos_arg[Year],'Cuentas ARG'!FV$2,datos_arg[Month],'Cuentas ARG'!FZ$2,datos_arg[Origen],'Cuentas ARG'!FU8)</f>
        <v>175.2096717783204</v>
      </c>
      <c r="FX8" s="22"/>
      <c r="FY8" s="22">
        <f t="shared" si="51"/>
        <v>24261.450000000008</v>
      </c>
      <c r="FZ8" s="23">
        <f t="shared" si="52"/>
        <v>174.5428057553957</v>
      </c>
      <c r="GB8" s="3" t="s">
        <v>613</v>
      </c>
      <c r="GC8" s="22">
        <f>SUMIFS(datos_arg[ARS],datos_arg[Year],'Cuentas ARG'!GC$2,datos_arg[Month],'Cuentas ARG'!GG$2,datos_arg[Destino],'Cuentas ARG'!GB8)
- SUMIFS(datos_arg[ARS],datos_arg[Year],'Cuentas ARG'!GC$2,datos_arg[Month],'Cuentas ARG'!GG$2,datos_arg[Origen],'Cuentas ARG'!GB8)</f>
        <v>-2957.5099999999984</v>
      </c>
      <c r="GD8" s="22">
        <f>+SUMIFS(datos_arg[USD],datos_arg[Year],'Cuentas ARG'!GC$2,datos_arg[Month],'Cuentas ARG'!GG$2,datos_arg[Destino],'Cuentas ARG'!GB8)
- SUMIFS(datos_arg[USD],datos_arg[Year],'Cuentas ARG'!GC$2,datos_arg[Month],'Cuentas ARG'!GG$2,datos_arg[Origen],'Cuentas ARG'!GB8)</f>
        <v>-21.277050359712177</v>
      </c>
      <c r="GE8" s="22"/>
      <c r="GF8" s="22">
        <f t="shared" si="53"/>
        <v>21303.94000000001</v>
      </c>
      <c r="GG8" s="23">
        <f t="shared" si="54"/>
        <v>153.26575539568353</v>
      </c>
      <c r="GI8" s="3" t="s">
        <v>613</v>
      </c>
      <c r="GJ8" s="22">
        <f>SUMIFS(datos_arg[ARS],datos_arg[Year],'Cuentas ARG'!GJ$2,datos_arg[Month],'Cuentas ARG'!GN$2,datos_arg[Destino],'Cuentas ARG'!GI8)
- SUMIFS(datos_arg[ARS],datos_arg[Year],'Cuentas ARG'!GJ$2,datos_arg[Month],'Cuentas ARG'!GN$2,datos_arg[Origen],'Cuentas ARG'!GI8)</f>
        <v>18572.489999999998</v>
      </c>
      <c r="GK8" s="22">
        <f>+SUMIFS(datos_arg[USD],datos_arg[Year],'Cuentas ARG'!GJ$2,datos_arg[Month],'Cuentas ARG'!GN$2,datos_arg[Destino],'Cuentas ARG'!GI8)
- SUMIFS(datos_arg[USD],datos_arg[Year],'Cuentas ARG'!GJ$2,datos_arg[Month],'Cuentas ARG'!GN$2,datos_arg[Origen],'Cuentas ARG'!GI8)</f>
        <v>99.116712958746803</v>
      </c>
      <c r="GL8" s="22"/>
      <c r="GM8" s="22">
        <f t="shared" si="55"/>
        <v>39876.430000000008</v>
      </c>
      <c r="GN8" s="23">
        <f t="shared" si="56"/>
        <v>252.38246835443033</v>
      </c>
      <c r="GP8" s="3" t="s">
        <v>613</v>
      </c>
      <c r="GQ8" s="22">
        <f>SUMIFS(datos_arg[ARS],datos_arg[Year],'Cuentas ARG'!GQ$2,datos_arg[Month],'Cuentas ARG'!GU$2,datos_arg[Destino],'Cuentas ARG'!GP8)
- SUMIFS(datos_arg[ARS],datos_arg[Year],'Cuentas ARG'!GQ$2,datos_arg[Month],'Cuentas ARG'!GU$2,datos_arg[Origen],'Cuentas ARG'!GP8)</f>
        <v>-35674.800000000003</v>
      </c>
      <c r="GR8" s="22">
        <f>+SUMIFS(datos_arg[USD],datos_arg[Year],'Cuentas ARG'!GQ$2,datos_arg[Month],'Cuentas ARG'!GU$2,datos_arg[Destino],'Cuentas ARG'!GP8)
- SUMIFS(datos_arg[USD],datos_arg[Year],'Cuentas ARG'!GQ$2,datos_arg[Month],'Cuentas ARG'!GU$2,datos_arg[Origen],'Cuentas ARG'!GP8)</f>
        <v>-225.36233973706703</v>
      </c>
      <c r="GS8" s="22"/>
      <c r="GT8" s="22">
        <f t="shared" si="57"/>
        <v>4201.6300000000047</v>
      </c>
      <c r="GU8" s="23">
        <f t="shared" si="58"/>
        <v>27.020128617363298</v>
      </c>
      <c r="GW8" s="3" t="s">
        <v>613</v>
      </c>
      <c r="GX8" s="22">
        <f>SUMIFS(datos_arg[ARS],datos_arg[Year],'Cuentas ARG'!GX$2,datos_arg[Month],'Cuentas ARG'!HB$2,datos_arg[Destino],'Cuentas ARG'!GW8)
- SUMIFS(datos_arg[ARS],datos_arg[Year],'Cuentas ARG'!GX$2,datos_arg[Month],'Cuentas ARG'!HB$2,datos_arg[Origen],'Cuentas ARG'!GW8)</f>
        <v>22149.19</v>
      </c>
      <c r="GY8" s="22">
        <f>+SUMIFS(datos_arg[USD],datos_arg[Year],'Cuentas ARG'!GX$2,datos_arg[Month],'Cuentas ARG'!HB$2,datos_arg[Destino],'Cuentas ARG'!GW8)
- SUMIFS(datos_arg[USD],datos_arg[Year],'Cuentas ARG'!GX$2,datos_arg[Month],'Cuentas ARG'!HB$2,datos_arg[Origen],'Cuentas ARG'!GW8)</f>
        <v>144.97511705972494</v>
      </c>
      <c r="GZ8" s="22"/>
      <c r="HA8" s="22">
        <f t="shared" si="59"/>
        <v>26350.820000000003</v>
      </c>
      <c r="HB8" s="23">
        <f t="shared" si="60"/>
        <v>171.99524567708823</v>
      </c>
      <c r="HD8" s="3" t="s">
        <v>613</v>
      </c>
      <c r="HE8" s="22">
        <f>SUMIFS(datos_arg[ARS],datos_arg[Year],'Cuentas ARG'!HE$2,datos_arg[Month],'Cuentas ARG'!HI$2,datos_arg[Destino],'Cuentas ARG'!HD8)
- SUMIFS(datos_arg[ARS],datos_arg[Year],'Cuentas ARG'!HE$2,datos_arg[Month],'Cuentas ARG'!HI$2,datos_arg[Origen],'Cuentas ARG'!HD8)</f>
        <v>15031.059999999998</v>
      </c>
      <c r="HF8" s="22">
        <f>+SUMIFS(datos_arg[USD],datos_arg[Year],'Cuentas ARG'!HE$2,datos_arg[Month],'Cuentas ARG'!HI$2,datos_arg[Destino],'Cuentas ARG'!HD8)
- SUMIFS(datos_arg[USD],datos_arg[Year],'Cuentas ARG'!HE$2,datos_arg[Month],'Cuentas ARG'!HI$2,datos_arg[Origen],'Cuentas ARG'!HD8)</f>
        <v>60.48722623302416</v>
      </c>
      <c r="HG8" s="22"/>
      <c r="HH8" s="22">
        <f>+HE8+HA8</f>
        <v>41381.880000000005</v>
      </c>
      <c r="HI8" s="23">
        <f t="shared" si="62"/>
        <v>232.48247191011239</v>
      </c>
      <c r="HK8" s="3" t="s">
        <v>613</v>
      </c>
      <c r="HL8" s="22">
        <f>SUMIFS(datos_arg[ARS],datos_arg[Year],'Cuentas ARG'!HL$2,datos_arg[Month],'Cuentas ARG'!HP$2,datos_arg[Destino],'Cuentas ARG'!HK8)
- SUMIFS(datos_arg[ARS],datos_arg[Year],'Cuentas ARG'!HL$2,datos_arg[Month],'Cuentas ARG'!HP$2,datos_arg[Origen],'Cuentas ARG'!HK8)</f>
        <v>-36718.199999999997</v>
      </c>
      <c r="HM8" s="22">
        <f>+SUMIFS(datos_arg[USD],datos_arg[Year],'Cuentas ARG'!HL$2,datos_arg[Month],'Cuentas ARG'!HP$2,datos_arg[Destino],'Cuentas ARG'!HK8)
- SUMIFS(datos_arg[USD],datos_arg[Year],'Cuentas ARG'!HL$2,datos_arg[Month],'Cuentas ARG'!HP$2,datos_arg[Origen],'Cuentas ARG'!HK8)</f>
        <v>-205.69044631599402</v>
      </c>
      <c r="HN8" s="22"/>
      <c r="HO8" s="22">
        <f>+HL8+HH8</f>
        <v>4663.6800000000076</v>
      </c>
      <c r="HP8" s="23">
        <f t="shared" si="1"/>
        <v>26.792025594118371</v>
      </c>
      <c r="HR8" s="38"/>
      <c r="HS8" s="37"/>
      <c r="HU8" s="37"/>
    </row>
    <row r="9" spans="2:229" x14ac:dyDescent="0.25">
      <c r="B9" s="3" t="s">
        <v>1762</v>
      </c>
      <c r="C9" s="22">
        <f>SUMIFS(datos_arg[ARS],datos_arg[Year],'Cuentas ARG'!C$2,datos_arg[Month],'Cuentas ARG'!G$2,datos_arg[Destino],'Cuentas ARG'!B9)
- SUMIFS(datos_arg[ARS],datos_arg[Year],'Cuentas ARG'!C$2,datos_arg[Month],'Cuentas ARG'!G$2,datos_arg[Origen],'Cuentas ARG'!B9)</f>
        <v>0</v>
      </c>
      <c r="D9" s="22">
        <f>+SUMIFS(datos_arg[USD],datos_arg[Year],'Cuentas ARG'!C$2,datos_arg[Month],'Cuentas ARG'!G$2,datos_arg[Destino],'Cuentas ARG'!B9)
- SUMIFS(datos_arg[USD],datos_arg[Year],'Cuentas ARG'!C$2,datos_arg[Month],'Cuentas ARG'!G$2,datos_arg[Origen],'Cuentas ARG'!B9)</f>
        <v>0</v>
      </c>
      <c r="E9" s="22"/>
      <c r="F9" s="22">
        <f t="shared" si="2"/>
        <v>0</v>
      </c>
      <c r="G9" s="23">
        <f t="shared" si="0"/>
        <v>0</v>
      </c>
      <c r="I9" s="3" t="s">
        <v>1762</v>
      </c>
      <c r="J9" s="22">
        <f>SUMIFS(datos_arg[ARS],datos_arg[Year],'Cuentas ARG'!J$2,datos_arg[Month],'Cuentas ARG'!N$2,datos_arg[Destino],'Cuentas ARG'!I9)
- SUMIFS(datos_arg[ARS],datos_arg[Year],'Cuentas ARG'!J$2,datos_arg[Month],'Cuentas ARG'!N$2,datos_arg[Origen],'Cuentas ARG'!I9)</f>
        <v>0</v>
      </c>
      <c r="K9" s="22">
        <f>+SUMIFS(datos_arg[USD],datos_arg[Year],'Cuentas ARG'!J$2,datos_arg[Month],'Cuentas ARG'!N$2,datos_arg[Destino],'Cuentas ARG'!I9)
- SUMIFS(datos_arg[USD],datos_arg[Year],'Cuentas ARG'!J$2,datos_arg[Month],'Cuentas ARG'!N$2,datos_arg[Origen],'Cuentas ARG'!I9)</f>
        <v>0</v>
      </c>
      <c r="L9" s="22"/>
      <c r="M9" s="22">
        <f t="shared" si="3"/>
        <v>0</v>
      </c>
      <c r="N9" s="23">
        <f t="shared" si="4"/>
        <v>0</v>
      </c>
      <c r="P9" s="3" t="s">
        <v>1762</v>
      </c>
      <c r="Q9" s="22">
        <f>SUMIFS(datos_arg[ARS],datos_arg[Year],'Cuentas ARG'!Q$2,datos_arg[Month],'Cuentas ARG'!U$2,datos_arg[Destino],'Cuentas ARG'!P9)
- SUMIFS(datos_arg[ARS],datos_arg[Year],'Cuentas ARG'!Q$2,datos_arg[Month],'Cuentas ARG'!U$2,datos_arg[Origen],'Cuentas ARG'!P9)</f>
        <v>0</v>
      </c>
      <c r="R9" s="22">
        <f>+SUMIFS(datos_arg[USD],datos_arg[Year],'Cuentas ARG'!Q$2,datos_arg[Month],'Cuentas ARG'!U$2,datos_arg[Destino],'Cuentas ARG'!P9)
- SUMIFS(datos_arg[USD],datos_arg[Year],'Cuentas ARG'!Q$2,datos_arg[Month],'Cuentas ARG'!U$2,datos_arg[Origen],'Cuentas ARG'!P9)</f>
        <v>0</v>
      </c>
      <c r="S9" s="22"/>
      <c r="T9" s="22">
        <f t="shared" si="5"/>
        <v>0</v>
      </c>
      <c r="U9" s="23">
        <f t="shared" si="6"/>
        <v>0</v>
      </c>
      <c r="W9" s="3" t="s">
        <v>1762</v>
      </c>
      <c r="X9" s="22">
        <f>SUMIFS(datos_arg[ARS],datos_arg[Year],'Cuentas ARG'!X$2,datos_arg[Month],'Cuentas ARG'!AB$2,datos_arg[Destino],'Cuentas ARG'!W9)
- SUMIFS(datos_arg[ARS],datos_arg[Year],'Cuentas ARG'!X$2,datos_arg[Month],'Cuentas ARG'!AB$2,datos_arg[Origen],'Cuentas ARG'!W9)</f>
        <v>0</v>
      </c>
      <c r="Y9" s="22">
        <f>+SUMIFS(datos_arg[USD],datos_arg[Year],'Cuentas ARG'!X$2,datos_arg[Month],'Cuentas ARG'!AB$2,datos_arg[Destino],'Cuentas ARG'!W9)
- SUMIFS(datos_arg[USD],datos_arg[Year],'Cuentas ARG'!X$2,datos_arg[Month],'Cuentas ARG'!AB$2,datos_arg[Origen],'Cuentas ARG'!W9)</f>
        <v>0</v>
      </c>
      <c r="Z9" s="22"/>
      <c r="AA9" s="22">
        <f t="shared" si="7"/>
        <v>0</v>
      </c>
      <c r="AB9" s="23">
        <f t="shared" si="8"/>
        <v>0</v>
      </c>
      <c r="AD9" s="3" t="s">
        <v>1762</v>
      </c>
      <c r="AE9" s="22">
        <f>SUMIFS(datos_arg[ARS],datos_arg[Year],'Cuentas ARG'!AE$2,datos_arg[Month],'Cuentas ARG'!AI$2,datos_arg[Destino],'Cuentas ARG'!AD9)
- SUMIFS(datos_arg[ARS],datos_arg[Year],'Cuentas ARG'!AE$2,datos_arg[Month],'Cuentas ARG'!AI$2,datos_arg[Origen],'Cuentas ARG'!AD9)</f>
        <v>0</v>
      </c>
      <c r="AF9" s="22">
        <f>+SUMIFS(datos_arg[USD],datos_arg[Year],'Cuentas ARG'!AE$2,datos_arg[Month],'Cuentas ARG'!AI$2,datos_arg[Destino],'Cuentas ARG'!AD9)
- SUMIFS(datos_arg[USD],datos_arg[Year],'Cuentas ARG'!AE$2,datos_arg[Month],'Cuentas ARG'!AI$2,datos_arg[Origen],'Cuentas ARG'!AD9)</f>
        <v>0</v>
      </c>
      <c r="AG9" s="22"/>
      <c r="AH9" s="22">
        <f t="shared" si="9"/>
        <v>0</v>
      </c>
      <c r="AI9" s="23">
        <f t="shared" si="10"/>
        <v>0</v>
      </c>
      <c r="AK9" s="3" t="s">
        <v>1762</v>
      </c>
      <c r="AL9" s="22">
        <f>SUMIFS(datos_arg[ARS],datos_arg[Year],'Cuentas ARG'!AL$2,datos_arg[Month],'Cuentas ARG'!AP$2,datos_arg[Destino],'Cuentas ARG'!AK9)
- SUMIFS(datos_arg[ARS],datos_arg[Year],'Cuentas ARG'!AL$2,datos_arg[Month],'Cuentas ARG'!AP$2,datos_arg[Origen],'Cuentas ARG'!AK9)</f>
        <v>0</v>
      </c>
      <c r="AM9" s="22">
        <f>+SUMIFS(datos_arg[USD],datos_arg[Year],'Cuentas ARG'!AL$2,datos_arg[Month],'Cuentas ARG'!AP$2,datos_arg[Destino],'Cuentas ARG'!AK9)
- SUMIFS(datos_arg[USD],datos_arg[Year],'Cuentas ARG'!AL$2,datos_arg[Month],'Cuentas ARG'!AP$2,datos_arg[Origen],'Cuentas ARG'!AK9)</f>
        <v>0</v>
      </c>
      <c r="AN9" s="22"/>
      <c r="AO9" s="22">
        <f t="shared" si="11"/>
        <v>0</v>
      </c>
      <c r="AP9" s="23">
        <f t="shared" si="12"/>
        <v>0</v>
      </c>
      <c r="AR9" s="3" t="s">
        <v>1762</v>
      </c>
      <c r="AS9" s="22">
        <f>SUMIFS(datos_arg[ARS],datos_arg[Year],'Cuentas ARG'!AS$2,datos_arg[Month],'Cuentas ARG'!AW$2,datos_arg[Destino],'Cuentas ARG'!AR9)
- SUMIFS(datos_arg[ARS],datos_arg[Year],'Cuentas ARG'!AS$2,datos_arg[Month],'Cuentas ARG'!AW$2,datos_arg[Origen],'Cuentas ARG'!AR9)</f>
        <v>0</v>
      </c>
      <c r="AT9" s="22">
        <f>+SUMIFS(datos_arg[USD],datos_arg[Year],'Cuentas ARG'!AS$2,datos_arg[Month],'Cuentas ARG'!AW$2,datos_arg[Destino],'Cuentas ARG'!AR9)
- SUMIFS(datos_arg[USD],datos_arg[Year],'Cuentas ARG'!AS$2,datos_arg[Month],'Cuentas ARG'!AW$2,datos_arg[Origen],'Cuentas ARG'!AR9)</f>
        <v>0</v>
      </c>
      <c r="AU9" s="22"/>
      <c r="AV9" s="22">
        <f t="shared" si="13"/>
        <v>0</v>
      </c>
      <c r="AW9" s="23">
        <f t="shared" si="14"/>
        <v>0</v>
      </c>
      <c r="AY9" s="3" t="s">
        <v>1762</v>
      </c>
      <c r="AZ9" s="22">
        <f>SUMIFS(datos_arg[ARS],datos_arg[Year],'Cuentas ARG'!AZ$2,datos_arg[Month],'Cuentas ARG'!BD$2,datos_arg[Destino],'Cuentas ARG'!AY9)
- SUMIFS(datos_arg[ARS],datos_arg[Year],'Cuentas ARG'!AZ$2,datos_arg[Month],'Cuentas ARG'!BD$2,datos_arg[Origen],'Cuentas ARG'!AY9)</f>
        <v>0</v>
      </c>
      <c r="BA9" s="22">
        <f>+SUMIFS(datos_arg[USD],datos_arg[Year],'Cuentas ARG'!AZ$2,datos_arg[Month],'Cuentas ARG'!BD$2,datos_arg[Destino],'Cuentas ARG'!AY9)
- SUMIFS(datos_arg[USD],datos_arg[Year],'Cuentas ARG'!AZ$2,datos_arg[Month],'Cuentas ARG'!BD$2,datos_arg[Origen],'Cuentas ARG'!AY9)</f>
        <v>0</v>
      </c>
      <c r="BB9" s="22"/>
      <c r="BC9" s="22">
        <f t="shared" si="15"/>
        <v>0</v>
      </c>
      <c r="BD9" s="23">
        <f t="shared" si="16"/>
        <v>0</v>
      </c>
      <c r="BF9" s="3" t="s">
        <v>1762</v>
      </c>
      <c r="BG9" s="22">
        <f>SUMIFS(datos_arg[ARS],datos_arg[Year],'Cuentas ARG'!BG$2,datos_arg[Month],'Cuentas ARG'!BK$2,datos_arg[Destino],'Cuentas ARG'!BF9)
- SUMIFS(datos_arg[ARS],datos_arg[Year],'Cuentas ARG'!BG$2,datos_arg[Month],'Cuentas ARG'!BK$2,datos_arg[Origen],'Cuentas ARG'!BF9)</f>
        <v>0</v>
      </c>
      <c r="BH9" s="22">
        <f>+SUMIFS(datos_arg[USD],datos_arg[Year],'Cuentas ARG'!BG$2,datos_arg[Month],'Cuentas ARG'!BK$2,datos_arg[Destino],'Cuentas ARG'!BF9)
- SUMIFS(datos_arg[USD],datos_arg[Year],'Cuentas ARG'!BG$2,datos_arg[Month],'Cuentas ARG'!BK$2,datos_arg[Origen],'Cuentas ARG'!BF9)</f>
        <v>0</v>
      </c>
      <c r="BI9" s="22"/>
      <c r="BJ9" s="22">
        <f t="shared" si="17"/>
        <v>0</v>
      </c>
      <c r="BK9" s="23">
        <f t="shared" si="18"/>
        <v>0</v>
      </c>
      <c r="BM9" s="3" t="s">
        <v>1762</v>
      </c>
      <c r="BN9" s="22">
        <f>SUMIFS(datos_arg[ARS],datos_arg[Year],'Cuentas ARG'!BN$2,datos_arg[Month],'Cuentas ARG'!BR$2,datos_arg[Destino],'Cuentas ARG'!BM9)
- SUMIFS(datos_arg[ARS],datos_arg[Year],'Cuentas ARG'!BN$2,datos_arg[Month],'Cuentas ARG'!BR$2,datos_arg[Origen],'Cuentas ARG'!BM9)</f>
        <v>0</v>
      </c>
      <c r="BO9" s="22">
        <f>+SUMIFS(datos_arg[USD],datos_arg[Year],'Cuentas ARG'!BN$2,datos_arg[Month],'Cuentas ARG'!BR$2,datos_arg[Destino],'Cuentas ARG'!BM9)
- SUMIFS(datos_arg[USD],datos_arg[Year],'Cuentas ARG'!BN$2,datos_arg[Month],'Cuentas ARG'!BR$2,datos_arg[Origen],'Cuentas ARG'!BM9)</f>
        <v>0</v>
      </c>
      <c r="BP9" s="22"/>
      <c r="BQ9" s="22">
        <f t="shared" si="19"/>
        <v>0</v>
      </c>
      <c r="BR9" s="23">
        <f t="shared" si="20"/>
        <v>0</v>
      </c>
      <c r="BT9" s="3" t="s">
        <v>1762</v>
      </c>
      <c r="BU9" s="22">
        <f>SUMIFS(datos_arg[ARS],datos_arg[Year],'Cuentas ARG'!BU$2,datos_arg[Month],'Cuentas ARG'!BY$2,datos_arg[Destino],'Cuentas ARG'!BT9)
- SUMIFS(datos_arg[ARS],datos_arg[Year],'Cuentas ARG'!BU$2,datos_arg[Month],'Cuentas ARG'!BY$2,datos_arg[Origen],'Cuentas ARG'!BT9)</f>
        <v>0</v>
      </c>
      <c r="BV9" s="22">
        <f>+SUMIFS(datos_arg[USD],datos_arg[Year],'Cuentas ARG'!BU$2,datos_arg[Month],'Cuentas ARG'!BY$2,datos_arg[Destino],'Cuentas ARG'!BT9)
- SUMIFS(datos_arg[USD],datos_arg[Year],'Cuentas ARG'!BU$2,datos_arg[Month],'Cuentas ARG'!BY$2,datos_arg[Origen],'Cuentas ARG'!BT9)</f>
        <v>0</v>
      </c>
      <c r="BW9" s="22"/>
      <c r="BX9" s="22">
        <f t="shared" si="21"/>
        <v>0</v>
      </c>
      <c r="BY9" s="23">
        <f t="shared" si="22"/>
        <v>0</v>
      </c>
      <c r="CA9" s="3" t="s">
        <v>1762</v>
      </c>
      <c r="CB9" s="22">
        <f>SUMIFS(datos_arg[ARS],datos_arg[Year],'Cuentas ARG'!CB$2,datos_arg[Month],'Cuentas ARG'!CF$2,datos_arg[Destino],'Cuentas ARG'!CA9)
- SUMIFS(datos_arg[ARS],datos_arg[Year],'Cuentas ARG'!CB$2,datos_arg[Month],'Cuentas ARG'!CF$2,datos_arg[Origen],'Cuentas ARG'!CA9)</f>
        <v>0</v>
      </c>
      <c r="CC9" s="22">
        <f>+SUMIFS(datos_arg[USD],datos_arg[Year],'Cuentas ARG'!CB$2,datos_arg[Month],'Cuentas ARG'!CF$2,datos_arg[Destino],'Cuentas ARG'!CA9)
- SUMIFS(datos_arg[USD],datos_arg[Year],'Cuentas ARG'!CB$2,datos_arg[Month],'Cuentas ARG'!CF$2,datos_arg[Origen],'Cuentas ARG'!CA9)</f>
        <v>0</v>
      </c>
      <c r="CD9" s="22"/>
      <c r="CE9" s="22">
        <f t="shared" si="23"/>
        <v>0</v>
      </c>
      <c r="CF9" s="23">
        <f t="shared" si="24"/>
        <v>0</v>
      </c>
      <c r="CH9" s="3" t="s">
        <v>1762</v>
      </c>
      <c r="CI9" s="22">
        <f>SUMIFS(datos_arg[ARS],datos_arg[Year],'Cuentas ARG'!CI$2,datos_arg[Month],'Cuentas ARG'!CM$2,datos_arg[Destino],'Cuentas ARG'!CH9)
- SUMIFS(datos_arg[ARS],datos_arg[Year],'Cuentas ARG'!CI$2,datos_arg[Month],'Cuentas ARG'!CM$2,datos_arg[Origen],'Cuentas ARG'!CH9)</f>
        <v>0</v>
      </c>
      <c r="CJ9" s="22">
        <f>+SUMIFS(datos_arg[USD],datos_arg[Year],'Cuentas ARG'!CI$2,datos_arg[Month],'Cuentas ARG'!CM$2,datos_arg[Destino],'Cuentas ARG'!CH9)
- SUMIFS(datos_arg[USD],datos_arg[Year],'Cuentas ARG'!CI$2,datos_arg[Month],'Cuentas ARG'!CM$2,datos_arg[Origen],'Cuentas ARG'!CH9)</f>
        <v>0</v>
      </c>
      <c r="CK9" s="22"/>
      <c r="CL9" s="22">
        <f t="shared" si="25"/>
        <v>0</v>
      </c>
      <c r="CM9" s="23">
        <f t="shared" si="26"/>
        <v>0</v>
      </c>
      <c r="CO9" s="3" t="s">
        <v>1762</v>
      </c>
      <c r="CP9" s="22">
        <f>SUMIFS(datos_arg[ARS],datos_arg[Year],'Cuentas ARG'!CP$2,datos_arg[Month],'Cuentas ARG'!CT$2,datos_arg[Destino],'Cuentas ARG'!CO9)
- SUMIFS(datos_arg[ARS],datos_arg[Year],'Cuentas ARG'!CP$2,datos_arg[Month],'Cuentas ARG'!CT$2,datos_arg[Origen],'Cuentas ARG'!CO9)</f>
        <v>0</v>
      </c>
      <c r="CQ9" s="22">
        <f>+SUMIFS(datos_arg[USD],datos_arg[Year],'Cuentas ARG'!CP$2,datos_arg[Month],'Cuentas ARG'!CT$2,datos_arg[Destino],'Cuentas ARG'!CO9)
- SUMIFS(datos_arg[USD],datos_arg[Year],'Cuentas ARG'!CP$2,datos_arg[Month],'Cuentas ARG'!CT$2,datos_arg[Origen],'Cuentas ARG'!CO9)</f>
        <v>0</v>
      </c>
      <c r="CR9" s="22"/>
      <c r="CS9" s="22">
        <f t="shared" si="27"/>
        <v>0</v>
      </c>
      <c r="CT9" s="23">
        <f t="shared" si="28"/>
        <v>0</v>
      </c>
      <c r="CV9" s="3" t="s">
        <v>1762</v>
      </c>
      <c r="CW9" s="22">
        <f>SUMIFS(datos_arg[ARS],datos_arg[Year],'Cuentas ARG'!CW$2,datos_arg[Month],'Cuentas ARG'!DA$2,datos_arg[Destino],'Cuentas ARG'!CV9)
- SUMIFS(datos_arg[ARS],datos_arg[Year],'Cuentas ARG'!CW$2,datos_arg[Month],'Cuentas ARG'!DA$2,datos_arg[Origen],'Cuentas ARG'!CV9)</f>
        <v>0</v>
      </c>
      <c r="CX9" s="22">
        <f>+SUMIFS(datos_arg[USD],datos_arg[Year],'Cuentas ARG'!CW$2,datos_arg[Month],'Cuentas ARG'!DA$2,datos_arg[Destino],'Cuentas ARG'!CV9)
- SUMIFS(datos_arg[USD],datos_arg[Year],'Cuentas ARG'!CW$2,datos_arg[Month],'Cuentas ARG'!DA$2,datos_arg[Origen],'Cuentas ARG'!CV9)</f>
        <v>8.3409300377070394E-2</v>
      </c>
      <c r="CY9" s="22"/>
      <c r="CZ9" s="22">
        <f t="shared" si="29"/>
        <v>0</v>
      </c>
      <c r="DA9" s="23">
        <f t="shared" si="30"/>
        <v>8.3409300377070394E-2</v>
      </c>
      <c r="DC9" s="3" t="s">
        <v>1762</v>
      </c>
      <c r="DD9" s="22">
        <f>SUMIFS(datos_arg[ARS],datos_arg[Year],'Cuentas ARG'!DD$2,datos_arg[Month],'Cuentas ARG'!DH$2,datos_arg[Destino],'Cuentas ARG'!DC9)
- SUMIFS(datos_arg[ARS],datos_arg[Year],'Cuentas ARG'!DD$2,datos_arg[Month],'Cuentas ARG'!DH$2,datos_arg[Origen],'Cuentas ARG'!DC9)</f>
        <v>0</v>
      </c>
      <c r="DE9" s="22">
        <f>+SUMIFS(datos_arg[USD],datos_arg[Year],'Cuentas ARG'!DD$2,datos_arg[Month],'Cuentas ARG'!DH$2,datos_arg[Destino],'Cuentas ARG'!DC9)
- SUMIFS(datos_arg[USD],datos_arg[Year],'Cuentas ARG'!DD$2,datos_arg[Month],'Cuentas ARG'!DH$2,datos_arg[Origen],'Cuentas ARG'!DC9)</f>
        <v>0</v>
      </c>
      <c r="DF9" s="22"/>
      <c r="DG9" s="22">
        <f t="shared" si="31"/>
        <v>0</v>
      </c>
      <c r="DH9" s="23">
        <f t="shared" si="32"/>
        <v>8.3409300377070394E-2</v>
      </c>
      <c r="DJ9" s="3" t="s">
        <v>1762</v>
      </c>
      <c r="DK9" s="22">
        <f>SUMIFS(datos_arg[ARS],datos_arg[Year],'Cuentas ARG'!DK$2,datos_arg[Month],'Cuentas ARG'!DO$2,datos_arg[Destino],'Cuentas ARG'!DJ9)
- SUMIFS(datos_arg[ARS],datos_arg[Year],'Cuentas ARG'!DK$2,datos_arg[Month],'Cuentas ARG'!DO$2,datos_arg[Origen],'Cuentas ARG'!DJ9)</f>
        <v>0</v>
      </c>
      <c r="DL9" s="22">
        <f>+SUMIFS(datos_arg[USD],datos_arg[Year],'Cuentas ARG'!DK$2,datos_arg[Month],'Cuentas ARG'!DO$2,datos_arg[Destino],'Cuentas ARG'!DJ9)
- SUMIFS(datos_arg[USD],datos_arg[Year],'Cuentas ARG'!DK$2,datos_arg[Month],'Cuentas ARG'!DO$2,datos_arg[Origen],'Cuentas ARG'!DJ9)</f>
        <v>0</v>
      </c>
      <c r="DM9" s="22"/>
      <c r="DN9" s="22">
        <f t="shared" si="33"/>
        <v>0</v>
      </c>
      <c r="DO9" s="23">
        <f t="shared" si="34"/>
        <v>8.3409300377070394E-2</v>
      </c>
      <c r="DQ9" s="3" t="s">
        <v>1762</v>
      </c>
      <c r="DR9" s="22">
        <f>SUMIFS(datos_arg[ARS],datos_arg[Year],'Cuentas ARG'!DR$2,datos_arg[Month],'Cuentas ARG'!DV$2,datos_arg[Destino],'Cuentas ARG'!DQ9)
- SUMIFS(datos_arg[ARS],datos_arg[Year],'Cuentas ARG'!DR$2,datos_arg[Month],'Cuentas ARG'!DV$2,datos_arg[Origen],'Cuentas ARG'!DQ9)</f>
        <v>2409.9899999999998</v>
      </c>
      <c r="DS9" s="22">
        <f>+SUMIFS(datos_arg[USD],datos_arg[Year],'Cuentas ARG'!DR$2,datos_arg[Month],'Cuentas ARG'!DV$2,datos_arg[Destino],'Cuentas ARG'!DQ9)
- SUMIFS(datos_arg[USD],datos_arg[Year],'Cuentas ARG'!DR$2,datos_arg[Month],'Cuentas ARG'!DV$2,datos_arg[Origen],'Cuentas ARG'!DQ9)</f>
        <v>19.678380201089212</v>
      </c>
      <c r="DT9" s="22"/>
      <c r="DU9" s="22">
        <f t="shared" si="35"/>
        <v>2409.9899999999998</v>
      </c>
      <c r="DV9" s="23">
        <f t="shared" si="36"/>
        <v>19.761789501466282</v>
      </c>
      <c r="DX9" s="3" t="s">
        <v>1762</v>
      </c>
      <c r="DY9" s="22">
        <f>SUMIFS(datos_arg[ARS],datos_arg[Year],'Cuentas ARG'!DY$2,datos_arg[Month],'Cuentas ARG'!EC$2,datos_arg[Destino],'Cuentas ARG'!DX9)
- SUMIFS(datos_arg[ARS],datos_arg[Year],'Cuentas ARG'!DY$2,datos_arg[Month],'Cuentas ARG'!EC$2,datos_arg[Origen],'Cuentas ARG'!DX9)</f>
        <v>0</v>
      </c>
      <c r="DZ9" s="22">
        <f>+SUMIFS(datos_arg[USD],datos_arg[Year],'Cuentas ARG'!DY$2,datos_arg[Month],'Cuentas ARG'!EC$2,datos_arg[Destino],'Cuentas ARG'!DX9)
- SUMIFS(datos_arg[USD],datos_arg[Year],'Cuentas ARG'!DY$2,datos_arg[Month],'Cuentas ARG'!EC$2,datos_arg[Origen],'Cuentas ARG'!DX9)</f>
        <v>0</v>
      </c>
      <c r="EA9" s="22"/>
      <c r="EB9" s="22">
        <f t="shared" si="37"/>
        <v>2409.9899999999998</v>
      </c>
      <c r="EC9" s="23">
        <f t="shared" si="38"/>
        <v>19.761789501466282</v>
      </c>
      <c r="EE9" s="3" t="s">
        <v>1762</v>
      </c>
      <c r="EF9" s="22">
        <f>SUMIFS(datos_arg[ARS],datos_arg[Year],'Cuentas ARG'!EF$2,datos_arg[Month],'Cuentas ARG'!EJ$2,datos_arg[Destino],'Cuentas ARG'!EE9)
- SUMIFS(datos_arg[ARS],datos_arg[Year],'Cuentas ARG'!EF$2,datos_arg[Month],'Cuentas ARG'!EJ$2,datos_arg[Origen],'Cuentas ARG'!EE9)</f>
        <v>-2409.9899999999998</v>
      </c>
      <c r="EG9" s="22">
        <f>+SUMIFS(datos_arg[USD],datos_arg[Year],'Cuentas ARG'!EF$2,datos_arg[Month],'Cuentas ARG'!EJ$2,datos_arg[Destino],'Cuentas ARG'!EE9)
- SUMIFS(datos_arg[USD],datos_arg[Year],'Cuentas ARG'!EF$2,datos_arg[Month],'Cuentas ARG'!EJ$2,datos_arg[Origen],'Cuentas ARG'!EE9)</f>
        <v>-19.279920000000004</v>
      </c>
      <c r="EH9" s="22"/>
      <c r="EI9" s="22">
        <f t="shared" si="39"/>
        <v>0</v>
      </c>
      <c r="EJ9" s="23">
        <f t="shared" si="40"/>
        <v>0.48186950146627794</v>
      </c>
      <c r="EL9" s="3" t="s">
        <v>1762</v>
      </c>
      <c r="EM9" s="22">
        <f>SUMIFS(datos_arg[ARS],datos_arg[Year],'Cuentas ARG'!EM$2,datos_arg[Month],'Cuentas ARG'!EQ$2,datos_arg[Destino],'Cuentas ARG'!EL9)
- SUMIFS(datos_arg[ARS],datos_arg[Year],'Cuentas ARG'!EM$2,datos_arg[Month],'Cuentas ARG'!EQ$2,datos_arg[Origen],'Cuentas ARG'!EL9)</f>
        <v>0</v>
      </c>
      <c r="EN9" s="22">
        <f>+SUMIFS(datos_arg[USD],datos_arg[Year],'Cuentas ARG'!EM$2,datos_arg[Month],'Cuentas ARG'!EQ$2,datos_arg[Destino],'Cuentas ARG'!EL9)
- SUMIFS(datos_arg[USD],datos_arg[Year],'Cuentas ARG'!EM$2,datos_arg[Month],'Cuentas ARG'!EQ$2,datos_arg[Origen],'Cuentas ARG'!EL9)</f>
        <v>0</v>
      </c>
      <c r="EO9" s="22"/>
      <c r="EP9" s="22">
        <f t="shared" si="41"/>
        <v>0</v>
      </c>
      <c r="EQ9" s="23">
        <f t="shared" si="42"/>
        <v>0.48186950146627794</v>
      </c>
      <c r="ES9" s="3" t="s">
        <v>1762</v>
      </c>
      <c r="ET9" s="22">
        <f>SUMIFS(datos_arg[ARS],datos_arg[Year],'Cuentas ARG'!ET$2,datos_arg[Month],'Cuentas ARG'!EX$2,datos_arg[Destino],'Cuentas ARG'!ES9)
- SUMIFS(datos_arg[ARS],datos_arg[Year],'Cuentas ARG'!ET$2,datos_arg[Month],'Cuentas ARG'!EX$2,datos_arg[Origen],'Cuentas ARG'!ES9)</f>
        <v>987.98999999999978</v>
      </c>
      <c r="EU9" s="22">
        <f>+SUMIFS(datos_arg[USD],datos_arg[Year],'Cuentas ARG'!ET$2,datos_arg[Month],'Cuentas ARG'!EX$2,datos_arg[Destino],'Cuentas ARG'!ES9)
- SUMIFS(datos_arg[USD],datos_arg[Year],'Cuentas ARG'!ET$2,datos_arg[Month],'Cuentas ARG'!EX$2,datos_arg[Origen],'Cuentas ARG'!ES9)</f>
        <v>5.3695108695652181</v>
      </c>
      <c r="EV9" s="22"/>
      <c r="EW9" s="22">
        <f t="shared" si="43"/>
        <v>987.98999999999978</v>
      </c>
      <c r="EX9" s="23">
        <f t="shared" si="44"/>
        <v>5.851380371031496</v>
      </c>
      <c r="EZ9" s="3" t="s">
        <v>1762</v>
      </c>
      <c r="FA9" s="22">
        <f>SUMIFS(datos_arg[ARS],datos_arg[Year],'Cuentas ARG'!FA$2,datos_arg[Month],'Cuentas ARG'!FE$2,datos_arg[Destino],'Cuentas ARG'!EZ9)
- SUMIFS(datos_arg[ARS],datos_arg[Year],'Cuentas ARG'!FA$2,datos_arg[Month],'Cuentas ARG'!FE$2,datos_arg[Origen],'Cuentas ARG'!EZ9)</f>
        <v>-987.99</v>
      </c>
      <c r="FB9" s="22">
        <f>+SUMIFS(datos_arg[USD],datos_arg[Year],'Cuentas ARG'!FA$2,datos_arg[Month],'Cuentas ARG'!FE$2,datos_arg[Destino],'Cuentas ARG'!EZ9)
- SUMIFS(datos_arg[USD],datos_arg[Year],'Cuentas ARG'!FA$2,datos_arg[Month],'Cuentas ARG'!FE$2,datos_arg[Origen],'Cuentas ARG'!EZ9)</f>
        <v>-5.3695108695652172</v>
      </c>
      <c r="FC9" s="22"/>
      <c r="FD9" s="22">
        <f t="shared" si="45"/>
        <v>0</v>
      </c>
      <c r="FE9" s="23">
        <f t="shared" si="46"/>
        <v>0.48186950146627883</v>
      </c>
      <c r="FG9" s="3" t="s">
        <v>1762</v>
      </c>
      <c r="FH9" s="22">
        <f>SUMIFS(datos_arg[ARS],datos_arg[Year],'Cuentas ARG'!FH$2,datos_arg[Month],'Cuentas ARG'!FL$2,datos_arg[Destino],'Cuentas ARG'!FG9)
- SUMIFS(datos_arg[ARS],datos_arg[Year],'Cuentas ARG'!FH$2,datos_arg[Month],'Cuentas ARG'!FL$2,datos_arg[Origen],'Cuentas ARG'!FG9)</f>
        <v>8528.99</v>
      </c>
      <c r="FI9" s="22">
        <f>+SUMIFS(datos_arg[USD],datos_arg[Year],'Cuentas ARG'!FH$2,datos_arg[Month],'Cuentas ARG'!FL$2,datos_arg[Destino],'Cuentas ARG'!FG9)
- SUMIFS(datos_arg[USD],datos_arg[Year],'Cuentas ARG'!FH$2,datos_arg[Month],'Cuentas ARG'!FL$2,datos_arg[Origen],'Cuentas ARG'!FG9)</f>
        <v>55.025741935483872</v>
      </c>
      <c r="FJ9" s="22"/>
      <c r="FK9" s="22">
        <f t="shared" si="47"/>
        <v>8528.99</v>
      </c>
      <c r="FL9" s="23">
        <f t="shared" si="48"/>
        <v>55.50761143695015</v>
      </c>
      <c r="FN9" s="3" t="s">
        <v>1762</v>
      </c>
      <c r="FO9" s="22">
        <f>SUMIFS(datos_arg[ARS],datos_arg[Year],'Cuentas ARG'!FO$2,datos_arg[Month],'Cuentas ARG'!FS$2,datos_arg[Destino],'Cuentas ARG'!FN9)
- SUMIFS(datos_arg[ARS],datos_arg[Year],'Cuentas ARG'!FO$2,datos_arg[Month],'Cuentas ARG'!FS$2,datos_arg[Origen],'Cuentas ARG'!FN9)</f>
        <v>-8528.99</v>
      </c>
      <c r="FP9" s="22">
        <f>+SUMIFS(datos_arg[USD],datos_arg[Year],'Cuentas ARG'!FO$2,datos_arg[Month],'Cuentas ARG'!FS$2,datos_arg[Destino],'Cuentas ARG'!FN9)
- SUMIFS(datos_arg[USD],datos_arg[Year],'Cuentas ARG'!FO$2,datos_arg[Month],'Cuentas ARG'!FS$2,datos_arg[Origen],'Cuentas ARG'!FN9)</f>
        <v>-55.025741935483872</v>
      </c>
      <c r="FQ9" s="22"/>
      <c r="FR9" s="22">
        <f t="shared" si="49"/>
        <v>0</v>
      </c>
      <c r="FS9" s="23">
        <f t="shared" si="50"/>
        <v>0.48186950146627794</v>
      </c>
      <c r="FU9" s="3" t="s">
        <v>1762</v>
      </c>
      <c r="FV9" s="22">
        <f>SUMIFS(datos_arg[ARS],datos_arg[Year],'Cuentas ARG'!FV$2,datos_arg[Month],'Cuentas ARG'!FZ$2,datos_arg[Destino],'Cuentas ARG'!FU9)
- SUMIFS(datos_arg[ARS],datos_arg[Year],'Cuentas ARG'!FV$2,datos_arg[Month],'Cuentas ARG'!FZ$2,datos_arg[Origen],'Cuentas ARG'!FU9)</f>
        <v>0</v>
      </c>
      <c r="FW9" s="22">
        <f>+SUMIFS(datos_arg[USD],datos_arg[Year],'Cuentas ARG'!FV$2,datos_arg[Month],'Cuentas ARG'!FZ$2,datos_arg[Destino],'Cuentas ARG'!FU9)
- SUMIFS(datos_arg[USD],datos_arg[Year],'Cuentas ARG'!FV$2,datos_arg[Month],'Cuentas ARG'!FZ$2,datos_arg[Origen],'Cuentas ARG'!FU9)</f>
        <v>0</v>
      </c>
      <c r="FX9" s="22"/>
      <c r="FY9" s="22">
        <f t="shared" si="51"/>
        <v>0</v>
      </c>
      <c r="FZ9" s="23">
        <f t="shared" si="52"/>
        <v>0.48186950146627794</v>
      </c>
      <c r="GB9" s="3" t="s">
        <v>1762</v>
      </c>
      <c r="GC9" s="22">
        <f>SUMIFS(datos_arg[ARS],datos_arg[Year],'Cuentas ARG'!GC$2,datos_arg[Month],'Cuentas ARG'!GG$2,datos_arg[Destino],'Cuentas ARG'!GB9)
- SUMIFS(datos_arg[ARS],datos_arg[Year],'Cuentas ARG'!GC$2,datos_arg[Month],'Cuentas ARG'!GG$2,datos_arg[Origen],'Cuentas ARG'!GB9)</f>
        <v>0</v>
      </c>
      <c r="GD9" s="22">
        <f>+SUMIFS(datos_arg[USD],datos_arg[Year],'Cuentas ARG'!GC$2,datos_arg[Month],'Cuentas ARG'!GG$2,datos_arg[Destino],'Cuentas ARG'!GB9)
- SUMIFS(datos_arg[USD],datos_arg[Year],'Cuentas ARG'!GC$2,datos_arg[Month],'Cuentas ARG'!GG$2,datos_arg[Origen],'Cuentas ARG'!GB9)</f>
        <v>0</v>
      </c>
      <c r="GE9" s="22"/>
      <c r="GF9" s="22">
        <f t="shared" si="53"/>
        <v>0</v>
      </c>
      <c r="GG9" s="23">
        <f t="shared" si="54"/>
        <v>0.48186950146627794</v>
      </c>
      <c r="GI9" s="3" t="s">
        <v>1762</v>
      </c>
      <c r="GJ9" s="22">
        <f>SUMIFS(datos_arg[ARS],datos_arg[Year],'Cuentas ARG'!GJ$2,datos_arg[Month],'Cuentas ARG'!GN$2,datos_arg[Destino],'Cuentas ARG'!GI9)
- SUMIFS(datos_arg[ARS],datos_arg[Year],'Cuentas ARG'!GJ$2,datos_arg[Month],'Cuentas ARG'!GN$2,datos_arg[Origen],'Cuentas ARG'!GI9)</f>
        <v>0</v>
      </c>
      <c r="GK9" s="22">
        <f>+SUMIFS(datos_arg[USD],datos_arg[Year],'Cuentas ARG'!GJ$2,datos_arg[Month],'Cuentas ARG'!GN$2,datos_arg[Destino],'Cuentas ARG'!GI9)
- SUMIFS(datos_arg[USD],datos_arg[Year],'Cuentas ARG'!GJ$2,datos_arg[Month],'Cuentas ARG'!GN$2,datos_arg[Origen],'Cuentas ARG'!GI9)</f>
        <v>0</v>
      </c>
      <c r="GL9" s="22"/>
      <c r="GM9" s="22">
        <f t="shared" si="55"/>
        <v>0</v>
      </c>
      <c r="GN9" s="23">
        <f t="shared" si="56"/>
        <v>0.48186950146627794</v>
      </c>
      <c r="GP9" s="3" t="s">
        <v>1762</v>
      </c>
      <c r="GQ9" s="22">
        <f>SUMIFS(datos_arg[ARS],datos_arg[Year],'Cuentas ARG'!GQ$2,datos_arg[Month],'Cuentas ARG'!GU$2,datos_arg[Destino],'Cuentas ARG'!GP9)
- SUMIFS(datos_arg[ARS],datos_arg[Year],'Cuentas ARG'!GQ$2,datos_arg[Month],'Cuentas ARG'!GU$2,datos_arg[Origen],'Cuentas ARG'!GP9)</f>
        <v>1722.489999999998</v>
      </c>
      <c r="GR9" s="22">
        <f>+SUMIFS(datos_arg[USD],datos_arg[Year],'Cuentas ARG'!GQ$2,datos_arg[Month],'Cuentas ARG'!GU$2,datos_arg[Destino],'Cuentas ARG'!GP9)
- SUMIFS(datos_arg[USD],datos_arg[Year],'Cuentas ARG'!GQ$2,datos_arg[Month],'Cuentas ARG'!GU$2,datos_arg[Origen],'Cuentas ARG'!GP9)</f>
        <v>11.077106109324745</v>
      </c>
      <c r="GS9" s="22"/>
      <c r="GT9" s="22">
        <f t="shared" si="57"/>
        <v>1722.489999999998</v>
      </c>
      <c r="GU9" s="23">
        <f t="shared" si="58"/>
        <v>11.558975610791023</v>
      </c>
      <c r="GW9" s="3" t="s">
        <v>1762</v>
      </c>
      <c r="GX9" s="22">
        <f>SUMIFS(datos_arg[ARS],datos_arg[Year],'Cuentas ARG'!GX$2,datos_arg[Month],'Cuentas ARG'!HB$2,datos_arg[Destino],'Cuentas ARG'!GW9)
- SUMIFS(datos_arg[ARS],datos_arg[Year],'Cuentas ARG'!GX$2,datos_arg[Month],'Cuentas ARG'!HB$2,datos_arg[Origen],'Cuentas ARG'!GW9)</f>
        <v>5146.9999999999854</v>
      </c>
      <c r="GY9" s="22">
        <f>+SUMIFS(datos_arg[USD],datos_arg[Year],'Cuentas ARG'!GX$2,datos_arg[Month],'Cuentas ARG'!HB$2,datos_arg[Destino],'Cuentas ARG'!GW9)
- SUMIFS(datos_arg[USD],datos_arg[Year],'Cuentas ARG'!GX$2,datos_arg[Month],'Cuentas ARG'!HB$2,datos_arg[Origen],'Cuentas ARG'!GW9)</f>
        <v>29.6797095443834</v>
      </c>
      <c r="GZ9" s="22"/>
      <c r="HA9" s="22">
        <f t="shared" si="59"/>
        <v>6869.4899999999834</v>
      </c>
      <c r="HB9" s="23">
        <f t="shared" si="60"/>
        <v>41.238685155174423</v>
      </c>
      <c r="HD9" s="3" t="s">
        <v>1762</v>
      </c>
      <c r="HE9" s="22">
        <f>SUMIFS(datos_arg[ARS],datos_arg[Year],'Cuentas ARG'!HE$2,datos_arg[Month],'Cuentas ARG'!HI$2,datos_arg[Destino],'Cuentas ARG'!HD9)
- SUMIFS(datos_arg[ARS],datos_arg[Year],'Cuentas ARG'!HE$2,datos_arg[Month],'Cuentas ARG'!HI$2,datos_arg[Origen],'Cuentas ARG'!HD9)</f>
        <v>-2373.5699999999961</v>
      </c>
      <c r="HF9" s="22">
        <f>+SUMIFS(datos_arg[USD],datos_arg[Year],'Cuentas ARG'!HE$2,datos_arg[Month],'Cuentas ARG'!HI$2,datos_arg[Destino],'Cuentas ARG'!HD9)
- SUMIFS(datos_arg[USD],datos_arg[Year],'Cuentas ARG'!HE$2,datos_arg[Month],'Cuentas ARG'!HI$2,datos_arg[Origen],'Cuentas ARG'!HD9)</f>
        <v>-15.49883812561832</v>
      </c>
      <c r="HG9" s="22"/>
      <c r="HH9" s="50">
        <f t="shared" si="61"/>
        <v>4495.9199999999873</v>
      </c>
      <c r="HI9" s="23">
        <f>+HF9+HB9</f>
        <v>25.739847029556103</v>
      </c>
      <c r="HK9" s="3" t="s">
        <v>1762</v>
      </c>
      <c r="HL9" s="22">
        <f>SUMIFS(datos_arg[ARS],datos_arg[Year],'Cuentas ARG'!HL$2,datos_arg[Month],'Cuentas ARG'!HP$2,datos_arg[Destino],'Cuentas ARG'!HK9)
- SUMIFS(datos_arg[ARS],datos_arg[Year],'Cuentas ARG'!HL$2,datos_arg[Month],'Cuentas ARG'!HP$2,datos_arg[Origen],'Cuentas ARG'!HK9)</f>
        <v>-1912.0800000000017</v>
      </c>
      <c r="HM9" s="22">
        <f>+SUMIFS(datos_arg[USD],datos_arg[Year],'Cuentas ARG'!HL$2,datos_arg[Month],'Cuentas ARG'!HP$2,datos_arg[Destino],'Cuentas ARG'!HK9)
- SUMIFS(datos_arg[USD],datos_arg[Year],'Cuentas ARG'!HL$2,datos_arg[Month],'Cuentas ARG'!HP$2,datos_arg[Origen],'Cuentas ARG'!HK9)</f>
        <v>-10.560247887195317</v>
      </c>
      <c r="HN9" s="22"/>
      <c r="HO9" s="22">
        <f t="shared" si="1"/>
        <v>2583.8399999999856</v>
      </c>
      <c r="HP9" s="23">
        <f t="shared" si="1"/>
        <v>15.179599142360786</v>
      </c>
      <c r="HU9" s="49"/>
    </row>
    <row r="10" spans="2:229" x14ac:dyDescent="0.25">
      <c r="B10" s="3" t="s">
        <v>420</v>
      </c>
      <c r="C10" s="22">
        <f>SUMIFS(datos_arg[ARS],datos_arg[Year],'Cuentas ARG'!C$2,datos_arg[Month],'Cuentas ARG'!G$2,datos_arg[Destino],'Cuentas ARG'!B10)
- SUMIFS(datos_arg[ARS],datos_arg[Year],'Cuentas ARG'!C$2,datos_arg[Month],'Cuentas ARG'!G$2,datos_arg[Origen],'Cuentas ARG'!B10)</f>
        <v>0</v>
      </c>
      <c r="D10" s="22">
        <f>+SUMIFS(datos_arg[USD],datos_arg[Year],'Cuentas ARG'!C$2,datos_arg[Month],'Cuentas ARG'!G$2,datos_arg[Destino],'Cuentas ARG'!B10)
- SUMIFS(datos_arg[USD],datos_arg[Year],'Cuentas ARG'!C$2,datos_arg[Month],'Cuentas ARG'!G$2,datos_arg[Origen],'Cuentas ARG'!B10)</f>
        <v>0</v>
      </c>
      <c r="E10" s="22"/>
      <c r="F10" s="22">
        <f t="shared" si="2"/>
        <v>0</v>
      </c>
      <c r="G10" s="23">
        <f t="shared" si="0"/>
        <v>0</v>
      </c>
      <c r="I10" s="3" t="s">
        <v>420</v>
      </c>
      <c r="J10" s="22">
        <f>SUMIFS(datos_arg[ARS],datos_arg[Year],'Cuentas ARG'!J$2,datos_arg[Month],'Cuentas ARG'!N$2,datos_arg[Destino],'Cuentas ARG'!I10)
- SUMIFS(datos_arg[ARS],datos_arg[Year],'Cuentas ARG'!J$2,datos_arg[Month],'Cuentas ARG'!N$2,datos_arg[Origen],'Cuentas ARG'!I10)</f>
        <v>0</v>
      </c>
      <c r="K10" s="22">
        <f>+SUMIFS(datos_arg[USD],datos_arg[Year],'Cuentas ARG'!J$2,datos_arg[Month],'Cuentas ARG'!N$2,datos_arg[Destino],'Cuentas ARG'!I10)
- SUMIFS(datos_arg[USD],datos_arg[Year],'Cuentas ARG'!J$2,datos_arg[Month],'Cuentas ARG'!N$2,datos_arg[Origen],'Cuentas ARG'!I10)</f>
        <v>0</v>
      </c>
      <c r="L10" s="22"/>
      <c r="M10" s="22">
        <f t="shared" si="3"/>
        <v>0</v>
      </c>
      <c r="N10" s="23">
        <f t="shared" si="4"/>
        <v>0</v>
      </c>
      <c r="P10" s="3" t="s">
        <v>420</v>
      </c>
      <c r="Q10" s="22">
        <f>SUMIFS(datos_arg[ARS],datos_arg[Year],'Cuentas ARG'!Q$2,datos_arg[Month],'Cuentas ARG'!U$2,datos_arg[Destino],'Cuentas ARG'!P10)
- SUMIFS(datos_arg[ARS],datos_arg[Year],'Cuentas ARG'!Q$2,datos_arg[Month],'Cuentas ARG'!U$2,datos_arg[Origen],'Cuentas ARG'!P10)</f>
        <v>0</v>
      </c>
      <c r="R10" s="22">
        <f>+SUMIFS(datos_arg[USD],datos_arg[Year],'Cuentas ARG'!Q$2,datos_arg[Month],'Cuentas ARG'!U$2,datos_arg[Destino],'Cuentas ARG'!P10)
- SUMIFS(datos_arg[USD],datos_arg[Year],'Cuentas ARG'!Q$2,datos_arg[Month],'Cuentas ARG'!U$2,datos_arg[Origen],'Cuentas ARG'!P10)</f>
        <v>0</v>
      </c>
      <c r="S10" s="22"/>
      <c r="T10" s="22">
        <f t="shared" si="5"/>
        <v>0</v>
      </c>
      <c r="U10" s="23">
        <f t="shared" si="6"/>
        <v>0</v>
      </c>
      <c r="W10" s="3" t="s">
        <v>420</v>
      </c>
      <c r="X10" s="22">
        <f>SUMIFS(datos_arg[ARS],datos_arg[Year],'Cuentas ARG'!X$2,datos_arg[Month],'Cuentas ARG'!AB$2,datos_arg[Destino],'Cuentas ARG'!W10)
- SUMIFS(datos_arg[ARS],datos_arg[Year],'Cuentas ARG'!X$2,datos_arg[Month],'Cuentas ARG'!AB$2,datos_arg[Origen],'Cuentas ARG'!W10)</f>
        <v>0</v>
      </c>
      <c r="Y10" s="22">
        <f>+SUMIFS(datos_arg[USD],datos_arg[Year],'Cuentas ARG'!X$2,datos_arg[Month],'Cuentas ARG'!AB$2,datos_arg[Destino],'Cuentas ARG'!W10)
- SUMIFS(datos_arg[USD],datos_arg[Year],'Cuentas ARG'!X$2,datos_arg[Month],'Cuentas ARG'!AB$2,datos_arg[Origen],'Cuentas ARG'!W10)</f>
        <v>0</v>
      </c>
      <c r="Z10" s="22"/>
      <c r="AA10" s="22">
        <f t="shared" si="7"/>
        <v>0</v>
      </c>
      <c r="AB10" s="23">
        <f t="shared" si="8"/>
        <v>0</v>
      </c>
      <c r="AD10" s="3" t="s">
        <v>420</v>
      </c>
      <c r="AE10" s="22">
        <f>SUMIFS(datos_arg[ARS],datos_arg[Year],'Cuentas ARG'!AE$2,datos_arg[Month],'Cuentas ARG'!AI$2,datos_arg[Destino],'Cuentas ARG'!AD10)
- SUMIFS(datos_arg[ARS],datos_arg[Year],'Cuentas ARG'!AE$2,datos_arg[Month],'Cuentas ARG'!AI$2,datos_arg[Origen],'Cuentas ARG'!AD10)</f>
        <v>0</v>
      </c>
      <c r="AF10" s="22">
        <f>+SUMIFS(datos_arg[USD],datos_arg[Year],'Cuentas ARG'!AE$2,datos_arg[Month],'Cuentas ARG'!AI$2,datos_arg[Destino],'Cuentas ARG'!AD10)
- SUMIFS(datos_arg[USD],datos_arg[Year],'Cuentas ARG'!AE$2,datos_arg[Month],'Cuentas ARG'!AI$2,datos_arg[Origen],'Cuentas ARG'!AD10)</f>
        <v>0</v>
      </c>
      <c r="AG10" s="22"/>
      <c r="AH10" s="22">
        <f t="shared" si="9"/>
        <v>0</v>
      </c>
      <c r="AI10" s="23">
        <f t="shared" si="10"/>
        <v>0</v>
      </c>
      <c r="AK10" s="3" t="s">
        <v>420</v>
      </c>
      <c r="AL10" s="22">
        <f>SUMIFS(datos_arg[ARS],datos_arg[Year],'Cuentas ARG'!AL$2,datos_arg[Month],'Cuentas ARG'!AP$2,datos_arg[Destino],'Cuentas ARG'!AK10)
- SUMIFS(datos_arg[ARS],datos_arg[Year],'Cuentas ARG'!AL$2,datos_arg[Month],'Cuentas ARG'!AP$2,datos_arg[Origen],'Cuentas ARG'!AK10)</f>
        <v>0</v>
      </c>
      <c r="AM10" s="22">
        <f>+SUMIFS(datos_arg[USD],datos_arg[Year],'Cuentas ARG'!AL$2,datos_arg[Month],'Cuentas ARG'!AP$2,datos_arg[Destino],'Cuentas ARG'!AK10)
- SUMIFS(datos_arg[USD],datos_arg[Year],'Cuentas ARG'!AL$2,datos_arg[Month],'Cuentas ARG'!AP$2,datos_arg[Origen],'Cuentas ARG'!AK10)</f>
        <v>0</v>
      </c>
      <c r="AN10" s="22"/>
      <c r="AO10" s="22">
        <f t="shared" si="11"/>
        <v>0</v>
      </c>
      <c r="AP10" s="23">
        <f t="shared" si="12"/>
        <v>0</v>
      </c>
      <c r="AR10" s="3" t="s">
        <v>420</v>
      </c>
      <c r="AS10" s="22">
        <f>SUMIFS(datos_arg[ARS],datos_arg[Year],'Cuentas ARG'!AS$2,datos_arg[Month],'Cuentas ARG'!AW$2,datos_arg[Destino],'Cuentas ARG'!AR10)
- SUMIFS(datos_arg[ARS],datos_arg[Year],'Cuentas ARG'!AS$2,datos_arg[Month],'Cuentas ARG'!AW$2,datos_arg[Origen],'Cuentas ARG'!AR10)</f>
        <v>0</v>
      </c>
      <c r="AT10" s="22">
        <f>+SUMIFS(datos_arg[USD],datos_arg[Year],'Cuentas ARG'!AS$2,datos_arg[Month],'Cuentas ARG'!AW$2,datos_arg[Destino],'Cuentas ARG'!AR10)
- SUMIFS(datos_arg[USD],datos_arg[Year],'Cuentas ARG'!AS$2,datos_arg[Month],'Cuentas ARG'!AW$2,datos_arg[Origen],'Cuentas ARG'!AR10)</f>
        <v>0</v>
      </c>
      <c r="AU10" s="22"/>
      <c r="AV10" s="22">
        <f t="shared" si="13"/>
        <v>0</v>
      </c>
      <c r="AW10" s="23">
        <f t="shared" si="14"/>
        <v>0</v>
      </c>
      <c r="AY10" s="3" t="s">
        <v>420</v>
      </c>
      <c r="AZ10" s="22">
        <f>SUMIFS(datos_arg[ARS],datos_arg[Year],'Cuentas ARG'!AZ$2,datos_arg[Month],'Cuentas ARG'!BD$2,datos_arg[Destino],'Cuentas ARG'!AY10)
- SUMIFS(datos_arg[ARS],datos_arg[Year],'Cuentas ARG'!AZ$2,datos_arg[Month],'Cuentas ARG'!BD$2,datos_arg[Origen],'Cuentas ARG'!AY10)</f>
        <v>0</v>
      </c>
      <c r="BA10" s="22">
        <f>+SUMIFS(datos_arg[USD],datos_arg[Year],'Cuentas ARG'!AZ$2,datos_arg[Month],'Cuentas ARG'!BD$2,datos_arg[Destino],'Cuentas ARG'!AY10)
- SUMIFS(datos_arg[USD],datos_arg[Year],'Cuentas ARG'!AZ$2,datos_arg[Month],'Cuentas ARG'!BD$2,datos_arg[Origen],'Cuentas ARG'!AY10)</f>
        <v>0</v>
      </c>
      <c r="BB10" s="22"/>
      <c r="BC10" s="22">
        <f t="shared" si="15"/>
        <v>0</v>
      </c>
      <c r="BD10" s="23">
        <f t="shared" si="16"/>
        <v>0</v>
      </c>
      <c r="BF10" s="3" t="s">
        <v>420</v>
      </c>
      <c r="BG10" s="22">
        <f>SUMIFS(datos_arg[ARS],datos_arg[Year],'Cuentas ARG'!BG$2,datos_arg[Month],'Cuentas ARG'!BK$2,datos_arg[Destino],'Cuentas ARG'!BF10)
- SUMIFS(datos_arg[ARS],datos_arg[Year],'Cuentas ARG'!BG$2,datos_arg[Month],'Cuentas ARG'!BK$2,datos_arg[Origen],'Cuentas ARG'!BF10)</f>
        <v>0</v>
      </c>
      <c r="BH10" s="22">
        <f>+SUMIFS(datos_arg[USD],datos_arg[Year],'Cuentas ARG'!BG$2,datos_arg[Month],'Cuentas ARG'!BK$2,datos_arg[Destino],'Cuentas ARG'!BF10)
- SUMIFS(datos_arg[USD],datos_arg[Year],'Cuentas ARG'!BG$2,datos_arg[Month],'Cuentas ARG'!BK$2,datos_arg[Origen],'Cuentas ARG'!BF10)</f>
        <v>0</v>
      </c>
      <c r="BI10" s="22"/>
      <c r="BJ10" s="22">
        <f t="shared" si="17"/>
        <v>0</v>
      </c>
      <c r="BK10" s="23">
        <f t="shared" si="18"/>
        <v>0</v>
      </c>
      <c r="BM10" s="3" t="s">
        <v>420</v>
      </c>
      <c r="BN10" s="22">
        <f>SUMIFS(datos_arg[ARS],datos_arg[Year],'Cuentas ARG'!BN$2,datos_arg[Month],'Cuentas ARG'!BR$2,datos_arg[Destino],'Cuentas ARG'!BM10)
- SUMIFS(datos_arg[ARS],datos_arg[Year],'Cuentas ARG'!BN$2,datos_arg[Month],'Cuentas ARG'!BR$2,datos_arg[Origen],'Cuentas ARG'!BM10)</f>
        <v>0</v>
      </c>
      <c r="BO10" s="22">
        <f>+SUMIFS(datos_arg[USD],datos_arg[Year],'Cuentas ARG'!BN$2,datos_arg[Month],'Cuentas ARG'!BR$2,datos_arg[Destino],'Cuentas ARG'!BM10)
- SUMIFS(datos_arg[USD],datos_arg[Year],'Cuentas ARG'!BN$2,datos_arg[Month],'Cuentas ARG'!BR$2,datos_arg[Origen],'Cuentas ARG'!BM10)</f>
        <v>0</v>
      </c>
      <c r="BP10" s="22"/>
      <c r="BQ10" s="22">
        <f t="shared" si="19"/>
        <v>0</v>
      </c>
      <c r="BR10" s="23">
        <f t="shared" si="20"/>
        <v>0</v>
      </c>
      <c r="BT10" s="3" t="s">
        <v>420</v>
      </c>
      <c r="BU10" s="22">
        <f>SUMIFS(datos_arg[ARS],datos_arg[Year],'Cuentas ARG'!BU$2,datos_arg[Month],'Cuentas ARG'!BY$2,datos_arg[Destino],'Cuentas ARG'!BT10)
- SUMIFS(datos_arg[ARS],datos_arg[Year],'Cuentas ARG'!BU$2,datos_arg[Month],'Cuentas ARG'!BY$2,datos_arg[Origen],'Cuentas ARG'!BT10)</f>
        <v>0</v>
      </c>
      <c r="BV10" s="22">
        <f>+SUMIFS(datos_arg[USD],datos_arg[Year],'Cuentas ARG'!BU$2,datos_arg[Month],'Cuentas ARG'!BY$2,datos_arg[Destino],'Cuentas ARG'!BT10)
- SUMIFS(datos_arg[USD],datos_arg[Year],'Cuentas ARG'!BU$2,datos_arg[Month],'Cuentas ARG'!BY$2,datos_arg[Origen],'Cuentas ARG'!BT10)</f>
        <v>0</v>
      </c>
      <c r="BW10" s="22"/>
      <c r="BX10" s="22">
        <f t="shared" si="21"/>
        <v>0</v>
      </c>
      <c r="BY10" s="23">
        <f t="shared" si="22"/>
        <v>0</v>
      </c>
      <c r="CA10" s="3" t="s">
        <v>420</v>
      </c>
      <c r="CB10" s="22">
        <f>SUMIFS(datos_arg[ARS],datos_arg[Year],'Cuentas ARG'!CB$2,datos_arg[Month],'Cuentas ARG'!CF$2,datos_arg[Destino],'Cuentas ARG'!CA10)
- SUMIFS(datos_arg[ARS],datos_arg[Year],'Cuentas ARG'!CB$2,datos_arg[Month],'Cuentas ARG'!CF$2,datos_arg[Origen],'Cuentas ARG'!CA10)</f>
        <v>0</v>
      </c>
      <c r="CC10" s="22">
        <f>+SUMIFS(datos_arg[USD],datos_arg[Year],'Cuentas ARG'!CB$2,datos_arg[Month],'Cuentas ARG'!CF$2,datos_arg[Destino],'Cuentas ARG'!CA10)
- SUMIFS(datos_arg[USD],datos_arg[Year],'Cuentas ARG'!CB$2,datos_arg[Month],'Cuentas ARG'!CF$2,datos_arg[Origen],'Cuentas ARG'!CA10)</f>
        <v>0</v>
      </c>
      <c r="CD10" s="22"/>
      <c r="CE10" s="22">
        <f t="shared" si="23"/>
        <v>0</v>
      </c>
      <c r="CF10" s="23">
        <f t="shared" si="24"/>
        <v>0</v>
      </c>
      <c r="CH10" s="3" t="s">
        <v>420</v>
      </c>
      <c r="CI10" s="22">
        <f>SUMIFS(datos_arg[ARS],datos_arg[Year],'Cuentas ARG'!CI$2,datos_arg[Month],'Cuentas ARG'!CM$2,datos_arg[Destino],'Cuentas ARG'!CH10)
- SUMIFS(datos_arg[ARS],datos_arg[Year],'Cuentas ARG'!CI$2,datos_arg[Month],'Cuentas ARG'!CM$2,datos_arg[Origen],'Cuentas ARG'!CH10)</f>
        <v>0</v>
      </c>
      <c r="CJ10" s="22">
        <f>+SUMIFS(datos_arg[USD],datos_arg[Year],'Cuentas ARG'!CI$2,datos_arg[Month],'Cuentas ARG'!CM$2,datos_arg[Destino],'Cuentas ARG'!CH10)
- SUMIFS(datos_arg[USD],datos_arg[Year],'Cuentas ARG'!CI$2,datos_arg[Month],'Cuentas ARG'!CM$2,datos_arg[Origen],'Cuentas ARG'!CH10)</f>
        <v>0</v>
      </c>
      <c r="CK10" s="22"/>
      <c r="CL10" s="22">
        <f t="shared" si="25"/>
        <v>0</v>
      </c>
      <c r="CM10" s="23">
        <f t="shared" si="26"/>
        <v>0</v>
      </c>
      <c r="CO10" s="3" t="s">
        <v>420</v>
      </c>
      <c r="CP10" s="22">
        <f>SUMIFS(datos_arg[ARS],datos_arg[Year],'Cuentas ARG'!CP$2,datos_arg[Month],'Cuentas ARG'!CT$2,datos_arg[Destino],'Cuentas ARG'!CO10)
- SUMIFS(datos_arg[ARS],datos_arg[Year],'Cuentas ARG'!CP$2,datos_arg[Month],'Cuentas ARG'!CT$2,datos_arg[Origen],'Cuentas ARG'!CO10)</f>
        <v>0</v>
      </c>
      <c r="CQ10" s="22">
        <f>+SUMIFS(datos_arg[USD],datos_arg[Year],'Cuentas ARG'!CP$2,datos_arg[Month],'Cuentas ARG'!CT$2,datos_arg[Destino],'Cuentas ARG'!CO10)
- SUMIFS(datos_arg[USD],datos_arg[Year],'Cuentas ARG'!CP$2,datos_arg[Month],'Cuentas ARG'!CT$2,datos_arg[Origen],'Cuentas ARG'!CO10)</f>
        <v>0</v>
      </c>
      <c r="CR10" s="22"/>
      <c r="CS10" s="22">
        <f t="shared" si="27"/>
        <v>0</v>
      </c>
      <c r="CT10" s="23">
        <f t="shared" si="28"/>
        <v>0</v>
      </c>
      <c r="CV10" s="3" t="s">
        <v>420</v>
      </c>
      <c r="CW10" s="22">
        <f>SUMIFS(datos_arg[ARS],datos_arg[Year],'Cuentas ARG'!CW$2,datos_arg[Month],'Cuentas ARG'!DA$2,datos_arg[Destino],'Cuentas ARG'!CV10)
- SUMIFS(datos_arg[ARS],datos_arg[Year],'Cuentas ARG'!CW$2,datos_arg[Month],'Cuentas ARG'!DA$2,datos_arg[Origen],'Cuentas ARG'!CV10)</f>
        <v>11840</v>
      </c>
      <c r="CX10" s="22">
        <f>+SUMIFS(datos_arg[USD],datos_arg[Year],'Cuentas ARG'!CW$2,datos_arg[Month],'Cuentas ARG'!DA$2,datos_arg[Destino],'Cuentas ARG'!CV10)
- SUMIFS(datos_arg[USD],datos_arg[Year],'Cuentas ARG'!CW$2,datos_arg[Month],'Cuentas ARG'!DA$2,datos_arg[Origen],'Cuentas ARG'!CV10)</f>
        <v>139.29411764705901</v>
      </c>
      <c r="CY10" s="22"/>
      <c r="CZ10" s="22">
        <f t="shared" si="29"/>
        <v>11840</v>
      </c>
      <c r="DA10" s="23">
        <f t="shared" si="30"/>
        <v>139.29411764705901</v>
      </c>
      <c r="DC10" s="3" t="s">
        <v>420</v>
      </c>
      <c r="DD10" s="22">
        <f>SUMIFS(datos_arg[ARS],datos_arg[Year],'Cuentas ARG'!DD$2,datos_arg[Month],'Cuentas ARG'!DH$2,datos_arg[Destino],'Cuentas ARG'!DC10)
- SUMIFS(datos_arg[ARS],datos_arg[Year],'Cuentas ARG'!DD$2,datos_arg[Month],'Cuentas ARG'!DH$2,datos_arg[Origen],'Cuentas ARG'!DC10)</f>
        <v>-114636.82000000002</v>
      </c>
      <c r="DE10" s="22">
        <f>+SUMIFS(datos_arg[USD],datos_arg[Year],'Cuentas ARG'!DD$2,datos_arg[Month],'Cuentas ARG'!DH$2,datos_arg[Destino],'Cuentas ARG'!DC10)
- SUMIFS(datos_arg[USD],datos_arg[Year],'Cuentas ARG'!DD$2,datos_arg[Month],'Cuentas ARG'!DH$2,datos_arg[Origen],'Cuentas ARG'!DC10)</f>
        <v>-1023.5430357142858</v>
      </c>
      <c r="DF10" s="22"/>
      <c r="DG10" s="22">
        <f t="shared" si="31"/>
        <v>-102796.82000000002</v>
      </c>
      <c r="DH10" s="23">
        <f t="shared" si="32"/>
        <v>-884.24891806722678</v>
      </c>
      <c r="DJ10" s="3" t="s">
        <v>420</v>
      </c>
      <c r="DK10" s="22">
        <f>SUMIFS(datos_arg[ARS],datos_arg[Year],'Cuentas ARG'!DK$2,datos_arg[Month],'Cuentas ARG'!DO$2,datos_arg[Destino],'Cuentas ARG'!DJ10)
- SUMIFS(datos_arg[ARS],datos_arg[Year],'Cuentas ARG'!DK$2,datos_arg[Month],'Cuentas ARG'!DO$2,datos_arg[Origen],'Cuentas ARG'!DJ10)</f>
        <v>121281.84499999997</v>
      </c>
      <c r="DL10" s="22">
        <f>+SUMIFS(datos_arg[USD],datos_arg[Year],'Cuentas ARG'!DK$2,datos_arg[Month],'Cuentas ARG'!DO$2,datos_arg[Destino],'Cuentas ARG'!DJ10)
- SUMIFS(datos_arg[USD],datos_arg[Year],'Cuentas ARG'!DK$2,datos_arg[Month],'Cuentas ARG'!DO$2,datos_arg[Origen],'Cuentas ARG'!DJ10)</f>
        <v>1049.2937841386565</v>
      </c>
      <c r="DM10" s="22"/>
      <c r="DN10" s="22">
        <f t="shared" si="33"/>
        <v>18485.024999999951</v>
      </c>
      <c r="DO10" s="23">
        <f t="shared" si="34"/>
        <v>165.04486607142974</v>
      </c>
      <c r="DQ10" s="3" t="s">
        <v>420</v>
      </c>
      <c r="DR10" s="22">
        <f>SUMIFS(datos_arg[ARS],datos_arg[Year],'Cuentas ARG'!DR$2,datos_arg[Month],'Cuentas ARG'!DV$2,datos_arg[Destino],'Cuentas ARG'!DQ10)
- SUMIFS(datos_arg[ARS],datos_arg[Year],'Cuentas ARG'!DR$2,datos_arg[Month],'Cuentas ARG'!DV$2,datos_arg[Origen],'Cuentas ARG'!DQ10)</f>
        <v>46829.924999999988</v>
      </c>
      <c r="DS10" s="22">
        <f>+SUMIFS(datos_arg[USD],datos_arg[Year],'Cuentas ARG'!DR$2,datos_arg[Month],'Cuentas ARG'!DV$2,datos_arg[Destino],'Cuentas ARG'!DQ10)
- SUMIFS(datos_arg[USD],datos_arg[Year],'Cuentas ARG'!DR$2,datos_arg[Month],'Cuentas ARG'!DV$2,datos_arg[Origen],'Cuentas ARG'!DQ10)</f>
        <v>353.66601797787507</v>
      </c>
      <c r="DT10" s="22"/>
      <c r="DU10" s="22">
        <f t="shared" si="35"/>
        <v>65314.949999999939</v>
      </c>
      <c r="DV10" s="23">
        <f t="shared" si="36"/>
        <v>518.71088404930481</v>
      </c>
      <c r="DX10" s="3" t="s">
        <v>420</v>
      </c>
      <c r="DY10" s="22">
        <f>SUMIFS(datos_arg[ARS],datos_arg[Year],'Cuentas ARG'!DY$2,datos_arg[Month],'Cuentas ARG'!EC$2,datos_arg[Destino],'Cuentas ARG'!DX10)
- SUMIFS(datos_arg[ARS],datos_arg[Year],'Cuentas ARG'!DY$2,datos_arg[Month],'Cuentas ARG'!EC$2,datos_arg[Origen],'Cuentas ARG'!DX10)</f>
        <v>-48887.979999999952</v>
      </c>
      <c r="DZ10" s="22">
        <f>+SUMIFS(datos_arg[USD],datos_arg[Year],'Cuentas ARG'!DY$2,datos_arg[Month],'Cuentas ARG'!EC$2,datos_arg[Destino],'Cuentas ARG'!DX10)
- SUMIFS(datos_arg[USD],datos_arg[Year],'Cuentas ARG'!DY$2,datos_arg[Month],'Cuentas ARG'!EC$2,datos_arg[Origen],'Cuentas ARG'!DX10)</f>
        <v>-384.48671165666974</v>
      </c>
      <c r="EA10" s="22"/>
      <c r="EB10" s="22">
        <f t="shared" si="37"/>
        <v>16426.969999999987</v>
      </c>
      <c r="EC10" s="23">
        <f t="shared" si="38"/>
        <v>134.22417239263507</v>
      </c>
      <c r="EE10" s="3" t="s">
        <v>420</v>
      </c>
      <c r="EF10" s="22">
        <f>SUMIFS(datos_arg[ARS],datos_arg[Year],'Cuentas ARG'!EF$2,datos_arg[Month],'Cuentas ARG'!EJ$2,datos_arg[Destino],'Cuentas ARG'!EE10)
- SUMIFS(datos_arg[ARS],datos_arg[Year],'Cuentas ARG'!EF$2,datos_arg[Month],'Cuentas ARG'!EJ$2,datos_arg[Origen],'Cuentas ARG'!EE10)</f>
        <v>36949.070000000007</v>
      </c>
      <c r="EG10" s="22">
        <f>+SUMIFS(datos_arg[USD],datos_arg[Year],'Cuentas ARG'!EF$2,datos_arg[Month],'Cuentas ARG'!EJ$2,datos_arg[Destino],'Cuentas ARG'!EE10)
- SUMIFS(datos_arg[USD],datos_arg[Year],'Cuentas ARG'!EF$2,datos_arg[Month],'Cuentas ARG'!EJ$2,datos_arg[Origen],'Cuentas ARG'!EE10)</f>
        <v>273.22651463026546</v>
      </c>
      <c r="EH10" s="22"/>
      <c r="EI10" s="22">
        <f t="shared" si="39"/>
        <v>53376.039999999994</v>
      </c>
      <c r="EJ10" s="23">
        <f t="shared" si="40"/>
        <v>407.45068702290052</v>
      </c>
      <c r="EL10" s="3" t="s">
        <v>420</v>
      </c>
      <c r="EM10" s="22">
        <f>SUMIFS(datos_arg[ARS],datos_arg[Year],'Cuentas ARG'!EM$2,datos_arg[Month],'Cuentas ARG'!EQ$2,datos_arg[Destino],'Cuentas ARG'!EL10)
- SUMIFS(datos_arg[ARS],datos_arg[Year],'Cuentas ARG'!EM$2,datos_arg[Month],'Cuentas ARG'!EQ$2,datos_arg[Origen],'Cuentas ARG'!EL10)</f>
        <v>-71657.409999999974</v>
      </c>
      <c r="EN10" s="22">
        <f>+SUMIFS(datos_arg[USD],datos_arg[Year],'Cuentas ARG'!EM$2,datos_arg[Month],'Cuentas ARG'!EQ$2,datos_arg[Destino],'Cuentas ARG'!EL10)
- SUMIFS(datos_arg[USD],datos_arg[Year],'Cuentas ARG'!EM$2,datos_arg[Month],'Cuentas ARG'!EQ$2,datos_arg[Origen],'Cuentas ARG'!EL10)</f>
        <v>-554.90554508522973</v>
      </c>
      <c r="EO10" s="22"/>
      <c r="EP10" s="22">
        <f t="shared" si="41"/>
        <v>-18281.369999999981</v>
      </c>
      <c r="EQ10" s="23">
        <f t="shared" si="42"/>
        <v>-147.45485806232921</v>
      </c>
      <c r="ES10" s="3" t="s">
        <v>420</v>
      </c>
      <c r="ET10" s="22">
        <f>SUMIFS(datos_arg[ARS],datos_arg[Year],'Cuentas ARG'!ET$2,datos_arg[Month],'Cuentas ARG'!EX$2,datos_arg[Destino],'Cuentas ARG'!ES10)
- SUMIFS(datos_arg[ARS],datos_arg[Year],'Cuentas ARG'!ET$2,datos_arg[Month],'Cuentas ARG'!EX$2,datos_arg[Origen],'Cuentas ARG'!ES10)</f>
        <v>4960</v>
      </c>
      <c r="EU10" s="22">
        <f>+SUMIFS(datos_arg[USD],datos_arg[Year],'Cuentas ARG'!ET$2,datos_arg[Month],'Cuentas ARG'!EX$2,datos_arg[Destino],'Cuentas ARG'!ES10)
- SUMIFS(datos_arg[USD],datos_arg[Year],'Cuentas ARG'!ET$2,datos_arg[Month],'Cuentas ARG'!EX$2,datos_arg[Origen],'Cuentas ARG'!ES10)</f>
        <v>35.601886026426513</v>
      </c>
      <c r="EV10" s="22"/>
      <c r="EW10" s="22">
        <f t="shared" si="43"/>
        <v>-13321.369999999981</v>
      </c>
      <c r="EX10" s="23">
        <f t="shared" si="44"/>
        <v>-111.8529720359027</v>
      </c>
      <c r="EZ10" s="3" t="s">
        <v>420</v>
      </c>
      <c r="FA10" s="22">
        <f>SUMIFS(datos_arg[ARS],datos_arg[Year],'Cuentas ARG'!FA$2,datos_arg[Month],'Cuentas ARG'!FE$2,datos_arg[Destino],'Cuentas ARG'!EZ10)
- SUMIFS(datos_arg[ARS],datos_arg[Year],'Cuentas ARG'!FA$2,datos_arg[Month],'Cuentas ARG'!FE$2,datos_arg[Origen],'Cuentas ARG'!EZ10)</f>
        <v>1450</v>
      </c>
      <c r="FB10" s="22">
        <f>+SUMIFS(datos_arg[USD],datos_arg[Year],'Cuentas ARG'!FA$2,datos_arg[Month],'Cuentas ARG'!FE$2,datos_arg[Destino],'Cuentas ARG'!EZ10)
- SUMIFS(datos_arg[USD],datos_arg[Year],'Cuentas ARG'!FA$2,datos_arg[Month],'Cuentas ARG'!FE$2,datos_arg[Origen],'Cuentas ARG'!EZ10)</f>
        <v>40.266985755506681</v>
      </c>
      <c r="FC10" s="22"/>
      <c r="FD10" s="22">
        <f t="shared" si="45"/>
        <v>-11871.369999999981</v>
      </c>
      <c r="FE10" s="23">
        <f t="shared" si="46"/>
        <v>-71.585986280396014</v>
      </c>
      <c r="FG10" s="3" t="s">
        <v>420</v>
      </c>
      <c r="FH10" s="22">
        <f>SUMIFS(datos_arg[ARS],datos_arg[Year],'Cuentas ARG'!FH$2,datos_arg[Month],'Cuentas ARG'!FL$2,datos_arg[Destino],'Cuentas ARG'!FG10)
- SUMIFS(datos_arg[ARS],datos_arg[Year],'Cuentas ARG'!FH$2,datos_arg[Month],'Cuentas ARG'!FL$2,datos_arg[Origen],'Cuentas ARG'!FG10)</f>
        <v>-12978.459999999992</v>
      </c>
      <c r="FI10" s="22">
        <f>+SUMIFS(datos_arg[USD],datos_arg[Year],'Cuentas ARG'!FH$2,datos_arg[Month],'Cuentas ARG'!FL$2,datos_arg[Destino],'Cuentas ARG'!FG10)
- SUMIFS(datos_arg[USD],datos_arg[Year],'Cuentas ARG'!FH$2,datos_arg[Month],'Cuentas ARG'!FL$2,datos_arg[Origen],'Cuentas ARG'!FG10)</f>
        <v>-110.67058114643123</v>
      </c>
      <c r="FJ10" s="22"/>
      <c r="FK10" s="22">
        <f t="shared" si="47"/>
        <v>-24849.829999999973</v>
      </c>
      <c r="FL10" s="23">
        <f t="shared" si="48"/>
        <v>-182.25656742682725</v>
      </c>
      <c r="FN10" s="3" t="s">
        <v>420</v>
      </c>
      <c r="FO10" s="22">
        <f>SUMIFS(datos_arg[ARS],datos_arg[Year],'Cuentas ARG'!FO$2,datos_arg[Month],'Cuentas ARG'!FS$2,datos_arg[Destino],'Cuentas ARG'!FN10)
- SUMIFS(datos_arg[ARS],datos_arg[Year],'Cuentas ARG'!FO$2,datos_arg[Month],'Cuentas ARG'!FS$2,datos_arg[Origen],'Cuentas ARG'!FN10)</f>
        <v>100000</v>
      </c>
      <c r="FP10" s="22">
        <f>+SUMIFS(datos_arg[USD],datos_arg[Year],'Cuentas ARG'!FO$2,datos_arg[Month],'Cuentas ARG'!FS$2,datos_arg[Destino],'Cuentas ARG'!FN10)
- SUMIFS(datos_arg[USD],datos_arg[Year],'Cuentas ARG'!FO$2,datos_arg[Month],'Cuentas ARG'!FS$2,datos_arg[Origen],'Cuentas ARG'!FN10)</f>
        <v>681.36887559175989</v>
      </c>
      <c r="FQ10" s="22"/>
      <c r="FR10" s="22">
        <f t="shared" si="49"/>
        <v>75150.170000000027</v>
      </c>
      <c r="FS10" s="23">
        <f t="shared" si="50"/>
        <v>499.11230816493264</v>
      </c>
      <c r="FU10" s="3" t="s">
        <v>420</v>
      </c>
      <c r="FV10" s="22">
        <f>SUMIFS(datos_arg[ARS],datos_arg[Year],'Cuentas ARG'!FV$2,datos_arg[Month],'Cuentas ARG'!FZ$2,datos_arg[Destino],'Cuentas ARG'!FU10)
- SUMIFS(datos_arg[ARS],datos_arg[Year],'Cuentas ARG'!FV$2,datos_arg[Month],'Cuentas ARG'!FZ$2,datos_arg[Origen],'Cuentas ARG'!FU10)</f>
        <v>-52823.29</v>
      </c>
      <c r="FW10" s="22">
        <f>+SUMIFS(datos_arg[USD],datos_arg[Year],'Cuentas ARG'!FV$2,datos_arg[Month],'Cuentas ARG'!FZ$2,datos_arg[Destino],'Cuentas ARG'!FU10)
- SUMIFS(datos_arg[USD],datos_arg[Year],'Cuentas ARG'!FV$2,datos_arg[Month],'Cuentas ARG'!FZ$2,datos_arg[Origen],'Cuentas ARG'!FU10)</f>
        <v>-316.49110014731838</v>
      </c>
      <c r="FX10" s="22"/>
      <c r="FY10" s="22">
        <f t="shared" si="51"/>
        <v>22326.880000000026</v>
      </c>
      <c r="FZ10" s="23">
        <f t="shared" si="52"/>
        <v>182.62120801761426</v>
      </c>
      <c r="GB10" s="3" t="s">
        <v>420</v>
      </c>
      <c r="GC10" s="22">
        <f>SUMIFS(datos_arg[ARS],datos_arg[Year],'Cuentas ARG'!GC$2,datos_arg[Month],'Cuentas ARG'!GG$2,datos_arg[Destino],'Cuentas ARG'!GB10)
- SUMIFS(datos_arg[ARS],datos_arg[Year],'Cuentas ARG'!GC$2,datos_arg[Month],'Cuentas ARG'!GG$2,datos_arg[Origen],'Cuentas ARG'!GB10)</f>
        <v>0</v>
      </c>
      <c r="GD10" s="22">
        <f>+SUMIFS(datos_arg[USD],datos_arg[Year],'Cuentas ARG'!GC$2,datos_arg[Month],'Cuentas ARG'!GG$2,datos_arg[Destino],'Cuentas ARG'!GB10)
- SUMIFS(datos_arg[USD],datos_arg[Year],'Cuentas ARG'!GC$2,datos_arg[Month],'Cuentas ARG'!GG$2,datos_arg[Origen],'Cuentas ARG'!GB10)</f>
        <v>-21.996172046391308</v>
      </c>
      <c r="GE10" s="22"/>
      <c r="GF10" s="22">
        <f t="shared" si="53"/>
        <v>22326.880000000026</v>
      </c>
      <c r="GG10" s="23">
        <f t="shared" si="54"/>
        <v>160.62503597122296</v>
      </c>
      <c r="GI10" s="3" t="s">
        <v>420</v>
      </c>
      <c r="GJ10" s="22">
        <f>SUMIFS(datos_arg[ARS],datos_arg[Year],'Cuentas ARG'!GJ$2,datos_arg[Month],'Cuentas ARG'!GN$2,datos_arg[Destino],'Cuentas ARG'!GI10)
- SUMIFS(datos_arg[ARS],datos_arg[Year],'Cuentas ARG'!GJ$2,datos_arg[Month],'Cuentas ARG'!GN$2,datos_arg[Origen],'Cuentas ARG'!GI10)</f>
        <v>0</v>
      </c>
      <c r="GK10" s="22">
        <f>+SUMIFS(datos_arg[USD],datos_arg[Year],'Cuentas ARG'!GJ$2,datos_arg[Month],'Cuentas ARG'!GN$2,datos_arg[Destino],'Cuentas ARG'!GI10)
- SUMIFS(datos_arg[USD],datos_arg[Year],'Cuentas ARG'!GJ$2,datos_arg[Month],'Cuentas ARG'!GN$2,datos_arg[Origen],'Cuentas ARG'!GI10)</f>
        <v>-19.315668882615501</v>
      </c>
      <c r="GL10" s="22"/>
      <c r="GM10" s="22">
        <f t="shared" si="55"/>
        <v>22326.880000000026</v>
      </c>
      <c r="GN10" s="23">
        <f t="shared" si="56"/>
        <v>141.30936708860744</v>
      </c>
      <c r="GP10" s="3" t="s">
        <v>420</v>
      </c>
      <c r="GQ10" s="22">
        <f>SUMIFS(datos_arg[ARS],datos_arg[Year],'Cuentas ARG'!GQ$2,datos_arg[Month],'Cuentas ARG'!GU$2,datos_arg[Destino],'Cuentas ARG'!GP10)
- SUMIFS(datos_arg[ARS],datos_arg[Year],'Cuentas ARG'!GQ$2,datos_arg[Month],'Cuentas ARG'!GU$2,datos_arg[Origen],'Cuentas ARG'!GP10)</f>
        <v>0</v>
      </c>
      <c r="GR10" s="22">
        <f>+SUMIFS(datos_arg[USD],datos_arg[Year],'Cuentas ARG'!GQ$2,datos_arg[Month],'Cuentas ARG'!GU$2,datos_arg[Destino],'Cuentas ARG'!GP10)
- SUMIFS(datos_arg[USD],datos_arg[Year],'Cuentas ARG'!GQ$2,datos_arg[Month],'Cuentas ARG'!GU$2,datos_arg[Origen],'Cuentas ARG'!GP10)</f>
        <v>2.2718547763442132</v>
      </c>
      <c r="GS10" s="22"/>
      <c r="GT10" s="22">
        <f t="shared" si="57"/>
        <v>22326.880000000026</v>
      </c>
      <c r="GU10" s="23">
        <f t="shared" si="58"/>
        <v>143.58122186495166</v>
      </c>
      <c r="GW10" s="3" t="s">
        <v>420</v>
      </c>
      <c r="GX10" s="22">
        <f>SUMIFS(datos_arg[ARS],datos_arg[Year],'Cuentas ARG'!GX$2,datos_arg[Month],'Cuentas ARG'!HB$2,datos_arg[Destino],'Cuentas ARG'!GW10)
- SUMIFS(datos_arg[ARS],datos_arg[Year],'Cuentas ARG'!GX$2,datos_arg[Month],'Cuentas ARG'!HB$2,datos_arg[Origen],'Cuentas ARG'!GW10)</f>
        <v>0</v>
      </c>
      <c r="GY10" s="22">
        <f>+SUMIFS(datos_arg[USD],datos_arg[Year],'Cuentas ARG'!GX$2,datos_arg[Month],'Cuentas ARG'!HB$2,datos_arg[Destino],'Cuentas ARG'!GW10)
- SUMIFS(datos_arg[USD],datos_arg[Year],'Cuentas ARG'!GX$2,datos_arg[Month],'Cuentas ARG'!HB$2,datos_arg[Origen],'Cuentas ARG'!GW10)</f>
        <v>0</v>
      </c>
      <c r="GZ10" s="22"/>
      <c r="HA10" s="22">
        <f t="shared" si="59"/>
        <v>22326.880000000026</v>
      </c>
      <c r="HB10" s="23">
        <f t="shared" si="60"/>
        <v>143.58122186495166</v>
      </c>
      <c r="HD10" s="3" t="s">
        <v>420</v>
      </c>
      <c r="HE10" s="22">
        <f>SUMIFS(datos_arg[ARS],datos_arg[Year],'Cuentas ARG'!HE$2,datos_arg[Month],'Cuentas ARG'!HI$2,datos_arg[Destino],'Cuentas ARG'!HD10)
- SUMIFS(datos_arg[ARS],datos_arg[Year],'Cuentas ARG'!HE$2,datos_arg[Month],'Cuentas ARG'!HI$2,datos_arg[Origen],'Cuentas ARG'!HD10)</f>
        <v>0</v>
      </c>
      <c r="HF10" s="22">
        <f>+SUMIFS(datos_arg[USD],datos_arg[Year],'Cuentas ARG'!HE$2,datos_arg[Month],'Cuentas ARG'!HI$2,datos_arg[Destino],'Cuentas ARG'!HD10)
- SUMIFS(datos_arg[USD],datos_arg[Year],'Cuentas ARG'!HE$2,datos_arg[Month],'Cuentas ARG'!HI$2,datos_arg[Origen],'Cuentas ARG'!HD10)</f>
        <v>-18.149311752591956</v>
      </c>
      <c r="HG10" s="22"/>
      <c r="HH10" s="22">
        <f t="shared" si="61"/>
        <v>22326.880000000026</v>
      </c>
      <c r="HI10" s="23">
        <f t="shared" si="62"/>
        <v>125.4319101123597</v>
      </c>
      <c r="HK10" s="3" t="s">
        <v>420</v>
      </c>
      <c r="HL10" s="22">
        <f>SUMIFS(datos_arg[ARS],datos_arg[Year],'Cuentas ARG'!HL$2,datos_arg[Month],'Cuentas ARG'!HP$2,datos_arg[Destino],'Cuentas ARG'!HK10)
- SUMIFS(datos_arg[ARS],datos_arg[Year],'Cuentas ARG'!HL$2,datos_arg[Month],'Cuentas ARG'!HP$2,datos_arg[Origen],'Cuentas ARG'!HK10)</f>
        <v>0</v>
      </c>
      <c r="HM10" s="22">
        <f>+SUMIFS(datos_arg[USD],datos_arg[Year],'Cuentas ARG'!HL$2,datos_arg[Month],'Cuentas ARG'!HP$2,datos_arg[Destino],'Cuentas ARG'!HK10)
- SUMIFS(datos_arg[USD],datos_arg[Year],'Cuentas ARG'!HL$2,datos_arg[Month],'Cuentas ARG'!HP$2,datos_arg[Origen],'Cuentas ARG'!HK10)</f>
        <v>0</v>
      </c>
      <c r="HN10" s="22"/>
      <c r="HO10" s="22">
        <f t="shared" si="1"/>
        <v>22326.880000000026</v>
      </c>
      <c r="HP10" s="23">
        <f t="shared" si="1"/>
        <v>125.4319101123597</v>
      </c>
      <c r="HS10" s="38"/>
      <c r="HU10" s="37"/>
    </row>
    <row r="11" spans="2:229" x14ac:dyDescent="0.25">
      <c r="B11" s="3" t="s">
        <v>421</v>
      </c>
      <c r="C11" s="22">
        <f>SUMIFS(datos_arg[ARS],datos_arg[Year],'Cuentas ARG'!C$2,datos_arg[Month],'Cuentas ARG'!G$2,datos_arg[Destino],'Cuentas ARG'!B11)
- SUMIFS(datos_arg[ARS],datos_arg[Year],'Cuentas ARG'!C$2,datos_arg[Month],'Cuentas ARG'!G$2,datos_arg[Origen],'Cuentas ARG'!B11)</f>
        <v>0</v>
      </c>
      <c r="D11" s="22">
        <f>+SUMIFS(datos_arg[USD],datos_arg[Year],'Cuentas ARG'!C$2,datos_arg[Month],'Cuentas ARG'!G$2,datos_arg[Destino],'Cuentas ARG'!B11)
- SUMIFS(datos_arg[USD],datos_arg[Year],'Cuentas ARG'!C$2,datos_arg[Month],'Cuentas ARG'!G$2,datos_arg[Origen],'Cuentas ARG'!B11)</f>
        <v>0</v>
      </c>
      <c r="E11" s="22"/>
      <c r="F11" s="22">
        <f t="shared" si="2"/>
        <v>0</v>
      </c>
      <c r="G11" s="23">
        <f t="shared" si="0"/>
        <v>0</v>
      </c>
      <c r="I11" s="3" t="s">
        <v>421</v>
      </c>
      <c r="J11" s="22">
        <f>SUMIFS(datos_arg[ARS],datos_arg[Year],'Cuentas ARG'!J$2,datos_arg[Month],'Cuentas ARG'!N$2,datos_arg[Destino],'Cuentas ARG'!I11)
- SUMIFS(datos_arg[ARS],datos_arg[Year],'Cuentas ARG'!J$2,datos_arg[Month],'Cuentas ARG'!N$2,datos_arg[Origen],'Cuentas ARG'!I11)</f>
        <v>0</v>
      </c>
      <c r="K11" s="22">
        <f>+SUMIFS(datos_arg[USD],datos_arg[Year],'Cuentas ARG'!J$2,datos_arg[Month],'Cuentas ARG'!N$2,datos_arg[Destino],'Cuentas ARG'!I11)
- SUMIFS(datos_arg[USD],datos_arg[Year],'Cuentas ARG'!J$2,datos_arg[Month],'Cuentas ARG'!N$2,datos_arg[Origen],'Cuentas ARG'!I11)</f>
        <v>0</v>
      </c>
      <c r="L11" s="22"/>
      <c r="M11" s="22">
        <f t="shared" si="3"/>
        <v>0</v>
      </c>
      <c r="N11" s="23">
        <f t="shared" si="4"/>
        <v>0</v>
      </c>
      <c r="P11" s="3" t="s">
        <v>421</v>
      </c>
      <c r="Q11" s="22">
        <f>SUMIFS(datos_arg[ARS],datos_arg[Year],'Cuentas ARG'!Q$2,datos_arg[Month],'Cuentas ARG'!U$2,datos_arg[Destino],'Cuentas ARG'!P11)
- SUMIFS(datos_arg[ARS],datos_arg[Year],'Cuentas ARG'!Q$2,datos_arg[Month],'Cuentas ARG'!U$2,datos_arg[Origen],'Cuentas ARG'!P11)</f>
        <v>0</v>
      </c>
      <c r="R11" s="22">
        <f>+SUMIFS(datos_arg[USD],datos_arg[Year],'Cuentas ARG'!Q$2,datos_arg[Month],'Cuentas ARG'!U$2,datos_arg[Destino],'Cuentas ARG'!P11)
- SUMIFS(datos_arg[USD],datos_arg[Year],'Cuentas ARG'!Q$2,datos_arg[Month],'Cuentas ARG'!U$2,datos_arg[Origen],'Cuentas ARG'!P11)</f>
        <v>0</v>
      </c>
      <c r="S11" s="22"/>
      <c r="T11" s="22">
        <f t="shared" si="5"/>
        <v>0</v>
      </c>
      <c r="U11" s="23">
        <f t="shared" si="6"/>
        <v>0</v>
      </c>
      <c r="W11" s="3" t="s">
        <v>421</v>
      </c>
      <c r="X11" s="22">
        <f>SUMIFS(datos_arg[ARS],datos_arg[Year],'Cuentas ARG'!X$2,datos_arg[Month],'Cuentas ARG'!AB$2,datos_arg[Destino],'Cuentas ARG'!W11)
- SUMIFS(datos_arg[ARS],datos_arg[Year],'Cuentas ARG'!X$2,datos_arg[Month],'Cuentas ARG'!AB$2,datos_arg[Origen],'Cuentas ARG'!W11)</f>
        <v>0</v>
      </c>
      <c r="Y11" s="22">
        <f>+SUMIFS(datos_arg[USD],datos_arg[Year],'Cuentas ARG'!X$2,datos_arg[Month],'Cuentas ARG'!AB$2,datos_arg[Destino],'Cuentas ARG'!W11)
- SUMIFS(datos_arg[USD],datos_arg[Year],'Cuentas ARG'!X$2,datos_arg[Month],'Cuentas ARG'!AB$2,datos_arg[Origen],'Cuentas ARG'!W11)</f>
        <v>0</v>
      </c>
      <c r="Z11" s="22"/>
      <c r="AA11" s="22">
        <f t="shared" si="7"/>
        <v>0</v>
      </c>
      <c r="AB11" s="23">
        <f t="shared" si="8"/>
        <v>0</v>
      </c>
      <c r="AD11" s="3" t="s">
        <v>421</v>
      </c>
      <c r="AE11" s="22">
        <f>SUMIFS(datos_arg[ARS],datos_arg[Year],'Cuentas ARG'!AE$2,datos_arg[Month],'Cuentas ARG'!AI$2,datos_arg[Destino],'Cuentas ARG'!AD11)
- SUMIFS(datos_arg[ARS],datos_arg[Year],'Cuentas ARG'!AE$2,datos_arg[Month],'Cuentas ARG'!AI$2,datos_arg[Origen],'Cuentas ARG'!AD11)</f>
        <v>0</v>
      </c>
      <c r="AF11" s="22">
        <f>+SUMIFS(datos_arg[USD],datos_arg[Year],'Cuentas ARG'!AE$2,datos_arg[Month],'Cuentas ARG'!AI$2,datos_arg[Destino],'Cuentas ARG'!AD11)
- SUMIFS(datos_arg[USD],datos_arg[Year],'Cuentas ARG'!AE$2,datos_arg[Month],'Cuentas ARG'!AI$2,datos_arg[Origen],'Cuentas ARG'!AD11)</f>
        <v>0</v>
      </c>
      <c r="AG11" s="22"/>
      <c r="AH11" s="22">
        <f t="shared" si="9"/>
        <v>0</v>
      </c>
      <c r="AI11" s="23">
        <f t="shared" si="10"/>
        <v>0</v>
      </c>
      <c r="AK11" s="3" t="s">
        <v>421</v>
      </c>
      <c r="AL11" s="22">
        <f>SUMIFS(datos_arg[ARS],datos_arg[Year],'Cuentas ARG'!AL$2,datos_arg[Month],'Cuentas ARG'!AP$2,datos_arg[Destino],'Cuentas ARG'!AK11)
- SUMIFS(datos_arg[ARS],datos_arg[Year],'Cuentas ARG'!AL$2,datos_arg[Month],'Cuentas ARG'!AP$2,datos_arg[Origen],'Cuentas ARG'!AK11)</f>
        <v>0</v>
      </c>
      <c r="AM11" s="22">
        <f>+SUMIFS(datos_arg[USD],datos_arg[Year],'Cuentas ARG'!AL$2,datos_arg[Month],'Cuentas ARG'!AP$2,datos_arg[Destino],'Cuentas ARG'!AK11)
- SUMIFS(datos_arg[USD],datos_arg[Year],'Cuentas ARG'!AL$2,datos_arg[Month],'Cuentas ARG'!AP$2,datos_arg[Origen],'Cuentas ARG'!AK11)</f>
        <v>0</v>
      </c>
      <c r="AN11" s="22"/>
      <c r="AO11" s="22">
        <f t="shared" si="11"/>
        <v>0</v>
      </c>
      <c r="AP11" s="23">
        <f t="shared" si="12"/>
        <v>0</v>
      </c>
      <c r="AR11" s="3" t="s">
        <v>421</v>
      </c>
      <c r="AS11" s="22">
        <f>SUMIFS(datos_arg[ARS],datos_arg[Year],'Cuentas ARG'!AS$2,datos_arg[Month],'Cuentas ARG'!AW$2,datos_arg[Destino],'Cuentas ARG'!AR11)
- SUMIFS(datos_arg[ARS],datos_arg[Year],'Cuentas ARG'!AS$2,datos_arg[Month],'Cuentas ARG'!AW$2,datos_arg[Origen],'Cuentas ARG'!AR11)</f>
        <v>0</v>
      </c>
      <c r="AT11" s="22">
        <f>+SUMIFS(datos_arg[USD],datos_arg[Year],'Cuentas ARG'!AS$2,datos_arg[Month],'Cuentas ARG'!AW$2,datos_arg[Destino],'Cuentas ARG'!AR11)
- SUMIFS(datos_arg[USD],datos_arg[Year],'Cuentas ARG'!AS$2,datos_arg[Month],'Cuentas ARG'!AW$2,datos_arg[Origen],'Cuentas ARG'!AR11)</f>
        <v>0</v>
      </c>
      <c r="AU11" s="22"/>
      <c r="AV11" s="22">
        <f t="shared" si="13"/>
        <v>0</v>
      </c>
      <c r="AW11" s="23">
        <f t="shared" si="14"/>
        <v>0</v>
      </c>
      <c r="AY11" s="3" t="s">
        <v>421</v>
      </c>
      <c r="AZ11" s="22">
        <f>SUMIFS(datos_arg[ARS],datos_arg[Year],'Cuentas ARG'!AZ$2,datos_arg[Month],'Cuentas ARG'!BD$2,datos_arg[Destino],'Cuentas ARG'!AY11)
- SUMIFS(datos_arg[ARS],datos_arg[Year],'Cuentas ARG'!AZ$2,datos_arg[Month],'Cuentas ARG'!BD$2,datos_arg[Origen],'Cuentas ARG'!AY11)</f>
        <v>0</v>
      </c>
      <c r="BA11" s="22">
        <f>+SUMIFS(datos_arg[USD],datos_arg[Year],'Cuentas ARG'!AZ$2,datos_arg[Month],'Cuentas ARG'!BD$2,datos_arg[Destino],'Cuentas ARG'!AY11)
- SUMIFS(datos_arg[USD],datos_arg[Year],'Cuentas ARG'!AZ$2,datos_arg[Month],'Cuentas ARG'!BD$2,datos_arg[Origen],'Cuentas ARG'!AY11)</f>
        <v>0</v>
      </c>
      <c r="BB11" s="22"/>
      <c r="BC11" s="22">
        <f t="shared" si="15"/>
        <v>0</v>
      </c>
      <c r="BD11" s="23">
        <f t="shared" si="16"/>
        <v>0</v>
      </c>
      <c r="BF11" s="3" t="s">
        <v>421</v>
      </c>
      <c r="BG11" s="22">
        <f>SUMIFS(datos_arg[ARS],datos_arg[Year],'Cuentas ARG'!BG$2,datos_arg[Month],'Cuentas ARG'!BK$2,datos_arg[Destino],'Cuentas ARG'!BF11)
- SUMIFS(datos_arg[ARS],datos_arg[Year],'Cuentas ARG'!BG$2,datos_arg[Month],'Cuentas ARG'!BK$2,datos_arg[Origen],'Cuentas ARG'!BF11)</f>
        <v>0</v>
      </c>
      <c r="BH11" s="22">
        <f>+SUMIFS(datos_arg[USD],datos_arg[Year],'Cuentas ARG'!BG$2,datos_arg[Month],'Cuentas ARG'!BK$2,datos_arg[Destino],'Cuentas ARG'!BF11)
- SUMIFS(datos_arg[USD],datos_arg[Year],'Cuentas ARG'!BG$2,datos_arg[Month],'Cuentas ARG'!BK$2,datos_arg[Origen],'Cuentas ARG'!BF11)</f>
        <v>0</v>
      </c>
      <c r="BI11" s="22"/>
      <c r="BJ11" s="22">
        <f t="shared" si="17"/>
        <v>0</v>
      </c>
      <c r="BK11" s="23">
        <f t="shared" si="18"/>
        <v>0</v>
      </c>
      <c r="BM11" s="3" t="s">
        <v>421</v>
      </c>
      <c r="BN11" s="22">
        <f>SUMIFS(datos_arg[ARS],datos_arg[Year],'Cuentas ARG'!BN$2,datos_arg[Month],'Cuentas ARG'!BR$2,datos_arg[Destino],'Cuentas ARG'!BM11)
- SUMIFS(datos_arg[ARS],datos_arg[Year],'Cuentas ARG'!BN$2,datos_arg[Month],'Cuentas ARG'!BR$2,datos_arg[Origen],'Cuentas ARG'!BM11)</f>
        <v>0</v>
      </c>
      <c r="BO11" s="22">
        <f>+SUMIFS(datos_arg[USD],datos_arg[Year],'Cuentas ARG'!BN$2,datos_arg[Month],'Cuentas ARG'!BR$2,datos_arg[Destino],'Cuentas ARG'!BM11)
- SUMIFS(datos_arg[USD],datos_arg[Year],'Cuentas ARG'!BN$2,datos_arg[Month],'Cuentas ARG'!BR$2,datos_arg[Origen],'Cuentas ARG'!BM11)</f>
        <v>0</v>
      </c>
      <c r="BP11" s="22"/>
      <c r="BQ11" s="22">
        <f t="shared" si="19"/>
        <v>0</v>
      </c>
      <c r="BR11" s="23">
        <f t="shared" si="20"/>
        <v>0</v>
      </c>
      <c r="BT11" s="3" t="s">
        <v>421</v>
      </c>
      <c r="BU11" s="22">
        <f>SUMIFS(datos_arg[ARS],datos_arg[Year],'Cuentas ARG'!BU$2,datos_arg[Month],'Cuentas ARG'!BY$2,datos_arg[Destino],'Cuentas ARG'!BT11)
- SUMIFS(datos_arg[ARS],datos_arg[Year],'Cuentas ARG'!BU$2,datos_arg[Month],'Cuentas ARG'!BY$2,datos_arg[Origen],'Cuentas ARG'!BT11)</f>
        <v>0</v>
      </c>
      <c r="BV11" s="22">
        <f>+SUMIFS(datos_arg[USD],datos_arg[Year],'Cuentas ARG'!BU$2,datos_arg[Month],'Cuentas ARG'!BY$2,datos_arg[Destino],'Cuentas ARG'!BT11)
- SUMIFS(datos_arg[USD],datos_arg[Year],'Cuentas ARG'!BU$2,datos_arg[Month],'Cuentas ARG'!BY$2,datos_arg[Origen],'Cuentas ARG'!BT11)</f>
        <v>0</v>
      </c>
      <c r="BW11" s="22"/>
      <c r="BX11" s="22">
        <f t="shared" si="21"/>
        <v>0</v>
      </c>
      <c r="BY11" s="23">
        <f t="shared" si="22"/>
        <v>0</v>
      </c>
      <c r="CA11" s="3" t="s">
        <v>421</v>
      </c>
      <c r="CB11" s="22">
        <f>SUMIFS(datos_arg[ARS],datos_arg[Year],'Cuentas ARG'!CB$2,datos_arg[Month],'Cuentas ARG'!CF$2,datos_arg[Destino],'Cuentas ARG'!CA11)
- SUMIFS(datos_arg[ARS],datos_arg[Year],'Cuentas ARG'!CB$2,datos_arg[Month],'Cuentas ARG'!CF$2,datos_arg[Origen],'Cuentas ARG'!CA11)</f>
        <v>0</v>
      </c>
      <c r="CC11" s="22">
        <f>+SUMIFS(datos_arg[USD],datos_arg[Year],'Cuentas ARG'!CB$2,datos_arg[Month],'Cuentas ARG'!CF$2,datos_arg[Destino],'Cuentas ARG'!CA11)
- SUMIFS(datos_arg[USD],datos_arg[Year],'Cuentas ARG'!CB$2,datos_arg[Month],'Cuentas ARG'!CF$2,datos_arg[Origen],'Cuentas ARG'!CA11)</f>
        <v>0</v>
      </c>
      <c r="CD11" s="22"/>
      <c r="CE11" s="22">
        <f t="shared" si="23"/>
        <v>0</v>
      </c>
      <c r="CF11" s="23">
        <f t="shared" si="24"/>
        <v>0</v>
      </c>
      <c r="CH11" s="3" t="s">
        <v>421</v>
      </c>
      <c r="CI11" s="22">
        <f>SUMIFS(datos_arg[ARS],datos_arg[Year],'Cuentas ARG'!CI$2,datos_arg[Month],'Cuentas ARG'!CM$2,datos_arg[Destino],'Cuentas ARG'!CH11)
- SUMIFS(datos_arg[ARS],datos_arg[Year],'Cuentas ARG'!CI$2,datos_arg[Month],'Cuentas ARG'!CM$2,datos_arg[Origen],'Cuentas ARG'!CH11)</f>
        <v>0</v>
      </c>
      <c r="CJ11" s="22">
        <f>+SUMIFS(datos_arg[USD],datos_arg[Year],'Cuentas ARG'!CI$2,datos_arg[Month],'Cuentas ARG'!CM$2,datos_arg[Destino],'Cuentas ARG'!CH11)
- SUMIFS(datos_arg[USD],datos_arg[Year],'Cuentas ARG'!CI$2,datos_arg[Month],'Cuentas ARG'!CM$2,datos_arg[Origen],'Cuentas ARG'!CH11)</f>
        <v>0</v>
      </c>
      <c r="CK11" s="22"/>
      <c r="CL11" s="22">
        <f t="shared" si="25"/>
        <v>0</v>
      </c>
      <c r="CM11" s="23">
        <f t="shared" si="26"/>
        <v>0</v>
      </c>
      <c r="CO11" s="3" t="s">
        <v>421</v>
      </c>
      <c r="CP11" s="22">
        <f>SUMIFS(datos_arg[ARS],datos_arg[Year],'Cuentas ARG'!CP$2,datos_arg[Month],'Cuentas ARG'!CT$2,datos_arg[Destino],'Cuentas ARG'!CO11)
- SUMIFS(datos_arg[ARS],datos_arg[Year],'Cuentas ARG'!CP$2,datos_arg[Month],'Cuentas ARG'!CT$2,datos_arg[Origen],'Cuentas ARG'!CO11)</f>
        <v>0</v>
      </c>
      <c r="CQ11" s="22">
        <f>+SUMIFS(datos_arg[USD],datos_arg[Year],'Cuentas ARG'!CP$2,datos_arg[Month],'Cuentas ARG'!CT$2,datos_arg[Destino],'Cuentas ARG'!CO11)
- SUMIFS(datos_arg[USD],datos_arg[Year],'Cuentas ARG'!CP$2,datos_arg[Month],'Cuentas ARG'!CT$2,datos_arg[Origen],'Cuentas ARG'!CO11)</f>
        <v>0</v>
      </c>
      <c r="CR11" s="22"/>
      <c r="CS11" s="22">
        <f t="shared" si="27"/>
        <v>0</v>
      </c>
      <c r="CT11" s="23">
        <f t="shared" si="28"/>
        <v>0</v>
      </c>
      <c r="CV11" s="3" t="s">
        <v>421</v>
      </c>
      <c r="CW11" s="22">
        <f>SUMIFS(datos_arg[ARS],datos_arg[Year],'Cuentas ARG'!CW$2,datos_arg[Month],'Cuentas ARG'!DA$2,datos_arg[Destino],'Cuentas ARG'!CV11)
- SUMIFS(datos_arg[ARS],datos_arg[Year],'Cuentas ARG'!CW$2,datos_arg[Month],'Cuentas ARG'!DA$2,datos_arg[Origen],'Cuentas ARG'!CV11)</f>
        <v>0</v>
      </c>
      <c r="CX11" s="22">
        <f>+SUMIFS(datos_arg[USD],datos_arg[Year],'Cuentas ARG'!CW$2,datos_arg[Month],'Cuentas ARG'!DA$2,datos_arg[Destino],'Cuentas ARG'!CV11)
- SUMIFS(datos_arg[USD],datos_arg[Year],'Cuentas ARG'!CW$2,datos_arg[Month],'Cuentas ARG'!DA$2,datos_arg[Origen],'Cuentas ARG'!CV11)</f>
        <v>0</v>
      </c>
      <c r="CY11" s="22"/>
      <c r="CZ11" s="22">
        <f t="shared" si="29"/>
        <v>0</v>
      </c>
      <c r="DA11" s="23">
        <f t="shared" si="30"/>
        <v>0</v>
      </c>
      <c r="DC11" s="3" t="s">
        <v>421</v>
      </c>
      <c r="DD11" s="22">
        <f>SUMIFS(datos_arg[ARS],datos_arg[Year],'Cuentas ARG'!DD$2,datos_arg[Month],'Cuentas ARG'!DH$2,datos_arg[Destino],'Cuentas ARG'!DC11)
- SUMIFS(datos_arg[ARS],datos_arg[Year],'Cuentas ARG'!DD$2,datos_arg[Month],'Cuentas ARG'!DH$2,datos_arg[Origen],'Cuentas ARG'!DC11)</f>
        <v>0</v>
      </c>
      <c r="DE11" s="22">
        <f>+SUMIFS(datos_arg[USD],datos_arg[Year],'Cuentas ARG'!DD$2,datos_arg[Month],'Cuentas ARG'!DH$2,datos_arg[Destino],'Cuentas ARG'!DC11)
- SUMIFS(datos_arg[USD],datos_arg[Year],'Cuentas ARG'!DD$2,datos_arg[Month],'Cuentas ARG'!DH$2,datos_arg[Origen],'Cuentas ARG'!DC11)</f>
        <v>0</v>
      </c>
      <c r="DF11" s="22"/>
      <c r="DG11" s="22">
        <f t="shared" si="31"/>
        <v>0</v>
      </c>
      <c r="DH11" s="23">
        <f t="shared" si="32"/>
        <v>0</v>
      </c>
      <c r="DJ11" s="3" t="s">
        <v>421</v>
      </c>
      <c r="DK11" s="22">
        <f>SUMIFS(datos_arg[ARS],datos_arg[Year],'Cuentas ARG'!DK$2,datos_arg[Month],'Cuentas ARG'!DO$2,datos_arg[Destino],'Cuentas ARG'!DJ11)
- SUMIFS(datos_arg[ARS],datos_arg[Year],'Cuentas ARG'!DK$2,datos_arg[Month],'Cuentas ARG'!DO$2,datos_arg[Origen],'Cuentas ARG'!DJ11)</f>
        <v>0</v>
      </c>
      <c r="DL11" s="22">
        <f>+SUMIFS(datos_arg[USD],datos_arg[Year],'Cuentas ARG'!DK$2,datos_arg[Month],'Cuentas ARG'!DO$2,datos_arg[Destino],'Cuentas ARG'!DJ11)
- SUMIFS(datos_arg[USD],datos_arg[Year],'Cuentas ARG'!DK$2,datos_arg[Month],'Cuentas ARG'!DO$2,datos_arg[Origen],'Cuentas ARG'!DJ11)</f>
        <v>0</v>
      </c>
      <c r="DM11" s="22"/>
      <c r="DN11" s="22">
        <f t="shared" si="33"/>
        <v>0</v>
      </c>
      <c r="DO11" s="23">
        <f t="shared" si="34"/>
        <v>0</v>
      </c>
      <c r="DQ11" s="3" t="s">
        <v>421</v>
      </c>
      <c r="DR11" s="22">
        <f>SUMIFS(datos_arg[ARS],datos_arg[Year],'Cuentas ARG'!DR$2,datos_arg[Month],'Cuentas ARG'!DV$2,datos_arg[Destino],'Cuentas ARG'!DQ11)
- SUMIFS(datos_arg[ARS],datos_arg[Year],'Cuentas ARG'!DR$2,datos_arg[Month],'Cuentas ARG'!DV$2,datos_arg[Origen],'Cuentas ARG'!DQ11)</f>
        <v>0</v>
      </c>
      <c r="DS11" s="22">
        <f>+SUMIFS(datos_arg[USD],datos_arg[Year],'Cuentas ARG'!DR$2,datos_arg[Month],'Cuentas ARG'!DV$2,datos_arg[Destino],'Cuentas ARG'!DQ11)
- SUMIFS(datos_arg[USD],datos_arg[Year],'Cuentas ARG'!DR$2,datos_arg[Month],'Cuentas ARG'!DV$2,datos_arg[Origen],'Cuentas ARG'!DQ11)</f>
        <v>0</v>
      </c>
      <c r="DT11" s="22"/>
      <c r="DU11" s="22">
        <f t="shared" si="35"/>
        <v>0</v>
      </c>
      <c r="DV11" s="23">
        <f t="shared" si="36"/>
        <v>0</v>
      </c>
      <c r="DX11" s="3" t="s">
        <v>421</v>
      </c>
      <c r="DY11" s="22">
        <f>SUMIFS(datos_arg[ARS],datos_arg[Year],'Cuentas ARG'!DY$2,datos_arg[Month],'Cuentas ARG'!EC$2,datos_arg[Destino],'Cuentas ARG'!DX11)
- SUMIFS(datos_arg[ARS],datos_arg[Year],'Cuentas ARG'!DY$2,datos_arg[Month],'Cuentas ARG'!EC$2,datos_arg[Origen],'Cuentas ARG'!DX11)</f>
        <v>0</v>
      </c>
      <c r="DZ11" s="22">
        <f>+SUMIFS(datos_arg[USD],datos_arg[Year],'Cuentas ARG'!DY$2,datos_arg[Month],'Cuentas ARG'!EC$2,datos_arg[Destino],'Cuentas ARG'!DX11)
- SUMIFS(datos_arg[USD],datos_arg[Year],'Cuentas ARG'!DY$2,datos_arg[Month],'Cuentas ARG'!EC$2,datos_arg[Origen],'Cuentas ARG'!DX11)</f>
        <v>0</v>
      </c>
      <c r="EA11" s="22"/>
      <c r="EB11" s="22">
        <f t="shared" si="37"/>
        <v>0</v>
      </c>
      <c r="EC11" s="23">
        <f t="shared" si="38"/>
        <v>0</v>
      </c>
      <c r="EE11" s="3" t="s">
        <v>421</v>
      </c>
      <c r="EF11" s="22">
        <f>SUMIFS(datos_arg[ARS],datos_arg[Year],'Cuentas ARG'!EF$2,datos_arg[Month],'Cuentas ARG'!EJ$2,datos_arg[Destino],'Cuentas ARG'!EE11)
- SUMIFS(datos_arg[ARS],datos_arg[Year],'Cuentas ARG'!EF$2,datos_arg[Month],'Cuentas ARG'!EJ$2,datos_arg[Origen],'Cuentas ARG'!EE11)</f>
        <v>24063</v>
      </c>
      <c r="EG11" s="22">
        <f>+SUMIFS(datos_arg[USD],datos_arg[Year],'Cuentas ARG'!EF$2,datos_arg[Month],'Cuentas ARG'!EJ$2,datos_arg[Destino],'Cuentas ARG'!EE11)
- SUMIFS(datos_arg[USD],datos_arg[Year],'Cuentas ARG'!EF$2,datos_arg[Month],'Cuentas ARG'!EJ$2,datos_arg[Origen],'Cuentas ARG'!EE11)</f>
        <v>182.26244156458961</v>
      </c>
      <c r="EH11" s="22"/>
      <c r="EI11" s="22">
        <f t="shared" si="39"/>
        <v>24063</v>
      </c>
      <c r="EJ11" s="23">
        <f t="shared" si="40"/>
        <v>182.26244156458961</v>
      </c>
      <c r="EL11" s="3" t="s">
        <v>421</v>
      </c>
      <c r="EM11" s="22">
        <f>SUMIFS(datos_arg[ARS],datos_arg[Year],'Cuentas ARG'!EM$2,datos_arg[Month],'Cuentas ARG'!EQ$2,datos_arg[Destino],'Cuentas ARG'!EL11)
- SUMIFS(datos_arg[ARS],datos_arg[Year],'Cuentas ARG'!EM$2,datos_arg[Month],'Cuentas ARG'!EQ$2,datos_arg[Origen],'Cuentas ARG'!EL11)</f>
        <v>-8225</v>
      </c>
      <c r="EN11" s="22">
        <f>+SUMIFS(datos_arg[USD],datos_arg[Year],'Cuentas ARG'!EM$2,datos_arg[Month],'Cuentas ARG'!EQ$2,datos_arg[Destino],'Cuentas ARG'!EL11)
- SUMIFS(datos_arg[USD],datos_arg[Year],'Cuentas ARG'!EM$2,datos_arg[Month],'Cuentas ARG'!EQ$2,datos_arg[Origen],'Cuentas ARG'!EL11)</f>
        <v>-69.936200429837868</v>
      </c>
      <c r="EO11" s="22"/>
      <c r="EP11" s="22">
        <f t="shared" si="41"/>
        <v>15838</v>
      </c>
      <c r="EQ11" s="23">
        <f t="shared" si="42"/>
        <v>112.32624113475174</v>
      </c>
      <c r="ES11" s="3" t="s">
        <v>421</v>
      </c>
      <c r="ET11" s="22">
        <f>SUMIFS(datos_arg[ARS],datos_arg[Year],'Cuentas ARG'!ET$2,datos_arg[Month],'Cuentas ARG'!EX$2,datos_arg[Destino],'Cuentas ARG'!ES11)
- SUMIFS(datos_arg[ARS],datos_arg[Year],'Cuentas ARG'!ET$2,datos_arg[Month],'Cuentas ARG'!EX$2,datos_arg[Origen],'Cuentas ARG'!ES11)</f>
        <v>51147</v>
      </c>
      <c r="EU11" s="22">
        <f>+SUMIFS(datos_arg[USD],datos_arg[Year],'Cuentas ARG'!ET$2,datos_arg[Month],'Cuentas ARG'!EX$2,datos_arg[Destino],'Cuentas ARG'!ES11)
- SUMIFS(datos_arg[USD],datos_arg[Year],'Cuentas ARG'!ET$2,datos_arg[Month],'Cuentas ARG'!EX$2,datos_arg[Origen],'Cuentas ARG'!ES11)</f>
        <v>284.03470561081031</v>
      </c>
      <c r="EV11" s="22"/>
      <c r="EW11" s="22">
        <f t="shared" si="43"/>
        <v>66985</v>
      </c>
      <c r="EX11" s="23">
        <f t="shared" si="44"/>
        <v>396.36094674556205</v>
      </c>
      <c r="EZ11" s="3" t="s">
        <v>421</v>
      </c>
      <c r="FA11" s="22">
        <f>SUMIFS(datos_arg[ARS],datos_arg[Year],'Cuentas ARG'!FA$2,datos_arg[Month],'Cuentas ARG'!FE$2,datos_arg[Destino],'Cuentas ARG'!EZ11)
- SUMIFS(datos_arg[ARS],datos_arg[Year],'Cuentas ARG'!FA$2,datos_arg[Month],'Cuentas ARG'!FE$2,datos_arg[Origen],'Cuentas ARG'!EZ11)</f>
        <v>-8456</v>
      </c>
      <c r="FB11" s="22">
        <f>+SUMIFS(datos_arg[USD],datos_arg[Year],'Cuentas ARG'!FA$2,datos_arg[Month],'Cuentas ARG'!FE$2,datos_arg[Destino],'Cuentas ARG'!EZ11)
- SUMIFS(datos_arg[USD],datos_arg[Year],'Cuentas ARG'!FA$2,datos_arg[Month],'Cuentas ARG'!FE$2,datos_arg[Origen],'Cuentas ARG'!EZ11)</f>
        <v>-17.532467781160676</v>
      </c>
      <c r="FC11" s="22"/>
      <c r="FD11" s="22">
        <f t="shared" si="45"/>
        <v>58529</v>
      </c>
      <c r="FE11" s="23">
        <f t="shared" si="46"/>
        <v>378.82847896440137</v>
      </c>
      <c r="FG11" s="3" t="s">
        <v>421</v>
      </c>
      <c r="FH11" s="22">
        <f>SUMIFS(datos_arg[ARS],datos_arg[Year],'Cuentas ARG'!FH$2,datos_arg[Month],'Cuentas ARG'!FL$2,datos_arg[Destino],'Cuentas ARG'!FG11)
- SUMIFS(datos_arg[ARS],datos_arg[Year],'Cuentas ARG'!FH$2,datos_arg[Month],'Cuentas ARG'!FL$2,datos_arg[Origen],'Cuentas ARG'!FG11)</f>
        <v>-59700</v>
      </c>
      <c r="FI11" s="22">
        <f>+SUMIFS(datos_arg[USD],datos_arg[Year],'Cuentas ARG'!FH$2,datos_arg[Month],'Cuentas ARG'!FL$2,datos_arg[Destino],'Cuentas ARG'!FG11)
- SUMIFS(datos_arg[USD],datos_arg[Year],'Cuentas ARG'!FH$2,datos_arg[Month],'Cuentas ARG'!FL$2,datos_arg[Origen],'Cuentas ARG'!FG11)</f>
        <v>-403.44336392275028</v>
      </c>
      <c r="FJ11" s="22"/>
      <c r="FK11" s="22">
        <f t="shared" si="47"/>
        <v>-1171</v>
      </c>
      <c r="FL11" s="23">
        <f t="shared" si="48"/>
        <v>-24.61488495834891</v>
      </c>
      <c r="FN11" s="3" t="s">
        <v>421</v>
      </c>
      <c r="FO11" s="22">
        <f>SUMIFS(datos_arg[ARS],datos_arg[Year],'Cuentas ARG'!FO$2,datos_arg[Month],'Cuentas ARG'!FS$2,datos_arg[Destino],'Cuentas ARG'!FN11)
- SUMIFS(datos_arg[ARS],datos_arg[Year],'Cuentas ARG'!FO$2,datos_arg[Month],'Cuentas ARG'!FS$2,datos_arg[Origen],'Cuentas ARG'!FN11)</f>
        <v>25850</v>
      </c>
      <c r="FP11" s="22">
        <f>+SUMIFS(datos_arg[USD],datos_arg[Year],'Cuentas ARG'!FO$2,datos_arg[Month],'Cuentas ARG'!FS$2,datos_arg[Destino],'Cuentas ARG'!FN11)
- SUMIFS(datos_arg[USD],datos_arg[Year],'Cuentas ARG'!FO$2,datos_arg[Month],'Cuentas ARG'!FS$2,datos_arg[Origen],'Cuentas ARG'!FN11)</f>
        <v>186.4443931550702</v>
      </c>
      <c r="FQ11" s="22"/>
      <c r="FR11" s="22">
        <f t="shared" si="49"/>
        <v>24679</v>
      </c>
      <c r="FS11" s="23">
        <f t="shared" si="50"/>
        <v>161.82950819672129</v>
      </c>
      <c r="FU11" s="3" t="s">
        <v>421</v>
      </c>
      <c r="FV11" s="22">
        <f>SUMIFS(datos_arg[ARS],datos_arg[Year],'Cuentas ARG'!FV$2,datos_arg[Month],'Cuentas ARG'!FZ$2,datos_arg[Destino],'Cuentas ARG'!FU11)
- SUMIFS(datos_arg[ARS],datos_arg[Year],'Cuentas ARG'!FV$2,datos_arg[Month],'Cuentas ARG'!FZ$2,datos_arg[Origen],'Cuentas ARG'!FU11)</f>
        <v>100000</v>
      </c>
      <c r="FW11" s="22">
        <f>+SUMIFS(datos_arg[USD],datos_arg[Year],'Cuentas ARG'!FV$2,datos_arg[Month],'Cuentas ARG'!FZ$2,datos_arg[Destino],'Cuentas ARG'!FU11)
- SUMIFS(datos_arg[USD],datos_arg[Year],'Cuentas ARG'!FV$2,datos_arg[Month],'Cuentas ARG'!FZ$2,datos_arg[Origen],'Cuentas ARG'!FU11)</f>
        <v>735.14171482486154</v>
      </c>
      <c r="FX11" s="22"/>
      <c r="FY11" s="22">
        <f t="shared" si="51"/>
        <v>124679</v>
      </c>
      <c r="FZ11" s="23">
        <f t="shared" si="52"/>
        <v>896.97122302158277</v>
      </c>
      <c r="GB11" s="3" t="s">
        <v>421</v>
      </c>
      <c r="GC11" s="22">
        <f>SUMIFS(datos_arg[ARS],datos_arg[Year],'Cuentas ARG'!GC$2,datos_arg[Month],'Cuentas ARG'!GG$2,datos_arg[Destino],'Cuentas ARG'!GB11)
- SUMIFS(datos_arg[ARS],datos_arg[Year],'Cuentas ARG'!GC$2,datos_arg[Month],'Cuentas ARG'!GG$2,datos_arg[Origen],'Cuentas ARG'!GB11)</f>
        <v>-65190</v>
      </c>
      <c r="GD11" s="22">
        <f>+SUMIFS(datos_arg[USD],datos_arg[Year],'Cuentas ARG'!GC$2,datos_arg[Month],'Cuentas ARG'!GG$2,datos_arg[Destino],'Cuentas ARG'!GB11)
- SUMIFS(datos_arg[USD],datos_arg[Year],'Cuentas ARG'!GC$2,datos_arg[Month],'Cuentas ARG'!GG$2,datos_arg[Origen],'Cuentas ARG'!GB11)</f>
        <v>-468.99280575539569</v>
      </c>
      <c r="GE11" s="22"/>
      <c r="GF11" s="22">
        <f t="shared" si="53"/>
        <v>59489</v>
      </c>
      <c r="GG11" s="23">
        <f t="shared" si="54"/>
        <v>427.97841726618708</v>
      </c>
      <c r="GI11" s="3" t="s">
        <v>421</v>
      </c>
      <c r="GJ11" s="22">
        <f>SUMIFS(datos_arg[ARS],datos_arg[Year],'Cuentas ARG'!GJ$2,datos_arg[Month],'Cuentas ARG'!GN$2,datos_arg[Destino],'Cuentas ARG'!GI11)
- SUMIFS(datos_arg[ARS],datos_arg[Year],'Cuentas ARG'!GJ$2,datos_arg[Month],'Cuentas ARG'!GN$2,datos_arg[Origen],'Cuentas ARG'!GI11)</f>
        <v>100000</v>
      </c>
      <c r="GK11" s="22">
        <f>+SUMIFS(datos_arg[USD],datos_arg[Year],'Cuentas ARG'!GJ$2,datos_arg[Month],'Cuentas ARG'!GN$2,datos_arg[Destino],'Cuentas ARG'!GI11)
- SUMIFS(datos_arg[USD],datos_arg[Year],'Cuentas ARG'!GJ$2,datos_arg[Month],'Cuentas ARG'!GN$2,datos_arg[Origen],'Cuentas ARG'!GI11)</f>
        <v>581.44563336672422</v>
      </c>
      <c r="GL11" s="22"/>
      <c r="GM11" s="22">
        <f t="shared" si="55"/>
        <v>159489</v>
      </c>
      <c r="GN11" s="23">
        <f t="shared" si="56"/>
        <v>1009.4240506329113</v>
      </c>
      <c r="GP11" s="3" t="s">
        <v>421</v>
      </c>
      <c r="GQ11" s="22">
        <f>SUMIFS(datos_arg[ARS],datos_arg[Year],'Cuentas ARG'!GQ$2,datos_arg[Month],'Cuentas ARG'!GU$2,datos_arg[Destino],'Cuentas ARG'!GP11)
- SUMIFS(datos_arg[ARS],datos_arg[Year],'Cuentas ARG'!GQ$2,datos_arg[Month],'Cuentas ARG'!GU$2,datos_arg[Origen],'Cuentas ARG'!GP11)</f>
        <v>100000</v>
      </c>
      <c r="GR11" s="22">
        <f>+SUMIFS(datos_arg[USD],datos_arg[Year],'Cuentas ARG'!GQ$2,datos_arg[Month],'Cuentas ARG'!GU$2,datos_arg[Destino],'Cuentas ARG'!GP11)
- SUMIFS(datos_arg[USD],datos_arg[Year],'Cuentas ARG'!GQ$2,datos_arg[Month],'Cuentas ARG'!GU$2,datos_arg[Origen],'Cuentas ARG'!GP11)</f>
        <v>659.31549920631699</v>
      </c>
      <c r="GS11" s="22"/>
      <c r="GT11" s="22">
        <f t="shared" si="57"/>
        <v>259489</v>
      </c>
      <c r="GU11" s="23">
        <f t="shared" si="58"/>
        <v>1668.7395498392284</v>
      </c>
      <c r="GW11" s="3" t="s">
        <v>421</v>
      </c>
      <c r="GX11" s="22">
        <f>SUMIFS(datos_arg[ARS],datos_arg[Year],'Cuentas ARG'!GX$2,datos_arg[Month],'Cuentas ARG'!HB$2,datos_arg[Destino],'Cuentas ARG'!GW11)
- SUMIFS(datos_arg[ARS],datos_arg[Year],'Cuentas ARG'!GX$2,datos_arg[Month],'Cuentas ARG'!HB$2,datos_arg[Origen],'Cuentas ARG'!GW11)</f>
        <v>-158942</v>
      </c>
      <c r="GY11" s="22">
        <f>+SUMIFS(datos_arg[USD],datos_arg[Year],'Cuentas ARG'!GX$2,datos_arg[Month],'Cuentas ARG'!HB$2,datos_arg[Destino],'Cuentas ARG'!GW11)
- SUMIFS(datos_arg[USD],datos_arg[Year],'Cuentas ARG'!GX$2,datos_arg[Month],'Cuentas ARG'!HB$2,datos_arg[Origen],'Cuentas ARG'!GW11)</f>
        <v>-948.9074626865671</v>
      </c>
      <c r="GZ11" s="22"/>
      <c r="HA11" s="22">
        <f t="shared" si="59"/>
        <v>100547</v>
      </c>
      <c r="HB11" s="23">
        <f t="shared" si="60"/>
        <v>719.8320871526613</v>
      </c>
      <c r="HD11" s="3" t="s">
        <v>421</v>
      </c>
      <c r="HE11" s="22">
        <f>SUMIFS(datos_arg[ARS],datos_arg[Year],'Cuentas ARG'!HE$2,datos_arg[Month],'Cuentas ARG'!HI$2,datos_arg[Destino],'Cuentas ARG'!HD11)
- SUMIFS(datos_arg[ARS],datos_arg[Year],'Cuentas ARG'!HE$2,datos_arg[Month],'Cuentas ARG'!HI$2,datos_arg[Origen],'Cuentas ARG'!HD11)</f>
        <v>0</v>
      </c>
      <c r="HF11" s="22">
        <f>+SUMIFS(datos_arg[USD],datos_arg[Year],'Cuentas ARG'!HE$2,datos_arg[Month],'Cuentas ARG'!HI$2,datos_arg[Destino],'Cuentas ARG'!HD11)
- SUMIFS(datos_arg[USD],datos_arg[Year],'Cuentas ARG'!HE$2,datos_arg[Month],'Cuentas ARG'!HI$2,datos_arg[Origen],'Cuentas ARG'!HD11)</f>
        <v>-154.96130063580733</v>
      </c>
      <c r="HG11" s="22"/>
      <c r="HH11" s="22">
        <f t="shared" si="61"/>
        <v>100547</v>
      </c>
      <c r="HI11" s="23">
        <f t="shared" si="62"/>
        <v>564.87078651685397</v>
      </c>
      <c r="HK11" s="3" t="s">
        <v>421</v>
      </c>
      <c r="HL11" s="22">
        <f>SUMIFS(datos_arg[ARS],datos_arg[Year],'Cuentas ARG'!HL$2,datos_arg[Month],'Cuentas ARG'!HP$2,datos_arg[Destino],'Cuentas ARG'!HK11)
- SUMIFS(datos_arg[ARS],datos_arg[Year],'Cuentas ARG'!HL$2,datos_arg[Month],'Cuentas ARG'!HP$2,datos_arg[Origen],'Cuentas ARG'!HK11)</f>
        <v>200000</v>
      </c>
      <c r="HM11" s="22">
        <f>+SUMIFS(datos_arg[USD],datos_arg[Year],'Cuentas ARG'!HL$2,datos_arg[Month],'Cuentas ARG'!HP$2,datos_arg[Destino],'Cuentas ARG'!HK11)
- SUMIFS(datos_arg[USD],datos_arg[Year],'Cuentas ARG'!HL$2,datos_arg[Month],'Cuentas ARG'!HP$2,datos_arg[Origen],'Cuentas ARG'!HK11)</f>
        <v>1123.5955056179776</v>
      </c>
      <c r="HN11" s="22"/>
      <c r="HO11" s="22">
        <f t="shared" si="1"/>
        <v>300547</v>
      </c>
      <c r="HP11" s="23">
        <f t="shared" si="1"/>
        <v>1688.4662921348315</v>
      </c>
      <c r="HU11" s="37"/>
    </row>
    <row r="12" spans="2:229" x14ac:dyDescent="0.25">
      <c r="B12" s="3" t="s">
        <v>422</v>
      </c>
      <c r="C12" s="22">
        <f>SUMIFS(datos_arg[ARS],datos_arg[Year],'Cuentas ARG'!C$2,datos_arg[Month],'Cuentas ARG'!G$2,datos_arg[Destino],'Cuentas ARG'!B12)
- SUMIFS(datos_arg[ARS],datos_arg[Year],'Cuentas ARG'!C$2,datos_arg[Month],'Cuentas ARG'!G$2,datos_arg[Origen],'Cuentas ARG'!B12)</f>
        <v>0</v>
      </c>
      <c r="D12" s="22">
        <f>+SUMIFS(datos_arg[USD],datos_arg[Year],'Cuentas ARG'!C$2,datos_arg[Month],'Cuentas ARG'!G$2,datos_arg[Destino],'Cuentas ARG'!B12)
- SUMIFS(datos_arg[USD],datos_arg[Year],'Cuentas ARG'!C$2,datos_arg[Month],'Cuentas ARG'!G$2,datos_arg[Origen],'Cuentas ARG'!B12)</f>
        <v>0</v>
      </c>
      <c r="E12" s="22"/>
      <c r="F12" s="22">
        <f t="shared" si="2"/>
        <v>0</v>
      </c>
      <c r="G12" s="23">
        <f t="shared" si="0"/>
        <v>0</v>
      </c>
      <c r="I12" s="3" t="s">
        <v>422</v>
      </c>
      <c r="J12" s="22">
        <f>SUMIFS(datos_arg[ARS],datos_arg[Year],'Cuentas ARG'!J$2,datos_arg[Month],'Cuentas ARG'!N$2,datos_arg[Destino],'Cuentas ARG'!I12)
- SUMIFS(datos_arg[ARS],datos_arg[Year],'Cuentas ARG'!J$2,datos_arg[Month],'Cuentas ARG'!N$2,datos_arg[Origen],'Cuentas ARG'!I12)</f>
        <v>0</v>
      </c>
      <c r="K12" s="22">
        <f>+SUMIFS(datos_arg[USD],datos_arg[Year],'Cuentas ARG'!J$2,datos_arg[Month],'Cuentas ARG'!N$2,datos_arg[Destino],'Cuentas ARG'!I12)
- SUMIFS(datos_arg[USD],datos_arg[Year],'Cuentas ARG'!J$2,datos_arg[Month],'Cuentas ARG'!N$2,datos_arg[Origen],'Cuentas ARG'!I12)</f>
        <v>0</v>
      </c>
      <c r="L12" s="22"/>
      <c r="M12" s="22">
        <f t="shared" si="3"/>
        <v>0</v>
      </c>
      <c r="N12" s="23">
        <f t="shared" si="4"/>
        <v>0</v>
      </c>
      <c r="P12" s="3" t="s">
        <v>422</v>
      </c>
      <c r="Q12" s="22">
        <f>SUMIFS(datos_arg[ARS],datos_arg[Year],'Cuentas ARG'!Q$2,datos_arg[Month],'Cuentas ARG'!U$2,datos_arg[Destino],'Cuentas ARG'!P12)
- SUMIFS(datos_arg[ARS],datos_arg[Year],'Cuentas ARG'!Q$2,datos_arg[Month],'Cuentas ARG'!U$2,datos_arg[Origen],'Cuentas ARG'!P12)</f>
        <v>0</v>
      </c>
      <c r="R12" s="22">
        <f>+SUMIFS(datos_arg[USD],datos_arg[Year],'Cuentas ARG'!Q$2,datos_arg[Month],'Cuentas ARG'!U$2,datos_arg[Destino],'Cuentas ARG'!P12)
- SUMIFS(datos_arg[USD],datos_arg[Year],'Cuentas ARG'!Q$2,datos_arg[Month],'Cuentas ARG'!U$2,datos_arg[Origen],'Cuentas ARG'!P12)</f>
        <v>0</v>
      </c>
      <c r="S12" s="22"/>
      <c r="T12" s="22">
        <f t="shared" si="5"/>
        <v>0</v>
      </c>
      <c r="U12" s="23">
        <f t="shared" si="6"/>
        <v>0</v>
      </c>
      <c r="W12" s="3" t="s">
        <v>422</v>
      </c>
      <c r="X12" s="22">
        <f>SUMIFS(datos_arg[ARS],datos_arg[Year],'Cuentas ARG'!X$2,datos_arg[Month],'Cuentas ARG'!AB$2,datos_arg[Destino],'Cuentas ARG'!W12)
- SUMIFS(datos_arg[ARS],datos_arg[Year],'Cuentas ARG'!X$2,datos_arg[Month],'Cuentas ARG'!AB$2,datos_arg[Origen],'Cuentas ARG'!W12)</f>
        <v>0</v>
      </c>
      <c r="Y12" s="22">
        <f>+SUMIFS(datos_arg[USD],datos_arg[Year],'Cuentas ARG'!X$2,datos_arg[Month],'Cuentas ARG'!AB$2,datos_arg[Destino],'Cuentas ARG'!W12)
- SUMIFS(datos_arg[USD],datos_arg[Year],'Cuentas ARG'!X$2,datos_arg[Month],'Cuentas ARG'!AB$2,datos_arg[Origen],'Cuentas ARG'!W12)</f>
        <v>0</v>
      </c>
      <c r="Z12" s="22"/>
      <c r="AA12" s="22">
        <f t="shared" si="7"/>
        <v>0</v>
      </c>
      <c r="AB12" s="23">
        <f t="shared" si="8"/>
        <v>0</v>
      </c>
      <c r="AD12" s="3" t="s">
        <v>422</v>
      </c>
      <c r="AE12" s="22">
        <f>SUMIFS(datos_arg[ARS],datos_arg[Year],'Cuentas ARG'!AE$2,datos_arg[Month],'Cuentas ARG'!AI$2,datos_arg[Destino],'Cuentas ARG'!AD12)
- SUMIFS(datos_arg[ARS],datos_arg[Year],'Cuentas ARG'!AE$2,datos_arg[Month],'Cuentas ARG'!AI$2,datos_arg[Origen],'Cuentas ARG'!AD12)</f>
        <v>0</v>
      </c>
      <c r="AF12" s="22">
        <f>+SUMIFS(datos_arg[USD],datos_arg[Year],'Cuentas ARG'!AE$2,datos_arg[Month],'Cuentas ARG'!AI$2,datos_arg[Destino],'Cuentas ARG'!AD12)
- SUMIFS(datos_arg[USD],datos_arg[Year],'Cuentas ARG'!AE$2,datos_arg[Month],'Cuentas ARG'!AI$2,datos_arg[Origen],'Cuentas ARG'!AD12)</f>
        <v>0</v>
      </c>
      <c r="AG12" s="22"/>
      <c r="AH12" s="22">
        <f t="shared" si="9"/>
        <v>0</v>
      </c>
      <c r="AI12" s="23">
        <f t="shared" si="10"/>
        <v>0</v>
      </c>
      <c r="AK12" s="3" t="s">
        <v>422</v>
      </c>
      <c r="AL12" s="22">
        <f>SUMIFS(datos_arg[ARS],datos_arg[Year],'Cuentas ARG'!AL$2,datos_arg[Month],'Cuentas ARG'!AP$2,datos_arg[Destino],'Cuentas ARG'!AK12)
- SUMIFS(datos_arg[ARS],datos_arg[Year],'Cuentas ARG'!AL$2,datos_arg[Month],'Cuentas ARG'!AP$2,datos_arg[Origen],'Cuentas ARG'!AK12)</f>
        <v>0</v>
      </c>
      <c r="AM12" s="22">
        <f>+SUMIFS(datos_arg[USD],datos_arg[Year],'Cuentas ARG'!AL$2,datos_arg[Month],'Cuentas ARG'!AP$2,datos_arg[Destino],'Cuentas ARG'!AK12)
- SUMIFS(datos_arg[USD],datos_arg[Year],'Cuentas ARG'!AL$2,datos_arg[Month],'Cuentas ARG'!AP$2,datos_arg[Origen],'Cuentas ARG'!AK12)</f>
        <v>0</v>
      </c>
      <c r="AN12" s="22"/>
      <c r="AO12" s="22">
        <f t="shared" si="11"/>
        <v>0</v>
      </c>
      <c r="AP12" s="23">
        <f t="shared" si="12"/>
        <v>0</v>
      </c>
      <c r="AR12" s="3" t="s">
        <v>422</v>
      </c>
      <c r="AS12" s="22">
        <f>SUMIFS(datos_arg[ARS],datos_arg[Year],'Cuentas ARG'!AS$2,datos_arg[Month],'Cuentas ARG'!AW$2,datos_arg[Destino],'Cuentas ARG'!AR12)
- SUMIFS(datos_arg[ARS],datos_arg[Year],'Cuentas ARG'!AS$2,datos_arg[Month],'Cuentas ARG'!AW$2,datos_arg[Origen],'Cuentas ARG'!AR12)</f>
        <v>0</v>
      </c>
      <c r="AT12" s="22">
        <f>+SUMIFS(datos_arg[USD],datos_arg[Year],'Cuentas ARG'!AS$2,datos_arg[Month],'Cuentas ARG'!AW$2,datos_arg[Destino],'Cuentas ARG'!AR12)
- SUMIFS(datos_arg[USD],datos_arg[Year],'Cuentas ARG'!AS$2,datos_arg[Month],'Cuentas ARG'!AW$2,datos_arg[Origen],'Cuentas ARG'!AR12)</f>
        <v>0</v>
      </c>
      <c r="AU12" s="22"/>
      <c r="AV12" s="22">
        <f t="shared" si="13"/>
        <v>0</v>
      </c>
      <c r="AW12" s="23">
        <f t="shared" si="14"/>
        <v>0</v>
      </c>
      <c r="AY12" s="3" t="s">
        <v>422</v>
      </c>
      <c r="AZ12" s="22">
        <f>SUMIFS(datos_arg[ARS],datos_arg[Year],'Cuentas ARG'!AZ$2,datos_arg[Month],'Cuentas ARG'!BD$2,datos_arg[Destino],'Cuentas ARG'!AY12)
- SUMIFS(datos_arg[ARS],datos_arg[Year],'Cuentas ARG'!AZ$2,datos_arg[Month],'Cuentas ARG'!BD$2,datos_arg[Origen],'Cuentas ARG'!AY12)</f>
        <v>0</v>
      </c>
      <c r="BA12" s="22">
        <f>+SUMIFS(datos_arg[USD],datos_arg[Year],'Cuentas ARG'!AZ$2,datos_arg[Month],'Cuentas ARG'!BD$2,datos_arg[Destino],'Cuentas ARG'!AY12)
- SUMIFS(datos_arg[USD],datos_arg[Year],'Cuentas ARG'!AZ$2,datos_arg[Month],'Cuentas ARG'!BD$2,datos_arg[Origen],'Cuentas ARG'!AY12)</f>
        <v>0</v>
      </c>
      <c r="BB12" s="22"/>
      <c r="BC12" s="22">
        <f t="shared" si="15"/>
        <v>0</v>
      </c>
      <c r="BD12" s="23">
        <f t="shared" si="16"/>
        <v>0</v>
      </c>
      <c r="BF12" s="3" t="s">
        <v>422</v>
      </c>
      <c r="BG12" s="22">
        <f>SUMIFS(datos_arg[ARS],datos_arg[Year],'Cuentas ARG'!BG$2,datos_arg[Month],'Cuentas ARG'!BK$2,datos_arg[Destino],'Cuentas ARG'!BF12)
- SUMIFS(datos_arg[ARS],datos_arg[Year],'Cuentas ARG'!BG$2,datos_arg[Month],'Cuentas ARG'!BK$2,datos_arg[Origen],'Cuentas ARG'!BF12)</f>
        <v>0</v>
      </c>
      <c r="BH12" s="22">
        <f>+SUMIFS(datos_arg[USD],datos_arg[Year],'Cuentas ARG'!BG$2,datos_arg[Month],'Cuentas ARG'!BK$2,datos_arg[Destino],'Cuentas ARG'!BF12)
- SUMIFS(datos_arg[USD],datos_arg[Year],'Cuentas ARG'!BG$2,datos_arg[Month],'Cuentas ARG'!BK$2,datos_arg[Origen],'Cuentas ARG'!BF12)</f>
        <v>0</v>
      </c>
      <c r="BI12" s="22"/>
      <c r="BJ12" s="22">
        <f t="shared" si="17"/>
        <v>0</v>
      </c>
      <c r="BK12" s="23">
        <f t="shared" si="18"/>
        <v>0</v>
      </c>
      <c r="BM12" s="3" t="s">
        <v>422</v>
      </c>
      <c r="BN12" s="22">
        <f>SUMIFS(datos_arg[ARS],datos_arg[Year],'Cuentas ARG'!BN$2,datos_arg[Month],'Cuentas ARG'!BR$2,datos_arg[Destino],'Cuentas ARG'!BM12)
- SUMIFS(datos_arg[ARS],datos_arg[Year],'Cuentas ARG'!BN$2,datos_arg[Month],'Cuentas ARG'!BR$2,datos_arg[Origen],'Cuentas ARG'!BM12)</f>
        <v>0</v>
      </c>
      <c r="BO12" s="22">
        <f>+SUMIFS(datos_arg[USD],datos_arg[Year],'Cuentas ARG'!BN$2,datos_arg[Month],'Cuentas ARG'!BR$2,datos_arg[Destino],'Cuentas ARG'!BM12)
- SUMIFS(datos_arg[USD],datos_arg[Year],'Cuentas ARG'!BN$2,datos_arg[Month],'Cuentas ARG'!BR$2,datos_arg[Origen],'Cuentas ARG'!BM12)</f>
        <v>0</v>
      </c>
      <c r="BP12" s="22"/>
      <c r="BQ12" s="22">
        <f t="shared" si="19"/>
        <v>0</v>
      </c>
      <c r="BR12" s="23">
        <f t="shared" si="20"/>
        <v>0</v>
      </c>
      <c r="BT12" s="3" t="s">
        <v>422</v>
      </c>
      <c r="BU12" s="22">
        <f>SUMIFS(datos_arg[ARS],datos_arg[Year],'Cuentas ARG'!BU$2,datos_arg[Month],'Cuentas ARG'!BY$2,datos_arg[Destino],'Cuentas ARG'!BT12)
- SUMIFS(datos_arg[ARS],datos_arg[Year],'Cuentas ARG'!BU$2,datos_arg[Month],'Cuentas ARG'!BY$2,datos_arg[Origen],'Cuentas ARG'!BT12)</f>
        <v>0</v>
      </c>
      <c r="BV12" s="22">
        <f>+SUMIFS(datos_arg[USD],datos_arg[Year],'Cuentas ARG'!BU$2,datos_arg[Month],'Cuentas ARG'!BY$2,datos_arg[Destino],'Cuentas ARG'!BT12)
- SUMIFS(datos_arg[USD],datos_arg[Year],'Cuentas ARG'!BU$2,datos_arg[Month],'Cuentas ARG'!BY$2,datos_arg[Origen],'Cuentas ARG'!BT12)</f>
        <v>0</v>
      </c>
      <c r="BW12" s="22"/>
      <c r="BX12" s="22">
        <f t="shared" si="21"/>
        <v>0</v>
      </c>
      <c r="BY12" s="23">
        <f t="shared" si="22"/>
        <v>0</v>
      </c>
      <c r="CA12" s="3" t="s">
        <v>422</v>
      </c>
      <c r="CB12" s="22">
        <f>SUMIFS(datos_arg[ARS],datos_arg[Year],'Cuentas ARG'!CB$2,datos_arg[Month],'Cuentas ARG'!CF$2,datos_arg[Destino],'Cuentas ARG'!CA12)
- SUMIFS(datos_arg[ARS],datos_arg[Year],'Cuentas ARG'!CB$2,datos_arg[Month],'Cuentas ARG'!CF$2,datos_arg[Origen],'Cuentas ARG'!CA12)</f>
        <v>0</v>
      </c>
      <c r="CC12" s="22">
        <f>+SUMIFS(datos_arg[USD],datos_arg[Year],'Cuentas ARG'!CB$2,datos_arg[Month],'Cuentas ARG'!CF$2,datos_arg[Destino],'Cuentas ARG'!CA12)
- SUMIFS(datos_arg[USD],datos_arg[Year],'Cuentas ARG'!CB$2,datos_arg[Month],'Cuentas ARG'!CF$2,datos_arg[Origen],'Cuentas ARG'!CA12)</f>
        <v>0</v>
      </c>
      <c r="CD12" s="22"/>
      <c r="CE12" s="22">
        <f t="shared" si="23"/>
        <v>0</v>
      </c>
      <c r="CF12" s="23">
        <f t="shared" si="24"/>
        <v>0</v>
      </c>
      <c r="CH12" s="3" t="s">
        <v>422</v>
      </c>
      <c r="CI12" s="22">
        <f>SUMIFS(datos_arg[ARS],datos_arg[Year],'Cuentas ARG'!CI$2,datos_arg[Month],'Cuentas ARG'!CM$2,datos_arg[Destino],'Cuentas ARG'!CH12)
- SUMIFS(datos_arg[ARS],datos_arg[Year],'Cuentas ARG'!CI$2,datos_arg[Month],'Cuentas ARG'!CM$2,datos_arg[Origen],'Cuentas ARG'!CH12)</f>
        <v>0</v>
      </c>
      <c r="CJ12" s="22">
        <f>+SUMIFS(datos_arg[USD],datos_arg[Year],'Cuentas ARG'!CI$2,datos_arg[Month],'Cuentas ARG'!CM$2,datos_arg[Destino],'Cuentas ARG'!CH12)
- SUMIFS(datos_arg[USD],datos_arg[Year],'Cuentas ARG'!CI$2,datos_arg[Month],'Cuentas ARG'!CM$2,datos_arg[Origen],'Cuentas ARG'!CH12)</f>
        <v>0</v>
      </c>
      <c r="CK12" s="22"/>
      <c r="CL12" s="22">
        <f t="shared" si="25"/>
        <v>0</v>
      </c>
      <c r="CM12" s="23">
        <f t="shared" si="26"/>
        <v>0</v>
      </c>
      <c r="CO12" s="3" t="s">
        <v>422</v>
      </c>
      <c r="CP12" s="22">
        <f>SUMIFS(datos_arg[ARS],datos_arg[Year],'Cuentas ARG'!CP$2,datos_arg[Month],'Cuentas ARG'!CT$2,datos_arg[Destino],'Cuentas ARG'!CO12)
- SUMIFS(datos_arg[ARS],datos_arg[Year],'Cuentas ARG'!CP$2,datos_arg[Month],'Cuentas ARG'!CT$2,datos_arg[Origen],'Cuentas ARG'!CO12)</f>
        <v>0</v>
      </c>
      <c r="CQ12" s="22">
        <f>+SUMIFS(datos_arg[USD],datos_arg[Year],'Cuentas ARG'!CP$2,datos_arg[Month],'Cuentas ARG'!CT$2,datos_arg[Destino],'Cuentas ARG'!CO12)
- SUMIFS(datos_arg[USD],datos_arg[Year],'Cuentas ARG'!CP$2,datos_arg[Month],'Cuentas ARG'!CT$2,datos_arg[Origen],'Cuentas ARG'!CO12)</f>
        <v>0</v>
      </c>
      <c r="CR12" s="22"/>
      <c r="CS12" s="22">
        <f t="shared" si="27"/>
        <v>0</v>
      </c>
      <c r="CT12" s="23">
        <f t="shared" si="28"/>
        <v>0</v>
      </c>
      <c r="CV12" s="3" t="s">
        <v>422</v>
      </c>
      <c r="CW12" s="22">
        <f>SUMIFS(datos_arg[ARS],datos_arg[Year],'Cuentas ARG'!CW$2,datos_arg[Month],'Cuentas ARG'!DA$2,datos_arg[Destino],'Cuentas ARG'!CV12)
- SUMIFS(datos_arg[ARS],datos_arg[Year],'Cuentas ARG'!CW$2,datos_arg[Month],'Cuentas ARG'!DA$2,datos_arg[Origen],'Cuentas ARG'!CV12)</f>
        <v>0</v>
      </c>
      <c r="CX12" s="22">
        <f>+SUMIFS(datos_arg[USD],datos_arg[Year],'Cuentas ARG'!CW$2,datos_arg[Month],'Cuentas ARG'!DA$2,datos_arg[Destino],'Cuentas ARG'!CV12)
- SUMIFS(datos_arg[USD],datos_arg[Year],'Cuentas ARG'!CW$2,datos_arg[Month],'Cuentas ARG'!DA$2,datos_arg[Origen],'Cuentas ARG'!CV12)</f>
        <v>0</v>
      </c>
      <c r="CY12" s="22"/>
      <c r="CZ12" s="22">
        <f t="shared" si="29"/>
        <v>0</v>
      </c>
      <c r="DA12" s="23">
        <f t="shared" si="30"/>
        <v>0</v>
      </c>
      <c r="DC12" s="3" t="s">
        <v>422</v>
      </c>
      <c r="DD12" s="22">
        <f>SUMIFS(datos_arg[ARS],datos_arg[Year],'Cuentas ARG'!DD$2,datos_arg[Month],'Cuentas ARG'!DH$2,datos_arg[Destino],'Cuentas ARG'!DC12)
- SUMIFS(datos_arg[ARS],datos_arg[Year],'Cuentas ARG'!DD$2,datos_arg[Month],'Cuentas ARG'!DH$2,datos_arg[Origen],'Cuentas ARG'!DC12)</f>
        <v>0</v>
      </c>
      <c r="DE12" s="22">
        <f>+SUMIFS(datos_arg[USD],datos_arg[Year],'Cuentas ARG'!DD$2,datos_arg[Month],'Cuentas ARG'!DH$2,datos_arg[Destino],'Cuentas ARG'!DC12)
- SUMIFS(datos_arg[USD],datos_arg[Year],'Cuentas ARG'!DD$2,datos_arg[Month],'Cuentas ARG'!DH$2,datos_arg[Origen],'Cuentas ARG'!DC12)</f>
        <v>0</v>
      </c>
      <c r="DF12" s="22"/>
      <c r="DG12" s="22">
        <f t="shared" si="31"/>
        <v>0</v>
      </c>
      <c r="DH12" s="23">
        <f t="shared" si="32"/>
        <v>0</v>
      </c>
      <c r="DJ12" s="3" t="s">
        <v>422</v>
      </c>
      <c r="DK12" s="22">
        <f>SUMIFS(datos_arg[ARS],datos_arg[Year],'Cuentas ARG'!DK$2,datos_arg[Month],'Cuentas ARG'!DO$2,datos_arg[Destino],'Cuentas ARG'!DJ12)
- SUMIFS(datos_arg[ARS],datos_arg[Year],'Cuentas ARG'!DK$2,datos_arg[Month],'Cuentas ARG'!DO$2,datos_arg[Origen],'Cuentas ARG'!DJ12)</f>
        <v>0</v>
      </c>
      <c r="DL12" s="22">
        <f>+SUMIFS(datos_arg[USD],datos_arg[Year],'Cuentas ARG'!DK$2,datos_arg[Month],'Cuentas ARG'!DO$2,datos_arg[Destino],'Cuentas ARG'!DJ12)
- SUMIFS(datos_arg[USD],datos_arg[Year],'Cuentas ARG'!DK$2,datos_arg[Month],'Cuentas ARG'!DO$2,datos_arg[Origen],'Cuentas ARG'!DJ12)</f>
        <v>0</v>
      </c>
      <c r="DM12" s="22"/>
      <c r="DN12" s="22">
        <f t="shared" si="33"/>
        <v>0</v>
      </c>
      <c r="DO12" s="23">
        <f t="shared" si="34"/>
        <v>0</v>
      </c>
      <c r="DQ12" s="3" t="s">
        <v>422</v>
      </c>
      <c r="DR12" s="22">
        <f>SUMIFS(datos_arg[ARS],datos_arg[Year],'Cuentas ARG'!DR$2,datos_arg[Month],'Cuentas ARG'!DV$2,datos_arg[Destino],'Cuentas ARG'!DQ12)
- SUMIFS(datos_arg[ARS],datos_arg[Year],'Cuentas ARG'!DR$2,datos_arg[Month],'Cuentas ARG'!DV$2,datos_arg[Origen],'Cuentas ARG'!DQ12)</f>
        <v>0</v>
      </c>
      <c r="DS12" s="22">
        <f>+SUMIFS(datos_arg[USD],datos_arg[Year],'Cuentas ARG'!DR$2,datos_arg[Month],'Cuentas ARG'!DV$2,datos_arg[Destino],'Cuentas ARG'!DQ12)
- SUMIFS(datos_arg[USD],datos_arg[Year],'Cuentas ARG'!DR$2,datos_arg[Month],'Cuentas ARG'!DV$2,datos_arg[Origen],'Cuentas ARG'!DQ12)</f>
        <v>0</v>
      </c>
      <c r="DT12" s="22"/>
      <c r="DU12" s="22">
        <f t="shared" si="35"/>
        <v>0</v>
      </c>
      <c r="DV12" s="23">
        <f t="shared" si="36"/>
        <v>0</v>
      </c>
      <c r="DX12" s="3" t="s">
        <v>422</v>
      </c>
      <c r="DY12" s="22">
        <f>SUMIFS(datos_arg[ARS],datos_arg[Year],'Cuentas ARG'!DY$2,datos_arg[Month],'Cuentas ARG'!EC$2,datos_arg[Destino],'Cuentas ARG'!DX12)
- SUMIFS(datos_arg[ARS],datos_arg[Year],'Cuentas ARG'!DY$2,datos_arg[Month],'Cuentas ARG'!EC$2,datos_arg[Origen],'Cuentas ARG'!DX12)</f>
        <v>0</v>
      </c>
      <c r="DZ12" s="22">
        <f>+SUMIFS(datos_arg[USD],datos_arg[Year],'Cuentas ARG'!DY$2,datos_arg[Month],'Cuentas ARG'!EC$2,datos_arg[Destino],'Cuentas ARG'!DX12)
- SUMIFS(datos_arg[USD],datos_arg[Year],'Cuentas ARG'!DY$2,datos_arg[Month],'Cuentas ARG'!EC$2,datos_arg[Origen],'Cuentas ARG'!DX12)</f>
        <v>0</v>
      </c>
      <c r="EA12" s="22"/>
      <c r="EB12" s="22">
        <f t="shared" si="37"/>
        <v>0</v>
      </c>
      <c r="EC12" s="23">
        <f t="shared" si="38"/>
        <v>0</v>
      </c>
      <c r="EE12" s="3" t="s">
        <v>422</v>
      </c>
      <c r="EF12" s="22">
        <f>SUMIFS(datos_arg[ARS],datos_arg[Year],'Cuentas ARG'!EF$2,datos_arg[Month],'Cuentas ARG'!EJ$2,datos_arg[Destino],'Cuentas ARG'!EE12)
- SUMIFS(datos_arg[ARS],datos_arg[Year],'Cuentas ARG'!EF$2,datos_arg[Month],'Cuentas ARG'!EJ$2,datos_arg[Origen],'Cuentas ARG'!EE12)</f>
        <v>0</v>
      </c>
      <c r="EG12" s="22">
        <f>+SUMIFS(datos_arg[USD],datos_arg[Year],'Cuentas ARG'!EF$2,datos_arg[Month],'Cuentas ARG'!EJ$2,datos_arg[Destino],'Cuentas ARG'!EE12)
- SUMIFS(datos_arg[USD],datos_arg[Year],'Cuentas ARG'!EF$2,datos_arg[Month],'Cuentas ARG'!EJ$2,datos_arg[Origen],'Cuentas ARG'!EE12)</f>
        <v>0</v>
      </c>
      <c r="EH12" s="22"/>
      <c r="EI12" s="22">
        <f t="shared" si="39"/>
        <v>0</v>
      </c>
      <c r="EJ12" s="23">
        <f t="shared" si="40"/>
        <v>0</v>
      </c>
      <c r="EL12" s="3" t="s">
        <v>422</v>
      </c>
      <c r="EM12" s="22">
        <f>SUMIFS(datos_arg[ARS],datos_arg[Year],'Cuentas ARG'!EM$2,datos_arg[Month],'Cuentas ARG'!EQ$2,datos_arg[Destino],'Cuentas ARG'!EL12)
- SUMIFS(datos_arg[ARS],datos_arg[Year],'Cuentas ARG'!EM$2,datos_arg[Month],'Cuentas ARG'!EQ$2,datos_arg[Origen],'Cuentas ARG'!EL12)</f>
        <v>0</v>
      </c>
      <c r="EN12" s="22">
        <f>+SUMIFS(datos_arg[USD],datos_arg[Year],'Cuentas ARG'!EM$2,datos_arg[Month],'Cuentas ARG'!EQ$2,datos_arg[Destino],'Cuentas ARG'!EL12)
- SUMIFS(datos_arg[USD],datos_arg[Year],'Cuentas ARG'!EM$2,datos_arg[Month],'Cuentas ARG'!EQ$2,datos_arg[Origen],'Cuentas ARG'!EL12)</f>
        <v>0</v>
      </c>
      <c r="EO12" s="22"/>
      <c r="EP12" s="22">
        <f t="shared" si="41"/>
        <v>0</v>
      </c>
      <c r="EQ12" s="23">
        <f t="shared" si="42"/>
        <v>0</v>
      </c>
      <c r="ES12" s="3" t="s">
        <v>422</v>
      </c>
      <c r="ET12" s="22">
        <f>SUMIFS(datos_arg[ARS],datos_arg[Year],'Cuentas ARG'!ET$2,datos_arg[Month],'Cuentas ARG'!EX$2,datos_arg[Destino],'Cuentas ARG'!ES12)
- SUMIFS(datos_arg[ARS],datos_arg[Year],'Cuentas ARG'!ET$2,datos_arg[Month],'Cuentas ARG'!EX$2,datos_arg[Origen],'Cuentas ARG'!ES12)</f>
        <v>0</v>
      </c>
      <c r="EU12" s="22">
        <f>+SUMIFS(datos_arg[USD],datos_arg[Year],'Cuentas ARG'!ET$2,datos_arg[Month],'Cuentas ARG'!EX$2,datos_arg[Destino],'Cuentas ARG'!ES12)
- SUMIFS(datos_arg[USD],datos_arg[Year],'Cuentas ARG'!ET$2,datos_arg[Month],'Cuentas ARG'!EX$2,datos_arg[Origen],'Cuentas ARG'!ES12)</f>
        <v>0</v>
      </c>
      <c r="EV12" s="22"/>
      <c r="EW12" s="22">
        <f t="shared" si="43"/>
        <v>0</v>
      </c>
      <c r="EX12" s="23">
        <f t="shared" si="44"/>
        <v>0</v>
      </c>
      <c r="EZ12" s="3" t="s">
        <v>422</v>
      </c>
      <c r="FA12" s="22">
        <f>SUMIFS(datos_arg[ARS],datos_arg[Year],'Cuentas ARG'!FA$2,datos_arg[Month],'Cuentas ARG'!FE$2,datos_arg[Destino],'Cuentas ARG'!EZ12)
- SUMIFS(datos_arg[ARS],datos_arg[Year],'Cuentas ARG'!FA$2,datos_arg[Month],'Cuentas ARG'!FE$2,datos_arg[Origen],'Cuentas ARG'!EZ12)</f>
        <v>0</v>
      </c>
      <c r="FB12" s="22">
        <f>+SUMIFS(datos_arg[USD],datos_arg[Year],'Cuentas ARG'!FA$2,datos_arg[Month],'Cuentas ARG'!FE$2,datos_arg[Destino],'Cuentas ARG'!EZ12)
- SUMIFS(datos_arg[USD],datos_arg[Year],'Cuentas ARG'!FA$2,datos_arg[Month],'Cuentas ARG'!FE$2,datos_arg[Origen],'Cuentas ARG'!EZ12)</f>
        <v>0</v>
      </c>
      <c r="FC12" s="22"/>
      <c r="FD12" s="22">
        <f t="shared" si="45"/>
        <v>0</v>
      </c>
      <c r="FE12" s="23">
        <f t="shared" si="46"/>
        <v>0</v>
      </c>
      <c r="FG12" s="3" t="s">
        <v>422</v>
      </c>
      <c r="FH12" s="22">
        <f>SUMIFS(datos_arg[ARS],datos_arg[Year],'Cuentas ARG'!FH$2,datos_arg[Month],'Cuentas ARG'!FL$2,datos_arg[Destino],'Cuentas ARG'!FG12)
- SUMIFS(datos_arg[ARS],datos_arg[Year],'Cuentas ARG'!FH$2,datos_arg[Month],'Cuentas ARG'!FL$2,datos_arg[Origen],'Cuentas ARG'!FG12)</f>
        <v>0</v>
      </c>
      <c r="FI12" s="22">
        <f>+SUMIFS(datos_arg[USD],datos_arg[Year],'Cuentas ARG'!FH$2,datos_arg[Month],'Cuentas ARG'!FL$2,datos_arg[Destino],'Cuentas ARG'!FG12)
- SUMIFS(datos_arg[USD],datos_arg[Year],'Cuentas ARG'!FH$2,datos_arg[Month],'Cuentas ARG'!FL$2,datos_arg[Origen],'Cuentas ARG'!FG12)</f>
        <v>0</v>
      </c>
      <c r="FJ12" s="22"/>
      <c r="FK12" s="22">
        <f t="shared" si="47"/>
        <v>0</v>
      </c>
      <c r="FL12" s="23">
        <f t="shared" si="48"/>
        <v>0</v>
      </c>
      <c r="FN12" s="3" t="s">
        <v>422</v>
      </c>
      <c r="FO12" s="22">
        <f>SUMIFS(datos_arg[ARS],datos_arg[Year],'Cuentas ARG'!FO$2,datos_arg[Month],'Cuentas ARG'!FS$2,datos_arg[Destino],'Cuentas ARG'!FN12)
- SUMIFS(datos_arg[ARS],datos_arg[Year],'Cuentas ARG'!FO$2,datos_arg[Month],'Cuentas ARG'!FS$2,datos_arg[Origen],'Cuentas ARG'!FN12)</f>
        <v>0</v>
      </c>
      <c r="FP12" s="22">
        <f>+SUMIFS(datos_arg[USD],datos_arg[Year],'Cuentas ARG'!FO$2,datos_arg[Month],'Cuentas ARG'!FS$2,datos_arg[Destino],'Cuentas ARG'!FN12)
- SUMIFS(datos_arg[USD],datos_arg[Year],'Cuentas ARG'!FO$2,datos_arg[Month],'Cuentas ARG'!FS$2,datos_arg[Origen],'Cuentas ARG'!FN12)</f>
        <v>0</v>
      </c>
      <c r="FQ12" s="22"/>
      <c r="FR12" s="22">
        <f t="shared" si="49"/>
        <v>0</v>
      </c>
      <c r="FS12" s="23">
        <f t="shared" si="50"/>
        <v>0</v>
      </c>
      <c r="FU12" s="3" t="s">
        <v>422</v>
      </c>
      <c r="FV12" s="22">
        <f>SUMIFS(datos_arg[ARS],datos_arg[Year],'Cuentas ARG'!FV$2,datos_arg[Month],'Cuentas ARG'!FZ$2,datos_arg[Destino],'Cuentas ARG'!FU12)
- SUMIFS(datos_arg[ARS],datos_arg[Year],'Cuentas ARG'!FV$2,datos_arg[Month],'Cuentas ARG'!FZ$2,datos_arg[Origen],'Cuentas ARG'!FU12)</f>
        <v>0</v>
      </c>
      <c r="FW12" s="22">
        <f>+SUMIFS(datos_arg[USD],datos_arg[Year],'Cuentas ARG'!FV$2,datos_arg[Month],'Cuentas ARG'!FZ$2,datos_arg[Destino],'Cuentas ARG'!FU12)
- SUMIFS(datos_arg[USD],datos_arg[Year],'Cuentas ARG'!FV$2,datos_arg[Month],'Cuentas ARG'!FZ$2,datos_arg[Origen],'Cuentas ARG'!FU12)</f>
        <v>0</v>
      </c>
      <c r="FX12" s="22"/>
      <c r="FY12" s="22">
        <f t="shared" si="51"/>
        <v>0</v>
      </c>
      <c r="FZ12" s="23">
        <f t="shared" si="52"/>
        <v>0</v>
      </c>
      <c r="GB12" s="3" t="s">
        <v>422</v>
      </c>
      <c r="GC12" s="22">
        <f>SUMIFS(datos_arg[ARS],datos_arg[Year],'Cuentas ARG'!GC$2,datos_arg[Month],'Cuentas ARG'!GG$2,datos_arg[Destino],'Cuentas ARG'!GB12)
- SUMIFS(datos_arg[ARS],datos_arg[Year],'Cuentas ARG'!GC$2,datos_arg[Month],'Cuentas ARG'!GG$2,datos_arg[Origen],'Cuentas ARG'!GB12)</f>
        <v>1837.3600000000151</v>
      </c>
      <c r="GD12" s="22">
        <f>+SUMIFS(datos_arg[USD],datos_arg[Year],'Cuentas ARG'!GC$2,datos_arg[Month],'Cuentas ARG'!GG$2,datos_arg[Destino],'Cuentas ARG'!GB12)
- SUMIFS(datos_arg[USD],datos_arg[Year],'Cuentas ARG'!GC$2,datos_arg[Month],'Cuentas ARG'!GG$2,datos_arg[Origen],'Cuentas ARG'!GB12)</f>
        <v>13.218417266187203</v>
      </c>
      <c r="GE12" s="22"/>
      <c r="GF12" s="22">
        <f t="shared" si="53"/>
        <v>1837.3600000000151</v>
      </c>
      <c r="GG12" s="23">
        <f t="shared" si="54"/>
        <v>13.218417266187203</v>
      </c>
      <c r="GI12" s="3" t="s">
        <v>422</v>
      </c>
      <c r="GJ12" s="22">
        <f>SUMIFS(datos_arg[ARS],datos_arg[Year],'Cuentas ARG'!GJ$2,datos_arg[Month],'Cuentas ARG'!GN$2,datos_arg[Destino],'Cuentas ARG'!GI12)
- SUMIFS(datos_arg[ARS],datos_arg[Year],'Cuentas ARG'!GJ$2,datos_arg[Month],'Cuentas ARG'!GN$2,datos_arg[Origen],'Cuentas ARG'!GI12)</f>
        <v>-620</v>
      </c>
      <c r="GK12" s="22">
        <f>+SUMIFS(datos_arg[USD],datos_arg[Year],'Cuentas ARG'!GJ$2,datos_arg[Month],'Cuentas ARG'!GN$2,datos_arg[Destino],'Cuentas ARG'!GI12)
- SUMIFS(datos_arg[USD],datos_arg[Year],'Cuentas ARG'!GJ$2,datos_arg[Month],'Cuentas ARG'!GN$2,datos_arg[Origen],'Cuentas ARG'!GI12)</f>
        <v>-5.5136071396048258</v>
      </c>
      <c r="GL12" s="22"/>
      <c r="GM12" s="22">
        <f t="shared" si="55"/>
        <v>1217.3600000000151</v>
      </c>
      <c r="GN12" s="23">
        <f t="shared" si="56"/>
        <v>7.7048101265823767</v>
      </c>
      <c r="GP12" s="3" t="s">
        <v>422</v>
      </c>
      <c r="GQ12" s="22">
        <f>SUMIFS(datos_arg[ARS],datos_arg[Year],'Cuentas ARG'!GQ$2,datos_arg[Month],'Cuentas ARG'!GU$2,datos_arg[Destino],'Cuentas ARG'!GP12)
- SUMIFS(datos_arg[ARS],datos_arg[Year],'Cuentas ARG'!GQ$2,datos_arg[Month],'Cuentas ARG'!GU$2,datos_arg[Origen],'Cuentas ARG'!GP12)</f>
        <v>0</v>
      </c>
      <c r="GR12" s="22">
        <f>+SUMIFS(datos_arg[USD],datos_arg[Year],'Cuentas ARG'!GQ$2,datos_arg[Month],'Cuentas ARG'!GU$2,datos_arg[Destino],'Cuentas ARG'!GP12)
- SUMIFS(datos_arg[USD],datos_arg[Year],'Cuentas ARG'!GQ$2,datos_arg[Month],'Cuentas ARG'!GU$2,datos_arg[Origen],'Cuentas ARG'!GP12)</f>
        <v>0.12387154544344448</v>
      </c>
      <c r="GS12" s="22"/>
      <c r="GT12" s="22">
        <f t="shared" si="57"/>
        <v>1217.3600000000151</v>
      </c>
      <c r="GU12" s="23">
        <f t="shared" si="58"/>
        <v>7.8286816720258212</v>
      </c>
      <c r="GW12" s="3" t="s">
        <v>422</v>
      </c>
      <c r="GX12" s="22">
        <f>SUMIFS(datos_arg[ARS],datos_arg[Year],'Cuentas ARG'!GX$2,datos_arg[Month],'Cuentas ARG'!HB$2,datos_arg[Destino],'Cuentas ARG'!GW12)
- SUMIFS(datos_arg[ARS],datos_arg[Year],'Cuentas ARG'!GX$2,datos_arg[Month],'Cuentas ARG'!HB$2,datos_arg[Origen],'Cuentas ARG'!GW12)</f>
        <v>0</v>
      </c>
      <c r="GY12" s="22">
        <f>+SUMIFS(datos_arg[USD],datos_arg[Year],'Cuentas ARG'!GX$2,datos_arg[Month],'Cuentas ARG'!HB$2,datos_arg[Destino],'Cuentas ARG'!GW12)
- SUMIFS(datos_arg[USD],datos_arg[Year],'Cuentas ARG'!GX$2,datos_arg[Month],'Cuentas ARG'!HB$2,datos_arg[Origen],'Cuentas ARG'!GW12)</f>
        <v>0</v>
      </c>
      <c r="GZ12" s="22"/>
      <c r="HA12" s="22">
        <f t="shared" si="59"/>
        <v>1217.3600000000151</v>
      </c>
      <c r="HB12" s="23">
        <f t="shared" si="60"/>
        <v>7.8286816720258212</v>
      </c>
      <c r="HD12" s="3" t="s">
        <v>422</v>
      </c>
      <c r="HE12" s="22">
        <f>SUMIFS(datos_arg[ARS],datos_arg[Year],'Cuentas ARG'!HE$2,datos_arg[Month],'Cuentas ARG'!HI$2,datos_arg[Destino],'Cuentas ARG'!HD12)
- SUMIFS(datos_arg[ARS],datos_arg[Year],'Cuentas ARG'!HE$2,datos_arg[Month],'Cuentas ARG'!HI$2,datos_arg[Origen],'Cuentas ARG'!HD12)</f>
        <v>0</v>
      </c>
      <c r="HF12" s="22">
        <f>+SUMIFS(datos_arg[USD],datos_arg[Year],'Cuentas ARG'!HE$2,datos_arg[Month],'Cuentas ARG'!HI$2,datos_arg[Destino],'Cuentas ARG'!HD12)
- SUMIFS(datos_arg[USD],datos_arg[Year],'Cuentas ARG'!HE$2,datos_arg[Month],'Cuentas ARG'!HI$2,datos_arg[Origen],'Cuentas ARG'!HD12)</f>
        <v>-0.98958054843023024</v>
      </c>
      <c r="HG12" s="22"/>
      <c r="HH12" s="22">
        <f t="shared" si="61"/>
        <v>1217.3600000000151</v>
      </c>
      <c r="HI12" s="23">
        <f t="shared" si="62"/>
        <v>6.839101123595591</v>
      </c>
      <c r="HK12" s="3" t="s">
        <v>422</v>
      </c>
      <c r="HL12" s="22">
        <f>SUMIFS(datos_arg[ARS],datos_arg[Year],'Cuentas ARG'!HL$2,datos_arg[Month],'Cuentas ARG'!HP$2,datos_arg[Destino],'Cuentas ARG'!HK12)
- SUMIFS(datos_arg[ARS],datos_arg[Year],'Cuentas ARG'!HL$2,datos_arg[Month],'Cuentas ARG'!HP$2,datos_arg[Origen],'Cuentas ARG'!HK12)</f>
        <v>0</v>
      </c>
      <c r="HM12" s="22">
        <f>+SUMIFS(datos_arg[USD],datos_arg[Year],'Cuentas ARG'!HL$2,datos_arg[Month],'Cuentas ARG'!HP$2,datos_arg[Destino],'Cuentas ARG'!HK12)
- SUMIFS(datos_arg[USD],datos_arg[Year],'Cuentas ARG'!HL$2,datos_arg[Month],'Cuentas ARG'!HP$2,datos_arg[Origen],'Cuentas ARG'!HK12)</f>
        <v>0</v>
      </c>
      <c r="HN12" s="22"/>
      <c r="HO12" s="22">
        <f t="shared" si="1"/>
        <v>1217.3600000000151</v>
      </c>
      <c r="HP12" s="23">
        <f t="shared" si="1"/>
        <v>6.839101123595591</v>
      </c>
    </row>
    <row r="13" spans="2:229" x14ac:dyDescent="0.25">
      <c r="B13" s="3" t="s">
        <v>419</v>
      </c>
      <c r="C13" s="22">
        <f>SUMIFS(datos_arg[ARS],datos_arg[Year],'Cuentas ARG'!C$2,datos_arg[Month],'Cuentas ARG'!G$2,datos_arg[Destino],'Cuentas ARG'!B13)
- SUMIFS(datos_arg[ARS],datos_arg[Year],'Cuentas ARG'!C$2,datos_arg[Month],'Cuentas ARG'!G$2,datos_arg[Origen],'Cuentas ARG'!B13)</f>
        <v>0</v>
      </c>
      <c r="D13" s="22">
        <f>+SUMIFS(datos_arg[USD],datos_arg[Year],'Cuentas ARG'!C$2,datos_arg[Month],'Cuentas ARG'!G$2,datos_arg[Destino],'Cuentas ARG'!B13)
- SUMIFS(datos_arg[USD],datos_arg[Year],'Cuentas ARG'!C$2,datos_arg[Month],'Cuentas ARG'!G$2,datos_arg[Origen],'Cuentas ARG'!B13)</f>
        <v>0</v>
      </c>
      <c r="E13" s="22"/>
      <c r="F13" s="22">
        <f t="shared" si="2"/>
        <v>0</v>
      </c>
      <c r="G13" s="23">
        <f t="shared" si="0"/>
        <v>0</v>
      </c>
      <c r="I13" s="3" t="s">
        <v>419</v>
      </c>
      <c r="J13" s="22">
        <f>SUMIFS(datos_arg[ARS],datos_arg[Year],'Cuentas ARG'!J$2,datos_arg[Month],'Cuentas ARG'!N$2,datos_arg[Destino],'Cuentas ARG'!I13)
- SUMIFS(datos_arg[ARS],datos_arg[Year],'Cuentas ARG'!J$2,datos_arg[Month],'Cuentas ARG'!N$2,datos_arg[Origen],'Cuentas ARG'!I13)</f>
        <v>0</v>
      </c>
      <c r="K13" s="22">
        <f>+SUMIFS(datos_arg[USD],datos_arg[Year],'Cuentas ARG'!J$2,datos_arg[Month],'Cuentas ARG'!N$2,datos_arg[Destino],'Cuentas ARG'!I13)
- SUMIFS(datos_arg[USD],datos_arg[Year],'Cuentas ARG'!J$2,datos_arg[Month],'Cuentas ARG'!N$2,datos_arg[Origen],'Cuentas ARG'!I13)</f>
        <v>0</v>
      </c>
      <c r="L13" s="22"/>
      <c r="M13" s="22">
        <f t="shared" si="3"/>
        <v>0</v>
      </c>
      <c r="N13" s="23">
        <f t="shared" si="4"/>
        <v>0</v>
      </c>
      <c r="P13" s="3" t="s">
        <v>419</v>
      </c>
      <c r="Q13" s="22">
        <f>SUMIFS(datos_arg[ARS],datos_arg[Year],'Cuentas ARG'!Q$2,datos_arg[Month],'Cuentas ARG'!U$2,datos_arg[Destino],'Cuentas ARG'!P13)
- SUMIFS(datos_arg[ARS],datos_arg[Year],'Cuentas ARG'!Q$2,datos_arg[Month],'Cuentas ARG'!U$2,datos_arg[Origen],'Cuentas ARG'!P13)</f>
        <v>0</v>
      </c>
      <c r="R13" s="22">
        <f>+SUMIFS(datos_arg[USD],datos_arg[Year],'Cuentas ARG'!Q$2,datos_arg[Month],'Cuentas ARG'!U$2,datos_arg[Destino],'Cuentas ARG'!P13)
- SUMIFS(datos_arg[USD],datos_arg[Year],'Cuentas ARG'!Q$2,datos_arg[Month],'Cuentas ARG'!U$2,datos_arg[Origen],'Cuentas ARG'!P13)</f>
        <v>0</v>
      </c>
      <c r="S13" s="22"/>
      <c r="T13" s="22">
        <f t="shared" si="5"/>
        <v>0</v>
      </c>
      <c r="U13" s="23">
        <f t="shared" si="6"/>
        <v>0</v>
      </c>
      <c r="W13" s="3" t="s">
        <v>419</v>
      </c>
      <c r="X13" s="22">
        <f>SUMIFS(datos_arg[ARS],datos_arg[Year],'Cuentas ARG'!X$2,datos_arg[Month],'Cuentas ARG'!AB$2,datos_arg[Destino],'Cuentas ARG'!W13)
- SUMIFS(datos_arg[ARS],datos_arg[Year],'Cuentas ARG'!X$2,datos_arg[Month],'Cuentas ARG'!AB$2,datos_arg[Origen],'Cuentas ARG'!W13)</f>
        <v>0</v>
      </c>
      <c r="Y13" s="22">
        <f>+SUMIFS(datos_arg[USD],datos_arg[Year],'Cuentas ARG'!X$2,datos_arg[Month],'Cuentas ARG'!AB$2,datos_arg[Destino],'Cuentas ARG'!W13)
- SUMIFS(datos_arg[USD],datos_arg[Year],'Cuentas ARG'!X$2,datos_arg[Month],'Cuentas ARG'!AB$2,datos_arg[Origen],'Cuentas ARG'!W13)</f>
        <v>0</v>
      </c>
      <c r="Z13" s="22"/>
      <c r="AA13" s="22">
        <f t="shared" si="7"/>
        <v>0</v>
      </c>
      <c r="AB13" s="23">
        <f t="shared" si="8"/>
        <v>0</v>
      </c>
      <c r="AD13" s="3" t="s">
        <v>419</v>
      </c>
      <c r="AE13" s="22">
        <f>SUMIFS(datos_arg[ARS],datos_arg[Year],'Cuentas ARG'!AE$2,datos_arg[Month],'Cuentas ARG'!AI$2,datos_arg[Destino],'Cuentas ARG'!AD13)
- SUMIFS(datos_arg[ARS],datos_arg[Year],'Cuentas ARG'!AE$2,datos_arg[Month],'Cuentas ARG'!AI$2,datos_arg[Origen],'Cuentas ARG'!AD13)</f>
        <v>0</v>
      </c>
      <c r="AF13" s="22">
        <f>+SUMIFS(datos_arg[USD],datos_arg[Year],'Cuentas ARG'!AE$2,datos_arg[Month],'Cuentas ARG'!AI$2,datos_arg[Destino],'Cuentas ARG'!AD13)
- SUMIFS(datos_arg[USD],datos_arg[Year],'Cuentas ARG'!AE$2,datos_arg[Month],'Cuentas ARG'!AI$2,datos_arg[Origen],'Cuentas ARG'!AD13)</f>
        <v>0</v>
      </c>
      <c r="AG13" s="22"/>
      <c r="AH13" s="22">
        <f t="shared" si="9"/>
        <v>0</v>
      </c>
      <c r="AI13" s="23">
        <f t="shared" si="10"/>
        <v>0</v>
      </c>
      <c r="AK13" s="3" t="s">
        <v>419</v>
      </c>
      <c r="AL13" s="22">
        <f>SUMIFS(datos_arg[ARS],datos_arg[Year],'Cuentas ARG'!AL$2,datos_arg[Month],'Cuentas ARG'!AP$2,datos_arg[Destino],'Cuentas ARG'!AK13)
- SUMIFS(datos_arg[ARS],datos_arg[Year],'Cuentas ARG'!AL$2,datos_arg[Month],'Cuentas ARG'!AP$2,datos_arg[Origen],'Cuentas ARG'!AK13)</f>
        <v>0</v>
      </c>
      <c r="AM13" s="22">
        <f>+SUMIFS(datos_arg[USD],datos_arg[Year],'Cuentas ARG'!AL$2,datos_arg[Month],'Cuentas ARG'!AP$2,datos_arg[Destino],'Cuentas ARG'!AK13)
- SUMIFS(datos_arg[USD],datos_arg[Year],'Cuentas ARG'!AL$2,datos_arg[Month],'Cuentas ARG'!AP$2,datos_arg[Origen],'Cuentas ARG'!AK13)</f>
        <v>0</v>
      </c>
      <c r="AN13" s="22"/>
      <c r="AO13" s="22">
        <f t="shared" si="11"/>
        <v>0</v>
      </c>
      <c r="AP13" s="23">
        <f t="shared" si="12"/>
        <v>0</v>
      </c>
      <c r="AR13" s="3" t="s">
        <v>419</v>
      </c>
      <c r="AS13" s="22">
        <f>SUMIFS(datos_arg[ARS],datos_arg[Year],'Cuentas ARG'!AS$2,datos_arg[Month],'Cuentas ARG'!AW$2,datos_arg[Destino],'Cuentas ARG'!AR13)
- SUMIFS(datos_arg[ARS],datos_arg[Year],'Cuentas ARG'!AS$2,datos_arg[Month],'Cuentas ARG'!AW$2,datos_arg[Origen],'Cuentas ARG'!AR13)</f>
        <v>0</v>
      </c>
      <c r="AT13" s="22">
        <f>+SUMIFS(datos_arg[USD],datos_arg[Year],'Cuentas ARG'!AS$2,datos_arg[Month],'Cuentas ARG'!AW$2,datos_arg[Destino],'Cuentas ARG'!AR13)
- SUMIFS(datos_arg[USD],datos_arg[Year],'Cuentas ARG'!AS$2,datos_arg[Month],'Cuentas ARG'!AW$2,datos_arg[Origen],'Cuentas ARG'!AR13)</f>
        <v>0</v>
      </c>
      <c r="AU13" s="22"/>
      <c r="AV13" s="22">
        <f t="shared" si="13"/>
        <v>0</v>
      </c>
      <c r="AW13" s="23">
        <f t="shared" si="14"/>
        <v>0</v>
      </c>
      <c r="AY13" s="3" t="s">
        <v>419</v>
      </c>
      <c r="AZ13" s="22">
        <f>SUMIFS(datos_arg[ARS],datos_arg[Year],'Cuentas ARG'!AZ$2,datos_arg[Month],'Cuentas ARG'!BD$2,datos_arg[Destino],'Cuentas ARG'!AY13)
- SUMIFS(datos_arg[ARS],datos_arg[Year],'Cuentas ARG'!AZ$2,datos_arg[Month],'Cuentas ARG'!BD$2,datos_arg[Origen],'Cuentas ARG'!AY13)</f>
        <v>0</v>
      </c>
      <c r="BA13" s="22">
        <f>+SUMIFS(datos_arg[USD],datos_arg[Year],'Cuentas ARG'!AZ$2,datos_arg[Month],'Cuentas ARG'!BD$2,datos_arg[Destino],'Cuentas ARG'!AY13)
- SUMIFS(datos_arg[USD],datos_arg[Year],'Cuentas ARG'!AZ$2,datos_arg[Month],'Cuentas ARG'!BD$2,datos_arg[Origen],'Cuentas ARG'!AY13)</f>
        <v>0</v>
      </c>
      <c r="BB13" s="22"/>
      <c r="BC13" s="22">
        <f t="shared" si="15"/>
        <v>0</v>
      </c>
      <c r="BD13" s="23">
        <f t="shared" si="16"/>
        <v>0</v>
      </c>
      <c r="BF13" s="3" t="s">
        <v>419</v>
      </c>
      <c r="BG13" s="22">
        <f>SUMIFS(datos_arg[ARS],datos_arg[Year],'Cuentas ARG'!BG$2,datos_arg[Month],'Cuentas ARG'!BK$2,datos_arg[Destino],'Cuentas ARG'!BF13)
- SUMIFS(datos_arg[ARS],datos_arg[Year],'Cuentas ARG'!BG$2,datos_arg[Month],'Cuentas ARG'!BK$2,datos_arg[Origen],'Cuentas ARG'!BF13)</f>
        <v>0</v>
      </c>
      <c r="BH13" s="22">
        <f>+SUMIFS(datos_arg[USD],datos_arg[Year],'Cuentas ARG'!BG$2,datos_arg[Month],'Cuentas ARG'!BK$2,datos_arg[Destino],'Cuentas ARG'!BF13)
- SUMIFS(datos_arg[USD],datos_arg[Year],'Cuentas ARG'!BG$2,datos_arg[Month],'Cuentas ARG'!BK$2,datos_arg[Origen],'Cuentas ARG'!BF13)</f>
        <v>0</v>
      </c>
      <c r="BI13" s="22"/>
      <c r="BJ13" s="22">
        <f t="shared" si="17"/>
        <v>0</v>
      </c>
      <c r="BK13" s="23">
        <f t="shared" si="18"/>
        <v>0</v>
      </c>
      <c r="BM13" s="3" t="s">
        <v>419</v>
      </c>
      <c r="BN13" s="22">
        <f>SUMIFS(datos_arg[ARS],datos_arg[Year],'Cuentas ARG'!BN$2,datos_arg[Month],'Cuentas ARG'!BR$2,datos_arg[Destino],'Cuentas ARG'!BM13)
- SUMIFS(datos_arg[ARS],datos_arg[Year],'Cuentas ARG'!BN$2,datos_arg[Month],'Cuentas ARG'!BR$2,datos_arg[Origen],'Cuentas ARG'!BM13)</f>
        <v>0</v>
      </c>
      <c r="BO13" s="22">
        <f>+SUMIFS(datos_arg[USD],datos_arg[Year],'Cuentas ARG'!BN$2,datos_arg[Month],'Cuentas ARG'!BR$2,datos_arg[Destino],'Cuentas ARG'!BM13)
- SUMIFS(datos_arg[USD],datos_arg[Year],'Cuentas ARG'!BN$2,datos_arg[Month],'Cuentas ARG'!BR$2,datos_arg[Origen],'Cuentas ARG'!BM13)</f>
        <v>0</v>
      </c>
      <c r="BP13" s="22"/>
      <c r="BQ13" s="22">
        <f t="shared" si="19"/>
        <v>0</v>
      </c>
      <c r="BR13" s="23">
        <f t="shared" si="20"/>
        <v>0</v>
      </c>
      <c r="BT13" s="3" t="s">
        <v>419</v>
      </c>
      <c r="BU13" s="22">
        <f>SUMIFS(datos_arg[ARS],datos_arg[Year],'Cuentas ARG'!BU$2,datos_arg[Month],'Cuentas ARG'!BY$2,datos_arg[Destino],'Cuentas ARG'!BT13)
- SUMIFS(datos_arg[ARS],datos_arg[Year],'Cuentas ARG'!BU$2,datos_arg[Month],'Cuentas ARG'!BY$2,datos_arg[Origen],'Cuentas ARG'!BT13)</f>
        <v>0</v>
      </c>
      <c r="BV13" s="22">
        <f>+SUMIFS(datos_arg[USD],datos_arg[Year],'Cuentas ARG'!BU$2,datos_arg[Month],'Cuentas ARG'!BY$2,datos_arg[Destino],'Cuentas ARG'!BT13)
- SUMIFS(datos_arg[USD],datos_arg[Year],'Cuentas ARG'!BU$2,datos_arg[Month],'Cuentas ARG'!BY$2,datos_arg[Origen],'Cuentas ARG'!BT13)</f>
        <v>0</v>
      </c>
      <c r="BW13" s="22"/>
      <c r="BX13" s="22">
        <f t="shared" si="21"/>
        <v>0</v>
      </c>
      <c r="BY13" s="23">
        <f t="shared" si="22"/>
        <v>0</v>
      </c>
      <c r="CA13" s="3" t="s">
        <v>419</v>
      </c>
      <c r="CB13" s="22">
        <f>SUMIFS(datos_arg[ARS],datos_arg[Year],'Cuentas ARG'!CB$2,datos_arg[Month],'Cuentas ARG'!CF$2,datos_arg[Destino],'Cuentas ARG'!CA13)
- SUMIFS(datos_arg[ARS],datos_arg[Year],'Cuentas ARG'!CB$2,datos_arg[Month],'Cuentas ARG'!CF$2,datos_arg[Origen],'Cuentas ARG'!CA13)</f>
        <v>0</v>
      </c>
      <c r="CC13" s="22">
        <f>+SUMIFS(datos_arg[USD],datos_arg[Year],'Cuentas ARG'!CB$2,datos_arg[Month],'Cuentas ARG'!CF$2,datos_arg[Destino],'Cuentas ARG'!CA13)
- SUMIFS(datos_arg[USD],datos_arg[Year],'Cuentas ARG'!CB$2,datos_arg[Month],'Cuentas ARG'!CF$2,datos_arg[Origen],'Cuentas ARG'!CA13)</f>
        <v>0</v>
      </c>
      <c r="CD13" s="22"/>
      <c r="CE13" s="22">
        <f t="shared" si="23"/>
        <v>0</v>
      </c>
      <c r="CF13" s="23">
        <f t="shared" si="24"/>
        <v>0</v>
      </c>
      <c r="CH13" s="3" t="s">
        <v>419</v>
      </c>
      <c r="CI13" s="22">
        <f>SUMIFS(datos_arg[ARS],datos_arg[Year],'Cuentas ARG'!CI$2,datos_arg[Month],'Cuentas ARG'!CM$2,datos_arg[Destino],'Cuentas ARG'!CH13)
- SUMIFS(datos_arg[ARS],datos_arg[Year],'Cuentas ARG'!CI$2,datos_arg[Month],'Cuentas ARG'!CM$2,datos_arg[Origen],'Cuentas ARG'!CH13)</f>
        <v>0</v>
      </c>
      <c r="CJ13" s="22">
        <f>+SUMIFS(datos_arg[USD],datos_arg[Year],'Cuentas ARG'!CI$2,datos_arg[Month],'Cuentas ARG'!CM$2,datos_arg[Destino],'Cuentas ARG'!CH13)
- SUMIFS(datos_arg[USD],datos_arg[Year],'Cuentas ARG'!CI$2,datos_arg[Month],'Cuentas ARG'!CM$2,datos_arg[Origen],'Cuentas ARG'!CH13)</f>
        <v>0</v>
      </c>
      <c r="CK13" s="22"/>
      <c r="CL13" s="22">
        <f t="shared" si="25"/>
        <v>0</v>
      </c>
      <c r="CM13" s="23">
        <f t="shared" si="26"/>
        <v>0</v>
      </c>
      <c r="CO13" s="3" t="s">
        <v>419</v>
      </c>
      <c r="CP13" s="22">
        <f>SUMIFS(datos_arg[ARS],datos_arg[Year],'Cuentas ARG'!CP$2,datos_arg[Month],'Cuentas ARG'!CT$2,datos_arg[Destino],'Cuentas ARG'!CO13)
- SUMIFS(datos_arg[ARS],datos_arg[Year],'Cuentas ARG'!CP$2,datos_arg[Month],'Cuentas ARG'!CT$2,datos_arg[Origen],'Cuentas ARG'!CO13)</f>
        <v>23752.92</v>
      </c>
      <c r="CQ13" s="22">
        <f>+SUMIFS(datos_arg[USD],datos_arg[Year],'Cuentas ARG'!CP$2,datos_arg[Month],'Cuentas ARG'!CT$2,datos_arg[Destino],'Cuentas ARG'!CO13)
- SUMIFS(datos_arg[USD],datos_arg[Year],'Cuentas ARG'!CP$2,datos_arg[Month],'Cuentas ARG'!CT$2,datos_arg[Origen],'Cuentas ARG'!CO13)</f>
        <v>306.48929032258064</v>
      </c>
      <c r="CR13" s="22"/>
      <c r="CS13" s="22">
        <f t="shared" si="27"/>
        <v>23752.92</v>
      </c>
      <c r="CT13" s="23">
        <f t="shared" si="28"/>
        <v>306.48929032258064</v>
      </c>
      <c r="CV13" s="3" t="s">
        <v>419</v>
      </c>
      <c r="CW13" s="22">
        <f>SUMIFS(datos_arg[ARS],datos_arg[Year],'Cuentas ARG'!CW$2,datos_arg[Month],'Cuentas ARG'!DA$2,datos_arg[Destino],'Cuentas ARG'!CV13)
- SUMIFS(datos_arg[ARS],datos_arg[Year],'Cuentas ARG'!CW$2,datos_arg[Month],'Cuentas ARG'!DA$2,datos_arg[Origen],'Cuentas ARG'!CV13)</f>
        <v>-23747.919999999998</v>
      </c>
      <c r="CX13" s="22">
        <f>+SUMIFS(datos_arg[USD],datos_arg[Year],'Cuentas ARG'!CW$2,datos_arg[Month],'Cuentas ARG'!DA$2,datos_arg[Destino],'Cuentas ARG'!CV13)
- SUMIFS(datos_arg[USD],datos_arg[Year],'Cuentas ARG'!CW$2,datos_arg[Month],'Cuentas ARG'!DA$2,datos_arg[Origen],'Cuentas ARG'!CV13)</f>
        <v>-306.43046679316853</v>
      </c>
      <c r="CY13" s="22"/>
      <c r="CZ13" s="22">
        <f t="shared" si="29"/>
        <v>5</v>
      </c>
      <c r="DA13" s="23">
        <f t="shared" si="30"/>
        <v>5.882352941210911E-2</v>
      </c>
      <c r="DC13" s="3" t="s">
        <v>419</v>
      </c>
      <c r="DD13" s="22">
        <f>SUMIFS(datos_arg[ARS],datos_arg[Year],'Cuentas ARG'!DD$2,datos_arg[Month],'Cuentas ARG'!DH$2,datos_arg[Destino],'Cuentas ARG'!DC13)
- SUMIFS(datos_arg[ARS],datos_arg[Year],'Cuentas ARG'!DD$2,datos_arg[Month],'Cuentas ARG'!DH$2,datos_arg[Origen],'Cuentas ARG'!DC13)</f>
        <v>0</v>
      </c>
      <c r="DE13" s="22">
        <f>+SUMIFS(datos_arg[USD],datos_arg[Year],'Cuentas ARG'!DD$2,datos_arg[Month],'Cuentas ARG'!DH$2,datos_arg[Destino],'Cuentas ARG'!DC13)
- SUMIFS(datos_arg[USD],datos_arg[Year],'Cuentas ARG'!DD$2,datos_arg[Month],'Cuentas ARG'!DH$2,datos_arg[Origen],'Cuentas ARG'!DC13)</f>
        <v>0</v>
      </c>
      <c r="DF13" s="22"/>
      <c r="DG13" s="22">
        <f t="shared" si="31"/>
        <v>5</v>
      </c>
      <c r="DH13" s="23">
        <f t="shared" si="32"/>
        <v>5.882352941210911E-2</v>
      </c>
      <c r="DJ13" s="3" t="s">
        <v>419</v>
      </c>
      <c r="DK13" s="22">
        <f>SUMIFS(datos_arg[ARS],datos_arg[Year],'Cuentas ARG'!DK$2,datos_arg[Month],'Cuentas ARG'!DO$2,datos_arg[Destino],'Cuentas ARG'!DJ13)
- SUMIFS(datos_arg[ARS],datos_arg[Year],'Cuentas ARG'!DK$2,datos_arg[Month],'Cuentas ARG'!DO$2,datos_arg[Origen],'Cuentas ARG'!DJ13)</f>
        <v>-5</v>
      </c>
      <c r="DL13" s="22">
        <f>+SUMIFS(datos_arg[USD],datos_arg[Year],'Cuentas ARG'!DK$2,datos_arg[Month],'Cuentas ARG'!DO$2,datos_arg[Destino],'Cuentas ARG'!DJ13)
- SUMIFS(datos_arg[USD],datos_arg[Year],'Cuentas ARG'!DK$2,datos_arg[Month],'Cuentas ARG'!DO$2,datos_arg[Origen],'Cuentas ARG'!DJ13)</f>
        <v>-5.882352941171122E-2</v>
      </c>
      <c r="DM13" s="22"/>
      <c r="DN13" s="22">
        <f t="shared" si="33"/>
        <v>0</v>
      </c>
      <c r="DO13" s="23">
        <f t="shared" si="34"/>
        <v>3.9789005423784829E-13</v>
      </c>
      <c r="DQ13" s="3" t="s">
        <v>419</v>
      </c>
      <c r="DR13" s="22">
        <f>SUMIFS(datos_arg[ARS],datos_arg[Year],'Cuentas ARG'!DR$2,datos_arg[Month],'Cuentas ARG'!DV$2,datos_arg[Destino],'Cuentas ARG'!DQ13)
- SUMIFS(datos_arg[ARS],datos_arg[Year],'Cuentas ARG'!DR$2,datos_arg[Month],'Cuentas ARG'!DV$2,datos_arg[Origen],'Cuentas ARG'!DQ13)</f>
        <v>0</v>
      </c>
      <c r="DS13" s="22">
        <f>+SUMIFS(datos_arg[USD],datos_arg[Year],'Cuentas ARG'!DR$2,datos_arg[Month],'Cuentas ARG'!DV$2,datos_arg[Destino],'Cuentas ARG'!DQ13)
- SUMIFS(datos_arg[USD],datos_arg[Year],'Cuentas ARG'!DR$2,datos_arg[Month],'Cuentas ARG'!DV$2,datos_arg[Origen],'Cuentas ARG'!DQ13)</f>
        <v>0</v>
      </c>
      <c r="DT13" s="22"/>
      <c r="DU13" s="22">
        <f t="shared" si="35"/>
        <v>0</v>
      </c>
      <c r="DV13" s="23">
        <f t="shared" si="36"/>
        <v>3.9789005423784829E-13</v>
      </c>
      <c r="DX13" s="3" t="s">
        <v>419</v>
      </c>
      <c r="DY13" s="22">
        <f>SUMIFS(datos_arg[ARS],datos_arg[Year],'Cuentas ARG'!DY$2,datos_arg[Month],'Cuentas ARG'!EC$2,datos_arg[Destino],'Cuentas ARG'!DX13)
- SUMIFS(datos_arg[ARS],datos_arg[Year],'Cuentas ARG'!DY$2,datos_arg[Month],'Cuentas ARG'!EC$2,datos_arg[Origen],'Cuentas ARG'!DX13)</f>
        <v>0</v>
      </c>
      <c r="DZ13" s="22">
        <f>+SUMIFS(datos_arg[USD],datos_arg[Year],'Cuentas ARG'!DY$2,datos_arg[Month],'Cuentas ARG'!EC$2,datos_arg[Destino],'Cuentas ARG'!DX13)
- SUMIFS(datos_arg[USD],datos_arg[Year],'Cuentas ARG'!DY$2,datos_arg[Month],'Cuentas ARG'!EC$2,datos_arg[Origen],'Cuentas ARG'!DX13)</f>
        <v>0</v>
      </c>
      <c r="EA13" s="22"/>
      <c r="EB13" s="22">
        <f t="shared" si="37"/>
        <v>0</v>
      </c>
      <c r="EC13" s="23">
        <f t="shared" si="38"/>
        <v>3.9789005423784829E-13</v>
      </c>
      <c r="EE13" s="3" t="s">
        <v>419</v>
      </c>
      <c r="EF13" s="22">
        <f>SUMIFS(datos_arg[ARS],datos_arg[Year],'Cuentas ARG'!EF$2,datos_arg[Month],'Cuentas ARG'!EJ$2,datos_arg[Destino],'Cuentas ARG'!EE13)
- SUMIFS(datos_arg[ARS],datos_arg[Year],'Cuentas ARG'!EF$2,datos_arg[Month],'Cuentas ARG'!EJ$2,datos_arg[Origen],'Cuentas ARG'!EE13)</f>
        <v>0</v>
      </c>
      <c r="EG13" s="22">
        <f>+SUMIFS(datos_arg[USD],datos_arg[Year],'Cuentas ARG'!EF$2,datos_arg[Month],'Cuentas ARG'!EJ$2,datos_arg[Destino],'Cuentas ARG'!EE13)
- SUMIFS(datos_arg[USD],datos_arg[Year],'Cuentas ARG'!EF$2,datos_arg[Month],'Cuentas ARG'!EJ$2,datos_arg[Origen],'Cuentas ARG'!EE13)</f>
        <v>0</v>
      </c>
      <c r="EH13" s="22"/>
      <c r="EI13" s="22">
        <f t="shared" si="39"/>
        <v>0</v>
      </c>
      <c r="EJ13" s="23">
        <f t="shared" si="40"/>
        <v>3.9789005423784829E-13</v>
      </c>
      <c r="EL13" s="3" t="s">
        <v>419</v>
      </c>
      <c r="EM13" s="22">
        <f>SUMIFS(datos_arg[ARS],datos_arg[Year],'Cuentas ARG'!EM$2,datos_arg[Month],'Cuentas ARG'!EQ$2,datos_arg[Destino],'Cuentas ARG'!EL13)
- SUMIFS(datos_arg[ARS],datos_arg[Year],'Cuentas ARG'!EM$2,datos_arg[Month],'Cuentas ARG'!EQ$2,datos_arg[Origen],'Cuentas ARG'!EL13)</f>
        <v>0</v>
      </c>
      <c r="EN13" s="22">
        <f>+SUMIFS(datos_arg[USD],datos_arg[Year],'Cuentas ARG'!EM$2,datos_arg[Month],'Cuentas ARG'!EQ$2,datos_arg[Destino],'Cuentas ARG'!EL13)
- SUMIFS(datos_arg[USD],datos_arg[Year],'Cuentas ARG'!EM$2,datos_arg[Month],'Cuentas ARG'!EQ$2,datos_arg[Origen],'Cuentas ARG'!EL13)</f>
        <v>0</v>
      </c>
      <c r="EO13" s="22"/>
      <c r="EP13" s="22">
        <f t="shared" si="41"/>
        <v>0</v>
      </c>
      <c r="EQ13" s="23">
        <f t="shared" si="42"/>
        <v>3.9789005423784829E-13</v>
      </c>
      <c r="ES13" s="3" t="s">
        <v>419</v>
      </c>
      <c r="ET13" s="22">
        <f>SUMIFS(datos_arg[ARS],datos_arg[Year],'Cuentas ARG'!ET$2,datos_arg[Month],'Cuentas ARG'!EX$2,datos_arg[Destino],'Cuentas ARG'!ES13)
- SUMIFS(datos_arg[ARS],datos_arg[Year],'Cuentas ARG'!ET$2,datos_arg[Month],'Cuentas ARG'!EX$2,datos_arg[Origen],'Cuentas ARG'!ES13)</f>
        <v>0</v>
      </c>
      <c r="EU13" s="22">
        <f>+SUMIFS(datos_arg[USD],datos_arg[Year],'Cuentas ARG'!ET$2,datos_arg[Month],'Cuentas ARG'!EX$2,datos_arg[Destino],'Cuentas ARG'!ES13)
- SUMIFS(datos_arg[USD],datos_arg[Year],'Cuentas ARG'!ET$2,datos_arg[Month],'Cuentas ARG'!EX$2,datos_arg[Origen],'Cuentas ARG'!ES13)</f>
        <v>0</v>
      </c>
      <c r="EV13" s="22"/>
      <c r="EW13" s="22">
        <f t="shared" si="43"/>
        <v>0</v>
      </c>
      <c r="EX13" s="23">
        <f t="shared" si="44"/>
        <v>3.9789005423784829E-13</v>
      </c>
      <c r="EZ13" s="3" t="s">
        <v>419</v>
      </c>
      <c r="FA13" s="22">
        <f>SUMIFS(datos_arg[ARS],datos_arg[Year],'Cuentas ARG'!FA$2,datos_arg[Month],'Cuentas ARG'!FE$2,datos_arg[Destino],'Cuentas ARG'!EZ13)
- SUMIFS(datos_arg[ARS],datos_arg[Year],'Cuentas ARG'!FA$2,datos_arg[Month],'Cuentas ARG'!FE$2,datos_arg[Origen],'Cuentas ARG'!EZ13)</f>
        <v>0</v>
      </c>
      <c r="FB13" s="22">
        <f>+SUMIFS(datos_arg[USD],datos_arg[Year],'Cuentas ARG'!FA$2,datos_arg[Month],'Cuentas ARG'!FE$2,datos_arg[Destino],'Cuentas ARG'!EZ13)
- SUMIFS(datos_arg[USD],datos_arg[Year],'Cuentas ARG'!FA$2,datos_arg[Month],'Cuentas ARG'!FE$2,datos_arg[Origen],'Cuentas ARG'!EZ13)</f>
        <v>0</v>
      </c>
      <c r="FC13" s="22"/>
      <c r="FD13" s="22">
        <f t="shared" si="45"/>
        <v>0</v>
      </c>
      <c r="FE13" s="23">
        <f t="shared" si="46"/>
        <v>3.9789005423784829E-13</v>
      </c>
      <c r="FG13" s="3" t="s">
        <v>419</v>
      </c>
      <c r="FH13" s="22">
        <f>SUMIFS(datos_arg[ARS],datos_arg[Year],'Cuentas ARG'!FH$2,datos_arg[Month],'Cuentas ARG'!FL$2,datos_arg[Destino],'Cuentas ARG'!FG13)
- SUMIFS(datos_arg[ARS],datos_arg[Year],'Cuentas ARG'!FH$2,datos_arg[Month],'Cuentas ARG'!FL$2,datos_arg[Origen],'Cuentas ARG'!FG13)</f>
        <v>0</v>
      </c>
      <c r="FI13" s="22">
        <f>+SUMIFS(datos_arg[USD],datos_arg[Year],'Cuentas ARG'!FH$2,datos_arg[Month],'Cuentas ARG'!FL$2,datos_arg[Destino],'Cuentas ARG'!FG13)
- SUMIFS(datos_arg[USD],datos_arg[Year],'Cuentas ARG'!FH$2,datos_arg[Month],'Cuentas ARG'!FL$2,datos_arg[Origen],'Cuentas ARG'!FG13)</f>
        <v>0</v>
      </c>
      <c r="FJ13" s="22"/>
      <c r="FK13" s="22">
        <f t="shared" si="47"/>
        <v>0</v>
      </c>
      <c r="FL13" s="23">
        <f t="shared" si="48"/>
        <v>3.9789005423784829E-13</v>
      </c>
      <c r="FN13" s="3" t="s">
        <v>419</v>
      </c>
      <c r="FO13" s="22">
        <f>SUMIFS(datos_arg[ARS],datos_arg[Year],'Cuentas ARG'!FO$2,datos_arg[Month],'Cuentas ARG'!FS$2,datos_arg[Destino],'Cuentas ARG'!FN13)
- SUMIFS(datos_arg[ARS],datos_arg[Year],'Cuentas ARG'!FO$2,datos_arg[Month],'Cuentas ARG'!FS$2,datos_arg[Origen],'Cuentas ARG'!FN13)</f>
        <v>0</v>
      </c>
      <c r="FP13" s="22">
        <f>+SUMIFS(datos_arg[USD],datos_arg[Year],'Cuentas ARG'!FO$2,datos_arg[Month],'Cuentas ARG'!FS$2,datos_arg[Destino],'Cuentas ARG'!FN13)
- SUMIFS(datos_arg[USD],datos_arg[Year],'Cuentas ARG'!FO$2,datos_arg[Month],'Cuentas ARG'!FS$2,datos_arg[Origen],'Cuentas ARG'!FN13)</f>
        <v>0</v>
      </c>
      <c r="FQ13" s="22"/>
      <c r="FR13" s="22">
        <f t="shared" si="49"/>
        <v>0</v>
      </c>
      <c r="FS13" s="23">
        <f t="shared" si="50"/>
        <v>3.9789005423784829E-13</v>
      </c>
      <c r="FU13" s="3" t="s">
        <v>419</v>
      </c>
      <c r="FV13" s="22">
        <f>SUMIFS(datos_arg[ARS],datos_arg[Year],'Cuentas ARG'!FV$2,datos_arg[Month],'Cuentas ARG'!FZ$2,datos_arg[Destino],'Cuentas ARG'!FU13)
- SUMIFS(datos_arg[ARS],datos_arg[Year],'Cuentas ARG'!FV$2,datos_arg[Month],'Cuentas ARG'!FZ$2,datos_arg[Origen],'Cuentas ARG'!FU13)</f>
        <v>0</v>
      </c>
      <c r="FW13" s="22">
        <f>+SUMIFS(datos_arg[USD],datos_arg[Year],'Cuentas ARG'!FV$2,datos_arg[Month],'Cuentas ARG'!FZ$2,datos_arg[Destino],'Cuentas ARG'!FU13)
- SUMIFS(datos_arg[USD],datos_arg[Year],'Cuentas ARG'!FV$2,datos_arg[Month],'Cuentas ARG'!FZ$2,datos_arg[Origen],'Cuentas ARG'!FU13)</f>
        <v>0</v>
      </c>
      <c r="FX13" s="22"/>
      <c r="FY13" s="22">
        <f t="shared" si="51"/>
        <v>0</v>
      </c>
      <c r="FZ13" s="23">
        <f t="shared" si="52"/>
        <v>3.9789005423784829E-13</v>
      </c>
      <c r="GB13" s="3" t="s">
        <v>419</v>
      </c>
      <c r="GC13" s="22">
        <f>SUMIFS(datos_arg[ARS],datos_arg[Year],'Cuentas ARG'!GC$2,datos_arg[Month],'Cuentas ARG'!GG$2,datos_arg[Destino],'Cuentas ARG'!GB13)
- SUMIFS(datos_arg[ARS],datos_arg[Year],'Cuentas ARG'!GC$2,datos_arg[Month],'Cuentas ARG'!GG$2,datos_arg[Origen],'Cuentas ARG'!GB13)</f>
        <v>0</v>
      </c>
      <c r="GD13" s="22">
        <f>+SUMIFS(datos_arg[USD],datos_arg[Year],'Cuentas ARG'!GC$2,datos_arg[Month],'Cuentas ARG'!GG$2,datos_arg[Destino],'Cuentas ARG'!GB13)
- SUMIFS(datos_arg[USD],datos_arg[Year],'Cuentas ARG'!GC$2,datos_arg[Month],'Cuentas ARG'!GG$2,datos_arg[Origen],'Cuentas ARG'!GB13)</f>
        <v>0</v>
      </c>
      <c r="GE13" s="22"/>
      <c r="GF13" s="22">
        <f t="shared" si="53"/>
        <v>0</v>
      </c>
      <c r="GG13" s="23">
        <f t="shared" si="54"/>
        <v>3.9789005423784829E-13</v>
      </c>
      <c r="GI13" s="3" t="s">
        <v>419</v>
      </c>
      <c r="GJ13" s="22">
        <f>SUMIFS(datos_arg[ARS],datos_arg[Year],'Cuentas ARG'!GJ$2,datos_arg[Month],'Cuentas ARG'!GN$2,datos_arg[Destino],'Cuentas ARG'!GI13)
- SUMIFS(datos_arg[ARS],datos_arg[Year],'Cuentas ARG'!GJ$2,datos_arg[Month],'Cuentas ARG'!GN$2,datos_arg[Origen],'Cuentas ARG'!GI13)</f>
        <v>0</v>
      </c>
      <c r="GK13" s="22">
        <f>+SUMIFS(datos_arg[USD],datos_arg[Year],'Cuentas ARG'!GJ$2,datos_arg[Month],'Cuentas ARG'!GN$2,datos_arg[Destino],'Cuentas ARG'!GI13)
- SUMIFS(datos_arg[USD],datos_arg[Year],'Cuentas ARG'!GJ$2,datos_arg[Month],'Cuentas ARG'!GN$2,datos_arg[Origen],'Cuentas ARG'!GI13)</f>
        <v>0</v>
      </c>
      <c r="GL13" s="22"/>
      <c r="GM13" s="22">
        <f t="shared" si="55"/>
        <v>0</v>
      </c>
      <c r="GN13" s="23">
        <f t="shared" si="56"/>
        <v>3.9789005423784829E-13</v>
      </c>
      <c r="GP13" s="3" t="s">
        <v>419</v>
      </c>
      <c r="GQ13" s="22">
        <f>SUMIFS(datos_arg[ARS],datos_arg[Year],'Cuentas ARG'!GQ$2,datos_arg[Month],'Cuentas ARG'!GU$2,datos_arg[Destino],'Cuentas ARG'!GP13)
- SUMIFS(datos_arg[ARS],datos_arg[Year],'Cuentas ARG'!GQ$2,datos_arg[Month],'Cuentas ARG'!GU$2,datos_arg[Origen],'Cuentas ARG'!GP13)</f>
        <v>0</v>
      </c>
      <c r="GR13" s="22">
        <f>+SUMIFS(datos_arg[USD],datos_arg[Year],'Cuentas ARG'!GQ$2,datos_arg[Month],'Cuentas ARG'!GU$2,datos_arg[Destino],'Cuentas ARG'!GP13)
- SUMIFS(datos_arg[USD],datos_arg[Year],'Cuentas ARG'!GQ$2,datos_arg[Month],'Cuentas ARG'!GU$2,datos_arg[Origen],'Cuentas ARG'!GP13)</f>
        <v>0</v>
      </c>
      <c r="GS13" s="22"/>
      <c r="GT13" s="22">
        <f t="shared" si="57"/>
        <v>0</v>
      </c>
      <c r="GU13" s="23">
        <f t="shared" si="58"/>
        <v>3.9789005423784829E-13</v>
      </c>
      <c r="GW13" s="3" t="s">
        <v>419</v>
      </c>
      <c r="GX13" s="22">
        <f>SUMIFS(datos_arg[ARS],datos_arg[Year],'Cuentas ARG'!GX$2,datos_arg[Month],'Cuentas ARG'!HB$2,datos_arg[Destino],'Cuentas ARG'!GW13)
- SUMIFS(datos_arg[ARS],datos_arg[Year],'Cuentas ARG'!GX$2,datos_arg[Month],'Cuentas ARG'!HB$2,datos_arg[Origen],'Cuentas ARG'!GW13)</f>
        <v>0</v>
      </c>
      <c r="GY13" s="22">
        <f>+SUMIFS(datos_arg[USD],datos_arg[Year],'Cuentas ARG'!GX$2,datos_arg[Month],'Cuentas ARG'!HB$2,datos_arg[Destino],'Cuentas ARG'!GW13)
- SUMIFS(datos_arg[USD],datos_arg[Year],'Cuentas ARG'!GX$2,datos_arg[Month],'Cuentas ARG'!HB$2,datos_arg[Origen],'Cuentas ARG'!GW13)</f>
        <v>0</v>
      </c>
      <c r="GZ13" s="22"/>
      <c r="HA13" s="22">
        <f t="shared" si="59"/>
        <v>0</v>
      </c>
      <c r="HB13" s="23">
        <f t="shared" si="60"/>
        <v>3.9789005423784829E-13</v>
      </c>
      <c r="HD13" s="3" t="s">
        <v>419</v>
      </c>
      <c r="HE13" s="22">
        <f>SUMIFS(datos_arg[ARS],datos_arg[Year],'Cuentas ARG'!HE$2,datos_arg[Month],'Cuentas ARG'!HI$2,datos_arg[Destino],'Cuentas ARG'!HD13)
- SUMIFS(datos_arg[ARS],datos_arg[Year],'Cuentas ARG'!HE$2,datos_arg[Month],'Cuentas ARG'!HI$2,datos_arg[Origen],'Cuentas ARG'!HD13)</f>
        <v>0</v>
      </c>
      <c r="HF13" s="22">
        <f>+SUMIFS(datos_arg[USD],datos_arg[Year],'Cuentas ARG'!HE$2,datos_arg[Month],'Cuentas ARG'!HI$2,datos_arg[Destino],'Cuentas ARG'!HD13)
- SUMIFS(datos_arg[USD],datos_arg[Year],'Cuentas ARG'!HE$2,datos_arg[Month],'Cuentas ARG'!HI$2,datos_arg[Origen],'Cuentas ARG'!HD13)</f>
        <v>0</v>
      </c>
      <c r="HG13" s="22"/>
      <c r="HH13" s="22">
        <f t="shared" si="61"/>
        <v>0</v>
      </c>
      <c r="HI13" s="23">
        <f t="shared" si="62"/>
        <v>3.9789005423784829E-13</v>
      </c>
      <c r="HK13" s="3" t="s">
        <v>419</v>
      </c>
      <c r="HL13" s="22">
        <f>SUMIFS(datos_arg[ARS],datos_arg[Year],'Cuentas ARG'!HL$2,datos_arg[Month],'Cuentas ARG'!HP$2,datos_arg[Destino],'Cuentas ARG'!HK13)
- SUMIFS(datos_arg[ARS],datos_arg[Year],'Cuentas ARG'!HL$2,datos_arg[Month],'Cuentas ARG'!HP$2,datos_arg[Origen],'Cuentas ARG'!HK13)</f>
        <v>0</v>
      </c>
      <c r="HM13" s="22">
        <f>+SUMIFS(datos_arg[USD],datos_arg[Year],'Cuentas ARG'!HL$2,datos_arg[Month],'Cuentas ARG'!HP$2,datos_arg[Destino],'Cuentas ARG'!HK13)
- SUMIFS(datos_arg[USD],datos_arg[Year],'Cuentas ARG'!HL$2,datos_arg[Month],'Cuentas ARG'!HP$2,datos_arg[Origen],'Cuentas ARG'!HK13)</f>
        <v>0</v>
      </c>
      <c r="HN13" s="22"/>
      <c r="HO13" s="22">
        <f t="shared" si="1"/>
        <v>0</v>
      </c>
      <c r="HP13" s="23">
        <f t="shared" si="1"/>
        <v>3.9789005423784829E-13</v>
      </c>
    </row>
    <row r="14" spans="2:229" x14ac:dyDescent="0.25">
      <c r="B14" s="3"/>
      <c r="C14" s="22"/>
      <c r="D14" s="22"/>
      <c r="E14" s="22"/>
      <c r="F14" s="22"/>
      <c r="G14" s="23"/>
      <c r="I14" s="3"/>
      <c r="J14" s="22"/>
      <c r="K14" s="22"/>
      <c r="L14" s="22"/>
      <c r="M14" s="22"/>
      <c r="N14" s="23"/>
      <c r="P14" s="3"/>
      <c r="Q14" s="22"/>
      <c r="R14" s="22"/>
      <c r="S14" s="22"/>
      <c r="T14" s="22"/>
      <c r="U14" s="23"/>
      <c r="W14" s="3"/>
      <c r="X14" s="22"/>
      <c r="Y14" s="22"/>
      <c r="Z14" s="22"/>
      <c r="AA14" s="22"/>
      <c r="AB14" s="23"/>
      <c r="AD14" s="3"/>
      <c r="AE14" s="22"/>
      <c r="AF14" s="22"/>
      <c r="AG14" s="22"/>
      <c r="AH14" s="22"/>
      <c r="AI14" s="23"/>
      <c r="AK14" s="3"/>
      <c r="AL14" s="22"/>
      <c r="AM14" s="22"/>
      <c r="AN14" s="22"/>
      <c r="AO14" s="22"/>
      <c r="AP14" s="23"/>
      <c r="AR14" s="3"/>
      <c r="AS14" s="22"/>
      <c r="AT14" s="22"/>
      <c r="AU14" s="22"/>
      <c r="AV14" s="22"/>
      <c r="AW14" s="23"/>
      <c r="AY14" s="3"/>
      <c r="AZ14" s="22"/>
      <c r="BA14" s="22"/>
      <c r="BB14" s="22"/>
      <c r="BC14" s="22"/>
      <c r="BD14" s="23"/>
      <c r="BF14" s="3"/>
      <c r="BG14" s="22"/>
      <c r="BH14" s="22"/>
      <c r="BI14" s="22"/>
      <c r="BJ14" s="22"/>
      <c r="BK14" s="23"/>
      <c r="BM14" s="3"/>
      <c r="BN14" s="22"/>
      <c r="BO14" s="22"/>
      <c r="BP14" s="22"/>
      <c r="BQ14" s="22"/>
      <c r="BR14" s="23"/>
      <c r="BT14" s="3"/>
      <c r="BU14" s="22"/>
      <c r="BV14" s="22"/>
      <c r="BW14" s="22"/>
      <c r="BX14" s="22"/>
      <c r="BY14" s="23"/>
      <c r="CA14" s="3"/>
      <c r="CB14" s="22"/>
      <c r="CC14" s="22"/>
      <c r="CD14" s="22"/>
      <c r="CE14" s="22"/>
      <c r="CF14" s="23"/>
      <c r="CH14" s="3"/>
      <c r="CI14" s="22"/>
      <c r="CJ14" s="22"/>
      <c r="CK14" s="22"/>
      <c r="CL14" s="22"/>
      <c r="CM14" s="23"/>
      <c r="CO14" s="3"/>
      <c r="CP14" s="22"/>
      <c r="CQ14" s="22"/>
      <c r="CR14" s="22"/>
      <c r="CS14" s="22"/>
      <c r="CT14" s="23"/>
      <c r="CV14" s="3"/>
      <c r="CW14" s="22"/>
      <c r="CX14" s="22"/>
      <c r="CY14" s="22"/>
      <c r="CZ14" s="22"/>
      <c r="DA14" s="23"/>
      <c r="DC14" s="3"/>
      <c r="DD14" s="22"/>
      <c r="DE14" s="22"/>
      <c r="DF14" s="22"/>
      <c r="DG14" s="22"/>
      <c r="DH14" s="23"/>
      <c r="DJ14" s="3"/>
      <c r="DK14" s="22"/>
      <c r="DL14" s="22"/>
      <c r="DM14" s="22"/>
      <c r="DN14" s="22"/>
      <c r="DO14" s="23"/>
      <c r="DQ14" s="3"/>
      <c r="DR14" s="22"/>
      <c r="DS14" s="22"/>
      <c r="DT14" s="22"/>
      <c r="DU14" s="22"/>
      <c r="DV14" s="23"/>
      <c r="DX14" s="3"/>
      <c r="DY14" s="22"/>
      <c r="DZ14" s="22"/>
      <c r="EA14" s="22"/>
      <c r="EB14" s="22"/>
      <c r="EC14" s="23"/>
      <c r="EE14" s="3"/>
      <c r="EF14" s="22"/>
      <c r="EG14" s="22"/>
      <c r="EH14" s="22"/>
      <c r="EI14" s="22"/>
      <c r="EJ14" s="23"/>
      <c r="EL14" s="3"/>
      <c r="EM14" s="22"/>
      <c r="EN14" s="22"/>
      <c r="EO14" s="22"/>
      <c r="EP14" s="22"/>
      <c r="EQ14" s="23"/>
      <c r="ES14" s="3"/>
      <c r="ET14" s="22"/>
      <c r="EU14" s="22"/>
      <c r="EV14" s="22"/>
      <c r="EW14" s="22"/>
      <c r="EX14" s="23"/>
      <c r="EZ14" s="3"/>
      <c r="FA14" s="22"/>
      <c r="FB14" s="22"/>
      <c r="FC14" s="22"/>
      <c r="FD14" s="22"/>
      <c r="FE14" s="23"/>
      <c r="FG14" s="3"/>
      <c r="FH14" s="22"/>
      <c r="FI14" s="22"/>
      <c r="FJ14" s="22"/>
      <c r="FK14" s="22"/>
      <c r="FL14" s="23"/>
      <c r="FN14" s="3"/>
      <c r="FO14" s="22"/>
      <c r="FP14" s="22"/>
      <c r="FQ14" s="22"/>
      <c r="FR14" s="22"/>
      <c r="FS14" s="23"/>
      <c r="FU14" s="3"/>
      <c r="FV14" s="22"/>
      <c r="FW14" s="22"/>
      <c r="FX14" s="22"/>
      <c r="FY14" s="22"/>
      <c r="FZ14" s="23"/>
      <c r="GB14" s="3"/>
      <c r="GC14" s="22"/>
      <c r="GD14" s="22"/>
      <c r="GE14" s="22"/>
      <c r="GF14" s="22"/>
      <c r="GG14" s="23"/>
      <c r="GI14" s="3"/>
      <c r="GJ14" s="22"/>
      <c r="GK14" s="22"/>
      <c r="GL14" s="22"/>
      <c r="GM14" s="22"/>
      <c r="GN14" s="23"/>
      <c r="GP14" s="3"/>
      <c r="GQ14" s="22"/>
      <c r="GR14" s="22"/>
      <c r="GS14" s="22"/>
      <c r="GT14" s="22"/>
      <c r="GU14" s="23"/>
      <c r="GW14" s="3"/>
      <c r="GX14" s="22"/>
      <c r="GY14" s="22"/>
      <c r="GZ14" s="22"/>
      <c r="HA14" s="22"/>
      <c r="HB14" s="23"/>
      <c r="HD14" s="3"/>
      <c r="HE14" s="22"/>
      <c r="HF14" s="22"/>
      <c r="HG14" s="22"/>
      <c r="HH14" s="22"/>
      <c r="HI14" s="23"/>
      <c r="HK14" s="3"/>
      <c r="HL14" s="22"/>
      <c r="HM14" s="22"/>
      <c r="HN14" s="22"/>
      <c r="HO14" s="22"/>
      <c r="HP14" s="23"/>
    </row>
    <row r="15" spans="2:229" x14ac:dyDescent="0.25">
      <c r="B15" s="27" t="s">
        <v>6734</v>
      </c>
      <c r="C15" s="28"/>
      <c r="D15" s="28"/>
      <c r="E15" s="28"/>
      <c r="F15" s="28"/>
      <c r="G15" s="29"/>
      <c r="I15" s="27" t="s">
        <v>6734</v>
      </c>
      <c r="J15" s="28"/>
      <c r="K15" s="28"/>
      <c r="L15" s="28"/>
      <c r="M15" s="28"/>
      <c r="N15" s="29"/>
      <c r="P15" s="27" t="s">
        <v>6734</v>
      </c>
      <c r="Q15" s="28"/>
      <c r="R15" s="28"/>
      <c r="S15" s="28"/>
      <c r="T15" s="28"/>
      <c r="U15" s="29"/>
      <c r="W15" s="27" t="s">
        <v>6734</v>
      </c>
      <c r="X15" s="28"/>
      <c r="Y15" s="28"/>
      <c r="Z15" s="28"/>
      <c r="AA15" s="28"/>
      <c r="AB15" s="29"/>
      <c r="AD15" s="27" t="s">
        <v>6734</v>
      </c>
      <c r="AE15" s="28"/>
      <c r="AF15" s="28"/>
      <c r="AG15" s="28"/>
      <c r="AH15" s="28"/>
      <c r="AI15" s="29"/>
      <c r="AK15" s="27" t="s">
        <v>6734</v>
      </c>
      <c r="AL15" s="28"/>
      <c r="AM15" s="28"/>
      <c r="AN15" s="28"/>
      <c r="AO15" s="28"/>
      <c r="AP15" s="29"/>
      <c r="AR15" s="27" t="s">
        <v>6734</v>
      </c>
      <c r="AS15" s="28"/>
      <c r="AT15" s="28"/>
      <c r="AU15" s="28"/>
      <c r="AV15" s="28"/>
      <c r="AW15" s="29"/>
      <c r="AY15" s="27" t="s">
        <v>6734</v>
      </c>
      <c r="AZ15" s="28"/>
      <c r="BA15" s="28"/>
      <c r="BB15" s="28"/>
      <c r="BC15" s="28"/>
      <c r="BD15" s="29"/>
      <c r="BF15" s="27" t="s">
        <v>6734</v>
      </c>
      <c r="BG15" s="28"/>
      <c r="BH15" s="28"/>
      <c r="BI15" s="28"/>
      <c r="BJ15" s="28"/>
      <c r="BK15" s="29"/>
      <c r="BM15" s="27" t="s">
        <v>6734</v>
      </c>
      <c r="BN15" s="28"/>
      <c r="BO15" s="28"/>
      <c r="BP15" s="28"/>
      <c r="BQ15" s="28"/>
      <c r="BR15" s="29"/>
      <c r="BT15" s="27" t="s">
        <v>6734</v>
      </c>
      <c r="BU15" s="28"/>
      <c r="BV15" s="28"/>
      <c r="BW15" s="28"/>
      <c r="BX15" s="28"/>
      <c r="BY15" s="29"/>
      <c r="CA15" s="27" t="s">
        <v>6734</v>
      </c>
      <c r="CB15" s="28"/>
      <c r="CC15" s="28"/>
      <c r="CD15" s="28"/>
      <c r="CE15" s="28"/>
      <c r="CF15" s="29"/>
      <c r="CH15" s="27" t="s">
        <v>6734</v>
      </c>
      <c r="CI15" s="28"/>
      <c r="CJ15" s="28"/>
      <c r="CK15" s="28"/>
      <c r="CL15" s="28"/>
      <c r="CM15" s="29"/>
      <c r="CO15" s="27" t="s">
        <v>6734</v>
      </c>
      <c r="CP15" s="28"/>
      <c r="CQ15" s="28"/>
      <c r="CR15" s="28"/>
      <c r="CS15" s="28"/>
      <c r="CT15" s="29"/>
      <c r="CV15" s="27" t="s">
        <v>6734</v>
      </c>
      <c r="CW15" s="28"/>
      <c r="CX15" s="28"/>
      <c r="CY15" s="28"/>
      <c r="CZ15" s="28"/>
      <c r="DA15" s="29"/>
      <c r="DC15" s="27" t="s">
        <v>6734</v>
      </c>
      <c r="DD15" s="28"/>
      <c r="DE15" s="28"/>
      <c r="DF15" s="28"/>
      <c r="DG15" s="28"/>
      <c r="DH15" s="29"/>
      <c r="DJ15" s="27" t="s">
        <v>6734</v>
      </c>
      <c r="DK15" s="28"/>
      <c r="DL15" s="28"/>
      <c r="DM15" s="28"/>
      <c r="DN15" s="28"/>
      <c r="DO15" s="29"/>
      <c r="DQ15" s="27" t="s">
        <v>6734</v>
      </c>
      <c r="DR15" s="28"/>
      <c r="DS15" s="28"/>
      <c r="DT15" s="28"/>
      <c r="DU15" s="28"/>
      <c r="DV15" s="29"/>
      <c r="DX15" s="27" t="s">
        <v>6734</v>
      </c>
      <c r="DY15" s="28"/>
      <c r="DZ15" s="28"/>
      <c r="EA15" s="28"/>
      <c r="EB15" s="28"/>
      <c r="EC15" s="29"/>
      <c r="EE15" s="27" t="s">
        <v>6734</v>
      </c>
      <c r="EF15" s="28"/>
      <c r="EG15" s="28"/>
      <c r="EH15" s="28"/>
      <c r="EI15" s="28"/>
      <c r="EJ15" s="29"/>
      <c r="EL15" s="27" t="s">
        <v>6734</v>
      </c>
      <c r="EM15" s="28"/>
      <c r="EN15" s="28"/>
      <c r="EO15" s="28"/>
      <c r="EP15" s="28"/>
      <c r="EQ15" s="29"/>
      <c r="ES15" s="27" t="s">
        <v>6734</v>
      </c>
      <c r="ET15" s="28"/>
      <c r="EU15" s="28"/>
      <c r="EV15" s="28"/>
      <c r="EW15" s="28"/>
      <c r="EX15" s="29"/>
      <c r="EZ15" s="27" t="s">
        <v>6734</v>
      </c>
      <c r="FA15" s="28"/>
      <c r="FB15" s="28"/>
      <c r="FC15" s="28"/>
      <c r="FD15" s="28"/>
      <c r="FE15" s="29"/>
      <c r="FG15" s="27" t="s">
        <v>6734</v>
      </c>
      <c r="FH15" s="28"/>
      <c r="FI15" s="28"/>
      <c r="FJ15" s="28"/>
      <c r="FK15" s="28"/>
      <c r="FL15" s="29"/>
      <c r="FN15" s="27" t="s">
        <v>6734</v>
      </c>
      <c r="FO15" s="28"/>
      <c r="FP15" s="28"/>
      <c r="FQ15" s="28"/>
      <c r="FR15" s="28"/>
      <c r="FS15" s="29"/>
      <c r="FU15" s="27" t="s">
        <v>6734</v>
      </c>
      <c r="FV15" s="28"/>
      <c r="FW15" s="28"/>
      <c r="FX15" s="28"/>
      <c r="FY15" s="28"/>
      <c r="FZ15" s="29"/>
      <c r="GB15" s="27" t="s">
        <v>6734</v>
      </c>
      <c r="GC15" s="28"/>
      <c r="GD15" s="28"/>
      <c r="GE15" s="28"/>
      <c r="GF15" s="28"/>
      <c r="GG15" s="29"/>
      <c r="GI15" s="27" t="s">
        <v>6734</v>
      </c>
      <c r="GJ15" s="28"/>
      <c r="GK15" s="28"/>
      <c r="GL15" s="28"/>
      <c r="GM15" s="28"/>
      <c r="GN15" s="29"/>
      <c r="GP15" s="27" t="s">
        <v>6734</v>
      </c>
      <c r="GQ15" s="28"/>
      <c r="GR15" s="28"/>
      <c r="GS15" s="28"/>
      <c r="GT15" s="28"/>
      <c r="GU15" s="29"/>
      <c r="GW15" s="27" t="s">
        <v>6734</v>
      </c>
      <c r="GX15" s="28"/>
      <c r="GY15" s="28"/>
      <c r="GZ15" s="28"/>
      <c r="HA15" s="28"/>
      <c r="HB15" s="29"/>
      <c r="HD15" s="27" t="s">
        <v>6734</v>
      </c>
      <c r="HE15" s="28"/>
      <c r="HF15" s="28"/>
      <c r="HG15" s="28"/>
      <c r="HH15" s="28"/>
      <c r="HI15" s="29"/>
      <c r="HK15" s="27" t="s">
        <v>6734</v>
      </c>
      <c r="HL15" s="28"/>
      <c r="HM15" s="28"/>
      <c r="HN15" s="28"/>
      <c r="HO15" s="28"/>
      <c r="HP15" s="29"/>
    </row>
    <row r="16" spans="2:229" x14ac:dyDescent="0.25">
      <c r="B16" s="27" t="s">
        <v>445</v>
      </c>
      <c r="C16" s="28">
        <f>-SUMIFS(datos_arg[ARS],datos_arg[Year],'Cuentas ARG'!C$2,datos_arg[Month],'Cuentas ARG'!G$2,datos_arg[Destino],'Cuentas ARG'!B16)
+ SUMIFS(datos_arg[ARS],datos_arg[Year],'Cuentas ARG'!C$2,datos_arg[Month],'Cuentas ARG'!G$2,datos_arg[Origen],'Cuentas ARG'!B16)</f>
        <v>0</v>
      </c>
      <c r="D16" s="28">
        <f>-SUMIFS(datos_arg[USD],datos_arg[Year],'Cuentas ARG'!C$2,datos_arg[Month],'Cuentas ARG'!G$2,datos_arg[Destino],'Cuentas ARG'!B16)
+ SUMIFS(datos_arg[USD],datos_arg[Year],'Cuentas ARG'!C$2,datos_arg[Month],'Cuentas ARG'!G$2,datos_arg[Origen],'Cuentas ARG'!B16)</f>
        <v>0</v>
      </c>
      <c r="E16" s="28"/>
      <c r="F16" s="28">
        <f t="shared" si="2"/>
        <v>0</v>
      </c>
      <c r="G16" s="29">
        <f t="shared" si="0"/>
        <v>0</v>
      </c>
      <c r="I16" s="27" t="s">
        <v>445</v>
      </c>
      <c r="J16" s="28">
        <f>-SUMIFS(datos_arg[ARS],datos_arg[Year],'Cuentas ARG'!J$2,datos_arg[Month],'Cuentas ARG'!N$2,datos_arg[Destino],'Cuentas ARG'!I16)
+ SUMIFS(datos_arg[ARS],datos_arg[Year],'Cuentas ARG'!J$2,datos_arg[Month],'Cuentas ARG'!N$2,datos_arg[Origen],'Cuentas ARG'!I16)</f>
        <v>0</v>
      </c>
      <c r="K16" s="28">
        <f>-SUMIFS(datos_arg[USD],datos_arg[Year],'Cuentas ARG'!J$2,datos_arg[Month],'Cuentas ARG'!N$2,datos_arg[Destino],'Cuentas ARG'!I16)
+ SUMIFS(datos_arg[USD],datos_arg[Year],'Cuentas ARG'!J$2,datos_arg[Month],'Cuentas ARG'!N$2,datos_arg[Origen],'Cuentas ARG'!I16)</f>
        <v>0</v>
      </c>
      <c r="L16" s="28"/>
      <c r="M16" s="28">
        <f>+J16+F16</f>
        <v>0</v>
      </c>
      <c r="N16" s="29">
        <f>+K16+G16</f>
        <v>0</v>
      </c>
      <c r="P16" s="27" t="s">
        <v>445</v>
      </c>
      <c r="Q16" s="28">
        <f>-SUMIFS(datos_arg[ARS],datos_arg[Year],'Cuentas ARG'!Q$2,datos_arg[Month],'Cuentas ARG'!U$2,datos_arg[Destino],'Cuentas ARG'!P16)
+ SUMIFS(datos_arg[ARS],datos_arg[Year],'Cuentas ARG'!Q$2,datos_arg[Month],'Cuentas ARG'!U$2,datos_arg[Origen],'Cuentas ARG'!P16)</f>
        <v>0</v>
      </c>
      <c r="R16" s="28">
        <f>-SUMIFS(datos_arg[USD],datos_arg[Year],'Cuentas ARG'!Q$2,datos_arg[Month],'Cuentas ARG'!U$2,datos_arg[Destino],'Cuentas ARG'!P16)
+ SUMIFS(datos_arg[USD],datos_arg[Year],'Cuentas ARG'!Q$2,datos_arg[Month],'Cuentas ARG'!U$2,datos_arg[Origen],'Cuentas ARG'!P16)</f>
        <v>0</v>
      </c>
      <c r="S16" s="28"/>
      <c r="T16" s="28">
        <f>+Q16+M16</f>
        <v>0</v>
      </c>
      <c r="U16" s="29">
        <f>+R16+N16</f>
        <v>0</v>
      </c>
      <c r="W16" s="27" t="s">
        <v>445</v>
      </c>
      <c r="X16" s="28">
        <f>-SUMIFS(datos_arg[ARS],datos_arg[Year],'Cuentas ARG'!X$2,datos_arg[Month],'Cuentas ARG'!AB$2,datos_arg[Destino],'Cuentas ARG'!W16)
+ SUMIFS(datos_arg[ARS],datos_arg[Year],'Cuentas ARG'!X$2,datos_arg[Month],'Cuentas ARG'!AB$2,datos_arg[Origen],'Cuentas ARG'!W16)</f>
        <v>0</v>
      </c>
      <c r="Y16" s="28">
        <f>-SUMIFS(datos_arg[USD],datos_arg[Year],'Cuentas ARG'!X$2,datos_arg[Month],'Cuentas ARG'!AB$2,datos_arg[Destino],'Cuentas ARG'!W16)
+ SUMIFS(datos_arg[USD],datos_arg[Year],'Cuentas ARG'!X$2,datos_arg[Month],'Cuentas ARG'!AB$2,datos_arg[Origen],'Cuentas ARG'!W16)</f>
        <v>0</v>
      </c>
      <c r="Z16" s="28"/>
      <c r="AA16" s="28">
        <f>+X16+T16</f>
        <v>0</v>
      </c>
      <c r="AB16" s="29">
        <f>+Y16+U16</f>
        <v>0</v>
      </c>
      <c r="AD16" s="27" t="s">
        <v>445</v>
      </c>
      <c r="AE16" s="28">
        <f>-SUMIFS(datos_arg[ARS],datos_arg[Year],'Cuentas ARG'!AE$2,datos_arg[Month],'Cuentas ARG'!AI$2,datos_arg[Destino],'Cuentas ARG'!AD16)
+ SUMIFS(datos_arg[ARS],datos_arg[Year],'Cuentas ARG'!AE$2,datos_arg[Month],'Cuentas ARG'!AI$2,datos_arg[Origen],'Cuentas ARG'!AD16)</f>
        <v>0</v>
      </c>
      <c r="AF16" s="28">
        <f>-SUMIFS(datos_arg[USD],datos_arg[Year],'Cuentas ARG'!AE$2,datos_arg[Month],'Cuentas ARG'!AI$2,datos_arg[Destino],'Cuentas ARG'!AD16)
+ SUMIFS(datos_arg[USD],datos_arg[Year],'Cuentas ARG'!AE$2,datos_arg[Month],'Cuentas ARG'!AI$2,datos_arg[Origen],'Cuentas ARG'!AD16)</f>
        <v>0</v>
      </c>
      <c r="AG16" s="28"/>
      <c r="AH16" s="28">
        <f>+AE16+AA16</f>
        <v>0</v>
      </c>
      <c r="AI16" s="29">
        <f>+AF16+AB16</f>
        <v>0</v>
      </c>
      <c r="AK16" s="27" t="s">
        <v>445</v>
      </c>
      <c r="AL16" s="28">
        <f>-SUMIFS(datos_arg[ARS],datos_arg[Year],'Cuentas ARG'!AL$2,datos_arg[Month],'Cuentas ARG'!AP$2,datos_arg[Destino],'Cuentas ARG'!AK16)
+ SUMIFS(datos_arg[ARS],datos_arg[Year],'Cuentas ARG'!AL$2,datos_arg[Month],'Cuentas ARG'!AP$2,datos_arg[Origen],'Cuentas ARG'!AK16)</f>
        <v>0</v>
      </c>
      <c r="AM16" s="28">
        <f>-SUMIFS(datos_arg[USD],datos_arg[Year],'Cuentas ARG'!AL$2,datos_arg[Month],'Cuentas ARG'!AP$2,datos_arg[Destino],'Cuentas ARG'!AK16)
+ SUMIFS(datos_arg[USD],datos_arg[Year],'Cuentas ARG'!AL$2,datos_arg[Month],'Cuentas ARG'!AP$2,datos_arg[Origen],'Cuentas ARG'!AK16)</f>
        <v>0</v>
      </c>
      <c r="AN16" s="28"/>
      <c r="AO16" s="28">
        <f>+AL16+AH16</f>
        <v>0</v>
      </c>
      <c r="AP16" s="29">
        <f>+AM16+AI16</f>
        <v>0</v>
      </c>
      <c r="AR16" s="27" t="s">
        <v>445</v>
      </c>
      <c r="AS16" s="28">
        <f>-SUMIFS(datos_arg[ARS],datos_arg[Year],'Cuentas ARG'!AS$2,datos_arg[Month],'Cuentas ARG'!AW$2,datos_arg[Destino],'Cuentas ARG'!AR16)
+ SUMIFS(datos_arg[ARS],datos_arg[Year],'Cuentas ARG'!AS$2,datos_arg[Month],'Cuentas ARG'!AW$2,datos_arg[Origen],'Cuentas ARG'!AR16)</f>
        <v>0</v>
      </c>
      <c r="AT16" s="28">
        <f>-SUMIFS(datos_arg[USD],datos_arg[Year],'Cuentas ARG'!AS$2,datos_arg[Month],'Cuentas ARG'!AW$2,datos_arg[Destino],'Cuentas ARG'!AR16)
+ SUMIFS(datos_arg[USD],datos_arg[Year],'Cuentas ARG'!AS$2,datos_arg[Month],'Cuentas ARG'!AW$2,datos_arg[Origen],'Cuentas ARG'!AR16)</f>
        <v>0</v>
      </c>
      <c r="AU16" s="28"/>
      <c r="AV16" s="28">
        <f>+AS16+AO16</f>
        <v>0</v>
      </c>
      <c r="AW16" s="29">
        <f>+AT16+AP16</f>
        <v>0</v>
      </c>
      <c r="AY16" s="27" t="s">
        <v>445</v>
      </c>
      <c r="AZ16" s="28">
        <f>-SUMIFS(datos_arg[ARS],datos_arg[Year],'Cuentas ARG'!AZ$2,datos_arg[Month],'Cuentas ARG'!BD$2,datos_arg[Destino],'Cuentas ARG'!AY16)
+ SUMIFS(datos_arg[ARS],datos_arg[Year],'Cuentas ARG'!AZ$2,datos_arg[Month],'Cuentas ARG'!BD$2,datos_arg[Origen],'Cuentas ARG'!AY16)</f>
        <v>0</v>
      </c>
      <c r="BA16" s="28">
        <f>-SUMIFS(datos_arg[USD],datos_arg[Year],'Cuentas ARG'!AZ$2,datos_arg[Month],'Cuentas ARG'!BD$2,datos_arg[Destino],'Cuentas ARG'!AY16)
+ SUMIFS(datos_arg[USD],datos_arg[Year],'Cuentas ARG'!AZ$2,datos_arg[Month],'Cuentas ARG'!BD$2,datos_arg[Origen],'Cuentas ARG'!AY16)</f>
        <v>0</v>
      </c>
      <c r="BB16" s="28"/>
      <c r="BC16" s="28">
        <f>+AZ16+AV16</f>
        <v>0</v>
      </c>
      <c r="BD16" s="29">
        <f>+BA16+AW16</f>
        <v>0</v>
      </c>
      <c r="BF16" s="27" t="s">
        <v>445</v>
      </c>
      <c r="BG16" s="28">
        <f>-SUMIFS(datos_arg[ARS],datos_arg[Year],'Cuentas ARG'!BG$2,datos_arg[Month],'Cuentas ARG'!BK$2,datos_arg[Destino],'Cuentas ARG'!BF16)
+ SUMIFS(datos_arg[ARS],datos_arg[Year],'Cuentas ARG'!BG$2,datos_arg[Month],'Cuentas ARG'!BK$2,datos_arg[Origen],'Cuentas ARG'!BF16)</f>
        <v>0</v>
      </c>
      <c r="BH16" s="28">
        <f>-SUMIFS(datos_arg[USD],datos_arg[Year],'Cuentas ARG'!BG$2,datos_arg[Month],'Cuentas ARG'!BK$2,datos_arg[Destino],'Cuentas ARG'!BF16)
+ SUMIFS(datos_arg[USD],datos_arg[Year],'Cuentas ARG'!BG$2,datos_arg[Month],'Cuentas ARG'!BK$2,datos_arg[Origen],'Cuentas ARG'!BF16)</f>
        <v>0</v>
      </c>
      <c r="BI16" s="28"/>
      <c r="BJ16" s="28">
        <f>+BG16+BC16</f>
        <v>0</v>
      </c>
      <c r="BK16" s="29">
        <f>+BH16+BD16</f>
        <v>0</v>
      </c>
      <c r="BM16" s="27" t="s">
        <v>445</v>
      </c>
      <c r="BN16" s="28">
        <f>-SUMIFS(datos_arg[ARS],datos_arg[Year],'Cuentas ARG'!BN$2,datos_arg[Month],'Cuentas ARG'!BR$2,datos_arg[Destino],'Cuentas ARG'!BM16)
+ SUMIFS(datos_arg[ARS],datos_arg[Year],'Cuentas ARG'!BN$2,datos_arg[Month],'Cuentas ARG'!BR$2,datos_arg[Origen],'Cuentas ARG'!BM16)</f>
        <v>0</v>
      </c>
      <c r="BO16" s="28">
        <f>-SUMIFS(datos_arg[USD],datos_arg[Year],'Cuentas ARG'!BN$2,datos_arg[Month],'Cuentas ARG'!BR$2,datos_arg[Destino],'Cuentas ARG'!BM16)
+ SUMIFS(datos_arg[USD],datos_arg[Year],'Cuentas ARG'!BN$2,datos_arg[Month],'Cuentas ARG'!BR$2,datos_arg[Origen],'Cuentas ARG'!BM16)</f>
        <v>0</v>
      </c>
      <c r="BP16" s="28"/>
      <c r="BQ16" s="28">
        <f>+BN16+BJ16</f>
        <v>0</v>
      </c>
      <c r="BR16" s="29">
        <f>+BO16+BK16</f>
        <v>0</v>
      </c>
      <c r="BT16" s="27" t="s">
        <v>445</v>
      </c>
      <c r="BU16" s="28">
        <f>-SUMIFS(datos_arg[ARS],datos_arg[Year],'Cuentas ARG'!BU$2,datos_arg[Month],'Cuentas ARG'!BY$2,datos_arg[Destino],'Cuentas ARG'!BT16)
+ SUMIFS(datos_arg[ARS],datos_arg[Year],'Cuentas ARG'!BU$2,datos_arg[Month],'Cuentas ARG'!BY$2,datos_arg[Origen],'Cuentas ARG'!BT16)</f>
        <v>0</v>
      </c>
      <c r="BV16" s="28">
        <f>-SUMIFS(datos_arg[USD],datos_arg[Year],'Cuentas ARG'!BU$2,datos_arg[Month],'Cuentas ARG'!BY$2,datos_arg[Destino],'Cuentas ARG'!BT16)
+ SUMIFS(datos_arg[USD],datos_arg[Year],'Cuentas ARG'!BU$2,datos_arg[Month],'Cuentas ARG'!BY$2,datos_arg[Origen],'Cuentas ARG'!BT16)</f>
        <v>0</v>
      </c>
      <c r="BW16" s="28"/>
      <c r="BX16" s="28">
        <f>+BU16+BQ16</f>
        <v>0</v>
      </c>
      <c r="BY16" s="29">
        <f>+BV16+BR16</f>
        <v>0</v>
      </c>
      <c r="CA16" s="27" t="s">
        <v>445</v>
      </c>
      <c r="CB16" s="28">
        <f>-SUMIFS(datos_arg[ARS],datos_arg[Year],'Cuentas ARG'!CB$2,datos_arg[Month],'Cuentas ARG'!CF$2,datos_arg[Destino],'Cuentas ARG'!CA16)
+ SUMIFS(datos_arg[ARS],datos_arg[Year],'Cuentas ARG'!CB$2,datos_arg[Month],'Cuentas ARG'!CF$2,datos_arg[Origen],'Cuentas ARG'!CA16)</f>
        <v>0</v>
      </c>
      <c r="CC16" s="28">
        <f>-SUMIFS(datos_arg[USD],datos_arg[Year],'Cuentas ARG'!CB$2,datos_arg[Month],'Cuentas ARG'!CF$2,datos_arg[Destino],'Cuentas ARG'!CA16)
+ SUMIFS(datos_arg[USD],datos_arg[Year],'Cuentas ARG'!CB$2,datos_arg[Month],'Cuentas ARG'!CF$2,datos_arg[Origen],'Cuentas ARG'!CA16)</f>
        <v>0</v>
      </c>
      <c r="CD16" s="28"/>
      <c r="CE16" s="28">
        <f>+CB16+BX16</f>
        <v>0</v>
      </c>
      <c r="CF16" s="29">
        <f>+CC16+BY16</f>
        <v>0</v>
      </c>
      <c r="CH16" s="27" t="s">
        <v>445</v>
      </c>
      <c r="CI16" s="28">
        <f>-SUMIFS(datos_arg[ARS],datos_arg[Year],'Cuentas ARG'!CI$2,datos_arg[Month],'Cuentas ARG'!CM$2,datos_arg[Destino],'Cuentas ARG'!CH16)
+ SUMIFS(datos_arg[ARS],datos_arg[Year],'Cuentas ARG'!CI$2,datos_arg[Month],'Cuentas ARG'!CM$2,datos_arg[Origen],'Cuentas ARG'!CH16)</f>
        <v>0</v>
      </c>
      <c r="CJ16" s="28">
        <f>-SUMIFS(datos_arg[USD],datos_arg[Year],'Cuentas ARG'!CI$2,datos_arg[Month],'Cuentas ARG'!CM$2,datos_arg[Destino],'Cuentas ARG'!CH16)
+ SUMIFS(datos_arg[USD],datos_arg[Year],'Cuentas ARG'!CI$2,datos_arg[Month],'Cuentas ARG'!CM$2,datos_arg[Origen],'Cuentas ARG'!CH16)</f>
        <v>0</v>
      </c>
      <c r="CK16" s="28"/>
      <c r="CL16" s="28">
        <f>+CI16+CE16</f>
        <v>0</v>
      </c>
      <c r="CM16" s="29">
        <f>+CJ16+CF16</f>
        <v>0</v>
      </c>
      <c r="CO16" s="27" t="s">
        <v>445</v>
      </c>
      <c r="CP16" s="28">
        <f>-SUMIFS(datos_arg[ARS],datos_arg[Year],'Cuentas ARG'!CP$2,datos_arg[Month],'Cuentas ARG'!CT$2,datos_arg[Destino],'Cuentas ARG'!CO16)
+ SUMIFS(datos_arg[ARS],datos_arg[Year],'Cuentas ARG'!CP$2,datos_arg[Month],'Cuentas ARG'!CT$2,datos_arg[Origen],'Cuentas ARG'!CO16)</f>
        <v>4300</v>
      </c>
      <c r="CQ16" s="28">
        <f>-SUMIFS(datos_arg[USD],datos_arg[Year],'Cuentas ARG'!CP$2,datos_arg[Month],'Cuentas ARG'!CT$2,datos_arg[Destino],'Cuentas ARG'!CO16)
+ SUMIFS(datos_arg[USD],datos_arg[Year],'Cuentas ARG'!CP$2,datos_arg[Month],'Cuentas ARG'!CT$2,datos_arg[Origen],'Cuentas ARG'!CO16)</f>
        <v>55.483870967741936</v>
      </c>
      <c r="CR16" s="28"/>
      <c r="CS16" s="28">
        <f>+CP16+CL16</f>
        <v>4300</v>
      </c>
      <c r="CT16" s="29">
        <f>+CQ16+CM16</f>
        <v>55.483870967741936</v>
      </c>
      <c r="CV16" s="27" t="s">
        <v>445</v>
      </c>
      <c r="CW16" s="28">
        <f>-SUMIFS(datos_arg[ARS],datos_arg[Year],'Cuentas ARG'!CW$2,datos_arg[Month],'Cuentas ARG'!DA$2,datos_arg[Destino],'Cuentas ARG'!CV16)
+ SUMIFS(datos_arg[ARS],datos_arg[Year],'Cuentas ARG'!CW$2,datos_arg[Month],'Cuentas ARG'!DA$2,datos_arg[Origen],'Cuentas ARG'!CV16)</f>
        <v>9377.09</v>
      </c>
      <c r="CX16" s="28">
        <f>-SUMIFS(datos_arg[USD],datos_arg[Year],'Cuentas ARG'!CW$2,datos_arg[Month],'Cuentas ARG'!DA$2,datos_arg[Destino],'Cuentas ARG'!CV16)
+ SUMIFS(datos_arg[USD],datos_arg[Year],'Cuentas ARG'!CW$2,datos_arg[Month],'Cuentas ARG'!DA$2,datos_arg[Origen],'Cuentas ARG'!CV16)</f>
        <v>120.68394742891518</v>
      </c>
      <c r="CY16" s="28"/>
      <c r="CZ16" s="28">
        <f>+CW16+CS16</f>
        <v>13677.09</v>
      </c>
      <c r="DA16" s="29">
        <f>+CX16+CT16</f>
        <v>176.16781839665711</v>
      </c>
      <c r="DC16" s="27" t="s">
        <v>445</v>
      </c>
      <c r="DD16" s="28">
        <f>-SUMIFS(datos_arg[ARS],datos_arg[Year],'Cuentas ARG'!DD$2,datos_arg[Month],'Cuentas ARG'!DH$2,datos_arg[Destino],'Cuentas ARG'!DC16)
+ SUMIFS(datos_arg[ARS],datos_arg[Year],'Cuentas ARG'!DD$2,datos_arg[Month],'Cuentas ARG'!DH$2,datos_arg[Origen],'Cuentas ARG'!DC16)</f>
        <v>-11927.09</v>
      </c>
      <c r="DE16" s="28">
        <f>-SUMIFS(datos_arg[USD],datos_arg[Year],'Cuentas ARG'!DD$2,datos_arg[Month],'Cuentas ARG'!DH$2,datos_arg[Destino],'Cuentas ARG'!DC16)
+ SUMIFS(datos_arg[USD],datos_arg[Year],'Cuentas ARG'!DD$2,datos_arg[Month],'Cuentas ARG'!DH$2,datos_arg[Origen],'Cuentas ARG'!DC16)</f>
        <v>-160.54281839665708</v>
      </c>
      <c r="DF16" s="28"/>
      <c r="DG16" s="28">
        <f>+DD16+CZ16</f>
        <v>1750</v>
      </c>
      <c r="DH16" s="29">
        <f>+DE16+DA16</f>
        <v>15.625000000000028</v>
      </c>
      <c r="DJ16" s="27" t="s">
        <v>445</v>
      </c>
      <c r="DK16" s="28">
        <f>-SUMIFS(datos_arg[ARS],datos_arg[Year],'Cuentas ARG'!DK$2,datos_arg[Month],'Cuentas ARG'!DO$2,datos_arg[Destino],'Cuentas ARG'!DJ16)
+ SUMIFS(datos_arg[ARS],datos_arg[Year],'Cuentas ARG'!DK$2,datos_arg[Month],'Cuentas ARG'!DO$2,datos_arg[Origen],'Cuentas ARG'!DJ16)</f>
        <v>2000</v>
      </c>
      <c r="DL16" s="28">
        <f>-SUMIFS(datos_arg[USD],datos_arg[Year],'Cuentas ARG'!DK$2,datos_arg[Month],'Cuentas ARG'!DO$2,datos_arg[Destino],'Cuentas ARG'!DJ16)
+ SUMIFS(datos_arg[USD],datos_arg[Year],'Cuentas ARG'!DK$2,datos_arg[Month],'Cuentas ARG'!DO$2,datos_arg[Origen],'Cuentas ARG'!DJ16)</f>
        <v>16.129032258064516</v>
      </c>
      <c r="DM16" s="28"/>
      <c r="DN16" s="28">
        <f>+DK16+DG16</f>
        <v>3750</v>
      </c>
      <c r="DO16" s="29">
        <f>+DL16+DH16</f>
        <v>31.754032258064544</v>
      </c>
      <c r="DQ16" s="27" t="s">
        <v>445</v>
      </c>
      <c r="DR16" s="28">
        <f>-SUMIFS(datos_arg[ARS],datos_arg[Year],'Cuentas ARG'!DR$2,datos_arg[Month],'Cuentas ARG'!DV$2,datos_arg[Destino],'Cuentas ARG'!DQ16)
+ SUMIFS(datos_arg[ARS],datos_arg[Year],'Cuentas ARG'!DR$2,datos_arg[Month],'Cuentas ARG'!DV$2,datos_arg[Origen],'Cuentas ARG'!DQ16)</f>
        <v>70960.31</v>
      </c>
      <c r="DS16" s="28">
        <f>-SUMIFS(datos_arg[USD],datos_arg[Year],'Cuentas ARG'!DR$2,datos_arg[Month],'Cuentas ARG'!DV$2,datos_arg[Destino],'Cuentas ARG'!DQ16)
+ SUMIFS(datos_arg[USD],datos_arg[Year],'Cuentas ARG'!DR$2,datos_arg[Month],'Cuentas ARG'!DV$2,datos_arg[Origen],'Cuentas ARG'!DQ16)</f>
        <v>578.89705495425187</v>
      </c>
      <c r="DT16" s="28"/>
      <c r="DU16" s="28">
        <f>+DR16+DN16</f>
        <v>74710.31</v>
      </c>
      <c r="DV16" s="29">
        <f>+DS16+DO16</f>
        <v>610.65108721231638</v>
      </c>
      <c r="DX16" s="27" t="s">
        <v>445</v>
      </c>
      <c r="DY16" s="28">
        <f>-SUMIFS(datos_arg[ARS],datos_arg[Year],'Cuentas ARG'!DY$2,datos_arg[Month],'Cuentas ARG'!EC$2,datos_arg[Destino],'Cuentas ARG'!DX16)
+ SUMIFS(datos_arg[ARS],datos_arg[Year],'Cuentas ARG'!DY$2,datos_arg[Month],'Cuentas ARG'!EC$2,datos_arg[Origen],'Cuentas ARG'!DX16)</f>
        <v>12940.53</v>
      </c>
      <c r="DZ16" s="28">
        <f>-SUMIFS(datos_arg[USD],datos_arg[Year],'Cuentas ARG'!DY$2,datos_arg[Month],'Cuentas ARG'!EC$2,datos_arg[Destino],'Cuentas ARG'!DX16)
+ SUMIFS(datos_arg[USD],datos_arg[Year],'Cuentas ARG'!DY$2,datos_arg[Month],'Cuentas ARG'!EC$2,datos_arg[Origen],'Cuentas ARG'!DX16)</f>
        <v>102.22428544949028</v>
      </c>
      <c r="EA16" s="28"/>
      <c r="EB16" s="28">
        <f>+DY16+DU16</f>
        <v>87650.84</v>
      </c>
      <c r="EC16" s="29">
        <f>+DZ16+DV16</f>
        <v>712.87537266180664</v>
      </c>
      <c r="EE16" s="27" t="s">
        <v>445</v>
      </c>
      <c r="EF16" s="28">
        <f>-SUMIFS(datos_arg[ARS],datos_arg[Year],'Cuentas ARG'!EF$2,datos_arg[Month],'Cuentas ARG'!EJ$2,datos_arg[Destino],'Cuentas ARG'!EE16)
+ SUMIFS(datos_arg[ARS],datos_arg[Year],'Cuentas ARG'!EF$2,datos_arg[Month],'Cuentas ARG'!EJ$2,datos_arg[Origen],'Cuentas ARG'!EE16)</f>
        <v>6050</v>
      </c>
      <c r="EG16" s="28">
        <f>-SUMIFS(datos_arg[USD],datos_arg[Year],'Cuentas ARG'!EF$2,datos_arg[Month],'Cuentas ARG'!EJ$2,datos_arg[Destino],'Cuentas ARG'!EE16)
+ SUMIFS(datos_arg[USD],datos_arg[Year],'Cuentas ARG'!EF$2,datos_arg[Month],'Cuentas ARG'!EJ$2,datos_arg[Origen],'Cuentas ARG'!EE16)</f>
        <v>46.017007983339113</v>
      </c>
      <c r="EH16" s="28"/>
      <c r="EI16" s="28">
        <f>+EF16+EB16</f>
        <v>93700.84</v>
      </c>
      <c r="EJ16" s="29">
        <f>+EG16+EC16</f>
        <v>758.89238064514575</v>
      </c>
      <c r="EL16" s="27" t="s">
        <v>445</v>
      </c>
      <c r="EM16" s="28">
        <f>-SUMIFS(datos_arg[ARS],datos_arg[Year],'Cuentas ARG'!EM$2,datos_arg[Month],'Cuentas ARG'!EQ$2,datos_arg[Destino],'Cuentas ARG'!EL16)
+ SUMIFS(datos_arg[ARS],datos_arg[Year],'Cuentas ARG'!EM$2,datos_arg[Month],'Cuentas ARG'!EQ$2,datos_arg[Origen],'Cuentas ARG'!EL16)</f>
        <v>-67850.549999999988</v>
      </c>
      <c r="EN16" s="28">
        <f>-SUMIFS(datos_arg[USD],datos_arg[Year],'Cuentas ARG'!EM$2,datos_arg[Month],'Cuentas ARG'!EQ$2,datos_arg[Destino],'Cuentas ARG'!EL16)
+ SUMIFS(datos_arg[USD],datos_arg[Year],'Cuentas ARG'!EM$2,datos_arg[Month],'Cuentas ARG'!EQ$2,datos_arg[Origen],'Cuentas ARG'!EL16)</f>
        <v>-567.87553123292798</v>
      </c>
      <c r="EO16" s="28"/>
      <c r="EP16" s="28">
        <f>+EM16+EI16</f>
        <v>25850.290000000008</v>
      </c>
      <c r="EQ16" s="29">
        <f>+EN16+EJ16</f>
        <v>191.01684941221777</v>
      </c>
      <c r="ES16" s="27" t="s">
        <v>445</v>
      </c>
      <c r="ET16" s="28">
        <f>-SUMIFS(datos_arg[ARS],datos_arg[Year],'Cuentas ARG'!ET$2,datos_arg[Month],'Cuentas ARG'!EX$2,datos_arg[Destino],'Cuentas ARG'!ES16)
+ SUMIFS(datos_arg[ARS],datos_arg[Year],'Cuentas ARG'!ET$2,datos_arg[Month],'Cuentas ARG'!EX$2,datos_arg[Origen],'Cuentas ARG'!ES16)</f>
        <v>40648.62999999999</v>
      </c>
      <c r="EU16" s="28">
        <f>-SUMIFS(datos_arg[USD],datos_arg[Year],'Cuentas ARG'!ET$2,datos_arg[Month],'Cuentas ARG'!EX$2,datos_arg[Destino],'Cuentas ARG'!ES16)
+ SUMIFS(datos_arg[USD],datos_arg[Year],'Cuentas ARG'!ET$2,datos_arg[Month],'Cuentas ARG'!EX$2,datos_arg[Origen],'Cuentas ARG'!ES16)</f>
        <v>259.27014189850729</v>
      </c>
      <c r="EV16" s="28"/>
      <c r="EW16" s="28">
        <f>+ET16+EP16</f>
        <v>66498.92</v>
      </c>
      <c r="EX16" s="29">
        <f>+EU16+EQ16</f>
        <v>450.28699131072506</v>
      </c>
      <c r="EZ16" s="27" t="s">
        <v>445</v>
      </c>
      <c r="FA16" s="28">
        <f>-SUMIFS(datos_arg[ARS],datos_arg[Year],'Cuentas ARG'!FA$2,datos_arg[Month],'Cuentas ARG'!FE$2,datos_arg[Destino],'Cuentas ARG'!EZ16)
+ SUMIFS(datos_arg[ARS],datos_arg[Year],'Cuentas ARG'!FA$2,datos_arg[Month],'Cuentas ARG'!FE$2,datos_arg[Origen],'Cuentas ARG'!EZ16)</f>
        <v>-4089.99</v>
      </c>
      <c r="FB16" s="28">
        <f>-SUMIFS(datos_arg[USD],datos_arg[Year],'Cuentas ARG'!FA$2,datos_arg[Month],'Cuentas ARG'!FE$2,datos_arg[Destino],'Cuentas ARG'!EZ16)
+ SUMIFS(datos_arg[USD],datos_arg[Year],'Cuentas ARG'!FA$2,datos_arg[Month],'Cuentas ARG'!FE$2,datos_arg[Origen],'Cuentas ARG'!EZ16)</f>
        <v>-23.522202380952379</v>
      </c>
      <c r="FC16" s="28"/>
      <c r="FD16" s="28">
        <f>+FA16+EW16</f>
        <v>62408.93</v>
      </c>
      <c r="FE16" s="29">
        <f>+FB16+EX16</f>
        <v>426.76478892977269</v>
      </c>
      <c r="FG16" s="27" t="s">
        <v>445</v>
      </c>
      <c r="FH16" s="28">
        <f>-SUMIFS(datos_arg[ARS],datos_arg[Year],'Cuentas ARG'!FH$2,datos_arg[Month],'Cuentas ARG'!FL$2,datos_arg[Destino],'Cuentas ARG'!FG16)
+ SUMIFS(datos_arg[ARS],datos_arg[Year],'Cuentas ARG'!FH$2,datos_arg[Month],'Cuentas ARG'!FL$2,datos_arg[Origen],'Cuentas ARG'!FG16)</f>
        <v>-62408.93</v>
      </c>
      <c r="FI16" s="28">
        <f>-SUMIFS(datos_arg[USD],datos_arg[Year],'Cuentas ARG'!FH$2,datos_arg[Month],'Cuentas ARG'!FL$2,datos_arg[Destino],'Cuentas ARG'!FG16)
+ SUMIFS(datos_arg[USD],datos_arg[Year],'Cuentas ARG'!FH$2,datos_arg[Month],'Cuentas ARG'!FL$2,datos_arg[Origen],'Cuentas ARG'!FG16)</f>
        <v>-426.76478892977264</v>
      </c>
      <c r="FJ16" s="28"/>
      <c r="FK16" s="28">
        <f>+FH16+FD16</f>
        <v>0</v>
      </c>
      <c r="FL16" s="29">
        <f>+FI16+FE16</f>
        <v>0</v>
      </c>
      <c r="FN16" s="27" t="s">
        <v>445</v>
      </c>
      <c r="FO16" s="28">
        <f>-SUMIFS(datos_arg[ARS],datos_arg[Year],'Cuentas ARG'!FO$2,datos_arg[Month],'Cuentas ARG'!FS$2,datos_arg[Destino],'Cuentas ARG'!FN16)
+ SUMIFS(datos_arg[ARS],datos_arg[Year],'Cuentas ARG'!FO$2,datos_arg[Month],'Cuentas ARG'!FS$2,datos_arg[Origen],'Cuentas ARG'!FN16)</f>
        <v>0</v>
      </c>
      <c r="FP16" s="28">
        <f>-SUMIFS(datos_arg[USD],datos_arg[Year],'Cuentas ARG'!FO$2,datos_arg[Month],'Cuentas ARG'!FS$2,datos_arg[Destino],'Cuentas ARG'!FN16)
+ SUMIFS(datos_arg[USD],datos_arg[Year],'Cuentas ARG'!FO$2,datos_arg[Month],'Cuentas ARG'!FS$2,datos_arg[Origen],'Cuentas ARG'!FN16)</f>
        <v>0</v>
      </c>
      <c r="FQ16" s="28"/>
      <c r="FR16" s="28">
        <f>+FO16+FK16</f>
        <v>0</v>
      </c>
      <c r="FS16" s="29">
        <f>+FP16+FL16</f>
        <v>0</v>
      </c>
      <c r="FU16" s="27" t="s">
        <v>445</v>
      </c>
      <c r="FV16" s="28">
        <f>-SUMIFS(datos_arg[ARS],datos_arg[Year],'Cuentas ARG'!FV$2,datos_arg[Month],'Cuentas ARG'!FZ$2,datos_arg[Destino],'Cuentas ARG'!FU16)
+ SUMIFS(datos_arg[ARS],datos_arg[Year],'Cuentas ARG'!FV$2,datos_arg[Month],'Cuentas ARG'!FZ$2,datos_arg[Origen],'Cuentas ARG'!FU16)</f>
        <v>0</v>
      </c>
      <c r="FW16" s="28">
        <f>-SUMIFS(datos_arg[USD],datos_arg[Year],'Cuentas ARG'!FV$2,datos_arg[Month],'Cuentas ARG'!FZ$2,datos_arg[Destino],'Cuentas ARG'!FU16)
+ SUMIFS(datos_arg[USD],datos_arg[Year],'Cuentas ARG'!FV$2,datos_arg[Month],'Cuentas ARG'!FZ$2,datos_arg[Origen],'Cuentas ARG'!FU16)</f>
        <v>0</v>
      </c>
      <c r="FX16" s="28"/>
      <c r="FY16" s="28">
        <f>+FV16+FR16</f>
        <v>0</v>
      </c>
      <c r="FZ16" s="29">
        <f>+FW16+FS16</f>
        <v>0</v>
      </c>
      <c r="GB16" s="27" t="s">
        <v>445</v>
      </c>
      <c r="GC16" s="28">
        <f>-SUMIFS(datos_arg[ARS],datos_arg[Year],'Cuentas ARG'!GC$2,datos_arg[Month],'Cuentas ARG'!GG$2,datos_arg[Destino],'Cuentas ARG'!GB16)
+ SUMIFS(datos_arg[ARS],datos_arg[Year],'Cuentas ARG'!GC$2,datos_arg[Month],'Cuentas ARG'!GG$2,datos_arg[Origen],'Cuentas ARG'!GB16)</f>
        <v>0</v>
      </c>
      <c r="GD16" s="28">
        <f>-SUMIFS(datos_arg[USD],datos_arg[Year],'Cuentas ARG'!GC$2,datos_arg[Month],'Cuentas ARG'!GG$2,datos_arg[Destino],'Cuentas ARG'!GB16)
+ SUMIFS(datos_arg[USD],datos_arg[Year],'Cuentas ARG'!GC$2,datos_arg[Month],'Cuentas ARG'!GG$2,datos_arg[Origen],'Cuentas ARG'!GB16)</f>
        <v>0</v>
      </c>
      <c r="GE16" s="28"/>
      <c r="GF16" s="28">
        <f>+GC16+FY16</f>
        <v>0</v>
      </c>
      <c r="GG16" s="29">
        <f>+GD16+FZ16</f>
        <v>0</v>
      </c>
      <c r="GI16" s="27" t="s">
        <v>445</v>
      </c>
      <c r="GJ16" s="28">
        <f>-SUMIFS(datos_arg[ARS],datos_arg[Year],'Cuentas ARG'!GJ$2,datos_arg[Month],'Cuentas ARG'!GN$2,datos_arg[Destino],'Cuentas ARG'!GI16)
+ SUMIFS(datos_arg[ARS],datos_arg[Year],'Cuentas ARG'!GJ$2,datos_arg[Month],'Cuentas ARG'!GN$2,datos_arg[Origen],'Cuentas ARG'!GI16)</f>
        <v>3220</v>
      </c>
      <c r="GK16" s="28">
        <f>-SUMIFS(datos_arg[USD],datos_arg[Year],'Cuentas ARG'!GJ$2,datos_arg[Month],'Cuentas ARG'!GN$2,datos_arg[Destino],'Cuentas ARG'!GI16)
+ SUMIFS(datos_arg[USD],datos_arg[Year],'Cuentas ARG'!GJ$2,datos_arg[Month],'Cuentas ARG'!GN$2,datos_arg[Origen],'Cuentas ARG'!GI16)</f>
        <v>23.165467625899279</v>
      </c>
      <c r="GL16" s="28"/>
      <c r="GM16" s="28">
        <f>+GJ16+GF16</f>
        <v>3220</v>
      </c>
      <c r="GN16" s="29">
        <f>+GK16+GG16</f>
        <v>23.165467625899279</v>
      </c>
      <c r="GP16" s="27" t="s">
        <v>445</v>
      </c>
      <c r="GQ16" s="28">
        <f>-SUMIFS(datos_arg[ARS],datos_arg[Year],'Cuentas ARG'!GQ$2,datos_arg[Month],'Cuentas ARG'!GU$2,datos_arg[Destino],'Cuentas ARG'!GP16)
+ SUMIFS(datos_arg[ARS],datos_arg[Year],'Cuentas ARG'!GQ$2,datos_arg[Month],'Cuentas ARG'!GU$2,datos_arg[Origen],'Cuentas ARG'!GP16)</f>
        <v>0</v>
      </c>
      <c r="GR16" s="28">
        <f>-SUMIFS(datos_arg[USD],datos_arg[Year],'Cuentas ARG'!GQ$2,datos_arg[Month],'Cuentas ARG'!GU$2,datos_arg[Destino],'Cuentas ARG'!GP16)
+ SUMIFS(datos_arg[USD],datos_arg[Year],'Cuentas ARG'!GQ$2,datos_arg[Month],'Cuentas ARG'!GU$2,datos_arg[Origen],'Cuentas ARG'!GP16)</f>
        <v>0</v>
      </c>
      <c r="GS16" s="28"/>
      <c r="GT16" s="28">
        <f>+GQ16+GM16</f>
        <v>3220</v>
      </c>
      <c r="GU16" s="29">
        <f>+GR16+GN16</f>
        <v>23.165467625899279</v>
      </c>
      <c r="GW16" s="27" t="s">
        <v>445</v>
      </c>
      <c r="GX16" s="28">
        <f>-SUMIFS(datos_arg[ARS],datos_arg[Year],'Cuentas ARG'!GX$2,datos_arg[Month],'Cuentas ARG'!HB$2,datos_arg[Destino],'Cuentas ARG'!GW16)
+ SUMIFS(datos_arg[ARS],datos_arg[Year],'Cuentas ARG'!GX$2,datos_arg[Month],'Cuentas ARG'!HB$2,datos_arg[Origen],'Cuentas ARG'!GW16)</f>
        <v>0</v>
      </c>
      <c r="GY16" s="28">
        <f>-SUMIFS(datos_arg[USD],datos_arg[Year],'Cuentas ARG'!GX$2,datos_arg[Month],'Cuentas ARG'!HB$2,datos_arg[Destino],'Cuentas ARG'!GW16)
+ SUMIFS(datos_arg[USD],datos_arg[Year],'Cuentas ARG'!GX$2,datos_arg[Month],'Cuentas ARG'!HB$2,datos_arg[Origen],'Cuentas ARG'!GW16)</f>
        <v>0</v>
      </c>
      <c r="GZ16" s="28"/>
      <c r="HA16" s="28">
        <f>+GX16+GT16</f>
        <v>3220</v>
      </c>
      <c r="HB16" s="29">
        <f>+GY16+GU16</f>
        <v>23.165467625899279</v>
      </c>
      <c r="HD16" s="27" t="s">
        <v>445</v>
      </c>
      <c r="HE16" s="28">
        <f>-SUMIFS(datos_arg[ARS],datos_arg[Year],'Cuentas ARG'!HE$2,datos_arg[Month],'Cuentas ARG'!HI$2,datos_arg[Destino],'Cuentas ARG'!HD16)
+ SUMIFS(datos_arg[ARS],datos_arg[Year],'Cuentas ARG'!HE$2,datos_arg[Month],'Cuentas ARG'!HI$2,datos_arg[Origen],'Cuentas ARG'!HD16)</f>
        <v>0</v>
      </c>
      <c r="HF16" s="28">
        <f>-SUMIFS(datos_arg[USD],datos_arg[Year],'Cuentas ARG'!HE$2,datos_arg[Month],'Cuentas ARG'!HI$2,datos_arg[Destino],'Cuentas ARG'!HD16)
+ SUMIFS(datos_arg[USD],datos_arg[Year],'Cuentas ARG'!HE$2,datos_arg[Month],'Cuentas ARG'!HI$2,datos_arg[Origen],'Cuentas ARG'!HD16)</f>
        <v>0</v>
      </c>
      <c r="HG16" s="28"/>
      <c r="HH16" s="28">
        <f>+HE16+HA16</f>
        <v>3220</v>
      </c>
      <c r="HI16" s="29">
        <f>+HF16+HB16</f>
        <v>23.165467625899279</v>
      </c>
      <c r="HK16" s="27" t="s">
        <v>445</v>
      </c>
      <c r="HL16" s="28">
        <f>-SUMIFS(datos_arg[ARS],datos_arg[Year],'Cuentas ARG'!HL$2,datos_arg[Month],'Cuentas ARG'!HP$2,datos_arg[Destino],'Cuentas ARG'!HK16)
+ SUMIFS(datos_arg[ARS],datos_arg[Year],'Cuentas ARG'!HL$2,datos_arg[Month],'Cuentas ARG'!HP$2,datos_arg[Origen],'Cuentas ARG'!HK16)</f>
        <v>0</v>
      </c>
      <c r="HM16" s="28">
        <f>-SUMIFS(datos_arg[USD],datos_arg[Year],'Cuentas ARG'!HL$2,datos_arg[Month],'Cuentas ARG'!HP$2,datos_arg[Destino],'Cuentas ARG'!HK16)
+ SUMIFS(datos_arg[USD],datos_arg[Year],'Cuentas ARG'!HL$2,datos_arg[Month],'Cuentas ARG'!HP$2,datos_arg[Origen],'Cuentas ARG'!HK16)</f>
        <v>0</v>
      </c>
      <c r="HN16" s="28"/>
      <c r="HO16" s="28">
        <f>+HL16+HH16</f>
        <v>3220</v>
      </c>
      <c r="HP16" s="29">
        <f>+HM16+HI16</f>
        <v>23.165467625899279</v>
      </c>
    </row>
    <row r="17" spans="2:224" x14ac:dyDescent="0.25">
      <c r="B17" s="3"/>
      <c r="C17" s="22"/>
      <c r="D17" s="22"/>
      <c r="E17" s="22"/>
      <c r="F17" s="22"/>
      <c r="G17" s="23"/>
      <c r="I17" s="3"/>
      <c r="J17" s="22"/>
      <c r="K17" s="22"/>
      <c r="L17" s="22"/>
      <c r="M17" s="22"/>
      <c r="N17" s="23"/>
      <c r="P17" s="3"/>
      <c r="Q17" s="22"/>
      <c r="R17" s="22"/>
      <c r="S17" s="22"/>
      <c r="T17" s="22"/>
      <c r="U17" s="23"/>
      <c r="W17" s="3"/>
      <c r="X17" s="22"/>
      <c r="Y17" s="22"/>
      <c r="Z17" s="22"/>
      <c r="AA17" s="22"/>
      <c r="AB17" s="23"/>
      <c r="AD17" s="3"/>
      <c r="AE17" s="22"/>
      <c r="AF17" s="22"/>
      <c r="AG17" s="22"/>
      <c r="AH17" s="22"/>
      <c r="AI17" s="23"/>
      <c r="AK17" s="3"/>
      <c r="AL17" s="22"/>
      <c r="AM17" s="22"/>
      <c r="AN17" s="22"/>
      <c r="AO17" s="22"/>
      <c r="AP17" s="23"/>
      <c r="AR17" s="3"/>
      <c r="AS17" s="22"/>
      <c r="AT17" s="22"/>
      <c r="AU17" s="22"/>
      <c r="AV17" s="22"/>
      <c r="AW17" s="23"/>
      <c r="AY17" s="3"/>
      <c r="AZ17" s="22"/>
      <c r="BA17" s="22"/>
      <c r="BB17" s="22"/>
      <c r="BC17" s="22"/>
      <c r="BD17" s="23"/>
      <c r="BF17" s="3"/>
      <c r="BG17" s="22"/>
      <c r="BH17" s="22"/>
      <c r="BI17" s="22"/>
      <c r="BJ17" s="22"/>
      <c r="BK17" s="23"/>
      <c r="BM17" s="3"/>
      <c r="BN17" s="22"/>
      <c r="BO17" s="22"/>
      <c r="BP17" s="22"/>
      <c r="BQ17" s="22"/>
      <c r="BR17" s="23"/>
      <c r="BT17" s="3"/>
      <c r="BU17" s="22"/>
      <c r="BV17" s="22"/>
      <c r="BW17" s="22"/>
      <c r="BX17" s="22"/>
      <c r="BY17" s="23"/>
      <c r="CA17" s="3"/>
      <c r="CB17" s="22"/>
      <c r="CC17" s="22"/>
      <c r="CD17" s="22"/>
      <c r="CE17" s="22"/>
      <c r="CF17" s="23"/>
      <c r="CH17" s="3"/>
      <c r="CI17" s="22"/>
      <c r="CJ17" s="22"/>
      <c r="CK17" s="22"/>
      <c r="CL17" s="22"/>
      <c r="CM17" s="23"/>
      <c r="CO17" s="3"/>
      <c r="CP17" s="22"/>
      <c r="CQ17" s="22"/>
      <c r="CR17" s="22"/>
      <c r="CS17" s="22"/>
      <c r="CT17" s="23"/>
      <c r="CV17" s="3"/>
      <c r="CW17" s="22"/>
      <c r="CX17" s="22"/>
      <c r="CY17" s="22"/>
      <c r="CZ17" s="22"/>
      <c r="DA17" s="23"/>
      <c r="DC17" s="3"/>
      <c r="DD17" s="22"/>
      <c r="DE17" s="22"/>
      <c r="DF17" s="22"/>
      <c r="DG17" s="22"/>
      <c r="DH17" s="23"/>
      <c r="DJ17" s="3"/>
      <c r="DK17" s="22"/>
      <c r="DL17" s="22"/>
      <c r="DM17" s="22"/>
      <c r="DN17" s="22"/>
      <c r="DO17" s="23"/>
      <c r="DQ17" s="3"/>
      <c r="DR17" s="22"/>
      <c r="DS17" s="22"/>
      <c r="DT17" s="22"/>
      <c r="DU17" s="22"/>
      <c r="DV17" s="23"/>
      <c r="DX17" s="3"/>
      <c r="DY17" s="22"/>
      <c r="DZ17" s="22"/>
      <c r="EA17" s="22"/>
      <c r="EB17" s="22"/>
      <c r="EC17" s="23"/>
      <c r="EE17" s="3"/>
      <c r="EF17" s="22"/>
      <c r="EG17" s="22"/>
      <c r="EH17" s="22"/>
      <c r="EI17" s="22"/>
      <c r="EJ17" s="23"/>
      <c r="EL17" s="3"/>
      <c r="EM17" s="22"/>
      <c r="EN17" s="22"/>
      <c r="EO17" s="22"/>
      <c r="EP17" s="22"/>
      <c r="EQ17" s="23"/>
      <c r="ES17" s="3"/>
      <c r="ET17" s="22"/>
      <c r="EU17" s="22"/>
      <c r="EV17" s="22"/>
      <c r="EW17" s="22"/>
      <c r="EX17" s="23"/>
      <c r="EZ17" s="3"/>
      <c r="FA17" s="22"/>
      <c r="FB17" s="22"/>
      <c r="FC17" s="22"/>
      <c r="FD17" s="22"/>
      <c r="FE17" s="23"/>
      <c r="FG17" s="3"/>
      <c r="FH17" s="22"/>
      <c r="FI17" s="22"/>
      <c r="FJ17" s="22"/>
      <c r="FK17" s="22"/>
      <c r="FL17" s="23"/>
      <c r="FN17" s="3"/>
      <c r="FO17" s="22"/>
      <c r="FP17" s="22"/>
      <c r="FQ17" s="22"/>
      <c r="FR17" s="22"/>
      <c r="FS17" s="23"/>
      <c r="FU17" s="3"/>
      <c r="FV17" s="22"/>
      <c r="FW17" s="22"/>
      <c r="FX17" s="22"/>
      <c r="FY17" s="22"/>
      <c r="FZ17" s="23"/>
      <c r="GB17" s="3"/>
      <c r="GC17" s="22"/>
      <c r="GD17" s="22"/>
      <c r="GE17" s="22"/>
      <c r="GF17" s="22"/>
      <c r="GG17" s="23"/>
      <c r="GI17" s="3"/>
      <c r="GJ17" s="22"/>
      <c r="GK17" s="22"/>
      <c r="GL17" s="22"/>
      <c r="GM17" s="22"/>
      <c r="GN17" s="23"/>
      <c r="GP17" s="3"/>
      <c r="GQ17" s="22"/>
      <c r="GR17" s="22"/>
      <c r="GS17" s="22"/>
      <c r="GT17" s="22"/>
      <c r="GU17" s="23"/>
      <c r="GW17" s="3"/>
      <c r="GX17" s="22"/>
      <c r="GY17" s="22"/>
      <c r="GZ17" s="22"/>
      <c r="HA17" s="22"/>
      <c r="HB17" s="23"/>
      <c r="HD17" s="3"/>
      <c r="HE17" s="22"/>
      <c r="HF17" s="22"/>
      <c r="HG17" s="22"/>
      <c r="HH17" s="22"/>
      <c r="HI17" s="23"/>
      <c r="HK17" s="3"/>
      <c r="HL17" s="22"/>
      <c r="HM17" s="22"/>
      <c r="HN17" s="22"/>
      <c r="HO17" s="22"/>
      <c r="HP17" s="23"/>
    </row>
    <row r="18" spans="2:224" x14ac:dyDescent="0.25">
      <c r="B18" s="27" t="s">
        <v>6735</v>
      </c>
      <c r="C18" s="28">
        <f>+SUM(C19:C20)</f>
        <v>962500</v>
      </c>
      <c r="D18" s="28">
        <f>+SUM(D19:D20)</f>
        <v>25000</v>
      </c>
      <c r="E18" s="28"/>
      <c r="F18" s="28">
        <f>+SUM(F19:F20)</f>
        <v>962500</v>
      </c>
      <c r="G18" s="29">
        <f>+SUM(G19:G20)</f>
        <v>25000</v>
      </c>
      <c r="I18" s="27" t="s">
        <v>6735</v>
      </c>
      <c r="J18" s="28">
        <f>+SUM(J19:J20)</f>
        <v>950000</v>
      </c>
      <c r="K18" s="28">
        <f>+SUM(K19:K20)</f>
        <v>25000</v>
      </c>
      <c r="L18" s="28"/>
      <c r="M18" s="28">
        <f>+SUM(M19:M20)</f>
        <v>1912500</v>
      </c>
      <c r="N18" s="29">
        <f>+SUM(N19:N20)</f>
        <v>50000</v>
      </c>
      <c r="P18" s="27" t="s">
        <v>6735</v>
      </c>
      <c r="Q18" s="28">
        <f>+SUM(Q19:Q20)</f>
        <v>0</v>
      </c>
      <c r="R18" s="28">
        <f>+SUM(R19:R20)</f>
        <v>0</v>
      </c>
      <c r="S18" s="28"/>
      <c r="T18" s="28">
        <f>+SUM(T19:T20)</f>
        <v>1912500</v>
      </c>
      <c r="U18" s="29">
        <f>+SUM(U19:U20)</f>
        <v>50000</v>
      </c>
      <c r="W18" s="27" t="s">
        <v>6735</v>
      </c>
      <c r="X18" s="28">
        <f>+SUM(X19:X20)</f>
        <v>1055000</v>
      </c>
      <c r="Y18" s="28">
        <f>+SUM(Y19:Y20)</f>
        <v>25000</v>
      </c>
      <c r="Z18" s="28"/>
      <c r="AA18" s="28">
        <f>+SUM(AA19:AA20)</f>
        <v>2967500</v>
      </c>
      <c r="AB18" s="29">
        <f>+SUM(AB19:AB20)</f>
        <v>75000</v>
      </c>
      <c r="AD18" s="27" t="s">
        <v>6735</v>
      </c>
      <c r="AE18" s="28">
        <f>+SUM(AE19:AE20)</f>
        <v>450000</v>
      </c>
      <c r="AF18" s="28">
        <f>+SUM(AF19:AF20)</f>
        <v>10000</v>
      </c>
      <c r="AG18" s="28"/>
      <c r="AH18" s="28">
        <f>+SUM(AH19:AH20)</f>
        <v>3417500</v>
      </c>
      <c r="AI18" s="29">
        <f>+SUM(AI19:AI20)</f>
        <v>85000</v>
      </c>
      <c r="AK18" s="27" t="s">
        <v>6735</v>
      </c>
      <c r="AL18" s="28">
        <f>+SUM(AL19:AL20)</f>
        <v>450000</v>
      </c>
      <c r="AM18" s="28">
        <f>+SUM(AM19:AM20)</f>
        <v>10000</v>
      </c>
      <c r="AN18" s="28"/>
      <c r="AO18" s="28">
        <f>+SUM(AO19:AO20)</f>
        <v>3867500</v>
      </c>
      <c r="AP18" s="29">
        <f>+SUM(AP19:AP20)</f>
        <v>95000</v>
      </c>
      <c r="AR18" s="27" t="s">
        <v>6735</v>
      </c>
      <c r="AS18" s="28">
        <f>+SUM(AS19:AS20)</f>
        <v>1110000</v>
      </c>
      <c r="AT18" s="28">
        <f>+SUM(AT19:AT20)</f>
        <v>25000</v>
      </c>
      <c r="AU18" s="28"/>
      <c r="AV18" s="28">
        <f>+SUM(AV19:AV20)</f>
        <v>4977500</v>
      </c>
      <c r="AW18" s="29">
        <f>+SUM(AW19:AW20)</f>
        <v>120000</v>
      </c>
      <c r="AY18" s="27" t="s">
        <v>6735</v>
      </c>
      <c r="AZ18" s="28">
        <f>+SUM(AZ19:AZ20)</f>
        <v>1339000</v>
      </c>
      <c r="BA18" s="28">
        <f>+SUM(BA19:BA20)</f>
        <v>26000</v>
      </c>
      <c r="BB18" s="28"/>
      <c r="BC18" s="28">
        <f>+SUM(BC19:BC20)</f>
        <v>6316500</v>
      </c>
      <c r="BD18" s="29">
        <f>+SUM(BD19:BD20)</f>
        <v>146000</v>
      </c>
      <c r="BF18" s="27" t="s">
        <v>6735</v>
      </c>
      <c r="BG18" s="28">
        <f>+SUM(BG19:BG20)</f>
        <v>3570000</v>
      </c>
      <c r="BH18" s="28">
        <f>+SUM(BH19:BH20)</f>
        <v>60000</v>
      </c>
      <c r="BI18" s="28"/>
      <c r="BJ18" s="28">
        <f>+SUM(BJ19:BJ20)</f>
        <v>9886500</v>
      </c>
      <c r="BK18" s="29">
        <f>+SUM(BK19:BK20)</f>
        <v>206000</v>
      </c>
      <c r="BM18" s="27" t="s">
        <v>6735</v>
      </c>
      <c r="BN18" s="28">
        <f>+SUM(BN19:BN20)</f>
        <v>930000</v>
      </c>
      <c r="BO18" s="28">
        <f>+SUM(BO19:BO20)</f>
        <v>15000</v>
      </c>
      <c r="BP18" s="28"/>
      <c r="BQ18" s="28">
        <f>+SUM(BQ19:BQ20)</f>
        <v>10816500</v>
      </c>
      <c r="BR18" s="29">
        <f>+SUM(BR19:BR20)</f>
        <v>221000</v>
      </c>
      <c r="BT18" s="27" t="s">
        <v>6735</v>
      </c>
      <c r="BU18" s="28">
        <f>+SUM(BU19:BU20)</f>
        <v>858340.79999999993</v>
      </c>
      <c r="BV18" s="28">
        <f>+SUM(BV19:BV20)</f>
        <v>13246</v>
      </c>
      <c r="BW18" s="28"/>
      <c r="BX18" s="28">
        <f>+SUM(BX19:BX20)</f>
        <v>11674840.800000001</v>
      </c>
      <c r="BY18" s="29">
        <f>+SUM(BY19:BY20)</f>
        <v>234246</v>
      </c>
      <c r="CA18" s="27" t="s">
        <v>6735</v>
      </c>
      <c r="CB18" s="28">
        <f>+SUM(CB19:CB20)</f>
        <v>5250000</v>
      </c>
      <c r="CC18" s="28">
        <f>+SUM(CC19:CC20)</f>
        <v>75000</v>
      </c>
      <c r="CD18" s="28"/>
      <c r="CE18" s="28">
        <f>+SUM(CE19:CE20)</f>
        <v>16924840.800000001</v>
      </c>
      <c r="CF18" s="29">
        <f>+SUM(CF19:CF20)</f>
        <v>309246</v>
      </c>
      <c r="CH18" s="27" t="s">
        <v>6735</v>
      </c>
      <c r="CI18" s="28">
        <f>+SUM(CI19:CI20)</f>
        <v>3787500</v>
      </c>
      <c r="CJ18" s="28">
        <f>+SUM(CJ19:CJ20)</f>
        <v>50000</v>
      </c>
      <c r="CK18" s="28"/>
      <c r="CL18" s="28">
        <f>+SUM(CL19:CL20)</f>
        <v>20712340.800000001</v>
      </c>
      <c r="CM18" s="29">
        <f>+SUM(CM19:CM20)</f>
        <v>359246</v>
      </c>
      <c r="CO18" s="27" t="s">
        <v>6735</v>
      </c>
      <c r="CP18" s="28">
        <f>+SUM(CP19:CP20)</f>
        <v>1912500</v>
      </c>
      <c r="CQ18" s="28">
        <f>+SUM(CQ19:CQ20)</f>
        <v>25000</v>
      </c>
      <c r="CR18" s="28"/>
      <c r="CS18" s="28">
        <f>+SUM(CS19:CS20)</f>
        <v>22624840.800000001</v>
      </c>
      <c r="CT18" s="29">
        <f>+SUM(CT19:CT20)</f>
        <v>384246</v>
      </c>
      <c r="CV18" s="27" t="s">
        <v>6735</v>
      </c>
      <c r="CW18" s="28">
        <f>+SUM(CW19:CW20)</f>
        <v>8022500</v>
      </c>
      <c r="CX18" s="28">
        <f>+SUM(CX19:CX20)</f>
        <v>99000</v>
      </c>
      <c r="CY18" s="28"/>
      <c r="CZ18" s="28">
        <f>+SUM(CZ19:CZ20)</f>
        <v>30647340.800000001</v>
      </c>
      <c r="DA18" s="29">
        <f>+SUM(DA19:DA20)</f>
        <v>483246</v>
      </c>
      <c r="DC18" s="27" t="s">
        <v>6735</v>
      </c>
      <c r="DD18" s="28">
        <f>+SUM(DD19:DD20)</f>
        <v>0</v>
      </c>
      <c r="DE18" s="28">
        <f>+SUM(DE19:DE20)</f>
        <v>0</v>
      </c>
      <c r="DF18" s="28"/>
      <c r="DG18" s="28">
        <f>+SUM(DG19:DG20)</f>
        <v>30647340.800000001</v>
      </c>
      <c r="DH18" s="29">
        <f>+SUM(DH19:DH20)</f>
        <v>483246</v>
      </c>
      <c r="DJ18" s="27" t="s">
        <v>6735</v>
      </c>
      <c r="DK18" s="28">
        <f>+SUM(DK19:DK20)</f>
        <v>0</v>
      </c>
      <c r="DL18" s="28">
        <f>+SUM(DL19:DL20)</f>
        <v>0</v>
      </c>
      <c r="DM18" s="28"/>
      <c r="DN18" s="28">
        <f>+SUM(DN19:DN20)</f>
        <v>30647340.800000001</v>
      </c>
      <c r="DO18" s="29">
        <f>+SUM(DO19:DO20)</f>
        <v>483246</v>
      </c>
      <c r="DQ18" s="27" t="s">
        <v>6735</v>
      </c>
      <c r="DR18" s="28">
        <f>+SUM(DR19:DR20)</f>
        <v>9879300</v>
      </c>
      <c r="DS18" s="28">
        <f>+SUM(DS19:DS20)</f>
        <v>80075</v>
      </c>
      <c r="DT18" s="28"/>
      <c r="DU18" s="28">
        <f>+SUM(DU19:DU20)</f>
        <v>40526640.799999997</v>
      </c>
      <c r="DV18" s="29">
        <f>+SUM(DV19:DV20)</f>
        <v>563321</v>
      </c>
      <c r="DX18" s="27" t="s">
        <v>6735</v>
      </c>
      <c r="DY18" s="28">
        <f>+SUM(DY19:DY20)</f>
        <v>0</v>
      </c>
      <c r="DZ18" s="28">
        <f>+SUM(DZ19:DZ20)</f>
        <v>0</v>
      </c>
      <c r="EA18" s="28"/>
      <c r="EB18" s="28">
        <f>+SUM(EB19:EB20)</f>
        <v>40526640.799999997</v>
      </c>
      <c r="EC18" s="29">
        <f>+SUM(EC19:EC20)</f>
        <v>563321</v>
      </c>
      <c r="EE18" s="27" t="s">
        <v>6735</v>
      </c>
      <c r="EF18" s="28">
        <f>+SUM(EF19:EF20)</f>
        <v>6071630</v>
      </c>
      <c r="EG18" s="28">
        <f>+SUM(EG19:EG20)</f>
        <v>45110</v>
      </c>
      <c r="EH18" s="28"/>
      <c r="EI18" s="28">
        <f>+SUM(EI19:EI20)</f>
        <v>46598270.799999997</v>
      </c>
      <c r="EJ18" s="29">
        <f>+SUM(EJ19:EJ20)</f>
        <v>608431</v>
      </c>
      <c r="EL18" s="27" t="s">
        <v>6735</v>
      </c>
      <c r="EM18" s="28">
        <f>+SUM(EM19:EM20)</f>
        <v>5380550</v>
      </c>
      <c r="EN18" s="28">
        <f>+SUM(EN19:EN20)</f>
        <v>40150</v>
      </c>
      <c r="EO18" s="28"/>
      <c r="EP18" s="28">
        <f>+SUM(EP19:EP20)</f>
        <v>51978820.799999997</v>
      </c>
      <c r="EQ18" s="29">
        <f>+SUM(EQ19:EQ20)</f>
        <v>648581</v>
      </c>
      <c r="ES18" s="27" t="s">
        <v>6735</v>
      </c>
      <c r="ET18" s="28">
        <f>+SUM(ET19:ET20)</f>
        <v>5408374</v>
      </c>
      <c r="EU18" s="28">
        <f>+SUM(EU19:EU20)</f>
        <v>34422</v>
      </c>
      <c r="EV18" s="28"/>
      <c r="EW18" s="28">
        <f>+SUM(EW19:EW20)</f>
        <v>57387194.799999997</v>
      </c>
      <c r="EX18" s="29">
        <f>+SUM(EX19:EX20)</f>
        <v>683003</v>
      </c>
      <c r="EZ18" s="27" t="s">
        <v>6735</v>
      </c>
      <c r="FA18" s="28">
        <f>+SUM(FA19:FA20)</f>
        <v>9705219.0160240009</v>
      </c>
      <c r="FB18" s="28">
        <f>+SUM(FB19:FB20)</f>
        <v>59848.870684000001</v>
      </c>
      <c r="FC18" s="28"/>
      <c r="FD18" s="28">
        <f>+SUM(FD19:FD20)</f>
        <v>67092413.816024005</v>
      </c>
      <c r="FE18" s="29">
        <f>+SUM(FE19:FE20)</f>
        <v>742851.87068399996</v>
      </c>
      <c r="FG18" s="27" t="s">
        <v>6735</v>
      </c>
      <c r="FH18" s="28">
        <f>+SUM(FH19:FH20)</f>
        <v>4407945.12</v>
      </c>
      <c r="FI18" s="28">
        <f>+SUM(FI19:FI20)</f>
        <v>29475.86</v>
      </c>
      <c r="FJ18" s="28"/>
      <c r="FK18" s="28">
        <f>+SUM(FK19:FK20)</f>
        <v>71500358.936023995</v>
      </c>
      <c r="FL18" s="29">
        <f>+SUM(FL19:FL20)</f>
        <v>772327.73068399995</v>
      </c>
      <c r="FN18" s="27" t="s">
        <v>6735</v>
      </c>
      <c r="FO18" s="28">
        <f>+SUM(FO19:FO20)</f>
        <v>7688992</v>
      </c>
      <c r="FP18" s="28">
        <f>+SUM(FP19:FP20)</f>
        <v>49606.400000000001</v>
      </c>
      <c r="FQ18" s="28"/>
      <c r="FR18" s="28">
        <f>+SUM(FR19:FR20)</f>
        <v>79189350.936023995</v>
      </c>
      <c r="FS18" s="29">
        <f>+SUM(FS19:FS20)</f>
        <v>821934.13068399997</v>
      </c>
      <c r="FU18" s="27" t="s">
        <v>6735</v>
      </c>
      <c r="FV18" s="28">
        <f>+SUM(FV19:FV20)</f>
        <v>43436250</v>
      </c>
      <c r="FW18" s="28">
        <f>+SUM(FW19:FW20)</f>
        <v>292500</v>
      </c>
      <c r="FX18" s="28"/>
      <c r="FY18" s="28">
        <f>+SUM(FY19:FY20)</f>
        <v>122625600.936024</v>
      </c>
      <c r="FZ18" s="29">
        <f>+SUM(FZ19:FZ20)</f>
        <v>1114434.130684</v>
      </c>
      <c r="GB18" s="27" t="s">
        <v>6735</v>
      </c>
      <c r="GC18" s="28">
        <f>+SUM(GC19:GC20)</f>
        <v>75092000</v>
      </c>
      <c r="GD18" s="28">
        <f>+SUM(GD19:GD20)</f>
        <v>531000</v>
      </c>
      <c r="GE18" s="28"/>
      <c r="GF18" s="28">
        <f>+SUM(GF19:GF20)</f>
        <v>197717600.93602401</v>
      </c>
      <c r="GG18" s="29">
        <f>+SUM(GG19:GG20)</f>
        <v>1645434.130684</v>
      </c>
      <c r="GI18" s="27" t="s">
        <v>6735</v>
      </c>
      <c r="GJ18" s="28">
        <f>+SUM(GJ19:GJ20)</f>
        <v>10650000</v>
      </c>
      <c r="GK18" s="28">
        <f>+SUM(GK19:GK20)</f>
        <v>75000</v>
      </c>
      <c r="GL18" s="28"/>
      <c r="GM18" s="28">
        <f>+SUM(GM19:GM20)</f>
        <v>208367600.93602401</v>
      </c>
      <c r="GN18" s="29">
        <f>+SUM(GN19:GN20)</f>
        <v>1720434.130684</v>
      </c>
      <c r="GP18" s="27" t="s">
        <v>6735</v>
      </c>
      <c r="GQ18" s="28">
        <f>+SUM(GQ19:GQ20)</f>
        <v>15000000</v>
      </c>
      <c r="GR18" s="28">
        <f>+SUM(GR19:GR20)</f>
        <v>100000</v>
      </c>
      <c r="GS18" s="28"/>
      <c r="GT18" s="28">
        <f>+SUM(GT19:GT20)</f>
        <v>223367600.93602401</v>
      </c>
      <c r="GU18" s="29">
        <f>+SUM(GU19:GU20)</f>
        <v>1820434.130684</v>
      </c>
      <c r="GW18" s="27" t="s">
        <v>6735</v>
      </c>
      <c r="GX18" s="28">
        <f>+SUM(GX19:GX20)</f>
        <v>0</v>
      </c>
      <c r="GY18" s="28">
        <f>+SUM(GY19:GY20)</f>
        <v>0</v>
      </c>
      <c r="GZ18" s="28"/>
      <c r="HA18" s="28">
        <f>+SUM(HA19:HA20)</f>
        <v>223367600.93602401</v>
      </c>
      <c r="HB18" s="29">
        <f>+SUM(HB19:HB20)</f>
        <v>1820434.130684</v>
      </c>
      <c r="HD18" s="27" t="s">
        <v>6735</v>
      </c>
      <c r="HE18" s="28">
        <f>+SUM(HE19:HE20)</f>
        <v>0</v>
      </c>
      <c r="HF18" s="28">
        <f>+SUM(HF19:HF20)</f>
        <v>0</v>
      </c>
      <c r="HG18" s="28"/>
      <c r="HH18" s="28">
        <f>+SUM(HH19:HH20)</f>
        <v>223367600.93602401</v>
      </c>
      <c r="HI18" s="29">
        <f>+SUM(HI19:HI20)</f>
        <v>1820434.130684</v>
      </c>
      <c r="HK18" s="27" t="s">
        <v>6735</v>
      </c>
      <c r="HL18" s="28">
        <f>+SUM(HL19:HL20)</f>
        <v>21000000</v>
      </c>
      <c r="HM18" s="28">
        <f>+SUM(HM19:HM20)</f>
        <v>120000</v>
      </c>
      <c r="HN18" s="28"/>
      <c r="HO18" s="28">
        <f>+SUM(HO19:HO20)</f>
        <v>244367600.93602401</v>
      </c>
      <c r="HP18" s="29">
        <f>+SUM(HP19:HP20)</f>
        <v>1940434.130684</v>
      </c>
    </row>
    <row r="19" spans="2:224" x14ac:dyDescent="0.25">
      <c r="B19" s="3" t="s">
        <v>446</v>
      </c>
      <c r="C19" s="22">
        <f>SUMIFS(datos_arg[ARS],datos_arg[Year],'Cuentas ARG'!C$2,datos_arg[Month],'Cuentas ARG'!G$2,datos_arg[Origen],'Cuentas ARG'!B19)</f>
        <v>962500</v>
      </c>
      <c r="D19" s="22">
        <f>+SUMIFS(datos_arg[USD],datos_arg[Year],'Cuentas ARG'!C$2,datos_arg[Month],'Cuentas ARG'!G$2,datos_arg[Origen],'Cuentas ARG'!B19)</f>
        <v>25000</v>
      </c>
      <c r="E19" s="22"/>
      <c r="F19" s="22">
        <f t="shared" si="2"/>
        <v>962500</v>
      </c>
      <c r="G19" s="23">
        <f t="shared" si="0"/>
        <v>25000</v>
      </c>
      <c r="I19" s="3" t="s">
        <v>446</v>
      </c>
      <c r="J19" s="22">
        <f>SUMIFS(datos_arg[ARS],datos_arg[Year],'Cuentas ARG'!J$2,datos_arg[Month],'Cuentas ARG'!N$2,datos_arg[Origen],'Cuentas ARG'!I19)</f>
        <v>950000</v>
      </c>
      <c r="K19" s="22">
        <f>+SUMIFS(datos_arg[USD],datos_arg[Year],'Cuentas ARG'!J$2,datos_arg[Month],'Cuentas ARG'!N$2,datos_arg[Origen],'Cuentas ARG'!I19)</f>
        <v>25000</v>
      </c>
      <c r="L19" s="22"/>
      <c r="M19" s="22">
        <f>+J19+F19</f>
        <v>1912500</v>
      </c>
      <c r="N19" s="23">
        <f>+K19+G19</f>
        <v>50000</v>
      </c>
      <c r="P19" s="3" t="s">
        <v>446</v>
      </c>
      <c r="Q19" s="22">
        <f>SUMIFS(datos_arg[ARS],datos_arg[Year],'Cuentas ARG'!Q$2,datos_arg[Month],'Cuentas ARG'!U$2,datos_arg[Origen],'Cuentas ARG'!P19)</f>
        <v>0</v>
      </c>
      <c r="R19" s="22">
        <f>+SUMIFS(datos_arg[USD],datos_arg[Year],'Cuentas ARG'!Q$2,datos_arg[Month],'Cuentas ARG'!U$2,datos_arg[Origen],'Cuentas ARG'!P19)</f>
        <v>0</v>
      </c>
      <c r="S19" s="22"/>
      <c r="T19" s="22">
        <f>+Q19+M19</f>
        <v>1912500</v>
      </c>
      <c r="U19" s="23">
        <f>+R19+N19</f>
        <v>50000</v>
      </c>
      <c r="W19" s="3" t="s">
        <v>446</v>
      </c>
      <c r="X19" s="22">
        <f>SUMIFS(datos_arg[ARS],datos_arg[Year],'Cuentas ARG'!X$2,datos_arg[Month],'Cuentas ARG'!AB$2,datos_arg[Origen],'Cuentas ARG'!W19)</f>
        <v>1055000</v>
      </c>
      <c r="Y19" s="22">
        <f>+SUMIFS(datos_arg[USD],datos_arg[Year],'Cuentas ARG'!X$2,datos_arg[Month],'Cuentas ARG'!AB$2,datos_arg[Origen],'Cuentas ARG'!W19)</f>
        <v>25000</v>
      </c>
      <c r="Z19" s="22"/>
      <c r="AA19" s="22">
        <f>+X19+T19</f>
        <v>2967500</v>
      </c>
      <c r="AB19" s="23">
        <f>+Y19+U19</f>
        <v>75000</v>
      </c>
      <c r="AD19" s="3" t="s">
        <v>446</v>
      </c>
      <c r="AE19" s="22">
        <f>SUMIFS(datos_arg[ARS],datos_arg[Year],'Cuentas ARG'!AE$2,datos_arg[Month],'Cuentas ARG'!AI$2,datos_arg[Origen],'Cuentas ARG'!AD19)</f>
        <v>450000</v>
      </c>
      <c r="AF19" s="22">
        <f>+SUMIFS(datos_arg[USD],datos_arg[Year],'Cuentas ARG'!AE$2,datos_arg[Month],'Cuentas ARG'!AI$2,datos_arg[Origen],'Cuentas ARG'!AD19)</f>
        <v>10000</v>
      </c>
      <c r="AG19" s="22"/>
      <c r="AH19" s="22">
        <f>+AE19+AA19</f>
        <v>3417500</v>
      </c>
      <c r="AI19" s="23">
        <f>+AF19+AB19</f>
        <v>85000</v>
      </c>
      <c r="AK19" s="3" t="s">
        <v>446</v>
      </c>
      <c r="AL19" s="22">
        <f>SUMIFS(datos_arg[ARS],datos_arg[Year],'Cuentas ARG'!AL$2,datos_arg[Month],'Cuentas ARG'!AP$2,datos_arg[Origen],'Cuentas ARG'!AK19)</f>
        <v>450000</v>
      </c>
      <c r="AM19" s="22">
        <f>+SUMIFS(datos_arg[USD],datos_arg[Year],'Cuentas ARG'!AL$2,datos_arg[Month],'Cuentas ARG'!AP$2,datos_arg[Origen],'Cuentas ARG'!AK19)</f>
        <v>10000</v>
      </c>
      <c r="AN19" s="22"/>
      <c r="AO19" s="22">
        <f>+AL19+AH19</f>
        <v>3867500</v>
      </c>
      <c r="AP19" s="23">
        <f>+AM19+AI19</f>
        <v>95000</v>
      </c>
      <c r="AR19" s="3" t="s">
        <v>446</v>
      </c>
      <c r="AS19" s="22">
        <f>SUMIFS(datos_arg[ARS],datos_arg[Year],'Cuentas ARG'!AS$2,datos_arg[Month],'Cuentas ARG'!AW$2,datos_arg[Origen],'Cuentas ARG'!AR19)</f>
        <v>660000</v>
      </c>
      <c r="AT19" s="22">
        <f>+SUMIFS(datos_arg[USD],datos_arg[Year],'Cuentas ARG'!AS$2,datos_arg[Month],'Cuentas ARG'!AW$2,datos_arg[Origen],'Cuentas ARG'!AR19)</f>
        <v>15000</v>
      </c>
      <c r="AU19" s="22"/>
      <c r="AV19" s="22">
        <f>+AS19+AO19</f>
        <v>4527500</v>
      </c>
      <c r="AW19" s="23">
        <f>+AT19+AP19</f>
        <v>110000</v>
      </c>
      <c r="AY19" s="3" t="s">
        <v>446</v>
      </c>
      <c r="AZ19" s="22">
        <f>SUMIFS(datos_arg[ARS],datos_arg[Year],'Cuentas ARG'!AZ$2,datos_arg[Month],'Cuentas ARG'!BD$2,datos_arg[Origen],'Cuentas ARG'!AY19)</f>
        <v>855000</v>
      </c>
      <c r="BA19" s="22">
        <f>+SUMIFS(datos_arg[USD],datos_arg[Year],'Cuentas ARG'!AZ$2,datos_arg[Month],'Cuentas ARG'!BD$2,datos_arg[Origen],'Cuentas ARG'!AY19)</f>
        <v>15000</v>
      </c>
      <c r="BB19" s="22"/>
      <c r="BC19" s="22">
        <f>+AZ19+AV19</f>
        <v>5382500</v>
      </c>
      <c r="BD19" s="23">
        <f>+BA19+AW19</f>
        <v>125000</v>
      </c>
      <c r="BF19" s="3" t="s">
        <v>446</v>
      </c>
      <c r="BG19" s="22">
        <f>SUMIFS(datos_arg[ARS],datos_arg[Year],'Cuentas ARG'!BG$2,datos_arg[Month],'Cuentas ARG'!BK$2,datos_arg[Origen],'Cuentas ARG'!BF19)</f>
        <v>0</v>
      </c>
      <c r="BH19" s="22">
        <f>+SUMIFS(datos_arg[USD],datos_arg[Year],'Cuentas ARG'!BG$2,datos_arg[Month],'Cuentas ARG'!BK$2,datos_arg[Origen],'Cuentas ARG'!BF19)</f>
        <v>0</v>
      </c>
      <c r="BI19" s="22"/>
      <c r="BJ19" s="22">
        <f>+BG19+BC19</f>
        <v>5382500</v>
      </c>
      <c r="BK19" s="23">
        <f>+BH19+BD19</f>
        <v>125000</v>
      </c>
      <c r="BM19" s="3" t="s">
        <v>446</v>
      </c>
      <c r="BN19" s="22">
        <f>SUMIFS(datos_arg[ARS],datos_arg[Year],'Cuentas ARG'!BN$2,datos_arg[Month],'Cuentas ARG'!BR$2,datos_arg[Origen],'Cuentas ARG'!BM19)</f>
        <v>930000</v>
      </c>
      <c r="BO19" s="22">
        <f>+SUMIFS(datos_arg[USD],datos_arg[Year],'Cuentas ARG'!BN$2,datos_arg[Month],'Cuentas ARG'!BR$2,datos_arg[Origen],'Cuentas ARG'!BM19)</f>
        <v>15000</v>
      </c>
      <c r="BP19" s="22"/>
      <c r="BQ19" s="22">
        <f>+BN19+BJ19</f>
        <v>6312500</v>
      </c>
      <c r="BR19" s="23">
        <f>+BO19+BK19</f>
        <v>140000</v>
      </c>
      <c r="BT19" s="3" t="s">
        <v>446</v>
      </c>
      <c r="BU19" s="22">
        <f>SUMIFS(datos_arg[ARS],datos_arg[Year],'Cuentas ARG'!BU$2,datos_arg[Month],'Cuentas ARG'!BY$2,datos_arg[Origen],'Cuentas ARG'!BT19)</f>
        <v>858340.79999999993</v>
      </c>
      <c r="BV19" s="22">
        <f>+SUMIFS(datos_arg[USD],datos_arg[Year],'Cuentas ARG'!BU$2,datos_arg[Month],'Cuentas ARG'!BY$2,datos_arg[Origen],'Cuentas ARG'!BT19)</f>
        <v>13246</v>
      </c>
      <c r="BW19" s="22"/>
      <c r="BX19" s="22">
        <f>+BU19+BQ19</f>
        <v>7170840.7999999998</v>
      </c>
      <c r="BY19" s="23">
        <f>+BV19+BR19</f>
        <v>153246</v>
      </c>
      <c r="CA19" s="3" t="s">
        <v>446</v>
      </c>
      <c r="CB19" s="22">
        <f>SUMIFS(datos_arg[ARS],datos_arg[Year],'Cuentas ARG'!CB$2,datos_arg[Month],'Cuentas ARG'!CF$2,datos_arg[Origen],'Cuentas ARG'!CA19)</f>
        <v>0</v>
      </c>
      <c r="CC19" s="22">
        <f>+SUMIFS(datos_arg[USD],datos_arg[Year],'Cuentas ARG'!CB$2,datos_arg[Month],'Cuentas ARG'!CF$2,datos_arg[Origen],'Cuentas ARG'!CA19)</f>
        <v>0</v>
      </c>
      <c r="CD19" s="22"/>
      <c r="CE19" s="22">
        <f>+CB19+BX19</f>
        <v>7170840.7999999998</v>
      </c>
      <c r="CF19" s="23">
        <f>+CC19+BY19</f>
        <v>153246</v>
      </c>
      <c r="CH19" s="3" t="s">
        <v>446</v>
      </c>
      <c r="CI19" s="22">
        <f>SUMIFS(datos_arg[ARS],datos_arg[Year],'Cuentas ARG'!CI$2,datos_arg[Month],'Cuentas ARG'!CM$2,datos_arg[Origen],'Cuentas ARG'!CH19)</f>
        <v>0</v>
      </c>
      <c r="CJ19" s="22">
        <f>+SUMIFS(datos_arg[USD],datos_arg[Year],'Cuentas ARG'!CI$2,datos_arg[Month],'Cuentas ARG'!CM$2,datos_arg[Origen],'Cuentas ARG'!CH19)</f>
        <v>0</v>
      </c>
      <c r="CK19" s="22"/>
      <c r="CL19" s="22">
        <f>+CI19+CE19</f>
        <v>7170840.7999999998</v>
      </c>
      <c r="CM19" s="23">
        <f>+CJ19+CF19</f>
        <v>153246</v>
      </c>
      <c r="CO19" s="3" t="s">
        <v>446</v>
      </c>
      <c r="CP19" s="22">
        <f>SUMIFS(datos_arg[ARS],datos_arg[Year],'Cuentas ARG'!CP$2,datos_arg[Month],'Cuentas ARG'!CT$2,datos_arg[Origen],'Cuentas ARG'!CO19)</f>
        <v>0</v>
      </c>
      <c r="CQ19" s="22">
        <f>+SUMIFS(datos_arg[USD],datos_arg[Year],'Cuentas ARG'!CP$2,datos_arg[Month],'Cuentas ARG'!CT$2,datos_arg[Origen],'Cuentas ARG'!CO19)</f>
        <v>0</v>
      </c>
      <c r="CR19" s="22"/>
      <c r="CS19" s="22">
        <f>+CP19+CL19</f>
        <v>7170840.7999999998</v>
      </c>
      <c r="CT19" s="23">
        <f>+CQ19+CM19</f>
        <v>153246</v>
      </c>
      <c r="CV19" s="3" t="s">
        <v>446</v>
      </c>
      <c r="CW19" s="22">
        <f>SUMIFS(datos_arg[ARS],datos_arg[Year],'Cuentas ARG'!CW$2,datos_arg[Month],'Cuentas ARG'!DA$2,datos_arg[Origen],'Cuentas ARG'!CV19)</f>
        <v>0</v>
      </c>
      <c r="CX19" s="22">
        <f>+SUMIFS(datos_arg[USD],datos_arg[Year],'Cuentas ARG'!CW$2,datos_arg[Month],'Cuentas ARG'!DA$2,datos_arg[Origen],'Cuentas ARG'!CV19)</f>
        <v>0</v>
      </c>
      <c r="CY19" s="22"/>
      <c r="CZ19" s="22">
        <f>+CW19+CS19</f>
        <v>7170840.7999999998</v>
      </c>
      <c r="DA19" s="23">
        <f>+CX19+CT19</f>
        <v>153246</v>
      </c>
      <c r="DC19" s="3" t="s">
        <v>446</v>
      </c>
      <c r="DD19" s="22">
        <f>SUMIFS(datos_arg[ARS],datos_arg[Year],'Cuentas ARG'!DD$2,datos_arg[Month],'Cuentas ARG'!DH$2,datos_arg[Origen],'Cuentas ARG'!DC19)</f>
        <v>0</v>
      </c>
      <c r="DE19" s="22">
        <f>+SUMIFS(datos_arg[USD],datos_arg[Year],'Cuentas ARG'!DD$2,datos_arg[Month],'Cuentas ARG'!DH$2,datos_arg[Origen],'Cuentas ARG'!DC19)</f>
        <v>0</v>
      </c>
      <c r="DF19" s="22"/>
      <c r="DG19" s="22">
        <f>+DD19+CZ19</f>
        <v>7170840.7999999998</v>
      </c>
      <c r="DH19" s="23">
        <f>+DE19+DA19</f>
        <v>153246</v>
      </c>
      <c r="DJ19" s="3" t="s">
        <v>446</v>
      </c>
      <c r="DK19" s="22">
        <f>SUMIFS(datos_arg[ARS],datos_arg[Year],'Cuentas ARG'!DK$2,datos_arg[Month],'Cuentas ARG'!DO$2,datos_arg[Origen],'Cuentas ARG'!DJ19)</f>
        <v>0</v>
      </c>
      <c r="DL19" s="22">
        <f>+SUMIFS(datos_arg[USD],datos_arg[Year],'Cuentas ARG'!DK$2,datos_arg[Month],'Cuentas ARG'!DO$2,datos_arg[Origen],'Cuentas ARG'!DJ19)</f>
        <v>0</v>
      </c>
      <c r="DM19" s="22"/>
      <c r="DN19" s="22">
        <f>+DK19+DG19</f>
        <v>7170840.7999999998</v>
      </c>
      <c r="DO19" s="23">
        <f>+DL19+DH19</f>
        <v>153246</v>
      </c>
      <c r="DQ19" s="3" t="s">
        <v>446</v>
      </c>
      <c r="DR19" s="22">
        <f>SUMIFS(datos_arg[ARS],datos_arg[Year],'Cuentas ARG'!DR$2,datos_arg[Month],'Cuentas ARG'!DV$2,datos_arg[Origen],'Cuentas ARG'!DQ19)</f>
        <v>0</v>
      </c>
      <c r="DS19" s="22">
        <f>+SUMIFS(datos_arg[USD],datos_arg[Year],'Cuentas ARG'!DR$2,datos_arg[Month],'Cuentas ARG'!DV$2,datos_arg[Origen],'Cuentas ARG'!DQ19)</f>
        <v>0</v>
      </c>
      <c r="DT19" s="22"/>
      <c r="DU19" s="22">
        <f>+DR19+DN19</f>
        <v>7170840.7999999998</v>
      </c>
      <c r="DV19" s="23">
        <f>+DS19+DO19</f>
        <v>153246</v>
      </c>
      <c r="DX19" s="3" t="s">
        <v>446</v>
      </c>
      <c r="DY19" s="22">
        <f>SUMIFS(datos_arg[ARS],datos_arg[Year],'Cuentas ARG'!DY$2,datos_arg[Month],'Cuentas ARG'!EC$2,datos_arg[Origen],'Cuentas ARG'!DX19)</f>
        <v>0</v>
      </c>
      <c r="DZ19" s="22">
        <f>+SUMIFS(datos_arg[USD],datos_arg[Year],'Cuentas ARG'!DY$2,datos_arg[Month],'Cuentas ARG'!EC$2,datos_arg[Origen],'Cuentas ARG'!DX19)</f>
        <v>0</v>
      </c>
      <c r="EA19" s="22"/>
      <c r="EB19" s="22">
        <f>+DY19+DU19</f>
        <v>7170840.7999999998</v>
      </c>
      <c r="EC19" s="23">
        <f>+DZ19+DV19</f>
        <v>153246</v>
      </c>
      <c r="EE19" s="3" t="s">
        <v>446</v>
      </c>
      <c r="EF19" s="22">
        <f>SUMIFS(datos_arg[ARS],datos_arg[Year],'Cuentas ARG'!EF$2,datos_arg[Month],'Cuentas ARG'!EJ$2,datos_arg[Origen],'Cuentas ARG'!EE19)</f>
        <v>2067000.0000000002</v>
      </c>
      <c r="EG19" s="22">
        <f>+SUMIFS(datos_arg[USD],datos_arg[Year],'Cuentas ARG'!EF$2,datos_arg[Month],'Cuentas ARG'!EJ$2,datos_arg[Origen],'Cuentas ARG'!EE19)</f>
        <v>15000</v>
      </c>
      <c r="EH19" s="22"/>
      <c r="EI19" s="22">
        <f>+EF19+EB19</f>
        <v>9237840.8000000007</v>
      </c>
      <c r="EJ19" s="23">
        <f>+EG19+EC19</f>
        <v>168246</v>
      </c>
      <c r="EL19" s="3" t="s">
        <v>446</v>
      </c>
      <c r="EM19" s="22">
        <f>SUMIFS(datos_arg[ARS],datos_arg[Year],'Cuentas ARG'!EM$2,datos_arg[Month],'Cuentas ARG'!EQ$2,datos_arg[Origen],'Cuentas ARG'!EL19)</f>
        <v>0</v>
      </c>
      <c r="EN19" s="22">
        <f>+SUMIFS(datos_arg[USD],datos_arg[Year],'Cuentas ARG'!EM$2,datos_arg[Month],'Cuentas ARG'!EQ$2,datos_arg[Origen],'Cuentas ARG'!EL19)</f>
        <v>0</v>
      </c>
      <c r="EO19" s="22"/>
      <c r="EP19" s="22">
        <f>+EM19+EI19</f>
        <v>9237840.8000000007</v>
      </c>
      <c r="EQ19" s="23">
        <f>+EN19+EJ19</f>
        <v>168246</v>
      </c>
      <c r="ES19" s="3" t="s">
        <v>446</v>
      </c>
      <c r="ET19" s="22">
        <f>SUMIFS(datos_arg[ARS],datos_arg[Year],'Cuentas ARG'!ET$2,datos_arg[Month],'Cuentas ARG'!EX$2,datos_arg[Origen],'Cuentas ARG'!ES19)</f>
        <v>0</v>
      </c>
      <c r="EU19" s="22">
        <f>+SUMIFS(datos_arg[USD],datos_arg[Year],'Cuentas ARG'!ET$2,datos_arg[Month],'Cuentas ARG'!EX$2,datos_arg[Origen],'Cuentas ARG'!ES19)</f>
        <v>0</v>
      </c>
      <c r="EV19" s="22"/>
      <c r="EW19" s="22">
        <f>+ET19+EP19</f>
        <v>9237840.8000000007</v>
      </c>
      <c r="EX19" s="23">
        <f>+EU19+EQ19</f>
        <v>168246</v>
      </c>
      <c r="EZ19" s="3" t="s">
        <v>446</v>
      </c>
      <c r="FA19" s="22">
        <f>SUMIFS(datos_arg[ARS],datos_arg[Year],'Cuentas ARG'!FA$2,datos_arg[Month],'Cuentas ARG'!FE$2,datos_arg[Origen],'Cuentas ARG'!EZ19)</f>
        <v>0</v>
      </c>
      <c r="FB19" s="22">
        <f>+SUMIFS(datos_arg[USD],datos_arg[Year],'Cuentas ARG'!FA$2,datos_arg[Month],'Cuentas ARG'!FE$2,datos_arg[Origen],'Cuentas ARG'!EZ19)</f>
        <v>0</v>
      </c>
      <c r="FC19" s="22"/>
      <c r="FD19" s="22">
        <f>+FA19+EW19</f>
        <v>9237840.8000000007</v>
      </c>
      <c r="FE19" s="23">
        <f>+FB19+EX19</f>
        <v>168246</v>
      </c>
      <c r="FG19" s="3" t="s">
        <v>446</v>
      </c>
      <c r="FH19" s="22">
        <f>SUMIFS(datos_arg[ARS],datos_arg[Year],'Cuentas ARG'!FH$2,datos_arg[Month],'Cuentas ARG'!FL$2,datos_arg[Origen],'Cuentas ARG'!FG19)</f>
        <v>0</v>
      </c>
      <c r="FI19" s="22">
        <f>+SUMIFS(datos_arg[USD],datos_arg[Year],'Cuentas ARG'!FH$2,datos_arg[Month],'Cuentas ARG'!FL$2,datos_arg[Origen],'Cuentas ARG'!FG19)</f>
        <v>0</v>
      </c>
      <c r="FJ19" s="22"/>
      <c r="FK19" s="22">
        <f>+FH19+FD19</f>
        <v>9237840.8000000007</v>
      </c>
      <c r="FL19" s="23">
        <f>+FI19+FE19</f>
        <v>168246</v>
      </c>
      <c r="FN19" s="3" t="s">
        <v>446</v>
      </c>
      <c r="FO19" s="22">
        <f>SUMIFS(datos_arg[ARS],datos_arg[Year],'Cuentas ARG'!FO$2,datos_arg[Month],'Cuentas ARG'!FS$2,datos_arg[Origen],'Cuentas ARG'!FN19)</f>
        <v>0</v>
      </c>
      <c r="FP19" s="22">
        <f>+SUMIFS(datos_arg[USD],datos_arg[Year],'Cuentas ARG'!FO$2,datos_arg[Month],'Cuentas ARG'!FS$2,datos_arg[Origen],'Cuentas ARG'!FN19)</f>
        <v>0</v>
      </c>
      <c r="FQ19" s="22"/>
      <c r="FR19" s="22">
        <f>+FO19+FK19</f>
        <v>9237840.8000000007</v>
      </c>
      <c r="FS19" s="23">
        <f>+FP19+FL19</f>
        <v>168246</v>
      </c>
      <c r="FU19" s="3" t="s">
        <v>446</v>
      </c>
      <c r="FV19" s="22">
        <f>SUMIFS(datos_arg[ARS],datos_arg[Year],'Cuentas ARG'!FV$2,datos_arg[Month],'Cuentas ARG'!FZ$2,datos_arg[Origen],'Cuentas ARG'!FU19)</f>
        <v>43436250</v>
      </c>
      <c r="FW19" s="22">
        <f>+SUMIFS(datos_arg[USD],datos_arg[Year],'Cuentas ARG'!FV$2,datos_arg[Month],'Cuentas ARG'!FZ$2,datos_arg[Origen],'Cuentas ARG'!FU19)</f>
        <v>292500</v>
      </c>
      <c r="FX19" s="22"/>
      <c r="FY19" s="22">
        <f>+FV19+FR19</f>
        <v>52674090.799999997</v>
      </c>
      <c r="FZ19" s="23">
        <f>+FW19+FS19</f>
        <v>460746</v>
      </c>
      <c r="GB19" s="3" t="s">
        <v>446</v>
      </c>
      <c r="GC19" s="22">
        <f>SUMIFS(datos_arg[ARS],datos_arg[Year],'Cuentas ARG'!GC$2,datos_arg[Month],'Cuentas ARG'!GG$2,datos_arg[Origen],'Cuentas ARG'!GB19)</f>
        <v>75092000</v>
      </c>
      <c r="GD19" s="22">
        <f>+SUMIFS(datos_arg[USD],datos_arg[Year],'Cuentas ARG'!GC$2,datos_arg[Month],'Cuentas ARG'!GG$2,datos_arg[Origen],'Cuentas ARG'!GB19)</f>
        <v>531000</v>
      </c>
      <c r="GE19" s="22"/>
      <c r="GF19" s="22">
        <f>+GC19+FY19</f>
        <v>127766090.8</v>
      </c>
      <c r="GG19" s="23">
        <f>+GD19+FZ19</f>
        <v>991746</v>
      </c>
      <c r="GI19" s="3" t="s">
        <v>446</v>
      </c>
      <c r="GJ19" s="22">
        <f>SUMIFS(datos_arg[ARS],datos_arg[Year],'Cuentas ARG'!GJ$2,datos_arg[Month],'Cuentas ARG'!GN$2,datos_arg[Origen],'Cuentas ARG'!GI19)</f>
        <v>10650000</v>
      </c>
      <c r="GK19" s="22">
        <f>+SUMIFS(datos_arg[USD],datos_arg[Year],'Cuentas ARG'!GJ$2,datos_arg[Month],'Cuentas ARG'!GN$2,datos_arg[Origen],'Cuentas ARG'!GI19)</f>
        <v>75000</v>
      </c>
      <c r="GL19" s="22"/>
      <c r="GM19" s="22">
        <f>+GJ19+GF19</f>
        <v>138416090.80000001</v>
      </c>
      <c r="GN19" s="23">
        <f>+GK19+GG19</f>
        <v>1066746</v>
      </c>
      <c r="GP19" s="3" t="s">
        <v>446</v>
      </c>
      <c r="GQ19" s="22">
        <f>SUMIFS(datos_arg[ARS],datos_arg[Year],'Cuentas ARG'!GQ$2,datos_arg[Month],'Cuentas ARG'!GU$2,datos_arg[Origen],'Cuentas ARG'!GP19)</f>
        <v>15000000</v>
      </c>
      <c r="GR19" s="22">
        <f>+SUMIFS(datos_arg[USD],datos_arg[Year],'Cuentas ARG'!GQ$2,datos_arg[Month],'Cuentas ARG'!GU$2,datos_arg[Origen],'Cuentas ARG'!GP19)</f>
        <v>100000</v>
      </c>
      <c r="GS19" s="22"/>
      <c r="GT19" s="22">
        <f>+GQ19+GM19</f>
        <v>153416090.80000001</v>
      </c>
      <c r="GU19" s="23">
        <f>+GR19+GN19</f>
        <v>1166746</v>
      </c>
      <c r="GW19" s="3" t="s">
        <v>446</v>
      </c>
      <c r="GX19" s="22">
        <f>SUMIFS(datos_arg[ARS],datos_arg[Year],'Cuentas ARG'!GX$2,datos_arg[Month],'Cuentas ARG'!HB$2,datos_arg[Origen],'Cuentas ARG'!GW19)</f>
        <v>0</v>
      </c>
      <c r="GY19" s="22">
        <f>+SUMIFS(datos_arg[USD],datos_arg[Year],'Cuentas ARG'!GX$2,datos_arg[Month],'Cuentas ARG'!HB$2,datos_arg[Origen],'Cuentas ARG'!GW19)</f>
        <v>0</v>
      </c>
      <c r="GZ19" s="22"/>
      <c r="HA19" s="22">
        <f>+GX19+GT19</f>
        <v>153416090.80000001</v>
      </c>
      <c r="HB19" s="23">
        <f>+GY19+GU19</f>
        <v>1166746</v>
      </c>
      <c r="HD19" s="3" t="s">
        <v>446</v>
      </c>
      <c r="HE19" s="22">
        <f>SUMIFS(datos_arg[ARS],datos_arg[Year],'Cuentas ARG'!HE$2,datos_arg[Month],'Cuentas ARG'!HI$2,datos_arg[Origen],'Cuentas ARG'!HD19)</f>
        <v>0</v>
      </c>
      <c r="HF19" s="22">
        <f>+SUMIFS(datos_arg[USD],datos_arg[Year],'Cuentas ARG'!HE$2,datos_arg[Month],'Cuentas ARG'!HI$2,datos_arg[Origen],'Cuentas ARG'!HD19)</f>
        <v>0</v>
      </c>
      <c r="HG19" s="22"/>
      <c r="HH19" s="22">
        <f>+HE19+HA19</f>
        <v>153416090.80000001</v>
      </c>
      <c r="HI19" s="23">
        <f>+HF19+HB19</f>
        <v>1166746</v>
      </c>
      <c r="HK19" s="3" t="s">
        <v>446</v>
      </c>
      <c r="HL19" s="22">
        <f>SUMIFS(datos_arg[ARS],datos_arg[Year],'Cuentas ARG'!HL$2,datos_arg[Month],'Cuentas ARG'!HP$2,datos_arg[Origen],'Cuentas ARG'!HK19)</f>
        <v>21000000</v>
      </c>
      <c r="HM19" s="22">
        <f>+SUMIFS(datos_arg[USD],datos_arg[Year],'Cuentas ARG'!HL$2,datos_arg[Month],'Cuentas ARG'!HP$2,datos_arg[Origen],'Cuentas ARG'!HK19)</f>
        <v>120000</v>
      </c>
      <c r="HN19" s="22"/>
      <c r="HO19" s="22">
        <f>+HL19+HH19</f>
        <v>174416090.80000001</v>
      </c>
      <c r="HP19" s="23">
        <f>+HM19+HI19</f>
        <v>1286746</v>
      </c>
    </row>
    <row r="20" spans="2:224" x14ac:dyDescent="0.25">
      <c r="B20" s="3" t="s">
        <v>6774</v>
      </c>
      <c r="C20" s="22">
        <f>SUMIFS(datos_arg[ARS],datos_arg[Year],'Cuentas ARG'!C$2,datos_arg[Month],'Cuentas ARG'!G$2,datos_arg[Origen],'Cuentas ARG'!B20)</f>
        <v>0</v>
      </c>
      <c r="D20" s="22">
        <f>+SUMIFS(datos_arg[USD],datos_arg[Year],'Cuentas ARG'!C$2,datos_arg[Month],'Cuentas ARG'!G$2,datos_arg[Origen],'Cuentas ARG'!B20)</f>
        <v>0</v>
      </c>
      <c r="E20" s="22"/>
      <c r="F20" s="22">
        <f>+C20</f>
        <v>0</v>
      </c>
      <c r="G20" s="23">
        <f>+D20</f>
        <v>0</v>
      </c>
      <c r="I20" s="3" t="s">
        <v>6774</v>
      </c>
      <c r="J20" s="22">
        <f>SUMIFS(datos_arg[ARS],datos_arg[Year],'Cuentas ARG'!J$2,datos_arg[Month],'Cuentas ARG'!N$2,datos_arg[Origen],'Cuentas ARG'!I20)</f>
        <v>0</v>
      </c>
      <c r="K20" s="22">
        <f>+SUMIFS(datos_arg[USD],datos_arg[Year],'Cuentas ARG'!J$2,datos_arg[Month],'Cuentas ARG'!N$2,datos_arg[Origen],'Cuentas ARG'!I20)</f>
        <v>0</v>
      </c>
      <c r="L20" s="22"/>
      <c r="M20" s="22">
        <f>+J20+F20</f>
        <v>0</v>
      </c>
      <c r="N20" s="23">
        <f>+K20+G20</f>
        <v>0</v>
      </c>
      <c r="P20" s="3" t="s">
        <v>6774</v>
      </c>
      <c r="Q20" s="22">
        <f>SUMIFS(datos_arg[ARS],datos_arg[Year],'Cuentas ARG'!Q$2,datos_arg[Month],'Cuentas ARG'!U$2,datos_arg[Origen],'Cuentas ARG'!P20)</f>
        <v>0</v>
      </c>
      <c r="R20" s="22">
        <f>+SUMIFS(datos_arg[USD],datos_arg[Year],'Cuentas ARG'!Q$2,datos_arg[Month],'Cuentas ARG'!U$2,datos_arg[Origen],'Cuentas ARG'!P20)</f>
        <v>0</v>
      </c>
      <c r="S20" s="22"/>
      <c r="T20" s="22">
        <f>+Q20+M20</f>
        <v>0</v>
      </c>
      <c r="U20" s="23">
        <f>+R20+N20</f>
        <v>0</v>
      </c>
      <c r="W20" s="3" t="s">
        <v>6774</v>
      </c>
      <c r="X20" s="22">
        <f>SUMIFS(datos_arg[ARS],datos_arg[Year],'Cuentas ARG'!X$2,datos_arg[Month],'Cuentas ARG'!AB$2,datos_arg[Origen],'Cuentas ARG'!W20)</f>
        <v>0</v>
      </c>
      <c r="Y20" s="22">
        <f>+SUMIFS(datos_arg[USD],datos_arg[Year],'Cuentas ARG'!X$2,datos_arg[Month],'Cuentas ARG'!AB$2,datos_arg[Origen],'Cuentas ARG'!W20)</f>
        <v>0</v>
      </c>
      <c r="Z20" s="22"/>
      <c r="AA20" s="22">
        <f>+X20+T20</f>
        <v>0</v>
      </c>
      <c r="AB20" s="23">
        <f>+Y20+U20</f>
        <v>0</v>
      </c>
      <c r="AD20" s="3" t="s">
        <v>6774</v>
      </c>
      <c r="AE20" s="22">
        <f>SUMIFS(datos_arg[ARS],datos_arg[Year],'Cuentas ARG'!AE$2,datos_arg[Month],'Cuentas ARG'!AI$2,datos_arg[Origen],'Cuentas ARG'!AD20)</f>
        <v>0</v>
      </c>
      <c r="AF20" s="22">
        <f>+SUMIFS(datos_arg[USD],datos_arg[Year],'Cuentas ARG'!AE$2,datos_arg[Month],'Cuentas ARG'!AI$2,datos_arg[Origen],'Cuentas ARG'!AD20)</f>
        <v>0</v>
      </c>
      <c r="AG20" s="22"/>
      <c r="AH20" s="22">
        <f>+AE20+AA20</f>
        <v>0</v>
      </c>
      <c r="AI20" s="23">
        <f>+AF20+AB20</f>
        <v>0</v>
      </c>
      <c r="AK20" s="3" t="s">
        <v>6774</v>
      </c>
      <c r="AL20" s="22">
        <f>SUMIFS(datos_arg[ARS],datos_arg[Year],'Cuentas ARG'!AL$2,datos_arg[Month],'Cuentas ARG'!AP$2,datos_arg[Origen],'Cuentas ARG'!AK20)</f>
        <v>0</v>
      </c>
      <c r="AM20" s="22">
        <f>+SUMIFS(datos_arg[USD],datos_arg[Year],'Cuentas ARG'!AL$2,datos_arg[Month],'Cuentas ARG'!AP$2,datos_arg[Origen],'Cuentas ARG'!AK20)</f>
        <v>0</v>
      </c>
      <c r="AN20" s="22"/>
      <c r="AO20" s="22">
        <f>+AL20+AH20</f>
        <v>0</v>
      </c>
      <c r="AP20" s="23">
        <f>+AM20+AI20</f>
        <v>0</v>
      </c>
      <c r="AR20" s="3" t="s">
        <v>6774</v>
      </c>
      <c r="AS20" s="22">
        <f>SUMIFS(datos_arg[ARS],datos_arg[Year],'Cuentas ARG'!AS$2,datos_arg[Month],'Cuentas ARG'!AW$2,datos_arg[Origen],'Cuentas ARG'!AR20)</f>
        <v>450000</v>
      </c>
      <c r="AT20" s="22">
        <f>+SUMIFS(datos_arg[USD],datos_arg[Year],'Cuentas ARG'!AS$2,datos_arg[Month],'Cuentas ARG'!AW$2,datos_arg[Origen],'Cuentas ARG'!AR20)</f>
        <v>10000</v>
      </c>
      <c r="AU20" s="22"/>
      <c r="AV20" s="22">
        <f>+AS20+AO20</f>
        <v>450000</v>
      </c>
      <c r="AW20" s="23">
        <f>+AT20+AP20</f>
        <v>10000</v>
      </c>
      <c r="AY20" s="3" t="s">
        <v>6774</v>
      </c>
      <c r="AZ20" s="22">
        <f>SUMIFS(datos_arg[ARS],datos_arg[Year],'Cuentas ARG'!AZ$2,datos_arg[Month],'Cuentas ARG'!BD$2,datos_arg[Origen],'Cuentas ARG'!AY20)</f>
        <v>484000</v>
      </c>
      <c r="BA20" s="22">
        <f>+SUMIFS(datos_arg[USD],datos_arg[Year],'Cuentas ARG'!AZ$2,datos_arg[Month],'Cuentas ARG'!BD$2,datos_arg[Origen],'Cuentas ARG'!AY20)</f>
        <v>11000</v>
      </c>
      <c r="BB20" s="22"/>
      <c r="BC20" s="22">
        <f>+AZ20+AV20</f>
        <v>934000</v>
      </c>
      <c r="BD20" s="23">
        <f>+BA20+AW20</f>
        <v>21000</v>
      </c>
      <c r="BF20" s="3" t="s">
        <v>6774</v>
      </c>
      <c r="BG20" s="22">
        <f>SUMIFS(datos_arg[ARS],datos_arg[Year],'Cuentas ARG'!BG$2,datos_arg[Month],'Cuentas ARG'!BK$2,datos_arg[Origen],'Cuentas ARG'!BF20)</f>
        <v>3570000</v>
      </c>
      <c r="BH20" s="22">
        <f>+SUMIFS(datos_arg[USD],datos_arg[Year],'Cuentas ARG'!BG$2,datos_arg[Month],'Cuentas ARG'!BK$2,datos_arg[Origen],'Cuentas ARG'!BF20)</f>
        <v>60000</v>
      </c>
      <c r="BI20" s="22"/>
      <c r="BJ20" s="22">
        <f>+BG20+BC20</f>
        <v>4504000</v>
      </c>
      <c r="BK20" s="23">
        <f>+BH20+BD20</f>
        <v>81000</v>
      </c>
      <c r="BM20" s="3" t="s">
        <v>6774</v>
      </c>
      <c r="BN20" s="22">
        <f>SUMIFS(datos_arg[ARS],datos_arg[Year],'Cuentas ARG'!BN$2,datos_arg[Month],'Cuentas ARG'!BR$2,datos_arg[Origen],'Cuentas ARG'!BM20)</f>
        <v>0</v>
      </c>
      <c r="BO20" s="22">
        <f>+SUMIFS(datos_arg[USD],datos_arg[Year],'Cuentas ARG'!BN$2,datos_arg[Month],'Cuentas ARG'!BR$2,datos_arg[Origen],'Cuentas ARG'!BM20)</f>
        <v>0</v>
      </c>
      <c r="BP20" s="22"/>
      <c r="BQ20" s="22">
        <f>+BN20+BJ20</f>
        <v>4504000</v>
      </c>
      <c r="BR20" s="23">
        <f>+BO20+BK20</f>
        <v>81000</v>
      </c>
      <c r="BT20" s="3" t="s">
        <v>6774</v>
      </c>
      <c r="BU20" s="22">
        <f>SUMIFS(datos_arg[ARS],datos_arg[Year],'Cuentas ARG'!BU$2,datos_arg[Month],'Cuentas ARG'!BY$2,datos_arg[Origen],'Cuentas ARG'!BT20)</f>
        <v>0</v>
      </c>
      <c r="BV20" s="22">
        <f>+SUMIFS(datos_arg[USD],datos_arg[Year],'Cuentas ARG'!BU$2,datos_arg[Month],'Cuentas ARG'!BY$2,datos_arg[Origen],'Cuentas ARG'!BT20)</f>
        <v>0</v>
      </c>
      <c r="BW20" s="22"/>
      <c r="BX20" s="22">
        <f>+BU20+BQ20</f>
        <v>4504000</v>
      </c>
      <c r="BY20" s="23">
        <f>+BV20+BR20</f>
        <v>81000</v>
      </c>
      <c r="CA20" s="3" t="s">
        <v>6774</v>
      </c>
      <c r="CB20" s="22">
        <f>SUMIFS(datos_arg[ARS],datos_arg[Year],'Cuentas ARG'!CB$2,datos_arg[Month],'Cuentas ARG'!CF$2,datos_arg[Origen],'Cuentas ARG'!CA20)</f>
        <v>5250000</v>
      </c>
      <c r="CC20" s="22">
        <f>+SUMIFS(datos_arg[USD],datos_arg[Year],'Cuentas ARG'!CB$2,datos_arg[Month],'Cuentas ARG'!CF$2,datos_arg[Origen],'Cuentas ARG'!CA20)</f>
        <v>75000</v>
      </c>
      <c r="CD20" s="22"/>
      <c r="CE20" s="22">
        <f>+CB20+BX20</f>
        <v>9754000</v>
      </c>
      <c r="CF20" s="23">
        <f>+CC20+BY20</f>
        <v>156000</v>
      </c>
      <c r="CH20" s="3" t="s">
        <v>6774</v>
      </c>
      <c r="CI20" s="22">
        <f>SUMIFS(datos_arg[ARS],datos_arg[Year],'Cuentas ARG'!CI$2,datos_arg[Month],'Cuentas ARG'!CM$2,datos_arg[Origen],'Cuentas ARG'!CH20)</f>
        <v>3787500</v>
      </c>
      <c r="CJ20" s="22">
        <f>+SUMIFS(datos_arg[USD],datos_arg[Year],'Cuentas ARG'!CI$2,datos_arg[Month],'Cuentas ARG'!CM$2,datos_arg[Origen],'Cuentas ARG'!CH20)</f>
        <v>50000</v>
      </c>
      <c r="CK20" s="22"/>
      <c r="CL20" s="22">
        <f>+CI20+CE20</f>
        <v>13541500</v>
      </c>
      <c r="CM20" s="23">
        <f>+CJ20+CF20</f>
        <v>206000</v>
      </c>
      <c r="CO20" s="3" t="s">
        <v>6774</v>
      </c>
      <c r="CP20" s="22">
        <f>SUMIFS(datos_arg[ARS],datos_arg[Year],'Cuentas ARG'!CP$2,datos_arg[Month],'Cuentas ARG'!CT$2,datos_arg[Origen],'Cuentas ARG'!CO20)</f>
        <v>1912500</v>
      </c>
      <c r="CQ20" s="22">
        <f>+SUMIFS(datos_arg[USD],datos_arg[Year],'Cuentas ARG'!CP$2,datos_arg[Month],'Cuentas ARG'!CT$2,datos_arg[Origen],'Cuentas ARG'!CO20)</f>
        <v>25000</v>
      </c>
      <c r="CR20" s="22"/>
      <c r="CS20" s="22">
        <f>+CP20+CL20</f>
        <v>15454000</v>
      </c>
      <c r="CT20" s="23">
        <f>+CQ20+CM20</f>
        <v>231000</v>
      </c>
      <c r="CV20" s="3" t="s">
        <v>6774</v>
      </c>
      <c r="CW20" s="22">
        <f>SUMIFS(datos_arg[ARS],datos_arg[Year],'Cuentas ARG'!CW$2,datos_arg[Month],'Cuentas ARG'!DA$2,datos_arg[Origen],'Cuentas ARG'!CV20)</f>
        <v>8022500</v>
      </c>
      <c r="CX20" s="22">
        <f>+SUMIFS(datos_arg[USD],datos_arg[Year],'Cuentas ARG'!CW$2,datos_arg[Month],'Cuentas ARG'!DA$2,datos_arg[Origen],'Cuentas ARG'!CV20)</f>
        <v>99000</v>
      </c>
      <c r="CY20" s="22"/>
      <c r="CZ20" s="22">
        <f>+CW20+CS20</f>
        <v>23476500</v>
      </c>
      <c r="DA20" s="23">
        <f>+CX20+CT20</f>
        <v>330000</v>
      </c>
      <c r="DC20" s="3" t="s">
        <v>6774</v>
      </c>
      <c r="DD20" s="22">
        <f>SUMIFS(datos_arg[ARS],datos_arg[Year],'Cuentas ARG'!DD$2,datos_arg[Month],'Cuentas ARG'!DH$2,datos_arg[Origen],'Cuentas ARG'!DC20)</f>
        <v>0</v>
      </c>
      <c r="DE20" s="22">
        <f>+SUMIFS(datos_arg[USD],datos_arg[Year],'Cuentas ARG'!DD$2,datos_arg[Month],'Cuentas ARG'!DH$2,datos_arg[Origen],'Cuentas ARG'!DC20)</f>
        <v>0</v>
      </c>
      <c r="DF20" s="22"/>
      <c r="DG20" s="22">
        <f>+DD20+CZ20</f>
        <v>23476500</v>
      </c>
      <c r="DH20" s="23">
        <f>+DE20+DA20</f>
        <v>330000</v>
      </c>
      <c r="DJ20" s="3" t="s">
        <v>6774</v>
      </c>
      <c r="DK20" s="22">
        <f>SUMIFS(datos_arg[ARS],datos_arg[Year],'Cuentas ARG'!DK$2,datos_arg[Month],'Cuentas ARG'!DO$2,datos_arg[Origen],'Cuentas ARG'!DJ20)</f>
        <v>0</v>
      </c>
      <c r="DL20" s="22">
        <f>+SUMIFS(datos_arg[USD],datos_arg[Year],'Cuentas ARG'!DK$2,datos_arg[Month],'Cuentas ARG'!DO$2,datos_arg[Origen],'Cuentas ARG'!DJ20)</f>
        <v>0</v>
      </c>
      <c r="DM20" s="22"/>
      <c r="DN20" s="22">
        <f>+DK20+DG20</f>
        <v>23476500</v>
      </c>
      <c r="DO20" s="23">
        <f>+DL20+DH20</f>
        <v>330000</v>
      </c>
      <c r="DQ20" s="3" t="s">
        <v>6774</v>
      </c>
      <c r="DR20" s="22">
        <f>SUMIFS(datos_arg[ARS],datos_arg[Year],'Cuentas ARG'!DR$2,datos_arg[Month],'Cuentas ARG'!DV$2,datos_arg[Origen],'Cuentas ARG'!DQ20)</f>
        <v>9879300</v>
      </c>
      <c r="DS20" s="22">
        <f>+SUMIFS(datos_arg[USD],datos_arg[Year],'Cuentas ARG'!DR$2,datos_arg[Month],'Cuentas ARG'!DV$2,datos_arg[Origen],'Cuentas ARG'!DQ20)</f>
        <v>80075</v>
      </c>
      <c r="DT20" s="22"/>
      <c r="DU20" s="22">
        <f>+DR20+DN20</f>
        <v>33355800</v>
      </c>
      <c r="DV20" s="23">
        <f>+DS20+DO20</f>
        <v>410075</v>
      </c>
      <c r="DX20" s="3" t="s">
        <v>6774</v>
      </c>
      <c r="DY20" s="22">
        <f>SUMIFS(datos_arg[ARS],datos_arg[Year],'Cuentas ARG'!DY$2,datos_arg[Month],'Cuentas ARG'!EC$2,datos_arg[Origen],'Cuentas ARG'!DX20)</f>
        <v>0</v>
      </c>
      <c r="DZ20" s="22">
        <f>+SUMIFS(datos_arg[USD],datos_arg[Year],'Cuentas ARG'!DY$2,datos_arg[Month],'Cuentas ARG'!EC$2,datos_arg[Origen],'Cuentas ARG'!DX20)</f>
        <v>0</v>
      </c>
      <c r="EA20" s="22"/>
      <c r="EB20" s="22">
        <f>+DY20+DU20</f>
        <v>33355800</v>
      </c>
      <c r="EC20" s="23">
        <f>+DZ20+DV20</f>
        <v>410075</v>
      </c>
      <c r="EE20" s="3" t="s">
        <v>6774</v>
      </c>
      <c r="EF20" s="22">
        <f>SUMIFS(datos_arg[ARS],datos_arg[Year],'Cuentas ARG'!EF$2,datos_arg[Month],'Cuentas ARG'!EJ$2,datos_arg[Origen],'Cuentas ARG'!EE20)</f>
        <v>4004630</v>
      </c>
      <c r="EG20" s="22">
        <f>+SUMIFS(datos_arg[USD],datos_arg[Year],'Cuentas ARG'!EF$2,datos_arg[Month],'Cuentas ARG'!EJ$2,datos_arg[Origen],'Cuentas ARG'!EE20)</f>
        <v>30110</v>
      </c>
      <c r="EH20" s="22"/>
      <c r="EI20" s="22">
        <f>+EF20+EB20</f>
        <v>37360430</v>
      </c>
      <c r="EJ20" s="23">
        <f>+EG20+EC20</f>
        <v>440185</v>
      </c>
      <c r="EL20" s="3" t="s">
        <v>6774</v>
      </c>
      <c r="EM20" s="22">
        <f>SUMIFS(datos_arg[ARS],datos_arg[Year],'Cuentas ARG'!EM$2,datos_arg[Month],'Cuentas ARG'!EQ$2,datos_arg[Origen],'Cuentas ARG'!EL20)</f>
        <v>5380550</v>
      </c>
      <c r="EN20" s="22">
        <f>+SUMIFS(datos_arg[USD],datos_arg[Year],'Cuentas ARG'!EM$2,datos_arg[Month],'Cuentas ARG'!EQ$2,datos_arg[Origen],'Cuentas ARG'!EL20)</f>
        <v>40150</v>
      </c>
      <c r="EO20" s="22"/>
      <c r="EP20" s="22">
        <f>+EM20+EI20</f>
        <v>42740980</v>
      </c>
      <c r="EQ20" s="23">
        <f>+EN20+EJ20</f>
        <v>480335</v>
      </c>
      <c r="ES20" s="3" t="s">
        <v>6774</v>
      </c>
      <c r="ET20" s="22">
        <f>SUMIFS(datos_arg[ARS],datos_arg[Year],'Cuentas ARG'!ET$2,datos_arg[Month],'Cuentas ARG'!EX$2,datos_arg[Origen],'Cuentas ARG'!ES20)</f>
        <v>5408374</v>
      </c>
      <c r="EU20" s="22">
        <f>+SUMIFS(datos_arg[USD],datos_arg[Year],'Cuentas ARG'!ET$2,datos_arg[Month],'Cuentas ARG'!EX$2,datos_arg[Origen],'Cuentas ARG'!ES20)</f>
        <v>34422</v>
      </c>
      <c r="EV20" s="22"/>
      <c r="EW20" s="22">
        <f>+ET20+EP20</f>
        <v>48149354</v>
      </c>
      <c r="EX20" s="23">
        <f>+EU20+EQ20</f>
        <v>514757</v>
      </c>
      <c r="EZ20" s="3" t="s">
        <v>6774</v>
      </c>
      <c r="FA20" s="22">
        <f>SUMIFS(datos_arg[ARS],datos_arg[Year],'Cuentas ARG'!FA$2,datos_arg[Month],'Cuentas ARG'!FE$2,datos_arg[Origen],'Cuentas ARG'!EZ20)</f>
        <v>9705219.0160240009</v>
      </c>
      <c r="FB20" s="22">
        <f>+SUMIFS(datos_arg[USD],datos_arg[Year],'Cuentas ARG'!FA$2,datos_arg[Month],'Cuentas ARG'!FE$2,datos_arg[Origen],'Cuentas ARG'!EZ20)</f>
        <v>59848.870684000001</v>
      </c>
      <c r="FC20" s="22"/>
      <c r="FD20" s="22">
        <f>+FA20+EW20</f>
        <v>57854573.016024001</v>
      </c>
      <c r="FE20" s="23">
        <f>+FB20+EX20</f>
        <v>574605.87068399996</v>
      </c>
      <c r="FG20" s="3" t="s">
        <v>6774</v>
      </c>
      <c r="FH20" s="22">
        <f>SUMIFS(datos_arg[ARS],datos_arg[Year],'Cuentas ARG'!FH$2,datos_arg[Month],'Cuentas ARG'!FL$2,datos_arg[Origen],'Cuentas ARG'!FG20)</f>
        <v>4407945.12</v>
      </c>
      <c r="FI20" s="22">
        <f>+SUMIFS(datos_arg[USD],datos_arg[Year],'Cuentas ARG'!FH$2,datos_arg[Month],'Cuentas ARG'!FL$2,datos_arg[Origen],'Cuentas ARG'!FG20)</f>
        <v>29475.86</v>
      </c>
      <c r="FJ20" s="22"/>
      <c r="FK20" s="22">
        <f>+FH20+FD20</f>
        <v>62262518.136023998</v>
      </c>
      <c r="FL20" s="23">
        <f>+FI20+FE20</f>
        <v>604081.73068399995</v>
      </c>
      <c r="FN20" s="3" t="s">
        <v>6774</v>
      </c>
      <c r="FO20" s="22">
        <f>SUMIFS(datos_arg[ARS],datos_arg[Year],'Cuentas ARG'!FO$2,datos_arg[Month],'Cuentas ARG'!FS$2,datos_arg[Origen],'Cuentas ARG'!FN20)</f>
        <v>7688992</v>
      </c>
      <c r="FP20" s="22">
        <f>+SUMIFS(datos_arg[USD],datos_arg[Year],'Cuentas ARG'!FO$2,datos_arg[Month],'Cuentas ARG'!FS$2,datos_arg[Origen],'Cuentas ARG'!FN20)</f>
        <v>49606.400000000001</v>
      </c>
      <c r="FQ20" s="22"/>
      <c r="FR20" s="22">
        <f>+FO20+FK20</f>
        <v>69951510.136023998</v>
      </c>
      <c r="FS20" s="23">
        <f>+FP20+FL20</f>
        <v>653688.13068399997</v>
      </c>
      <c r="FU20" s="3" t="s">
        <v>6774</v>
      </c>
      <c r="FV20" s="22">
        <f>SUMIFS(datos_arg[ARS],datos_arg[Year],'Cuentas ARG'!FV$2,datos_arg[Month],'Cuentas ARG'!FZ$2,datos_arg[Origen],'Cuentas ARG'!FU20)</f>
        <v>0</v>
      </c>
      <c r="FW20" s="22">
        <f>+SUMIFS(datos_arg[USD],datos_arg[Year],'Cuentas ARG'!FV$2,datos_arg[Month],'Cuentas ARG'!FZ$2,datos_arg[Origen],'Cuentas ARG'!FU20)</f>
        <v>0</v>
      </c>
      <c r="FX20" s="22"/>
      <c r="FY20" s="22">
        <f>+FV20+FR20</f>
        <v>69951510.136023998</v>
      </c>
      <c r="FZ20" s="23">
        <f>+FW20+FS20</f>
        <v>653688.13068399997</v>
      </c>
      <c r="GB20" s="3" t="s">
        <v>6774</v>
      </c>
      <c r="GC20" s="22">
        <f>SUMIFS(datos_arg[ARS],datos_arg[Year],'Cuentas ARG'!GC$2,datos_arg[Month],'Cuentas ARG'!GG$2,datos_arg[Origen],'Cuentas ARG'!GB20)</f>
        <v>0</v>
      </c>
      <c r="GD20" s="22">
        <f>+SUMIFS(datos_arg[USD],datos_arg[Year],'Cuentas ARG'!GC$2,datos_arg[Month],'Cuentas ARG'!GG$2,datos_arg[Origen],'Cuentas ARG'!GB20)</f>
        <v>0</v>
      </c>
      <c r="GE20" s="22"/>
      <c r="GF20" s="22">
        <f>+GC20+FY20</f>
        <v>69951510.136023998</v>
      </c>
      <c r="GG20" s="23">
        <f>+GD20+FZ20</f>
        <v>653688.13068399997</v>
      </c>
      <c r="GI20" s="3" t="s">
        <v>6774</v>
      </c>
      <c r="GJ20" s="22">
        <f>SUMIFS(datos_arg[ARS],datos_arg[Year],'Cuentas ARG'!GJ$2,datos_arg[Month],'Cuentas ARG'!GN$2,datos_arg[Origen],'Cuentas ARG'!GI20)</f>
        <v>0</v>
      </c>
      <c r="GK20" s="22">
        <f>+SUMIFS(datos_arg[USD],datos_arg[Year],'Cuentas ARG'!GJ$2,datos_arg[Month],'Cuentas ARG'!GN$2,datos_arg[Origen],'Cuentas ARG'!GI20)</f>
        <v>0</v>
      </c>
      <c r="GL20" s="22"/>
      <c r="GM20" s="22">
        <f>+GJ20+GF20</f>
        <v>69951510.136023998</v>
      </c>
      <c r="GN20" s="23">
        <f>+GK20+GG20</f>
        <v>653688.13068399997</v>
      </c>
      <c r="GP20" s="3" t="s">
        <v>6774</v>
      </c>
      <c r="GQ20" s="22">
        <f>SUMIFS(datos_arg[ARS],datos_arg[Year],'Cuentas ARG'!GQ$2,datos_arg[Month],'Cuentas ARG'!GU$2,datos_arg[Origen],'Cuentas ARG'!GP20)</f>
        <v>0</v>
      </c>
      <c r="GR20" s="22">
        <f>+SUMIFS(datos_arg[USD],datos_arg[Year],'Cuentas ARG'!GQ$2,datos_arg[Month],'Cuentas ARG'!GU$2,datos_arg[Origen],'Cuentas ARG'!GP20)</f>
        <v>0</v>
      </c>
      <c r="GS20" s="22"/>
      <c r="GT20" s="22">
        <f>+GQ20+GM20</f>
        <v>69951510.136023998</v>
      </c>
      <c r="GU20" s="23">
        <f>+GR20+GN20</f>
        <v>653688.13068399997</v>
      </c>
      <c r="GW20" s="3" t="s">
        <v>6774</v>
      </c>
      <c r="GX20" s="22">
        <f>SUMIFS(datos_arg[ARS],datos_arg[Year],'Cuentas ARG'!GX$2,datos_arg[Month],'Cuentas ARG'!HB$2,datos_arg[Origen],'Cuentas ARG'!GW20)</f>
        <v>0</v>
      </c>
      <c r="GY20" s="22">
        <f>+SUMIFS(datos_arg[USD],datos_arg[Year],'Cuentas ARG'!GX$2,datos_arg[Month],'Cuentas ARG'!HB$2,datos_arg[Origen],'Cuentas ARG'!GW20)</f>
        <v>0</v>
      </c>
      <c r="GZ20" s="22"/>
      <c r="HA20" s="22">
        <f>+GX20+GT20</f>
        <v>69951510.136023998</v>
      </c>
      <c r="HB20" s="23">
        <f>+GY20+GU20</f>
        <v>653688.13068399997</v>
      </c>
      <c r="HD20" s="3" t="s">
        <v>6774</v>
      </c>
      <c r="HE20" s="22">
        <f>SUMIFS(datos_arg[ARS],datos_arg[Year],'Cuentas ARG'!HE$2,datos_arg[Month],'Cuentas ARG'!HI$2,datos_arg[Origen],'Cuentas ARG'!HD20)</f>
        <v>0</v>
      </c>
      <c r="HF20" s="22">
        <f>+SUMIFS(datos_arg[USD],datos_arg[Year],'Cuentas ARG'!HE$2,datos_arg[Month],'Cuentas ARG'!HI$2,datos_arg[Origen],'Cuentas ARG'!HD20)</f>
        <v>0</v>
      </c>
      <c r="HG20" s="22"/>
      <c r="HH20" s="22">
        <f>+HE20+HA20</f>
        <v>69951510.136023998</v>
      </c>
      <c r="HI20" s="23">
        <f>+HF20+HB20</f>
        <v>653688.13068399997</v>
      </c>
      <c r="HK20" s="3" t="s">
        <v>6774</v>
      </c>
      <c r="HL20" s="22">
        <f>SUMIFS(datos_arg[ARS],datos_arg[Year],'Cuentas ARG'!HL$2,datos_arg[Month],'Cuentas ARG'!HP$2,datos_arg[Origen],'Cuentas ARG'!HK20)</f>
        <v>0</v>
      </c>
      <c r="HM20" s="22">
        <f>+SUMIFS(datos_arg[USD],datos_arg[Year],'Cuentas ARG'!HL$2,datos_arg[Month],'Cuentas ARG'!HP$2,datos_arg[Origen],'Cuentas ARG'!HK20)</f>
        <v>0</v>
      </c>
      <c r="HN20" s="22"/>
      <c r="HO20" s="22">
        <f>+HL20+HH20</f>
        <v>69951510.136023998</v>
      </c>
      <c r="HP20" s="23">
        <f>+HM20+HI20</f>
        <v>653688.13068399997</v>
      </c>
    </row>
    <row r="21" spans="2:224" x14ac:dyDescent="0.25">
      <c r="B21" s="3"/>
      <c r="C21" s="22"/>
      <c r="D21" s="22"/>
      <c r="E21" s="22"/>
      <c r="F21" s="22"/>
      <c r="G21" s="23"/>
      <c r="I21" s="3"/>
      <c r="J21" s="22"/>
      <c r="K21" s="22"/>
      <c r="L21" s="22"/>
      <c r="M21" s="22"/>
      <c r="N21" s="23"/>
      <c r="P21" s="3"/>
      <c r="Q21" s="22"/>
      <c r="R21" s="22"/>
      <c r="S21" s="22"/>
      <c r="T21" s="22"/>
      <c r="U21" s="23"/>
      <c r="W21" s="3"/>
      <c r="X21" s="22"/>
      <c r="Y21" s="22"/>
      <c r="Z21" s="22"/>
      <c r="AA21" s="22"/>
      <c r="AB21" s="23"/>
      <c r="AD21" s="3"/>
      <c r="AE21" s="22"/>
      <c r="AF21" s="22"/>
      <c r="AG21" s="22"/>
      <c r="AH21" s="22"/>
      <c r="AI21" s="23"/>
      <c r="AK21" s="3"/>
      <c r="AL21" s="22"/>
      <c r="AM21" s="22"/>
      <c r="AN21" s="22"/>
      <c r="AO21" s="22"/>
      <c r="AP21" s="23"/>
      <c r="AR21" s="3"/>
      <c r="AS21" s="22"/>
      <c r="AT21" s="22"/>
      <c r="AU21" s="22"/>
      <c r="AV21" s="22"/>
      <c r="AW21" s="23"/>
      <c r="AY21" s="3"/>
      <c r="AZ21" s="22"/>
      <c r="BA21" s="22"/>
      <c r="BB21" s="22"/>
      <c r="BC21" s="22"/>
      <c r="BD21" s="23"/>
      <c r="BF21" s="3"/>
      <c r="BG21" s="22"/>
      <c r="BH21" s="22"/>
      <c r="BI21" s="22"/>
      <c r="BJ21" s="22"/>
      <c r="BK21" s="23"/>
      <c r="BM21" s="3"/>
      <c r="BN21" s="22"/>
      <c r="BO21" s="22"/>
      <c r="BP21" s="22"/>
      <c r="BQ21" s="22"/>
      <c r="BR21" s="23"/>
      <c r="BT21" s="3"/>
      <c r="BU21" s="22"/>
      <c r="BV21" s="22"/>
      <c r="BW21" s="22"/>
      <c r="BX21" s="22"/>
      <c r="BY21" s="23"/>
      <c r="CA21" s="3"/>
      <c r="CB21" s="22"/>
      <c r="CC21" s="22"/>
      <c r="CD21" s="22"/>
      <c r="CE21" s="22"/>
      <c r="CF21" s="23"/>
      <c r="CH21" s="3"/>
      <c r="CI21" s="22"/>
      <c r="CJ21" s="22"/>
      <c r="CK21" s="22"/>
      <c r="CL21" s="22"/>
      <c r="CM21" s="23"/>
      <c r="CO21" s="3"/>
      <c r="CP21" s="22"/>
      <c r="CQ21" s="22"/>
      <c r="CR21" s="22"/>
      <c r="CS21" s="22"/>
      <c r="CT21" s="23"/>
      <c r="CV21" s="3"/>
      <c r="CW21" s="22"/>
      <c r="CX21" s="22"/>
      <c r="CY21" s="22"/>
      <c r="CZ21" s="22"/>
      <c r="DA21" s="23"/>
      <c r="DC21" s="3"/>
      <c r="DD21" s="22"/>
      <c r="DE21" s="22"/>
      <c r="DF21" s="22"/>
      <c r="DG21" s="22"/>
      <c r="DH21" s="23"/>
      <c r="DJ21" s="3"/>
      <c r="DK21" s="22"/>
      <c r="DL21" s="22"/>
      <c r="DM21" s="22"/>
      <c r="DN21" s="22"/>
      <c r="DO21" s="23"/>
      <c r="DQ21" s="3"/>
      <c r="DR21" s="22"/>
      <c r="DS21" s="22"/>
      <c r="DT21" s="22"/>
      <c r="DU21" s="22"/>
      <c r="DV21" s="23"/>
      <c r="DX21" s="3"/>
      <c r="DY21" s="22"/>
      <c r="DZ21" s="22"/>
      <c r="EA21" s="22"/>
      <c r="EB21" s="22"/>
      <c r="EC21" s="23"/>
      <c r="EE21" s="3"/>
      <c r="EF21" s="22"/>
      <c r="EG21" s="22"/>
      <c r="EH21" s="22"/>
      <c r="EI21" s="22"/>
      <c r="EJ21" s="23"/>
      <c r="EL21" s="3"/>
      <c r="EM21" s="22"/>
      <c r="EN21" s="22"/>
      <c r="EO21" s="22"/>
      <c r="EP21" s="22"/>
      <c r="EQ21" s="23"/>
      <c r="ES21" s="3"/>
      <c r="ET21" s="22"/>
      <c r="EU21" s="22"/>
      <c r="EV21" s="22"/>
      <c r="EW21" s="22"/>
      <c r="EX21" s="23"/>
      <c r="EZ21" s="3"/>
      <c r="FA21" s="22"/>
      <c r="FB21" s="22"/>
      <c r="FC21" s="22"/>
      <c r="FD21" s="22"/>
      <c r="FE21" s="23"/>
      <c r="FG21" s="3"/>
      <c r="FH21" s="22"/>
      <c r="FI21" s="22"/>
      <c r="FJ21" s="22"/>
      <c r="FK21" s="22"/>
      <c r="FL21" s="23"/>
      <c r="FN21" s="3"/>
      <c r="FO21" s="22"/>
      <c r="FP21" s="22"/>
      <c r="FQ21" s="22"/>
      <c r="FR21" s="22"/>
      <c r="FS21" s="23"/>
      <c r="FU21" s="3"/>
      <c r="FV21" s="22"/>
      <c r="FW21" s="22"/>
      <c r="FX21" s="22"/>
      <c r="FY21" s="22"/>
      <c r="FZ21" s="23"/>
      <c r="GB21" s="3"/>
      <c r="GC21" s="22"/>
      <c r="GD21" s="22"/>
      <c r="GE21" s="22"/>
      <c r="GF21" s="22"/>
      <c r="GG21" s="23"/>
      <c r="GI21" s="3"/>
      <c r="GJ21" s="22"/>
      <c r="GK21" s="22"/>
      <c r="GL21" s="22"/>
      <c r="GM21" s="22"/>
      <c r="GN21" s="23"/>
      <c r="GP21" s="3"/>
      <c r="GQ21" s="22"/>
      <c r="GR21" s="22"/>
      <c r="GS21" s="22"/>
      <c r="GT21" s="22"/>
      <c r="GU21" s="23"/>
      <c r="GW21" s="3"/>
      <c r="GX21" s="22"/>
      <c r="GY21" s="22"/>
      <c r="GZ21" s="22"/>
      <c r="HA21" s="22"/>
      <c r="HB21" s="23"/>
      <c r="HD21" s="3"/>
      <c r="HE21" s="22"/>
      <c r="HF21" s="22"/>
      <c r="HG21" s="22"/>
      <c r="HH21" s="22"/>
      <c r="HI21" s="23"/>
      <c r="HK21" s="3"/>
      <c r="HL21" s="22"/>
      <c r="HM21" s="22"/>
      <c r="HN21" s="22"/>
      <c r="HO21" s="22"/>
      <c r="HP21" s="23"/>
    </row>
    <row r="22" spans="2:224" x14ac:dyDescent="0.25">
      <c r="B22" s="27" t="s">
        <v>6732</v>
      </c>
      <c r="C22" s="28">
        <f>+SUM(C23:C26)</f>
        <v>391675.5</v>
      </c>
      <c r="D22" s="28">
        <f>+SUM(D23:D26)</f>
        <v>10181</v>
      </c>
      <c r="E22" s="28"/>
      <c r="F22" s="28">
        <f>+SUM(F23:F26)</f>
        <v>391675.5</v>
      </c>
      <c r="G22" s="29">
        <f>+SUM(G23:G26)</f>
        <v>10181</v>
      </c>
      <c r="I22" s="27" t="s">
        <v>6732</v>
      </c>
      <c r="J22" s="28">
        <f>+SUM(J23:J26)</f>
        <v>6195</v>
      </c>
      <c r="K22" s="28">
        <f>+SUM(K23:K26)</f>
        <v>160.03875968992247</v>
      </c>
      <c r="L22" s="28"/>
      <c r="M22" s="28">
        <f>+SUM(M23:M26)</f>
        <v>397870.5</v>
      </c>
      <c r="N22" s="29">
        <f>+SUM(N23:N26)</f>
        <v>10341.038759689922</v>
      </c>
      <c r="P22" s="27" t="s">
        <v>6732</v>
      </c>
      <c r="Q22" s="28">
        <f>+SUM(Q23:Q26)</f>
        <v>239770</v>
      </c>
      <c r="R22" s="28">
        <f>+SUM(R23:R26)</f>
        <v>5577.9069767441861</v>
      </c>
      <c r="S22" s="28"/>
      <c r="T22" s="28">
        <f>+SUM(T23:T26)</f>
        <v>637640.5</v>
      </c>
      <c r="U22" s="29">
        <f>+SUM(U23:U26)</f>
        <v>15918.945736434109</v>
      </c>
      <c r="W22" s="27" t="s">
        <v>6732</v>
      </c>
      <c r="X22" s="28">
        <f>+SUM(X23:X26)</f>
        <v>72400</v>
      </c>
      <c r="Y22" s="28">
        <f>+SUM(Y23:Y26)</f>
        <v>1700</v>
      </c>
      <c r="Z22" s="28"/>
      <c r="AA22" s="28">
        <f>+SUM(AA23:AA26)</f>
        <v>710040.5</v>
      </c>
      <c r="AB22" s="29">
        <f>+SUM(AB23:AB26)</f>
        <v>17618.945736434107</v>
      </c>
      <c r="AD22" s="27" t="s">
        <v>6732</v>
      </c>
      <c r="AE22" s="28">
        <f>+SUM(AE23:AE26)</f>
        <v>131668.75</v>
      </c>
      <c r="AF22" s="28">
        <f>+SUM(AF23:AF26)</f>
        <v>3041.6666666666665</v>
      </c>
      <c r="AG22" s="28"/>
      <c r="AH22" s="28">
        <f>+SUM(AH23:AH26)</f>
        <v>841709.25</v>
      </c>
      <c r="AI22" s="29">
        <f>+SUM(AI23:AI26)</f>
        <v>20660.612403100775</v>
      </c>
      <c r="AK22" s="27" t="s">
        <v>6732</v>
      </c>
      <c r="AL22" s="28">
        <f>+SUM(AL23:AL26)</f>
        <v>244316.12</v>
      </c>
      <c r="AM22" s="28">
        <f>+SUM(AM23:AM26)</f>
        <v>5421.9074829931969</v>
      </c>
      <c r="AN22" s="28"/>
      <c r="AO22" s="28">
        <f>+SUM(AO23:AO26)</f>
        <v>1086025.3700000001</v>
      </c>
      <c r="AP22" s="29">
        <f>+SUM(AP23:AP26)</f>
        <v>26082.519886093971</v>
      </c>
      <c r="AR22" s="27" t="s">
        <v>6732</v>
      </c>
      <c r="AS22" s="28">
        <f>+SUM(AS23:AS26)</f>
        <v>525580.94999999995</v>
      </c>
      <c r="AT22" s="28">
        <f>+SUM(AT23:AT26)</f>
        <v>11933.219217563113</v>
      </c>
      <c r="AU22" s="28"/>
      <c r="AV22" s="28">
        <f>+SUM(AV23:AV26)</f>
        <v>1611606.32</v>
      </c>
      <c r="AW22" s="29">
        <f>+SUM(AW23:AW26)</f>
        <v>38015.739103657084</v>
      </c>
      <c r="AY22" s="27" t="s">
        <v>6732</v>
      </c>
      <c r="AZ22" s="28">
        <f>+SUM(AZ23:AZ26)</f>
        <v>398550</v>
      </c>
      <c r="BA22" s="28">
        <f>+SUM(BA23:BA26)</f>
        <v>8900</v>
      </c>
      <c r="BB22" s="28"/>
      <c r="BC22" s="28">
        <f>+SUM(BC23:BC26)</f>
        <v>2010156.32</v>
      </c>
      <c r="BD22" s="29">
        <f>+SUM(BD23:BD26)</f>
        <v>46915.739103657084</v>
      </c>
      <c r="BF22" s="27" t="s">
        <v>6732</v>
      </c>
      <c r="BG22" s="28">
        <f>+SUM(BG23:BG26)</f>
        <v>1351400</v>
      </c>
      <c r="BH22" s="28">
        <f>+SUM(BH23:BH26)</f>
        <v>23524.561403508771</v>
      </c>
      <c r="BI22" s="28"/>
      <c r="BJ22" s="28">
        <f>+SUM(BJ23:BJ26)</f>
        <v>3361556.3200000003</v>
      </c>
      <c r="BK22" s="29">
        <f>+SUM(BK23:BK26)</f>
        <v>70440.300507165855</v>
      </c>
      <c r="BM22" s="27" t="s">
        <v>6732</v>
      </c>
      <c r="BN22" s="28">
        <f>+SUM(BN23:BN26)</f>
        <v>1033300</v>
      </c>
      <c r="BO22" s="28">
        <f>+SUM(BO23:BO26)</f>
        <v>17206.282051282051</v>
      </c>
      <c r="BP22" s="28"/>
      <c r="BQ22" s="28">
        <f>+SUM(BQ23:BQ26)</f>
        <v>4394856.32</v>
      </c>
      <c r="BR22" s="29">
        <f>+SUM(BR23:BR26)</f>
        <v>87646.582558447903</v>
      </c>
      <c r="BT22" s="27" t="s">
        <v>6732</v>
      </c>
      <c r="BU22" s="28">
        <f>+SUM(BU23:BU26)</f>
        <v>958707.01</v>
      </c>
      <c r="BV22" s="28">
        <f>+SUM(BV23:BV26)</f>
        <v>14752.100750816753</v>
      </c>
      <c r="BW22" s="28"/>
      <c r="BX22" s="28">
        <f>+SUM(BX23:BX26)</f>
        <v>5353563.33</v>
      </c>
      <c r="BY22" s="29">
        <f>+SUM(BY23:BY26)</f>
        <v>102398.68330926467</v>
      </c>
      <c r="CA22" s="27" t="s">
        <v>6732</v>
      </c>
      <c r="CB22" s="28">
        <f>+SUM(CB23:CB26)</f>
        <v>1425189</v>
      </c>
      <c r="CC22" s="28">
        <f>+SUM(CC23:CC26)</f>
        <v>20854.407322624415</v>
      </c>
      <c r="CD22" s="28"/>
      <c r="CE22" s="28">
        <f>+SUM(CE23:CE26)</f>
        <v>6778752.3300000001</v>
      </c>
      <c r="CF22" s="29">
        <f>+SUM(CF23:CF26)</f>
        <v>123253.09063188906</v>
      </c>
      <c r="CH22" s="27" t="s">
        <v>6732</v>
      </c>
      <c r="CI22" s="28">
        <f>+SUM(CI23:CI26)</f>
        <v>2078217.4</v>
      </c>
      <c r="CJ22" s="28">
        <f>+SUM(CJ23:CJ26)</f>
        <v>27063.562280701753</v>
      </c>
      <c r="CK22" s="28"/>
      <c r="CL22" s="28">
        <f>+SUM(CL23:CL26)</f>
        <v>8856969.7300000004</v>
      </c>
      <c r="CM22" s="29">
        <f>+SUM(CM23:CM26)</f>
        <v>150316.65291259083</v>
      </c>
      <c r="CO22" s="27" t="s">
        <v>6732</v>
      </c>
      <c r="CP22" s="28">
        <f>+SUM(CP23:CP26)</f>
        <v>2740706.43</v>
      </c>
      <c r="CQ22" s="28">
        <f>+SUM(CQ23:CQ26)</f>
        <v>35974.019711566361</v>
      </c>
      <c r="CR22" s="28"/>
      <c r="CS22" s="28">
        <f>+SUM(CS23:CS26)</f>
        <v>11597676.16</v>
      </c>
      <c r="CT22" s="29">
        <f>+SUM(CT23:CT26)</f>
        <v>186290.67262415719</v>
      </c>
      <c r="CV22" s="27" t="s">
        <v>6732</v>
      </c>
      <c r="CW22" s="28">
        <f>+SUM(CW23:CW26)</f>
        <v>2863221.55</v>
      </c>
      <c r="CX22" s="28">
        <f>+SUM(CX23:CX26)</f>
        <v>37054.787893124245</v>
      </c>
      <c r="CY22" s="28"/>
      <c r="CZ22" s="28">
        <f>+SUM(CZ23:CZ26)</f>
        <v>14460897.709999999</v>
      </c>
      <c r="DA22" s="29">
        <f>+SUM(DA23:DA26)</f>
        <v>223345.4605172814</v>
      </c>
      <c r="DC22" s="27" t="s">
        <v>6732</v>
      </c>
      <c r="DD22" s="28">
        <f>+SUM(DD23:DD26)</f>
        <v>2741830.11</v>
      </c>
      <c r="DE22" s="28">
        <f>+SUM(DE23:DE26)</f>
        <v>32256.824823529412</v>
      </c>
      <c r="DF22" s="28"/>
      <c r="DG22" s="28">
        <f>+SUM(DG23:DG26)</f>
        <v>17202727.82</v>
      </c>
      <c r="DH22" s="29">
        <f>+SUM(DH23:DH26)</f>
        <v>255602.28534081081</v>
      </c>
      <c r="DJ22" s="27" t="s">
        <v>6732</v>
      </c>
      <c r="DK22" s="28">
        <f>+SUM(DK23:DK26)</f>
        <v>2671285.14</v>
      </c>
      <c r="DL22" s="28">
        <f>+SUM(DL23:DL26)</f>
        <v>23803.845215053763</v>
      </c>
      <c r="DM22" s="28"/>
      <c r="DN22" s="28">
        <f>+SUM(DN23:DN26)</f>
        <v>19874012.959999997</v>
      </c>
      <c r="DO22" s="29">
        <f>+SUM(DO23:DO26)</f>
        <v>279406.1305558646</v>
      </c>
      <c r="DQ22" s="27" t="s">
        <v>6732</v>
      </c>
      <c r="DR22" s="28">
        <f>+SUM(DR23:DR26)</f>
        <v>2510900.35</v>
      </c>
      <c r="DS22" s="28">
        <f>+SUM(DS23:DS26)</f>
        <v>21320.709504017665</v>
      </c>
      <c r="DT22" s="28"/>
      <c r="DU22" s="28">
        <f>+SUM(DU23:DU26)</f>
        <v>22384913.309999999</v>
      </c>
      <c r="DV22" s="29">
        <f>+SUM(DV23:DV26)</f>
        <v>300726.84005988226</v>
      </c>
      <c r="DX22" s="27" t="s">
        <v>6732</v>
      </c>
      <c r="DY22" s="28">
        <f>+SUM(DY23:DY26)</f>
        <v>3227273.01</v>
      </c>
      <c r="DZ22" s="28">
        <f>+SUM(DZ23:DZ26)</f>
        <v>25784.593051309716</v>
      </c>
      <c r="EA22" s="28"/>
      <c r="EB22" s="28">
        <f>+SUM(EB23:EB26)</f>
        <v>25612186.32</v>
      </c>
      <c r="EC22" s="29">
        <f>+SUM(EC23:EC26)</f>
        <v>326511.43311119196</v>
      </c>
      <c r="EE22" s="27" t="s">
        <v>6732</v>
      </c>
      <c r="EF22" s="28">
        <f>+SUM(EF23:EF26)</f>
        <v>3550683.24</v>
      </c>
      <c r="EG22" s="28">
        <f>+SUM(EG23:EG26)</f>
        <v>26947.972614517264</v>
      </c>
      <c r="EH22" s="28"/>
      <c r="EI22" s="28">
        <f>+SUM(EI23:EI26)</f>
        <v>29162869.559999999</v>
      </c>
      <c r="EJ22" s="29">
        <f>+SUM(EJ23:EJ26)</f>
        <v>353459.40572570928</v>
      </c>
      <c r="EL22" s="27" t="s">
        <v>6732</v>
      </c>
      <c r="EM22" s="28">
        <f>+SUM(EM23:EM26)</f>
        <v>3804215.12</v>
      </c>
      <c r="EN22" s="28">
        <f>+SUM(EN23:EN26)</f>
        <v>29073.015362351645</v>
      </c>
      <c r="EO22" s="28"/>
      <c r="EP22" s="28">
        <f>+SUM(EP23:EP26)</f>
        <v>32967084.68</v>
      </c>
      <c r="EQ22" s="29">
        <f>+SUM(EQ23:EQ26)</f>
        <v>382532.42108806089</v>
      </c>
      <c r="ES22" s="27" t="s">
        <v>6732</v>
      </c>
      <c r="ET22" s="28">
        <f>+SUM(ET23:ET26)</f>
        <v>4013084.16</v>
      </c>
      <c r="EU22" s="28">
        <f>+SUM(EU23:EU26)</f>
        <v>25642.730498121909</v>
      </c>
      <c r="EV22" s="28"/>
      <c r="EW22" s="28">
        <f>+SUM(EW23:EW26)</f>
        <v>36980168.839999996</v>
      </c>
      <c r="EX22" s="29">
        <f>+SUM(EX23:EX26)</f>
        <v>408175.15158618276</v>
      </c>
      <c r="EZ22" s="27" t="s">
        <v>6732</v>
      </c>
      <c r="FA22" s="28">
        <f>+SUM(FA23:FA26)</f>
        <v>4828560.18</v>
      </c>
      <c r="FB22" s="28">
        <f>+SUM(FB23:FB26)</f>
        <v>29581.189195576429</v>
      </c>
      <c r="FC22" s="28"/>
      <c r="FD22" s="28">
        <f>+SUM(FD23:FD26)</f>
        <v>41808729.019999996</v>
      </c>
      <c r="FE22" s="29">
        <f>+SUM(FE23:FE26)</f>
        <v>437756.34078175924</v>
      </c>
      <c r="FG22" s="27" t="s">
        <v>6732</v>
      </c>
      <c r="FH22" s="28">
        <f>+SUM(FH23:FH26)</f>
        <v>4256432.1399999997</v>
      </c>
      <c r="FI22" s="28">
        <f>+SUM(FI23:FI26)</f>
        <v>28617.367642938523</v>
      </c>
      <c r="FJ22" s="28"/>
      <c r="FK22" s="28">
        <f>+SUM(FK23:FK26)</f>
        <v>46065161.159999996</v>
      </c>
      <c r="FL22" s="29">
        <f>+SUM(FL23:FL26)</f>
        <v>466373.70842469775</v>
      </c>
      <c r="FN22" s="27" t="s">
        <v>6732</v>
      </c>
      <c r="FO22" s="28">
        <f>+SUM(FO23:FO26)</f>
        <v>4667135.7299999995</v>
      </c>
      <c r="FP22" s="28">
        <f>+SUM(FP23:FP26)</f>
        <v>30120.775201480697</v>
      </c>
      <c r="FQ22" s="28"/>
      <c r="FR22" s="28">
        <f>+SUM(FR23:FR26)</f>
        <v>50732296.889999993</v>
      </c>
      <c r="FS22" s="29">
        <f>+SUM(FS23:FS26)</f>
        <v>496494.48362617841</v>
      </c>
      <c r="FU22" s="27" t="s">
        <v>6732</v>
      </c>
      <c r="FV22" s="28">
        <f>+SUM(FV23:FV26)</f>
        <v>4371675.96</v>
      </c>
      <c r="FW22" s="28">
        <f>+SUM(FW23:FW26)</f>
        <v>29048.019309812094</v>
      </c>
      <c r="FX22" s="28"/>
      <c r="FY22" s="28">
        <f>+SUM(FY23:FY26)</f>
        <v>55103972.849999994</v>
      </c>
      <c r="FZ22" s="29">
        <f>+SUM(FZ23:FZ26)</f>
        <v>525542.50293599057</v>
      </c>
      <c r="GB22" s="27" t="s">
        <v>6732</v>
      </c>
      <c r="GC22" s="28">
        <f>+SUM(GC23:GC26)</f>
        <v>11241616.939999999</v>
      </c>
      <c r="GD22" s="28">
        <f>+SUM(GD23:GD26)</f>
        <v>79614.716714711438</v>
      </c>
      <c r="GE22" s="28"/>
      <c r="GF22" s="28">
        <f>+SUM(GF23:GF26)</f>
        <v>66345589.789999999</v>
      </c>
      <c r="GG22" s="29">
        <f>+SUM(GG23:GG26)</f>
        <v>605157.21965070185</v>
      </c>
      <c r="GI22" s="27" t="s">
        <v>6732</v>
      </c>
      <c r="GJ22" s="28">
        <f>+SUM(GJ23:GJ26)</f>
        <v>8018959.5099999998</v>
      </c>
      <c r="GK22" s="28">
        <f>+SUM(GK23:GK26)</f>
        <v>57418.963183408807</v>
      </c>
      <c r="GL22" s="28"/>
      <c r="GM22" s="28">
        <f>+SUM(GM23:GM26)</f>
        <v>74364549.299999997</v>
      </c>
      <c r="GN22" s="29">
        <f>+SUM(GN23:GN26)</f>
        <v>662576.18283411069</v>
      </c>
      <c r="GP22" s="27" t="s">
        <v>6732</v>
      </c>
      <c r="GQ22" s="28">
        <f>+SUM(GQ23:GQ26)</f>
        <v>5658876.71</v>
      </c>
      <c r="GR22" s="28">
        <f>+SUM(GR23:GR26)</f>
        <v>36396.893144766545</v>
      </c>
      <c r="GS22" s="28"/>
      <c r="GT22" s="28">
        <f>+SUM(GT23:GT26)</f>
        <v>80023426.00999999</v>
      </c>
      <c r="GU22" s="29">
        <f>+SUM(GU23:GU26)</f>
        <v>698973.07597887726</v>
      </c>
      <c r="GW22" s="27" t="s">
        <v>6732</v>
      </c>
      <c r="GX22" s="28">
        <f>+SUM(GX23:GX26)</f>
        <v>4727398.9400000004</v>
      </c>
      <c r="GY22" s="28">
        <f>+SUM(GY23:GY26)</f>
        <v>30739.511799050171</v>
      </c>
      <c r="GZ22" s="28"/>
      <c r="HA22" s="28">
        <f>+SUM(HA23:HA26)</f>
        <v>84750824.950000003</v>
      </c>
      <c r="HB22" s="29">
        <f>+SUM(HB23:HB26)</f>
        <v>729712.58777792752</v>
      </c>
      <c r="HD22" s="27" t="s">
        <v>6732</v>
      </c>
      <c r="HE22" s="28">
        <f>+SUM(HE23:HE26)</f>
        <v>8186960.21</v>
      </c>
      <c r="HF22" s="28">
        <f>+SUM(HF23:HF26)</f>
        <v>48055.269980038574</v>
      </c>
      <c r="HG22" s="28"/>
      <c r="HH22" s="28">
        <f>+SUM(HH23:HH26)</f>
        <v>92937785.159999996</v>
      </c>
      <c r="HI22" s="29">
        <f>+SUM(HI23:HI26)</f>
        <v>777767.85775796615</v>
      </c>
      <c r="HK22" s="27" t="s">
        <v>6732</v>
      </c>
      <c r="HL22" s="28">
        <f>+SUM(HL23:HL26)</f>
        <v>6741786.21</v>
      </c>
      <c r="HM22" s="28">
        <f>+SUM(HM23:HM26)</f>
        <v>37867.408326836558</v>
      </c>
      <c r="HN22" s="28"/>
      <c r="HO22" s="28">
        <f>+SUM(HO23:HO26)</f>
        <v>99679571.370000005</v>
      </c>
      <c r="HP22" s="29">
        <f>+SUM(HP23:HP26)</f>
        <v>815635.26608480269</v>
      </c>
    </row>
    <row r="23" spans="2:224" x14ac:dyDescent="0.25">
      <c r="B23" s="3" t="s">
        <v>5365</v>
      </c>
      <c r="C23" s="22">
        <f>SUMIFS(datos_arg[ARS],datos_arg[Year],'Cuentas ARG'!C$2,datos_arg[Month],'Cuentas ARG'!G$2,datos_arg[Destino],'Cuentas ARG'!B23)</f>
        <v>0</v>
      </c>
      <c r="D23" s="22">
        <f>+SUMIFS(datos_arg[USD],datos_arg[Year],'Cuentas ARG'!C$2,datos_arg[Month],'Cuentas ARG'!G$2,datos_arg[Destino],'Cuentas ARG'!B23)</f>
        <v>0</v>
      </c>
      <c r="E23" s="22"/>
      <c r="F23" s="22">
        <f t="shared" si="2"/>
        <v>0</v>
      </c>
      <c r="G23" s="23">
        <f t="shared" si="0"/>
        <v>0</v>
      </c>
      <c r="I23" s="3" t="s">
        <v>5365</v>
      </c>
      <c r="J23" s="22">
        <f>SUMIFS(datos_arg[ARS],datos_arg[Year],'Cuentas ARG'!J$2,datos_arg[Month],'Cuentas ARG'!N$2,datos_arg[Destino],'Cuentas ARG'!I23)</f>
        <v>6000</v>
      </c>
      <c r="K23" s="22">
        <f>+SUMIFS(datos_arg[USD],datos_arg[Year],'Cuentas ARG'!J$2,datos_arg[Month],'Cuentas ARG'!N$2,datos_arg[Destino],'Cuentas ARG'!I23)</f>
        <v>155.03875968992247</v>
      </c>
      <c r="L23" s="22"/>
      <c r="M23" s="22">
        <f t="shared" ref="M23:N26" si="63">+J23+F23</f>
        <v>6000</v>
      </c>
      <c r="N23" s="23">
        <f t="shared" si="63"/>
        <v>155.03875968992247</v>
      </c>
      <c r="P23" s="3" t="s">
        <v>5365</v>
      </c>
      <c r="Q23" s="22">
        <f>SUMIFS(datos_arg[ARS],datos_arg[Year],'Cuentas ARG'!Q$2,datos_arg[Month],'Cuentas ARG'!U$2,datos_arg[Destino],'Cuentas ARG'!P23)</f>
        <v>1200</v>
      </c>
      <c r="R23" s="22">
        <f>+SUMIFS(datos_arg[USD],datos_arg[Year],'Cuentas ARG'!Q$2,datos_arg[Month],'Cuentas ARG'!U$2,datos_arg[Destino],'Cuentas ARG'!P23)</f>
        <v>27.906976744186046</v>
      </c>
      <c r="S23" s="22"/>
      <c r="T23" s="22">
        <f t="shared" ref="T23:U26" si="64">+Q23+M23</f>
        <v>7200</v>
      </c>
      <c r="U23" s="23">
        <f t="shared" si="64"/>
        <v>182.94573643410851</v>
      </c>
      <c r="W23" s="3" t="s">
        <v>5365</v>
      </c>
      <c r="X23" s="22">
        <f>SUMIFS(datos_arg[ARS],datos_arg[Year],'Cuentas ARG'!X$2,datos_arg[Month],'Cuentas ARG'!AB$2,datos_arg[Destino],'Cuentas ARG'!W23)</f>
        <v>72400</v>
      </c>
      <c r="Y23" s="22">
        <f>+SUMIFS(datos_arg[USD],datos_arg[Year],'Cuentas ARG'!X$2,datos_arg[Month],'Cuentas ARG'!AB$2,datos_arg[Destino],'Cuentas ARG'!W23)</f>
        <v>1700</v>
      </c>
      <c r="Z23" s="22"/>
      <c r="AA23" s="22">
        <f t="shared" ref="AA23:AB26" si="65">+X23+T23</f>
        <v>79600</v>
      </c>
      <c r="AB23" s="23">
        <f t="shared" si="65"/>
        <v>1882.9457364341085</v>
      </c>
      <c r="AD23" s="3" t="s">
        <v>5365</v>
      </c>
      <c r="AE23" s="22">
        <f>SUMIFS(datos_arg[ARS],datos_arg[Year],'Cuentas ARG'!AE$2,datos_arg[Month],'Cuentas ARG'!AI$2,datos_arg[Destino],'Cuentas ARG'!AD23)</f>
        <v>33275</v>
      </c>
      <c r="AF23" s="22">
        <f>+SUMIFS(datos_arg[USD],datos_arg[Year],'Cuentas ARG'!AE$2,datos_arg[Month],'Cuentas ARG'!AI$2,datos_arg[Destino],'Cuentas ARG'!AD23)</f>
        <v>766.66666666666663</v>
      </c>
      <c r="AG23" s="22"/>
      <c r="AH23" s="22">
        <f t="shared" ref="AH23:AI26" si="66">+AE23+AA23</f>
        <v>112875</v>
      </c>
      <c r="AI23" s="23">
        <f t="shared" si="66"/>
        <v>2649.6124031007753</v>
      </c>
      <c r="AK23" s="3" t="s">
        <v>5365</v>
      </c>
      <c r="AL23" s="22">
        <f>SUMIFS(datos_arg[ARS],datos_arg[Year],'Cuentas ARG'!AL$2,datos_arg[Month],'Cuentas ARG'!AP$2,datos_arg[Destino],'Cuentas ARG'!AK23)</f>
        <v>99440</v>
      </c>
      <c r="AM23" s="22">
        <f>+SUMIFS(datos_arg[USD],datos_arg[Year],'Cuentas ARG'!AL$2,datos_arg[Month],'Cuentas ARG'!AP$2,datos_arg[Destino],'Cuentas ARG'!AK23)</f>
        <v>2200</v>
      </c>
      <c r="AN23" s="22"/>
      <c r="AO23" s="22">
        <f t="shared" ref="AO23:AP26" si="67">+AL23+AH23</f>
        <v>212315</v>
      </c>
      <c r="AP23" s="23">
        <f t="shared" si="67"/>
        <v>4849.6124031007748</v>
      </c>
      <c r="AR23" s="3" t="s">
        <v>5365</v>
      </c>
      <c r="AS23" s="22">
        <f>SUMIFS(datos_arg[ARS],datos_arg[Year],'Cuentas ARG'!AS$2,datos_arg[Month],'Cuentas ARG'!AW$2,datos_arg[Destino],'Cuentas ARG'!AR23)</f>
        <v>64125</v>
      </c>
      <c r="AT23" s="22">
        <f>+SUMIFS(datos_arg[USD],datos_arg[Year],'Cuentas ARG'!AS$2,datos_arg[Month],'Cuentas ARG'!AW$2,datos_arg[Destino],'Cuentas ARG'!AR23)</f>
        <v>1500</v>
      </c>
      <c r="AU23" s="22"/>
      <c r="AV23" s="22">
        <f t="shared" ref="AV23:AW26" si="68">+AS23+AO23</f>
        <v>276440</v>
      </c>
      <c r="AW23" s="23">
        <f t="shared" si="68"/>
        <v>6349.6124031007748</v>
      </c>
      <c r="AY23" s="3" t="s">
        <v>5365</v>
      </c>
      <c r="AZ23" s="22">
        <f>SUMIFS(datos_arg[ARS],datos_arg[Year],'Cuentas ARG'!AZ$2,datos_arg[Month],'Cuentas ARG'!BD$2,datos_arg[Destino],'Cuentas ARG'!AY23)</f>
        <v>66750</v>
      </c>
      <c r="BA23" s="22">
        <f>+SUMIFS(datos_arg[USD],datos_arg[Year],'Cuentas ARG'!AZ$2,datos_arg[Month],'Cuentas ARG'!BD$2,datos_arg[Destino],'Cuentas ARG'!AY23)</f>
        <v>1500</v>
      </c>
      <c r="BB23" s="22"/>
      <c r="BC23" s="22">
        <f t="shared" ref="BC23:BD26" si="69">+AZ23+AV23</f>
        <v>343190</v>
      </c>
      <c r="BD23" s="23">
        <f t="shared" si="69"/>
        <v>7849.6124031007748</v>
      </c>
      <c r="BF23" s="3" t="s">
        <v>5365</v>
      </c>
      <c r="BG23" s="22">
        <f>SUMIFS(datos_arg[ARS],datos_arg[Year],'Cuentas ARG'!BG$2,datos_arg[Month],'Cuentas ARG'!BK$2,datos_arg[Destino],'Cuentas ARG'!BF23)</f>
        <v>90000</v>
      </c>
      <c r="BH23" s="22">
        <f>+SUMIFS(datos_arg[USD],datos_arg[Year],'Cuentas ARG'!BG$2,datos_arg[Month],'Cuentas ARG'!BK$2,datos_arg[Destino],'Cuentas ARG'!BF23)</f>
        <v>1500</v>
      </c>
      <c r="BI23" s="22"/>
      <c r="BJ23" s="22">
        <f t="shared" ref="BJ23:BK26" si="70">+BG23+BC23</f>
        <v>433190</v>
      </c>
      <c r="BK23" s="23">
        <f t="shared" si="70"/>
        <v>9349.6124031007748</v>
      </c>
      <c r="BM23" s="3" t="s">
        <v>5365</v>
      </c>
      <c r="BN23" s="22">
        <f>SUMIFS(datos_arg[ARS],datos_arg[Year],'Cuentas ARG'!BN$2,datos_arg[Month],'Cuentas ARG'!BR$2,datos_arg[Destino],'Cuentas ARG'!BM23)</f>
        <v>120000</v>
      </c>
      <c r="BO23" s="22">
        <f>+SUMIFS(datos_arg[USD],datos_arg[Year],'Cuentas ARG'!BN$2,datos_arg[Month],'Cuentas ARG'!BR$2,datos_arg[Destino],'Cuentas ARG'!BM23)</f>
        <v>2000</v>
      </c>
      <c r="BP23" s="22"/>
      <c r="BQ23" s="22">
        <f t="shared" ref="BQ23:BR26" si="71">+BN23+BJ23</f>
        <v>553190</v>
      </c>
      <c r="BR23" s="23">
        <f t="shared" si="71"/>
        <v>11349.612403100775</v>
      </c>
      <c r="BT23" s="3" t="s">
        <v>5365</v>
      </c>
      <c r="BU23" s="22">
        <f>SUMIFS(datos_arg[ARS],datos_arg[Year],'Cuentas ARG'!BU$2,datos_arg[Month],'Cuentas ARG'!BY$2,datos_arg[Destino],'Cuentas ARG'!BT23)</f>
        <v>178000</v>
      </c>
      <c r="BV23" s="22">
        <f>+SUMIFS(datos_arg[USD],datos_arg[Year],'Cuentas ARG'!BU$2,datos_arg[Month],'Cuentas ARG'!BY$2,datos_arg[Destino],'Cuentas ARG'!BT23)</f>
        <v>2738.4615384615386</v>
      </c>
      <c r="BW23" s="22"/>
      <c r="BX23" s="22">
        <f t="shared" ref="BX23:BY26" si="72">+BU23+BQ23</f>
        <v>731190</v>
      </c>
      <c r="BY23" s="23">
        <f t="shared" si="72"/>
        <v>14088.073941562314</v>
      </c>
      <c r="CA23" s="3" t="s">
        <v>5365</v>
      </c>
      <c r="CB23" s="22">
        <f>SUMIFS(datos_arg[ARS],datos_arg[Year],'Cuentas ARG'!CB$2,datos_arg[Month],'Cuentas ARG'!CF$2,datos_arg[Destino],'Cuentas ARG'!CA23)</f>
        <v>211420</v>
      </c>
      <c r="CC23" s="22">
        <f>+SUMIFS(datos_arg[USD],datos_arg[Year],'Cuentas ARG'!CB$2,datos_arg[Month],'Cuentas ARG'!CF$2,datos_arg[Destino],'Cuentas ARG'!CA23)</f>
        <v>3100</v>
      </c>
      <c r="CD23" s="22"/>
      <c r="CE23" s="22">
        <f t="shared" ref="CE23:CF26" si="73">+CB23+BX23</f>
        <v>942610</v>
      </c>
      <c r="CF23" s="23">
        <f t="shared" si="73"/>
        <v>17188.073941562314</v>
      </c>
      <c r="CH23" s="3" t="s">
        <v>5365</v>
      </c>
      <c r="CI23" s="22">
        <f>SUMIFS(datos_arg[ARS],datos_arg[Year],'Cuentas ARG'!CI$2,datos_arg[Month],'Cuentas ARG'!CM$2,datos_arg[Destino],'Cuentas ARG'!CH23)</f>
        <v>315700</v>
      </c>
      <c r="CJ23" s="22">
        <f>+SUMIFS(datos_arg[USD],datos_arg[Year],'Cuentas ARG'!CI$2,datos_arg[Month],'Cuentas ARG'!CM$2,datos_arg[Destino],'Cuentas ARG'!CH23)</f>
        <v>4100</v>
      </c>
      <c r="CK23" s="22"/>
      <c r="CL23" s="22">
        <f t="shared" ref="CL23:CM26" si="74">+CI23+CE23</f>
        <v>1258310</v>
      </c>
      <c r="CM23" s="23">
        <f t="shared" si="74"/>
        <v>21288.073941562314</v>
      </c>
      <c r="CO23" s="3" t="s">
        <v>5365</v>
      </c>
      <c r="CP23" s="22">
        <f>SUMIFS(datos_arg[ARS],datos_arg[Year],'Cuentas ARG'!CP$2,datos_arg[Month],'Cuentas ARG'!CT$2,datos_arg[Destino],'Cuentas ARG'!CO23)</f>
        <v>494300</v>
      </c>
      <c r="CQ23" s="22">
        <f>+SUMIFS(datos_arg[USD],datos_arg[Year],'Cuentas ARG'!CP$2,datos_arg[Month],'Cuentas ARG'!CT$2,datos_arg[Destino],'Cuentas ARG'!CO23)</f>
        <v>6464.9006622516554</v>
      </c>
      <c r="CR23" s="22"/>
      <c r="CS23" s="22">
        <f t="shared" ref="CS23:CT26" si="75">+CP23+CL23</f>
        <v>1752610</v>
      </c>
      <c r="CT23" s="23">
        <f t="shared" si="75"/>
        <v>27752.974603813971</v>
      </c>
      <c r="CV23" s="3" t="s">
        <v>5365</v>
      </c>
      <c r="CW23" s="22">
        <f>SUMIFS(datos_arg[ARS],datos_arg[Year],'Cuentas ARG'!CW$2,datos_arg[Month],'Cuentas ARG'!DA$2,datos_arg[Destino],'Cuentas ARG'!CV23)</f>
        <v>400400</v>
      </c>
      <c r="CX23" s="22">
        <f>+SUMIFS(datos_arg[USD],datos_arg[Year],'Cuentas ARG'!CW$2,datos_arg[Month],'Cuentas ARG'!DA$2,datos_arg[Destino],'Cuentas ARG'!CV23)</f>
        <v>5200</v>
      </c>
      <c r="CY23" s="22"/>
      <c r="CZ23" s="22">
        <f t="shared" ref="CZ23:DA26" si="76">+CW23+CS23</f>
        <v>2153010</v>
      </c>
      <c r="DA23" s="23">
        <f t="shared" si="76"/>
        <v>32952.974603813971</v>
      </c>
      <c r="DC23" s="3" t="s">
        <v>5365</v>
      </c>
      <c r="DD23" s="22">
        <f>SUMIFS(datos_arg[ARS],datos_arg[Year],'Cuentas ARG'!DD$2,datos_arg[Month],'Cuentas ARG'!DH$2,datos_arg[Destino],'Cuentas ARG'!DC23)</f>
        <v>399500</v>
      </c>
      <c r="DE23" s="22">
        <f>+SUMIFS(datos_arg[USD],datos_arg[Year],'Cuentas ARG'!DD$2,datos_arg[Month],'Cuentas ARG'!DH$2,datos_arg[Destino],'Cuentas ARG'!DC23)</f>
        <v>4700</v>
      </c>
      <c r="DF23" s="22"/>
      <c r="DG23" s="22">
        <f t="shared" ref="DG23:DH26" si="77">+DD23+CZ23</f>
        <v>2552510</v>
      </c>
      <c r="DH23" s="23">
        <f t="shared" si="77"/>
        <v>37652.974603813971</v>
      </c>
      <c r="DJ23" s="3" t="s">
        <v>5365</v>
      </c>
      <c r="DK23" s="22">
        <f>SUMIFS(datos_arg[ARS],datos_arg[Year],'Cuentas ARG'!DK$2,datos_arg[Month],'Cuentas ARG'!DO$2,datos_arg[Destino],'Cuentas ARG'!DJ23)</f>
        <v>526400</v>
      </c>
      <c r="DL23" s="22">
        <f>+SUMIFS(datos_arg[USD],datos_arg[Year],'Cuentas ARG'!DK$2,datos_arg[Month],'Cuentas ARG'!DO$2,datos_arg[Destino],'Cuentas ARG'!DJ23)</f>
        <v>4700</v>
      </c>
      <c r="DM23" s="22"/>
      <c r="DN23" s="22">
        <f t="shared" ref="DN23:DO26" si="78">+DK23+DG23</f>
        <v>3078910</v>
      </c>
      <c r="DO23" s="23">
        <f t="shared" si="78"/>
        <v>42352.974603813971</v>
      </c>
      <c r="DQ23" s="3" t="s">
        <v>5365</v>
      </c>
      <c r="DR23" s="22">
        <f>SUMIFS(datos_arg[ARS],datos_arg[Year],'Cuentas ARG'!DR$2,datos_arg[Month],'Cuentas ARG'!DV$2,datos_arg[Destino],'Cuentas ARG'!DQ23)</f>
        <v>418950</v>
      </c>
      <c r="DS23" s="22">
        <f>+SUMIFS(datos_arg[USD],datos_arg[Year],'Cuentas ARG'!DR$2,datos_arg[Month],'Cuentas ARG'!DV$2,datos_arg[Destino],'Cuentas ARG'!DQ23)</f>
        <v>3570.315363769022</v>
      </c>
      <c r="DT23" s="22"/>
      <c r="DU23" s="22">
        <f t="shared" ref="DU23:DV26" si="79">+DR23+DN23</f>
        <v>3497860</v>
      </c>
      <c r="DV23" s="23">
        <f t="shared" si="79"/>
        <v>45923.28996758299</v>
      </c>
      <c r="DX23" s="3" t="s">
        <v>5365</v>
      </c>
      <c r="DY23" s="22">
        <f>SUMIFS(datos_arg[ARS],datos_arg[Year],'Cuentas ARG'!DY$2,datos_arg[Month],'Cuentas ARG'!EC$2,datos_arg[Destino],'Cuentas ARG'!DX23)</f>
        <v>550000</v>
      </c>
      <c r="DZ23" s="22">
        <f>+SUMIFS(datos_arg[USD],datos_arg[Year],'Cuentas ARG'!DY$2,datos_arg[Month],'Cuentas ARG'!EC$2,datos_arg[Destino],'Cuentas ARG'!DX23)</f>
        <v>4397.313432835821</v>
      </c>
      <c r="EA23" s="22"/>
      <c r="EB23" s="22">
        <f t="shared" ref="EB23:EC26" si="80">+DY23+DU23</f>
        <v>4047860</v>
      </c>
      <c r="EC23" s="23">
        <f t="shared" si="80"/>
        <v>50320.603400418811</v>
      </c>
      <c r="EE23" s="3" t="s">
        <v>5365</v>
      </c>
      <c r="EF23" s="22">
        <f>SUMIFS(datos_arg[ARS],datos_arg[Year],'Cuentas ARG'!EF$2,datos_arg[Month],'Cuentas ARG'!EJ$2,datos_arg[Destino],'Cuentas ARG'!EE23)</f>
        <v>605100</v>
      </c>
      <c r="EG23" s="22">
        <f>+SUMIFS(datos_arg[USD],datos_arg[Year],'Cuentas ARG'!EF$2,datos_arg[Month],'Cuentas ARG'!EJ$2,datos_arg[Destino],'Cuentas ARG'!EE23)</f>
        <v>4590.0193798449609</v>
      </c>
      <c r="EH23" s="22"/>
      <c r="EI23" s="22">
        <f t="shared" ref="EI23:EJ26" si="81">+EF23+EB23</f>
        <v>4652960</v>
      </c>
      <c r="EJ23" s="23">
        <f t="shared" si="81"/>
        <v>54910.622780263773</v>
      </c>
      <c r="EL23" s="3" t="s">
        <v>5365</v>
      </c>
      <c r="EM23" s="22">
        <f>SUMIFS(datos_arg[ARS],datos_arg[Year],'Cuentas ARG'!EM$2,datos_arg[Month],'Cuentas ARG'!EQ$2,datos_arg[Destino],'Cuentas ARG'!EL23)</f>
        <v>586400</v>
      </c>
      <c r="EN23" s="22">
        <f>+SUMIFS(datos_arg[USD],datos_arg[Year],'Cuentas ARG'!EM$2,datos_arg[Month],'Cuentas ARG'!EQ$2,datos_arg[Destino],'Cuentas ARG'!EL23)</f>
        <v>4476.3358778625952</v>
      </c>
      <c r="EO23" s="22"/>
      <c r="EP23" s="22">
        <f t="shared" ref="EP23:EQ26" si="82">+EM23+EI23</f>
        <v>5239360</v>
      </c>
      <c r="EQ23" s="23">
        <f t="shared" si="82"/>
        <v>59386.958658126372</v>
      </c>
      <c r="ES23" s="3" t="s">
        <v>5365</v>
      </c>
      <c r="ET23" s="22">
        <f>SUMIFS(datos_arg[ARS],datos_arg[Year],'Cuentas ARG'!ET$2,datos_arg[Month],'Cuentas ARG'!EX$2,datos_arg[Destino],'Cuentas ARG'!ES23)</f>
        <v>681500</v>
      </c>
      <c r="EU23" s="22">
        <f>+SUMIFS(datos_arg[USD],datos_arg[Year],'Cuentas ARG'!ET$2,datos_arg[Month],'Cuentas ARG'!EX$2,datos_arg[Destino],'Cuentas ARG'!ES23)</f>
        <v>4381.521739130435</v>
      </c>
      <c r="EV23" s="22"/>
      <c r="EW23" s="22">
        <f t="shared" ref="EW23:EX26" si="83">+ET23+EP23</f>
        <v>5920860</v>
      </c>
      <c r="EX23" s="23">
        <f t="shared" si="83"/>
        <v>63768.480397256804</v>
      </c>
      <c r="EZ23" s="3" t="s">
        <v>5365</v>
      </c>
      <c r="FA23" s="22">
        <f>SUMIFS(datos_arg[ARS],datos_arg[Year],'Cuentas ARG'!FA$2,datos_arg[Month],'Cuentas ARG'!FE$2,datos_arg[Destino],'Cuentas ARG'!EZ23)</f>
        <v>934000</v>
      </c>
      <c r="FB23" s="22">
        <f>+SUMIFS(datos_arg[USD],datos_arg[Year],'Cuentas ARG'!FA$2,datos_arg[Month],'Cuentas ARG'!FE$2,datos_arg[Destino],'Cuentas ARG'!EZ23)</f>
        <v>5700</v>
      </c>
      <c r="FC23" s="22"/>
      <c r="FD23" s="22">
        <f t="shared" ref="FD23:FE26" si="84">+FA23+EW23</f>
        <v>6854860</v>
      </c>
      <c r="FE23" s="23">
        <f t="shared" si="84"/>
        <v>69468.480397256804</v>
      </c>
      <c r="FG23" s="3" t="s">
        <v>5365</v>
      </c>
      <c r="FH23" s="22">
        <f>SUMIFS(datos_arg[ARS],datos_arg[Year],'Cuentas ARG'!FH$2,datos_arg[Month],'Cuentas ARG'!FL$2,datos_arg[Destino],'Cuentas ARG'!FG23)</f>
        <v>685000</v>
      </c>
      <c r="FI23" s="22">
        <f>+SUMIFS(datos_arg[USD],datos_arg[Year],'Cuentas ARG'!FH$2,datos_arg[Month],'Cuentas ARG'!FL$2,datos_arg[Destino],'Cuentas ARG'!FG23)</f>
        <v>4600</v>
      </c>
      <c r="FJ23" s="22"/>
      <c r="FK23" s="22">
        <f t="shared" ref="FK23:FL26" si="85">+FH23+FD23</f>
        <v>7539860</v>
      </c>
      <c r="FL23" s="23">
        <f t="shared" si="85"/>
        <v>74068.480397256804</v>
      </c>
      <c r="FN23" s="3" t="s">
        <v>5365</v>
      </c>
      <c r="FO23" s="22">
        <f>SUMIFS(datos_arg[ARS],datos_arg[Year],'Cuentas ARG'!FO$2,datos_arg[Month],'Cuentas ARG'!FS$2,datos_arg[Destino],'Cuentas ARG'!FN23)</f>
        <v>866750</v>
      </c>
      <c r="FP23" s="22">
        <f>+SUMIFS(datos_arg[USD],datos_arg[Year],'Cuentas ARG'!FO$2,datos_arg[Month],'Cuentas ARG'!FS$2,datos_arg[Destino],'Cuentas ARG'!FN23)</f>
        <v>5600</v>
      </c>
      <c r="FQ23" s="22"/>
      <c r="FR23" s="22">
        <f t="shared" ref="FR23:FS26" si="86">+FO23+FK23</f>
        <v>8406610</v>
      </c>
      <c r="FS23" s="23">
        <f t="shared" si="86"/>
        <v>79668.480397256804</v>
      </c>
      <c r="FU23" s="3" t="s">
        <v>5365</v>
      </c>
      <c r="FV23" s="22">
        <f>SUMIFS(datos_arg[ARS],datos_arg[Year],'Cuentas ARG'!FV$2,datos_arg[Month],'Cuentas ARG'!FZ$2,datos_arg[Destino],'Cuentas ARG'!FU23)</f>
        <v>754000</v>
      </c>
      <c r="FW23" s="22">
        <f>+SUMIFS(datos_arg[USD],datos_arg[Year],'Cuentas ARG'!FV$2,datos_arg[Month],'Cuentas ARG'!FZ$2,datos_arg[Destino],'Cuentas ARG'!FU23)</f>
        <v>5000</v>
      </c>
      <c r="FX23" s="22"/>
      <c r="FY23" s="22">
        <f t="shared" ref="FY23:FZ26" si="87">+FV23+FR23</f>
        <v>9160610</v>
      </c>
      <c r="FZ23" s="23">
        <f t="shared" si="87"/>
        <v>84668.480397256804</v>
      </c>
      <c r="GB23" s="3" t="s">
        <v>5365</v>
      </c>
      <c r="GC23" s="22">
        <f>SUMIFS(datos_arg[ARS],datos_arg[Year],'Cuentas ARG'!GC$2,datos_arg[Month],'Cuentas ARG'!GG$2,datos_arg[Destino],'Cuentas ARG'!GB23)</f>
        <v>1014800</v>
      </c>
      <c r="GD23" s="22">
        <f>+SUMIFS(datos_arg[USD],datos_arg[Year],'Cuentas ARG'!GC$2,datos_arg[Month],'Cuentas ARG'!GG$2,datos_arg[Destino],'Cuentas ARG'!GB23)</f>
        <v>7150</v>
      </c>
      <c r="GE23" s="22"/>
      <c r="GF23" s="22">
        <f t="shared" ref="GF23:GG26" si="88">+GC23+FY23</f>
        <v>10175410</v>
      </c>
      <c r="GG23" s="23">
        <f t="shared" si="88"/>
        <v>91818.480397256804</v>
      </c>
      <c r="GI23" s="3" t="s">
        <v>5365</v>
      </c>
      <c r="GJ23" s="22">
        <f>SUMIFS(datos_arg[ARS],datos_arg[Year],'Cuentas ARG'!GJ$2,datos_arg[Month],'Cuentas ARG'!GN$2,datos_arg[Destino],'Cuentas ARG'!GI23)</f>
        <v>1086600</v>
      </c>
      <c r="GK23" s="22">
        <f>+SUMIFS(datos_arg[USD],datos_arg[Year],'Cuentas ARG'!GJ$2,datos_arg[Month],'Cuentas ARG'!GN$2,datos_arg[Destino],'Cuentas ARG'!GI23)</f>
        <v>7800</v>
      </c>
      <c r="GL23" s="22"/>
      <c r="GM23" s="22">
        <f t="shared" ref="GM23:GN26" si="89">+GJ23+GF23</f>
        <v>11262010</v>
      </c>
      <c r="GN23" s="23">
        <f t="shared" si="89"/>
        <v>99618.480397256804</v>
      </c>
      <c r="GP23" s="3" t="s">
        <v>5365</v>
      </c>
      <c r="GQ23" s="22">
        <f>SUMIFS(datos_arg[ARS],datos_arg[Year],'Cuentas ARG'!GQ$2,datos_arg[Month],'Cuentas ARG'!GU$2,datos_arg[Destino],'Cuentas ARG'!GP23)</f>
        <v>1944800</v>
      </c>
      <c r="GR23" s="22">
        <f>+SUMIFS(datos_arg[USD],datos_arg[Year],'Cuentas ARG'!GQ$2,datos_arg[Month],'Cuentas ARG'!GU$2,datos_arg[Destino],'Cuentas ARG'!GP23)</f>
        <v>12658.096334045702</v>
      </c>
      <c r="GS23" s="22"/>
      <c r="GT23" s="22">
        <f t="shared" ref="GT23:GU26" si="90">+GQ23+GM23</f>
        <v>13206810</v>
      </c>
      <c r="GU23" s="23">
        <f t="shared" si="90"/>
        <v>112276.57673130251</v>
      </c>
      <c r="GW23" s="3" t="s">
        <v>5365</v>
      </c>
      <c r="GX23" s="22">
        <f>SUMIFS(datos_arg[ARS],datos_arg[Year],'Cuentas ARG'!GX$2,datos_arg[Month],'Cuentas ARG'!HB$2,datos_arg[Destino],'Cuentas ARG'!GW23)</f>
        <v>1286837.48</v>
      </c>
      <c r="GY23" s="22">
        <f>+SUMIFS(datos_arg[USD],datos_arg[Year],'Cuentas ARG'!GX$2,datos_arg[Month],'Cuentas ARG'!HB$2,datos_arg[Destino],'Cuentas ARG'!GW23)</f>
        <v>8254.8737840210706</v>
      </c>
      <c r="GZ23" s="22"/>
      <c r="HA23" s="22">
        <f t="shared" ref="HA23:HB26" si="91">+GX23+GT23</f>
        <v>14493647.48</v>
      </c>
      <c r="HB23" s="23">
        <f t="shared" si="91"/>
        <v>120531.45051532358</v>
      </c>
      <c r="HD23" s="3" t="s">
        <v>5365</v>
      </c>
      <c r="HE23" s="22">
        <f>SUMIFS(datos_arg[ARS],datos_arg[Year],'Cuentas ARG'!HE$2,datos_arg[Month],'Cuentas ARG'!HI$2,datos_arg[Destino],'Cuentas ARG'!HD23)</f>
        <v>1371500</v>
      </c>
      <c r="HF23" s="22">
        <f>+SUMIFS(datos_arg[USD],datos_arg[Year],'Cuentas ARG'!HE$2,datos_arg[Month],'Cuentas ARG'!HI$2,datos_arg[Destino],'Cuentas ARG'!HD23)</f>
        <v>8133.333333333333</v>
      </c>
      <c r="HG23" s="22"/>
      <c r="HH23" s="22">
        <f t="shared" ref="HH23:HI26" si="92">+HE23+HA23</f>
        <v>15865147.48</v>
      </c>
      <c r="HI23" s="23">
        <f t="shared" si="92"/>
        <v>128664.78384865691</v>
      </c>
      <c r="HK23" s="3" t="s">
        <v>5365</v>
      </c>
      <c r="HL23" s="22">
        <f>SUMIFS(datos_arg[ARS],datos_arg[Year],'Cuentas ARG'!HL$2,datos_arg[Month],'Cuentas ARG'!HP$2,datos_arg[Destino],'Cuentas ARG'!HK23)</f>
        <v>1438400</v>
      </c>
      <c r="HM23" s="22">
        <f>+SUMIFS(datos_arg[USD],datos_arg[Year],'Cuentas ARG'!HL$2,datos_arg[Month],'Cuentas ARG'!HP$2,datos_arg[Destino],'Cuentas ARG'!HK23)</f>
        <v>8080.8988764044943</v>
      </c>
      <c r="HN23" s="22"/>
      <c r="HO23" s="22">
        <f t="shared" ref="HO23:HP26" si="93">+HL23+HH23</f>
        <v>17303547.48</v>
      </c>
      <c r="HP23" s="23">
        <f t="shared" si="93"/>
        <v>136745.6827250614</v>
      </c>
    </row>
    <row r="24" spans="2:224" x14ac:dyDescent="0.25">
      <c r="B24" s="3" t="s">
        <v>5364</v>
      </c>
      <c r="C24" s="22">
        <f>SUMIFS(datos_arg[ARS],datos_arg[Year],'Cuentas ARG'!C$2,datos_arg[Month],'Cuentas ARG'!G$2,datos_arg[Destino],'Cuentas ARG'!B24)</f>
        <v>22268</v>
      </c>
      <c r="D24" s="22">
        <f>+SUMIFS(datos_arg[USD],datos_arg[Year],'Cuentas ARG'!C$2,datos_arg[Month],'Cuentas ARG'!G$2,datos_arg[Destino],'Cuentas ARG'!B24)</f>
        <v>586</v>
      </c>
      <c r="E24" s="22"/>
      <c r="F24" s="22">
        <f t="shared" si="2"/>
        <v>22268</v>
      </c>
      <c r="G24" s="23">
        <f t="shared" si="0"/>
        <v>586</v>
      </c>
      <c r="I24" s="3" t="s">
        <v>5364</v>
      </c>
      <c r="J24" s="22">
        <f>SUMIFS(datos_arg[ARS],datos_arg[Year],'Cuentas ARG'!J$2,datos_arg[Month],'Cuentas ARG'!N$2,datos_arg[Destino],'Cuentas ARG'!I24)</f>
        <v>0</v>
      </c>
      <c r="K24" s="22">
        <f>+SUMIFS(datos_arg[USD],datos_arg[Year],'Cuentas ARG'!J$2,datos_arg[Month],'Cuentas ARG'!N$2,datos_arg[Destino],'Cuentas ARG'!I24)</f>
        <v>0</v>
      </c>
      <c r="L24" s="22"/>
      <c r="M24" s="22">
        <f t="shared" si="63"/>
        <v>22268</v>
      </c>
      <c r="N24" s="23">
        <f t="shared" si="63"/>
        <v>586</v>
      </c>
      <c r="P24" s="3" t="s">
        <v>5364</v>
      </c>
      <c r="Q24" s="22">
        <f>SUMIFS(datos_arg[ARS],datos_arg[Year],'Cuentas ARG'!Q$2,datos_arg[Month],'Cuentas ARG'!U$2,datos_arg[Destino],'Cuentas ARG'!P24)</f>
        <v>0</v>
      </c>
      <c r="R24" s="22">
        <f>+SUMIFS(datos_arg[USD],datos_arg[Year],'Cuentas ARG'!Q$2,datos_arg[Month],'Cuentas ARG'!U$2,datos_arg[Destino],'Cuentas ARG'!P24)</f>
        <v>0</v>
      </c>
      <c r="S24" s="22"/>
      <c r="T24" s="22">
        <f t="shared" si="64"/>
        <v>22268</v>
      </c>
      <c r="U24" s="23">
        <f t="shared" si="64"/>
        <v>586</v>
      </c>
      <c r="W24" s="3" t="s">
        <v>5364</v>
      </c>
      <c r="X24" s="22">
        <f>SUMIFS(datos_arg[ARS],datos_arg[Year],'Cuentas ARG'!X$2,datos_arg[Month],'Cuentas ARG'!AB$2,datos_arg[Destino],'Cuentas ARG'!W24)</f>
        <v>0</v>
      </c>
      <c r="Y24" s="22">
        <f>+SUMIFS(datos_arg[USD],datos_arg[Year],'Cuentas ARG'!X$2,datos_arg[Month],'Cuentas ARG'!AB$2,datos_arg[Destino],'Cuentas ARG'!W24)</f>
        <v>0</v>
      </c>
      <c r="Z24" s="22"/>
      <c r="AA24" s="22">
        <f t="shared" si="65"/>
        <v>22268</v>
      </c>
      <c r="AB24" s="23">
        <f t="shared" si="65"/>
        <v>586</v>
      </c>
      <c r="AD24" s="3" t="s">
        <v>5364</v>
      </c>
      <c r="AE24" s="22">
        <f>SUMIFS(datos_arg[ARS],datos_arg[Year],'Cuentas ARG'!AE$2,datos_arg[Month],'Cuentas ARG'!AI$2,datos_arg[Destino],'Cuentas ARG'!AD24)</f>
        <v>98393.75</v>
      </c>
      <c r="AF24" s="22">
        <f>+SUMIFS(datos_arg[USD],datos_arg[Year],'Cuentas ARG'!AE$2,datos_arg[Month],'Cuentas ARG'!AI$2,datos_arg[Destino],'Cuentas ARG'!AD24)</f>
        <v>2275</v>
      </c>
      <c r="AG24" s="22"/>
      <c r="AH24" s="22">
        <f t="shared" si="66"/>
        <v>120661.75</v>
      </c>
      <c r="AI24" s="23">
        <f t="shared" si="66"/>
        <v>2861</v>
      </c>
      <c r="AK24" s="3" t="s">
        <v>5364</v>
      </c>
      <c r="AL24" s="22">
        <f>SUMIFS(datos_arg[ARS],datos_arg[Year],'Cuentas ARG'!AL$2,datos_arg[Month],'Cuentas ARG'!AP$2,datos_arg[Destino],'Cuentas ARG'!AK24)</f>
        <v>139500</v>
      </c>
      <c r="AM24" s="22">
        <f>+SUMIFS(datos_arg[USD],datos_arg[Year],'Cuentas ARG'!AL$2,datos_arg[Month],'Cuentas ARG'!AP$2,datos_arg[Destino],'Cuentas ARG'!AK24)</f>
        <v>3100</v>
      </c>
      <c r="AN24" s="22"/>
      <c r="AO24" s="22">
        <f t="shared" si="67"/>
        <v>260161.75</v>
      </c>
      <c r="AP24" s="23">
        <f t="shared" si="67"/>
        <v>5961</v>
      </c>
      <c r="AR24" s="3" t="s">
        <v>5364</v>
      </c>
      <c r="AS24" s="22">
        <f>SUMIFS(datos_arg[ARS],datos_arg[Year],'Cuentas ARG'!AS$2,datos_arg[Month],'Cuentas ARG'!AW$2,datos_arg[Destino],'Cuentas ARG'!AR24)</f>
        <v>433980</v>
      </c>
      <c r="AT24" s="22">
        <f>+SUMIFS(datos_arg[USD],datos_arg[Year],'Cuentas ARG'!AS$2,datos_arg[Month],'Cuentas ARG'!AW$2,datos_arg[Destino],'Cuentas ARG'!AR24)</f>
        <v>9800</v>
      </c>
      <c r="AU24" s="22"/>
      <c r="AV24" s="22">
        <f t="shared" si="68"/>
        <v>694141.75</v>
      </c>
      <c r="AW24" s="23">
        <f t="shared" si="68"/>
        <v>15761</v>
      </c>
      <c r="AY24" s="3" t="s">
        <v>5364</v>
      </c>
      <c r="AZ24" s="22">
        <f>SUMIFS(datos_arg[ARS],datos_arg[Year],'Cuentas ARG'!AZ$2,datos_arg[Month],'Cuentas ARG'!BD$2,datos_arg[Destino],'Cuentas ARG'!AY24)</f>
        <v>320400</v>
      </c>
      <c r="BA24" s="22">
        <f>+SUMIFS(datos_arg[USD],datos_arg[Year],'Cuentas ARG'!AZ$2,datos_arg[Month],'Cuentas ARG'!BD$2,datos_arg[Destino],'Cuentas ARG'!AY24)</f>
        <v>7200</v>
      </c>
      <c r="BB24" s="22"/>
      <c r="BC24" s="22">
        <f t="shared" si="69"/>
        <v>1014541.75</v>
      </c>
      <c r="BD24" s="23">
        <f t="shared" si="69"/>
        <v>22961</v>
      </c>
      <c r="BF24" s="3" t="s">
        <v>5364</v>
      </c>
      <c r="BG24" s="22">
        <f>SUMIFS(datos_arg[ARS],datos_arg[Year],'Cuentas ARG'!BG$2,datos_arg[Month],'Cuentas ARG'!BK$2,datos_arg[Destino],'Cuentas ARG'!BF24)</f>
        <v>490500</v>
      </c>
      <c r="BH24" s="22">
        <f>+SUMIFS(datos_arg[USD],datos_arg[Year],'Cuentas ARG'!BG$2,datos_arg[Month],'Cuentas ARG'!BK$2,datos_arg[Destino],'Cuentas ARG'!BF24)</f>
        <v>8500</v>
      </c>
      <c r="BI24" s="22"/>
      <c r="BJ24" s="22">
        <f t="shared" si="70"/>
        <v>1505041.75</v>
      </c>
      <c r="BK24" s="23">
        <f t="shared" si="70"/>
        <v>31461</v>
      </c>
      <c r="BM24" s="3" t="s">
        <v>5364</v>
      </c>
      <c r="BN24" s="22">
        <f>SUMIFS(datos_arg[ARS],datos_arg[Year],'Cuentas ARG'!BN$2,datos_arg[Month],'Cuentas ARG'!BR$2,datos_arg[Destino],'Cuentas ARG'!BM24)</f>
        <v>796000</v>
      </c>
      <c r="BO24" s="22">
        <f>+SUMIFS(datos_arg[USD],datos_arg[Year],'Cuentas ARG'!BN$2,datos_arg[Month],'Cuentas ARG'!BR$2,datos_arg[Destino],'Cuentas ARG'!BM24)</f>
        <v>13251.282051282051</v>
      </c>
      <c r="BP24" s="22"/>
      <c r="BQ24" s="22">
        <f t="shared" si="71"/>
        <v>2301041.75</v>
      </c>
      <c r="BR24" s="23">
        <f t="shared" si="71"/>
        <v>44712.282051282047</v>
      </c>
      <c r="BT24" s="3" t="s">
        <v>5364</v>
      </c>
      <c r="BU24" s="22">
        <f>SUMIFS(datos_arg[ARS],datos_arg[Year],'Cuentas ARG'!BU$2,datos_arg[Month],'Cuentas ARG'!BY$2,datos_arg[Destino],'Cuentas ARG'!BT24)</f>
        <v>633350</v>
      </c>
      <c r="BV24" s="22">
        <f>+SUMIFS(datos_arg[USD],datos_arg[Year],'Cuentas ARG'!BU$2,datos_arg[Month],'Cuentas ARG'!BY$2,datos_arg[Destino],'Cuentas ARG'!BT24)</f>
        <v>9744.5589545589555</v>
      </c>
      <c r="BW24" s="22"/>
      <c r="BX24" s="22">
        <f t="shared" si="72"/>
        <v>2934391.75</v>
      </c>
      <c r="BY24" s="23">
        <f t="shared" si="72"/>
        <v>54456.841005841001</v>
      </c>
      <c r="CA24" s="3" t="s">
        <v>5364</v>
      </c>
      <c r="CB24" s="22">
        <f>SUMIFS(datos_arg[ARS],datos_arg[Year],'Cuentas ARG'!CB$2,datos_arg[Month],'Cuentas ARG'!CF$2,datos_arg[Destino],'Cuentas ARG'!CA24)</f>
        <v>984040</v>
      </c>
      <c r="CC24" s="22">
        <f>+SUMIFS(datos_arg[USD],datos_arg[Year],'Cuentas ARG'!CB$2,datos_arg[Month],'Cuentas ARG'!CF$2,datos_arg[Destino],'Cuentas ARG'!CA24)</f>
        <v>14375.953079178886</v>
      </c>
      <c r="CD24" s="22"/>
      <c r="CE24" s="22">
        <f t="shared" si="73"/>
        <v>3918431.75</v>
      </c>
      <c r="CF24" s="23">
        <f t="shared" si="73"/>
        <v>68832.794085019879</v>
      </c>
      <c r="CH24" s="3" t="s">
        <v>5364</v>
      </c>
      <c r="CI24" s="22">
        <f>SUMIFS(datos_arg[ARS],datos_arg[Year],'Cuentas ARG'!CI$2,datos_arg[Month],'Cuentas ARG'!CM$2,datos_arg[Destino],'Cuentas ARG'!CH24)</f>
        <v>1478100</v>
      </c>
      <c r="CJ24" s="22">
        <f>+SUMIFS(datos_arg[USD],datos_arg[Year],'Cuentas ARG'!CI$2,datos_arg[Month],'Cuentas ARG'!CM$2,datos_arg[Destino],'Cuentas ARG'!CH24)</f>
        <v>19221.052631578947</v>
      </c>
      <c r="CK24" s="22"/>
      <c r="CL24" s="22">
        <f t="shared" si="74"/>
        <v>5396531.75</v>
      </c>
      <c r="CM24" s="23">
        <f t="shared" si="74"/>
        <v>88053.846716598826</v>
      </c>
      <c r="CO24" s="3" t="s">
        <v>5364</v>
      </c>
      <c r="CP24" s="22">
        <f>SUMIFS(datos_arg[ARS],datos_arg[Year],'Cuentas ARG'!CP$2,datos_arg[Month],'Cuentas ARG'!CT$2,datos_arg[Destino],'Cuentas ARG'!CO24)</f>
        <v>1939350</v>
      </c>
      <c r="CQ24" s="22">
        <f>+SUMIFS(datos_arg[USD],datos_arg[Year],'Cuentas ARG'!CP$2,datos_arg[Month],'Cuentas ARG'!CT$2,datos_arg[Destino],'Cuentas ARG'!CO24)</f>
        <v>25460.535117056857</v>
      </c>
      <c r="CR24" s="22"/>
      <c r="CS24" s="22">
        <f t="shared" si="75"/>
        <v>7335881.75</v>
      </c>
      <c r="CT24" s="23">
        <f t="shared" si="75"/>
        <v>113514.38183365569</v>
      </c>
      <c r="CV24" s="3" t="s">
        <v>5364</v>
      </c>
      <c r="CW24" s="22">
        <f>SUMIFS(datos_arg[ARS],datos_arg[Year],'Cuentas ARG'!CW$2,datos_arg[Month],'Cuentas ARG'!DA$2,datos_arg[Destino],'Cuentas ARG'!CV24)</f>
        <v>1571400</v>
      </c>
      <c r="CX24" s="22">
        <f>+SUMIFS(datos_arg[USD],datos_arg[Year],'Cuentas ARG'!CW$2,datos_arg[Month],'Cuentas ARG'!DA$2,datos_arg[Destino],'Cuentas ARG'!CV24)</f>
        <v>20354.83870967742</v>
      </c>
      <c r="CY24" s="22"/>
      <c r="CZ24" s="22">
        <f t="shared" si="76"/>
        <v>8907281.75</v>
      </c>
      <c r="DA24" s="23">
        <f t="shared" si="76"/>
        <v>133869.2205433331</v>
      </c>
      <c r="DC24" s="3" t="s">
        <v>5364</v>
      </c>
      <c r="DD24" s="22">
        <f>SUMIFS(datos_arg[ARS],datos_arg[Year],'Cuentas ARG'!DD$2,datos_arg[Month],'Cuentas ARG'!DH$2,datos_arg[Destino],'Cuentas ARG'!DC24)</f>
        <v>1887000</v>
      </c>
      <c r="DE24" s="22">
        <f>+SUMIFS(datos_arg[USD],datos_arg[Year],'Cuentas ARG'!DD$2,datos_arg[Month],'Cuentas ARG'!DH$2,datos_arg[Destino],'Cuentas ARG'!DC24)</f>
        <v>22200</v>
      </c>
      <c r="DF24" s="22"/>
      <c r="DG24" s="22">
        <f t="shared" si="77"/>
        <v>10794281.75</v>
      </c>
      <c r="DH24" s="23">
        <f t="shared" si="77"/>
        <v>156069.2205433331</v>
      </c>
      <c r="DJ24" s="3" t="s">
        <v>5364</v>
      </c>
      <c r="DK24" s="22">
        <f>SUMIFS(datos_arg[ARS],datos_arg[Year],'Cuentas ARG'!DK$2,datos_arg[Month],'Cuentas ARG'!DO$2,datos_arg[Destino],'Cuentas ARG'!DJ24)</f>
        <v>1713600</v>
      </c>
      <c r="DL24" s="22">
        <f>+SUMIFS(datos_arg[USD],datos_arg[Year],'Cuentas ARG'!DK$2,datos_arg[Month],'Cuentas ARG'!DO$2,datos_arg[Destino],'Cuentas ARG'!DJ24)</f>
        <v>15300</v>
      </c>
      <c r="DM24" s="22"/>
      <c r="DN24" s="22">
        <f t="shared" si="78"/>
        <v>12507881.75</v>
      </c>
      <c r="DO24" s="23">
        <f t="shared" si="78"/>
        <v>171369.2205433331</v>
      </c>
      <c r="DQ24" s="3" t="s">
        <v>5364</v>
      </c>
      <c r="DR24" s="22">
        <f>SUMIFS(datos_arg[ARS],datos_arg[Year],'Cuentas ARG'!DR$2,datos_arg[Month],'Cuentas ARG'!DV$2,datos_arg[Destino],'Cuentas ARG'!DQ24)</f>
        <v>1462500</v>
      </c>
      <c r="DS24" s="22">
        <f>+SUMIFS(datos_arg[USD],datos_arg[Year],'Cuentas ARG'!DR$2,datos_arg[Month],'Cuentas ARG'!DV$2,datos_arg[Destino],'Cuentas ARG'!DQ24)</f>
        <v>12500</v>
      </c>
      <c r="DT24" s="22"/>
      <c r="DU24" s="22">
        <f t="shared" si="79"/>
        <v>13970381.75</v>
      </c>
      <c r="DV24" s="23">
        <f t="shared" si="79"/>
        <v>183869.2205433331</v>
      </c>
      <c r="DX24" s="3" t="s">
        <v>5364</v>
      </c>
      <c r="DY24" s="22">
        <f>SUMIFS(datos_arg[ARS],datos_arg[Year],'Cuentas ARG'!DY$2,datos_arg[Month],'Cuentas ARG'!EC$2,datos_arg[Destino],'Cuentas ARG'!DX24)</f>
        <v>2100000</v>
      </c>
      <c r="DZ24" s="22">
        <f>+SUMIFS(datos_arg[USD],datos_arg[Year],'Cuentas ARG'!DY$2,datos_arg[Month],'Cuentas ARG'!EC$2,datos_arg[Destino],'Cuentas ARG'!DX24)</f>
        <v>16800</v>
      </c>
      <c r="EA24" s="22"/>
      <c r="EB24" s="22">
        <f t="shared" si="80"/>
        <v>16070381.75</v>
      </c>
      <c r="EC24" s="23">
        <f t="shared" si="80"/>
        <v>200669.2205433331</v>
      </c>
      <c r="EE24" s="3" t="s">
        <v>5364</v>
      </c>
      <c r="EF24" s="22">
        <f>SUMIFS(datos_arg[ARS],datos_arg[Year],'Cuentas ARG'!EF$2,datos_arg[Month],'Cuentas ARG'!EJ$2,datos_arg[Destino],'Cuentas ARG'!EE24)</f>
        <v>1729000</v>
      </c>
      <c r="EG24" s="22">
        <f>+SUMIFS(datos_arg[USD],datos_arg[Year],'Cuentas ARG'!EF$2,datos_arg[Month],'Cuentas ARG'!EJ$2,datos_arg[Destino],'Cuentas ARG'!EE24)</f>
        <v>13000</v>
      </c>
      <c r="EH24" s="22"/>
      <c r="EI24" s="22">
        <f t="shared" si="81"/>
        <v>17799381.75</v>
      </c>
      <c r="EJ24" s="23">
        <f t="shared" si="81"/>
        <v>213669.2205433331</v>
      </c>
      <c r="EL24" s="3" t="s">
        <v>5364</v>
      </c>
      <c r="EM24" s="22">
        <f>SUMIFS(datos_arg[ARS],datos_arg[Year],'Cuentas ARG'!EM$2,datos_arg[Month],'Cuentas ARG'!EQ$2,datos_arg[Destino],'Cuentas ARG'!EL24)</f>
        <v>2187700</v>
      </c>
      <c r="EN24" s="22">
        <f>+SUMIFS(datos_arg[USD],datos_arg[Year],'Cuentas ARG'!EM$2,datos_arg[Month],'Cuentas ARG'!EQ$2,datos_arg[Destino],'Cuentas ARG'!EL24)</f>
        <v>16700</v>
      </c>
      <c r="EO24" s="22"/>
      <c r="EP24" s="22">
        <f t="shared" si="82"/>
        <v>19987081.75</v>
      </c>
      <c r="EQ24" s="23">
        <f t="shared" si="82"/>
        <v>230369.2205433331</v>
      </c>
      <c r="ES24" s="3" t="s">
        <v>5364</v>
      </c>
      <c r="ET24" s="22">
        <f>SUMIFS(datos_arg[ARS],datos_arg[Year],'Cuentas ARG'!ET$2,datos_arg[Month],'Cuentas ARG'!EX$2,datos_arg[Destino],'Cuentas ARG'!ES24)</f>
        <v>2728000</v>
      </c>
      <c r="EU24" s="22">
        <f>+SUMIFS(datos_arg[USD],datos_arg[Year],'Cuentas ARG'!ET$2,datos_arg[Month],'Cuentas ARG'!EX$2,datos_arg[Destino],'Cuentas ARG'!ES24)</f>
        <v>17600</v>
      </c>
      <c r="EV24" s="22"/>
      <c r="EW24" s="22">
        <f t="shared" si="83"/>
        <v>22715081.75</v>
      </c>
      <c r="EX24" s="23">
        <f t="shared" si="83"/>
        <v>247969.2205433331</v>
      </c>
      <c r="EZ24" s="3" t="s">
        <v>5364</v>
      </c>
      <c r="FA24" s="22">
        <f>SUMIFS(datos_arg[ARS],datos_arg[Year],'Cuentas ARG'!FA$2,datos_arg[Month],'Cuentas ARG'!FE$2,datos_arg[Destino],'Cuentas ARG'!EZ24)</f>
        <v>3373000</v>
      </c>
      <c r="FB24" s="22">
        <f>+SUMIFS(datos_arg[USD],datos_arg[Year],'Cuentas ARG'!FA$2,datos_arg[Month],'Cuentas ARG'!FE$2,datos_arg[Destino],'Cuentas ARG'!EZ24)</f>
        <v>20567.073170731706</v>
      </c>
      <c r="FC24" s="22"/>
      <c r="FD24" s="22">
        <f t="shared" si="84"/>
        <v>26088081.75</v>
      </c>
      <c r="FE24" s="23">
        <f t="shared" si="84"/>
        <v>268536.29371406481</v>
      </c>
      <c r="FG24" s="3" t="s">
        <v>5364</v>
      </c>
      <c r="FH24" s="22">
        <f>SUMIFS(datos_arg[ARS],datos_arg[Year],'Cuentas ARG'!FH$2,datos_arg[Month],'Cuentas ARG'!FL$2,datos_arg[Destino],'Cuentas ARG'!FG24)</f>
        <v>3065500</v>
      </c>
      <c r="FI24" s="22">
        <f>+SUMIFS(datos_arg[USD],datos_arg[Year],'Cuentas ARG'!FH$2,datos_arg[Month],'Cuentas ARG'!FL$2,datos_arg[Destino],'Cuentas ARG'!FG24)</f>
        <v>20573.825503355703</v>
      </c>
      <c r="FJ24" s="22"/>
      <c r="FK24" s="22">
        <f t="shared" si="85"/>
        <v>29153581.75</v>
      </c>
      <c r="FL24" s="23">
        <f t="shared" si="85"/>
        <v>289110.11921742052</v>
      </c>
      <c r="FN24" s="3" t="s">
        <v>5364</v>
      </c>
      <c r="FO24" s="22">
        <f>SUMIFS(datos_arg[ARS],datos_arg[Year],'Cuentas ARG'!FO$2,datos_arg[Month],'Cuentas ARG'!FS$2,datos_arg[Destino],'Cuentas ARG'!FN24)</f>
        <v>3204000</v>
      </c>
      <c r="FP24" s="22">
        <f>+SUMIFS(datos_arg[USD],datos_arg[Year],'Cuentas ARG'!FO$2,datos_arg[Month],'Cuentas ARG'!FS$2,datos_arg[Destino],'Cuentas ARG'!FN24)</f>
        <v>20670.967741935485</v>
      </c>
      <c r="FQ24" s="22"/>
      <c r="FR24" s="22">
        <f t="shared" si="86"/>
        <v>32357581.75</v>
      </c>
      <c r="FS24" s="23">
        <f t="shared" si="86"/>
        <v>309781.08695935598</v>
      </c>
      <c r="FU24" s="3" t="s">
        <v>5364</v>
      </c>
      <c r="FV24" s="22">
        <f>SUMIFS(datos_arg[ARS],datos_arg[Year],'Cuentas ARG'!FV$2,datos_arg[Month],'Cuentas ARG'!FZ$2,datos_arg[Destino],'Cuentas ARG'!FU24)</f>
        <v>3100500</v>
      </c>
      <c r="FW24" s="22">
        <f>+SUMIFS(datos_arg[USD],datos_arg[Year],'Cuentas ARG'!FV$2,datos_arg[Month],'Cuentas ARG'!FZ$2,datos_arg[Destino],'Cuentas ARG'!FU24)</f>
        <v>20533.112582781458</v>
      </c>
      <c r="FX24" s="22"/>
      <c r="FY24" s="22">
        <f t="shared" si="87"/>
        <v>35458081.75</v>
      </c>
      <c r="FZ24" s="23">
        <f t="shared" si="87"/>
        <v>330314.19954213744</v>
      </c>
      <c r="GB24" s="3" t="s">
        <v>5364</v>
      </c>
      <c r="GC24" s="22">
        <f>SUMIFS(datos_arg[ARS],datos_arg[Year],'Cuentas ARG'!GC$2,datos_arg[Month],'Cuentas ARG'!GG$2,datos_arg[Destino],'Cuentas ARG'!GB24)</f>
        <v>2964000</v>
      </c>
      <c r="GD24" s="22">
        <f>+SUMIFS(datos_arg[USD],datos_arg[Year],'Cuentas ARG'!GC$2,datos_arg[Month],'Cuentas ARG'!GG$2,datos_arg[Destino],'Cuentas ARG'!GB24)</f>
        <v>20877.464788732395</v>
      </c>
      <c r="GE24" s="22"/>
      <c r="GF24" s="22">
        <f t="shared" si="88"/>
        <v>38422081.75</v>
      </c>
      <c r="GG24" s="23">
        <f t="shared" si="88"/>
        <v>351191.66433086985</v>
      </c>
      <c r="GI24" s="3" t="s">
        <v>5364</v>
      </c>
      <c r="GJ24" s="22">
        <f>SUMIFS(datos_arg[ARS],datos_arg[Year],'Cuentas ARG'!GJ$2,datos_arg[Month],'Cuentas ARG'!GN$2,datos_arg[Destino],'Cuentas ARG'!GI24)</f>
        <v>3388700</v>
      </c>
      <c r="GK24" s="22">
        <f>+SUMIFS(datos_arg[USD],datos_arg[Year],'Cuentas ARG'!GJ$2,datos_arg[Month],'Cuentas ARG'!GN$2,datos_arg[Destino],'Cuentas ARG'!GI24)</f>
        <v>24379.136690647483</v>
      </c>
      <c r="GL24" s="22"/>
      <c r="GM24" s="22">
        <f t="shared" si="89"/>
        <v>41810781.75</v>
      </c>
      <c r="GN24" s="23">
        <f t="shared" si="89"/>
        <v>375570.80102151731</v>
      </c>
      <c r="GP24" s="3" t="s">
        <v>5364</v>
      </c>
      <c r="GQ24" s="22">
        <f>SUMIFS(datos_arg[ARS],datos_arg[Year],'Cuentas ARG'!GQ$2,datos_arg[Month],'Cuentas ARG'!GU$2,datos_arg[Destino],'Cuentas ARG'!GP24)</f>
        <v>3014000</v>
      </c>
      <c r="GR24" s="22">
        <f>+SUMIFS(datos_arg[USD],datos_arg[Year],'Cuentas ARG'!GQ$2,datos_arg[Month],'Cuentas ARG'!GU$2,datos_arg[Destino],'Cuentas ARG'!GP24)</f>
        <v>19075.949367088608</v>
      </c>
      <c r="GS24" s="22"/>
      <c r="GT24" s="22">
        <f t="shared" si="90"/>
        <v>44824781.75</v>
      </c>
      <c r="GU24" s="23">
        <f t="shared" si="90"/>
        <v>394646.75038860593</v>
      </c>
      <c r="GW24" s="3" t="s">
        <v>5364</v>
      </c>
      <c r="GX24" s="22">
        <f>SUMIFS(datos_arg[ARS],datos_arg[Year],'Cuentas ARG'!GX$2,datos_arg[Month],'Cuentas ARG'!HB$2,datos_arg[Destino],'Cuentas ARG'!GW24)</f>
        <v>3049050</v>
      </c>
      <c r="GY24" s="22">
        <f>+SUMIFS(datos_arg[USD],datos_arg[Year],'Cuentas ARG'!GX$2,datos_arg[Month],'Cuentas ARG'!HB$2,datos_arg[Destino],'Cuentas ARG'!GW24)</f>
        <v>19928.431372549021</v>
      </c>
      <c r="GZ24" s="22"/>
      <c r="HA24" s="22">
        <f t="shared" si="91"/>
        <v>47873831.75</v>
      </c>
      <c r="HB24" s="23">
        <f t="shared" si="91"/>
        <v>414575.18176115496</v>
      </c>
      <c r="HD24" s="3" t="s">
        <v>5364</v>
      </c>
      <c r="HE24" s="22">
        <f>SUMIFS(datos_arg[ARS],datos_arg[Year],'Cuentas ARG'!HE$2,datos_arg[Month],'Cuentas ARG'!HI$2,datos_arg[Destino],'Cuentas ARG'!HD24)</f>
        <v>5201200</v>
      </c>
      <c r="HF24" s="22">
        <f>+SUMIFS(datos_arg[USD],datos_arg[Year],'Cuentas ARG'!HE$2,datos_arg[Month],'Cuentas ARG'!HI$2,datos_arg[Destino],'Cuentas ARG'!HD24)</f>
        <v>30889.552238805969</v>
      </c>
      <c r="HG24" s="22"/>
      <c r="HH24" s="22">
        <f t="shared" si="92"/>
        <v>53075031.75</v>
      </c>
      <c r="HI24" s="23">
        <f t="shared" si="92"/>
        <v>445464.73399996094</v>
      </c>
      <c r="HK24" s="3" t="s">
        <v>5364</v>
      </c>
      <c r="HL24" s="22">
        <f>SUMIFS(datos_arg[ARS],datos_arg[Year],'Cuentas ARG'!HL$2,datos_arg[Month],'Cuentas ARG'!HP$2,datos_arg[Destino],'Cuentas ARG'!HK24)</f>
        <v>4765100</v>
      </c>
      <c r="HM24" s="22">
        <f>+SUMIFS(datos_arg[USD],datos_arg[Year],'Cuentas ARG'!HL$2,datos_arg[Month],'Cuentas ARG'!HP$2,datos_arg[Destino],'Cuentas ARG'!HK24)</f>
        <v>26769.832402234635</v>
      </c>
      <c r="HN24" s="22"/>
      <c r="HO24" s="22">
        <f t="shared" si="93"/>
        <v>57840131.75</v>
      </c>
      <c r="HP24" s="23">
        <f t="shared" si="93"/>
        <v>472234.5664021956</v>
      </c>
    </row>
    <row r="25" spans="2:224" x14ac:dyDescent="0.25">
      <c r="B25" s="3" t="s">
        <v>405</v>
      </c>
      <c r="C25" s="22">
        <f>SUMIFS(datos_arg[ARS],datos_arg[Year],'Cuentas ARG'!C$2,datos_arg[Month],'Cuentas ARG'!G$2,datos_arg[Destino],'Cuentas ARG'!B25)</f>
        <v>369407.5</v>
      </c>
      <c r="D25" s="22">
        <f>+SUMIFS(datos_arg[USD],datos_arg[Year],'Cuentas ARG'!C$2,datos_arg[Month],'Cuentas ARG'!G$2,datos_arg[Destino],'Cuentas ARG'!B25)</f>
        <v>9595</v>
      </c>
      <c r="E25" s="22"/>
      <c r="F25" s="22">
        <f t="shared" si="2"/>
        <v>369407.5</v>
      </c>
      <c r="G25" s="23">
        <f t="shared" si="0"/>
        <v>9595</v>
      </c>
      <c r="I25" s="3" t="s">
        <v>405</v>
      </c>
      <c r="J25" s="22">
        <f>SUMIFS(datos_arg[ARS],datos_arg[Year],'Cuentas ARG'!J$2,datos_arg[Month],'Cuentas ARG'!N$2,datos_arg[Destino],'Cuentas ARG'!I25)</f>
        <v>0</v>
      </c>
      <c r="K25" s="22">
        <f>+SUMIFS(datos_arg[USD],datos_arg[Year],'Cuentas ARG'!J$2,datos_arg[Month],'Cuentas ARG'!N$2,datos_arg[Destino],'Cuentas ARG'!I25)</f>
        <v>0</v>
      </c>
      <c r="L25" s="22"/>
      <c r="M25" s="22">
        <f t="shared" si="63"/>
        <v>369407.5</v>
      </c>
      <c r="N25" s="23">
        <f t="shared" si="63"/>
        <v>9595</v>
      </c>
      <c r="P25" s="3" t="s">
        <v>405</v>
      </c>
      <c r="Q25" s="22">
        <f>SUMIFS(datos_arg[ARS],datos_arg[Year],'Cuentas ARG'!Q$2,datos_arg[Month],'Cuentas ARG'!U$2,datos_arg[Destino],'Cuentas ARG'!P25)</f>
        <v>238570</v>
      </c>
      <c r="R25" s="22">
        <f>+SUMIFS(datos_arg[USD],datos_arg[Year],'Cuentas ARG'!Q$2,datos_arg[Month],'Cuentas ARG'!U$2,datos_arg[Destino],'Cuentas ARG'!P25)</f>
        <v>5550</v>
      </c>
      <c r="S25" s="22"/>
      <c r="T25" s="22">
        <f t="shared" si="64"/>
        <v>607977.5</v>
      </c>
      <c r="U25" s="23">
        <f t="shared" si="64"/>
        <v>15145</v>
      </c>
      <c r="W25" s="3" t="s">
        <v>405</v>
      </c>
      <c r="X25" s="22">
        <f>SUMIFS(datos_arg[ARS],datos_arg[Year],'Cuentas ARG'!X$2,datos_arg[Month],'Cuentas ARG'!AB$2,datos_arg[Destino],'Cuentas ARG'!W25)</f>
        <v>0</v>
      </c>
      <c r="Y25" s="22">
        <f>+SUMIFS(datos_arg[USD],datos_arg[Year],'Cuentas ARG'!X$2,datos_arg[Month],'Cuentas ARG'!AB$2,datos_arg[Destino],'Cuentas ARG'!W25)</f>
        <v>0</v>
      </c>
      <c r="Z25" s="22"/>
      <c r="AA25" s="22">
        <f t="shared" si="65"/>
        <v>607977.5</v>
      </c>
      <c r="AB25" s="23">
        <f t="shared" si="65"/>
        <v>15145</v>
      </c>
      <c r="AD25" s="3" t="s">
        <v>405</v>
      </c>
      <c r="AE25" s="22">
        <f>SUMIFS(datos_arg[ARS],datos_arg[Year],'Cuentas ARG'!AE$2,datos_arg[Month],'Cuentas ARG'!AI$2,datos_arg[Destino],'Cuentas ARG'!AD25)</f>
        <v>0</v>
      </c>
      <c r="AF25" s="22">
        <f>+SUMIFS(datos_arg[USD],datos_arg[Year],'Cuentas ARG'!AE$2,datos_arg[Month],'Cuentas ARG'!AI$2,datos_arg[Destino],'Cuentas ARG'!AD25)</f>
        <v>0</v>
      </c>
      <c r="AG25" s="22"/>
      <c r="AH25" s="22">
        <f t="shared" si="66"/>
        <v>607977.5</v>
      </c>
      <c r="AI25" s="23">
        <f t="shared" si="66"/>
        <v>15145</v>
      </c>
      <c r="AK25" s="3" t="s">
        <v>405</v>
      </c>
      <c r="AL25" s="22">
        <f>SUMIFS(datos_arg[ARS],datos_arg[Year],'Cuentas ARG'!AL$2,datos_arg[Month],'Cuentas ARG'!AP$2,datos_arg[Destino],'Cuentas ARG'!AK25)</f>
        <v>5376.12</v>
      </c>
      <c r="AM25" s="22">
        <f>+SUMIFS(datos_arg[USD],datos_arg[Year],'Cuentas ARG'!AL$2,datos_arg[Month],'Cuentas ARG'!AP$2,datos_arg[Destino],'Cuentas ARG'!AK25)</f>
        <v>121.90748299319728</v>
      </c>
      <c r="AN25" s="22"/>
      <c r="AO25" s="22">
        <f t="shared" si="67"/>
        <v>613353.62</v>
      </c>
      <c r="AP25" s="23">
        <f t="shared" si="67"/>
        <v>15266.907482993198</v>
      </c>
      <c r="AR25" s="3" t="s">
        <v>405</v>
      </c>
      <c r="AS25" s="22">
        <f>SUMIFS(datos_arg[ARS],datos_arg[Year],'Cuentas ARG'!AS$2,datos_arg[Month],'Cuentas ARG'!AW$2,datos_arg[Destino],'Cuentas ARG'!AR25)</f>
        <v>4800</v>
      </c>
      <c r="AT25" s="22">
        <f>+SUMIFS(datos_arg[USD],datos_arg[Year],'Cuentas ARG'!AS$2,datos_arg[Month],'Cuentas ARG'!AW$2,datos_arg[Destino],'Cuentas ARG'!AR25)</f>
        <v>112.28070175438596</v>
      </c>
      <c r="AU25" s="22"/>
      <c r="AV25" s="22">
        <f t="shared" si="68"/>
        <v>618153.62</v>
      </c>
      <c r="AW25" s="23">
        <f t="shared" si="68"/>
        <v>15379.188184747583</v>
      </c>
      <c r="AY25" s="3" t="s">
        <v>405</v>
      </c>
      <c r="AZ25" s="22">
        <f>SUMIFS(datos_arg[ARS],datos_arg[Year],'Cuentas ARG'!AZ$2,datos_arg[Month],'Cuentas ARG'!BD$2,datos_arg[Destino],'Cuentas ARG'!AY25)</f>
        <v>4000</v>
      </c>
      <c r="BA25" s="22">
        <f>+SUMIFS(datos_arg[USD],datos_arg[Year],'Cuentas ARG'!AZ$2,datos_arg[Month],'Cuentas ARG'!BD$2,datos_arg[Destino],'Cuentas ARG'!AY25)</f>
        <v>70.175438596491233</v>
      </c>
      <c r="BB25" s="22"/>
      <c r="BC25" s="22">
        <f t="shared" si="69"/>
        <v>622153.62</v>
      </c>
      <c r="BD25" s="23">
        <f t="shared" si="69"/>
        <v>15449.363623344074</v>
      </c>
      <c r="BF25" s="3" t="s">
        <v>405</v>
      </c>
      <c r="BG25" s="22">
        <f>SUMIFS(datos_arg[ARS],datos_arg[Year],'Cuentas ARG'!BG$2,datos_arg[Month],'Cuentas ARG'!BK$2,datos_arg[Destino],'Cuentas ARG'!BF25)</f>
        <v>769700</v>
      </c>
      <c r="BH25" s="22">
        <f>+SUMIFS(datos_arg[USD],datos_arg[Year],'Cuentas ARG'!BG$2,datos_arg[Month],'Cuentas ARG'!BK$2,datos_arg[Destino],'Cuentas ARG'!BF25)</f>
        <v>13503.508771929824</v>
      </c>
      <c r="BI25" s="22"/>
      <c r="BJ25" s="22">
        <f t="shared" si="70"/>
        <v>1391853.62</v>
      </c>
      <c r="BK25" s="23">
        <f t="shared" si="70"/>
        <v>28952.872395273898</v>
      </c>
      <c r="BM25" s="3" t="s">
        <v>405</v>
      </c>
      <c r="BN25" s="22">
        <f>SUMIFS(datos_arg[ARS],datos_arg[Year],'Cuentas ARG'!BN$2,datos_arg[Month],'Cuentas ARG'!BR$2,datos_arg[Destino],'Cuentas ARG'!BM25)</f>
        <v>110300</v>
      </c>
      <c r="BO25" s="22">
        <f>+SUMIFS(datos_arg[USD],datos_arg[Year],'Cuentas ARG'!BN$2,datos_arg[Month],'Cuentas ARG'!BR$2,datos_arg[Destino],'Cuentas ARG'!BM25)</f>
        <v>1838.3333333333333</v>
      </c>
      <c r="BP25" s="22"/>
      <c r="BQ25" s="22">
        <f t="shared" si="71"/>
        <v>1502153.62</v>
      </c>
      <c r="BR25" s="23">
        <f t="shared" si="71"/>
        <v>30791.20572860723</v>
      </c>
      <c r="BT25" s="3" t="s">
        <v>405</v>
      </c>
      <c r="BU25" s="22">
        <f>SUMIFS(datos_arg[ARS],datos_arg[Year],'Cuentas ARG'!BU$2,datos_arg[Month],'Cuentas ARG'!BY$2,datos_arg[Destino],'Cuentas ARG'!BT25)</f>
        <v>138500.54999999999</v>
      </c>
      <c r="BV25" s="22">
        <f>+SUMIFS(datos_arg[USD],datos_arg[Year],'Cuentas ARG'!BU$2,datos_arg[Month],'Cuentas ARG'!BY$2,datos_arg[Destino],'Cuentas ARG'!BT25)</f>
        <v>2132.8270270270268</v>
      </c>
      <c r="BW25" s="22"/>
      <c r="BX25" s="22">
        <f t="shared" si="72"/>
        <v>1640654.1700000002</v>
      </c>
      <c r="BY25" s="23">
        <f t="shared" si="72"/>
        <v>32924.03275563426</v>
      </c>
      <c r="CA25" s="3" t="s">
        <v>405</v>
      </c>
      <c r="CB25" s="22">
        <f>SUMIFS(datos_arg[ARS],datos_arg[Year],'Cuentas ARG'!CB$2,datos_arg[Month],'Cuentas ARG'!CF$2,datos_arg[Destino],'Cuentas ARG'!CA25)</f>
        <v>175950</v>
      </c>
      <c r="CC25" s="22">
        <f>+SUMIFS(datos_arg[USD],datos_arg[Year],'Cuentas ARG'!CB$2,datos_arg[Month],'Cuentas ARG'!CF$2,datos_arg[Destino],'Cuentas ARG'!CA25)</f>
        <v>2591.2899786780386</v>
      </c>
      <c r="CD25" s="22"/>
      <c r="CE25" s="22">
        <f t="shared" si="73"/>
        <v>1816604.1700000002</v>
      </c>
      <c r="CF25" s="23">
        <f t="shared" si="73"/>
        <v>35515.3227343123</v>
      </c>
      <c r="CH25" s="3" t="s">
        <v>405</v>
      </c>
      <c r="CI25" s="22">
        <f>SUMIFS(datos_arg[ARS],datos_arg[Year],'Cuentas ARG'!CI$2,datos_arg[Month],'Cuentas ARG'!CM$2,datos_arg[Destino],'Cuentas ARG'!CH25)</f>
        <v>260550</v>
      </c>
      <c r="CJ25" s="22">
        <f>+SUMIFS(datos_arg[USD],datos_arg[Year],'Cuentas ARG'!CI$2,datos_arg[Month],'Cuentas ARG'!CM$2,datos_arg[Destino],'Cuentas ARG'!CH25)</f>
        <v>3428.2894736842109</v>
      </c>
      <c r="CK25" s="22"/>
      <c r="CL25" s="22">
        <f t="shared" si="74"/>
        <v>2077154.1700000002</v>
      </c>
      <c r="CM25" s="23">
        <f t="shared" si="74"/>
        <v>38943.612207996513</v>
      </c>
      <c r="CO25" s="3" t="s">
        <v>405</v>
      </c>
      <c r="CP25" s="22">
        <f>SUMIFS(datos_arg[ARS],datos_arg[Year],'Cuentas ARG'!CP$2,datos_arg[Month],'Cuentas ARG'!CT$2,datos_arg[Destino],'Cuentas ARG'!CO25)</f>
        <v>282800</v>
      </c>
      <c r="CQ25" s="22">
        <f>+SUMIFS(datos_arg[USD],datos_arg[Year],'Cuentas ARG'!CP$2,datos_arg[Month],'Cuentas ARG'!CT$2,datos_arg[Destino],'Cuentas ARG'!CO25)</f>
        <v>3725.4824561403502</v>
      </c>
      <c r="CR25" s="22"/>
      <c r="CS25" s="22">
        <f t="shared" si="75"/>
        <v>2359954.17</v>
      </c>
      <c r="CT25" s="23">
        <f t="shared" si="75"/>
        <v>42669.094664136865</v>
      </c>
      <c r="CV25" s="3" t="s">
        <v>405</v>
      </c>
      <c r="CW25" s="22">
        <f>SUMIFS(datos_arg[ARS],datos_arg[Year],'Cuentas ARG'!CW$2,datos_arg[Month],'Cuentas ARG'!DA$2,datos_arg[Destino],'Cuentas ARG'!CV25)</f>
        <v>836158.55</v>
      </c>
      <c r="CX25" s="22">
        <f>+SUMIFS(datos_arg[USD],datos_arg[Year],'Cuentas ARG'!CW$2,datos_arg[Month],'Cuentas ARG'!DA$2,datos_arg[Destino],'Cuentas ARG'!CV25)</f>
        <v>10783.08575655114</v>
      </c>
      <c r="CY25" s="22"/>
      <c r="CZ25" s="22">
        <f t="shared" si="76"/>
        <v>3196112.7199999997</v>
      </c>
      <c r="DA25" s="23">
        <f t="shared" si="76"/>
        <v>53452.180420688004</v>
      </c>
      <c r="DC25" s="3" t="s">
        <v>405</v>
      </c>
      <c r="DD25" s="22">
        <f>SUMIFS(datos_arg[ARS],datos_arg[Year],'Cuentas ARG'!DD$2,datos_arg[Month],'Cuentas ARG'!DH$2,datos_arg[Destino],'Cuentas ARG'!DC25)</f>
        <v>409150</v>
      </c>
      <c r="DE25" s="22">
        <f>+SUMIFS(datos_arg[USD],datos_arg[Year],'Cuentas ARG'!DD$2,datos_arg[Month],'Cuentas ARG'!DH$2,datos_arg[Destino],'Cuentas ARG'!DC25)</f>
        <v>4813.5294117647054</v>
      </c>
      <c r="DF25" s="22"/>
      <c r="DG25" s="22">
        <f t="shared" si="77"/>
        <v>3605262.7199999997</v>
      </c>
      <c r="DH25" s="23">
        <f t="shared" si="77"/>
        <v>58265.709832452711</v>
      </c>
      <c r="DJ25" s="3" t="s">
        <v>405</v>
      </c>
      <c r="DK25" s="22">
        <f>SUMIFS(datos_arg[ARS],datos_arg[Year],'Cuentas ARG'!DK$2,datos_arg[Month],'Cuentas ARG'!DO$2,datos_arg[Destino],'Cuentas ARG'!DJ25)</f>
        <v>365350</v>
      </c>
      <c r="DL25" s="22">
        <f>+SUMIFS(datos_arg[USD],datos_arg[Year],'Cuentas ARG'!DK$2,datos_arg[Month],'Cuentas ARG'!DO$2,datos_arg[Destino],'Cuentas ARG'!DJ25)</f>
        <v>3246.3709677419356</v>
      </c>
      <c r="DM25" s="22"/>
      <c r="DN25" s="22">
        <f t="shared" si="78"/>
        <v>3970612.7199999997</v>
      </c>
      <c r="DO25" s="23">
        <f t="shared" si="78"/>
        <v>61512.080800194643</v>
      </c>
      <c r="DQ25" s="3" t="s">
        <v>405</v>
      </c>
      <c r="DR25" s="22">
        <f>SUMIFS(datos_arg[ARS],datos_arg[Year],'Cuentas ARG'!DR$2,datos_arg[Month],'Cuentas ARG'!DV$2,datos_arg[Destino],'Cuentas ARG'!DQ25)</f>
        <v>564300</v>
      </c>
      <c r="DS25" s="22">
        <f>+SUMIFS(datos_arg[USD],datos_arg[Year],'Cuentas ARG'!DR$2,datos_arg[Month],'Cuentas ARG'!DV$2,datos_arg[Destino],'Cuentas ARG'!DQ25)</f>
        <v>4700</v>
      </c>
      <c r="DT25" s="22"/>
      <c r="DU25" s="22">
        <f t="shared" si="79"/>
        <v>4534912.72</v>
      </c>
      <c r="DV25" s="23">
        <f t="shared" si="79"/>
        <v>66212.080800194643</v>
      </c>
      <c r="DX25" s="3" t="s">
        <v>405</v>
      </c>
      <c r="DY25" s="22">
        <f>SUMIFS(datos_arg[ARS],datos_arg[Year],'Cuentas ARG'!DY$2,datos_arg[Month],'Cuentas ARG'!EC$2,datos_arg[Destino],'Cuentas ARG'!DX25)</f>
        <v>540275</v>
      </c>
      <c r="DZ25" s="22">
        <f>+SUMIFS(datos_arg[USD],datos_arg[Year],'Cuentas ARG'!DY$2,datos_arg[Month],'Cuentas ARG'!EC$2,datos_arg[Destino],'Cuentas ARG'!DX25)</f>
        <v>4292.3031325301199</v>
      </c>
      <c r="EA25" s="22"/>
      <c r="EB25" s="22">
        <f t="shared" si="80"/>
        <v>5075187.72</v>
      </c>
      <c r="EC25" s="23">
        <f t="shared" si="80"/>
        <v>70504.38393272477</v>
      </c>
      <c r="EE25" s="3" t="s">
        <v>405</v>
      </c>
      <c r="EF25" s="22">
        <f>SUMIFS(datos_arg[ARS],datos_arg[Year],'Cuentas ARG'!EF$2,datos_arg[Month],'Cuentas ARG'!EJ$2,datos_arg[Destino],'Cuentas ARG'!EE25)</f>
        <v>1191360</v>
      </c>
      <c r="EG25" s="22">
        <f>+SUMIFS(datos_arg[USD],datos_arg[Year],'Cuentas ARG'!EF$2,datos_arg[Month],'Cuentas ARG'!EJ$2,datos_arg[Destino],'Cuentas ARG'!EE25)</f>
        <v>9162.424242424242</v>
      </c>
      <c r="EH25" s="22"/>
      <c r="EI25" s="22">
        <f t="shared" si="81"/>
        <v>6266547.7199999997</v>
      </c>
      <c r="EJ25" s="23">
        <f t="shared" si="81"/>
        <v>79666.80817514901</v>
      </c>
      <c r="EL25" s="3" t="s">
        <v>405</v>
      </c>
      <c r="EM25" s="22">
        <f>SUMIFS(datos_arg[ARS],datos_arg[Year],'Cuentas ARG'!EM$2,datos_arg[Month],'Cuentas ARG'!EQ$2,datos_arg[Destino],'Cuentas ARG'!EL25)</f>
        <v>1000960</v>
      </c>
      <c r="EN25" s="22">
        <f>+SUMIFS(datos_arg[USD],datos_arg[Year],'Cuentas ARG'!EM$2,datos_arg[Month],'Cuentas ARG'!EQ$2,datos_arg[Destino],'Cuentas ARG'!EL25)</f>
        <v>7668.905109489051</v>
      </c>
      <c r="EO25" s="22"/>
      <c r="EP25" s="22">
        <f t="shared" si="82"/>
        <v>7267507.7199999997</v>
      </c>
      <c r="EQ25" s="23">
        <f t="shared" si="82"/>
        <v>87335.713284638055</v>
      </c>
      <c r="ES25" s="3" t="s">
        <v>405</v>
      </c>
      <c r="ET25" s="22">
        <f>SUMIFS(datos_arg[ARS],datos_arg[Year],'Cuentas ARG'!ET$2,datos_arg[Month],'Cuentas ARG'!EX$2,datos_arg[Destino],'Cuentas ARG'!ES25)</f>
        <v>577465</v>
      </c>
      <c r="EU25" s="22">
        <f>+SUMIFS(datos_arg[USD],datos_arg[Year],'Cuentas ARG'!ET$2,datos_arg[Month],'Cuentas ARG'!EX$2,datos_arg[Destino],'Cuentas ARG'!ES25)</f>
        <v>3498.3058954393769</v>
      </c>
      <c r="EV25" s="22"/>
      <c r="EW25" s="22">
        <f t="shared" si="83"/>
        <v>7844972.7199999997</v>
      </c>
      <c r="EX25" s="23">
        <f t="shared" si="83"/>
        <v>90834.019180077434</v>
      </c>
      <c r="EZ25" s="3" t="s">
        <v>405</v>
      </c>
      <c r="FA25" s="22">
        <f>SUMIFS(datos_arg[ARS],datos_arg[Year],'Cuentas ARG'!FA$2,datos_arg[Month],'Cuentas ARG'!FE$2,datos_arg[Destino],'Cuentas ARG'!EZ25)</f>
        <v>491400</v>
      </c>
      <c r="FB25" s="22">
        <f>+SUMIFS(datos_arg[USD],datos_arg[Year],'Cuentas ARG'!FA$2,datos_arg[Month],'Cuentas ARG'!FE$2,datos_arg[Destino],'Cuentas ARG'!EZ25)</f>
        <v>3126.7080745341618</v>
      </c>
      <c r="FC25" s="22"/>
      <c r="FD25" s="22">
        <f t="shared" si="84"/>
        <v>8336372.7199999997</v>
      </c>
      <c r="FE25" s="23">
        <f t="shared" si="84"/>
        <v>93960.7272546116</v>
      </c>
      <c r="FG25" s="3" t="s">
        <v>405</v>
      </c>
      <c r="FH25" s="22">
        <f>SUMIFS(datos_arg[ARS],datos_arg[Year],'Cuentas ARG'!FH$2,datos_arg[Month],'Cuentas ARG'!FL$2,datos_arg[Destino],'Cuentas ARG'!FG25)</f>
        <v>459900</v>
      </c>
      <c r="FI25" s="22">
        <f>+SUMIFS(datos_arg[USD],datos_arg[Year],'Cuentas ARG'!FH$2,datos_arg[Month],'Cuentas ARG'!FL$2,datos_arg[Destino],'Cuentas ARG'!FG25)</f>
        <v>3136.9127516778522</v>
      </c>
      <c r="FJ25" s="22"/>
      <c r="FK25" s="22">
        <f t="shared" si="85"/>
        <v>8796272.7199999988</v>
      </c>
      <c r="FL25" s="23">
        <f t="shared" si="85"/>
        <v>97097.640006289454</v>
      </c>
      <c r="FN25" s="3" t="s">
        <v>405</v>
      </c>
      <c r="FO25" s="22">
        <f>SUMIFS(datos_arg[ARS],datos_arg[Year],'Cuentas ARG'!FO$2,datos_arg[Month],'Cuentas ARG'!FS$2,datos_arg[Destino],'Cuentas ARG'!FN25)</f>
        <v>562198.55000000005</v>
      </c>
      <c r="FP25" s="22">
        <f>+SUMIFS(datos_arg[USD],datos_arg[Year],'Cuentas ARG'!FO$2,datos_arg[Month],'Cuentas ARG'!FS$2,datos_arg[Destino],'Cuentas ARG'!FN25)</f>
        <v>3629.2450079323107</v>
      </c>
      <c r="FQ25" s="22"/>
      <c r="FR25" s="22">
        <f t="shared" si="86"/>
        <v>9358471.2699999996</v>
      </c>
      <c r="FS25" s="23">
        <f t="shared" si="86"/>
        <v>100726.88501422177</v>
      </c>
      <c r="FU25" s="3" t="s">
        <v>405</v>
      </c>
      <c r="FV25" s="22">
        <f>SUMIFS(datos_arg[ARS],datos_arg[Year],'Cuentas ARG'!FV$2,datos_arg[Month],'Cuentas ARG'!FZ$2,datos_arg[Destino],'Cuentas ARG'!FU25)</f>
        <v>476100</v>
      </c>
      <c r="FW25" s="22">
        <f>+SUMIFS(datos_arg[USD],datos_arg[Year],'Cuentas ARG'!FV$2,datos_arg[Month],'Cuentas ARG'!FZ$2,datos_arg[Destino],'Cuentas ARG'!FU25)</f>
        <v>3238.7755102040815</v>
      </c>
      <c r="FX25" s="22"/>
      <c r="FY25" s="22">
        <f t="shared" si="87"/>
        <v>9834571.2699999996</v>
      </c>
      <c r="FZ25" s="23">
        <f t="shared" si="87"/>
        <v>103965.66052442585</v>
      </c>
      <c r="GB25" s="3" t="s">
        <v>405</v>
      </c>
      <c r="GC25" s="22">
        <f>SUMIFS(datos_arg[ARS],datos_arg[Year],'Cuentas ARG'!GC$2,datos_arg[Month],'Cuentas ARG'!GG$2,datos_arg[Destino],'Cuentas ARG'!GB25)</f>
        <v>7217595</v>
      </c>
      <c r="GD25" s="22">
        <f>+SUMIFS(datos_arg[USD],datos_arg[Year],'Cuentas ARG'!GC$2,datos_arg[Month],'Cuentas ARG'!GG$2,datos_arg[Destino],'Cuentas ARG'!GB25)</f>
        <v>51267.340425531918</v>
      </c>
      <c r="GE25" s="22"/>
      <c r="GF25" s="22">
        <f t="shared" si="88"/>
        <v>17052166.27</v>
      </c>
      <c r="GG25" s="23">
        <f t="shared" si="88"/>
        <v>155233.00094995776</v>
      </c>
      <c r="GI25" s="3" t="s">
        <v>405</v>
      </c>
      <c r="GJ25" s="22">
        <f>SUMIFS(datos_arg[ARS],datos_arg[Year],'Cuentas ARG'!GJ$2,datos_arg[Month],'Cuentas ARG'!GN$2,datos_arg[Destino],'Cuentas ARG'!GI25)</f>
        <v>3494792</v>
      </c>
      <c r="GK25" s="22">
        <f>+SUMIFS(datos_arg[USD],datos_arg[Year],'Cuentas ARG'!GJ$2,datos_arg[Month],'Cuentas ARG'!GN$2,datos_arg[Destino],'Cuentas ARG'!GI25)</f>
        <v>24892.601407716371</v>
      </c>
      <c r="GL25" s="22"/>
      <c r="GM25" s="22">
        <f t="shared" si="89"/>
        <v>20546958.27</v>
      </c>
      <c r="GN25" s="23">
        <f t="shared" si="89"/>
        <v>180125.60235767413</v>
      </c>
      <c r="GP25" s="3" t="s">
        <v>405</v>
      </c>
      <c r="GQ25" s="22">
        <f>SUMIFS(datos_arg[ARS],datos_arg[Year],'Cuentas ARG'!GQ$2,datos_arg[Month],'Cuentas ARG'!GU$2,datos_arg[Destino],'Cuentas ARG'!GP25)</f>
        <v>609736</v>
      </c>
      <c r="GR25" s="22">
        <f>+SUMIFS(datos_arg[USD],datos_arg[Year],'Cuentas ARG'!GQ$2,datos_arg[Month],'Cuentas ARG'!GU$2,datos_arg[Destino],'Cuentas ARG'!GP25)</f>
        <v>4060.756556291391</v>
      </c>
      <c r="GS25" s="22"/>
      <c r="GT25" s="22">
        <f t="shared" si="90"/>
        <v>21156694.27</v>
      </c>
      <c r="GU25" s="23">
        <f t="shared" si="90"/>
        <v>184186.35891396552</v>
      </c>
      <c r="GW25" s="3" t="s">
        <v>405</v>
      </c>
      <c r="GX25" s="22">
        <f>SUMIFS(datos_arg[ARS],datos_arg[Year],'Cuentas ARG'!GX$2,datos_arg[Month],'Cuentas ARG'!HB$2,datos_arg[Destino],'Cuentas ARG'!GW25)</f>
        <v>358686</v>
      </c>
      <c r="GY25" s="22">
        <f>+SUMIFS(datos_arg[USD],datos_arg[Year],'Cuentas ARG'!GX$2,datos_arg[Month],'Cuentas ARG'!HB$2,datos_arg[Destino],'Cuentas ARG'!GW25)</f>
        <v>2344.3529411764703</v>
      </c>
      <c r="GZ25" s="22"/>
      <c r="HA25" s="22">
        <f t="shared" si="91"/>
        <v>21515380.27</v>
      </c>
      <c r="HB25" s="23">
        <f t="shared" si="91"/>
        <v>186530.711855142</v>
      </c>
      <c r="HD25" s="3" t="s">
        <v>405</v>
      </c>
      <c r="HE25" s="22">
        <f>SUMIFS(datos_arg[ARS],datos_arg[Year],'Cuentas ARG'!HE$2,datos_arg[Month],'Cuentas ARG'!HI$2,datos_arg[Destino],'Cuentas ARG'!HD25)</f>
        <v>1511072.03</v>
      </c>
      <c r="HF25" s="22">
        <f>+SUMIFS(datos_arg[USD],datos_arg[Year],'Cuentas ARG'!HE$2,datos_arg[Month],'Cuentas ARG'!HI$2,datos_arg[Destino],'Cuentas ARG'!HD25)</f>
        <v>8445.1850643060261</v>
      </c>
      <c r="HG25" s="22"/>
      <c r="HH25" s="22">
        <f t="shared" si="92"/>
        <v>23026452.300000001</v>
      </c>
      <c r="HI25" s="23">
        <f t="shared" si="92"/>
        <v>194975.89691944802</v>
      </c>
      <c r="HK25" s="3" t="s">
        <v>405</v>
      </c>
      <c r="HL25" s="22">
        <f>SUMIFS(datos_arg[ARS],datos_arg[Year],'Cuentas ARG'!HL$2,datos_arg[Month],'Cuentas ARG'!HP$2,datos_arg[Destino],'Cuentas ARG'!HK25)</f>
        <v>447403.5</v>
      </c>
      <c r="HM25" s="22">
        <f>+SUMIFS(datos_arg[USD],datos_arg[Year],'Cuentas ARG'!HL$2,datos_arg[Month],'Cuentas ARG'!HP$2,datos_arg[Destino],'Cuentas ARG'!HK25)</f>
        <v>2510.4064768899207</v>
      </c>
      <c r="HN25" s="22"/>
      <c r="HO25" s="22">
        <f t="shared" si="93"/>
        <v>23473855.800000001</v>
      </c>
      <c r="HP25" s="23">
        <f t="shared" si="93"/>
        <v>197486.30339633793</v>
      </c>
    </row>
    <row r="26" spans="2:224" x14ac:dyDescent="0.25">
      <c r="B26" s="3" t="s">
        <v>404</v>
      </c>
      <c r="C26" s="22">
        <f>SUMIFS(datos_arg[ARS],datos_arg[Year],'Cuentas ARG'!C$2,datos_arg[Month],'Cuentas ARG'!G$2,datos_arg[Destino],'Cuentas ARG'!B26)</f>
        <v>0</v>
      </c>
      <c r="D26" s="22">
        <f>+SUMIFS(datos_arg[USD],datos_arg[Year],'Cuentas ARG'!C$2,datos_arg[Month],'Cuentas ARG'!G$2,datos_arg[Destino],'Cuentas ARG'!B26)</f>
        <v>0</v>
      </c>
      <c r="E26" s="22"/>
      <c r="F26" s="22">
        <f t="shared" si="2"/>
        <v>0</v>
      </c>
      <c r="G26" s="23">
        <f t="shared" si="0"/>
        <v>0</v>
      </c>
      <c r="I26" s="3" t="s">
        <v>404</v>
      </c>
      <c r="J26" s="22">
        <f>SUMIFS(datos_arg[ARS],datos_arg[Year],'Cuentas ARG'!J$2,datos_arg[Month],'Cuentas ARG'!N$2,datos_arg[Destino],'Cuentas ARG'!I26)</f>
        <v>195</v>
      </c>
      <c r="K26" s="22">
        <f>+SUMIFS(datos_arg[USD],datos_arg[Year],'Cuentas ARG'!J$2,datos_arg[Month],'Cuentas ARG'!N$2,datos_arg[Destino],'Cuentas ARG'!I26)</f>
        <v>5</v>
      </c>
      <c r="L26" s="22"/>
      <c r="M26" s="22">
        <f t="shared" si="63"/>
        <v>195</v>
      </c>
      <c r="N26" s="23">
        <f t="shared" si="63"/>
        <v>5</v>
      </c>
      <c r="P26" s="3" t="s">
        <v>404</v>
      </c>
      <c r="Q26" s="22">
        <f>SUMIFS(datos_arg[ARS],datos_arg[Year],'Cuentas ARG'!Q$2,datos_arg[Month],'Cuentas ARG'!U$2,datos_arg[Destino],'Cuentas ARG'!P26)</f>
        <v>0</v>
      </c>
      <c r="R26" s="22">
        <f>+SUMIFS(datos_arg[USD],datos_arg[Year],'Cuentas ARG'!Q$2,datos_arg[Month],'Cuentas ARG'!U$2,datos_arg[Destino],'Cuentas ARG'!P26)</f>
        <v>0</v>
      </c>
      <c r="S26" s="22"/>
      <c r="T26" s="22">
        <f t="shared" si="64"/>
        <v>195</v>
      </c>
      <c r="U26" s="23">
        <f t="shared" si="64"/>
        <v>5</v>
      </c>
      <c r="W26" s="3" t="s">
        <v>404</v>
      </c>
      <c r="X26" s="22">
        <f>SUMIFS(datos_arg[ARS],datos_arg[Year],'Cuentas ARG'!X$2,datos_arg[Month],'Cuentas ARG'!AB$2,datos_arg[Destino],'Cuentas ARG'!W26)</f>
        <v>0</v>
      </c>
      <c r="Y26" s="22">
        <f>+SUMIFS(datos_arg[USD],datos_arg[Year],'Cuentas ARG'!X$2,datos_arg[Month],'Cuentas ARG'!AB$2,datos_arg[Destino],'Cuentas ARG'!W26)</f>
        <v>0</v>
      </c>
      <c r="Z26" s="22"/>
      <c r="AA26" s="22">
        <f t="shared" si="65"/>
        <v>195</v>
      </c>
      <c r="AB26" s="23">
        <f t="shared" si="65"/>
        <v>5</v>
      </c>
      <c r="AD26" s="3" t="s">
        <v>404</v>
      </c>
      <c r="AE26" s="22">
        <f>SUMIFS(datos_arg[ARS],datos_arg[Year],'Cuentas ARG'!AE$2,datos_arg[Month],'Cuentas ARG'!AI$2,datos_arg[Destino],'Cuentas ARG'!AD26)</f>
        <v>0</v>
      </c>
      <c r="AF26" s="22">
        <f>+SUMIFS(datos_arg[USD],datos_arg[Year],'Cuentas ARG'!AE$2,datos_arg[Month],'Cuentas ARG'!AI$2,datos_arg[Destino],'Cuentas ARG'!AD26)</f>
        <v>0</v>
      </c>
      <c r="AG26" s="22"/>
      <c r="AH26" s="22">
        <f t="shared" si="66"/>
        <v>195</v>
      </c>
      <c r="AI26" s="23">
        <f t="shared" si="66"/>
        <v>5</v>
      </c>
      <c r="AK26" s="3" t="s">
        <v>404</v>
      </c>
      <c r="AL26" s="22">
        <f>SUMIFS(datos_arg[ARS],datos_arg[Year],'Cuentas ARG'!AL$2,datos_arg[Month],'Cuentas ARG'!AP$2,datos_arg[Destino],'Cuentas ARG'!AK26)</f>
        <v>0</v>
      </c>
      <c r="AM26" s="22">
        <f>+SUMIFS(datos_arg[USD],datos_arg[Year],'Cuentas ARG'!AL$2,datos_arg[Month],'Cuentas ARG'!AP$2,datos_arg[Destino],'Cuentas ARG'!AK26)</f>
        <v>0</v>
      </c>
      <c r="AN26" s="22"/>
      <c r="AO26" s="22">
        <f t="shared" si="67"/>
        <v>195</v>
      </c>
      <c r="AP26" s="23">
        <f t="shared" si="67"/>
        <v>5</v>
      </c>
      <c r="AR26" s="3" t="s">
        <v>404</v>
      </c>
      <c r="AS26" s="22">
        <f>SUMIFS(datos_arg[ARS],datos_arg[Year],'Cuentas ARG'!AS$2,datos_arg[Month],'Cuentas ARG'!AW$2,datos_arg[Destino],'Cuentas ARG'!AR26)</f>
        <v>22675.95</v>
      </c>
      <c r="AT26" s="22">
        <f>+SUMIFS(datos_arg[USD],datos_arg[Year],'Cuentas ARG'!AS$2,datos_arg[Month],'Cuentas ARG'!AW$2,datos_arg[Destino],'Cuentas ARG'!AR26)</f>
        <v>520.9385158087274</v>
      </c>
      <c r="AU26" s="22"/>
      <c r="AV26" s="22">
        <f t="shared" si="68"/>
        <v>22870.95</v>
      </c>
      <c r="AW26" s="23">
        <f t="shared" si="68"/>
        <v>525.9385158087274</v>
      </c>
      <c r="AY26" s="3" t="s">
        <v>404</v>
      </c>
      <c r="AZ26" s="22">
        <f>SUMIFS(datos_arg[ARS],datos_arg[Year],'Cuentas ARG'!AZ$2,datos_arg[Month],'Cuentas ARG'!BD$2,datos_arg[Destino],'Cuentas ARG'!AY26)</f>
        <v>7400</v>
      </c>
      <c r="BA26" s="22">
        <f>+SUMIFS(datos_arg[USD],datos_arg[Year],'Cuentas ARG'!AZ$2,datos_arg[Month],'Cuentas ARG'!BD$2,datos_arg[Destino],'Cuentas ARG'!AY26)</f>
        <v>129.82456140350877</v>
      </c>
      <c r="BB26" s="22"/>
      <c r="BC26" s="22">
        <f t="shared" si="69"/>
        <v>30270.95</v>
      </c>
      <c r="BD26" s="23">
        <f t="shared" si="69"/>
        <v>655.76307721223611</v>
      </c>
      <c r="BF26" s="3" t="s">
        <v>404</v>
      </c>
      <c r="BG26" s="22">
        <f>SUMIFS(datos_arg[ARS],datos_arg[Year],'Cuentas ARG'!BG$2,datos_arg[Month],'Cuentas ARG'!BK$2,datos_arg[Destino],'Cuentas ARG'!BF26)</f>
        <v>1200</v>
      </c>
      <c r="BH26" s="22">
        <f>+SUMIFS(datos_arg[USD],datos_arg[Year],'Cuentas ARG'!BG$2,datos_arg[Month],'Cuentas ARG'!BK$2,datos_arg[Destino],'Cuentas ARG'!BF26)</f>
        <v>21.05263157894737</v>
      </c>
      <c r="BI26" s="22"/>
      <c r="BJ26" s="22">
        <f t="shared" si="70"/>
        <v>31470.95</v>
      </c>
      <c r="BK26" s="23">
        <f t="shared" si="70"/>
        <v>676.81570879118351</v>
      </c>
      <c r="BM26" s="3" t="s">
        <v>404</v>
      </c>
      <c r="BN26" s="22">
        <f>SUMIFS(datos_arg[ARS],datos_arg[Year],'Cuentas ARG'!BN$2,datos_arg[Month],'Cuentas ARG'!BR$2,datos_arg[Destino],'Cuentas ARG'!BM26)</f>
        <v>7000</v>
      </c>
      <c r="BO26" s="22">
        <f>+SUMIFS(datos_arg[USD],datos_arg[Year],'Cuentas ARG'!BN$2,datos_arg[Month],'Cuentas ARG'!BR$2,datos_arg[Destino],'Cuentas ARG'!BM26)</f>
        <v>116.66666666666667</v>
      </c>
      <c r="BP26" s="22"/>
      <c r="BQ26" s="22">
        <f t="shared" si="71"/>
        <v>38470.949999999997</v>
      </c>
      <c r="BR26" s="23">
        <f t="shared" si="71"/>
        <v>793.48237545785014</v>
      </c>
      <c r="BT26" s="3" t="s">
        <v>404</v>
      </c>
      <c r="BU26" s="22">
        <f>SUMIFS(datos_arg[ARS],datos_arg[Year],'Cuentas ARG'!BU$2,datos_arg[Month],'Cuentas ARG'!BY$2,datos_arg[Destino],'Cuentas ARG'!BT26)</f>
        <v>8856.4599999999991</v>
      </c>
      <c r="BV26" s="22">
        <f>+SUMIFS(datos_arg[USD],datos_arg[Year],'Cuentas ARG'!BU$2,datos_arg[Month],'Cuentas ARG'!BY$2,datos_arg[Destino],'Cuentas ARG'!BT26)</f>
        <v>136.25323076923075</v>
      </c>
      <c r="BW26" s="22"/>
      <c r="BX26" s="22">
        <f t="shared" si="72"/>
        <v>47327.409999999996</v>
      </c>
      <c r="BY26" s="23">
        <f t="shared" si="72"/>
        <v>929.73560622708089</v>
      </c>
      <c r="CA26" s="3" t="s">
        <v>404</v>
      </c>
      <c r="CB26" s="22">
        <f>SUMIFS(datos_arg[ARS],datos_arg[Year],'Cuentas ARG'!CB$2,datos_arg[Month],'Cuentas ARG'!CF$2,datos_arg[Destino],'Cuentas ARG'!CA26)</f>
        <v>53779</v>
      </c>
      <c r="CC26" s="22">
        <f>+SUMIFS(datos_arg[USD],datos_arg[Year],'Cuentas ARG'!CB$2,datos_arg[Month],'Cuentas ARG'!CF$2,datos_arg[Destino],'Cuentas ARG'!CA26)</f>
        <v>787.16426476749064</v>
      </c>
      <c r="CD26" s="22"/>
      <c r="CE26" s="22">
        <f t="shared" si="73"/>
        <v>101106.41</v>
      </c>
      <c r="CF26" s="23">
        <f t="shared" si="73"/>
        <v>1716.8998709945715</v>
      </c>
      <c r="CH26" s="3" t="s">
        <v>404</v>
      </c>
      <c r="CI26" s="22">
        <f>SUMIFS(datos_arg[ARS],datos_arg[Year],'Cuentas ARG'!CI$2,datos_arg[Month],'Cuentas ARG'!CM$2,datos_arg[Destino],'Cuentas ARG'!CH26)</f>
        <v>23867.399999999998</v>
      </c>
      <c r="CJ26" s="22">
        <f>+SUMIFS(datos_arg[USD],datos_arg[Year],'Cuentas ARG'!CI$2,datos_arg[Month],'Cuentas ARG'!CM$2,datos_arg[Destino],'Cuentas ARG'!CH26)</f>
        <v>314.22017543859641</v>
      </c>
      <c r="CK26" s="22"/>
      <c r="CL26" s="22">
        <f t="shared" si="74"/>
        <v>124973.81</v>
      </c>
      <c r="CM26" s="23">
        <f t="shared" si="74"/>
        <v>2031.120046433168</v>
      </c>
      <c r="CO26" s="3" t="s">
        <v>404</v>
      </c>
      <c r="CP26" s="22">
        <f>SUMIFS(datos_arg[ARS],datos_arg[Year],'Cuentas ARG'!CP$2,datos_arg[Month],'Cuentas ARG'!CT$2,datos_arg[Destino],'Cuentas ARG'!CO26)</f>
        <v>24256.43</v>
      </c>
      <c r="CQ26" s="22">
        <f>+SUMIFS(datos_arg[USD],datos_arg[Year],'Cuentas ARG'!CP$2,datos_arg[Month],'Cuentas ARG'!CT$2,datos_arg[Destino],'Cuentas ARG'!CO26)</f>
        <v>323.10147611749449</v>
      </c>
      <c r="CR26" s="22"/>
      <c r="CS26" s="22">
        <f t="shared" si="75"/>
        <v>149230.24</v>
      </c>
      <c r="CT26" s="23">
        <f t="shared" si="75"/>
        <v>2354.2215225506625</v>
      </c>
      <c r="CV26" s="3" t="s">
        <v>404</v>
      </c>
      <c r="CW26" s="22">
        <f>SUMIFS(datos_arg[ARS],datos_arg[Year],'Cuentas ARG'!CW$2,datos_arg[Month],'Cuentas ARG'!DA$2,datos_arg[Destino],'Cuentas ARG'!CV26)</f>
        <v>55262.999999999993</v>
      </c>
      <c r="CX26" s="22">
        <f>+SUMIFS(datos_arg[USD],datos_arg[Year],'Cuentas ARG'!CW$2,datos_arg[Month],'Cuentas ARG'!DA$2,datos_arg[Destino],'Cuentas ARG'!CV26)</f>
        <v>716.86342689568482</v>
      </c>
      <c r="CY26" s="22"/>
      <c r="CZ26" s="22">
        <f t="shared" si="76"/>
        <v>204493.24</v>
      </c>
      <c r="DA26" s="23">
        <f t="shared" si="76"/>
        <v>3071.0849494463473</v>
      </c>
      <c r="DC26" s="3" t="s">
        <v>404</v>
      </c>
      <c r="DD26" s="22">
        <f>SUMIFS(datos_arg[ARS],datos_arg[Year],'Cuentas ARG'!DD$2,datos_arg[Month],'Cuentas ARG'!DH$2,datos_arg[Destino],'Cuentas ARG'!DC26)</f>
        <v>46180.11</v>
      </c>
      <c r="DE26" s="22">
        <f>+SUMIFS(datos_arg[USD],datos_arg[Year],'Cuentas ARG'!DD$2,datos_arg[Month],'Cuentas ARG'!DH$2,datos_arg[Destino],'Cuentas ARG'!DC26)</f>
        <v>543.29541176470593</v>
      </c>
      <c r="DF26" s="22"/>
      <c r="DG26" s="22">
        <f t="shared" si="77"/>
        <v>250673.34999999998</v>
      </c>
      <c r="DH26" s="23">
        <f t="shared" si="77"/>
        <v>3614.3803612110532</v>
      </c>
      <c r="DJ26" s="3" t="s">
        <v>404</v>
      </c>
      <c r="DK26" s="22">
        <f>SUMIFS(datos_arg[ARS],datos_arg[Year],'Cuentas ARG'!DK$2,datos_arg[Month],'Cuentas ARG'!DO$2,datos_arg[Destino],'Cuentas ARG'!DJ26)</f>
        <v>65935.140000000014</v>
      </c>
      <c r="DL26" s="22">
        <f>+SUMIFS(datos_arg[USD],datos_arg[Year],'Cuentas ARG'!DK$2,datos_arg[Month],'Cuentas ARG'!DO$2,datos_arg[Destino],'Cuentas ARG'!DJ26)</f>
        <v>557.47424731182798</v>
      </c>
      <c r="DM26" s="22"/>
      <c r="DN26" s="22">
        <f t="shared" si="78"/>
        <v>316608.49</v>
      </c>
      <c r="DO26" s="23">
        <f t="shared" si="78"/>
        <v>4171.8546085228809</v>
      </c>
      <c r="DQ26" s="3" t="s">
        <v>404</v>
      </c>
      <c r="DR26" s="22">
        <f>SUMIFS(datos_arg[ARS],datos_arg[Year],'Cuentas ARG'!DR$2,datos_arg[Month],'Cuentas ARG'!DV$2,datos_arg[Destino],'Cuentas ARG'!DQ26)</f>
        <v>65150.350000000006</v>
      </c>
      <c r="DS26" s="22">
        <f>+SUMIFS(datos_arg[USD],datos_arg[Year],'Cuentas ARG'!DR$2,datos_arg[Month],'Cuentas ARG'!DV$2,datos_arg[Destino],'Cuentas ARG'!DQ26)</f>
        <v>550.39414024864027</v>
      </c>
      <c r="DT26" s="22"/>
      <c r="DU26" s="22">
        <f t="shared" si="79"/>
        <v>381758.83999999997</v>
      </c>
      <c r="DV26" s="23">
        <f t="shared" si="79"/>
        <v>4722.2487487715207</v>
      </c>
      <c r="DX26" s="3" t="s">
        <v>404</v>
      </c>
      <c r="DY26" s="22">
        <f>SUMIFS(datos_arg[ARS],datos_arg[Year],'Cuentas ARG'!DY$2,datos_arg[Month],'Cuentas ARG'!EC$2,datos_arg[Destino],'Cuentas ARG'!DX26)</f>
        <v>36998.01</v>
      </c>
      <c r="DZ26" s="22">
        <f>+SUMIFS(datos_arg[USD],datos_arg[Year],'Cuentas ARG'!DY$2,datos_arg[Month],'Cuentas ARG'!EC$2,datos_arg[Destino],'Cuentas ARG'!DX26)</f>
        <v>294.97648594377506</v>
      </c>
      <c r="EA26" s="22"/>
      <c r="EB26" s="22">
        <f t="shared" si="80"/>
        <v>418756.85</v>
      </c>
      <c r="EC26" s="23">
        <f t="shared" si="80"/>
        <v>5017.2252347152953</v>
      </c>
      <c r="EE26" s="3" t="s">
        <v>404</v>
      </c>
      <c r="EF26" s="22">
        <f>SUMIFS(datos_arg[ARS],datos_arg[Year],'Cuentas ARG'!EF$2,datos_arg[Month],'Cuentas ARG'!EJ$2,datos_arg[Destino],'Cuentas ARG'!EE26)</f>
        <v>25223.239999999998</v>
      </c>
      <c r="EG26" s="22">
        <f>+SUMIFS(datos_arg[USD],datos_arg[Year],'Cuentas ARG'!EF$2,datos_arg[Month],'Cuentas ARG'!EJ$2,datos_arg[Destino],'Cuentas ARG'!EE26)</f>
        <v>195.52899224806202</v>
      </c>
      <c r="EH26" s="22"/>
      <c r="EI26" s="22">
        <f t="shared" si="81"/>
        <v>443980.08999999997</v>
      </c>
      <c r="EJ26" s="23">
        <f t="shared" si="81"/>
        <v>5212.7542269633577</v>
      </c>
      <c r="EL26" s="3" t="s">
        <v>404</v>
      </c>
      <c r="EM26" s="22">
        <f>SUMIFS(datos_arg[ARS],datos_arg[Year],'Cuentas ARG'!EM$2,datos_arg[Month],'Cuentas ARG'!EQ$2,datos_arg[Destino],'Cuentas ARG'!EL26)</f>
        <v>29155.119999999999</v>
      </c>
      <c r="EN26" s="22">
        <f>+SUMIFS(datos_arg[USD],datos_arg[Year],'Cuentas ARG'!EM$2,datos_arg[Month],'Cuentas ARG'!EQ$2,datos_arg[Destino],'Cuentas ARG'!EL26)</f>
        <v>227.77437499999999</v>
      </c>
      <c r="EO26" s="22"/>
      <c r="EP26" s="22">
        <f t="shared" si="82"/>
        <v>473135.20999999996</v>
      </c>
      <c r="EQ26" s="23">
        <f t="shared" si="82"/>
        <v>5440.5286019633577</v>
      </c>
      <c r="ES26" s="3" t="s">
        <v>404</v>
      </c>
      <c r="ET26" s="22">
        <f>SUMIFS(datos_arg[ARS],datos_arg[Year],'Cuentas ARG'!ET$2,datos_arg[Month],'Cuentas ARG'!EX$2,datos_arg[Destino],'Cuentas ARG'!ES26)</f>
        <v>26119.16</v>
      </c>
      <c r="EU26" s="22">
        <f>+SUMIFS(datos_arg[USD],datos_arg[Year],'Cuentas ARG'!ET$2,datos_arg[Month],'Cuentas ARG'!EX$2,datos_arg[Destino],'Cuentas ARG'!ES26)</f>
        <v>162.90286355209491</v>
      </c>
      <c r="EV26" s="22"/>
      <c r="EW26" s="22">
        <f t="shared" si="83"/>
        <v>499254.36999999994</v>
      </c>
      <c r="EX26" s="23">
        <f t="shared" si="83"/>
        <v>5603.4314655154521</v>
      </c>
      <c r="EZ26" s="3" t="s">
        <v>404</v>
      </c>
      <c r="FA26" s="22">
        <f>SUMIFS(datos_arg[ARS],datos_arg[Year],'Cuentas ARG'!FA$2,datos_arg[Month],'Cuentas ARG'!FE$2,datos_arg[Destino],'Cuentas ARG'!EZ26)</f>
        <v>30160.179999999997</v>
      </c>
      <c r="FB26" s="22">
        <f>+SUMIFS(datos_arg[USD],datos_arg[Year],'Cuentas ARG'!FA$2,datos_arg[Month],'Cuentas ARG'!FE$2,datos_arg[Destino],'Cuentas ARG'!EZ26)</f>
        <v>187.40795031055899</v>
      </c>
      <c r="FC26" s="22"/>
      <c r="FD26" s="22">
        <f t="shared" si="84"/>
        <v>529414.54999999993</v>
      </c>
      <c r="FE26" s="23">
        <f t="shared" si="84"/>
        <v>5790.8394158260107</v>
      </c>
      <c r="FG26" s="3" t="s">
        <v>404</v>
      </c>
      <c r="FH26" s="22">
        <f>SUMIFS(datos_arg[ARS],datos_arg[Year],'Cuentas ARG'!FH$2,datos_arg[Month],'Cuentas ARG'!FL$2,datos_arg[Destino],'Cuentas ARG'!FG26)</f>
        <v>46032.14</v>
      </c>
      <c r="FI26" s="22">
        <f>+SUMIFS(datos_arg[USD],datos_arg[Year],'Cuentas ARG'!FH$2,datos_arg[Month],'Cuentas ARG'!FL$2,datos_arg[Destino],'Cuentas ARG'!FG26)</f>
        <v>306.62938790496628</v>
      </c>
      <c r="FJ26" s="22"/>
      <c r="FK26" s="22">
        <f t="shared" si="85"/>
        <v>575446.68999999994</v>
      </c>
      <c r="FL26" s="23">
        <f t="shared" si="85"/>
        <v>6097.468803730977</v>
      </c>
      <c r="FN26" s="3" t="s">
        <v>404</v>
      </c>
      <c r="FO26" s="22">
        <f>SUMIFS(datos_arg[ARS],datos_arg[Year],'Cuentas ARG'!FO$2,datos_arg[Month],'Cuentas ARG'!FS$2,datos_arg[Destino],'Cuentas ARG'!FN26)</f>
        <v>34187.18</v>
      </c>
      <c r="FP26" s="22">
        <f>+SUMIFS(datos_arg[USD],datos_arg[Year],'Cuentas ARG'!FO$2,datos_arg[Month],'Cuentas ARG'!FS$2,datos_arg[Destino],'Cuentas ARG'!FN26)</f>
        <v>220.5624516129032</v>
      </c>
      <c r="FQ26" s="22"/>
      <c r="FR26" s="22">
        <f t="shared" si="86"/>
        <v>609633.87</v>
      </c>
      <c r="FS26" s="23">
        <f t="shared" si="86"/>
        <v>6318.0312553438798</v>
      </c>
      <c r="FU26" s="3" t="s">
        <v>404</v>
      </c>
      <c r="FV26" s="22">
        <f>SUMIFS(datos_arg[ARS],datos_arg[Year],'Cuentas ARG'!FV$2,datos_arg[Month],'Cuentas ARG'!FZ$2,datos_arg[Destino],'Cuentas ARG'!FU26)</f>
        <v>41075.960000000006</v>
      </c>
      <c r="FW26" s="22">
        <f>+SUMIFS(datos_arg[USD],datos_arg[Year],'Cuentas ARG'!FV$2,datos_arg[Month],'Cuentas ARG'!FZ$2,datos_arg[Destino],'Cuentas ARG'!FU26)</f>
        <v>276.1312168265527</v>
      </c>
      <c r="FX26" s="22"/>
      <c r="FY26" s="22">
        <f t="shared" si="87"/>
        <v>650709.82999999996</v>
      </c>
      <c r="FZ26" s="23">
        <f t="shared" si="87"/>
        <v>6594.1624721704329</v>
      </c>
      <c r="GB26" s="3" t="s">
        <v>404</v>
      </c>
      <c r="GC26" s="22">
        <f>SUMIFS(datos_arg[ARS],datos_arg[Year],'Cuentas ARG'!GC$2,datos_arg[Month],'Cuentas ARG'!GG$2,datos_arg[Destino],'Cuentas ARG'!GB26)</f>
        <v>45221.94</v>
      </c>
      <c r="GD26" s="22">
        <f>+SUMIFS(datos_arg[USD],datos_arg[Year],'Cuentas ARG'!GC$2,datos_arg[Month],'Cuentas ARG'!GG$2,datos_arg[Destino],'Cuentas ARG'!GB26)</f>
        <v>319.9115004471272</v>
      </c>
      <c r="GE26" s="22"/>
      <c r="GF26" s="22">
        <f t="shared" si="88"/>
        <v>695931.77</v>
      </c>
      <c r="GG26" s="23">
        <f t="shared" si="88"/>
        <v>6914.0739726175598</v>
      </c>
      <c r="GI26" s="3" t="s">
        <v>404</v>
      </c>
      <c r="GJ26" s="22">
        <f>SUMIFS(datos_arg[ARS],datos_arg[Year],'Cuentas ARG'!GJ$2,datos_arg[Month],'Cuentas ARG'!GN$2,datos_arg[Destino],'Cuentas ARG'!GI26)</f>
        <v>48867.51</v>
      </c>
      <c r="GK26" s="22">
        <f>+SUMIFS(datos_arg[USD],datos_arg[Year],'Cuentas ARG'!GJ$2,datos_arg[Month],'Cuentas ARG'!GN$2,datos_arg[Destino],'Cuentas ARG'!GI26)</f>
        <v>347.22508504494709</v>
      </c>
      <c r="GL26" s="22"/>
      <c r="GM26" s="22">
        <f t="shared" si="89"/>
        <v>744799.28</v>
      </c>
      <c r="GN26" s="23">
        <f t="shared" si="89"/>
        <v>7261.299057662507</v>
      </c>
      <c r="GP26" s="3" t="s">
        <v>404</v>
      </c>
      <c r="GQ26" s="22">
        <f>SUMIFS(datos_arg[ARS],datos_arg[Year],'Cuentas ARG'!GQ$2,datos_arg[Month],'Cuentas ARG'!GU$2,datos_arg[Destino],'Cuentas ARG'!GP26)</f>
        <v>90340.709999999992</v>
      </c>
      <c r="GR26" s="22">
        <f>+SUMIFS(datos_arg[USD],datos_arg[Year],'Cuentas ARG'!GQ$2,datos_arg[Month],'Cuentas ARG'!GU$2,datos_arg[Destino],'Cuentas ARG'!GP26)</f>
        <v>602.09088734084912</v>
      </c>
      <c r="GS26" s="22"/>
      <c r="GT26" s="22">
        <f t="shared" si="90"/>
        <v>835139.99</v>
      </c>
      <c r="GU26" s="23">
        <f t="shared" si="90"/>
        <v>7863.3899450033559</v>
      </c>
      <c r="GW26" s="3" t="s">
        <v>404</v>
      </c>
      <c r="GX26" s="22">
        <f>SUMIFS(datos_arg[ARS],datos_arg[Year],'Cuentas ARG'!GX$2,datos_arg[Month],'Cuentas ARG'!HB$2,datos_arg[Destino],'Cuentas ARG'!GW26)</f>
        <v>32825.46</v>
      </c>
      <c r="GY26" s="22">
        <f>+SUMIFS(datos_arg[USD],datos_arg[Year],'Cuentas ARG'!GX$2,datos_arg[Month],'Cuentas ARG'!HB$2,datos_arg[Destino],'Cuentas ARG'!GW26)</f>
        <v>211.85370130360928</v>
      </c>
      <c r="GZ26" s="22"/>
      <c r="HA26" s="22">
        <f t="shared" si="91"/>
        <v>867965.45</v>
      </c>
      <c r="HB26" s="23">
        <f t="shared" si="91"/>
        <v>8075.2436463069653</v>
      </c>
      <c r="HD26" s="3" t="s">
        <v>404</v>
      </c>
      <c r="HE26" s="22">
        <f>SUMIFS(datos_arg[ARS],datos_arg[Year],'Cuentas ARG'!HE$2,datos_arg[Month],'Cuentas ARG'!HI$2,datos_arg[Destino],'Cuentas ARG'!HD26)</f>
        <v>103188.18</v>
      </c>
      <c r="HF26" s="22">
        <f>+SUMIFS(datos_arg[USD],datos_arg[Year],'Cuentas ARG'!HE$2,datos_arg[Month],'Cuentas ARG'!HI$2,datos_arg[Destino],'Cuentas ARG'!HD26)</f>
        <v>587.19934359324475</v>
      </c>
      <c r="HG26" s="22"/>
      <c r="HH26" s="22">
        <f t="shared" si="92"/>
        <v>971153.62999999989</v>
      </c>
      <c r="HI26" s="23">
        <f t="shared" si="92"/>
        <v>8662.4429899002098</v>
      </c>
      <c r="HK26" s="3" t="s">
        <v>404</v>
      </c>
      <c r="HL26" s="22">
        <f>SUMIFS(datos_arg[ARS],datos_arg[Year],'Cuentas ARG'!HL$2,datos_arg[Month],'Cuentas ARG'!HP$2,datos_arg[Destino],'Cuentas ARG'!HK26)</f>
        <v>90882.709999999992</v>
      </c>
      <c r="HM26" s="22">
        <f>+SUMIFS(datos_arg[USD],datos_arg[Year],'Cuentas ARG'!HL$2,datos_arg[Month],'Cuentas ARG'!HP$2,datos_arg[Destino],'Cuentas ARG'!HK26)</f>
        <v>506.27057130751365</v>
      </c>
      <c r="HN26" s="22"/>
      <c r="HO26" s="22">
        <f t="shared" si="93"/>
        <v>1062036.3399999999</v>
      </c>
      <c r="HP26" s="23">
        <f t="shared" si="93"/>
        <v>9168.7135612077236</v>
      </c>
    </row>
    <row r="27" spans="2:224" x14ac:dyDescent="0.25">
      <c r="B27" s="3"/>
      <c r="C27" s="22"/>
      <c r="D27" s="22"/>
      <c r="E27" s="22"/>
      <c r="F27" s="22"/>
      <c r="G27" s="23"/>
      <c r="I27" s="3"/>
      <c r="J27" s="22"/>
      <c r="K27" s="22"/>
      <c r="L27" s="22"/>
      <c r="M27" s="22"/>
      <c r="N27" s="23"/>
      <c r="P27" s="3"/>
      <c r="Q27" s="22"/>
      <c r="R27" s="22"/>
      <c r="S27" s="22"/>
      <c r="T27" s="22"/>
      <c r="U27" s="23"/>
      <c r="W27" s="3"/>
      <c r="X27" s="22"/>
      <c r="Y27" s="22"/>
      <c r="Z27" s="22"/>
      <c r="AA27" s="22"/>
      <c r="AB27" s="23"/>
      <c r="AD27" s="3"/>
      <c r="AE27" s="22"/>
      <c r="AF27" s="22"/>
      <c r="AG27" s="22"/>
      <c r="AH27" s="22"/>
      <c r="AI27" s="23"/>
      <c r="AK27" s="3"/>
      <c r="AL27" s="22"/>
      <c r="AM27" s="22"/>
      <c r="AN27" s="22"/>
      <c r="AO27" s="22"/>
      <c r="AP27" s="23"/>
      <c r="AR27" s="3"/>
      <c r="AS27" s="22"/>
      <c r="AT27" s="22"/>
      <c r="AU27" s="22"/>
      <c r="AV27" s="22"/>
      <c r="AW27" s="23"/>
      <c r="AY27" s="3"/>
      <c r="AZ27" s="22"/>
      <c r="BA27" s="22"/>
      <c r="BB27" s="22"/>
      <c r="BC27" s="22"/>
      <c r="BD27" s="23"/>
      <c r="BF27" s="3"/>
      <c r="BG27" s="22"/>
      <c r="BH27" s="22"/>
      <c r="BI27" s="22"/>
      <c r="BJ27" s="22"/>
      <c r="BK27" s="23"/>
      <c r="BM27" s="3"/>
      <c r="BN27" s="22"/>
      <c r="BO27" s="22"/>
      <c r="BP27" s="22"/>
      <c r="BQ27" s="22"/>
      <c r="BR27" s="23"/>
      <c r="BT27" s="3"/>
      <c r="BU27" s="22"/>
      <c r="BV27" s="22"/>
      <c r="BW27" s="22"/>
      <c r="BX27" s="22"/>
      <c r="BY27" s="23"/>
      <c r="CA27" s="3"/>
      <c r="CB27" s="22"/>
      <c r="CC27" s="22"/>
      <c r="CD27" s="22"/>
      <c r="CE27" s="22"/>
      <c r="CF27" s="23"/>
      <c r="CH27" s="3"/>
      <c r="CI27" s="22"/>
      <c r="CJ27" s="22"/>
      <c r="CK27" s="22"/>
      <c r="CL27" s="22"/>
      <c r="CM27" s="23"/>
      <c r="CO27" s="3"/>
      <c r="CP27" s="22"/>
      <c r="CQ27" s="22"/>
      <c r="CR27" s="22"/>
      <c r="CS27" s="22"/>
      <c r="CT27" s="23"/>
      <c r="CV27" s="3"/>
      <c r="CW27" s="22"/>
      <c r="CX27" s="22"/>
      <c r="CY27" s="22"/>
      <c r="CZ27" s="22"/>
      <c r="DA27" s="23"/>
      <c r="DC27" s="3"/>
      <c r="DD27" s="22"/>
      <c r="DE27" s="22"/>
      <c r="DF27" s="22"/>
      <c r="DG27" s="22"/>
      <c r="DH27" s="23"/>
      <c r="DJ27" s="3"/>
      <c r="DK27" s="22"/>
      <c r="DL27" s="22"/>
      <c r="DM27" s="22"/>
      <c r="DN27" s="22"/>
      <c r="DO27" s="23"/>
      <c r="DQ27" s="3"/>
      <c r="DR27" s="22"/>
      <c r="DS27" s="22"/>
      <c r="DT27" s="22"/>
      <c r="DU27" s="22"/>
      <c r="DV27" s="23"/>
      <c r="DX27" s="3"/>
      <c r="DY27" s="22"/>
      <c r="DZ27" s="22"/>
      <c r="EA27" s="22"/>
      <c r="EB27" s="22"/>
      <c r="EC27" s="23"/>
      <c r="EE27" s="3"/>
      <c r="EF27" s="22"/>
      <c r="EG27" s="22"/>
      <c r="EH27" s="22"/>
      <c r="EI27" s="22"/>
      <c r="EJ27" s="23"/>
      <c r="EL27" s="3"/>
      <c r="EM27" s="22"/>
      <c r="EN27" s="22"/>
      <c r="EO27" s="22"/>
      <c r="EP27" s="22"/>
      <c r="EQ27" s="23"/>
      <c r="ES27" s="3"/>
      <c r="ET27" s="22"/>
      <c r="EU27" s="22"/>
      <c r="EV27" s="22"/>
      <c r="EW27" s="22"/>
      <c r="EX27" s="23"/>
      <c r="EZ27" s="3"/>
      <c r="FA27" s="22"/>
      <c r="FB27" s="22"/>
      <c r="FC27" s="22"/>
      <c r="FD27" s="22"/>
      <c r="FE27" s="23"/>
      <c r="FG27" s="3"/>
      <c r="FH27" s="22"/>
      <c r="FI27" s="22"/>
      <c r="FJ27" s="22"/>
      <c r="FK27" s="22"/>
      <c r="FL27" s="23"/>
      <c r="FN27" s="3"/>
      <c r="FO27" s="22"/>
      <c r="FP27" s="22"/>
      <c r="FQ27" s="22"/>
      <c r="FR27" s="22"/>
      <c r="FS27" s="23"/>
      <c r="FU27" s="3"/>
      <c r="FV27" s="22"/>
      <c r="FW27" s="22"/>
      <c r="FX27" s="22"/>
      <c r="FY27" s="22"/>
      <c r="FZ27" s="23"/>
      <c r="GB27" s="3"/>
      <c r="GC27" s="22"/>
      <c r="GD27" s="22"/>
      <c r="GE27" s="22"/>
      <c r="GF27" s="22"/>
      <c r="GG27" s="23"/>
      <c r="GI27" s="3"/>
      <c r="GJ27" s="22"/>
      <c r="GK27" s="22"/>
      <c r="GL27" s="22"/>
      <c r="GM27" s="22"/>
      <c r="GN27" s="23"/>
      <c r="GP27" s="3"/>
      <c r="GQ27" s="22"/>
      <c r="GR27" s="22"/>
      <c r="GS27" s="22"/>
      <c r="GT27" s="22"/>
      <c r="GU27" s="23"/>
      <c r="GW27" s="3"/>
      <c r="GX27" s="22"/>
      <c r="GY27" s="22"/>
      <c r="GZ27" s="22"/>
      <c r="HA27" s="22"/>
      <c r="HB27" s="23"/>
      <c r="HD27" s="3"/>
      <c r="HE27" s="22"/>
      <c r="HF27" s="22"/>
      <c r="HG27" s="22"/>
      <c r="HH27" s="22"/>
      <c r="HI27" s="23"/>
      <c r="HK27" s="3"/>
      <c r="HL27" s="22"/>
      <c r="HM27" s="22"/>
      <c r="HN27" s="22"/>
      <c r="HO27" s="22"/>
      <c r="HP27" s="23"/>
    </row>
    <row r="28" spans="2:224" x14ac:dyDescent="0.25">
      <c r="B28" s="27" t="s">
        <v>6733</v>
      </c>
      <c r="C28" s="28">
        <f>+SUM(C29:C33)</f>
        <v>3312</v>
      </c>
      <c r="D28" s="28">
        <f>+SUM(D29:D33)</f>
        <v>88.14456140350876</v>
      </c>
      <c r="E28" s="28"/>
      <c r="F28" s="28">
        <f>+SUM(F29:F33)</f>
        <v>3312</v>
      </c>
      <c r="G28" s="29">
        <f>+SUM(G29:G33)</f>
        <v>88.14456140350876</v>
      </c>
      <c r="I28" s="27" t="s">
        <v>6733</v>
      </c>
      <c r="J28" s="28">
        <f>+SUM(J29:J33)</f>
        <v>16200</v>
      </c>
      <c r="K28" s="28">
        <f>+SUM(K29:K33)</f>
        <v>416.45354358532654</v>
      </c>
      <c r="L28" s="28"/>
      <c r="M28" s="28">
        <f>+SUM(M29:M33)</f>
        <v>19512</v>
      </c>
      <c r="N28" s="29">
        <f>+SUM(N29:N33)</f>
        <v>504.5981049888353</v>
      </c>
      <c r="P28" s="27" t="s">
        <v>6733</v>
      </c>
      <c r="Q28" s="28">
        <f>+SUM(Q29:Q33)</f>
        <v>24345</v>
      </c>
      <c r="R28" s="28">
        <f>+SUM(R29:R33)</f>
        <v>584.50667141915608</v>
      </c>
      <c r="S28" s="28"/>
      <c r="T28" s="28">
        <f>+SUM(T29:T33)</f>
        <v>43857</v>
      </c>
      <c r="U28" s="29">
        <f>+SUM(U29:U33)</f>
        <v>1089.1047764079913</v>
      </c>
      <c r="W28" s="27" t="s">
        <v>6733</v>
      </c>
      <c r="X28" s="28">
        <f>+SUM(X29:X33)</f>
        <v>26324</v>
      </c>
      <c r="Y28" s="28">
        <f>+SUM(Y29:Y33)</f>
        <v>638.35189592857057</v>
      </c>
      <c r="Z28" s="28"/>
      <c r="AA28" s="28">
        <f>+SUM(AA29:AA33)</f>
        <v>70181</v>
      </c>
      <c r="AB28" s="29">
        <f>+SUM(AB29:AB33)</f>
        <v>1727.4566723365617</v>
      </c>
      <c r="AD28" s="27" t="s">
        <v>6733</v>
      </c>
      <c r="AE28" s="28">
        <f>+SUM(AE29:AE33)</f>
        <v>163766.75</v>
      </c>
      <c r="AF28" s="28">
        <f>+SUM(AF29:AF33)</f>
        <v>3644.0266859344893</v>
      </c>
      <c r="AG28" s="28"/>
      <c r="AH28" s="28">
        <f>+SUM(AH29:AH33)</f>
        <v>233947.75</v>
      </c>
      <c r="AI28" s="29">
        <f>+SUM(AI29:AI33)</f>
        <v>5371.4833582710517</v>
      </c>
      <c r="AK28" s="27" t="s">
        <v>6733</v>
      </c>
      <c r="AL28" s="28">
        <f>+SUM(AL29:AL33)</f>
        <v>44850</v>
      </c>
      <c r="AM28" s="28">
        <f>+SUM(AM29:AM33)</f>
        <v>1008.1768631468111</v>
      </c>
      <c r="AN28" s="28"/>
      <c r="AO28" s="28">
        <f>+SUM(AO29:AO33)</f>
        <v>278797.75</v>
      </c>
      <c r="AP28" s="29">
        <f>+SUM(AP29:AP33)</f>
        <v>6379.660221417862</v>
      </c>
      <c r="AR28" s="27" t="s">
        <v>6733</v>
      </c>
      <c r="AS28" s="28">
        <f>+SUM(AS29:AS33)</f>
        <v>55230</v>
      </c>
      <c r="AT28" s="28">
        <f>+SUM(AT29:AT33)</f>
        <v>1272.8671223654355</v>
      </c>
      <c r="AU28" s="28"/>
      <c r="AV28" s="28">
        <f>+SUM(AV29:AV33)</f>
        <v>334027.75</v>
      </c>
      <c r="AW28" s="29">
        <f>+SUM(AW29:AW33)</f>
        <v>7652.5273437832984</v>
      </c>
      <c r="AY28" s="27" t="s">
        <v>6733</v>
      </c>
      <c r="AZ28" s="28">
        <f>+SUM(AZ29:AZ33)</f>
        <v>37420</v>
      </c>
      <c r="BA28" s="28">
        <f>+SUM(BA29:BA33)</f>
        <v>799.19948549162041</v>
      </c>
      <c r="BB28" s="28"/>
      <c r="BC28" s="28">
        <f>+SUM(BC29:BC33)</f>
        <v>371447.75</v>
      </c>
      <c r="BD28" s="29">
        <f>+SUM(BD29:BD33)</f>
        <v>8451.7268292749195</v>
      </c>
      <c r="BF28" s="27" t="s">
        <v>6733</v>
      </c>
      <c r="BG28" s="28">
        <f>+SUM(BG29:BG33)</f>
        <v>44000</v>
      </c>
      <c r="BH28" s="28">
        <f>+SUM(BH29:BH33)</f>
        <v>747.14912280701765</v>
      </c>
      <c r="BI28" s="28"/>
      <c r="BJ28" s="28">
        <f>+SUM(BJ29:BJ33)</f>
        <v>415447.75</v>
      </c>
      <c r="BK28" s="29">
        <f>+SUM(BK29:BK33)</f>
        <v>9198.8759520819367</v>
      </c>
      <c r="BM28" s="27" t="s">
        <v>6733</v>
      </c>
      <c r="BN28" s="28">
        <f>+SUM(BN29:BN33)</f>
        <v>222378</v>
      </c>
      <c r="BO28" s="28">
        <f>+SUM(BO29:BO33)</f>
        <v>3593.1927729528534</v>
      </c>
      <c r="BP28" s="28"/>
      <c r="BQ28" s="28">
        <f>+SUM(BQ29:BQ33)</f>
        <v>637825.75</v>
      </c>
      <c r="BR28" s="29">
        <f>+SUM(BR29:BR33)</f>
        <v>12792.068725034791</v>
      </c>
      <c r="BT28" s="27" t="s">
        <v>6733</v>
      </c>
      <c r="BU28" s="28">
        <f>+SUM(BU29:BU33)</f>
        <v>279550.54000000004</v>
      </c>
      <c r="BV28" s="28">
        <f>+SUM(BV29:BV33)</f>
        <v>4306.9283836486775</v>
      </c>
      <c r="BW28" s="28"/>
      <c r="BX28" s="28">
        <f>+SUM(BX29:BX33)</f>
        <v>917376.29</v>
      </c>
      <c r="BY28" s="29">
        <f>+SUM(BY29:BY33)</f>
        <v>17098.99710868347</v>
      </c>
      <c r="CA28" s="27" t="s">
        <v>6733</v>
      </c>
      <c r="CB28" s="28">
        <f>+SUM(CB29:CB33)</f>
        <v>359574</v>
      </c>
      <c r="CC28" s="28">
        <f>+SUM(CC29:CC33)</f>
        <v>5118.3587859048039</v>
      </c>
      <c r="CD28" s="28"/>
      <c r="CE28" s="28">
        <f>+SUM(CE29:CE33)</f>
        <v>1276950.29</v>
      </c>
      <c r="CF28" s="29">
        <f>+SUM(CF29:CF33)</f>
        <v>22217.355894588272</v>
      </c>
      <c r="CH28" s="27" t="s">
        <v>6733</v>
      </c>
      <c r="CI28" s="28">
        <f>+SUM(CI29:CI33)</f>
        <v>112233.59183369021</v>
      </c>
      <c r="CJ28" s="28">
        <f>+SUM(CJ29:CJ33)</f>
        <v>1479.254448290412</v>
      </c>
      <c r="CK28" s="28"/>
      <c r="CL28" s="28">
        <f>+SUM(CL29:CL33)</f>
        <v>1389183.8818336902</v>
      </c>
      <c r="CM28" s="29">
        <f>+SUM(CM29:CM33)</f>
        <v>23696.610342878681</v>
      </c>
      <c r="CO28" s="27" t="s">
        <v>6733</v>
      </c>
      <c r="CP28" s="28">
        <f>+SUM(CP29:CP33)</f>
        <v>222432.17793072958</v>
      </c>
      <c r="CQ28" s="28">
        <f>+SUM(CQ29:CQ33)</f>
        <v>2928.4238509275201</v>
      </c>
      <c r="CR28" s="28"/>
      <c r="CS28" s="28">
        <f>+SUM(CS29:CS33)</f>
        <v>1611616.0597644197</v>
      </c>
      <c r="CT28" s="29">
        <f>+SUM(CT29:CT33)</f>
        <v>26625.034193806201</v>
      </c>
      <c r="CV28" s="27" t="s">
        <v>6733</v>
      </c>
      <c r="CW28" s="28">
        <f>+SUM(CW29:CW33)</f>
        <v>173676.97344125231</v>
      </c>
      <c r="CX28" s="28">
        <f>+SUM(CX29:CX33)</f>
        <v>2213.5744385301609</v>
      </c>
      <c r="CY28" s="28"/>
      <c r="CZ28" s="28">
        <f>+SUM(CZ29:CZ33)</f>
        <v>1785293.0332056719</v>
      </c>
      <c r="DA28" s="29">
        <f>+SUM(DA29:DA33)</f>
        <v>28838.60863233636</v>
      </c>
      <c r="DC28" s="27" t="s">
        <v>6733</v>
      </c>
      <c r="DD28" s="28">
        <f>+SUM(DD29:DD33)</f>
        <v>130750.20941898908</v>
      </c>
      <c r="DE28" s="28">
        <f>+SUM(DE29:DE33)</f>
        <v>1528.0245257276026</v>
      </c>
      <c r="DF28" s="28"/>
      <c r="DG28" s="28">
        <f>+SUM(DG29:DG33)</f>
        <v>1916043.2426246612</v>
      </c>
      <c r="DH28" s="29">
        <f>+SUM(DH29:DH33)</f>
        <v>30366.633158063967</v>
      </c>
      <c r="DJ28" s="27" t="s">
        <v>6733</v>
      </c>
      <c r="DK28" s="28">
        <f>+SUM(DK29:DK33)</f>
        <v>53829.103309520302</v>
      </c>
      <c r="DL28" s="28">
        <f>+SUM(DL29:DL33)</f>
        <v>449.74160462614202</v>
      </c>
      <c r="DM28" s="28"/>
      <c r="DN28" s="28">
        <f>+SUM(DN29:DN33)</f>
        <v>1969872.3459341815</v>
      </c>
      <c r="DO28" s="29">
        <f>+SUM(DO29:DO33)</f>
        <v>30816.374762690106</v>
      </c>
      <c r="DQ28" s="27" t="s">
        <v>6733</v>
      </c>
      <c r="DR28" s="28">
        <f>+SUM(DR29:DR33)</f>
        <v>236195.92371556076</v>
      </c>
      <c r="DS28" s="28">
        <f>+SUM(DS29:DS33)</f>
        <v>1943.4401667265531</v>
      </c>
      <c r="DT28" s="28"/>
      <c r="DU28" s="28">
        <f>+SUM(DU29:DU33)</f>
        <v>2206068.2696497422</v>
      </c>
      <c r="DV28" s="29">
        <f>+SUM(DV29:DV33)</f>
        <v>32759.814929416661</v>
      </c>
      <c r="DX28" s="27" t="s">
        <v>6733</v>
      </c>
      <c r="DY28" s="28">
        <f>+SUM(DY29:DY33)</f>
        <v>265414.42055852676</v>
      </c>
      <c r="DZ28" s="28">
        <f>+SUM(DZ29:DZ33)</f>
        <v>2081.9157575417667</v>
      </c>
      <c r="EA28" s="28"/>
      <c r="EB28" s="28">
        <f>+SUM(EB29:EB33)</f>
        <v>2471482.6902082693</v>
      </c>
      <c r="EC28" s="29">
        <f>+SUM(EC29:EC33)</f>
        <v>34841.730686958435</v>
      </c>
      <c r="EE28" s="27" t="s">
        <v>6733</v>
      </c>
      <c r="EF28" s="28">
        <f>+SUM(EF29:EF33)</f>
        <v>531825.20126930415</v>
      </c>
      <c r="EG28" s="28">
        <f>+SUM(EG29:EG33)</f>
        <v>4047.6164319201507</v>
      </c>
      <c r="EH28" s="28"/>
      <c r="EI28" s="28">
        <f>+SUM(EI29:EI33)</f>
        <v>3003307.8914775727</v>
      </c>
      <c r="EJ28" s="29">
        <f>+SUM(EJ29:EJ33)</f>
        <v>38889.347118878577</v>
      </c>
      <c r="EL28" s="27" t="s">
        <v>6733</v>
      </c>
      <c r="EM28" s="28">
        <f>+SUM(EM29:EM33)</f>
        <v>447697.18293229799</v>
      </c>
      <c r="EN28" s="28">
        <f>+SUM(EN29:EN33)</f>
        <v>3300.389922243482</v>
      </c>
      <c r="EO28" s="28"/>
      <c r="EP28" s="28">
        <f>+SUM(EP29:EP33)</f>
        <v>3451005.0744098709</v>
      </c>
      <c r="EQ28" s="29">
        <f>+SUM(EQ29:EQ33)</f>
        <v>42189.737041122069</v>
      </c>
      <c r="ES28" s="27" t="s">
        <v>6733</v>
      </c>
      <c r="ET28" s="28">
        <f>+SUM(ET29:ET33)</f>
        <v>745886.19771594054</v>
      </c>
      <c r="EU28" s="28">
        <f>+SUM(EU29:EU33)</f>
        <v>4661.3837247554702</v>
      </c>
      <c r="EV28" s="28"/>
      <c r="EW28" s="28">
        <f>+SUM(EW29:EW33)</f>
        <v>4196891.2721258113</v>
      </c>
      <c r="EX28" s="29">
        <f>+SUM(EX29:EX33)</f>
        <v>46851.120765877531</v>
      </c>
      <c r="EZ28" s="27" t="s">
        <v>6733</v>
      </c>
      <c r="FA28" s="28">
        <f>+SUM(FA29:FA33)</f>
        <v>598932.93350391497</v>
      </c>
      <c r="FB28" s="28">
        <f>+SUM(FB29:FB33)</f>
        <v>3722.6302852192484</v>
      </c>
      <c r="FC28" s="28"/>
      <c r="FD28" s="28">
        <f>+SUM(FD29:FD33)</f>
        <v>4795824.2056297269</v>
      </c>
      <c r="FE28" s="29">
        <f>+SUM(FE29:FE33)</f>
        <v>50573.751051096784</v>
      </c>
      <c r="FG28" s="27" t="s">
        <v>6733</v>
      </c>
      <c r="FH28" s="28">
        <f>+SUM(FH29:FH33)</f>
        <v>388912.15</v>
      </c>
      <c r="FI28" s="28">
        <f>+SUM(FI29:FI33)</f>
        <v>2579.7671638836973</v>
      </c>
      <c r="FJ28" s="28"/>
      <c r="FK28" s="28">
        <f>+SUM(FK29:FK33)</f>
        <v>5184736.3556297263</v>
      </c>
      <c r="FL28" s="29">
        <f>+SUM(FL29:FL33)</f>
        <v>53153.518214980475</v>
      </c>
      <c r="FN28" s="27" t="s">
        <v>6733</v>
      </c>
      <c r="FO28" s="28">
        <f>+SUM(FO29:FO33)</f>
        <v>217050.65000000002</v>
      </c>
      <c r="FP28" s="28">
        <f>+SUM(FP29:FP33)</f>
        <v>1406.3783909290073</v>
      </c>
      <c r="FQ28" s="28"/>
      <c r="FR28" s="28">
        <f>+SUM(FR29:FR33)</f>
        <v>5401787.0056297258</v>
      </c>
      <c r="FS28" s="29">
        <f>+SUM(FS29:FS33)</f>
        <v>54559.896605909489</v>
      </c>
      <c r="FU28" s="27" t="s">
        <v>6733</v>
      </c>
      <c r="FV28" s="28">
        <f>+SUM(FV29:FV33)</f>
        <v>314495.62000000005</v>
      </c>
      <c r="FW28" s="28">
        <f>+SUM(FW29:FW33)</f>
        <v>2166.9643975566601</v>
      </c>
      <c r="FX28" s="28"/>
      <c r="FY28" s="28">
        <f>+SUM(FY29:FY33)</f>
        <v>5716282.6256297268</v>
      </c>
      <c r="FZ28" s="29">
        <f>+SUM(FZ29:FZ33)</f>
        <v>56726.86100346614</v>
      </c>
      <c r="GB28" s="27" t="s">
        <v>6733</v>
      </c>
      <c r="GC28" s="28">
        <f>+SUM(GC29:GC33)</f>
        <v>1008452.2100000001</v>
      </c>
      <c r="GD28" s="28">
        <f>+SUM(GD29:GD33)</f>
        <v>7182.2603317389685</v>
      </c>
      <c r="GE28" s="28"/>
      <c r="GF28" s="28">
        <f>+SUM(GF29:GF33)</f>
        <v>6724734.8356297258</v>
      </c>
      <c r="GG28" s="29">
        <f>+SUM(GG29:GG33)</f>
        <v>63909.121335205113</v>
      </c>
      <c r="GI28" s="27" t="s">
        <v>6733</v>
      </c>
      <c r="GJ28" s="28">
        <f>+SUM(GJ29:GJ33)</f>
        <v>727118.38</v>
      </c>
      <c r="GK28" s="28">
        <f>+SUM(GK29:GK33)</f>
        <v>5170.7017702817921</v>
      </c>
      <c r="GL28" s="28"/>
      <c r="GM28" s="28">
        <f>+SUM(GM29:GM33)</f>
        <v>7451853.2156297266</v>
      </c>
      <c r="GN28" s="29">
        <f>+SUM(GN29:GN33)</f>
        <v>69079.823105486896</v>
      </c>
      <c r="GP28" s="27" t="s">
        <v>6733</v>
      </c>
      <c r="GQ28" s="28">
        <f>+SUM(GQ29:GQ33)</f>
        <v>1028975.05</v>
      </c>
      <c r="GR28" s="28">
        <f>+SUM(GR29:GR33)</f>
        <v>6792.6410189007447</v>
      </c>
      <c r="GS28" s="28"/>
      <c r="GT28" s="28">
        <f>+SUM(GT29:GT33)</f>
        <v>8480828.2656297274</v>
      </c>
      <c r="GU28" s="29">
        <f>+SUM(GU29:GU33)</f>
        <v>75872.464124387669</v>
      </c>
      <c r="GW28" s="27" t="s">
        <v>6733</v>
      </c>
      <c r="GX28" s="28">
        <f>+SUM(GX29:GX33)</f>
        <v>1555105.098</v>
      </c>
      <c r="GY28" s="28">
        <f>+SUM(GY29:GY33)</f>
        <v>9847.6462851891611</v>
      </c>
      <c r="GZ28" s="28"/>
      <c r="HA28" s="28">
        <f>+SUM(HA29:HA33)</f>
        <v>10035933.363629727</v>
      </c>
      <c r="HB28" s="29">
        <f>+SUM(HB29:HB33)</f>
        <v>85720.110409576795</v>
      </c>
      <c r="HD28" s="27" t="s">
        <v>6733</v>
      </c>
      <c r="HE28" s="28">
        <f>+SUM(HE29:HE33)</f>
        <v>1403789.4500000002</v>
      </c>
      <c r="HF28" s="28">
        <f>+SUM(HF29:HF33)</f>
        <v>8042.5892406132316</v>
      </c>
      <c r="HG28" s="28"/>
      <c r="HH28" s="28">
        <f>+SUM(HH29:HH33)</f>
        <v>11439722.813629728</v>
      </c>
      <c r="HI28" s="29">
        <f>+SUM(HI29:HI33)</f>
        <v>93762.699650190028</v>
      </c>
      <c r="HK28" s="27" t="s">
        <v>6733</v>
      </c>
      <c r="HL28" s="28">
        <f>+SUM(HL29:HL33)</f>
        <v>1531073.0399999998</v>
      </c>
      <c r="HM28" s="28">
        <f>+SUM(HM29:HM33)</f>
        <v>8602.9734505802026</v>
      </c>
      <c r="HN28" s="28"/>
      <c r="HO28" s="28">
        <f>+SUM(HO29:HO33)</f>
        <v>12970795.853629725</v>
      </c>
      <c r="HP28" s="29">
        <f>+SUM(HP29:HP33)</f>
        <v>102365.67310077025</v>
      </c>
    </row>
    <row r="29" spans="2:224" x14ac:dyDescent="0.25">
      <c r="B29" s="3" t="s">
        <v>430</v>
      </c>
      <c r="C29" s="22">
        <f>SUMIFS(datos_arg[ARS],datos_arg[Year],'Cuentas ARG'!C$2,datos_arg[Month],'Cuentas ARG'!G$2,datos_arg[Destino],'Cuentas ARG'!B29)</f>
        <v>2065</v>
      </c>
      <c r="D29" s="22">
        <f>+SUMIFS(datos_arg[USD],datos_arg[Year],'Cuentas ARG'!C$2,datos_arg[Month],'Cuentas ARG'!G$2,datos_arg[Destino],'Cuentas ARG'!B29)</f>
        <v>54.891228070175437</v>
      </c>
      <c r="E29" s="22"/>
      <c r="F29" s="22">
        <f t="shared" si="2"/>
        <v>2065</v>
      </c>
      <c r="G29" s="23">
        <f t="shared" si="0"/>
        <v>54.891228070175437</v>
      </c>
      <c r="I29" s="3" t="s">
        <v>430</v>
      </c>
      <c r="J29" s="22">
        <f>SUMIFS(datos_arg[ARS],datos_arg[Year],'Cuentas ARG'!J$2,datos_arg[Month],'Cuentas ARG'!N$2,datos_arg[Destino],'Cuentas ARG'!I29)</f>
        <v>7900</v>
      </c>
      <c r="K29" s="22">
        <f>+SUMIFS(datos_arg[USD],datos_arg[Year],'Cuentas ARG'!J$2,datos_arg[Month],'Cuentas ARG'!N$2,datos_arg[Destino],'Cuentas ARG'!I29)</f>
        <v>202.71922269066289</v>
      </c>
      <c r="L29" s="22"/>
      <c r="M29" s="22">
        <f t="shared" ref="M29:N33" si="94">+J29+F29</f>
        <v>9965</v>
      </c>
      <c r="N29" s="23">
        <f t="shared" si="94"/>
        <v>257.61045076083832</v>
      </c>
      <c r="P29" s="3" t="s">
        <v>430</v>
      </c>
      <c r="Q29" s="22">
        <f>SUMIFS(datos_arg[ARS],datos_arg[Year],'Cuentas ARG'!Q$2,datos_arg[Month],'Cuentas ARG'!U$2,datos_arg[Destino],'Cuentas ARG'!P29)</f>
        <v>12045</v>
      </c>
      <c r="R29" s="22">
        <f>+SUMIFS(datos_arg[USD],datos_arg[Year],'Cuentas ARG'!Q$2,datos_arg[Month],'Cuentas ARG'!U$2,datos_arg[Destino],'Cuentas ARG'!P29)</f>
        <v>293.74039974713168</v>
      </c>
      <c r="S29" s="22"/>
      <c r="T29" s="22">
        <f t="shared" ref="T29:U33" si="95">+Q29+M29</f>
        <v>22010</v>
      </c>
      <c r="U29" s="23">
        <f t="shared" si="95"/>
        <v>551.35085050796999</v>
      </c>
      <c r="W29" s="3" t="s">
        <v>430</v>
      </c>
      <c r="X29" s="22">
        <f>SUMIFS(datos_arg[ARS],datos_arg[Year],'Cuentas ARG'!X$2,datos_arg[Month],'Cuentas ARG'!AB$2,datos_arg[Destino],'Cuentas ARG'!W29)</f>
        <v>9950</v>
      </c>
      <c r="Y29" s="22">
        <f>+SUMIFS(datos_arg[USD],datos_arg[Year],'Cuentas ARG'!X$2,datos_arg[Month],'Cuentas ARG'!AB$2,datos_arg[Destino],'Cuentas ARG'!W29)</f>
        <v>237.21894795169192</v>
      </c>
      <c r="Z29" s="22"/>
      <c r="AA29" s="22">
        <f t="shared" ref="AA29:AB33" si="96">+X29+T29</f>
        <v>31960</v>
      </c>
      <c r="AB29" s="23">
        <f t="shared" si="96"/>
        <v>788.56979845966191</v>
      </c>
      <c r="AD29" s="3" t="s">
        <v>430</v>
      </c>
      <c r="AE29" s="22">
        <f>SUMIFS(datos_arg[ARS],datos_arg[Year],'Cuentas ARG'!AE$2,datos_arg[Month],'Cuentas ARG'!AI$2,datos_arg[Destino],'Cuentas ARG'!AD29)</f>
        <v>8300</v>
      </c>
      <c r="AF29" s="22">
        <f>+SUMIFS(datos_arg[USD],datos_arg[Year],'Cuentas ARG'!AE$2,datos_arg[Month],'Cuentas ARG'!AI$2,datos_arg[Destino],'Cuentas ARG'!AD29)</f>
        <v>186.51252408477842</v>
      </c>
      <c r="AG29" s="22"/>
      <c r="AH29" s="22">
        <f t="shared" ref="AH29:AI33" si="97">+AE29+AA29</f>
        <v>40260</v>
      </c>
      <c r="AI29" s="23">
        <f t="shared" si="97"/>
        <v>975.08232254444033</v>
      </c>
      <c r="AK29" s="3" t="s">
        <v>430</v>
      </c>
      <c r="AL29" s="22">
        <f>SUMIFS(datos_arg[ARS],datos_arg[Year],'Cuentas ARG'!AL$2,datos_arg[Month],'Cuentas ARG'!AP$2,datos_arg[Destino],'Cuentas ARG'!AK29)</f>
        <v>36700</v>
      </c>
      <c r="AM29" s="22">
        <f>+SUMIFS(datos_arg[USD],datos_arg[Year],'Cuentas ARG'!AL$2,datos_arg[Month],'Cuentas ARG'!AP$2,datos_arg[Destino],'Cuentas ARG'!AK29)</f>
        <v>827.06575203570003</v>
      </c>
      <c r="AN29" s="22"/>
      <c r="AO29" s="22">
        <f t="shared" ref="AO29:AP33" si="98">+AL29+AH29</f>
        <v>76960</v>
      </c>
      <c r="AP29" s="23">
        <f t="shared" si="98"/>
        <v>1802.1480745801405</v>
      </c>
      <c r="AR29" s="3" t="s">
        <v>430</v>
      </c>
      <c r="AS29" s="22">
        <f>SUMIFS(datos_arg[ARS],datos_arg[Year],'Cuentas ARG'!AS$2,datos_arg[Month],'Cuentas ARG'!AW$2,datos_arg[Destino],'Cuentas ARG'!AR29)</f>
        <v>45650</v>
      </c>
      <c r="AT29" s="22">
        <f>+SUMIFS(datos_arg[USD],datos_arg[Year],'Cuentas ARG'!AS$2,datos_arg[Month],'Cuentas ARG'!AW$2,datos_arg[Destino],'Cuentas ARG'!AR29)</f>
        <v>1049.841146573242</v>
      </c>
      <c r="AU29" s="22"/>
      <c r="AV29" s="22">
        <f t="shared" ref="AV29:AW33" si="99">+AS29+AO29</f>
        <v>122610</v>
      </c>
      <c r="AW29" s="23">
        <f t="shared" si="99"/>
        <v>2851.9892211533825</v>
      </c>
      <c r="AY29" s="3" t="s">
        <v>430</v>
      </c>
      <c r="AZ29" s="22">
        <f>SUMIFS(datos_arg[ARS],datos_arg[Year],'Cuentas ARG'!AZ$2,datos_arg[Month],'Cuentas ARG'!BD$2,datos_arg[Destino],'Cuentas ARG'!AY29)</f>
        <v>17900</v>
      </c>
      <c r="BA29" s="22">
        <f>+SUMIFS(datos_arg[USD],datos_arg[Year],'Cuentas ARG'!AZ$2,datos_arg[Month],'Cuentas ARG'!BD$2,datos_arg[Destino],'Cuentas ARG'!AY29)</f>
        <v>372.66838501315141</v>
      </c>
      <c r="BB29" s="22"/>
      <c r="BC29" s="22">
        <f t="shared" ref="BC29:BD33" si="100">+AZ29+AV29</f>
        <v>140510</v>
      </c>
      <c r="BD29" s="23">
        <f t="shared" si="100"/>
        <v>3224.6576061665337</v>
      </c>
      <c r="BF29" s="3" t="s">
        <v>430</v>
      </c>
      <c r="BG29" s="22">
        <f>SUMIFS(datos_arg[ARS],datos_arg[Year],'Cuentas ARG'!BG$2,datos_arg[Month],'Cuentas ARG'!BK$2,datos_arg[Destino],'Cuentas ARG'!BF29)</f>
        <v>29400</v>
      </c>
      <c r="BH29" s="22">
        <f>+SUMIFS(datos_arg[USD],datos_arg[Year],'Cuentas ARG'!BG$2,datos_arg[Month],'Cuentas ARG'!BK$2,datos_arg[Destino],'Cuentas ARG'!BF29)</f>
        <v>497.58771929824564</v>
      </c>
      <c r="BI29" s="22"/>
      <c r="BJ29" s="22">
        <f t="shared" ref="BJ29:BK33" si="101">+BG29+BC29</f>
        <v>169910</v>
      </c>
      <c r="BK29" s="23">
        <f t="shared" si="101"/>
        <v>3722.2453254647794</v>
      </c>
      <c r="BM29" s="3" t="s">
        <v>430</v>
      </c>
      <c r="BN29" s="22">
        <f>SUMIFS(datos_arg[ARS],datos_arg[Year],'Cuentas ARG'!BN$2,datos_arg[Month],'Cuentas ARG'!BR$2,datos_arg[Destino],'Cuentas ARG'!BM29)</f>
        <v>28400</v>
      </c>
      <c r="BO29" s="22">
        <f>+SUMIFS(datos_arg[USD],datos_arg[Year],'Cuentas ARG'!BN$2,datos_arg[Month],'Cuentas ARG'!BR$2,datos_arg[Destino],'Cuentas ARG'!BM29)</f>
        <v>470.2315963606286</v>
      </c>
      <c r="BP29" s="22"/>
      <c r="BQ29" s="22">
        <f t="shared" ref="BQ29:BR33" si="102">+BN29+BJ29</f>
        <v>198310</v>
      </c>
      <c r="BR29" s="23">
        <f t="shared" si="102"/>
        <v>4192.4769218254078</v>
      </c>
      <c r="BT29" s="3" t="s">
        <v>430</v>
      </c>
      <c r="BU29" s="22">
        <f>SUMIFS(datos_arg[ARS],datos_arg[Year],'Cuentas ARG'!BU$2,datos_arg[Month],'Cuentas ARG'!BY$2,datos_arg[Destino],'Cuentas ARG'!BT29)</f>
        <v>26120</v>
      </c>
      <c r="BV29" s="22">
        <f>+SUMIFS(datos_arg[USD],datos_arg[Year],'Cuentas ARG'!BU$2,datos_arg[Month],'Cuentas ARG'!BY$2,datos_arg[Destino],'Cuentas ARG'!BT29)</f>
        <v>404.96919932214058</v>
      </c>
      <c r="BW29" s="22"/>
      <c r="BX29" s="22">
        <f t="shared" ref="BX29:BY33" si="103">+BU29+BQ29</f>
        <v>224430</v>
      </c>
      <c r="BY29" s="23">
        <f t="shared" si="103"/>
        <v>4597.4461211475482</v>
      </c>
      <c r="CA29" s="3" t="s">
        <v>430</v>
      </c>
      <c r="CB29" s="22">
        <f>SUMIFS(datos_arg[ARS],datos_arg[Year],'Cuentas ARG'!CB$2,datos_arg[Month],'Cuentas ARG'!CF$2,datos_arg[Destino],'Cuentas ARG'!CA29)</f>
        <v>38265</v>
      </c>
      <c r="CC29" s="22">
        <f>+SUMIFS(datos_arg[USD],datos_arg[Year],'Cuentas ARG'!CB$2,datos_arg[Month],'Cuentas ARG'!CF$2,datos_arg[Destino],'Cuentas ARG'!CA29)</f>
        <v>539.11308517245482</v>
      </c>
      <c r="CD29" s="22"/>
      <c r="CE29" s="22">
        <f t="shared" ref="CE29:CF33" si="104">+CB29+BX29</f>
        <v>262695</v>
      </c>
      <c r="CF29" s="23">
        <f t="shared" si="104"/>
        <v>5136.5592063200029</v>
      </c>
      <c r="CH29" s="3" t="s">
        <v>430</v>
      </c>
      <c r="CI29" s="22">
        <f>SUMIFS(datos_arg[ARS],datos_arg[Year],'Cuentas ARG'!CI$2,datos_arg[Month],'Cuentas ARG'!CM$2,datos_arg[Destino],'Cuentas ARG'!CH29)</f>
        <v>21270</v>
      </c>
      <c r="CJ29" s="22">
        <f>+SUMIFS(datos_arg[USD],datos_arg[Year],'Cuentas ARG'!CI$2,datos_arg[Month],'Cuentas ARG'!CM$2,datos_arg[Destino],'Cuentas ARG'!CH29)</f>
        <v>280.70519435844511</v>
      </c>
      <c r="CK29" s="22"/>
      <c r="CL29" s="22">
        <f t="shared" ref="CL29:CM33" si="105">+CI29+CE29</f>
        <v>283965</v>
      </c>
      <c r="CM29" s="23">
        <f t="shared" si="105"/>
        <v>5417.2644006784476</v>
      </c>
      <c r="CO29" s="3" t="s">
        <v>430</v>
      </c>
      <c r="CP29" s="22">
        <f>SUMIFS(datos_arg[ARS],datos_arg[Year],'Cuentas ARG'!CP$2,datos_arg[Month],'Cuentas ARG'!CT$2,datos_arg[Destino],'Cuentas ARG'!CO29)</f>
        <v>48760.560000000005</v>
      </c>
      <c r="CQ29" s="22">
        <f>+SUMIFS(datos_arg[USD],datos_arg[Year],'Cuentas ARG'!CP$2,datos_arg[Month],'Cuentas ARG'!CT$2,datos_arg[Destino],'Cuentas ARG'!CO29)</f>
        <v>637.40747522001448</v>
      </c>
      <c r="CR29" s="22"/>
      <c r="CS29" s="22">
        <f t="shared" ref="CS29:CT33" si="106">+CP29+CL29</f>
        <v>332725.56</v>
      </c>
      <c r="CT29" s="23">
        <f t="shared" si="106"/>
        <v>6054.6718758984625</v>
      </c>
      <c r="CV29" s="3" t="s">
        <v>430</v>
      </c>
      <c r="CW29" s="22">
        <f>SUMIFS(datos_arg[ARS],datos_arg[Year],'Cuentas ARG'!CW$2,datos_arg[Month],'Cuentas ARG'!DA$2,datos_arg[Destino],'Cuentas ARG'!CV29)</f>
        <v>60979.060000000005</v>
      </c>
      <c r="CX29" s="22">
        <f>+SUMIFS(datos_arg[USD],datos_arg[Year],'Cuentas ARG'!CW$2,datos_arg[Month],'Cuentas ARG'!DA$2,datos_arg[Destino],'Cuentas ARG'!CV29)</f>
        <v>781.95752988266076</v>
      </c>
      <c r="CY29" s="22"/>
      <c r="CZ29" s="22">
        <f t="shared" ref="CZ29:DA33" si="107">+CW29+CS29</f>
        <v>393704.62</v>
      </c>
      <c r="DA29" s="23">
        <f t="shared" si="107"/>
        <v>6836.6294057811228</v>
      </c>
      <c r="DC29" s="3" t="s">
        <v>430</v>
      </c>
      <c r="DD29" s="22">
        <f>SUMIFS(datos_arg[ARS],datos_arg[Year],'Cuentas ARG'!DD$2,datos_arg[Month],'Cuentas ARG'!DH$2,datos_arg[Destino],'Cuentas ARG'!DC29)</f>
        <v>4751.1099999999997</v>
      </c>
      <c r="DE29" s="22">
        <f>+SUMIFS(datos_arg[USD],datos_arg[Year],'Cuentas ARG'!DD$2,datos_arg[Month],'Cuentas ARG'!DH$2,datos_arg[Destino],'Cuentas ARG'!DC29)</f>
        <v>46.107599789915966</v>
      </c>
      <c r="DF29" s="22"/>
      <c r="DG29" s="22">
        <f t="shared" ref="DG29:DH33" si="108">+DD29+CZ29</f>
        <v>398455.73</v>
      </c>
      <c r="DH29" s="23">
        <f t="shared" si="108"/>
        <v>6882.7370055710389</v>
      </c>
      <c r="DJ29" s="3" t="s">
        <v>430</v>
      </c>
      <c r="DK29" s="22">
        <f>SUMIFS(datos_arg[ARS],datos_arg[Year],'Cuentas ARG'!DK$2,datos_arg[Month],'Cuentas ARG'!DO$2,datos_arg[Destino],'Cuentas ARG'!DJ29)</f>
        <v>17902.32</v>
      </c>
      <c r="DL29" s="22">
        <f>+SUMIFS(datos_arg[USD],datos_arg[Year],'Cuentas ARG'!DK$2,datos_arg[Month],'Cuentas ARG'!DO$2,datos_arg[Destino],'Cuentas ARG'!DJ29)</f>
        <v>147.53180286589506</v>
      </c>
      <c r="DM29" s="22"/>
      <c r="DN29" s="22">
        <f t="shared" ref="DN29:DO33" si="109">+DK29+DG29</f>
        <v>416358.05</v>
      </c>
      <c r="DO29" s="23">
        <f t="shared" si="109"/>
        <v>7030.2688084369338</v>
      </c>
      <c r="DQ29" s="3" t="s">
        <v>430</v>
      </c>
      <c r="DR29" s="22">
        <f>SUMIFS(datos_arg[ARS],datos_arg[Year],'Cuentas ARG'!DR$2,datos_arg[Month],'Cuentas ARG'!DV$2,datos_arg[Destino],'Cuentas ARG'!DQ29)</f>
        <v>148574.87000000002</v>
      </c>
      <c r="DS29" s="22">
        <f>+SUMIFS(datos_arg[USD],datos_arg[Year],'Cuentas ARG'!DR$2,datos_arg[Month],'Cuentas ARG'!DV$2,datos_arg[Destino],'Cuentas ARG'!DQ29)</f>
        <v>1226.1733137929018</v>
      </c>
      <c r="DT29" s="22"/>
      <c r="DU29" s="22">
        <f t="shared" ref="DU29:DV33" si="110">+DR29+DN29</f>
        <v>564932.92000000004</v>
      </c>
      <c r="DV29" s="23">
        <f t="shared" si="110"/>
        <v>8256.4421222298351</v>
      </c>
      <c r="DX29" s="3" t="s">
        <v>430</v>
      </c>
      <c r="DY29" s="22">
        <f>SUMIFS(datos_arg[ARS],datos_arg[Year],'Cuentas ARG'!DY$2,datos_arg[Month],'Cuentas ARG'!EC$2,datos_arg[Destino],'Cuentas ARG'!DX29)</f>
        <v>91653.19</v>
      </c>
      <c r="DZ29" s="22">
        <f>+SUMIFS(datos_arg[USD],datos_arg[Year],'Cuentas ARG'!DY$2,datos_arg[Month],'Cuentas ARG'!EC$2,datos_arg[Destino],'Cuentas ARG'!DX29)</f>
        <v>727.59934381728101</v>
      </c>
      <c r="EA29" s="22"/>
      <c r="EB29" s="22">
        <f t="shared" ref="EB29:EC33" si="111">+DY29+DU29</f>
        <v>656586.1100000001</v>
      </c>
      <c r="EC29" s="23">
        <f t="shared" si="111"/>
        <v>8984.041466047116</v>
      </c>
      <c r="EE29" s="3" t="s">
        <v>430</v>
      </c>
      <c r="EF29" s="22">
        <f>SUMIFS(datos_arg[ARS],datos_arg[Year],'Cuentas ARG'!EF$2,datos_arg[Month],'Cuentas ARG'!EJ$2,datos_arg[Destino],'Cuentas ARG'!EE29)</f>
        <v>137825.26</v>
      </c>
      <c r="EG29" s="22">
        <f>+SUMIFS(datos_arg[USD],datos_arg[Year],'Cuentas ARG'!EF$2,datos_arg[Month],'Cuentas ARG'!EJ$2,datos_arg[Destino],'Cuentas ARG'!EE29)</f>
        <v>1053.9686244997683</v>
      </c>
      <c r="EH29" s="22"/>
      <c r="EI29" s="22">
        <f t="shared" ref="EI29:EJ33" si="112">+EF29+EB29</f>
        <v>794411.37000000011</v>
      </c>
      <c r="EJ29" s="23">
        <f t="shared" si="112"/>
        <v>10038.010090546884</v>
      </c>
      <c r="EL29" s="3" t="s">
        <v>430</v>
      </c>
      <c r="EM29" s="22">
        <f>SUMIFS(datos_arg[ARS],datos_arg[Year],'Cuentas ARG'!EM$2,datos_arg[Month],'Cuentas ARG'!EQ$2,datos_arg[Destino],'Cuentas ARG'!EL29)</f>
        <v>163904.56999999998</v>
      </c>
      <c r="EN29" s="22">
        <f>+SUMIFS(datos_arg[USD],datos_arg[Year],'Cuentas ARG'!EM$2,datos_arg[Month],'Cuentas ARG'!EQ$2,datos_arg[Destino],'Cuentas ARG'!EL29)</f>
        <v>1223.3594535522886</v>
      </c>
      <c r="EO29" s="22"/>
      <c r="EP29" s="22">
        <f t="shared" ref="EP29:EQ33" si="113">+EM29+EI29</f>
        <v>958315.94000000006</v>
      </c>
      <c r="EQ29" s="23">
        <f t="shared" si="113"/>
        <v>11261.369544099172</v>
      </c>
      <c r="ES29" s="3" t="s">
        <v>430</v>
      </c>
      <c r="ET29" s="22">
        <f>SUMIFS(datos_arg[ARS],datos_arg[Year],'Cuentas ARG'!ET$2,datos_arg[Month],'Cuentas ARG'!EX$2,datos_arg[Destino],'Cuentas ARG'!ES29)</f>
        <v>179321.06999999998</v>
      </c>
      <c r="EU29" s="22">
        <f>+SUMIFS(datos_arg[USD],datos_arg[Year],'Cuentas ARG'!ET$2,datos_arg[Month],'Cuentas ARG'!EX$2,datos_arg[Destino],'Cuentas ARG'!ES29)</f>
        <v>1160.6003748590631</v>
      </c>
      <c r="EV29" s="22"/>
      <c r="EW29" s="22">
        <f t="shared" ref="EW29:EX33" si="114">+ET29+EP29</f>
        <v>1137637.01</v>
      </c>
      <c r="EX29" s="23">
        <f t="shared" si="114"/>
        <v>12421.969918958235</v>
      </c>
      <c r="EZ29" s="3" t="s">
        <v>430</v>
      </c>
      <c r="FA29" s="22">
        <f>SUMIFS(datos_arg[ARS],datos_arg[Year],'Cuentas ARG'!FA$2,datos_arg[Month],'Cuentas ARG'!FE$2,datos_arg[Destino],'Cuentas ARG'!EZ29)</f>
        <v>203644.18</v>
      </c>
      <c r="FB29" s="22">
        <f>+SUMIFS(datos_arg[USD],datos_arg[Year],'Cuentas ARG'!FA$2,datos_arg[Month],'Cuentas ARG'!FE$2,datos_arg[Destino],'Cuentas ARG'!EZ29)</f>
        <v>1276.2062077120349</v>
      </c>
      <c r="FC29" s="22"/>
      <c r="FD29" s="22">
        <f t="shared" ref="FD29:FE33" si="115">+FA29+EW29</f>
        <v>1341281.19</v>
      </c>
      <c r="FE29" s="23">
        <f t="shared" si="115"/>
        <v>13698.176126670271</v>
      </c>
      <c r="FG29" s="3" t="s">
        <v>430</v>
      </c>
      <c r="FH29" s="22">
        <f>SUMIFS(datos_arg[ARS],datos_arg[Year],'Cuentas ARG'!FH$2,datos_arg[Month],'Cuentas ARG'!FL$2,datos_arg[Destino],'Cuentas ARG'!FG29)</f>
        <v>227975.25000000003</v>
      </c>
      <c r="FI29" s="22">
        <f>+SUMIFS(datos_arg[USD],datos_arg[Year],'Cuentas ARG'!FH$2,datos_arg[Month],'Cuentas ARG'!FL$2,datos_arg[Destino],'Cuentas ARG'!FG29)</f>
        <v>1498.896069822257</v>
      </c>
      <c r="FJ29" s="22"/>
      <c r="FK29" s="22">
        <f t="shared" ref="FK29:FL33" si="116">+FH29+FD29</f>
        <v>1569256.44</v>
      </c>
      <c r="FL29" s="23">
        <f t="shared" si="116"/>
        <v>15197.072196492527</v>
      </c>
      <c r="FN29" s="3" t="s">
        <v>430</v>
      </c>
      <c r="FO29" s="22">
        <f>SUMIFS(datos_arg[ARS],datos_arg[Year],'Cuentas ARG'!FO$2,datos_arg[Month],'Cuentas ARG'!FS$2,datos_arg[Destino],'Cuentas ARG'!FN29)</f>
        <v>65154.810000000005</v>
      </c>
      <c r="FP29" s="22">
        <f>+SUMIFS(datos_arg[USD],datos_arg[Year],'Cuentas ARG'!FO$2,datos_arg[Month],'Cuentas ARG'!FS$2,datos_arg[Destino],'Cuentas ARG'!FN29)</f>
        <v>420.60585127775454</v>
      </c>
      <c r="FQ29" s="22"/>
      <c r="FR29" s="22">
        <f t="shared" ref="FR29:FS33" si="117">+FO29+FK29</f>
        <v>1634411.25</v>
      </c>
      <c r="FS29" s="23">
        <f t="shared" si="117"/>
        <v>15617.678047770281</v>
      </c>
      <c r="FU29" s="3" t="s">
        <v>430</v>
      </c>
      <c r="FV29" s="22">
        <f>SUMIFS(datos_arg[ARS],datos_arg[Year],'Cuentas ARG'!FV$2,datos_arg[Month],'Cuentas ARG'!FZ$2,datos_arg[Destino],'Cuentas ARG'!FU29)</f>
        <v>67590.94</v>
      </c>
      <c r="FW29" s="22">
        <f>+SUMIFS(datos_arg[USD],datos_arg[Year],'Cuentas ARG'!FV$2,datos_arg[Month],'Cuentas ARG'!FZ$2,datos_arg[Destino],'Cuentas ARG'!FU29)</f>
        <v>447.9215046855677</v>
      </c>
      <c r="FX29" s="22"/>
      <c r="FY29" s="22">
        <f t="shared" ref="FY29:FZ33" si="118">+FV29+FR29</f>
        <v>1702002.19</v>
      </c>
      <c r="FZ29" s="23">
        <f t="shared" si="118"/>
        <v>16065.599552455849</v>
      </c>
      <c r="GB29" s="3" t="s">
        <v>430</v>
      </c>
      <c r="GC29" s="22">
        <f>SUMIFS(datos_arg[ARS],datos_arg[Year],'Cuentas ARG'!GC$2,datos_arg[Month],'Cuentas ARG'!GG$2,datos_arg[Destino],'Cuentas ARG'!GB29)</f>
        <v>294835.89</v>
      </c>
      <c r="GD29" s="22">
        <f>+SUMIFS(datos_arg[USD],datos_arg[Year],'Cuentas ARG'!GC$2,datos_arg[Month],'Cuentas ARG'!GG$2,datos_arg[Destino],'Cuentas ARG'!GB29)</f>
        <v>2102.8359634285125</v>
      </c>
      <c r="GE29" s="22"/>
      <c r="GF29" s="22">
        <f t="shared" ref="GF29:GG33" si="119">+GC29+FY29</f>
        <v>1996838.08</v>
      </c>
      <c r="GG29" s="23">
        <f t="shared" si="119"/>
        <v>18168.435515884361</v>
      </c>
      <c r="GI29" s="3" t="s">
        <v>430</v>
      </c>
      <c r="GJ29" s="22">
        <f>SUMIFS(datos_arg[ARS],datos_arg[Year],'Cuentas ARG'!GJ$2,datos_arg[Month],'Cuentas ARG'!GN$2,datos_arg[Destino],'Cuentas ARG'!GI29)</f>
        <v>114301.47000000002</v>
      </c>
      <c r="GK29" s="22">
        <f>+SUMIFS(datos_arg[USD],datos_arg[Year],'Cuentas ARG'!GJ$2,datos_arg[Month],'Cuentas ARG'!GN$2,datos_arg[Destino],'Cuentas ARG'!GI29)</f>
        <v>802.63095959440886</v>
      </c>
      <c r="GL29" s="22"/>
      <c r="GM29" s="22">
        <f t="shared" ref="GM29:GN33" si="120">+GJ29+GF29</f>
        <v>2111139.5500000003</v>
      </c>
      <c r="GN29" s="23">
        <f t="shared" si="120"/>
        <v>18971.066475478769</v>
      </c>
      <c r="GP29" s="3" t="s">
        <v>430</v>
      </c>
      <c r="GQ29" s="22">
        <f>SUMIFS(datos_arg[ARS],datos_arg[Year],'Cuentas ARG'!GQ$2,datos_arg[Month],'Cuentas ARG'!GU$2,datos_arg[Destino],'Cuentas ARG'!GP29)</f>
        <v>290907.63</v>
      </c>
      <c r="GR29" s="22">
        <f>+SUMIFS(datos_arg[USD],datos_arg[Year],'Cuentas ARG'!GQ$2,datos_arg[Month],'Cuentas ARG'!GU$2,datos_arg[Destino],'Cuentas ARG'!GP29)</f>
        <v>1929.200553856637</v>
      </c>
      <c r="GS29" s="22"/>
      <c r="GT29" s="22">
        <f t="shared" ref="GT29:GU33" si="121">+GQ29+GM29</f>
        <v>2402047.1800000002</v>
      </c>
      <c r="GU29" s="23">
        <f t="shared" si="121"/>
        <v>20900.267029335406</v>
      </c>
      <c r="GW29" s="3" t="s">
        <v>430</v>
      </c>
      <c r="GX29" s="22">
        <f>SUMIFS(datos_arg[ARS],datos_arg[Year],'Cuentas ARG'!GX$2,datos_arg[Month],'Cuentas ARG'!HB$2,datos_arg[Destino],'Cuentas ARG'!GW29)</f>
        <v>419132.9</v>
      </c>
      <c r="GY29" s="22">
        <f>+SUMIFS(datos_arg[USD],datos_arg[Year],'Cuentas ARG'!GX$2,datos_arg[Month],'Cuentas ARG'!HB$2,datos_arg[Destino],'Cuentas ARG'!GW29)</f>
        <v>2623.9571671134086</v>
      </c>
      <c r="GZ29" s="22"/>
      <c r="HA29" s="22">
        <f t="shared" ref="HA29:HB33" si="122">+GX29+GT29</f>
        <v>2821180.08</v>
      </c>
      <c r="HB29" s="23">
        <f t="shared" si="122"/>
        <v>23524.224196448813</v>
      </c>
      <c r="HD29" s="3" t="s">
        <v>430</v>
      </c>
      <c r="HE29" s="22">
        <f>SUMIFS(datos_arg[ARS],datos_arg[Year],'Cuentas ARG'!HE$2,datos_arg[Month],'Cuentas ARG'!HI$2,datos_arg[Destino],'Cuentas ARG'!HD29)</f>
        <v>371985.32000000007</v>
      </c>
      <c r="HF29" s="22">
        <f>+SUMIFS(datos_arg[USD],datos_arg[Year],'Cuentas ARG'!HE$2,datos_arg[Month],'Cuentas ARG'!HI$2,datos_arg[Destino],'Cuentas ARG'!HD29)</f>
        <v>2150.7295283818435</v>
      </c>
      <c r="HG29" s="22"/>
      <c r="HH29" s="22">
        <f t="shared" ref="HH29:HI33" si="123">+HE29+HA29</f>
        <v>3193165.4000000004</v>
      </c>
      <c r="HI29" s="23">
        <f t="shared" si="123"/>
        <v>25674.953724830655</v>
      </c>
      <c r="HK29" s="3" t="s">
        <v>430</v>
      </c>
      <c r="HL29" s="22">
        <f>SUMIFS(datos_arg[ARS],datos_arg[Year],'Cuentas ARG'!HL$2,datos_arg[Month],'Cuentas ARG'!HP$2,datos_arg[Destino],'Cuentas ARG'!HK29)</f>
        <v>258053.39999999997</v>
      </c>
      <c r="HM29" s="22">
        <f>+SUMIFS(datos_arg[USD],datos_arg[Year],'Cuentas ARG'!HL$2,datos_arg[Month],'Cuentas ARG'!HP$2,datos_arg[Destino],'Cuentas ARG'!HK29)</f>
        <v>1456.86985067152</v>
      </c>
      <c r="HN29" s="22"/>
      <c r="HO29" s="22">
        <f t="shared" ref="HO29:HP33" si="124">+HL29+HH29</f>
        <v>3451218.8000000003</v>
      </c>
      <c r="HP29" s="23">
        <f t="shared" si="124"/>
        <v>27131.823575502174</v>
      </c>
    </row>
    <row r="30" spans="2:224" x14ac:dyDescent="0.25">
      <c r="B30" s="3" t="s">
        <v>5383</v>
      </c>
      <c r="C30" s="22">
        <f>SUMIFS(datos_arg[ARS],datos_arg[Year],'Cuentas ARG'!C$2,datos_arg[Month],'Cuentas ARG'!G$2,datos_arg[Destino],'Cuentas ARG'!B30)</f>
        <v>0</v>
      </c>
      <c r="D30" s="22">
        <f>+SUMIFS(datos_arg[USD],datos_arg[Year],'Cuentas ARG'!C$2,datos_arg[Month],'Cuentas ARG'!G$2,datos_arg[Destino],'Cuentas ARG'!B30)</f>
        <v>0</v>
      </c>
      <c r="E30" s="22"/>
      <c r="F30" s="22">
        <f t="shared" si="2"/>
        <v>0</v>
      </c>
      <c r="G30" s="23">
        <f t="shared" si="0"/>
        <v>0</v>
      </c>
      <c r="I30" s="3" t="s">
        <v>5383</v>
      </c>
      <c r="J30" s="22">
        <f>SUMIFS(datos_arg[ARS],datos_arg[Year],'Cuentas ARG'!J$2,datos_arg[Month],'Cuentas ARG'!N$2,datos_arg[Destino],'Cuentas ARG'!I30)</f>
        <v>5400</v>
      </c>
      <c r="K30" s="22">
        <f>+SUMIFS(datos_arg[USD],datos_arg[Year],'Cuentas ARG'!J$2,datos_arg[Month],'Cuentas ARG'!N$2,datos_arg[Destino],'Cuentas ARG'!I30)</f>
        <v>138.79892037786774</v>
      </c>
      <c r="L30" s="22"/>
      <c r="M30" s="22">
        <f t="shared" si="94"/>
        <v>5400</v>
      </c>
      <c r="N30" s="23">
        <f t="shared" si="94"/>
        <v>138.79892037786774</v>
      </c>
      <c r="P30" s="3" t="s">
        <v>5383</v>
      </c>
      <c r="Q30" s="22">
        <f>SUMIFS(datos_arg[ARS],datos_arg[Year],'Cuentas ARG'!Q$2,datos_arg[Month],'Cuentas ARG'!U$2,datos_arg[Destino],'Cuentas ARG'!P30)</f>
        <v>2800</v>
      </c>
      <c r="R30" s="22">
        <f>+SUMIFS(datos_arg[USD],datos_arg[Year],'Cuentas ARG'!Q$2,datos_arg[Month],'Cuentas ARG'!U$2,datos_arg[Destino],'Cuentas ARG'!P30)</f>
        <v>68.932617769827075</v>
      </c>
      <c r="S30" s="22"/>
      <c r="T30" s="22">
        <f t="shared" si="95"/>
        <v>8200</v>
      </c>
      <c r="U30" s="23">
        <f t="shared" si="95"/>
        <v>207.73153814769483</v>
      </c>
      <c r="W30" s="3" t="s">
        <v>5383</v>
      </c>
      <c r="X30" s="22">
        <f>SUMIFS(datos_arg[ARS],datos_arg[Year],'Cuentas ARG'!X$2,datos_arg[Month],'Cuentas ARG'!AB$2,datos_arg[Destino],'Cuentas ARG'!W30)</f>
        <v>12000</v>
      </c>
      <c r="Y30" s="22">
        <f>+SUMIFS(datos_arg[USD],datos_arg[Year],'Cuentas ARG'!X$2,datos_arg[Month],'Cuentas ARG'!AB$2,datos_arg[Destino],'Cuentas ARG'!W30)</f>
        <v>300</v>
      </c>
      <c r="Z30" s="22"/>
      <c r="AA30" s="22">
        <f t="shared" si="96"/>
        <v>20200</v>
      </c>
      <c r="AB30" s="23">
        <f t="shared" si="96"/>
        <v>507.73153814769483</v>
      </c>
      <c r="AD30" s="3" t="s">
        <v>5383</v>
      </c>
      <c r="AE30" s="22">
        <f>SUMIFS(datos_arg[ARS],datos_arg[Year],'Cuentas ARG'!AE$2,datos_arg[Month],'Cuentas ARG'!AI$2,datos_arg[Destino],'Cuentas ARG'!AD30)</f>
        <v>141066.75</v>
      </c>
      <c r="AF30" s="22">
        <f>+SUMIFS(datos_arg[USD],datos_arg[Year],'Cuentas ARG'!AE$2,datos_arg[Month],'Cuentas ARG'!AI$2,datos_arg[Destino],'Cuentas ARG'!AD30)</f>
        <v>3136.6149967886963</v>
      </c>
      <c r="AG30" s="22"/>
      <c r="AH30" s="22">
        <f t="shared" si="97"/>
        <v>161266.75</v>
      </c>
      <c r="AI30" s="23">
        <f t="shared" si="97"/>
        <v>3644.346534936391</v>
      </c>
      <c r="AK30" s="3" t="s">
        <v>5383</v>
      </c>
      <c r="AL30" s="22">
        <f>SUMIFS(datos_arg[ARS],datos_arg[Year],'Cuentas ARG'!AL$2,datos_arg[Month],'Cuentas ARG'!AP$2,datos_arg[Destino],'Cuentas ARG'!AK30)</f>
        <v>7650</v>
      </c>
      <c r="AM30" s="22">
        <f>+SUMIFS(datos_arg[USD],datos_arg[Year],'Cuentas ARG'!AL$2,datos_arg[Month],'Cuentas ARG'!AP$2,datos_arg[Destino],'Cuentas ARG'!AK30)</f>
        <v>170</v>
      </c>
      <c r="AN30" s="22"/>
      <c r="AO30" s="22">
        <f t="shared" si="98"/>
        <v>168916.75</v>
      </c>
      <c r="AP30" s="23">
        <f t="shared" si="98"/>
        <v>3814.346534936391</v>
      </c>
      <c r="AR30" s="3" t="s">
        <v>5383</v>
      </c>
      <c r="AS30" s="22">
        <f>SUMIFS(datos_arg[ARS],datos_arg[Year],'Cuentas ARG'!AS$2,datos_arg[Month],'Cuentas ARG'!AW$2,datos_arg[Destino],'Cuentas ARG'!AR30)</f>
        <v>7980</v>
      </c>
      <c r="AT30" s="22">
        <f>+SUMIFS(datos_arg[USD],datos_arg[Year],'Cuentas ARG'!AS$2,datos_arg[Month],'Cuentas ARG'!AW$2,datos_arg[Destino],'Cuentas ARG'!AR30)</f>
        <v>185.59907520739833</v>
      </c>
      <c r="AU30" s="22"/>
      <c r="AV30" s="22">
        <f t="shared" si="99"/>
        <v>176896.75</v>
      </c>
      <c r="AW30" s="23">
        <f t="shared" si="99"/>
        <v>3999.9456101437895</v>
      </c>
      <c r="AY30" s="3" t="s">
        <v>5383</v>
      </c>
      <c r="AZ30" s="22">
        <f>SUMIFS(datos_arg[ARS],datos_arg[Year],'Cuentas ARG'!AZ$2,datos_arg[Month],'Cuentas ARG'!BD$2,datos_arg[Destino],'Cuentas ARG'!AY30)</f>
        <v>9750</v>
      </c>
      <c r="BA30" s="22">
        <f>+SUMIFS(datos_arg[USD],datos_arg[Year],'Cuentas ARG'!AZ$2,datos_arg[Month],'Cuentas ARG'!BD$2,datos_arg[Destino],'Cuentas ARG'!AY30)</f>
        <v>221.59090909090909</v>
      </c>
      <c r="BB30" s="22"/>
      <c r="BC30" s="22">
        <f t="shared" si="100"/>
        <v>186646.75</v>
      </c>
      <c r="BD30" s="23">
        <f t="shared" si="100"/>
        <v>4221.536519234699</v>
      </c>
      <c r="BF30" s="3" t="s">
        <v>5383</v>
      </c>
      <c r="BG30" s="22">
        <f>SUMIFS(datos_arg[ARS],datos_arg[Year],'Cuentas ARG'!BG$2,datos_arg[Month],'Cuentas ARG'!BK$2,datos_arg[Destino],'Cuentas ARG'!BF30)</f>
        <v>7500</v>
      </c>
      <c r="BH30" s="22">
        <f>+SUMIFS(datos_arg[USD],datos_arg[Year],'Cuentas ARG'!BG$2,datos_arg[Month],'Cuentas ARG'!BK$2,datos_arg[Destino],'Cuentas ARG'!BF30)</f>
        <v>125</v>
      </c>
      <c r="BI30" s="22"/>
      <c r="BJ30" s="22">
        <f t="shared" si="101"/>
        <v>194146.75</v>
      </c>
      <c r="BK30" s="23">
        <f t="shared" si="101"/>
        <v>4346.536519234699</v>
      </c>
      <c r="BM30" s="3" t="s">
        <v>5383</v>
      </c>
      <c r="BN30" s="22">
        <f>SUMIFS(datos_arg[ARS],datos_arg[Year],'Cuentas ARG'!BN$2,datos_arg[Month],'Cuentas ARG'!BR$2,datos_arg[Destino],'Cuentas ARG'!BM30)</f>
        <v>66250</v>
      </c>
      <c r="BO30" s="22">
        <f>+SUMIFS(datos_arg[USD],datos_arg[Year],'Cuentas ARG'!BN$2,datos_arg[Month],'Cuentas ARG'!BR$2,datos_arg[Destino],'Cuentas ARG'!BM30)</f>
        <v>1064.0120967741937</v>
      </c>
      <c r="BP30" s="22"/>
      <c r="BQ30" s="22">
        <f t="shared" si="102"/>
        <v>260396.75</v>
      </c>
      <c r="BR30" s="23">
        <f t="shared" si="102"/>
        <v>5410.5486160088931</v>
      </c>
      <c r="BT30" s="3" t="s">
        <v>5383</v>
      </c>
      <c r="BU30" s="22">
        <f>SUMIFS(datos_arg[ARS],datos_arg[Year],'Cuentas ARG'!BU$2,datos_arg[Month],'Cuentas ARG'!BY$2,datos_arg[Destino],'Cuentas ARG'!BT30)</f>
        <v>229312.54</v>
      </c>
      <c r="BV30" s="22">
        <f>+SUMIFS(datos_arg[USD],datos_arg[Year],'Cuentas ARG'!BU$2,datos_arg[Month],'Cuentas ARG'!BY$2,datos_arg[Destino],'Cuentas ARG'!BT30)</f>
        <v>3530.6397902071431</v>
      </c>
      <c r="BW30" s="22"/>
      <c r="BX30" s="22">
        <f t="shared" si="103"/>
        <v>489709.29000000004</v>
      </c>
      <c r="BY30" s="23">
        <f t="shared" si="103"/>
        <v>8941.1884062160352</v>
      </c>
      <c r="CA30" s="3" t="s">
        <v>5383</v>
      </c>
      <c r="CB30" s="22">
        <f>SUMIFS(datos_arg[ARS],datos_arg[Year],'Cuentas ARG'!CB$2,datos_arg[Month],'Cuentas ARG'!CF$2,datos_arg[Destino],'Cuentas ARG'!CA30)</f>
        <v>264618</v>
      </c>
      <c r="CC30" s="22">
        <f>+SUMIFS(datos_arg[USD],datos_arg[Year],'Cuentas ARG'!CB$2,datos_arg[Month],'Cuentas ARG'!CF$2,datos_arg[Destino],'Cuentas ARG'!CA30)</f>
        <v>3780.9626181694416</v>
      </c>
      <c r="CD30" s="22"/>
      <c r="CE30" s="22">
        <f t="shared" si="104"/>
        <v>754327.29</v>
      </c>
      <c r="CF30" s="23">
        <f t="shared" si="104"/>
        <v>12722.151024385477</v>
      </c>
      <c r="CH30" s="3" t="s">
        <v>5383</v>
      </c>
      <c r="CI30" s="22">
        <f>SUMIFS(datos_arg[ARS],datos_arg[Year],'Cuentas ARG'!CI$2,datos_arg[Month],'Cuentas ARG'!CM$2,datos_arg[Destino],'Cuentas ARG'!CH30)</f>
        <v>60965.091833690218</v>
      </c>
      <c r="CJ30" s="22">
        <f>+SUMIFS(datos_arg[USD],datos_arg[Year],'Cuentas ARG'!CI$2,datos_arg[Month],'Cuentas ARG'!CM$2,datos_arg[Destino],'Cuentas ARG'!CH30)</f>
        <v>803.44009878920826</v>
      </c>
      <c r="CK30" s="22"/>
      <c r="CL30" s="22">
        <f t="shared" si="105"/>
        <v>815292.38183369022</v>
      </c>
      <c r="CM30" s="23">
        <f t="shared" si="105"/>
        <v>13525.591123174685</v>
      </c>
      <c r="CO30" s="3" t="s">
        <v>5383</v>
      </c>
      <c r="CP30" s="22">
        <f>SUMIFS(datos_arg[ARS],datos_arg[Year],'Cuentas ARG'!CP$2,datos_arg[Month],'Cuentas ARG'!CT$2,datos_arg[Destino],'Cuentas ARG'!CO30)</f>
        <v>129090.65645855594</v>
      </c>
      <c r="CQ30" s="22">
        <f>+SUMIFS(datos_arg[USD],datos_arg[Year],'Cuentas ARG'!CP$2,datos_arg[Month],'Cuentas ARG'!CT$2,datos_arg[Destino],'Cuentas ARG'!CO30)</f>
        <v>1706.1763024084908</v>
      </c>
      <c r="CR30" s="22"/>
      <c r="CS30" s="22">
        <f t="shared" si="106"/>
        <v>944383.03829224617</v>
      </c>
      <c r="CT30" s="23">
        <f t="shared" si="106"/>
        <v>15231.767425583175</v>
      </c>
      <c r="CV30" s="3" t="s">
        <v>5383</v>
      </c>
      <c r="CW30" s="22">
        <f>SUMIFS(datos_arg[ARS],datos_arg[Year],'Cuentas ARG'!CW$2,datos_arg[Month],'Cuentas ARG'!DA$2,datos_arg[Destino],'Cuentas ARG'!CV30)</f>
        <v>27396.523441252302</v>
      </c>
      <c r="CX30" s="22">
        <f>+SUMIFS(datos_arg[USD],datos_arg[Year],'Cuentas ARG'!CW$2,datos_arg[Month],'Cuentas ARG'!DA$2,datos_arg[Destino],'Cuentas ARG'!CV30)</f>
        <v>352.23832720325504</v>
      </c>
      <c r="CY30" s="22"/>
      <c r="CZ30" s="22">
        <f t="shared" si="107"/>
        <v>971779.56173349847</v>
      </c>
      <c r="DA30" s="23">
        <f t="shared" si="107"/>
        <v>15584.00575278643</v>
      </c>
      <c r="DC30" s="3" t="s">
        <v>5383</v>
      </c>
      <c r="DD30" s="22">
        <f>SUMIFS(datos_arg[ARS],datos_arg[Year],'Cuentas ARG'!DD$2,datos_arg[Month],'Cuentas ARG'!DH$2,datos_arg[Destino],'Cuentas ARG'!DC30)</f>
        <v>123919.09941898908</v>
      </c>
      <c r="DE30" s="22">
        <f>+SUMIFS(datos_arg[USD],datos_arg[Year],'Cuentas ARG'!DD$2,datos_arg[Month],'Cuentas ARG'!DH$2,datos_arg[Destino],'Cuentas ARG'!DC30)</f>
        <v>1457.4463377023926</v>
      </c>
      <c r="DF30" s="22"/>
      <c r="DG30" s="22">
        <f t="shared" si="108"/>
        <v>1095698.6611524876</v>
      </c>
      <c r="DH30" s="23">
        <f t="shared" si="108"/>
        <v>17041.452090488823</v>
      </c>
      <c r="DJ30" s="3" t="s">
        <v>5383</v>
      </c>
      <c r="DK30" s="22">
        <f>SUMIFS(datos_arg[ARS],datos_arg[Year],'Cuentas ARG'!DK$2,datos_arg[Month],'Cuentas ARG'!DO$2,datos_arg[Destino],'Cuentas ARG'!DJ30)</f>
        <v>11486.890622132569</v>
      </c>
      <c r="DL30" s="22">
        <f>+SUMIFS(datos_arg[USD],datos_arg[Year],'Cuentas ARG'!DK$2,datos_arg[Month],'Cuentas ARG'!DO$2,datos_arg[Destino],'Cuentas ARG'!DJ30)</f>
        <v>97.497048423976963</v>
      </c>
      <c r="DM30" s="22"/>
      <c r="DN30" s="22">
        <f t="shared" si="109"/>
        <v>1107185.5517746201</v>
      </c>
      <c r="DO30" s="23">
        <f t="shared" si="109"/>
        <v>17138.949138912802</v>
      </c>
      <c r="DQ30" s="3" t="s">
        <v>5383</v>
      </c>
      <c r="DR30" s="22">
        <f>SUMIFS(datos_arg[ARS],datos_arg[Year],'Cuentas ARG'!DR$2,datos_arg[Month],'Cuentas ARG'!DV$2,datos_arg[Destino],'Cuentas ARG'!DQ30)</f>
        <v>20087.373715560727</v>
      </c>
      <c r="DS30" s="22">
        <f>+SUMIFS(datos_arg[USD],datos_arg[Year],'Cuentas ARG'!DR$2,datos_arg[Month],'Cuentas ARG'!DV$2,datos_arg[Destino],'Cuentas ARG'!DQ30)</f>
        <v>166.50932419928554</v>
      </c>
      <c r="DT30" s="22"/>
      <c r="DU30" s="22">
        <f t="shared" si="110"/>
        <v>1127272.9254901807</v>
      </c>
      <c r="DV30" s="23">
        <f t="shared" si="110"/>
        <v>17305.458463112089</v>
      </c>
      <c r="DX30" s="3" t="s">
        <v>5383</v>
      </c>
      <c r="DY30" s="22">
        <f>SUMIFS(datos_arg[ARS],datos_arg[Year],'Cuentas ARG'!DY$2,datos_arg[Month],'Cuentas ARG'!EC$2,datos_arg[Destino],'Cuentas ARG'!DX30)</f>
        <v>82252.953156397591</v>
      </c>
      <c r="DZ30" s="22">
        <f>+SUMIFS(datos_arg[USD],datos_arg[Year],'Cuentas ARG'!DY$2,datos_arg[Month],'Cuentas ARG'!EC$2,datos_arg[Destino],'Cuentas ARG'!DX30)</f>
        <v>631.94590233129838</v>
      </c>
      <c r="EA30" s="22"/>
      <c r="EB30" s="22">
        <f t="shared" si="111"/>
        <v>1209525.8786465784</v>
      </c>
      <c r="EC30" s="23">
        <f t="shared" si="111"/>
        <v>17937.404365443388</v>
      </c>
      <c r="EE30" s="3" t="s">
        <v>5383</v>
      </c>
      <c r="EF30" s="22">
        <f>SUMIFS(datos_arg[ARS],datos_arg[Year],'Cuentas ARG'!EF$2,datos_arg[Month],'Cuentas ARG'!EJ$2,datos_arg[Destino],'Cuentas ARG'!EE30)</f>
        <v>149148.12126930407</v>
      </c>
      <c r="EG30" s="22">
        <f>+SUMIFS(datos_arg[USD],datos_arg[Year],'Cuentas ARG'!EF$2,datos_arg[Month],'Cuentas ARG'!EJ$2,datos_arg[Destino],'Cuentas ARG'!EE30)</f>
        <v>1136.3665108822761</v>
      </c>
      <c r="EH30" s="22"/>
      <c r="EI30" s="22">
        <f t="shared" si="112"/>
        <v>1358673.9999158825</v>
      </c>
      <c r="EJ30" s="23">
        <f t="shared" si="112"/>
        <v>19073.770876325663</v>
      </c>
      <c r="EL30" s="3" t="s">
        <v>5383</v>
      </c>
      <c r="EM30" s="22">
        <f>SUMIFS(datos_arg[ARS],datos_arg[Year],'Cuentas ARG'!EM$2,datos_arg[Month],'Cuentas ARG'!EQ$2,datos_arg[Destino],'Cuentas ARG'!EL30)</f>
        <v>198886.032932298</v>
      </c>
      <c r="EN30" s="22">
        <f>+SUMIFS(datos_arg[USD],datos_arg[Year],'Cuentas ARG'!EM$2,datos_arg[Month],'Cuentas ARG'!EQ$2,datos_arg[Destino],'Cuentas ARG'!EL30)</f>
        <v>1445.9088227810378</v>
      </c>
      <c r="EO30" s="22"/>
      <c r="EP30" s="22">
        <f t="shared" si="113"/>
        <v>1557560.0328481805</v>
      </c>
      <c r="EQ30" s="23">
        <f t="shared" si="113"/>
        <v>20519.679699106702</v>
      </c>
      <c r="ES30" s="3" t="s">
        <v>5383</v>
      </c>
      <c r="ET30" s="22">
        <f>SUMIFS(datos_arg[ARS],datos_arg[Year],'Cuentas ARG'!ET$2,datos_arg[Month],'Cuentas ARG'!EX$2,datos_arg[Destino],'Cuentas ARG'!ES30)</f>
        <v>167757.69387940952</v>
      </c>
      <c r="EU30" s="22">
        <f>+SUMIFS(datos_arg[USD],datos_arg[Year],'Cuentas ARG'!ET$2,datos_arg[Month],'Cuentas ARG'!EX$2,datos_arg[Destino],'Cuentas ARG'!ES30)</f>
        <v>1040.269564103367</v>
      </c>
      <c r="EV30" s="22"/>
      <c r="EW30" s="22">
        <f t="shared" si="114"/>
        <v>1725317.72672759</v>
      </c>
      <c r="EX30" s="23">
        <f t="shared" si="114"/>
        <v>21559.94926321007</v>
      </c>
      <c r="EZ30" s="3" t="s">
        <v>5383</v>
      </c>
      <c r="FA30" s="22">
        <f>SUMIFS(datos_arg[ARS],datos_arg[Year],'Cuentas ARG'!FA$2,datos_arg[Month],'Cuentas ARG'!FE$2,datos_arg[Destino],'Cuentas ARG'!EZ30)</f>
        <v>239214.40429597319</v>
      </c>
      <c r="FB30" s="22">
        <f>+SUMIFS(datos_arg[USD],datos_arg[Year],'Cuentas ARG'!FA$2,datos_arg[Month],'Cuentas ARG'!FE$2,datos_arg[Destino],'Cuentas ARG'!EZ30)</f>
        <v>1473.3007097657896</v>
      </c>
      <c r="FC30" s="22"/>
      <c r="FD30" s="22">
        <f t="shared" si="115"/>
        <v>1964532.1310235632</v>
      </c>
      <c r="FE30" s="23">
        <f t="shared" si="115"/>
        <v>23033.24997297586</v>
      </c>
      <c r="FG30" s="3" t="s">
        <v>5383</v>
      </c>
      <c r="FH30" s="22">
        <f>SUMIFS(datos_arg[ARS],datos_arg[Year],'Cuentas ARG'!FH$2,datos_arg[Month],'Cuentas ARG'!FL$2,datos_arg[Destino],'Cuentas ARG'!FG30)</f>
        <v>62168.63</v>
      </c>
      <c r="FI30" s="22">
        <f>+SUMIFS(datos_arg[USD],datos_arg[Year],'Cuentas ARG'!FH$2,datos_arg[Month],'Cuentas ARG'!FL$2,datos_arg[Destino],'Cuentas ARG'!FG30)</f>
        <v>413.62919452505952</v>
      </c>
      <c r="FJ30" s="22"/>
      <c r="FK30" s="22">
        <f t="shared" si="116"/>
        <v>2026700.7610235631</v>
      </c>
      <c r="FL30" s="23">
        <f t="shared" si="116"/>
        <v>23446.87916750092</v>
      </c>
      <c r="FN30" s="3" t="s">
        <v>5383</v>
      </c>
      <c r="FO30" s="22">
        <f>SUMIFS(datos_arg[ARS],datos_arg[Year],'Cuentas ARG'!FO$2,datos_arg[Month],'Cuentas ARG'!FS$2,datos_arg[Destino],'Cuentas ARG'!FN30)</f>
        <v>40059.770000000004</v>
      </c>
      <c r="FP30" s="22">
        <f>+SUMIFS(datos_arg[USD],datos_arg[Year],'Cuentas ARG'!FO$2,datos_arg[Month],'Cuentas ARG'!FS$2,datos_arg[Destino],'Cuentas ARG'!FN30)</f>
        <v>259.67822618418069</v>
      </c>
      <c r="FQ30" s="22"/>
      <c r="FR30" s="22">
        <f t="shared" si="117"/>
        <v>2066760.5310235631</v>
      </c>
      <c r="FS30" s="23">
        <f t="shared" si="117"/>
        <v>23706.5573936851</v>
      </c>
      <c r="FU30" s="3" t="s">
        <v>5383</v>
      </c>
      <c r="FV30" s="22">
        <f>SUMIFS(datos_arg[ARS],datos_arg[Year],'Cuentas ARG'!FV$2,datos_arg[Month],'Cuentas ARG'!FZ$2,datos_arg[Destino],'Cuentas ARG'!FU30)</f>
        <v>135113.60000000001</v>
      </c>
      <c r="FW30" s="22">
        <f>+SUMIFS(datos_arg[USD],datos_arg[Year],'Cuentas ARG'!FV$2,datos_arg[Month],'Cuentas ARG'!FZ$2,datos_arg[Destino],'Cuentas ARG'!FU30)</f>
        <v>922.10175895157602</v>
      </c>
      <c r="FX30" s="22"/>
      <c r="FY30" s="22">
        <f t="shared" si="118"/>
        <v>2201874.131023563</v>
      </c>
      <c r="FZ30" s="23">
        <f t="shared" si="118"/>
        <v>24628.659152636676</v>
      </c>
      <c r="GB30" s="3" t="s">
        <v>5383</v>
      </c>
      <c r="GC30" s="22">
        <f>SUMIFS(datos_arg[ARS],datos_arg[Year],'Cuentas ARG'!GC$2,datos_arg[Month],'Cuentas ARG'!GG$2,datos_arg[Destino],'Cuentas ARG'!GB30)</f>
        <v>393614.68999999994</v>
      </c>
      <c r="GD30" s="22">
        <f>+SUMIFS(datos_arg[USD],datos_arg[Year],'Cuentas ARG'!GC$2,datos_arg[Month],'Cuentas ARG'!GG$2,datos_arg[Destino],'Cuentas ARG'!GB30)</f>
        <v>2794.2861594035276</v>
      </c>
      <c r="GE30" s="22"/>
      <c r="GF30" s="22">
        <f t="shared" si="119"/>
        <v>2595488.8210235629</v>
      </c>
      <c r="GG30" s="23">
        <f t="shared" si="119"/>
        <v>27422.945312040203</v>
      </c>
      <c r="GI30" s="3" t="s">
        <v>5383</v>
      </c>
      <c r="GJ30" s="22">
        <f>SUMIFS(datos_arg[ARS],datos_arg[Year],'Cuentas ARG'!GJ$2,datos_arg[Month],'Cuentas ARG'!GN$2,datos_arg[Destino],'Cuentas ARG'!GI30)</f>
        <v>530580.27</v>
      </c>
      <c r="GK30" s="22">
        <f>+SUMIFS(datos_arg[USD],datos_arg[Year],'Cuentas ARG'!GJ$2,datos_arg[Month],'Cuentas ARG'!GN$2,datos_arg[Destino],'Cuentas ARG'!GI30)</f>
        <v>3788.3388535887134</v>
      </c>
      <c r="GL30" s="22"/>
      <c r="GM30" s="22">
        <f t="shared" si="120"/>
        <v>3126069.0910235629</v>
      </c>
      <c r="GN30" s="23">
        <f t="shared" si="120"/>
        <v>31211.284165628917</v>
      </c>
      <c r="GP30" s="3" t="s">
        <v>5383</v>
      </c>
      <c r="GQ30" s="22">
        <f>SUMIFS(datos_arg[ARS],datos_arg[Year],'Cuentas ARG'!GQ$2,datos_arg[Month],'Cuentas ARG'!GU$2,datos_arg[Destino],'Cuentas ARG'!GP30)</f>
        <v>506378.60000000009</v>
      </c>
      <c r="GR30" s="22">
        <f>+SUMIFS(datos_arg[USD],datos_arg[Year],'Cuentas ARG'!GQ$2,datos_arg[Month],'Cuentas ARG'!GU$2,datos_arg[Destino],'Cuentas ARG'!GP30)</f>
        <v>3337.3375062303503</v>
      </c>
      <c r="GS30" s="22"/>
      <c r="GT30" s="22">
        <f t="shared" si="121"/>
        <v>3632447.691023563</v>
      </c>
      <c r="GU30" s="23">
        <f t="shared" si="121"/>
        <v>34548.62167185927</v>
      </c>
      <c r="GW30" s="3" t="s">
        <v>5383</v>
      </c>
      <c r="GX30" s="22">
        <f>SUMIFS(datos_arg[ARS],datos_arg[Year],'Cuentas ARG'!GX$2,datos_arg[Month],'Cuentas ARG'!HB$2,datos_arg[Destino],'Cuentas ARG'!GW30)</f>
        <v>760365.43799999997</v>
      </c>
      <c r="GY30" s="22">
        <f>+SUMIFS(datos_arg[USD],datos_arg[Year],'Cuentas ARG'!GX$2,datos_arg[Month],'Cuentas ARG'!HB$2,datos_arg[Destino],'Cuentas ARG'!GW30)</f>
        <v>4879.4510172315076</v>
      </c>
      <c r="GZ30" s="22"/>
      <c r="HA30" s="22">
        <f t="shared" si="122"/>
        <v>4392813.1290235631</v>
      </c>
      <c r="HB30" s="23">
        <f t="shared" si="122"/>
        <v>39428.072689090775</v>
      </c>
      <c r="HD30" s="3" t="s">
        <v>5383</v>
      </c>
      <c r="HE30" s="22">
        <f>SUMIFS(datos_arg[ARS],datos_arg[Year],'Cuentas ARG'!HE$2,datos_arg[Month],'Cuentas ARG'!HI$2,datos_arg[Destino],'Cuentas ARG'!HD30)</f>
        <v>610437.83000000007</v>
      </c>
      <c r="HF30" s="22">
        <f>+SUMIFS(datos_arg[USD],datos_arg[Year],'Cuentas ARG'!HE$2,datos_arg[Month],'Cuentas ARG'!HI$2,datos_arg[Destino],'Cuentas ARG'!HD30)</f>
        <v>3486.2817060019024</v>
      </c>
      <c r="HG30" s="22"/>
      <c r="HH30" s="22">
        <f t="shared" si="123"/>
        <v>5003250.9590235632</v>
      </c>
      <c r="HI30" s="23">
        <f t="shared" si="123"/>
        <v>42914.354395092676</v>
      </c>
      <c r="HK30" s="3" t="s">
        <v>5383</v>
      </c>
      <c r="HL30" s="22">
        <f>SUMIFS(datos_arg[ARS],datos_arg[Year],'Cuentas ARG'!HL$2,datos_arg[Month],'Cuentas ARG'!HP$2,datos_arg[Destino],'Cuentas ARG'!HK30)</f>
        <v>1049656.2999999998</v>
      </c>
      <c r="HM30" s="22">
        <f>+SUMIFS(datos_arg[USD],datos_arg[Year],'Cuentas ARG'!HL$2,datos_arg[Month],'Cuentas ARG'!HP$2,datos_arg[Destino],'Cuentas ARG'!HK30)</f>
        <v>5890.020628323995</v>
      </c>
      <c r="HN30" s="22"/>
      <c r="HO30" s="22">
        <f t="shared" si="124"/>
        <v>6052907.259023563</v>
      </c>
      <c r="HP30" s="23">
        <f t="shared" si="124"/>
        <v>48804.375023416673</v>
      </c>
    </row>
    <row r="31" spans="2:224" x14ac:dyDescent="0.25">
      <c r="B31" s="3" t="s">
        <v>5382</v>
      </c>
      <c r="C31" s="22">
        <f>SUMIFS(datos_arg[ARS],datos_arg[Year],'Cuentas ARG'!C$2,datos_arg[Month],'Cuentas ARG'!G$2,datos_arg[Destino],'Cuentas ARG'!B31)</f>
        <v>0</v>
      </c>
      <c r="D31" s="22">
        <f>+SUMIFS(datos_arg[USD],datos_arg[Year],'Cuentas ARG'!C$2,datos_arg[Month],'Cuentas ARG'!G$2,datos_arg[Destino],'Cuentas ARG'!B31)</f>
        <v>0</v>
      </c>
      <c r="E31" s="22"/>
      <c r="F31" s="22">
        <f t="shared" si="2"/>
        <v>0</v>
      </c>
      <c r="G31" s="23">
        <f t="shared" si="0"/>
        <v>0</v>
      </c>
      <c r="I31" s="3" t="s">
        <v>5382</v>
      </c>
      <c r="J31" s="22">
        <f>SUMIFS(datos_arg[ARS],datos_arg[Year],'Cuentas ARG'!J$2,datos_arg[Month],'Cuentas ARG'!N$2,datos_arg[Destino],'Cuentas ARG'!I31)</f>
        <v>0</v>
      </c>
      <c r="K31" s="22">
        <f>+SUMIFS(datos_arg[USD],datos_arg[Year],'Cuentas ARG'!J$2,datos_arg[Month],'Cuentas ARG'!N$2,datos_arg[Destino],'Cuentas ARG'!I31)</f>
        <v>0</v>
      </c>
      <c r="L31" s="22"/>
      <c r="M31" s="22">
        <f t="shared" si="94"/>
        <v>0</v>
      </c>
      <c r="N31" s="23">
        <f t="shared" si="94"/>
        <v>0</v>
      </c>
      <c r="P31" s="3" t="s">
        <v>5382</v>
      </c>
      <c r="Q31" s="22">
        <f>SUMIFS(datos_arg[ARS],datos_arg[Year],'Cuentas ARG'!Q$2,datos_arg[Month],'Cuentas ARG'!U$2,datos_arg[Destino],'Cuentas ARG'!P31)</f>
        <v>0</v>
      </c>
      <c r="R31" s="22">
        <f>+SUMIFS(datos_arg[USD],datos_arg[Year],'Cuentas ARG'!Q$2,datos_arg[Month],'Cuentas ARG'!U$2,datos_arg[Destino],'Cuentas ARG'!P31)</f>
        <v>0</v>
      </c>
      <c r="S31" s="22"/>
      <c r="T31" s="22">
        <f t="shared" si="95"/>
        <v>0</v>
      </c>
      <c r="U31" s="23">
        <f t="shared" si="95"/>
        <v>0</v>
      </c>
      <c r="W31" s="3" t="s">
        <v>5382</v>
      </c>
      <c r="X31" s="22">
        <f>SUMIFS(datos_arg[ARS],datos_arg[Year],'Cuentas ARG'!X$2,datos_arg[Month],'Cuentas ARG'!AB$2,datos_arg[Destino],'Cuentas ARG'!W31)</f>
        <v>0</v>
      </c>
      <c r="Y31" s="22">
        <f>+SUMIFS(datos_arg[USD],datos_arg[Year],'Cuentas ARG'!X$2,datos_arg[Month],'Cuentas ARG'!AB$2,datos_arg[Destino],'Cuentas ARG'!W31)</f>
        <v>0</v>
      </c>
      <c r="Z31" s="22"/>
      <c r="AA31" s="22">
        <f t="shared" si="96"/>
        <v>0</v>
      </c>
      <c r="AB31" s="23">
        <f t="shared" si="96"/>
        <v>0</v>
      </c>
      <c r="AD31" s="3" t="s">
        <v>5382</v>
      </c>
      <c r="AE31" s="22">
        <f>SUMIFS(datos_arg[ARS],datos_arg[Year],'Cuentas ARG'!AE$2,datos_arg[Month],'Cuentas ARG'!AI$2,datos_arg[Destino],'Cuentas ARG'!AD31)</f>
        <v>0</v>
      </c>
      <c r="AF31" s="22">
        <f>+SUMIFS(datos_arg[USD],datos_arg[Year],'Cuentas ARG'!AE$2,datos_arg[Month],'Cuentas ARG'!AI$2,datos_arg[Destino],'Cuentas ARG'!AD31)</f>
        <v>0</v>
      </c>
      <c r="AG31" s="22"/>
      <c r="AH31" s="22">
        <f t="shared" si="97"/>
        <v>0</v>
      </c>
      <c r="AI31" s="23">
        <f t="shared" si="97"/>
        <v>0</v>
      </c>
      <c r="AK31" s="3" t="s">
        <v>5382</v>
      </c>
      <c r="AL31" s="22">
        <f>SUMIFS(datos_arg[ARS],datos_arg[Year],'Cuentas ARG'!AL$2,datos_arg[Month],'Cuentas ARG'!AP$2,datos_arg[Destino],'Cuentas ARG'!AK31)</f>
        <v>0</v>
      </c>
      <c r="AM31" s="22">
        <f>+SUMIFS(datos_arg[USD],datos_arg[Year],'Cuentas ARG'!AL$2,datos_arg[Month],'Cuentas ARG'!AP$2,datos_arg[Destino],'Cuentas ARG'!AK31)</f>
        <v>0</v>
      </c>
      <c r="AN31" s="22"/>
      <c r="AO31" s="22">
        <f t="shared" si="98"/>
        <v>0</v>
      </c>
      <c r="AP31" s="23">
        <f t="shared" si="98"/>
        <v>0</v>
      </c>
      <c r="AR31" s="3" t="s">
        <v>5382</v>
      </c>
      <c r="AS31" s="22">
        <f>SUMIFS(datos_arg[ARS],datos_arg[Year],'Cuentas ARG'!AS$2,datos_arg[Month],'Cuentas ARG'!AW$2,datos_arg[Destino],'Cuentas ARG'!AR31)</f>
        <v>0</v>
      </c>
      <c r="AT31" s="22">
        <f>+SUMIFS(datos_arg[USD],datos_arg[Year],'Cuentas ARG'!AS$2,datos_arg[Month],'Cuentas ARG'!AW$2,datos_arg[Destino],'Cuentas ARG'!AR31)</f>
        <v>0</v>
      </c>
      <c r="AU31" s="22"/>
      <c r="AV31" s="22">
        <f t="shared" si="99"/>
        <v>0</v>
      </c>
      <c r="AW31" s="23">
        <f t="shared" si="99"/>
        <v>0</v>
      </c>
      <c r="AY31" s="3" t="s">
        <v>5382</v>
      </c>
      <c r="AZ31" s="22">
        <f>SUMIFS(datos_arg[ARS],datos_arg[Year],'Cuentas ARG'!AZ$2,datos_arg[Month],'Cuentas ARG'!BD$2,datos_arg[Destino],'Cuentas ARG'!AY31)</f>
        <v>1400</v>
      </c>
      <c r="BA31" s="22">
        <f>+SUMIFS(datos_arg[USD],datos_arg[Year],'Cuentas ARG'!AZ$2,datos_arg[Month],'Cuentas ARG'!BD$2,datos_arg[Destino],'Cuentas ARG'!AY31)</f>
        <v>31.818181818181817</v>
      </c>
      <c r="BB31" s="22"/>
      <c r="BC31" s="22">
        <f t="shared" si="100"/>
        <v>1400</v>
      </c>
      <c r="BD31" s="23">
        <f t="shared" si="100"/>
        <v>31.818181818181817</v>
      </c>
      <c r="BF31" s="3" t="s">
        <v>5382</v>
      </c>
      <c r="BG31" s="22">
        <f>SUMIFS(datos_arg[ARS],datos_arg[Year],'Cuentas ARG'!BG$2,datos_arg[Month],'Cuentas ARG'!BK$2,datos_arg[Destino],'Cuentas ARG'!BF31)</f>
        <v>0</v>
      </c>
      <c r="BH31" s="22">
        <f>+SUMIFS(datos_arg[USD],datos_arg[Year],'Cuentas ARG'!BG$2,datos_arg[Month],'Cuentas ARG'!BK$2,datos_arg[Destino],'Cuentas ARG'!BF31)</f>
        <v>0</v>
      </c>
      <c r="BI31" s="22"/>
      <c r="BJ31" s="22">
        <f t="shared" si="101"/>
        <v>1400</v>
      </c>
      <c r="BK31" s="23">
        <f t="shared" si="101"/>
        <v>31.818181818181817</v>
      </c>
      <c r="BM31" s="3" t="s">
        <v>5382</v>
      </c>
      <c r="BN31" s="22">
        <f>SUMIFS(datos_arg[ARS],datos_arg[Year],'Cuentas ARG'!BN$2,datos_arg[Month],'Cuentas ARG'!BR$2,datos_arg[Destino],'Cuentas ARG'!BM31)</f>
        <v>19950</v>
      </c>
      <c r="BO31" s="22">
        <f>+SUMIFS(datos_arg[USD],datos_arg[Year],'Cuentas ARG'!BN$2,datos_arg[Month],'Cuentas ARG'!BR$2,datos_arg[Destino],'Cuentas ARG'!BM31)</f>
        <v>321.77419354838707</v>
      </c>
      <c r="BP31" s="22"/>
      <c r="BQ31" s="22">
        <f t="shared" si="102"/>
        <v>21350</v>
      </c>
      <c r="BR31" s="23">
        <f t="shared" si="102"/>
        <v>353.59237536656889</v>
      </c>
      <c r="BT31" s="3" t="s">
        <v>5382</v>
      </c>
      <c r="BU31" s="22">
        <f>SUMIFS(datos_arg[ARS],datos_arg[Year],'Cuentas ARG'!BU$2,datos_arg[Month],'Cuentas ARG'!BY$2,datos_arg[Destino],'Cuentas ARG'!BT31)</f>
        <v>12388</v>
      </c>
      <c r="BV31" s="22">
        <f>+SUMIFS(datos_arg[USD],datos_arg[Year],'Cuentas ARG'!BU$2,datos_arg[Month],'Cuentas ARG'!BY$2,datos_arg[Destino],'Cuentas ARG'!BT31)</f>
        <v>190.58461538461538</v>
      </c>
      <c r="BW31" s="22"/>
      <c r="BX31" s="22">
        <f t="shared" si="103"/>
        <v>33738</v>
      </c>
      <c r="BY31" s="23">
        <f t="shared" si="103"/>
        <v>544.17699075118423</v>
      </c>
      <c r="CA31" s="3" t="s">
        <v>5382</v>
      </c>
      <c r="CB31" s="22">
        <f>SUMIFS(datos_arg[ARS],datos_arg[Year],'Cuentas ARG'!CB$2,datos_arg[Month],'Cuentas ARG'!CF$2,datos_arg[Destino],'Cuentas ARG'!CA31)</f>
        <v>21823</v>
      </c>
      <c r="CC31" s="22">
        <f>+SUMIFS(datos_arg[USD],datos_arg[Year],'Cuentas ARG'!CB$2,datos_arg[Month],'Cuentas ARG'!CF$2,datos_arg[Destino],'Cuentas ARG'!CA31)</f>
        <v>310.01480789919498</v>
      </c>
      <c r="CD31" s="22"/>
      <c r="CE31" s="22">
        <f t="shared" si="104"/>
        <v>55561</v>
      </c>
      <c r="CF31" s="23">
        <f t="shared" si="104"/>
        <v>854.19179865037927</v>
      </c>
      <c r="CH31" s="3" t="s">
        <v>5382</v>
      </c>
      <c r="CI31" s="22">
        <f>SUMIFS(datos_arg[ARS],datos_arg[Year],'Cuentas ARG'!CI$2,datos_arg[Month],'Cuentas ARG'!CM$2,datos_arg[Destino],'Cuentas ARG'!CH31)</f>
        <v>9924</v>
      </c>
      <c r="CJ31" s="22">
        <f>+SUMIFS(datos_arg[USD],datos_arg[Year],'Cuentas ARG'!CI$2,datos_arg[Month],'Cuentas ARG'!CM$2,datos_arg[Destino],'Cuentas ARG'!CH31)</f>
        <v>131.08842105263159</v>
      </c>
      <c r="CK31" s="22"/>
      <c r="CL31" s="22">
        <f t="shared" si="105"/>
        <v>65485</v>
      </c>
      <c r="CM31" s="23">
        <f t="shared" si="105"/>
        <v>985.28021970301086</v>
      </c>
      <c r="CO31" s="3" t="s">
        <v>5382</v>
      </c>
      <c r="CP31" s="22">
        <f>SUMIFS(datos_arg[ARS],datos_arg[Year],'Cuentas ARG'!CP$2,datos_arg[Month],'Cuentas ARG'!CT$2,datos_arg[Destino],'Cuentas ARG'!CO31)</f>
        <v>31718.301472173618</v>
      </c>
      <c r="CQ31" s="22">
        <f>+SUMIFS(datos_arg[USD],datos_arg[Year],'Cuentas ARG'!CP$2,datos_arg[Month],'Cuentas ARG'!CT$2,datos_arg[Destino],'Cuentas ARG'!CO31)</f>
        <v>414.36366365438607</v>
      </c>
      <c r="CR31" s="22"/>
      <c r="CS31" s="22">
        <f t="shared" si="106"/>
        <v>97203.301472173625</v>
      </c>
      <c r="CT31" s="23">
        <f t="shared" si="106"/>
        <v>1399.643883357397</v>
      </c>
      <c r="CV31" s="3" t="s">
        <v>5382</v>
      </c>
      <c r="CW31" s="22">
        <f>SUMIFS(datos_arg[ARS],datos_arg[Year],'Cuentas ARG'!CW$2,datos_arg[Month],'Cuentas ARG'!DA$2,datos_arg[Destino],'Cuentas ARG'!CV31)</f>
        <v>59284</v>
      </c>
      <c r="CX31" s="22">
        <f>+SUMIFS(datos_arg[USD],datos_arg[Year],'Cuentas ARG'!CW$2,datos_arg[Month],'Cuentas ARG'!DA$2,datos_arg[Destino],'Cuentas ARG'!CV31)</f>
        <v>745.03185391458635</v>
      </c>
      <c r="CY31" s="22"/>
      <c r="CZ31" s="22">
        <f t="shared" si="107"/>
        <v>156487.30147217363</v>
      </c>
      <c r="DA31" s="23">
        <f t="shared" si="107"/>
        <v>2144.6757372719835</v>
      </c>
      <c r="DC31" s="3" t="s">
        <v>5382</v>
      </c>
      <c r="DD31" s="22">
        <f>SUMIFS(datos_arg[ARS],datos_arg[Year],'Cuentas ARG'!DD$2,datos_arg[Month],'Cuentas ARG'!DH$2,datos_arg[Destino],'Cuentas ARG'!DC31)</f>
        <v>0</v>
      </c>
      <c r="DE31" s="22">
        <f>+SUMIFS(datos_arg[USD],datos_arg[Year],'Cuentas ARG'!DD$2,datos_arg[Month],'Cuentas ARG'!DH$2,datos_arg[Destino],'Cuentas ARG'!DC31)</f>
        <v>0</v>
      </c>
      <c r="DF31" s="22"/>
      <c r="DG31" s="22">
        <f t="shared" si="108"/>
        <v>156487.30147217363</v>
      </c>
      <c r="DH31" s="23">
        <f t="shared" si="108"/>
        <v>2144.6757372719835</v>
      </c>
      <c r="DJ31" s="3" t="s">
        <v>5382</v>
      </c>
      <c r="DK31" s="22">
        <f>SUMIFS(datos_arg[ARS],datos_arg[Year],'Cuentas ARG'!DK$2,datos_arg[Month],'Cuentas ARG'!DO$2,datos_arg[Destino],'Cuentas ARG'!DJ31)</f>
        <v>15672</v>
      </c>
      <c r="DL31" s="22">
        <f>+SUMIFS(datos_arg[USD],datos_arg[Year],'Cuentas ARG'!DK$2,datos_arg[Month],'Cuentas ARG'!DO$2,datos_arg[Destino],'Cuentas ARG'!DJ31)</f>
        <v>130.6</v>
      </c>
      <c r="DM31" s="22"/>
      <c r="DN31" s="22">
        <f t="shared" si="109"/>
        <v>172159.30147217363</v>
      </c>
      <c r="DO31" s="23">
        <f t="shared" si="109"/>
        <v>2275.2757372719834</v>
      </c>
      <c r="DQ31" s="3" t="s">
        <v>5382</v>
      </c>
      <c r="DR31" s="22">
        <f>SUMIFS(datos_arg[ARS],datos_arg[Year],'Cuentas ARG'!DR$2,datos_arg[Month],'Cuentas ARG'!DV$2,datos_arg[Destino],'Cuentas ARG'!DQ31)</f>
        <v>47349.249999999993</v>
      </c>
      <c r="DS31" s="22">
        <f>+SUMIFS(datos_arg[USD],datos_arg[Year],'Cuentas ARG'!DR$2,datos_arg[Month],'Cuentas ARG'!DV$2,datos_arg[Destino],'Cuentas ARG'!DQ31)</f>
        <v>382.94384915572238</v>
      </c>
      <c r="DT31" s="22"/>
      <c r="DU31" s="22">
        <f t="shared" si="110"/>
        <v>219508.55147217363</v>
      </c>
      <c r="DV31" s="23">
        <f t="shared" si="110"/>
        <v>2658.219586427706</v>
      </c>
      <c r="DX31" s="3" t="s">
        <v>5382</v>
      </c>
      <c r="DY31" s="22">
        <f>SUMIFS(datos_arg[ARS],datos_arg[Year],'Cuentas ARG'!DY$2,datos_arg[Month],'Cuentas ARG'!EC$2,datos_arg[Destino],'Cuentas ARG'!DX31)</f>
        <v>60490.807402129198</v>
      </c>
      <c r="DZ31" s="22">
        <f>+SUMIFS(datos_arg[USD],datos_arg[Year],'Cuentas ARG'!DY$2,datos_arg[Month],'Cuentas ARG'!EC$2,datos_arg[Destino],'Cuentas ARG'!DX31)</f>
        <v>478.40667575838694</v>
      </c>
      <c r="EA31" s="22"/>
      <c r="EB31" s="22">
        <f t="shared" si="111"/>
        <v>279999.35887430282</v>
      </c>
      <c r="EC31" s="23">
        <f t="shared" si="111"/>
        <v>3136.6262621860928</v>
      </c>
      <c r="EE31" s="3" t="s">
        <v>5382</v>
      </c>
      <c r="EF31" s="22">
        <f>SUMIFS(datos_arg[ARS],datos_arg[Year],'Cuentas ARG'!EF$2,datos_arg[Month],'Cuentas ARG'!EJ$2,datos_arg[Destino],'Cuentas ARG'!EE31)</f>
        <v>222571.82</v>
      </c>
      <c r="EG31" s="22">
        <f>+SUMIFS(datos_arg[USD],datos_arg[Year],'Cuentas ARG'!EF$2,datos_arg[Month],'Cuentas ARG'!EJ$2,datos_arg[Destino],'Cuentas ARG'!EE31)</f>
        <v>1687.3111646267832</v>
      </c>
      <c r="EH31" s="22"/>
      <c r="EI31" s="22">
        <f t="shared" si="112"/>
        <v>502571.17887430283</v>
      </c>
      <c r="EJ31" s="23">
        <f t="shared" si="112"/>
        <v>4823.9374268128759</v>
      </c>
      <c r="EL31" s="3" t="s">
        <v>5382</v>
      </c>
      <c r="EM31" s="22">
        <f>SUMIFS(datos_arg[ARS],datos_arg[Year],'Cuentas ARG'!EM$2,datos_arg[Month],'Cuentas ARG'!EQ$2,datos_arg[Destino],'Cuentas ARG'!EL31)</f>
        <v>57438</v>
      </c>
      <c r="EN31" s="22">
        <f>+SUMIFS(datos_arg[USD],datos_arg[Year],'Cuentas ARG'!EM$2,datos_arg[Month],'Cuentas ARG'!EQ$2,datos_arg[Destino],'Cuentas ARG'!EL31)</f>
        <v>422.96496350364964</v>
      </c>
      <c r="EO31" s="22"/>
      <c r="EP31" s="22">
        <f t="shared" si="113"/>
        <v>560009.17887430289</v>
      </c>
      <c r="EQ31" s="23">
        <f t="shared" si="113"/>
        <v>5246.9023903165253</v>
      </c>
      <c r="ES31" s="3" t="s">
        <v>5382</v>
      </c>
      <c r="ET31" s="22">
        <f>SUMIFS(datos_arg[ARS],datos_arg[Year],'Cuentas ARG'!ET$2,datos_arg[Month],'Cuentas ARG'!EX$2,datos_arg[Destino],'Cuentas ARG'!ES31)</f>
        <v>356317.96</v>
      </c>
      <c r="EU31" s="22">
        <f>+SUMIFS(datos_arg[USD],datos_arg[Year],'Cuentas ARG'!ET$2,datos_arg[Month],'Cuentas ARG'!EX$2,datos_arg[Destino],'Cuentas ARG'!ES31)</f>
        <v>2198.5023020380881</v>
      </c>
      <c r="EV31" s="22"/>
      <c r="EW31" s="22">
        <f t="shared" si="114"/>
        <v>916327.13887430285</v>
      </c>
      <c r="EX31" s="23">
        <f t="shared" si="114"/>
        <v>7445.4046923546139</v>
      </c>
      <c r="EZ31" s="3" t="s">
        <v>5382</v>
      </c>
      <c r="FA31" s="22">
        <f>SUMIFS(datos_arg[ARS],datos_arg[Year],'Cuentas ARG'!FA$2,datos_arg[Month],'Cuentas ARG'!FE$2,datos_arg[Destino],'Cuentas ARG'!EZ31)</f>
        <v>112578.31999999999</v>
      </c>
      <c r="FB31" s="22">
        <f>+SUMIFS(datos_arg[USD],datos_arg[Year],'Cuentas ARG'!FA$2,datos_arg[Month],'Cuentas ARG'!FE$2,datos_arg[Destino],'Cuentas ARG'!EZ31)</f>
        <v>701.69046895968222</v>
      </c>
      <c r="FC31" s="22"/>
      <c r="FD31" s="22">
        <f t="shared" si="115"/>
        <v>1028905.4588743028</v>
      </c>
      <c r="FE31" s="23">
        <f t="shared" si="115"/>
        <v>8147.0951613142961</v>
      </c>
      <c r="FG31" s="3" t="s">
        <v>5382</v>
      </c>
      <c r="FH31" s="22">
        <f>SUMIFS(datos_arg[ARS],datos_arg[Year],'Cuentas ARG'!FH$2,datos_arg[Month],'Cuentas ARG'!FL$2,datos_arg[Destino],'Cuentas ARG'!FG31)</f>
        <v>54347</v>
      </c>
      <c r="FI31" s="22">
        <f>+SUMIFS(datos_arg[USD],datos_arg[Year],'Cuentas ARG'!FH$2,datos_arg[Month],'Cuentas ARG'!FL$2,datos_arg[Destino],'Cuentas ARG'!FG31)</f>
        <v>369.27233866519578</v>
      </c>
      <c r="FJ31" s="22"/>
      <c r="FK31" s="22">
        <f t="shared" si="116"/>
        <v>1083252.4588743029</v>
      </c>
      <c r="FL31" s="23">
        <f t="shared" si="116"/>
        <v>8516.3674999794912</v>
      </c>
      <c r="FN31" s="3" t="s">
        <v>5382</v>
      </c>
      <c r="FO31" s="22">
        <f>SUMIFS(datos_arg[ARS],datos_arg[Year],'Cuentas ARG'!FO$2,datos_arg[Month],'Cuentas ARG'!FS$2,datos_arg[Destino],'Cuentas ARG'!FN31)</f>
        <v>78226.52</v>
      </c>
      <c r="FP31" s="22">
        <f>+SUMIFS(datos_arg[USD],datos_arg[Year],'Cuentas ARG'!FO$2,datos_arg[Month],'Cuentas ARG'!FS$2,datos_arg[Destino],'Cuentas ARG'!FN31)</f>
        <v>508.8730713221205</v>
      </c>
      <c r="FQ31" s="22"/>
      <c r="FR31" s="22">
        <f t="shared" si="117"/>
        <v>1161478.9788743029</v>
      </c>
      <c r="FS31" s="23">
        <f t="shared" si="117"/>
        <v>9025.2405713016124</v>
      </c>
      <c r="FU31" s="3" t="s">
        <v>5382</v>
      </c>
      <c r="FV31" s="22">
        <f>SUMIFS(datos_arg[ARS],datos_arg[Year],'Cuentas ARG'!FV$2,datos_arg[Month],'Cuentas ARG'!FZ$2,datos_arg[Destino],'Cuentas ARG'!FU31)</f>
        <v>93000</v>
      </c>
      <c r="FW31" s="22">
        <f>+SUMIFS(datos_arg[USD],datos_arg[Year],'Cuentas ARG'!FV$2,datos_arg[Month],'Cuentas ARG'!FZ$2,datos_arg[Destino],'Cuentas ARG'!FU31)</f>
        <v>669.06474820143887</v>
      </c>
      <c r="FX31" s="22"/>
      <c r="FY31" s="22">
        <f t="shared" si="118"/>
        <v>1254478.9788743029</v>
      </c>
      <c r="FZ31" s="23">
        <f t="shared" si="118"/>
        <v>9694.3053195030516</v>
      </c>
      <c r="GB31" s="3" t="s">
        <v>5382</v>
      </c>
      <c r="GC31" s="22">
        <f>SUMIFS(datos_arg[ARS],datos_arg[Year],'Cuentas ARG'!GC$2,datos_arg[Month],'Cuentas ARG'!GG$2,datos_arg[Destino],'Cuentas ARG'!GB31)</f>
        <v>272376.21000000008</v>
      </c>
      <c r="GD31" s="22">
        <f>+SUMIFS(datos_arg[USD],datos_arg[Year],'Cuentas ARG'!GC$2,datos_arg[Month],'Cuentas ARG'!GG$2,datos_arg[Destino],'Cuentas ARG'!GB31)</f>
        <v>1945.5443571428573</v>
      </c>
      <c r="GE31" s="22"/>
      <c r="GF31" s="22">
        <f t="shared" si="119"/>
        <v>1526855.1888743029</v>
      </c>
      <c r="GG31" s="23">
        <f t="shared" si="119"/>
        <v>11639.849676645908</v>
      </c>
      <c r="GI31" s="3" t="s">
        <v>5382</v>
      </c>
      <c r="GJ31" s="22">
        <f>SUMIFS(datos_arg[ARS],datos_arg[Year],'Cuentas ARG'!GJ$2,datos_arg[Month],'Cuentas ARG'!GN$2,datos_arg[Destino],'Cuentas ARG'!GI31)</f>
        <v>41671.5</v>
      </c>
      <c r="GK31" s="22">
        <f>+SUMIFS(datos_arg[USD],datos_arg[Year],'Cuentas ARG'!GJ$2,datos_arg[Month],'Cuentas ARG'!GN$2,datos_arg[Destino],'Cuentas ARG'!GI31)</f>
        <v>291.14932382923786</v>
      </c>
      <c r="GL31" s="22"/>
      <c r="GM31" s="22">
        <f t="shared" si="120"/>
        <v>1568526.6888743029</v>
      </c>
      <c r="GN31" s="23">
        <f t="shared" si="120"/>
        <v>11930.999000475147</v>
      </c>
      <c r="GP31" s="3" t="s">
        <v>5382</v>
      </c>
      <c r="GQ31" s="22">
        <f>SUMIFS(datos_arg[ARS],datos_arg[Year],'Cuentas ARG'!GQ$2,datos_arg[Month],'Cuentas ARG'!GU$2,datos_arg[Destino],'Cuentas ARG'!GP31)</f>
        <v>190529</v>
      </c>
      <c r="GR31" s="22">
        <f>+SUMIFS(datos_arg[USD],datos_arg[Year],'Cuentas ARG'!GQ$2,datos_arg[Month],'Cuentas ARG'!GU$2,datos_arg[Destino],'Cuentas ARG'!GP31)</f>
        <v>1254.1244697190073</v>
      </c>
      <c r="GS31" s="22"/>
      <c r="GT31" s="22">
        <f t="shared" si="121"/>
        <v>1759055.6888743029</v>
      </c>
      <c r="GU31" s="23">
        <f t="shared" si="121"/>
        <v>13185.123470194154</v>
      </c>
      <c r="GW31" s="3" t="s">
        <v>5382</v>
      </c>
      <c r="GX31" s="22">
        <f>SUMIFS(datos_arg[ARS],datos_arg[Year],'Cuentas ARG'!GX$2,datos_arg[Month],'Cuentas ARG'!HB$2,datos_arg[Destino],'Cuentas ARG'!GW31)</f>
        <v>223503.91999999998</v>
      </c>
      <c r="GY31" s="22">
        <f>+SUMIFS(datos_arg[USD],datos_arg[Year],'Cuentas ARG'!GX$2,datos_arg[Month],'Cuentas ARG'!HB$2,datos_arg[Destino],'Cuentas ARG'!GW31)</f>
        <v>1421.3335938656644</v>
      </c>
      <c r="GZ31" s="22"/>
      <c r="HA31" s="22">
        <f t="shared" si="122"/>
        <v>1982559.6088743028</v>
      </c>
      <c r="HB31" s="23">
        <f t="shared" si="122"/>
        <v>14606.457064059818</v>
      </c>
      <c r="HD31" s="3" t="s">
        <v>5382</v>
      </c>
      <c r="HE31" s="22">
        <f>SUMIFS(datos_arg[ARS],datos_arg[Year],'Cuentas ARG'!HE$2,datos_arg[Month],'Cuentas ARG'!HI$2,datos_arg[Destino],'Cuentas ARG'!HD31)</f>
        <v>95702.95</v>
      </c>
      <c r="HF31" s="22">
        <f>+SUMIFS(datos_arg[USD],datos_arg[Year],'Cuentas ARG'!HE$2,datos_arg[Month],'Cuentas ARG'!HI$2,datos_arg[Destino],'Cuentas ARG'!HD31)</f>
        <v>557.57086685069316</v>
      </c>
      <c r="HG31" s="22"/>
      <c r="HH31" s="22">
        <f t="shared" si="123"/>
        <v>2078262.5588743028</v>
      </c>
      <c r="HI31" s="23">
        <f t="shared" si="123"/>
        <v>15164.02793091051</v>
      </c>
      <c r="HK31" s="3" t="s">
        <v>5382</v>
      </c>
      <c r="HL31" s="22">
        <f>SUMIFS(datos_arg[ARS],datos_arg[Year],'Cuentas ARG'!HL$2,datos_arg[Month],'Cuentas ARG'!HP$2,datos_arg[Destino],'Cuentas ARG'!HK31)</f>
        <v>85508.7</v>
      </c>
      <c r="HM31" s="22">
        <f>+SUMIFS(datos_arg[USD],datos_arg[Year],'Cuentas ARG'!HL$2,datos_arg[Month],'Cuentas ARG'!HP$2,datos_arg[Destino],'Cuentas ARG'!HK31)</f>
        <v>482.1660406026557</v>
      </c>
      <c r="HN31" s="22"/>
      <c r="HO31" s="22">
        <f t="shared" si="124"/>
        <v>2163771.2588743027</v>
      </c>
      <c r="HP31" s="23">
        <f t="shared" si="124"/>
        <v>15646.193971513165</v>
      </c>
    </row>
    <row r="32" spans="2:224" x14ac:dyDescent="0.25">
      <c r="B32" s="3" t="s">
        <v>970</v>
      </c>
      <c r="C32" s="22">
        <f>SUMIFS(datos_arg[ARS],datos_arg[Year],'Cuentas ARG'!C$2,datos_arg[Month],'Cuentas ARG'!G$2,datos_arg[Destino],'Cuentas ARG'!B32)</f>
        <v>1247</v>
      </c>
      <c r="D32" s="22">
        <f>+SUMIFS(datos_arg[USD],datos_arg[Year],'Cuentas ARG'!C$2,datos_arg[Month],'Cuentas ARG'!G$2,datos_arg[Destino],'Cuentas ARG'!B32)</f>
        <v>33.25333333333333</v>
      </c>
      <c r="E32" s="22"/>
      <c r="F32" s="22">
        <f t="shared" si="2"/>
        <v>1247</v>
      </c>
      <c r="G32" s="23">
        <f t="shared" si="0"/>
        <v>33.25333333333333</v>
      </c>
      <c r="I32" s="3" t="s">
        <v>970</v>
      </c>
      <c r="J32" s="22">
        <f>SUMIFS(datos_arg[ARS],datos_arg[Year],'Cuentas ARG'!J$2,datos_arg[Month],'Cuentas ARG'!N$2,datos_arg[Destino],'Cuentas ARG'!I32)</f>
        <v>2900</v>
      </c>
      <c r="K32" s="22">
        <f>+SUMIFS(datos_arg[USD],datos_arg[Year],'Cuentas ARG'!J$2,datos_arg[Month],'Cuentas ARG'!N$2,datos_arg[Destino],'Cuentas ARG'!I32)</f>
        <v>74.935400516795852</v>
      </c>
      <c r="L32" s="22"/>
      <c r="M32" s="22">
        <f t="shared" si="94"/>
        <v>4147</v>
      </c>
      <c r="N32" s="23">
        <f t="shared" si="94"/>
        <v>108.18873385012918</v>
      </c>
      <c r="P32" s="3" t="s">
        <v>970</v>
      </c>
      <c r="Q32" s="22">
        <f>SUMIFS(datos_arg[ARS],datos_arg[Year],'Cuentas ARG'!Q$2,datos_arg[Month],'Cuentas ARG'!U$2,datos_arg[Destino],'Cuentas ARG'!P32)</f>
        <v>9500</v>
      </c>
      <c r="R32" s="22">
        <f>+SUMIFS(datos_arg[USD],datos_arg[Year],'Cuentas ARG'!Q$2,datos_arg[Month],'Cuentas ARG'!U$2,datos_arg[Destino],'Cuentas ARG'!P32)</f>
        <v>221.83365390219734</v>
      </c>
      <c r="S32" s="22"/>
      <c r="T32" s="22">
        <f t="shared" si="95"/>
        <v>13647</v>
      </c>
      <c r="U32" s="23">
        <f t="shared" si="95"/>
        <v>330.02238775232649</v>
      </c>
      <c r="W32" s="3" t="s">
        <v>970</v>
      </c>
      <c r="X32" s="22">
        <f>SUMIFS(datos_arg[ARS],datos_arg[Year],'Cuentas ARG'!X$2,datos_arg[Month],'Cuentas ARG'!AB$2,datos_arg[Destino],'Cuentas ARG'!W32)</f>
        <v>4374</v>
      </c>
      <c r="Y32" s="22">
        <f>+SUMIFS(datos_arg[USD],datos_arg[Year],'Cuentas ARG'!X$2,datos_arg[Month],'Cuentas ARG'!AB$2,datos_arg[Destino],'Cuentas ARG'!W32)</f>
        <v>101.13294797687861</v>
      </c>
      <c r="Z32" s="22"/>
      <c r="AA32" s="22">
        <f t="shared" si="96"/>
        <v>18021</v>
      </c>
      <c r="AB32" s="23">
        <f t="shared" si="96"/>
        <v>431.15533572920509</v>
      </c>
      <c r="AD32" s="3" t="s">
        <v>970</v>
      </c>
      <c r="AE32" s="22">
        <f>SUMIFS(datos_arg[ARS],datos_arg[Year],'Cuentas ARG'!AE$2,datos_arg[Month],'Cuentas ARG'!AI$2,datos_arg[Destino],'Cuentas ARG'!AD32)</f>
        <v>14400</v>
      </c>
      <c r="AF32" s="22">
        <f>+SUMIFS(datos_arg[USD],datos_arg[Year],'Cuentas ARG'!AE$2,datos_arg[Month],'Cuentas ARG'!AI$2,datos_arg[Destino],'Cuentas ARG'!AD32)</f>
        <v>320.89916506101474</v>
      </c>
      <c r="AG32" s="22"/>
      <c r="AH32" s="22">
        <f t="shared" si="97"/>
        <v>32421</v>
      </c>
      <c r="AI32" s="23">
        <f t="shared" si="97"/>
        <v>752.05450079021989</v>
      </c>
      <c r="AK32" s="3" t="s">
        <v>970</v>
      </c>
      <c r="AL32" s="22">
        <f>SUMIFS(datos_arg[ARS],datos_arg[Year],'Cuentas ARG'!AL$2,datos_arg[Month],'Cuentas ARG'!AP$2,datos_arg[Destino],'Cuentas ARG'!AK32)</f>
        <v>500</v>
      </c>
      <c r="AM32" s="22">
        <f>+SUMIFS(datos_arg[USD],datos_arg[Year],'Cuentas ARG'!AL$2,datos_arg[Month],'Cuentas ARG'!AP$2,datos_arg[Destino],'Cuentas ARG'!AK32)</f>
        <v>11.111111111111111</v>
      </c>
      <c r="AN32" s="22"/>
      <c r="AO32" s="22">
        <f t="shared" si="98"/>
        <v>32921</v>
      </c>
      <c r="AP32" s="23">
        <f t="shared" si="98"/>
        <v>763.16561190133098</v>
      </c>
      <c r="AR32" s="3" t="s">
        <v>970</v>
      </c>
      <c r="AS32" s="22">
        <f>SUMIFS(datos_arg[ARS],datos_arg[Year],'Cuentas ARG'!AS$2,datos_arg[Month],'Cuentas ARG'!AW$2,datos_arg[Destino],'Cuentas ARG'!AR32)</f>
        <v>1600</v>
      </c>
      <c r="AT32" s="22">
        <f>+SUMIFS(datos_arg[USD],datos_arg[Year],'Cuentas ARG'!AS$2,datos_arg[Month],'Cuentas ARG'!AW$2,datos_arg[Destino],'Cuentas ARG'!AR32)</f>
        <v>37.42690058479532</v>
      </c>
      <c r="AU32" s="22"/>
      <c r="AV32" s="22">
        <f t="shared" si="99"/>
        <v>34521</v>
      </c>
      <c r="AW32" s="23">
        <f t="shared" si="99"/>
        <v>800.59251248612634</v>
      </c>
      <c r="AY32" s="3" t="s">
        <v>970</v>
      </c>
      <c r="AZ32" s="22">
        <f>SUMIFS(datos_arg[ARS],datos_arg[Year],'Cuentas ARG'!AZ$2,datos_arg[Month],'Cuentas ARG'!BD$2,datos_arg[Destino],'Cuentas ARG'!AY32)</f>
        <v>8370</v>
      </c>
      <c r="BA32" s="22">
        <f>+SUMIFS(datos_arg[USD],datos_arg[Year],'Cuentas ARG'!AZ$2,datos_arg[Month],'Cuentas ARG'!BD$2,datos_arg[Destino],'Cuentas ARG'!AY32)</f>
        <v>173.12200956937801</v>
      </c>
      <c r="BB32" s="22"/>
      <c r="BC32" s="22">
        <f t="shared" si="100"/>
        <v>42891</v>
      </c>
      <c r="BD32" s="23">
        <f t="shared" si="100"/>
        <v>973.7145220555044</v>
      </c>
      <c r="BF32" s="3" t="s">
        <v>970</v>
      </c>
      <c r="BG32" s="22">
        <f>SUMIFS(datos_arg[ARS],datos_arg[Year],'Cuentas ARG'!BG$2,datos_arg[Month],'Cuentas ARG'!BK$2,datos_arg[Destino],'Cuentas ARG'!BF32)</f>
        <v>7100</v>
      </c>
      <c r="BH32" s="22">
        <f>+SUMIFS(datos_arg[USD],datos_arg[Year],'Cuentas ARG'!BG$2,datos_arg[Month],'Cuentas ARG'!BK$2,datos_arg[Destino],'Cuentas ARG'!BF32)</f>
        <v>124.56140350877193</v>
      </c>
      <c r="BI32" s="22"/>
      <c r="BJ32" s="22">
        <f t="shared" si="101"/>
        <v>49991</v>
      </c>
      <c r="BK32" s="23">
        <f t="shared" si="101"/>
        <v>1098.2759255642763</v>
      </c>
      <c r="BM32" s="3" t="s">
        <v>970</v>
      </c>
      <c r="BN32" s="22">
        <f>SUMIFS(datos_arg[ARS],datos_arg[Year],'Cuentas ARG'!BN$2,datos_arg[Month],'Cuentas ARG'!BR$2,datos_arg[Destino],'Cuentas ARG'!BM32)</f>
        <v>107778</v>
      </c>
      <c r="BO32" s="22">
        <f>+SUMIFS(datos_arg[USD],datos_arg[Year],'Cuentas ARG'!BN$2,datos_arg[Month],'Cuentas ARG'!BR$2,datos_arg[Destino],'Cuentas ARG'!BM32)</f>
        <v>1737.1748862696443</v>
      </c>
      <c r="BP32" s="22"/>
      <c r="BQ32" s="22">
        <f t="shared" si="102"/>
        <v>157769</v>
      </c>
      <c r="BR32" s="23">
        <f t="shared" si="102"/>
        <v>2835.4508118339209</v>
      </c>
      <c r="BT32" s="3" t="s">
        <v>970</v>
      </c>
      <c r="BU32" s="22">
        <f>SUMIFS(datos_arg[ARS],datos_arg[Year],'Cuentas ARG'!BU$2,datos_arg[Month],'Cuentas ARG'!BY$2,datos_arg[Destino],'Cuentas ARG'!BT32)</f>
        <v>10730</v>
      </c>
      <c r="BV32" s="22">
        <f>+SUMIFS(datos_arg[USD],datos_arg[Year],'Cuentas ARG'!BU$2,datos_arg[Month],'Cuentas ARG'!BY$2,datos_arg[Destino],'Cuentas ARG'!BT32)</f>
        <v>165.35016335016334</v>
      </c>
      <c r="BW32" s="22"/>
      <c r="BX32" s="22">
        <f t="shared" si="103"/>
        <v>168499</v>
      </c>
      <c r="BY32" s="23">
        <f t="shared" si="103"/>
        <v>3000.8009751840841</v>
      </c>
      <c r="CA32" s="3" t="s">
        <v>970</v>
      </c>
      <c r="CB32" s="22">
        <f>SUMIFS(datos_arg[ARS],datos_arg[Year],'Cuentas ARG'!CB$2,datos_arg[Month],'Cuentas ARG'!CF$2,datos_arg[Destino],'Cuentas ARG'!CA32)</f>
        <v>23368</v>
      </c>
      <c r="CC32" s="22">
        <f>+SUMIFS(datos_arg[USD],datos_arg[Year],'Cuentas ARG'!CB$2,datos_arg[Month],'Cuentas ARG'!CF$2,datos_arg[Destino],'Cuentas ARG'!CA32)</f>
        <v>331.67050041887904</v>
      </c>
      <c r="CD32" s="22"/>
      <c r="CE32" s="22">
        <f t="shared" si="104"/>
        <v>191867</v>
      </c>
      <c r="CF32" s="23">
        <f t="shared" si="104"/>
        <v>3332.471475602963</v>
      </c>
      <c r="CH32" s="3" t="s">
        <v>970</v>
      </c>
      <c r="CI32" s="22">
        <f>SUMIFS(datos_arg[ARS],datos_arg[Year],'Cuentas ARG'!CI$2,datos_arg[Month],'Cuentas ARG'!CM$2,datos_arg[Destino],'Cuentas ARG'!CH32)</f>
        <v>18994.5</v>
      </c>
      <c r="CJ32" s="22">
        <f>+SUMIFS(datos_arg[USD],datos_arg[Year],'Cuentas ARG'!CI$2,datos_arg[Month],'Cuentas ARG'!CM$2,datos_arg[Destino],'Cuentas ARG'!CH32)</f>
        <v>249.81020777433781</v>
      </c>
      <c r="CK32" s="22"/>
      <c r="CL32" s="22">
        <f t="shared" si="105"/>
        <v>210861.5</v>
      </c>
      <c r="CM32" s="23">
        <f t="shared" si="105"/>
        <v>3582.2816833773009</v>
      </c>
      <c r="CO32" s="3" t="s">
        <v>970</v>
      </c>
      <c r="CP32" s="22">
        <f>SUMIFS(datos_arg[ARS],datos_arg[Year],'Cuentas ARG'!CP$2,datos_arg[Month],'Cuentas ARG'!CT$2,datos_arg[Destino],'Cuentas ARG'!CO32)</f>
        <v>12862.66</v>
      </c>
      <c r="CQ32" s="22">
        <f>+SUMIFS(datos_arg[USD],datos_arg[Year],'Cuentas ARG'!CP$2,datos_arg[Month],'Cuentas ARG'!CT$2,datos_arg[Destino],'Cuentas ARG'!CO32)</f>
        <v>170.47640964462889</v>
      </c>
      <c r="CR32" s="22"/>
      <c r="CS32" s="22">
        <f t="shared" si="106"/>
        <v>223724.16</v>
      </c>
      <c r="CT32" s="23">
        <f t="shared" si="106"/>
        <v>3752.7580930219297</v>
      </c>
      <c r="CV32" s="3" t="s">
        <v>970</v>
      </c>
      <c r="CW32" s="22">
        <f>SUMIFS(datos_arg[ARS],datos_arg[Year],'Cuentas ARG'!CW$2,datos_arg[Month],'Cuentas ARG'!DA$2,datos_arg[Destino],'Cuentas ARG'!CV32)</f>
        <v>18027.39</v>
      </c>
      <c r="CX32" s="22">
        <f>+SUMIFS(datos_arg[USD],datos_arg[Year],'Cuentas ARG'!CW$2,datos_arg[Month],'Cuentas ARG'!DA$2,datos_arg[Destino],'Cuentas ARG'!CV32)</f>
        <v>232.49623558983708</v>
      </c>
      <c r="CY32" s="22"/>
      <c r="CZ32" s="22">
        <f t="shared" si="107"/>
        <v>241751.55</v>
      </c>
      <c r="DA32" s="23">
        <f t="shared" si="107"/>
        <v>3985.2543286117666</v>
      </c>
      <c r="DC32" s="3" t="s">
        <v>970</v>
      </c>
      <c r="DD32" s="22">
        <f>SUMIFS(datos_arg[ARS],datos_arg[Year],'Cuentas ARG'!DD$2,datos_arg[Month],'Cuentas ARG'!DH$2,datos_arg[Destino],'Cuentas ARG'!DC32)</f>
        <v>2080</v>
      </c>
      <c r="DE32" s="22">
        <f>+SUMIFS(datos_arg[USD],datos_arg[Year],'Cuentas ARG'!DD$2,datos_arg[Month],'Cuentas ARG'!DH$2,datos_arg[Destino],'Cuentas ARG'!DC32)</f>
        <v>24.470588235294116</v>
      </c>
      <c r="DF32" s="22"/>
      <c r="DG32" s="22">
        <f t="shared" si="108"/>
        <v>243831.55</v>
      </c>
      <c r="DH32" s="23">
        <f t="shared" si="108"/>
        <v>4009.7249168470607</v>
      </c>
      <c r="DJ32" s="3" t="s">
        <v>970</v>
      </c>
      <c r="DK32" s="22">
        <f>SUMIFS(datos_arg[ARS],datos_arg[Year],'Cuentas ARG'!DK$2,datos_arg[Month],'Cuentas ARG'!DO$2,datos_arg[Destino],'Cuentas ARG'!DJ32)</f>
        <v>8767.8926873877317</v>
      </c>
      <c r="DL32" s="22">
        <f>+SUMIFS(datos_arg[USD],datos_arg[Year],'Cuentas ARG'!DK$2,datos_arg[Month],'Cuentas ARG'!DO$2,datos_arg[Destino],'Cuentas ARG'!DJ32)</f>
        <v>74.112753336270004</v>
      </c>
      <c r="DM32" s="22"/>
      <c r="DN32" s="22">
        <f t="shared" si="109"/>
        <v>252599.44268738772</v>
      </c>
      <c r="DO32" s="23">
        <f t="shared" si="109"/>
        <v>4083.8376701833308</v>
      </c>
      <c r="DQ32" s="3" t="s">
        <v>970</v>
      </c>
      <c r="DR32" s="22">
        <f>SUMIFS(datos_arg[ARS],datos_arg[Year],'Cuentas ARG'!DR$2,datos_arg[Month],'Cuentas ARG'!DV$2,datos_arg[Destino],'Cuentas ARG'!DQ32)</f>
        <v>18984.43</v>
      </c>
      <c r="DS32" s="22">
        <f>+SUMIFS(datos_arg[USD],datos_arg[Year],'Cuentas ARG'!DR$2,datos_arg[Month],'Cuentas ARG'!DV$2,datos_arg[Destino],'Cuentas ARG'!DQ32)</f>
        <v>158.05758201766781</v>
      </c>
      <c r="DT32" s="22"/>
      <c r="DU32" s="22">
        <f t="shared" si="110"/>
        <v>271583.87268738775</v>
      </c>
      <c r="DV32" s="23">
        <f t="shared" si="110"/>
        <v>4241.8952522009986</v>
      </c>
      <c r="DX32" s="3" t="s">
        <v>970</v>
      </c>
      <c r="DY32" s="22">
        <f>SUMIFS(datos_arg[ARS],datos_arg[Year],'Cuentas ARG'!DY$2,datos_arg[Month],'Cuentas ARG'!EC$2,datos_arg[Destino],'Cuentas ARG'!DX32)</f>
        <v>22437.47</v>
      </c>
      <c r="DZ32" s="22">
        <f>+SUMIFS(datos_arg[USD],datos_arg[Year],'Cuentas ARG'!DY$2,datos_arg[Month],'Cuentas ARG'!EC$2,datos_arg[Destino],'Cuentas ARG'!DX32)</f>
        <v>176.33504410856071</v>
      </c>
      <c r="EA32" s="22"/>
      <c r="EB32" s="22">
        <f t="shared" si="111"/>
        <v>294021.34268738772</v>
      </c>
      <c r="EC32" s="23">
        <f t="shared" si="111"/>
        <v>4418.230296309559</v>
      </c>
      <c r="EE32" s="3" t="s">
        <v>970</v>
      </c>
      <c r="EF32" s="22">
        <f>SUMIFS(datos_arg[ARS],datos_arg[Year],'Cuentas ARG'!EF$2,datos_arg[Month],'Cuentas ARG'!EJ$2,datos_arg[Destino],'Cuentas ARG'!EE32)</f>
        <v>9160</v>
      </c>
      <c r="EG32" s="22">
        <f>+SUMIFS(datos_arg[USD],datos_arg[Year],'Cuentas ARG'!EF$2,datos_arg[Month],'Cuentas ARG'!EJ$2,datos_arg[Destino],'Cuentas ARG'!EE32)</f>
        <v>69.946062519270455</v>
      </c>
      <c r="EH32" s="22"/>
      <c r="EI32" s="22">
        <f t="shared" si="112"/>
        <v>303181.34268738772</v>
      </c>
      <c r="EJ32" s="23">
        <f t="shared" si="112"/>
        <v>4488.1763588288295</v>
      </c>
      <c r="EL32" s="3" t="s">
        <v>970</v>
      </c>
      <c r="EM32" s="22">
        <f>SUMIFS(datos_arg[ARS],datos_arg[Year],'Cuentas ARG'!EM$2,datos_arg[Month],'Cuentas ARG'!EQ$2,datos_arg[Destino],'Cuentas ARG'!EL32)</f>
        <v>14573.58</v>
      </c>
      <c r="EN32" s="22">
        <f>+SUMIFS(datos_arg[USD],datos_arg[Year],'Cuentas ARG'!EM$2,datos_arg[Month],'Cuentas ARG'!EQ$2,datos_arg[Destino],'Cuentas ARG'!EL32)</f>
        <v>111.2929363466162</v>
      </c>
      <c r="EO32" s="22"/>
      <c r="EP32" s="22">
        <f t="shared" si="113"/>
        <v>317754.92268738773</v>
      </c>
      <c r="EQ32" s="23">
        <f t="shared" si="113"/>
        <v>4599.469295175446</v>
      </c>
      <c r="ES32" s="3" t="s">
        <v>970</v>
      </c>
      <c r="ET32" s="22">
        <f>SUMIFS(datos_arg[ARS],datos_arg[Year],'Cuentas ARG'!ET$2,datos_arg[Month],'Cuentas ARG'!EX$2,datos_arg[Destino],'Cuentas ARG'!ES32)</f>
        <v>33636.473836531099</v>
      </c>
      <c r="EU32" s="22">
        <f>+SUMIFS(datos_arg[USD],datos_arg[Year],'Cuentas ARG'!ET$2,datos_arg[Month],'Cuentas ARG'!EX$2,datos_arg[Destino],'Cuentas ARG'!ES32)</f>
        <v>209.31505518352461</v>
      </c>
      <c r="EV32" s="22"/>
      <c r="EW32" s="22">
        <f t="shared" si="114"/>
        <v>351391.39652391884</v>
      </c>
      <c r="EX32" s="23">
        <f t="shared" si="114"/>
        <v>4808.7843503589702</v>
      </c>
      <c r="EZ32" s="3" t="s">
        <v>970</v>
      </c>
      <c r="FA32" s="22">
        <f>SUMIFS(datos_arg[ARS],datos_arg[Year],'Cuentas ARG'!FA$2,datos_arg[Month],'Cuentas ARG'!FE$2,datos_arg[Destino],'Cuentas ARG'!EZ32)</f>
        <v>14590.029207941841</v>
      </c>
      <c r="FB32" s="22">
        <f>+SUMIFS(datos_arg[USD],datos_arg[Year],'Cuentas ARG'!FA$2,datos_arg[Month],'Cuentas ARG'!FE$2,datos_arg[Destino],'Cuentas ARG'!EZ32)</f>
        <v>91.099203129567883</v>
      </c>
      <c r="FC32" s="22"/>
      <c r="FD32" s="22">
        <f t="shared" si="115"/>
        <v>365981.42573186068</v>
      </c>
      <c r="FE32" s="23">
        <f t="shared" si="115"/>
        <v>4899.8835534885384</v>
      </c>
      <c r="FG32" s="3" t="s">
        <v>970</v>
      </c>
      <c r="FH32" s="22">
        <f>SUMIFS(datos_arg[ARS],datos_arg[Year],'Cuentas ARG'!FH$2,datos_arg[Month],'Cuentas ARG'!FL$2,datos_arg[Destino],'Cuentas ARG'!FG32)</f>
        <v>32901.269999999997</v>
      </c>
      <c r="FI32" s="22">
        <f>+SUMIFS(datos_arg[USD],datos_arg[Year],'Cuentas ARG'!FH$2,datos_arg[Month],'Cuentas ARG'!FL$2,datos_arg[Destino],'Cuentas ARG'!FG32)</f>
        <v>220.22678590885118</v>
      </c>
      <c r="FJ32" s="22"/>
      <c r="FK32" s="22">
        <f t="shared" si="116"/>
        <v>398882.6957318607</v>
      </c>
      <c r="FL32" s="23">
        <f t="shared" si="116"/>
        <v>5120.1103393973899</v>
      </c>
      <c r="FN32" s="3" t="s">
        <v>970</v>
      </c>
      <c r="FO32" s="22">
        <f>SUMIFS(datos_arg[ARS],datos_arg[Year],'Cuentas ARG'!FO$2,datos_arg[Month],'Cuentas ARG'!FS$2,datos_arg[Destino],'Cuentas ARG'!FN32)</f>
        <v>16129.55</v>
      </c>
      <c r="FP32" s="22">
        <f>+SUMIFS(datos_arg[USD],datos_arg[Year],'Cuentas ARG'!FO$2,datos_arg[Month],'Cuentas ARG'!FS$2,datos_arg[Destino],'Cuentas ARG'!FN32)</f>
        <v>104.44704859656473</v>
      </c>
      <c r="FQ32" s="22"/>
      <c r="FR32" s="22">
        <f t="shared" si="117"/>
        <v>415012.24573186069</v>
      </c>
      <c r="FS32" s="23">
        <f t="shared" si="117"/>
        <v>5224.5573879939548</v>
      </c>
      <c r="FU32" s="3" t="s">
        <v>970</v>
      </c>
      <c r="FV32" s="22">
        <f>SUMIFS(datos_arg[ARS],datos_arg[Year],'Cuentas ARG'!FV$2,datos_arg[Month],'Cuentas ARG'!FZ$2,datos_arg[Destino],'Cuentas ARG'!FU32)</f>
        <v>18791.080000000002</v>
      </c>
      <c r="FW32" s="22">
        <f>+SUMIFS(datos_arg[USD],datos_arg[Year],'Cuentas ARG'!FV$2,datos_arg[Month],'Cuentas ARG'!FZ$2,datos_arg[Destino],'Cuentas ARG'!FU32)</f>
        <v>127.87638571807746</v>
      </c>
      <c r="FX32" s="22"/>
      <c r="FY32" s="22">
        <f t="shared" si="118"/>
        <v>433803.32573186071</v>
      </c>
      <c r="FZ32" s="23">
        <f t="shared" si="118"/>
        <v>5352.4337737120322</v>
      </c>
      <c r="GB32" s="3" t="s">
        <v>970</v>
      </c>
      <c r="GC32" s="22">
        <f>SUMIFS(datos_arg[ARS],datos_arg[Year],'Cuentas ARG'!GC$2,datos_arg[Month],'Cuentas ARG'!GG$2,datos_arg[Destino],'Cuentas ARG'!GB32)</f>
        <v>12165.42</v>
      </c>
      <c r="GD32" s="22">
        <f>+SUMIFS(datos_arg[USD],datos_arg[Year],'Cuentas ARG'!GC$2,datos_arg[Month],'Cuentas ARG'!GG$2,datos_arg[Destino],'Cuentas ARG'!GB32)</f>
        <v>86.30813747835586</v>
      </c>
      <c r="GE32" s="22"/>
      <c r="GF32" s="22">
        <f t="shared" si="119"/>
        <v>445968.74573186069</v>
      </c>
      <c r="GG32" s="23">
        <f t="shared" si="119"/>
        <v>5438.7419111903882</v>
      </c>
      <c r="GI32" s="3" t="s">
        <v>970</v>
      </c>
      <c r="GJ32" s="22">
        <f>SUMIFS(datos_arg[ARS],datos_arg[Year],'Cuentas ARG'!GJ$2,datos_arg[Month],'Cuentas ARG'!GN$2,datos_arg[Destino],'Cuentas ARG'!GI32)</f>
        <v>40565.14</v>
      </c>
      <c r="GK32" s="22">
        <f>+SUMIFS(datos_arg[USD],datos_arg[Year],'Cuentas ARG'!GJ$2,datos_arg[Month],'Cuentas ARG'!GN$2,datos_arg[Destino],'Cuentas ARG'!GI32)</f>
        <v>288.58263326943268</v>
      </c>
      <c r="GL32" s="22"/>
      <c r="GM32" s="22">
        <f t="shared" si="120"/>
        <v>486533.8857318607</v>
      </c>
      <c r="GN32" s="23">
        <f t="shared" si="120"/>
        <v>5727.3245444598206</v>
      </c>
      <c r="GP32" s="3" t="s">
        <v>970</v>
      </c>
      <c r="GQ32" s="22">
        <f>SUMIFS(datos_arg[ARS],datos_arg[Year],'Cuentas ARG'!GQ$2,datos_arg[Month],'Cuentas ARG'!GU$2,datos_arg[Destino],'Cuentas ARG'!GP32)</f>
        <v>41159.82</v>
      </c>
      <c r="GR32" s="22">
        <f>+SUMIFS(datos_arg[USD],datos_arg[Year],'Cuentas ARG'!GQ$2,datos_arg[Month],'Cuentas ARG'!GU$2,datos_arg[Destino],'Cuentas ARG'!GP32)</f>
        <v>271.97848909474953</v>
      </c>
      <c r="GS32" s="22"/>
      <c r="GT32" s="22">
        <f t="shared" si="121"/>
        <v>527693.70573186071</v>
      </c>
      <c r="GU32" s="23">
        <f t="shared" si="121"/>
        <v>5999.30303355457</v>
      </c>
      <c r="GW32" s="3" t="s">
        <v>970</v>
      </c>
      <c r="GX32" s="22">
        <f>SUMIFS(datos_arg[ARS],datos_arg[Year],'Cuentas ARG'!GX$2,datos_arg[Month],'Cuentas ARG'!HB$2,datos_arg[Destino],'Cuentas ARG'!GW32)</f>
        <v>89822.84</v>
      </c>
      <c r="GY32" s="22">
        <f>+SUMIFS(datos_arg[USD],datos_arg[Year],'Cuentas ARG'!GX$2,datos_arg[Month],'Cuentas ARG'!HB$2,datos_arg[Destino],'Cuentas ARG'!GW32)</f>
        <v>551.08361145619267</v>
      </c>
      <c r="GZ32" s="22"/>
      <c r="HA32" s="22">
        <f t="shared" si="122"/>
        <v>617516.54573186068</v>
      </c>
      <c r="HB32" s="23">
        <f t="shared" si="122"/>
        <v>6550.3866450107625</v>
      </c>
      <c r="HD32" s="3" t="s">
        <v>970</v>
      </c>
      <c r="HE32" s="22">
        <f>SUMIFS(datos_arg[ARS],datos_arg[Year],'Cuentas ARG'!HE$2,datos_arg[Month],'Cuentas ARG'!HI$2,datos_arg[Destino],'Cuentas ARG'!HD32)</f>
        <v>325663.35000000015</v>
      </c>
      <c r="HF32" s="22">
        <f>+SUMIFS(datos_arg[USD],datos_arg[Year],'Cuentas ARG'!HE$2,datos_arg[Month],'Cuentas ARG'!HI$2,datos_arg[Destino],'Cuentas ARG'!HD32)</f>
        <v>1848.0071393787925</v>
      </c>
      <c r="HG32" s="22"/>
      <c r="HH32" s="22">
        <f t="shared" si="123"/>
        <v>943179.89573186077</v>
      </c>
      <c r="HI32" s="23">
        <f t="shared" si="123"/>
        <v>8398.3937843895546</v>
      </c>
      <c r="HK32" s="3" t="s">
        <v>970</v>
      </c>
      <c r="HL32" s="22">
        <f>SUMIFS(datos_arg[ARS],datos_arg[Year],'Cuentas ARG'!HL$2,datos_arg[Month],'Cuentas ARG'!HP$2,datos_arg[Destino],'Cuentas ARG'!HK32)</f>
        <v>130796.84999999999</v>
      </c>
      <c r="HM32" s="22">
        <f>+SUMIFS(datos_arg[USD],datos_arg[Year],'Cuentas ARG'!HL$2,datos_arg[Month],'Cuentas ARG'!HP$2,datos_arg[Destino],'Cuentas ARG'!HK32)</f>
        <v>734.26642536405416</v>
      </c>
      <c r="HN32" s="22"/>
      <c r="HO32" s="22">
        <f t="shared" si="124"/>
        <v>1073976.7457318609</v>
      </c>
      <c r="HP32" s="23">
        <f t="shared" si="124"/>
        <v>9132.6602097536088</v>
      </c>
    </row>
    <row r="33" spans="2:224" x14ac:dyDescent="0.25">
      <c r="B33" s="3" t="s">
        <v>6645</v>
      </c>
      <c r="C33" s="22">
        <f>SUMIFS(datos_arg[ARS],datos_arg[Year],'Cuentas ARG'!C$2,datos_arg[Month],'Cuentas ARG'!G$2,datos_arg[Destino],'Cuentas ARG'!B33)</f>
        <v>0</v>
      </c>
      <c r="D33" s="22">
        <f>+SUMIFS(datos_arg[USD],datos_arg[Year],'Cuentas ARG'!C$2,datos_arg[Month],'Cuentas ARG'!G$2,datos_arg[Destino],'Cuentas ARG'!B33)</f>
        <v>0</v>
      </c>
      <c r="E33" s="22"/>
      <c r="F33" s="22">
        <f t="shared" si="2"/>
        <v>0</v>
      </c>
      <c r="G33" s="23">
        <f t="shared" si="0"/>
        <v>0</v>
      </c>
      <c r="I33" s="3" t="s">
        <v>6645</v>
      </c>
      <c r="J33" s="22">
        <f>SUMIFS(datos_arg[ARS],datos_arg[Year],'Cuentas ARG'!J$2,datos_arg[Month],'Cuentas ARG'!N$2,datos_arg[Destino],'Cuentas ARG'!I33)</f>
        <v>0</v>
      </c>
      <c r="K33" s="22">
        <f>+SUMIFS(datos_arg[USD],datos_arg[Year],'Cuentas ARG'!J$2,datos_arg[Month],'Cuentas ARG'!N$2,datos_arg[Destino],'Cuentas ARG'!I33)</f>
        <v>0</v>
      </c>
      <c r="L33" s="22"/>
      <c r="M33" s="22">
        <f t="shared" si="94"/>
        <v>0</v>
      </c>
      <c r="N33" s="23">
        <f t="shared" si="94"/>
        <v>0</v>
      </c>
      <c r="P33" s="3" t="s">
        <v>6645</v>
      </c>
      <c r="Q33" s="22">
        <f>SUMIFS(datos_arg[ARS],datos_arg[Year],'Cuentas ARG'!Q$2,datos_arg[Month],'Cuentas ARG'!U$2,datos_arg[Destino],'Cuentas ARG'!P33)</f>
        <v>0</v>
      </c>
      <c r="R33" s="22">
        <f>+SUMIFS(datos_arg[USD],datos_arg[Year],'Cuentas ARG'!Q$2,datos_arg[Month],'Cuentas ARG'!U$2,datos_arg[Destino],'Cuentas ARG'!P33)</f>
        <v>0</v>
      </c>
      <c r="S33" s="22"/>
      <c r="T33" s="22">
        <f t="shared" si="95"/>
        <v>0</v>
      </c>
      <c r="U33" s="23">
        <f t="shared" si="95"/>
        <v>0</v>
      </c>
      <c r="W33" s="3" t="s">
        <v>6645</v>
      </c>
      <c r="X33" s="22">
        <f>SUMIFS(datos_arg[ARS],datos_arg[Year],'Cuentas ARG'!X$2,datos_arg[Month],'Cuentas ARG'!AB$2,datos_arg[Destino],'Cuentas ARG'!W33)</f>
        <v>0</v>
      </c>
      <c r="Y33" s="22">
        <f>+SUMIFS(datos_arg[USD],datos_arg[Year],'Cuentas ARG'!X$2,datos_arg[Month],'Cuentas ARG'!AB$2,datos_arg[Destino],'Cuentas ARG'!W33)</f>
        <v>0</v>
      </c>
      <c r="Z33" s="22"/>
      <c r="AA33" s="22">
        <f t="shared" si="96"/>
        <v>0</v>
      </c>
      <c r="AB33" s="23">
        <f t="shared" si="96"/>
        <v>0</v>
      </c>
      <c r="AD33" s="3" t="s">
        <v>6645</v>
      </c>
      <c r="AE33" s="22">
        <f>SUMIFS(datos_arg[ARS],datos_arg[Year],'Cuentas ARG'!AE$2,datos_arg[Month],'Cuentas ARG'!AI$2,datos_arg[Destino],'Cuentas ARG'!AD33)</f>
        <v>0</v>
      </c>
      <c r="AF33" s="22">
        <f>+SUMIFS(datos_arg[USD],datos_arg[Year],'Cuentas ARG'!AE$2,datos_arg[Month],'Cuentas ARG'!AI$2,datos_arg[Destino],'Cuentas ARG'!AD33)</f>
        <v>0</v>
      </c>
      <c r="AG33" s="22"/>
      <c r="AH33" s="22">
        <f t="shared" si="97"/>
        <v>0</v>
      </c>
      <c r="AI33" s="23">
        <f t="shared" si="97"/>
        <v>0</v>
      </c>
      <c r="AK33" s="3" t="s">
        <v>6645</v>
      </c>
      <c r="AL33" s="22">
        <f>SUMIFS(datos_arg[ARS],datos_arg[Year],'Cuentas ARG'!AL$2,datos_arg[Month],'Cuentas ARG'!AP$2,datos_arg[Destino],'Cuentas ARG'!AK33)</f>
        <v>0</v>
      </c>
      <c r="AM33" s="22">
        <f>+SUMIFS(datos_arg[USD],datos_arg[Year],'Cuentas ARG'!AL$2,datos_arg[Month],'Cuentas ARG'!AP$2,datos_arg[Destino],'Cuentas ARG'!AK33)</f>
        <v>0</v>
      </c>
      <c r="AN33" s="22"/>
      <c r="AO33" s="22">
        <f t="shared" si="98"/>
        <v>0</v>
      </c>
      <c r="AP33" s="23">
        <f t="shared" si="98"/>
        <v>0</v>
      </c>
      <c r="AR33" s="3" t="s">
        <v>6645</v>
      </c>
      <c r="AS33" s="22">
        <f>SUMIFS(datos_arg[ARS],datos_arg[Year],'Cuentas ARG'!AS$2,datos_arg[Month],'Cuentas ARG'!AW$2,datos_arg[Destino],'Cuentas ARG'!AR33)</f>
        <v>0</v>
      </c>
      <c r="AT33" s="22">
        <f>+SUMIFS(datos_arg[USD],datos_arg[Year],'Cuentas ARG'!AS$2,datos_arg[Month],'Cuentas ARG'!AW$2,datos_arg[Destino],'Cuentas ARG'!AR33)</f>
        <v>0</v>
      </c>
      <c r="AU33" s="22"/>
      <c r="AV33" s="22">
        <f t="shared" si="99"/>
        <v>0</v>
      </c>
      <c r="AW33" s="23">
        <f t="shared" si="99"/>
        <v>0</v>
      </c>
      <c r="AY33" s="3" t="s">
        <v>6645</v>
      </c>
      <c r="AZ33" s="22">
        <f>SUMIFS(datos_arg[ARS],datos_arg[Year],'Cuentas ARG'!AZ$2,datos_arg[Month],'Cuentas ARG'!BD$2,datos_arg[Destino],'Cuentas ARG'!AY33)</f>
        <v>0</v>
      </c>
      <c r="BA33" s="22">
        <f>+SUMIFS(datos_arg[USD],datos_arg[Year],'Cuentas ARG'!AZ$2,datos_arg[Month],'Cuentas ARG'!BD$2,datos_arg[Destino],'Cuentas ARG'!AY33)</f>
        <v>0</v>
      </c>
      <c r="BB33" s="22"/>
      <c r="BC33" s="22">
        <f t="shared" si="100"/>
        <v>0</v>
      </c>
      <c r="BD33" s="23">
        <f t="shared" si="100"/>
        <v>0</v>
      </c>
      <c r="BF33" s="3" t="s">
        <v>6645</v>
      </c>
      <c r="BG33" s="22">
        <f>SUMIFS(datos_arg[ARS],datos_arg[Year],'Cuentas ARG'!BG$2,datos_arg[Month],'Cuentas ARG'!BK$2,datos_arg[Destino],'Cuentas ARG'!BF33)</f>
        <v>0</v>
      </c>
      <c r="BH33" s="22">
        <f>+SUMIFS(datos_arg[USD],datos_arg[Year],'Cuentas ARG'!BG$2,datos_arg[Month],'Cuentas ARG'!BK$2,datos_arg[Destino],'Cuentas ARG'!BF33)</f>
        <v>0</v>
      </c>
      <c r="BI33" s="22"/>
      <c r="BJ33" s="22">
        <f t="shared" si="101"/>
        <v>0</v>
      </c>
      <c r="BK33" s="23">
        <f t="shared" si="101"/>
        <v>0</v>
      </c>
      <c r="BM33" s="3" t="s">
        <v>6645</v>
      </c>
      <c r="BN33" s="22">
        <f>SUMIFS(datos_arg[ARS],datos_arg[Year],'Cuentas ARG'!BN$2,datos_arg[Month],'Cuentas ARG'!BR$2,datos_arg[Destino],'Cuentas ARG'!BM33)</f>
        <v>0</v>
      </c>
      <c r="BO33" s="22">
        <f>+SUMIFS(datos_arg[USD],datos_arg[Year],'Cuentas ARG'!BN$2,datos_arg[Month],'Cuentas ARG'!BR$2,datos_arg[Destino],'Cuentas ARG'!BM33)</f>
        <v>0</v>
      </c>
      <c r="BP33" s="22"/>
      <c r="BQ33" s="22">
        <f t="shared" si="102"/>
        <v>0</v>
      </c>
      <c r="BR33" s="23">
        <f t="shared" si="102"/>
        <v>0</v>
      </c>
      <c r="BT33" s="3" t="s">
        <v>6645</v>
      </c>
      <c r="BU33" s="22">
        <f>SUMIFS(datos_arg[ARS],datos_arg[Year],'Cuentas ARG'!BU$2,datos_arg[Month],'Cuentas ARG'!BY$2,datos_arg[Destino],'Cuentas ARG'!BT33)</f>
        <v>1000</v>
      </c>
      <c r="BV33" s="22">
        <f>+SUMIFS(datos_arg[USD],datos_arg[Year],'Cuentas ARG'!BU$2,datos_arg[Month],'Cuentas ARG'!BY$2,datos_arg[Destino],'Cuentas ARG'!BT33)</f>
        <v>15.384615384615385</v>
      </c>
      <c r="BW33" s="22"/>
      <c r="BX33" s="22">
        <f t="shared" si="103"/>
        <v>1000</v>
      </c>
      <c r="BY33" s="23">
        <f t="shared" si="103"/>
        <v>15.384615384615385</v>
      </c>
      <c r="CA33" s="3" t="s">
        <v>6645</v>
      </c>
      <c r="CB33" s="22">
        <f>SUMIFS(datos_arg[ARS],datos_arg[Year],'Cuentas ARG'!CB$2,datos_arg[Month],'Cuentas ARG'!CF$2,datos_arg[Destino],'Cuentas ARG'!CA33)</f>
        <v>11500</v>
      </c>
      <c r="CC33" s="22">
        <f>+SUMIFS(datos_arg[USD],datos_arg[Year],'Cuentas ARG'!CB$2,datos_arg[Month],'Cuentas ARG'!CF$2,datos_arg[Destino],'Cuentas ARG'!CA33)</f>
        <v>156.59777424483309</v>
      </c>
      <c r="CD33" s="22"/>
      <c r="CE33" s="22">
        <f t="shared" si="104"/>
        <v>12500</v>
      </c>
      <c r="CF33" s="23">
        <f t="shared" si="104"/>
        <v>171.98238962944848</v>
      </c>
      <c r="CH33" s="3" t="s">
        <v>6645</v>
      </c>
      <c r="CI33" s="22">
        <f>SUMIFS(datos_arg[ARS],datos_arg[Year],'Cuentas ARG'!CI$2,datos_arg[Month],'Cuentas ARG'!CM$2,datos_arg[Destino],'Cuentas ARG'!CH33)</f>
        <v>1080</v>
      </c>
      <c r="CJ33" s="22">
        <f>+SUMIFS(datos_arg[USD],datos_arg[Year],'Cuentas ARG'!CI$2,datos_arg[Month],'Cuentas ARG'!CM$2,datos_arg[Destino],'Cuentas ARG'!CH33)</f>
        <v>14.210526315789474</v>
      </c>
      <c r="CK33" s="22"/>
      <c r="CL33" s="22">
        <f t="shared" si="105"/>
        <v>13580</v>
      </c>
      <c r="CM33" s="23">
        <f t="shared" si="105"/>
        <v>186.19291594523796</v>
      </c>
      <c r="CO33" s="3" t="s">
        <v>6645</v>
      </c>
      <c r="CP33" s="22">
        <f>SUMIFS(datos_arg[ARS],datos_arg[Year],'Cuentas ARG'!CP$2,datos_arg[Month],'Cuentas ARG'!CT$2,datos_arg[Destino],'Cuentas ARG'!CO33)</f>
        <v>0</v>
      </c>
      <c r="CQ33" s="22">
        <f>+SUMIFS(datos_arg[USD],datos_arg[Year],'Cuentas ARG'!CP$2,datos_arg[Month],'Cuentas ARG'!CT$2,datos_arg[Destino],'Cuentas ARG'!CO33)</f>
        <v>0</v>
      </c>
      <c r="CR33" s="22"/>
      <c r="CS33" s="22">
        <f t="shared" si="106"/>
        <v>13580</v>
      </c>
      <c r="CT33" s="23">
        <f t="shared" si="106"/>
        <v>186.19291594523796</v>
      </c>
      <c r="CV33" s="3" t="s">
        <v>6645</v>
      </c>
      <c r="CW33" s="22">
        <f>SUMIFS(datos_arg[ARS],datos_arg[Year],'Cuentas ARG'!CW$2,datos_arg[Month],'Cuentas ARG'!DA$2,datos_arg[Destino],'Cuentas ARG'!CV33)</f>
        <v>7990</v>
      </c>
      <c r="CX33" s="22">
        <f>+SUMIFS(datos_arg[USD],datos_arg[Year],'Cuentas ARG'!CW$2,datos_arg[Month],'Cuentas ARG'!DA$2,datos_arg[Destino],'Cuentas ARG'!CV33)</f>
        <v>101.85049193982196</v>
      </c>
      <c r="CY33" s="22"/>
      <c r="CZ33" s="22">
        <f t="shared" si="107"/>
        <v>21570</v>
      </c>
      <c r="DA33" s="23">
        <f t="shared" si="107"/>
        <v>288.04340788505993</v>
      </c>
      <c r="DC33" s="3" t="s">
        <v>6645</v>
      </c>
      <c r="DD33" s="22">
        <f>SUMIFS(datos_arg[ARS],datos_arg[Year],'Cuentas ARG'!DD$2,datos_arg[Month],'Cuentas ARG'!DH$2,datos_arg[Destino],'Cuentas ARG'!DC33)</f>
        <v>0</v>
      </c>
      <c r="DE33" s="22">
        <f>+SUMIFS(datos_arg[USD],datos_arg[Year],'Cuentas ARG'!DD$2,datos_arg[Month],'Cuentas ARG'!DH$2,datos_arg[Destino],'Cuentas ARG'!DC33)</f>
        <v>0</v>
      </c>
      <c r="DF33" s="22"/>
      <c r="DG33" s="22">
        <f t="shared" si="108"/>
        <v>21570</v>
      </c>
      <c r="DH33" s="23">
        <f t="shared" si="108"/>
        <v>288.04340788505993</v>
      </c>
      <c r="DJ33" s="3" t="s">
        <v>6645</v>
      </c>
      <c r="DK33" s="22">
        <f>SUMIFS(datos_arg[ARS],datos_arg[Year],'Cuentas ARG'!DK$2,datos_arg[Month],'Cuentas ARG'!DO$2,datos_arg[Destino],'Cuentas ARG'!DJ33)</f>
        <v>0</v>
      </c>
      <c r="DL33" s="22">
        <f>+SUMIFS(datos_arg[USD],datos_arg[Year],'Cuentas ARG'!DK$2,datos_arg[Month],'Cuentas ARG'!DO$2,datos_arg[Destino],'Cuentas ARG'!DJ33)</f>
        <v>0</v>
      </c>
      <c r="DM33" s="22"/>
      <c r="DN33" s="22">
        <f t="shared" si="109"/>
        <v>21570</v>
      </c>
      <c r="DO33" s="23">
        <f t="shared" si="109"/>
        <v>288.04340788505993</v>
      </c>
      <c r="DQ33" s="3" t="s">
        <v>6645</v>
      </c>
      <c r="DR33" s="22">
        <f>SUMIFS(datos_arg[ARS],datos_arg[Year],'Cuentas ARG'!DR$2,datos_arg[Month],'Cuentas ARG'!DV$2,datos_arg[Destino],'Cuentas ARG'!DQ33)</f>
        <v>1200</v>
      </c>
      <c r="DS33" s="22">
        <f>+SUMIFS(datos_arg[USD],datos_arg[Year],'Cuentas ARG'!DR$2,datos_arg[Month],'Cuentas ARG'!DV$2,datos_arg[Destino],'Cuentas ARG'!DQ33)</f>
        <v>9.7560975609756095</v>
      </c>
      <c r="DT33" s="22"/>
      <c r="DU33" s="22">
        <f t="shared" si="110"/>
        <v>22770</v>
      </c>
      <c r="DV33" s="23">
        <f t="shared" si="110"/>
        <v>297.79950544603554</v>
      </c>
      <c r="DX33" s="3" t="s">
        <v>6645</v>
      </c>
      <c r="DY33" s="22">
        <f>SUMIFS(datos_arg[ARS],datos_arg[Year],'Cuentas ARG'!DY$2,datos_arg[Month],'Cuentas ARG'!EC$2,datos_arg[Destino],'Cuentas ARG'!DX33)</f>
        <v>8580</v>
      </c>
      <c r="DZ33" s="22">
        <f>+SUMIFS(datos_arg[USD],datos_arg[Year],'Cuentas ARG'!DY$2,datos_arg[Month],'Cuentas ARG'!EC$2,datos_arg[Destino],'Cuentas ARG'!DX33)</f>
        <v>67.628791526239766</v>
      </c>
      <c r="EA33" s="22"/>
      <c r="EB33" s="22">
        <f t="shared" si="111"/>
        <v>31350</v>
      </c>
      <c r="EC33" s="23">
        <f t="shared" si="111"/>
        <v>365.42829697227529</v>
      </c>
      <c r="EE33" s="3" t="s">
        <v>6645</v>
      </c>
      <c r="EF33" s="22">
        <f>SUMIFS(datos_arg[ARS],datos_arg[Year],'Cuentas ARG'!EF$2,datos_arg[Month],'Cuentas ARG'!EJ$2,datos_arg[Destino],'Cuentas ARG'!EE33)</f>
        <v>13120</v>
      </c>
      <c r="EG33" s="22">
        <f>+SUMIFS(datos_arg[USD],datos_arg[Year],'Cuentas ARG'!EF$2,datos_arg[Month],'Cuentas ARG'!EJ$2,datos_arg[Destino],'Cuentas ARG'!EE33)</f>
        <v>100.02406939205235</v>
      </c>
      <c r="EH33" s="22"/>
      <c r="EI33" s="22">
        <f t="shared" si="112"/>
        <v>44470</v>
      </c>
      <c r="EJ33" s="23">
        <f t="shared" si="112"/>
        <v>465.45236636432764</v>
      </c>
      <c r="EL33" s="3" t="s">
        <v>6645</v>
      </c>
      <c r="EM33" s="22">
        <f>SUMIFS(datos_arg[ARS],datos_arg[Year],'Cuentas ARG'!EM$2,datos_arg[Month],'Cuentas ARG'!EQ$2,datos_arg[Destino],'Cuentas ARG'!EL33)</f>
        <v>12895</v>
      </c>
      <c r="EN33" s="22">
        <f>+SUMIFS(datos_arg[USD],datos_arg[Year],'Cuentas ARG'!EM$2,datos_arg[Month],'Cuentas ARG'!EQ$2,datos_arg[Destino],'Cuentas ARG'!EL33)</f>
        <v>96.863746059889678</v>
      </c>
      <c r="EO33" s="22"/>
      <c r="EP33" s="22">
        <f t="shared" si="113"/>
        <v>57365</v>
      </c>
      <c r="EQ33" s="23">
        <f t="shared" si="113"/>
        <v>562.31611242421729</v>
      </c>
      <c r="ES33" s="3" t="s">
        <v>6645</v>
      </c>
      <c r="ET33" s="22">
        <f>SUMIFS(datos_arg[ARS],datos_arg[Year],'Cuentas ARG'!ET$2,datos_arg[Month],'Cuentas ARG'!EX$2,datos_arg[Destino],'Cuentas ARG'!ES33)</f>
        <v>8853</v>
      </c>
      <c r="EU33" s="22">
        <f>+SUMIFS(datos_arg[USD],datos_arg[Year],'Cuentas ARG'!ET$2,datos_arg[Month],'Cuentas ARG'!EX$2,datos_arg[Destino],'Cuentas ARG'!ES33)</f>
        <v>52.696428571428569</v>
      </c>
      <c r="EV33" s="22"/>
      <c r="EW33" s="22">
        <f t="shared" si="114"/>
        <v>66218</v>
      </c>
      <c r="EX33" s="23">
        <f t="shared" si="114"/>
        <v>615.01254099564585</v>
      </c>
      <c r="EZ33" s="3" t="s">
        <v>6645</v>
      </c>
      <c r="FA33" s="22">
        <f>SUMIFS(datos_arg[ARS],datos_arg[Year],'Cuentas ARG'!FA$2,datos_arg[Month],'Cuentas ARG'!FE$2,datos_arg[Destino],'Cuentas ARG'!EZ33)</f>
        <v>28906</v>
      </c>
      <c r="FB33" s="22">
        <f>+SUMIFS(datos_arg[USD],datos_arg[Year],'Cuentas ARG'!FA$2,datos_arg[Month],'Cuentas ARG'!FE$2,datos_arg[Destino],'Cuentas ARG'!EZ33)</f>
        <v>180.3336956521739</v>
      </c>
      <c r="FC33" s="22"/>
      <c r="FD33" s="22">
        <f t="shared" si="115"/>
        <v>95124</v>
      </c>
      <c r="FE33" s="23">
        <f t="shared" si="115"/>
        <v>795.34623664781975</v>
      </c>
      <c r="FG33" s="3" t="s">
        <v>6645</v>
      </c>
      <c r="FH33" s="22">
        <f>SUMIFS(datos_arg[ARS],datos_arg[Year],'Cuentas ARG'!FH$2,datos_arg[Month],'Cuentas ARG'!FL$2,datos_arg[Destino],'Cuentas ARG'!FG33)</f>
        <v>11520</v>
      </c>
      <c r="FI33" s="22">
        <f>+SUMIFS(datos_arg[USD],datos_arg[Year],'Cuentas ARG'!FH$2,datos_arg[Month],'Cuentas ARG'!FL$2,datos_arg[Destino],'Cuentas ARG'!FG33)</f>
        <v>77.742774962333925</v>
      </c>
      <c r="FJ33" s="22"/>
      <c r="FK33" s="22">
        <f t="shared" si="116"/>
        <v>106644</v>
      </c>
      <c r="FL33" s="23">
        <f t="shared" si="116"/>
        <v>873.08901161015365</v>
      </c>
      <c r="FN33" s="3" t="s">
        <v>6645</v>
      </c>
      <c r="FO33" s="22">
        <f>SUMIFS(datos_arg[ARS],datos_arg[Year],'Cuentas ARG'!FO$2,datos_arg[Month],'Cuentas ARG'!FS$2,datos_arg[Destino],'Cuentas ARG'!FN33)</f>
        <v>17480</v>
      </c>
      <c r="FP33" s="22">
        <f>+SUMIFS(datos_arg[USD],datos_arg[Year],'Cuentas ARG'!FO$2,datos_arg[Month],'Cuentas ARG'!FS$2,datos_arg[Destino],'Cuentas ARG'!FN33)</f>
        <v>112.7741935483871</v>
      </c>
      <c r="FQ33" s="22"/>
      <c r="FR33" s="22">
        <f t="shared" si="117"/>
        <v>124124</v>
      </c>
      <c r="FS33" s="23">
        <f t="shared" si="117"/>
        <v>985.86320515854072</v>
      </c>
      <c r="FU33" s="3" t="s">
        <v>6645</v>
      </c>
      <c r="FV33" s="22">
        <f>SUMIFS(datos_arg[ARS],datos_arg[Year],'Cuentas ARG'!FV$2,datos_arg[Month],'Cuentas ARG'!FZ$2,datos_arg[Destino],'Cuentas ARG'!FU33)</f>
        <v>0</v>
      </c>
      <c r="FW33" s="22">
        <f>+SUMIFS(datos_arg[USD],datos_arg[Year],'Cuentas ARG'!FV$2,datos_arg[Month],'Cuentas ARG'!FZ$2,datos_arg[Destino],'Cuentas ARG'!FU33)</f>
        <v>0</v>
      </c>
      <c r="FX33" s="22"/>
      <c r="FY33" s="22">
        <f t="shared" si="118"/>
        <v>124124</v>
      </c>
      <c r="FZ33" s="23">
        <f t="shared" si="118"/>
        <v>985.86320515854072</v>
      </c>
      <c r="GB33" s="3" t="s">
        <v>6645</v>
      </c>
      <c r="GC33" s="22">
        <f>SUMIFS(datos_arg[ARS],datos_arg[Year],'Cuentas ARG'!GC$2,datos_arg[Month],'Cuentas ARG'!GG$2,datos_arg[Destino],'Cuentas ARG'!GB33)</f>
        <v>35460</v>
      </c>
      <c r="GD33" s="22">
        <f>+SUMIFS(datos_arg[USD],datos_arg[Year],'Cuentas ARG'!GC$2,datos_arg[Month],'Cuentas ARG'!GG$2,datos_arg[Destino],'Cuentas ARG'!GB33)</f>
        <v>253.28571428571428</v>
      </c>
      <c r="GE33" s="22"/>
      <c r="GF33" s="22">
        <f t="shared" si="119"/>
        <v>159584</v>
      </c>
      <c r="GG33" s="23">
        <f t="shared" si="119"/>
        <v>1239.1489194442549</v>
      </c>
      <c r="GI33" s="3" t="s">
        <v>6645</v>
      </c>
      <c r="GJ33" s="22">
        <f>SUMIFS(datos_arg[ARS],datos_arg[Year],'Cuentas ARG'!GJ$2,datos_arg[Month],'Cuentas ARG'!GN$2,datos_arg[Destino],'Cuentas ARG'!GI33)</f>
        <v>0</v>
      </c>
      <c r="GK33" s="22">
        <f>+SUMIFS(datos_arg[USD],datos_arg[Year],'Cuentas ARG'!GJ$2,datos_arg[Month],'Cuentas ARG'!GN$2,datos_arg[Destino],'Cuentas ARG'!GI33)</f>
        <v>0</v>
      </c>
      <c r="GL33" s="22"/>
      <c r="GM33" s="22">
        <f t="shared" si="120"/>
        <v>159584</v>
      </c>
      <c r="GN33" s="23">
        <f t="shared" si="120"/>
        <v>1239.1489194442549</v>
      </c>
      <c r="GP33" s="3" t="s">
        <v>6645</v>
      </c>
      <c r="GQ33" s="22">
        <f>SUMIFS(datos_arg[ARS],datos_arg[Year],'Cuentas ARG'!GQ$2,datos_arg[Month],'Cuentas ARG'!GU$2,datos_arg[Destino],'Cuentas ARG'!GP33)</f>
        <v>0</v>
      </c>
      <c r="GR33" s="22">
        <f>+SUMIFS(datos_arg[USD],datos_arg[Year],'Cuentas ARG'!GQ$2,datos_arg[Month],'Cuentas ARG'!GU$2,datos_arg[Destino],'Cuentas ARG'!GP33)</f>
        <v>0</v>
      </c>
      <c r="GS33" s="22"/>
      <c r="GT33" s="22">
        <f t="shared" si="121"/>
        <v>159584</v>
      </c>
      <c r="GU33" s="23">
        <f t="shared" si="121"/>
        <v>1239.1489194442549</v>
      </c>
      <c r="GW33" s="3" t="s">
        <v>6645</v>
      </c>
      <c r="GX33" s="22">
        <f>SUMIFS(datos_arg[ARS],datos_arg[Year],'Cuentas ARG'!GX$2,datos_arg[Month],'Cuentas ARG'!HB$2,datos_arg[Destino],'Cuentas ARG'!GW33)</f>
        <v>62280</v>
      </c>
      <c r="GY33" s="22">
        <f>+SUMIFS(datos_arg[USD],datos_arg[Year],'Cuentas ARG'!GX$2,datos_arg[Month],'Cuentas ARG'!HB$2,datos_arg[Destino],'Cuentas ARG'!GW33)</f>
        <v>371.82089552238807</v>
      </c>
      <c r="GZ33" s="22"/>
      <c r="HA33" s="22">
        <f t="shared" si="122"/>
        <v>221864</v>
      </c>
      <c r="HB33" s="23">
        <f t="shared" si="122"/>
        <v>1610.9698149666431</v>
      </c>
      <c r="HD33" s="3" t="s">
        <v>6645</v>
      </c>
      <c r="HE33" s="22">
        <f>SUMIFS(datos_arg[ARS],datos_arg[Year],'Cuentas ARG'!HE$2,datos_arg[Month],'Cuentas ARG'!HI$2,datos_arg[Destino],'Cuentas ARG'!HD33)</f>
        <v>0</v>
      </c>
      <c r="HF33" s="22">
        <f>+SUMIFS(datos_arg[USD],datos_arg[Year],'Cuentas ARG'!HE$2,datos_arg[Month],'Cuentas ARG'!HI$2,datos_arg[Destino],'Cuentas ARG'!HD33)</f>
        <v>0</v>
      </c>
      <c r="HG33" s="22"/>
      <c r="HH33" s="22">
        <f t="shared" si="123"/>
        <v>221864</v>
      </c>
      <c r="HI33" s="23">
        <f t="shared" si="123"/>
        <v>1610.9698149666431</v>
      </c>
      <c r="HK33" s="3" t="s">
        <v>6645</v>
      </c>
      <c r="HL33" s="22">
        <f>SUMIFS(datos_arg[ARS],datos_arg[Year],'Cuentas ARG'!HL$2,datos_arg[Month],'Cuentas ARG'!HP$2,datos_arg[Destino],'Cuentas ARG'!HK33)</f>
        <v>7057.79</v>
      </c>
      <c r="HM33" s="22">
        <f>+SUMIFS(datos_arg[USD],datos_arg[Year],'Cuentas ARG'!HL$2,datos_arg[Month],'Cuentas ARG'!HP$2,datos_arg[Destino],'Cuentas ARG'!HK33)</f>
        <v>39.650505617977529</v>
      </c>
      <c r="HN33" s="22"/>
      <c r="HO33" s="22">
        <f t="shared" si="124"/>
        <v>228921.79</v>
      </c>
      <c r="HP33" s="23">
        <f t="shared" si="124"/>
        <v>1650.6203205846207</v>
      </c>
    </row>
    <row r="34" spans="2:224" x14ac:dyDescent="0.25">
      <c r="B34" s="3"/>
      <c r="C34" s="22"/>
      <c r="D34" s="22"/>
      <c r="E34" s="22"/>
      <c r="F34" s="22"/>
      <c r="G34" s="23"/>
      <c r="I34" s="3"/>
      <c r="J34" s="22"/>
      <c r="K34" s="22"/>
      <c r="L34" s="22"/>
      <c r="M34" s="22"/>
      <c r="N34" s="23"/>
      <c r="P34" s="3"/>
      <c r="Q34" s="22"/>
      <c r="R34" s="22"/>
      <c r="S34" s="22"/>
      <c r="T34" s="22"/>
      <c r="U34" s="23"/>
      <c r="W34" s="3"/>
      <c r="X34" s="22"/>
      <c r="Y34" s="22"/>
      <c r="Z34" s="22"/>
      <c r="AA34" s="22"/>
      <c r="AB34" s="23"/>
      <c r="AD34" s="3"/>
      <c r="AE34" s="22"/>
      <c r="AF34" s="22"/>
      <c r="AG34" s="22"/>
      <c r="AH34" s="22"/>
      <c r="AI34" s="23"/>
      <c r="AK34" s="3"/>
      <c r="AL34" s="22"/>
      <c r="AM34" s="22"/>
      <c r="AN34" s="22"/>
      <c r="AO34" s="22"/>
      <c r="AP34" s="23"/>
      <c r="AR34" s="3"/>
      <c r="AS34" s="22"/>
      <c r="AT34" s="22"/>
      <c r="AU34" s="22"/>
      <c r="AV34" s="22"/>
      <c r="AW34" s="23"/>
      <c r="AY34" s="3"/>
      <c r="AZ34" s="22"/>
      <c r="BA34" s="22"/>
      <c r="BB34" s="22"/>
      <c r="BC34" s="22"/>
      <c r="BD34" s="23"/>
      <c r="BF34" s="3"/>
      <c r="BG34" s="22"/>
      <c r="BH34" s="22"/>
      <c r="BI34" s="22"/>
      <c r="BJ34" s="22"/>
      <c r="BK34" s="23"/>
      <c r="BM34" s="3"/>
      <c r="BN34" s="22"/>
      <c r="BO34" s="22"/>
      <c r="BP34" s="22"/>
      <c r="BQ34" s="22"/>
      <c r="BR34" s="23"/>
      <c r="BT34" s="3"/>
      <c r="BU34" s="22"/>
      <c r="BV34" s="22"/>
      <c r="BW34" s="22"/>
      <c r="BX34" s="22"/>
      <c r="BY34" s="23"/>
      <c r="CA34" s="3"/>
      <c r="CB34" s="22"/>
      <c r="CC34" s="22"/>
      <c r="CD34" s="22"/>
      <c r="CE34" s="22"/>
      <c r="CF34" s="23"/>
      <c r="CH34" s="3"/>
      <c r="CI34" s="22"/>
      <c r="CJ34" s="22"/>
      <c r="CK34" s="22"/>
      <c r="CL34" s="22"/>
      <c r="CM34" s="23"/>
      <c r="CO34" s="3"/>
      <c r="CP34" s="22"/>
      <c r="CQ34" s="22"/>
      <c r="CR34" s="22"/>
      <c r="CS34" s="22"/>
      <c r="CT34" s="23"/>
      <c r="CV34" s="3"/>
      <c r="CW34" s="22"/>
      <c r="CX34" s="22"/>
      <c r="CY34" s="22"/>
      <c r="CZ34" s="22"/>
      <c r="DA34" s="23"/>
      <c r="DC34" s="3"/>
      <c r="DD34" s="22"/>
      <c r="DE34" s="22"/>
      <c r="DF34" s="22"/>
      <c r="DG34" s="22"/>
      <c r="DH34" s="23"/>
      <c r="DJ34" s="3"/>
      <c r="DK34" s="22"/>
      <c r="DL34" s="22"/>
      <c r="DM34" s="22"/>
      <c r="DN34" s="22"/>
      <c r="DO34" s="23"/>
      <c r="DQ34" s="3"/>
      <c r="DR34" s="22"/>
      <c r="DS34" s="22"/>
      <c r="DT34" s="22"/>
      <c r="DU34" s="22"/>
      <c r="DV34" s="23"/>
      <c r="DX34" s="3"/>
      <c r="DY34" s="22"/>
      <c r="DZ34" s="22"/>
      <c r="EA34" s="22"/>
      <c r="EB34" s="22"/>
      <c r="EC34" s="23"/>
      <c r="EE34" s="3"/>
      <c r="EF34" s="22"/>
      <c r="EG34" s="22"/>
      <c r="EH34" s="22"/>
      <c r="EI34" s="22"/>
      <c r="EJ34" s="23"/>
      <c r="EL34" s="3"/>
      <c r="EM34" s="22"/>
      <c r="EN34" s="22"/>
      <c r="EO34" s="22"/>
      <c r="EP34" s="22"/>
      <c r="EQ34" s="23"/>
      <c r="ES34" s="3"/>
      <c r="ET34" s="22"/>
      <c r="EU34" s="22"/>
      <c r="EV34" s="22"/>
      <c r="EW34" s="22"/>
      <c r="EX34" s="23"/>
      <c r="EZ34" s="3"/>
      <c r="FA34" s="22"/>
      <c r="FB34" s="22"/>
      <c r="FC34" s="22"/>
      <c r="FD34" s="22"/>
      <c r="FE34" s="23"/>
      <c r="FG34" s="3"/>
      <c r="FH34" s="22"/>
      <c r="FI34" s="22"/>
      <c r="FJ34" s="22"/>
      <c r="FK34" s="22"/>
      <c r="FL34" s="23"/>
      <c r="FN34" s="3"/>
      <c r="FO34" s="22"/>
      <c r="FP34" s="22"/>
      <c r="FQ34" s="22"/>
      <c r="FR34" s="22"/>
      <c r="FS34" s="23"/>
      <c r="FU34" s="3"/>
      <c r="FV34" s="22"/>
      <c r="FW34" s="22"/>
      <c r="FX34" s="22"/>
      <c r="FY34" s="22"/>
      <c r="FZ34" s="23"/>
      <c r="GB34" s="3"/>
      <c r="GC34" s="22"/>
      <c r="GD34" s="22"/>
      <c r="GE34" s="22"/>
      <c r="GF34" s="22"/>
      <c r="GG34" s="23"/>
      <c r="GI34" s="3"/>
      <c r="GJ34" s="22"/>
      <c r="GK34" s="22"/>
      <c r="GL34" s="22"/>
      <c r="GM34" s="22"/>
      <c r="GN34" s="23"/>
      <c r="GP34" s="3"/>
      <c r="GQ34" s="22"/>
      <c r="GR34" s="22"/>
      <c r="GS34" s="22"/>
      <c r="GT34" s="22"/>
      <c r="GU34" s="23"/>
      <c r="GW34" s="3"/>
      <c r="GX34" s="22"/>
      <c r="GY34" s="22"/>
      <c r="GZ34" s="22"/>
      <c r="HA34" s="22"/>
      <c r="HB34" s="23"/>
      <c r="HD34" s="3"/>
      <c r="HE34" s="22"/>
      <c r="HF34" s="22"/>
      <c r="HG34" s="22"/>
      <c r="HH34" s="22"/>
      <c r="HI34" s="23"/>
      <c r="HK34" s="3"/>
      <c r="HL34" s="22"/>
      <c r="HM34" s="22"/>
      <c r="HN34" s="22"/>
      <c r="HO34" s="22"/>
      <c r="HP34" s="23"/>
    </row>
    <row r="35" spans="2:224" x14ac:dyDescent="0.25">
      <c r="B35" s="27" t="s">
        <v>449</v>
      </c>
      <c r="C35" s="28">
        <f>+SUM(C36:C41)</f>
        <v>15405</v>
      </c>
      <c r="D35" s="28">
        <f>+SUM(D36:D41)</f>
        <v>5.1264912280702104</v>
      </c>
      <c r="E35" s="28"/>
      <c r="F35" s="28">
        <f>+SUM(F36:F41)</f>
        <v>15405</v>
      </c>
      <c r="G35" s="29">
        <f>+SUM(G36:G41)</f>
        <v>5.1264912280702104</v>
      </c>
      <c r="I35" s="27" t="s">
        <v>449</v>
      </c>
      <c r="J35" s="28">
        <f>+SUM(J36:J41)</f>
        <v>0</v>
      </c>
      <c r="K35" s="28">
        <f>+SUM(K36:K41)</f>
        <v>22.045387312115299</v>
      </c>
      <c r="L35" s="28"/>
      <c r="M35" s="28">
        <f>+SUM(M36:M41)</f>
        <v>15405</v>
      </c>
      <c r="N35" s="29">
        <f>+SUM(N36:N41)</f>
        <v>27.17187854018551</v>
      </c>
      <c r="P35" s="27" t="s">
        <v>449</v>
      </c>
      <c r="Q35" s="28">
        <f>+SUM(Q36:Q41)</f>
        <v>51840</v>
      </c>
      <c r="R35" s="28">
        <f>+SUM(R36:R41)</f>
        <v>1229.818973831826</v>
      </c>
      <c r="S35" s="28"/>
      <c r="T35" s="28">
        <f>+SUM(T36:T41)</f>
        <v>67245</v>
      </c>
      <c r="U35" s="29">
        <f>+SUM(U36:U41)</f>
        <v>1256.9908523720114</v>
      </c>
      <c r="W35" s="27" t="s">
        <v>449</v>
      </c>
      <c r="X35" s="28">
        <f>+SUM(X36:X41)</f>
        <v>95380.5</v>
      </c>
      <c r="Y35" s="28">
        <f>+SUM(Y36:Y41)</f>
        <v>1981.5927278490569</v>
      </c>
      <c r="Z35" s="28"/>
      <c r="AA35" s="28">
        <f>+SUM(AA36:AA41)</f>
        <v>162625.5</v>
      </c>
      <c r="AB35" s="29">
        <f>+SUM(AB36:AB41)</f>
        <v>3238.5835802210681</v>
      </c>
      <c r="AD35" s="27" t="s">
        <v>449</v>
      </c>
      <c r="AE35" s="28">
        <f>+SUM(AE36:AE41)</f>
        <v>25700</v>
      </c>
      <c r="AF35" s="28">
        <f>+SUM(AF36:AF41)</f>
        <v>580.10276172125873</v>
      </c>
      <c r="AG35" s="28"/>
      <c r="AH35" s="28">
        <f>+SUM(AH36:AH41)</f>
        <v>188325.5</v>
      </c>
      <c r="AI35" s="29">
        <f>+SUM(AI36:AI41)</f>
        <v>3818.6863419423266</v>
      </c>
      <c r="AK35" s="27" t="s">
        <v>449</v>
      </c>
      <c r="AL35" s="28">
        <f>+SUM(AL36:AL41)</f>
        <v>31787.582500000004</v>
      </c>
      <c r="AM35" s="28">
        <f>+SUM(AM36:AM41)</f>
        <v>701.51187026675757</v>
      </c>
      <c r="AN35" s="28"/>
      <c r="AO35" s="28">
        <f>+SUM(AO36:AO41)</f>
        <v>220113.08250000002</v>
      </c>
      <c r="AP35" s="29">
        <f>+SUM(AP36:AP41)</f>
        <v>4520.1982122090849</v>
      </c>
      <c r="AR35" s="27" t="s">
        <v>449</v>
      </c>
      <c r="AS35" s="28">
        <f>+SUM(AS36:AS41)</f>
        <v>67745.495000000024</v>
      </c>
      <c r="AT35" s="28">
        <f>+SUM(AT36:AT41)</f>
        <v>992.0090057322094</v>
      </c>
      <c r="AU35" s="28"/>
      <c r="AV35" s="28">
        <f>+SUM(AV36:AV41)</f>
        <v>287858.57750000001</v>
      </c>
      <c r="AW35" s="29">
        <f>+SUM(AW36:AW41)</f>
        <v>5512.2072179412944</v>
      </c>
      <c r="AY35" s="27" t="s">
        <v>449</v>
      </c>
      <c r="AZ35" s="28">
        <f>+SUM(AZ36:AZ41)</f>
        <v>98413.425000000047</v>
      </c>
      <c r="BA35" s="28">
        <f>+SUM(BA36:BA41)</f>
        <v>2080.7017543859647</v>
      </c>
      <c r="BB35" s="28"/>
      <c r="BC35" s="28">
        <f>+SUM(BC36:BC41)</f>
        <v>386272.00250000006</v>
      </c>
      <c r="BD35" s="29">
        <f>+SUM(BD36:BD41)</f>
        <v>7592.9089723272582</v>
      </c>
      <c r="BF35" s="27" t="s">
        <v>449</v>
      </c>
      <c r="BG35" s="28">
        <f>+SUM(BG36:BG41)</f>
        <v>123040</v>
      </c>
      <c r="BH35" s="28">
        <f>+SUM(BH36:BH41)</f>
        <v>2129.1228070175439</v>
      </c>
      <c r="BI35" s="28"/>
      <c r="BJ35" s="28">
        <f>+SUM(BJ36:BJ41)</f>
        <v>509312.00250000006</v>
      </c>
      <c r="BK35" s="29">
        <f>+SUM(BK36:BK41)</f>
        <v>9722.031779344803</v>
      </c>
      <c r="BM35" s="27" t="s">
        <v>449</v>
      </c>
      <c r="BN35" s="28">
        <f>+SUM(BN36:BN41)</f>
        <v>191050</v>
      </c>
      <c r="BO35" s="28">
        <f>+SUM(BO36:BO41)</f>
        <v>3022.4669830438384</v>
      </c>
      <c r="BP35" s="28"/>
      <c r="BQ35" s="28">
        <f>+SUM(BQ36:BQ41)</f>
        <v>700362.00250000006</v>
      </c>
      <c r="BR35" s="29">
        <f>+SUM(BR36:BR41)</f>
        <v>12744.498762388643</v>
      </c>
      <c r="BT35" s="27" t="s">
        <v>449</v>
      </c>
      <c r="BU35" s="28">
        <f>+SUM(BU36:BU41)</f>
        <v>56760.212500000031</v>
      </c>
      <c r="BV35" s="28">
        <f>+SUM(BV36:BV41)</f>
        <v>822.20510345510593</v>
      </c>
      <c r="BW35" s="28"/>
      <c r="BX35" s="28">
        <f>+SUM(BX36:BX41)</f>
        <v>757122.21500000008</v>
      </c>
      <c r="BY35" s="29">
        <f>+SUM(BY36:BY41)</f>
        <v>13566.703865843749</v>
      </c>
      <c r="CA35" s="27" t="s">
        <v>449</v>
      </c>
      <c r="CB35" s="28">
        <f>+SUM(CB36:CB41)</f>
        <v>87713.84999999986</v>
      </c>
      <c r="CC35" s="28">
        <f>+SUM(CC36:CC41)</f>
        <v>1040.2294553474328</v>
      </c>
      <c r="CD35" s="28"/>
      <c r="CE35" s="28">
        <f>+SUM(CE36:CE41)</f>
        <v>844836.06499999994</v>
      </c>
      <c r="CF35" s="29">
        <f>+SUM(CF36:CF41)</f>
        <v>14606.93332119118</v>
      </c>
      <c r="CH35" s="27" t="s">
        <v>449</v>
      </c>
      <c r="CI35" s="28">
        <f>+SUM(CI36:CI41)</f>
        <v>106403.5</v>
      </c>
      <c r="CJ35" s="28">
        <f>+SUM(CJ36:CJ41)</f>
        <v>1425.5915905456543</v>
      </c>
      <c r="CK35" s="28"/>
      <c r="CL35" s="28">
        <f>+SUM(CL36:CL41)</f>
        <v>951239.56499999994</v>
      </c>
      <c r="CM35" s="29">
        <f>+SUM(CM36:CM41)</f>
        <v>16032.524911736835</v>
      </c>
      <c r="CO35" s="27" t="s">
        <v>449</v>
      </c>
      <c r="CP35" s="28">
        <f>+SUM(CP36:CP41)</f>
        <v>46389.270000000004</v>
      </c>
      <c r="CQ35" s="28">
        <f>+SUM(CQ36:CQ41)</f>
        <v>617.76419937624973</v>
      </c>
      <c r="CR35" s="28"/>
      <c r="CS35" s="28">
        <f>+SUM(CS36:CS41)</f>
        <v>997628.83499999996</v>
      </c>
      <c r="CT35" s="29">
        <f>+SUM(CT36:CT41)</f>
        <v>16650.289111113085</v>
      </c>
      <c r="CV35" s="27" t="s">
        <v>449</v>
      </c>
      <c r="CW35" s="28">
        <f>+SUM(CW36:CW41)</f>
        <v>84847.084999999701</v>
      </c>
      <c r="CX35" s="28">
        <f>+SUM(CX36:CX41)</f>
        <v>1004.2861480295755</v>
      </c>
      <c r="CY35" s="28"/>
      <c r="CZ35" s="28">
        <f>+SUM(CZ36:CZ41)</f>
        <v>1082475.9199999995</v>
      </c>
      <c r="DA35" s="29">
        <f>+SUM(DA36:DA41)</f>
        <v>17654.575259142661</v>
      </c>
      <c r="DC35" s="27" t="s">
        <v>449</v>
      </c>
      <c r="DD35" s="28">
        <f>+SUM(DD36:DD41)</f>
        <v>5000</v>
      </c>
      <c r="DE35" s="28">
        <f>+SUM(DE36:DE41)</f>
        <v>710.65720844539271</v>
      </c>
      <c r="DF35" s="28"/>
      <c r="DG35" s="28">
        <f>+SUM(DG36:DG41)</f>
        <v>1087475.9199999995</v>
      </c>
      <c r="DH35" s="29">
        <f>+SUM(DH36:DH41)</f>
        <v>18365.232467588055</v>
      </c>
      <c r="DJ35" s="27" t="s">
        <v>449</v>
      </c>
      <c r="DK35" s="28">
        <f>+SUM(DK36:DK41)</f>
        <v>1010012</v>
      </c>
      <c r="DL35" s="28">
        <f>+SUM(DL36:DL41)</f>
        <v>783.60678913425784</v>
      </c>
      <c r="DM35" s="28"/>
      <c r="DN35" s="28">
        <f>+SUM(DN36:DN41)</f>
        <v>2097487.9199999995</v>
      </c>
      <c r="DO35" s="29">
        <f>+SUM(DO36:DO41)</f>
        <v>19148.839256722309</v>
      </c>
      <c r="DQ35" s="27" t="s">
        <v>449</v>
      </c>
      <c r="DR35" s="28">
        <f>+SUM(DR36:DR41)</f>
        <v>182148.74</v>
      </c>
      <c r="DS35" s="28">
        <f>+SUM(DS36:DS41)</f>
        <v>1107.6059900242185</v>
      </c>
      <c r="DT35" s="28"/>
      <c r="DU35" s="28">
        <f>+SUM(DU36:DU41)</f>
        <v>2279636.6599999992</v>
      </c>
      <c r="DV35" s="29">
        <f>+SUM(DV36:DV41)</f>
        <v>20256.445246746531</v>
      </c>
      <c r="DX35" s="27" t="s">
        <v>449</v>
      </c>
      <c r="DY35" s="28">
        <f>+SUM(DY36:DY41)</f>
        <v>89714.989999999991</v>
      </c>
      <c r="DZ35" s="28">
        <f>+SUM(DZ36:DZ41)</f>
        <v>733.39995909301365</v>
      </c>
      <c r="EA35" s="28"/>
      <c r="EB35" s="28">
        <f>+SUM(EB36:EB41)</f>
        <v>2369351.6499999994</v>
      </c>
      <c r="EC35" s="29">
        <f>+SUM(EC36:EC41)</f>
        <v>20989.845205839545</v>
      </c>
      <c r="EE35" s="27" t="s">
        <v>449</v>
      </c>
      <c r="EF35" s="28">
        <f>+SUM(EF36:EF41)</f>
        <v>335418.51</v>
      </c>
      <c r="EG35" s="28">
        <f>+SUM(EG36:EG41)</f>
        <v>699.98738428375759</v>
      </c>
      <c r="EH35" s="28"/>
      <c r="EI35" s="28">
        <f>+SUM(EI36:EI41)</f>
        <v>2704770.1599999992</v>
      </c>
      <c r="EJ35" s="29">
        <f>+SUM(EJ36:EJ41)</f>
        <v>21689.8325901233</v>
      </c>
      <c r="EL35" s="27" t="s">
        <v>449</v>
      </c>
      <c r="EM35" s="28">
        <f>+SUM(EM36:EM41)</f>
        <v>176749.65</v>
      </c>
      <c r="EN35" s="28">
        <f>+SUM(EN36:EN41)</f>
        <v>1350.2037307871701</v>
      </c>
      <c r="EO35" s="28"/>
      <c r="EP35" s="28">
        <f>+SUM(EP36:EP41)</f>
        <v>2881519.8099999996</v>
      </c>
      <c r="EQ35" s="29">
        <f>+SUM(EQ36:EQ41)</f>
        <v>23040.036320910469</v>
      </c>
      <c r="ES35" s="27" t="s">
        <v>449</v>
      </c>
      <c r="ET35" s="28">
        <f>+SUM(ET36:ET41)</f>
        <v>783392.31</v>
      </c>
      <c r="EU35" s="28">
        <f>+SUM(EU36:EU41)</f>
        <v>4707.3563109014995</v>
      </c>
      <c r="EV35" s="28"/>
      <c r="EW35" s="28">
        <f>+SUM(EW36:EW41)</f>
        <v>3664912.1199999992</v>
      </c>
      <c r="EX35" s="29">
        <f>+SUM(EX36:EX41)</f>
        <v>27747.39263181197</v>
      </c>
      <c r="EZ35" s="27" t="s">
        <v>449</v>
      </c>
      <c r="FA35" s="28">
        <f>+SUM(FA36:FA41)</f>
        <v>741538.04380343715</v>
      </c>
      <c r="FB35" s="28">
        <f>+SUM(FB36:FB41)</f>
        <v>2795.7092237671372</v>
      </c>
      <c r="FC35" s="28"/>
      <c r="FD35" s="28">
        <f>+SUM(FD36:FD41)</f>
        <v>4406450.1638034359</v>
      </c>
      <c r="FE35" s="29">
        <f>+SUM(FE36:FE41)</f>
        <v>30543.101855579105</v>
      </c>
      <c r="FG35" s="27" t="s">
        <v>449</v>
      </c>
      <c r="FH35" s="28">
        <f>+SUM(FH36:FH41)</f>
        <v>290293.12840847624</v>
      </c>
      <c r="FI35" s="28">
        <f>+SUM(FI36:FI41)</f>
        <v>1598.295001192</v>
      </c>
      <c r="FJ35" s="28"/>
      <c r="FK35" s="28">
        <f>+SUM(FK36:FK41)</f>
        <v>4696743.2922119126</v>
      </c>
      <c r="FL35" s="29">
        <f>+SUM(FL36:FL41)</f>
        <v>32141.396856771105</v>
      </c>
      <c r="FN35" s="27" t="s">
        <v>449</v>
      </c>
      <c r="FO35" s="28">
        <f>+SUM(FO36:FO41)</f>
        <v>295643.7</v>
      </c>
      <c r="FP35" s="28">
        <f>+SUM(FP36:FP41)</f>
        <v>1316.1256390626827</v>
      </c>
      <c r="FQ35" s="28"/>
      <c r="FR35" s="28">
        <f>+SUM(FR36:FR41)</f>
        <v>4992386.9922119118</v>
      </c>
      <c r="FS35" s="29">
        <f>+SUM(FS36:FS41)</f>
        <v>33457.522495833786</v>
      </c>
      <c r="FU35" s="27" t="s">
        <v>449</v>
      </c>
      <c r="FV35" s="28">
        <f>+SUM(FV36:FV41)</f>
        <v>2930179.44</v>
      </c>
      <c r="FW35" s="28">
        <f>+SUM(FW36:FW41)</f>
        <v>813.78485486132956</v>
      </c>
      <c r="FX35" s="28"/>
      <c r="FY35" s="28">
        <f>+SUM(FY36:FY41)</f>
        <v>7922566.4322119122</v>
      </c>
      <c r="FZ35" s="29">
        <f>+SUM(FZ36:FZ41)</f>
        <v>34271.307350695111</v>
      </c>
      <c r="GB35" s="27" t="s">
        <v>449</v>
      </c>
      <c r="GC35" s="28">
        <f>+SUM(GC36:GC41)</f>
        <v>1141391.21</v>
      </c>
      <c r="GD35" s="28">
        <f>+SUM(GD36:GD41)</f>
        <v>828.53404890736044</v>
      </c>
      <c r="GE35" s="28"/>
      <c r="GF35" s="28">
        <f>+SUM(GF36:GF41)</f>
        <v>9063957.6422119122</v>
      </c>
      <c r="GG35" s="29">
        <f>+SUM(GG36:GG41)</f>
        <v>35099.841399602476</v>
      </c>
      <c r="GI35" s="27" t="s">
        <v>449</v>
      </c>
      <c r="GJ35" s="28">
        <f>+SUM(GJ36:GJ41)</f>
        <v>95601.47</v>
      </c>
      <c r="GK35" s="28">
        <f>+SUM(GK36:GK41)</f>
        <v>735.63922715749584</v>
      </c>
      <c r="GL35" s="28"/>
      <c r="GM35" s="28">
        <f>+SUM(GM36:GM41)</f>
        <v>9159559.112211911</v>
      </c>
      <c r="GN35" s="29">
        <f>+SUM(GN36:GN41)</f>
        <v>35835.480626759971</v>
      </c>
      <c r="GP35" s="27" t="s">
        <v>449</v>
      </c>
      <c r="GQ35" s="28">
        <f>+SUM(GQ36:GQ41)</f>
        <v>1427376.85</v>
      </c>
      <c r="GR35" s="28">
        <f>+SUM(GR36:GR41)</f>
        <v>997.61543731849599</v>
      </c>
      <c r="GS35" s="28"/>
      <c r="GT35" s="28">
        <f>+SUM(GT36:GT41)</f>
        <v>10586935.962211912</v>
      </c>
      <c r="GU35" s="29">
        <f>+SUM(GU36:GU41)</f>
        <v>36833.096064078469</v>
      </c>
      <c r="GW35" s="27" t="s">
        <v>449</v>
      </c>
      <c r="GX35" s="28">
        <f>+SUM(GX36:GX41)</f>
        <v>72680.33</v>
      </c>
      <c r="GY35" s="28">
        <f>+SUM(GY36:GY41)</f>
        <v>464.33909166842545</v>
      </c>
      <c r="GZ35" s="28"/>
      <c r="HA35" s="28">
        <f>+SUM(HA36:HA41)</f>
        <v>10659616.292211913</v>
      </c>
      <c r="HB35" s="29">
        <f>+SUM(HB36:HB41)</f>
        <v>37297.435155746898</v>
      </c>
      <c r="HD35" s="27" t="s">
        <v>449</v>
      </c>
      <c r="HE35" s="28">
        <f>+SUM(HE36:HE41)</f>
        <v>149960.47999999998</v>
      </c>
      <c r="HF35" s="28">
        <f>+SUM(HF36:HF41)</f>
        <v>1051.3224134408531</v>
      </c>
      <c r="HG35" s="28"/>
      <c r="HH35" s="28">
        <f>+SUM(HH36:HH41)</f>
        <v>10809576.772211911</v>
      </c>
      <c r="HI35" s="29">
        <f>+SUM(HI36:HI41)</f>
        <v>38348.757569187743</v>
      </c>
      <c r="HK35" s="27" t="s">
        <v>449</v>
      </c>
      <c r="HL35" s="28">
        <f>+SUM(HL36:HL41)</f>
        <v>36504</v>
      </c>
      <c r="HM35" s="28">
        <f>+SUM(HM36:HM41)</f>
        <v>207.32923546921731</v>
      </c>
      <c r="HN35" s="28"/>
      <c r="HO35" s="28">
        <f>+SUM(HO36:HO41)</f>
        <v>10846080.772211911</v>
      </c>
      <c r="HP35" s="29">
        <f>+SUM(HP36:HP41)</f>
        <v>38556.086804656959</v>
      </c>
    </row>
    <row r="36" spans="2:224" x14ac:dyDescent="0.25">
      <c r="B36" s="3" t="s">
        <v>44</v>
      </c>
      <c r="C36" s="22">
        <f>SUMIFS(datos_arg[ARS],datos_arg[Year],'Cuentas ARG'!C$2,datos_arg[Month],'Cuentas ARG'!G$2,datos_arg[Destino],'Cuentas ARG'!B36)</f>
        <v>0</v>
      </c>
      <c r="D36" s="22">
        <f>+SUMIFS(datos_arg[USD],datos_arg[Year],'Cuentas ARG'!C$2,datos_arg[Month],'Cuentas ARG'!G$2,datos_arg[Destino],'Cuentas ARG'!B36)</f>
        <v>0</v>
      </c>
      <c r="E36" s="22"/>
      <c r="F36" s="22">
        <f t="shared" si="2"/>
        <v>0</v>
      </c>
      <c r="G36" s="23">
        <f t="shared" si="0"/>
        <v>0</v>
      </c>
      <c r="I36" s="3" t="s">
        <v>44</v>
      </c>
      <c r="J36" s="22">
        <f>SUMIFS(datos_arg[ARS],datos_arg[Year],'Cuentas ARG'!J$2,datos_arg[Month],'Cuentas ARG'!N$2,datos_arg[Destino],'Cuentas ARG'!I36)</f>
        <v>0</v>
      </c>
      <c r="K36" s="22">
        <f>+SUMIFS(datos_arg[USD],datos_arg[Year],'Cuentas ARG'!J$2,datos_arg[Month],'Cuentas ARG'!N$2,datos_arg[Destino],'Cuentas ARG'!I36)</f>
        <v>0</v>
      </c>
      <c r="L36" s="22"/>
      <c r="M36" s="22">
        <f t="shared" ref="M36:M41" si="125">+J36+F36</f>
        <v>0</v>
      </c>
      <c r="N36" s="23">
        <f t="shared" ref="N36:N41" si="126">+K36+G36</f>
        <v>0</v>
      </c>
      <c r="P36" s="3" t="s">
        <v>44</v>
      </c>
      <c r="Q36" s="22">
        <f>SUMIFS(datos_arg[ARS],datos_arg[Year],'Cuentas ARG'!Q$2,datos_arg[Month],'Cuentas ARG'!U$2,datos_arg[Destino],'Cuentas ARG'!P36)</f>
        <v>20700</v>
      </c>
      <c r="R36" s="22">
        <f>+SUMIFS(datos_arg[USD],datos_arg[Year],'Cuentas ARG'!Q$2,datos_arg[Month],'Cuentas ARG'!U$2,datos_arg[Destino],'Cuentas ARG'!P36)</f>
        <v>500</v>
      </c>
      <c r="S36" s="22"/>
      <c r="T36" s="22">
        <f t="shared" ref="T36:T41" si="127">+Q36+M36</f>
        <v>20700</v>
      </c>
      <c r="U36" s="23">
        <f t="shared" ref="U36:U41" si="128">+R36+N36</f>
        <v>500</v>
      </c>
      <c r="W36" s="3" t="s">
        <v>44</v>
      </c>
      <c r="X36" s="22">
        <f>SUMIFS(datos_arg[ARS],datos_arg[Year],'Cuentas ARG'!X$2,datos_arg[Month],'Cuentas ARG'!AB$2,datos_arg[Destino],'Cuentas ARG'!W36)</f>
        <v>0</v>
      </c>
      <c r="Y36" s="22">
        <f>+SUMIFS(datos_arg[USD],datos_arg[Year],'Cuentas ARG'!X$2,datos_arg[Month],'Cuentas ARG'!AB$2,datos_arg[Destino],'Cuentas ARG'!W36)</f>
        <v>0</v>
      </c>
      <c r="Z36" s="22"/>
      <c r="AA36" s="22">
        <f t="shared" ref="AA36:AA41" si="129">+X36+T36</f>
        <v>20700</v>
      </c>
      <c r="AB36" s="23">
        <f t="shared" ref="AB36:AB41" si="130">+Y36+U36</f>
        <v>500</v>
      </c>
      <c r="AD36" s="3" t="s">
        <v>44</v>
      </c>
      <c r="AE36" s="22">
        <f>SUMIFS(datos_arg[ARS],datos_arg[Year],'Cuentas ARG'!AE$2,datos_arg[Month],'Cuentas ARG'!AI$2,datos_arg[Destino],'Cuentas ARG'!AD36)</f>
        <v>0</v>
      </c>
      <c r="AF36" s="22">
        <f>+SUMIFS(datos_arg[USD],datos_arg[Year],'Cuentas ARG'!AE$2,datos_arg[Month],'Cuentas ARG'!AI$2,datos_arg[Destino],'Cuentas ARG'!AD36)</f>
        <v>0</v>
      </c>
      <c r="AG36" s="22"/>
      <c r="AH36" s="22">
        <f t="shared" ref="AH36:AH41" si="131">+AE36+AA36</f>
        <v>20700</v>
      </c>
      <c r="AI36" s="23">
        <f t="shared" ref="AI36:AI41" si="132">+AF36+AB36</f>
        <v>500</v>
      </c>
      <c r="AK36" s="3" t="s">
        <v>44</v>
      </c>
      <c r="AL36" s="22">
        <f>SUMIFS(datos_arg[ARS],datos_arg[Year],'Cuentas ARG'!AL$2,datos_arg[Month],'Cuentas ARG'!AP$2,datos_arg[Destino],'Cuentas ARG'!AK36)</f>
        <v>2000</v>
      </c>
      <c r="AM36" s="22">
        <f>+SUMIFS(datos_arg[USD],datos_arg[Year],'Cuentas ARG'!AL$2,datos_arg[Month],'Cuentas ARG'!AP$2,datos_arg[Destino],'Cuentas ARG'!AK36)</f>
        <v>45.351473922902493</v>
      </c>
      <c r="AN36" s="22"/>
      <c r="AO36" s="22">
        <f t="shared" ref="AO36:AO41" si="133">+AL36+AH36</f>
        <v>22700</v>
      </c>
      <c r="AP36" s="23">
        <f t="shared" ref="AP36:AP41" si="134">+AM36+AI36</f>
        <v>545.35147392290253</v>
      </c>
      <c r="AR36" s="3" t="s">
        <v>44</v>
      </c>
      <c r="AS36" s="22">
        <f>SUMIFS(datos_arg[ARS],datos_arg[Year],'Cuentas ARG'!AS$2,datos_arg[Month],'Cuentas ARG'!AW$2,datos_arg[Destino],'Cuentas ARG'!AR36)</f>
        <v>0</v>
      </c>
      <c r="AT36" s="22">
        <f>+SUMIFS(datos_arg[USD],datos_arg[Year],'Cuentas ARG'!AS$2,datos_arg[Month],'Cuentas ARG'!AW$2,datos_arg[Destino],'Cuentas ARG'!AR36)</f>
        <v>0</v>
      </c>
      <c r="AU36" s="22"/>
      <c r="AV36" s="22">
        <f t="shared" ref="AV36:AV41" si="135">+AS36+AO36</f>
        <v>22700</v>
      </c>
      <c r="AW36" s="23">
        <f t="shared" ref="AW36:AW41" si="136">+AT36+AP36</f>
        <v>545.35147392290253</v>
      </c>
      <c r="AY36" s="3" t="s">
        <v>44</v>
      </c>
      <c r="AZ36" s="22">
        <f>SUMIFS(datos_arg[ARS],datos_arg[Year],'Cuentas ARG'!AZ$2,datos_arg[Month],'Cuentas ARG'!BD$2,datos_arg[Destino],'Cuentas ARG'!AY36)</f>
        <v>0</v>
      </c>
      <c r="BA36" s="22">
        <f>+SUMIFS(datos_arg[USD],datos_arg[Year],'Cuentas ARG'!AZ$2,datos_arg[Month],'Cuentas ARG'!BD$2,datos_arg[Destino],'Cuentas ARG'!AY36)</f>
        <v>0</v>
      </c>
      <c r="BB36" s="22"/>
      <c r="BC36" s="22">
        <f t="shared" ref="BC36:BC41" si="137">+AZ36+AV36</f>
        <v>22700</v>
      </c>
      <c r="BD36" s="23">
        <f t="shared" ref="BD36:BD41" si="138">+BA36+AW36</f>
        <v>545.35147392290253</v>
      </c>
      <c r="BF36" s="3" t="s">
        <v>44</v>
      </c>
      <c r="BG36" s="22">
        <f>SUMIFS(datos_arg[ARS],datos_arg[Year],'Cuentas ARG'!BG$2,datos_arg[Month],'Cuentas ARG'!BK$2,datos_arg[Destino],'Cuentas ARG'!BF36)</f>
        <v>31240</v>
      </c>
      <c r="BH36" s="22">
        <f>+SUMIFS(datos_arg[USD],datos_arg[Year],'Cuentas ARG'!BG$2,datos_arg[Month],'Cuentas ARG'!BK$2,datos_arg[Destino],'Cuentas ARG'!BF36)</f>
        <v>548.07017543859649</v>
      </c>
      <c r="BI36" s="22"/>
      <c r="BJ36" s="22">
        <f t="shared" ref="BJ36:BJ41" si="139">+BG36+BC36</f>
        <v>53940</v>
      </c>
      <c r="BK36" s="23">
        <f t="shared" ref="BK36:BK41" si="140">+BH36+BD36</f>
        <v>1093.421649361499</v>
      </c>
      <c r="BM36" s="3" t="s">
        <v>44</v>
      </c>
      <c r="BN36" s="22">
        <f>SUMIFS(datos_arg[ARS],datos_arg[Year],'Cuentas ARG'!BN$2,datos_arg[Month],'Cuentas ARG'!BR$2,datos_arg[Destino],'Cuentas ARG'!BM36)</f>
        <v>60600</v>
      </c>
      <c r="BO36" s="22">
        <f>+SUMIFS(datos_arg[USD],datos_arg[Year],'Cuentas ARG'!BN$2,datos_arg[Month],'Cuentas ARG'!BR$2,datos_arg[Destino],'Cuentas ARG'!BM36)</f>
        <v>932.78846153846155</v>
      </c>
      <c r="BP36" s="22"/>
      <c r="BQ36" s="22">
        <f t="shared" ref="BQ36:BQ41" si="141">+BN36+BJ36</f>
        <v>114540</v>
      </c>
      <c r="BR36" s="23">
        <f t="shared" ref="BR36:BR41" si="142">+BO36+BK36</f>
        <v>2026.2101108999605</v>
      </c>
      <c r="BT36" s="3" t="s">
        <v>44</v>
      </c>
      <c r="BU36" s="22">
        <f>SUMIFS(datos_arg[ARS],datos_arg[Year],'Cuentas ARG'!BU$2,datos_arg[Month],'Cuentas ARG'!BY$2,datos_arg[Destino],'Cuentas ARG'!BT36)</f>
        <v>2600</v>
      </c>
      <c r="BV36" s="22">
        <f>+SUMIFS(datos_arg[USD],datos_arg[Year],'Cuentas ARG'!BU$2,datos_arg[Month],'Cuentas ARG'!BY$2,datos_arg[Destino],'Cuentas ARG'!BT36)</f>
        <v>41.269841269841272</v>
      </c>
      <c r="BW36" s="22"/>
      <c r="BX36" s="22">
        <f t="shared" ref="BX36:BX41" si="143">+BU36+BQ36</f>
        <v>117140</v>
      </c>
      <c r="BY36" s="23">
        <f t="shared" ref="BY36:BY41" si="144">+BV36+BR36</f>
        <v>2067.4799521698019</v>
      </c>
      <c r="CA36" s="3" t="s">
        <v>44</v>
      </c>
      <c r="CB36" s="22">
        <f>SUMIFS(datos_arg[ARS],datos_arg[Year],'Cuentas ARG'!CB$2,datos_arg[Month],'Cuentas ARG'!CF$2,datos_arg[Destino],'Cuentas ARG'!CA36)</f>
        <v>14200</v>
      </c>
      <c r="CC36" s="22">
        <f>+SUMIFS(datos_arg[USD],datos_arg[Year],'Cuentas ARG'!CB$2,datos_arg[Month],'Cuentas ARG'!CF$2,datos_arg[Destino],'Cuentas ARG'!CA36)</f>
        <v>211.42857142857142</v>
      </c>
      <c r="CD36" s="22"/>
      <c r="CE36" s="22">
        <f t="shared" ref="CE36:CE41" si="145">+CB36+BX36</f>
        <v>131340</v>
      </c>
      <c r="CF36" s="23">
        <f t="shared" ref="CF36:CF41" si="146">+CC36+BY36</f>
        <v>2278.9085235983734</v>
      </c>
      <c r="CH36" s="3" t="s">
        <v>44</v>
      </c>
      <c r="CI36" s="22">
        <f>SUMIFS(datos_arg[ARS],datos_arg[Year],'Cuentas ARG'!CI$2,datos_arg[Month],'Cuentas ARG'!CM$2,datos_arg[Destino],'Cuentas ARG'!CH36)</f>
        <v>46150</v>
      </c>
      <c r="CJ36" s="22">
        <f>+SUMIFS(datos_arg[USD],datos_arg[Year],'Cuentas ARG'!CI$2,datos_arg[Month],'Cuentas ARG'!CM$2,datos_arg[Destino],'Cuentas ARG'!CH36)</f>
        <v>623.02631578947364</v>
      </c>
      <c r="CK36" s="22"/>
      <c r="CL36" s="22">
        <f t="shared" ref="CL36:CL41" si="147">+CI36+CE36</f>
        <v>177490</v>
      </c>
      <c r="CM36" s="23">
        <f t="shared" ref="CM36:CM41" si="148">+CJ36+CF36</f>
        <v>2901.9348393878472</v>
      </c>
      <c r="CO36" s="3" t="s">
        <v>44</v>
      </c>
      <c r="CP36" s="22">
        <f>SUMIFS(datos_arg[ARS],datos_arg[Year],'Cuentas ARG'!CP$2,datos_arg[Month],'Cuentas ARG'!CT$2,datos_arg[Destino],'Cuentas ARG'!CO36)</f>
        <v>2050</v>
      </c>
      <c r="CQ36" s="22">
        <f>+SUMIFS(datos_arg[USD],datos_arg[Year],'Cuentas ARG'!CP$2,datos_arg[Month],'Cuentas ARG'!CT$2,datos_arg[Destino],'Cuentas ARG'!CO36)</f>
        <v>26.797385620915033</v>
      </c>
      <c r="CR36" s="22"/>
      <c r="CS36" s="22">
        <f t="shared" ref="CS36:CS41" si="149">+CP36+CL36</f>
        <v>179540</v>
      </c>
      <c r="CT36" s="23">
        <f t="shared" ref="CT36:CT41" si="150">+CQ36+CM36</f>
        <v>2928.7322250087623</v>
      </c>
      <c r="CV36" s="3" t="s">
        <v>44</v>
      </c>
      <c r="CW36" s="22">
        <f>SUMIFS(datos_arg[ARS],datos_arg[Year],'Cuentas ARG'!CW$2,datos_arg[Month],'Cuentas ARG'!DA$2,datos_arg[Destino],'Cuentas ARG'!CV36)</f>
        <v>4200</v>
      </c>
      <c r="CX36" s="22">
        <f>+SUMIFS(datos_arg[USD],datos_arg[Year],'Cuentas ARG'!CW$2,datos_arg[Month],'Cuentas ARG'!DA$2,datos_arg[Destino],'Cuentas ARG'!CV36)</f>
        <v>54.193548387096776</v>
      </c>
      <c r="CY36" s="22"/>
      <c r="CZ36" s="22">
        <f t="shared" ref="CZ36:CZ41" si="151">+CW36+CS36</f>
        <v>183740</v>
      </c>
      <c r="DA36" s="23">
        <f t="shared" ref="DA36:DA41" si="152">+CX36+CT36</f>
        <v>2982.9257733958589</v>
      </c>
      <c r="DC36" s="3" t="s">
        <v>44</v>
      </c>
      <c r="DD36" s="22">
        <f>SUMIFS(datos_arg[ARS],datos_arg[Year],'Cuentas ARG'!DD$2,datos_arg[Month],'Cuentas ARG'!DH$2,datos_arg[Destino],'Cuentas ARG'!DC36)</f>
        <v>0</v>
      </c>
      <c r="DE36" s="22">
        <f>+SUMIFS(datos_arg[USD],datos_arg[Year],'Cuentas ARG'!DD$2,datos_arg[Month],'Cuentas ARG'!DH$2,datos_arg[Destino],'Cuentas ARG'!DC36)</f>
        <v>0</v>
      </c>
      <c r="DF36" s="22"/>
      <c r="DG36" s="22">
        <f t="shared" ref="DG36:DG41" si="153">+DD36+CZ36</f>
        <v>183740</v>
      </c>
      <c r="DH36" s="23">
        <f t="shared" ref="DH36:DH41" si="154">+DE36+DA36</f>
        <v>2982.9257733958589</v>
      </c>
      <c r="DJ36" s="3" t="s">
        <v>44</v>
      </c>
      <c r="DK36" s="22">
        <f>SUMIFS(datos_arg[ARS],datos_arg[Year],'Cuentas ARG'!DK$2,datos_arg[Month],'Cuentas ARG'!DO$2,datos_arg[Destino],'Cuentas ARG'!DJ36)</f>
        <v>0</v>
      </c>
      <c r="DL36" s="22">
        <f>+SUMIFS(datos_arg[USD],datos_arg[Year],'Cuentas ARG'!DK$2,datos_arg[Month],'Cuentas ARG'!DO$2,datos_arg[Destino],'Cuentas ARG'!DJ36)</f>
        <v>0</v>
      </c>
      <c r="DM36" s="22"/>
      <c r="DN36" s="22">
        <f t="shared" ref="DN36:DN41" si="155">+DK36+DG36</f>
        <v>183740</v>
      </c>
      <c r="DO36" s="23">
        <f t="shared" ref="DO36:DO41" si="156">+DL36+DH36</f>
        <v>2982.9257733958589</v>
      </c>
      <c r="DQ36" s="3" t="s">
        <v>44</v>
      </c>
      <c r="DR36" s="22">
        <f>SUMIFS(datos_arg[ARS],datos_arg[Year],'Cuentas ARG'!DR$2,datos_arg[Month],'Cuentas ARG'!DV$2,datos_arg[Destino],'Cuentas ARG'!DQ36)</f>
        <v>0</v>
      </c>
      <c r="DS36" s="22">
        <f>+SUMIFS(datos_arg[USD],datos_arg[Year],'Cuentas ARG'!DR$2,datos_arg[Month],'Cuentas ARG'!DV$2,datos_arg[Destino],'Cuentas ARG'!DQ36)</f>
        <v>0</v>
      </c>
      <c r="DT36" s="22"/>
      <c r="DU36" s="22">
        <f t="shared" ref="DU36:DU41" si="157">+DR36+DN36</f>
        <v>183740</v>
      </c>
      <c r="DV36" s="23">
        <f t="shared" ref="DV36:DV41" si="158">+DS36+DO36</f>
        <v>2982.9257733958589</v>
      </c>
      <c r="DX36" s="3" t="s">
        <v>44</v>
      </c>
      <c r="DY36" s="22">
        <f>SUMIFS(datos_arg[ARS],datos_arg[Year],'Cuentas ARG'!DY$2,datos_arg[Month],'Cuentas ARG'!EC$2,datos_arg[Destino],'Cuentas ARG'!DX36)</f>
        <v>62500</v>
      </c>
      <c r="DZ36" s="22">
        <f>+SUMIFS(datos_arg[USD],datos_arg[Year],'Cuentas ARG'!DY$2,datos_arg[Month],'Cuentas ARG'!EC$2,datos_arg[Destino],'Cuentas ARG'!DX36)</f>
        <v>500</v>
      </c>
      <c r="EA36" s="22"/>
      <c r="EB36" s="22">
        <f t="shared" ref="EB36:EB41" si="159">+DY36+DU36</f>
        <v>246240</v>
      </c>
      <c r="EC36" s="23">
        <f t="shared" ref="EC36:EC41" si="160">+DZ36+DV36</f>
        <v>3482.9257733958589</v>
      </c>
      <c r="EE36" s="3" t="s">
        <v>44</v>
      </c>
      <c r="EF36" s="22">
        <f>SUMIFS(datos_arg[ARS],datos_arg[Year],'Cuentas ARG'!EF$2,datos_arg[Month],'Cuentas ARG'!EJ$2,datos_arg[Destino],'Cuentas ARG'!EE36)</f>
        <v>26600</v>
      </c>
      <c r="EG36" s="22">
        <f>+SUMIFS(datos_arg[USD],datos_arg[Year],'Cuentas ARG'!EF$2,datos_arg[Month],'Cuentas ARG'!EJ$2,datos_arg[Destino],'Cuentas ARG'!EE36)</f>
        <v>200</v>
      </c>
      <c r="EH36" s="22"/>
      <c r="EI36" s="22">
        <f t="shared" ref="EI36:EI41" si="161">+EF36+EB36</f>
        <v>272840</v>
      </c>
      <c r="EJ36" s="23">
        <f t="shared" ref="EJ36:EJ41" si="162">+EG36+EC36</f>
        <v>3682.9257733958589</v>
      </c>
      <c r="EL36" s="3" t="s">
        <v>44</v>
      </c>
      <c r="EM36" s="22">
        <f>SUMIFS(datos_arg[ARS],datos_arg[Year],'Cuentas ARG'!EM$2,datos_arg[Month],'Cuentas ARG'!EQ$2,datos_arg[Destino],'Cuentas ARG'!EL36)</f>
        <v>0</v>
      </c>
      <c r="EN36" s="22">
        <f>+SUMIFS(datos_arg[USD],datos_arg[Year],'Cuentas ARG'!EM$2,datos_arg[Month],'Cuentas ARG'!EQ$2,datos_arg[Destino],'Cuentas ARG'!EL36)</f>
        <v>0</v>
      </c>
      <c r="EO36" s="22"/>
      <c r="EP36" s="22">
        <f t="shared" ref="EP36:EP41" si="163">+EM36+EI36</f>
        <v>272840</v>
      </c>
      <c r="EQ36" s="23">
        <f t="shared" ref="EQ36:EQ41" si="164">+EN36+EJ36</f>
        <v>3682.9257733958589</v>
      </c>
      <c r="ES36" s="3" t="s">
        <v>44</v>
      </c>
      <c r="ET36" s="22">
        <f>SUMIFS(datos_arg[ARS],datos_arg[Year],'Cuentas ARG'!ET$2,datos_arg[Month],'Cuentas ARG'!EX$2,datos_arg[Destino],'Cuentas ARG'!ES36)</f>
        <v>14800</v>
      </c>
      <c r="EU36" s="22">
        <f>+SUMIFS(datos_arg[USD],datos_arg[Year],'Cuentas ARG'!ET$2,datos_arg[Month],'Cuentas ARG'!EX$2,datos_arg[Destino],'Cuentas ARG'!ES36)</f>
        <v>100</v>
      </c>
      <c r="EV36" s="22"/>
      <c r="EW36" s="22">
        <f t="shared" ref="EW36:EW41" si="165">+ET36+EP36</f>
        <v>287640</v>
      </c>
      <c r="EX36" s="23">
        <f t="shared" ref="EX36:EX41" si="166">+EU36+EQ36</f>
        <v>3782.9257733958589</v>
      </c>
      <c r="EZ36" s="3" t="s">
        <v>44</v>
      </c>
      <c r="FA36" s="22">
        <f>SUMIFS(datos_arg[ARS],datos_arg[Year],'Cuentas ARG'!FA$2,datos_arg[Month],'Cuentas ARG'!FE$2,datos_arg[Destino],'Cuentas ARG'!EZ36)</f>
        <v>0</v>
      </c>
      <c r="FB36" s="22">
        <f>+SUMIFS(datos_arg[USD],datos_arg[Year],'Cuentas ARG'!FA$2,datos_arg[Month],'Cuentas ARG'!FE$2,datos_arg[Destino],'Cuentas ARG'!EZ36)</f>
        <v>0</v>
      </c>
      <c r="FC36" s="22"/>
      <c r="FD36" s="22">
        <f t="shared" ref="FD36:FD41" si="167">+FA36+EW36</f>
        <v>287640</v>
      </c>
      <c r="FE36" s="23">
        <f t="shared" ref="FE36:FE41" si="168">+FB36+EX36</f>
        <v>3782.9257733958589</v>
      </c>
      <c r="FG36" s="3" t="s">
        <v>44</v>
      </c>
      <c r="FH36" s="22">
        <f>SUMIFS(datos_arg[ARS],datos_arg[Year],'Cuentas ARG'!FH$2,datos_arg[Month],'Cuentas ARG'!FL$2,datos_arg[Destino],'Cuentas ARG'!FG36)</f>
        <v>10000</v>
      </c>
      <c r="FI36" s="22">
        <f>+SUMIFS(datos_arg[USD],datos_arg[Year],'Cuentas ARG'!FH$2,datos_arg[Month],'Cuentas ARG'!FL$2,datos_arg[Destino],'Cuentas ARG'!FG36)</f>
        <v>67.340067340067336</v>
      </c>
      <c r="FJ36" s="22"/>
      <c r="FK36" s="22">
        <f t="shared" ref="FK36:FK41" si="169">+FH36+FD36</f>
        <v>297640</v>
      </c>
      <c r="FL36" s="23">
        <f t="shared" ref="FL36:FL41" si="170">+FI36+FE36</f>
        <v>3850.2658407359263</v>
      </c>
      <c r="FN36" s="3" t="s">
        <v>44</v>
      </c>
      <c r="FO36" s="22">
        <f>SUMIFS(datos_arg[ARS],datos_arg[Year],'Cuentas ARG'!FO$2,datos_arg[Month],'Cuentas ARG'!FS$2,datos_arg[Destino],'Cuentas ARG'!FN36)</f>
        <v>0</v>
      </c>
      <c r="FP36" s="22">
        <f>+SUMIFS(datos_arg[USD],datos_arg[Year],'Cuentas ARG'!FO$2,datos_arg[Month],'Cuentas ARG'!FS$2,datos_arg[Destino],'Cuentas ARG'!FN36)</f>
        <v>0</v>
      </c>
      <c r="FQ36" s="22"/>
      <c r="FR36" s="22">
        <f t="shared" ref="FR36:FR41" si="171">+FO36+FK36</f>
        <v>297640</v>
      </c>
      <c r="FS36" s="23">
        <f t="shared" ref="FS36:FS41" si="172">+FP36+FL36</f>
        <v>3850.2658407359263</v>
      </c>
      <c r="FU36" s="3" t="s">
        <v>44</v>
      </c>
      <c r="FV36" s="22">
        <f>SUMIFS(datos_arg[ARS],datos_arg[Year],'Cuentas ARG'!FV$2,datos_arg[Month],'Cuentas ARG'!FZ$2,datos_arg[Destino],'Cuentas ARG'!FU36)</f>
        <v>0</v>
      </c>
      <c r="FW36" s="22">
        <f>+SUMIFS(datos_arg[USD],datos_arg[Year],'Cuentas ARG'!FV$2,datos_arg[Month],'Cuentas ARG'!FZ$2,datos_arg[Destino],'Cuentas ARG'!FU36)</f>
        <v>0</v>
      </c>
      <c r="FX36" s="22"/>
      <c r="FY36" s="22">
        <f t="shared" ref="FY36:FY41" si="173">+FV36+FR36</f>
        <v>297640</v>
      </c>
      <c r="FZ36" s="23">
        <f t="shared" ref="FZ36:FZ41" si="174">+FW36+FS36</f>
        <v>3850.2658407359263</v>
      </c>
      <c r="GB36" s="3" t="s">
        <v>44</v>
      </c>
      <c r="GC36" s="22">
        <f>SUMIFS(datos_arg[ARS],datos_arg[Year],'Cuentas ARG'!GC$2,datos_arg[Month],'Cuentas ARG'!GG$2,datos_arg[Destino],'Cuentas ARG'!GB36)</f>
        <v>0</v>
      </c>
      <c r="GD36" s="22">
        <f>+SUMIFS(datos_arg[USD],datos_arg[Year],'Cuentas ARG'!GC$2,datos_arg[Month],'Cuentas ARG'!GG$2,datos_arg[Destino],'Cuentas ARG'!GB36)</f>
        <v>0</v>
      </c>
      <c r="GE36" s="22"/>
      <c r="GF36" s="22">
        <f t="shared" ref="GF36:GF41" si="175">+GC36+FY36</f>
        <v>297640</v>
      </c>
      <c r="GG36" s="23">
        <f t="shared" ref="GG36:GG41" si="176">+GD36+FZ36</f>
        <v>3850.2658407359263</v>
      </c>
      <c r="GI36" s="3" t="s">
        <v>44</v>
      </c>
      <c r="GJ36" s="22">
        <f>SUMIFS(datos_arg[ARS],datos_arg[Year],'Cuentas ARG'!GJ$2,datos_arg[Month],'Cuentas ARG'!GN$2,datos_arg[Destino],'Cuentas ARG'!GI36)</f>
        <v>22800</v>
      </c>
      <c r="GK36" s="22">
        <f>+SUMIFS(datos_arg[USD],datos_arg[Year],'Cuentas ARG'!GJ$2,datos_arg[Month],'Cuentas ARG'!GN$2,datos_arg[Destino],'Cuentas ARG'!GI36)</f>
        <v>144.30379746835442</v>
      </c>
      <c r="GL36" s="22"/>
      <c r="GM36" s="22">
        <f t="shared" ref="GM36:GM41" si="177">+GJ36+GF36</f>
        <v>320440</v>
      </c>
      <c r="GN36" s="23">
        <f t="shared" ref="GN36:GN41" si="178">+GK36+GG36</f>
        <v>3994.5696382042806</v>
      </c>
      <c r="GP36" s="3" t="s">
        <v>44</v>
      </c>
      <c r="GQ36" s="22">
        <f>SUMIFS(datos_arg[ARS],datos_arg[Year],'Cuentas ARG'!GQ$2,datos_arg[Month],'Cuentas ARG'!GU$2,datos_arg[Destino],'Cuentas ARG'!GP36)</f>
        <v>11500</v>
      </c>
      <c r="GR36" s="22">
        <f>+SUMIFS(datos_arg[USD],datos_arg[Year],'Cuentas ARG'!GQ$2,datos_arg[Month],'Cuentas ARG'!GU$2,datos_arg[Destino],'Cuentas ARG'!GP36)</f>
        <v>76.666666666666671</v>
      </c>
      <c r="GS36" s="22"/>
      <c r="GT36" s="22">
        <f t="shared" ref="GT36:GT41" si="179">+GQ36+GM36</f>
        <v>331940</v>
      </c>
      <c r="GU36" s="23">
        <f t="shared" ref="GU36:GU41" si="180">+GR36+GN36</f>
        <v>4071.2363048709472</v>
      </c>
      <c r="GW36" s="3" t="s">
        <v>44</v>
      </c>
      <c r="GX36" s="22">
        <f>SUMIFS(datos_arg[ARS],datos_arg[Year],'Cuentas ARG'!GX$2,datos_arg[Month],'Cuentas ARG'!HB$2,datos_arg[Destino],'Cuentas ARG'!GW36)</f>
        <v>0</v>
      </c>
      <c r="GY36" s="22">
        <f>+SUMIFS(datos_arg[USD],datos_arg[Year],'Cuentas ARG'!GX$2,datos_arg[Month],'Cuentas ARG'!HB$2,datos_arg[Destino],'Cuentas ARG'!GW36)</f>
        <v>0</v>
      </c>
      <c r="GZ36" s="22"/>
      <c r="HA36" s="22">
        <f t="shared" ref="HA36:HA41" si="181">+GX36+GT36</f>
        <v>331940</v>
      </c>
      <c r="HB36" s="23">
        <f t="shared" ref="HB36:HB41" si="182">+GY36+GU36</f>
        <v>4071.2363048709472</v>
      </c>
      <c r="HD36" s="3" t="s">
        <v>44</v>
      </c>
      <c r="HE36" s="22">
        <f>SUMIFS(datos_arg[ARS],datos_arg[Year],'Cuentas ARG'!HE$2,datos_arg[Month],'Cuentas ARG'!HI$2,datos_arg[Destino],'Cuentas ARG'!HD36)</f>
        <v>0</v>
      </c>
      <c r="HF36" s="22">
        <f>+SUMIFS(datos_arg[USD],datos_arg[Year],'Cuentas ARG'!HE$2,datos_arg[Month],'Cuentas ARG'!HI$2,datos_arg[Destino],'Cuentas ARG'!HD36)</f>
        <v>0</v>
      </c>
      <c r="HG36" s="22"/>
      <c r="HH36" s="22">
        <f t="shared" ref="HH36:HH41" si="183">+HE36+HA36</f>
        <v>331940</v>
      </c>
      <c r="HI36" s="23">
        <f t="shared" ref="HI36:HI41" si="184">+HF36+HB36</f>
        <v>4071.2363048709472</v>
      </c>
      <c r="HK36" s="3" t="s">
        <v>44</v>
      </c>
      <c r="HL36" s="22">
        <f>SUMIFS(datos_arg[ARS],datos_arg[Year],'Cuentas ARG'!HL$2,datos_arg[Month],'Cuentas ARG'!HP$2,datos_arg[Destino],'Cuentas ARG'!HK36)</f>
        <v>35200</v>
      </c>
      <c r="HM36" s="22">
        <f>+SUMIFS(datos_arg[USD],datos_arg[Year],'Cuentas ARG'!HL$2,datos_arg[Month],'Cuentas ARG'!HP$2,datos_arg[Destino],'Cuentas ARG'!HK36)</f>
        <v>200</v>
      </c>
      <c r="HN36" s="22"/>
      <c r="HO36" s="22">
        <f t="shared" ref="HO36:HO41" si="185">+HL36+HH36</f>
        <v>367140</v>
      </c>
      <c r="HP36" s="23">
        <f t="shared" ref="HP36:HP41" si="186">+HM36+HI36</f>
        <v>4271.2363048709467</v>
      </c>
    </row>
    <row r="37" spans="2:224" x14ac:dyDescent="0.25">
      <c r="B37" s="3" t="s">
        <v>505</v>
      </c>
      <c r="C37" s="22">
        <f>SUMIFS(datos_arg[ARS],datos_arg[Year],'Cuentas ARG'!C$2,datos_arg[Month],'Cuentas ARG'!G$2,datos_arg[Destino],'Cuentas ARG'!B37)</f>
        <v>0</v>
      </c>
      <c r="D37" s="22">
        <f>+SUMIFS(datos_arg[USD],datos_arg[Year],'Cuentas ARG'!C$2,datos_arg[Month],'Cuentas ARG'!G$2,datos_arg[Destino],'Cuentas ARG'!B37)</f>
        <v>0</v>
      </c>
      <c r="E37" s="22"/>
      <c r="F37" s="22">
        <f t="shared" si="2"/>
        <v>0</v>
      </c>
      <c r="G37" s="23">
        <f t="shared" si="0"/>
        <v>0</v>
      </c>
      <c r="I37" s="3" t="s">
        <v>505</v>
      </c>
      <c r="J37" s="22">
        <f>SUMIFS(datos_arg[ARS],datos_arg[Year],'Cuentas ARG'!J$2,datos_arg[Month],'Cuentas ARG'!N$2,datos_arg[Destino],'Cuentas ARG'!I37)</f>
        <v>0</v>
      </c>
      <c r="K37" s="22">
        <f>+SUMIFS(datos_arg[USD],datos_arg[Year],'Cuentas ARG'!J$2,datos_arg[Month],'Cuentas ARG'!N$2,datos_arg[Destino],'Cuentas ARG'!I37)</f>
        <v>0</v>
      </c>
      <c r="L37" s="22"/>
      <c r="M37" s="22">
        <f t="shared" si="125"/>
        <v>0</v>
      </c>
      <c r="N37" s="23">
        <f t="shared" si="126"/>
        <v>0</v>
      </c>
      <c r="P37" s="3" t="s">
        <v>505</v>
      </c>
      <c r="Q37" s="22">
        <f>SUMIFS(datos_arg[ARS],datos_arg[Year],'Cuentas ARG'!Q$2,datos_arg[Month],'Cuentas ARG'!U$2,datos_arg[Destino],'Cuentas ARG'!P37)</f>
        <v>1140</v>
      </c>
      <c r="R37" s="22">
        <f>+SUMIFS(datos_arg[USD],datos_arg[Year],'Cuentas ARG'!Q$2,datos_arg[Month],'Cuentas ARG'!U$2,datos_arg[Destino],'Cuentas ARG'!P37)</f>
        <v>26.573426573426573</v>
      </c>
      <c r="S37" s="22"/>
      <c r="T37" s="22">
        <f t="shared" si="127"/>
        <v>1140</v>
      </c>
      <c r="U37" s="23">
        <f t="shared" si="128"/>
        <v>26.573426573426573</v>
      </c>
      <c r="W37" s="3" t="s">
        <v>505</v>
      </c>
      <c r="X37" s="22">
        <f>SUMIFS(datos_arg[ARS],datos_arg[Year],'Cuentas ARG'!X$2,datos_arg[Month],'Cuentas ARG'!AB$2,datos_arg[Destino],'Cuentas ARG'!W37)</f>
        <v>0</v>
      </c>
      <c r="Y37" s="22">
        <f>+SUMIFS(datos_arg[USD],datos_arg[Year],'Cuentas ARG'!X$2,datos_arg[Month],'Cuentas ARG'!AB$2,datos_arg[Destino],'Cuentas ARG'!W37)</f>
        <v>0</v>
      </c>
      <c r="Z37" s="22"/>
      <c r="AA37" s="22">
        <f t="shared" si="129"/>
        <v>1140</v>
      </c>
      <c r="AB37" s="23">
        <f t="shared" si="130"/>
        <v>26.573426573426573</v>
      </c>
      <c r="AD37" s="3" t="s">
        <v>505</v>
      </c>
      <c r="AE37" s="22">
        <f>SUMIFS(datos_arg[ARS],datos_arg[Year],'Cuentas ARG'!AE$2,datos_arg[Month],'Cuentas ARG'!AI$2,datos_arg[Destino],'Cuentas ARG'!AD37)</f>
        <v>0</v>
      </c>
      <c r="AF37" s="22">
        <f>+SUMIFS(datos_arg[USD],datos_arg[Year],'Cuentas ARG'!AE$2,datos_arg[Month],'Cuentas ARG'!AI$2,datos_arg[Destino],'Cuentas ARG'!AD37)</f>
        <v>0</v>
      </c>
      <c r="AG37" s="22"/>
      <c r="AH37" s="22">
        <f t="shared" si="131"/>
        <v>1140</v>
      </c>
      <c r="AI37" s="23">
        <f t="shared" si="132"/>
        <v>26.573426573426573</v>
      </c>
      <c r="AK37" s="3" t="s">
        <v>505</v>
      </c>
      <c r="AL37" s="22">
        <f>SUMIFS(datos_arg[ARS],datos_arg[Year],'Cuentas ARG'!AL$2,datos_arg[Month],'Cuentas ARG'!AP$2,datos_arg[Destino],'Cuentas ARG'!AK37)</f>
        <v>0</v>
      </c>
      <c r="AM37" s="22">
        <f>+SUMIFS(datos_arg[USD],datos_arg[Year],'Cuentas ARG'!AL$2,datos_arg[Month],'Cuentas ARG'!AP$2,datos_arg[Destino],'Cuentas ARG'!AK37)</f>
        <v>0</v>
      </c>
      <c r="AN37" s="22"/>
      <c r="AO37" s="22">
        <f t="shared" si="133"/>
        <v>1140</v>
      </c>
      <c r="AP37" s="23">
        <f t="shared" si="134"/>
        <v>26.573426573426573</v>
      </c>
      <c r="AR37" s="3" t="s">
        <v>505</v>
      </c>
      <c r="AS37" s="22">
        <f>SUMIFS(datos_arg[ARS],datos_arg[Year],'Cuentas ARG'!AS$2,datos_arg[Month],'Cuentas ARG'!AW$2,datos_arg[Destino],'Cuentas ARG'!AR37)</f>
        <v>0</v>
      </c>
      <c r="AT37" s="22">
        <f>+SUMIFS(datos_arg[USD],datos_arg[Year],'Cuentas ARG'!AS$2,datos_arg[Month],'Cuentas ARG'!AW$2,datos_arg[Destino],'Cuentas ARG'!AR37)</f>
        <v>0</v>
      </c>
      <c r="AU37" s="22"/>
      <c r="AV37" s="22">
        <f t="shared" si="135"/>
        <v>1140</v>
      </c>
      <c r="AW37" s="23">
        <f t="shared" si="136"/>
        <v>26.573426573426573</v>
      </c>
      <c r="AY37" s="3" t="s">
        <v>505</v>
      </c>
      <c r="AZ37" s="22">
        <f>SUMIFS(datos_arg[ARS],datos_arg[Year],'Cuentas ARG'!AZ$2,datos_arg[Month],'Cuentas ARG'!BD$2,datos_arg[Destino],'Cuentas ARG'!AY37)</f>
        <v>26400</v>
      </c>
      <c r="BA37" s="22">
        <f>+SUMIFS(datos_arg[USD],datos_arg[Year],'Cuentas ARG'!AZ$2,datos_arg[Month],'Cuentas ARG'!BD$2,datos_arg[Destino],'Cuentas ARG'!AY37)</f>
        <v>600</v>
      </c>
      <c r="BB37" s="22"/>
      <c r="BC37" s="22">
        <f t="shared" si="137"/>
        <v>27540</v>
      </c>
      <c r="BD37" s="23">
        <f t="shared" si="138"/>
        <v>626.57342657342656</v>
      </c>
      <c r="BF37" s="3" t="s">
        <v>505</v>
      </c>
      <c r="BG37" s="22">
        <f>SUMIFS(datos_arg[ARS],datos_arg[Year],'Cuentas ARG'!BG$2,datos_arg[Month],'Cuentas ARG'!BK$2,datos_arg[Destino],'Cuentas ARG'!BF37)</f>
        <v>0</v>
      </c>
      <c r="BH37" s="22">
        <f>+SUMIFS(datos_arg[USD],datos_arg[Year],'Cuentas ARG'!BG$2,datos_arg[Month],'Cuentas ARG'!BK$2,datos_arg[Destino],'Cuentas ARG'!BF37)</f>
        <v>0</v>
      </c>
      <c r="BI37" s="22"/>
      <c r="BJ37" s="22">
        <f t="shared" si="139"/>
        <v>27540</v>
      </c>
      <c r="BK37" s="23">
        <f t="shared" si="140"/>
        <v>626.57342657342656</v>
      </c>
      <c r="BM37" s="3" t="s">
        <v>505</v>
      </c>
      <c r="BN37" s="22">
        <f>SUMIFS(datos_arg[ARS],datos_arg[Year],'Cuentas ARG'!BN$2,datos_arg[Month],'Cuentas ARG'!BR$2,datos_arg[Destino],'Cuentas ARG'!BM37)</f>
        <v>0</v>
      </c>
      <c r="BO37" s="22">
        <f>+SUMIFS(datos_arg[USD],datos_arg[Year],'Cuentas ARG'!BN$2,datos_arg[Month],'Cuentas ARG'!BR$2,datos_arg[Destino],'Cuentas ARG'!BM37)</f>
        <v>0</v>
      </c>
      <c r="BP37" s="22"/>
      <c r="BQ37" s="22">
        <f t="shared" si="141"/>
        <v>27540</v>
      </c>
      <c r="BR37" s="23">
        <f t="shared" si="142"/>
        <v>626.57342657342656</v>
      </c>
      <c r="BT37" s="3" t="s">
        <v>505</v>
      </c>
      <c r="BU37" s="22">
        <f>SUMIFS(datos_arg[ARS],datos_arg[Year],'Cuentas ARG'!BU$2,datos_arg[Month],'Cuentas ARG'!BY$2,datos_arg[Destino],'Cuentas ARG'!BT37)</f>
        <v>0</v>
      </c>
      <c r="BV37" s="22">
        <f>+SUMIFS(datos_arg[USD],datos_arg[Year],'Cuentas ARG'!BU$2,datos_arg[Month],'Cuentas ARG'!BY$2,datos_arg[Destino],'Cuentas ARG'!BT37)</f>
        <v>0</v>
      </c>
      <c r="BW37" s="22"/>
      <c r="BX37" s="22">
        <f t="shared" si="143"/>
        <v>27540</v>
      </c>
      <c r="BY37" s="23">
        <f t="shared" si="144"/>
        <v>626.57342657342656</v>
      </c>
      <c r="CA37" s="3" t="s">
        <v>505</v>
      </c>
      <c r="CB37" s="22">
        <f>SUMIFS(datos_arg[ARS],datos_arg[Year],'Cuentas ARG'!CB$2,datos_arg[Month],'Cuentas ARG'!CF$2,datos_arg[Destino],'Cuentas ARG'!CA37)</f>
        <v>0</v>
      </c>
      <c r="CC37" s="22">
        <f>+SUMIFS(datos_arg[USD],datos_arg[Year],'Cuentas ARG'!CB$2,datos_arg[Month],'Cuentas ARG'!CF$2,datos_arg[Destino],'Cuentas ARG'!CA37)</f>
        <v>0</v>
      </c>
      <c r="CD37" s="22"/>
      <c r="CE37" s="22">
        <f t="shared" si="145"/>
        <v>27540</v>
      </c>
      <c r="CF37" s="23">
        <f t="shared" si="146"/>
        <v>626.57342657342656</v>
      </c>
      <c r="CH37" s="3" t="s">
        <v>505</v>
      </c>
      <c r="CI37" s="22">
        <f>SUMIFS(datos_arg[ARS],datos_arg[Year],'Cuentas ARG'!CI$2,datos_arg[Month],'Cuentas ARG'!CM$2,datos_arg[Destino],'Cuentas ARG'!CH37)</f>
        <v>0</v>
      </c>
      <c r="CJ37" s="22">
        <f>+SUMIFS(datos_arg[USD],datos_arg[Year],'Cuentas ARG'!CI$2,datos_arg[Month],'Cuentas ARG'!CM$2,datos_arg[Destino],'Cuentas ARG'!CH37)</f>
        <v>0</v>
      </c>
      <c r="CK37" s="22"/>
      <c r="CL37" s="22">
        <f t="shared" si="147"/>
        <v>27540</v>
      </c>
      <c r="CM37" s="23">
        <f t="shared" si="148"/>
        <v>626.57342657342656</v>
      </c>
      <c r="CO37" s="3" t="s">
        <v>505</v>
      </c>
      <c r="CP37" s="22">
        <f>SUMIFS(datos_arg[ARS],datos_arg[Year],'Cuentas ARG'!CP$2,datos_arg[Month],'Cuentas ARG'!CT$2,datos_arg[Destino],'Cuentas ARG'!CO37)</f>
        <v>0</v>
      </c>
      <c r="CQ37" s="22">
        <f>+SUMIFS(datos_arg[USD],datos_arg[Year],'Cuentas ARG'!CP$2,datos_arg[Month],'Cuentas ARG'!CT$2,datos_arg[Destino],'Cuentas ARG'!CO37)</f>
        <v>0</v>
      </c>
      <c r="CR37" s="22"/>
      <c r="CS37" s="22">
        <f t="shared" si="149"/>
        <v>27540</v>
      </c>
      <c r="CT37" s="23">
        <f t="shared" si="150"/>
        <v>626.57342657342656</v>
      </c>
      <c r="CV37" s="3" t="s">
        <v>505</v>
      </c>
      <c r="CW37" s="22">
        <f>SUMIFS(datos_arg[ARS],datos_arg[Year],'Cuentas ARG'!CW$2,datos_arg[Month],'Cuentas ARG'!DA$2,datos_arg[Destino],'Cuentas ARG'!CV37)</f>
        <v>0</v>
      </c>
      <c r="CX37" s="22">
        <f>+SUMIFS(datos_arg[USD],datos_arg[Year],'Cuentas ARG'!CW$2,datos_arg[Month],'Cuentas ARG'!DA$2,datos_arg[Destino],'Cuentas ARG'!CV37)</f>
        <v>0</v>
      </c>
      <c r="CY37" s="22"/>
      <c r="CZ37" s="22">
        <f t="shared" si="151"/>
        <v>27540</v>
      </c>
      <c r="DA37" s="23">
        <f t="shared" si="152"/>
        <v>626.57342657342656</v>
      </c>
      <c r="DC37" s="3" t="s">
        <v>505</v>
      </c>
      <c r="DD37" s="22">
        <f>SUMIFS(datos_arg[ARS],datos_arg[Year],'Cuentas ARG'!DD$2,datos_arg[Month],'Cuentas ARG'!DH$2,datos_arg[Destino],'Cuentas ARG'!DC37)</f>
        <v>0</v>
      </c>
      <c r="DE37" s="22">
        <f>+SUMIFS(datos_arg[USD],datos_arg[Year],'Cuentas ARG'!DD$2,datos_arg[Month],'Cuentas ARG'!DH$2,datos_arg[Destino],'Cuentas ARG'!DC37)</f>
        <v>0</v>
      </c>
      <c r="DF37" s="22"/>
      <c r="DG37" s="22">
        <f t="shared" si="153"/>
        <v>27540</v>
      </c>
      <c r="DH37" s="23">
        <f t="shared" si="154"/>
        <v>626.57342657342656</v>
      </c>
      <c r="DJ37" s="3" t="s">
        <v>505</v>
      </c>
      <c r="DK37" s="22">
        <f>SUMIFS(datos_arg[ARS],datos_arg[Year],'Cuentas ARG'!DK$2,datos_arg[Month],'Cuentas ARG'!DO$2,datos_arg[Destino],'Cuentas ARG'!DJ37)</f>
        <v>0</v>
      </c>
      <c r="DL37" s="22">
        <f>+SUMIFS(datos_arg[USD],datos_arg[Year],'Cuentas ARG'!DK$2,datos_arg[Month],'Cuentas ARG'!DO$2,datos_arg[Destino],'Cuentas ARG'!DJ37)</f>
        <v>0</v>
      </c>
      <c r="DM37" s="22"/>
      <c r="DN37" s="22">
        <f t="shared" si="155"/>
        <v>27540</v>
      </c>
      <c r="DO37" s="23">
        <f t="shared" si="156"/>
        <v>626.57342657342656</v>
      </c>
      <c r="DQ37" s="3" t="s">
        <v>505</v>
      </c>
      <c r="DR37" s="22">
        <f>SUMIFS(datos_arg[ARS],datos_arg[Year],'Cuentas ARG'!DR$2,datos_arg[Month],'Cuentas ARG'!DV$2,datos_arg[Destino],'Cuentas ARG'!DQ37)</f>
        <v>1035.5</v>
      </c>
      <c r="DS37" s="22">
        <f>+SUMIFS(datos_arg[USD],datos_arg[Year],'Cuentas ARG'!DR$2,datos_arg[Month],'Cuentas ARG'!DV$2,datos_arg[Destino],'Cuentas ARG'!DQ37)</f>
        <v>8.2840000000000007</v>
      </c>
      <c r="DT37" s="22"/>
      <c r="DU37" s="22">
        <f t="shared" si="157"/>
        <v>28575.5</v>
      </c>
      <c r="DV37" s="23">
        <f t="shared" si="158"/>
        <v>634.85742657342655</v>
      </c>
      <c r="DX37" s="3" t="s">
        <v>505</v>
      </c>
      <c r="DY37" s="22">
        <f>SUMIFS(datos_arg[ARS],datos_arg[Year],'Cuentas ARG'!DY$2,datos_arg[Month],'Cuentas ARG'!EC$2,datos_arg[Destino],'Cuentas ARG'!DX37)</f>
        <v>11644.989999999998</v>
      </c>
      <c r="DZ37" s="22">
        <f>+SUMIFS(datos_arg[USD],datos_arg[Year],'Cuentas ARG'!DY$2,datos_arg[Month],'Cuentas ARG'!EC$2,datos_arg[Destino],'Cuentas ARG'!DX37)</f>
        <v>92.97184945971614</v>
      </c>
      <c r="EA37" s="22"/>
      <c r="EB37" s="22">
        <f t="shared" si="159"/>
        <v>40220.49</v>
      </c>
      <c r="EC37" s="23">
        <f t="shared" si="160"/>
        <v>727.82927603314272</v>
      </c>
      <c r="EE37" s="3" t="s">
        <v>505</v>
      </c>
      <c r="EF37" s="22">
        <f>SUMIFS(datos_arg[ARS],datos_arg[Year],'Cuentas ARG'!EF$2,datos_arg[Month],'Cuentas ARG'!EJ$2,datos_arg[Destino],'Cuentas ARG'!EE37)</f>
        <v>12328.51</v>
      </c>
      <c r="EG37" s="22">
        <f>+SUMIFS(datos_arg[USD],datos_arg[Year],'Cuentas ARG'!EF$2,datos_arg[Month],'Cuentas ARG'!EJ$2,datos_arg[Destino],'Cuentas ARG'!EE37)</f>
        <v>95.449176033913844</v>
      </c>
      <c r="EH37" s="22"/>
      <c r="EI37" s="22">
        <f t="shared" si="161"/>
        <v>52549</v>
      </c>
      <c r="EJ37" s="23">
        <f t="shared" si="162"/>
        <v>823.27845206705661</v>
      </c>
      <c r="EL37" s="3" t="s">
        <v>505</v>
      </c>
      <c r="EM37" s="22">
        <f>SUMIFS(datos_arg[ARS],datos_arg[Year],'Cuentas ARG'!EM$2,datos_arg[Month],'Cuentas ARG'!EQ$2,datos_arg[Destino],'Cuentas ARG'!EL37)</f>
        <v>11329.65</v>
      </c>
      <c r="EN37" s="22">
        <f>+SUMIFS(datos_arg[USD],datos_arg[Year],'Cuentas ARG'!EM$2,datos_arg[Month],'Cuentas ARG'!EQ$2,datos_arg[Destino],'Cuentas ARG'!EL37)</f>
        <v>87.735346302988461</v>
      </c>
      <c r="EO37" s="22"/>
      <c r="EP37" s="22">
        <f t="shared" si="163"/>
        <v>63878.65</v>
      </c>
      <c r="EQ37" s="23">
        <f t="shared" si="164"/>
        <v>911.01379837004504</v>
      </c>
      <c r="ES37" s="3" t="s">
        <v>505</v>
      </c>
      <c r="ET37" s="22">
        <f>SUMIFS(datos_arg[ARS],datos_arg[Year],'Cuentas ARG'!ET$2,datos_arg[Month],'Cuentas ARG'!EX$2,datos_arg[Destino],'Cuentas ARG'!ES37)</f>
        <v>11128.310000000001</v>
      </c>
      <c r="EU37" s="22">
        <f>+SUMIFS(datos_arg[USD],datos_arg[Year],'Cuentas ARG'!ET$2,datos_arg[Month],'Cuentas ARG'!EX$2,datos_arg[Destino],'Cuentas ARG'!ES37)</f>
        <v>65.481658582103364</v>
      </c>
      <c r="EV37" s="22"/>
      <c r="EW37" s="22">
        <f t="shared" si="165"/>
        <v>75006.960000000006</v>
      </c>
      <c r="EX37" s="23">
        <f t="shared" si="166"/>
        <v>976.4954569521484</v>
      </c>
      <c r="EZ37" s="3" t="s">
        <v>505</v>
      </c>
      <c r="FA37" s="22">
        <f>SUMIFS(datos_arg[ARS],datos_arg[Year],'Cuentas ARG'!FA$2,datos_arg[Month],'Cuentas ARG'!FE$2,datos_arg[Destino],'Cuentas ARG'!EZ37)</f>
        <v>11842.21</v>
      </c>
      <c r="FB37" s="22">
        <f>+SUMIFS(datos_arg[USD],datos_arg[Year],'Cuentas ARG'!FA$2,datos_arg[Month],'Cuentas ARG'!FE$2,datos_arg[Destino],'Cuentas ARG'!EZ37)</f>
        <v>72.412712500621609</v>
      </c>
      <c r="FC37" s="22"/>
      <c r="FD37" s="22">
        <f t="shared" si="167"/>
        <v>86849.170000000013</v>
      </c>
      <c r="FE37" s="23">
        <f t="shared" si="168"/>
        <v>1048.9081694527699</v>
      </c>
      <c r="FG37" s="3" t="s">
        <v>505</v>
      </c>
      <c r="FH37" s="22">
        <f>SUMIFS(datos_arg[ARS],datos_arg[Year],'Cuentas ARG'!FH$2,datos_arg[Month],'Cuentas ARG'!FL$2,datos_arg[Destino],'Cuentas ARG'!FG37)</f>
        <v>2671.9500000000003</v>
      </c>
      <c r="FI37" s="22">
        <f>+SUMIFS(datos_arg[USD],datos_arg[Year],'Cuentas ARG'!FH$2,datos_arg[Month],'Cuentas ARG'!FL$2,datos_arg[Destino],'Cuentas ARG'!FG37)</f>
        <v>17.788940400663869</v>
      </c>
      <c r="FJ37" s="22"/>
      <c r="FK37" s="22">
        <f t="shared" si="169"/>
        <v>89521.12000000001</v>
      </c>
      <c r="FL37" s="23">
        <f t="shared" si="170"/>
        <v>1066.6971098534339</v>
      </c>
      <c r="FN37" s="3" t="s">
        <v>505</v>
      </c>
      <c r="FO37" s="22">
        <f>SUMIFS(datos_arg[ARS],datos_arg[Year],'Cuentas ARG'!FO$2,datos_arg[Month],'Cuentas ARG'!FS$2,datos_arg[Destino],'Cuentas ARG'!FN37)</f>
        <v>11281.699999999999</v>
      </c>
      <c r="FP37" s="22">
        <f>+SUMIFS(datos_arg[USD],datos_arg[Year],'Cuentas ARG'!FO$2,datos_arg[Month],'Cuentas ARG'!FS$2,datos_arg[Destino],'Cuentas ARG'!FN37)</f>
        <v>72.940244129746503</v>
      </c>
      <c r="FQ37" s="22"/>
      <c r="FR37" s="22">
        <f t="shared" si="171"/>
        <v>100802.82</v>
      </c>
      <c r="FS37" s="23">
        <f t="shared" si="172"/>
        <v>1139.6373539831804</v>
      </c>
      <c r="FU37" s="3" t="s">
        <v>505</v>
      </c>
      <c r="FV37" s="22">
        <f>SUMIFS(datos_arg[ARS],datos_arg[Year],'Cuentas ARG'!FV$2,datos_arg[Month],'Cuentas ARG'!FZ$2,datos_arg[Destino],'Cuentas ARG'!FU37)</f>
        <v>3578.44</v>
      </c>
      <c r="FW37" s="22">
        <f>+SUMIFS(datos_arg[USD],datos_arg[Year],'Cuentas ARG'!FV$2,datos_arg[Month],'Cuentas ARG'!FZ$2,datos_arg[Destino],'Cuentas ARG'!FU37)</f>
        <v>24.876201514388775</v>
      </c>
      <c r="FX37" s="22"/>
      <c r="FY37" s="22">
        <f t="shared" si="173"/>
        <v>104381.26000000001</v>
      </c>
      <c r="FZ37" s="23">
        <f t="shared" si="174"/>
        <v>1164.5135554975693</v>
      </c>
      <c r="GB37" s="3" t="s">
        <v>505</v>
      </c>
      <c r="GC37" s="22">
        <f>SUMIFS(datos_arg[ARS],datos_arg[Year],'Cuentas ARG'!GC$2,datos_arg[Month],'Cuentas ARG'!GG$2,datos_arg[Destino],'Cuentas ARG'!GB37)</f>
        <v>2602.21</v>
      </c>
      <c r="GD37" s="22">
        <f>+SUMIFS(datos_arg[USD],datos_arg[Year],'Cuentas ARG'!GC$2,datos_arg[Month],'Cuentas ARG'!GG$2,datos_arg[Destino],'Cuentas ARG'!GB37)</f>
        <v>18.730952899887193</v>
      </c>
      <c r="GE37" s="22"/>
      <c r="GF37" s="22">
        <f t="shared" si="175"/>
        <v>106983.47000000002</v>
      </c>
      <c r="GG37" s="23">
        <f t="shared" si="176"/>
        <v>1183.2445083974565</v>
      </c>
      <c r="GI37" s="3" t="s">
        <v>505</v>
      </c>
      <c r="GJ37" s="22">
        <f>SUMIFS(datos_arg[ARS],datos_arg[Year],'Cuentas ARG'!GJ$2,datos_arg[Month],'Cuentas ARG'!GN$2,datos_arg[Destino],'Cuentas ARG'!GI37)</f>
        <v>1596.47</v>
      </c>
      <c r="GK37" s="22">
        <f>+SUMIFS(datos_arg[USD],datos_arg[Year],'Cuentas ARG'!GJ$2,datos_arg[Month],'Cuentas ARG'!GN$2,datos_arg[Destino],'Cuentas ARG'!GI37)</f>
        <v>10.209318069920085</v>
      </c>
      <c r="GL37" s="22"/>
      <c r="GM37" s="22">
        <f t="shared" si="177"/>
        <v>108579.94000000002</v>
      </c>
      <c r="GN37" s="23">
        <f t="shared" si="178"/>
        <v>1193.4538264673765</v>
      </c>
      <c r="GP37" s="3" t="s">
        <v>505</v>
      </c>
      <c r="GQ37" s="22">
        <f>SUMIFS(datos_arg[ARS],datos_arg[Year],'Cuentas ARG'!GQ$2,datos_arg[Month],'Cuentas ARG'!GU$2,datos_arg[Destino],'Cuentas ARG'!GP37)</f>
        <v>71704.349999999991</v>
      </c>
      <c r="GR37" s="22">
        <f>+SUMIFS(datos_arg[USD],datos_arg[Year],'Cuentas ARG'!GQ$2,datos_arg[Month],'Cuentas ARG'!GU$2,datos_arg[Destino],'Cuentas ARG'!GP37)</f>
        <v>476.82581201899967</v>
      </c>
      <c r="GS37" s="22"/>
      <c r="GT37" s="22">
        <f t="shared" si="179"/>
        <v>180284.29</v>
      </c>
      <c r="GU37" s="23">
        <f t="shared" si="180"/>
        <v>1670.2796384863761</v>
      </c>
      <c r="GW37" s="3" t="s">
        <v>505</v>
      </c>
      <c r="GX37" s="22">
        <f>SUMIFS(datos_arg[ARS],datos_arg[Year],'Cuentas ARG'!GX$2,datos_arg[Month],'Cuentas ARG'!HB$2,datos_arg[Destino],'Cuentas ARG'!GW37)</f>
        <v>12760.33</v>
      </c>
      <c r="GY37" s="22">
        <f>+SUMIFS(datos_arg[USD],datos_arg[Year],'Cuentas ARG'!GX$2,datos_arg[Month],'Cuentas ARG'!HB$2,datos_arg[Destino],'Cuentas ARG'!GW37)</f>
        <v>82.564180481946977</v>
      </c>
      <c r="GZ37" s="22"/>
      <c r="HA37" s="22">
        <f t="shared" si="181"/>
        <v>193044.62</v>
      </c>
      <c r="HB37" s="23">
        <f t="shared" si="182"/>
        <v>1752.8438189683231</v>
      </c>
      <c r="HD37" s="3" t="s">
        <v>505</v>
      </c>
      <c r="HE37" s="22">
        <f>SUMIFS(datos_arg[ARS],datos_arg[Year],'Cuentas ARG'!HE$2,datos_arg[Month],'Cuentas ARG'!HI$2,datos_arg[Destino],'Cuentas ARG'!HD37)</f>
        <v>4372.0600000000004</v>
      </c>
      <c r="HF37" s="22">
        <f>+SUMIFS(datos_arg[USD],datos_arg[Year],'Cuentas ARG'!HE$2,datos_arg[Month],'Cuentas ARG'!HI$2,datos_arg[Destino],'Cuentas ARG'!HD37)</f>
        <v>24.327403845301124</v>
      </c>
      <c r="HG37" s="22"/>
      <c r="HH37" s="22">
        <f t="shared" si="183"/>
        <v>197416.68</v>
      </c>
      <c r="HI37" s="23">
        <f t="shared" si="184"/>
        <v>1777.1712228136244</v>
      </c>
      <c r="HK37" s="3" t="s">
        <v>505</v>
      </c>
      <c r="HL37" s="22">
        <f>SUMIFS(datos_arg[ARS],datos_arg[Year],'Cuentas ARG'!HL$2,datos_arg[Month],'Cuentas ARG'!HP$2,datos_arg[Destino],'Cuentas ARG'!HK37)</f>
        <v>304</v>
      </c>
      <c r="HM37" s="22">
        <f>+SUMIFS(datos_arg[USD],datos_arg[Year],'Cuentas ARG'!HL$2,datos_arg[Month],'Cuentas ARG'!HP$2,datos_arg[Destino],'Cuentas ARG'!HK37)</f>
        <v>1.7112579411274256</v>
      </c>
      <c r="HN37" s="22"/>
      <c r="HO37" s="22">
        <f t="shared" si="185"/>
        <v>197720.68</v>
      </c>
      <c r="HP37" s="23">
        <f t="shared" si="186"/>
        <v>1778.8824807547517</v>
      </c>
    </row>
    <row r="38" spans="2:224" x14ac:dyDescent="0.25">
      <c r="B38" s="3" t="s">
        <v>523</v>
      </c>
      <c r="C38" s="22">
        <f>SUMIFS(datos_arg[ARS],datos_arg[Year],'Cuentas ARG'!C$2,datos_arg[Month],'Cuentas ARG'!G$2,datos_arg[Destino],'Cuentas ARG'!B38)</f>
        <v>0</v>
      </c>
      <c r="D38" s="22">
        <f>+SUMIFS(datos_arg[USD],datos_arg[Year],'Cuentas ARG'!C$2,datos_arg[Month],'Cuentas ARG'!G$2,datos_arg[Destino],'Cuentas ARG'!B38)</f>
        <v>0</v>
      </c>
      <c r="E38" s="22"/>
      <c r="F38" s="22">
        <f t="shared" si="2"/>
        <v>0</v>
      </c>
      <c r="G38" s="23">
        <f t="shared" si="0"/>
        <v>0</v>
      </c>
      <c r="I38" s="3" t="s">
        <v>523</v>
      </c>
      <c r="J38" s="22">
        <f>SUMIFS(datos_arg[ARS],datos_arg[Year],'Cuentas ARG'!J$2,datos_arg[Month],'Cuentas ARG'!N$2,datos_arg[Destino],'Cuentas ARG'!I38)</f>
        <v>0</v>
      </c>
      <c r="K38" s="22">
        <f>+SUMIFS(datos_arg[USD],datos_arg[Year],'Cuentas ARG'!J$2,datos_arg[Month],'Cuentas ARG'!N$2,datos_arg[Destino],'Cuentas ARG'!I38)</f>
        <v>0</v>
      </c>
      <c r="L38" s="22"/>
      <c r="M38" s="22">
        <f t="shared" si="125"/>
        <v>0</v>
      </c>
      <c r="N38" s="23">
        <f t="shared" si="126"/>
        <v>0</v>
      </c>
      <c r="P38" s="3" t="s">
        <v>523</v>
      </c>
      <c r="Q38" s="22">
        <f>SUMIFS(datos_arg[ARS],datos_arg[Year],'Cuentas ARG'!Q$2,datos_arg[Month],'Cuentas ARG'!U$2,datos_arg[Destino],'Cuentas ARG'!P38)</f>
        <v>6000</v>
      </c>
      <c r="R38" s="22">
        <f>+SUMIFS(datos_arg[USD],datos_arg[Year],'Cuentas ARG'!Q$2,datos_arg[Month],'Cuentas ARG'!U$2,datos_arg[Destino],'Cuentas ARG'!P38)</f>
        <v>139.86013986013987</v>
      </c>
      <c r="S38" s="22"/>
      <c r="T38" s="22">
        <f t="shared" si="127"/>
        <v>6000</v>
      </c>
      <c r="U38" s="23">
        <f t="shared" si="128"/>
        <v>139.86013986013987</v>
      </c>
      <c r="W38" s="3" t="s">
        <v>523</v>
      </c>
      <c r="X38" s="22">
        <f>SUMIFS(datos_arg[ARS],datos_arg[Year],'Cuentas ARG'!X$2,datos_arg[Month],'Cuentas ARG'!AB$2,datos_arg[Destino],'Cuentas ARG'!W38)</f>
        <v>80740</v>
      </c>
      <c r="Y38" s="22">
        <f>+SUMIFS(datos_arg[USD],datos_arg[Year],'Cuentas ARG'!X$2,datos_arg[Month],'Cuentas ARG'!AB$2,datos_arg[Destino],'Cuentas ARG'!W38)</f>
        <v>1955.3100692214371</v>
      </c>
      <c r="Z38" s="22"/>
      <c r="AA38" s="22">
        <f t="shared" si="129"/>
        <v>86740</v>
      </c>
      <c r="AB38" s="23">
        <f t="shared" si="130"/>
        <v>2095.170209081577</v>
      </c>
      <c r="AD38" s="3" t="s">
        <v>523</v>
      </c>
      <c r="AE38" s="22">
        <f>SUMIFS(datos_arg[ARS],datos_arg[Year],'Cuentas ARG'!AE$2,datos_arg[Month],'Cuentas ARG'!AI$2,datos_arg[Destino],'Cuentas ARG'!AD38)</f>
        <v>25700</v>
      </c>
      <c r="AF38" s="22">
        <f>+SUMIFS(datos_arg[USD],datos_arg[Year],'Cuentas ARG'!AE$2,datos_arg[Month],'Cuentas ARG'!AI$2,datos_arg[Destino],'Cuentas ARG'!AD38)</f>
        <v>580.10276172125873</v>
      </c>
      <c r="AG38" s="22"/>
      <c r="AH38" s="22">
        <f t="shared" si="131"/>
        <v>112440</v>
      </c>
      <c r="AI38" s="23">
        <f t="shared" si="132"/>
        <v>2675.2729708028355</v>
      </c>
      <c r="AK38" s="3" t="s">
        <v>523</v>
      </c>
      <c r="AL38" s="22">
        <f>SUMIFS(datos_arg[ARS],datos_arg[Year],'Cuentas ARG'!AL$2,datos_arg[Month],'Cuentas ARG'!AP$2,datos_arg[Destino],'Cuentas ARG'!AK38)</f>
        <v>28673.13</v>
      </c>
      <c r="AM38" s="22">
        <f>+SUMIFS(datos_arg[USD],datos_arg[Year],'Cuentas ARG'!AL$2,datos_arg[Month],'Cuentas ARG'!AP$2,datos_arg[Destino],'Cuentas ARG'!AK38)</f>
        <v>638.72787037227442</v>
      </c>
      <c r="AN38" s="22"/>
      <c r="AO38" s="22">
        <f t="shared" si="133"/>
        <v>141113.13</v>
      </c>
      <c r="AP38" s="23">
        <f t="shared" si="134"/>
        <v>3314.0008411751101</v>
      </c>
      <c r="AR38" s="3" t="s">
        <v>523</v>
      </c>
      <c r="AS38" s="22">
        <f>SUMIFS(datos_arg[ARS],datos_arg[Year],'Cuentas ARG'!AS$2,datos_arg[Month],'Cuentas ARG'!AW$2,datos_arg[Destino],'Cuentas ARG'!AR38)</f>
        <v>40043</v>
      </c>
      <c r="AT38" s="22">
        <f>+SUMIFS(datos_arg[USD],datos_arg[Year],'Cuentas ARG'!AS$2,datos_arg[Month],'Cuentas ARG'!AW$2,datos_arg[Destino],'Cuentas ARG'!AR38)</f>
        <v>915.50333197334419</v>
      </c>
      <c r="AU38" s="22"/>
      <c r="AV38" s="22">
        <f t="shared" si="135"/>
        <v>181156.13</v>
      </c>
      <c r="AW38" s="23">
        <f t="shared" si="136"/>
        <v>4229.5041731484544</v>
      </c>
      <c r="AY38" s="3" t="s">
        <v>523</v>
      </c>
      <c r="AZ38" s="22">
        <f>SUMIFS(datos_arg[ARS],datos_arg[Year],'Cuentas ARG'!AZ$2,datos_arg[Month],'Cuentas ARG'!BD$2,datos_arg[Destino],'Cuentas ARG'!AY38)</f>
        <v>71400</v>
      </c>
      <c r="BA38" s="22">
        <f>+SUMIFS(datos_arg[USD],datos_arg[Year],'Cuentas ARG'!AZ$2,datos_arg[Month],'Cuentas ARG'!BD$2,datos_arg[Destino],'Cuentas ARG'!AY38)</f>
        <v>1480.7017543859647</v>
      </c>
      <c r="BB38" s="22"/>
      <c r="BC38" s="22">
        <f t="shared" si="137"/>
        <v>252556.13</v>
      </c>
      <c r="BD38" s="23">
        <f t="shared" si="138"/>
        <v>5710.2059275344191</v>
      </c>
      <c r="BF38" s="3" t="s">
        <v>523</v>
      </c>
      <c r="BG38" s="22">
        <f>SUMIFS(datos_arg[ARS],datos_arg[Year],'Cuentas ARG'!BG$2,datos_arg[Month],'Cuentas ARG'!BK$2,datos_arg[Destino],'Cuentas ARG'!BF38)</f>
        <v>91800</v>
      </c>
      <c r="BH38" s="22">
        <f>+SUMIFS(datos_arg[USD],datos_arg[Year],'Cuentas ARG'!BG$2,datos_arg[Month],'Cuentas ARG'!BK$2,datos_arg[Destino],'Cuentas ARG'!BF38)</f>
        <v>1581.0526315789475</v>
      </c>
      <c r="BI38" s="22"/>
      <c r="BJ38" s="22">
        <f t="shared" si="139"/>
        <v>344356.13</v>
      </c>
      <c r="BK38" s="23">
        <f t="shared" si="140"/>
        <v>7291.2585591133666</v>
      </c>
      <c r="BM38" s="3" t="s">
        <v>523</v>
      </c>
      <c r="BN38" s="22">
        <f>SUMIFS(datos_arg[ARS],datos_arg[Year],'Cuentas ARG'!BN$2,datos_arg[Month],'Cuentas ARG'!BR$2,datos_arg[Destino],'Cuentas ARG'!BM38)</f>
        <v>130450</v>
      </c>
      <c r="BO38" s="22">
        <f>+SUMIFS(datos_arg[USD],datos_arg[Year],'Cuentas ARG'!BN$2,datos_arg[Month],'Cuentas ARG'!BR$2,datos_arg[Destino],'Cuentas ARG'!BM38)</f>
        <v>2077.0094086021504</v>
      </c>
      <c r="BP38" s="22"/>
      <c r="BQ38" s="22">
        <f t="shared" si="141"/>
        <v>474806.13</v>
      </c>
      <c r="BR38" s="23">
        <f t="shared" si="142"/>
        <v>9368.2679677155174</v>
      </c>
      <c r="BT38" s="3" t="s">
        <v>523</v>
      </c>
      <c r="BU38" s="22">
        <f>SUMIFS(datos_arg[ARS],datos_arg[Year],'Cuentas ARG'!BU$2,datos_arg[Month],'Cuentas ARG'!BY$2,datos_arg[Destino],'Cuentas ARG'!BT38)</f>
        <v>50400</v>
      </c>
      <c r="BV38" s="22">
        <f>+SUMIFS(datos_arg[USD],datos_arg[Year],'Cuentas ARG'!BU$2,datos_arg[Month],'Cuentas ARG'!BY$2,datos_arg[Destino],'Cuentas ARG'!BT38)</f>
        <v>778.51037851037847</v>
      </c>
      <c r="BW38" s="22"/>
      <c r="BX38" s="22">
        <f t="shared" si="143"/>
        <v>525206.13</v>
      </c>
      <c r="BY38" s="23">
        <f t="shared" si="144"/>
        <v>10146.778346225896</v>
      </c>
      <c r="CA38" s="3" t="s">
        <v>523</v>
      </c>
      <c r="CB38" s="22">
        <f>SUMIFS(datos_arg[ARS],datos_arg[Year],'Cuentas ARG'!CB$2,datos_arg[Month],'Cuentas ARG'!CF$2,datos_arg[Destino],'Cuentas ARG'!CA38)</f>
        <v>57153</v>
      </c>
      <c r="CC38" s="22">
        <f>+SUMIFS(datos_arg[USD],datos_arg[Year],'Cuentas ARG'!CB$2,datos_arg[Month],'Cuentas ARG'!CF$2,datos_arg[Destino],'Cuentas ARG'!CA38)</f>
        <v>824.6473928770663</v>
      </c>
      <c r="CD38" s="22"/>
      <c r="CE38" s="22">
        <f t="shared" si="145"/>
        <v>582359.13</v>
      </c>
      <c r="CF38" s="23">
        <f t="shared" si="146"/>
        <v>10971.425739102962</v>
      </c>
      <c r="CH38" s="3" t="s">
        <v>523</v>
      </c>
      <c r="CI38" s="22">
        <f>SUMIFS(datos_arg[ARS],datos_arg[Year],'Cuentas ARG'!CI$2,datos_arg[Month],'Cuentas ARG'!CM$2,datos_arg[Destino],'Cuentas ARG'!CH38)</f>
        <v>60253.5</v>
      </c>
      <c r="CJ38" s="22">
        <f>+SUMIFS(datos_arg[USD],datos_arg[Year],'Cuentas ARG'!CI$2,datos_arg[Month],'Cuentas ARG'!CM$2,datos_arg[Destino],'Cuentas ARG'!CH38)</f>
        <v>796.03699002407984</v>
      </c>
      <c r="CK38" s="22"/>
      <c r="CL38" s="22">
        <f t="shared" si="147"/>
        <v>642612.63</v>
      </c>
      <c r="CM38" s="23">
        <f t="shared" si="148"/>
        <v>11767.462729127043</v>
      </c>
      <c r="CO38" s="3" t="s">
        <v>523</v>
      </c>
      <c r="CP38" s="22">
        <f>SUMIFS(datos_arg[ARS],datos_arg[Year],'Cuentas ARG'!CP$2,datos_arg[Month],'Cuentas ARG'!CT$2,datos_arg[Destino],'Cuentas ARG'!CO38)</f>
        <v>44339.270000000004</v>
      </c>
      <c r="CQ38" s="22">
        <f>+SUMIFS(datos_arg[USD],datos_arg[Year],'Cuentas ARG'!CP$2,datos_arg[Month],'Cuentas ARG'!CT$2,datos_arg[Destino],'Cuentas ARG'!CO38)</f>
        <v>582.94702164448904</v>
      </c>
      <c r="CR38" s="22"/>
      <c r="CS38" s="22">
        <f t="shared" si="149"/>
        <v>686951.9</v>
      </c>
      <c r="CT38" s="23">
        <f t="shared" si="150"/>
        <v>12350.409750771532</v>
      </c>
      <c r="CV38" s="3" t="s">
        <v>523</v>
      </c>
      <c r="CW38" s="22">
        <f>SUMIFS(datos_arg[ARS],datos_arg[Year],'Cuentas ARG'!CW$2,datos_arg[Month],'Cuentas ARG'!DA$2,datos_arg[Destino],'Cuentas ARG'!CV38)</f>
        <v>64285.32</v>
      </c>
      <c r="CX38" s="22">
        <f>+SUMIFS(datos_arg[USD],datos_arg[Year],'Cuentas ARG'!CW$2,datos_arg[Month],'Cuentas ARG'!DA$2,datos_arg[Destino],'Cuentas ARG'!CV38)</f>
        <v>829.58680480809505</v>
      </c>
      <c r="CY38" s="22"/>
      <c r="CZ38" s="22">
        <f t="shared" si="151"/>
        <v>751237.22</v>
      </c>
      <c r="DA38" s="23">
        <f t="shared" si="152"/>
        <v>13179.996555579628</v>
      </c>
      <c r="DC38" s="3" t="s">
        <v>523</v>
      </c>
      <c r="DD38" s="22">
        <f>SUMIFS(datos_arg[ARS],datos_arg[Year],'Cuentas ARG'!DD$2,datos_arg[Month],'Cuentas ARG'!DH$2,datos_arg[Destino],'Cuentas ARG'!DC38)</f>
        <v>5000</v>
      </c>
      <c r="DE38" s="22">
        <f>+SUMIFS(datos_arg[USD],datos_arg[Year],'Cuentas ARG'!DD$2,datos_arg[Month],'Cuentas ARG'!DH$2,datos_arg[Destino],'Cuentas ARG'!DC38)</f>
        <v>58.82352941176471</v>
      </c>
      <c r="DF38" s="22"/>
      <c r="DG38" s="22">
        <f t="shared" si="153"/>
        <v>756237.22</v>
      </c>
      <c r="DH38" s="23">
        <f t="shared" si="154"/>
        <v>13238.820084991392</v>
      </c>
      <c r="DJ38" s="3" t="s">
        <v>523</v>
      </c>
      <c r="DK38" s="22">
        <f>SUMIFS(datos_arg[ARS],datos_arg[Year],'Cuentas ARG'!DK$2,datos_arg[Month],'Cuentas ARG'!DO$2,datos_arg[Destino],'Cuentas ARG'!DJ38)</f>
        <v>4812</v>
      </c>
      <c r="DL38" s="22">
        <f>+SUMIFS(datos_arg[USD],datos_arg[Year],'Cuentas ARG'!DK$2,datos_arg[Month],'Cuentas ARG'!DO$2,datos_arg[Destino],'Cuentas ARG'!DJ38)</f>
        <v>39.046511627906973</v>
      </c>
      <c r="DM38" s="22"/>
      <c r="DN38" s="22">
        <f t="shared" si="155"/>
        <v>761049.22</v>
      </c>
      <c r="DO38" s="23">
        <f t="shared" si="156"/>
        <v>13277.866596619298</v>
      </c>
      <c r="DQ38" s="3" t="s">
        <v>523</v>
      </c>
      <c r="DR38" s="22">
        <f>SUMIFS(datos_arg[ARS],datos_arg[Year],'Cuentas ARG'!DR$2,datos_arg[Month],'Cuentas ARG'!DV$2,datos_arg[Destino],'Cuentas ARG'!DQ38)</f>
        <v>131313.24</v>
      </c>
      <c r="DS38" s="22">
        <f>+SUMIFS(datos_arg[USD],datos_arg[Year],'Cuentas ARG'!DR$2,datos_arg[Month],'Cuentas ARG'!DV$2,datos_arg[Destino],'Cuentas ARG'!DQ38)</f>
        <v>1068.2420741101319</v>
      </c>
      <c r="DT38" s="22"/>
      <c r="DU38" s="22">
        <f t="shared" si="157"/>
        <v>892362.46</v>
      </c>
      <c r="DV38" s="23">
        <f t="shared" si="158"/>
        <v>14346.108670729431</v>
      </c>
      <c r="DX38" s="3" t="s">
        <v>523</v>
      </c>
      <c r="DY38" s="22">
        <f>SUMIFS(datos_arg[ARS],datos_arg[Year],'Cuentas ARG'!DY$2,datos_arg[Month],'Cuentas ARG'!EC$2,datos_arg[Destino],'Cuentas ARG'!DX38)</f>
        <v>15570</v>
      </c>
      <c r="DZ38" s="22">
        <f>+SUMIFS(datos_arg[USD],datos_arg[Year],'Cuentas ARG'!DY$2,datos_arg[Month],'Cuentas ARG'!EC$2,datos_arg[Destino],'Cuentas ARG'!DX38)</f>
        <v>123.22764743183259</v>
      </c>
      <c r="EA38" s="22"/>
      <c r="EB38" s="22">
        <f t="shared" si="159"/>
        <v>907932.46</v>
      </c>
      <c r="EC38" s="23">
        <f t="shared" si="160"/>
        <v>14469.336318161264</v>
      </c>
      <c r="EE38" s="3" t="s">
        <v>523</v>
      </c>
      <c r="EF38" s="22">
        <f>SUMIFS(datos_arg[ARS],datos_arg[Year],'Cuentas ARG'!EF$2,datos_arg[Month],'Cuentas ARG'!EJ$2,datos_arg[Destino],'Cuentas ARG'!EE38)</f>
        <v>53470</v>
      </c>
      <c r="EG38" s="22">
        <f>+SUMIFS(datos_arg[USD],datos_arg[Year],'Cuentas ARG'!EF$2,datos_arg[Month],'Cuentas ARG'!EJ$2,datos_arg[Destino],'Cuentas ARG'!EE38)</f>
        <v>403.76870309186978</v>
      </c>
      <c r="EH38" s="22"/>
      <c r="EI38" s="22">
        <f t="shared" si="161"/>
        <v>961402.46</v>
      </c>
      <c r="EJ38" s="23">
        <f t="shared" si="162"/>
        <v>14873.105021253134</v>
      </c>
      <c r="EL38" s="3" t="s">
        <v>523</v>
      </c>
      <c r="EM38" s="22">
        <f>SUMIFS(datos_arg[ARS],datos_arg[Year],'Cuentas ARG'!EM$2,datos_arg[Month],'Cuentas ARG'!EQ$2,datos_arg[Destino],'Cuentas ARG'!EL38)</f>
        <v>165420</v>
      </c>
      <c r="EN38" s="22">
        <f>+SUMIFS(datos_arg[USD],datos_arg[Year],'Cuentas ARG'!EM$2,datos_arg[Month],'Cuentas ARG'!EQ$2,datos_arg[Destino],'Cuentas ARG'!EL38)</f>
        <v>1231.7859402467116</v>
      </c>
      <c r="EO38" s="22"/>
      <c r="EP38" s="22">
        <f t="shared" si="163"/>
        <v>1126822.46</v>
      </c>
      <c r="EQ38" s="23">
        <f t="shared" si="164"/>
        <v>16104.890961499845</v>
      </c>
      <c r="ES38" s="3" t="s">
        <v>523</v>
      </c>
      <c r="ET38" s="22">
        <f>SUMIFS(datos_arg[ARS],datos_arg[Year],'Cuentas ARG'!ET$2,datos_arg[Month],'Cuentas ARG'!EX$2,datos_arg[Destino],'Cuentas ARG'!ES38)</f>
        <v>757464</v>
      </c>
      <c r="EU38" s="22">
        <f>+SUMIFS(datos_arg[USD],datos_arg[Year],'Cuentas ARG'!ET$2,datos_arg[Month],'Cuentas ARG'!EX$2,datos_arg[Destino],'Cuentas ARG'!ES38)</f>
        <v>4541.8746523193959</v>
      </c>
      <c r="EV38" s="22"/>
      <c r="EW38" s="22">
        <f t="shared" si="165"/>
        <v>1884286.46</v>
      </c>
      <c r="EX38" s="23">
        <f t="shared" si="166"/>
        <v>20646.76561381924</v>
      </c>
      <c r="EZ38" s="3" t="s">
        <v>523</v>
      </c>
      <c r="FA38" s="22">
        <f>SUMIFS(datos_arg[ARS],datos_arg[Year],'Cuentas ARG'!FA$2,datos_arg[Month],'Cuentas ARG'!FE$2,datos_arg[Destino],'Cuentas ARG'!EZ38)</f>
        <v>443442.01602400013</v>
      </c>
      <c r="FB38" s="22">
        <f>+SUMIFS(datos_arg[USD],datos_arg[Year],'Cuentas ARG'!FA$2,datos_arg[Month],'Cuentas ARG'!FE$2,datos_arg[Destino],'Cuentas ARG'!EZ38)</f>
        <v>2723.2965112665156</v>
      </c>
      <c r="FC38" s="22"/>
      <c r="FD38" s="22">
        <f t="shared" si="167"/>
        <v>2327728.476024</v>
      </c>
      <c r="FE38" s="23">
        <f t="shared" si="168"/>
        <v>23370.062125085755</v>
      </c>
      <c r="FG38" s="3" t="s">
        <v>523</v>
      </c>
      <c r="FH38" s="22">
        <f>SUMIFS(datos_arg[ARS],datos_arg[Year],'Cuentas ARG'!FH$2,datos_arg[Month],'Cuentas ARG'!FL$2,datos_arg[Destino],'Cuentas ARG'!FG38)</f>
        <v>219121.1784084762</v>
      </c>
      <c r="FI38" s="22">
        <f>+SUMIFS(datos_arg[USD],datos_arg[Year],'Cuentas ARG'!FH$2,datos_arg[Month],'Cuentas ARG'!FL$2,datos_arg[Destino],'Cuentas ARG'!FG38)</f>
        <v>1446.0879508450168</v>
      </c>
      <c r="FJ38" s="22"/>
      <c r="FK38" s="22">
        <f t="shared" si="169"/>
        <v>2546849.654432476</v>
      </c>
      <c r="FL38" s="23">
        <f t="shared" si="170"/>
        <v>24816.150075930771</v>
      </c>
      <c r="FN38" s="3" t="s">
        <v>523</v>
      </c>
      <c r="FO38" s="22">
        <f>SUMIFS(datos_arg[ARS],datos_arg[Year],'Cuentas ARG'!FO$2,datos_arg[Month],'Cuentas ARG'!FS$2,datos_arg[Destino],'Cuentas ARG'!FN38)</f>
        <v>192362</v>
      </c>
      <c r="FP38" s="22">
        <f>+SUMIFS(datos_arg[USD],datos_arg[Year],'Cuentas ARG'!FO$2,datos_arg[Month],'Cuentas ARG'!FS$2,datos_arg[Destino],'Cuentas ARG'!FN38)</f>
        <v>1243.1853949329361</v>
      </c>
      <c r="FQ38" s="22"/>
      <c r="FR38" s="22">
        <f t="shared" si="171"/>
        <v>2739211.654432476</v>
      </c>
      <c r="FS38" s="23">
        <f t="shared" si="172"/>
        <v>26059.335470863705</v>
      </c>
      <c r="FU38" s="3" t="s">
        <v>523</v>
      </c>
      <c r="FV38" s="22">
        <f>SUMIFS(datos_arg[ARS],datos_arg[Year],'Cuentas ARG'!FV$2,datos_arg[Month],'Cuentas ARG'!FZ$2,datos_arg[Destino],'Cuentas ARG'!FU38)</f>
        <v>112930</v>
      </c>
      <c r="FW38" s="22">
        <f>+SUMIFS(datos_arg[USD],datos_arg[Year],'Cuentas ARG'!FV$2,datos_arg[Month],'Cuentas ARG'!FZ$2,datos_arg[Destino],'Cuentas ARG'!FU38)</f>
        <v>765.19055023945111</v>
      </c>
      <c r="FX38" s="22"/>
      <c r="FY38" s="22">
        <f t="shared" si="173"/>
        <v>2852141.654432476</v>
      </c>
      <c r="FZ38" s="23">
        <f t="shared" si="174"/>
        <v>26824.526021103156</v>
      </c>
      <c r="GB38" s="3" t="s">
        <v>523</v>
      </c>
      <c r="GC38" s="22">
        <f>SUMIFS(datos_arg[ARS],datos_arg[Year],'Cuentas ARG'!GC$2,datos_arg[Month],'Cuentas ARG'!GG$2,datos_arg[Destino],'Cuentas ARG'!GB38)</f>
        <v>110169</v>
      </c>
      <c r="GD38" s="22">
        <f>+SUMIFS(datos_arg[USD],datos_arg[Year],'Cuentas ARG'!GC$2,datos_arg[Month],'Cuentas ARG'!GG$2,datos_arg[Destino],'Cuentas ARG'!GB38)</f>
        <v>784.07371609650295</v>
      </c>
      <c r="GE38" s="22"/>
      <c r="GF38" s="22">
        <f t="shared" si="175"/>
        <v>2962310.654432476</v>
      </c>
      <c r="GG38" s="23">
        <f t="shared" si="176"/>
        <v>27608.59973719966</v>
      </c>
      <c r="GI38" s="3" t="s">
        <v>523</v>
      </c>
      <c r="GJ38" s="22">
        <f>SUMIFS(datos_arg[ARS],datos_arg[Year],'Cuentas ARG'!GJ$2,datos_arg[Month],'Cuentas ARG'!GN$2,datos_arg[Destino],'Cuentas ARG'!GI38)</f>
        <v>71205</v>
      </c>
      <c r="GK38" s="22">
        <f>+SUMIFS(datos_arg[USD],datos_arg[Year],'Cuentas ARG'!GJ$2,datos_arg[Month],'Cuentas ARG'!GN$2,datos_arg[Destino],'Cuentas ARG'!GI38)</f>
        <v>505.66424071434955</v>
      </c>
      <c r="GL38" s="22"/>
      <c r="GM38" s="22">
        <f t="shared" si="177"/>
        <v>3033515.654432476</v>
      </c>
      <c r="GN38" s="23">
        <f t="shared" si="178"/>
        <v>28114.263977914008</v>
      </c>
      <c r="GP38" s="3" t="s">
        <v>523</v>
      </c>
      <c r="GQ38" s="22">
        <f>SUMIFS(datos_arg[ARS],datos_arg[Year],'Cuentas ARG'!GQ$2,datos_arg[Month],'Cuentas ARG'!GU$2,datos_arg[Destino],'Cuentas ARG'!GP38)</f>
        <v>62620</v>
      </c>
      <c r="GR38" s="22">
        <f>+SUMIFS(datos_arg[USD],datos_arg[Year],'Cuentas ARG'!GQ$2,datos_arg[Month],'Cuentas ARG'!GU$2,datos_arg[Destino],'Cuentas ARG'!GP38)</f>
        <v>411.15221365439015</v>
      </c>
      <c r="GS38" s="22"/>
      <c r="GT38" s="22">
        <f t="shared" si="179"/>
        <v>3096135.654432476</v>
      </c>
      <c r="GU38" s="23">
        <f t="shared" si="180"/>
        <v>28525.416191568398</v>
      </c>
      <c r="GW38" s="3" t="s">
        <v>523</v>
      </c>
      <c r="GX38" s="22">
        <f>SUMIFS(datos_arg[ARS],datos_arg[Year],'Cuentas ARG'!GX$2,datos_arg[Month],'Cuentas ARG'!HB$2,datos_arg[Destino],'Cuentas ARG'!GW38)</f>
        <v>59920</v>
      </c>
      <c r="GY38" s="22">
        <f>+SUMIFS(datos_arg[USD],datos_arg[Year],'Cuentas ARG'!GX$2,datos_arg[Month],'Cuentas ARG'!HB$2,datos_arg[Destino],'Cuentas ARG'!GW38)</f>
        <v>381.77491118647845</v>
      </c>
      <c r="GZ38" s="22"/>
      <c r="HA38" s="22">
        <f t="shared" si="181"/>
        <v>3156055.654432476</v>
      </c>
      <c r="HB38" s="23">
        <f t="shared" si="182"/>
        <v>28907.191102754878</v>
      </c>
      <c r="HD38" s="3" t="s">
        <v>523</v>
      </c>
      <c r="HE38" s="22">
        <f>SUMIFS(datos_arg[ARS],datos_arg[Year],'Cuentas ARG'!HE$2,datos_arg[Month],'Cuentas ARG'!HI$2,datos_arg[Destino],'Cuentas ARG'!HD38)</f>
        <v>145588.41999999998</v>
      </c>
      <c r="HF38" s="22">
        <f>+SUMIFS(datos_arg[USD],datos_arg[Year],'Cuentas ARG'!HE$2,datos_arg[Month],'Cuentas ARG'!HI$2,datos_arg[Destino],'Cuentas ARG'!HD38)</f>
        <v>830.29712029493226</v>
      </c>
      <c r="HG38" s="22"/>
      <c r="HH38" s="22">
        <f t="shared" si="183"/>
        <v>3301644.074432476</v>
      </c>
      <c r="HI38" s="23">
        <f t="shared" si="184"/>
        <v>29737.488223049811</v>
      </c>
      <c r="HK38" s="3" t="s">
        <v>523</v>
      </c>
      <c r="HL38" s="22">
        <f>SUMIFS(datos_arg[ARS],datos_arg[Year],'Cuentas ARG'!HL$2,datos_arg[Month],'Cuentas ARG'!HP$2,datos_arg[Destino],'Cuentas ARG'!HK38)</f>
        <v>1000</v>
      </c>
      <c r="HM38" s="22">
        <f>+SUMIFS(datos_arg[USD],datos_arg[Year],'Cuentas ARG'!HL$2,datos_arg[Month],'Cuentas ARG'!HP$2,datos_arg[Destino],'Cuentas ARG'!HK38)</f>
        <v>5.617977528089888</v>
      </c>
      <c r="HN38" s="22"/>
      <c r="HO38" s="22">
        <f t="shared" si="185"/>
        <v>3302644.074432476</v>
      </c>
      <c r="HP38" s="23">
        <f t="shared" si="186"/>
        <v>29743.106200577902</v>
      </c>
    </row>
    <row r="39" spans="2:224" x14ac:dyDescent="0.25">
      <c r="B39" s="3" t="s">
        <v>441</v>
      </c>
      <c r="C39" s="22">
        <f>SUMIFS(datos_arg[ARS],datos_arg[Year],'Cuentas ARG'!C$2,datos_arg[Month],'Cuentas ARG'!G$2,datos_arg[Destino],'Cuentas ARG'!B39)</f>
        <v>15405</v>
      </c>
      <c r="D39" s="22">
        <f>+SUMIFS(datos_arg[USD],datos_arg[Year],'Cuentas ARG'!C$2,datos_arg[Month],'Cuentas ARG'!G$2,datos_arg[Destino],'Cuentas ARG'!B39)</f>
        <v>5.1264912280702104</v>
      </c>
      <c r="E39" s="22"/>
      <c r="F39" s="22">
        <f t="shared" si="2"/>
        <v>15405</v>
      </c>
      <c r="G39" s="23">
        <f t="shared" si="0"/>
        <v>5.1264912280702104</v>
      </c>
      <c r="I39" s="3" t="s">
        <v>441</v>
      </c>
      <c r="J39" s="22">
        <f>SUMIFS(datos_arg[ARS],datos_arg[Year],'Cuentas ARG'!J$2,datos_arg[Month],'Cuentas ARG'!N$2,datos_arg[Destino],'Cuentas ARG'!I39)</f>
        <v>0</v>
      </c>
      <c r="K39" s="22">
        <f>+SUMIFS(datos_arg[USD],datos_arg[Year],'Cuentas ARG'!J$2,datos_arg[Month],'Cuentas ARG'!N$2,datos_arg[Destino],'Cuentas ARG'!I39)</f>
        <v>22.045387312115299</v>
      </c>
      <c r="L39" s="22"/>
      <c r="M39" s="22">
        <f t="shared" si="125"/>
        <v>15405</v>
      </c>
      <c r="N39" s="23">
        <f t="shared" si="126"/>
        <v>27.17187854018551</v>
      </c>
      <c r="P39" s="3" t="s">
        <v>441</v>
      </c>
      <c r="Q39" s="22">
        <f>SUMIFS(datos_arg[ARS],datos_arg[Year],'Cuentas ARG'!Q$2,datos_arg[Month],'Cuentas ARG'!U$2,datos_arg[Destino],'Cuentas ARG'!P39)</f>
        <v>0</v>
      </c>
      <c r="R39" s="22">
        <f>+SUMIFS(datos_arg[USD],datos_arg[Year],'Cuentas ARG'!Q$2,datos_arg[Month],'Cuentas ARG'!U$2,datos_arg[Destino],'Cuentas ARG'!P39)</f>
        <v>3.9448479577000102</v>
      </c>
      <c r="S39" s="22"/>
      <c r="T39" s="22">
        <f t="shared" si="127"/>
        <v>15405</v>
      </c>
      <c r="U39" s="23">
        <f t="shared" si="128"/>
        <v>31.116726497885519</v>
      </c>
      <c r="W39" s="3" t="s">
        <v>441</v>
      </c>
      <c r="X39" s="22">
        <f>SUMIFS(datos_arg[ARS],datos_arg[Year],'Cuentas ARG'!X$2,datos_arg[Month],'Cuentas ARG'!AB$2,datos_arg[Destino],'Cuentas ARG'!W39)</f>
        <v>14640.5</v>
      </c>
      <c r="Y39" s="22">
        <f>+SUMIFS(datos_arg[USD],datos_arg[Year],'Cuentas ARG'!X$2,datos_arg[Month],'Cuentas ARG'!AB$2,datos_arg[Destino],'Cuentas ARG'!W39)</f>
        <v>26.282658627619799</v>
      </c>
      <c r="Z39" s="22"/>
      <c r="AA39" s="22">
        <f t="shared" si="129"/>
        <v>30045.5</v>
      </c>
      <c r="AB39" s="23">
        <f t="shared" si="130"/>
        <v>57.399385125505319</v>
      </c>
      <c r="AD39" s="3" t="s">
        <v>441</v>
      </c>
      <c r="AE39" s="22">
        <f>SUMIFS(datos_arg[ARS],datos_arg[Year],'Cuentas ARG'!AE$2,datos_arg[Month],'Cuentas ARG'!AI$2,datos_arg[Destino],'Cuentas ARG'!AD39)</f>
        <v>0</v>
      </c>
      <c r="AF39" s="22">
        <f>+SUMIFS(datos_arg[USD],datos_arg[Year],'Cuentas ARG'!AE$2,datos_arg[Month],'Cuentas ARG'!AI$2,datos_arg[Destino],'Cuentas ARG'!AD39)</f>
        <v>0</v>
      </c>
      <c r="AG39" s="22"/>
      <c r="AH39" s="22">
        <f t="shared" si="131"/>
        <v>30045.5</v>
      </c>
      <c r="AI39" s="23">
        <f t="shared" si="132"/>
        <v>57.399385125505319</v>
      </c>
      <c r="AK39" s="3" t="s">
        <v>441</v>
      </c>
      <c r="AL39" s="22">
        <f>SUMIFS(datos_arg[ARS],datos_arg[Year],'Cuentas ARG'!AL$2,datos_arg[Month],'Cuentas ARG'!AP$2,datos_arg[Destino],'Cuentas ARG'!AK39)</f>
        <v>1114.4525000000012</v>
      </c>
      <c r="AM39" s="22">
        <f>+SUMIFS(datos_arg[USD],datos_arg[Year],'Cuentas ARG'!AL$2,datos_arg[Month],'Cuentas ARG'!AP$2,datos_arg[Destino],'Cuentas ARG'!AK39)</f>
        <v>17.432525971580599</v>
      </c>
      <c r="AN39" s="22"/>
      <c r="AO39" s="22">
        <f t="shared" si="133"/>
        <v>31159.952499999999</v>
      </c>
      <c r="AP39" s="23">
        <f t="shared" si="134"/>
        <v>74.831911097085921</v>
      </c>
      <c r="AR39" s="3" t="s">
        <v>441</v>
      </c>
      <c r="AS39" s="22">
        <f>SUMIFS(datos_arg[ARS],datos_arg[Year],'Cuentas ARG'!AS$2,datos_arg[Month],'Cuentas ARG'!AW$2,datos_arg[Destino],'Cuentas ARG'!AR39)</f>
        <v>27702.495000000024</v>
      </c>
      <c r="AT39" s="22">
        <f>+SUMIFS(datos_arg[USD],datos_arg[Year],'Cuentas ARG'!AS$2,datos_arg[Month],'Cuentas ARG'!AW$2,datos_arg[Destino],'Cuentas ARG'!AR39)</f>
        <v>76.5056737588652</v>
      </c>
      <c r="AU39" s="22"/>
      <c r="AV39" s="22">
        <f t="shared" si="135"/>
        <v>58862.447500000024</v>
      </c>
      <c r="AW39" s="23">
        <f t="shared" si="136"/>
        <v>151.33758485595112</v>
      </c>
      <c r="AY39" s="3" t="s">
        <v>441</v>
      </c>
      <c r="AZ39" s="22">
        <f>SUMIFS(datos_arg[ARS],datos_arg[Year],'Cuentas ARG'!AZ$2,datos_arg[Month],'Cuentas ARG'!BD$2,datos_arg[Destino],'Cuentas ARG'!AY39)</f>
        <v>613.42500000004657</v>
      </c>
      <c r="BA39" s="22">
        <f>+SUMIFS(datos_arg[USD],datos_arg[Year],'Cuentas ARG'!AZ$2,datos_arg[Month],'Cuentas ARG'!BD$2,datos_arg[Destino],'Cuentas ARG'!AY39)</f>
        <v>0</v>
      </c>
      <c r="BB39" s="22"/>
      <c r="BC39" s="22">
        <f t="shared" si="137"/>
        <v>59475.87250000007</v>
      </c>
      <c r="BD39" s="23">
        <f t="shared" si="138"/>
        <v>151.33758485595112</v>
      </c>
      <c r="BF39" s="3" t="s">
        <v>441</v>
      </c>
      <c r="BG39" s="22">
        <f>SUMIFS(datos_arg[ARS],datos_arg[Year],'Cuentas ARG'!BG$2,datos_arg[Month],'Cuentas ARG'!BK$2,datos_arg[Destino],'Cuentas ARG'!BF39)</f>
        <v>0</v>
      </c>
      <c r="BH39" s="22">
        <f>+SUMIFS(datos_arg[USD],datos_arg[Year],'Cuentas ARG'!BG$2,datos_arg[Month],'Cuentas ARG'!BK$2,datos_arg[Destino],'Cuentas ARG'!BF39)</f>
        <v>0</v>
      </c>
      <c r="BI39" s="22"/>
      <c r="BJ39" s="22">
        <f t="shared" si="139"/>
        <v>59475.87250000007</v>
      </c>
      <c r="BK39" s="23">
        <f t="shared" si="140"/>
        <v>151.33758485595112</v>
      </c>
      <c r="BM39" s="3" t="s">
        <v>441</v>
      </c>
      <c r="BN39" s="22">
        <f>SUMIFS(datos_arg[ARS],datos_arg[Year],'Cuentas ARG'!BN$2,datos_arg[Month],'Cuentas ARG'!BR$2,datos_arg[Destino],'Cuentas ARG'!BM39)</f>
        <v>0</v>
      </c>
      <c r="BO39" s="22">
        <f>+SUMIFS(datos_arg[USD],datos_arg[Year],'Cuentas ARG'!BN$2,datos_arg[Month],'Cuentas ARG'!BR$2,datos_arg[Destino],'Cuentas ARG'!BM39)</f>
        <v>12.669112903226299</v>
      </c>
      <c r="BP39" s="22"/>
      <c r="BQ39" s="22">
        <f t="shared" si="141"/>
        <v>59475.87250000007</v>
      </c>
      <c r="BR39" s="23">
        <f t="shared" si="142"/>
        <v>164.00669775917743</v>
      </c>
      <c r="BT39" s="3" t="s">
        <v>441</v>
      </c>
      <c r="BU39" s="22">
        <f>SUMIFS(datos_arg[ARS],datos_arg[Year],'Cuentas ARG'!BU$2,datos_arg[Month],'Cuentas ARG'!BY$2,datos_arg[Destino],'Cuentas ARG'!BT39)</f>
        <v>3760.2125000000287</v>
      </c>
      <c r="BV39" s="22">
        <f>+SUMIFS(datos_arg[USD],datos_arg[Year],'Cuentas ARG'!BU$2,datos_arg[Month],'Cuentas ARG'!BY$2,datos_arg[Destino],'Cuentas ARG'!BT39)</f>
        <v>2.4248836748860798</v>
      </c>
      <c r="BW39" s="22"/>
      <c r="BX39" s="22">
        <f t="shared" si="143"/>
        <v>63236.085000000101</v>
      </c>
      <c r="BY39" s="23">
        <f t="shared" si="144"/>
        <v>166.4315814340635</v>
      </c>
      <c r="CA39" s="3" t="s">
        <v>441</v>
      </c>
      <c r="CB39" s="22">
        <f>SUMIFS(datos_arg[ARS],datos_arg[Year],'Cuentas ARG'!CB$2,datos_arg[Month],'Cuentas ARG'!CF$2,datos_arg[Destino],'Cuentas ARG'!CA39)</f>
        <v>16360.84999999986</v>
      </c>
      <c r="CC39" s="22">
        <f>+SUMIFS(datos_arg[USD],datos_arg[Year],'Cuentas ARG'!CB$2,datos_arg[Month],'Cuentas ARG'!CF$2,datos_arg[Destino],'Cuentas ARG'!CA39)</f>
        <v>4.1534910417952897</v>
      </c>
      <c r="CD39" s="22"/>
      <c r="CE39" s="22">
        <f t="shared" si="145"/>
        <v>79596.934999999969</v>
      </c>
      <c r="CF39" s="23">
        <f t="shared" si="146"/>
        <v>170.58507247585879</v>
      </c>
      <c r="CH39" s="3" t="s">
        <v>441</v>
      </c>
      <c r="CI39" s="22">
        <f>SUMIFS(datos_arg[ARS],datos_arg[Year],'Cuentas ARG'!CI$2,datos_arg[Month],'Cuentas ARG'!CM$2,datos_arg[Destino],'Cuentas ARG'!CH39)</f>
        <v>0</v>
      </c>
      <c r="CJ39" s="22">
        <f>+SUMIFS(datos_arg[USD],datos_arg[Year],'Cuentas ARG'!CI$2,datos_arg[Month],'Cuentas ARG'!CM$2,datos_arg[Destino],'Cuentas ARG'!CH39)</f>
        <v>6.5282847321007003</v>
      </c>
      <c r="CK39" s="22"/>
      <c r="CL39" s="22">
        <f t="shared" si="147"/>
        <v>79596.934999999969</v>
      </c>
      <c r="CM39" s="23">
        <f t="shared" si="148"/>
        <v>177.1133572079595</v>
      </c>
      <c r="CO39" s="3" t="s">
        <v>441</v>
      </c>
      <c r="CP39" s="22">
        <f>SUMIFS(datos_arg[ARS],datos_arg[Year],'Cuentas ARG'!CP$2,datos_arg[Month],'Cuentas ARG'!CT$2,datos_arg[Destino],'Cuentas ARG'!CO39)</f>
        <v>0</v>
      </c>
      <c r="CQ39" s="22">
        <f>+SUMIFS(datos_arg[USD],datos_arg[Year],'Cuentas ARG'!CP$2,datos_arg[Month],'Cuentas ARG'!CT$2,datos_arg[Destino],'Cuentas ARG'!CO39)</f>
        <v>8.0197921108456249</v>
      </c>
      <c r="CR39" s="22"/>
      <c r="CS39" s="22">
        <f t="shared" si="149"/>
        <v>79596.934999999969</v>
      </c>
      <c r="CT39" s="23">
        <f t="shared" si="150"/>
        <v>185.13314931880512</v>
      </c>
      <c r="CV39" s="3" t="s">
        <v>441</v>
      </c>
      <c r="CW39" s="22">
        <f>SUMIFS(datos_arg[ARS],datos_arg[Year],'Cuentas ARG'!CW$2,datos_arg[Month],'Cuentas ARG'!DA$2,datos_arg[Destino],'Cuentas ARG'!CV39)</f>
        <v>11108.844999999699</v>
      </c>
      <c r="CX39" s="22">
        <f>+SUMIFS(datos_arg[USD],datos_arg[Year],'Cuentas ARG'!CW$2,datos_arg[Month],'Cuentas ARG'!DA$2,datos_arg[Destino],'Cuentas ARG'!CV39)</f>
        <v>52.286054574643401</v>
      </c>
      <c r="CY39" s="22"/>
      <c r="CZ39" s="22">
        <f t="shared" si="151"/>
        <v>90705.779999999664</v>
      </c>
      <c r="DA39" s="23">
        <f t="shared" si="152"/>
        <v>237.41920389344853</v>
      </c>
      <c r="DC39" s="3" t="s">
        <v>441</v>
      </c>
      <c r="DD39" s="22">
        <f>SUMIFS(datos_arg[ARS],datos_arg[Year],'Cuentas ARG'!DD$2,datos_arg[Month],'Cuentas ARG'!DH$2,datos_arg[Destino],'Cuentas ARG'!DC39)</f>
        <v>0</v>
      </c>
      <c r="DE39" s="22">
        <f>+SUMIFS(datos_arg[USD],datos_arg[Year],'Cuentas ARG'!DD$2,datos_arg[Month],'Cuentas ARG'!DH$2,datos_arg[Destino],'Cuentas ARG'!DC39)</f>
        <v>651.83367903362796</v>
      </c>
      <c r="DF39" s="22"/>
      <c r="DG39" s="22">
        <f t="shared" si="153"/>
        <v>90705.779999999664</v>
      </c>
      <c r="DH39" s="23">
        <f t="shared" si="154"/>
        <v>889.25288292707648</v>
      </c>
      <c r="DJ39" s="3" t="s">
        <v>441</v>
      </c>
      <c r="DK39" s="22">
        <f>SUMIFS(datos_arg[ARS],datos_arg[Year],'Cuentas ARG'!DK$2,datos_arg[Month],'Cuentas ARG'!DO$2,datos_arg[Destino],'Cuentas ARG'!DJ39)</f>
        <v>1005200</v>
      </c>
      <c r="DL39" s="22">
        <f>+SUMIFS(datos_arg[USD],datos_arg[Year],'Cuentas ARG'!DK$2,datos_arg[Month],'Cuentas ARG'!DO$2,datos_arg[Destino],'Cuentas ARG'!DJ39)</f>
        <v>744.56027750635087</v>
      </c>
      <c r="DM39" s="22"/>
      <c r="DN39" s="22">
        <f t="shared" si="155"/>
        <v>1095905.7799999996</v>
      </c>
      <c r="DO39" s="23">
        <f t="shared" si="156"/>
        <v>1633.8131604334274</v>
      </c>
      <c r="DQ39" s="3" t="s">
        <v>441</v>
      </c>
      <c r="DR39" s="22">
        <f>SUMIFS(datos_arg[ARS],datos_arg[Year],'Cuentas ARG'!DR$2,datos_arg[Month],'Cuentas ARG'!DV$2,datos_arg[Destino],'Cuentas ARG'!DQ39)</f>
        <v>49800</v>
      </c>
      <c r="DS39" s="22">
        <f>+SUMIFS(datos_arg[USD],datos_arg[Year],'Cuentas ARG'!DR$2,datos_arg[Month],'Cuentas ARG'!DV$2,datos_arg[Destino],'Cuentas ARG'!DQ39)</f>
        <v>31.079915914086499</v>
      </c>
      <c r="DT39" s="22"/>
      <c r="DU39" s="22">
        <f t="shared" si="157"/>
        <v>1145705.7799999996</v>
      </c>
      <c r="DV39" s="23">
        <f t="shared" si="158"/>
        <v>1664.8930763475139</v>
      </c>
      <c r="DX39" s="3" t="s">
        <v>441</v>
      </c>
      <c r="DY39" s="22">
        <f>SUMIFS(datos_arg[ARS],datos_arg[Year],'Cuentas ARG'!DY$2,datos_arg[Month],'Cuentas ARG'!EC$2,datos_arg[Destino],'Cuentas ARG'!DX39)</f>
        <v>0</v>
      </c>
      <c r="DZ39" s="22">
        <f>+SUMIFS(datos_arg[USD],datos_arg[Year],'Cuentas ARG'!DY$2,datos_arg[Month],'Cuentas ARG'!EC$2,datos_arg[Destino],'Cuentas ARG'!DX39)</f>
        <v>17.200462201464902</v>
      </c>
      <c r="EA39" s="22"/>
      <c r="EB39" s="22">
        <f t="shared" si="159"/>
        <v>1145705.7799999996</v>
      </c>
      <c r="EC39" s="23">
        <f t="shared" si="160"/>
        <v>1682.0935385489788</v>
      </c>
      <c r="EE39" s="3" t="s">
        <v>441</v>
      </c>
      <c r="EF39" s="22">
        <f>SUMIFS(datos_arg[ARS],datos_arg[Year],'Cuentas ARG'!EF$2,datos_arg[Month],'Cuentas ARG'!EJ$2,datos_arg[Destino],'Cuentas ARG'!EE39)</f>
        <v>243020</v>
      </c>
      <c r="EG39" s="22">
        <f>+SUMIFS(datos_arg[USD],datos_arg[Year],'Cuentas ARG'!EF$2,datos_arg[Month],'Cuentas ARG'!EJ$2,datos_arg[Destino],'Cuentas ARG'!EE39)</f>
        <v>0.769505157973981</v>
      </c>
      <c r="EH39" s="22"/>
      <c r="EI39" s="22">
        <f t="shared" si="161"/>
        <v>1388725.7799999996</v>
      </c>
      <c r="EJ39" s="23">
        <f t="shared" si="162"/>
        <v>1682.8630437069528</v>
      </c>
      <c r="EL39" s="3" t="s">
        <v>441</v>
      </c>
      <c r="EM39" s="22">
        <f>SUMIFS(datos_arg[ARS],datos_arg[Year],'Cuentas ARG'!EM$2,datos_arg[Month],'Cuentas ARG'!EQ$2,datos_arg[Destino],'Cuentas ARG'!EL39)</f>
        <v>0</v>
      </c>
      <c r="EN39" s="22">
        <f>+SUMIFS(datos_arg[USD],datos_arg[Year],'Cuentas ARG'!EM$2,datos_arg[Month],'Cuentas ARG'!EQ$2,datos_arg[Destino],'Cuentas ARG'!EL39)</f>
        <v>30.682444237470001</v>
      </c>
      <c r="EO39" s="22"/>
      <c r="EP39" s="22">
        <f t="shared" si="163"/>
        <v>1388725.7799999996</v>
      </c>
      <c r="EQ39" s="23">
        <f t="shared" si="164"/>
        <v>1713.5454879444228</v>
      </c>
      <c r="ES39" s="3" t="s">
        <v>441</v>
      </c>
      <c r="ET39" s="22">
        <f>SUMIFS(datos_arg[ARS],datos_arg[Year],'Cuentas ARG'!ET$2,datos_arg[Month],'Cuentas ARG'!EX$2,datos_arg[Destino],'Cuentas ARG'!ES39)</f>
        <v>0</v>
      </c>
      <c r="EU39" s="22">
        <f>+SUMIFS(datos_arg[USD],datos_arg[Year],'Cuentas ARG'!ET$2,datos_arg[Month],'Cuentas ARG'!EX$2,datos_arg[Destino],'Cuentas ARG'!ES39)</f>
        <v>0</v>
      </c>
      <c r="EV39" s="22"/>
      <c r="EW39" s="22">
        <f t="shared" si="165"/>
        <v>1388725.7799999996</v>
      </c>
      <c r="EX39" s="23">
        <f t="shared" si="166"/>
        <v>1713.5454879444228</v>
      </c>
      <c r="EZ39" s="3" t="s">
        <v>441</v>
      </c>
      <c r="FA39" s="22">
        <f>SUMIFS(datos_arg[ARS],datos_arg[Year],'Cuentas ARG'!FA$2,datos_arg[Month],'Cuentas ARG'!FE$2,datos_arg[Destino],'Cuentas ARG'!EZ39)</f>
        <v>286253.817779437</v>
      </c>
      <c r="FB39" s="22">
        <f>+SUMIFS(datos_arg[USD],datos_arg[Year],'Cuentas ARG'!FA$2,datos_arg[Month],'Cuentas ARG'!FE$2,datos_arg[Destino],'Cuentas ARG'!EZ39)</f>
        <v>0</v>
      </c>
      <c r="FC39" s="22"/>
      <c r="FD39" s="22">
        <f t="shared" si="167"/>
        <v>1674979.5977794365</v>
      </c>
      <c r="FE39" s="23">
        <f t="shared" si="168"/>
        <v>1713.5454879444228</v>
      </c>
      <c r="FG39" s="3" t="s">
        <v>441</v>
      </c>
      <c r="FH39" s="22">
        <f>SUMIFS(datos_arg[ARS],datos_arg[Year],'Cuentas ARG'!FH$2,datos_arg[Month],'Cuentas ARG'!FL$2,datos_arg[Destino],'Cuentas ARG'!FG39)</f>
        <v>58500</v>
      </c>
      <c r="FI39" s="22">
        <f>+SUMIFS(datos_arg[USD],datos_arg[Year],'Cuentas ARG'!FH$2,datos_arg[Month],'Cuentas ARG'!FL$2,datos_arg[Destino],'Cuentas ARG'!FG39)</f>
        <v>67.078042606251998</v>
      </c>
      <c r="FJ39" s="22"/>
      <c r="FK39" s="22">
        <f t="shared" si="169"/>
        <v>1733479.5977794365</v>
      </c>
      <c r="FL39" s="23">
        <f t="shared" si="170"/>
        <v>1780.6235305506748</v>
      </c>
      <c r="FN39" s="3" t="s">
        <v>441</v>
      </c>
      <c r="FO39" s="22">
        <f>SUMIFS(datos_arg[ARS],datos_arg[Year],'Cuentas ARG'!FO$2,datos_arg[Month],'Cuentas ARG'!FS$2,datos_arg[Destino],'Cuentas ARG'!FN39)</f>
        <v>92000</v>
      </c>
      <c r="FP39" s="22">
        <f>+SUMIFS(datos_arg[USD],datos_arg[Year],'Cuentas ARG'!FO$2,datos_arg[Month],'Cuentas ARG'!FS$2,datos_arg[Destino],'Cuentas ARG'!FN39)</f>
        <v>0</v>
      </c>
      <c r="FQ39" s="22"/>
      <c r="FR39" s="22">
        <f t="shared" si="171"/>
        <v>1825479.5977794365</v>
      </c>
      <c r="FS39" s="23">
        <f t="shared" si="172"/>
        <v>1780.6235305506748</v>
      </c>
      <c r="FU39" s="3" t="s">
        <v>441</v>
      </c>
      <c r="FV39" s="22">
        <f>SUMIFS(datos_arg[ARS],datos_arg[Year],'Cuentas ARG'!FV$2,datos_arg[Month],'Cuentas ARG'!FZ$2,datos_arg[Destino],'Cuentas ARG'!FU39)</f>
        <v>2813671</v>
      </c>
      <c r="FW39" s="22">
        <f>+SUMIFS(datos_arg[USD],datos_arg[Year],'Cuentas ARG'!FV$2,datos_arg[Month],'Cuentas ARG'!FZ$2,datos_arg[Destino],'Cuentas ARG'!FU39)</f>
        <v>23.7181031074897</v>
      </c>
      <c r="FX39" s="22"/>
      <c r="FY39" s="22">
        <f t="shared" si="173"/>
        <v>4639150.597779436</v>
      </c>
      <c r="FZ39" s="23">
        <f t="shared" si="174"/>
        <v>1804.3416336581645</v>
      </c>
      <c r="GB39" s="3" t="s">
        <v>441</v>
      </c>
      <c r="GC39" s="22">
        <f>SUMIFS(datos_arg[ARS],datos_arg[Year],'Cuentas ARG'!GC$2,datos_arg[Month],'Cuentas ARG'!GG$2,datos_arg[Destino],'Cuentas ARG'!GB39)</f>
        <v>1028620</v>
      </c>
      <c r="GD39" s="22">
        <f>+SUMIFS(datos_arg[USD],datos_arg[Year],'Cuentas ARG'!GC$2,datos_arg[Month],'Cuentas ARG'!GG$2,datos_arg[Destino],'Cuentas ARG'!GB39)</f>
        <v>25.729379910970362</v>
      </c>
      <c r="GE39" s="22"/>
      <c r="GF39" s="22">
        <f t="shared" si="175"/>
        <v>5667770.597779436</v>
      </c>
      <c r="GG39" s="23">
        <f t="shared" si="176"/>
        <v>1830.0710135691349</v>
      </c>
      <c r="GI39" s="3" t="s">
        <v>441</v>
      </c>
      <c r="GJ39" s="22">
        <f>SUMIFS(datos_arg[ARS],datos_arg[Year],'Cuentas ARG'!GJ$2,datos_arg[Month],'Cuentas ARG'!GN$2,datos_arg[Destino],'Cuentas ARG'!GI39)</f>
        <v>0</v>
      </c>
      <c r="GK39" s="22">
        <f>+SUMIFS(datos_arg[USD],datos_arg[Year],'Cuentas ARG'!GJ$2,datos_arg[Month],'Cuentas ARG'!GN$2,datos_arg[Destino],'Cuentas ARG'!GI39)</f>
        <v>75.46187090487183</v>
      </c>
      <c r="GL39" s="22"/>
      <c r="GM39" s="22">
        <f t="shared" si="177"/>
        <v>5667770.597779436</v>
      </c>
      <c r="GN39" s="23">
        <f t="shared" si="178"/>
        <v>1905.5328844740068</v>
      </c>
      <c r="GP39" s="3" t="s">
        <v>441</v>
      </c>
      <c r="GQ39" s="22">
        <f>SUMIFS(datos_arg[ARS],datos_arg[Year],'Cuentas ARG'!GQ$2,datos_arg[Month],'Cuentas ARG'!GU$2,datos_arg[Destino],'Cuentas ARG'!GP39)</f>
        <v>1281552.5</v>
      </c>
      <c r="GR39" s="22">
        <f>+SUMIFS(datos_arg[USD],datos_arg[Year],'Cuentas ARG'!GQ$2,datos_arg[Month],'Cuentas ARG'!GU$2,datos_arg[Destino],'Cuentas ARG'!GP39)</f>
        <v>32.970744978439519</v>
      </c>
      <c r="GS39" s="22"/>
      <c r="GT39" s="22">
        <f t="shared" si="179"/>
        <v>6949323.097779436</v>
      </c>
      <c r="GU39" s="23">
        <f t="shared" si="180"/>
        <v>1938.5036294524464</v>
      </c>
      <c r="GW39" s="3" t="s">
        <v>441</v>
      </c>
      <c r="GX39" s="22">
        <f>SUMIFS(datos_arg[ARS],datos_arg[Year],'Cuentas ARG'!GX$2,datos_arg[Month],'Cuentas ARG'!HB$2,datos_arg[Destino],'Cuentas ARG'!GW39)</f>
        <v>0</v>
      </c>
      <c r="GY39" s="22">
        <f>+SUMIFS(datos_arg[USD],datos_arg[Year],'Cuentas ARG'!GX$2,datos_arg[Month],'Cuentas ARG'!HB$2,datos_arg[Destino],'Cuentas ARG'!GW39)</f>
        <v>0</v>
      </c>
      <c r="GZ39" s="22"/>
      <c r="HA39" s="22">
        <f t="shared" si="181"/>
        <v>6949323.097779436</v>
      </c>
      <c r="HB39" s="23">
        <f t="shared" si="182"/>
        <v>1938.5036294524464</v>
      </c>
      <c r="HD39" s="3" t="s">
        <v>441</v>
      </c>
      <c r="HE39" s="22">
        <f>SUMIFS(datos_arg[ARS],datos_arg[Year],'Cuentas ARG'!HE$2,datos_arg[Month],'Cuentas ARG'!HI$2,datos_arg[Destino],'Cuentas ARG'!HD39)</f>
        <v>0</v>
      </c>
      <c r="HF39" s="22">
        <f>+SUMIFS(datos_arg[USD],datos_arg[Year],'Cuentas ARG'!HE$2,datos_arg[Month],'Cuentas ARG'!HI$2,datos_arg[Destino],'Cuentas ARG'!HD39)</f>
        <v>196.69788930061983</v>
      </c>
      <c r="HG39" s="22"/>
      <c r="HH39" s="22">
        <f t="shared" si="183"/>
        <v>6949323.097779436</v>
      </c>
      <c r="HI39" s="23">
        <f t="shared" si="184"/>
        <v>2135.201518753066</v>
      </c>
      <c r="HK39" s="3" t="s">
        <v>441</v>
      </c>
      <c r="HL39" s="22">
        <f>SUMIFS(datos_arg[ARS],datos_arg[Year],'Cuentas ARG'!HL$2,datos_arg[Month],'Cuentas ARG'!HP$2,datos_arg[Destino],'Cuentas ARG'!HK39)</f>
        <v>0</v>
      </c>
      <c r="HM39" s="22">
        <f>+SUMIFS(datos_arg[USD],datos_arg[Year],'Cuentas ARG'!HL$2,datos_arg[Month],'Cuentas ARG'!HP$2,datos_arg[Destino],'Cuentas ARG'!HK39)</f>
        <v>0</v>
      </c>
      <c r="HN39" s="22"/>
      <c r="HO39" s="22">
        <f t="shared" si="185"/>
        <v>6949323.097779436</v>
      </c>
      <c r="HP39" s="23">
        <f t="shared" si="186"/>
        <v>2135.201518753066</v>
      </c>
    </row>
    <row r="40" spans="2:224" x14ac:dyDescent="0.25">
      <c r="B40" s="3" t="s">
        <v>509</v>
      </c>
      <c r="C40" s="22">
        <f>SUMIFS(datos_arg[ARS],datos_arg[Year],'Cuentas ARG'!C$2,datos_arg[Month],'Cuentas ARG'!G$2,datos_arg[Destino],'Cuentas ARG'!B40)</f>
        <v>0</v>
      </c>
      <c r="D40" s="22">
        <f>+SUMIFS(datos_arg[USD],datos_arg[Year],'Cuentas ARG'!C$2,datos_arg[Month],'Cuentas ARG'!G$2,datos_arg[Destino],'Cuentas ARG'!B40)</f>
        <v>0</v>
      </c>
      <c r="E40" s="22"/>
      <c r="F40" s="22">
        <f t="shared" si="2"/>
        <v>0</v>
      </c>
      <c r="G40" s="23">
        <f t="shared" si="0"/>
        <v>0</v>
      </c>
      <c r="I40" s="3" t="s">
        <v>509</v>
      </c>
      <c r="J40" s="22">
        <f>SUMIFS(datos_arg[ARS],datos_arg[Year],'Cuentas ARG'!J$2,datos_arg[Month],'Cuentas ARG'!N$2,datos_arg[Destino],'Cuentas ARG'!I40)</f>
        <v>0</v>
      </c>
      <c r="K40" s="22">
        <f>+SUMIFS(datos_arg[USD],datos_arg[Year],'Cuentas ARG'!J$2,datos_arg[Month],'Cuentas ARG'!N$2,datos_arg[Destino],'Cuentas ARG'!I40)</f>
        <v>0</v>
      </c>
      <c r="L40" s="22"/>
      <c r="M40" s="22">
        <f t="shared" si="125"/>
        <v>0</v>
      </c>
      <c r="N40" s="23">
        <f t="shared" si="126"/>
        <v>0</v>
      </c>
      <c r="P40" s="3" t="s">
        <v>509</v>
      </c>
      <c r="Q40" s="22">
        <f>SUMIFS(datos_arg[ARS],datos_arg[Year],'Cuentas ARG'!Q$2,datos_arg[Month],'Cuentas ARG'!U$2,datos_arg[Destino],'Cuentas ARG'!P40)</f>
        <v>24000</v>
      </c>
      <c r="R40" s="22">
        <f>+SUMIFS(datos_arg[USD],datos_arg[Year],'Cuentas ARG'!Q$2,datos_arg[Month],'Cuentas ARG'!U$2,datos_arg[Destino],'Cuentas ARG'!P40)</f>
        <v>559.44055944055947</v>
      </c>
      <c r="S40" s="22"/>
      <c r="T40" s="22">
        <f t="shared" si="127"/>
        <v>24000</v>
      </c>
      <c r="U40" s="23">
        <f t="shared" si="128"/>
        <v>559.44055944055947</v>
      </c>
      <c r="W40" s="3" t="s">
        <v>509</v>
      </c>
      <c r="X40" s="22">
        <f>SUMIFS(datos_arg[ARS],datos_arg[Year],'Cuentas ARG'!X$2,datos_arg[Month],'Cuentas ARG'!AB$2,datos_arg[Destino],'Cuentas ARG'!W40)</f>
        <v>0</v>
      </c>
      <c r="Y40" s="22">
        <f>+SUMIFS(datos_arg[USD],datos_arg[Year],'Cuentas ARG'!X$2,datos_arg[Month],'Cuentas ARG'!AB$2,datos_arg[Destino],'Cuentas ARG'!W40)</f>
        <v>0</v>
      </c>
      <c r="Z40" s="22"/>
      <c r="AA40" s="22">
        <f t="shared" si="129"/>
        <v>24000</v>
      </c>
      <c r="AB40" s="23">
        <f t="shared" si="130"/>
        <v>559.44055944055947</v>
      </c>
      <c r="AD40" s="3" t="s">
        <v>509</v>
      </c>
      <c r="AE40" s="22">
        <f>SUMIFS(datos_arg[ARS],datos_arg[Year],'Cuentas ARG'!AE$2,datos_arg[Month],'Cuentas ARG'!AI$2,datos_arg[Destino],'Cuentas ARG'!AD40)</f>
        <v>0</v>
      </c>
      <c r="AF40" s="22">
        <f>+SUMIFS(datos_arg[USD],datos_arg[Year],'Cuentas ARG'!AE$2,datos_arg[Month],'Cuentas ARG'!AI$2,datos_arg[Destino],'Cuentas ARG'!AD40)</f>
        <v>0</v>
      </c>
      <c r="AG40" s="22"/>
      <c r="AH40" s="22">
        <f t="shared" si="131"/>
        <v>24000</v>
      </c>
      <c r="AI40" s="23">
        <f t="shared" si="132"/>
        <v>559.44055944055947</v>
      </c>
      <c r="AK40" s="3" t="s">
        <v>509</v>
      </c>
      <c r="AL40" s="22">
        <f>SUMIFS(datos_arg[ARS],datos_arg[Year],'Cuentas ARG'!AL$2,datos_arg[Month],'Cuentas ARG'!AP$2,datos_arg[Destino],'Cuentas ARG'!AK40)</f>
        <v>0</v>
      </c>
      <c r="AM40" s="22">
        <f>+SUMIFS(datos_arg[USD],datos_arg[Year],'Cuentas ARG'!AL$2,datos_arg[Month],'Cuentas ARG'!AP$2,datos_arg[Destino],'Cuentas ARG'!AK40)</f>
        <v>0</v>
      </c>
      <c r="AN40" s="22"/>
      <c r="AO40" s="22">
        <f t="shared" si="133"/>
        <v>24000</v>
      </c>
      <c r="AP40" s="23">
        <f t="shared" si="134"/>
        <v>559.44055944055947</v>
      </c>
      <c r="AR40" s="3" t="s">
        <v>509</v>
      </c>
      <c r="AS40" s="22">
        <f>SUMIFS(datos_arg[ARS],datos_arg[Year],'Cuentas ARG'!AS$2,datos_arg[Month],'Cuentas ARG'!AW$2,datos_arg[Destino],'Cuentas ARG'!AR40)</f>
        <v>0</v>
      </c>
      <c r="AT40" s="22">
        <f>+SUMIFS(datos_arg[USD],datos_arg[Year],'Cuentas ARG'!AS$2,datos_arg[Month],'Cuentas ARG'!AW$2,datos_arg[Destino],'Cuentas ARG'!AR40)</f>
        <v>0</v>
      </c>
      <c r="AU40" s="22"/>
      <c r="AV40" s="22">
        <f t="shared" si="135"/>
        <v>24000</v>
      </c>
      <c r="AW40" s="23">
        <f t="shared" si="136"/>
        <v>559.44055944055947</v>
      </c>
      <c r="AY40" s="3" t="s">
        <v>509</v>
      </c>
      <c r="AZ40" s="22">
        <f>SUMIFS(datos_arg[ARS],datos_arg[Year],'Cuentas ARG'!AZ$2,datos_arg[Month],'Cuentas ARG'!BD$2,datos_arg[Destino],'Cuentas ARG'!AY40)</f>
        <v>0</v>
      </c>
      <c r="BA40" s="22">
        <f>+SUMIFS(datos_arg[USD],datos_arg[Year],'Cuentas ARG'!AZ$2,datos_arg[Month],'Cuentas ARG'!BD$2,datos_arg[Destino],'Cuentas ARG'!AY40)</f>
        <v>0</v>
      </c>
      <c r="BB40" s="22"/>
      <c r="BC40" s="22">
        <f t="shared" si="137"/>
        <v>24000</v>
      </c>
      <c r="BD40" s="23">
        <f t="shared" si="138"/>
        <v>559.44055944055947</v>
      </c>
      <c r="BF40" s="3" t="s">
        <v>509</v>
      </c>
      <c r="BG40" s="22">
        <f>SUMIFS(datos_arg[ARS],datos_arg[Year],'Cuentas ARG'!BG$2,datos_arg[Month],'Cuentas ARG'!BK$2,datos_arg[Destino],'Cuentas ARG'!BF40)</f>
        <v>0</v>
      </c>
      <c r="BH40" s="22">
        <f>+SUMIFS(datos_arg[USD],datos_arg[Year],'Cuentas ARG'!BG$2,datos_arg[Month],'Cuentas ARG'!BK$2,datos_arg[Destino],'Cuentas ARG'!BF40)</f>
        <v>0</v>
      </c>
      <c r="BI40" s="22"/>
      <c r="BJ40" s="22">
        <f t="shared" si="139"/>
        <v>24000</v>
      </c>
      <c r="BK40" s="23">
        <f t="shared" si="140"/>
        <v>559.44055944055947</v>
      </c>
      <c r="BM40" s="3" t="s">
        <v>509</v>
      </c>
      <c r="BN40" s="22">
        <f>SUMIFS(datos_arg[ARS],datos_arg[Year],'Cuentas ARG'!BN$2,datos_arg[Month],'Cuentas ARG'!BR$2,datos_arg[Destino],'Cuentas ARG'!BM40)</f>
        <v>0</v>
      </c>
      <c r="BO40" s="22">
        <f>+SUMIFS(datos_arg[USD],datos_arg[Year],'Cuentas ARG'!BN$2,datos_arg[Month],'Cuentas ARG'!BR$2,datos_arg[Destino],'Cuentas ARG'!BM40)</f>
        <v>0</v>
      </c>
      <c r="BP40" s="22"/>
      <c r="BQ40" s="22">
        <f t="shared" si="141"/>
        <v>24000</v>
      </c>
      <c r="BR40" s="23">
        <f t="shared" si="142"/>
        <v>559.44055944055947</v>
      </c>
      <c r="BT40" s="3" t="s">
        <v>509</v>
      </c>
      <c r="BU40" s="22">
        <f>SUMIFS(datos_arg[ARS],datos_arg[Year],'Cuentas ARG'!BU$2,datos_arg[Month],'Cuentas ARG'!BY$2,datos_arg[Destino],'Cuentas ARG'!BT40)</f>
        <v>0</v>
      </c>
      <c r="BV40" s="22">
        <f>+SUMIFS(datos_arg[USD],datos_arg[Year],'Cuentas ARG'!BU$2,datos_arg[Month],'Cuentas ARG'!BY$2,datos_arg[Destino],'Cuentas ARG'!BT40)</f>
        <v>0</v>
      </c>
      <c r="BW40" s="22"/>
      <c r="BX40" s="22">
        <f t="shared" si="143"/>
        <v>24000</v>
      </c>
      <c r="BY40" s="23">
        <f t="shared" si="144"/>
        <v>559.44055944055947</v>
      </c>
      <c r="CA40" s="3" t="s">
        <v>509</v>
      </c>
      <c r="CB40" s="22">
        <f>SUMIFS(datos_arg[ARS],datos_arg[Year],'Cuentas ARG'!CB$2,datos_arg[Month],'Cuentas ARG'!CF$2,datos_arg[Destino],'Cuentas ARG'!CA40)</f>
        <v>0</v>
      </c>
      <c r="CC40" s="22">
        <f>+SUMIFS(datos_arg[USD],datos_arg[Year],'Cuentas ARG'!CB$2,datos_arg[Month],'Cuentas ARG'!CF$2,datos_arg[Destino],'Cuentas ARG'!CA40)</f>
        <v>0</v>
      </c>
      <c r="CD40" s="22"/>
      <c r="CE40" s="22">
        <f t="shared" si="145"/>
        <v>24000</v>
      </c>
      <c r="CF40" s="23">
        <f t="shared" si="146"/>
        <v>559.44055944055947</v>
      </c>
      <c r="CH40" s="3" t="s">
        <v>509</v>
      </c>
      <c r="CI40" s="22">
        <f>SUMIFS(datos_arg[ARS],datos_arg[Year],'Cuentas ARG'!CI$2,datos_arg[Month],'Cuentas ARG'!CM$2,datos_arg[Destino],'Cuentas ARG'!CH40)</f>
        <v>0</v>
      </c>
      <c r="CJ40" s="22">
        <f>+SUMIFS(datos_arg[USD],datos_arg[Year],'Cuentas ARG'!CI$2,datos_arg[Month],'Cuentas ARG'!CM$2,datos_arg[Destino],'Cuentas ARG'!CH40)</f>
        <v>0</v>
      </c>
      <c r="CK40" s="22"/>
      <c r="CL40" s="22">
        <f t="shared" si="147"/>
        <v>24000</v>
      </c>
      <c r="CM40" s="23">
        <f t="shared" si="148"/>
        <v>559.44055944055947</v>
      </c>
      <c r="CO40" s="3" t="s">
        <v>509</v>
      </c>
      <c r="CP40" s="22">
        <f>SUMIFS(datos_arg[ARS],datos_arg[Year],'Cuentas ARG'!CP$2,datos_arg[Month],'Cuentas ARG'!CT$2,datos_arg[Destino],'Cuentas ARG'!CO40)</f>
        <v>0</v>
      </c>
      <c r="CQ40" s="22">
        <f>+SUMIFS(datos_arg[USD],datos_arg[Year],'Cuentas ARG'!CP$2,datos_arg[Month],'Cuentas ARG'!CT$2,datos_arg[Destino],'Cuentas ARG'!CO40)</f>
        <v>0</v>
      </c>
      <c r="CR40" s="22"/>
      <c r="CS40" s="22">
        <f t="shared" si="149"/>
        <v>24000</v>
      </c>
      <c r="CT40" s="23">
        <f t="shared" si="150"/>
        <v>559.44055944055947</v>
      </c>
      <c r="CV40" s="3" t="s">
        <v>509</v>
      </c>
      <c r="CW40" s="22">
        <f>SUMIFS(datos_arg[ARS],datos_arg[Year],'Cuentas ARG'!CW$2,datos_arg[Month],'Cuentas ARG'!DA$2,datos_arg[Destino],'Cuentas ARG'!CV40)</f>
        <v>5252.92</v>
      </c>
      <c r="CX40" s="22">
        <f>+SUMIFS(datos_arg[USD],datos_arg[Year],'Cuentas ARG'!CW$2,datos_arg[Month],'Cuentas ARG'!DA$2,datos_arg[Destino],'Cuentas ARG'!CV40)</f>
        <v>68.219740259740263</v>
      </c>
      <c r="CY40" s="22"/>
      <c r="CZ40" s="22">
        <f t="shared" si="151"/>
        <v>29252.92</v>
      </c>
      <c r="DA40" s="23">
        <f t="shared" si="152"/>
        <v>627.66029970029967</v>
      </c>
      <c r="DC40" s="3" t="s">
        <v>509</v>
      </c>
      <c r="DD40" s="22">
        <f>SUMIFS(datos_arg[ARS],datos_arg[Year],'Cuentas ARG'!DD$2,datos_arg[Month],'Cuentas ARG'!DH$2,datos_arg[Destino],'Cuentas ARG'!DC40)</f>
        <v>0</v>
      </c>
      <c r="DE40" s="22">
        <f>+SUMIFS(datos_arg[USD],datos_arg[Year],'Cuentas ARG'!DD$2,datos_arg[Month],'Cuentas ARG'!DH$2,datos_arg[Destino],'Cuentas ARG'!DC40)</f>
        <v>0</v>
      </c>
      <c r="DF40" s="22"/>
      <c r="DG40" s="22">
        <f t="shared" si="153"/>
        <v>29252.92</v>
      </c>
      <c r="DH40" s="23">
        <f t="shared" si="154"/>
        <v>627.66029970029967</v>
      </c>
      <c r="DJ40" s="3" t="s">
        <v>509</v>
      </c>
      <c r="DK40" s="22">
        <f>SUMIFS(datos_arg[ARS],datos_arg[Year],'Cuentas ARG'!DK$2,datos_arg[Month],'Cuentas ARG'!DO$2,datos_arg[Destino],'Cuentas ARG'!DJ40)</f>
        <v>0</v>
      </c>
      <c r="DL40" s="22">
        <f>+SUMIFS(datos_arg[USD],datos_arg[Year],'Cuentas ARG'!DK$2,datos_arg[Month],'Cuentas ARG'!DO$2,datos_arg[Destino],'Cuentas ARG'!DJ40)</f>
        <v>0</v>
      </c>
      <c r="DM40" s="22"/>
      <c r="DN40" s="22">
        <f t="shared" si="155"/>
        <v>29252.92</v>
      </c>
      <c r="DO40" s="23">
        <f t="shared" si="156"/>
        <v>627.66029970029967</v>
      </c>
      <c r="DQ40" s="3" t="s">
        <v>509</v>
      </c>
      <c r="DR40" s="22">
        <f>SUMIFS(datos_arg[ARS],datos_arg[Year],'Cuentas ARG'!DR$2,datos_arg[Month],'Cuentas ARG'!DV$2,datos_arg[Destino],'Cuentas ARG'!DQ40)</f>
        <v>0</v>
      </c>
      <c r="DS40" s="22">
        <f>+SUMIFS(datos_arg[USD],datos_arg[Year],'Cuentas ARG'!DR$2,datos_arg[Month],'Cuentas ARG'!DV$2,datos_arg[Destino],'Cuentas ARG'!DQ40)</f>
        <v>0</v>
      </c>
      <c r="DT40" s="22"/>
      <c r="DU40" s="22">
        <f t="shared" si="157"/>
        <v>29252.92</v>
      </c>
      <c r="DV40" s="23">
        <f t="shared" si="158"/>
        <v>627.66029970029967</v>
      </c>
      <c r="DX40" s="3" t="s">
        <v>509</v>
      </c>
      <c r="DY40" s="22">
        <f>SUMIFS(datos_arg[ARS],datos_arg[Year],'Cuentas ARG'!DY$2,datos_arg[Month],'Cuentas ARG'!EC$2,datos_arg[Destino],'Cuentas ARG'!DX40)</f>
        <v>0</v>
      </c>
      <c r="DZ40" s="22">
        <f>+SUMIFS(datos_arg[USD],datos_arg[Year],'Cuentas ARG'!DY$2,datos_arg[Month],'Cuentas ARG'!EC$2,datos_arg[Destino],'Cuentas ARG'!DX40)</f>
        <v>0</v>
      </c>
      <c r="EA40" s="22"/>
      <c r="EB40" s="22">
        <f t="shared" si="159"/>
        <v>29252.92</v>
      </c>
      <c r="EC40" s="23">
        <f t="shared" si="160"/>
        <v>627.66029970029967</v>
      </c>
      <c r="EE40" s="3" t="s">
        <v>509</v>
      </c>
      <c r="EF40" s="22">
        <f>SUMIFS(datos_arg[ARS],datos_arg[Year],'Cuentas ARG'!EF$2,datos_arg[Month],'Cuentas ARG'!EJ$2,datos_arg[Destino],'Cuentas ARG'!EE40)</f>
        <v>0</v>
      </c>
      <c r="EG40" s="22">
        <f>+SUMIFS(datos_arg[USD],datos_arg[Year],'Cuentas ARG'!EF$2,datos_arg[Month],'Cuentas ARG'!EJ$2,datos_arg[Destino],'Cuentas ARG'!EE40)</f>
        <v>0</v>
      </c>
      <c r="EH40" s="22"/>
      <c r="EI40" s="22">
        <f t="shared" si="161"/>
        <v>29252.92</v>
      </c>
      <c r="EJ40" s="23">
        <f t="shared" si="162"/>
        <v>627.66029970029967</v>
      </c>
      <c r="EL40" s="3" t="s">
        <v>509</v>
      </c>
      <c r="EM40" s="22">
        <f>SUMIFS(datos_arg[ARS],datos_arg[Year],'Cuentas ARG'!EM$2,datos_arg[Month],'Cuentas ARG'!EQ$2,datos_arg[Destino],'Cuentas ARG'!EL40)</f>
        <v>0</v>
      </c>
      <c r="EN40" s="22">
        <f>+SUMIFS(datos_arg[USD],datos_arg[Year],'Cuentas ARG'!EM$2,datos_arg[Month],'Cuentas ARG'!EQ$2,datos_arg[Destino],'Cuentas ARG'!EL40)</f>
        <v>0</v>
      </c>
      <c r="EO40" s="22"/>
      <c r="EP40" s="22">
        <f t="shared" si="163"/>
        <v>29252.92</v>
      </c>
      <c r="EQ40" s="23">
        <f t="shared" si="164"/>
        <v>627.66029970029967</v>
      </c>
      <c r="ES40" s="3" t="s">
        <v>509</v>
      </c>
      <c r="ET40" s="22">
        <f>SUMIFS(datos_arg[ARS],datos_arg[Year],'Cuentas ARG'!ET$2,datos_arg[Month],'Cuentas ARG'!EX$2,datos_arg[Destino],'Cuentas ARG'!ES40)</f>
        <v>0</v>
      </c>
      <c r="EU40" s="22">
        <f>+SUMIFS(datos_arg[USD],datos_arg[Year],'Cuentas ARG'!ET$2,datos_arg[Month],'Cuentas ARG'!EX$2,datos_arg[Destino],'Cuentas ARG'!ES40)</f>
        <v>0</v>
      </c>
      <c r="EV40" s="22"/>
      <c r="EW40" s="22">
        <f t="shared" si="165"/>
        <v>29252.92</v>
      </c>
      <c r="EX40" s="23">
        <f t="shared" si="166"/>
        <v>627.66029970029967</v>
      </c>
      <c r="EZ40" s="3" t="s">
        <v>509</v>
      </c>
      <c r="FA40" s="22">
        <f>SUMIFS(datos_arg[ARS],datos_arg[Year],'Cuentas ARG'!FA$2,datos_arg[Month],'Cuentas ARG'!FE$2,datos_arg[Destino],'Cuentas ARG'!EZ40)</f>
        <v>0</v>
      </c>
      <c r="FB40" s="22">
        <f>+SUMIFS(datos_arg[USD],datos_arg[Year],'Cuentas ARG'!FA$2,datos_arg[Month],'Cuentas ARG'!FE$2,datos_arg[Destino],'Cuentas ARG'!EZ40)</f>
        <v>0</v>
      </c>
      <c r="FC40" s="22"/>
      <c r="FD40" s="22">
        <f t="shared" si="167"/>
        <v>29252.92</v>
      </c>
      <c r="FE40" s="23">
        <f t="shared" si="168"/>
        <v>627.66029970029967</v>
      </c>
      <c r="FG40" s="3" t="s">
        <v>509</v>
      </c>
      <c r="FH40" s="22">
        <f>SUMIFS(datos_arg[ARS],datos_arg[Year],'Cuentas ARG'!FH$2,datos_arg[Month],'Cuentas ARG'!FL$2,datos_arg[Destino],'Cuentas ARG'!FG40)</f>
        <v>0</v>
      </c>
      <c r="FI40" s="22">
        <f>+SUMIFS(datos_arg[USD],datos_arg[Year],'Cuentas ARG'!FH$2,datos_arg[Month],'Cuentas ARG'!FL$2,datos_arg[Destino],'Cuentas ARG'!FG40)</f>
        <v>0</v>
      </c>
      <c r="FJ40" s="22"/>
      <c r="FK40" s="22">
        <f t="shared" si="169"/>
        <v>29252.92</v>
      </c>
      <c r="FL40" s="23">
        <f t="shared" si="170"/>
        <v>627.66029970029967</v>
      </c>
      <c r="FN40" s="3" t="s">
        <v>509</v>
      </c>
      <c r="FO40" s="22">
        <f>SUMIFS(datos_arg[ARS],datos_arg[Year],'Cuentas ARG'!FO$2,datos_arg[Month],'Cuentas ARG'!FS$2,datos_arg[Destino],'Cuentas ARG'!FN40)</f>
        <v>0</v>
      </c>
      <c r="FP40" s="22">
        <f>+SUMIFS(datos_arg[USD],datos_arg[Year],'Cuentas ARG'!FO$2,datos_arg[Month],'Cuentas ARG'!FS$2,datos_arg[Destino],'Cuentas ARG'!FN40)</f>
        <v>0</v>
      </c>
      <c r="FQ40" s="22"/>
      <c r="FR40" s="22">
        <f t="shared" si="171"/>
        <v>29252.92</v>
      </c>
      <c r="FS40" s="23">
        <f t="shared" si="172"/>
        <v>627.66029970029967</v>
      </c>
      <c r="FU40" s="3" t="s">
        <v>509</v>
      </c>
      <c r="FV40" s="22">
        <f>SUMIFS(datos_arg[ARS],datos_arg[Year],'Cuentas ARG'!FV$2,datos_arg[Month],'Cuentas ARG'!FZ$2,datos_arg[Destino],'Cuentas ARG'!FU40)</f>
        <v>0</v>
      </c>
      <c r="FW40" s="22">
        <f>+SUMIFS(datos_arg[USD],datos_arg[Year],'Cuentas ARG'!FV$2,datos_arg[Month],'Cuentas ARG'!FZ$2,datos_arg[Destino],'Cuentas ARG'!FU40)</f>
        <v>0</v>
      </c>
      <c r="FX40" s="22"/>
      <c r="FY40" s="22">
        <f t="shared" si="173"/>
        <v>29252.92</v>
      </c>
      <c r="FZ40" s="23">
        <f t="shared" si="174"/>
        <v>627.66029970029967</v>
      </c>
      <c r="GB40" s="3" t="s">
        <v>509</v>
      </c>
      <c r="GC40" s="22">
        <f>SUMIFS(datos_arg[ARS],datos_arg[Year],'Cuentas ARG'!GC$2,datos_arg[Month],'Cuentas ARG'!GG$2,datos_arg[Destino],'Cuentas ARG'!GB40)</f>
        <v>0</v>
      </c>
      <c r="GD40" s="22">
        <f>+SUMIFS(datos_arg[USD],datos_arg[Year],'Cuentas ARG'!GC$2,datos_arg[Month],'Cuentas ARG'!GG$2,datos_arg[Destino],'Cuentas ARG'!GB40)</f>
        <v>0</v>
      </c>
      <c r="GE40" s="22"/>
      <c r="GF40" s="22">
        <f t="shared" si="175"/>
        <v>29252.92</v>
      </c>
      <c r="GG40" s="23">
        <f t="shared" si="176"/>
        <v>627.66029970029967</v>
      </c>
      <c r="GI40" s="3" t="s">
        <v>509</v>
      </c>
      <c r="GJ40" s="22">
        <f>SUMIFS(datos_arg[ARS],datos_arg[Year],'Cuentas ARG'!GJ$2,datos_arg[Month],'Cuentas ARG'!GN$2,datos_arg[Destino],'Cuentas ARG'!GI40)</f>
        <v>0</v>
      </c>
      <c r="GK40" s="22">
        <f>+SUMIFS(datos_arg[USD],datos_arg[Year],'Cuentas ARG'!GJ$2,datos_arg[Month],'Cuentas ARG'!GN$2,datos_arg[Destino],'Cuentas ARG'!GI40)</f>
        <v>0</v>
      </c>
      <c r="GL40" s="22"/>
      <c r="GM40" s="22">
        <f t="shared" si="177"/>
        <v>29252.92</v>
      </c>
      <c r="GN40" s="23">
        <f t="shared" si="178"/>
        <v>627.66029970029967</v>
      </c>
      <c r="GP40" s="3" t="s">
        <v>509</v>
      </c>
      <c r="GQ40" s="22">
        <f>SUMIFS(datos_arg[ARS],datos_arg[Year],'Cuentas ARG'!GQ$2,datos_arg[Month],'Cuentas ARG'!GU$2,datos_arg[Destino],'Cuentas ARG'!GP40)</f>
        <v>0</v>
      </c>
      <c r="GR40" s="22">
        <f>+SUMIFS(datos_arg[USD],datos_arg[Year],'Cuentas ARG'!GQ$2,datos_arg[Month],'Cuentas ARG'!GU$2,datos_arg[Destino],'Cuentas ARG'!GP40)</f>
        <v>0</v>
      </c>
      <c r="GS40" s="22"/>
      <c r="GT40" s="22">
        <f t="shared" si="179"/>
        <v>29252.92</v>
      </c>
      <c r="GU40" s="23">
        <f t="shared" si="180"/>
        <v>627.66029970029967</v>
      </c>
      <c r="GW40" s="3" t="s">
        <v>509</v>
      </c>
      <c r="GX40" s="22">
        <f>SUMIFS(datos_arg[ARS],datos_arg[Year],'Cuentas ARG'!GX$2,datos_arg[Month],'Cuentas ARG'!HB$2,datos_arg[Destino],'Cuentas ARG'!GW40)</f>
        <v>0</v>
      </c>
      <c r="GY40" s="22">
        <f>+SUMIFS(datos_arg[USD],datos_arg[Year],'Cuentas ARG'!GX$2,datos_arg[Month],'Cuentas ARG'!HB$2,datos_arg[Destino],'Cuentas ARG'!GW40)</f>
        <v>0</v>
      </c>
      <c r="GZ40" s="22"/>
      <c r="HA40" s="22">
        <f t="shared" si="181"/>
        <v>29252.92</v>
      </c>
      <c r="HB40" s="23">
        <f t="shared" si="182"/>
        <v>627.66029970029967</v>
      </c>
      <c r="HD40" s="3" t="s">
        <v>509</v>
      </c>
      <c r="HE40" s="22">
        <f>SUMIFS(datos_arg[ARS],datos_arg[Year],'Cuentas ARG'!HE$2,datos_arg[Month],'Cuentas ARG'!HI$2,datos_arg[Destino],'Cuentas ARG'!HD40)</f>
        <v>0</v>
      </c>
      <c r="HF40" s="22">
        <f>+SUMIFS(datos_arg[USD],datos_arg[Year],'Cuentas ARG'!HE$2,datos_arg[Month],'Cuentas ARG'!HI$2,datos_arg[Destino],'Cuentas ARG'!HD40)</f>
        <v>0</v>
      </c>
      <c r="HG40" s="22"/>
      <c r="HH40" s="22">
        <f t="shared" si="183"/>
        <v>29252.92</v>
      </c>
      <c r="HI40" s="23">
        <f t="shared" si="184"/>
        <v>627.66029970029967</v>
      </c>
      <c r="HK40" s="3" t="s">
        <v>509</v>
      </c>
      <c r="HL40" s="22">
        <f>SUMIFS(datos_arg[ARS],datos_arg[Year],'Cuentas ARG'!HL$2,datos_arg[Month],'Cuentas ARG'!HP$2,datos_arg[Destino],'Cuentas ARG'!HK40)</f>
        <v>0</v>
      </c>
      <c r="HM40" s="22">
        <f>+SUMIFS(datos_arg[USD],datos_arg[Year],'Cuentas ARG'!HL$2,datos_arg[Month],'Cuentas ARG'!HP$2,datos_arg[Destino],'Cuentas ARG'!HK40)</f>
        <v>0</v>
      </c>
      <c r="HN40" s="22"/>
      <c r="HO40" s="22">
        <f t="shared" si="185"/>
        <v>29252.92</v>
      </c>
      <c r="HP40" s="23">
        <f t="shared" si="186"/>
        <v>627.66029970029967</v>
      </c>
    </row>
    <row r="41" spans="2:224" x14ac:dyDescent="0.25">
      <c r="B41" s="3" t="s">
        <v>1262</v>
      </c>
      <c r="C41" s="22">
        <f>SUMIFS(datos_arg[ARS],datos_arg[Year],'Cuentas ARG'!C$2,datos_arg[Month],'Cuentas ARG'!G$2,datos_arg[Destino],'Cuentas ARG'!B41)</f>
        <v>0</v>
      </c>
      <c r="D41" s="22">
        <f>+SUMIFS(datos_arg[USD],datos_arg[Year],'Cuentas ARG'!C$2,datos_arg[Month],'Cuentas ARG'!G$2,datos_arg[Destino],'Cuentas ARG'!B41)</f>
        <v>0</v>
      </c>
      <c r="E41" s="22"/>
      <c r="F41" s="22">
        <f t="shared" si="2"/>
        <v>0</v>
      </c>
      <c r="G41" s="23">
        <f t="shared" si="0"/>
        <v>0</v>
      </c>
      <c r="I41" s="3" t="s">
        <v>1262</v>
      </c>
      <c r="J41" s="22">
        <f>SUMIFS(datos_arg[ARS],datos_arg[Year],'Cuentas ARG'!J$2,datos_arg[Month],'Cuentas ARG'!N$2,datos_arg[Destino],'Cuentas ARG'!I41)</f>
        <v>0</v>
      </c>
      <c r="K41" s="22">
        <f>+SUMIFS(datos_arg[USD],datos_arg[Year],'Cuentas ARG'!J$2,datos_arg[Month],'Cuentas ARG'!N$2,datos_arg[Destino],'Cuentas ARG'!I41)</f>
        <v>0</v>
      </c>
      <c r="L41" s="22"/>
      <c r="M41" s="22">
        <f t="shared" si="125"/>
        <v>0</v>
      </c>
      <c r="N41" s="23">
        <f t="shared" si="126"/>
        <v>0</v>
      </c>
      <c r="P41" s="3" t="s">
        <v>1262</v>
      </c>
      <c r="Q41" s="22">
        <f>SUMIFS(datos_arg[ARS],datos_arg[Year],'Cuentas ARG'!Q$2,datos_arg[Month],'Cuentas ARG'!U$2,datos_arg[Destino],'Cuentas ARG'!P41)</f>
        <v>0</v>
      </c>
      <c r="R41" s="22">
        <f>+SUMIFS(datos_arg[USD],datos_arg[Year],'Cuentas ARG'!Q$2,datos_arg[Month],'Cuentas ARG'!U$2,datos_arg[Destino],'Cuentas ARG'!P41)</f>
        <v>0</v>
      </c>
      <c r="S41" s="22"/>
      <c r="T41" s="22">
        <f t="shared" si="127"/>
        <v>0</v>
      </c>
      <c r="U41" s="23">
        <f t="shared" si="128"/>
        <v>0</v>
      </c>
      <c r="W41" s="3" t="s">
        <v>1262</v>
      </c>
      <c r="X41" s="22">
        <f>SUMIFS(datos_arg[ARS],datos_arg[Year],'Cuentas ARG'!X$2,datos_arg[Month],'Cuentas ARG'!AB$2,datos_arg[Destino],'Cuentas ARG'!W41)</f>
        <v>0</v>
      </c>
      <c r="Y41" s="22">
        <f>+SUMIFS(datos_arg[USD],datos_arg[Year],'Cuentas ARG'!X$2,datos_arg[Month],'Cuentas ARG'!AB$2,datos_arg[Destino],'Cuentas ARG'!W41)</f>
        <v>0</v>
      </c>
      <c r="Z41" s="22"/>
      <c r="AA41" s="22">
        <f t="shared" si="129"/>
        <v>0</v>
      </c>
      <c r="AB41" s="23">
        <f t="shared" si="130"/>
        <v>0</v>
      </c>
      <c r="AD41" s="3" t="s">
        <v>1262</v>
      </c>
      <c r="AE41" s="22">
        <f>SUMIFS(datos_arg[ARS],datos_arg[Year],'Cuentas ARG'!AE$2,datos_arg[Month],'Cuentas ARG'!AI$2,datos_arg[Destino],'Cuentas ARG'!AD41)</f>
        <v>0</v>
      </c>
      <c r="AF41" s="22">
        <f>+SUMIFS(datos_arg[USD],datos_arg[Year],'Cuentas ARG'!AE$2,datos_arg[Month],'Cuentas ARG'!AI$2,datos_arg[Destino],'Cuentas ARG'!AD41)</f>
        <v>0</v>
      </c>
      <c r="AG41" s="22"/>
      <c r="AH41" s="22">
        <f t="shared" si="131"/>
        <v>0</v>
      </c>
      <c r="AI41" s="23">
        <f t="shared" si="132"/>
        <v>0</v>
      </c>
      <c r="AK41" s="3" t="s">
        <v>1262</v>
      </c>
      <c r="AL41" s="22">
        <f>SUMIFS(datos_arg[ARS],datos_arg[Year],'Cuentas ARG'!AL$2,datos_arg[Month],'Cuentas ARG'!AP$2,datos_arg[Destino],'Cuentas ARG'!AK41)</f>
        <v>0</v>
      </c>
      <c r="AM41" s="22">
        <f>+SUMIFS(datos_arg[USD],datos_arg[Year],'Cuentas ARG'!AL$2,datos_arg[Month],'Cuentas ARG'!AP$2,datos_arg[Destino],'Cuentas ARG'!AK41)</f>
        <v>0</v>
      </c>
      <c r="AN41" s="22"/>
      <c r="AO41" s="22">
        <f t="shared" si="133"/>
        <v>0</v>
      </c>
      <c r="AP41" s="23">
        <f t="shared" si="134"/>
        <v>0</v>
      </c>
      <c r="AR41" s="3" t="s">
        <v>1262</v>
      </c>
      <c r="AS41" s="22">
        <f>SUMIFS(datos_arg[ARS],datos_arg[Year],'Cuentas ARG'!AS$2,datos_arg[Month],'Cuentas ARG'!AW$2,datos_arg[Destino],'Cuentas ARG'!AR41)</f>
        <v>0</v>
      </c>
      <c r="AT41" s="22">
        <f>+SUMIFS(datos_arg[USD],datos_arg[Year],'Cuentas ARG'!AS$2,datos_arg[Month],'Cuentas ARG'!AW$2,datos_arg[Destino],'Cuentas ARG'!AR41)</f>
        <v>0</v>
      </c>
      <c r="AU41" s="22"/>
      <c r="AV41" s="22">
        <f t="shared" si="135"/>
        <v>0</v>
      </c>
      <c r="AW41" s="23">
        <f t="shared" si="136"/>
        <v>0</v>
      </c>
      <c r="AY41" s="3" t="s">
        <v>1262</v>
      </c>
      <c r="AZ41" s="22">
        <f>SUMIFS(datos_arg[ARS],datos_arg[Year],'Cuentas ARG'!AZ$2,datos_arg[Month],'Cuentas ARG'!BD$2,datos_arg[Destino],'Cuentas ARG'!AY41)</f>
        <v>0</v>
      </c>
      <c r="BA41" s="22">
        <f>+SUMIFS(datos_arg[USD],datos_arg[Year],'Cuentas ARG'!AZ$2,datos_arg[Month],'Cuentas ARG'!BD$2,datos_arg[Destino],'Cuentas ARG'!AY41)</f>
        <v>0</v>
      </c>
      <c r="BB41" s="22"/>
      <c r="BC41" s="22">
        <f t="shared" si="137"/>
        <v>0</v>
      </c>
      <c r="BD41" s="23">
        <f t="shared" si="138"/>
        <v>0</v>
      </c>
      <c r="BF41" s="3" t="s">
        <v>1262</v>
      </c>
      <c r="BG41" s="22">
        <f>SUMIFS(datos_arg[ARS],datos_arg[Year],'Cuentas ARG'!BG$2,datos_arg[Month],'Cuentas ARG'!BK$2,datos_arg[Destino],'Cuentas ARG'!BF41)</f>
        <v>0</v>
      </c>
      <c r="BH41" s="22">
        <f>+SUMIFS(datos_arg[USD],datos_arg[Year],'Cuentas ARG'!BG$2,datos_arg[Month],'Cuentas ARG'!BK$2,datos_arg[Destino],'Cuentas ARG'!BF41)</f>
        <v>0</v>
      </c>
      <c r="BI41" s="22"/>
      <c r="BJ41" s="22">
        <f t="shared" si="139"/>
        <v>0</v>
      </c>
      <c r="BK41" s="23">
        <f t="shared" si="140"/>
        <v>0</v>
      </c>
      <c r="BM41" s="3" t="s">
        <v>1262</v>
      </c>
      <c r="BN41" s="22">
        <f>SUMIFS(datos_arg[ARS],datos_arg[Year],'Cuentas ARG'!BN$2,datos_arg[Month],'Cuentas ARG'!BR$2,datos_arg[Destino],'Cuentas ARG'!BM41)</f>
        <v>0</v>
      </c>
      <c r="BO41" s="22">
        <f>+SUMIFS(datos_arg[USD],datos_arg[Year],'Cuentas ARG'!BN$2,datos_arg[Month],'Cuentas ARG'!BR$2,datos_arg[Destino],'Cuentas ARG'!BM41)</f>
        <v>0</v>
      </c>
      <c r="BP41" s="22"/>
      <c r="BQ41" s="22">
        <f t="shared" si="141"/>
        <v>0</v>
      </c>
      <c r="BR41" s="23">
        <f t="shared" si="142"/>
        <v>0</v>
      </c>
      <c r="BT41" s="3" t="s">
        <v>1262</v>
      </c>
      <c r="BU41" s="22">
        <f>SUMIFS(datos_arg[ARS],datos_arg[Year],'Cuentas ARG'!BU$2,datos_arg[Month],'Cuentas ARG'!BY$2,datos_arg[Destino],'Cuentas ARG'!BT41)</f>
        <v>0</v>
      </c>
      <c r="BV41" s="22">
        <f>+SUMIFS(datos_arg[USD],datos_arg[Year],'Cuentas ARG'!BU$2,datos_arg[Month],'Cuentas ARG'!BY$2,datos_arg[Destino],'Cuentas ARG'!BT41)</f>
        <v>0</v>
      </c>
      <c r="BW41" s="22"/>
      <c r="BX41" s="22">
        <f t="shared" si="143"/>
        <v>0</v>
      </c>
      <c r="BY41" s="23">
        <f t="shared" si="144"/>
        <v>0</v>
      </c>
      <c r="CA41" s="3" t="s">
        <v>1262</v>
      </c>
      <c r="CB41" s="22">
        <f>SUMIFS(datos_arg[ARS],datos_arg[Year],'Cuentas ARG'!CB$2,datos_arg[Month],'Cuentas ARG'!CF$2,datos_arg[Destino],'Cuentas ARG'!CA41)</f>
        <v>0</v>
      </c>
      <c r="CC41" s="22">
        <f>+SUMIFS(datos_arg[USD],datos_arg[Year],'Cuentas ARG'!CB$2,datos_arg[Month],'Cuentas ARG'!CF$2,datos_arg[Destino],'Cuentas ARG'!CA41)</f>
        <v>0</v>
      </c>
      <c r="CD41" s="22"/>
      <c r="CE41" s="22">
        <f t="shared" si="145"/>
        <v>0</v>
      </c>
      <c r="CF41" s="23">
        <f t="shared" si="146"/>
        <v>0</v>
      </c>
      <c r="CH41" s="3" t="s">
        <v>1262</v>
      </c>
      <c r="CI41" s="22">
        <f>SUMIFS(datos_arg[ARS],datos_arg[Year],'Cuentas ARG'!CI$2,datos_arg[Month],'Cuentas ARG'!CM$2,datos_arg[Destino],'Cuentas ARG'!CH41)</f>
        <v>0</v>
      </c>
      <c r="CJ41" s="22">
        <f>+SUMIFS(datos_arg[USD],datos_arg[Year],'Cuentas ARG'!CI$2,datos_arg[Month],'Cuentas ARG'!CM$2,datos_arg[Destino],'Cuentas ARG'!CH41)</f>
        <v>0</v>
      </c>
      <c r="CK41" s="22"/>
      <c r="CL41" s="22">
        <f t="shared" si="147"/>
        <v>0</v>
      </c>
      <c r="CM41" s="23">
        <f t="shared" si="148"/>
        <v>0</v>
      </c>
      <c r="CO41" s="3" t="s">
        <v>1262</v>
      </c>
      <c r="CP41" s="22">
        <f>SUMIFS(datos_arg[ARS],datos_arg[Year],'Cuentas ARG'!CP$2,datos_arg[Month],'Cuentas ARG'!CT$2,datos_arg[Destino],'Cuentas ARG'!CO41)</f>
        <v>0</v>
      </c>
      <c r="CQ41" s="22">
        <f>+SUMIFS(datos_arg[USD],datos_arg[Year],'Cuentas ARG'!CP$2,datos_arg[Month],'Cuentas ARG'!CT$2,datos_arg[Destino],'Cuentas ARG'!CO41)</f>
        <v>0</v>
      </c>
      <c r="CR41" s="22"/>
      <c r="CS41" s="22">
        <f t="shared" si="149"/>
        <v>0</v>
      </c>
      <c r="CT41" s="23">
        <f t="shared" si="150"/>
        <v>0</v>
      </c>
      <c r="CV41" s="3" t="s">
        <v>1262</v>
      </c>
      <c r="CW41" s="22">
        <f>SUMIFS(datos_arg[ARS],datos_arg[Year],'Cuentas ARG'!CW$2,datos_arg[Month],'Cuentas ARG'!DA$2,datos_arg[Destino],'Cuentas ARG'!CV41)</f>
        <v>0</v>
      </c>
      <c r="CX41" s="22">
        <f>+SUMIFS(datos_arg[USD],datos_arg[Year],'Cuentas ARG'!CW$2,datos_arg[Month],'Cuentas ARG'!DA$2,datos_arg[Destino],'Cuentas ARG'!CV41)</f>
        <v>0</v>
      </c>
      <c r="CY41" s="22"/>
      <c r="CZ41" s="22">
        <f t="shared" si="151"/>
        <v>0</v>
      </c>
      <c r="DA41" s="23">
        <f t="shared" si="152"/>
        <v>0</v>
      </c>
      <c r="DC41" s="3" t="s">
        <v>1262</v>
      </c>
      <c r="DD41" s="22">
        <f>SUMIFS(datos_arg[ARS],datos_arg[Year],'Cuentas ARG'!DD$2,datos_arg[Month],'Cuentas ARG'!DH$2,datos_arg[Destino],'Cuentas ARG'!DC41)</f>
        <v>0</v>
      </c>
      <c r="DE41" s="22">
        <f>+SUMIFS(datos_arg[USD],datos_arg[Year],'Cuentas ARG'!DD$2,datos_arg[Month],'Cuentas ARG'!DH$2,datos_arg[Destino],'Cuentas ARG'!DC41)</f>
        <v>0</v>
      </c>
      <c r="DF41" s="22"/>
      <c r="DG41" s="22">
        <f t="shared" si="153"/>
        <v>0</v>
      </c>
      <c r="DH41" s="23">
        <f t="shared" si="154"/>
        <v>0</v>
      </c>
      <c r="DJ41" s="3" t="s">
        <v>1262</v>
      </c>
      <c r="DK41" s="22">
        <f>SUMIFS(datos_arg[ARS],datos_arg[Year],'Cuentas ARG'!DK$2,datos_arg[Month],'Cuentas ARG'!DO$2,datos_arg[Destino],'Cuentas ARG'!DJ41)</f>
        <v>0</v>
      </c>
      <c r="DL41" s="22">
        <f>+SUMIFS(datos_arg[USD],datos_arg[Year],'Cuentas ARG'!DK$2,datos_arg[Month],'Cuentas ARG'!DO$2,datos_arg[Destino],'Cuentas ARG'!DJ41)</f>
        <v>0</v>
      </c>
      <c r="DM41" s="22"/>
      <c r="DN41" s="22">
        <f t="shared" si="155"/>
        <v>0</v>
      </c>
      <c r="DO41" s="23">
        <f t="shared" si="156"/>
        <v>0</v>
      </c>
      <c r="DQ41" s="3" t="s">
        <v>1262</v>
      </c>
      <c r="DR41" s="22">
        <f>SUMIFS(datos_arg[ARS],datos_arg[Year],'Cuentas ARG'!DR$2,datos_arg[Month],'Cuentas ARG'!DV$2,datos_arg[Destino],'Cuentas ARG'!DQ41)</f>
        <v>0</v>
      </c>
      <c r="DS41" s="22">
        <f>+SUMIFS(datos_arg[USD],datos_arg[Year],'Cuentas ARG'!DR$2,datos_arg[Month],'Cuentas ARG'!DV$2,datos_arg[Destino],'Cuentas ARG'!DQ41)</f>
        <v>0</v>
      </c>
      <c r="DT41" s="22"/>
      <c r="DU41" s="22">
        <f t="shared" si="157"/>
        <v>0</v>
      </c>
      <c r="DV41" s="23">
        <f t="shared" si="158"/>
        <v>0</v>
      </c>
      <c r="DX41" s="3" t="s">
        <v>1262</v>
      </c>
      <c r="DY41" s="22">
        <f>SUMIFS(datos_arg[ARS],datos_arg[Year],'Cuentas ARG'!DY$2,datos_arg[Month],'Cuentas ARG'!EC$2,datos_arg[Destino],'Cuentas ARG'!DX41)</f>
        <v>0</v>
      </c>
      <c r="DZ41" s="22">
        <f>+SUMIFS(datos_arg[USD],datos_arg[Year],'Cuentas ARG'!DY$2,datos_arg[Month],'Cuentas ARG'!EC$2,datos_arg[Destino],'Cuentas ARG'!DX41)</f>
        <v>0</v>
      </c>
      <c r="EA41" s="22"/>
      <c r="EB41" s="22">
        <f t="shared" si="159"/>
        <v>0</v>
      </c>
      <c r="EC41" s="23">
        <f t="shared" si="160"/>
        <v>0</v>
      </c>
      <c r="EE41" s="3" t="s">
        <v>1262</v>
      </c>
      <c r="EF41" s="22">
        <f>SUMIFS(datos_arg[ARS],datos_arg[Year],'Cuentas ARG'!EF$2,datos_arg[Month],'Cuentas ARG'!EJ$2,datos_arg[Destino],'Cuentas ARG'!EE41)</f>
        <v>0</v>
      </c>
      <c r="EG41" s="22">
        <f>+SUMIFS(datos_arg[USD],datos_arg[Year],'Cuentas ARG'!EF$2,datos_arg[Month],'Cuentas ARG'!EJ$2,datos_arg[Destino],'Cuentas ARG'!EE41)</f>
        <v>0</v>
      </c>
      <c r="EH41" s="22"/>
      <c r="EI41" s="22">
        <f t="shared" si="161"/>
        <v>0</v>
      </c>
      <c r="EJ41" s="23">
        <f t="shared" si="162"/>
        <v>0</v>
      </c>
      <c r="EL41" s="3" t="s">
        <v>1262</v>
      </c>
      <c r="EM41" s="22">
        <f>SUMIFS(datos_arg[ARS],datos_arg[Year],'Cuentas ARG'!EM$2,datos_arg[Month],'Cuentas ARG'!EQ$2,datos_arg[Destino],'Cuentas ARG'!EL41)</f>
        <v>0</v>
      </c>
      <c r="EN41" s="22">
        <f>+SUMIFS(datos_arg[USD],datos_arg[Year],'Cuentas ARG'!EM$2,datos_arg[Month],'Cuentas ARG'!EQ$2,datos_arg[Destino],'Cuentas ARG'!EL41)</f>
        <v>0</v>
      </c>
      <c r="EO41" s="22"/>
      <c r="EP41" s="22">
        <f t="shared" si="163"/>
        <v>0</v>
      </c>
      <c r="EQ41" s="23">
        <f t="shared" si="164"/>
        <v>0</v>
      </c>
      <c r="ES41" s="3" t="s">
        <v>1262</v>
      </c>
      <c r="ET41" s="22">
        <f>SUMIFS(datos_arg[ARS],datos_arg[Year],'Cuentas ARG'!ET$2,datos_arg[Month],'Cuentas ARG'!EX$2,datos_arg[Destino],'Cuentas ARG'!ES41)</f>
        <v>0</v>
      </c>
      <c r="EU41" s="22">
        <f>+SUMIFS(datos_arg[USD],datos_arg[Year],'Cuentas ARG'!ET$2,datos_arg[Month],'Cuentas ARG'!EX$2,datos_arg[Destino],'Cuentas ARG'!ES41)</f>
        <v>0</v>
      </c>
      <c r="EV41" s="22"/>
      <c r="EW41" s="22">
        <f t="shared" si="165"/>
        <v>0</v>
      </c>
      <c r="EX41" s="23">
        <f t="shared" si="166"/>
        <v>0</v>
      </c>
      <c r="EZ41" s="3" t="s">
        <v>1262</v>
      </c>
      <c r="FA41" s="22">
        <f>SUMIFS(datos_arg[ARS],datos_arg[Year],'Cuentas ARG'!FA$2,datos_arg[Month],'Cuentas ARG'!FE$2,datos_arg[Destino],'Cuentas ARG'!EZ41)</f>
        <v>0</v>
      </c>
      <c r="FB41" s="22">
        <f>+SUMIFS(datos_arg[USD],datos_arg[Year],'Cuentas ARG'!FA$2,datos_arg[Month],'Cuentas ARG'!FE$2,datos_arg[Destino],'Cuentas ARG'!EZ41)</f>
        <v>0</v>
      </c>
      <c r="FC41" s="22"/>
      <c r="FD41" s="22">
        <f t="shared" si="167"/>
        <v>0</v>
      </c>
      <c r="FE41" s="23">
        <f t="shared" si="168"/>
        <v>0</v>
      </c>
      <c r="FG41" s="3" t="s">
        <v>1262</v>
      </c>
      <c r="FH41" s="22">
        <f>SUMIFS(datos_arg[ARS],datos_arg[Year],'Cuentas ARG'!FH$2,datos_arg[Month],'Cuentas ARG'!FL$2,datos_arg[Destino],'Cuentas ARG'!FG41)</f>
        <v>0</v>
      </c>
      <c r="FI41" s="22">
        <f>+SUMIFS(datos_arg[USD],datos_arg[Year],'Cuentas ARG'!FH$2,datos_arg[Month],'Cuentas ARG'!FL$2,datos_arg[Destino],'Cuentas ARG'!FG41)</f>
        <v>0</v>
      </c>
      <c r="FJ41" s="22"/>
      <c r="FK41" s="22">
        <f t="shared" si="169"/>
        <v>0</v>
      </c>
      <c r="FL41" s="23">
        <f t="shared" si="170"/>
        <v>0</v>
      </c>
      <c r="FN41" s="3" t="s">
        <v>1262</v>
      </c>
      <c r="FO41" s="22">
        <f>SUMIFS(datos_arg[ARS],datos_arg[Year],'Cuentas ARG'!FO$2,datos_arg[Month],'Cuentas ARG'!FS$2,datos_arg[Destino],'Cuentas ARG'!FN41)</f>
        <v>0</v>
      </c>
      <c r="FP41" s="22">
        <f>+SUMIFS(datos_arg[USD],datos_arg[Year],'Cuentas ARG'!FO$2,datos_arg[Month],'Cuentas ARG'!FS$2,datos_arg[Destino],'Cuentas ARG'!FN41)</f>
        <v>0</v>
      </c>
      <c r="FQ41" s="22"/>
      <c r="FR41" s="22">
        <f t="shared" si="171"/>
        <v>0</v>
      </c>
      <c r="FS41" s="23">
        <f t="shared" si="172"/>
        <v>0</v>
      </c>
      <c r="FU41" s="3" t="s">
        <v>1262</v>
      </c>
      <c r="FV41" s="22">
        <f>SUMIFS(datos_arg[ARS],datos_arg[Year],'Cuentas ARG'!FV$2,datos_arg[Month],'Cuentas ARG'!FZ$2,datos_arg[Destino],'Cuentas ARG'!FU41)</f>
        <v>0</v>
      </c>
      <c r="FW41" s="22">
        <f>+SUMIFS(datos_arg[USD],datos_arg[Year],'Cuentas ARG'!FV$2,datos_arg[Month],'Cuentas ARG'!FZ$2,datos_arg[Destino],'Cuentas ARG'!FU41)</f>
        <v>0</v>
      </c>
      <c r="FX41" s="22"/>
      <c r="FY41" s="22">
        <f t="shared" si="173"/>
        <v>0</v>
      </c>
      <c r="FZ41" s="23">
        <f t="shared" si="174"/>
        <v>0</v>
      </c>
      <c r="GB41" s="3" t="s">
        <v>1262</v>
      </c>
      <c r="GC41" s="22">
        <f>SUMIFS(datos_arg[ARS],datos_arg[Year],'Cuentas ARG'!GC$2,datos_arg[Month],'Cuentas ARG'!GG$2,datos_arg[Destino],'Cuentas ARG'!GB41)</f>
        <v>0</v>
      </c>
      <c r="GD41" s="22">
        <f>+SUMIFS(datos_arg[USD],datos_arg[Year],'Cuentas ARG'!GC$2,datos_arg[Month],'Cuentas ARG'!GG$2,datos_arg[Destino],'Cuentas ARG'!GB41)</f>
        <v>0</v>
      </c>
      <c r="GE41" s="22"/>
      <c r="GF41" s="22">
        <f t="shared" si="175"/>
        <v>0</v>
      </c>
      <c r="GG41" s="23">
        <f t="shared" si="176"/>
        <v>0</v>
      </c>
      <c r="GI41" s="3" t="s">
        <v>1262</v>
      </c>
      <c r="GJ41" s="22">
        <f>SUMIFS(datos_arg[ARS],datos_arg[Year],'Cuentas ARG'!GJ$2,datos_arg[Month],'Cuentas ARG'!GN$2,datos_arg[Destino],'Cuentas ARG'!GI41)</f>
        <v>0</v>
      </c>
      <c r="GK41" s="22">
        <f>+SUMIFS(datos_arg[USD],datos_arg[Year],'Cuentas ARG'!GJ$2,datos_arg[Month],'Cuentas ARG'!GN$2,datos_arg[Destino],'Cuentas ARG'!GI41)</f>
        <v>0</v>
      </c>
      <c r="GL41" s="22"/>
      <c r="GM41" s="22">
        <f t="shared" si="177"/>
        <v>0</v>
      </c>
      <c r="GN41" s="23">
        <f t="shared" si="178"/>
        <v>0</v>
      </c>
      <c r="GP41" s="3" t="s">
        <v>1262</v>
      </c>
      <c r="GQ41" s="22">
        <f>SUMIFS(datos_arg[ARS],datos_arg[Year],'Cuentas ARG'!GQ$2,datos_arg[Month],'Cuentas ARG'!GU$2,datos_arg[Destino],'Cuentas ARG'!GP41)</f>
        <v>0</v>
      </c>
      <c r="GR41" s="22">
        <f>+SUMIFS(datos_arg[USD],datos_arg[Year],'Cuentas ARG'!GQ$2,datos_arg[Month],'Cuentas ARG'!GU$2,datos_arg[Destino],'Cuentas ARG'!GP41)</f>
        <v>0</v>
      </c>
      <c r="GS41" s="22"/>
      <c r="GT41" s="22">
        <f t="shared" si="179"/>
        <v>0</v>
      </c>
      <c r="GU41" s="23">
        <f t="shared" si="180"/>
        <v>0</v>
      </c>
      <c r="GW41" s="3" t="s">
        <v>1262</v>
      </c>
      <c r="GX41" s="22">
        <f>SUMIFS(datos_arg[ARS],datos_arg[Year],'Cuentas ARG'!GX$2,datos_arg[Month],'Cuentas ARG'!HB$2,datos_arg[Destino],'Cuentas ARG'!GW41)</f>
        <v>0</v>
      </c>
      <c r="GY41" s="22">
        <f>+SUMIFS(datos_arg[USD],datos_arg[Year],'Cuentas ARG'!GX$2,datos_arg[Month],'Cuentas ARG'!HB$2,datos_arg[Destino],'Cuentas ARG'!GW41)</f>
        <v>0</v>
      </c>
      <c r="GZ41" s="22"/>
      <c r="HA41" s="22">
        <f t="shared" si="181"/>
        <v>0</v>
      </c>
      <c r="HB41" s="23">
        <f t="shared" si="182"/>
        <v>0</v>
      </c>
      <c r="HD41" s="3" t="s">
        <v>1262</v>
      </c>
      <c r="HE41" s="22">
        <f>SUMIFS(datos_arg[ARS],datos_arg[Year],'Cuentas ARG'!HE$2,datos_arg[Month],'Cuentas ARG'!HI$2,datos_arg[Destino],'Cuentas ARG'!HD41)</f>
        <v>0</v>
      </c>
      <c r="HF41" s="22">
        <f>+SUMIFS(datos_arg[USD],datos_arg[Year],'Cuentas ARG'!HE$2,datos_arg[Month],'Cuentas ARG'!HI$2,datos_arg[Destino],'Cuentas ARG'!HD41)</f>
        <v>0</v>
      </c>
      <c r="HG41" s="22"/>
      <c r="HH41" s="22">
        <f t="shared" si="183"/>
        <v>0</v>
      </c>
      <c r="HI41" s="23">
        <f t="shared" si="184"/>
        <v>0</v>
      </c>
      <c r="HK41" s="3" t="s">
        <v>1262</v>
      </c>
      <c r="HL41" s="22">
        <f>SUMIFS(datos_arg[ARS],datos_arg[Year],'Cuentas ARG'!HL$2,datos_arg[Month],'Cuentas ARG'!HP$2,datos_arg[Destino],'Cuentas ARG'!HK41)</f>
        <v>0</v>
      </c>
      <c r="HM41" s="22">
        <f>+SUMIFS(datos_arg[USD],datos_arg[Year],'Cuentas ARG'!HL$2,datos_arg[Month],'Cuentas ARG'!HP$2,datos_arg[Destino],'Cuentas ARG'!HK41)</f>
        <v>0</v>
      </c>
      <c r="HN41" s="22"/>
      <c r="HO41" s="22">
        <f t="shared" si="185"/>
        <v>0</v>
      </c>
      <c r="HP41" s="23">
        <f t="shared" si="186"/>
        <v>0</v>
      </c>
    </row>
    <row r="42" spans="2:224" x14ac:dyDescent="0.25">
      <c r="B42" s="3"/>
      <c r="C42" s="22"/>
      <c r="D42" s="22"/>
      <c r="E42" s="22"/>
      <c r="F42" s="22"/>
      <c r="G42" s="23"/>
      <c r="I42" s="3"/>
      <c r="J42" s="22"/>
      <c r="K42" s="22"/>
      <c r="L42" s="22"/>
      <c r="M42" s="22"/>
      <c r="N42" s="23"/>
      <c r="P42" s="3"/>
      <c r="Q42" s="22"/>
      <c r="R42" s="22"/>
      <c r="S42" s="22"/>
      <c r="T42" s="22"/>
      <c r="U42" s="23"/>
      <c r="W42" s="3"/>
      <c r="X42" s="22"/>
      <c r="Y42" s="22"/>
      <c r="Z42" s="22"/>
      <c r="AA42" s="22"/>
      <c r="AB42" s="23"/>
      <c r="AD42" s="3"/>
      <c r="AE42" s="22"/>
      <c r="AF42" s="22"/>
      <c r="AG42" s="22"/>
      <c r="AH42" s="22"/>
      <c r="AI42" s="23"/>
      <c r="AK42" s="3"/>
      <c r="AL42" s="22"/>
      <c r="AM42" s="22"/>
      <c r="AN42" s="22"/>
      <c r="AO42" s="22"/>
      <c r="AP42" s="23"/>
      <c r="AR42" s="3"/>
      <c r="AS42" s="22"/>
      <c r="AT42" s="22"/>
      <c r="AU42" s="22"/>
      <c r="AV42" s="22"/>
      <c r="AW42" s="23"/>
      <c r="AY42" s="3"/>
      <c r="AZ42" s="22"/>
      <c r="BA42" s="22"/>
      <c r="BB42" s="22"/>
      <c r="BC42" s="22"/>
      <c r="BD42" s="23"/>
      <c r="BF42" s="3"/>
      <c r="BG42" s="22"/>
      <c r="BH42" s="22"/>
      <c r="BI42" s="22"/>
      <c r="BJ42" s="22"/>
      <c r="BK42" s="23"/>
      <c r="BM42" s="3"/>
      <c r="BN42" s="22"/>
      <c r="BO42" s="22"/>
      <c r="BP42" s="22"/>
      <c r="BQ42" s="22"/>
      <c r="BR42" s="23"/>
      <c r="BT42" s="3"/>
      <c r="BU42" s="22"/>
      <c r="BV42" s="22"/>
      <c r="BW42" s="22"/>
      <c r="BX42" s="22"/>
      <c r="BY42" s="23"/>
      <c r="CA42" s="3"/>
      <c r="CB42" s="22"/>
      <c r="CC42" s="22"/>
      <c r="CD42" s="22"/>
      <c r="CE42" s="22"/>
      <c r="CF42" s="23"/>
      <c r="CH42" s="3"/>
      <c r="CI42" s="22"/>
      <c r="CJ42" s="22"/>
      <c r="CK42" s="22"/>
      <c r="CL42" s="22"/>
      <c r="CM42" s="23"/>
      <c r="CO42" s="3"/>
      <c r="CP42" s="22"/>
      <c r="CQ42" s="22"/>
      <c r="CR42" s="22"/>
      <c r="CS42" s="22"/>
      <c r="CT42" s="23"/>
      <c r="CV42" s="3"/>
      <c r="CW42" s="22"/>
      <c r="CX42" s="22"/>
      <c r="CY42" s="22"/>
      <c r="CZ42" s="22"/>
      <c r="DA42" s="23"/>
      <c r="DC42" s="3"/>
      <c r="DD42" s="22"/>
      <c r="DE42" s="22"/>
      <c r="DF42" s="22"/>
      <c r="DG42" s="22"/>
      <c r="DH42" s="23"/>
      <c r="DJ42" s="3"/>
      <c r="DK42" s="22"/>
      <c r="DL42" s="22"/>
      <c r="DM42" s="22"/>
      <c r="DN42" s="22"/>
      <c r="DO42" s="23"/>
      <c r="DQ42" s="3"/>
      <c r="DR42" s="22"/>
      <c r="DS42" s="22"/>
      <c r="DT42" s="22"/>
      <c r="DU42" s="22"/>
      <c r="DV42" s="23"/>
      <c r="DX42" s="3"/>
      <c r="DY42" s="22"/>
      <c r="DZ42" s="22"/>
      <c r="EA42" s="22"/>
      <c r="EB42" s="22"/>
      <c r="EC42" s="23"/>
      <c r="EE42" s="3"/>
      <c r="EF42" s="22"/>
      <c r="EG42" s="22"/>
      <c r="EH42" s="22"/>
      <c r="EI42" s="22"/>
      <c r="EJ42" s="23"/>
      <c r="EL42" s="3"/>
      <c r="EM42" s="22"/>
      <c r="EN42" s="22"/>
      <c r="EO42" s="22"/>
      <c r="EP42" s="22"/>
      <c r="EQ42" s="23"/>
      <c r="ES42" s="3"/>
      <c r="ET42" s="22"/>
      <c r="EU42" s="22"/>
      <c r="EV42" s="22"/>
      <c r="EW42" s="22"/>
      <c r="EX42" s="23"/>
      <c r="EZ42" s="3"/>
      <c r="FA42" s="22"/>
      <c r="FB42" s="22"/>
      <c r="FC42" s="22"/>
      <c r="FD42" s="22"/>
      <c r="FE42" s="23"/>
      <c r="FG42" s="3"/>
      <c r="FH42" s="22"/>
      <c r="FI42" s="22"/>
      <c r="FJ42" s="22"/>
      <c r="FK42" s="22"/>
      <c r="FL42" s="23"/>
      <c r="FN42" s="3"/>
      <c r="FO42" s="22"/>
      <c r="FP42" s="22"/>
      <c r="FQ42" s="22"/>
      <c r="FR42" s="22"/>
      <c r="FS42" s="23"/>
      <c r="FU42" s="3"/>
      <c r="FV42" s="22"/>
      <c r="FW42" s="22"/>
      <c r="FX42" s="22"/>
      <c r="FY42" s="22"/>
      <c r="FZ42" s="23"/>
      <c r="GB42" s="3"/>
      <c r="GC42" s="22"/>
      <c r="GD42" s="22"/>
      <c r="GE42" s="22"/>
      <c r="GF42" s="22"/>
      <c r="GG42" s="23"/>
      <c r="GI42" s="3"/>
      <c r="GJ42" s="22"/>
      <c r="GK42" s="22"/>
      <c r="GL42" s="22"/>
      <c r="GM42" s="22"/>
      <c r="GN42" s="23"/>
      <c r="GP42" s="3"/>
      <c r="GQ42" s="22"/>
      <c r="GR42" s="22"/>
      <c r="GS42" s="22"/>
      <c r="GT42" s="22"/>
      <c r="GU42" s="23"/>
      <c r="GW42" s="3"/>
      <c r="GX42" s="22"/>
      <c r="GY42" s="22"/>
      <c r="GZ42" s="22"/>
      <c r="HA42" s="22"/>
      <c r="HB42" s="23"/>
      <c r="HD42" s="3"/>
      <c r="HE42" s="22"/>
      <c r="HF42" s="22"/>
      <c r="HG42" s="22"/>
      <c r="HH42" s="22"/>
      <c r="HI42" s="23"/>
      <c r="HK42" s="3"/>
      <c r="HL42" s="22"/>
      <c r="HM42" s="22"/>
      <c r="HN42" s="22"/>
      <c r="HO42" s="22"/>
      <c r="HP42" s="23"/>
    </row>
    <row r="43" spans="2:224" x14ac:dyDescent="0.25">
      <c r="B43" s="27" t="s">
        <v>5358</v>
      </c>
      <c r="C43" s="28">
        <f>+SUM(C44:C49)</f>
        <v>3810</v>
      </c>
      <c r="D43" s="28">
        <f>+SUM(D44:D49)</f>
        <v>98.961038961038952</v>
      </c>
      <c r="E43" s="28"/>
      <c r="F43" s="28">
        <f>+SUM(F44:F49)</f>
        <v>3810</v>
      </c>
      <c r="G43" s="29">
        <f>+SUM(G44:G49)</f>
        <v>98.961038961038952</v>
      </c>
      <c r="I43" s="27" t="s">
        <v>5358</v>
      </c>
      <c r="J43" s="28">
        <f>+SUM(J44:J49)</f>
        <v>146400</v>
      </c>
      <c r="K43" s="28">
        <f>+SUM(K44:K49)</f>
        <v>3652.7131782945735</v>
      </c>
      <c r="L43" s="28"/>
      <c r="M43" s="28">
        <f>+SUM(M44:M49)</f>
        <v>150210</v>
      </c>
      <c r="N43" s="29">
        <f>+SUM(N44:N49)</f>
        <v>3751.6742172556123</v>
      </c>
      <c r="P43" s="27" t="s">
        <v>5358</v>
      </c>
      <c r="Q43" s="28">
        <f>+SUM(Q44:Q49)</f>
        <v>265790</v>
      </c>
      <c r="R43" s="28">
        <f>+SUM(R44:R49)</f>
        <v>6682.0601705516019</v>
      </c>
      <c r="S43" s="28"/>
      <c r="T43" s="28">
        <f>+SUM(T44:T49)</f>
        <v>416000</v>
      </c>
      <c r="U43" s="29">
        <f>+SUM(U44:U49)</f>
        <v>10433.734387807215</v>
      </c>
      <c r="W43" s="27" t="s">
        <v>5358</v>
      </c>
      <c r="X43" s="28">
        <f>+SUM(X44:X49)</f>
        <v>451400</v>
      </c>
      <c r="Y43" s="28">
        <f>+SUM(Y44:Y49)</f>
        <v>10732.539968008023</v>
      </c>
      <c r="Z43" s="28"/>
      <c r="AA43" s="28">
        <f>+SUM(AA44:AA49)</f>
        <v>867400</v>
      </c>
      <c r="AB43" s="29">
        <f>+SUM(AB44:AB49)</f>
        <v>21166.27435581524</v>
      </c>
      <c r="AD43" s="27" t="s">
        <v>5358</v>
      </c>
      <c r="AE43" s="28">
        <f>+SUM(AE44:AE49)</f>
        <v>201859</v>
      </c>
      <c r="AF43" s="28">
        <f>+SUM(AF44:AF49)</f>
        <v>4485.7555555555555</v>
      </c>
      <c r="AG43" s="28"/>
      <c r="AH43" s="28">
        <f>+SUM(AH44:AH49)</f>
        <v>1069259</v>
      </c>
      <c r="AI43" s="29">
        <f>+SUM(AI44:AI49)</f>
        <v>25652.029911370795</v>
      </c>
      <c r="AK43" s="27" t="s">
        <v>5358</v>
      </c>
      <c r="AL43" s="28">
        <f>+SUM(AL44:AL49)</f>
        <v>108233.75</v>
      </c>
      <c r="AM43" s="28">
        <f>+SUM(AM44:AM49)</f>
        <v>2415.6286589090309</v>
      </c>
      <c r="AN43" s="28"/>
      <c r="AO43" s="28">
        <f>+SUM(AO44:AO49)</f>
        <v>1177492.75</v>
      </c>
      <c r="AP43" s="29">
        <f>+SUM(AP44:AP49)</f>
        <v>28067.658570279822</v>
      </c>
      <c r="AR43" s="27" t="s">
        <v>5358</v>
      </c>
      <c r="AS43" s="28">
        <f>+SUM(AS44:AS49)</f>
        <v>178875</v>
      </c>
      <c r="AT43" s="28">
        <f>+SUM(AT44:AT49)</f>
        <v>4170.3333060880341</v>
      </c>
      <c r="AU43" s="28"/>
      <c r="AV43" s="28">
        <f>+SUM(AV44:AV49)</f>
        <v>1356367.75</v>
      </c>
      <c r="AW43" s="29">
        <f>+SUM(AW44:AW49)</f>
        <v>32237.991876367858</v>
      </c>
      <c r="AY43" s="27" t="s">
        <v>5358</v>
      </c>
      <c r="AZ43" s="28">
        <f>+SUM(AZ44:AZ49)</f>
        <v>193370</v>
      </c>
      <c r="BA43" s="28">
        <f>+SUM(BA44:BA49)</f>
        <v>3731.8053340421757</v>
      </c>
      <c r="BB43" s="28"/>
      <c r="BC43" s="28">
        <f>+SUM(BC44:BC49)</f>
        <v>1549737.75</v>
      </c>
      <c r="BD43" s="29">
        <f>+SUM(BD44:BD49)</f>
        <v>35969.797210410034</v>
      </c>
      <c r="BF43" s="27" t="s">
        <v>5358</v>
      </c>
      <c r="BG43" s="28">
        <f>+SUM(BG44:BG49)</f>
        <v>98480</v>
      </c>
      <c r="BH43" s="28">
        <f>+SUM(BH44:BH49)</f>
        <v>1702.6491228070174</v>
      </c>
      <c r="BI43" s="28"/>
      <c r="BJ43" s="28">
        <f>+SUM(BJ44:BJ49)</f>
        <v>1648217.75</v>
      </c>
      <c r="BK43" s="29">
        <f>+SUM(BK44:BK49)</f>
        <v>37672.446333217049</v>
      </c>
      <c r="BM43" s="27" t="s">
        <v>5358</v>
      </c>
      <c r="BN43" s="28">
        <f>+SUM(BN44:BN49)</f>
        <v>170000</v>
      </c>
      <c r="BO43" s="28">
        <f>+SUM(BO44:BO49)</f>
        <v>2748.8862179487182</v>
      </c>
      <c r="BP43" s="28"/>
      <c r="BQ43" s="28">
        <f>+SUM(BQ44:BQ49)</f>
        <v>1818217.75</v>
      </c>
      <c r="BR43" s="29">
        <f>+SUM(BR44:BR49)</f>
        <v>40421.332551165768</v>
      </c>
      <c r="BT43" s="27" t="s">
        <v>5358</v>
      </c>
      <c r="BU43" s="28">
        <f>+SUM(BU44:BU49)</f>
        <v>113177.84</v>
      </c>
      <c r="BV43" s="28">
        <f>+SUM(BV44:BV49)</f>
        <v>1722.8839465244173</v>
      </c>
      <c r="BW43" s="28"/>
      <c r="BX43" s="28">
        <f>+SUM(BX44:BX49)</f>
        <v>1931395.5899999999</v>
      </c>
      <c r="BY43" s="29">
        <f>+SUM(BY44:BY49)</f>
        <v>42144.216497690184</v>
      </c>
      <c r="CA43" s="27" t="s">
        <v>5358</v>
      </c>
      <c r="CB43" s="28">
        <f>+SUM(CB44:CB49)</f>
        <v>424946.65</v>
      </c>
      <c r="CC43" s="28">
        <f>+SUM(CC44:CC49)</f>
        <v>6079.3504117962902</v>
      </c>
      <c r="CD43" s="28"/>
      <c r="CE43" s="28">
        <f>+SUM(CE44:CE49)</f>
        <v>2356342.2400000002</v>
      </c>
      <c r="CF43" s="29">
        <f>+SUM(CF44:CF49)</f>
        <v>48223.566909486472</v>
      </c>
      <c r="CH43" s="27" t="s">
        <v>5358</v>
      </c>
      <c r="CI43" s="28">
        <f>+SUM(CI44:CI49)</f>
        <v>782984.89098266675</v>
      </c>
      <c r="CJ43" s="28">
        <f>+SUM(CJ44:CJ49)</f>
        <v>10362.064271531246</v>
      </c>
      <c r="CK43" s="28"/>
      <c r="CL43" s="28">
        <f>+SUM(CL44:CL49)</f>
        <v>3139327.1309826663</v>
      </c>
      <c r="CM43" s="29">
        <f>+SUM(CM44:CM49)</f>
        <v>58585.631181017721</v>
      </c>
      <c r="CO43" s="27" t="s">
        <v>5358</v>
      </c>
      <c r="CP43" s="28">
        <f>+SUM(CP44:CP49)</f>
        <v>532831.27590202924</v>
      </c>
      <c r="CQ43" s="28">
        <f>+SUM(CQ44:CQ49)</f>
        <v>7004.2403854314489</v>
      </c>
      <c r="CR43" s="28"/>
      <c r="CS43" s="28">
        <f>+SUM(CS44:CS49)</f>
        <v>3672158.4068846963</v>
      </c>
      <c r="CT43" s="29">
        <f>+SUM(CT44:CT49)</f>
        <v>65589.871566449176</v>
      </c>
      <c r="CV43" s="27" t="s">
        <v>5358</v>
      </c>
      <c r="CW43" s="28">
        <f>+SUM(CW44:CW49)</f>
        <v>160482.6395093324</v>
      </c>
      <c r="CX43" s="28">
        <f>+SUM(CX44:CX49)</f>
        <v>2017.7511407931831</v>
      </c>
      <c r="CY43" s="28"/>
      <c r="CZ43" s="28">
        <f>+SUM(CZ44:CZ49)</f>
        <v>3832641.0463940282</v>
      </c>
      <c r="DA43" s="29">
        <f>+SUM(DA44:DA49)</f>
        <v>67607.62270724235</v>
      </c>
      <c r="DC43" s="27" t="s">
        <v>5358</v>
      </c>
      <c r="DD43" s="28">
        <f>+SUM(DD44:DD49)</f>
        <v>149182.11777423901</v>
      </c>
      <c r="DE43" s="28">
        <f>+SUM(DE44:DE49)</f>
        <v>1377.2261691927276</v>
      </c>
      <c r="DF43" s="28"/>
      <c r="DG43" s="28">
        <f>+SUM(DG44:DG49)</f>
        <v>3981823.1641682675</v>
      </c>
      <c r="DH43" s="29">
        <f>+SUM(DH44:DH49)</f>
        <v>68984.848876435091</v>
      </c>
      <c r="DJ43" s="27" t="s">
        <v>5358</v>
      </c>
      <c r="DK43" s="28">
        <f>+SUM(DK44:DK49)</f>
        <v>442067.72771361168</v>
      </c>
      <c r="DL43" s="28">
        <f>+SUM(DL44:DL49)</f>
        <v>3785.1066625405065</v>
      </c>
      <c r="DM43" s="28"/>
      <c r="DN43" s="28">
        <f>+SUM(DN44:DN49)</f>
        <v>4423890.8918818794</v>
      </c>
      <c r="DO43" s="29">
        <f>+SUM(DO44:DO49)</f>
        <v>72769.955538975584</v>
      </c>
      <c r="DQ43" s="27" t="s">
        <v>5358</v>
      </c>
      <c r="DR43" s="28">
        <f>+SUM(DR44:DR49)</f>
        <v>750391.42014196597</v>
      </c>
      <c r="DS43" s="28">
        <f>+SUM(DS44:DS49)</f>
        <v>6191.6474644497375</v>
      </c>
      <c r="DT43" s="28"/>
      <c r="DU43" s="28">
        <f>+SUM(DU44:DU49)</f>
        <v>5174282.3120238446</v>
      </c>
      <c r="DV43" s="29">
        <f>+SUM(DV44:DV49)</f>
        <v>78961.603003425334</v>
      </c>
      <c r="DX43" s="27" t="s">
        <v>5358</v>
      </c>
      <c r="DY43" s="28">
        <f>+SUM(DY44:DY49)</f>
        <v>311028.96591129049</v>
      </c>
      <c r="DZ43" s="28">
        <f>+SUM(DZ44:DZ49)</f>
        <v>2452.6131557817989</v>
      </c>
      <c r="EA43" s="28"/>
      <c r="EB43" s="28">
        <f>+SUM(EB44:EB49)</f>
        <v>5485311.2779351352</v>
      </c>
      <c r="EC43" s="29">
        <f>+SUM(EC44:EC49)</f>
        <v>81414.216159207121</v>
      </c>
      <c r="EE43" s="27" t="s">
        <v>5358</v>
      </c>
      <c r="EF43" s="28">
        <f>+SUM(EF44:EF49)</f>
        <v>371600.11684858846</v>
      </c>
      <c r="EG43" s="28">
        <f>+SUM(EG44:EG49)</f>
        <v>2829.9542046208135</v>
      </c>
      <c r="EH43" s="28"/>
      <c r="EI43" s="28">
        <f>+SUM(EI44:EI49)</f>
        <v>5856911.3947837241</v>
      </c>
      <c r="EJ43" s="29">
        <f>+SUM(EJ44:EJ49)</f>
        <v>84244.170363827929</v>
      </c>
      <c r="EL43" s="27" t="s">
        <v>5358</v>
      </c>
      <c r="EM43" s="28">
        <f>+SUM(EM44:EM49)</f>
        <v>808484.53562507546</v>
      </c>
      <c r="EN43" s="28">
        <f>+SUM(EN44:EN49)</f>
        <v>5969.0835936894255</v>
      </c>
      <c r="EO43" s="28"/>
      <c r="EP43" s="28">
        <f>+SUM(EP44:EP49)</f>
        <v>6665395.9304087991</v>
      </c>
      <c r="EQ43" s="29">
        <f>+SUM(EQ44:EQ49)</f>
        <v>90213.253957517358</v>
      </c>
      <c r="ES43" s="27" t="s">
        <v>5358</v>
      </c>
      <c r="ET43" s="28">
        <f>+SUM(ET44:ET49)</f>
        <v>752894.77188412286</v>
      </c>
      <c r="EU43" s="28">
        <f>+SUM(EU44:EU49)</f>
        <v>4688.0419275877412</v>
      </c>
      <c r="EV43" s="28"/>
      <c r="EW43" s="28">
        <f>+SUM(EW44:EW49)</f>
        <v>7418290.7022929229</v>
      </c>
      <c r="EX43" s="29">
        <f>+SUM(EX44:EX49)</f>
        <v>94901.295885105108</v>
      </c>
      <c r="EZ43" s="27" t="s">
        <v>5358</v>
      </c>
      <c r="FA43" s="28">
        <f>+SUM(FA44:FA49)</f>
        <v>295318.85358849401</v>
      </c>
      <c r="FB43" s="28">
        <f>+SUM(FB44:FB49)</f>
        <v>1833.5508365554674</v>
      </c>
      <c r="FC43" s="28"/>
      <c r="FD43" s="28">
        <f>+SUM(FD44:FD49)</f>
        <v>7713609.5558814155</v>
      </c>
      <c r="FE43" s="29">
        <f>+SUM(FE44:FE49)</f>
        <v>96734.846721660579</v>
      </c>
      <c r="FG43" s="27" t="s">
        <v>5358</v>
      </c>
      <c r="FH43" s="28">
        <f>+SUM(FH44:FH49)</f>
        <v>358880.48</v>
      </c>
      <c r="FI43" s="28">
        <f>+SUM(FI44:FI49)</f>
        <v>2401.386601991212</v>
      </c>
      <c r="FJ43" s="28"/>
      <c r="FK43" s="28">
        <f>+SUM(FK44:FK49)</f>
        <v>8072490.0358814159</v>
      </c>
      <c r="FL43" s="29">
        <f>+SUM(FL44:FL49)</f>
        <v>99136.233323651788</v>
      </c>
      <c r="FN43" s="27" t="s">
        <v>5358</v>
      </c>
      <c r="FO43" s="28">
        <f>+SUM(FO44:FO49)</f>
        <v>29288.829999999998</v>
      </c>
      <c r="FP43" s="28">
        <f>+SUM(FP44:FP49)</f>
        <v>190.39559925690386</v>
      </c>
      <c r="FQ43" s="28"/>
      <c r="FR43" s="28">
        <f>+SUM(FR44:FR49)</f>
        <v>8101778.865881416</v>
      </c>
      <c r="FS43" s="29">
        <f>+SUM(FS44:FS49)</f>
        <v>99326.628922908683</v>
      </c>
      <c r="FU43" s="27" t="s">
        <v>5358</v>
      </c>
      <c r="FV43" s="28">
        <f>+SUM(FV44:FV49)</f>
        <v>1862412.5299999998</v>
      </c>
      <c r="FW43" s="28">
        <f>+SUM(FW44:FW49)</f>
        <v>12910.325948634432</v>
      </c>
      <c r="FX43" s="28"/>
      <c r="FY43" s="28">
        <f>+SUM(FY44:FY49)</f>
        <v>9964191.3958814163</v>
      </c>
      <c r="FZ43" s="29">
        <f>+SUM(FZ44:FZ49)</f>
        <v>112236.95487154313</v>
      </c>
      <c r="GB43" s="27" t="s">
        <v>5358</v>
      </c>
      <c r="GC43" s="28">
        <f>+SUM(GC44:GC49)</f>
        <v>1609352.3199999998</v>
      </c>
      <c r="GD43" s="28">
        <f>+SUM(GD44:GD49)</f>
        <v>11393.034718147534</v>
      </c>
      <c r="GE43" s="28"/>
      <c r="GF43" s="28">
        <f>+SUM(GF44:GF49)</f>
        <v>11573543.715881417</v>
      </c>
      <c r="GG43" s="29">
        <f>+SUM(GG44:GG49)</f>
        <v>123629.98958969065</v>
      </c>
      <c r="GI43" s="27" t="s">
        <v>5358</v>
      </c>
      <c r="GJ43" s="28">
        <f>+SUM(GJ44:GJ49)</f>
        <v>2977389.11</v>
      </c>
      <c r="GK43" s="28">
        <f>+SUM(GK44:GK49)</f>
        <v>19804.706248620823</v>
      </c>
      <c r="GL43" s="28"/>
      <c r="GM43" s="28">
        <f>+SUM(GM44:GM49)</f>
        <v>14550932.825881416</v>
      </c>
      <c r="GN43" s="29">
        <f>+SUM(GN44:GN49)</f>
        <v>143434.69583831148</v>
      </c>
      <c r="GP43" s="27" t="s">
        <v>5358</v>
      </c>
      <c r="GQ43" s="28">
        <f>+SUM(GQ44:GQ49)</f>
        <v>3151999.65</v>
      </c>
      <c r="GR43" s="28">
        <f>+SUM(GR44:GR49)</f>
        <v>20799.07958017182</v>
      </c>
      <c r="GS43" s="28"/>
      <c r="GT43" s="28">
        <f>+SUM(GT44:GT49)</f>
        <v>17702932.475881416</v>
      </c>
      <c r="GU43" s="29">
        <f>+SUM(GU44:GU49)</f>
        <v>164233.77541848327</v>
      </c>
      <c r="GW43" s="27" t="s">
        <v>5358</v>
      </c>
      <c r="GX43" s="28">
        <f>+SUM(GX44:GX49)</f>
        <v>3859949.0870000003</v>
      </c>
      <c r="GY43" s="28">
        <f>+SUM(GY44:GY49)</f>
        <v>24477.872992741595</v>
      </c>
      <c r="GZ43" s="28"/>
      <c r="HA43" s="28">
        <f>+SUM(HA44:HA49)</f>
        <v>21562881.562881418</v>
      </c>
      <c r="HB43" s="29">
        <f>+SUM(HB44:HB49)</f>
        <v>188711.64841122489</v>
      </c>
      <c r="HD43" s="27" t="s">
        <v>5358</v>
      </c>
      <c r="HE43" s="28">
        <f>+SUM(HE44:HE49)</f>
        <v>2207626.7299999995</v>
      </c>
      <c r="HF43" s="28">
        <f>+SUM(HF44:HF49)</f>
        <v>12952.973144169659</v>
      </c>
      <c r="HG43" s="28"/>
      <c r="HH43" s="28">
        <f>+SUM(HH44:HH49)</f>
        <v>23770508.292881418</v>
      </c>
      <c r="HI43" s="29">
        <f>+SUM(HI44:HI49)</f>
        <v>201664.62155539455</v>
      </c>
      <c r="HK43" s="27" t="s">
        <v>5358</v>
      </c>
      <c r="HL43" s="28">
        <f>+SUM(HL44:HL49)</f>
        <v>1944701.38</v>
      </c>
      <c r="HM43" s="28">
        <f>+SUM(HM44:HM49)</f>
        <v>10955.866350416078</v>
      </c>
      <c r="HN43" s="28"/>
      <c r="HO43" s="28">
        <f>+SUM(HO44:HO49)</f>
        <v>25715209.672881417</v>
      </c>
      <c r="HP43" s="29">
        <f>+SUM(HP44:HP49)</f>
        <v>212620.48790581062</v>
      </c>
    </row>
    <row r="44" spans="2:224" x14ac:dyDescent="0.25">
      <c r="B44" s="3" t="s">
        <v>85</v>
      </c>
      <c r="C44" s="22">
        <f>SUMIFS(datos_arg[ARS],datos_arg[Year],'Cuentas ARG'!C$2,datos_arg[Month],'Cuentas ARG'!G$2,datos_arg[Destino],'Cuentas ARG'!B44)
- SUMIFS(datos_arg[ARS],datos_arg[Year],'Cuentas ARG'!C$2,datos_arg[Month],'Cuentas ARG'!G$2,datos_arg[Origen],'Cuentas ARG'!B44)</f>
        <v>3810</v>
      </c>
      <c r="D44" s="22">
        <f>+SUMIFS(datos_arg[USD],datos_arg[Year],'Cuentas ARG'!C$2,datos_arg[Month],'Cuentas ARG'!G$2,datos_arg[Destino],'Cuentas ARG'!B44)
- SUMIFS(datos_arg[USD],datos_arg[Year],'Cuentas ARG'!C$2,datos_arg[Month],'Cuentas ARG'!G$2,datos_arg[Origen],'Cuentas ARG'!B44)</f>
        <v>98.961038961038952</v>
      </c>
      <c r="E44" s="22"/>
      <c r="F44" s="22">
        <f t="shared" si="2"/>
        <v>3810</v>
      </c>
      <c r="G44" s="23">
        <f t="shared" si="0"/>
        <v>98.961038961038952</v>
      </c>
      <c r="I44" s="3" t="s">
        <v>85</v>
      </c>
      <c r="J44" s="22">
        <f>SUMIFS(datos_arg[ARS],datos_arg[Year],'Cuentas ARG'!J$2,datos_arg[Month],'Cuentas ARG'!N$2,datos_arg[Destino],'Cuentas ARG'!I44)
- SUMIFS(datos_arg[ARS],datos_arg[Year],'Cuentas ARG'!J$2,datos_arg[Month],'Cuentas ARG'!N$2,datos_arg[Origen],'Cuentas ARG'!I44)</f>
        <v>0</v>
      </c>
      <c r="K44" s="22">
        <f>+SUMIFS(datos_arg[USD],datos_arg[Year],'Cuentas ARG'!J$2,datos_arg[Month],'Cuentas ARG'!N$2,datos_arg[Destino],'Cuentas ARG'!I44)
- SUMIFS(datos_arg[USD],datos_arg[Year],'Cuentas ARG'!J$2,datos_arg[Month],'Cuentas ARG'!N$2,datos_arg[Origen],'Cuentas ARG'!I44)</f>
        <v>0</v>
      </c>
      <c r="L44" s="22"/>
      <c r="M44" s="22">
        <f t="shared" ref="M44:M49" si="187">+J44+F44</f>
        <v>3810</v>
      </c>
      <c r="N44" s="23">
        <f t="shared" ref="N44:N49" si="188">+K44+G44</f>
        <v>98.961038961038952</v>
      </c>
      <c r="P44" s="3" t="s">
        <v>85</v>
      </c>
      <c r="Q44" s="22">
        <f>SUMIFS(datos_arg[ARS],datos_arg[Year],'Cuentas ARG'!Q$2,datos_arg[Month],'Cuentas ARG'!U$2,datos_arg[Destino],'Cuentas ARG'!P44)
- SUMIFS(datos_arg[ARS],datos_arg[Year],'Cuentas ARG'!Q$2,datos_arg[Month],'Cuentas ARG'!U$2,datos_arg[Origen],'Cuentas ARG'!P44)</f>
        <v>6000</v>
      </c>
      <c r="R44" s="22">
        <f>+SUMIFS(datos_arg[USD],datos_arg[Year],'Cuentas ARG'!Q$2,datos_arg[Month],'Cuentas ARG'!U$2,datos_arg[Destino],'Cuentas ARG'!P44)
- SUMIFS(datos_arg[USD],datos_arg[Year],'Cuentas ARG'!Q$2,datos_arg[Month],'Cuentas ARG'!U$2,datos_arg[Origen],'Cuentas ARG'!P44)</f>
        <v>139.53488372093022</v>
      </c>
      <c r="S44" s="22"/>
      <c r="T44" s="22">
        <f t="shared" ref="T44:T49" si="189">+Q44+M44</f>
        <v>9810</v>
      </c>
      <c r="U44" s="23">
        <f t="shared" ref="U44:U49" si="190">+R44+N44</f>
        <v>238.49592268196918</v>
      </c>
      <c r="W44" s="3" t="s">
        <v>85</v>
      </c>
      <c r="X44" s="22">
        <f>SUMIFS(datos_arg[ARS],datos_arg[Year],'Cuentas ARG'!X$2,datos_arg[Month],'Cuentas ARG'!AB$2,datos_arg[Destino],'Cuentas ARG'!W44)
- SUMIFS(datos_arg[ARS],datos_arg[Year],'Cuentas ARG'!X$2,datos_arg[Month],'Cuentas ARG'!AB$2,datos_arg[Origen],'Cuentas ARG'!W44)</f>
        <v>33450</v>
      </c>
      <c r="Y44" s="22">
        <f>+SUMIFS(datos_arg[USD],datos_arg[Year],'Cuentas ARG'!X$2,datos_arg[Month],'Cuentas ARG'!AB$2,datos_arg[Destino],'Cuentas ARG'!W44)
- SUMIFS(datos_arg[USD],datos_arg[Year],'Cuentas ARG'!X$2,datos_arg[Month],'Cuentas ARG'!AB$2,datos_arg[Origen],'Cuentas ARG'!W44)</f>
        <v>774.196800645248</v>
      </c>
      <c r="Z44" s="22"/>
      <c r="AA44" s="22">
        <f t="shared" ref="AA44:AA49" si="191">+X44+T44</f>
        <v>43260</v>
      </c>
      <c r="AB44" s="23">
        <f t="shared" ref="AB44:AB49" si="192">+Y44+U44</f>
        <v>1012.6927233272172</v>
      </c>
      <c r="AD44" s="3" t="s">
        <v>85</v>
      </c>
      <c r="AE44" s="22">
        <f>SUMIFS(datos_arg[ARS],datos_arg[Year],'Cuentas ARG'!AE$2,datos_arg[Month],'Cuentas ARG'!AI$2,datos_arg[Destino],'Cuentas ARG'!AD44)
- SUMIFS(datos_arg[ARS],datos_arg[Year],'Cuentas ARG'!AE$2,datos_arg[Month],'Cuentas ARG'!AI$2,datos_arg[Origen],'Cuentas ARG'!AD44)</f>
        <v>9676</v>
      </c>
      <c r="AF44" s="22">
        <f>+SUMIFS(datos_arg[USD],datos_arg[Year],'Cuentas ARG'!AE$2,datos_arg[Month],'Cuentas ARG'!AI$2,datos_arg[Destino],'Cuentas ARG'!AD44)
- SUMIFS(datos_arg[USD],datos_arg[Year],'Cuentas ARG'!AE$2,datos_arg[Month],'Cuentas ARG'!AI$2,datos_arg[Origen],'Cuentas ARG'!AD44)</f>
        <v>215.02222222222221</v>
      </c>
      <c r="AG44" s="22"/>
      <c r="AH44" s="22">
        <f t="shared" ref="AH44:AH49" si="193">+AE44+AA44</f>
        <v>52936</v>
      </c>
      <c r="AI44" s="23">
        <f t="shared" ref="AI44:AI49" si="194">+AF44+AB44</f>
        <v>1227.7149455494393</v>
      </c>
      <c r="AK44" s="3" t="s">
        <v>85</v>
      </c>
      <c r="AL44" s="22">
        <f>SUMIFS(datos_arg[ARS],datos_arg[Year],'Cuentas ARG'!AL$2,datos_arg[Month],'Cuentas ARG'!AP$2,datos_arg[Destino],'Cuentas ARG'!AK44)
- SUMIFS(datos_arg[ARS],datos_arg[Year],'Cuentas ARG'!AL$2,datos_arg[Month],'Cuentas ARG'!AP$2,datos_arg[Origen],'Cuentas ARG'!AK44)</f>
        <v>54070.75</v>
      </c>
      <c r="AM44" s="22">
        <f>+SUMIFS(datos_arg[USD],datos_arg[Year],'Cuentas ARG'!AL$2,datos_arg[Month],'Cuentas ARG'!AP$2,datos_arg[Destino],'Cuentas ARG'!AK44)
- SUMIFS(datos_arg[USD],datos_arg[Year],'Cuentas ARG'!AL$2,datos_arg[Month],'Cuentas ARG'!AP$2,datos_arg[Origen],'Cuentas ARG'!AK44)</f>
        <v>1203.4239406969898</v>
      </c>
      <c r="AN44" s="22"/>
      <c r="AO44" s="22">
        <f t="shared" ref="AO44:AO49" si="195">+AL44+AH44</f>
        <v>107006.75</v>
      </c>
      <c r="AP44" s="23">
        <f t="shared" ref="AP44:AP49" si="196">+AM44+AI44</f>
        <v>2431.1388862464291</v>
      </c>
      <c r="AR44" s="3" t="s">
        <v>85</v>
      </c>
      <c r="AS44" s="22">
        <f>SUMIFS(datos_arg[ARS],datos_arg[Year],'Cuentas ARG'!AS$2,datos_arg[Month],'Cuentas ARG'!AW$2,datos_arg[Destino],'Cuentas ARG'!AR44)
- SUMIFS(datos_arg[ARS],datos_arg[Year],'Cuentas ARG'!AS$2,datos_arg[Month],'Cuentas ARG'!AW$2,datos_arg[Origen],'Cuentas ARG'!AR44)</f>
        <v>4500</v>
      </c>
      <c r="AT44" s="22">
        <f>+SUMIFS(datos_arg[USD],datos_arg[Year],'Cuentas ARG'!AS$2,datos_arg[Month],'Cuentas ARG'!AW$2,datos_arg[Destino],'Cuentas ARG'!AR44)
- SUMIFS(datos_arg[USD],datos_arg[Year],'Cuentas ARG'!AS$2,datos_arg[Month],'Cuentas ARG'!AW$2,datos_arg[Origen],'Cuentas ARG'!AR44)</f>
        <v>105.26315789473685</v>
      </c>
      <c r="AU44" s="22"/>
      <c r="AV44" s="22">
        <f t="shared" ref="AV44:AV49" si="197">+AS44+AO44</f>
        <v>111506.75</v>
      </c>
      <c r="AW44" s="23">
        <f t="shared" ref="AW44:AW49" si="198">+AT44+AP44</f>
        <v>2536.4020441411658</v>
      </c>
      <c r="AY44" s="3" t="s">
        <v>85</v>
      </c>
      <c r="AZ44" s="22">
        <f>SUMIFS(datos_arg[ARS],datos_arg[Year],'Cuentas ARG'!AZ$2,datos_arg[Month],'Cuentas ARG'!BD$2,datos_arg[Destino],'Cuentas ARG'!AY44)
- SUMIFS(datos_arg[ARS],datos_arg[Year],'Cuentas ARG'!AZ$2,datos_arg[Month],'Cuentas ARG'!BD$2,datos_arg[Origen],'Cuentas ARG'!AY44)</f>
        <v>24550</v>
      </c>
      <c r="BA44" s="22">
        <f>+SUMIFS(datos_arg[USD],datos_arg[Year],'Cuentas ARG'!AZ$2,datos_arg[Month],'Cuentas ARG'!BD$2,datos_arg[Destino],'Cuentas ARG'!AY44)
- SUMIFS(datos_arg[USD],datos_arg[Year],'Cuentas ARG'!AZ$2,datos_arg[Month],'Cuentas ARG'!BD$2,datos_arg[Origen],'Cuentas ARG'!AY44)</f>
        <v>461.55192273613329</v>
      </c>
      <c r="BB44" s="22"/>
      <c r="BC44" s="22">
        <f t="shared" ref="BC44:BC49" si="199">+AZ44+AV44</f>
        <v>136056.75</v>
      </c>
      <c r="BD44" s="23">
        <f t="shared" ref="BD44:BD49" si="200">+BA44+AW44</f>
        <v>2997.9539668772991</v>
      </c>
      <c r="BF44" s="3" t="s">
        <v>85</v>
      </c>
      <c r="BG44" s="22">
        <f>SUMIFS(datos_arg[ARS],datos_arg[Year],'Cuentas ARG'!BG$2,datos_arg[Month],'Cuentas ARG'!BK$2,datos_arg[Destino],'Cuentas ARG'!BF44)
- SUMIFS(datos_arg[ARS],datos_arg[Year],'Cuentas ARG'!BG$2,datos_arg[Month],'Cuentas ARG'!BK$2,datos_arg[Origen],'Cuentas ARG'!BF44)</f>
        <v>23580</v>
      </c>
      <c r="BH44" s="22">
        <f>+SUMIFS(datos_arg[USD],datos_arg[Year],'Cuentas ARG'!BG$2,datos_arg[Month],'Cuentas ARG'!BK$2,datos_arg[Destino],'Cuentas ARG'!BF44)
- SUMIFS(datos_arg[USD],datos_arg[Year],'Cuentas ARG'!BG$2,datos_arg[Month],'Cuentas ARG'!BK$2,datos_arg[Origen],'Cuentas ARG'!BF44)</f>
        <v>393</v>
      </c>
      <c r="BI44" s="22"/>
      <c r="BJ44" s="22">
        <f t="shared" ref="BJ44:BJ49" si="201">+BG44+BC44</f>
        <v>159636.75</v>
      </c>
      <c r="BK44" s="23">
        <f t="shared" ref="BK44:BK49" si="202">+BH44+BD44</f>
        <v>3390.9539668772991</v>
      </c>
      <c r="BM44" s="3" t="s">
        <v>85</v>
      </c>
      <c r="BN44" s="22">
        <f>SUMIFS(datos_arg[ARS],datos_arg[Year],'Cuentas ARG'!BN$2,datos_arg[Month],'Cuentas ARG'!BR$2,datos_arg[Destino],'Cuentas ARG'!BM44)
- SUMIFS(datos_arg[ARS],datos_arg[Year],'Cuentas ARG'!BN$2,datos_arg[Month],'Cuentas ARG'!BR$2,datos_arg[Origen],'Cuentas ARG'!BM44)</f>
        <v>0</v>
      </c>
      <c r="BO44" s="22">
        <f>+SUMIFS(datos_arg[USD],datos_arg[Year],'Cuentas ARG'!BN$2,datos_arg[Month],'Cuentas ARG'!BR$2,datos_arg[Destino],'Cuentas ARG'!BM44)
- SUMIFS(datos_arg[USD],datos_arg[Year],'Cuentas ARG'!BN$2,datos_arg[Month],'Cuentas ARG'!BR$2,datos_arg[Origen],'Cuentas ARG'!BM44)</f>
        <v>0</v>
      </c>
      <c r="BP44" s="22"/>
      <c r="BQ44" s="22">
        <f t="shared" ref="BQ44:BQ49" si="203">+BN44+BJ44</f>
        <v>159636.75</v>
      </c>
      <c r="BR44" s="23">
        <f t="shared" ref="BR44:BR49" si="204">+BO44+BK44</f>
        <v>3390.9539668772991</v>
      </c>
      <c r="BT44" s="3" t="s">
        <v>85</v>
      </c>
      <c r="BU44" s="22">
        <f>SUMIFS(datos_arg[ARS],datos_arg[Year],'Cuentas ARG'!BU$2,datos_arg[Month],'Cuentas ARG'!BY$2,datos_arg[Destino],'Cuentas ARG'!BT44)
- SUMIFS(datos_arg[ARS],datos_arg[Year],'Cuentas ARG'!BU$2,datos_arg[Month],'Cuentas ARG'!BY$2,datos_arg[Origen],'Cuentas ARG'!BT44)</f>
        <v>16064.84</v>
      </c>
      <c r="BV44" s="22">
        <f>+SUMIFS(datos_arg[USD],datos_arg[Year],'Cuentas ARG'!BU$2,datos_arg[Month],'Cuentas ARG'!BY$2,datos_arg[Destino],'Cuentas ARG'!BT44)
- SUMIFS(datos_arg[USD],datos_arg[Year],'Cuentas ARG'!BU$2,datos_arg[Month],'Cuentas ARG'!BY$2,datos_arg[Origen],'Cuentas ARG'!BT44)</f>
        <v>247.15138461538461</v>
      </c>
      <c r="BW44" s="22"/>
      <c r="BX44" s="22">
        <f t="shared" ref="BX44:BX49" si="205">+BU44+BQ44</f>
        <v>175701.59</v>
      </c>
      <c r="BY44" s="23">
        <f t="shared" ref="BY44:BY49" si="206">+BV44+BR44</f>
        <v>3638.1053514926839</v>
      </c>
      <c r="CA44" s="3" t="s">
        <v>85</v>
      </c>
      <c r="CB44" s="22">
        <f>SUMIFS(datos_arg[ARS],datos_arg[Year],'Cuentas ARG'!CB$2,datos_arg[Month],'Cuentas ARG'!CF$2,datos_arg[Destino],'Cuentas ARG'!CA44)
- SUMIFS(datos_arg[ARS],datos_arg[Year],'Cuentas ARG'!CB$2,datos_arg[Month],'Cuentas ARG'!CF$2,datos_arg[Origen],'Cuentas ARG'!CA44)</f>
        <v>159481.65</v>
      </c>
      <c r="CC44" s="22">
        <f>+SUMIFS(datos_arg[USD],datos_arg[Year],'Cuentas ARG'!CB$2,datos_arg[Month],'Cuentas ARG'!CF$2,datos_arg[Destino],'Cuentas ARG'!CA44)
- SUMIFS(datos_arg[USD],datos_arg[Year],'Cuentas ARG'!CB$2,datos_arg[Month],'Cuentas ARG'!CF$2,datos_arg[Origen],'Cuentas ARG'!CA44)</f>
        <v>2262.3093863179074</v>
      </c>
      <c r="CD44" s="22"/>
      <c r="CE44" s="22">
        <f t="shared" ref="CE44:CE49" si="207">+CB44+BX44</f>
        <v>335183.24</v>
      </c>
      <c r="CF44" s="23">
        <f t="shared" ref="CF44:CF49" si="208">+CC44+BY44</f>
        <v>5900.4147378105918</v>
      </c>
      <c r="CH44" s="3" t="s">
        <v>85</v>
      </c>
      <c r="CI44" s="22">
        <f>SUMIFS(datos_arg[ARS],datos_arg[Year],'Cuentas ARG'!CI$2,datos_arg[Month],'Cuentas ARG'!CM$2,datos_arg[Destino],'Cuentas ARG'!CH44)
- SUMIFS(datos_arg[ARS],datos_arg[Year],'Cuentas ARG'!CI$2,datos_arg[Month],'Cuentas ARG'!CM$2,datos_arg[Origen],'Cuentas ARG'!CH44)</f>
        <v>76660.409447021288</v>
      </c>
      <c r="CJ44" s="22">
        <f>+SUMIFS(datos_arg[USD],datos_arg[Year],'Cuentas ARG'!CI$2,datos_arg[Month],'Cuentas ARG'!CM$2,datos_arg[Destino],'Cuentas ARG'!CH44)
- SUMIFS(datos_arg[USD],datos_arg[Year],'Cuentas ARG'!CI$2,datos_arg[Month],'Cuentas ARG'!CM$2,datos_arg[Origen],'Cuentas ARG'!CH44)</f>
        <v>1004.3446023346436</v>
      </c>
      <c r="CK44" s="22"/>
      <c r="CL44" s="22">
        <f t="shared" ref="CL44:CL49" si="209">+CI44+CE44</f>
        <v>411843.64944702131</v>
      </c>
      <c r="CM44" s="23">
        <f t="shared" ref="CM44:CM49" si="210">+CJ44+CF44</f>
        <v>6904.759340145235</v>
      </c>
      <c r="CO44" s="3" t="s">
        <v>85</v>
      </c>
      <c r="CP44" s="22">
        <f>SUMIFS(datos_arg[ARS],datos_arg[Year],'Cuentas ARG'!CP$2,datos_arg[Month],'Cuentas ARG'!CT$2,datos_arg[Destino],'Cuentas ARG'!CO44)
- SUMIFS(datos_arg[ARS],datos_arg[Year],'Cuentas ARG'!CP$2,datos_arg[Month],'Cuentas ARG'!CT$2,datos_arg[Origen],'Cuentas ARG'!CO44)</f>
        <v>365445.77024966531</v>
      </c>
      <c r="CQ44" s="22">
        <f>+SUMIFS(datos_arg[USD],datos_arg[Year],'Cuentas ARG'!CP$2,datos_arg[Month],'Cuentas ARG'!CT$2,datos_arg[Destino],'Cuentas ARG'!CO44)
- SUMIFS(datos_arg[USD],datos_arg[Year],'Cuentas ARG'!CP$2,datos_arg[Month],'Cuentas ARG'!CT$2,datos_arg[Origen],'Cuentas ARG'!CO44)</f>
        <v>4820.5532428874267</v>
      </c>
      <c r="CR44" s="22"/>
      <c r="CS44" s="22">
        <f t="shared" ref="CS44:CS49" si="211">+CP44+CL44</f>
        <v>777289.41969668656</v>
      </c>
      <c r="CT44" s="23">
        <f t="shared" ref="CT44:CT49" si="212">+CQ44+CM44</f>
        <v>11725.312583032661</v>
      </c>
      <c r="CV44" s="3" t="s">
        <v>85</v>
      </c>
      <c r="CW44" s="22">
        <f>SUMIFS(datos_arg[ARS],datos_arg[Year],'Cuentas ARG'!CW$2,datos_arg[Month],'Cuentas ARG'!DA$2,datos_arg[Destino],'Cuentas ARG'!CV44)
- SUMIFS(datos_arg[ARS],datos_arg[Year],'Cuentas ARG'!CW$2,datos_arg[Month],'Cuentas ARG'!DA$2,datos_arg[Origen],'Cuentas ARG'!CV44)</f>
        <v>24684.6</v>
      </c>
      <c r="CX44" s="22">
        <f>+SUMIFS(datos_arg[USD],datos_arg[Year],'Cuentas ARG'!CW$2,datos_arg[Month],'Cuentas ARG'!DA$2,datos_arg[Destino],'Cuentas ARG'!CV44)
- SUMIFS(datos_arg[USD],datos_arg[Year],'Cuentas ARG'!CW$2,datos_arg[Month],'Cuentas ARG'!DA$2,datos_arg[Origen],'Cuentas ARG'!CV44)</f>
        <v>317.75741484322134</v>
      </c>
      <c r="CY44" s="22"/>
      <c r="CZ44" s="22">
        <f t="shared" ref="CZ44:CZ49" si="213">+CW44+CS44</f>
        <v>801974.01969668653</v>
      </c>
      <c r="DA44" s="23">
        <f t="shared" ref="DA44:DA49" si="214">+CX44+CT44</f>
        <v>12043.069997875882</v>
      </c>
      <c r="DC44" s="3" t="s">
        <v>85</v>
      </c>
      <c r="DD44" s="22">
        <f>SUMIFS(datos_arg[ARS],datos_arg[Year],'Cuentas ARG'!DD$2,datos_arg[Month],'Cuentas ARG'!DH$2,datos_arg[Destino],'Cuentas ARG'!DC44)
- SUMIFS(datos_arg[ARS],datos_arg[Year],'Cuentas ARG'!DD$2,datos_arg[Month],'Cuentas ARG'!DH$2,datos_arg[Origen],'Cuentas ARG'!DC44)</f>
        <v>9678.3377742389821</v>
      </c>
      <c r="DE44" s="22">
        <f>+SUMIFS(datos_arg[USD],datos_arg[Year],'Cuentas ARG'!DD$2,datos_arg[Month],'Cuentas ARG'!DH$2,datos_arg[Destino],'Cuentas ARG'!DC44)
- SUMIFS(datos_arg[USD],datos_arg[Year],'Cuentas ARG'!DD$2,datos_arg[Month],'Cuentas ARG'!DH$2,datos_arg[Origen],'Cuentas ARG'!DC44)</f>
        <v>113.86279734398803</v>
      </c>
      <c r="DF44" s="22"/>
      <c r="DG44" s="22">
        <f t="shared" ref="DG44:DG49" si="215">+DD44+CZ44</f>
        <v>811652.35747092555</v>
      </c>
      <c r="DH44" s="23">
        <f t="shared" ref="DH44:DH49" si="216">+DE44+DA44</f>
        <v>12156.932795219871</v>
      </c>
      <c r="DJ44" s="3" t="s">
        <v>85</v>
      </c>
      <c r="DK44" s="22">
        <f>SUMIFS(datos_arg[ARS],datos_arg[Year],'Cuentas ARG'!DK$2,datos_arg[Month],'Cuentas ARG'!DO$2,datos_arg[Destino],'Cuentas ARG'!DJ44)
- SUMIFS(datos_arg[ARS],datos_arg[Year],'Cuentas ARG'!DK$2,datos_arg[Month],'Cuentas ARG'!DO$2,datos_arg[Origen],'Cuentas ARG'!DJ44)</f>
        <v>1303.98</v>
      </c>
      <c r="DL44" s="22">
        <f>+SUMIFS(datos_arg[USD],datos_arg[Year],'Cuentas ARG'!DK$2,datos_arg[Month],'Cuentas ARG'!DO$2,datos_arg[Destino],'Cuentas ARG'!DJ44)
- SUMIFS(datos_arg[USD],datos_arg[Year],'Cuentas ARG'!DK$2,datos_arg[Month],'Cuentas ARG'!DO$2,datos_arg[Origen],'Cuentas ARG'!DJ44)</f>
        <v>11.280190476190477</v>
      </c>
      <c r="DM44" s="22"/>
      <c r="DN44" s="22">
        <f t="shared" ref="DN44:DN49" si="217">+DK44+DG44</f>
        <v>812956.33747092553</v>
      </c>
      <c r="DO44" s="23">
        <f t="shared" ref="DO44:DO49" si="218">+DL44+DH44</f>
        <v>12168.212985696062</v>
      </c>
      <c r="DQ44" s="3" t="s">
        <v>85</v>
      </c>
      <c r="DR44" s="22">
        <f>SUMIFS(datos_arg[ARS],datos_arg[Year],'Cuentas ARG'!DR$2,datos_arg[Month],'Cuentas ARG'!DV$2,datos_arg[Destino],'Cuentas ARG'!DQ44)
- SUMIFS(datos_arg[ARS],datos_arg[Year],'Cuentas ARG'!DR$2,datos_arg[Month],'Cuentas ARG'!DV$2,datos_arg[Origen],'Cuentas ARG'!DQ44)</f>
        <v>76560.380701585935</v>
      </c>
      <c r="DS44" s="22">
        <f>+SUMIFS(datos_arg[USD],datos_arg[Year],'Cuentas ARG'!DR$2,datos_arg[Month],'Cuentas ARG'!DV$2,datos_arg[Destino],'Cuentas ARG'!DQ44)
- SUMIFS(datos_arg[USD],datos_arg[Year],'Cuentas ARG'!DR$2,datos_arg[Month],'Cuentas ARG'!DV$2,datos_arg[Origen],'Cuentas ARG'!DQ44)</f>
        <v>632.2061923114228</v>
      </c>
      <c r="DT44" s="22"/>
      <c r="DU44" s="22">
        <f t="shared" ref="DU44:DU49" si="219">+DR44+DN44</f>
        <v>889516.71817251144</v>
      </c>
      <c r="DV44" s="23">
        <f t="shared" ref="DV44:DV49" si="220">+DS44+DO44</f>
        <v>12800.419178007485</v>
      </c>
      <c r="DX44" s="3" t="s">
        <v>85</v>
      </c>
      <c r="DY44" s="22">
        <f>SUMIFS(datos_arg[ARS],datos_arg[Year],'Cuentas ARG'!DY$2,datos_arg[Month],'Cuentas ARG'!EC$2,datos_arg[Destino],'Cuentas ARG'!DX44)
- SUMIFS(datos_arg[ARS],datos_arg[Year],'Cuentas ARG'!DY$2,datos_arg[Month],'Cuentas ARG'!EC$2,datos_arg[Origen],'Cuentas ARG'!DX44)</f>
        <v>41187.035911290528</v>
      </c>
      <c r="DZ44" s="22">
        <f>+SUMIFS(datos_arg[USD],datos_arg[Year],'Cuentas ARG'!DY$2,datos_arg[Month],'Cuentas ARG'!EC$2,datos_arg[Destino],'Cuentas ARG'!DX44)
- SUMIFS(datos_arg[USD],datos_arg[Year],'Cuentas ARG'!DY$2,datos_arg[Month],'Cuentas ARG'!EC$2,datos_arg[Origen],'Cuentas ARG'!DX44)</f>
        <v>323.68004651972717</v>
      </c>
      <c r="EA44" s="22"/>
      <c r="EB44" s="22">
        <f t="shared" ref="EB44:EB49" si="221">+DY44+DU44</f>
        <v>930703.75408380199</v>
      </c>
      <c r="EC44" s="23">
        <f t="shared" ref="EC44:EC49" si="222">+DZ44+DV44</f>
        <v>13124.099224527212</v>
      </c>
      <c r="EE44" s="3" t="s">
        <v>85</v>
      </c>
      <c r="EF44" s="22">
        <f>SUMIFS(datos_arg[ARS],datos_arg[Year],'Cuentas ARG'!EF$2,datos_arg[Month],'Cuentas ARG'!EJ$2,datos_arg[Destino],'Cuentas ARG'!EE44)
- SUMIFS(datos_arg[ARS],datos_arg[Year],'Cuentas ARG'!EF$2,datos_arg[Month],'Cuentas ARG'!EJ$2,datos_arg[Origen],'Cuentas ARG'!EE44)</f>
        <v>27697.15</v>
      </c>
      <c r="EG44" s="22">
        <f>+SUMIFS(datos_arg[USD],datos_arg[Year],'Cuentas ARG'!EF$2,datos_arg[Month],'Cuentas ARG'!EJ$2,datos_arg[Destino],'Cuentas ARG'!EE44)
- SUMIFS(datos_arg[USD],datos_arg[Year],'Cuentas ARG'!EF$2,datos_arg[Month],'Cuentas ARG'!EJ$2,datos_arg[Origen],'Cuentas ARG'!EE44)</f>
        <v>213.351116190521</v>
      </c>
      <c r="EH44" s="22"/>
      <c r="EI44" s="22">
        <f t="shared" ref="EI44:EI49" si="223">+EF44+EB44</f>
        <v>958400.90408380202</v>
      </c>
      <c r="EJ44" s="23">
        <f t="shared" ref="EJ44:EJ49" si="224">+EG44+EC44</f>
        <v>13337.450340717733</v>
      </c>
      <c r="EL44" s="3" t="s">
        <v>85</v>
      </c>
      <c r="EM44" s="22">
        <f>SUMIFS(datos_arg[ARS],datos_arg[Year],'Cuentas ARG'!EM$2,datos_arg[Month],'Cuentas ARG'!EQ$2,datos_arg[Destino],'Cuentas ARG'!EL44)
- SUMIFS(datos_arg[ARS],datos_arg[Year],'Cuentas ARG'!EM$2,datos_arg[Month],'Cuentas ARG'!EQ$2,datos_arg[Origen],'Cuentas ARG'!EL44)</f>
        <v>42842.06154929578</v>
      </c>
      <c r="EN44" s="22">
        <f>+SUMIFS(datos_arg[USD],datos_arg[Year],'Cuentas ARG'!EM$2,datos_arg[Month],'Cuentas ARG'!EQ$2,datos_arg[Destino],'Cuentas ARG'!EL44)
- SUMIFS(datos_arg[USD],datos_arg[Year],'Cuentas ARG'!EM$2,datos_arg[Month],'Cuentas ARG'!EQ$2,datos_arg[Origen],'Cuentas ARG'!EL44)</f>
        <v>324.24833842617568</v>
      </c>
      <c r="EO44" s="22"/>
      <c r="EP44" s="22">
        <f t="shared" ref="EP44:EP49" si="225">+EM44+EI44</f>
        <v>1001242.9656330978</v>
      </c>
      <c r="EQ44" s="23">
        <f t="shared" ref="EQ44:EQ49" si="226">+EN44+EJ44</f>
        <v>13661.698679143909</v>
      </c>
      <c r="ES44" s="3" t="s">
        <v>85</v>
      </c>
      <c r="ET44" s="22">
        <f>SUMIFS(datos_arg[ARS],datos_arg[Year],'Cuentas ARG'!ET$2,datos_arg[Month],'Cuentas ARG'!EX$2,datos_arg[Destino],'Cuentas ARG'!ES44)
- SUMIFS(datos_arg[ARS],datos_arg[Year],'Cuentas ARG'!ET$2,datos_arg[Month],'Cuentas ARG'!EX$2,datos_arg[Origen],'Cuentas ARG'!ES44)</f>
        <v>112445.49954535092</v>
      </c>
      <c r="EU44" s="22">
        <f>+SUMIFS(datos_arg[USD],datos_arg[Year],'Cuentas ARG'!ET$2,datos_arg[Month],'Cuentas ARG'!EX$2,datos_arg[Destino],'Cuentas ARG'!ES44)
- SUMIFS(datos_arg[USD],datos_arg[Year],'Cuentas ARG'!ET$2,datos_arg[Month],'Cuentas ARG'!EX$2,datos_arg[Origen],'Cuentas ARG'!ES44)</f>
        <v>651.529354336658</v>
      </c>
      <c r="EV44" s="22"/>
      <c r="EW44" s="22">
        <f t="shared" ref="EW44:EW49" si="227">+ET44+EP44</f>
        <v>1113688.4651784487</v>
      </c>
      <c r="EX44" s="23">
        <f t="shared" ref="EX44:EX49" si="228">+EU44+EQ44</f>
        <v>14313.228033480567</v>
      </c>
      <c r="EZ44" s="3" t="s">
        <v>85</v>
      </c>
      <c r="FA44" s="22">
        <f>SUMIFS(datos_arg[ARS],datos_arg[Year],'Cuentas ARG'!FA$2,datos_arg[Month],'Cuentas ARG'!FE$2,datos_arg[Destino],'Cuentas ARG'!EZ44)
- SUMIFS(datos_arg[ARS],datos_arg[Year],'Cuentas ARG'!FA$2,datos_arg[Month],'Cuentas ARG'!FE$2,datos_arg[Origen],'Cuentas ARG'!EZ44)</f>
        <v>97519.36983026861</v>
      </c>
      <c r="FB44" s="22">
        <f>+SUMIFS(datos_arg[USD],datos_arg[Year],'Cuentas ARG'!FA$2,datos_arg[Month],'Cuentas ARG'!FE$2,datos_arg[Destino],'Cuentas ARG'!EZ44)
- SUMIFS(datos_arg[USD],datos_arg[Year],'Cuentas ARG'!FA$2,datos_arg[Month],'Cuentas ARG'!FE$2,datos_arg[Origen],'Cuentas ARG'!EZ44)</f>
        <v>611.49006183325764</v>
      </c>
      <c r="FC44" s="22"/>
      <c r="FD44" s="22">
        <f t="shared" ref="FD44:FD49" si="229">+FA44+EW44</f>
        <v>1211207.8350087174</v>
      </c>
      <c r="FE44" s="23">
        <f t="shared" ref="FE44:FE49" si="230">+FB44+EX44</f>
        <v>14924.718095313825</v>
      </c>
      <c r="FG44" s="3" t="s">
        <v>85</v>
      </c>
      <c r="FH44" s="22">
        <f>SUMIFS(datos_arg[ARS],datos_arg[Year],'Cuentas ARG'!FH$2,datos_arg[Month],'Cuentas ARG'!FL$2,datos_arg[Destino],'Cuentas ARG'!FG44)
- SUMIFS(datos_arg[ARS],datos_arg[Year],'Cuentas ARG'!FH$2,datos_arg[Month],'Cuentas ARG'!FL$2,datos_arg[Origen],'Cuentas ARG'!FG44)</f>
        <v>19885.03</v>
      </c>
      <c r="FI44" s="22">
        <f>+SUMIFS(datos_arg[USD],datos_arg[Year],'Cuentas ARG'!FH$2,datos_arg[Month],'Cuentas ARG'!FL$2,datos_arg[Destino],'Cuentas ARG'!FG44)
- SUMIFS(datos_arg[USD],datos_arg[Year],'Cuentas ARG'!FH$2,datos_arg[Month],'Cuentas ARG'!FL$2,datos_arg[Origen],'Cuentas ARG'!FG44)</f>
        <v>132.60033949790886</v>
      </c>
      <c r="FJ44" s="22"/>
      <c r="FK44" s="22">
        <f t="shared" ref="FK44:FK49" si="231">+FH44+FD44</f>
        <v>1231092.8650087174</v>
      </c>
      <c r="FL44" s="23">
        <f t="shared" ref="FL44:FL49" si="232">+FI44+FE44</f>
        <v>15057.318434811734</v>
      </c>
      <c r="FN44" s="3" t="s">
        <v>85</v>
      </c>
      <c r="FO44" s="22">
        <f>SUMIFS(datos_arg[ARS],datos_arg[Year],'Cuentas ARG'!FO$2,datos_arg[Month],'Cuentas ARG'!FS$2,datos_arg[Destino],'Cuentas ARG'!FN44)
- SUMIFS(datos_arg[ARS],datos_arg[Year],'Cuentas ARG'!FO$2,datos_arg[Month],'Cuentas ARG'!FS$2,datos_arg[Origen],'Cuentas ARG'!FN44)</f>
        <v>11288.99</v>
      </c>
      <c r="FP44" s="22">
        <f>+SUMIFS(datos_arg[USD],datos_arg[Year],'Cuentas ARG'!FO$2,datos_arg[Month],'Cuentas ARG'!FS$2,datos_arg[Destino],'Cuentas ARG'!FN44)
- SUMIFS(datos_arg[USD],datos_arg[Year],'Cuentas ARG'!FO$2,datos_arg[Month],'Cuentas ARG'!FS$2,datos_arg[Origen],'Cuentas ARG'!FN44)</f>
        <v>72.904250523669873</v>
      </c>
      <c r="FQ44" s="22"/>
      <c r="FR44" s="22">
        <f t="shared" ref="FR44:FR49" si="233">+FO44+FK44</f>
        <v>1242381.8550087174</v>
      </c>
      <c r="FS44" s="23">
        <f t="shared" ref="FS44:FS49" si="234">+FP44+FL44</f>
        <v>15130.222685335404</v>
      </c>
      <c r="FU44" s="3" t="s">
        <v>85</v>
      </c>
      <c r="FV44" s="22">
        <f>SUMIFS(datos_arg[ARS],datos_arg[Year],'Cuentas ARG'!FV$2,datos_arg[Month],'Cuentas ARG'!FZ$2,datos_arg[Destino],'Cuentas ARG'!FU44)
- SUMIFS(datos_arg[ARS],datos_arg[Year],'Cuentas ARG'!FV$2,datos_arg[Month],'Cuentas ARG'!FZ$2,datos_arg[Origen],'Cuentas ARG'!FU44)</f>
        <v>77806.880000000005</v>
      </c>
      <c r="FW44" s="22">
        <f>+SUMIFS(datos_arg[USD],datos_arg[Year],'Cuentas ARG'!FV$2,datos_arg[Month],'Cuentas ARG'!FZ$2,datos_arg[Destino],'Cuentas ARG'!FU44)
- SUMIFS(datos_arg[USD],datos_arg[Year],'Cuentas ARG'!FV$2,datos_arg[Month],'Cuentas ARG'!FZ$2,datos_arg[Origen],'Cuentas ARG'!FU44)</f>
        <v>520.753409546797</v>
      </c>
      <c r="FX44" s="22"/>
      <c r="FY44" s="22">
        <f t="shared" ref="FY44:FY49" si="235">+FV44+FR44</f>
        <v>1320188.7350087175</v>
      </c>
      <c r="FZ44" s="23">
        <f t="shared" ref="FZ44:FZ49" si="236">+FW44+FS44</f>
        <v>15650.9760948822</v>
      </c>
      <c r="GB44" s="3" t="s">
        <v>85</v>
      </c>
      <c r="GC44" s="22">
        <f>SUMIFS(datos_arg[ARS],datos_arg[Year],'Cuentas ARG'!GC$2,datos_arg[Month],'Cuentas ARG'!GG$2,datos_arg[Destino],'Cuentas ARG'!GB44)
- SUMIFS(datos_arg[ARS],datos_arg[Year],'Cuentas ARG'!GC$2,datos_arg[Month],'Cuentas ARG'!GG$2,datos_arg[Origen],'Cuentas ARG'!GB44)</f>
        <v>210372.56000000003</v>
      </c>
      <c r="GD44" s="22">
        <f>+SUMIFS(datos_arg[USD],datos_arg[Year],'Cuentas ARG'!GC$2,datos_arg[Month],'Cuentas ARG'!GG$2,datos_arg[Destino],'Cuentas ARG'!GB44)
- SUMIFS(datos_arg[USD],datos_arg[Year],'Cuentas ARG'!GC$2,datos_arg[Month],'Cuentas ARG'!GG$2,datos_arg[Origen],'Cuentas ARG'!GB44)</f>
        <v>1490.8162164001922</v>
      </c>
      <c r="GE44" s="22"/>
      <c r="GF44" s="22">
        <f t="shared" ref="GF44:GF49" si="237">+GC44+FY44</f>
        <v>1530561.2950087176</v>
      </c>
      <c r="GG44" s="23">
        <f t="shared" ref="GG44:GG49" si="238">+GD44+FZ44</f>
        <v>17141.792311282392</v>
      </c>
      <c r="GI44" s="3" t="s">
        <v>85</v>
      </c>
      <c r="GJ44" s="22">
        <f>SUMIFS(datos_arg[ARS],datos_arg[Year],'Cuentas ARG'!GJ$2,datos_arg[Month],'Cuentas ARG'!GN$2,datos_arg[Destino],'Cuentas ARG'!GI44)
- SUMIFS(datos_arg[ARS],datos_arg[Year],'Cuentas ARG'!GJ$2,datos_arg[Month],'Cuentas ARG'!GN$2,datos_arg[Origen],'Cuentas ARG'!GI44)</f>
        <v>301519.03000000003</v>
      </c>
      <c r="GK44" s="22">
        <f>+SUMIFS(datos_arg[USD],datos_arg[Year],'Cuentas ARG'!GJ$2,datos_arg[Month],'Cuentas ARG'!GN$2,datos_arg[Destino],'Cuentas ARG'!GI44)
- SUMIFS(datos_arg[USD],datos_arg[Year],'Cuentas ARG'!GJ$2,datos_arg[Month],'Cuentas ARG'!GN$2,datos_arg[Origen],'Cuentas ARG'!GI44)</f>
        <v>2137.4554518078567</v>
      </c>
      <c r="GL44" s="22"/>
      <c r="GM44" s="22">
        <f t="shared" ref="GM44:GM49" si="239">+GJ44+GF44</f>
        <v>1832080.3250087176</v>
      </c>
      <c r="GN44" s="23">
        <f t="shared" ref="GN44:GN49" si="240">+GK44+GG44</f>
        <v>19279.24776309025</v>
      </c>
      <c r="GP44" s="3" t="s">
        <v>85</v>
      </c>
      <c r="GQ44" s="22">
        <f>SUMIFS(datos_arg[ARS],datos_arg[Year],'Cuentas ARG'!GQ$2,datos_arg[Month],'Cuentas ARG'!GU$2,datos_arg[Destino],'Cuentas ARG'!GP44)
- SUMIFS(datos_arg[ARS],datos_arg[Year],'Cuentas ARG'!GQ$2,datos_arg[Month],'Cuentas ARG'!GU$2,datos_arg[Origen],'Cuentas ARG'!GP44)</f>
        <v>156580.04</v>
      </c>
      <c r="GR44" s="22">
        <f>+SUMIFS(datos_arg[USD],datos_arg[Year],'Cuentas ARG'!GQ$2,datos_arg[Month],'Cuentas ARG'!GU$2,datos_arg[Destino],'Cuentas ARG'!GP44)
- SUMIFS(datos_arg[USD],datos_arg[Year],'Cuentas ARG'!GQ$2,datos_arg[Month],'Cuentas ARG'!GU$2,datos_arg[Origen],'Cuentas ARG'!GP44)</f>
        <v>1030.8046180573876</v>
      </c>
      <c r="GS44" s="22"/>
      <c r="GT44" s="22">
        <f t="shared" ref="GT44:GT49" si="241">+GQ44+GM44</f>
        <v>1988660.3650087176</v>
      </c>
      <c r="GU44" s="23">
        <f t="shared" ref="GU44:GU49" si="242">+GR44+GN44</f>
        <v>20310.052381147638</v>
      </c>
      <c r="GW44" s="3" t="s">
        <v>85</v>
      </c>
      <c r="GX44" s="22">
        <f>SUMIFS(datos_arg[ARS],datos_arg[Year],'Cuentas ARG'!GX$2,datos_arg[Month],'Cuentas ARG'!HB$2,datos_arg[Destino],'Cuentas ARG'!GW44)
- SUMIFS(datos_arg[ARS],datos_arg[Year],'Cuentas ARG'!GX$2,datos_arg[Month],'Cuentas ARG'!HB$2,datos_arg[Origen],'Cuentas ARG'!GW44)</f>
        <v>299316.837</v>
      </c>
      <c r="GY44" s="22">
        <f>+SUMIFS(datos_arg[USD],datos_arg[Year],'Cuentas ARG'!GX$2,datos_arg[Month],'Cuentas ARG'!HB$2,datos_arg[Destino],'Cuentas ARG'!GW44)
- SUMIFS(datos_arg[USD],datos_arg[Year],'Cuentas ARG'!GX$2,datos_arg[Month],'Cuentas ARG'!HB$2,datos_arg[Origen],'Cuentas ARG'!GW44)</f>
        <v>1855.3933208138549</v>
      </c>
      <c r="GZ44" s="22"/>
      <c r="HA44" s="22">
        <f t="shared" ref="HA44:HA49" si="243">+GX44+GT44</f>
        <v>2287977.2020087177</v>
      </c>
      <c r="HB44" s="23">
        <f t="shared" ref="HB44:HB49" si="244">+GY44+GU44</f>
        <v>22165.445701961493</v>
      </c>
      <c r="HD44" s="3" t="s">
        <v>85</v>
      </c>
      <c r="HE44" s="22">
        <f>SUMIFS(datos_arg[ARS],datos_arg[Year],'Cuentas ARG'!HE$2,datos_arg[Month],'Cuentas ARG'!HI$2,datos_arg[Destino],'Cuentas ARG'!HD44)
- SUMIFS(datos_arg[ARS],datos_arg[Year],'Cuentas ARG'!HE$2,datos_arg[Month],'Cuentas ARG'!HI$2,datos_arg[Origen],'Cuentas ARG'!HD44)</f>
        <v>237828.35000000003</v>
      </c>
      <c r="HF44" s="22">
        <f>+SUMIFS(datos_arg[USD],datos_arg[Year],'Cuentas ARG'!HE$2,datos_arg[Month],'Cuentas ARG'!HI$2,datos_arg[Destino],'Cuentas ARG'!HD44)
- SUMIFS(datos_arg[USD],datos_arg[Year],'Cuentas ARG'!HE$2,datos_arg[Month],'Cuentas ARG'!HI$2,datos_arg[Origen],'Cuentas ARG'!HD44)</f>
        <v>1360.3248605973431</v>
      </c>
      <c r="HG44" s="22"/>
      <c r="HH44" s="22">
        <f t="shared" ref="HH44:HH49" si="245">+HE44+HA44</f>
        <v>2525805.5520087178</v>
      </c>
      <c r="HI44" s="23">
        <f t="shared" ref="HI44:HI49" si="246">+HF44+HB44</f>
        <v>23525.770562558835</v>
      </c>
      <c r="HK44" s="3" t="s">
        <v>85</v>
      </c>
      <c r="HL44" s="22">
        <f>SUMIFS(datos_arg[ARS],datos_arg[Year],'Cuentas ARG'!HL$2,datos_arg[Month],'Cuentas ARG'!HP$2,datos_arg[Destino],'Cuentas ARG'!HK44)
- SUMIFS(datos_arg[ARS],datos_arg[Year],'Cuentas ARG'!HL$2,datos_arg[Month],'Cuentas ARG'!HP$2,datos_arg[Origen],'Cuentas ARG'!HK44)</f>
        <v>516556.68</v>
      </c>
      <c r="HM44" s="22">
        <f>+SUMIFS(datos_arg[USD],datos_arg[Year],'Cuentas ARG'!HL$2,datos_arg[Month],'Cuentas ARG'!HP$2,datos_arg[Destino],'Cuentas ARG'!HK44)
- SUMIFS(datos_arg[USD],datos_arg[Year],'Cuentas ARG'!HL$2,datos_arg[Month],'Cuentas ARG'!HP$2,datos_arg[Origen],'Cuentas ARG'!HK44)</f>
        <v>2918.2735990222036</v>
      </c>
      <c r="HN44" s="22"/>
      <c r="HO44" s="22">
        <f t="shared" ref="HO44:HO49" si="247">+HL44+HH44</f>
        <v>3042362.232008718</v>
      </c>
      <c r="HP44" s="23">
        <f t="shared" ref="HP44:HP49" si="248">+HM44+HI44</f>
        <v>26444.044161581038</v>
      </c>
    </row>
    <row r="45" spans="2:224" x14ac:dyDescent="0.25">
      <c r="B45" s="3" t="s">
        <v>969</v>
      </c>
      <c r="C45" s="22">
        <f>SUMIFS(datos_arg[ARS],datos_arg[Year],'Cuentas ARG'!C$2,datos_arg[Month],'Cuentas ARG'!G$2,datos_arg[Destino],'Cuentas ARG'!B45)
- SUMIFS(datos_arg[ARS],datos_arg[Year],'Cuentas ARG'!C$2,datos_arg[Month],'Cuentas ARG'!G$2,datos_arg[Origen],'Cuentas ARG'!B45)</f>
        <v>0</v>
      </c>
      <c r="D45" s="22">
        <f>+SUMIFS(datos_arg[USD],datos_arg[Year],'Cuentas ARG'!C$2,datos_arg[Month],'Cuentas ARG'!G$2,datos_arg[Destino],'Cuentas ARG'!B45)
- SUMIFS(datos_arg[USD],datos_arg[Year],'Cuentas ARG'!C$2,datos_arg[Month],'Cuentas ARG'!G$2,datos_arg[Origen],'Cuentas ARG'!B45)</f>
        <v>0</v>
      </c>
      <c r="E45" s="22"/>
      <c r="F45" s="22">
        <f t="shared" si="2"/>
        <v>0</v>
      </c>
      <c r="G45" s="23">
        <f t="shared" si="0"/>
        <v>0</v>
      </c>
      <c r="I45" s="3" t="s">
        <v>969</v>
      </c>
      <c r="J45" s="22">
        <f>SUMIFS(datos_arg[ARS],datos_arg[Year],'Cuentas ARG'!J$2,datos_arg[Month],'Cuentas ARG'!N$2,datos_arg[Destino],'Cuentas ARG'!I45)
- SUMIFS(datos_arg[ARS],datos_arg[Year],'Cuentas ARG'!J$2,datos_arg[Month],'Cuentas ARG'!N$2,datos_arg[Origen],'Cuentas ARG'!I45)</f>
        <v>0</v>
      </c>
      <c r="K45" s="22">
        <f>+SUMIFS(datos_arg[USD],datos_arg[Year],'Cuentas ARG'!J$2,datos_arg[Month],'Cuentas ARG'!N$2,datos_arg[Destino],'Cuentas ARG'!I45)
- SUMIFS(datos_arg[USD],datos_arg[Year],'Cuentas ARG'!J$2,datos_arg[Month],'Cuentas ARG'!N$2,datos_arg[Origen],'Cuentas ARG'!I45)</f>
        <v>0</v>
      </c>
      <c r="L45" s="22"/>
      <c r="M45" s="22">
        <f t="shared" si="187"/>
        <v>0</v>
      </c>
      <c r="N45" s="23">
        <f t="shared" si="188"/>
        <v>0</v>
      </c>
      <c r="P45" s="3" t="s">
        <v>969</v>
      </c>
      <c r="Q45" s="22">
        <f>SUMIFS(datos_arg[ARS],datos_arg[Year],'Cuentas ARG'!Q$2,datos_arg[Month],'Cuentas ARG'!U$2,datos_arg[Destino],'Cuentas ARG'!P45)
- SUMIFS(datos_arg[ARS],datos_arg[Year],'Cuentas ARG'!Q$2,datos_arg[Month],'Cuentas ARG'!U$2,datos_arg[Origen],'Cuentas ARG'!P45)</f>
        <v>37840</v>
      </c>
      <c r="R45" s="22">
        <f>+SUMIFS(datos_arg[USD],datos_arg[Year],'Cuentas ARG'!Q$2,datos_arg[Month],'Cuentas ARG'!U$2,datos_arg[Destino],'Cuentas ARG'!P45)
- SUMIFS(datos_arg[USD],datos_arg[Year],'Cuentas ARG'!Q$2,datos_arg[Month],'Cuentas ARG'!U$2,datos_arg[Origen],'Cuentas ARG'!P45)</f>
        <v>881.39534883720933</v>
      </c>
      <c r="S45" s="22"/>
      <c r="T45" s="22">
        <f t="shared" si="189"/>
        <v>37840</v>
      </c>
      <c r="U45" s="23">
        <f t="shared" si="190"/>
        <v>881.39534883720933</v>
      </c>
      <c r="W45" s="3" t="s">
        <v>969</v>
      </c>
      <c r="X45" s="22">
        <f>SUMIFS(datos_arg[ARS],datos_arg[Year],'Cuentas ARG'!X$2,datos_arg[Month],'Cuentas ARG'!AB$2,datos_arg[Destino],'Cuentas ARG'!W45)
- SUMIFS(datos_arg[ARS],datos_arg[Year],'Cuentas ARG'!X$2,datos_arg[Month],'Cuentas ARG'!AB$2,datos_arg[Origen],'Cuentas ARG'!W45)</f>
        <v>0</v>
      </c>
      <c r="Y45" s="22">
        <f>+SUMIFS(datos_arg[USD],datos_arg[Year],'Cuentas ARG'!X$2,datos_arg[Month],'Cuentas ARG'!AB$2,datos_arg[Destino],'Cuentas ARG'!W45)
- SUMIFS(datos_arg[USD],datos_arg[Year],'Cuentas ARG'!X$2,datos_arg[Month],'Cuentas ARG'!AB$2,datos_arg[Origen],'Cuentas ARG'!W45)</f>
        <v>0</v>
      </c>
      <c r="Z45" s="22"/>
      <c r="AA45" s="22">
        <f t="shared" si="191"/>
        <v>37840</v>
      </c>
      <c r="AB45" s="23">
        <f t="shared" si="192"/>
        <v>881.39534883720933</v>
      </c>
      <c r="AD45" s="3" t="s">
        <v>969</v>
      </c>
      <c r="AE45" s="22">
        <f>SUMIFS(datos_arg[ARS],datos_arg[Year],'Cuentas ARG'!AE$2,datos_arg[Month],'Cuentas ARG'!AI$2,datos_arg[Destino],'Cuentas ARG'!AD45)
- SUMIFS(datos_arg[ARS],datos_arg[Year],'Cuentas ARG'!AE$2,datos_arg[Month],'Cuentas ARG'!AI$2,datos_arg[Origen],'Cuentas ARG'!AD45)</f>
        <v>12183</v>
      </c>
      <c r="AF45" s="22">
        <f>+SUMIFS(datos_arg[USD],datos_arg[Year],'Cuentas ARG'!AE$2,datos_arg[Month],'Cuentas ARG'!AI$2,datos_arg[Destino],'Cuentas ARG'!AD45)
- SUMIFS(datos_arg[USD],datos_arg[Year],'Cuentas ARG'!AE$2,datos_arg[Month],'Cuentas ARG'!AI$2,datos_arg[Origen],'Cuentas ARG'!AD45)</f>
        <v>270.73333333333335</v>
      </c>
      <c r="AG45" s="22"/>
      <c r="AH45" s="22">
        <f t="shared" si="193"/>
        <v>50023</v>
      </c>
      <c r="AI45" s="23">
        <f t="shared" si="194"/>
        <v>1152.1286821705426</v>
      </c>
      <c r="AK45" s="3" t="s">
        <v>969</v>
      </c>
      <c r="AL45" s="22">
        <f>SUMIFS(datos_arg[ARS],datos_arg[Year],'Cuentas ARG'!AL$2,datos_arg[Month],'Cuentas ARG'!AP$2,datos_arg[Destino],'Cuentas ARG'!AK45)
- SUMIFS(datos_arg[ARS],datos_arg[Year],'Cuentas ARG'!AL$2,datos_arg[Month],'Cuentas ARG'!AP$2,datos_arg[Origen],'Cuentas ARG'!AK45)</f>
        <v>6000</v>
      </c>
      <c r="AM45" s="22">
        <f>+SUMIFS(datos_arg[USD],datos_arg[Year],'Cuentas ARG'!AL$2,datos_arg[Month],'Cuentas ARG'!AP$2,datos_arg[Destino],'Cuentas ARG'!AK45)
- SUMIFS(datos_arg[USD],datos_arg[Year],'Cuentas ARG'!AL$2,datos_arg[Month],'Cuentas ARG'!AP$2,datos_arg[Origen],'Cuentas ARG'!AK45)</f>
        <v>132.74336283185841</v>
      </c>
      <c r="AN45" s="22"/>
      <c r="AO45" s="22">
        <f t="shared" si="195"/>
        <v>56023</v>
      </c>
      <c r="AP45" s="23">
        <f t="shared" si="196"/>
        <v>1284.8720450024009</v>
      </c>
      <c r="AR45" s="3" t="s">
        <v>969</v>
      </c>
      <c r="AS45" s="22">
        <f>SUMIFS(datos_arg[ARS],datos_arg[Year],'Cuentas ARG'!AS$2,datos_arg[Month],'Cuentas ARG'!AW$2,datos_arg[Destino],'Cuentas ARG'!AR45)
- SUMIFS(datos_arg[ARS],datos_arg[Year],'Cuentas ARG'!AS$2,datos_arg[Month],'Cuentas ARG'!AW$2,datos_arg[Origen],'Cuentas ARG'!AR45)</f>
        <v>57950</v>
      </c>
      <c r="AT45" s="22">
        <f>+SUMIFS(datos_arg[USD],datos_arg[Year],'Cuentas ARG'!AS$2,datos_arg[Month],'Cuentas ARG'!AW$2,datos_arg[Destino],'Cuentas ARG'!AR45)
- SUMIFS(datos_arg[USD],datos_arg[Year],'Cuentas ARG'!AS$2,datos_arg[Month],'Cuentas ARG'!AW$2,datos_arg[Origen],'Cuentas ARG'!AR45)</f>
        <v>1346.2645377488666</v>
      </c>
      <c r="AU45" s="22"/>
      <c r="AV45" s="22">
        <f t="shared" si="197"/>
        <v>113973</v>
      </c>
      <c r="AW45" s="23">
        <f t="shared" si="198"/>
        <v>2631.1365827512673</v>
      </c>
      <c r="AY45" s="3" t="s">
        <v>969</v>
      </c>
      <c r="AZ45" s="22">
        <f>SUMIFS(datos_arg[ARS],datos_arg[Year],'Cuentas ARG'!AZ$2,datos_arg[Month],'Cuentas ARG'!BD$2,datos_arg[Destino],'Cuentas ARG'!AY45)
- SUMIFS(datos_arg[ARS],datos_arg[Year],'Cuentas ARG'!AZ$2,datos_arg[Month],'Cuentas ARG'!BD$2,datos_arg[Origen],'Cuentas ARG'!AY45)</f>
        <v>86300</v>
      </c>
      <c r="BA45" s="22">
        <f>+SUMIFS(datos_arg[USD],datos_arg[Year],'Cuentas ARG'!AZ$2,datos_arg[Month],'Cuentas ARG'!BD$2,datos_arg[Destino],'Cuentas ARG'!AY45)
- SUMIFS(datos_arg[USD],datos_arg[Year],'Cuentas ARG'!AZ$2,datos_arg[Month],'Cuentas ARG'!BD$2,datos_arg[Origen],'Cuentas ARG'!AY45)</f>
        <v>1742.1052631578946</v>
      </c>
      <c r="BB45" s="22"/>
      <c r="BC45" s="22">
        <f t="shared" si="199"/>
        <v>200273</v>
      </c>
      <c r="BD45" s="23">
        <f t="shared" si="200"/>
        <v>4373.2418459091623</v>
      </c>
      <c r="BF45" s="3" t="s">
        <v>969</v>
      </c>
      <c r="BG45" s="22">
        <f>SUMIFS(datos_arg[ARS],datos_arg[Year],'Cuentas ARG'!BG$2,datos_arg[Month],'Cuentas ARG'!BK$2,datos_arg[Destino],'Cuentas ARG'!BF45)
- SUMIFS(datos_arg[ARS],datos_arg[Year],'Cuentas ARG'!BG$2,datos_arg[Month],'Cuentas ARG'!BK$2,datos_arg[Origen],'Cuentas ARG'!BF45)</f>
        <v>62000</v>
      </c>
      <c r="BH45" s="22">
        <f>+SUMIFS(datos_arg[USD],datos_arg[Year],'Cuentas ARG'!BG$2,datos_arg[Month],'Cuentas ARG'!BK$2,datos_arg[Destino],'Cuentas ARG'!BF45)
- SUMIFS(datos_arg[USD],datos_arg[Year],'Cuentas ARG'!BG$2,datos_arg[Month],'Cuentas ARG'!BK$2,datos_arg[Origen],'Cuentas ARG'!BF45)</f>
        <v>1083.3333333333333</v>
      </c>
      <c r="BI45" s="22"/>
      <c r="BJ45" s="22">
        <f t="shared" si="201"/>
        <v>262273</v>
      </c>
      <c r="BK45" s="23">
        <f t="shared" si="202"/>
        <v>5456.5751792424953</v>
      </c>
      <c r="BM45" s="3" t="s">
        <v>969</v>
      </c>
      <c r="BN45" s="22">
        <f>SUMIFS(datos_arg[ARS],datos_arg[Year],'Cuentas ARG'!BN$2,datos_arg[Month],'Cuentas ARG'!BR$2,datos_arg[Destino],'Cuentas ARG'!BM45)
- SUMIFS(datos_arg[ARS],datos_arg[Year],'Cuentas ARG'!BN$2,datos_arg[Month],'Cuentas ARG'!BR$2,datos_arg[Origen],'Cuentas ARG'!BM45)</f>
        <v>112500</v>
      </c>
      <c r="BO45" s="22">
        <f>+SUMIFS(datos_arg[USD],datos_arg[Year],'Cuentas ARG'!BN$2,datos_arg[Month],'Cuentas ARG'!BR$2,datos_arg[Destino],'Cuentas ARG'!BM45)
- SUMIFS(datos_arg[USD],datos_arg[Year],'Cuentas ARG'!BN$2,datos_arg[Month],'Cuentas ARG'!BR$2,datos_arg[Origen],'Cuentas ARG'!BM45)</f>
        <v>1809.8958333333333</v>
      </c>
      <c r="BP45" s="22"/>
      <c r="BQ45" s="22">
        <f t="shared" si="203"/>
        <v>374773</v>
      </c>
      <c r="BR45" s="23">
        <f t="shared" si="204"/>
        <v>7266.4710125758284</v>
      </c>
      <c r="BT45" s="3" t="s">
        <v>969</v>
      </c>
      <c r="BU45" s="22">
        <f>SUMIFS(datos_arg[ARS],datos_arg[Year],'Cuentas ARG'!BU$2,datos_arg[Month],'Cuentas ARG'!BY$2,datos_arg[Destino],'Cuentas ARG'!BT45)
- SUMIFS(datos_arg[ARS],datos_arg[Year],'Cuentas ARG'!BU$2,datos_arg[Month],'Cuentas ARG'!BY$2,datos_arg[Origen],'Cuentas ARG'!BT45)</f>
        <v>27828</v>
      </c>
      <c r="BV45" s="22">
        <f>+SUMIFS(datos_arg[USD],datos_arg[Year],'Cuentas ARG'!BU$2,datos_arg[Month],'Cuentas ARG'!BY$2,datos_arg[Destino],'Cuentas ARG'!BT45)
- SUMIFS(datos_arg[USD],datos_arg[Year],'Cuentas ARG'!BU$2,datos_arg[Month],'Cuentas ARG'!BY$2,datos_arg[Origen],'Cuentas ARG'!BT45)</f>
        <v>427.32586367880486</v>
      </c>
      <c r="BW45" s="22"/>
      <c r="BX45" s="22">
        <f t="shared" si="205"/>
        <v>402601</v>
      </c>
      <c r="BY45" s="23">
        <f t="shared" si="206"/>
        <v>7693.7968762546334</v>
      </c>
      <c r="CA45" s="3" t="s">
        <v>969</v>
      </c>
      <c r="CB45" s="22">
        <f>SUMIFS(datos_arg[ARS],datos_arg[Year],'Cuentas ARG'!CB$2,datos_arg[Month],'Cuentas ARG'!CF$2,datos_arg[Destino],'Cuentas ARG'!CA45)
- SUMIFS(datos_arg[ARS],datos_arg[Year],'Cuentas ARG'!CB$2,datos_arg[Month],'Cuentas ARG'!CF$2,datos_arg[Origen],'Cuentas ARG'!CA45)</f>
        <v>171590</v>
      </c>
      <c r="CC45" s="22">
        <f>+SUMIFS(datos_arg[USD],datos_arg[Year],'Cuentas ARG'!CB$2,datos_arg[Month],'Cuentas ARG'!CF$2,datos_arg[Destino],'Cuentas ARG'!CA45)
- SUMIFS(datos_arg[USD],datos_arg[Year],'Cuentas ARG'!CB$2,datos_arg[Month],'Cuentas ARG'!CF$2,datos_arg[Origen],'Cuentas ARG'!CA45)</f>
        <v>2506.9735372154723</v>
      </c>
      <c r="CD45" s="22"/>
      <c r="CE45" s="22">
        <f t="shared" si="207"/>
        <v>574191</v>
      </c>
      <c r="CF45" s="23">
        <f t="shared" si="208"/>
        <v>10200.770413470105</v>
      </c>
      <c r="CH45" s="3" t="s">
        <v>969</v>
      </c>
      <c r="CI45" s="22">
        <f>SUMIFS(datos_arg[ARS],datos_arg[Year],'Cuentas ARG'!CI$2,datos_arg[Month],'Cuentas ARG'!CM$2,datos_arg[Destino],'Cuentas ARG'!CH45)
- SUMIFS(datos_arg[ARS],datos_arg[Year],'Cuentas ARG'!CI$2,datos_arg[Month],'Cuentas ARG'!CM$2,datos_arg[Origen],'Cuentas ARG'!CH45)</f>
        <v>398890</v>
      </c>
      <c r="CJ45" s="22">
        <f>+SUMIFS(datos_arg[USD],datos_arg[Year],'Cuentas ARG'!CI$2,datos_arg[Month],'Cuentas ARG'!CM$2,datos_arg[Destino],'Cuentas ARG'!CH45)
- SUMIFS(datos_arg[USD],datos_arg[Year],'Cuentas ARG'!CI$2,datos_arg[Month],'Cuentas ARG'!CM$2,datos_arg[Origen],'Cuentas ARG'!CH45)</f>
        <v>5332.4323288613687</v>
      </c>
      <c r="CK45" s="22"/>
      <c r="CL45" s="22">
        <f t="shared" si="209"/>
        <v>973081</v>
      </c>
      <c r="CM45" s="23">
        <f t="shared" si="210"/>
        <v>15533.202742331474</v>
      </c>
      <c r="CO45" s="3" t="s">
        <v>969</v>
      </c>
      <c r="CP45" s="22">
        <f>SUMIFS(datos_arg[ARS],datos_arg[Year],'Cuentas ARG'!CP$2,datos_arg[Month],'Cuentas ARG'!CT$2,datos_arg[Destino],'Cuentas ARG'!CO45)
- SUMIFS(datos_arg[ARS],datos_arg[Year],'Cuentas ARG'!CP$2,datos_arg[Month],'Cuentas ARG'!CT$2,datos_arg[Origen],'Cuentas ARG'!CO45)</f>
        <v>49565.79</v>
      </c>
      <c r="CQ45" s="22">
        <f>+SUMIFS(datos_arg[USD],datos_arg[Year],'Cuentas ARG'!CP$2,datos_arg[Month],'Cuentas ARG'!CT$2,datos_arg[Destino],'Cuentas ARG'!CO45)
- SUMIFS(datos_arg[USD],datos_arg[Year],'Cuentas ARG'!CP$2,datos_arg[Month],'Cuentas ARG'!CT$2,datos_arg[Origen],'Cuentas ARG'!CO45)</f>
        <v>639.76493763440862</v>
      </c>
      <c r="CR45" s="22"/>
      <c r="CS45" s="22">
        <f t="shared" si="211"/>
        <v>1022646.79</v>
      </c>
      <c r="CT45" s="23">
        <f t="shared" si="212"/>
        <v>16172.967679965883</v>
      </c>
      <c r="CV45" s="3" t="s">
        <v>969</v>
      </c>
      <c r="CW45" s="22">
        <f>SUMIFS(datos_arg[ARS],datos_arg[Year],'Cuentas ARG'!CW$2,datos_arg[Month],'Cuentas ARG'!DA$2,datos_arg[Destino],'Cuentas ARG'!CV45)
- SUMIFS(datos_arg[ARS],datos_arg[Year],'Cuentas ARG'!CW$2,datos_arg[Month],'Cuentas ARG'!DA$2,datos_arg[Origen],'Cuentas ARG'!CV45)</f>
        <v>78563.199999999997</v>
      </c>
      <c r="CX45" s="22">
        <f>+SUMIFS(datos_arg[USD],datos_arg[Year],'Cuentas ARG'!CW$2,datos_arg[Month],'Cuentas ARG'!DA$2,datos_arg[Destino],'Cuentas ARG'!CV45)
- SUMIFS(datos_arg[USD],datos_arg[Year],'Cuentas ARG'!CW$2,datos_arg[Month],'Cuentas ARG'!DA$2,datos_arg[Origen],'Cuentas ARG'!CV45)</f>
        <v>961.294895774201</v>
      </c>
      <c r="CY45" s="22"/>
      <c r="CZ45" s="22">
        <f t="shared" si="213"/>
        <v>1101209.99</v>
      </c>
      <c r="DA45" s="23">
        <f t="shared" si="214"/>
        <v>17134.262575740082</v>
      </c>
      <c r="DC45" s="3" t="s">
        <v>969</v>
      </c>
      <c r="DD45" s="22">
        <f>SUMIFS(datos_arg[ARS],datos_arg[Year],'Cuentas ARG'!DD$2,datos_arg[Month],'Cuentas ARG'!DH$2,datos_arg[Destino],'Cuentas ARG'!DC45)
- SUMIFS(datos_arg[ARS],datos_arg[Year],'Cuentas ARG'!DD$2,datos_arg[Month],'Cuentas ARG'!DH$2,datos_arg[Origen],'Cuentas ARG'!DC45)</f>
        <v>0</v>
      </c>
      <c r="DE45" s="22">
        <f>+SUMIFS(datos_arg[USD],datos_arg[Year],'Cuentas ARG'!DD$2,datos_arg[Month],'Cuentas ARG'!DH$2,datos_arg[Destino],'Cuentas ARG'!DC45)
- SUMIFS(datos_arg[USD],datos_arg[Year],'Cuentas ARG'!DD$2,datos_arg[Month],'Cuentas ARG'!DH$2,datos_arg[Origen],'Cuentas ARG'!DC45)</f>
        <v>0</v>
      </c>
      <c r="DF45" s="22"/>
      <c r="DG45" s="22">
        <f t="shared" si="215"/>
        <v>1101209.99</v>
      </c>
      <c r="DH45" s="23">
        <f t="shared" si="216"/>
        <v>17134.262575740082</v>
      </c>
      <c r="DJ45" s="3" t="s">
        <v>969</v>
      </c>
      <c r="DK45" s="22">
        <f>SUMIFS(datos_arg[ARS],datos_arg[Year],'Cuentas ARG'!DK$2,datos_arg[Month],'Cuentas ARG'!DO$2,datos_arg[Destino],'Cuentas ARG'!DJ45)
- SUMIFS(datos_arg[ARS],datos_arg[Year],'Cuentas ARG'!DK$2,datos_arg[Month],'Cuentas ARG'!DO$2,datos_arg[Origen],'Cuentas ARG'!DJ45)</f>
        <v>24240</v>
      </c>
      <c r="DL45" s="22">
        <f>+SUMIFS(datos_arg[USD],datos_arg[Year],'Cuentas ARG'!DK$2,datos_arg[Month],'Cuentas ARG'!DO$2,datos_arg[Destino],'Cuentas ARG'!DJ45)
- SUMIFS(datos_arg[USD],datos_arg[Year],'Cuentas ARG'!DK$2,datos_arg[Month],'Cuentas ARG'!DO$2,datos_arg[Origen],'Cuentas ARG'!DJ45)</f>
        <v>187.90697674418604</v>
      </c>
      <c r="DM45" s="22"/>
      <c r="DN45" s="22">
        <f t="shared" si="217"/>
        <v>1125449.99</v>
      </c>
      <c r="DO45" s="23">
        <f t="shared" si="218"/>
        <v>17322.169552484269</v>
      </c>
      <c r="DQ45" s="3" t="s">
        <v>969</v>
      </c>
      <c r="DR45" s="22">
        <f>SUMIFS(datos_arg[ARS],datos_arg[Year],'Cuentas ARG'!DR$2,datos_arg[Month],'Cuentas ARG'!DV$2,datos_arg[Destino],'Cuentas ARG'!DQ45)
- SUMIFS(datos_arg[ARS],datos_arg[Year],'Cuentas ARG'!DR$2,datos_arg[Month],'Cuentas ARG'!DV$2,datos_arg[Origen],'Cuentas ARG'!DQ45)</f>
        <v>0</v>
      </c>
      <c r="DS45" s="22">
        <f>+SUMIFS(datos_arg[USD],datos_arg[Year],'Cuentas ARG'!DR$2,datos_arg[Month],'Cuentas ARG'!DV$2,datos_arg[Destino],'Cuentas ARG'!DQ45)
- SUMIFS(datos_arg[USD],datos_arg[Year],'Cuentas ARG'!DR$2,datos_arg[Month],'Cuentas ARG'!DV$2,datos_arg[Origen],'Cuentas ARG'!DQ45)</f>
        <v>0</v>
      </c>
      <c r="DT45" s="22"/>
      <c r="DU45" s="22">
        <f t="shared" si="219"/>
        <v>1125449.99</v>
      </c>
      <c r="DV45" s="23">
        <f t="shared" si="220"/>
        <v>17322.169552484269</v>
      </c>
      <c r="DX45" s="3" t="s">
        <v>969</v>
      </c>
      <c r="DY45" s="22">
        <f>SUMIFS(datos_arg[ARS],datos_arg[Year],'Cuentas ARG'!DY$2,datos_arg[Month],'Cuentas ARG'!EC$2,datos_arg[Destino],'Cuentas ARG'!DX45)
- SUMIFS(datos_arg[ARS],datos_arg[Year],'Cuentas ARG'!DY$2,datos_arg[Month],'Cuentas ARG'!EC$2,datos_arg[Origen],'Cuentas ARG'!DX45)</f>
        <v>9640</v>
      </c>
      <c r="DZ45" s="22">
        <f>+SUMIFS(datos_arg[USD],datos_arg[Year],'Cuentas ARG'!DY$2,datos_arg[Month],'Cuentas ARG'!EC$2,datos_arg[Destino],'Cuentas ARG'!DX45)
- SUMIFS(datos_arg[USD],datos_arg[Year],'Cuentas ARG'!DY$2,datos_arg[Month],'Cuentas ARG'!EC$2,datos_arg[Origen],'Cuentas ARG'!DX45)</f>
        <v>74.949446316803076</v>
      </c>
      <c r="EA45" s="22"/>
      <c r="EB45" s="22">
        <f t="shared" si="221"/>
        <v>1135089.99</v>
      </c>
      <c r="EC45" s="23">
        <f t="shared" si="222"/>
        <v>17397.118998801074</v>
      </c>
      <c r="EE45" s="3" t="s">
        <v>969</v>
      </c>
      <c r="EF45" s="22">
        <f>SUMIFS(datos_arg[ARS],datos_arg[Year],'Cuentas ARG'!EF$2,datos_arg[Month],'Cuentas ARG'!EJ$2,datos_arg[Destino],'Cuentas ARG'!EE45)
- SUMIFS(datos_arg[ARS],datos_arg[Year],'Cuentas ARG'!EF$2,datos_arg[Month],'Cuentas ARG'!EJ$2,datos_arg[Origen],'Cuentas ARG'!EE45)</f>
        <v>15487.564010625723</v>
      </c>
      <c r="EG45" s="22">
        <f>+SUMIFS(datos_arg[USD],datos_arg[Year],'Cuentas ARG'!EF$2,datos_arg[Month],'Cuentas ARG'!EJ$2,datos_arg[Destino],'Cuentas ARG'!EE45)
- SUMIFS(datos_arg[USD],datos_arg[Year],'Cuentas ARG'!EF$2,datos_arg[Month],'Cuentas ARG'!EJ$2,datos_arg[Origen],'Cuentas ARG'!EE45)</f>
        <v>120.05863574128469</v>
      </c>
      <c r="EH45" s="22"/>
      <c r="EI45" s="22">
        <f t="shared" si="223"/>
        <v>1150577.5540106257</v>
      </c>
      <c r="EJ45" s="23">
        <f t="shared" si="224"/>
        <v>17517.177634542357</v>
      </c>
      <c r="EL45" s="3" t="s">
        <v>969</v>
      </c>
      <c r="EM45" s="22">
        <f>SUMIFS(datos_arg[ARS],datos_arg[Year],'Cuentas ARG'!EM$2,datos_arg[Month],'Cuentas ARG'!EQ$2,datos_arg[Destino],'Cuentas ARG'!EL45)
- SUMIFS(datos_arg[ARS],datos_arg[Year],'Cuentas ARG'!EM$2,datos_arg[Month],'Cuentas ARG'!EQ$2,datos_arg[Origen],'Cuentas ARG'!EL45)</f>
        <v>88966</v>
      </c>
      <c r="EN45" s="22">
        <f>+SUMIFS(datos_arg[USD],datos_arg[Year],'Cuentas ARG'!EM$2,datos_arg[Month],'Cuentas ARG'!EQ$2,datos_arg[Destino],'Cuentas ARG'!EL45)
- SUMIFS(datos_arg[USD],datos_arg[Year],'Cuentas ARG'!EM$2,datos_arg[Month],'Cuentas ARG'!EQ$2,datos_arg[Origen],'Cuentas ARG'!EL45)</f>
        <v>654.25304136253044</v>
      </c>
      <c r="EO45" s="22"/>
      <c r="EP45" s="22">
        <f t="shared" si="225"/>
        <v>1239543.5540106257</v>
      </c>
      <c r="EQ45" s="23">
        <f t="shared" si="226"/>
        <v>18171.430675904889</v>
      </c>
      <c r="ES45" s="3" t="s">
        <v>969</v>
      </c>
      <c r="ET45" s="22">
        <f>SUMIFS(datos_arg[ARS],datos_arg[Year],'Cuentas ARG'!ET$2,datos_arg[Month],'Cuentas ARG'!EX$2,datos_arg[Destino],'Cuentas ARG'!ES45)
- SUMIFS(datos_arg[ARS],datos_arg[Year],'Cuentas ARG'!ET$2,datos_arg[Month],'Cuentas ARG'!EX$2,datos_arg[Origen],'Cuentas ARG'!ES45)</f>
        <v>243993.51935839275</v>
      </c>
      <c r="EU45" s="22">
        <f>+SUMIFS(datos_arg[USD],datos_arg[Year],'Cuentas ARG'!ET$2,datos_arg[Month],'Cuentas ARG'!EX$2,datos_arg[Destino],'Cuentas ARG'!ES45)
- SUMIFS(datos_arg[USD],datos_arg[Year],'Cuentas ARG'!ET$2,datos_arg[Month],'Cuentas ARG'!EX$2,datos_arg[Origen],'Cuentas ARG'!ES45)</f>
        <v>1498.9310178936178</v>
      </c>
      <c r="EV45" s="22"/>
      <c r="EW45" s="22">
        <f t="shared" si="227"/>
        <v>1483537.0733690185</v>
      </c>
      <c r="EX45" s="23">
        <f t="shared" si="228"/>
        <v>19670.361693798506</v>
      </c>
      <c r="EZ45" s="3" t="s">
        <v>969</v>
      </c>
      <c r="FA45" s="22">
        <f>SUMIFS(datos_arg[ARS],datos_arg[Year],'Cuentas ARG'!FA$2,datos_arg[Month],'Cuentas ARG'!FE$2,datos_arg[Destino],'Cuentas ARG'!EZ45)
- SUMIFS(datos_arg[ARS],datos_arg[Year],'Cuentas ARG'!FA$2,datos_arg[Month],'Cuentas ARG'!FE$2,datos_arg[Origen],'Cuentas ARG'!EZ45)</f>
        <v>13982.533758225411</v>
      </c>
      <c r="FB45" s="22">
        <f>+SUMIFS(datos_arg[USD],datos_arg[Year],'Cuentas ARG'!FA$2,datos_arg[Month],'Cuentas ARG'!FE$2,datos_arg[Destino],'Cuentas ARG'!EZ45)
- SUMIFS(datos_arg[USD],datos_arg[Year],'Cuentas ARG'!FA$2,datos_arg[Month],'Cuentas ARG'!FE$2,datos_arg[Origen],'Cuentas ARG'!EZ45)</f>
        <v>84.999289088719777</v>
      </c>
      <c r="FC45" s="22"/>
      <c r="FD45" s="22">
        <f t="shared" si="229"/>
        <v>1497519.6071272439</v>
      </c>
      <c r="FE45" s="23">
        <f t="shared" si="230"/>
        <v>19755.360982887225</v>
      </c>
      <c r="FG45" s="3" t="s">
        <v>969</v>
      </c>
      <c r="FH45" s="22">
        <f>SUMIFS(datos_arg[ARS],datos_arg[Year],'Cuentas ARG'!FH$2,datos_arg[Month],'Cuentas ARG'!FL$2,datos_arg[Destino],'Cuentas ARG'!FG45)
- SUMIFS(datos_arg[ARS],datos_arg[Year],'Cuentas ARG'!FH$2,datos_arg[Month],'Cuentas ARG'!FL$2,datos_arg[Origen],'Cuentas ARG'!FG45)</f>
        <v>104431</v>
      </c>
      <c r="FI45" s="22">
        <f>+SUMIFS(datos_arg[USD],datos_arg[Year],'Cuentas ARG'!FH$2,datos_arg[Month],'Cuentas ARG'!FL$2,datos_arg[Destino],'Cuentas ARG'!FG45)
- SUMIFS(datos_arg[USD],datos_arg[Year],'Cuentas ARG'!FH$2,datos_arg[Month],'Cuentas ARG'!FL$2,datos_arg[Origen],'Cuentas ARG'!FG45)</f>
        <v>700.87919463087246</v>
      </c>
      <c r="FJ45" s="22"/>
      <c r="FK45" s="22">
        <f t="shared" si="231"/>
        <v>1601950.6071272439</v>
      </c>
      <c r="FL45" s="23">
        <f t="shared" si="232"/>
        <v>20456.240177518099</v>
      </c>
      <c r="FN45" s="3" t="s">
        <v>969</v>
      </c>
      <c r="FO45" s="22">
        <f>SUMIFS(datos_arg[ARS],datos_arg[Year],'Cuentas ARG'!FO$2,datos_arg[Month],'Cuentas ARG'!FS$2,datos_arg[Destino],'Cuentas ARG'!FN45)
- SUMIFS(datos_arg[ARS],datos_arg[Year],'Cuentas ARG'!FO$2,datos_arg[Month],'Cuentas ARG'!FS$2,datos_arg[Origen],'Cuentas ARG'!FN45)</f>
        <v>7520</v>
      </c>
      <c r="FP45" s="22">
        <f>+SUMIFS(datos_arg[USD],datos_arg[Year],'Cuentas ARG'!FO$2,datos_arg[Month],'Cuentas ARG'!FS$2,datos_arg[Destino],'Cuentas ARG'!FN45)
- SUMIFS(datos_arg[USD],datos_arg[Year],'Cuentas ARG'!FO$2,datos_arg[Month],'Cuentas ARG'!FS$2,datos_arg[Origen],'Cuentas ARG'!FN45)</f>
        <v>48.831168831168831</v>
      </c>
      <c r="FQ45" s="22"/>
      <c r="FR45" s="22">
        <f t="shared" si="233"/>
        <v>1609470.6071272439</v>
      </c>
      <c r="FS45" s="23">
        <f t="shared" si="234"/>
        <v>20505.071346349268</v>
      </c>
      <c r="FU45" s="3" t="s">
        <v>969</v>
      </c>
      <c r="FV45" s="22">
        <f>SUMIFS(datos_arg[ARS],datos_arg[Year],'Cuentas ARG'!FV$2,datos_arg[Month],'Cuentas ARG'!FZ$2,datos_arg[Destino],'Cuentas ARG'!FU45)
- SUMIFS(datos_arg[ARS],datos_arg[Year],'Cuentas ARG'!FV$2,datos_arg[Month],'Cuentas ARG'!FZ$2,datos_arg[Origen],'Cuentas ARG'!FU45)</f>
        <v>44636.75</v>
      </c>
      <c r="FW45" s="22">
        <f>+SUMIFS(datos_arg[USD],datos_arg[Year],'Cuentas ARG'!FV$2,datos_arg[Month],'Cuentas ARG'!FZ$2,datos_arg[Destino],'Cuentas ARG'!FU45)
- SUMIFS(datos_arg[USD],datos_arg[Year],'Cuentas ARG'!FV$2,datos_arg[Month],'Cuentas ARG'!FZ$2,datos_arg[Origen],'Cuentas ARG'!FU45)</f>
        <v>303.59777983920844</v>
      </c>
      <c r="FX45" s="22"/>
      <c r="FY45" s="22">
        <f t="shared" si="235"/>
        <v>1654107.3571272439</v>
      </c>
      <c r="FZ45" s="23">
        <f t="shared" si="236"/>
        <v>20808.669126188477</v>
      </c>
      <c r="GB45" s="3" t="s">
        <v>969</v>
      </c>
      <c r="GC45" s="22">
        <f>SUMIFS(datos_arg[ARS],datos_arg[Year],'Cuentas ARG'!GC$2,datos_arg[Month],'Cuentas ARG'!GG$2,datos_arg[Destino],'Cuentas ARG'!GB45)
- SUMIFS(datos_arg[ARS],datos_arg[Year],'Cuentas ARG'!GC$2,datos_arg[Month],'Cuentas ARG'!GG$2,datos_arg[Origen],'Cuentas ARG'!GB45)</f>
        <v>405507.15</v>
      </c>
      <c r="GD45" s="22">
        <f>+SUMIFS(datos_arg[USD],datos_arg[Year],'Cuentas ARG'!GC$2,datos_arg[Month],'Cuentas ARG'!GG$2,datos_arg[Destino],'Cuentas ARG'!GB45)
- SUMIFS(datos_arg[USD],datos_arg[Year],'Cuentas ARG'!GC$2,datos_arg[Month],'Cuentas ARG'!GG$2,datos_arg[Origen],'Cuentas ARG'!GB45)</f>
        <v>2840.3657281418323</v>
      </c>
      <c r="GE45" s="22"/>
      <c r="GF45" s="22">
        <f t="shared" si="237"/>
        <v>2059614.507127244</v>
      </c>
      <c r="GG45" s="23">
        <f t="shared" si="238"/>
        <v>23649.034854330308</v>
      </c>
      <c r="GI45" s="3" t="s">
        <v>969</v>
      </c>
      <c r="GJ45" s="22">
        <f>SUMIFS(datos_arg[ARS],datos_arg[Year],'Cuentas ARG'!GJ$2,datos_arg[Month],'Cuentas ARG'!GN$2,datos_arg[Destino],'Cuentas ARG'!GI45)
- SUMIFS(datos_arg[ARS],datos_arg[Year],'Cuentas ARG'!GJ$2,datos_arg[Month],'Cuentas ARG'!GN$2,datos_arg[Origen],'Cuentas ARG'!GI45)</f>
        <v>13334</v>
      </c>
      <c r="GK45" s="22">
        <f>+SUMIFS(datos_arg[USD],datos_arg[Year],'Cuentas ARG'!GJ$2,datos_arg[Month],'Cuentas ARG'!GN$2,datos_arg[Destino],'Cuentas ARG'!GI45)
- SUMIFS(datos_arg[USD],datos_arg[Year],'Cuentas ARG'!GJ$2,datos_arg[Month],'Cuentas ARG'!GN$2,datos_arg[Origen],'Cuentas ARG'!GI45)</f>
        <v>91.638011015748248</v>
      </c>
      <c r="GL45" s="22"/>
      <c r="GM45" s="22">
        <f t="shared" si="239"/>
        <v>2072948.507127244</v>
      </c>
      <c r="GN45" s="23">
        <f t="shared" si="240"/>
        <v>23740.672865346056</v>
      </c>
      <c r="GP45" s="3" t="s">
        <v>969</v>
      </c>
      <c r="GQ45" s="22">
        <f>SUMIFS(datos_arg[ARS],datos_arg[Year],'Cuentas ARG'!GQ$2,datos_arg[Month],'Cuentas ARG'!GU$2,datos_arg[Destino],'Cuentas ARG'!GP45)
- SUMIFS(datos_arg[ARS],datos_arg[Year],'Cuentas ARG'!GQ$2,datos_arg[Month],'Cuentas ARG'!GU$2,datos_arg[Origen],'Cuentas ARG'!GP45)</f>
        <v>962887.98</v>
      </c>
      <c r="GR45" s="22">
        <f>+SUMIFS(datos_arg[USD],datos_arg[Year],'Cuentas ARG'!GQ$2,datos_arg[Month],'Cuentas ARG'!GU$2,datos_arg[Destino],'Cuentas ARG'!GP45)
- SUMIFS(datos_arg[USD],datos_arg[Year],'Cuentas ARG'!GQ$2,datos_arg[Month],'Cuentas ARG'!GU$2,datos_arg[Origen],'Cuentas ARG'!GP45)</f>
        <v>6334.957279196864</v>
      </c>
      <c r="GS45" s="22"/>
      <c r="GT45" s="22">
        <f t="shared" si="241"/>
        <v>3035836.487127244</v>
      </c>
      <c r="GU45" s="23">
        <f t="shared" si="242"/>
        <v>30075.63014454292</v>
      </c>
      <c r="GW45" s="3" t="s">
        <v>969</v>
      </c>
      <c r="GX45" s="22">
        <f>SUMIFS(datos_arg[ARS],datos_arg[Year],'Cuentas ARG'!GX$2,datos_arg[Month],'Cuentas ARG'!HB$2,datos_arg[Destino],'Cuentas ARG'!GW45)
- SUMIFS(datos_arg[ARS],datos_arg[Year],'Cuentas ARG'!GX$2,datos_arg[Month],'Cuentas ARG'!HB$2,datos_arg[Origen],'Cuentas ARG'!GW45)</f>
        <v>287031.05000000005</v>
      </c>
      <c r="GY45" s="22">
        <f>+SUMIFS(datos_arg[USD],datos_arg[Year],'Cuentas ARG'!GX$2,datos_arg[Month],'Cuentas ARG'!HB$2,datos_arg[Destino],'Cuentas ARG'!GW45)
- SUMIFS(datos_arg[USD],datos_arg[Year],'Cuentas ARG'!GX$2,datos_arg[Month],'Cuentas ARG'!HB$2,datos_arg[Origen],'Cuentas ARG'!GW45)</f>
        <v>1782.613546116223</v>
      </c>
      <c r="GZ45" s="22"/>
      <c r="HA45" s="22">
        <f t="shared" si="243"/>
        <v>3322867.5371272443</v>
      </c>
      <c r="HB45" s="23">
        <f t="shared" si="244"/>
        <v>31858.243690659143</v>
      </c>
      <c r="HD45" s="3" t="s">
        <v>969</v>
      </c>
      <c r="HE45" s="22">
        <f>SUMIFS(datos_arg[ARS],datos_arg[Year],'Cuentas ARG'!HE$2,datos_arg[Month],'Cuentas ARG'!HI$2,datos_arg[Destino],'Cuentas ARG'!HD45)
- SUMIFS(datos_arg[ARS],datos_arg[Year],'Cuentas ARG'!HE$2,datos_arg[Month],'Cuentas ARG'!HI$2,datos_arg[Origen],'Cuentas ARG'!HD45)</f>
        <v>64288.25</v>
      </c>
      <c r="HF45" s="22">
        <f>+SUMIFS(datos_arg[USD],datos_arg[Year],'Cuentas ARG'!HE$2,datos_arg[Month],'Cuentas ARG'!HI$2,datos_arg[Destino],'Cuentas ARG'!HD45)
- SUMIFS(datos_arg[USD],datos_arg[Year],'Cuentas ARG'!HE$2,datos_arg[Month],'Cuentas ARG'!HI$2,datos_arg[Origen],'Cuentas ARG'!HD45)</f>
        <v>360.99852635658169</v>
      </c>
      <c r="HG45" s="22"/>
      <c r="HH45" s="22">
        <f t="shared" si="245"/>
        <v>3387155.7871272443</v>
      </c>
      <c r="HI45" s="23">
        <f t="shared" si="246"/>
        <v>32219.242217015726</v>
      </c>
      <c r="HK45" s="3" t="s">
        <v>969</v>
      </c>
      <c r="HL45" s="22">
        <f>SUMIFS(datos_arg[ARS],datos_arg[Year],'Cuentas ARG'!HL$2,datos_arg[Month],'Cuentas ARG'!HP$2,datos_arg[Destino],'Cuentas ARG'!HK45)
- SUMIFS(datos_arg[ARS],datos_arg[Year],'Cuentas ARG'!HL$2,datos_arg[Month],'Cuentas ARG'!HP$2,datos_arg[Origen],'Cuentas ARG'!HK45)</f>
        <v>606082.55000000005</v>
      </c>
      <c r="HM45" s="22">
        <f>+SUMIFS(datos_arg[USD],datos_arg[Year],'Cuentas ARG'!HL$2,datos_arg[Month],'Cuentas ARG'!HP$2,datos_arg[Destino],'Cuentas ARG'!HK45)
- SUMIFS(datos_arg[USD],datos_arg[Year],'Cuentas ARG'!HL$2,datos_arg[Month],'Cuentas ARG'!HP$2,datos_arg[Origen],'Cuentas ARG'!HK45)</f>
        <v>3424.8972509651785</v>
      </c>
      <c r="HN45" s="22"/>
      <c r="HO45" s="22">
        <f t="shared" si="247"/>
        <v>3993238.3371272441</v>
      </c>
      <c r="HP45" s="23">
        <f t="shared" si="248"/>
        <v>35644.139467980902</v>
      </c>
    </row>
    <row r="46" spans="2:224" x14ac:dyDescent="0.25">
      <c r="B46" s="3" t="s">
        <v>4110</v>
      </c>
      <c r="C46" s="22">
        <f>SUMIFS(datos_arg[ARS],datos_arg[Year],'Cuentas ARG'!C$2,datos_arg[Month],'Cuentas ARG'!G$2,datos_arg[Destino],'Cuentas ARG'!B46)
- SUMIFS(datos_arg[ARS],datos_arg[Year],'Cuentas ARG'!C$2,datos_arg[Month],'Cuentas ARG'!G$2,datos_arg[Origen],'Cuentas ARG'!B46)</f>
        <v>0</v>
      </c>
      <c r="D46" s="22">
        <f>+SUMIFS(datos_arg[USD],datos_arg[Year],'Cuentas ARG'!C$2,datos_arg[Month],'Cuentas ARG'!G$2,datos_arg[Destino],'Cuentas ARG'!B46)
- SUMIFS(datos_arg[USD],datos_arg[Year],'Cuentas ARG'!C$2,datos_arg[Month],'Cuentas ARG'!G$2,datos_arg[Origen],'Cuentas ARG'!B46)</f>
        <v>0</v>
      </c>
      <c r="E46" s="22"/>
      <c r="F46" s="22">
        <f t="shared" si="2"/>
        <v>0</v>
      </c>
      <c r="G46" s="23">
        <f t="shared" si="0"/>
        <v>0</v>
      </c>
      <c r="I46" s="3" t="s">
        <v>4110</v>
      </c>
      <c r="J46" s="22">
        <f>SUMIFS(datos_arg[ARS],datos_arg[Year],'Cuentas ARG'!J$2,datos_arg[Month],'Cuentas ARG'!N$2,datos_arg[Destino],'Cuentas ARG'!I46)
- SUMIFS(datos_arg[ARS],datos_arg[Year],'Cuentas ARG'!J$2,datos_arg[Month],'Cuentas ARG'!N$2,datos_arg[Origen],'Cuentas ARG'!I46)</f>
        <v>33000</v>
      </c>
      <c r="K46" s="22">
        <f>+SUMIFS(datos_arg[USD],datos_arg[Year],'Cuentas ARG'!J$2,datos_arg[Month],'Cuentas ARG'!N$2,datos_arg[Destino],'Cuentas ARG'!I46)
- SUMIFS(datos_arg[USD],datos_arg[Year],'Cuentas ARG'!J$2,datos_arg[Month],'Cuentas ARG'!N$2,datos_arg[Origen],'Cuentas ARG'!I46)</f>
        <v>852.71317829457359</v>
      </c>
      <c r="L46" s="22"/>
      <c r="M46" s="22">
        <f t="shared" si="187"/>
        <v>33000</v>
      </c>
      <c r="N46" s="23">
        <f t="shared" si="188"/>
        <v>852.71317829457359</v>
      </c>
      <c r="P46" s="3" t="s">
        <v>4110</v>
      </c>
      <c r="Q46" s="22">
        <f>SUMIFS(datos_arg[ARS],datos_arg[Year],'Cuentas ARG'!Q$2,datos_arg[Month],'Cuentas ARG'!U$2,datos_arg[Destino],'Cuentas ARG'!P46)
- SUMIFS(datos_arg[ARS],datos_arg[Year],'Cuentas ARG'!Q$2,datos_arg[Month],'Cuentas ARG'!U$2,datos_arg[Origen],'Cuentas ARG'!P46)</f>
        <v>152200</v>
      </c>
      <c r="R46" s="22">
        <f>+SUMIFS(datos_arg[USD],datos_arg[Year],'Cuentas ARG'!Q$2,datos_arg[Month],'Cuentas ARG'!U$2,datos_arg[Destino],'Cuentas ARG'!P46)
- SUMIFS(datos_arg[USD],datos_arg[Year],'Cuentas ARG'!Q$2,datos_arg[Month],'Cuentas ARG'!U$2,datos_arg[Origen],'Cuentas ARG'!P46)</f>
        <v>3879.9119892755143</v>
      </c>
      <c r="S46" s="22"/>
      <c r="T46" s="22">
        <f t="shared" si="189"/>
        <v>185200</v>
      </c>
      <c r="U46" s="23">
        <f t="shared" si="190"/>
        <v>4732.6251675700878</v>
      </c>
      <c r="W46" s="3" t="s">
        <v>4110</v>
      </c>
      <c r="X46" s="22">
        <f>SUMIFS(datos_arg[ARS],datos_arg[Year],'Cuentas ARG'!X$2,datos_arg[Month],'Cuentas ARG'!AB$2,datos_arg[Destino],'Cuentas ARG'!W46)
- SUMIFS(datos_arg[ARS],datos_arg[Year],'Cuentas ARG'!X$2,datos_arg[Month],'Cuentas ARG'!AB$2,datos_arg[Origen],'Cuentas ARG'!W46)</f>
        <v>203200</v>
      </c>
      <c r="Y46" s="22">
        <f>+SUMIFS(datos_arg[USD],datos_arg[Year],'Cuentas ARG'!X$2,datos_arg[Month],'Cuentas ARG'!AB$2,datos_arg[Destino],'Cuentas ARG'!W46)
- SUMIFS(datos_arg[USD],datos_arg[Year],'Cuentas ARG'!X$2,datos_arg[Month],'Cuentas ARG'!AB$2,datos_arg[Origen],'Cuentas ARG'!W46)</f>
        <v>4748.4458751125412</v>
      </c>
      <c r="Z46" s="22"/>
      <c r="AA46" s="22">
        <f t="shared" si="191"/>
        <v>388400</v>
      </c>
      <c r="AB46" s="23">
        <f t="shared" si="192"/>
        <v>9481.0710426826299</v>
      </c>
      <c r="AD46" s="3" t="s">
        <v>4110</v>
      </c>
      <c r="AE46" s="22">
        <f>SUMIFS(datos_arg[ARS],datos_arg[Year],'Cuentas ARG'!AE$2,datos_arg[Month],'Cuentas ARG'!AI$2,datos_arg[Destino],'Cuentas ARG'!AD46)
- SUMIFS(datos_arg[ARS],datos_arg[Year],'Cuentas ARG'!AE$2,datos_arg[Month],'Cuentas ARG'!AI$2,datos_arg[Origen],'Cuentas ARG'!AD46)</f>
        <v>180000</v>
      </c>
      <c r="AF46" s="22">
        <f>+SUMIFS(datos_arg[USD],datos_arg[Year],'Cuentas ARG'!AE$2,datos_arg[Month],'Cuentas ARG'!AI$2,datos_arg[Destino],'Cuentas ARG'!AD46)
- SUMIFS(datos_arg[USD],datos_arg[Year],'Cuentas ARG'!AE$2,datos_arg[Month],'Cuentas ARG'!AI$2,datos_arg[Origen],'Cuentas ARG'!AD46)</f>
        <v>4000</v>
      </c>
      <c r="AG46" s="22"/>
      <c r="AH46" s="22">
        <f t="shared" si="193"/>
        <v>568400</v>
      </c>
      <c r="AI46" s="23">
        <f t="shared" si="194"/>
        <v>13481.07104268263</v>
      </c>
      <c r="AK46" s="3" t="s">
        <v>4110</v>
      </c>
      <c r="AL46" s="22">
        <f>SUMIFS(datos_arg[ARS],datos_arg[Year],'Cuentas ARG'!AL$2,datos_arg[Month],'Cuentas ARG'!AP$2,datos_arg[Destino],'Cuentas ARG'!AK46)
- SUMIFS(datos_arg[ARS],datos_arg[Year],'Cuentas ARG'!AL$2,datos_arg[Month],'Cuentas ARG'!AP$2,datos_arg[Origen],'Cuentas ARG'!AK46)</f>
        <v>37163</v>
      </c>
      <c r="AM46" s="22">
        <f>+SUMIFS(datos_arg[USD],datos_arg[Year],'Cuentas ARG'!AL$2,datos_arg[Month],'Cuentas ARG'!AP$2,datos_arg[Destino],'Cuentas ARG'!AK46)
- SUMIFS(datos_arg[USD],datos_arg[Year],'Cuentas ARG'!AL$2,datos_arg[Month],'Cuentas ARG'!AP$2,datos_arg[Origen],'Cuentas ARG'!AK46)</f>
        <v>831.43429788300136</v>
      </c>
      <c r="AN46" s="22"/>
      <c r="AO46" s="22">
        <f t="shared" si="195"/>
        <v>605563</v>
      </c>
      <c r="AP46" s="23">
        <f t="shared" si="196"/>
        <v>14312.505340565631</v>
      </c>
      <c r="AR46" s="3" t="s">
        <v>4110</v>
      </c>
      <c r="AS46" s="22">
        <f>SUMIFS(datos_arg[ARS],datos_arg[Year],'Cuentas ARG'!AS$2,datos_arg[Month],'Cuentas ARG'!AW$2,datos_arg[Destino],'Cuentas ARG'!AR46)
- SUMIFS(datos_arg[ARS],datos_arg[Year],'Cuentas ARG'!AS$2,datos_arg[Month],'Cuentas ARG'!AW$2,datos_arg[Origen],'Cuentas ARG'!AR46)</f>
        <v>71325</v>
      </c>
      <c r="AT46" s="22">
        <f>+SUMIFS(datos_arg[USD],datos_arg[Year],'Cuentas ARG'!AS$2,datos_arg[Month],'Cuentas ARG'!AW$2,datos_arg[Destino],'Cuentas ARG'!AR46)
- SUMIFS(datos_arg[USD],datos_arg[Year],'Cuentas ARG'!AS$2,datos_arg[Month],'Cuentas ARG'!AW$2,datos_arg[Origen],'Cuentas ARG'!AR46)</f>
        <v>1658.8433292533659</v>
      </c>
      <c r="AU46" s="22"/>
      <c r="AV46" s="22">
        <f t="shared" si="197"/>
        <v>676888</v>
      </c>
      <c r="AW46" s="23">
        <f t="shared" si="198"/>
        <v>15971.348669818997</v>
      </c>
      <c r="AY46" s="3" t="s">
        <v>4110</v>
      </c>
      <c r="AZ46" s="22">
        <f>SUMIFS(datos_arg[ARS],datos_arg[Year],'Cuentas ARG'!AZ$2,datos_arg[Month],'Cuentas ARG'!BD$2,datos_arg[Destino],'Cuentas ARG'!AY46)
- SUMIFS(datos_arg[ARS],datos_arg[Year],'Cuentas ARG'!AZ$2,datos_arg[Month],'Cuentas ARG'!BD$2,datos_arg[Origen],'Cuentas ARG'!AY46)</f>
        <v>82520</v>
      </c>
      <c r="BA46" s="22">
        <f>+SUMIFS(datos_arg[USD],datos_arg[Year],'Cuentas ARG'!AZ$2,datos_arg[Month],'Cuentas ARG'!BD$2,datos_arg[Destino],'Cuentas ARG'!AY46)
- SUMIFS(datos_arg[USD],datos_arg[Year],'Cuentas ARG'!AZ$2,datos_arg[Month],'Cuentas ARG'!BD$2,datos_arg[Origen],'Cuentas ARG'!AY46)</f>
        <v>1528.148148148148</v>
      </c>
      <c r="BB46" s="22"/>
      <c r="BC46" s="22">
        <f t="shared" si="199"/>
        <v>759408</v>
      </c>
      <c r="BD46" s="23">
        <f t="shared" si="200"/>
        <v>17499.496817967145</v>
      </c>
      <c r="BF46" s="3" t="s">
        <v>4110</v>
      </c>
      <c r="BG46" s="22">
        <f>SUMIFS(datos_arg[ARS],datos_arg[Year],'Cuentas ARG'!BG$2,datos_arg[Month],'Cuentas ARG'!BK$2,datos_arg[Destino],'Cuentas ARG'!BF46)
- SUMIFS(datos_arg[ARS],datos_arg[Year],'Cuentas ARG'!BG$2,datos_arg[Month],'Cuentas ARG'!BK$2,datos_arg[Origen],'Cuentas ARG'!BF46)</f>
        <v>12900</v>
      </c>
      <c r="BH46" s="22">
        <f>+SUMIFS(datos_arg[USD],datos_arg[Year],'Cuentas ARG'!BG$2,datos_arg[Month],'Cuentas ARG'!BK$2,datos_arg[Destino],'Cuentas ARG'!BF46)
- SUMIFS(datos_arg[USD],datos_arg[Year],'Cuentas ARG'!BG$2,datos_arg[Month],'Cuentas ARG'!BK$2,datos_arg[Origen],'Cuentas ARG'!BF46)</f>
        <v>226.31578947368422</v>
      </c>
      <c r="BI46" s="22"/>
      <c r="BJ46" s="22">
        <f t="shared" si="201"/>
        <v>772308</v>
      </c>
      <c r="BK46" s="23">
        <f t="shared" si="202"/>
        <v>17725.812607440828</v>
      </c>
      <c r="BM46" s="3" t="s">
        <v>4110</v>
      </c>
      <c r="BN46" s="22">
        <f>SUMIFS(datos_arg[ARS],datos_arg[Year],'Cuentas ARG'!BN$2,datos_arg[Month],'Cuentas ARG'!BR$2,datos_arg[Destino],'Cuentas ARG'!BM46)
- SUMIFS(datos_arg[ARS],datos_arg[Year],'Cuentas ARG'!BN$2,datos_arg[Month],'Cuentas ARG'!BR$2,datos_arg[Origen],'Cuentas ARG'!BM46)</f>
        <v>0</v>
      </c>
      <c r="BO46" s="22">
        <f>+SUMIFS(datos_arg[USD],datos_arg[Year],'Cuentas ARG'!BN$2,datos_arg[Month],'Cuentas ARG'!BR$2,datos_arg[Destino],'Cuentas ARG'!BM46)
- SUMIFS(datos_arg[USD],datos_arg[Year],'Cuentas ARG'!BN$2,datos_arg[Month],'Cuentas ARG'!BR$2,datos_arg[Origen],'Cuentas ARG'!BM46)</f>
        <v>0</v>
      </c>
      <c r="BP46" s="22"/>
      <c r="BQ46" s="22">
        <f t="shared" si="203"/>
        <v>772308</v>
      </c>
      <c r="BR46" s="23">
        <f t="shared" si="204"/>
        <v>17725.812607440828</v>
      </c>
      <c r="BT46" s="3" t="s">
        <v>4110</v>
      </c>
      <c r="BU46" s="22">
        <f>SUMIFS(datos_arg[ARS],datos_arg[Year],'Cuentas ARG'!BU$2,datos_arg[Month],'Cuentas ARG'!BY$2,datos_arg[Destino],'Cuentas ARG'!BT46)
- SUMIFS(datos_arg[ARS],datos_arg[Year],'Cuentas ARG'!BU$2,datos_arg[Month],'Cuentas ARG'!BY$2,datos_arg[Origen],'Cuentas ARG'!BT46)</f>
        <v>27200</v>
      </c>
      <c r="BV46" s="22">
        <f>+SUMIFS(datos_arg[USD],datos_arg[Year],'Cuentas ARG'!BU$2,datos_arg[Month],'Cuentas ARG'!BY$2,datos_arg[Destino],'Cuentas ARG'!BT46)
- SUMIFS(datos_arg[USD],datos_arg[Year],'Cuentas ARG'!BU$2,datos_arg[Month],'Cuentas ARG'!BY$2,datos_arg[Origen],'Cuentas ARG'!BT46)</f>
        <v>418.46153846153845</v>
      </c>
      <c r="BW46" s="22"/>
      <c r="BX46" s="22">
        <f t="shared" si="205"/>
        <v>799508</v>
      </c>
      <c r="BY46" s="23">
        <f t="shared" si="206"/>
        <v>18144.274145902367</v>
      </c>
      <c r="CA46" s="3" t="s">
        <v>4110</v>
      </c>
      <c r="CB46" s="22">
        <f>SUMIFS(datos_arg[ARS],datos_arg[Year],'Cuentas ARG'!CB$2,datos_arg[Month],'Cuentas ARG'!CF$2,datos_arg[Destino],'Cuentas ARG'!CA46)
- SUMIFS(datos_arg[ARS],datos_arg[Year],'Cuentas ARG'!CB$2,datos_arg[Month],'Cuentas ARG'!CF$2,datos_arg[Origen],'Cuentas ARG'!CA46)</f>
        <v>0</v>
      </c>
      <c r="CC46" s="22">
        <f>+SUMIFS(datos_arg[USD],datos_arg[Year],'Cuentas ARG'!CB$2,datos_arg[Month],'Cuentas ARG'!CF$2,datos_arg[Destino],'Cuentas ARG'!CA46)
- SUMIFS(datos_arg[USD],datos_arg[Year],'Cuentas ARG'!CB$2,datos_arg[Month],'Cuentas ARG'!CF$2,datos_arg[Origen],'Cuentas ARG'!CA46)</f>
        <v>0</v>
      </c>
      <c r="CD46" s="22"/>
      <c r="CE46" s="22">
        <f t="shared" si="207"/>
        <v>799508</v>
      </c>
      <c r="CF46" s="23">
        <f t="shared" si="208"/>
        <v>18144.274145902367</v>
      </c>
      <c r="CH46" s="3" t="s">
        <v>4110</v>
      </c>
      <c r="CI46" s="22">
        <f>SUMIFS(datos_arg[ARS],datos_arg[Year],'Cuentas ARG'!CI$2,datos_arg[Month],'Cuentas ARG'!CM$2,datos_arg[Destino],'Cuentas ARG'!CH46)
- SUMIFS(datos_arg[ARS],datos_arg[Year],'Cuentas ARG'!CI$2,datos_arg[Month],'Cuentas ARG'!CM$2,datos_arg[Origen],'Cuentas ARG'!CH46)</f>
        <v>224850</v>
      </c>
      <c r="CJ46" s="22">
        <f>+SUMIFS(datos_arg[USD],datos_arg[Year],'Cuentas ARG'!CI$2,datos_arg[Month],'Cuentas ARG'!CM$2,datos_arg[Destino],'Cuentas ARG'!CH46)
- SUMIFS(datos_arg[USD],datos_arg[Year],'Cuentas ARG'!CI$2,datos_arg[Month],'Cuentas ARG'!CM$2,datos_arg[Origen],'Cuentas ARG'!CH46)</f>
        <v>2939.2156862745096</v>
      </c>
      <c r="CK46" s="22"/>
      <c r="CL46" s="22">
        <f t="shared" si="209"/>
        <v>1024358</v>
      </c>
      <c r="CM46" s="23">
        <f t="shared" si="210"/>
        <v>21083.489832176878</v>
      </c>
      <c r="CO46" s="3" t="s">
        <v>4110</v>
      </c>
      <c r="CP46" s="22">
        <f>SUMIFS(datos_arg[ARS],datos_arg[Year],'Cuentas ARG'!CP$2,datos_arg[Month],'Cuentas ARG'!CT$2,datos_arg[Destino],'Cuentas ARG'!CO46)
- SUMIFS(datos_arg[ARS],datos_arg[Year],'Cuentas ARG'!CP$2,datos_arg[Month],'Cuentas ARG'!CT$2,datos_arg[Origen],'Cuentas ARG'!CO46)</f>
        <v>47181.030992374843</v>
      </c>
      <c r="CQ46" s="22">
        <f>+SUMIFS(datos_arg[USD],datos_arg[Year],'Cuentas ARG'!CP$2,datos_arg[Month],'Cuentas ARG'!CT$2,datos_arg[Destino],'Cuentas ARG'!CO46)
- SUMIFS(datos_arg[USD],datos_arg[Year],'Cuentas ARG'!CP$2,datos_arg[Month],'Cuentas ARG'!CT$2,datos_arg[Origen],'Cuentas ARG'!CO46)</f>
        <v>623.08180466377644</v>
      </c>
      <c r="CR46" s="22"/>
      <c r="CS46" s="22">
        <f t="shared" si="211"/>
        <v>1071539.0309923748</v>
      </c>
      <c r="CT46" s="23">
        <f t="shared" si="212"/>
        <v>21706.571636840654</v>
      </c>
      <c r="CV46" s="3" t="s">
        <v>4110</v>
      </c>
      <c r="CW46" s="22">
        <f>SUMIFS(datos_arg[ARS],datos_arg[Year],'Cuentas ARG'!CW$2,datos_arg[Month],'Cuentas ARG'!DA$2,datos_arg[Destino],'Cuentas ARG'!CV46)
- SUMIFS(datos_arg[ARS],datos_arg[Year],'Cuentas ARG'!CW$2,datos_arg[Month],'Cuentas ARG'!DA$2,datos_arg[Origen],'Cuentas ARG'!CV46)</f>
        <v>36545.428600250234</v>
      </c>
      <c r="CX46" s="22">
        <f>+SUMIFS(datos_arg[USD],datos_arg[Year],'Cuentas ARG'!CW$2,datos_arg[Month],'Cuentas ARG'!DA$2,datos_arg[Destino],'Cuentas ARG'!CV46)
- SUMIFS(datos_arg[USD],datos_arg[Year],'Cuentas ARG'!CW$2,datos_arg[Month],'Cuentas ARG'!DA$2,datos_arg[Origen],'Cuentas ARG'!CV46)</f>
        <v>474.61595584740559</v>
      </c>
      <c r="CY46" s="22"/>
      <c r="CZ46" s="22">
        <f t="shared" si="213"/>
        <v>1108084.459592625</v>
      </c>
      <c r="DA46" s="23">
        <f t="shared" si="214"/>
        <v>22181.18759268806</v>
      </c>
      <c r="DC46" s="3" t="s">
        <v>4110</v>
      </c>
      <c r="DD46" s="22">
        <f>SUMIFS(datos_arg[ARS],datos_arg[Year],'Cuentas ARG'!DD$2,datos_arg[Month],'Cuentas ARG'!DH$2,datos_arg[Destino],'Cuentas ARG'!DC46)
- SUMIFS(datos_arg[ARS],datos_arg[Year],'Cuentas ARG'!DD$2,datos_arg[Month],'Cuentas ARG'!DH$2,datos_arg[Origen],'Cuentas ARG'!DC46)</f>
        <v>0</v>
      </c>
      <c r="DE46" s="22">
        <f>+SUMIFS(datos_arg[USD],datos_arg[Year],'Cuentas ARG'!DD$2,datos_arg[Month],'Cuentas ARG'!DH$2,datos_arg[Destino],'Cuentas ARG'!DC46)
- SUMIFS(datos_arg[USD],datos_arg[Year],'Cuentas ARG'!DD$2,datos_arg[Month],'Cuentas ARG'!DH$2,datos_arg[Origen],'Cuentas ARG'!DC46)</f>
        <v>0</v>
      </c>
      <c r="DF46" s="22"/>
      <c r="DG46" s="22">
        <f t="shared" si="215"/>
        <v>1108084.459592625</v>
      </c>
      <c r="DH46" s="23">
        <f t="shared" si="216"/>
        <v>22181.18759268806</v>
      </c>
      <c r="DJ46" s="3" t="s">
        <v>4110</v>
      </c>
      <c r="DK46" s="22">
        <f>SUMIFS(datos_arg[ARS],datos_arg[Year],'Cuentas ARG'!DK$2,datos_arg[Month],'Cuentas ARG'!DO$2,datos_arg[Destino],'Cuentas ARG'!DJ46)
- SUMIFS(datos_arg[ARS],datos_arg[Year],'Cuentas ARG'!DK$2,datos_arg[Month],'Cuentas ARG'!DO$2,datos_arg[Origen],'Cuentas ARG'!DJ46)</f>
        <v>6400</v>
      </c>
      <c r="DL46" s="22">
        <f>+SUMIFS(datos_arg[USD],datos_arg[Year],'Cuentas ARG'!DK$2,datos_arg[Month],'Cuentas ARG'!DO$2,datos_arg[Destino],'Cuentas ARG'!DJ46)
- SUMIFS(datos_arg[USD],datos_arg[Year],'Cuentas ARG'!DK$2,datos_arg[Month],'Cuentas ARG'!DO$2,datos_arg[Origen],'Cuentas ARG'!DJ46)</f>
        <v>53.333333333333336</v>
      </c>
      <c r="DM46" s="22"/>
      <c r="DN46" s="22">
        <f t="shared" si="217"/>
        <v>1114484.459592625</v>
      </c>
      <c r="DO46" s="23">
        <f t="shared" si="218"/>
        <v>22234.520926021392</v>
      </c>
      <c r="DQ46" s="3" t="s">
        <v>4110</v>
      </c>
      <c r="DR46" s="22">
        <f>SUMIFS(datos_arg[ARS],datos_arg[Year],'Cuentas ARG'!DR$2,datos_arg[Month],'Cuentas ARG'!DV$2,datos_arg[Destino],'Cuentas ARG'!DQ46)
- SUMIFS(datos_arg[ARS],datos_arg[Year],'Cuentas ARG'!DR$2,datos_arg[Month],'Cuentas ARG'!DV$2,datos_arg[Origen],'Cuentas ARG'!DQ46)</f>
        <v>253507.9902801337</v>
      </c>
      <c r="DS46" s="22">
        <f>+SUMIFS(datos_arg[USD],datos_arg[Year],'Cuentas ARG'!DR$2,datos_arg[Month],'Cuentas ARG'!DV$2,datos_arg[Destino],'Cuentas ARG'!DQ46)
- SUMIFS(datos_arg[USD],datos_arg[Year],'Cuentas ARG'!DR$2,datos_arg[Month],'Cuentas ARG'!DV$2,datos_arg[Origen],'Cuentas ARG'!DQ46)</f>
        <v>2114.0853624511565</v>
      </c>
      <c r="DT46" s="22"/>
      <c r="DU46" s="22">
        <f t="shared" si="219"/>
        <v>1367992.4498727587</v>
      </c>
      <c r="DV46" s="23">
        <f t="shared" si="220"/>
        <v>24348.606288472547</v>
      </c>
      <c r="DX46" s="3" t="s">
        <v>4110</v>
      </c>
      <c r="DY46" s="22">
        <f>SUMIFS(datos_arg[ARS],datos_arg[Year],'Cuentas ARG'!DY$2,datos_arg[Month],'Cuentas ARG'!EC$2,datos_arg[Destino],'Cuentas ARG'!DX46)
- SUMIFS(datos_arg[ARS],datos_arg[Year],'Cuentas ARG'!DY$2,datos_arg[Month],'Cuentas ARG'!EC$2,datos_arg[Origen],'Cuentas ARG'!DX46)</f>
        <v>6758</v>
      </c>
      <c r="DZ46" s="22">
        <f>+SUMIFS(datos_arg[USD],datos_arg[Year],'Cuentas ARG'!DY$2,datos_arg[Month],'Cuentas ARG'!EC$2,datos_arg[Destino],'Cuentas ARG'!DX46)
- SUMIFS(datos_arg[USD],datos_arg[Year],'Cuentas ARG'!DY$2,datos_arg[Month],'Cuentas ARG'!EC$2,datos_arg[Origen],'Cuentas ARG'!DX46)</f>
        <v>52.796875</v>
      </c>
      <c r="EA46" s="22"/>
      <c r="EB46" s="22">
        <f t="shared" si="221"/>
        <v>1374750.4498727587</v>
      </c>
      <c r="EC46" s="23">
        <f t="shared" si="222"/>
        <v>24401.403163472547</v>
      </c>
      <c r="EE46" s="3" t="s">
        <v>4110</v>
      </c>
      <c r="EF46" s="22">
        <f>SUMIFS(datos_arg[ARS],datos_arg[Year],'Cuentas ARG'!EF$2,datos_arg[Month],'Cuentas ARG'!EJ$2,datos_arg[Destino],'Cuentas ARG'!EE46)
- SUMIFS(datos_arg[ARS],datos_arg[Year],'Cuentas ARG'!EF$2,datos_arg[Month],'Cuentas ARG'!EJ$2,datos_arg[Origen],'Cuentas ARG'!EE46)</f>
        <v>115000</v>
      </c>
      <c r="EG46" s="22">
        <f>+SUMIFS(datos_arg[USD],datos_arg[Year],'Cuentas ARG'!EF$2,datos_arg[Month],'Cuentas ARG'!EJ$2,datos_arg[Destino],'Cuentas ARG'!EE46)
- SUMIFS(datos_arg[USD],datos_arg[Year],'Cuentas ARG'!EF$2,datos_arg[Month],'Cuentas ARG'!EJ$2,datos_arg[Origen],'Cuentas ARG'!EE46)</f>
        <v>858.20895522388059</v>
      </c>
      <c r="EH46" s="22"/>
      <c r="EI46" s="22">
        <f t="shared" si="223"/>
        <v>1489750.4498727587</v>
      </c>
      <c r="EJ46" s="23">
        <f t="shared" si="224"/>
        <v>25259.612118696426</v>
      </c>
      <c r="EL46" s="3" t="s">
        <v>4110</v>
      </c>
      <c r="EM46" s="22">
        <f>SUMIFS(datos_arg[ARS],datos_arg[Year],'Cuentas ARG'!EM$2,datos_arg[Month],'Cuentas ARG'!EQ$2,datos_arg[Destino],'Cuentas ARG'!EL46)
- SUMIFS(datos_arg[ARS],datos_arg[Year],'Cuentas ARG'!EM$2,datos_arg[Month],'Cuentas ARG'!EQ$2,datos_arg[Origen],'Cuentas ARG'!EL46)</f>
        <v>160845.96466121828</v>
      </c>
      <c r="EN46" s="22">
        <f>+SUMIFS(datos_arg[USD],datos_arg[Year],'Cuentas ARG'!EM$2,datos_arg[Month],'Cuentas ARG'!EQ$2,datos_arg[Destino],'Cuentas ARG'!EL46)
- SUMIFS(datos_arg[USD],datos_arg[Year],'Cuentas ARG'!EM$2,datos_arg[Month],'Cuentas ARG'!EQ$2,datos_arg[Origen],'Cuentas ARG'!EL46)</f>
        <v>1228.1058159231984</v>
      </c>
      <c r="EO46" s="22"/>
      <c r="EP46" s="22">
        <f t="shared" si="225"/>
        <v>1650596.4145339769</v>
      </c>
      <c r="EQ46" s="23">
        <f t="shared" si="226"/>
        <v>26487.717934619624</v>
      </c>
      <c r="ES46" s="3" t="s">
        <v>4110</v>
      </c>
      <c r="ET46" s="22">
        <f>SUMIFS(datos_arg[ARS],datos_arg[Year],'Cuentas ARG'!ET$2,datos_arg[Month],'Cuentas ARG'!EX$2,datos_arg[Destino],'Cuentas ARG'!ES46)
- SUMIFS(datos_arg[ARS],datos_arg[Year],'Cuentas ARG'!ET$2,datos_arg[Month],'Cuentas ARG'!EX$2,datos_arg[Origen],'Cuentas ARG'!ES46)</f>
        <v>44686.87136522925</v>
      </c>
      <c r="EU46" s="22">
        <f>+SUMIFS(datos_arg[USD],datos_arg[Year],'Cuentas ARG'!ET$2,datos_arg[Month],'Cuentas ARG'!EX$2,datos_arg[Destino],'Cuentas ARG'!ES46)
- SUMIFS(datos_arg[USD],datos_arg[Year],'Cuentas ARG'!ET$2,datos_arg[Month],'Cuentas ARG'!EX$2,datos_arg[Origen],'Cuentas ARG'!ES46)</f>
        <v>295.73527602676239</v>
      </c>
      <c r="EV46" s="22"/>
      <c r="EW46" s="22">
        <f t="shared" si="227"/>
        <v>1695283.2858992061</v>
      </c>
      <c r="EX46" s="23">
        <f t="shared" si="228"/>
        <v>26783.453210646388</v>
      </c>
      <c r="EZ46" s="3" t="s">
        <v>4110</v>
      </c>
      <c r="FA46" s="22">
        <f>SUMIFS(datos_arg[ARS],datos_arg[Year],'Cuentas ARG'!FA$2,datos_arg[Month],'Cuentas ARG'!FE$2,datos_arg[Destino],'Cuentas ARG'!EZ46)
- SUMIFS(datos_arg[ARS],datos_arg[Year],'Cuentas ARG'!FA$2,datos_arg[Month],'Cuentas ARG'!FE$2,datos_arg[Origen],'Cuentas ARG'!EZ46)</f>
        <v>3000</v>
      </c>
      <c r="FB46" s="22">
        <f>+SUMIFS(datos_arg[USD],datos_arg[Year],'Cuentas ARG'!FA$2,datos_arg[Month],'Cuentas ARG'!FE$2,datos_arg[Destino],'Cuentas ARG'!EZ46)
- SUMIFS(datos_arg[USD],datos_arg[Year],'Cuentas ARG'!FA$2,datos_arg[Month],'Cuentas ARG'!FE$2,datos_arg[Origen],'Cuentas ARG'!EZ46)</f>
        <v>18.75</v>
      </c>
      <c r="FC46" s="22"/>
      <c r="FD46" s="22">
        <f t="shared" si="229"/>
        <v>1698283.2858992061</v>
      </c>
      <c r="FE46" s="23">
        <f t="shared" si="230"/>
        <v>26802.203210646388</v>
      </c>
      <c r="FG46" s="3" t="s">
        <v>4110</v>
      </c>
      <c r="FH46" s="22">
        <f>SUMIFS(datos_arg[ARS],datos_arg[Year],'Cuentas ARG'!FH$2,datos_arg[Month],'Cuentas ARG'!FL$2,datos_arg[Destino],'Cuentas ARG'!FG46)
- SUMIFS(datos_arg[ARS],datos_arg[Year],'Cuentas ARG'!FH$2,datos_arg[Month],'Cuentas ARG'!FL$2,datos_arg[Origen],'Cuentas ARG'!FG46)</f>
        <v>28350.29</v>
      </c>
      <c r="FI46" s="22">
        <f>+SUMIFS(datos_arg[USD],datos_arg[Year],'Cuentas ARG'!FH$2,datos_arg[Month],'Cuentas ARG'!FL$2,datos_arg[Destino],'Cuentas ARG'!FG46)
- SUMIFS(datos_arg[USD],datos_arg[Year],'Cuentas ARG'!FH$2,datos_arg[Month],'Cuentas ARG'!FL$2,datos_arg[Origen],'Cuentas ARG'!FG46)</f>
        <v>191.52222972972973</v>
      </c>
      <c r="FJ46" s="22"/>
      <c r="FK46" s="22">
        <f t="shared" si="231"/>
        <v>1726633.5758992061</v>
      </c>
      <c r="FL46" s="23">
        <f t="shared" si="232"/>
        <v>26993.725440376118</v>
      </c>
      <c r="FN46" s="3" t="s">
        <v>4110</v>
      </c>
      <c r="FO46" s="22">
        <f>SUMIFS(datos_arg[ARS],datos_arg[Year],'Cuentas ARG'!FO$2,datos_arg[Month],'Cuentas ARG'!FS$2,datos_arg[Destino],'Cuentas ARG'!FN46)
- SUMIFS(datos_arg[ARS],datos_arg[Year],'Cuentas ARG'!FO$2,datos_arg[Month],'Cuentas ARG'!FS$2,datos_arg[Origen],'Cuentas ARG'!FN46)</f>
        <v>0</v>
      </c>
      <c r="FP46" s="22">
        <f>+SUMIFS(datos_arg[USD],datos_arg[Year],'Cuentas ARG'!FO$2,datos_arg[Month],'Cuentas ARG'!FS$2,datos_arg[Destino],'Cuentas ARG'!FN46)
- SUMIFS(datos_arg[USD],datos_arg[Year],'Cuentas ARG'!FO$2,datos_arg[Month],'Cuentas ARG'!FS$2,datos_arg[Origen],'Cuentas ARG'!FN46)</f>
        <v>0</v>
      </c>
      <c r="FQ46" s="22"/>
      <c r="FR46" s="22">
        <f t="shared" si="233"/>
        <v>1726633.5758992061</v>
      </c>
      <c r="FS46" s="23">
        <f t="shared" si="234"/>
        <v>26993.725440376118</v>
      </c>
      <c r="FU46" s="3" t="s">
        <v>4110</v>
      </c>
      <c r="FV46" s="22">
        <f>SUMIFS(datos_arg[ARS],datos_arg[Year],'Cuentas ARG'!FV$2,datos_arg[Month],'Cuentas ARG'!FZ$2,datos_arg[Destino],'Cuentas ARG'!FU46)
- SUMIFS(datos_arg[ARS],datos_arg[Year],'Cuentas ARG'!FV$2,datos_arg[Month],'Cuentas ARG'!FZ$2,datos_arg[Origen],'Cuentas ARG'!FU46)</f>
        <v>1092590</v>
      </c>
      <c r="FW46" s="22">
        <f>+SUMIFS(datos_arg[USD],datos_arg[Year],'Cuentas ARG'!FV$2,datos_arg[Month],'Cuentas ARG'!FZ$2,datos_arg[Destino],'Cuentas ARG'!FU46)
- SUMIFS(datos_arg[USD],datos_arg[Year],'Cuentas ARG'!FV$2,datos_arg[Month],'Cuentas ARG'!FZ$2,datos_arg[Origen],'Cuentas ARG'!FU46)</f>
        <v>7581.6200396825398</v>
      </c>
      <c r="FX46" s="22"/>
      <c r="FY46" s="22">
        <f t="shared" si="235"/>
        <v>2819223.5758992061</v>
      </c>
      <c r="FZ46" s="23">
        <f t="shared" si="236"/>
        <v>34575.345480058655</v>
      </c>
      <c r="GB46" s="3" t="s">
        <v>4110</v>
      </c>
      <c r="GC46" s="22">
        <f>SUMIFS(datos_arg[ARS],datos_arg[Year],'Cuentas ARG'!GC$2,datos_arg[Month],'Cuentas ARG'!GG$2,datos_arg[Destino],'Cuentas ARG'!GB46)
- SUMIFS(datos_arg[ARS],datos_arg[Year],'Cuentas ARG'!GC$2,datos_arg[Month],'Cuentas ARG'!GG$2,datos_arg[Origen],'Cuentas ARG'!GB46)</f>
        <v>532560</v>
      </c>
      <c r="GD46" s="22">
        <f>+SUMIFS(datos_arg[USD],datos_arg[Year],'Cuentas ARG'!GC$2,datos_arg[Month],'Cuentas ARG'!GG$2,datos_arg[Destino],'Cuentas ARG'!GB46)
- SUMIFS(datos_arg[USD],datos_arg[Year],'Cuentas ARG'!GC$2,datos_arg[Month],'Cuentas ARG'!GG$2,datos_arg[Origen],'Cuentas ARG'!GB46)</f>
        <v>3778.6423505572443</v>
      </c>
      <c r="GE46" s="22"/>
      <c r="GF46" s="22">
        <f t="shared" si="237"/>
        <v>3351783.5758992061</v>
      </c>
      <c r="GG46" s="23">
        <f t="shared" si="238"/>
        <v>38353.987830615901</v>
      </c>
      <c r="GI46" s="3" t="s">
        <v>4110</v>
      </c>
      <c r="GJ46" s="22">
        <f>SUMIFS(datos_arg[ARS],datos_arg[Year],'Cuentas ARG'!GJ$2,datos_arg[Month],'Cuentas ARG'!GN$2,datos_arg[Destino],'Cuentas ARG'!GI46)
- SUMIFS(datos_arg[ARS],datos_arg[Year],'Cuentas ARG'!GJ$2,datos_arg[Month],'Cuentas ARG'!GN$2,datos_arg[Origen],'Cuentas ARG'!GI46)</f>
        <v>1668160.98</v>
      </c>
      <c r="GK46" s="22">
        <f>+SUMIFS(datos_arg[USD],datos_arg[Year],'Cuentas ARG'!GJ$2,datos_arg[Month],'Cuentas ARG'!GN$2,datos_arg[Destino],'Cuentas ARG'!GI46)
- SUMIFS(datos_arg[USD],datos_arg[Year],'Cuentas ARG'!GJ$2,datos_arg[Month],'Cuentas ARG'!GN$2,datos_arg[Origen],'Cuentas ARG'!GI46)</f>
        <v>11072.79201271734</v>
      </c>
      <c r="GL46" s="22"/>
      <c r="GM46" s="22">
        <f t="shared" si="239"/>
        <v>5019944.5558992065</v>
      </c>
      <c r="GN46" s="23">
        <f t="shared" si="240"/>
        <v>49426.779843333243</v>
      </c>
      <c r="GP46" s="3" t="s">
        <v>4110</v>
      </c>
      <c r="GQ46" s="22">
        <f>SUMIFS(datos_arg[ARS],datos_arg[Year],'Cuentas ARG'!GQ$2,datos_arg[Month],'Cuentas ARG'!GU$2,datos_arg[Destino],'Cuentas ARG'!GP46)
- SUMIFS(datos_arg[ARS],datos_arg[Year],'Cuentas ARG'!GQ$2,datos_arg[Month],'Cuentas ARG'!GU$2,datos_arg[Origen],'Cuentas ARG'!GP46)</f>
        <v>1445705.85</v>
      </c>
      <c r="GR46" s="22">
        <f>+SUMIFS(datos_arg[USD],datos_arg[Year],'Cuentas ARG'!GQ$2,datos_arg[Month],'Cuentas ARG'!GU$2,datos_arg[Destino],'Cuentas ARG'!GP46)
- SUMIFS(datos_arg[USD],datos_arg[Year],'Cuentas ARG'!GQ$2,datos_arg[Month],'Cuentas ARG'!GU$2,datos_arg[Origen],'Cuentas ARG'!GP46)</f>
        <v>9562.8954180337842</v>
      </c>
      <c r="GS46" s="22"/>
      <c r="GT46" s="22">
        <f t="shared" si="241"/>
        <v>6465650.4058992062</v>
      </c>
      <c r="GU46" s="23">
        <f t="shared" si="242"/>
        <v>58989.675261367025</v>
      </c>
      <c r="GW46" s="3" t="s">
        <v>4110</v>
      </c>
      <c r="GX46" s="22">
        <f>SUMIFS(datos_arg[ARS],datos_arg[Year],'Cuentas ARG'!GX$2,datos_arg[Month],'Cuentas ARG'!HB$2,datos_arg[Destino],'Cuentas ARG'!GW46)
- SUMIFS(datos_arg[ARS],datos_arg[Year],'Cuentas ARG'!GX$2,datos_arg[Month],'Cuentas ARG'!HB$2,datos_arg[Origen],'Cuentas ARG'!GW46)</f>
        <v>2094019.57</v>
      </c>
      <c r="GY46" s="22">
        <f>+SUMIFS(datos_arg[USD],datos_arg[Year],'Cuentas ARG'!GX$2,datos_arg[Month],'Cuentas ARG'!HB$2,datos_arg[Destino],'Cuentas ARG'!GW46)
- SUMIFS(datos_arg[USD],datos_arg[Year],'Cuentas ARG'!GX$2,datos_arg[Month],'Cuentas ARG'!HB$2,datos_arg[Origen],'Cuentas ARG'!GW46)</f>
        <v>13350.375130843251</v>
      </c>
      <c r="GZ46" s="22"/>
      <c r="HA46" s="22">
        <f t="shared" si="243"/>
        <v>8559669.9758992065</v>
      </c>
      <c r="HB46" s="23">
        <f t="shared" si="244"/>
        <v>72340.05039221028</v>
      </c>
      <c r="HD46" s="3" t="s">
        <v>4110</v>
      </c>
      <c r="HE46" s="22">
        <f>SUMIFS(datos_arg[ARS],datos_arg[Year],'Cuentas ARG'!HE$2,datos_arg[Month],'Cuentas ARG'!HI$2,datos_arg[Destino],'Cuentas ARG'!HD46)
- SUMIFS(datos_arg[ARS],datos_arg[Year],'Cuentas ARG'!HE$2,datos_arg[Month],'Cuentas ARG'!HI$2,datos_arg[Origen],'Cuentas ARG'!HD46)</f>
        <v>869524.47999999986</v>
      </c>
      <c r="HF46" s="22">
        <f>+SUMIFS(datos_arg[USD],datos_arg[Year],'Cuentas ARG'!HE$2,datos_arg[Month],'Cuentas ARG'!HI$2,datos_arg[Destino],'Cuentas ARG'!HD46)
- SUMIFS(datos_arg[USD],datos_arg[Year],'Cuentas ARG'!HE$2,datos_arg[Month],'Cuentas ARG'!HI$2,datos_arg[Origen],'Cuentas ARG'!HD46)</f>
        <v>5154.162062418779</v>
      </c>
      <c r="HG46" s="22"/>
      <c r="HH46" s="22">
        <f t="shared" si="245"/>
        <v>9429194.4558992069</v>
      </c>
      <c r="HI46" s="23">
        <f t="shared" si="246"/>
        <v>77494.212454629058</v>
      </c>
      <c r="HK46" s="3" t="s">
        <v>4110</v>
      </c>
      <c r="HL46" s="22">
        <f>SUMIFS(datos_arg[ARS],datos_arg[Year],'Cuentas ARG'!HL$2,datos_arg[Month],'Cuentas ARG'!HP$2,datos_arg[Destino],'Cuentas ARG'!HK46)
- SUMIFS(datos_arg[ARS],datos_arg[Year],'Cuentas ARG'!HL$2,datos_arg[Month],'Cuentas ARG'!HP$2,datos_arg[Origen],'Cuentas ARG'!HK46)</f>
        <v>251285</v>
      </c>
      <c r="HM46" s="22">
        <f>+SUMIFS(datos_arg[USD],datos_arg[Year],'Cuentas ARG'!HL$2,datos_arg[Month],'Cuentas ARG'!HP$2,datos_arg[Destino],'Cuentas ARG'!HK46)
- SUMIFS(datos_arg[USD],datos_arg[Year],'Cuentas ARG'!HL$2,datos_arg[Month],'Cuentas ARG'!HP$2,datos_arg[Origen],'Cuentas ARG'!HK46)</f>
        <v>1414.1521961184883</v>
      </c>
      <c r="HN46" s="22"/>
      <c r="HO46" s="22">
        <f t="shared" si="247"/>
        <v>9680479.4558992069</v>
      </c>
      <c r="HP46" s="23">
        <f t="shared" si="248"/>
        <v>78908.36465074755</v>
      </c>
    </row>
    <row r="47" spans="2:224" x14ac:dyDescent="0.25">
      <c r="B47" s="3" t="s">
        <v>4109</v>
      </c>
      <c r="C47" s="22">
        <f>SUMIFS(datos_arg[ARS],datos_arg[Year],'Cuentas ARG'!C$2,datos_arg[Month],'Cuentas ARG'!G$2,datos_arg[Destino],'Cuentas ARG'!B47)
- SUMIFS(datos_arg[ARS],datos_arg[Year],'Cuentas ARG'!C$2,datos_arg[Month],'Cuentas ARG'!G$2,datos_arg[Origen],'Cuentas ARG'!B47)</f>
        <v>0</v>
      </c>
      <c r="D47" s="22">
        <f>+SUMIFS(datos_arg[USD],datos_arg[Year],'Cuentas ARG'!C$2,datos_arg[Month],'Cuentas ARG'!G$2,datos_arg[Destino],'Cuentas ARG'!B47)
- SUMIFS(datos_arg[USD],datos_arg[Year],'Cuentas ARG'!C$2,datos_arg[Month],'Cuentas ARG'!G$2,datos_arg[Origen],'Cuentas ARG'!B47)</f>
        <v>0</v>
      </c>
      <c r="E47" s="22"/>
      <c r="F47" s="22">
        <f t="shared" si="2"/>
        <v>0</v>
      </c>
      <c r="G47" s="23">
        <f t="shared" si="0"/>
        <v>0</v>
      </c>
      <c r="I47" s="3" t="s">
        <v>4109</v>
      </c>
      <c r="J47" s="22">
        <f>SUMIFS(datos_arg[ARS],datos_arg[Year],'Cuentas ARG'!J$2,datos_arg[Month],'Cuentas ARG'!N$2,datos_arg[Destino],'Cuentas ARG'!I47)
- SUMIFS(datos_arg[ARS],datos_arg[Year],'Cuentas ARG'!J$2,datos_arg[Month],'Cuentas ARG'!N$2,datos_arg[Origen],'Cuentas ARG'!I47)</f>
        <v>113400</v>
      </c>
      <c r="K47" s="22">
        <f>+SUMIFS(datos_arg[USD],datos_arg[Year],'Cuentas ARG'!J$2,datos_arg[Month],'Cuentas ARG'!N$2,datos_arg[Destino],'Cuentas ARG'!I47)
- SUMIFS(datos_arg[USD],datos_arg[Year],'Cuentas ARG'!J$2,datos_arg[Month],'Cuentas ARG'!N$2,datos_arg[Origen],'Cuentas ARG'!I47)</f>
        <v>2800</v>
      </c>
      <c r="L47" s="22"/>
      <c r="M47" s="22">
        <f t="shared" si="187"/>
        <v>113400</v>
      </c>
      <c r="N47" s="23">
        <f t="shared" si="188"/>
        <v>2800</v>
      </c>
      <c r="P47" s="3" t="s">
        <v>4109</v>
      </c>
      <c r="Q47" s="22">
        <f>SUMIFS(datos_arg[ARS],datos_arg[Year],'Cuentas ARG'!Q$2,datos_arg[Month],'Cuentas ARG'!U$2,datos_arg[Destino],'Cuentas ARG'!P47)
- SUMIFS(datos_arg[ARS],datos_arg[Year],'Cuentas ARG'!Q$2,datos_arg[Month],'Cuentas ARG'!U$2,datos_arg[Origen],'Cuentas ARG'!P47)</f>
        <v>31250</v>
      </c>
      <c r="R47" s="22">
        <f>+SUMIFS(datos_arg[USD],datos_arg[Year],'Cuentas ARG'!Q$2,datos_arg[Month],'Cuentas ARG'!U$2,datos_arg[Destino],'Cuentas ARG'!P47)
- SUMIFS(datos_arg[USD],datos_arg[Year],'Cuentas ARG'!Q$2,datos_arg[Month],'Cuentas ARG'!U$2,datos_arg[Origen],'Cuentas ARG'!P47)</f>
        <v>795</v>
      </c>
      <c r="S47" s="22"/>
      <c r="T47" s="22">
        <f t="shared" si="189"/>
        <v>144650</v>
      </c>
      <c r="U47" s="23">
        <f t="shared" si="190"/>
        <v>3595</v>
      </c>
      <c r="W47" s="3" t="s">
        <v>4109</v>
      </c>
      <c r="X47" s="22">
        <f>SUMIFS(datos_arg[ARS],datos_arg[Year],'Cuentas ARG'!X$2,datos_arg[Month],'Cuentas ARG'!AB$2,datos_arg[Destino],'Cuentas ARG'!W47)
- SUMIFS(datos_arg[ARS],datos_arg[Year],'Cuentas ARG'!X$2,datos_arg[Month],'Cuentas ARG'!AB$2,datos_arg[Origen],'Cuentas ARG'!W47)</f>
        <v>139750</v>
      </c>
      <c r="Y47" s="22">
        <f>+SUMIFS(datos_arg[USD],datos_arg[Year],'Cuentas ARG'!X$2,datos_arg[Month],'Cuentas ARG'!AB$2,datos_arg[Destino],'Cuentas ARG'!W47)
- SUMIFS(datos_arg[USD],datos_arg[Year],'Cuentas ARG'!X$2,datos_arg[Month],'Cuentas ARG'!AB$2,datos_arg[Origen],'Cuentas ARG'!W47)</f>
        <v>3423.2804232804237</v>
      </c>
      <c r="Z47" s="22"/>
      <c r="AA47" s="22">
        <f t="shared" si="191"/>
        <v>284400</v>
      </c>
      <c r="AB47" s="23">
        <f t="shared" si="192"/>
        <v>7018.2804232804237</v>
      </c>
      <c r="AD47" s="3" t="s">
        <v>4109</v>
      </c>
      <c r="AE47" s="22">
        <f>SUMIFS(datos_arg[ARS],datos_arg[Year],'Cuentas ARG'!AE$2,datos_arg[Month],'Cuentas ARG'!AI$2,datos_arg[Destino],'Cuentas ARG'!AD47)
- SUMIFS(datos_arg[ARS],datos_arg[Year],'Cuentas ARG'!AE$2,datos_arg[Month],'Cuentas ARG'!AI$2,datos_arg[Origen],'Cuentas ARG'!AD47)</f>
        <v>0</v>
      </c>
      <c r="AF47" s="22">
        <f>+SUMIFS(datos_arg[USD],datos_arg[Year],'Cuentas ARG'!AE$2,datos_arg[Month],'Cuentas ARG'!AI$2,datos_arg[Destino],'Cuentas ARG'!AD47)
- SUMIFS(datos_arg[USD],datos_arg[Year],'Cuentas ARG'!AE$2,datos_arg[Month],'Cuentas ARG'!AI$2,datos_arg[Origen],'Cuentas ARG'!AD47)</f>
        <v>0</v>
      </c>
      <c r="AG47" s="22"/>
      <c r="AH47" s="22">
        <f t="shared" si="193"/>
        <v>284400</v>
      </c>
      <c r="AI47" s="23">
        <f t="shared" si="194"/>
        <v>7018.2804232804237</v>
      </c>
      <c r="AK47" s="3" t="s">
        <v>4109</v>
      </c>
      <c r="AL47" s="22">
        <f>SUMIFS(datos_arg[ARS],datos_arg[Year],'Cuentas ARG'!AL$2,datos_arg[Month],'Cuentas ARG'!AP$2,datos_arg[Destino],'Cuentas ARG'!AK47)
- SUMIFS(datos_arg[ARS],datos_arg[Year],'Cuentas ARG'!AL$2,datos_arg[Month],'Cuentas ARG'!AP$2,datos_arg[Origen],'Cuentas ARG'!AK47)</f>
        <v>10000</v>
      </c>
      <c r="AM47" s="22">
        <f>+SUMIFS(datos_arg[USD],datos_arg[Year],'Cuentas ARG'!AL$2,datos_arg[Month],'Cuentas ARG'!AP$2,datos_arg[Destino],'Cuentas ARG'!AK47)
- SUMIFS(datos_arg[USD],datos_arg[Year],'Cuentas ARG'!AL$2,datos_arg[Month],'Cuentas ARG'!AP$2,datos_arg[Origen],'Cuentas ARG'!AK47)</f>
        <v>225.47914317925591</v>
      </c>
      <c r="AN47" s="22"/>
      <c r="AO47" s="22">
        <f t="shared" si="195"/>
        <v>294400</v>
      </c>
      <c r="AP47" s="23">
        <f t="shared" si="196"/>
        <v>7243.7595664596793</v>
      </c>
      <c r="AR47" s="3" t="s">
        <v>4109</v>
      </c>
      <c r="AS47" s="22">
        <f>SUMIFS(datos_arg[ARS],datos_arg[Year],'Cuentas ARG'!AS$2,datos_arg[Month],'Cuentas ARG'!AW$2,datos_arg[Destino],'Cuentas ARG'!AR47)
- SUMIFS(datos_arg[ARS],datos_arg[Year],'Cuentas ARG'!AS$2,datos_arg[Month],'Cuentas ARG'!AW$2,datos_arg[Origen],'Cuentas ARG'!AR47)</f>
        <v>5000</v>
      </c>
      <c r="AT47" s="22">
        <f>+SUMIFS(datos_arg[USD],datos_arg[Year],'Cuentas ARG'!AS$2,datos_arg[Month],'Cuentas ARG'!AW$2,datos_arg[Destino],'Cuentas ARG'!AR47)
- SUMIFS(datos_arg[USD],datos_arg[Year],'Cuentas ARG'!AS$2,datos_arg[Month],'Cuentas ARG'!AW$2,datos_arg[Origen],'Cuentas ARG'!AR47)</f>
        <v>116.27906976744185</v>
      </c>
      <c r="AU47" s="22"/>
      <c r="AV47" s="22">
        <f t="shared" si="197"/>
        <v>299400</v>
      </c>
      <c r="AW47" s="23">
        <f t="shared" si="198"/>
        <v>7360.0386362271211</v>
      </c>
      <c r="AY47" s="3" t="s">
        <v>4109</v>
      </c>
      <c r="AZ47" s="22">
        <f>SUMIFS(datos_arg[ARS],datos_arg[Year],'Cuentas ARG'!AZ$2,datos_arg[Month],'Cuentas ARG'!BD$2,datos_arg[Destino],'Cuentas ARG'!AY47)
- SUMIFS(datos_arg[ARS],datos_arg[Year],'Cuentas ARG'!AZ$2,datos_arg[Month],'Cuentas ARG'!BD$2,datos_arg[Origen],'Cuentas ARG'!AY47)</f>
        <v>0</v>
      </c>
      <c r="BA47" s="22">
        <f>+SUMIFS(datos_arg[USD],datos_arg[Year],'Cuentas ARG'!AZ$2,datos_arg[Month],'Cuentas ARG'!BD$2,datos_arg[Destino],'Cuentas ARG'!AY47)
- SUMIFS(datos_arg[USD],datos_arg[Year],'Cuentas ARG'!AZ$2,datos_arg[Month],'Cuentas ARG'!BD$2,datos_arg[Origen],'Cuentas ARG'!AY47)</f>
        <v>0</v>
      </c>
      <c r="BB47" s="22"/>
      <c r="BC47" s="22">
        <f t="shared" si="199"/>
        <v>299400</v>
      </c>
      <c r="BD47" s="23">
        <f t="shared" si="200"/>
        <v>7360.0386362271211</v>
      </c>
      <c r="BF47" s="3" t="s">
        <v>4109</v>
      </c>
      <c r="BG47" s="22">
        <f>SUMIFS(datos_arg[ARS],datos_arg[Year],'Cuentas ARG'!BG$2,datos_arg[Month],'Cuentas ARG'!BK$2,datos_arg[Destino],'Cuentas ARG'!BF47)
- SUMIFS(datos_arg[ARS],datos_arg[Year],'Cuentas ARG'!BG$2,datos_arg[Month],'Cuentas ARG'!BK$2,datos_arg[Origen],'Cuentas ARG'!BF47)</f>
        <v>0</v>
      </c>
      <c r="BH47" s="22">
        <f>+SUMIFS(datos_arg[USD],datos_arg[Year],'Cuentas ARG'!BG$2,datos_arg[Month],'Cuentas ARG'!BK$2,datos_arg[Destino],'Cuentas ARG'!BF47)
- SUMIFS(datos_arg[USD],datos_arg[Year],'Cuentas ARG'!BG$2,datos_arg[Month],'Cuentas ARG'!BK$2,datos_arg[Origen],'Cuentas ARG'!BF47)</f>
        <v>0</v>
      </c>
      <c r="BI47" s="22"/>
      <c r="BJ47" s="22">
        <f t="shared" si="201"/>
        <v>299400</v>
      </c>
      <c r="BK47" s="23">
        <f t="shared" si="202"/>
        <v>7360.0386362271211</v>
      </c>
      <c r="BM47" s="3" t="s">
        <v>4109</v>
      </c>
      <c r="BN47" s="22">
        <f>SUMIFS(datos_arg[ARS],datos_arg[Year],'Cuentas ARG'!BN$2,datos_arg[Month],'Cuentas ARG'!BR$2,datos_arg[Destino],'Cuentas ARG'!BM47)
- SUMIFS(datos_arg[ARS],datos_arg[Year],'Cuentas ARG'!BN$2,datos_arg[Month],'Cuentas ARG'!BR$2,datos_arg[Origen],'Cuentas ARG'!BM47)</f>
        <v>27000</v>
      </c>
      <c r="BO47" s="22">
        <f>+SUMIFS(datos_arg[USD],datos_arg[Year],'Cuentas ARG'!BN$2,datos_arg[Month],'Cuentas ARG'!BR$2,datos_arg[Destino],'Cuentas ARG'!BM47)
- SUMIFS(datos_arg[USD],datos_arg[Year],'Cuentas ARG'!BN$2,datos_arg[Month],'Cuentas ARG'!BR$2,datos_arg[Origen],'Cuentas ARG'!BM47)</f>
        <v>430.65705128205127</v>
      </c>
      <c r="BP47" s="22"/>
      <c r="BQ47" s="22">
        <f t="shared" si="203"/>
        <v>326400</v>
      </c>
      <c r="BR47" s="23">
        <f t="shared" si="204"/>
        <v>7790.6956875091728</v>
      </c>
      <c r="BT47" s="3" t="s">
        <v>4109</v>
      </c>
      <c r="BU47" s="22">
        <f>SUMIFS(datos_arg[ARS],datos_arg[Year],'Cuentas ARG'!BU$2,datos_arg[Month],'Cuentas ARG'!BY$2,datos_arg[Destino],'Cuentas ARG'!BT47)
- SUMIFS(datos_arg[ARS],datos_arg[Year],'Cuentas ARG'!BU$2,datos_arg[Month],'Cuentas ARG'!BY$2,datos_arg[Origen],'Cuentas ARG'!BT47)</f>
        <v>16085</v>
      </c>
      <c r="BV47" s="22">
        <f>+SUMIFS(datos_arg[USD],datos_arg[Year],'Cuentas ARG'!BU$2,datos_arg[Month],'Cuentas ARG'!BY$2,datos_arg[Destino],'Cuentas ARG'!BT47)
- SUMIFS(datos_arg[USD],datos_arg[Year],'Cuentas ARG'!BU$2,datos_arg[Month],'Cuentas ARG'!BY$2,datos_arg[Origen],'Cuentas ARG'!BT47)</f>
        <v>247.59221859221861</v>
      </c>
      <c r="BW47" s="22"/>
      <c r="BX47" s="22">
        <f t="shared" si="205"/>
        <v>342485</v>
      </c>
      <c r="BY47" s="23">
        <f t="shared" si="206"/>
        <v>8038.2879061013919</v>
      </c>
      <c r="CA47" s="3" t="s">
        <v>4109</v>
      </c>
      <c r="CB47" s="22">
        <f>SUMIFS(datos_arg[ARS],datos_arg[Year],'Cuentas ARG'!CB$2,datos_arg[Month],'Cuentas ARG'!CF$2,datos_arg[Destino],'Cuentas ARG'!CA47)
- SUMIFS(datos_arg[ARS],datos_arg[Year],'Cuentas ARG'!CB$2,datos_arg[Month],'Cuentas ARG'!CF$2,datos_arg[Origen],'Cuentas ARG'!CA47)</f>
        <v>21375</v>
      </c>
      <c r="CC47" s="22">
        <f>+SUMIFS(datos_arg[USD],datos_arg[Year],'Cuentas ARG'!CB$2,datos_arg[Month],'Cuentas ARG'!CF$2,datos_arg[Destino],'Cuentas ARG'!CA47)
- SUMIFS(datos_arg[USD],datos_arg[Year],'Cuentas ARG'!CB$2,datos_arg[Month],'Cuentas ARG'!CF$2,datos_arg[Origen],'Cuentas ARG'!CA47)</f>
        <v>297.56748826291079</v>
      </c>
      <c r="CD47" s="22"/>
      <c r="CE47" s="22">
        <f t="shared" si="207"/>
        <v>363860</v>
      </c>
      <c r="CF47" s="23">
        <f t="shared" si="208"/>
        <v>8335.8553943643019</v>
      </c>
      <c r="CH47" s="3" t="s">
        <v>4109</v>
      </c>
      <c r="CI47" s="22">
        <f>SUMIFS(datos_arg[ARS],datos_arg[Year],'Cuentas ARG'!CI$2,datos_arg[Month],'Cuentas ARG'!CM$2,datos_arg[Destino],'Cuentas ARG'!CH47)
- SUMIFS(datos_arg[ARS],datos_arg[Year],'Cuentas ARG'!CI$2,datos_arg[Month],'Cuentas ARG'!CM$2,datos_arg[Origen],'Cuentas ARG'!CH47)</f>
        <v>4784.4815356454474</v>
      </c>
      <c r="CJ47" s="22">
        <f>+SUMIFS(datos_arg[USD],datos_arg[Year],'Cuentas ARG'!CI$2,datos_arg[Month],'Cuentas ARG'!CM$2,datos_arg[Destino],'Cuentas ARG'!CH47)
- SUMIFS(datos_arg[USD],datos_arg[Year],'Cuentas ARG'!CI$2,datos_arg[Month],'Cuentas ARG'!CM$2,datos_arg[Origen],'Cuentas ARG'!CH47)</f>
        <v>62.542242296018912</v>
      </c>
      <c r="CK47" s="22"/>
      <c r="CL47" s="22">
        <f t="shared" si="209"/>
        <v>368644.48153564543</v>
      </c>
      <c r="CM47" s="23">
        <f t="shared" si="210"/>
        <v>8398.3976366603201</v>
      </c>
      <c r="CO47" s="3" t="s">
        <v>4109</v>
      </c>
      <c r="CP47" s="22">
        <f>SUMIFS(datos_arg[ARS],datos_arg[Year],'Cuentas ARG'!CP$2,datos_arg[Month],'Cuentas ARG'!CT$2,datos_arg[Destino],'Cuentas ARG'!CO47)
- SUMIFS(datos_arg[ARS],datos_arg[Year],'Cuentas ARG'!CP$2,datos_arg[Month],'Cuentas ARG'!CT$2,datos_arg[Origen],'Cuentas ARG'!CO47)</f>
        <v>70638.684659989085</v>
      </c>
      <c r="CQ47" s="22">
        <f>+SUMIFS(datos_arg[USD],datos_arg[Year],'Cuentas ARG'!CP$2,datos_arg[Month],'Cuentas ARG'!CT$2,datos_arg[Destino],'Cuentas ARG'!CO47)
- SUMIFS(datos_arg[USD],datos_arg[Year],'Cuentas ARG'!CP$2,datos_arg[Month],'Cuentas ARG'!CT$2,datos_arg[Origen],'Cuentas ARG'!CO47)</f>
        <v>920.84040024583771</v>
      </c>
      <c r="CR47" s="22"/>
      <c r="CS47" s="22">
        <f t="shared" si="211"/>
        <v>439283.16619563452</v>
      </c>
      <c r="CT47" s="23">
        <f t="shared" si="212"/>
        <v>9319.2380369061575</v>
      </c>
      <c r="CV47" s="3" t="s">
        <v>4109</v>
      </c>
      <c r="CW47" s="22">
        <f>SUMIFS(datos_arg[ARS],datos_arg[Year],'Cuentas ARG'!CW$2,datos_arg[Month],'Cuentas ARG'!DA$2,datos_arg[Destino],'Cuentas ARG'!CV47)
- SUMIFS(datos_arg[ARS],datos_arg[Year],'Cuentas ARG'!CW$2,datos_arg[Month],'Cuentas ARG'!DA$2,datos_arg[Origen],'Cuentas ARG'!CV47)</f>
        <v>1689.4109090821789</v>
      </c>
      <c r="CX47" s="22">
        <f>+SUMIFS(datos_arg[USD],datos_arg[Year],'Cuentas ARG'!CW$2,datos_arg[Month],'Cuentas ARG'!DA$2,datos_arg[Destino],'Cuentas ARG'!CV47)
- SUMIFS(datos_arg[USD],datos_arg[Year],'Cuentas ARG'!CW$2,datos_arg[Month],'Cuentas ARG'!DA$2,datos_arg[Origen],'Cuentas ARG'!CV47)</f>
        <v>21.940401416651675</v>
      </c>
      <c r="CY47" s="22"/>
      <c r="CZ47" s="22">
        <f t="shared" si="213"/>
        <v>440972.57710471668</v>
      </c>
      <c r="DA47" s="23">
        <f t="shared" si="214"/>
        <v>9341.1784383228096</v>
      </c>
      <c r="DC47" s="3" t="s">
        <v>4109</v>
      </c>
      <c r="DD47" s="22">
        <f>SUMIFS(datos_arg[ARS],datos_arg[Year],'Cuentas ARG'!DD$2,datos_arg[Month],'Cuentas ARG'!DH$2,datos_arg[Destino],'Cuentas ARG'!DC47)
- SUMIFS(datos_arg[ARS],datos_arg[Year],'Cuentas ARG'!DD$2,datos_arg[Month],'Cuentas ARG'!DH$2,datos_arg[Origen],'Cuentas ARG'!DC47)</f>
        <v>137603.78000000003</v>
      </c>
      <c r="DE47" s="22">
        <f>+SUMIFS(datos_arg[USD],datos_arg[Year],'Cuentas ARG'!DD$2,datos_arg[Month],'Cuentas ARG'!DH$2,datos_arg[Destino],'Cuentas ARG'!DC47)
- SUMIFS(datos_arg[USD],datos_arg[Year],'Cuentas ARG'!DD$2,datos_arg[Month],'Cuentas ARG'!DH$2,datos_arg[Origen],'Cuentas ARG'!DC47)</f>
        <v>1241.0104306722692</v>
      </c>
      <c r="DF47" s="22"/>
      <c r="DG47" s="22">
        <f t="shared" si="215"/>
        <v>578576.35710471671</v>
      </c>
      <c r="DH47" s="23">
        <f t="shared" si="216"/>
        <v>10582.188868995079</v>
      </c>
      <c r="DJ47" s="3" t="s">
        <v>4109</v>
      </c>
      <c r="DK47" s="22">
        <f>SUMIFS(datos_arg[ARS],datos_arg[Year],'Cuentas ARG'!DK$2,datos_arg[Month],'Cuentas ARG'!DO$2,datos_arg[Destino],'Cuentas ARG'!DJ47)
- SUMIFS(datos_arg[ARS],datos_arg[Year],'Cuentas ARG'!DK$2,datos_arg[Month],'Cuentas ARG'!DO$2,datos_arg[Origen],'Cuentas ARG'!DJ47)</f>
        <v>235523.74771361166</v>
      </c>
      <c r="DL47" s="22">
        <f>+SUMIFS(datos_arg[USD],datos_arg[Year],'Cuentas ARG'!DK$2,datos_arg[Month],'Cuentas ARG'!DO$2,datos_arg[Destino],'Cuentas ARG'!DJ47)
- SUMIFS(datos_arg[USD],datos_arg[Year],'Cuentas ARG'!DK$2,datos_arg[Month],'Cuentas ARG'!DO$2,datos_arg[Origen],'Cuentas ARG'!DJ47)</f>
        <v>2042.4363924015431</v>
      </c>
      <c r="DM47" s="22"/>
      <c r="DN47" s="22">
        <f t="shared" si="217"/>
        <v>814100.1048183284</v>
      </c>
      <c r="DO47" s="23">
        <f t="shared" si="218"/>
        <v>12624.625261396623</v>
      </c>
      <c r="DQ47" s="3" t="s">
        <v>4109</v>
      </c>
      <c r="DR47" s="22">
        <f>SUMIFS(datos_arg[ARS],datos_arg[Year],'Cuentas ARG'!DR$2,datos_arg[Month],'Cuentas ARG'!DV$2,datos_arg[Destino],'Cuentas ARG'!DQ47)
- SUMIFS(datos_arg[ARS],datos_arg[Year],'Cuentas ARG'!DR$2,datos_arg[Month],'Cuentas ARG'!DV$2,datos_arg[Origen],'Cuentas ARG'!DQ47)</f>
        <v>158323.04916024633</v>
      </c>
      <c r="DS47" s="22">
        <f>+SUMIFS(datos_arg[USD],datos_arg[Year],'Cuentas ARG'!DR$2,datos_arg[Month],'Cuentas ARG'!DV$2,datos_arg[Destino],'Cuentas ARG'!DQ47)
- SUMIFS(datos_arg[USD],datos_arg[Year],'Cuentas ARG'!DR$2,datos_arg[Month],'Cuentas ARG'!DV$2,datos_arg[Origen],'Cuentas ARG'!DQ47)</f>
        <v>1277.3218518420342</v>
      </c>
      <c r="DT47" s="22"/>
      <c r="DU47" s="22">
        <f t="shared" si="219"/>
        <v>972423.15397857479</v>
      </c>
      <c r="DV47" s="23">
        <f t="shared" si="220"/>
        <v>13901.947113238657</v>
      </c>
      <c r="DX47" s="3" t="s">
        <v>4109</v>
      </c>
      <c r="DY47" s="22">
        <f>SUMIFS(datos_arg[ARS],datos_arg[Year],'Cuentas ARG'!DY$2,datos_arg[Month],'Cuentas ARG'!EC$2,datos_arg[Destino],'Cuentas ARG'!DX47)
- SUMIFS(datos_arg[ARS],datos_arg[Year],'Cuentas ARG'!DY$2,datos_arg[Month],'Cuentas ARG'!EC$2,datos_arg[Origen],'Cuentas ARG'!DX47)</f>
        <v>173029.92999999996</v>
      </c>
      <c r="DZ47" s="22">
        <f>+SUMIFS(datos_arg[USD],datos_arg[Year],'Cuentas ARG'!DY$2,datos_arg[Month],'Cuentas ARG'!EC$2,datos_arg[Destino],'Cuentas ARG'!DX47)
- SUMIFS(datos_arg[USD],datos_arg[Year],'Cuentas ARG'!DY$2,datos_arg[Month],'Cuentas ARG'!EC$2,datos_arg[Origen],'Cuentas ARG'!DX47)</f>
        <v>1370.3132100791106</v>
      </c>
      <c r="EA47" s="22"/>
      <c r="EB47" s="22">
        <f t="shared" si="221"/>
        <v>1145453.0839785747</v>
      </c>
      <c r="EC47" s="23">
        <f t="shared" si="222"/>
        <v>15272.260323317767</v>
      </c>
      <c r="EE47" s="3" t="s">
        <v>4109</v>
      </c>
      <c r="EF47" s="22">
        <f>SUMIFS(datos_arg[ARS],datos_arg[Year],'Cuentas ARG'!EF$2,datos_arg[Month],'Cuentas ARG'!EJ$2,datos_arg[Destino],'Cuentas ARG'!EE47)
- SUMIFS(datos_arg[ARS],datos_arg[Year],'Cuentas ARG'!EF$2,datos_arg[Month],'Cuentas ARG'!EJ$2,datos_arg[Origen],'Cuentas ARG'!EE47)</f>
        <v>98415.402837962727</v>
      </c>
      <c r="EG47" s="22">
        <f>+SUMIFS(datos_arg[USD],datos_arg[Year],'Cuentas ARG'!EF$2,datos_arg[Month],'Cuentas ARG'!EJ$2,datos_arg[Destino],'Cuentas ARG'!EE47)
- SUMIFS(datos_arg[USD],datos_arg[Year],'Cuentas ARG'!EF$2,datos_arg[Month],'Cuentas ARG'!EJ$2,datos_arg[Origen],'Cuentas ARG'!EE47)</f>
        <v>753.01465411237371</v>
      </c>
      <c r="EH47" s="22"/>
      <c r="EI47" s="22">
        <f t="shared" si="223"/>
        <v>1243868.4868165376</v>
      </c>
      <c r="EJ47" s="23">
        <f t="shared" si="224"/>
        <v>16025.274977430141</v>
      </c>
      <c r="EL47" s="3" t="s">
        <v>4109</v>
      </c>
      <c r="EM47" s="22">
        <f>SUMIFS(datos_arg[ARS],datos_arg[Year],'Cuentas ARG'!EM$2,datos_arg[Month],'Cuentas ARG'!EQ$2,datos_arg[Destino],'Cuentas ARG'!EL47)
- SUMIFS(datos_arg[ARS],datos_arg[Year],'Cuentas ARG'!EM$2,datos_arg[Month],'Cuentas ARG'!EQ$2,datos_arg[Origen],'Cuentas ARG'!EL47)</f>
        <v>138830.50941456141</v>
      </c>
      <c r="EN47" s="22">
        <f>+SUMIFS(datos_arg[USD],datos_arg[Year],'Cuentas ARG'!EM$2,datos_arg[Month],'Cuentas ARG'!EQ$2,datos_arg[Destino],'Cuentas ARG'!EL47)
- SUMIFS(datos_arg[USD],datos_arg[Year],'Cuentas ARG'!EM$2,datos_arg[Month],'Cuentas ARG'!EQ$2,datos_arg[Origen],'Cuentas ARG'!EL47)</f>
        <v>1060.0149569854941</v>
      </c>
      <c r="EO47" s="22"/>
      <c r="EP47" s="22">
        <f t="shared" si="225"/>
        <v>1382698.9962310989</v>
      </c>
      <c r="EQ47" s="23">
        <f t="shared" si="226"/>
        <v>17085.289934415636</v>
      </c>
      <c r="ES47" s="3" t="s">
        <v>4109</v>
      </c>
      <c r="ET47" s="22">
        <f>SUMIFS(datos_arg[ARS],datos_arg[Year],'Cuentas ARG'!ET$2,datos_arg[Month],'Cuentas ARG'!EX$2,datos_arg[Destino],'Cuentas ARG'!ES47)
- SUMIFS(datos_arg[ARS],datos_arg[Year],'Cuentas ARG'!ET$2,datos_arg[Month],'Cuentas ARG'!EX$2,datos_arg[Origen],'Cuentas ARG'!ES47)</f>
        <v>21768.881615149967</v>
      </c>
      <c r="EU47" s="22">
        <f>+SUMIFS(datos_arg[USD],datos_arg[Year],'Cuentas ARG'!ET$2,datos_arg[Month],'Cuentas ARG'!EX$2,datos_arg[Destino],'Cuentas ARG'!ES47)
- SUMIFS(datos_arg[USD],datos_arg[Year],'Cuentas ARG'!ET$2,datos_arg[Month],'Cuentas ARG'!EX$2,datos_arg[Origen],'Cuentas ARG'!ES47)</f>
        <v>131.78438345697762</v>
      </c>
      <c r="EV47" s="22"/>
      <c r="EW47" s="22">
        <f t="shared" si="227"/>
        <v>1404467.8778462489</v>
      </c>
      <c r="EX47" s="23">
        <f t="shared" si="228"/>
        <v>17217.074317872615</v>
      </c>
      <c r="EZ47" s="3" t="s">
        <v>4109</v>
      </c>
      <c r="FA47" s="22">
        <f>SUMIFS(datos_arg[ARS],datos_arg[Year],'Cuentas ARG'!FA$2,datos_arg[Month],'Cuentas ARG'!FE$2,datos_arg[Destino],'Cuentas ARG'!EZ47)
- SUMIFS(datos_arg[ARS],datos_arg[Year],'Cuentas ARG'!FA$2,datos_arg[Month],'Cuentas ARG'!FE$2,datos_arg[Origen],'Cuentas ARG'!EZ47)</f>
        <v>30816.95</v>
      </c>
      <c r="FB47" s="22">
        <f>+SUMIFS(datos_arg[USD],datos_arg[Year],'Cuentas ARG'!FA$2,datos_arg[Month],'Cuentas ARG'!FE$2,datos_arg[Destino],'Cuentas ARG'!EZ47)
- SUMIFS(datos_arg[USD],datos_arg[Year],'Cuentas ARG'!FA$2,datos_arg[Month],'Cuentas ARG'!FE$2,datos_arg[Origen],'Cuentas ARG'!EZ47)</f>
        <v>190.37443064182196</v>
      </c>
      <c r="FC47" s="22"/>
      <c r="FD47" s="22">
        <f t="shared" si="229"/>
        <v>1435284.8278462489</v>
      </c>
      <c r="FE47" s="23">
        <f t="shared" si="230"/>
        <v>17407.448748514438</v>
      </c>
      <c r="FG47" s="3" t="s">
        <v>4109</v>
      </c>
      <c r="FH47" s="22">
        <f>SUMIFS(datos_arg[ARS],datos_arg[Year],'Cuentas ARG'!FH$2,datos_arg[Month],'Cuentas ARG'!FL$2,datos_arg[Destino],'Cuentas ARG'!FG47)
- SUMIFS(datos_arg[ARS],datos_arg[Year],'Cuentas ARG'!FH$2,datos_arg[Month],'Cuentas ARG'!FL$2,datos_arg[Origen],'Cuentas ARG'!FG47)</f>
        <v>100214.16</v>
      </c>
      <c r="FI47" s="22">
        <f>+SUMIFS(datos_arg[USD],datos_arg[Year],'Cuentas ARG'!FH$2,datos_arg[Month],'Cuentas ARG'!FL$2,datos_arg[Destino],'Cuentas ARG'!FG47)
- SUMIFS(datos_arg[USD],datos_arg[Year],'Cuentas ARG'!FH$2,datos_arg[Month],'Cuentas ARG'!FL$2,datos_arg[Origen],'Cuentas ARG'!FG47)</f>
        <v>660.27427350823382</v>
      </c>
      <c r="FJ47" s="22"/>
      <c r="FK47" s="22">
        <f t="shared" si="231"/>
        <v>1535498.9878462488</v>
      </c>
      <c r="FL47" s="23">
        <f t="shared" si="232"/>
        <v>18067.72302202267</v>
      </c>
      <c r="FN47" s="3" t="s">
        <v>4109</v>
      </c>
      <c r="FO47" s="22">
        <f>SUMIFS(datos_arg[ARS],datos_arg[Year],'Cuentas ARG'!FO$2,datos_arg[Month],'Cuentas ARG'!FS$2,datos_arg[Destino],'Cuentas ARG'!FN47)
- SUMIFS(datos_arg[ARS],datos_arg[Year],'Cuentas ARG'!FO$2,datos_arg[Month],'Cuentas ARG'!FS$2,datos_arg[Origen],'Cuentas ARG'!FN47)</f>
        <v>10479.84</v>
      </c>
      <c r="FP47" s="22">
        <f>+SUMIFS(datos_arg[USD],datos_arg[Year],'Cuentas ARG'!FO$2,datos_arg[Month],'Cuentas ARG'!FS$2,datos_arg[Destino],'Cuentas ARG'!FN47)
- SUMIFS(datos_arg[USD],datos_arg[Year],'Cuentas ARG'!FO$2,datos_arg[Month],'Cuentas ARG'!FS$2,datos_arg[Origen],'Cuentas ARG'!FN47)</f>
        <v>68.660179902065153</v>
      </c>
      <c r="FQ47" s="22"/>
      <c r="FR47" s="22">
        <f t="shared" si="233"/>
        <v>1545978.8278462489</v>
      </c>
      <c r="FS47" s="23">
        <f t="shared" si="234"/>
        <v>18136.383201924735</v>
      </c>
      <c r="FU47" s="3" t="s">
        <v>4109</v>
      </c>
      <c r="FV47" s="22">
        <f>SUMIFS(datos_arg[ARS],datos_arg[Year],'Cuentas ARG'!FV$2,datos_arg[Month],'Cuentas ARG'!FZ$2,datos_arg[Destino],'Cuentas ARG'!FU47)
- SUMIFS(datos_arg[ARS],datos_arg[Year],'Cuentas ARG'!FV$2,datos_arg[Month],'Cuentas ARG'!FZ$2,datos_arg[Origen],'Cuentas ARG'!FU47)</f>
        <v>149378.9</v>
      </c>
      <c r="FW47" s="22">
        <f>+SUMIFS(datos_arg[USD],datos_arg[Year],'Cuentas ARG'!FV$2,datos_arg[Month],'Cuentas ARG'!FZ$2,datos_arg[Destino],'Cuentas ARG'!FU47)
- SUMIFS(datos_arg[USD],datos_arg[Year],'Cuentas ARG'!FV$2,datos_arg[Month],'Cuentas ARG'!FZ$2,datos_arg[Origen],'Cuentas ARG'!FU47)</f>
        <v>1005.5769879114431</v>
      </c>
      <c r="FX47" s="22"/>
      <c r="FY47" s="22">
        <f t="shared" si="235"/>
        <v>1695357.7278462488</v>
      </c>
      <c r="FZ47" s="23">
        <f t="shared" si="236"/>
        <v>19141.960189836176</v>
      </c>
      <c r="GB47" s="3" t="s">
        <v>4109</v>
      </c>
      <c r="GC47" s="22">
        <f>SUMIFS(datos_arg[ARS],datos_arg[Year],'Cuentas ARG'!GC$2,datos_arg[Month],'Cuentas ARG'!GG$2,datos_arg[Destino],'Cuentas ARG'!GB47)
- SUMIFS(datos_arg[ARS],datos_arg[Year],'Cuentas ARG'!GC$2,datos_arg[Month],'Cuentas ARG'!GG$2,datos_arg[Origen],'Cuentas ARG'!GB47)</f>
        <v>282312.61</v>
      </c>
      <c r="GD47" s="22">
        <f>+SUMIFS(datos_arg[USD],datos_arg[Year],'Cuentas ARG'!GC$2,datos_arg[Month],'Cuentas ARG'!GG$2,datos_arg[Destino],'Cuentas ARG'!GB47)
- SUMIFS(datos_arg[USD],datos_arg[Year],'Cuentas ARG'!GC$2,datos_arg[Month],'Cuentas ARG'!GG$2,datos_arg[Origen],'Cuentas ARG'!GB47)</f>
        <v>2010.7546855106352</v>
      </c>
      <c r="GE47" s="22"/>
      <c r="GF47" s="22">
        <f t="shared" si="237"/>
        <v>1977670.3378462489</v>
      </c>
      <c r="GG47" s="23">
        <f t="shared" si="238"/>
        <v>21152.71487534681</v>
      </c>
      <c r="GI47" s="3" t="s">
        <v>4109</v>
      </c>
      <c r="GJ47" s="22">
        <f>SUMIFS(datos_arg[ARS],datos_arg[Year],'Cuentas ARG'!GJ$2,datos_arg[Month],'Cuentas ARG'!GN$2,datos_arg[Destino],'Cuentas ARG'!GI47)
- SUMIFS(datos_arg[ARS],datos_arg[Year],'Cuentas ARG'!GJ$2,datos_arg[Month],'Cuentas ARG'!GN$2,datos_arg[Origen],'Cuentas ARG'!GI47)</f>
        <v>171375.1</v>
      </c>
      <c r="GK47" s="22">
        <f>+SUMIFS(datos_arg[USD],datos_arg[Year],'Cuentas ARG'!GJ$2,datos_arg[Month],'Cuentas ARG'!GN$2,datos_arg[Destino],'Cuentas ARG'!GI47)
- SUMIFS(datos_arg[USD],datos_arg[Year],'Cuentas ARG'!GJ$2,datos_arg[Month],'Cuentas ARG'!GN$2,datos_arg[Origen],'Cuentas ARG'!GI47)</f>
        <v>1214.0507369486677</v>
      </c>
      <c r="GL47" s="22"/>
      <c r="GM47" s="22">
        <f t="shared" si="239"/>
        <v>2149045.437846249</v>
      </c>
      <c r="GN47" s="23">
        <f t="shared" si="240"/>
        <v>22366.76561229548</v>
      </c>
      <c r="GP47" s="3" t="s">
        <v>4109</v>
      </c>
      <c r="GQ47" s="22">
        <f>SUMIFS(datos_arg[ARS],datos_arg[Year],'Cuentas ARG'!GQ$2,datos_arg[Month],'Cuentas ARG'!GU$2,datos_arg[Destino],'Cuentas ARG'!GP47)
- SUMIFS(datos_arg[ARS],datos_arg[Year],'Cuentas ARG'!GQ$2,datos_arg[Month],'Cuentas ARG'!GU$2,datos_arg[Origen],'Cuentas ARG'!GP47)</f>
        <v>171825.78</v>
      </c>
      <c r="GR47" s="22">
        <f>+SUMIFS(datos_arg[USD],datos_arg[Year],'Cuentas ARG'!GQ$2,datos_arg[Month],'Cuentas ARG'!GU$2,datos_arg[Destino],'Cuentas ARG'!GP47)
- SUMIFS(datos_arg[USD],datos_arg[Year],'Cuentas ARG'!GQ$2,datos_arg[Month],'Cuentas ARG'!GU$2,datos_arg[Origen],'Cuentas ARG'!GP47)</f>
        <v>1147.9114423729577</v>
      </c>
      <c r="GS47" s="22"/>
      <c r="GT47" s="22">
        <f t="shared" si="241"/>
        <v>2320871.2178462488</v>
      </c>
      <c r="GU47" s="23">
        <f t="shared" si="242"/>
        <v>23514.677054668438</v>
      </c>
      <c r="GW47" s="3" t="s">
        <v>4109</v>
      </c>
      <c r="GX47" s="22">
        <f>SUMIFS(datos_arg[ARS],datos_arg[Year],'Cuentas ARG'!GX$2,datos_arg[Month],'Cuentas ARG'!HB$2,datos_arg[Destino],'Cuentas ARG'!GW47)
- SUMIFS(datos_arg[ARS],datos_arg[Year],'Cuentas ARG'!GX$2,datos_arg[Month],'Cuentas ARG'!HB$2,datos_arg[Origen],'Cuentas ARG'!GW47)</f>
        <v>458581.63</v>
      </c>
      <c r="GY47" s="22">
        <f>+SUMIFS(datos_arg[USD],datos_arg[Year],'Cuentas ARG'!GX$2,datos_arg[Month],'Cuentas ARG'!HB$2,datos_arg[Destino],'Cuentas ARG'!GW47)
- SUMIFS(datos_arg[USD],datos_arg[Year],'Cuentas ARG'!GX$2,datos_arg[Month],'Cuentas ARG'!HB$2,datos_arg[Origen],'Cuentas ARG'!GW47)</f>
        <v>2868.1795680924802</v>
      </c>
      <c r="GZ47" s="22"/>
      <c r="HA47" s="22">
        <f t="shared" si="243"/>
        <v>2779452.8478462487</v>
      </c>
      <c r="HB47" s="23">
        <f t="shared" si="244"/>
        <v>26382.856622760919</v>
      </c>
      <c r="HD47" s="3" t="s">
        <v>4109</v>
      </c>
      <c r="HE47" s="22">
        <f>SUMIFS(datos_arg[ARS],datos_arg[Year],'Cuentas ARG'!HE$2,datos_arg[Month],'Cuentas ARG'!HI$2,datos_arg[Destino],'Cuentas ARG'!HD47)
- SUMIFS(datos_arg[ARS],datos_arg[Year],'Cuentas ARG'!HE$2,datos_arg[Month],'Cuentas ARG'!HI$2,datos_arg[Origen],'Cuentas ARG'!HD47)</f>
        <v>171735.65</v>
      </c>
      <c r="HF47" s="22">
        <f>+SUMIFS(datos_arg[USD],datos_arg[Year],'Cuentas ARG'!HE$2,datos_arg[Month],'Cuentas ARG'!HI$2,datos_arg[Destino],'Cuentas ARG'!HD47)
- SUMIFS(datos_arg[USD],datos_arg[Year],'Cuentas ARG'!HE$2,datos_arg[Month],'Cuentas ARG'!HI$2,datos_arg[Origen],'Cuentas ARG'!HD47)</f>
        <v>979.86218597741686</v>
      </c>
      <c r="HG47" s="22"/>
      <c r="HH47" s="22">
        <f t="shared" si="245"/>
        <v>2951188.4978462486</v>
      </c>
      <c r="HI47" s="23">
        <f t="shared" si="246"/>
        <v>27362.718808738337</v>
      </c>
      <c r="HK47" s="3" t="s">
        <v>4109</v>
      </c>
      <c r="HL47" s="22">
        <f>SUMIFS(datos_arg[ARS],datos_arg[Year],'Cuentas ARG'!HL$2,datos_arg[Month],'Cuentas ARG'!HP$2,datos_arg[Destino],'Cuentas ARG'!HK47)
- SUMIFS(datos_arg[ARS],datos_arg[Year],'Cuentas ARG'!HL$2,datos_arg[Month],'Cuentas ARG'!HP$2,datos_arg[Origen],'Cuentas ARG'!HK47)</f>
        <v>348277.15</v>
      </c>
      <c r="HM47" s="22">
        <f>+SUMIFS(datos_arg[USD],datos_arg[Year],'Cuentas ARG'!HL$2,datos_arg[Month],'Cuentas ARG'!HP$2,datos_arg[Destino],'Cuentas ARG'!HK47)
- SUMIFS(datos_arg[USD],datos_arg[Year],'Cuentas ARG'!HL$2,datos_arg[Month],'Cuentas ARG'!HP$2,datos_arg[Origen],'Cuentas ARG'!HK47)</f>
        <v>1950.81874213583</v>
      </c>
      <c r="HN47" s="22"/>
      <c r="HO47" s="22">
        <f t="shared" si="247"/>
        <v>3299465.6478462485</v>
      </c>
      <c r="HP47" s="23">
        <f t="shared" si="248"/>
        <v>29313.537550874167</v>
      </c>
    </row>
    <row r="48" spans="2:224" x14ac:dyDescent="0.25">
      <c r="B48" s="3" t="s">
        <v>4108</v>
      </c>
      <c r="C48" s="22">
        <f>SUMIFS(datos_arg[ARS],datos_arg[Year],'Cuentas ARG'!C$2,datos_arg[Month],'Cuentas ARG'!G$2,datos_arg[Destino],'Cuentas ARG'!B48)
- SUMIFS(datos_arg[ARS],datos_arg[Year],'Cuentas ARG'!C$2,datos_arg[Month],'Cuentas ARG'!G$2,datos_arg[Origen],'Cuentas ARG'!B48)</f>
        <v>0</v>
      </c>
      <c r="D48" s="22">
        <f>+SUMIFS(datos_arg[USD],datos_arg[Year],'Cuentas ARG'!C$2,datos_arg[Month],'Cuentas ARG'!G$2,datos_arg[Destino],'Cuentas ARG'!B48)
- SUMIFS(datos_arg[USD],datos_arg[Year],'Cuentas ARG'!C$2,datos_arg[Month],'Cuentas ARG'!G$2,datos_arg[Origen],'Cuentas ARG'!B48)</f>
        <v>0</v>
      </c>
      <c r="E48" s="22"/>
      <c r="F48" s="22">
        <f t="shared" si="2"/>
        <v>0</v>
      </c>
      <c r="G48" s="23">
        <f t="shared" si="0"/>
        <v>0</v>
      </c>
      <c r="I48" s="3" t="s">
        <v>4108</v>
      </c>
      <c r="J48" s="22">
        <f>SUMIFS(datos_arg[ARS],datos_arg[Year],'Cuentas ARG'!J$2,datos_arg[Month],'Cuentas ARG'!N$2,datos_arg[Destino],'Cuentas ARG'!I48)
- SUMIFS(datos_arg[ARS],datos_arg[Year],'Cuentas ARG'!J$2,datos_arg[Month],'Cuentas ARG'!N$2,datos_arg[Origen],'Cuentas ARG'!I48)</f>
        <v>0</v>
      </c>
      <c r="K48" s="22">
        <f>+SUMIFS(datos_arg[USD],datos_arg[Year],'Cuentas ARG'!J$2,datos_arg[Month],'Cuentas ARG'!N$2,datos_arg[Destino],'Cuentas ARG'!I48)
- SUMIFS(datos_arg[USD],datos_arg[Year],'Cuentas ARG'!J$2,datos_arg[Month],'Cuentas ARG'!N$2,datos_arg[Origen],'Cuentas ARG'!I48)</f>
        <v>0</v>
      </c>
      <c r="L48" s="22"/>
      <c r="M48" s="22">
        <f t="shared" si="187"/>
        <v>0</v>
      </c>
      <c r="N48" s="23">
        <f t="shared" si="188"/>
        <v>0</v>
      </c>
      <c r="P48" s="3" t="s">
        <v>4108</v>
      </c>
      <c r="Q48" s="22">
        <f>SUMIFS(datos_arg[ARS],datos_arg[Year],'Cuentas ARG'!Q$2,datos_arg[Month],'Cuentas ARG'!U$2,datos_arg[Destino],'Cuentas ARG'!P48)
- SUMIFS(datos_arg[ARS],datos_arg[Year],'Cuentas ARG'!Q$2,datos_arg[Month],'Cuentas ARG'!U$2,datos_arg[Origen],'Cuentas ARG'!P48)</f>
        <v>38500</v>
      </c>
      <c r="R48" s="22">
        <f>+SUMIFS(datos_arg[USD],datos_arg[Year],'Cuentas ARG'!Q$2,datos_arg[Month],'Cuentas ARG'!U$2,datos_arg[Destino],'Cuentas ARG'!P48)
- SUMIFS(datos_arg[USD],datos_arg[Year],'Cuentas ARG'!Q$2,datos_arg[Month],'Cuentas ARG'!U$2,datos_arg[Origen],'Cuentas ARG'!P48)</f>
        <v>986.21794871794873</v>
      </c>
      <c r="S48" s="22"/>
      <c r="T48" s="22">
        <f t="shared" si="189"/>
        <v>38500</v>
      </c>
      <c r="U48" s="23">
        <f t="shared" si="190"/>
        <v>986.21794871794873</v>
      </c>
      <c r="W48" s="3" t="s">
        <v>4108</v>
      </c>
      <c r="X48" s="22">
        <f>SUMIFS(datos_arg[ARS],datos_arg[Year],'Cuentas ARG'!X$2,datos_arg[Month],'Cuentas ARG'!AB$2,datos_arg[Destino],'Cuentas ARG'!W48)
- SUMIFS(datos_arg[ARS],datos_arg[Year],'Cuentas ARG'!X$2,datos_arg[Month],'Cuentas ARG'!AB$2,datos_arg[Origen],'Cuentas ARG'!W48)</f>
        <v>75000</v>
      </c>
      <c r="Y48" s="22">
        <f>+SUMIFS(datos_arg[USD],datos_arg[Year],'Cuentas ARG'!X$2,datos_arg[Month],'Cuentas ARG'!AB$2,datos_arg[Destino],'Cuentas ARG'!W48)
- SUMIFS(datos_arg[USD],datos_arg[Year],'Cuentas ARG'!X$2,datos_arg[Month],'Cuentas ARG'!AB$2,datos_arg[Origen],'Cuentas ARG'!W48)</f>
        <v>1786.6168689698102</v>
      </c>
      <c r="Z48" s="22"/>
      <c r="AA48" s="22">
        <f t="shared" si="191"/>
        <v>113500</v>
      </c>
      <c r="AB48" s="23">
        <f t="shared" si="192"/>
        <v>2772.8348176877589</v>
      </c>
      <c r="AD48" s="3" t="s">
        <v>4108</v>
      </c>
      <c r="AE48" s="22">
        <f>SUMIFS(datos_arg[ARS],datos_arg[Year],'Cuentas ARG'!AE$2,datos_arg[Month],'Cuentas ARG'!AI$2,datos_arg[Destino],'Cuentas ARG'!AD48)
- SUMIFS(datos_arg[ARS],datos_arg[Year],'Cuentas ARG'!AE$2,datos_arg[Month],'Cuentas ARG'!AI$2,datos_arg[Origen],'Cuentas ARG'!AD48)</f>
        <v>0</v>
      </c>
      <c r="AF48" s="22">
        <f>+SUMIFS(datos_arg[USD],datos_arg[Year],'Cuentas ARG'!AE$2,datos_arg[Month],'Cuentas ARG'!AI$2,datos_arg[Destino],'Cuentas ARG'!AD48)
- SUMIFS(datos_arg[USD],datos_arg[Year],'Cuentas ARG'!AE$2,datos_arg[Month],'Cuentas ARG'!AI$2,datos_arg[Origen],'Cuentas ARG'!AD48)</f>
        <v>0</v>
      </c>
      <c r="AG48" s="22"/>
      <c r="AH48" s="22">
        <f t="shared" si="193"/>
        <v>113500</v>
      </c>
      <c r="AI48" s="23">
        <f t="shared" si="194"/>
        <v>2772.8348176877589</v>
      </c>
      <c r="AK48" s="3" t="s">
        <v>4108</v>
      </c>
      <c r="AL48" s="22">
        <f>SUMIFS(datos_arg[ARS],datos_arg[Year],'Cuentas ARG'!AL$2,datos_arg[Month],'Cuentas ARG'!AP$2,datos_arg[Destino],'Cuentas ARG'!AK48)
- SUMIFS(datos_arg[ARS],datos_arg[Year],'Cuentas ARG'!AL$2,datos_arg[Month],'Cuentas ARG'!AP$2,datos_arg[Origen],'Cuentas ARG'!AK48)</f>
        <v>1000</v>
      </c>
      <c r="AM48" s="22">
        <f>+SUMIFS(datos_arg[USD],datos_arg[Year],'Cuentas ARG'!AL$2,datos_arg[Month],'Cuentas ARG'!AP$2,datos_arg[Destino],'Cuentas ARG'!AK48)
- SUMIFS(datos_arg[USD],datos_arg[Year],'Cuentas ARG'!AL$2,datos_arg[Month],'Cuentas ARG'!AP$2,datos_arg[Origen],'Cuentas ARG'!AK48)</f>
        <v>22.547914317925592</v>
      </c>
      <c r="AN48" s="22"/>
      <c r="AO48" s="22">
        <f t="shared" si="195"/>
        <v>114500</v>
      </c>
      <c r="AP48" s="23">
        <f t="shared" si="196"/>
        <v>2795.3827320056844</v>
      </c>
      <c r="AR48" s="3" t="s">
        <v>4108</v>
      </c>
      <c r="AS48" s="22">
        <f>SUMIFS(datos_arg[ARS],datos_arg[Year],'Cuentas ARG'!AS$2,datos_arg[Month],'Cuentas ARG'!AW$2,datos_arg[Destino],'Cuentas ARG'!AR48)
- SUMIFS(datos_arg[ARS],datos_arg[Year],'Cuentas ARG'!AS$2,datos_arg[Month],'Cuentas ARG'!AW$2,datos_arg[Origen],'Cuentas ARG'!AR48)</f>
        <v>40100</v>
      </c>
      <c r="AT48" s="22">
        <f>+SUMIFS(datos_arg[USD],datos_arg[Year],'Cuentas ARG'!AS$2,datos_arg[Month],'Cuentas ARG'!AW$2,datos_arg[Destino],'Cuentas ARG'!AR48)
- SUMIFS(datos_arg[USD],datos_arg[Year],'Cuentas ARG'!AS$2,datos_arg[Month],'Cuentas ARG'!AW$2,datos_arg[Origen],'Cuentas ARG'!AR48)</f>
        <v>943.68321142362265</v>
      </c>
      <c r="AU48" s="22"/>
      <c r="AV48" s="22">
        <f t="shared" si="197"/>
        <v>154600</v>
      </c>
      <c r="AW48" s="23">
        <f t="shared" si="198"/>
        <v>3739.065943429307</v>
      </c>
      <c r="AY48" s="3" t="s">
        <v>4108</v>
      </c>
      <c r="AZ48" s="22">
        <f>SUMIFS(datos_arg[ARS],datos_arg[Year],'Cuentas ARG'!AZ$2,datos_arg[Month],'Cuentas ARG'!BD$2,datos_arg[Destino],'Cuentas ARG'!AY48)
- SUMIFS(datos_arg[ARS],datos_arg[Year],'Cuentas ARG'!AZ$2,datos_arg[Month],'Cuentas ARG'!BD$2,datos_arg[Origen],'Cuentas ARG'!AY48)</f>
        <v>0</v>
      </c>
      <c r="BA48" s="22">
        <f>+SUMIFS(datos_arg[USD],datos_arg[Year],'Cuentas ARG'!AZ$2,datos_arg[Month],'Cuentas ARG'!BD$2,datos_arg[Destino],'Cuentas ARG'!AY48)
- SUMIFS(datos_arg[USD],datos_arg[Year],'Cuentas ARG'!AZ$2,datos_arg[Month],'Cuentas ARG'!BD$2,datos_arg[Origen],'Cuentas ARG'!AY48)</f>
        <v>0</v>
      </c>
      <c r="BB48" s="22"/>
      <c r="BC48" s="22">
        <f t="shared" si="199"/>
        <v>154600</v>
      </c>
      <c r="BD48" s="23">
        <f t="shared" si="200"/>
        <v>3739.065943429307</v>
      </c>
      <c r="BF48" s="3" t="s">
        <v>4108</v>
      </c>
      <c r="BG48" s="22">
        <f>SUMIFS(datos_arg[ARS],datos_arg[Year],'Cuentas ARG'!BG$2,datos_arg[Month],'Cuentas ARG'!BK$2,datos_arg[Destino],'Cuentas ARG'!BF48)
- SUMIFS(datos_arg[ARS],datos_arg[Year],'Cuentas ARG'!BG$2,datos_arg[Month],'Cuentas ARG'!BK$2,datos_arg[Origen],'Cuentas ARG'!BF48)</f>
        <v>0</v>
      </c>
      <c r="BH48" s="22">
        <f>+SUMIFS(datos_arg[USD],datos_arg[Year],'Cuentas ARG'!BG$2,datos_arg[Month],'Cuentas ARG'!BK$2,datos_arg[Destino],'Cuentas ARG'!BF48)
- SUMIFS(datos_arg[USD],datos_arg[Year],'Cuentas ARG'!BG$2,datos_arg[Month],'Cuentas ARG'!BK$2,datos_arg[Origen],'Cuentas ARG'!BF48)</f>
        <v>0</v>
      </c>
      <c r="BI48" s="22"/>
      <c r="BJ48" s="22">
        <f t="shared" si="201"/>
        <v>154600</v>
      </c>
      <c r="BK48" s="23">
        <f t="shared" si="202"/>
        <v>3739.065943429307</v>
      </c>
      <c r="BM48" s="3" t="s">
        <v>4108</v>
      </c>
      <c r="BN48" s="22">
        <f>SUMIFS(datos_arg[ARS],datos_arg[Year],'Cuentas ARG'!BN$2,datos_arg[Month],'Cuentas ARG'!BR$2,datos_arg[Destino],'Cuentas ARG'!BM48)
- SUMIFS(datos_arg[ARS],datos_arg[Year],'Cuentas ARG'!BN$2,datos_arg[Month],'Cuentas ARG'!BR$2,datos_arg[Origen],'Cuentas ARG'!BM48)</f>
        <v>30500</v>
      </c>
      <c r="BO48" s="22">
        <f>+SUMIFS(datos_arg[USD],datos_arg[Year],'Cuentas ARG'!BN$2,datos_arg[Month],'Cuentas ARG'!BR$2,datos_arg[Destino],'Cuentas ARG'!BM48)
- SUMIFS(datos_arg[USD],datos_arg[Year],'Cuentas ARG'!BN$2,datos_arg[Month],'Cuentas ARG'!BR$2,datos_arg[Origen],'Cuentas ARG'!BM48)</f>
        <v>508.33333333333331</v>
      </c>
      <c r="BP48" s="22"/>
      <c r="BQ48" s="22">
        <f t="shared" si="203"/>
        <v>185100</v>
      </c>
      <c r="BR48" s="23">
        <f t="shared" si="204"/>
        <v>4247.3992767626405</v>
      </c>
      <c r="BT48" s="3" t="s">
        <v>4108</v>
      </c>
      <c r="BU48" s="22">
        <f>SUMIFS(datos_arg[ARS],datos_arg[Year],'Cuentas ARG'!BU$2,datos_arg[Month],'Cuentas ARG'!BY$2,datos_arg[Destino],'Cuentas ARG'!BT48)
- SUMIFS(datos_arg[ARS],datos_arg[Year],'Cuentas ARG'!BU$2,datos_arg[Month],'Cuentas ARG'!BY$2,datos_arg[Origen],'Cuentas ARG'!BT48)</f>
        <v>26000</v>
      </c>
      <c r="BV48" s="22">
        <f>+SUMIFS(datos_arg[USD],datos_arg[Year],'Cuentas ARG'!BU$2,datos_arg[Month],'Cuentas ARG'!BY$2,datos_arg[Destino],'Cuentas ARG'!BT48)
- SUMIFS(datos_arg[USD],datos_arg[Year],'Cuentas ARG'!BU$2,datos_arg[Month],'Cuentas ARG'!BY$2,datos_arg[Origen],'Cuentas ARG'!BT48)</f>
        <v>382.35294117647061</v>
      </c>
      <c r="BW48" s="22"/>
      <c r="BX48" s="22">
        <f t="shared" si="205"/>
        <v>211100</v>
      </c>
      <c r="BY48" s="23">
        <f t="shared" si="206"/>
        <v>4629.7522179391108</v>
      </c>
      <c r="CA48" s="3" t="s">
        <v>4108</v>
      </c>
      <c r="CB48" s="22">
        <f>SUMIFS(datos_arg[ARS],datos_arg[Year],'Cuentas ARG'!CB$2,datos_arg[Month],'Cuentas ARG'!CF$2,datos_arg[Destino],'Cuentas ARG'!CA48)
- SUMIFS(datos_arg[ARS],datos_arg[Year],'Cuentas ARG'!CB$2,datos_arg[Month],'Cuentas ARG'!CF$2,datos_arg[Origen],'Cuentas ARG'!CA48)</f>
        <v>72500</v>
      </c>
      <c r="CC48" s="22">
        <f>+SUMIFS(datos_arg[USD],datos_arg[Year],'Cuentas ARG'!CB$2,datos_arg[Month],'Cuentas ARG'!CF$2,datos_arg[Destino],'Cuentas ARG'!CA48)
- SUMIFS(datos_arg[USD],datos_arg[Year],'Cuentas ARG'!CB$2,datos_arg[Month],'Cuentas ARG'!CF$2,datos_arg[Origen],'Cuentas ARG'!CA48)</f>
        <v>1012.5000000000001</v>
      </c>
      <c r="CD48" s="22"/>
      <c r="CE48" s="22">
        <f t="shared" si="207"/>
        <v>283600</v>
      </c>
      <c r="CF48" s="23">
        <f t="shared" si="208"/>
        <v>5642.2522179391108</v>
      </c>
      <c r="CH48" s="3" t="s">
        <v>4108</v>
      </c>
      <c r="CI48" s="22">
        <f>SUMIFS(datos_arg[ARS],datos_arg[Year],'Cuentas ARG'!CI$2,datos_arg[Month],'Cuentas ARG'!CM$2,datos_arg[Destino],'Cuentas ARG'!CH48)
- SUMIFS(datos_arg[ARS],datos_arg[Year],'Cuentas ARG'!CI$2,datos_arg[Month],'Cuentas ARG'!CM$2,datos_arg[Origen],'Cuentas ARG'!CH48)</f>
        <v>77800</v>
      </c>
      <c r="CJ48" s="22">
        <f>+SUMIFS(datos_arg[USD],datos_arg[Year],'Cuentas ARG'!CI$2,datos_arg[Month],'Cuentas ARG'!CM$2,datos_arg[Destino],'Cuentas ARG'!CH48)
- SUMIFS(datos_arg[USD],datos_arg[Year],'Cuentas ARG'!CI$2,datos_arg[Month],'Cuentas ARG'!CM$2,datos_arg[Origen],'Cuentas ARG'!CH48)</f>
        <v>1023.5294117647059</v>
      </c>
      <c r="CK48" s="22"/>
      <c r="CL48" s="22">
        <f t="shared" si="209"/>
        <v>361400</v>
      </c>
      <c r="CM48" s="23">
        <f t="shared" si="210"/>
        <v>6665.7816297038171</v>
      </c>
      <c r="CO48" s="3" t="s">
        <v>4108</v>
      </c>
      <c r="CP48" s="22">
        <f>SUMIFS(datos_arg[ARS],datos_arg[Year],'Cuentas ARG'!CP$2,datos_arg[Month],'Cuentas ARG'!CT$2,datos_arg[Destino],'Cuentas ARG'!CO48)
- SUMIFS(datos_arg[ARS],datos_arg[Year],'Cuentas ARG'!CP$2,datos_arg[Month],'Cuentas ARG'!CT$2,datos_arg[Origen],'Cuentas ARG'!CO48)</f>
        <v>0</v>
      </c>
      <c r="CQ48" s="22">
        <f>+SUMIFS(datos_arg[USD],datos_arg[Year],'Cuentas ARG'!CP$2,datos_arg[Month],'Cuentas ARG'!CT$2,datos_arg[Destino],'Cuentas ARG'!CO48)
- SUMIFS(datos_arg[USD],datos_arg[Year],'Cuentas ARG'!CP$2,datos_arg[Month],'Cuentas ARG'!CT$2,datos_arg[Origen],'Cuentas ARG'!CO48)</f>
        <v>0</v>
      </c>
      <c r="CR48" s="22"/>
      <c r="CS48" s="22">
        <f t="shared" si="211"/>
        <v>361400</v>
      </c>
      <c r="CT48" s="23">
        <f t="shared" si="212"/>
        <v>6665.7816297038171</v>
      </c>
      <c r="CV48" s="3" t="s">
        <v>4108</v>
      </c>
      <c r="CW48" s="22">
        <f>SUMIFS(datos_arg[ARS],datos_arg[Year],'Cuentas ARG'!CW$2,datos_arg[Month],'Cuentas ARG'!DA$2,datos_arg[Destino],'Cuentas ARG'!CV48)
- SUMIFS(datos_arg[ARS],datos_arg[Year],'Cuentas ARG'!CW$2,datos_arg[Month],'Cuentas ARG'!DA$2,datos_arg[Origen],'Cuentas ARG'!CV48)</f>
        <v>19000</v>
      </c>
      <c r="CX48" s="22">
        <f>+SUMIFS(datos_arg[USD],datos_arg[Year],'Cuentas ARG'!CW$2,datos_arg[Month],'Cuentas ARG'!DA$2,datos_arg[Destino],'Cuentas ARG'!CV48)
- SUMIFS(datos_arg[USD],datos_arg[Year],'Cuentas ARG'!CW$2,datos_arg[Month],'Cuentas ARG'!DA$2,datos_arg[Origen],'Cuentas ARG'!CV48)</f>
        <v>242.14247291170369</v>
      </c>
      <c r="CY48" s="22"/>
      <c r="CZ48" s="22">
        <f t="shared" si="213"/>
        <v>380400</v>
      </c>
      <c r="DA48" s="23">
        <f t="shared" si="214"/>
        <v>6907.9241026155205</v>
      </c>
      <c r="DC48" s="3" t="s">
        <v>4108</v>
      </c>
      <c r="DD48" s="22">
        <f>SUMIFS(datos_arg[ARS],datos_arg[Year],'Cuentas ARG'!DD$2,datos_arg[Month],'Cuentas ARG'!DH$2,datos_arg[Destino],'Cuentas ARG'!DC48)
- SUMIFS(datos_arg[ARS],datos_arg[Year],'Cuentas ARG'!DD$2,datos_arg[Month],'Cuentas ARG'!DH$2,datos_arg[Origen],'Cuentas ARG'!DC48)</f>
        <v>1900</v>
      </c>
      <c r="DE48" s="22">
        <f>+SUMIFS(datos_arg[USD],datos_arg[Year],'Cuentas ARG'!DD$2,datos_arg[Month],'Cuentas ARG'!DH$2,datos_arg[Destino],'Cuentas ARG'!DC48)
- SUMIFS(datos_arg[USD],datos_arg[Year],'Cuentas ARG'!DD$2,datos_arg[Month],'Cuentas ARG'!DH$2,datos_arg[Origen],'Cuentas ARG'!DC48)</f>
        <v>22.352941176470587</v>
      </c>
      <c r="DF48" s="22"/>
      <c r="DG48" s="22">
        <f t="shared" si="215"/>
        <v>382300</v>
      </c>
      <c r="DH48" s="23">
        <f t="shared" si="216"/>
        <v>6930.2770437919908</v>
      </c>
      <c r="DJ48" s="3" t="s">
        <v>4108</v>
      </c>
      <c r="DK48" s="22">
        <f>SUMIFS(datos_arg[ARS],datos_arg[Year],'Cuentas ARG'!DK$2,datos_arg[Month],'Cuentas ARG'!DO$2,datos_arg[Destino],'Cuentas ARG'!DJ48)
- SUMIFS(datos_arg[ARS],datos_arg[Year],'Cuentas ARG'!DK$2,datos_arg[Month],'Cuentas ARG'!DO$2,datos_arg[Origen],'Cuentas ARG'!DJ48)</f>
        <v>174600</v>
      </c>
      <c r="DL48" s="22">
        <f>+SUMIFS(datos_arg[USD],datos_arg[Year],'Cuentas ARG'!DK$2,datos_arg[Month],'Cuentas ARG'!DO$2,datos_arg[Destino],'Cuentas ARG'!DJ48)
- SUMIFS(datos_arg[USD],datos_arg[Year],'Cuentas ARG'!DK$2,datos_arg[Month],'Cuentas ARG'!DO$2,datos_arg[Origen],'Cuentas ARG'!DJ48)</f>
        <v>1490.1497695852534</v>
      </c>
      <c r="DM48" s="22"/>
      <c r="DN48" s="22">
        <f t="shared" si="217"/>
        <v>556900</v>
      </c>
      <c r="DO48" s="23">
        <f t="shared" si="218"/>
        <v>8420.4268133772439</v>
      </c>
      <c r="DQ48" s="3" t="s">
        <v>4108</v>
      </c>
      <c r="DR48" s="22">
        <f>SUMIFS(datos_arg[ARS],datos_arg[Year],'Cuentas ARG'!DR$2,datos_arg[Month],'Cuentas ARG'!DV$2,datos_arg[Destino],'Cuentas ARG'!DQ48)
- SUMIFS(datos_arg[ARS],datos_arg[Year],'Cuentas ARG'!DR$2,datos_arg[Month],'Cuentas ARG'!DV$2,datos_arg[Origen],'Cuentas ARG'!DQ48)</f>
        <v>262000</v>
      </c>
      <c r="DS48" s="22">
        <f>+SUMIFS(datos_arg[USD],datos_arg[Year],'Cuentas ARG'!DR$2,datos_arg[Month],'Cuentas ARG'!DV$2,datos_arg[Destino],'Cuentas ARG'!DQ48)
- SUMIFS(datos_arg[USD],datos_arg[Year],'Cuentas ARG'!DR$2,datos_arg[Month],'Cuentas ARG'!DV$2,datos_arg[Origen],'Cuentas ARG'!DQ48)</f>
        <v>2168.0340578451246</v>
      </c>
      <c r="DT48" s="22"/>
      <c r="DU48" s="22">
        <f t="shared" si="219"/>
        <v>818900</v>
      </c>
      <c r="DV48" s="23">
        <f t="shared" si="220"/>
        <v>10588.460871222369</v>
      </c>
      <c r="DX48" s="3" t="s">
        <v>4108</v>
      </c>
      <c r="DY48" s="22">
        <f>SUMIFS(datos_arg[ARS],datos_arg[Year],'Cuentas ARG'!DY$2,datos_arg[Month],'Cuentas ARG'!EC$2,datos_arg[Destino],'Cuentas ARG'!DX48)
- SUMIFS(datos_arg[ARS],datos_arg[Year],'Cuentas ARG'!DY$2,datos_arg[Month],'Cuentas ARG'!EC$2,datos_arg[Origen],'Cuentas ARG'!DX48)</f>
        <v>80414</v>
      </c>
      <c r="DZ48" s="22">
        <f>+SUMIFS(datos_arg[USD],datos_arg[Year],'Cuentas ARG'!DY$2,datos_arg[Month],'Cuentas ARG'!EC$2,datos_arg[Destino],'Cuentas ARG'!DX48)
- SUMIFS(datos_arg[USD],datos_arg[Year],'Cuentas ARG'!DY$2,datos_arg[Month],'Cuentas ARG'!EC$2,datos_arg[Origen],'Cuentas ARG'!DX48)</f>
        <v>630.8735778661578</v>
      </c>
      <c r="EA48" s="22"/>
      <c r="EB48" s="22">
        <f t="shared" si="221"/>
        <v>899314</v>
      </c>
      <c r="EC48" s="23">
        <f t="shared" si="222"/>
        <v>11219.334449088527</v>
      </c>
      <c r="EE48" s="3" t="s">
        <v>4108</v>
      </c>
      <c r="EF48" s="22">
        <f>SUMIFS(datos_arg[ARS],datos_arg[Year],'Cuentas ARG'!EF$2,datos_arg[Month],'Cuentas ARG'!EJ$2,datos_arg[Destino],'Cuentas ARG'!EE48)
- SUMIFS(datos_arg[ARS],datos_arg[Year],'Cuentas ARG'!EF$2,datos_arg[Month],'Cuentas ARG'!EJ$2,datos_arg[Origen],'Cuentas ARG'!EE48)</f>
        <v>115000</v>
      </c>
      <c r="EG48" s="22">
        <f>+SUMIFS(datos_arg[USD],datos_arg[Year],'Cuentas ARG'!EF$2,datos_arg[Month],'Cuentas ARG'!EJ$2,datos_arg[Destino],'Cuentas ARG'!EE48)
- SUMIFS(datos_arg[USD],datos_arg[Year],'Cuentas ARG'!EF$2,datos_arg[Month],'Cuentas ARG'!EJ$2,datos_arg[Origen],'Cuentas ARG'!EE48)</f>
        <v>885.32084335275351</v>
      </c>
      <c r="EH48" s="22"/>
      <c r="EI48" s="22">
        <f t="shared" si="223"/>
        <v>1014314</v>
      </c>
      <c r="EJ48" s="23">
        <f t="shared" si="224"/>
        <v>12104.655292441281</v>
      </c>
      <c r="EL48" s="3" t="s">
        <v>4108</v>
      </c>
      <c r="EM48" s="22">
        <f>SUMIFS(datos_arg[ARS],datos_arg[Year],'Cuentas ARG'!EM$2,datos_arg[Month],'Cuentas ARG'!EQ$2,datos_arg[Destino],'Cuentas ARG'!EL48)
- SUMIFS(datos_arg[ARS],datos_arg[Year],'Cuentas ARG'!EM$2,datos_arg[Month],'Cuentas ARG'!EQ$2,datos_arg[Origen],'Cuentas ARG'!EL48)</f>
        <v>377000</v>
      </c>
      <c r="EN48" s="22">
        <f>+SUMIFS(datos_arg[USD],datos_arg[Year],'Cuentas ARG'!EM$2,datos_arg[Month],'Cuentas ARG'!EQ$2,datos_arg[Destino],'Cuentas ARG'!EL48)
- SUMIFS(datos_arg[USD],datos_arg[Year],'Cuentas ARG'!EM$2,datos_arg[Month],'Cuentas ARG'!EQ$2,datos_arg[Origen],'Cuentas ARG'!EL48)</f>
        <v>2702.4614409920264</v>
      </c>
      <c r="EO48" s="22"/>
      <c r="EP48" s="22">
        <f t="shared" si="225"/>
        <v>1391314</v>
      </c>
      <c r="EQ48" s="23">
        <f t="shared" si="226"/>
        <v>14807.116733433308</v>
      </c>
      <c r="ES48" s="3" t="s">
        <v>4108</v>
      </c>
      <c r="ET48" s="22">
        <f>SUMIFS(datos_arg[ARS],datos_arg[Year],'Cuentas ARG'!ET$2,datos_arg[Month],'Cuentas ARG'!EX$2,datos_arg[Destino],'Cuentas ARG'!ES48)
- SUMIFS(datos_arg[ARS],datos_arg[Year],'Cuentas ARG'!ET$2,datos_arg[Month],'Cuentas ARG'!EX$2,datos_arg[Origen],'Cuentas ARG'!ES48)</f>
        <v>330000</v>
      </c>
      <c r="EU48" s="22">
        <f>+SUMIFS(datos_arg[USD],datos_arg[Year],'Cuentas ARG'!ET$2,datos_arg[Month],'Cuentas ARG'!EX$2,datos_arg[Destino],'Cuentas ARG'!ES48)
- SUMIFS(datos_arg[USD],datos_arg[Year],'Cuentas ARG'!ET$2,datos_arg[Month],'Cuentas ARG'!EX$2,datos_arg[Origen],'Cuentas ARG'!ES48)</f>
        <v>2110.0618958737255</v>
      </c>
      <c r="EV48" s="22"/>
      <c r="EW48" s="22">
        <f t="shared" si="227"/>
        <v>1721314</v>
      </c>
      <c r="EX48" s="23">
        <f t="shared" si="228"/>
        <v>16917.178629307033</v>
      </c>
      <c r="EZ48" s="3" t="s">
        <v>4108</v>
      </c>
      <c r="FA48" s="22">
        <f>SUMIFS(datos_arg[ARS],datos_arg[Year],'Cuentas ARG'!FA$2,datos_arg[Month],'Cuentas ARG'!FE$2,datos_arg[Destino],'Cuentas ARG'!EZ48)
- SUMIFS(datos_arg[ARS],datos_arg[Year],'Cuentas ARG'!FA$2,datos_arg[Month],'Cuentas ARG'!FE$2,datos_arg[Origen],'Cuentas ARG'!EZ48)</f>
        <v>150000</v>
      </c>
      <c r="FB48" s="22">
        <f>+SUMIFS(datos_arg[USD],datos_arg[Year],'Cuentas ARG'!FA$2,datos_arg[Month],'Cuentas ARG'!FE$2,datos_arg[Destino],'Cuentas ARG'!EZ48)
- SUMIFS(datos_arg[USD],datos_arg[Year],'Cuentas ARG'!FA$2,datos_arg[Month],'Cuentas ARG'!FE$2,datos_arg[Origen],'Cuentas ARG'!EZ48)</f>
        <v>927.93705499166799</v>
      </c>
      <c r="FC48" s="22"/>
      <c r="FD48" s="22">
        <f t="shared" si="229"/>
        <v>1871314</v>
      </c>
      <c r="FE48" s="23">
        <f t="shared" si="230"/>
        <v>17845.1156842987</v>
      </c>
      <c r="FG48" s="3" t="s">
        <v>4108</v>
      </c>
      <c r="FH48" s="22">
        <f>SUMIFS(datos_arg[ARS],datos_arg[Year],'Cuentas ARG'!FH$2,datos_arg[Month],'Cuentas ARG'!FL$2,datos_arg[Destino],'Cuentas ARG'!FG48)
- SUMIFS(datos_arg[ARS],datos_arg[Year],'Cuentas ARG'!FH$2,datos_arg[Month],'Cuentas ARG'!FL$2,datos_arg[Origen],'Cuentas ARG'!FG48)</f>
        <v>106000</v>
      </c>
      <c r="FI48" s="22">
        <f>+SUMIFS(datos_arg[USD],datos_arg[Year],'Cuentas ARG'!FH$2,datos_arg[Month],'Cuentas ARG'!FL$2,datos_arg[Destino],'Cuentas ARG'!FG48)
- SUMIFS(datos_arg[USD],datos_arg[Year],'Cuentas ARG'!FH$2,datos_arg[Month],'Cuentas ARG'!FL$2,datos_arg[Origen],'Cuentas ARG'!FG48)</f>
        <v>716.11056462446686</v>
      </c>
      <c r="FJ48" s="22"/>
      <c r="FK48" s="22">
        <f t="shared" si="231"/>
        <v>1977314</v>
      </c>
      <c r="FL48" s="23">
        <f t="shared" si="232"/>
        <v>18561.226248923165</v>
      </c>
      <c r="FN48" s="3" t="s">
        <v>4108</v>
      </c>
      <c r="FO48" s="22">
        <f>SUMIFS(datos_arg[ARS],datos_arg[Year],'Cuentas ARG'!FO$2,datos_arg[Month],'Cuentas ARG'!FS$2,datos_arg[Destino],'Cuentas ARG'!FN48)
- SUMIFS(datos_arg[ARS],datos_arg[Year],'Cuentas ARG'!FO$2,datos_arg[Month],'Cuentas ARG'!FS$2,datos_arg[Origen],'Cuentas ARG'!FN48)</f>
        <v>0</v>
      </c>
      <c r="FP48" s="22">
        <f>+SUMIFS(datos_arg[USD],datos_arg[Year],'Cuentas ARG'!FO$2,datos_arg[Month],'Cuentas ARG'!FS$2,datos_arg[Destino],'Cuentas ARG'!FN48)
- SUMIFS(datos_arg[USD],datos_arg[Year],'Cuentas ARG'!FO$2,datos_arg[Month],'Cuentas ARG'!FS$2,datos_arg[Origen],'Cuentas ARG'!FN48)</f>
        <v>0</v>
      </c>
      <c r="FQ48" s="22"/>
      <c r="FR48" s="22">
        <f t="shared" si="233"/>
        <v>1977314</v>
      </c>
      <c r="FS48" s="23">
        <f t="shared" si="234"/>
        <v>18561.226248923165</v>
      </c>
      <c r="FU48" s="3" t="s">
        <v>4108</v>
      </c>
      <c r="FV48" s="22">
        <f>SUMIFS(datos_arg[ARS],datos_arg[Year],'Cuentas ARG'!FV$2,datos_arg[Month],'Cuentas ARG'!FZ$2,datos_arg[Destino],'Cuentas ARG'!FU48)
- SUMIFS(datos_arg[ARS],datos_arg[Year],'Cuentas ARG'!FV$2,datos_arg[Month],'Cuentas ARG'!FZ$2,datos_arg[Origen],'Cuentas ARG'!FU48)</f>
        <v>220000</v>
      </c>
      <c r="FW48" s="22">
        <f>+SUMIFS(datos_arg[USD],datos_arg[Year],'Cuentas ARG'!FV$2,datos_arg[Month],'Cuentas ARG'!FZ$2,datos_arg[Destino],'Cuentas ARG'!FU48)
- SUMIFS(datos_arg[USD],datos_arg[Year],'Cuentas ARG'!FV$2,datos_arg[Month],'Cuentas ARG'!FZ$2,datos_arg[Origen],'Cuentas ARG'!FU48)</f>
        <v>1498.7777316544439</v>
      </c>
      <c r="FX48" s="22"/>
      <c r="FY48" s="22">
        <f t="shared" si="235"/>
        <v>2197314</v>
      </c>
      <c r="FZ48" s="23">
        <f t="shared" si="236"/>
        <v>20060.00398057761</v>
      </c>
      <c r="GB48" s="3" t="s">
        <v>4108</v>
      </c>
      <c r="GC48" s="22">
        <f>SUMIFS(datos_arg[ARS],datos_arg[Year],'Cuentas ARG'!GC$2,datos_arg[Month],'Cuentas ARG'!GG$2,datos_arg[Destino],'Cuentas ARG'!GB48)
- SUMIFS(datos_arg[ARS],datos_arg[Year],'Cuentas ARG'!GC$2,datos_arg[Month],'Cuentas ARG'!GG$2,datos_arg[Origen],'Cuentas ARG'!GB48)</f>
        <v>178600</v>
      </c>
      <c r="GD48" s="22">
        <f>+SUMIFS(datos_arg[USD],datos_arg[Year],'Cuentas ARG'!GC$2,datos_arg[Month],'Cuentas ARG'!GG$2,datos_arg[Destino],'Cuentas ARG'!GB48)
- SUMIFS(datos_arg[USD],datos_arg[Year],'Cuentas ARG'!GC$2,datos_arg[Month],'Cuentas ARG'!GG$2,datos_arg[Origen],'Cuentas ARG'!GB48)</f>
        <v>1272.4557375376296</v>
      </c>
      <c r="GE48" s="22"/>
      <c r="GF48" s="22">
        <f t="shared" si="237"/>
        <v>2375914</v>
      </c>
      <c r="GG48" s="23">
        <f t="shared" si="238"/>
        <v>21332.459718115239</v>
      </c>
      <c r="GI48" s="3" t="s">
        <v>4108</v>
      </c>
      <c r="GJ48" s="22">
        <f>SUMIFS(datos_arg[ARS],datos_arg[Year],'Cuentas ARG'!GJ$2,datos_arg[Month],'Cuentas ARG'!GN$2,datos_arg[Destino],'Cuentas ARG'!GI48)
- SUMIFS(datos_arg[ARS],datos_arg[Year],'Cuentas ARG'!GJ$2,datos_arg[Month],'Cuentas ARG'!GN$2,datos_arg[Origen],'Cuentas ARG'!GI48)</f>
        <v>823000</v>
      </c>
      <c r="GK48" s="22">
        <f>+SUMIFS(datos_arg[USD],datos_arg[Year],'Cuentas ARG'!GJ$2,datos_arg[Month],'Cuentas ARG'!GN$2,datos_arg[Destino],'Cuentas ARG'!GI48)
- SUMIFS(datos_arg[USD],datos_arg[Year],'Cuentas ARG'!GJ$2,datos_arg[Month],'Cuentas ARG'!GN$2,datos_arg[Origen],'Cuentas ARG'!GI48)</f>
        <v>5288.7700361312118</v>
      </c>
      <c r="GL48" s="22"/>
      <c r="GM48" s="22">
        <f t="shared" si="239"/>
        <v>3198914</v>
      </c>
      <c r="GN48" s="23">
        <f t="shared" si="240"/>
        <v>26621.229754246451</v>
      </c>
      <c r="GP48" s="3" t="s">
        <v>4108</v>
      </c>
      <c r="GQ48" s="22">
        <f>SUMIFS(datos_arg[ARS],datos_arg[Year],'Cuentas ARG'!GQ$2,datos_arg[Month],'Cuentas ARG'!GU$2,datos_arg[Destino],'Cuentas ARG'!GP48)
- SUMIFS(datos_arg[ARS],datos_arg[Year],'Cuentas ARG'!GQ$2,datos_arg[Month],'Cuentas ARG'!GU$2,datos_arg[Origen],'Cuentas ARG'!GP48)</f>
        <v>415000</v>
      </c>
      <c r="GR48" s="22">
        <f>+SUMIFS(datos_arg[USD],datos_arg[Year],'Cuentas ARG'!GQ$2,datos_arg[Month],'Cuentas ARG'!GU$2,datos_arg[Destino],'Cuentas ARG'!GP48)
- SUMIFS(datos_arg[USD],datos_arg[Year],'Cuentas ARG'!GQ$2,datos_arg[Month],'Cuentas ARG'!GU$2,datos_arg[Origen],'Cuentas ARG'!GP48)</f>
        <v>2722.5108225108224</v>
      </c>
      <c r="GS48" s="22"/>
      <c r="GT48" s="22">
        <f t="shared" si="241"/>
        <v>3613914</v>
      </c>
      <c r="GU48" s="23">
        <f t="shared" si="242"/>
        <v>29343.740576757275</v>
      </c>
      <c r="GW48" s="3" t="s">
        <v>4108</v>
      </c>
      <c r="GX48" s="22">
        <f>SUMIFS(datos_arg[ARS],datos_arg[Year],'Cuentas ARG'!GX$2,datos_arg[Month],'Cuentas ARG'!HB$2,datos_arg[Destino],'Cuentas ARG'!GW48)
- SUMIFS(datos_arg[ARS],datos_arg[Year],'Cuentas ARG'!GX$2,datos_arg[Month],'Cuentas ARG'!HB$2,datos_arg[Origen],'Cuentas ARG'!GW48)</f>
        <v>721000</v>
      </c>
      <c r="GY48" s="22">
        <f>+SUMIFS(datos_arg[USD],datos_arg[Year],'Cuentas ARG'!GX$2,datos_arg[Month],'Cuentas ARG'!HB$2,datos_arg[Destino],'Cuentas ARG'!GW48)
- SUMIFS(datos_arg[USD],datos_arg[Year],'Cuentas ARG'!GX$2,datos_arg[Month],'Cuentas ARG'!HB$2,datos_arg[Origen],'Cuentas ARG'!GW48)</f>
        <v>4621.3114268757845</v>
      </c>
      <c r="GZ48" s="22"/>
      <c r="HA48" s="22">
        <f t="shared" si="243"/>
        <v>4334914</v>
      </c>
      <c r="HB48" s="23">
        <f t="shared" si="244"/>
        <v>33965.052003633056</v>
      </c>
      <c r="HD48" s="3" t="s">
        <v>4108</v>
      </c>
      <c r="HE48" s="22">
        <f>SUMIFS(datos_arg[ARS],datos_arg[Year],'Cuentas ARG'!HE$2,datos_arg[Month],'Cuentas ARG'!HI$2,datos_arg[Destino],'Cuentas ARG'!HD48)
- SUMIFS(datos_arg[ARS],datos_arg[Year],'Cuentas ARG'!HE$2,datos_arg[Month],'Cuentas ARG'!HI$2,datos_arg[Origen],'Cuentas ARG'!HD48)</f>
        <v>864250</v>
      </c>
      <c r="HF48" s="22">
        <f>+SUMIFS(datos_arg[USD],datos_arg[Year],'Cuentas ARG'!HE$2,datos_arg[Month],'Cuentas ARG'!HI$2,datos_arg[Destino],'Cuentas ARG'!HD48)
- SUMIFS(datos_arg[USD],datos_arg[Year],'Cuentas ARG'!HE$2,datos_arg[Month],'Cuentas ARG'!HI$2,datos_arg[Origen],'Cuentas ARG'!HD48)</f>
        <v>5097.6255088195385</v>
      </c>
      <c r="HG48" s="22"/>
      <c r="HH48" s="22">
        <f t="shared" si="245"/>
        <v>5199164</v>
      </c>
      <c r="HI48" s="23">
        <f t="shared" si="246"/>
        <v>39062.677512452596</v>
      </c>
      <c r="HK48" s="3" t="s">
        <v>4108</v>
      </c>
      <c r="HL48" s="22">
        <f>SUMIFS(datos_arg[ARS],datos_arg[Year],'Cuentas ARG'!HL$2,datos_arg[Month],'Cuentas ARG'!HP$2,datos_arg[Destino],'Cuentas ARG'!HK48)
- SUMIFS(datos_arg[ARS],datos_arg[Year],'Cuentas ARG'!HL$2,datos_arg[Month],'Cuentas ARG'!HP$2,datos_arg[Origen],'Cuentas ARG'!HK48)</f>
        <v>222500</v>
      </c>
      <c r="HM48" s="22">
        <f>+SUMIFS(datos_arg[USD],datos_arg[Year],'Cuentas ARG'!HL$2,datos_arg[Month],'Cuentas ARG'!HP$2,datos_arg[Destino],'Cuentas ARG'!HK48)
- SUMIFS(datos_arg[USD],datos_arg[Year],'Cuentas ARG'!HL$2,datos_arg[Month],'Cuentas ARG'!HP$2,datos_arg[Origen],'Cuentas ARG'!HK48)</f>
        <v>1247.7245621743768</v>
      </c>
      <c r="HN48" s="22"/>
      <c r="HO48" s="22">
        <f t="shared" si="247"/>
        <v>5421664</v>
      </c>
      <c r="HP48" s="23">
        <f t="shared" si="248"/>
        <v>40310.402074626974</v>
      </c>
    </row>
    <row r="49" spans="2:224" x14ac:dyDescent="0.25">
      <c r="B49" s="3" t="s">
        <v>4154</v>
      </c>
      <c r="C49" s="22">
        <f>SUMIFS(datos_arg[ARS],datos_arg[Year],'Cuentas ARG'!C$2,datos_arg[Month],'Cuentas ARG'!G$2,datos_arg[Destino],'Cuentas ARG'!B49)
- SUMIFS(datos_arg[ARS],datos_arg[Year],'Cuentas ARG'!C$2,datos_arg[Month],'Cuentas ARG'!G$2,datos_arg[Origen],'Cuentas ARG'!B49)</f>
        <v>0</v>
      </c>
      <c r="D49" s="22">
        <f>+SUMIFS(datos_arg[USD],datos_arg[Year],'Cuentas ARG'!C$2,datos_arg[Month],'Cuentas ARG'!G$2,datos_arg[Destino],'Cuentas ARG'!B49)
- SUMIFS(datos_arg[USD],datos_arg[Year],'Cuentas ARG'!C$2,datos_arg[Month],'Cuentas ARG'!G$2,datos_arg[Origen],'Cuentas ARG'!B49)</f>
        <v>0</v>
      </c>
      <c r="E49" s="22"/>
      <c r="F49" s="22">
        <f t="shared" si="2"/>
        <v>0</v>
      </c>
      <c r="G49" s="23">
        <f t="shared" si="0"/>
        <v>0</v>
      </c>
      <c r="I49" s="3" t="s">
        <v>4154</v>
      </c>
      <c r="J49" s="22">
        <f>SUMIFS(datos_arg[ARS],datos_arg[Year],'Cuentas ARG'!J$2,datos_arg[Month],'Cuentas ARG'!N$2,datos_arg[Destino],'Cuentas ARG'!I49)
- SUMIFS(datos_arg[ARS],datos_arg[Year],'Cuentas ARG'!J$2,datos_arg[Month],'Cuentas ARG'!N$2,datos_arg[Origen],'Cuentas ARG'!I49)</f>
        <v>0</v>
      </c>
      <c r="K49" s="22">
        <f>+SUMIFS(datos_arg[USD],datos_arg[Year],'Cuentas ARG'!J$2,datos_arg[Month],'Cuentas ARG'!N$2,datos_arg[Destino],'Cuentas ARG'!I49)
- SUMIFS(datos_arg[USD],datos_arg[Year],'Cuentas ARG'!J$2,datos_arg[Month],'Cuentas ARG'!N$2,datos_arg[Origen],'Cuentas ARG'!I49)</f>
        <v>0</v>
      </c>
      <c r="L49" s="22"/>
      <c r="M49" s="22">
        <f t="shared" si="187"/>
        <v>0</v>
      </c>
      <c r="N49" s="23">
        <f t="shared" si="188"/>
        <v>0</v>
      </c>
      <c r="P49" s="3" t="s">
        <v>4154</v>
      </c>
      <c r="Q49" s="22">
        <f>SUMIFS(datos_arg[ARS],datos_arg[Year],'Cuentas ARG'!Q$2,datos_arg[Month],'Cuentas ARG'!U$2,datos_arg[Destino],'Cuentas ARG'!P49)
- SUMIFS(datos_arg[ARS],datos_arg[Year],'Cuentas ARG'!Q$2,datos_arg[Month],'Cuentas ARG'!U$2,datos_arg[Origen],'Cuentas ARG'!P49)</f>
        <v>0</v>
      </c>
      <c r="R49" s="22">
        <f>+SUMIFS(datos_arg[USD],datos_arg[Year],'Cuentas ARG'!Q$2,datos_arg[Month],'Cuentas ARG'!U$2,datos_arg[Destino],'Cuentas ARG'!P49)
- SUMIFS(datos_arg[USD],datos_arg[Year],'Cuentas ARG'!Q$2,datos_arg[Month],'Cuentas ARG'!U$2,datos_arg[Origen],'Cuentas ARG'!P49)</f>
        <v>0</v>
      </c>
      <c r="S49" s="22"/>
      <c r="T49" s="22">
        <f t="shared" si="189"/>
        <v>0</v>
      </c>
      <c r="U49" s="23">
        <f t="shared" si="190"/>
        <v>0</v>
      </c>
      <c r="W49" s="3" t="s">
        <v>4154</v>
      </c>
      <c r="X49" s="22">
        <f>SUMIFS(datos_arg[ARS],datos_arg[Year],'Cuentas ARG'!X$2,datos_arg[Month],'Cuentas ARG'!AB$2,datos_arg[Destino],'Cuentas ARG'!W49)
- SUMIFS(datos_arg[ARS],datos_arg[Year],'Cuentas ARG'!X$2,datos_arg[Month],'Cuentas ARG'!AB$2,datos_arg[Origen],'Cuentas ARG'!W49)</f>
        <v>0</v>
      </c>
      <c r="Y49" s="22">
        <f>+SUMIFS(datos_arg[USD],datos_arg[Year],'Cuentas ARG'!X$2,datos_arg[Month],'Cuentas ARG'!AB$2,datos_arg[Destino],'Cuentas ARG'!W49)
- SUMIFS(datos_arg[USD],datos_arg[Year],'Cuentas ARG'!X$2,datos_arg[Month],'Cuentas ARG'!AB$2,datos_arg[Origen],'Cuentas ARG'!W49)</f>
        <v>0</v>
      </c>
      <c r="Z49" s="22"/>
      <c r="AA49" s="22">
        <f t="shared" si="191"/>
        <v>0</v>
      </c>
      <c r="AB49" s="23">
        <f t="shared" si="192"/>
        <v>0</v>
      </c>
      <c r="AD49" s="3" t="s">
        <v>4154</v>
      </c>
      <c r="AE49" s="22">
        <f>SUMIFS(datos_arg[ARS],datos_arg[Year],'Cuentas ARG'!AE$2,datos_arg[Month],'Cuentas ARG'!AI$2,datos_arg[Destino],'Cuentas ARG'!AD49)
- SUMIFS(datos_arg[ARS],datos_arg[Year],'Cuentas ARG'!AE$2,datos_arg[Month],'Cuentas ARG'!AI$2,datos_arg[Origen],'Cuentas ARG'!AD49)</f>
        <v>0</v>
      </c>
      <c r="AF49" s="22">
        <f>+SUMIFS(datos_arg[USD],datos_arg[Year],'Cuentas ARG'!AE$2,datos_arg[Month],'Cuentas ARG'!AI$2,datos_arg[Destino],'Cuentas ARG'!AD49)
- SUMIFS(datos_arg[USD],datos_arg[Year],'Cuentas ARG'!AE$2,datos_arg[Month],'Cuentas ARG'!AI$2,datos_arg[Origen],'Cuentas ARG'!AD49)</f>
        <v>0</v>
      </c>
      <c r="AG49" s="22"/>
      <c r="AH49" s="22">
        <f t="shared" si="193"/>
        <v>0</v>
      </c>
      <c r="AI49" s="23">
        <f t="shared" si="194"/>
        <v>0</v>
      </c>
      <c r="AK49" s="3" t="s">
        <v>4154</v>
      </c>
      <c r="AL49" s="22">
        <f>SUMIFS(datos_arg[ARS],datos_arg[Year],'Cuentas ARG'!AL$2,datos_arg[Month],'Cuentas ARG'!AP$2,datos_arg[Destino],'Cuentas ARG'!AK49)
- SUMIFS(datos_arg[ARS],datos_arg[Year],'Cuentas ARG'!AL$2,datos_arg[Month],'Cuentas ARG'!AP$2,datos_arg[Origen],'Cuentas ARG'!AK49)</f>
        <v>0</v>
      </c>
      <c r="AM49" s="22">
        <f>+SUMIFS(datos_arg[USD],datos_arg[Year],'Cuentas ARG'!AL$2,datos_arg[Month],'Cuentas ARG'!AP$2,datos_arg[Destino],'Cuentas ARG'!AK49)
- SUMIFS(datos_arg[USD],datos_arg[Year],'Cuentas ARG'!AL$2,datos_arg[Month],'Cuentas ARG'!AP$2,datos_arg[Origen],'Cuentas ARG'!AK49)</f>
        <v>0</v>
      </c>
      <c r="AN49" s="22"/>
      <c r="AO49" s="22">
        <f t="shared" si="195"/>
        <v>0</v>
      </c>
      <c r="AP49" s="23">
        <f t="shared" si="196"/>
        <v>0</v>
      </c>
      <c r="AR49" s="3" t="s">
        <v>4154</v>
      </c>
      <c r="AS49" s="22">
        <f>SUMIFS(datos_arg[ARS],datos_arg[Year],'Cuentas ARG'!AS$2,datos_arg[Month],'Cuentas ARG'!AW$2,datos_arg[Destino],'Cuentas ARG'!AR49)
- SUMIFS(datos_arg[ARS],datos_arg[Year],'Cuentas ARG'!AS$2,datos_arg[Month],'Cuentas ARG'!AW$2,datos_arg[Origen],'Cuentas ARG'!AR49)</f>
        <v>0</v>
      </c>
      <c r="AT49" s="22">
        <f>+SUMIFS(datos_arg[USD],datos_arg[Year],'Cuentas ARG'!AS$2,datos_arg[Month],'Cuentas ARG'!AW$2,datos_arg[Destino],'Cuentas ARG'!AR49)
- SUMIFS(datos_arg[USD],datos_arg[Year],'Cuentas ARG'!AS$2,datos_arg[Month],'Cuentas ARG'!AW$2,datos_arg[Origen],'Cuentas ARG'!AR49)</f>
        <v>0</v>
      </c>
      <c r="AU49" s="22"/>
      <c r="AV49" s="22">
        <f t="shared" si="197"/>
        <v>0</v>
      </c>
      <c r="AW49" s="23">
        <f t="shared" si="198"/>
        <v>0</v>
      </c>
      <c r="AY49" s="3" t="s">
        <v>4154</v>
      </c>
      <c r="AZ49" s="22">
        <f>SUMIFS(datos_arg[ARS],datos_arg[Year],'Cuentas ARG'!AZ$2,datos_arg[Month],'Cuentas ARG'!BD$2,datos_arg[Destino],'Cuentas ARG'!AY49)
- SUMIFS(datos_arg[ARS],datos_arg[Year],'Cuentas ARG'!AZ$2,datos_arg[Month],'Cuentas ARG'!BD$2,datos_arg[Origen],'Cuentas ARG'!AY49)</f>
        <v>0</v>
      </c>
      <c r="BA49" s="22">
        <f>+SUMIFS(datos_arg[USD],datos_arg[Year],'Cuentas ARG'!AZ$2,datos_arg[Month],'Cuentas ARG'!BD$2,datos_arg[Destino],'Cuentas ARG'!AY49)
- SUMIFS(datos_arg[USD],datos_arg[Year],'Cuentas ARG'!AZ$2,datos_arg[Month],'Cuentas ARG'!BD$2,datos_arg[Origen],'Cuentas ARG'!AY49)</f>
        <v>0</v>
      </c>
      <c r="BB49" s="22"/>
      <c r="BC49" s="22">
        <f t="shared" si="199"/>
        <v>0</v>
      </c>
      <c r="BD49" s="23">
        <f t="shared" si="200"/>
        <v>0</v>
      </c>
      <c r="BF49" s="3" t="s">
        <v>4154</v>
      </c>
      <c r="BG49" s="22">
        <f>SUMIFS(datos_arg[ARS],datos_arg[Year],'Cuentas ARG'!BG$2,datos_arg[Month],'Cuentas ARG'!BK$2,datos_arg[Destino],'Cuentas ARG'!BF49)
- SUMIFS(datos_arg[ARS],datos_arg[Year],'Cuentas ARG'!BG$2,datos_arg[Month],'Cuentas ARG'!BK$2,datos_arg[Origen],'Cuentas ARG'!BF49)</f>
        <v>0</v>
      </c>
      <c r="BH49" s="22">
        <f>+SUMIFS(datos_arg[USD],datos_arg[Year],'Cuentas ARG'!BG$2,datos_arg[Month],'Cuentas ARG'!BK$2,datos_arg[Destino],'Cuentas ARG'!BF49)
- SUMIFS(datos_arg[USD],datos_arg[Year],'Cuentas ARG'!BG$2,datos_arg[Month],'Cuentas ARG'!BK$2,datos_arg[Origen],'Cuentas ARG'!BF49)</f>
        <v>0</v>
      </c>
      <c r="BI49" s="22"/>
      <c r="BJ49" s="22">
        <f t="shared" si="201"/>
        <v>0</v>
      </c>
      <c r="BK49" s="23">
        <f t="shared" si="202"/>
        <v>0</v>
      </c>
      <c r="BM49" s="3" t="s">
        <v>4154</v>
      </c>
      <c r="BN49" s="22">
        <f>SUMIFS(datos_arg[ARS],datos_arg[Year],'Cuentas ARG'!BN$2,datos_arg[Month],'Cuentas ARG'!BR$2,datos_arg[Destino],'Cuentas ARG'!BM49)
- SUMIFS(datos_arg[ARS],datos_arg[Year],'Cuentas ARG'!BN$2,datos_arg[Month],'Cuentas ARG'!BR$2,datos_arg[Origen],'Cuentas ARG'!BM49)</f>
        <v>0</v>
      </c>
      <c r="BO49" s="22">
        <f>+SUMIFS(datos_arg[USD],datos_arg[Year],'Cuentas ARG'!BN$2,datos_arg[Month],'Cuentas ARG'!BR$2,datos_arg[Destino],'Cuentas ARG'!BM49)
- SUMIFS(datos_arg[USD],datos_arg[Year],'Cuentas ARG'!BN$2,datos_arg[Month],'Cuentas ARG'!BR$2,datos_arg[Origen],'Cuentas ARG'!BM49)</f>
        <v>0</v>
      </c>
      <c r="BP49" s="22"/>
      <c r="BQ49" s="22">
        <f t="shared" si="203"/>
        <v>0</v>
      </c>
      <c r="BR49" s="23">
        <f t="shared" si="204"/>
        <v>0</v>
      </c>
      <c r="BT49" s="3" t="s">
        <v>4154</v>
      </c>
      <c r="BU49" s="22">
        <f>SUMIFS(datos_arg[ARS],datos_arg[Year],'Cuentas ARG'!BU$2,datos_arg[Month],'Cuentas ARG'!BY$2,datos_arg[Destino],'Cuentas ARG'!BT49)
- SUMIFS(datos_arg[ARS],datos_arg[Year],'Cuentas ARG'!BU$2,datos_arg[Month],'Cuentas ARG'!BY$2,datos_arg[Origen],'Cuentas ARG'!BT49)</f>
        <v>0</v>
      </c>
      <c r="BV49" s="22">
        <f>+SUMIFS(datos_arg[USD],datos_arg[Year],'Cuentas ARG'!BU$2,datos_arg[Month],'Cuentas ARG'!BY$2,datos_arg[Destino],'Cuentas ARG'!BT49)
- SUMIFS(datos_arg[USD],datos_arg[Year],'Cuentas ARG'!BU$2,datos_arg[Month],'Cuentas ARG'!BY$2,datos_arg[Origen],'Cuentas ARG'!BT49)</f>
        <v>0</v>
      </c>
      <c r="BW49" s="22"/>
      <c r="BX49" s="22">
        <f t="shared" si="205"/>
        <v>0</v>
      </c>
      <c r="BY49" s="23">
        <f t="shared" si="206"/>
        <v>0</v>
      </c>
      <c r="CA49" s="3" t="s">
        <v>4154</v>
      </c>
      <c r="CB49" s="22">
        <f>SUMIFS(datos_arg[ARS],datos_arg[Year],'Cuentas ARG'!CB$2,datos_arg[Month],'Cuentas ARG'!CF$2,datos_arg[Destino],'Cuentas ARG'!CA49)
- SUMIFS(datos_arg[ARS],datos_arg[Year],'Cuentas ARG'!CB$2,datos_arg[Month],'Cuentas ARG'!CF$2,datos_arg[Origen],'Cuentas ARG'!CA49)</f>
        <v>0</v>
      </c>
      <c r="CC49" s="22">
        <f>+SUMIFS(datos_arg[USD],datos_arg[Year],'Cuentas ARG'!CB$2,datos_arg[Month],'Cuentas ARG'!CF$2,datos_arg[Destino],'Cuentas ARG'!CA49)
- SUMIFS(datos_arg[USD],datos_arg[Year],'Cuentas ARG'!CB$2,datos_arg[Month],'Cuentas ARG'!CF$2,datos_arg[Origen],'Cuentas ARG'!CA49)</f>
        <v>0</v>
      </c>
      <c r="CD49" s="22"/>
      <c r="CE49" s="22">
        <f t="shared" si="207"/>
        <v>0</v>
      </c>
      <c r="CF49" s="23">
        <f t="shared" si="208"/>
        <v>0</v>
      </c>
      <c r="CH49" s="3" t="s">
        <v>4154</v>
      </c>
      <c r="CI49" s="22">
        <f>SUMIFS(datos_arg[ARS],datos_arg[Year],'Cuentas ARG'!CI$2,datos_arg[Month],'Cuentas ARG'!CM$2,datos_arg[Destino],'Cuentas ARG'!CH49)
- SUMIFS(datos_arg[ARS],datos_arg[Year],'Cuentas ARG'!CI$2,datos_arg[Month],'Cuentas ARG'!CM$2,datos_arg[Origen],'Cuentas ARG'!CH49)</f>
        <v>0</v>
      </c>
      <c r="CJ49" s="22">
        <f>+SUMIFS(datos_arg[USD],datos_arg[Year],'Cuentas ARG'!CI$2,datos_arg[Month],'Cuentas ARG'!CM$2,datos_arg[Destino],'Cuentas ARG'!CH49)
- SUMIFS(datos_arg[USD],datos_arg[Year],'Cuentas ARG'!CI$2,datos_arg[Month],'Cuentas ARG'!CM$2,datos_arg[Origen],'Cuentas ARG'!CH49)</f>
        <v>0</v>
      </c>
      <c r="CK49" s="22"/>
      <c r="CL49" s="22">
        <f t="shared" si="209"/>
        <v>0</v>
      </c>
      <c r="CM49" s="23">
        <f t="shared" si="210"/>
        <v>0</v>
      </c>
      <c r="CO49" s="3" t="s">
        <v>4154</v>
      </c>
      <c r="CP49" s="22">
        <f>SUMIFS(datos_arg[ARS],datos_arg[Year],'Cuentas ARG'!CP$2,datos_arg[Month],'Cuentas ARG'!CT$2,datos_arg[Destino],'Cuentas ARG'!CO49)
- SUMIFS(datos_arg[ARS],datos_arg[Year],'Cuentas ARG'!CP$2,datos_arg[Month],'Cuentas ARG'!CT$2,datos_arg[Origen],'Cuentas ARG'!CO49)</f>
        <v>0</v>
      </c>
      <c r="CQ49" s="22">
        <f>+SUMIFS(datos_arg[USD],datos_arg[Year],'Cuentas ARG'!CP$2,datos_arg[Month],'Cuentas ARG'!CT$2,datos_arg[Destino],'Cuentas ARG'!CO49)
- SUMIFS(datos_arg[USD],datos_arg[Year],'Cuentas ARG'!CP$2,datos_arg[Month],'Cuentas ARG'!CT$2,datos_arg[Origen],'Cuentas ARG'!CO49)</f>
        <v>0</v>
      </c>
      <c r="CR49" s="22"/>
      <c r="CS49" s="22">
        <f t="shared" si="211"/>
        <v>0</v>
      </c>
      <c r="CT49" s="23">
        <f t="shared" si="212"/>
        <v>0</v>
      </c>
      <c r="CV49" s="3" t="s">
        <v>4154</v>
      </c>
      <c r="CW49" s="22">
        <f>SUMIFS(datos_arg[ARS],datos_arg[Year],'Cuentas ARG'!CW$2,datos_arg[Month],'Cuentas ARG'!DA$2,datos_arg[Destino],'Cuentas ARG'!CV49)
- SUMIFS(datos_arg[ARS],datos_arg[Year],'Cuentas ARG'!CW$2,datos_arg[Month],'Cuentas ARG'!DA$2,datos_arg[Origen],'Cuentas ARG'!CV49)</f>
        <v>0</v>
      </c>
      <c r="CX49" s="22">
        <f>+SUMIFS(datos_arg[USD],datos_arg[Year],'Cuentas ARG'!CW$2,datos_arg[Month],'Cuentas ARG'!DA$2,datos_arg[Destino],'Cuentas ARG'!CV49)
- SUMIFS(datos_arg[USD],datos_arg[Year],'Cuentas ARG'!CW$2,datos_arg[Month],'Cuentas ARG'!DA$2,datos_arg[Origen],'Cuentas ARG'!CV49)</f>
        <v>0</v>
      </c>
      <c r="CY49" s="22"/>
      <c r="CZ49" s="22">
        <f t="shared" si="213"/>
        <v>0</v>
      </c>
      <c r="DA49" s="23">
        <f t="shared" si="214"/>
        <v>0</v>
      </c>
      <c r="DC49" s="3" t="s">
        <v>4154</v>
      </c>
      <c r="DD49" s="22">
        <f>SUMIFS(datos_arg[ARS],datos_arg[Year],'Cuentas ARG'!DD$2,datos_arg[Month],'Cuentas ARG'!DH$2,datos_arg[Destino],'Cuentas ARG'!DC49)
- SUMIFS(datos_arg[ARS],datos_arg[Year],'Cuentas ARG'!DD$2,datos_arg[Month],'Cuentas ARG'!DH$2,datos_arg[Origen],'Cuentas ARG'!DC49)</f>
        <v>0</v>
      </c>
      <c r="DE49" s="22">
        <f>+SUMIFS(datos_arg[USD],datos_arg[Year],'Cuentas ARG'!DD$2,datos_arg[Month],'Cuentas ARG'!DH$2,datos_arg[Destino],'Cuentas ARG'!DC49)
- SUMIFS(datos_arg[USD],datos_arg[Year],'Cuentas ARG'!DD$2,datos_arg[Month],'Cuentas ARG'!DH$2,datos_arg[Origen],'Cuentas ARG'!DC49)</f>
        <v>0</v>
      </c>
      <c r="DF49" s="22"/>
      <c r="DG49" s="22">
        <f t="shared" si="215"/>
        <v>0</v>
      </c>
      <c r="DH49" s="23">
        <f t="shared" si="216"/>
        <v>0</v>
      </c>
      <c r="DJ49" s="3" t="s">
        <v>4154</v>
      </c>
      <c r="DK49" s="22">
        <f>SUMIFS(datos_arg[ARS],datos_arg[Year],'Cuentas ARG'!DK$2,datos_arg[Month],'Cuentas ARG'!DO$2,datos_arg[Destino],'Cuentas ARG'!DJ49)
- SUMIFS(datos_arg[ARS],datos_arg[Year],'Cuentas ARG'!DK$2,datos_arg[Month],'Cuentas ARG'!DO$2,datos_arg[Origen],'Cuentas ARG'!DJ49)</f>
        <v>0</v>
      </c>
      <c r="DL49" s="22">
        <f>+SUMIFS(datos_arg[USD],datos_arg[Year],'Cuentas ARG'!DK$2,datos_arg[Month],'Cuentas ARG'!DO$2,datos_arg[Destino],'Cuentas ARG'!DJ49)
- SUMIFS(datos_arg[USD],datos_arg[Year],'Cuentas ARG'!DK$2,datos_arg[Month],'Cuentas ARG'!DO$2,datos_arg[Origen],'Cuentas ARG'!DJ49)</f>
        <v>0</v>
      </c>
      <c r="DM49" s="22"/>
      <c r="DN49" s="22">
        <f t="shared" si="217"/>
        <v>0</v>
      </c>
      <c r="DO49" s="23">
        <f t="shared" si="218"/>
        <v>0</v>
      </c>
      <c r="DQ49" s="3" t="s">
        <v>4154</v>
      </c>
      <c r="DR49" s="22">
        <f>SUMIFS(datos_arg[ARS],datos_arg[Year],'Cuentas ARG'!DR$2,datos_arg[Month],'Cuentas ARG'!DV$2,datos_arg[Destino],'Cuentas ARG'!DQ49)
- SUMIFS(datos_arg[ARS],datos_arg[Year],'Cuentas ARG'!DR$2,datos_arg[Month],'Cuentas ARG'!DV$2,datos_arg[Origen],'Cuentas ARG'!DQ49)</f>
        <v>0</v>
      </c>
      <c r="DS49" s="22">
        <f>+SUMIFS(datos_arg[USD],datos_arg[Year],'Cuentas ARG'!DR$2,datos_arg[Month],'Cuentas ARG'!DV$2,datos_arg[Destino],'Cuentas ARG'!DQ49)
- SUMIFS(datos_arg[USD],datos_arg[Year],'Cuentas ARG'!DR$2,datos_arg[Month],'Cuentas ARG'!DV$2,datos_arg[Origen],'Cuentas ARG'!DQ49)</f>
        <v>0</v>
      </c>
      <c r="DT49" s="22"/>
      <c r="DU49" s="22">
        <f t="shared" si="219"/>
        <v>0</v>
      </c>
      <c r="DV49" s="23">
        <f t="shared" si="220"/>
        <v>0</v>
      </c>
      <c r="DX49" s="3" t="s">
        <v>4154</v>
      </c>
      <c r="DY49" s="22">
        <f>SUMIFS(datos_arg[ARS],datos_arg[Year],'Cuentas ARG'!DY$2,datos_arg[Month],'Cuentas ARG'!EC$2,datos_arg[Destino],'Cuentas ARG'!DX49)
- SUMIFS(datos_arg[ARS],datos_arg[Year],'Cuentas ARG'!DY$2,datos_arg[Month],'Cuentas ARG'!EC$2,datos_arg[Origen],'Cuentas ARG'!DX49)</f>
        <v>0</v>
      </c>
      <c r="DZ49" s="22">
        <f>+SUMIFS(datos_arg[USD],datos_arg[Year],'Cuentas ARG'!DY$2,datos_arg[Month],'Cuentas ARG'!EC$2,datos_arg[Destino],'Cuentas ARG'!DX49)
- SUMIFS(datos_arg[USD],datos_arg[Year],'Cuentas ARG'!DY$2,datos_arg[Month],'Cuentas ARG'!EC$2,datos_arg[Origen],'Cuentas ARG'!DX49)</f>
        <v>0</v>
      </c>
      <c r="EA49" s="22"/>
      <c r="EB49" s="22">
        <f t="shared" si="221"/>
        <v>0</v>
      </c>
      <c r="EC49" s="23">
        <f t="shared" si="222"/>
        <v>0</v>
      </c>
      <c r="EE49" s="3" t="s">
        <v>4154</v>
      </c>
      <c r="EF49" s="22">
        <f>SUMIFS(datos_arg[ARS],datos_arg[Year],'Cuentas ARG'!EF$2,datos_arg[Month],'Cuentas ARG'!EJ$2,datos_arg[Destino],'Cuentas ARG'!EE49)
- SUMIFS(datos_arg[ARS],datos_arg[Year],'Cuentas ARG'!EF$2,datos_arg[Month],'Cuentas ARG'!EJ$2,datos_arg[Origen],'Cuentas ARG'!EE49)</f>
        <v>0</v>
      </c>
      <c r="EG49" s="22">
        <f>+SUMIFS(datos_arg[USD],datos_arg[Year],'Cuentas ARG'!EF$2,datos_arg[Month],'Cuentas ARG'!EJ$2,datos_arg[Destino],'Cuentas ARG'!EE49)
- SUMIFS(datos_arg[USD],datos_arg[Year],'Cuentas ARG'!EF$2,datos_arg[Month],'Cuentas ARG'!EJ$2,datos_arg[Origen],'Cuentas ARG'!EE49)</f>
        <v>0</v>
      </c>
      <c r="EH49" s="22"/>
      <c r="EI49" s="22">
        <f t="shared" si="223"/>
        <v>0</v>
      </c>
      <c r="EJ49" s="23">
        <f t="shared" si="224"/>
        <v>0</v>
      </c>
      <c r="EL49" s="3" t="s">
        <v>4154</v>
      </c>
      <c r="EM49" s="22">
        <f>SUMIFS(datos_arg[ARS],datos_arg[Year],'Cuentas ARG'!EM$2,datos_arg[Month],'Cuentas ARG'!EQ$2,datos_arg[Destino],'Cuentas ARG'!EL49)
- SUMIFS(datos_arg[ARS],datos_arg[Year],'Cuentas ARG'!EM$2,datos_arg[Month],'Cuentas ARG'!EQ$2,datos_arg[Origen],'Cuentas ARG'!EL49)</f>
        <v>0</v>
      </c>
      <c r="EN49" s="22">
        <f>+SUMIFS(datos_arg[USD],datos_arg[Year],'Cuentas ARG'!EM$2,datos_arg[Month],'Cuentas ARG'!EQ$2,datos_arg[Destino],'Cuentas ARG'!EL49)
- SUMIFS(datos_arg[USD],datos_arg[Year],'Cuentas ARG'!EM$2,datos_arg[Month],'Cuentas ARG'!EQ$2,datos_arg[Origen],'Cuentas ARG'!EL49)</f>
        <v>0</v>
      </c>
      <c r="EO49" s="22"/>
      <c r="EP49" s="22">
        <f t="shared" si="225"/>
        <v>0</v>
      </c>
      <c r="EQ49" s="23">
        <f t="shared" si="226"/>
        <v>0</v>
      </c>
      <c r="ES49" s="3" t="s">
        <v>4154</v>
      </c>
      <c r="ET49" s="22">
        <f>SUMIFS(datos_arg[ARS],datos_arg[Year],'Cuentas ARG'!ET$2,datos_arg[Month],'Cuentas ARG'!EX$2,datos_arg[Destino],'Cuentas ARG'!ES49)
- SUMIFS(datos_arg[ARS],datos_arg[Year],'Cuentas ARG'!ET$2,datos_arg[Month],'Cuentas ARG'!EX$2,datos_arg[Origen],'Cuentas ARG'!ES49)</f>
        <v>0</v>
      </c>
      <c r="EU49" s="22">
        <f>+SUMIFS(datos_arg[USD],datos_arg[Year],'Cuentas ARG'!ET$2,datos_arg[Month],'Cuentas ARG'!EX$2,datos_arg[Destino],'Cuentas ARG'!ES49)
- SUMIFS(datos_arg[USD],datos_arg[Year],'Cuentas ARG'!ET$2,datos_arg[Month],'Cuentas ARG'!EX$2,datos_arg[Origen],'Cuentas ARG'!ES49)</f>
        <v>0</v>
      </c>
      <c r="EV49" s="22"/>
      <c r="EW49" s="22">
        <f t="shared" si="227"/>
        <v>0</v>
      </c>
      <c r="EX49" s="23">
        <f t="shared" si="228"/>
        <v>0</v>
      </c>
      <c r="EZ49" s="3" t="s">
        <v>4154</v>
      </c>
      <c r="FA49" s="22">
        <f>SUMIFS(datos_arg[ARS],datos_arg[Year],'Cuentas ARG'!FA$2,datos_arg[Month],'Cuentas ARG'!FE$2,datos_arg[Destino],'Cuentas ARG'!EZ49)
- SUMIFS(datos_arg[ARS],datos_arg[Year],'Cuentas ARG'!FA$2,datos_arg[Month],'Cuentas ARG'!FE$2,datos_arg[Origen],'Cuentas ARG'!EZ49)</f>
        <v>0</v>
      </c>
      <c r="FB49" s="22">
        <f>+SUMIFS(datos_arg[USD],datos_arg[Year],'Cuentas ARG'!FA$2,datos_arg[Month],'Cuentas ARG'!FE$2,datos_arg[Destino],'Cuentas ARG'!EZ49)
- SUMIFS(datos_arg[USD],datos_arg[Year],'Cuentas ARG'!FA$2,datos_arg[Month],'Cuentas ARG'!FE$2,datos_arg[Origen],'Cuentas ARG'!EZ49)</f>
        <v>0</v>
      </c>
      <c r="FC49" s="22"/>
      <c r="FD49" s="22">
        <f t="shared" si="229"/>
        <v>0</v>
      </c>
      <c r="FE49" s="23">
        <f t="shared" si="230"/>
        <v>0</v>
      </c>
      <c r="FG49" s="3" t="s">
        <v>4154</v>
      </c>
      <c r="FH49" s="22">
        <f>SUMIFS(datos_arg[ARS],datos_arg[Year],'Cuentas ARG'!FH$2,datos_arg[Month],'Cuentas ARG'!FL$2,datos_arg[Destino],'Cuentas ARG'!FG49)
- SUMIFS(datos_arg[ARS],datos_arg[Year],'Cuentas ARG'!FH$2,datos_arg[Month],'Cuentas ARG'!FL$2,datos_arg[Origen],'Cuentas ARG'!FG49)</f>
        <v>0</v>
      </c>
      <c r="FI49" s="22">
        <f>+SUMIFS(datos_arg[USD],datos_arg[Year],'Cuentas ARG'!FH$2,datos_arg[Month],'Cuentas ARG'!FL$2,datos_arg[Destino],'Cuentas ARG'!FG49)
- SUMIFS(datos_arg[USD],datos_arg[Year],'Cuentas ARG'!FH$2,datos_arg[Month],'Cuentas ARG'!FL$2,datos_arg[Origen],'Cuentas ARG'!FG49)</f>
        <v>0</v>
      </c>
      <c r="FJ49" s="22"/>
      <c r="FK49" s="22">
        <f t="shared" si="231"/>
        <v>0</v>
      </c>
      <c r="FL49" s="23">
        <f t="shared" si="232"/>
        <v>0</v>
      </c>
      <c r="FN49" s="3" t="s">
        <v>4154</v>
      </c>
      <c r="FO49" s="22">
        <f>SUMIFS(datos_arg[ARS],datos_arg[Year],'Cuentas ARG'!FO$2,datos_arg[Month],'Cuentas ARG'!FS$2,datos_arg[Destino],'Cuentas ARG'!FN49)
- SUMIFS(datos_arg[ARS],datos_arg[Year],'Cuentas ARG'!FO$2,datos_arg[Month],'Cuentas ARG'!FS$2,datos_arg[Origen],'Cuentas ARG'!FN49)</f>
        <v>0</v>
      </c>
      <c r="FP49" s="22">
        <f>+SUMIFS(datos_arg[USD],datos_arg[Year],'Cuentas ARG'!FO$2,datos_arg[Month],'Cuentas ARG'!FS$2,datos_arg[Destino],'Cuentas ARG'!FN49)
- SUMIFS(datos_arg[USD],datos_arg[Year],'Cuentas ARG'!FO$2,datos_arg[Month],'Cuentas ARG'!FS$2,datos_arg[Origen],'Cuentas ARG'!FN49)</f>
        <v>0</v>
      </c>
      <c r="FQ49" s="22"/>
      <c r="FR49" s="22">
        <f t="shared" si="233"/>
        <v>0</v>
      </c>
      <c r="FS49" s="23">
        <f t="shared" si="234"/>
        <v>0</v>
      </c>
      <c r="FU49" s="3" t="s">
        <v>4154</v>
      </c>
      <c r="FV49" s="22">
        <f>SUMIFS(datos_arg[ARS],datos_arg[Year],'Cuentas ARG'!FV$2,datos_arg[Month],'Cuentas ARG'!FZ$2,datos_arg[Destino],'Cuentas ARG'!FU49)
- SUMIFS(datos_arg[ARS],datos_arg[Year],'Cuentas ARG'!FV$2,datos_arg[Month],'Cuentas ARG'!FZ$2,datos_arg[Origen],'Cuentas ARG'!FU49)</f>
        <v>278000</v>
      </c>
      <c r="FW49" s="22">
        <f>+SUMIFS(datos_arg[USD],datos_arg[Year],'Cuentas ARG'!FV$2,datos_arg[Month],'Cuentas ARG'!FZ$2,datos_arg[Destino],'Cuentas ARG'!FU49)
- SUMIFS(datos_arg[USD],datos_arg[Year],'Cuentas ARG'!FV$2,datos_arg[Month],'Cuentas ARG'!FZ$2,datos_arg[Origen],'Cuentas ARG'!FU49)</f>
        <v>2000</v>
      </c>
      <c r="FX49" s="22"/>
      <c r="FY49" s="22">
        <f t="shared" si="235"/>
        <v>278000</v>
      </c>
      <c r="FZ49" s="23">
        <f t="shared" si="236"/>
        <v>2000</v>
      </c>
      <c r="GB49" s="3" t="s">
        <v>4154</v>
      </c>
      <c r="GC49" s="22">
        <f>SUMIFS(datos_arg[ARS],datos_arg[Year],'Cuentas ARG'!GC$2,datos_arg[Month],'Cuentas ARG'!GG$2,datos_arg[Destino],'Cuentas ARG'!GB49)
- SUMIFS(datos_arg[ARS],datos_arg[Year],'Cuentas ARG'!GC$2,datos_arg[Month],'Cuentas ARG'!GG$2,datos_arg[Origen],'Cuentas ARG'!GB49)</f>
        <v>0</v>
      </c>
      <c r="GD49" s="22">
        <f>+SUMIFS(datos_arg[USD],datos_arg[Year],'Cuentas ARG'!GC$2,datos_arg[Month],'Cuentas ARG'!GG$2,datos_arg[Destino],'Cuentas ARG'!GB49)
- SUMIFS(datos_arg[USD],datos_arg[Year],'Cuentas ARG'!GC$2,datos_arg[Month],'Cuentas ARG'!GG$2,datos_arg[Origen],'Cuentas ARG'!GB49)</f>
        <v>0</v>
      </c>
      <c r="GE49" s="22"/>
      <c r="GF49" s="22">
        <f t="shared" si="237"/>
        <v>278000</v>
      </c>
      <c r="GG49" s="23">
        <f t="shared" si="238"/>
        <v>2000</v>
      </c>
      <c r="GI49" s="3" t="s">
        <v>4154</v>
      </c>
      <c r="GJ49" s="22">
        <f>SUMIFS(datos_arg[ARS],datos_arg[Year],'Cuentas ARG'!GJ$2,datos_arg[Month],'Cuentas ARG'!GN$2,datos_arg[Destino],'Cuentas ARG'!GI49)
- SUMIFS(datos_arg[ARS],datos_arg[Year],'Cuentas ARG'!GJ$2,datos_arg[Month],'Cuentas ARG'!GN$2,datos_arg[Origen],'Cuentas ARG'!GI49)</f>
        <v>0</v>
      </c>
      <c r="GK49" s="22">
        <f>+SUMIFS(datos_arg[USD],datos_arg[Year],'Cuentas ARG'!GJ$2,datos_arg[Month],'Cuentas ARG'!GN$2,datos_arg[Destino],'Cuentas ARG'!GI49)
- SUMIFS(datos_arg[USD],datos_arg[Year],'Cuentas ARG'!GJ$2,datos_arg[Month],'Cuentas ARG'!GN$2,datos_arg[Origen],'Cuentas ARG'!GI49)</f>
        <v>0</v>
      </c>
      <c r="GL49" s="22"/>
      <c r="GM49" s="22">
        <f t="shared" si="239"/>
        <v>278000</v>
      </c>
      <c r="GN49" s="23">
        <f t="shared" si="240"/>
        <v>2000</v>
      </c>
      <c r="GP49" s="3" t="s">
        <v>4154</v>
      </c>
      <c r="GQ49" s="22">
        <f>SUMIFS(datos_arg[ARS],datos_arg[Year],'Cuentas ARG'!GQ$2,datos_arg[Month],'Cuentas ARG'!GU$2,datos_arg[Destino],'Cuentas ARG'!GP49)
- SUMIFS(datos_arg[ARS],datos_arg[Year],'Cuentas ARG'!GQ$2,datos_arg[Month],'Cuentas ARG'!GU$2,datos_arg[Origen],'Cuentas ARG'!GP49)</f>
        <v>0</v>
      </c>
      <c r="GR49" s="22">
        <f>+SUMIFS(datos_arg[USD],datos_arg[Year],'Cuentas ARG'!GQ$2,datos_arg[Month],'Cuentas ARG'!GU$2,datos_arg[Destino],'Cuentas ARG'!GP49)
- SUMIFS(datos_arg[USD],datos_arg[Year],'Cuentas ARG'!GQ$2,datos_arg[Month],'Cuentas ARG'!GU$2,datos_arg[Origen],'Cuentas ARG'!GP49)</f>
        <v>0</v>
      </c>
      <c r="GS49" s="22"/>
      <c r="GT49" s="22">
        <f t="shared" si="241"/>
        <v>278000</v>
      </c>
      <c r="GU49" s="23">
        <f t="shared" si="242"/>
        <v>2000</v>
      </c>
      <c r="GW49" s="3" t="s">
        <v>4154</v>
      </c>
      <c r="GX49" s="22">
        <f>SUMIFS(datos_arg[ARS],datos_arg[Year],'Cuentas ARG'!GX$2,datos_arg[Month],'Cuentas ARG'!HB$2,datos_arg[Destino],'Cuentas ARG'!GW49)
- SUMIFS(datos_arg[ARS],datos_arg[Year],'Cuentas ARG'!GX$2,datos_arg[Month],'Cuentas ARG'!HB$2,datos_arg[Origen],'Cuentas ARG'!GW49)</f>
        <v>0</v>
      </c>
      <c r="GY49" s="22">
        <f>+SUMIFS(datos_arg[USD],datos_arg[Year],'Cuentas ARG'!GX$2,datos_arg[Month],'Cuentas ARG'!HB$2,datos_arg[Destino],'Cuentas ARG'!GW49)
- SUMIFS(datos_arg[USD],datos_arg[Year],'Cuentas ARG'!GX$2,datos_arg[Month],'Cuentas ARG'!HB$2,datos_arg[Origen],'Cuentas ARG'!GW49)</f>
        <v>0</v>
      </c>
      <c r="GZ49" s="22"/>
      <c r="HA49" s="22">
        <f t="shared" si="243"/>
        <v>278000</v>
      </c>
      <c r="HB49" s="23">
        <f t="shared" si="244"/>
        <v>2000</v>
      </c>
      <c r="HD49" s="3" t="s">
        <v>4154</v>
      </c>
      <c r="HE49" s="22">
        <f>SUMIFS(datos_arg[ARS],datos_arg[Year],'Cuentas ARG'!HE$2,datos_arg[Month],'Cuentas ARG'!HI$2,datos_arg[Destino],'Cuentas ARG'!HD49)
- SUMIFS(datos_arg[ARS],datos_arg[Year],'Cuentas ARG'!HE$2,datos_arg[Month],'Cuentas ARG'!HI$2,datos_arg[Origen],'Cuentas ARG'!HD49)</f>
        <v>0</v>
      </c>
      <c r="HF49" s="22">
        <f>+SUMIFS(datos_arg[USD],datos_arg[Year],'Cuentas ARG'!HE$2,datos_arg[Month],'Cuentas ARG'!HI$2,datos_arg[Destino],'Cuentas ARG'!HD49)
- SUMIFS(datos_arg[USD],datos_arg[Year],'Cuentas ARG'!HE$2,datos_arg[Month],'Cuentas ARG'!HI$2,datos_arg[Origen],'Cuentas ARG'!HD49)</f>
        <v>0</v>
      </c>
      <c r="HG49" s="22"/>
      <c r="HH49" s="22">
        <f t="shared" si="245"/>
        <v>278000</v>
      </c>
      <c r="HI49" s="23">
        <f t="shared" si="246"/>
        <v>2000</v>
      </c>
      <c r="HK49" s="3" t="s">
        <v>4154</v>
      </c>
      <c r="HL49" s="22">
        <f>SUMIFS(datos_arg[ARS],datos_arg[Year],'Cuentas ARG'!HL$2,datos_arg[Month],'Cuentas ARG'!HP$2,datos_arg[Destino],'Cuentas ARG'!HK49)
- SUMIFS(datos_arg[ARS],datos_arg[Year],'Cuentas ARG'!HL$2,datos_arg[Month],'Cuentas ARG'!HP$2,datos_arg[Origen],'Cuentas ARG'!HK49)</f>
        <v>0</v>
      </c>
      <c r="HM49" s="22">
        <f>+SUMIFS(datos_arg[USD],datos_arg[Year],'Cuentas ARG'!HL$2,datos_arg[Month],'Cuentas ARG'!HP$2,datos_arg[Destino],'Cuentas ARG'!HK49)
- SUMIFS(datos_arg[USD],datos_arg[Year],'Cuentas ARG'!HL$2,datos_arg[Month],'Cuentas ARG'!HP$2,datos_arg[Origen],'Cuentas ARG'!HK49)</f>
        <v>0</v>
      </c>
      <c r="HN49" s="22"/>
      <c r="HO49" s="22">
        <f t="shared" si="247"/>
        <v>278000</v>
      </c>
      <c r="HP49" s="23">
        <f t="shared" si="248"/>
        <v>2000</v>
      </c>
    </row>
    <row r="50" spans="2:224" x14ac:dyDescent="0.25">
      <c r="B50" s="3"/>
      <c r="C50" s="22"/>
      <c r="D50" s="22"/>
      <c r="E50" s="22"/>
      <c r="F50" s="22"/>
      <c r="G50" s="23"/>
      <c r="I50" s="3"/>
      <c r="J50" s="22"/>
      <c r="K50" s="22"/>
      <c r="L50" s="22"/>
      <c r="M50" s="22"/>
      <c r="N50" s="23"/>
      <c r="P50" s="3"/>
      <c r="Q50" s="22"/>
      <c r="R50" s="22"/>
      <c r="S50" s="22"/>
      <c r="T50" s="22"/>
      <c r="U50" s="23"/>
      <c r="W50" s="3"/>
      <c r="X50" s="22"/>
      <c r="Y50" s="22"/>
      <c r="Z50" s="22"/>
      <c r="AA50" s="22"/>
      <c r="AB50" s="23"/>
      <c r="AD50" s="3"/>
      <c r="AE50" s="22"/>
      <c r="AF50" s="22"/>
      <c r="AG50" s="22"/>
      <c r="AH50" s="22"/>
      <c r="AI50" s="23"/>
      <c r="AK50" s="3"/>
      <c r="AL50" s="22"/>
      <c r="AM50" s="22"/>
      <c r="AN50" s="22"/>
      <c r="AO50" s="22"/>
      <c r="AP50" s="23"/>
      <c r="AR50" s="3"/>
      <c r="AS50" s="22"/>
      <c r="AT50" s="22"/>
      <c r="AU50" s="22"/>
      <c r="AV50" s="22"/>
      <c r="AW50" s="23"/>
      <c r="AY50" s="3"/>
      <c r="AZ50" s="22"/>
      <c r="BA50" s="22"/>
      <c r="BB50" s="22"/>
      <c r="BC50" s="22"/>
      <c r="BD50" s="23"/>
      <c r="BF50" s="3"/>
      <c r="BG50" s="22"/>
      <c r="BH50" s="22"/>
      <c r="BI50" s="22"/>
      <c r="BJ50" s="22"/>
      <c r="BK50" s="23"/>
      <c r="BM50" s="3"/>
      <c r="BN50" s="22"/>
      <c r="BO50" s="22"/>
      <c r="BP50" s="22"/>
      <c r="BQ50" s="22"/>
      <c r="BR50" s="23"/>
      <c r="BT50" s="3"/>
      <c r="BU50" s="22"/>
      <c r="BV50" s="22"/>
      <c r="BW50" s="22"/>
      <c r="BX50" s="22"/>
      <c r="BY50" s="23"/>
      <c r="CA50" s="3"/>
      <c r="CB50" s="22"/>
      <c r="CC50" s="22"/>
      <c r="CD50" s="22"/>
      <c r="CE50" s="22"/>
      <c r="CF50" s="23"/>
      <c r="CH50" s="3"/>
      <c r="CI50" s="22"/>
      <c r="CJ50" s="22"/>
      <c r="CK50" s="22"/>
      <c r="CL50" s="22"/>
      <c r="CM50" s="23"/>
      <c r="CO50" s="3"/>
      <c r="CP50" s="22"/>
      <c r="CQ50" s="22"/>
      <c r="CR50" s="22"/>
      <c r="CS50" s="22"/>
      <c r="CT50" s="23"/>
      <c r="CV50" s="3"/>
      <c r="CW50" s="22"/>
      <c r="CX50" s="22"/>
      <c r="CY50" s="22"/>
      <c r="CZ50" s="22"/>
      <c r="DA50" s="23"/>
      <c r="DC50" s="3"/>
      <c r="DD50" s="22"/>
      <c r="DE50" s="22"/>
      <c r="DF50" s="22"/>
      <c r="DG50" s="22"/>
      <c r="DH50" s="23"/>
      <c r="DJ50" s="3"/>
      <c r="DK50" s="22"/>
      <c r="DL50" s="22"/>
      <c r="DM50" s="22"/>
      <c r="DN50" s="22"/>
      <c r="DO50" s="23"/>
      <c r="DQ50" s="3"/>
      <c r="DR50" s="22"/>
      <c r="DS50" s="22"/>
      <c r="DT50" s="22"/>
      <c r="DU50" s="22"/>
      <c r="DV50" s="23"/>
      <c r="DX50" s="3"/>
      <c r="DY50" s="22"/>
      <c r="DZ50" s="22"/>
      <c r="EA50" s="22"/>
      <c r="EB50" s="22"/>
      <c r="EC50" s="23"/>
      <c r="EE50" s="3"/>
      <c r="EF50" s="22"/>
      <c r="EG50" s="22"/>
      <c r="EH50" s="22"/>
      <c r="EI50" s="22"/>
      <c r="EJ50" s="23"/>
      <c r="EL50" s="3"/>
      <c r="EM50" s="22"/>
      <c r="EN50" s="22"/>
      <c r="EO50" s="22"/>
      <c r="EP50" s="22"/>
      <c r="EQ50" s="23"/>
      <c r="ES50" s="3"/>
      <c r="ET50" s="22"/>
      <c r="EU50" s="22"/>
      <c r="EV50" s="22"/>
      <c r="EW50" s="22"/>
      <c r="EX50" s="23"/>
      <c r="EZ50" s="3"/>
      <c r="FA50" s="22"/>
      <c r="FB50" s="22"/>
      <c r="FC50" s="22"/>
      <c r="FD50" s="22"/>
      <c r="FE50" s="23"/>
      <c r="FG50" s="3"/>
      <c r="FH50" s="22"/>
      <c r="FI50" s="22"/>
      <c r="FJ50" s="22"/>
      <c r="FK50" s="22"/>
      <c r="FL50" s="23"/>
      <c r="FN50" s="3"/>
      <c r="FO50" s="22"/>
      <c r="FP50" s="22"/>
      <c r="FQ50" s="22"/>
      <c r="FR50" s="22"/>
      <c r="FS50" s="23"/>
      <c r="FU50" s="3"/>
      <c r="FV50" s="22"/>
      <c r="FW50" s="22"/>
      <c r="FX50" s="22"/>
      <c r="FY50" s="22"/>
      <c r="FZ50" s="23"/>
      <c r="GB50" s="3"/>
      <c r="GC50" s="22"/>
      <c r="GD50" s="22"/>
      <c r="GE50" s="22"/>
      <c r="GF50" s="22"/>
      <c r="GG50" s="23"/>
      <c r="GI50" s="3"/>
      <c r="GJ50" s="22"/>
      <c r="GK50" s="22"/>
      <c r="GL50" s="22"/>
      <c r="GM50" s="22"/>
      <c r="GN50" s="23"/>
      <c r="GP50" s="3"/>
      <c r="GQ50" s="22"/>
      <c r="GR50" s="22"/>
      <c r="GS50" s="22"/>
      <c r="GT50" s="22"/>
      <c r="GU50" s="23"/>
      <c r="GW50" s="3"/>
      <c r="GX50" s="22"/>
      <c r="GY50" s="22"/>
      <c r="GZ50" s="22"/>
      <c r="HA50" s="22"/>
      <c r="HB50" s="23"/>
      <c r="HD50" s="3"/>
      <c r="HE50" s="22"/>
      <c r="HF50" s="22"/>
      <c r="HG50" s="22"/>
      <c r="HH50" s="22"/>
      <c r="HI50" s="23"/>
      <c r="HK50" s="3"/>
      <c r="HL50" s="22"/>
      <c r="HM50" s="22"/>
      <c r="HN50" s="22"/>
      <c r="HO50" s="22"/>
      <c r="HP50" s="23"/>
    </row>
    <row r="51" spans="2:224" x14ac:dyDescent="0.25">
      <c r="B51" s="27" t="s">
        <v>617</v>
      </c>
      <c r="C51" s="28">
        <f>+SUM(C52:C56)</f>
        <v>310910</v>
      </c>
      <c r="D51" s="28">
        <f>+SUM(D52:D56)</f>
        <v>8227.5324675324664</v>
      </c>
      <c r="E51" s="28"/>
      <c r="F51" s="28">
        <f>+SUM(F52:F56)</f>
        <v>310910</v>
      </c>
      <c r="G51" s="29">
        <f>+SUM(G52:G56)</f>
        <v>8227.5324675324664</v>
      </c>
      <c r="I51" s="27" t="s">
        <v>617</v>
      </c>
      <c r="J51" s="28">
        <f>+SUM(J52:J56)</f>
        <v>106423</v>
      </c>
      <c r="K51" s="28">
        <f>+SUM(K52:K56)</f>
        <v>2780.8192725569306</v>
      </c>
      <c r="L51" s="28"/>
      <c r="M51" s="28">
        <f>+SUM(M52:M56)</f>
        <v>417333</v>
      </c>
      <c r="N51" s="29">
        <f>+SUM(N52:N56)</f>
        <v>11008.351740089398</v>
      </c>
      <c r="P51" s="27" t="s">
        <v>617</v>
      </c>
      <c r="Q51" s="28">
        <f>+SUM(Q52:Q56)</f>
        <v>215939.5</v>
      </c>
      <c r="R51" s="28">
        <f>+SUM(R52:R56)</f>
        <v>5450.7240484933272</v>
      </c>
      <c r="S51" s="28"/>
      <c r="T51" s="28">
        <f>+SUM(T52:T56)</f>
        <v>633272.5</v>
      </c>
      <c r="U51" s="29">
        <f>+SUM(U52:U56)</f>
        <v>16459.075788582726</v>
      </c>
      <c r="W51" s="27" t="s">
        <v>617</v>
      </c>
      <c r="X51" s="28">
        <f>+SUM(X52:X56)</f>
        <v>52290</v>
      </c>
      <c r="Y51" s="28">
        <f>+SUM(Y52:Y56)</f>
        <v>1233.3265895953759</v>
      </c>
      <c r="Z51" s="28"/>
      <c r="AA51" s="28">
        <f>+SUM(AA52:AA56)</f>
        <v>685562.5</v>
      </c>
      <c r="AB51" s="29">
        <f>+SUM(AB52:AB56)</f>
        <v>17692.4023781781</v>
      </c>
      <c r="AD51" s="27" t="s">
        <v>617</v>
      </c>
      <c r="AE51" s="28">
        <f>+SUM(AE52:AE56)</f>
        <v>146940.25</v>
      </c>
      <c r="AF51" s="28">
        <f>+SUM(AF52:AF56)</f>
        <v>3301.678869621066</v>
      </c>
      <c r="AG51" s="28"/>
      <c r="AH51" s="28">
        <f>+SUM(AH52:AH56)</f>
        <v>832502.75</v>
      </c>
      <c r="AI51" s="29">
        <f>+SUM(AI52:AI56)</f>
        <v>20994.081247799168</v>
      </c>
      <c r="AK51" s="27" t="s">
        <v>617</v>
      </c>
      <c r="AL51" s="28">
        <f>+SUM(AL52:AL56)</f>
        <v>69560</v>
      </c>
      <c r="AM51" s="28">
        <f>+SUM(AM52:AM56)</f>
        <v>1543.7325467059982</v>
      </c>
      <c r="AN51" s="28"/>
      <c r="AO51" s="28">
        <f>+SUM(AO52:AO56)</f>
        <v>902062.75</v>
      </c>
      <c r="AP51" s="29">
        <f>+SUM(AP52:AP56)</f>
        <v>22537.813794505164</v>
      </c>
      <c r="AR51" s="27" t="s">
        <v>617</v>
      </c>
      <c r="AS51" s="28">
        <f>+SUM(AS52:AS56)</f>
        <v>174875</v>
      </c>
      <c r="AT51" s="28">
        <f>+SUM(AT52:AT56)</f>
        <v>4025.6105128036816</v>
      </c>
      <c r="AU51" s="28"/>
      <c r="AV51" s="28">
        <f>+SUM(AV52:AV56)</f>
        <v>1076937.75</v>
      </c>
      <c r="AW51" s="29">
        <f>+SUM(AW52:AW56)</f>
        <v>26563.424307308844</v>
      </c>
      <c r="AY51" s="27" t="s">
        <v>617</v>
      </c>
      <c r="AZ51" s="28">
        <f>+SUM(AZ52:AZ56)</f>
        <v>164915</v>
      </c>
      <c r="BA51" s="28">
        <f>+SUM(BA52:BA56)</f>
        <v>3256.2110136452243</v>
      </c>
      <c r="BB51" s="28"/>
      <c r="BC51" s="28">
        <f>+SUM(BC52:BC56)</f>
        <v>1241852.75</v>
      </c>
      <c r="BD51" s="29">
        <f>+SUM(BD52:BD56)</f>
        <v>29819.635320954068</v>
      </c>
      <c r="BF51" s="27" t="s">
        <v>617</v>
      </c>
      <c r="BG51" s="28">
        <f>+SUM(BG52:BG56)</f>
        <v>124000</v>
      </c>
      <c r="BH51" s="28">
        <f>+SUM(BH52:BH56)</f>
        <v>2070.1754385964909</v>
      </c>
      <c r="BI51" s="28"/>
      <c r="BJ51" s="28">
        <f>+SUM(BJ52:BJ56)</f>
        <v>1365852.75</v>
      </c>
      <c r="BK51" s="29">
        <f>+SUM(BK52:BK56)</f>
        <v>31889.810759550561</v>
      </c>
      <c r="BM51" s="27" t="s">
        <v>617</v>
      </c>
      <c r="BN51" s="28">
        <f>+SUM(BN52:BN56)</f>
        <v>784621</v>
      </c>
      <c r="BO51" s="28">
        <f>+SUM(BO52:BO56)</f>
        <v>12748.811207609593</v>
      </c>
      <c r="BP51" s="28"/>
      <c r="BQ51" s="28">
        <f>+SUM(BQ52:BQ56)</f>
        <v>2150473.75</v>
      </c>
      <c r="BR51" s="29">
        <f>+SUM(BR52:BR56)</f>
        <v>44638.621967160158</v>
      </c>
      <c r="BT51" s="27" t="s">
        <v>617</v>
      </c>
      <c r="BU51" s="28">
        <f>+SUM(BU52:BU56)</f>
        <v>980550.8</v>
      </c>
      <c r="BV51" s="28">
        <f>+SUM(BV52:BV56)</f>
        <v>15111.902951755894</v>
      </c>
      <c r="BW51" s="28"/>
      <c r="BX51" s="28">
        <f>+SUM(BX52:BX56)</f>
        <v>3131024.55</v>
      </c>
      <c r="BY51" s="29">
        <f>+SUM(BY52:BY56)</f>
        <v>59750.524918916046</v>
      </c>
      <c r="CA51" s="27" t="s">
        <v>617</v>
      </c>
      <c r="CB51" s="28">
        <f>+SUM(CB52:CB56)</f>
        <v>347960</v>
      </c>
      <c r="CC51" s="28">
        <f>+SUM(CC52:CC56)</f>
        <v>5099.9189001663399</v>
      </c>
      <c r="CD51" s="28"/>
      <c r="CE51" s="28">
        <f>+SUM(CE52:CE56)</f>
        <v>3478984.55</v>
      </c>
      <c r="CF51" s="29">
        <f>+SUM(CF52:CF56)</f>
        <v>64850.443819082386</v>
      </c>
      <c r="CH51" s="27" t="s">
        <v>617</v>
      </c>
      <c r="CI51" s="28">
        <f>+SUM(CI52:CI56)</f>
        <v>153402.93718364299</v>
      </c>
      <c r="CJ51" s="28">
        <f>+SUM(CJ52:CJ56)</f>
        <v>2013.8253780589584</v>
      </c>
      <c r="CK51" s="28"/>
      <c r="CL51" s="28">
        <f>+SUM(CL52:CL56)</f>
        <v>3632387.487183643</v>
      </c>
      <c r="CM51" s="29">
        <f>+SUM(CM52:CM56)</f>
        <v>66864.269197141344</v>
      </c>
      <c r="CO51" s="27" t="s">
        <v>617</v>
      </c>
      <c r="CP51" s="28">
        <f>+SUM(CP52:CP56)</f>
        <v>400491.68136837473</v>
      </c>
      <c r="CQ51" s="28">
        <f>+SUM(CQ52:CQ56)</f>
        <v>5278.2919489640472</v>
      </c>
      <c r="CR51" s="28"/>
      <c r="CS51" s="28">
        <f>+SUM(CS52:CS56)</f>
        <v>4032879.1685520178</v>
      </c>
      <c r="CT51" s="29">
        <f>+SUM(CT52:CT56)</f>
        <v>72142.561146105378</v>
      </c>
      <c r="CV51" s="27" t="s">
        <v>617</v>
      </c>
      <c r="CW51" s="28">
        <f>+SUM(CW52:CW56)</f>
        <v>266124.08704941528</v>
      </c>
      <c r="CX51" s="28">
        <f>+SUM(CX52:CX56)</f>
        <v>3441.6518725773549</v>
      </c>
      <c r="CY51" s="28"/>
      <c r="CZ51" s="28">
        <f>+SUM(CZ52:CZ56)</f>
        <v>4299003.2556014322</v>
      </c>
      <c r="DA51" s="29">
        <f>+SUM(DA52:DA56)</f>
        <v>75584.213018682742</v>
      </c>
      <c r="DC51" s="27" t="s">
        <v>617</v>
      </c>
      <c r="DD51" s="28">
        <f>+SUM(DD52:DD56)</f>
        <v>379388.14280677174</v>
      </c>
      <c r="DE51" s="28">
        <f>+SUM(DE52:DE56)</f>
        <v>4463.3899153737866</v>
      </c>
      <c r="DF51" s="28"/>
      <c r="DG51" s="28">
        <f>+SUM(DG52:DG56)</f>
        <v>4678391.3984082043</v>
      </c>
      <c r="DH51" s="29">
        <f>+SUM(DH52:DH56)</f>
        <v>80047.602934056529</v>
      </c>
      <c r="DJ51" s="27" t="s">
        <v>617</v>
      </c>
      <c r="DK51" s="28">
        <f>+SUM(DK52:DK56)</f>
        <v>287842.848536868</v>
      </c>
      <c r="DL51" s="28">
        <f>+SUM(DL52:DL56)</f>
        <v>2388.5016865037592</v>
      </c>
      <c r="DM51" s="28"/>
      <c r="DN51" s="28">
        <f>+SUM(DN52:DN56)</f>
        <v>4966234.2469450729</v>
      </c>
      <c r="DO51" s="29">
        <f>+SUM(DO52:DO56)</f>
        <v>82436.104620560291</v>
      </c>
      <c r="DQ51" s="27" t="s">
        <v>617</v>
      </c>
      <c r="DR51" s="28">
        <f>+SUM(DR52:DR56)</f>
        <v>141955.9861424733</v>
      </c>
      <c r="DS51" s="28">
        <f>+SUM(DS52:DS56)</f>
        <v>1163.8533495151028</v>
      </c>
      <c r="DT51" s="28"/>
      <c r="DU51" s="28">
        <f>+SUM(DU52:DU56)</f>
        <v>5108190.2330875462</v>
      </c>
      <c r="DV51" s="29">
        <f>+SUM(DV52:DV56)</f>
        <v>83599.957970075382</v>
      </c>
      <c r="DX51" s="27" t="s">
        <v>617</v>
      </c>
      <c r="DY51" s="28">
        <f>+SUM(DY52:DY56)</f>
        <v>301698.38353018271</v>
      </c>
      <c r="DZ51" s="28">
        <f>+SUM(DZ52:DZ56)</f>
        <v>2348.6948263661361</v>
      </c>
      <c r="EA51" s="28"/>
      <c r="EB51" s="28">
        <f>+SUM(EB52:EB56)</f>
        <v>5409888.616617729</v>
      </c>
      <c r="EC51" s="29">
        <f>+SUM(EC52:EC56)</f>
        <v>85948.652796441529</v>
      </c>
      <c r="EE51" s="27" t="s">
        <v>617</v>
      </c>
      <c r="EF51" s="28">
        <f>+SUM(EF52:EF56)</f>
        <v>420170.6618821075</v>
      </c>
      <c r="EG51" s="28">
        <f>+SUM(EG52:EG56)</f>
        <v>3179.3853725849094</v>
      </c>
      <c r="EH51" s="28"/>
      <c r="EI51" s="28">
        <f>+SUM(EI52:EI56)</f>
        <v>5830059.2784998361</v>
      </c>
      <c r="EJ51" s="29">
        <f>+SUM(EJ52:EJ56)</f>
        <v>89128.038169026448</v>
      </c>
      <c r="EL51" s="27" t="s">
        <v>617</v>
      </c>
      <c r="EM51" s="28">
        <f>+SUM(EM52:EM56)</f>
        <v>479482.58144262648</v>
      </c>
      <c r="EN51" s="28">
        <f>+SUM(EN52:EN56)</f>
        <v>3581.0081242653196</v>
      </c>
      <c r="EO51" s="28"/>
      <c r="EP51" s="28">
        <f>+SUM(EP52:EP56)</f>
        <v>6309541.8599424623</v>
      </c>
      <c r="EQ51" s="29">
        <f>+SUM(EQ52:EQ56)</f>
        <v>92709.046293291743</v>
      </c>
      <c r="ES51" s="27" t="s">
        <v>617</v>
      </c>
      <c r="ET51" s="28">
        <f>+SUM(ET52:ET56)</f>
        <v>480035.62039993657</v>
      </c>
      <c r="EU51" s="28">
        <f>+SUM(EU52:EU56)</f>
        <v>3147.0267590552157</v>
      </c>
      <c r="EV51" s="28"/>
      <c r="EW51" s="28">
        <f>+SUM(EW52:EW56)</f>
        <v>6789577.4803423993</v>
      </c>
      <c r="EX51" s="29">
        <f>+SUM(EX52:EX56)</f>
        <v>95856.073052346968</v>
      </c>
      <c r="EZ51" s="27" t="s">
        <v>617</v>
      </c>
      <c r="FA51" s="28">
        <f>+SUM(FA52:FA56)</f>
        <v>728842.79290759098</v>
      </c>
      <c r="FB51" s="28">
        <f>+SUM(FB52:FB56)</f>
        <v>4624.4921785552879</v>
      </c>
      <c r="FC51" s="28"/>
      <c r="FD51" s="28">
        <f>+SUM(FD52:FD56)</f>
        <v>7518420.2732499903</v>
      </c>
      <c r="FE51" s="29">
        <f>+SUM(FE52:FE56)</f>
        <v>100480.56523090226</v>
      </c>
      <c r="FG51" s="27" t="s">
        <v>617</v>
      </c>
      <c r="FH51" s="28">
        <f>+SUM(FH52:FH56)</f>
        <v>378583.96</v>
      </c>
      <c r="FI51" s="28">
        <f>+SUM(FI52:FI56)</f>
        <v>2556.0055920490122</v>
      </c>
      <c r="FJ51" s="28"/>
      <c r="FK51" s="28">
        <f>+SUM(FK52:FK56)</f>
        <v>7897004.2332499912</v>
      </c>
      <c r="FL51" s="29">
        <f>+SUM(FL52:FL56)</f>
        <v>103036.57082295125</v>
      </c>
      <c r="FN51" s="27" t="s">
        <v>617</v>
      </c>
      <c r="FO51" s="28">
        <f>+SUM(FO52:FO56)</f>
        <v>278104.33999999997</v>
      </c>
      <c r="FP51" s="28">
        <f>+SUM(FP52:FP56)</f>
        <v>1797.2954857939521</v>
      </c>
      <c r="FQ51" s="28"/>
      <c r="FR51" s="28">
        <f>+SUM(FR52:FR56)</f>
        <v>8175108.5732499911</v>
      </c>
      <c r="FS51" s="29">
        <f>+SUM(FS52:FS56)</f>
        <v>104833.8663087452</v>
      </c>
      <c r="FU51" s="27" t="s">
        <v>617</v>
      </c>
      <c r="FV51" s="28">
        <f>+SUM(FV52:FV56)</f>
        <v>243364.87</v>
      </c>
      <c r="FW51" s="28">
        <f>+SUM(FW52:FW56)</f>
        <v>1631.5710491585407</v>
      </c>
      <c r="FX51" s="28"/>
      <c r="FY51" s="28">
        <f>+SUM(FY52:FY56)</f>
        <v>8418473.4432499912</v>
      </c>
      <c r="FZ51" s="29">
        <f>+SUM(FZ52:FZ56)</f>
        <v>106465.43735790375</v>
      </c>
      <c r="GB51" s="27" t="s">
        <v>617</v>
      </c>
      <c r="GC51" s="28">
        <f>+SUM(GC52:GC56)</f>
        <v>1970837.4399999997</v>
      </c>
      <c r="GD51" s="28">
        <f>+SUM(GD52:GD56)</f>
        <v>13892.613347629409</v>
      </c>
      <c r="GE51" s="28"/>
      <c r="GF51" s="28">
        <f>+SUM(GF52:GF56)</f>
        <v>10389310.883249991</v>
      </c>
      <c r="GG51" s="29">
        <f>+SUM(GG52:GG56)</f>
        <v>120358.05070553315</v>
      </c>
      <c r="GI51" s="27" t="s">
        <v>617</v>
      </c>
      <c r="GJ51" s="28">
        <f>+SUM(GJ52:GJ56)</f>
        <v>2091291.5900000003</v>
      </c>
      <c r="GK51" s="28">
        <f>+SUM(GK52:GK56)</f>
        <v>14520.151510510808</v>
      </c>
      <c r="GL51" s="28"/>
      <c r="GM51" s="28">
        <f>+SUM(GM52:GM56)</f>
        <v>12480602.47324999</v>
      </c>
      <c r="GN51" s="29">
        <f>+SUM(GN52:GN56)</f>
        <v>134878.20221604395</v>
      </c>
      <c r="GP51" s="27" t="s">
        <v>617</v>
      </c>
      <c r="GQ51" s="28">
        <f>+SUM(GQ52:GQ56)</f>
        <v>931110.89</v>
      </c>
      <c r="GR51" s="28">
        <f>+SUM(GR52:GR56)</f>
        <v>6125.5704405725037</v>
      </c>
      <c r="GS51" s="28"/>
      <c r="GT51" s="28">
        <f>+SUM(GT52:GT56)</f>
        <v>13411713.363249989</v>
      </c>
      <c r="GU51" s="29">
        <f>+SUM(GU52:GU56)</f>
        <v>141003.77265661646</v>
      </c>
      <c r="GW51" s="27" t="s">
        <v>617</v>
      </c>
      <c r="GX51" s="28">
        <f>+SUM(GX52:GX56)</f>
        <v>1270465.5150000001</v>
      </c>
      <c r="GY51" s="28">
        <f>+SUM(GY52:GY56)</f>
        <v>8117.105014974446</v>
      </c>
      <c r="GZ51" s="28"/>
      <c r="HA51" s="28">
        <f>+SUM(HA52:HA56)</f>
        <v>14682178.87824999</v>
      </c>
      <c r="HB51" s="29">
        <f>+SUM(HB52:HB56)</f>
        <v>149120.87767159089</v>
      </c>
      <c r="HD51" s="27" t="s">
        <v>617</v>
      </c>
      <c r="HE51" s="28">
        <f>+SUM(HE52:HE56)</f>
        <v>1405595.95</v>
      </c>
      <c r="HF51" s="28">
        <f>+SUM(HF52:HF56)</f>
        <v>8052.7824188732529</v>
      </c>
      <c r="HG51" s="28"/>
      <c r="HH51" s="28">
        <f>+SUM(HH52:HH56)</f>
        <v>16087774.828249991</v>
      </c>
      <c r="HI51" s="29">
        <f>+SUM(HI52:HI56)</f>
        <v>157173.66009046417</v>
      </c>
      <c r="HK51" s="27" t="s">
        <v>617</v>
      </c>
      <c r="HL51" s="28">
        <f>+SUM(HL52:HL56)</f>
        <v>1265629.2399999998</v>
      </c>
      <c r="HM51" s="28">
        <f>+SUM(HM52:HM56)</f>
        <v>7135.4949359596212</v>
      </c>
      <c r="HN51" s="28"/>
      <c r="HO51" s="28">
        <f>+SUM(HO52:HO56)</f>
        <v>17353404.068249989</v>
      </c>
      <c r="HP51" s="29">
        <f>+SUM(HP52:HP56)</f>
        <v>164309.15502642377</v>
      </c>
    </row>
    <row r="52" spans="2:224" x14ac:dyDescent="0.25">
      <c r="B52" s="3" t="s">
        <v>8101</v>
      </c>
      <c r="C52" s="22">
        <f>SUMIFS(datos_arg[ARS],datos_arg[Year],'Cuentas ARG'!C$2,datos_arg[Month],'Cuentas ARG'!G$2,datos_arg[Destino],'Cuentas ARG'!B52)
- SUMIFS(datos_arg[ARS],datos_arg[Year],'Cuentas ARG'!C$2,datos_arg[Month],'Cuentas ARG'!G$2,datos_arg[Origen],'Cuentas ARG'!B52)</f>
        <v>0</v>
      </c>
      <c r="D52" s="22">
        <f>+SUMIFS(datos_arg[USD],datos_arg[Year],'Cuentas ARG'!C$2,datos_arg[Month],'Cuentas ARG'!G$2,datos_arg[Destino],'Cuentas ARG'!B52)
- SUMIFS(datos_arg[USD],datos_arg[Year],'Cuentas ARG'!C$2,datos_arg[Month],'Cuentas ARG'!G$2,datos_arg[Origen],'Cuentas ARG'!B52)</f>
        <v>0</v>
      </c>
      <c r="E52" s="22"/>
      <c r="F52" s="22">
        <f t="shared" si="2"/>
        <v>0</v>
      </c>
      <c r="G52" s="23">
        <f t="shared" si="0"/>
        <v>0</v>
      </c>
      <c r="I52" s="3" t="s">
        <v>8101</v>
      </c>
      <c r="J52" s="22">
        <f>SUMIFS(datos_arg[ARS],datos_arg[Year],'Cuentas ARG'!J$2,datos_arg[Month],'Cuentas ARG'!N$2,datos_arg[Destino],'Cuentas ARG'!I52)
- SUMIFS(datos_arg[ARS],datos_arg[Year],'Cuentas ARG'!J$2,datos_arg[Month],'Cuentas ARG'!N$2,datos_arg[Origen],'Cuentas ARG'!I52)</f>
        <v>37266</v>
      </c>
      <c r="K52" s="22">
        <f>+SUMIFS(datos_arg[USD],datos_arg[Year],'Cuentas ARG'!J$2,datos_arg[Month],'Cuentas ARG'!N$2,datos_arg[Destino],'Cuentas ARG'!I52)
- SUMIFS(datos_arg[USD],datos_arg[Year],'Cuentas ARG'!J$2,datos_arg[Month],'Cuentas ARG'!N$2,datos_arg[Origen],'Cuentas ARG'!I52)</f>
        <v>980.68421052631572</v>
      </c>
      <c r="L52" s="22"/>
      <c r="M52" s="22">
        <f t="shared" ref="M52:N56" si="249">+J52+F52</f>
        <v>37266</v>
      </c>
      <c r="N52" s="23">
        <f t="shared" si="249"/>
        <v>980.68421052631572</v>
      </c>
      <c r="P52" s="3" t="s">
        <v>8101</v>
      </c>
      <c r="Q52" s="22">
        <f>SUMIFS(datos_arg[ARS],datos_arg[Year],'Cuentas ARG'!Q$2,datos_arg[Month],'Cuentas ARG'!U$2,datos_arg[Destino],'Cuentas ARG'!P52)
- SUMIFS(datos_arg[ARS],datos_arg[Year],'Cuentas ARG'!Q$2,datos_arg[Month],'Cuentas ARG'!U$2,datos_arg[Origen],'Cuentas ARG'!P52)</f>
        <v>38142</v>
      </c>
      <c r="R52" s="22">
        <f>+SUMIFS(datos_arg[USD],datos_arg[Year],'Cuentas ARG'!Q$2,datos_arg[Month],'Cuentas ARG'!U$2,datos_arg[Destino],'Cuentas ARG'!P52)
- SUMIFS(datos_arg[USD],datos_arg[Year],'Cuentas ARG'!Q$2,datos_arg[Month],'Cuentas ARG'!U$2,datos_arg[Origen],'Cuentas ARG'!P52)</f>
        <v>978</v>
      </c>
      <c r="S52" s="22"/>
      <c r="T52" s="22">
        <f t="shared" ref="T52:U56" si="250">+Q52+M52</f>
        <v>75408</v>
      </c>
      <c r="U52" s="23">
        <f t="shared" si="250"/>
        <v>1958.6842105263158</v>
      </c>
      <c r="W52" s="3" t="s">
        <v>8101</v>
      </c>
      <c r="X52" s="22">
        <f>SUMIFS(datos_arg[ARS],datos_arg[Year],'Cuentas ARG'!X$2,datos_arg[Month],'Cuentas ARG'!AB$2,datos_arg[Destino],'Cuentas ARG'!W52)
- SUMIFS(datos_arg[ARS],datos_arg[Year],'Cuentas ARG'!X$2,datos_arg[Month],'Cuentas ARG'!AB$2,datos_arg[Origen],'Cuentas ARG'!W52)</f>
        <v>0</v>
      </c>
      <c r="Y52" s="22">
        <f>+SUMIFS(datos_arg[USD],datos_arg[Year],'Cuentas ARG'!X$2,datos_arg[Month],'Cuentas ARG'!AB$2,datos_arg[Destino],'Cuentas ARG'!W52)
- SUMIFS(datos_arg[USD],datos_arg[Year],'Cuentas ARG'!X$2,datos_arg[Month],'Cuentas ARG'!AB$2,datos_arg[Origen],'Cuentas ARG'!W52)</f>
        <v>0</v>
      </c>
      <c r="Z52" s="22"/>
      <c r="AA52" s="22">
        <f t="shared" ref="AA52:AB56" si="251">+X52+T52</f>
        <v>75408</v>
      </c>
      <c r="AB52" s="23">
        <f t="shared" si="251"/>
        <v>1958.6842105263158</v>
      </c>
      <c r="AD52" s="3" t="s">
        <v>8101</v>
      </c>
      <c r="AE52" s="22">
        <f>SUMIFS(datos_arg[ARS],datos_arg[Year],'Cuentas ARG'!AE$2,datos_arg[Month],'Cuentas ARG'!AI$2,datos_arg[Destino],'Cuentas ARG'!AD52)
- SUMIFS(datos_arg[ARS],datos_arg[Year],'Cuentas ARG'!AE$2,datos_arg[Month],'Cuentas ARG'!AI$2,datos_arg[Origen],'Cuentas ARG'!AD52)</f>
        <v>13900</v>
      </c>
      <c r="AF52" s="22">
        <f>+SUMIFS(datos_arg[USD],datos_arg[Year],'Cuentas ARG'!AE$2,datos_arg[Month],'Cuentas ARG'!AI$2,datos_arg[Destino],'Cuentas ARG'!AD52)
- SUMIFS(datos_arg[USD],datos_arg[Year],'Cuentas ARG'!AE$2,datos_arg[Month],'Cuentas ARG'!AI$2,datos_arg[Origen],'Cuentas ARG'!AD52)</f>
        <v>308.88888888888886</v>
      </c>
      <c r="AG52" s="22"/>
      <c r="AH52" s="22">
        <f t="shared" ref="AH52:AI56" si="252">+AE52+AA52</f>
        <v>89308</v>
      </c>
      <c r="AI52" s="23">
        <f t="shared" si="252"/>
        <v>2267.5730994152045</v>
      </c>
      <c r="AK52" s="3" t="s">
        <v>8101</v>
      </c>
      <c r="AL52" s="22">
        <f>SUMIFS(datos_arg[ARS],datos_arg[Year],'Cuentas ARG'!AL$2,datos_arg[Month],'Cuentas ARG'!AP$2,datos_arg[Destino],'Cuentas ARG'!AK52)
- SUMIFS(datos_arg[ARS],datos_arg[Year],'Cuentas ARG'!AL$2,datos_arg[Month],'Cuentas ARG'!AP$2,datos_arg[Origen],'Cuentas ARG'!AK52)</f>
        <v>0</v>
      </c>
      <c r="AM52" s="22">
        <f>+SUMIFS(datos_arg[USD],datos_arg[Year],'Cuentas ARG'!AL$2,datos_arg[Month],'Cuentas ARG'!AP$2,datos_arg[Destino],'Cuentas ARG'!AK52)
- SUMIFS(datos_arg[USD],datos_arg[Year],'Cuentas ARG'!AL$2,datos_arg[Month],'Cuentas ARG'!AP$2,datos_arg[Origen],'Cuentas ARG'!AK52)</f>
        <v>0</v>
      </c>
      <c r="AN52" s="22"/>
      <c r="AO52" s="22">
        <f t="shared" ref="AO52:AP56" si="253">+AL52+AH52</f>
        <v>89308</v>
      </c>
      <c r="AP52" s="23">
        <f t="shared" si="253"/>
        <v>2267.5730994152045</v>
      </c>
      <c r="AR52" s="3" t="s">
        <v>8101</v>
      </c>
      <c r="AS52" s="22">
        <f>SUMIFS(datos_arg[ARS],datos_arg[Year],'Cuentas ARG'!AS$2,datos_arg[Month],'Cuentas ARG'!AW$2,datos_arg[Destino],'Cuentas ARG'!AR52)
- SUMIFS(datos_arg[ARS],datos_arg[Year],'Cuentas ARG'!AS$2,datos_arg[Month],'Cuentas ARG'!AW$2,datos_arg[Origen],'Cuentas ARG'!AR52)</f>
        <v>39220</v>
      </c>
      <c r="AT52" s="22">
        <f>+SUMIFS(datos_arg[USD],datos_arg[Year],'Cuentas ARG'!AS$2,datos_arg[Month],'Cuentas ARG'!AW$2,datos_arg[Destino],'Cuentas ARG'!AR52)
- SUMIFS(datos_arg[USD],datos_arg[Year],'Cuentas ARG'!AS$2,datos_arg[Month],'Cuentas ARG'!AW$2,datos_arg[Origen],'Cuentas ARG'!AR52)</f>
        <v>900.88319832767183</v>
      </c>
      <c r="AU52" s="22"/>
      <c r="AV52" s="22">
        <f t="shared" ref="AV52:AW56" si="254">+AS52+AO52</f>
        <v>128528</v>
      </c>
      <c r="AW52" s="23">
        <f t="shared" si="254"/>
        <v>3168.4562977428764</v>
      </c>
      <c r="AY52" s="3" t="s">
        <v>8101</v>
      </c>
      <c r="AZ52" s="22">
        <f>SUMIFS(datos_arg[ARS],datos_arg[Year],'Cuentas ARG'!AZ$2,datos_arg[Month],'Cuentas ARG'!BD$2,datos_arg[Destino],'Cuentas ARG'!AY52)
- SUMIFS(datos_arg[ARS],datos_arg[Year],'Cuentas ARG'!AZ$2,datos_arg[Month],'Cuentas ARG'!BD$2,datos_arg[Origen],'Cuentas ARG'!AY52)</f>
        <v>31075</v>
      </c>
      <c r="BA52" s="22">
        <f>+SUMIFS(datos_arg[USD],datos_arg[Year],'Cuentas ARG'!AZ$2,datos_arg[Month],'Cuentas ARG'!BD$2,datos_arg[Destino],'Cuentas ARG'!AY52)
- SUMIFS(datos_arg[USD],datos_arg[Year],'Cuentas ARG'!AZ$2,datos_arg[Month],'Cuentas ARG'!BD$2,datos_arg[Origen],'Cuentas ARG'!AY52)</f>
        <v>706.25</v>
      </c>
      <c r="BB52" s="22"/>
      <c r="BC52" s="22">
        <f t="shared" ref="BC52:BD56" si="255">+AZ52+AV52</f>
        <v>159603</v>
      </c>
      <c r="BD52" s="23">
        <f t="shared" si="255"/>
        <v>3874.7062977428764</v>
      </c>
      <c r="BF52" s="3" t="s">
        <v>8101</v>
      </c>
      <c r="BG52" s="22">
        <f>SUMIFS(datos_arg[ARS],datos_arg[Year],'Cuentas ARG'!BG$2,datos_arg[Month],'Cuentas ARG'!BK$2,datos_arg[Destino],'Cuentas ARG'!BF52)
- SUMIFS(datos_arg[ARS],datos_arg[Year],'Cuentas ARG'!BG$2,datos_arg[Month],'Cuentas ARG'!BK$2,datos_arg[Origen],'Cuentas ARG'!BF52)</f>
        <v>120000</v>
      </c>
      <c r="BH52" s="22">
        <f>+SUMIFS(datos_arg[USD],datos_arg[Year],'Cuentas ARG'!BG$2,datos_arg[Month],'Cuentas ARG'!BK$2,datos_arg[Destino],'Cuentas ARG'!BF52)
- SUMIFS(datos_arg[USD],datos_arg[Year],'Cuentas ARG'!BG$2,datos_arg[Month],'Cuentas ARG'!BK$2,datos_arg[Origen],'Cuentas ARG'!BF52)</f>
        <v>2003.5087719298244</v>
      </c>
      <c r="BI52" s="22"/>
      <c r="BJ52" s="22">
        <f t="shared" ref="BJ52:BK56" si="256">+BG52+BC52</f>
        <v>279603</v>
      </c>
      <c r="BK52" s="23">
        <f t="shared" si="256"/>
        <v>5878.2150696727003</v>
      </c>
      <c r="BM52" s="3" t="s">
        <v>8101</v>
      </c>
      <c r="BN52" s="22">
        <f>SUMIFS(datos_arg[ARS],datos_arg[Year],'Cuentas ARG'!BN$2,datos_arg[Month],'Cuentas ARG'!BR$2,datos_arg[Destino],'Cuentas ARG'!BM52)
- SUMIFS(datos_arg[ARS],datos_arg[Year],'Cuentas ARG'!BN$2,datos_arg[Month],'Cuentas ARG'!BR$2,datos_arg[Origen],'Cuentas ARG'!BM52)</f>
        <v>518373</v>
      </c>
      <c r="BO52" s="22">
        <f>+SUMIFS(datos_arg[USD],datos_arg[Year],'Cuentas ARG'!BN$2,datos_arg[Month],'Cuentas ARG'!BR$2,datos_arg[Destino],'Cuentas ARG'!BM52)
- SUMIFS(datos_arg[USD],datos_arg[Year],'Cuentas ARG'!BN$2,datos_arg[Month],'Cuentas ARG'!BR$2,datos_arg[Origen],'Cuentas ARG'!BM52)</f>
        <v>8399.445616211744</v>
      </c>
      <c r="BP52" s="22"/>
      <c r="BQ52" s="22">
        <f t="shared" ref="BQ52:BR56" si="257">+BN52+BJ52</f>
        <v>797976</v>
      </c>
      <c r="BR52" s="23">
        <f t="shared" si="257"/>
        <v>14277.660685884444</v>
      </c>
      <c r="BT52" s="3" t="s">
        <v>8101</v>
      </c>
      <c r="BU52" s="22">
        <f>SUMIFS(datos_arg[ARS],datos_arg[Year],'Cuentas ARG'!BU$2,datos_arg[Month],'Cuentas ARG'!BY$2,datos_arg[Destino],'Cuentas ARG'!BT52)
- SUMIFS(datos_arg[ARS],datos_arg[Year],'Cuentas ARG'!BU$2,datos_arg[Month],'Cuentas ARG'!BY$2,datos_arg[Origen],'Cuentas ARG'!BT52)</f>
        <v>390210</v>
      </c>
      <c r="BV52" s="22">
        <f>+SUMIFS(datos_arg[USD],datos_arg[Year],'Cuentas ARG'!BU$2,datos_arg[Month],'Cuentas ARG'!BY$2,datos_arg[Destino],'Cuentas ARG'!BT52)
- SUMIFS(datos_arg[USD],datos_arg[Year],'Cuentas ARG'!BU$2,datos_arg[Month],'Cuentas ARG'!BY$2,datos_arg[Origen],'Cuentas ARG'!BT52)</f>
        <v>6016.6032318679381</v>
      </c>
      <c r="BW52" s="22"/>
      <c r="BX52" s="22">
        <f t="shared" ref="BX52:BY56" si="258">+BU52+BQ52</f>
        <v>1188186</v>
      </c>
      <c r="BY52" s="23">
        <f t="shared" si="258"/>
        <v>20294.263917752382</v>
      </c>
      <c r="CA52" s="3" t="s">
        <v>8101</v>
      </c>
      <c r="CB52" s="22">
        <f>SUMIFS(datos_arg[ARS],datos_arg[Year],'Cuentas ARG'!CB$2,datos_arg[Month],'Cuentas ARG'!CF$2,datos_arg[Destino],'Cuentas ARG'!CA52)
- SUMIFS(datos_arg[ARS],datos_arg[Year],'Cuentas ARG'!CB$2,datos_arg[Month],'Cuentas ARG'!CF$2,datos_arg[Origen],'Cuentas ARG'!CA52)</f>
        <v>252480</v>
      </c>
      <c r="CC52" s="22">
        <f>+SUMIFS(datos_arg[USD],datos_arg[Year],'Cuentas ARG'!CB$2,datos_arg[Month],'Cuentas ARG'!CF$2,datos_arg[Destino],'Cuentas ARG'!CA52)
- SUMIFS(datos_arg[USD],datos_arg[Year],'Cuentas ARG'!CB$2,datos_arg[Month],'Cuentas ARG'!CF$2,datos_arg[Origen],'Cuentas ARG'!CA52)</f>
        <v>3699.9189001663403</v>
      </c>
      <c r="CD52" s="22"/>
      <c r="CE52" s="22">
        <f t="shared" ref="CE52:CF56" si="259">+CB52+BX52</f>
        <v>1440666</v>
      </c>
      <c r="CF52" s="23">
        <f t="shared" si="259"/>
        <v>23994.182817918721</v>
      </c>
      <c r="CH52" s="3" t="s">
        <v>8101</v>
      </c>
      <c r="CI52" s="22">
        <f>SUMIFS(datos_arg[ARS],datos_arg[Year],'Cuentas ARG'!CI$2,datos_arg[Month],'Cuentas ARG'!CM$2,datos_arg[Destino],'Cuentas ARG'!CH52)
- SUMIFS(datos_arg[ARS],datos_arg[Year],'Cuentas ARG'!CI$2,datos_arg[Month],'Cuentas ARG'!CM$2,datos_arg[Origen],'Cuentas ARG'!CH52)</f>
        <v>101854.46694684756</v>
      </c>
      <c r="CJ52" s="22">
        <f>+SUMIFS(datos_arg[USD],datos_arg[Year],'Cuentas ARG'!CI$2,datos_arg[Month],'Cuentas ARG'!CM$2,datos_arg[Destino],'Cuentas ARG'!CH52)
- SUMIFS(datos_arg[USD],datos_arg[Year],'Cuentas ARG'!CI$2,datos_arg[Month],'Cuentas ARG'!CM$2,datos_arg[Origen],'Cuentas ARG'!CH52)</f>
        <v>1341.0077550671499</v>
      </c>
      <c r="CK52" s="22"/>
      <c r="CL52" s="22">
        <f t="shared" ref="CL52:CM56" si="260">+CI52+CE52</f>
        <v>1542520.4669468475</v>
      </c>
      <c r="CM52" s="23">
        <f t="shared" si="260"/>
        <v>25335.19057298587</v>
      </c>
      <c r="CO52" s="3" t="s">
        <v>8101</v>
      </c>
      <c r="CP52" s="22">
        <f>SUMIFS(datos_arg[ARS],datos_arg[Year],'Cuentas ARG'!CP$2,datos_arg[Month],'Cuentas ARG'!CT$2,datos_arg[Destino],'Cuentas ARG'!CO52)
- SUMIFS(datos_arg[ARS],datos_arg[Year],'Cuentas ARG'!CP$2,datos_arg[Month],'Cuentas ARG'!CT$2,datos_arg[Origen],'Cuentas ARG'!CO52)</f>
        <v>104534.89280833813</v>
      </c>
      <c r="CQ52" s="22">
        <f>+SUMIFS(datos_arg[USD],datos_arg[Year],'Cuentas ARG'!CP$2,datos_arg[Month],'Cuentas ARG'!CT$2,datos_arg[Destino],'Cuentas ARG'!CO52)
- SUMIFS(datos_arg[USD],datos_arg[Year],'Cuentas ARG'!CP$2,datos_arg[Month],'Cuentas ARG'!CT$2,datos_arg[Origen],'Cuentas ARG'!CO52)</f>
        <v>1365.7186896779144</v>
      </c>
      <c r="CR52" s="22"/>
      <c r="CS52" s="22">
        <f t="shared" ref="CS52:CT56" si="261">+CP52+CL52</f>
        <v>1647055.3597551857</v>
      </c>
      <c r="CT52" s="23">
        <f t="shared" si="261"/>
        <v>26700.909262663783</v>
      </c>
      <c r="CV52" s="3" t="s">
        <v>8101</v>
      </c>
      <c r="CW52" s="22">
        <f>SUMIFS(datos_arg[ARS],datos_arg[Year],'Cuentas ARG'!CW$2,datos_arg[Month],'Cuentas ARG'!DA$2,datos_arg[Destino],'Cuentas ARG'!CV52)
- SUMIFS(datos_arg[ARS],datos_arg[Year],'Cuentas ARG'!CW$2,datos_arg[Month],'Cuentas ARG'!DA$2,datos_arg[Origen],'Cuentas ARG'!CV52)</f>
        <v>109751.64537174818</v>
      </c>
      <c r="CX52" s="22">
        <f>+SUMIFS(datos_arg[USD],datos_arg[Year],'Cuentas ARG'!CW$2,datos_arg[Month],'Cuentas ARG'!DA$2,datos_arg[Destino],'Cuentas ARG'!CV52)
- SUMIFS(datos_arg[USD],datos_arg[Year],'Cuentas ARG'!CW$2,datos_arg[Month],'Cuentas ARG'!DA$2,datos_arg[Origen],'Cuentas ARG'!CV52)</f>
        <v>1411.022093879714</v>
      </c>
      <c r="CY52" s="22"/>
      <c r="CZ52" s="22">
        <f t="shared" ref="CZ52:DA56" si="262">+CW52+CS52</f>
        <v>1756807.0051269338</v>
      </c>
      <c r="DA52" s="23">
        <f t="shared" si="262"/>
        <v>28111.931356543497</v>
      </c>
      <c r="DC52" s="3" t="s">
        <v>8101</v>
      </c>
      <c r="DD52" s="22">
        <f>SUMIFS(datos_arg[ARS],datos_arg[Year],'Cuentas ARG'!DD$2,datos_arg[Month],'Cuentas ARG'!DH$2,datos_arg[Destino],'Cuentas ARG'!DC52)
- SUMIFS(datos_arg[ARS],datos_arg[Year],'Cuentas ARG'!DD$2,datos_arg[Month],'Cuentas ARG'!DH$2,datos_arg[Origen],'Cuentas ARG'!DC52)</f>
        <v>334335.5799999999</v>
      </c>
      <c r="DE52" s="22">
        <f>+SUMIFS(datos_arg[USD],datos_arg[Year],'Cuentas ARG'!DD$2,datos_arg[Month],'Cuentas ARG'!DH$2,datos_arg[Destino],'Cuentas ARG'!DC52)
- SUMIFS(datos_arg[USD],datos_arg[Year],'Cuentas ARG'!DD$2,datos_arg[Month],'Cuentas ARG'!DH$2,datos_arg[Origen],'Cuentas ARG'!DC52)</f>
        <v>3933.3597647058823</v>
      </c>
      <c r="DF52" s="22"/>
      <c r="DG52" s="22">
        <f t="shared" ref="DG52:DH56" si="263">+DD52+CZ52</f>
        <v>2091142.5851269336</v>
      </c>
      <c r="DH52" s="23">
        <f t="shared" si="263"/>
        <v>32045.291121249378</v>
      </c>
      <c r="DJ52" s="3" t="s">
        <v>8101</v>
      </c>
      <c r="DK52" s="22">
        <f>SUMIFS(datos_arg[ARS],datos_arg[Year],'Cuentas ARG'!DK$2,datos_arg[Month],'Cuentas ARG'!DO$2,datos_arg[Destino],'Cuentas ARG'!DJ52)
- SUMIFS(datos_arg[ARS],datos_arg[Year],'Cuentas ARG'!DK$2,datos_arg[Month],'Cuentas ARG'!DO$2,datos_arg[Origen],'Cuentas ARG'!DJ52)</f>
        <v>19105.93144300202</v>
      </c>
      <c r="DL52" s="22">
        <f>+SUMIFS(datos_arg[USD],datos_arg[Year],'Cuentas ARG'!DK$2,datos_arg[Month],'Cuentas ARG'!DO$2,datos_arg[Destino],'Cuentas ARG'!DJ52)
- SUMIFS(datos_arg[USD],datos_arg[Year],'Cuentas ARG'!DK$2,datos_arg[Month],'Cuentas ARG'!DO$2,datos_arg[Origen],'Cuentas ARG'!DJ52)</f>
        <v>159.49249366727906</v>
      </c>
      <c r="DM52" s="22"/>
      <c r="DN52" s="22">
        <f t="shared" ref="DN52:DO56" si="264">+DK52+DG52</f>
        <v>2110248.5165699357</v>
      </c>
      <c r="DO52" s="23">
        <f t="shared" si="264"/>
        <v>32204.783614916658</v>
      </c>
      <c r="DQ52" s="3" t="s">
        <v>8101</v>
      </c>
      <c r="DR52" s="22">
        <f>SUMIFS(datos_arg[ARS],datos_arg[Year],'Cuentas ARG'!DR$2,datos_arg[Month],'Cuentas ARG'!DV$2,datos_arg[Destino],'Cuentas ARG'!DQ52)
- SUMIFS(datos_arg[ARS],datos_arg[Year],'Cuentas ARG'!DR$2,datos_arg[Month],'Cuentas ARG'!DV$2,datos_arg[Origen],'Cuentas ARG'!DQ52)</f>
        <v>75555.986142473295</v>
      </c>
      <c r="DS52" s="22">
        <f>+SUMIFS(datos_arg[USD],datos_arg[Year],'Cuentas ARG'!DR$2,datos_arg[Month],'Cuentas ARG'!DV$2,datos_arg[Destino],'Cuentas ARG'!DQ52)
- SUMIFS(datos_arg[USD],datos_arg[Year],'Cuentas ARG'!DR$2,datos_arg[Month],'Cuentas ARG'!DV$2,datos_arg[Origen],'Cuentas ARG'!DQ52)</f>
        <v>620.26925970293883</v>
      </c>
      <c r="DT52" s="22"/>
      <c r="DU52" s="22">
        <f t="shared" ref="DU52:DV56" si="265">+DR52+DN52</f>
        <v>2185804.502712409</v>
      </c>
      <c r="DV52" s="23">
        <f t="shared" si="265"/>
        <v>32825.0528746196</v>
      </c>
      <c r="DX52" s="3" t="s">
        <v>8101</v>
      </c>
      <c r="DY52" s="22">
        <f>SUMIFS(datos_arg[ARS],datos_arg[Year],'Cuentas ARG'!DY$2,datos_arg[Month],'Cuentas ARG'!EC$2,datos_arg[Destino],'Cuentas ARG'!DX52)
- SUMIFS(datos_arg[ARS],datos_arg[Year],'Cuentas ARG'!DY$2,datos_arg[Month],'Cuentas ARG'!EC$2,datos_arg[Origen],'Cuentas ARG'!DX52)</f>
        <v>96848.997096943378</v>
      </c>
      <c r="DZ52" s="22">
        <f>+SUMIFS(datos_arg[USD],datos_arg[Year],'Cuentas ARG'!DY$2,datos_arg[Month],'Cuentas ARG'!EC$2,datos_arg[Destino],'Cuentas ARG'!DX52)
- SUMIFS(datos_arg[USD],datos_arg[Year],'Cuentas ARG'!DY$2,datos_arg[Month],'Cuentas ARG'!EC$2,datos_arg[Origen],'Cuentas ARG'!DX52)</f>
        <v>767.60222188691921</v>
      </c>
      <c r="EA52" s="22"/>
      <c r="EB52" s="22">
        <f t="shared" ref="EB52:EC56" si="266">+DY52+DU52</f>
        <v>2282653.4998093522</v>
      </c>
      <c r="EC52" s="23">
        <f t="shared" si="266"/>
        <v>33592.655096506518</v>
      </c>
      <c r="EE52" s="3" t="s">
        <v>8101</v>
      </c>
      <c r="EF52" s="22">
        <f>SUMIFS(datos_arg[ARS],datos_arg[Year],'Cuentas ARG'!EF$2,datos_arg[Month],'Cuentas ARG'!EJ$2,datos_arg[Destino],'Cuentas ARG'!EE52)
- SUMIFS(datos_arg[ARS],datos_arg[Year],'Cuentas ARG'!EF$2,datos_arg[Month],'Cuentas ARG'!EJ$2,datos_arg[Origen],'Cuentas ARG'!EE52)</f>
        <v>42639.591882107474</v>
      </c>
      <c r="EG52" s="22">
        <f>+SUMIFS(datos_arg[USD],datos_arg[Year],'Cuentas ARG'!EF$2,datos_arg[Month],'Cuentas ARG'!EJ$2,datos_arg[Destino],'Cuentas ARG'!EE52)
- SUMIFS(datos_arg[USD],datos_arg[Year],'Cuentas ARG'!EF$2,datos_arg[Month],'Cuentas ARG'!EJ$2,datos_arg[Origen],'Cuentas ARG'!EE52)</f>
        <v>330.89257744665684</v>
      </c>
      <c r="EH52" s="22"/>
      <c r="EI52" s="22">
        <f t="shared" ref="EI52:EJ56" si="267">+EF52+EB52</f>
        <v>2325293.0916914595</v>
      </c>
      <c r="EJ52" s="23">
        <f t="shared" si="267"/>
        <v>33923.547673953173</v>
      </c>
      <c r="EL52" s="3" t="s">
        <v>8101</v>
      </c>
      <c r="EM52" s="22">
        <f>SUMIFS(datos_arg[ARS],datos_arg[Year],'Cuentas ARG'!EM$2,datos_arg[Month],'Cuentas ARG'!EQ$2,datos_arg[Destino],'Cuentas ARG'!EL52)
- SUMIFS(datos_arg[ARS],datos_arg[Year],'Cuentas ARG'!EM$2,datos_arg[Month],'Cuentas ARG'!EQ$2,datos_arg[Origen],'Cuentas ARG'!EL52)</f>
        <v>247162.89144262651</v>
      </c>
      <c r="EN52" s="22">
        <f>+SUMIFS(datos_arg[USD],datos_arg[Year],'Cuentas ARG'!EM$2,datos_arg[Month],'Cuentas ARG'!EQ$2,datos_arg[Destino],'Cuentas ARG'!EL52)
- SUMIFS(datos_arg[USD],datos_arg[Year],'Cuentas ARG'!EM$2,datos_arg[Month],'Cuentas ARG'!EQ$2,datos_arg[Origen],'Cuentas ARG'!EL52)</f>
        <v>1812.1559410365626</v>
      </c>
      <c r="EO52" s="22"/>
      <c r="EP52" s="22">
        <f t="shared" ref="EP52:EQ56" si="268">+EM52+EI52</f>
        <v>2572455.9831340862</v>
      </c>
      <c r="EQ52" s="23">
        <f t="shared" si="268"/>
        <v>35735.703614989732</v>
      </c>
      <c r="ES52" s="3" t="s">
        <v>8101</v>
      </c>
      <c r="ET52" s="22">
        <f>SUMIFS(datos_arg[ARS],datos_arg[Year],'Cuentas ARG'!ET$2,datos_arg[Month],'Cuentas ARG'!EX$2,datos_arg[Destino],'Cuentas ARG'!ES52)
- SUMIFS(datos_arg[ARS],datos_arg[Year],'Cuentas ARG'!ET$2,datos_arg[Month],'Cuentas ARG'!EX$2,datos_arg[Origen],'Cuentas ARG'!ES52)</f>
        <v>144908.71039993651</v>
      </c>
      <c r="EU52" s="22">
        <f>+SUMIFS(datos_arg[USD],datos_arg[Year],'Cuentas ARG'!ET$2,datos_arg[Month],'Cuentas ARG'!EX$2,datos_arg[Destino],'Cuentas ARG'!ES52)
- SUMIFS(datos_arg[USD],datos_arg[Year],'Cuentas ARG'!ET$2,datos_arg[Month],'Cuentas ARG'!EX$2,datos_arg[Origen],'Cuentas ARG'!ES52)</f>
        <v>887.30498612491704</v>
      </c>
      <c r="EV52" s="22"/>
      <c r="EW52" s="22">
        <f t="shared" ref="EW52:EX56" si="269">+ET52+EP52</f>
        <v>2717364.6935340227</v>
      </c>
      <c r="EX52" s="23">
        <f t="shared" si="269"/>
        <v>36623.008601114649</v>
      </c>
      <c r="EZ52" s="3" t="s">
        <v>8101</v>
      </c>
      <c r="FA52" s="22">
        <f>SUMIFS(datos_arg[ARS],datos_arg[Year],'Cuentas ARG'!FA$2,datos_arg[Month],'Cuentas ARG'!FE$2,datos_arg[Destino],'Cuentas ARG'!EZ52)
- SUMIFS(datos_arg[ARS],datos_arg[Year],'Cuentas ARG'!FA$2,datos_arg[Month],'Cuentas ARG'!FE$2,datos_arg[Origen],'Cuentas ARG'!EZ52)</f>
        <v>496388.78290759091</v>
      </c>
      <c r="FB52" s="22">
        <f>+SUMIFS(datos_arg[USD],datos_arg[Year],'Cuentas ARG'!FA$2,datos_arg[Month],'Cuentas ARG'!FE$2,datos_arg[Destino],'Cuentas ARG'!EZ52)
- SUMIFS(datos_arg[USD],datos_arg[Year],'Cuentas ARG'!FA$2,datos_arg[Month],'Cuentas ARG'!FE$2,datos_arg[Origen],'Cuentas ARG'!EZ52)</f>
        <v>3154.7910114578222</v>
      </c>
      <c r="FC52" s="22"/>
      <c r="FD52" s="22">
        <f t="shared" ref="FD52:FE56" si="270">+FA52+EW52</f>
        <v>3213753.4764416134</v>
      </c>
      <c r="FE52" s="23">
        <f t="shared" si="270"/>
        <v>39777.799612572468</v>
      </c>
      <c r="FG52" s="3" t="s">
        <v>8101</v>
      </c>
      <c r="FH52" s="22">
        <f>SUMIFS(datos_arg[ARS],datos_arg[Year],'Cuentas ARG'!FH$2,datos_arg[Month],'Cuentas ARG'!FL$2,datos_arg[Destino],'Cuentas ARG'!FG52)
- SUMIFS(datos_arg[ARS],datos_arg[Year],'Cuentas ARG'!FH$2,datos_arg[Month],'Cuentas ARG'!FL$2,datos_arg[Origen],'Cuentas ARG'!FG52)</f>
        <v>64612.81</v>
      </c>
      <c r="FI52" s="22">
        <f>+SUMIFS(datos_arg[USD],datos_arg[Year],'Cuentas ARG'!FH$2,datos_arg[Month],'Cuentas ARG'!FL$2,datos_arg[Destino],'Cuentas ARG'!FG52)
- SUMIFS(datos_arg[USD],datos_arg[Year],'Cuentas ARG'!FH$2,datos_arg[Month],'Cuentas ARG'!FL$2,datos_arg[Origen],'Cuentas ARG'!FG52)</f>
        <v>429.16457869251485</v>
      </c>
      <c r="FJ52" s="22"/>
      <c r="FK52" s="22">
        <f t="shared" ref="FK52:FL56" si="271">+FH52+FD52</f>
        <v>3278366.2864416135</v>
      </c>
      <c r="FL52" s="23">
        <f t="shared" si="271"/>
        <v>40206.964191264982</v>
      </c>
      <c r="FN52" s="3" t="s">
        <v>8101</v>
      </c>
      <c r="FO52" s="22">
        <f>SUMIFS(datos_arg[ARS],datos_arg[Year],'Cuentas ARG'!FO$2,datos_arg[Month],'Cuentas ARG'!FS$2,datos_arg[Destino],'Cuentas ARG'!FN52)
- SUMIFS(datos_arg[ARS],datos_arg[Year],'Cuentas ARG'!FO$2,datos_arg[Month],'Cuentas ARG'!FS$2,datos_arg[Origen],'Cuentas ARG'!FN52)</f>
        <v>73636.34</v>
      </c>
      <c r="FP52" s="22">
        <f>+SUMIFS(datos_arg[USD],datos_arg[Year],'Cuentas ARG'!FO$2,datos_arg[Month],'Cuentas ARG'!FS$2,datos_arg[Destino],'Cuentas ARG'!FN52)
- SUMIFS(datos_arg[USD],datos_arg[Year],'Cuentas ARG'!FO$2,datos_arg[Month],'Cuentas ARG'!FS$2,datos_arg[Origen],'Cuentas ARG'!FN52)</f>
        <v>477.82032869298865</v>
      </c>
      <c r="FQ52" s="22"/>
      <c r="FR52" s="22">
        <f t="shared" ref="FR52:FS56" si="272">+FO52+FK52</f>
        <v>3352002.6264416133</v>
      </c>
      <c r="FS52" s="23">
        <f t="shared" si="272"/>
        <v>40684.784519957968</v>
      </c>
      <c r="FU52" s="3" t="s">
        <v>8101</v>
      </c>
      <c r="FV52" s="22">
        <f>SUMIFS(datos_arg[ARS],datos_arg[Year],'Cuentas ARG'!FV$2,datos_arg[Month],'Cuentas ARG'!FZ$2,datos_arg[Destino],'Cuentas ARG'!FU52)
- SUMIFS(datos_arg[ARS],datos_arg[Year],'Cuentas ARG'!FV$2,datos_arg[Month],'Cuentas ARG'!FZ$2,datos_arg[Origen],'Cuentas ARG'!FU52)</f>
        <v>48472.880000000005</v>
      </c>
      <c r="FW52" s="22">
        <f>+SUMIFS(datos_arg[USD],datos_arg[Year],'Cuentas ARG'!FV$2,datos_arg[Month],'Cuentas ARG'!FZ$2,datos_arg[Destino],'Cuentas ARG'!FU52)
- SUMIFS(datos_arg[USD],datos_arg[Year],'Cuentas ARG'!FV$2,datos_arg[Month],'Cuentas ARG'!FZ$2,datos_arg[Origen],'Cuentas ARG'!FU52)</f>
        <v>322.23928278596202</v>
      </c>
      <c r="FX52" s="22"/>
      <c r="FY52" s="22">
        <f t="shared" ref="FY52:FZ56" si="273">+FV52+FR52</f>
        <v>3400475.5064416132</v>
      </c>
      <c r="FZ52" s="23">
        <f t="shared" si="273"/>
        <v>41007.023802743926</v>
      </c>
      <c r="GB52" s="3" t="s">
        <v>8101</v>
      </c>
      <c r="GC52" s="22">
        <f>SUMIFS(datos_arg[ARS],datos_arg[Year],'Cuentas ARG'!GC$2,datos_arg[Month],'Cuentas ARG'!GG$2,datos_arg[Destino],'Cuentas ARG'!GB52)
- SUMIFS(datos_arg[ARS],datos_arg[Year],'Cuentas ARG'!GC$2,datos_arg[Month],'Cuentas ARG'!GG$2,datos_arg[Origen],'Cuentas ARG'!GB52)</f>
        <v>1437242.1899999997</v>
      </c>
      <c r="GD52" s="22">
        <f>+SUMIFS(datos_arg[USD],datos_arg[Year],'Cuentas ARG'!GC$2,datos_arg[Month],'Cuentas ARG'!GG$2,datos_arg[Destino],'Cuentas ARG'!GB52)
- SUMIFS(datos_arg[USD],datos_arg[Year],'Cuentas ARG'!GC$2,datos_arg[Month],'Cuentas ARG'!GG$2,datos_arg[Origen],'Cuentas ARG'!GB52)</f>
        <v>10122.433708384684</v>
      </c>
      <c r="GE52" s="22"/>
      <c r="GF52" s="22">
        <f t="shared" ref="GF52:GG56" si="274">+GC52+FY52</f>
        <v>4837717.6964416131</v>
      </c>
      <c r="GG52" s="23">
        <f t="shared" si="274"/>
        <v>51129.45751112861</v>
      </c>
      <c r="GI52" s="3" t="s">
        <v>8101</v>
      </c>
      <c r="GJ52" s="22">
        <f>SUMIFS(datos_arg[ARS],datos_arg[Year],'Cuentas ARG'!GJ$2,datos_arg[Month],'Cuentas ARG'!GN$2,datos_arg[Destino],'Cuentas ARG'!GI52)
- SUMIFS(datos_arg[ARS],datos_arg[Year],'Cuentas ARG'!GJ$2,datos_arg[Month],'Cuentas ARG'!GN$2,datos_arg[Origen],'Cuentas ARG'!GI52)</f>
        <v>1458351.5900000003</v>
      </c>
      <c r="GK52" s="22">
        <f>+SUMIFS(datos_arg[USD],datos_arg[Year],'Cuentas ARG'!GJ$2,datos_arg[Month],'Cuentas ARG'!GN$2,datos_arg[Destino],'Cuentas ARG'!GI52)
- SUMIFS(datos_arg[USD],datos_arg[Year],'Cuentas ARG'!GJ$2,datos_arg[Month],'Cuentas ARG'!GN$2,datos_arg[Origen],'Cuentas ARG'!GI52)</f>
        <v>10033.177780593309</v>
      </c>
      <c r="GL52" s="22"/>
      <c r="GM52" s="22">
        <f t="shared" ref="GM52:GN56" si="275">+GJ52+GF52</f>
        <v>6296069.286441613</v>
      </c>
      <c r="GN52" s="23">
        <f t="shared" si="275"/>
        <v>61162.635291721919</v>
      </c>
      <c r="GP52" s="3" t="s">
        <v>8101</v>
      </c>
      <c r="GQ52" s="22">
        <f>SUMIFS(datos_arg[ARS],datos_arg[Year],'Cuentas ARG'!GQ$2,datos_arg[Month],'Cuentas ARG'!GU$2,datos_arg[Destino],'Cuentas ARG'!GP52)
- SUMIFS(datos_arg[ARS],datos_arg[Year],'Cuentas ARG'!GQ$2,datos_arg[Month],'Cuentas ARG'!GU$2,datos_arg[Origen],'Cuentas ARG'!GP52)</f>
        <v>610790.89</v>
      </c>
      <c r="GR52" s="22">
        <f>+SUMIFS(datos_arg[USD],datos_arg[Year],'Cuentas ARG'!GQ$2,datos_arg[Month],'Cuentas ARG'!GU$2,datos_arg[Destino],'Cuentas ARG'!GP52)
- SUMIFS(datos_arg[USD],datos_arg[Year],'Cuentas ARG'!GQ$2,datos_arg[Month],'Cuentas ARG'!GU$2,datos_arg[Origen],'Cuentas ARG'!GP52)</f>
        <v>3994.8499641068829</v>
      </c>
      <c r="GS52" s="22"/>
      <c r="GT52" s="22">
        <f t="shared" ref="GT52:GU56" si="276">+GQ52+GM52</f>
        <v>6906860.1764416127</v>
      </c>
      <c r="GU52" s="23">
        <f t="shared" si="276"/>
        <v>65157.485255828804</v>
      </c>
      <c r="GW52" s="3" t="s">
        <v>8101</v>
      </c>
      <c r="GX52" s="22">
        <f>SUMIFS(datos_arg[ARS],datos_arg[Year],'Cuentas ARG'!GX$2,datos_arg[Month],'Cuentas ARG'!HB$2,datos_arg[Destino],'Cuentas ARG'!GW52)
- SUMIFS(datos_arg[ARS],datos_arg[Year],'Cuentas ARG'!GX$2,datos_arg[Month],'Cuentas ARG'!HB$2,datos_arg[Origen],'Cuentas ARG'!GW52)</f>
        <v>1053621.7250000001</v>
      </c>
      <c r="GY52" s="22">
        <f>+SUMIFS(datos_arg[USD],datos_arg[Year],'Cuentas ARG'!GX$2,datos_arg[Month],'Cuentas ARG'!HB$2,datos_arg[Destino],'Cuentas ARG'!GW52)
- SUMIFS(datos_arg[USD],datos_arg[Year],'Cuentas ARG'!GX$2,datos_arg[Month],'Cuentas ARG'!HB$2,datos_arg[Origen],'Cuentas ARG'!GW52)</f>
        <v>6724.1016933325636</v>
      </c>
      <c r="GZ52" s="22"/>
      <c r="HA52" s="22">
        <f t="shared" ref="HA52:HB56" si="277">+GX52+GT52</f>
        <v>7960481.9014416132</v>
      </c>
      <c r="HB52" s="23">
        <f t="shared" si="277"/>
        <v>71881.58694916137</v>
      </c>
      <c r="HD52" s="3" t="s">
        <v>8101</v>
      </c>
      <c r="HE52" s="22">
        <f>SUMIFS(datos_arg[ARS],datos_arg[Year],'Cuentas ARG'!HE$2,datos_arg[Month],'Cuentas ARG'!HI$2,datos_arg[Destino],'Cuentas ARG'!HD52)
- SUMIFS(datos_arg[ARS],datos_arg[Year],'Cuentas ARG'!HE$2,datos_arg[Month],'Cuentas ARG'!HI$2,datos_arg[Origen],'Cuentas ARG'!HD52)</f>
        <v>399330.76999999973</v>
      </c>
      <c r="HF52" s="22">
        <f>+SUMIFS(datos_arg[USD],datos_arg[Year],'Cuentas ARG'!HE$2,datos_arg[Month],'Cuentas ARG'!HI$2,datos_arg[Destino],'Cuentas ARG'!HD52)
- SUMIFS(datos_arg[USD],datos_arg[Year],'Cuentas ARG'!HE$2,datos_arg[Month],'Cuentas ARG'!HI$2,datos_arg[Origen],'Cuentas ARG'!HD52)</f>
        <v>2293.1585691427595</v>
      </c>
      <c r="HG52" s="22"/>
      <c r="HH52" s="22">
        <f t="shared" ref="HH52:HI56" si="278">+HE52+HA52</f>
        <v>8359812.6714416128</v>
      </c>
      <c r="HI52" s="23">
        <f t="shared" si="278"/>
        <v>74174.745518304131</v>
      </c>
      <c r="HK52" s="3" t="s">
        <v>8101</v>
      </c>
      <c r="HL52" s="22">
        <f>SUMIFS(datos_arg[ARS],datos_arg[Year],'Cuentas ARG'!HL$2,datos_arg[Month],'Cuentas ARG'!HP$2,datos_arg[Destino],'Cuentas ARG'!HK52)
- SUMIFS(datos_arg[ARS],datos_arg[Year],'Cuentas ARG'!HL$2,datos_arg[Month],'Cuentas ARG'!HP$2,datos_arg[Origen],'Cuentas ARG'!HK52)</f>
        <v>714943.48999999987</v>
      </c>
      <c r="HM52" s="22">
        <f>+SUMIFS(datos_arg[USD],datos_arg[Year],'Cuentas ARG'!HL$2,datos_arg[Month],'Cuentas ARG'!HP$2,datos_arg[Destino],'Cuentas ARG'!HK52)
- SUMIFS(datos_arg[USD],datos_arg[Year],'Cuentas ARG'!HL$2,datos_arg[Month],'Cuentas ARG'!HP$2,datos_arg[Origen],'Cuentas ARG'!HK52)</f>
        <v>4038.8896910112367</v>
      </c>
      <c r="HN52" s="22"/>
      <c r="HO52" s="22">
        <f t="shared" ref="HO52:HP56" si="279">+HL52+HH52</f>
        <v>9074756.161441613</v>
      </c>
      <c r="HP52" s="23">
        <f t="shared" si="279"/>
        <v>78213.635209315369</v>
      </c>
    </row>
    <row r="53" spans="2:224" x14ac:dyDescent="0.25">
      <c r="B53" s="3" t="s">
        <v>6653</v>
      </c>
      <c r="C53" s="22">
        <f>SUMIFS(datos_arg[ARS],datos_arg[Year],'Cuentas ARG'!C$2,datos_arg[Month],'Cuentas ARG'!G$2,datos_arg[Destino],'Cuentas ARG'!B53)
- SUMIFS(datos_arg[ARS],datos_arg[Year],'Cuentas ARG'!C$2,datos_arg[Month],'Cuentas ARG'!G$2,datos_arg[Origen],'Cuentas ARG'!B53)</f>
        <v>29250</v>
      </c>
      <c r="D53" s="22">
        <f>+SUMIFS(datos_arg[USD],datos_arg[Year],'Cuentas ARG'!C$2,datos_arg[Month],'Cuentas ARG'!G$2,datos_arg[Destino],'Cuentas ARG'!B53)
- SUMIFS(datos_arg[USD],datos_arg[Year],'Cuentas ARG'!C$2,datos_arg[Month],'Cuentas ARG'!G$2,datos_arg[Origen],'Cuentas ARG'!B53)</f>
        <v>780</v>
      </c>
      <c r="E53" s="22"/>
      <c r="F53" s="22">
        <f t="shared" si="2"/>
        <v>29250</v>
      </c>
      <c r="G53" s="23">
        <f t="shared" si="0"/>
        <v>780</v>
      </c>
      <c r="I53" s="3" t="s">
        <v>6653</v>
      </c>
      <c r="J53" s="22">
        <f>SUMIFS(datos_arg[ARS],datos_arg[Year],'Cuentas ARG'!J$2,datos_arg[Month],'Cuentas ARG'!N$2,datos_arg[Destino],'Cuentas ARG'!I53)
- SUMIFS(datos_arg[ARS],datos_arg[Year],'Cuentas ARG'!J$2,datos_arg[Month],'Cuentas ARG'!N$2,datos_arg[Origen],'Cuentas ARG'!I53)</f>
        <v>0</v>
      </c>
      <c r="K53" s="22">
        <f>+SUMIFS(datos_arg[USD],datos_arg[Year],'Cuentas ARG'!J$2,datos_arg[Month],'Cuentas ARG'!N$2,datos_arg[Destino],'Cuentas ARG'!I53)
- SUMIFS(datos_arg[USD],datos_arg[Year],'Cuentas ARG'!J$2,datos_arg[Month],'Cuentas ARG'!N$2,datos_arg[Origen],'Cuentas ARG'!I53)</f>
        <v>0</v>
      </c>
      <c r="L53" s="22"/>
      <c r="M53" s="22">
        <f t="shared" si="249"/>
        <v>29250</v>
      </c>
      <c r="N53" s="23">
        <f t="shared" si="249"/>
        <v>780</v>
      </c>
      <c r="P53" s="3" t="s">
        <v>6653</v>
      </c>
      <c r="Q53" s="22">
        <f>SUMIFS(datos_arg[ARS],datos_arg[Year],'Cuentas ARG'!Q$2,datos_arg[Month],'Cuentas ARG'!U$2,datos_arg[Destino],'Cuentas ARG'!P53)
- SUMIFS(datos_arg[ARS],datos_arg[Year],'Cuentas ARG'!Q$2,datos_arg[Month],'Cuentas ARG'!U$2,datos_arg[Origen],'Cuentas ARG'!P53)</f>
        <v>0</v>
      </c>
      <c r="R53" s="22">
        <f>+SUMIFS(datos_arg[USD],datos_arg[Year],'Cuentas ARG'!Q$2,datos_arg[Month],'Cuentas ARG'!U$2,datos_arg[Destino],'Cuentas ARG'!P53)
- SUMIFS(datos_arg[USD],datos_arg[Year],'Cuentas ARG'!Q$2,datos_arg[Month],'Cuentas ARG'!U$2,datos_arg[Origen],'Cuentas ARG'!P53)</f>
        <v>0</v>
      </c>
      <c r="S53" s="22"/>
      <c r="T53" s="22">
        <f t="shared" si="250"/>
        <v>29250</v>
      </c>
      <c r="U53" s="23">
        <f t="shared" si="250"/>
        <v>780</v>
      </c>
      <c r="W53" s="3" t="s">
        <v>6653</v>
      </c>
      <c r="X53" s="22">
        <f>SUMIFS(datos_arg[ARS],datos_arg[Year],'Cuentas ARG'!X$2,datos_arg[Month],'Cuentas ARG'!AB$2,datos_arg[Destino],'Cuentas ARG'!W53)
- SUMIFS(datos_arg[ARS],datos_arg[Year],'Cuentas ARG'!X$2,datos_arg[Month],'Cuentas ARG'!AB$2,datos_arg[Origen],'Cuentas ARG'!W53)</f>
        <v>0</v>
      </c>
      <c r="Y53" s="22">
        <f>+SUMIFS(datos_arg[USD],datos_arg[Year],'Cuentas ARG'!X$2,datos_arg[Month],'Cuentas ARG'!AB$2,datos_arg[Destino],'Cuentas ARG'!W53)
- SUMIFS(datos_arg[USD],datos_arg[Year],'Cuentas ARG'!X$2,datos_arg[Month],'Cuentas ARG'!AB$2,datos_arg[Origen],'Cuentas ARG'!W53)</f>
        <v>0</v>
      </c>
      <c r="Z53" s="22"/>
      <c r="AA53" s="22">
        <f t="shared" si="251"/>
        <v>29250</v>
      </c>
      <c r="AB53" s="23">
        <f t="shared" si="251"/>
        <v>780</v>
      </c>
      <c r="AD53" s="3" t="s">
        <v>6653</v>
      </c>
      <c r="AE53" s="22">
        <f>SUMIFS(datos_arg[ARS],datos_arg[Year],'Cuentas ARG'!AE$2,datos_arg[Month],'Cuentas ARG'!AI$2,datos_arg[Destino],'Cuentas ARG'!AD53)
- SUMIFS(datos_arg[ARS],datos_arg[Year],'Cuentas ARG'!AE$2,datos_arg[Month],'Cuentas ARG'!AI$2,datos_arg[Origen],'Cuentas ARG'!AD53)</f>
        <v>20200</v>
      </c>
      <c r="AF53" s="22">
        <f>+SUMIFS(datos_arg[USD],datos_arg[Year],'Cuentas ARG'!AE$2,datos_arg[Month],'Cuentas ARG'!AI$2,datos_arg[Destino],'Cuentas ARG'!AD53)
- SUMIFS(datos_arg[USD],datos_arg[Year],'Cuentas ARG'!AE$2,datos_arg[Month],'Cuentas ARG'!AI$2,datos_arg[Origen],'Cuentas ARG'!AD53)</f>
        <v>448.88888888888886</v>
      </c>
      <c r="AG53" s="22"/>
      <c r="AH53" s="22">
        <f t="shared" si="252"/>
        <v>49450</v>
      </c>
      <c r="AI53" s="23">
        <f t="shared" si="252"/>
        <v>1228.8888888888889</v>
      </c>
      <c r="AK53" s="3" t="s">
        <v>6653</v>
      </c>
      <c r="AL53" s="22">
        <f>SUMIFS(datos_arg[ARS],datos_arg[Year],'Cuentas ARG'!AL$2,datos_arg[Month],'Cuentas ARG'!AP$2,datos_arg[Destino],'Cuentas ARG'!AK53)
- SUMIFS(datos_arg[ARS],datos_arg[Year],'Cuentas ARG'!AL$2,datos_arg[Month],'Cuentas ARG'!AP$2,datos_arg[Origen],'Cuentas ARG'!AK53)</f>
        <v>28760</v>
      </c>
      <c r="AM53" s="22">
        <f>+SUMIFS(datos_arg[USD],datos_arg[Year],'Cuentas ARG'!AL$2,datos_arg[Month],'Cuentas ARG'!AP$2,datos_arg[Destino],'Cuentas ARG'!AK53)
- SUMIFS(datos_arg[USD],datos_arg[Year],'Cuentas ARG'!AL$2,datos_arg[Month],'Cuentas ARG'!AP$2,datos_arg[Origen],'Cuentas ARG'!AK53)</f>
        <v>639.11111111111109</v>
      </c>
      <c r="AN53" s="22"/>
      <c r="AO53" s="22">
        <f t="shared" si="253"/>
        <v>78210</v>
      </c>
      <c r="AP53" s="23">
        <f t="shared" si="253"/>
        <v>1868</v>
      </c>
      <c r="AR53" s="3" t="s">
        <v>6653</v>
      </c>
      <c r="AS53" s="22">
        <f>SUMIFS(datos_arg[ARS],datos_arg[Year],'Cuentas ARG'!AS$2,datos_arg[Month],'Cuentas ARG'!AW$2,datos_arg[Destino],'Cuentas ARG'!AR53)
- SUMIFS(datos_arg[ARS],datos_arg[Year],'Cuentas ARG'!AS$2,datos_arg[Month],'Cuentas ARG'!AW$2,datos_arg[Origen],'Cuentas ARG'!AR53)</f>
        <v>8920</v>
      </c>
      <c r="AT53" s="22">
        <f>+SUMIFS(datos_arg[USD],datos_arg[Year],'Cuentas ARG'!AS$2,datos_arg[Month],'Cuentas ARG'!AW$2,datos_arg[Destino],'Cuentas ARG'!AR53)
- SUMIFS(datos_arg[USD],datos_arg[Year],'Cuentas ARG'!AS$2,datos_arg[Month],'Cuentas ARG'!AW$2,datos_arg[Origen],'Cuentas ARG'!AR53)</f>
        <v>207.70297837617298</v>
      </c>
      <c r="AU53" s="22"/>
      <c r="AV53" s="22">
        <f t="shared" si="254"/>
        <v>87130</v>
      </c>
      <c r="AW53" s="23">
        <f t="shared" si="254"/>
        <v>2075.7029783761732</v>
      </c>
      <c r="AY53" s="3" t="s">
        <v>6653</v>
      </c>
      <c r="AZ53" s="22">
        <f>SUMIFS(datos_arg[ARS],datos_arg[Year],'Cuentas ARG'!AZ$2,datos_arg[Month],'Cuentas ARG'!BD$2,datos_arg[Destino],'Cuentas ARG'!AY53)
- SUMIFS(datos_arg[ARS],datos_arg[Year],'Cuentas ARG'!AZ$2,datos_arg[Month],'Cuentas ARG'!BD$2,datos_arg[Origen],'Cuentas ARG'!AY53)</f>
        <v>15840</v>
      </c>
      <c r="BA53" s="22">
        <f>+SUMIFS(datos_arg[USD],datos_arg[Year],'Cuentas ARG'!AZ$2,datos_arg[Month],'Cuentas ARG'!BD$2,datos_arg[Destino],'Cuentas ARG'!AY53)
- SUMIFS(datos_arg[USD],datos_arg[Year],'Cuentas ARG'!AZ$2,datos_arg[Month],'Cuentas ARG'!BD$2,datos_arg[Origen],'Cuentas ARG'!AY53)</f>
        <v>360</v>
      </c>
      <c r="BB53" s="22"/>
      <c r="BC53" s="22">
        <f t="shared" si="255"/>
        <v>102970</v>
      </c>
      <c r="BD53" s="23">
        <f t="shared" si="255"/>
        <v>2435.7029783761732</v>
      </c>
      <c r="BF53" s="3" t="s">
        <v>6653</v>
      </c>
      <c r="BG53" s="22">
        <f>SUMIFS(datos_arg[ARS],datos_arg[Year],'Cuentas ARG'!BG$2,datos_arg[Month],'Cuentas ARG'!BK$2,datos_arg[Destino],'Cuentas ARG'!BF53)
- SUMIFS(datos_arg[ARS],datos_arg[Year],'Cuentas ARG'!BG$2,datos_arg[Month],'Cuentas ARG'!BK$2,datos_arg[Origen],'Cuentas ARG'!BF53)</f>
        <v>4000</v>
      </c>
      <c r="BH53" s="22">
        <f>+SUMIFS(datos_arg[USD],datos_arg[Year],'Cuentas ARG'!BG$2,datos_arg[Month],'Cuentas ARG'!BK$2,datos_arg[Destino],'Cuentas ARG'!BF53)
- SUMIFS(datos_arg[USD],datos_arg[Year],'Cuentas ARG'!BG$2,datos_arg[Month],'Cuentas ARG'!BK$2,datos_arg[Origen],'Cuentas ARG'!BF53)</f>
        <v>66.666666666666671</v>
      </c>
      <c r="BI53" s="22"/>
      <c r="BJ53" s="22">
        <f t="shared" si="256"/>
        <v>106970</v>
      </c>
      <c r="BK53" s="23">
        <f t="shared" si="256"/>
        <v>2502.3696450428397</v>
      </c>
      <c r="BM53" s="3" t="s">
        <v>6653</v>
      </c>
      <c r="BN53" s="22">
        <f>SUMIFS(datos_arg[ARS],datos_arg[Year],'Cuentas ARG'!BN$2,datos_arg[Month],'Cuentas ARG'!BR$2,datos_arg[Destino],'Cuentas ARG'!BM53)
- SUMIFS(datos_arg[ARS],datos_arg[Year],'Cuentas ARG'!BN$2,datos_arg[Month],'Cuentas ARG'!BR$2,datos_arg[Origen],'Cuentas ARG'!BM53)</f>
        <v>187350</v>
      </c>
      <c r="BO53" s="22">
        <f>+SUMIFS(datos_arg[USD],datos_arg[Year],'Cuentas ARG'!BN$2,datos_arg[Month],'Cuentas ARG'!BR$2,datos_arg[Destino],'Cuentas ARG'!BM53)
- SUMIFS(datos_arg[USD],datos_arg[Year],'Cuentas ARG'!BN$2,datos_arg[Month],'Cuentas ARG'!BR$2,datos_arg[Origen],'Cuentas ARG'!BM53)</f>
        <v>3050</v>
      </c>
      <c r="BP53" s="22"/>
      <c r="BQ53" s="22">
        <f t="shared" si="257"/>
        <v>294320</v>
      </c>
      <c r="BR53" s="23">
        <f t="shared" si="257"/>
        <v>5552.3696450428397</v>
      </c>
      <c r="BT53" s="3" t="s">
        <v>6653</v>
      </c>
      <c r="BU53" s="22">
        <f>SUMIFS(datos_arg[ARS],datos_arg[Year],'Cuentas ARG'!BU$2,datos_arg[Month],'Cuentas ARG'!BY$2,datos_arg[Destino],'Cuentas ARG'!BT53)
- SUMIFS(datos_arg[ARS],datos_arg[Year],'Cuentas ARG'!BU$2,datos_arg[Month],'Cuentas ARG'!BY$2,datos_arg[Origen],'Cuentas ARG'!BT53)</f>
        <v>0</v>
      </c>
      <c r="BV53" s="22">
        <f>+SUMIFS(datos_arg[USD],datos_arg[Year],'Cuentas ARG'!BU$2,datos_arg[Month],'Cuentas ARG'!BY$2,datos_arg[Destino],'Cuentas ARG'!BT53)
- SUMIFS(datos_arg[USD],datos_arg[Year],'Cuentas ARG'!BU$2,datos_arg[Month],'Cuentas ARG'!BY$2,datos_arg[Origen],'Cuentas ARG'!BT53)</f>
        <v>0</v>
      </c>
      <c r="BW53" s="22"/>
      <c r="BX53" s="22">
        <f t="shared" si="258"/>
        <v>294320</v>
      </c>
      <c r="BY53" s="23">
        <f t="shared" si="258"/>
        <v>5552.3696450428397</v>
      </c>
      <c r="CA53" s="3" t="s">
        <v>6653</v>
      </c>
      <c r="CB53" s="22">
        <f>SUMIFS(datos_arg[ARS],datos_arg[Year],'Cuentas ARG'!CB$2,datos_arg[Month],'Cuentas ARG'!CF$2,datos_arg[Destino],'Cuentas ARG'!CA53)
- SUMIFS(datos_arg[ARS],datos_arg[Year],'Cuentas ARG'!CB$2,datos_arg[Month],'Cuentas ARG'!CF$2,datos_arg[Origen],'Cuentas ARG'!CA53)</f>
        <v>95480</v>
      </c>
      <c r="CC53" s="22">
        <f>+SUMIFS(datos_arg[USD],datos_arg[Year],'Cuentas ARG'!CB$2,datos_arg[Month],'Cuentas ARG'!CF$2,datos_arg[Destino],'Cuentas ARG'!CA53)
- SUMIFS(datos_arg[USD],datos_arg[Year],'Cuentas ARG'!CB$2,datos_arg[Month],'Cuentas ARG'!CF$2,datos_arg[Origen],'Cuentas ARG'!CA53)</f>
        <v>1400</v>
      </c>
      <c r="CD53" s="22"/>
      <c r="CE53" s="22">
        <f t="shared" si="259"/>
        <v>389800</v>
      </c>
      <c r="CF53" s="23">
        <f t="shared" si="259"/>
        <v>6952.3696450428397</v>
      </c>
      <c r="CH53" s="3" t="s">
        <v>6653</v>
      </c>
      <c r="CI53" s="22">
        <f>SUMIFS(datos_arg[ARS],datos_arg[Year],'Cuentas ARG'!CI$2,datos_arg[Month],'Cuentas ARG'!CM$2,datos_arg[Destino],'Cuentas ARG'!CH53)
- SUMIFS(datos_arg[ARS],datos_arg[Year],'Cuentas ARG'!CI$2,datos_arg[Month],'Cuentas ARG'!CM$2,datos_arg[Origen],'Cuentas ARG'!CH53)</f>
        <v>0</v>
      </c>
      <c r="CJ53" s="22">
        <f>+SUMIFS(datos_arg[USD],datos_arg[Year],'Cuentas ARG'!CI$2,datos_arg[Month],'Cuentas ARG'!CM$2,datos_arg[Destino],'Cuentas ARG'!CH53)
- SUMIFS(datos_arg[USD],datos_arg[Year],'Cuentas ARG'!CI$2,datos_arg[Month],'Cuentas ARG'!CM$2,datos_arg[Origen],'Cuentas ARG'!CH53)</f>
        <v>0</v>
      </c>
      <c r="CK53" s="22"/>
      <c r="CL53" s="22">
        <f t="shared" si="260"/>
        <v>389800</v>
      </c>
      <c r="CM53" s="23">
        <f t="shared" si="260"/>
        <v>6952.3696450428397</v>
      </c>
      <c r="CO53" s="3" t="s">
        <v>6653</v>
      </c>
      <c r="CP53" s="22">
        <f>SUMIFS(datos_arg[ARS],datos_arg[Year],'Cuentas ARG'!CP$2,datos_arg[Month],'Cuentas ARG'!CT$2,datos_arg[Destino],'Cuentas ARG'!CO53)
- SUMIFS(datos_arg[ARS],datos_arg[Year],'Cuentas ARG'!CP$2,datos_arg[Month],'Cuentas ARG'!CT$2,datos_arg[Origen],'Cuentas ARG'!CO53)</f>
        <v>149190</v>
      </c>
      <c r="CQ53" s="22">
        <f>+SUMIFS(datos_arg[USD],datos_arg[Year],'Cuentas ARG'!CP$2,datos_arg[Month],'Cuentas ARG'!CT$2,datos_arg[Destino],'Cuentas ARG'!CO53)
- SUMIFS(datos_arg[USD],datos_arg[Year],'Cuentas ARG'!CP$2,datos_arg[Month],'Cuentas ARG'!CT$2,datos_arg[Origen],'Cuentas ARG'!CO53)</f>
        <v>1969.2926707106683</v>
      </c>
      <c r="CR53" s="22"/>
      <c r="CS53" s="22">
        <f t="shared" si="261"/>
        <v>538990</v>
      </c>
      <c r="CT53" s="23">
        <f t="shared" si="261"/>
        <v>8921.6623157535087</v>
      </c>
      <c r="CV53" s="3" t="s">
        <v>6653</v>
      </c>
      <c r="CW53" s="22">
        <f>SUMIFS(datos_arg[ARS],datos_arg[Year],'Cuentas ARG'!CW$2,datos_arg[Month],'Cuentas ARG'!DA$2,datos_arg[Destino],'Cuentas ARG'!CV53)
- SUMIFS(datos_arg[ARS],datos_arg[Year],'Cuentas ARG'!CW$2,datos_arg[Month],'Cuentas ARG'!DA$2,datos_arg[Origen],'Cuentas ARG'!CV53)</f>
        <v>0</v>
      </c>
      <c r="CX53" s="22">
        <f>+SUMIFS(datos_arg[USD],datos_arg[Year],'Cuentas ARG'!CW$2,datos_arg[Month],'Cuentas ARG'!DA$2,datos_arg[Destino],'Cuentas ARG'!CV53)
- SUMIFS(datos_arg[USD],datos_arg[Year],'Cuentas ARG'!CW$2,datos_arg[Month],'Cuentas ARG'!DA$2,datos_arg[Origen],'Cuentas ARG'!CV53)</f>
        <v>0</v>
      </c>
      <c r="CY53" s="22"/>
      <c r="CZ53" s="22">
        <f t="shared" si="262"/>
        <v>538990</v>
      </c>
      <c r="DA53" s="23">
        <f t="shared" si="262"/>
        <v>8921.6623157535087</v>
      </c>
      <c r="DC53" s="3" t="s">
        <v>6653</v>
      </c>
      <c r="DD53" s="22">
        <f>SUMIFS(datos_arg[ARS],datos_arg[Year],'Cuentas ARG'!DD$2,datos_arg[Month],'Cuentas ARG'!DH$2,datos_arg[Destino],'Cuentas ARG'!DC53)
- SUMIFS(datos_arg[ARS],datos_arg[Year],'Cuentas ARG'!DD$2,datos_arg[Month],'Cuentas ARG'!DH$2,datos_arg[Origen],'Cuentas ARG'!DC53)</f>
        <v>31798.636279869766</v>
      </c>
      <c r="DE53" s="22">
        <f>+SUMIFS(datos_arg[USD],datos_arg[Year],'Cuentas ARG'!DD$2,datos_arg[Month],'Cuentas ARG'!DH$2,datos_arg[Destino],'Cuentas ARG'!DC53)
- SUMIFS(datos_arg[USD],datos_arg[Year],'Cuentas ARG'!DD$2,datos_arg[Month],'Cuentas ARG'!DH$2,datos_arg[Origen],'Cuentas ARG'!DC53)</f>
        <v>374.10160329258548</v>
      </c>
      <c r="DF53" s="22"/>
      <c r="DG53" s="22">
        <f t="shared" si="263"/>
        <v>570788.63627986982</v>
      </c>
      <c r="DH53" s="23">
        <f t="shared" si="263"/>
        <v>9295.7639190460941</v>
      </c>
      <c r="DJ53" s="3" t="s">
        <v>6653</v>
      </c>
      <c r="DK53" s="22">
        <f>SUMIFS(datos_arg[ARS],datos_arg[Year],'Cuentas ARG'!DK$2,datos_arg[Month],'Cuentas ARG'!DO$2,datos_arg[Destino],'Cuentas ARG'!DJ53)
- SUMIFS(datos_arg[ARS],datos_arg[Year],'Cuentas ARG'!DK$2,datos_arg[Month],'Cuentas ARG'!DO$2,datos_arg[Origen],'Cuentas ARG'!DJ53)</f>
        <v>240500</v>
      </c>
      <c r="DL53" s="22">
        <f>+SUMIFS(datos_arg[USD],datos_arg[Year],'Cuentas ARG'!DK$2,datos_arg[Month],'Cuentas ARG'!DO$2,datos_arg[Destino],'Cuentas ARG'!DJ53)
- SUMIFS(datos_arg[USD],datos_arg[Year],'Cuentas ARG'!DK$2,datos_arg[Month],'Cuentas ARG'!DO$2,datos_arg[Origen],'Cuentas ARG'!DJ53)</f>
        <v>2004.1666666666667</v>
      </c>
      <c r="DM53" s="22"/>
      <c r="DN53" s="22">
        <f t="shared" si="264"/>
        <v>811288.63627986982</v>
      </c>
      <c r="DO53" s="23">
        <f t="shared" si="264"/>
        <v>11299.93058571276</v>
      </c>
      <c r="DQ53" s="3" t="s">
        <v>6653</v>
      </c>
      <c r="DR53" s="22">
        <f>SUMIFS(datos_arg[ARS],datos_arg[Year],'Cuentas ARG'!DR$2,datos_arg[Month],'Cuentas ARG'!DV$2,datos_arg[Destino],'Cuentas ARG'!DQ53)
- SUMIFS(datos_arg[ARS],datos_arg[Year],'Cuentas ARG'!DR$2,datos_arg[Month],'Cuentas ARG'!DV$2,datos_arg[Origen],'Cuentas ARG'!DQ53)</f>
        <v>65400</v>
      </c>
      <c r="DS53" s="22">
        <f>+SUMIFS(datos_arg[USD],datos_arg[Year],'Cuentas ARG'!DR$2,datos_arg[Month],'Cuentas ARG'!DV$2,datos_arg[Destino],'Cuentas ARG'!DQ53)
- SUMIFS(datos_arg[USD],datos_arg[Year],'Cuentas ARG'!DR$2,datos_arg[Month],'Cuentas ARG'!DV$2,datos_arg[Origen],'Cuentas ARG'!DQ53)</f>
        <v>535.51957368313174</v>
      </c>
      <c r="DT53" s="22"/>
      <c r="DU53" s="22">
        <f t="shared" si="265"/>
        <v>876688.63627986982</v>
      </c>
      <c r="DV53" s="23">
        <f t="shared" si="265"/>
        <v>11835.450159395892</v>
      </c>
      <c r="DX53" s="3" t="s">
        <v>6653</v>
      </c>
      <c r="DY53" s="22">
        <f>SUMIFS(datos_arg[ARS],datos_arg[Year],'Cuentas ARG'!DY$2,datos_arg[Month],'Cuentas ARG'!EC$2,datos_arg[Destino],'Cuentas ARG'!DX53)
- SUMIFS(datos_arg[ARS],datos_arg[Year],'Cuentas ARG'!DY$2,datos_arg[Month],'Cuentas ARG'!EC$2,datos_arg[Origen],'Cuentas ARG'!DX53)</f>
        <v>127384.6415504858</v>
      </c>
      <c r="DZ53" s="22">
        <f>+SUMIFS(datos_arg[USD],datos_arg[Year],'Cuentas ARG'!DY$2,datos_arg[Month],'Cuentas ARG'!EC$2,datos_arg[Destino],'Cuentas ARG'!DX53)
- SUMIFS(datos_arg[USD],datos_arg[Year],'Cuentas ARG'!DY$2,datos_arg[Month],'Cuentas ARG'!EC$2,datos_arg[Origen],'Cuentas ARG'!DX53)</f>
        <v>961.37464541718896</v>
      </c>
      <c r="EA53" s="22"/>
      <c r="EB53" s="22">
        <f t="shared" si="266"/>
        <v>1004073.2778303556</v>
      </c>
      <c r="EC53" s="23">
        <f t="shared" si="266"/>
        <v>12796.824804813081</v>
      </c>
      <c r="EE53" s="3" t="s">
        <v>6653</v>
      </c>
      <c r="EF53" s="22">
        <f>SUMIFS(datos_arg[ARS],datos_arg[Year],'Cuentas ARG'!EF$2,datos_arg[Month],'Cuentas ARG'!EJ$2,datos_arg[Destino],'Cuentas ARG'!EE53)
- SUMIFS(datos_arg[ARS],datos_arg[Year],'Cuentas ARG'!EF$2,datos_arg[Month],'Cuentas ARG'!EJ$2,datos_arg[Origen],'Cuentas ARG'!EE53)</f>
        <v>376800</v>
      </c>
      <c r="EG53" s="22">
        <f>+SUMIFS(datos_arg[USD],datos_arg[Year],'Cuentas ARG'!EF$2,datos_arg[Month],'Cuentas ARG'!EJ$2,datos_arg[Destino],'Cuentas ARG'!EE53)
- SUMIFS(datos_arg[USD],datos_arg[Year],'Cuentas ARG'!EF$2,datos_arg[Month],'Cuentas ARG'!EJ$2,datos_arg[Origen],'Cuentas ARG'!EE53)</f>
        <v>2842.8691797536371</v>
      </c>
      <c r="EH53" s="22"/>
      <c r="EI53" s="22">
        <f t="shared" si="267"/>
        <v>1380873.2778303556</v>
      </c>
      <c r="EJ53" s="23">
        <f t="shared" si="267"/>
        <v>15639.693984566718</v>
      </c>
      <c r="EL53" s="3" t="s">
        <v>6653</v>
      </c>
      <c r="EM53" s="22">
        <f>SUMIFS(datos_arg[ARS],datos_arg[Year],'Cuentas ARG'!EM$2,datos_arg[Month],'Cuentas ARG'!EQ$2,datos_arg[Destino],'Cuentas ARG'!EL53)
- SUMIFS(datos_arg[ARS],datos_arg[Year],'Cuentas ARG'!EM$2,datos_arg[Month],'Cuentas ARG'!EQ$2,datos_arg[Origen],'Cuentas ARG'!EL53)</f>
        <v>201500</v>
      </c>
      <c r="EN53" s="22">
        <f>+SUMIFS(datos_arg[USD],datos_arg[Year],'Cuentas ARG'!EM$2,datos_arg[Month],'Cuentas ARG'!EQ$2,datos_arg[Destino],'Cuentas ARG'!EL53)
- SUMIFS(datos_arg[USD],datos_arg[Year],'Cuentas ARG'!EM$2,datos_arg[Month],'Cuentas ARG'!EQ$2,datos_arg[Origen],'Cuentas ARG'!EL53)</f>
        <v>1538.1679389312976</v>
      </c>
      <c r="EO53" s="22"/>
      <c r="EP53" s="22">
        <f t="shared" si="268"/>
        <v>1582373.2778303556</v>
      </c>
      <c r="EQ53" s="23">
        <f t="shared" si="268"/>
        <v>17177.861923498014</v>
      </c>
      <c r="ES53" s="3" t="s">
        <v>6653</v>
      </c>
      <c r="ET53" s="22">
        <f>SUMIFS(datos_arg[ARS],datos_arg[Year],'Cuentas ARG'!ET$2,datos_arg[Month],'Cuentas ARG'!EX$2,datos_arg[Destino],'Cuentas ARG'!ES53)
- SUMIFS(datos_arg[ARS],datos_arg[Year],'Cuentas ARG'!ET$2,datos_arg[Month],'Cuentas ARG'!EX$2,datos_arg[Origen],'Cuentas ARG'!ES53)</f>
        <v>243370</v>
      </c>
      <c r="EU53" s="22">
        <f>+SUMIFS(datos_arg[USD],datos_arg[Year],'Cuentas ARG'!ET$2,datos_arg[Month],'Cuentas ARG'!EX$2,datos_arg[Destino],'Cuentas ARG'!ES53)
- SUMIFS(datos_arg[USD],datos_arg[Year],'Cuentas ARG'!ET$2,datos_arg[Month],'Cuentas ARG'!EX$2,datos_arg[Origen],'Cuentas ARG'!ES53)</f>
        <v>1668.3655686968891</v>
      </c>
      <c r="EV53" s="22"/>
      <c r="EW53" s="22">
        <f t="shared" si="269"/>
        <v>1825743.2778303556</v>
      </c>
      <c r="EX53" s="23">
        <f t="shared" si="269"/>
        <v>18846.227492194903</v>
      </c>
      <c r="EZ53" s="3" t="s">
        <v>6653</v>
      </c>
      <c r="FA53" s="22">
        <f>SUMIFS(datos_arg[ARS],datos_arg[Year],'Cuentas ARG'!FA$2,datos_arg[Month],'Cuentas ARG'!FE$2,datos_arg[Destino],'Cuentas ARG'!EZ53)
- SUMIFS(datos_arg[ARS],datos_arg[Year],'Cuentas ARG'!FA$2,datos_arg[Month],'Cuentas ARG'!FE$2,datos_arg[Origen],'Cuentas ARG'!EZ53)</f>
        <v>211700</v>
      </c>
      <c r="FB53" s="22">
        <f>+SUMIFS(datos_arg[USD],datos_arg[Year],'Cuentas ARG'!FA$2,datos_arg[Month],'Cuentas ARG'!FE$2,datos_arg[Destino],'Cuentas ARG'!EZ53)
- SUMIFS(datos_arg[USD],datos_arg[Year],'Cuentas ARG'!FA$2,datos_arg[Month],'Cuentas ARG'!FE$2,datos_arg[Origen],'Cuentas ARG'!EZ53)</f>
        <v>1341.3609307359307</v>
      </c>
      <c r="FC53" s="22"/>
      <c r="FD53" s="22">
        <f t="shared" si="270"/>
        <v>2037443.2778303556</v>
      </c>
      <c r="FE53" s="23">
        <f t="shared" si="270"/>
        <v>20187.588422930832</v>
      </c>
      <c r="FG53" s="3" t="s">
        <v>6653</v>
      </c>
      <c r="FH53" s="22">
        <f>SUMIFS(datos_arg[ARS],datos_arg[Year],'Cuentas ARG'!FH$2,datos_arg[Month],'Cuentas ARG'!FL$2,datos_arg[Destino],'Cuentas ARG'!FG53)
- SUMIFS(datos_arg[ARS],datos_arg[Year],'Cuentas ARG'!FH$2,datos_arg[Month],'Cuentas ARG'!FL$2,datos_arg[Origen],'Cuentas ARG'!FG53)</f>
        <v>196180</v>
      </c>
      <c r="FI53" s="22">
        <f>+SUMIFS(datos_arg[USD],datos_arg[Year],'Cuentas ARG'!FH$2,datos_arg[Month],'Cuentas ARG'!FL$2,datos_arg[Destino],'Cuentas ARG'!FG53)
- SUMIFS(datos_arg[USD],datos_arg[Year],'Cuentas ARG'!FH$2,datos_arg[Month],'Cuentas ARG'!FL$2,datos_arg[Origen],'Cuentas ARG'!FG53)</f>
        <v>1325.7888806115077</v>
      </c>
      <c r="FJ53" s="22"/>
      <c r="FK53" s="22">
        <f t="shared" si="271"/>
        <v>2233623.2778303558</v>
      </c>
      <c r="FL53" s="23">
        <f t="shared" si="271"/>
        <v>21513.37730354234</v>
      </c>
      <c r="FN53" s="3" t="s">
        <v>6653</v>
      </c>
      <c r="FO53" s="22">
        <f>SUMIFS(datos_arg[ARS],datos_arg[Year],'Cuentas ARG'!FO$2,datos_arg[Month],'Cuentas ARG'!FS$2,datos_arg[Destino],'Cuentas ARG'!FN53)
- SUMIFS(datos_arg[ARS],datos_arg[Year],'Cuentas ARG'!FO$2,datos_arg[Month],'Cuentas ARG'!FS$2,datos_arg[Origen],'Cuentas ARG'!FN53)</f>
        <v>167968</v>
      </c>
      <c r="FP53" s="22">
        <f>+SUMIFS(datos_arg[USD],datos_arg[Year],'Cuentas ARG'!FO$2,datos_arg[Month],'Cuentas ARG'!FS$2,datos_arg[Destino],'Cuentas ARG'!FN53)
- SUMIFS(datos_arg[USD],datos_arg[Year],'Cuentas ARG'!FO$2,datos_arg[Month],'Cuentas ARG'!FS$2,datos_arg[Origen],'Cuentas ARG'!FN53)</f>
        <v>1083.7608713866778</v>
      </c>
      <c r="FQ53" s="22"/>
      <c r="FR53" s="22">
        <f t="shared" si="272"/>
        <v>2401591.2778303558</v>
      </c>
      <c r="FS53" s="23">
        <f t="shared" si="272"/>
        <v>22597.138174929019</v>
      </c>
      <c r="FU53" s="3" t="s">
        <v>6653</v>
      </c>
      <c r="FV53" s="22">
        <f>SUMIFS(datos_arg[ARS],datos_arg[Year],'Cuentas ARG'!FV$2,datos_arg[Month],'Cuentas ARG'!FZ$2,datos_arg[Destino],'Cuentas ARG'!FU53)
- SUMIFS(datos_arg[ARS],datos_arg[Year],'Cuentas ARG'!FV$2,datos_arg[Month],'Cuentas ARG'!FZ$2,datos_arg[Origen],'Cuentas ARG'!FU53)</f>
        <v>85875.99</v>
      </c>
      <c r="FW53" s="22">
        <f>+SUMIFS(datos_arg[USD],datos_arg[Year],'Cuentas ARG'!FV$2,datos_arg[Month],'Cuentas ARG'!FZ$2,datos_arg[Destino],'Cuentas ARG'!FU53)
- SUMIFS(datos_arg[USD],datos_arg[Year],'Cuentas ARG'!FV$2,datos_arg[Month],'Cuentas ARG'!FZ$2,datos_arg[Origen],'Cuentas ARG'!FU53)</f>
        <v>578.34968803683091</v>
      </c>
      <c r="FX53" s="22"/>
      <c r="FY53" s="22">
        <f t="shared" si="273"/>
        <v>2487467.267830356</v>
      </c>
      <c r="FZ53" s="23">
        <f t="shared" si="273"/>
        <v>23175.487862965849</v>
      </c>
      <c r="GB53" s="3" t="s">
        <v>6653</v>
      </c>
      <c r="GC53" s="22">
        <f>SUMIFS(datos_arg[ARS],datos_arg[Year],'Cuentas ARG'!GC$2,datos_arg[Month],'Cuentas ARG'!GG$2,datos_arg[Destino],'Cuentas ARG'!GB53)
- SUMIFS(datos_arg[ARS],datos_arg[Year],'Cuentas ARG'!GC$2,datos_arg[Month],'Cuentas ARG'!GG$2,datos_arg[Origen],'Cuentas ARG'!GB53)</f>
        <v>242000</v>
      </c>
      <c r="GD53" s="22">
        <f>+SUMIFS(datos_arg[USD],datos_arg[Year],'Cuentas ARG'!GC$2,datos_arg[Month],'Cuentas ARG'!GG$2,datos_arg[Destino],'Cuentas ARG'!GB53)
- SUMIFS(datos_arg[USD],datos_arg[Year],'Cuentas ARG'!GC$2,datos_arg[Month],'Cuentas ARG'!GG$2,datos_arg[Origen],'Cuentas ARG'!GB53)</f>
        <v>1712.4912596144241</v>
      </c>
      <c r="GE53" s="22"/>
      <c r="GF53" s="22">
        <f t="shared" si="274"/>
        <v>2729467.267830356</v>
      </c>
      <c r="GG53" s="23">
        <f t="shared" si="274"/>
        <v>24887.979122580273</v>
      </c>
      <c r="GI53" s="3" t="s">
        <v>6653</v>
      </c>
      <c r="GJ53" s="22">
        <f>SUMIFS(datos_arg[ARS],datos_arg[Year],'Cuentas ARG'!GJ$2,datos_arg[Month],'Cuentas ARG'!GN$2,datos_arg[Destino],'Cuentas ARG'!GI53)
- SUMIFS(datos_arg[ARS],datos_arg[Year],'Cuentas ARG'!GJ$2,datos_arg[Month],'Cuentas ARG'!GN$2,datos_arg[Origen],'Cuentas ARG'!GI53)</f>
        <v>632940</v>
      </c>
      <c r="GK53" s="22">
        <f>+SUMIFS(datos_arg[USD],datos_arg[Year],'Cuentas ARG'!GJ$2,datos_arg[Month],'Cuentas ARG'!GN$2,datos_arg[Destino],'Cuentas ARG'!GI53)
- SUMIFS(datos_arg[USD],datos_arg[Year],'Cuentas ARG'!GJ$2,datos_arg[Month],'Cuentas ARG'!GN$2,datos_arg[Origen],'Cuentas ARG'!GI53)</f>
        <v>4486.9737299174994</v>
      </c>
      <c r="GL53" s="22"/>
      <c r="GM53" s="22">
        <f t="shared" si="275"/>
        <v>3362407.267830356</v>
      </c>
      <c r="GN53" s="23">
        <f t="shared" si="275"/>
        <v>29374.952852497772</v>
      </c>
      <c r="GP53" s="3" t="s">
        <v>6653</v>
      </c>
      <c r="GQ53" s="22">
        <f>SUMIFS(datos_arg[ARS],datos_arg[Year],'Cuentas ARG'!GQ$2,datos_arg[Month],'Cuentas ARG'!GU$2,datos_arg[Destino],'Cuentas ARG'!GP53)
- SUMIFS(datos_arg[ARS],datos_arg[Year],'Cuentas ARG'!GQ$2,datos_arg[Month],'Cuentas ARG'!GU$2,datos_arg[Origen],'Cuentas ARG'!GP53)</f>
        <v>75000</v>
      </c>
      <c r="GR53" s="22">
        <f>+SUMIFS(datos_arg[USD],datos_arg[Year],'Cuentas ARG'!GQ$2,datos_arg[Month],'Cuentas ARG'!GU$2,datos_arg[Destino],'Cuentas ARG'!GP53)
- SUMIFS(datos_arg[USD],datos_arg[Year],'Cuentas ARG'!GQ$2,datos_arg[Month],'Cuentas ARG'!GU$2,datos_arg[Origen],'Cuentas ARG'!GP53)</f>
        <v>496.8131916974088</v>
      </c>
      <c r="GS53" s="22"/>
      <c r="GT53" s="22">
        <f t="shared" si="276"/>
        <v>3437407.267830356</v>
      </c>
      <c r="GU53" s="23">
        <f t="shared" si="276"/>
        <v>29871.766044195181</v>
      </c>
      <c r="GW53" s="3" t="s">
        <v>6653</v>
      </c>
      <c r="GX53" s="22">
        <f>SUMIFS(datos_arg[ARS],datos_arg[Year],'Cuentas ARG'!GX$2,datos_arg[Month],'Cuentas ARG'!HB$2,datos_arg[Destino],'Cuentas ARG'!GW53)
- SUMIFS(datos_arg[ARS],datos_arg[Year],'Cuentas ARG'!GX$2,datos_arg[Month],'Cuentas ARG'!HB$2,datos_arg[Origen],'Cuentas ARG'!GW53)</f>
        <v>139990.41</v>
      </c>
      <c r="GY53" s="22">
        <f>+SUMIFS(datos_arg[USD],datos_arg[Year],'Cuentas ARG'!GX$2,datos_arg[Month],'Cuentas ARG'!HB$2,datos_arg[Destino],'Cuentas ARG'!GW53)
- SUMIFS(datos_arg[USD],datos_arg[Year],'Cuentas ARG'!GX$2,datos_arg[Month],'Cuentas ARG'!HB$2,datos_arg[Origen],'Cuentas ARG'!GW53)</f>
        <v>912.20301355965273</v>
      </c>
      <c r="GZ53" s="22"/>
      <c r="HA53" s="22">
        <f t="shared" si="277"/>
        <v>3577397.6778303562</v>
      </c>
      <c r="HB53" s="23">
        <f t="shared" si="277"/>
        <v>30783.969057754835</v>
      </c>
      <c r="HD53" s="3" t="s">
        <v>6653</v>
      </c>
      <c r="HE53" s="22">
        <f>SUMIFS(datos_arg[ARS],datos_arg[Year],'Cuentas ARG'!HE$2,datos_arg[Month],'Cuentas ARG'!HI$2,datos_arg[Destino],'Cuentas ARG'!HD53)
- SUMIFS(datos_arg[ARS],datos_arg[Year],'Cuentas ARG'!HE$2,datos_arg[Month],'Cuentas ARG'!HI$2,datos_arg[Origen],'Cuentas ARG'!HD53)</f>
        <v>640838.24</v>
      </c>
      <c r="HF53" s="22">
        <f>+SUMIFS(datos_arg[USD],datos_arg[Year],'Cuentas ARG'!HE$2,datos_arg[Month],'Cuentas ARG'!HI$2,datos_arg[Destino],'Cuentas ARG'!HD53)
- SUMIFS(datos_arg[USD],datos_arg[Year],'Cuentas ARG'!HE$2,datos_arg[Month],'Cuentas ARG'!HI$2,datos_arg[Origen],'Cuentas ARG'!HD53)</f>
        <v>3638.5316815920401</v>
      </c>
      <c r="HG53" s="22"/>
      <c r="HH53" s="22">
        <f t="shared" si="278"/>
        <v>4218235.9178303564</v>
      </c>
      <c r="HI53" s="23">
        <f t="shared" si="278"/>
        <v>34422.500739346877</v>
      </c>
      <c r="HK53" s="3" t="s">
        <v>6653</v>
      </c>
      <c r="HL53" s="22">
        <f>SUMIFS(datos_arg[ARS],datos_arg[Year],'Cuentas ARG'!HL$2,datos_arg[Month],'Cuentas ARG'!HP$2,datos_arg[Destino],'Cuentas ARG'!HK53)
- SUMIFS(datos_arg[ARS],datos_arg[Year],'Cuentas ARG'!HL$2,datos_arg[Month],'Cuentas ARG'!HP$2,datos_arg[Origen],'Cuentas ARG'!HK53)</f>
        <v>372520</v>
      </c>
      <c r="HM53" s="22">
        <f>+SUMIFS(datos_arg[USD],datos_arg[Year],'Cuentas ARG'!HL$2,datos_arg[Month],'Cuentas ARG'!HP$2,datos_arg[Destino],'Cuentas ARG'!HK53)
- SUMIFS(datos_arg[USD],datos_arg[Year],'Cuentas ARG'!HL$2,datos_arg[Month],'Cuentas ARG'!HP$2,datos_arg[Origen],'Cuentas ARG'!HK53)</f>
        <v>2091.6263331640425</v>
      </c>
      <c r="HN53" s="22"/>
      <c r="HO53" s="22">
        <f t="shared" si="279"/>
        <v>4590755.9178303564</v>
      </c>
      <c r="HP53" s="23">
        <f t="shared" si="279"/>
        <v>36514.127072510921</v>
      </c>
    </row>
    <row r="54" spans="2:224" x14ac:dyDescent="0.25">
      <c r="B54" s="3" t="s">
        <v>6672</v>
      </c>
      <c r="C54" s="22">
        <f>SUMIFS(datos_arg[ARS],datos_arg[Year],'Cuentas ARG'!C$2,datos_arg[Month],'Cuentas ARG'!G$2,datos_arg[Destino],'Cuentas ARG'!B54)
- SUMIFS(datos_arg[ARS],datos_arg[Year],'Cuentas ARG'!C$2,datos_arg[Month],'Cuentas ARG'!G$2,datos_arg[Origen],'Cuentas ARG'!B54)</f>
        <v>0</v>
      </c>
      <c r="D54" s="22">
        <f>+SUMIFS(datos_arg[USD],datos_arg[Year],'Cuentas ARG'!C$2,datos_arg[Month],'Cuentas ARG'!G$2,datos_arg[Destino],'Cuentas ARG'!B54)
- SUMIFS(datos_arg[USD],datos_arg[Year],'Cuentas ARG'!C$2,datos_arg[Month],'Cuentas ARG'!G$2,datos_arg[Origen],'Cuentas ARG'!B54)</f>
        <v>0</v>
      </c>
      <c r="E54" s="22"/>
      <c r="F54" s="22">
        <f>+C54</f>
        <v>0</v>
      </c>
      <c r="G54" s="23">
        <f>+D54</f>
        <v>0</v>
      </c>
      <c r="I54" s="3" t="s">
        <v>6672</v>
      </c>
      <c r="J54" s="22">
        <f>SUMIFS(datos_arg[ARS],datos_arg[Year],'Cuentas ARG'!J$2,datos_arg[Month],'Cuentas ARG'!N$2,datos_arg[Destino],'Cuentas ARG'!I54)
- SUMIFS(datos_arg[ARS],datos_arg[Year],'Cuentas ARG'!J$2,datos_arg[Month],'Cuentas ARG'!N$2,datos_arg[Origen],'Cuentas ARG'!I54)</f>
        <v>0</v>
      </c>
      <c r="K54" s="22">
        <f>+SUMIFS(datos_arg[USD],datos_arg[Year],'Cuentas ARG'!J$2,datos_arg[Month],'Cuentas ARG'!N$2,datos_arg[Destino],'Cuentas ARG'!I54)
- SUMIFS(datos_arg[USD],datos_arg[Year],'Cuentas ARG'!J$2,datos_arg[Month],'Cuentas ARG'!N$2,datos_arg[Origen],'Cuentas ARG'!I54)</f>
        <v>0</v>
      </c>
      <c r="L54" s="22"/>
      <c r="M54" s="22">
        <f>+J54+F54</f>
        <v>0</v>
      </c>
      <c r="N54" s="23">
        <f>+K54+G54</f>
        <v>0</v>
      </c>
      <c r="P54" s="3" t="s">
        <v>6672</v>
      </c>
      <c r="Q54" s="22">
        <f>SUMIFS(datos_arg[ARS],datos_arg[Year],'Cuentas ARG'!Q$2,datos_arg[Month],'Cuentas ARG'!U$2,datos_arg[Destino],'Cuentas ARG'!P54)
- SUMIFS(datos_arg[ARS],datos_arg[Year],'Cuentas ARG'!Q$2,datos_arg[Month],'Cuentas ARG'!U$2,datos_arg[Origen],'Cuentas ARG'!P54)</f>
        <v>0</v>
      </c>
      <c r="R54" s="22">
        <f>+SUMIFS(datos_arg[USD],datos_arg[Year],'Cuentas ARG'!Q$2,datos_arg[Month],'Cuentas ARG'!U$2,datos_arg[Destino],'Cuentas ARG'!P54)
- SUMIFS(datos_arg[USD],datos_arg[Year],'Cuentas ARG'!Q$2,datos_arg[Month],'Cuentas ARG'!U$2,datos_arg[Origen],'Cuentas ARG'!P54)</f>
        <v>0</v>
      </c>
      <c r="S54" s="22"/>
      <c r="T54" s="22">
        <f t="shared" si="250"/>
        <v>0</v>
      </c>
      <c r="U54" s="23">
        <f t="shared" si="250"/>
        <v>0</v>
      </c>
      <c r="W54" s="3" t="s">
        <v>6672</v>
      </c>
      <c r="X54" s="22">
        <f>SUMIFS(datos_arg[ARS],datos_arg[Year],'Cuentas ARG'!X$2,datos_arg[Month],'Cuentas ARG'!AB$2,datos_arg[Destino],'Cuentas ARG'!W54)
- SUMIFS(datos_arg[ARS],datos_arg[Year],'Cuentas ARG'!X$2,datos_arg[Month],'Cuentas ARG'!AB$2,datos_arg[Origen],'Cuentas ARG'!W54)</f>
        <v>0</v>
      </c>
      <c r="Y54" s="22">
        <f>+SUMIFS(datos_arg[USD],datos_arg[Year],'Cuentas ARG'!X$2,datos_arg[Month],'Cuentas ARG'!AB$2,datos_arg[Destino],'Cuentas ARG'!W54)
- SUMIFS(datos_arg[USD],datos_arg[Year],'Cuentas ARG'!X$2,datos_arg[Month],'Cuentas ARG'!AB$2,datos_arg[Origen],'Cuentas ARG'!W54)</f>
        <v>0</v>
      </c>
      <c r="Z54" s="22"/>
      <c r="AA54" s="22">
        <f t="shared" si="251"/>
        <v>0</v>
      </c>
      <c r="AB54" s="23">
        <f t="shared" si="251"/>
        <v>0</v>
      </c>
      <c r="AD54" s="3" t="s">
        <v>6672</v>
      </c>
      <c r="AE54" s="22">
        <f>SUMIFS(datos_arg[ARS],datos_arg[Year],'Cuentas ARG'!AE$2,datos_arg[Month],'Cuentas ARG'!AI$2,datos_arg[Destino],'Cuentas ARG'!AD54)
- SUMIFS(datos_arg[ARS],datos_arg[Year],'Cuentas ARG'!AE$2,datos_arg[Month],'Cuentas ARG'!AI$2,datos_arg[Origen],'Cuentas ARG'!AD54)</f>
        <v>0</v>
      </c>
      <c r="AF54" s="22">
        <f>+SUMIFS(datos_arg[USD],datos_arg[Year],'Cuentas ARG'!AE$2,datos_arg[Month],'Cuentas ARG'!AI$2,datos_arg[Destino],'Cuentas ARG'!AD54)
- SUMIFS(datos_arg[USD],datos_arg[Year],'Cuentas ARG'!AE$2,datos_arg[Month],'Cuentas ARG'!AI$2,datos_arg[Origen],'Cuentas ARG'!AD54)</f>
        <v>0</v>
      </c>
      <c r="AG54" s="22"/>
      <c r="AH54" s="22">
        <f t="shared" si="252"/>
        <v>0</v>
      </c>
      <c r="AI54" s="23">
        <f t="shared" si="252"/>
        <v>0</v>
      </c>
      <c r="AK54" s="3" t="s">
        <v>6672</v>
      </c>
      <c r="AL54" s="22">
        <f>SUMIFS(datos_arg[ARS],datos_arg[Year],'Cuentas ARG'!AL$2,datos_arg[Month],'Cuentas ARG'!AP$2,datos_arg[Destino],'Cuentas ARG'!AK54)
- SUMIFS(datos_arg[ARS],datos_arg[Year],'Cuentas ARG'!AL$2,datos_arg[Month],'Cuentas ARG'!AP$2,datos_arg[Origen],'Cuentas ARG'!AK54)</f>
        <v>0</v>
      </c>
      <c r="AM54" s="22">
        <f>+SUMIFS(datos_arg[USD],datos_arg[Year],'Cuentas ARG'!AL$2,datos_arg[Month],'Cuentas ARG'!AP$2,datos_arg[Destino],'Cuentas ARG'!AK54)
- SUMIFS(datos_arg[USD],datos_arg[Year],'Cuentas ARG'!AL$2,datos_arg[Month],'Cuentas ARG'!AP$2,datos_arg[Origen],'Cuentas ARG'!AK54)</f>
        <v>0</v>
      </c>
      <c r="AN54" s="22"/>
      <c r="AO54" s="22">
        <f t="shared" si="253"/>
        <v>0</v>
      </c>
      <c r="AP54" s="23">
        <f t="shared" si="253"/>
        <v>0</v>
      </c>
      <c r="AR54" s="3" t="s">
        <v>6672</v>
      </c>
      <c r="AS54" s="22">
        <f>SUMIFS(datos_arg[ARS],datos_arg[Year],'Cuentas ARG'!AS$2,datos_arg[Month],'Cuentas ARG'!AW$2,datos_arg[Destino],'Cuentas ARG'!AR54)
- SUMIFS(datos_arg[ARS],datos_arg[Year],'Cuentas ARG'!AS$2,datos_arg[Month],'Cuentas ARG'!AW$2,datos_arg[Origen],'Cuentas ARG'!AR54)</f>
        <v>0</v>
      </c>
      <c r="AT54" s="22">
        <f>+SUMIFS(datos_arg[USD],datos_arg[Year],'Cuentas ARG'!AS$2,datos_arg[Month],'Cuentas ARG'!AW$2,datos_arg[Destino],'Cuentas ARG'!AR54)
- SUMIFS(datos_arg[USD],datos_arg[Year],'Cuentas ARG'!AS$2,datos_arg[Month],'Cuentas ARG'!AW$2,datos_arg[Origen],'Cuentas ARG'!AR54)</f>
        <v>0</v>
      </c>
      <c r="AU54" s="22"/>
      <c r="AV54" s="22">
        <f t="shared" si="254"/>
        <v>0</v>
      </c>
      <c r="AW54" s="23">
        <f t="shared" si="254"/>
        <v>0</v>
      </c>
      <c r="AY54" s="3" t="s">
        <v>6672</v>
      </c>
      <c r="AZ54" s="22">
        <f>SUMIFS(datos_arg[ARS],datos_arg[Year],'Cuentas ARG'!AZ$2,datos_arg[Month],'Cuentas ARG'!BD$2,datos_arg[Destino],'Cuentas ARG'!AY54)
- SUMIFS(datos_arg[ARS],datos_arg[Year],'Cuentas ARG'!AZ$2,datos_arg[Month],'Cuentas ARG'!BD$2,datos_arg[Origen],'Cuentas ARG'!AY54)</f>
        <v>0</v>
      </c>
      <c r="BA54" s="22">
        <f>+SUMIFS(datos_arg[USD],datos_arg[Year],'Cuentas ARG'!AZ$2,datos_arg[Month],'Cuentas ARG'!BD$2,datos_arg[Destino],'Cuentas ARG'!AY54)
- SUMIFS(datos_arg[USD],datos_arg[Year],'Cuentas ARG'!AZ$2,datos_arg[Month],'Cuentas ARG'!BD$2,datos_arg[Origen],'Cuentas ARG'!AY54)</f>
        <v>0</v>
      </c>
      <c r="BB54" s="22"/>
      <c r="BC54" s="22">
        <f t="shared" si="255"/>
        <v>0</v>
      </c>
      <c r="BD54" s="23">
        <f t="shared" si="255"/>
        <v>0</v>
      </c>
      <c r="BF54" s="3" t="s">
        <v>6672</v>
      </c>
      <c r="BG54" s="22">
        <f>SUMIFS(datos_arg[ARS],datos_arg[Year],'Cuentas ARG'!BG$2,datos_arg[Month],'Cuentas ARG'!BK$2,datos_arg[Destino],'Cuentas ARG'!BF54)
- SUMIFS(datos_arg[ARS],datos_arg[Year],'Cuentas ARG'!BG$2,datos_arg[Month],'Cuentas ARG'!BK$2,datos_arg[Origen],'Cuentas ARG'!BF54)</f>
        <v>0</v>
      </c>
      <c r="BH54" s="22">
        <f>+SUMIFS(datos_arg[USD],datos_arg[Year],'Cuentas ARG'!BG$2,datos_arg[Month],'Cuentas ARG'!BK$2,datos_arg[Destino],'Cuentas ARG'!BF54)
- SUMIFS(datos_arg[USD],datos_arg[Year],'Cuentas ARG'!BG$2,datos_arg[Month],'Cuentas ARG'!BK$2,datos_arg[Origen],'Cuentas ARG'!BF54)</f>
        <v>0</v>
      </c>
      <c r="BI54" s="22"/>
      <c r="BJ54" s="22">
        <f t="shared" si="256"/>
        <v>0</v>
      </c>
      <c r="BK54" s="23">
        <f t="shared" si="256"/>
        <v>0</v>
      </c>
      <c r="BM54" s="3" t="s">
        <v>6672</v>
      </c>
      <c r="BN54" s="22">
        <f>SUMIFS(datos_arg[ARS],datos_arg[Year],'Cuentas ARG'!BN$2,datos_arg[Month],'Cuentas ARG'!BR$2,datos_arg[Destino],'Cuentas ARG'!BM54)
- SUMIFS(datos_arg[ARS],datos_arg[Year],'Cuentas ARG'!BN$2,datos_arg[Month],'Cuentas ARG'!BR$2,datos_arg[Origen],'Cuentas ARG'!BM54)</f>
        <v>0</v>
      </c>
      <c r="BO54" s="22">
        <f>+SUMIFS(datos_arg[USD],datos_arg[Year],'Cuentas ARG'!BN$2,datos_arg[Month],'Cuentas ARG'!BR$2,datos_arg[Destino],'Cuentas ARG'!BM54)
- SUMIFS(datos_arg[USD],datos_arg[Year],'Cuentas ARG'!BN$2,datos_arg[Month],'Cuentas ARG'!BR$2,datos_arg[Origen],'Cuentas ARG'!BM54)</f>
        <v>0</v>
      </c>
      <c r="BP54" s="22"/>
      <c r="BQ54" s="22">
        <f t="shared" si="257"/>
        <v>0</v>
      </c>
      <c r="BR54" s="23">
        <f t="shared" si="257"/>
        <v>0</v>
      </c>
      <c r="BT54" s="3" t="s">
        <v>6672</v>
      </c>
      <c r="BU54" s="22">
        <f>SUMIFS(datos_arg[ARS],datos_arg[Year],'Cuentas ARG'!BU$2,datos_arg[Month],'Cuentas ARG'!BY$2,datos_arg[Destino],'Cuentas ARG'!BT54)
- SUMIFS(datos_arg[ARS],datos_arg[Year],'Cuentas ARG'!BU$2,datos_arg[Month],'Cuentas ARG'!BY$2,datos_arg[Origen],'Cuentas ARG'!BT54)</f>
        <v>0</v>
      </c>
      <c r="BV54" s="22">
        <f>+SUMIFS(datos_arg[USD],datos_arg[Year],'Cuentas ARG'!BU$2,datos_arg[Month],'Cuentas ARG'!BY$2,datos_arg[Destino],'Cuentas ARG'!BT54)
- SUMIFS(datos_arg[USD],datos_arg[Year],'Cuentas ARG'!BU$2,datos_arg[Month],'Cuentas ARG'!BY$2,datos_arg[Origen],'Cuentas ARG'!BT54)</f>
        <v>0</v>
      </c>
      <c r="BW54" s="22"/>
      <c r="BX54" s="22">
        <f t="shared" si="258"/>
        <v>0</v>
      </c>
      <c r="BY54" s="23">
        <f t="shared" si="258"/>
        <v>0</v>
      </c>
      <c r="CA54" s="3" t="s">
        <v>6672</v>
      </c>
      <c r="CB54" s="22">
        <f>SUMIFS(datos_arg[ARS],datos_arg[Year],'Cuentas ARG'!CB$2,datos_arg[Month],'Cuentas ARG'!CF$2,datos_arg[Destino],'Cuentas ARG'!CA54)
- SUMIFS(datos_arg[ARS],datos_arg[Year],'Cuentas ARG'!CB$2,datos_arg[Month],'Cuentas ARG'!CF$2,datos_arg[Origen],'Cuentas ARG'!CA54)</f>
        <v>0</v>
      </c>
      <c r="CC54" s="22">
        <f>+SUMIFS(datos_arg[USD],datos_arg[Year],'Cuentas ARG'!CB$2,datos_arg[Month],'Cuentas ARG'!CF$2,datos_arg[Destino],'Cuentas ARG'!CA54)
- SUMIFS(datos_arg[USD],datos_arg[Year],'Cuentas ARG'!CB$2,datos_arg[Month],'Cuentas ARG'!CF$2,datos_arg[Origen],'Cuentas ARG'!CA54)</f>
        <v>0</v>
      </c>
      <c r="CD54" s="22"/>
      <c r="CE54" s="22">
        <f t="shared" si="259"/>
        <v>0</v>
      </c>
      <c r="CF54" s="23">
        <f t="shared" si="259"/>
        <v>0</v>
      </c>
      <c r="CH54" s="3" t="s">
        <v>6672</v>
      </c>
      <c r="CI54" s="22">
        <f>SUMIFS(datos_arg[ARS],datos_arg[Year],'Cuentas ARG'!CI$2,datos_arg[Month],'Cuentas ARG'!CM$2,datos_arg[Destino],'Cuentas ARG'!CH54)
- SUMIFS(datos_arg[ARS],datos_arg[Year],'Cuentas ARG'!CI$2,datos_arg[Month],'Cuentas ARG'!CM$2,datos_arg[Origen],'Cuentas ARG'!CH54)</f>
        <v>1493.3684121135786</v>
      </c>
      <c r="CJ54" s="22">
        <f>+SUMIFS(datos_arg[USD],datos_arg[Year],'Cuentas ARG'!CI$2,datos_arg[Month],'Cuentas ARG'!CM$2,datos_arg[Destino],'Cuentas ARG'!CH54)
- SUMIFS(datos_arg[USD],datos_arg[Year],'Cuentas ARG'!CI$2,datos_arg[Month],'Cuentas ARG'!CM$2,datos_arg[Origen],'Cuentas ARG'!CH54)</f>
        <v>19.521155713902989</v>
      </c>
      <c r="CK54" s="22"/>
      <c r="CL54" s="22">
        <f t="shared" si="260"/>
        <v>1493.3684121135786</v>
      </c>
      <c r="CM54" s="23">
        <f t="shared" si="260"/>
        <v>19.521155713902989</v>
      </c>
      <c r="CO54" s="3" t="s">
        <v>6672</v>
      </c>
      <c r="CP54" s="22">
        <f>SUMIFS(datos_arg[ARS],datos_arg[Year],'Cuentas ARG'!CP$2,datos_arg[Month],'Cuentas ARG'!CT$2,datos_arg[Destino],'Cuentas ARG'!CO54)
- SUMIFS(datos_arg[ARS],datos_arg[Year],'Cuentas ARG'!CP$2,datos_arg[Month],'Cuentas ARG'!CT$2,datos_arg[Origen],'Cuentas ARG'!CO54)</f>
        <v>60347.788560036584</v>
      </c>
      <c r="CQ54" s="22">
        <f>+SUMIFS(datos_arg[USD],datos_arg[Year],'Cuentas ARG'!CP$2,datos_arg[Month],'Cuentas ARG'!CT$2,datos_arg[Destino],'Cuentas ARG'!CO54)
- SUMIFS(datos_arg[USD],datos_arg[Year],'Cuentas ARG'!CP$2,datos_arg[Month],'Cuentas ARG'!CT$2,datos_arg[Origen],'Cuentas ARG'!CO54)</f>
        <v>796.03734660004818</v>
      </c>
      <c r="CR54" s="22"/>
      <c r="CS54" s="22">
        <f t="shared" si="261"/>
        <v>61841.156972150166</v>
      </c>
      <c r="CT54" s="23">
        <f t="shared" si="261"/>
        <v>815.55850231395118</v>
      </c>
      <c r="CV54" s="3" t="s">
        <v>6672</v>
      </c>
      <c r="CW54" s="22">
        <f>SUMIFS(datos_arg[ARS],datos_arg[Year],'Cuentas ARG'!CW$2,datos_arg[Month],'Cuentas ARG'!DA$2,datos_arg[Destino],'Cuentas ARG'!CV54)
- SUMIFS(datos_arg[ARS],datos_arg[Year],'Cuentas ARG'!CW$2,datos_arg[Month],'Cuentas ARG'!DA$2,datos_arg[Origen],'Cuentas ARG'!CV54)</f>
        <v>14384.441677667091</v>
      </c>
      <c r="CX54" s="22">
        <f>+SUMIFS(datos_arg[USD],datos_arg[Year],'Cuentas ARG'!CW$2,datos_arg[Month],'Cuentas ARG'!DA$2,datos_arg[Destino],'Cuentas ARG'!CV54)
- SUMIFS(datos_arg[USD],datos_arg[Year],'Cuentas ARG'!CW$2,datos_arg[Month],'Cuentas ARG'!DA$2,datos_arg[Origen],'Cuentas ARG'!CV54)</f>
        <v>186.81093087879341</v>
      </c>
      <c r="CY54" s="22"/>
      <c r="CZ54" s="22">
        <f t="shared" si="262"/>
        <v>76225.598649817257</v>
      </c>
      <c r="DA54" s="23">
        <f t="shared" si="262"/>
        <v>1002.3694331927446</v>
      </c>
      <c r="DC54" s="3" t="s">
        <v>6672</v>
      </c>
      <c r="DD54" s="22">
        <f>SUMIFS(datos_arg[ARS],datos_arg[Year],'Cuentas ARG'!DD$2,datos_arg[Month],'Cuentas ARG'!DH$2,datos_arg[Destino],'Cuentas ARG'!DC54)
- SUMIFS(datos_arg[ARS],datos_arg[Year],'Cuentas ARG'!DD$2,datos_arg[Month],'Cuentas ARG'!DH$2,datos_arg[Origen],'Cuentas ARG'!DC54)</f>
        <v>10145.008149097466</v>
      </c>
      <c r="DE54" s="22">
        <f>+SUMIFS(datos_arg[USD],datos_arg[Year],'Cuentas ARG'!DD$2,datos_arg[Month],'Cuentas ARG'!DH$2,datos_arg[Destino],'Cuentas ARG'!DC54)
- SUMIFS(datos_arg[USD],datos_arg[Year],'Cuentas ARG'!DD$2,datos_arg[Month],'Cuentas ARG'!DH$2,datos_arg[Origen],'Cuentas ARG'!DC54)</f>
        <v>119.35303704820549</v>
      </c>
      <c r="DF54" s="22"/>
      <c r="DG54" s="22">
        <f t="shared" si="263"/>
        <v>86370.606798914727</v>
      </c>
      <c r="DH54" s="23">
        <f t="shared" si="263"/>
        <v>1121.7224702409501</v>
      </c>
      <c r="DJ54" s="3" t="s">
        <v>6672</v>
      </c>
      <c r="DK54" s="22">
        <f>SUMIFS(datos_arg[ARS],datos_arg[Year],'Cuentas ARG'!DK$2,datos_arg[Month],'Cuentas ARG'!DO$2,datos_arg[Destino],'Cuentas ARG'!DJ54)
- SUMIFS(datos_arg[ARS],datos_arg[Year],'Cuentas ARG'!DK$2,datos_arg[Month],'Cuentas ARG'!DO$2,datos_arg[Origen],'Cuentas ARG'!DJ54)</f>
        <v>0</v>
      </c>
      <c r="DL54" s="22">
        <f>+SUMIFS(datos_arg[USD],datos_arg[Year],'Cuentas ARG'!DK$2,datos_arg[Month],'Cuentas ARG'!DO$2,datos_arg[Destino],'Cuentas ARG'!DJ54)
- SUMIFS(datos_arg[USD],datos_arg[Year],'Cuentas ARG'!DK$2,datos_arg[Month],'Cuentas ARG'!DO$2,datos_arg[Origen],'Cuentas ARG'!DJ54)</f>
        <v>0</v>
      </c>
      <c r="DM54" s="22"/>
      <c r="DN54" s="22">
        <f t="shared" si="264"/>
        <v>86370.606798914727</v>
      </c>
      <c r="DO54" s="23">
        <f t="shared" si="264"/>
        <v>1121.7224702409501</v>
      </c>
      <c r="DQ54" s="3" t="s">
        <v>6672</v>
      </c>
      <c r="DR54" s="22">
        <f>SUMIFS(datos_arg[ARS],datos_arg[Year],'Cuentas ARG'!DR$2,datos_arg[Month],'Cuentas ARG'!DV$2,datos_arg[Destino],'Cuentas ARG'!DQ54)
- SUMIFS(datos_arg[ARS],datos_arg[Year],'Cuentas ARG'!DR$2,datos_arg[Month],'Cuentas ARG'!DV$2,datos_arg[Origen],'Cuentas ARG'!DQ54)</f>
        <v>0</v>
      </c>
      <c r="DS54" s="22">
        <f>+SUMIFS(datos_arg[USD],datos_arg[Year],'Cuentas ARG'!DR$2,datos_arg[Month],'Cuentas ARG'!DV$2,datos_arg[Destino],'Cuentas ARG'!DQ54)
- SUMIFS(datos_arg[USD],datos_arg[Year],'Cuentas ARG'!DR$2,datos_arg[Month],'Cuentas ARG'!DV$2,datos_arg[Origen],'Cuentas ARG'!DQ54)</f>
        <v>0</v>
      </c>
      <c r="DT54" s="22"/>
      <c r="DU54" s="22">
        <f t="shared" si="265"/>
        <v>86370.606798914727</v>
      </c>
      <c r="DV54" s="23">
        <f t="shared" si="265"/>
        <v>1121.7224702409501</v>
      </c>
      <c r="DX54" s="3" t="s">
        <v>6672</v>
      </c>
      <c r="DY54" s="22">
        <f>SUMIFS(datos_arg[ARS],datos_arg[Year],'Cuentas ARG'!DY$2,datos_arg[Month],'Cuentas ARG'!EC$2,datos_arg[Destino],'Cuentas ARG'!DX54)
- SUMIFS(datos_arg[ARS],datos_arg[Year],'Cuentas ARG'!DY$2,datos_arg[Month],'Cuentas ARG'!EC$2,datos_arg[Origen],'Cuentas ARG'!DX54)</f>
        <v>0</v>
      </c>
      <c r="DZ54" s="22">
        <f>+SUMIFS(datos_arg[USD],datos_arg[Year],'Cuentas ARG'!DY$2,datos_arg[Month],'Cuentas ARG'!EC$2,datos_arg[Destino],'Cuentas ARG'!DX54)
- SUMIFS(datos_arg[USD],datos_arg[Year],'Cuentas ARG'!DY$2,datos_arg[Month],'Cuentas ARG'!EC$2,datos_arg[Origen],'Cuentas ARG'!DX54)</f>
        <v>0</v>
      </c>
      <c r="EA54" s="22"/>
      <c r="EB54" s="22">
        <f t="shared" si="266"/>
        <v>86370.606798914727</v>
      </c>
      <c r="EC54" s="23">
        <f t="shared" si="266"/>
        <v>1121.7224702409501</v>
      </c>
      <c r="EE54" s="3" t="s">
        <v>6672</v>
      </c>
      <c r="EF54" s="22">
        <f>SUMIFS(datos_arg[ARS],datos_arg[Year],'Cuentas ARG'!EF$2,datos_arg[Month],'Cuentas ARG'!EJ$2,datos_arg[Destino],'Cuentas ARG'!EE54)
- SUMIFS(datos_arg[ARS],datos_arg[Year],'Cuentas ARG'!EF$2,datos_arg[Month],'Cuentas ARG'!EJ$2,datos_arg[Origen],'Cuentas ARG'!EE54)</f>
        <v>0</v>
      </c>
      <c r="EG54" s="22">
        <f>+SUMIFS(datos_arg[USD],datos_arg[Year],'Cuentas ARG'!EF$2,datos_arg[Month],'Cuentas ARG'!EJ$2,datos_arg[Destino],'Cuentas ARG'!EE54)
- SUMIFS(datos_arg[USD],datos_arg[Year],'Cuentas ARG'!EF$2,datos_arg[Month],'Cuentas ARG'!EJ$2,datos_arg[Origen],'Cuentas ARG'!EE54)</f>
        <v>0</v>
      </c>
      <c r="EH54" s="22"/>
      <c r="EI54" s="22">
        <f t="shared" si="267"/>
        <v>86370.606798914727</v>
      </c>
      <c r="EJ54" s="23">
        <f t="shared" si="267"/>
        <v>1121.7224702409501</v>
      </c>
      <c r="EL54" s="3" t="s">
        <v>6672</v>
      </c>
      <c r="EM54" s="22">
        <f>SUMIFS(datos_arg[ARS],datos_arg[Year],'Cuentas ARG'!EM$2,datos_arg[Month],'Cuentas ARG'!EQ$2,datos_arg[Destino],'Cuentas ARG'!EL54)
- SUMIFS(datos_arg[ARS],datos_arg[Year],'Cuentas ARG'!EM$2,datos_arg[Month],'Cuentas ARG'!EQ$2,datos_arg[Origen],'Cuentas ARG'!EL54)</f>
        <v>4299.6900000000005</v>
      </c>
      <c r="EN54" s="22">
        <f>+SUMIFS(datos_arg[USD],datos_arg[Year],'Cuentas ARG'!EM$2,datos_arg[Month],'Cuentas ARG'!EQ$2,datos_arg[Destino],'Cuentas ARG'!EL54)
- SUMIFS(datos_arg[USD],datos_arg[Year],'Cuentas ARG'!EM$2,datos_arg[Month],'Cuentas ARG'!EQ$2,datos_arg[Origen],'Cuentas ARG'!EL54)</f>
        <v>30.494255319148934</v>
      </c>
      <c r="EO54" s="22"/>
      <c r="EP54" s="22">
        <f t="shared" si="268"/>
        <v>90670.296798914729</v>
      </c>
      <c r="EQ54" s="23">
        <f t="shared" si="268"/>
        <v>1152.2167255600991</v>
      </c>
      <c r="ES54" s="3" t="s">
        <v>6672</v>
      </c>
      <c r="ET54" s="22">
        <f>SUMIFS(datos_arg[ARS],datos_arg[Year],'Cuentas ARG'!ET$2,datos_arg[Month],'Cuentas ARG'!EX$2,datos_arg[Destino],'Cuentas ARG'!ES54)
- SUMIFS(datos_arg[ARS],datos_arg[Year],'Cuentas ARG'!ET$2,datos_arg[Month],'Cuentas ARG'!EX$2,datos_arg[Origen],'Cuentas ARG'!ES54)</f>
        <v>0</v>
      </c>
      <c r="EU54" s="22">
        <f>+SUMIFS(datos_arg[USD],datos_arg[Year],'Cuentas ARG'!ET$2,datos_arg[Month],'Cuentas ARG'!EX$2,datos_arg[Destino],'Cuentas ARG'!ES54)
- SUMIFS(datos_arg[USD],datos_arg[Year],'Cuentas ARG'!ET$2,datos_arg[Month],'Cuentas ARG'!EX$2,datos_arg[Origen],'Cuentas ARG'!ES54)</f>
        <v>0</v>
      </c>
      <c r="EV54" s="22"/>
      <c r="EW54" s="22">
        <f t="shared" si="269"/>
        <v>90670.296798914729</v>
      </c>
      <c r="EX54" s="23">
        <f t="shared" si="269"/>
        <v>1152.2167255600991</v>
      </c>
      <c r="EZ54" s="3" t="s">
        <v>6672</v>
      </c>
      <c r="FA54" s="22">
        <f>SUMIFS(datos_arg[ARS],datos_arg[Year],'Cuentas ARG'!FA$2,datos_arg[Month],'Cuentas ARG'!FE$2,datos_arg[Destino],'Cuentas ARG'!EZ54)
- SUMIFS(datos_arg[ARS],datos_arg[Year],'Cuentas ARG'!FA$2,datos_arg[Month],'Cuentas ARG'!FE$2,datos_arg[Origen],'Cuentas ARG'!EZ54)</f>
        <v>0</v>
      </c>
      <c r="FB54" s="22">
        <f>+SUMIFS(datos_arg[USD],datos_arg[Year],'Cuentas ARG'!FA$2,datos_arg[Month],'Cuentas ARG'!FE$2,datos_arg[Destino],'Cuentas ARG'!EZ54)
- SUMIFS(datos_arg[USD],datos_arg[Year],'Cuentas ARG'!FA$2,datos_arg[Month],'Cuentas ARG'!FE$2,datos_arg[Origen],'Cuentas ARG'!EZ54)</f>
        <v>0</v>
      </c>
      <c r="FC54" s="22"/>
      <c r="FD54" s="22">
        <f t="shared" si="270"/>
        <v>90670.296798914729</v>
      </c>
      <c r="FE54" s="23">
        <f t="shared" si="270"/>
        <v>1152.2167255600991</v>
      </c>
      <c r="FG54" s="3" t="s">
        <v>6672</v>
      </c>
      <c r="FH54" s="22">
        <f>SUMIFS(datos_arg[ARS],datos_arg[Year],'Cuentas ARG'!FH$2,datos_arg[Month],'Cuentas ARG'!FL$2,datos_arg[Destino],'Cuentas ARG'!FG54)
- SUMIFS(datos_arg[ARS],datos_arg[Year],'Cuentas ARG'!FH$2,datos_arg[Month],'Cuentas ARG'!FL$2,datos_arg[Origen],'Cuentas ARG'!FG54)</f>
        <v>14691.15</v>
      </c>
      <c r="FI54" s="22">
        <f>+SUMIFS(datos_arg[USD],datos_arg[Year],'Cuentas ARG'!FH$2,datos_arg[Month],'Cuentas ARG'!FL$2,datos_arg[Destino],'Cuentas ARG'!FG54)
- SUMIFS(datos_arg[USD],datos_arg[Year],'Cuentas ARG'!FH$2,datos_arg[Month],'Cuentas ARG'!FL$2,datos_arg[Origen],'Cuentas ARG'!FG54)</f>
        <v>99.939795918367338</v>
      </c>
      <c r="FJ54" s="22"/>
      <c r="FK54" s="22">
        <f t="shared" si="271"/>
        <v>105361.44679891472</v>
      </c>
      <c r="FL54" s="23">
        <f t="shared" si="271"/>
        <v>1252.1565214784664</v>
      </c>
      <c r="FN54" s="3" t="s">
        <v>6672</v>
      </c>
      <c r="FO54" s="22">
        <f>SUMIFS(datos_arg[ARS],datos_arg[Year],'Cuentas ARG'!FO$2,datos_arg[Month],'Cuentas ARG'!FS$2,datos_arg[Destino],'Cuentas ARG'!FN54)
- SUMIFS(datos_arg[ARS],datos_arg[Year],'Cuentas ARG'!FO$2,datos_arg[Month],'Cuentas ARG'!FS$2,datos_arg[Origen],'Cuentas ARG'!FN54)</f>
        <v>0</v>
      </c>
      <c r="FP54" s="22">
        <f>+SUMIFS(datos_arg[USD],datos_arg[Year],'Cuentas ARG'!FO$2,datos_arg[Month],'Cuentas ARG'!FS$2,datos_arg[Destino],'Cuentas ARG'!FN54)
- SUMIFS(datos_arg[USD],datos_arg[Year],'Cuentas ARG'!FO$2,datos_arg[Month],'Cuentas ARG'!FS$2,datos_arg[Origen],'Cuentas ARG'!FN54)</f>
        <v>0</v>
      </c>
      <c r="FQ54" s="22"/>
      <c r="FR54" s="22">
        <f t="shared" si="272"/>
        <v>105361.44679891472</v>
      </c>
      <c r="FS54" s="23">
        <f t="shared" si="272"/>
        <v>1252.1565214784664</v>
      </c>
      <c r="FU54" s="3" t="s">
        <v>6672</v>
      </c>
      <c r="FV54" s="22">
        <f>SUMIFS(datos_arg[ARS],datos_arg[Year],'Cuentas ARG'!FV$2,datos_arg[Month],'Cuentas ARG'!FZ$2,datos_arg[Destino],'Cuentas ARG'!FU54)
- SUMIFS(datos_arg[ARS],datos_arg[Year],'Cuentas ARG'!FV$2,datos_arg[Month],'Cuentas ARG'!FZ$2,datos_arg[Origen],'Cuentas ARG'!FU54)</f>
        <v>19470</v>
      </c>
      <c r="FW54" s="22">
        <f>+SUMIFS(datos_arg[USD],datos_arg[Year],'Cuentas ARG'!FV$2,datos_arg[Month],'Cuentas ARG'!FZ$2,datos_arg[Destino],'Cuentas ARG'!FU54)
- SUMIFS(datos_arg[USD],datos_arg[Year],'Cuentas ARG'!FV$2,datos_arg[Month],'Cuentas ARG'!FZ$2,datos_arg[Origen],'Cuentas ARG'!FU54)</f>
        <v>128.94039735099338</v>
      </c>
      <c r="FX54" s="22"/>
      <c r="FY54" s="22">
        <f t="shared" si="273"/>
        <v>124831.44679891472</v>
      </c>
      <c r="FZ54" s="23">
        <f t="shared" si="273"/>
        <v>1381.0969188294598</v>
      </c>
      <c r="GB54" s="3" t="s">
        <v>6672</v>
      </c>
      <c r="GC54" s="22">
        <f>SUMIFS(datos_arg[ARS],datos_arg[Year],'Cuentas ARG'!GC$2,datos_arg[Month],'Cuentas ARG'!GG$2,datos_arg[Destino],'Cuentas ARG'!GB54)
- SUMIFS(datos_arg[ARS],datos_arg[Year],'Cuentas ARG'!GC$2,datos_arg[Month],'Cuentas ARG'!GG$2,datos_arg[Origen],'Cuentas ARG'!GB54)</f>
        <v>43585.04</v>
      </c>
      <c r="GD54" s="22">
        <f>+SUMIFS(datos_arg[USD],datos_arg[Year],'Cuentas ARG'!GC$2,datos_arg[Month],'Cuentas ARG'!GG$2,datos_arg[Destino],'Cuentas ARG'!GB54)
- SUMIFS(datos_arg[USD],datos_arg[Year],'Cuentas ARG'!GC$2,datos_arg[Month],'Cuentas ARG'!GG$2,datos_arg[Origen],'Cuentas ARG'!GB54)</f>
        <v>306.93690140845069</v>
      </c>
      <c r="GE54" s="22"/>
      <c r="GF54" s="22">
        <f t="shared" si="274"/>
        <v>168416.48679891473</v>
      </c>
      <c r="GG54" s="23">
        <f t="shared" si="274"/>
        <v>1688.0338202379105</v>
      </c>
      <c r="GI54" s="3" t="s">
        <v>6672</v>
      </c>
      <c r="GJ54" s="22">
        <f>SUMIFS(datos_arg[ARS],datos_arg[Year],'Cuentas ARG'!GJ$2,datos_arg[Month],'Cuentas ARG'!GN$2,datos_arg[Destino],'Cuentas ARG'!GI54)
- SUMIFS(datos_arg[ARS],datos_arg[Year],'Cuentas ARG'!GJ$2,datos_arg[Month],'Cuentas ARG'!GN$2,datos_arg[Origen],'Cuentas ARG'!GI54)</f>
        <v>0</v>
      </c>
      <c r="GK54" s="22">
        <f>+SUMIFS(datos_arg[USD],datos_arg[Year],'Cuentas ARG'!GJ$2,datos_arg[Month],'Cuentas ARG'!GN$2,datos_arg[Destino],'Cuentas ARG'!GI54)
- SUMIFS(datos_arg[USD],datos_arg[Year],'Cuentas ARG'!GJ$2,datos_arg[Month],'Cuentas ARG'!GN$2,datos_arg[Origen],'Cuentas ARG'!GI54)</f>
        <v>0</v>
      </c>
      <c r="GL54" s="22"/>
      <c r="GM54" s="22">
        <f t="shared" si="275"/>
        <v>168416.48679891473</v>
      </c>
      <c r="GN54" s="23">
        <f t="shared" si="275"/>
        <v>1688.0338202379105</v>
      </c>
      <c r="GP54" s="3" t="s">
        <v>6672</v>
      </c>
      <c r="GQ54" s="22">
        <f>SUMIFS(datos_arg[ARS],datos_arg[Year],'Cuentas ARG'!GQ$2,datos_arg[Month],'Cuentas ARG'!GU$2,datos_arg[Destino],'Cuentas ARG'!GP54)
- SUMIFS(datos_arg[ARS],datos_arg[Year],'Cuentas ARG'!GQ$2,datos_arg[Month],'Cuentas ARG'!GU$2,datos_arg[Origen],'Cuentas ARG'!GP54)</f>
        <v>0</v>
      </c>
      <c r="GR54" s="22">
        <f>+SUMIFS(datos_arg[USD],datos_arg[Year],'Cuentas ARG'!GQ$2,datos_arg[Month],'Cuentas ARG'!GU$2,datos_arg[Destino],'Cuentas ARG'!GP54)
- SUMIFS(datos_arg[USD],datos_arg[Year],'Cuentas ARG'!GQ$2,datos_arg[Month],'Cuentas ARG'!GU$2,datos_arg[Origen],'Cuentas ARG'!GP54)</f>
        <v>0</v>
      </c>
      <c r="GS54" s="22"/>
      <c r="GT54" s="22">
        <f t="shared" si="276"/>
        <v>168416.48679891473</v>
      </c>
      <c r="GU54" s="23">
        <f t="shared" si="276"/>
        <v>1688.0338202379105</v>
      </c>
      <c r="GW54" s="3" t="s">
        <v>6672</v>
      </c>
      <c r="GX54" s="22">
        <f>SUMIFS(datos_arg[ARS],datos_arg[Year],'Cuentas ARG'!GX$2,datos_arg[Month],'Cuentas ARG'!HB$2,datos_arg[Destino],'Cuentas ARG'!GW54)
- SUMIFS(datos_arg[ARS],datos_arg[Year],'Cuentas ARG'!GX$2,datos_arg[Month],'Cuentas ARG'!HB$2,datos_arg[Origen],'Cuentas ARG'!GW54)</f>
        <v>0</v>
      </c>
      <c r="GY54" s="22">
        <f>+SUMIFS(datos_arg[USD],datos_arg[Year],'Cuentas ARG'!GX$2,datos_arg[Month],'Cuentas ARG'!HB$2,datos_arg[Destino],'Cuentas ARG'!GW54)
- SUMIFS(datos_arg[USD],datos_arg[Year],'Cuentas ARG'!GX$2,datos_arg[Month],'Cuentas ARG'!HB$2,datos_arg[Origen],'Cuentas ARG'!GW54)</f>
        <v>0</v>
      </c>
      <c r="GZ54" s="22"/>
      <c r="HA54" s="22">
        <f t="shared" si="277"/>
        <v>168416.48679891473</v>
      </c>
      <c r="HB54" s="23">
        <f t="shared" si="277"/>
        <v>1688.0338202379105</v>
      </c>
      <c r="HD54" s="3" t="s">
        <v>6672</v>
      </c>
      <c r="HE54" s="22">
        <f>SUMIFS(datos_arg[ARS],datos_arg[Year],'Cuentas ARG'!HE$2,datos_arg[Month],'Cuentas ARG'!HI$2,datos_arg[Destino],'Cuentas ARG'!HD54)
- SUMIFS(datos_arg[ARS],datos_arg[Year],'Cuentas ARG'!HE$2,datos_arg[Month],'Cuentas ARG'!HI$2,datos_arg[Origen],'Cuentas ARG'!HD54)</f>
        <v>0</v>
      </c>
      <c r="HF54" s="22">
        <f>+SUMIFS(datos_arg[USD],datos_arg[Year],'Cuentas ARG'!HE$2,datos_arg[Month],'Cuentas ARG'!HI$2,datos_arg[Destino],'Cuentas ARG'!HD54)
- SUMIFS(datos_arg[USD],datos_arg[Year],'Cuentas ARG'!HE$2,datos_arg[Month],'Cuentas ARG'!HI$2,datos_arg[Origen],'Cuentas ARG'!HD54)</f>
        <v>0</v>
      </c>
      <c r="HG54" s="22"/>
      <c r="HH54" s="22">
        <f t="shared" si="278"/>
        <v>168416.48679891473</v>
      </c>
      <c r="HI54" s="23">
        <f t="shared" si="278"/>
        <v>1688.0338202379105</v>
      </c>
      <c r="HK54" s="3" t="s">
        <v>6672</v>
      </c>
      <c r="HL54" s="22">
        <f>SUMIFS(datos_arg[ARS],datos_arg[Year],'Cuentas ARG'!HL$2,datos_arg[Month],'Cuentas ARG'!HP$2,datos_arg[Destino],'Cuentas ARG'!HK54)
- SUMIFS(datos_arg[ARS],datos_arg[Year],'Cuentas ARG'!HL$2,datos_arg[Month],'Cuentas ARG'!HP$2,datos_arg[Origen],'Cuentas ARG'!HK54)</f>
        <v>0</v>
      </c>
      <c r="HM54" s="22">
        <f>+SUMIFS(datos_arg[USD],datos_arg[Year],'Cuentas ARG'!HL$2,datos_arg[Month],'Cuentas ARG'!HP$2,datos_arg[Destino],'Cuentas ARG'!HK54)
- SUMIFS(datos_arg[USD],datos_arg[Year],'Cuentas ARG'!HL$2,datos_arg[Month],'Cuentas ARG'!HP$2,datos_arg[Origen],'Cuentas ARG'!HK54)</f>
        <v>0</v>
      </c>
      <c r="HN54" s="22"/>
      <c r="HO54" s="22">
        <f t="shared" si="279"/>
        <v>168416.48679891473</v>
      </c>
      <c r="HP54" s="23">
        <f t="shared" si="279"/>
        <v>1688.0338202379105</v>
      </c>
    </row>
    <row r="55" spans="2:224" x14ac:dyDescent="0.25">
      <c r="B55" s="3" t="s">
        <v>5384</v>
      </c>
      <c r="C55" s="22">
        <f>SUMIFS(datos_arg[ARS],datos_arg[Year],'Cuentas ARG'!C$2,datos_arg[Month],'Cuentas ARG'!G$2,datos_arg[Destino],'Cuentas ARG'!B55)
- SUMIFS(datos_arg[ARS],datos_arg[Year],'Cuentas ARG'!C$2,datos_arg[Month],'Cuentas ARG'!G$2,datos_arg[Origen],'Cuentas ARG'!B55)</f>
        <v>281660</v>
      </c>
      <c r="D55" s="22">
        <f>+SUMIFS(datos_arg[USD],datos_arg[Year],'Cuentas ARG'!C$2,datos_arg[Month],'Cuentas ARG'!G$2,datos_arg[Destino],'Cuentas ARG'!B55)
- SUMIFS(datos_arg[USD],datos_arg[Year],'Cuentas ARG'!C$2,datos_arg[Month],'Cuentas ARG'!G$2,datos_arg[Origen],'Cuentas ARG'!B55)</f>
        <v>7447.5324675324673</v>
      </c>
      <c r="E55" s="22"/>
      <c r="F55" s="22">
        <f t="shared" si="2"/>
        <v>281660</v>
      </c>
      <c r="G55" s="23">
        <f t="shared" si="0"/>
        <v>7447.5324675324673</v>
      </c>
      <c r="I55" s="3" t="s">
        <v>5384</v>
      </c>
      <c r="J55" s="22">
        <f>SUMIFS(datos_arg[ARS],datos_arg[Year],'Cuentas ARG'!J$2,datos_arg[Month],'Cuentas ARG'!N$2,datos_arg[Destino],'Cuentas ARG'!I55)
- SUMIFS(datos_arg[ARS],datos_arg[Year],'Cuentas ARG'!J$2,datos_arg[Month],'Cuentas ARG'!N$2,datos_arg[Origen],'Cuentas ARG'!I55)</f>
        <v>69157</v>
      </c>
      <c r="K55" s="22">
        <f>+SUMIFS(datos_arg[USD],datos_arg[Year],'Cuentas ARG'!J$2,datos_arg[Month],'Cuentas ARG'!N$2,datos_arg[Destino],'Cuentas ARG'!I55)
- SUMIFS(datos_arg[USD],datos_arg[Year],'Cuentas ARG'!J$2,datos_arg[Month],'Cuentas ARG'!N$2,datos_arg[Origen],'Cuentas ARG'!I55)</f>
        <v>1800.135062030615</v>
      </c>
      <c r="L55" s="22"/>
      <c r="M55" s="22">
        <f t="shared" si="249"/>
        <v>350817</v>
      </c>
      <c r="N55" s="23">
        <f t="shared" si="249"/>
        <v>9247.667529563083</v>
      </c>
      <c r="P55" s="3" t="s">
        <v>5384</v>
      </c>
      <c r="Q55" s="22">
        <f>SUMIFS(datos_arg[ARS],datos_arg[Year],'Cuentas ARG'!Q$2,datos_arg[Month],'Cuentas ARG'!U$2,datos_arg[Destino],'Cuentas ARG'!P55)
- SUMIFS(datos_arg[ARS],datos_arg[Year],'Cuentas ARG'!Q$2,datos_arg[Month],'Cuentas ARG'!U$2,datos_arg[Origen],'Cuentas ARG'!P55)</f>
        <v>177797.5</v>
      </c>
      <c r="R55" s="22">
        <f>+SUMIFS(datos_arg[USD],datos_arg[Year],'Cuentas ARG'!Q$2,datos_arg[Month],'Cuentas ARG'!U$2,datos_arg[Destino],'Cuentas ARG'!P55)
- SUMIFS(datos_arg[USD],datos_arg[Year],'Cuentas ARG'!Q$2,datos_arg[Month],'Cuentas ARG'!U$2,datos_arg[Origen],'Cuentas ARG'!P55)</f>
        <v>4472.7240484933272</v>
      </c>
      <c r="S55" s="22"/>
      <c r="T55" s="22">
        <f t="shared" si="250"/>
        <v>528614.5</v>
      </c>
      <c r="U55" s="23">
        <f t="shared" si="250"/>
        <v>13720.391578056409</v>
      </c>
      <c r="W55" s="3" t="s">
        <v>5384</v>
      </c>
      <c r="X55" s="22">
        <f>SUMIFS(datos_arg[ARS],datos_arg[Year],'Cuentas ARG'!X$2,datos_arg[Month],'Cuentas ARG'!AB$2,datos_arg[Destino],'Cuentas ARG'!W55)
- SUMIFS(datos_arg[ARS],datos_arg[Year],'Cuentas ARG'!X$2,datos_arg[Month],'Cuentas ARG'!AB$2,datos_arg[Origen],'Cuentas ARG'!W55)</f>
        <v>52290</v>
      </c>
      <c r="Y55" s="22">
        <f>+SUMIFS(datos_arg[USD],datos_arg[Year],'Cuentas ARG'!X$2,datos_arg[Month],'Cuentas ARG'!AB$2,datos_arg[Destino],'Cuentas ARG'!W55)
- SUMIFS(datos_arg[USD],datos_arg[Year],'Cuentas ARG'!X$2,datos_arg[Month],'Cuentas ARG'!AB$2,datos_arg[Origen],'Cuentas ARG'!W55)</f>
        <v>1233.3265895953759</v>
      </c>
      <c r="Z55" s="22"/>
      <c r="AA55" s="22">
        <f t="shared" si="251"/>
        <v>580904.5</v>
      </c>
      <c r="AB55" s="23">
        <f t="shared" si="251"/>
        <v>14953.718167651785</v>
      </c>
      <c r="AD55" s="3" t="s">
        <v>5384</v>
      </c>
      <c r="AE55" s="22">
        <f>SUMIFS(datos_arg[ARS],datos_arg[Year],'Cuentas ARG'!AE$2,datos_arg[Month],'Cuentas ARG'!AI$2,datos_arg[Destino],'Cuentas ARG'!AD55)
- SUMIFS(datos_arg[ARS],datos_arg[Year],'Cuentas ARG'!AE$2,datos_arg[Month],'Cuentas ARG'!AI$2,datos_arg[Origen],'Cuentas ARG'!AD55)</f>
        <v>85722.5</v>
      </c>
      <c r="AF55" s="22">
        <f>+SUMIFS(datos_arg[USD],datos_arg[Year],'Cuentas ARG'!AE$2,datos_arg[Month],'Cuentas ARG'!AI$2,datos_arg[Destino],'Cuentas ARG'!AD55)
- SUMIFS(datos_arg[USD],datos_arg[Year],'Cuentas ARG'!AE$2,datos_arg[Month],'Cuentas ARG'!AI$2,datos_arg[Origen],'Cuentas ARG'!AD55)</f>
        <v>1916.9010918432884</v>
      </c>
      <c r="AG55" s="22"/>
      <c r="AH55" s="22">
        <f t="shared" si="252"/>
        <v>666627</v>
      </c>
      <c r="AI55" s="23">
        <f t="shared" si="252"/>
        <v>16870.619259495073</v>
      </c>
      <c r="AK55" s="3" t="s">
        <v>5384</v>
      </c>
      <c r="AL55" s="22">
        <f>SUMIFS(datos_arg[ARS],datos_arg[Year],'Cuentas ARG'!AL$2,datos_arg[Month],'Cuentas ARG'!AP$2,datos_arg[Destino],'Cuentas ARG'!AK55)
- SUMIFS(datos_arg[ARS],datos_arg[Year],'Cuentas ARG'!AL$2,datos_arg[Month],'Cuentas ARG'!AP$2,datos_arg[Origen],'Cuentas ARG'!AK55)</f>
        <v>40800</v>
      </c>
      <c r="AM55" s="22">
        <f>+SUMIFS(datos_arg[USD],datos_arg[Year],'Cuentas ARG'!AL$2,datos_arg[Month],'Cuentas ARG'!AP$2,datos_arg[Destino],'Cuentas ARG'!AK55)
- SUMIFS(datos_arg[USD],datos_arg[Year],'Cuentas ARG'!AL$2,datos_arg[Month],'Cuentas ARG'!AP$2,datos_arg[Origen],'Cuentas ARG'!AK55)</f>
        <v>904.62143559488698</v>
      </c>
      <c r="AN55" s="22"/>
      <c r="AO55" s="22">
        <f t="shared" si="253"/>
        <v>707427</v>
      </c>
      <c r="AP55" s="23">
        <f t="shared" si="253"/>
        <v>17775.24069508996</v>
      </c>
      <c r="AR55" s="3" t="s">
        <v>5384</v>
      </c>
      <c r="AS55" s="22">
        <f>SUMIFS(datos_arg[ARS],datos_arg[Year],'Cuentas ARG'!AS$2,datos_arg[Month],'Cuentas ARG'!AW$2,datos_arg[Destino],'Cuentas ARG'!AR55)
- SUMIFS(datos_arg[ARS],datos_arg[Year],'Cuentas ARG'!AS$2,datos_arg[Month],'Cuentas ARG'!AW$2,datos_arg[Origen],'Cuentas ARG'!AR55)</f>
        <v>126735</v>
      </c>
      <c r="AT55" s="22">
        <f>+SUMIFS(datos_arg[USD],datos_arg[Year],'Cuentas ARG'!AS$2,datos_arg[Month],'Cuentas ARG'!AW$2,datos_arg[Destino],'Cuentas ARG'!AR55)
- SUMIFS(datos_arg[USD],datos_arg[Year],'Cuentas ARG'!AS$2,datos_arg[Month],'Cuentas ARG'!AW$2,datos_arg[Origen],'Cuentas ARG'!AR55)</f>
        <v>2917.0243360998365</v>
      </c>
      <c r="AU55" s="22"/>
      <c r="AV55" s="22">
        <f t="shared" si="254"/>
        <v>834162</v>
      </c>
      <c r="AW55" s="23">
        <f t="shared" si="254"/>
        <v>20692.265031189796</v>
      </c>
      <c r="AY55" s="3" t="s">
        <v>5384</v>
      </c>
      <c r="AZ55" s="22">
        <f>SUMIFS(datos_arg[ARS],datos_arg[Year],'Cuentas ARG'!AZ$2,datos_arg[Month],'Cuentas ARG'!BD$2,datos_arg[Destino],'Cuentas ARG'!AY55)
- SUMIFS(datos_arg[ARS],datos_arg[Year],'Cuentas ARG'!AZ$2,datos_arg[Month],'Cuentas ARG'!BD$2,datos_arg[Origen],'Cuentas ARG'!AY55)</f>
        <v>118000</v>
      </c>
      <c r="BA55" s="22">
        <f>+SUMIFS(datos_arg[USD],datos_arg[Year],'Cuentas ARG'!AZ$2,datos_arg[Month],'Cuentas ARG'!BD$2,datos_arg[Destino],'Cuentas ARG'!AY55)
- SUMIFS(datos_arg[USD],datos_arg[Year],'Cuentas ARG'!AZ$2,datos_arg[Month],'Cuentas ARG'!BD$2,datos_arg[Origen],'Cuentas ARG'!AY55)</f>
        <v>2189.9610136452243</v>
      </c>
      <c r="BB55" s="22"/>
      <c r="BC55" s="22">
        <f t="shared" si="255"/>
        <v>952162</v>
      </c>
      <c r="BD55" s="23">
        <f t="shared" si="255"/>
        <v>22882.226044835021</v>
      </c>
      <c r="BF55" s="3" t="s">
        <v>5384</v>
      </c>
      <c r="BG55" s="22">
        <f>SUMIFS(datos_arg[ARS],datos_arg[Year],'Cuentas ARG'!BG$2,datos_arg[Month],'Cuentas ARG'!BK$2,datos_arg[Destino],'Cuentas ARG'!BF55)
- SUMIFS(datos_arg[ARS],datos_arg[Year],'Cuentas ARG'!BG$2,datos_arg[Month],'Cuentas ARG'!BK$2,datos_arg[Origen],'Cuentas ARG'!BF55)</f>
        <v>0</v>
      </c>
      <c r="BH55" s="22">
        <f>+SUMIFS(datos_arg[USD],datos_arg[Year],'Cuentas ARG'!BG$2,datos_arg[Month],'Cuentas ARG'!BK$2,datos_arg[Destino],'Cuentas ARG'!BF55)
- SUMIFS(datos_arg[USD],datos_arg[Year],'Cuentas ARG'!BG$2,datos_arg[Month],'Cuentas ARG'!BK$2,datos_arg[Origen],'Cuentas ARG'!BF55)</f>
        <v>0</v>
      </c>
      <c r="BI55" s="22"/>
      <c r="BJ55" s="22">
        <f t="shared" si="256"/>
        <v>952162</v>
      </c>
      <c r="BK55" s="23">
        <f t="shared" si="256"/>
        <v>22882.226044835021</v>
      </c>
      <c r="BM55" s="3" t="s">
        <v>5384</v>
      </c>
      <c r="BN55" s="22">
        <f>SUMIFS(datos_arg[ARS],datos_arg[Year],'Cuentas ARG'!BN$2,datos_arg[Month],'Cuentas ARG'!BR$2,datos_arg[Destino],'Cuentas ARG'!BM55)
- SUMIFS(datos_arg[ARS],datos_arg[Year],'Cuentas ARG'!BN$2,datos_arg[Month],'Cuentas ARG'!BR$2,datos_arg[Origen],'Cuentas ARG'!BM55)</f>
        <v>78898</v>
      </c>
      <c r="BO55" s="22">
        <f>+SUMIFS(datos_arg[USD],datos_arg[Year],'Cuentas ARG'!BN$2,datos_arg[Month],'Cuentas ARG'!BR$2,datos_arg[Destino],'Cuentas ARG'!BM55)
- SUMIFS(datos_arg[USD],datos_arg[Year],'Cuentas ARG'!BN$2,datos_arg[Month],'Cuentas ARG'!BR$2,datos_arg[Origen],'Cuentas ARG'!BM55)</f>
        <v>1299.3655913978496</v>
      </c>
      <c r="BP55" s="22"/>
      <c r="BQ55" s="22">
        <f t="shared" si="257"/>
        <v>1031060</v>
      </c>
      <c r="BR55" s="23">
        <f t="shared" si="257"/>
        <v>24181.591636232872</v>
      </c>
      <c r="BT55" s="3" t="s">
        <v>5384</v>
      </c>
      <c r="BU55" s="22">
        <f>SUMIFS(datos_arg[ARS],datos_arg[Year],'Cuentas ARG'!BU$2,datos_arg[Month],'Cuentas ARG'!BY$2,datos_arg[Destino],'Cuentas ARG'!BT55)
- SUMIFS(datos_arg[ARS],datos_arg[Year],'Cuentas ARG'!BU$2,datos_arg[Month],'Cuentas ARG'!BY$2,datos_arg[Origen],'Cuentas ARG'!BT55)</f>
        <v>586340.80000000005</v>
      </c>
      <c r="BV55" s="22">
        <f>+SUMIFS(datos_arg[USD],datos_arg[Year],'Cuentas ARG'!BU$2,datos_arg[Month],'Cuentas ARG'!BY$2,datos_arg[Destino],'Cuentas ARG'!BT55)
- SUMIFS(datos_arg[USD],datos_arg[Year],'Cuentas ARG'!BU$2,datos_arg[Month],'Cuentas ARG'!BY$2,datos_arg[Origen],'Cuentas ARG'!BT55)</f>
        <v>9036.4761904761908</v>
      </c>
      <c r="BW55" s="22"/>
      <c r="BX55" s="22">
        <f t="shared" si="258"/>
        <v>1617400.8</v>
      </c>
      <c r="BY55" s="23">
        <f t="shared" si="258"/>
        <v>33218.067826709063</v>
      </c>
      <c r="CA55" s="3" t="s">
        <v>5384</v>
      </c>
      <c r="CB55" s="22">
        <f>SUMIFS(datos_arg[ARS],datos_arg[Year],'Cuentas ARG'!CB$2,datos_arg[Month],'Cuentas ARG'!CF$2,datos_arg[Destino],'Cuentas ARG'!CA55)
- SUMIFS(datos_arg[ARS],datos_arg[Year],'Cuentas ARG'!CB$2,datos_arg[Month],'Cuentas ARG'!CF$2,datos_arg[Origen],'Cuentas ARG'!CA55)</f>
        <v>0</v>
      </c>
      <c r="CC55" s="22">
        <f>+SUMIFS(datos_arg[USD],datos_arg[Year],'Cuentas ARG'!CB$2,datos_arg[Month],'Cuentas ARG'!CF$2,datos_arg[Destino],'Cuentas ARG'!CA55)
- SUMIFS(datos_arg[USD],datos_arg[Year],'Cuentas ARG'!CB$2,datos_arg[Month],'Cuentas ARG'!CF$2,datos_arg[Origen],'Cuentas ARG'!CA55)</f>
        <v>0</v>
      </c>
      <c r="CD55" s="22"/>
      <c r="CE55" s="22">
        <f t="shared" si="259"/>
        <v>1617400.8</v>
      </c>
      <c r="CF55" s="23">
        <f t="shared" si="259"/>
        <v>33218.067826709063</v>
      </c>
      <c r="CH55" s="3" t="s">
        <v>5384</v>
      </c>
      <c r="CI55" s="22">
        <f>SUMIFS(datos_arg[ARS],datos_arg[Year],'Cuentas ARG'!CI$2,datos_arg[Month],'Cuentas ARG'!CM$2,datos_arg[Destino],'Cuentas ARG'!CH55)
- SUMIFS(datos_arg[ARS],datos_arg[Year],'Cuentas ARG'!CI$2,datos_arg[Month],'Cuentas ARG'!CM$2,datos_arg[Origen],'Cuentas ARG'!CH55)</f>
        <v>50055.101824681864</v>
      </c>
      <c r="CJ55" s="22">
        <f>+SUMIFS(datos_arg[USD],datos_arg[Year],'Cuentas ARG'!CI$2,datos_arg[Month],'Cuentas ARG'!CM$2,datos_arg[Destino],'Cuentas ARG'!CH55)
- SUMIFS(datos_arg[USD],datos_arg[Year],'Cuentas ARG'!CI$2,datos_arg[Month],'Cuentas ARG'!CM$2,datos_arg[Origen],'Cuentas ARG'!CH55)</f>
        <v>653.29646727790566</v>
      </c>
      <c r="CK55" s="22"/>
      <c r="CL55" s="22">
        <f t="shared" si="260"/>
        <v>1667455.901824682</v>
      </c>
      <c r="CM55" s="23">
        <f t="shared" si="260"/>
        <v>33871.364293986968</v>
      </c>
      <c r="CO55" s="3" t="s">
        <v>5384</v>
      </c>
      <c r="CP55" s="22">
        <f>SUMIFS(datos_arg[ARS],datos_arg[Year],'Cuentas ARG'!CP$2,datos_arg[Month],'Cuentas ARG'!CT$2,datos_arg[Destino],'Cuentas ARG'!CO55)
- SUMIFS(datos_arg[ARS],datos_arg[Year],'Cuentas ARG'!CP$2,datos_arg[Month],'Cuentas ARG'!CT$2,datos_arg[Origen],'Cuentas ARG'!CO55)</f>
        <v>2300</v>
      </c>
      <c r="CQ55" s="22">
        <f>+SUMIFS(datos_arg[USD],datos_arg[Year],'Cuentas ARG'!CP$2,datos_arg[Month],'Cuentas ARG'!CT$2,datos_arg[Destino],'Cuentas ARG'!CO55)
- SUMIFS(datos_arg[USD],datos_arg[Year],'Cuentas ARG'!CP$2,datos_arg[Month],'Cuentas ARG'!CT$2,datos_arg[Origen],'Cuentas ARG'!CO55)</f>
        <v>29.870129870129869</v>
      </c>
      <c r="CR55" s="22"/>
      <c r="CS55" s="22">
        <f t="shared" si="261"/>
        <v>1669755.901824682</v>
      </c>
      <c r="CT55" s="23">
        <f t="shared" si="261"/>
        <v>33901.234423857095</v>
      </c>
      <c r="CV55" s="3" t="s">
        <v>5384</v>
      </c>
      <c r="CW55" s="22">
        <f>SUMIFS(datos_arg[ARS],datos_arg[Year],'Cuentas ARG'!CW$2,datos_arg[Month],'Cuentas ARG'!DA$2,datos_arg[Destino],'Cuentas ARG'!CV55)
- SUMIFS(datos_arg[ARS],datos_arg[Year],'Cuentas ARG'!CW$2,datos_arg[Month],'Cuentas ARG'!DA$2,datos_arg[Origen],'Cuentas ARG'!CV55)</f>
        <v>140900</v>
      </c>
      <c r="CX55" s="22">
        <f>+SUMIFS(datos_arg[USD],datos_arg[Year],'Cuentas ARG'!CW$2,datos_arg[Month],'Cuentas ARG'!DA$2,datos_arg[Destino],'Cuentas ARG'!CV55)
- SUMIFS(datos_arg[USD],datos_arg[Year],'Cuentas ARG'!CW$2,datos_arg[Month],'Cuentas ARG'!DA$2,datos_arg[Origen],'Cuentas ARG'!CV55)</f>
        <v>1829.8701298701299</v>
      </c>
      <c r="CY55" s="22"/>
      <c r="CZ55" s="22">
        <f t="shared" si="262"/>
        <v>1810655.901824682</v>
      </c>
      <c r="DA55" s="23">
        <f t="shared" si="262"/>
        <v>35731.104553727222</v>
      </c>
      <c r="DC55" s="3" t="s">
        <v>5384</v>
      </c>
      <c r="DD55" s="22">
        <f>SUMIFS(datos_arg[ARS],datos_arg[Year],'Cuentas ARG'!DD$2,datos_arg[Month],'Cuentas ARG'!DH$2,datos_arg[Destino],'Cuentas ARG'!DC55)
- SUMIFS(datos_arg[ARS],datos_arg[Year],'Cuentas ARG'!DD$2,datos_arg[Month],'Cuentas ARG'!DH$2,datos_arg[Origen],'Cuentas ARG'!DC55)</f>
        <v>1420.3011408736452</v>
      </c>
      <c r="DE55" s="22">
        <f>+SUMIFS(datos_arg[USD],datos_arg[Year],'Cuentas ARG'!DD$2,datos_arg[Month],'Cuentas ARG'!DH$2,datos_arg[Destino],'Cuentas ARG'!DC55)
- SUMIFS(datos_arg[USD],datos_arg[Year],'Cuentas ARG'!DD$2,datos_arg[Month],'Cuentas ARG'!DH$2,datos_arg[Origen],'Cuentas ARG'!DC55)</f>
        <v>16.709425186748767</v>
      </c>
      <c r="DF55" s="22"/>
      <c r="DG55" s="22">
        <f t="shared" si="263"/>
        <v>1812076.2029655557</v>
      </c>
      <c r="DH55" s="23">
        <f t="shared" si="263"/>
        <v>35747.813978913968</v>
      </c>
      <c r="DJ55" s="3" t="s">
        <v>5384</v>
      </c>
      <c r="DK55" s="22">
        <f>SUMIFS(datos_arg[ARS],datos_arg[Year],'Cuentas ARG'!DK$2,datos_arg[Month],'Cuentas ARG'!DO$2,datos_arg[Destino],'Cuentas ARG'!DJ55)
- SUMIFS(datos_arg[ARS],datos_arg[Year],'Cuentas ARG'!DK$2,datos_arg[Month],'Cuentas ARG'!DO$2,datos_arg[Origen],'Cuentas ARG'!DJ55)</f>
        <v>28236.917093866006</v>
      </c>
      <c r="DL55" s="22">
        <f>+SUMIFS(datos_arg[USD],datos_arg[Year],'Cuentas ARG'!DK$2,datos_arg[Month],'Cuentas ARG'!DO$2,datos_arg[Destino],'Cuentas ARG'!DJ55)
- SUMIFS(datos_arg[USD],datos_arg[Year],'Cuentas ARG'!DK$2,datos_arg[Month],'Cuentas ARG'!DO$2,datos_arg[Origen],'Cuentas ARG'!DJ55)</f>
        <v>224.8425261698136</v>
      </c>
      <c r="DM55" s="22"/>
      <c r="DN55" s="22">
        <f t="shared" si="264"/>
        <v>1840313.1200594218</v>
      </c>
      <c r="DO55" s="23">
        <f t="shared" si="264"/>
        <v>35972.656505083782</v>
      </c>
      <c r="DQ55" s="3" t="s">
        <v>5384</v>
      </c>
      <c r="DR55" s="22">
        <f>SUMIFS(datos_arg[ARS],datos_arg[Year],'Cuentas ARG'!DR$2,datos_arg[Month],'Cuentas ARG'!DV$2,datos_arg[Destino],'Cuentas ARG'!DQ55)
- SUMIFS(datos_arg[ARS],datos_arg[Year],'Cuentas ARG'!DR$2,datos_arg[Month],'Cuentas ARG'!DV$2,datos_arg[Origen],'Cuentas ARG'!DQ55)</f>
        <v>1000</v>
      </c>
      <c r="DS55" s="22">
        <f>+SUMIFS(datos_arg[USD],datos_arg[Year],'Cuentas ARG'!DR$2,datos_arg[Month],'Cuentas ARG'!DV$2,datos_arg[Destino],'Cuentas ARG'!DQ55)
- SUMIFS(datos_arg[USD],datos_arg[Year],'Cuentas ARG'!DR$2,datos_arg[Month],'Cuentas ARG'!DV$2,datos_arg[Origen],'Cuentas ARG'!DQ55)</f>
        <v>8.064516129032258</v>
      </c>
      <c r="DT55" s="22"/>
      <c r="DU55" s="22">
        <f t="shared" si="265"/>
        <v>1841313.1200594218</v>
      </c>
      <c r="DV55" s="23">
        <f t="shared" si="265"/>
        <v>35980.721021212812</v>
      </c>
      <c r="DX55" s="3" t="s">
        <v>5384</v>
      </c>
      <c r="DY55" s="22">
        <f>SUMIFS(datos_arg[ARS],datos_arg[Year],'Cuentas ARG'!DY$2,datos_arg[Month],'Cuentas ARG'!EC$2,datos_arg[Destino],'Cuentas ARG'!DX55)
- SUMIFS(datos_arg[ARS],datos_arg[Year],'Cuentas ARG'!DY$2,datos_arg[Month],'Cuentas ARG'!EC$2,datos_arg[Origen],'Cuentas ARG'!DX55)</f>
        <v>0</v>
      </c>
      <c r="DZ55" s="22">
        <f>+SUMIFS(datos_arg[USD],datos_arg[Year],'Cuentas ARG'!DY$2,datos_arg[Month],'Cuentas ARG'!EC$2,datos_arg[Destino],'Cuentas ARG'!DX55)
- SUMIFS(datos_arg[USD],datos_arg[Year],'Cuentas ARG'!DY$2,datos_arg[Month],'Cuentas ARG'!EC$2,datos_arg[Origen],'Cuentas ARG'!DX55)</f>
        <v>0</v>
      </c>
      <c r="EA55" s="22"/>
      <c r="EB55" s="22">
        <f t="shared" si="266"/>
        <v>1841313.1200594218</v>
      </c>
      <c r="EC55" s="23">
        <f t="shared" si="266"/>
        <v>35980.721021212812</v>
      </c>
      <c r="EE55" s="3" t="s">
        <v>5384</v>
      </c>
      <c r="EF55" s="22">
        <f>SUMIFS(datos_arg[ARS],datos_arg[Year],'Cuentas ARG'!EF$2,datos_arg[Month],'Cuentas ARG'!EJ$2,datos_arg[Destino],'Cuentas ARG'!EE55)
- SUMIFS(datos_arg[ARS],datos_arg[Year],'Cuentas ARG'!EF$2,datos_arg[Month],'Cuentas ARG'!EJ$2,datos_arg[Origen],'Cuentas ARG'!EE55)</f>
        <v>0</v>
      </c>
      <c r="EG55" s="22">
        <f>+SUMIFS(datos_arg[USD],datos_arg[Year],'Cuentas ARG'!EF$2,datos_arg[Month],'Cuentas ARG'!EJ$2,datos_arg[Destino],'Cuentas ARG'!EE55)
- SUMIFS(datos_arg[USD],datos_arg[Year],'Cuentas ARG'!EF$2,datos_arg[Month],'Cuentas ARG'!EJ$2,datos_arg[Origen],'Cuentas ARG'!EE55)</f>
        <v>0</v>
      </c>
      <c r="EH55" s="22"/>
      <c r="EI55" s="22">
        <f t="shared" si="267"/>
        <v>1841313.1200594218</v>
      </c>
      <c r="EJ55" s="23">
        <f t="shared" si="267"/>
        <v>35980.721021212812</v>
      </c>
      <c r="EL55" s="3" t="s">
        <v>5384</v>
      </c>
      <c r="EM55" s="22">
        <f>SUMIFS(datos_arg[ARS],datos_arg[Year],'Cuentas ARG'!EM$2,datos_arg[Month],'Cuentas ARG'!EQ$2,datos_arg[Destino],'Cuentas ARG'!EL55)
- SUMIFS(datos_arg[ARS],datos_arg[Year],'Cuentas ARG'!EM$2,datos_arg[Month],'Cuentas ARG'!EQ$2,datos_arg[Origen],'Cuentas ARG'!EL55)</f>
        <v>25720</v>
      </c>
      <c r="EN55" s="22">
        <f>+SUMIFS(datos_arg[USD],datos_arg[Year],'Cuentas ARG'!EM$2,datos_arg[Month],'Cuentas ARG'!EQ$2,datos_arg[Destino],'Cuentas ARG'!EL55)
- SUMIFS(datos_arg[USD],datos_arg[Year],'Cuentas ARG'!EM$2,datos_arg[Month],'Cuentas ARG'!EQ$2,datos_arg[Origen],'Cuentas ARG'!EL55)</f>
        <v>194.26406305238422</v>
      </c>
      <c r="EO55" s="22"/>
      <c r="EP55" s="22">
        <f t="shared" si="268"/>
        <v>1867033.1200594218</v>
      </c>
      <c r="EQ55" s="23">
        <f t="shared" si="268"/>
        <v>36174.985084265194</v>
      </c>
      <c r="ES55" s="3" t="s">
        <v>5384</v>
      </c>
      <c r="ET55" s="22">
        <f>SUMIFS(datos_arg[ARS],datos_arg[Year],'Cuentas ARG'!ET$2,datos_arg[Month],'Cuentas ARG'!EX$2,datos_arg[Destino],'Cuentas ARG'!ES55)
- SUMIFS(datos_arg[ARS],datos_arg[Year],'Cuentas ARG'!ET$2,datos_arg[Month],'Cuentas ARG'!EX$2,datos_arg[Origen],'Cuentas ARG'!ES55)</f>
        <v>0</v>
      </c>
      <c r="EU55" s="22">
        <f>+SUMIFS(datos_arg[USD],datos_arg[Year],'Cuentas ARG'!ET$2,datos_arg[Month],'Cuentas ARG'!EX$2,datos_arg[Destino],'Cuentas ARG'!ES55)
- SUMIFS(datos_arg[USD],datos_arg[Year],'Cuentas ARG'!ET$2,datos_arg[Month],'Cuentas ARG'!EX$2,datos_arg[Origen],'Cuentas ARG'!ES55)</f>
        <v>0</v>
      </c>
      <c r="EV55" s="22"/>
      <c r="EW55" s="22">
        <f t="shared" si="269"/>
        <v>1867033.1200594218</v>
      </c>
      <c r="EX55" s="23">
        <f t="shared" si="269"/>
        <v>36174.985084265194</v>
      </c>
      <c r="EZ55" s="3" t="s">
        <v>5384</v>
      </c>
      <c r="FA55" s="22">
        <f>SUMIFS(datos_arg[ARS],datos_arg[Year],'Cuentas ARG'!FA$2,datos_arg[Month],'Cuentas ARG'!FE$2,datos_arg[Destino],'Cuentas ARG'!EZ55)
- SUMIFS(datos_arg[ARS],datos_arg[Year],'Cuentas ARG'!FA$2,datos_arg[Month],'Cuentas ARG'!FE$2,datos_arg[Origen],'Cuentas ARG'!EZ55)</f>
        <v>9237.3799999999992</v>
      </c>
      <c r="FB55" s="22">
        <f>+SUMIFS(datos_arg[USD],datos_arg[Year],'Cuentas ARG'!FA$2,datos_arg[Month],'Cuentas ARG'!FE$2,datos_arg[Destino],'Cuentas ARG'!EZ55)
- SUMIFS(datos_arg[USD],datos_arg[Year],'Cuentas ARG'!FA$2,datos_arg[Month],'Cuentas ARG'!FE$2,datos_arg[Origen],'Cuentas ARG'!EZ55)</f>
        <v>59.788867313915851</v>
      </c>
      <c r="FC55" s="22"/>
      <c r="FD55" s="22">
        <f t="shared" si="270"/>
        <v>1876270.5000594216</v>
      </c>
      <c r="FE55" s="23">
        <f t="shared" si="270"/>
        <v>36234.773951579111</v>
      </c>
      <c r="FG55" s="3" t="s">
        <v>5384</v>
      </c>
      <c r="FH55" s="22">
        <f>SUMIFS(datos_arg[ARS],datos_arg[Year],'Cuentas ARG'!FH$2,datos_arg[Month],'Cuentas ARG'!FL$2,datos_arg[Destino],'Cuentas ARG'!FG55)
- SUMIFS(datos_arg[ARS],datos_arg[Year],'Cuentas ARG'!FH$2,datos_arg[Month],'Cuentas ARG'!FL$2,datos_arg[Origen],'Cuentas ARG'!FG55)</f>
        <v>94520</v>
      </c>
      <c r="FI55" s="22">
        <f>+SUMIFS(datos_arg[USD],datos_arg[Year],'Cuentas ARG'!FH$2,datos_arg[Month],'Cuentas ARG'!FL$2,datos_arg[Destino],'Cuentas ARG'!FG55)
- SUMIFS(datos_arg[USD],datos_arg[Year],'Cuentas ARG'!FH$2,datos_arg[Month],'Cuentas ARG'!FL$2,datos_arg[Origen],'Cuentas ARG'!FG55)</f>
        <v>642.74498988784705</v>
      </c>
      <c r="FJ55" s="22"/>
      <c r="FK55" s="22">
        <f t="shared" si="271"/>
        <v>1970790.5000594216</v>
      </c>
      <c r="FL55" s="23">
        <f t="shared" si="271"/>
        <v>36877.518941466958</v>
      </c>
      <c r="FN55" s="3" t="s">
        <v>5384</v>
      </c>
      <c r="FO55" s="22">
        <f>SUMIFS(datos_arg[ARS],datos_arg[Year],'Cuentas ARG'!FO$2,datos_arg[Month],'Cuentas ARG'!FS$2,datos_arg[Destino],'Cuentas ARG'!FN55)
- SUMIFS(datos_arg[ARS],datos_arg[Year],'Cuentas ARG'!FO$2,datos_arg[Month],'Cuentas ARG'!FS$2,datos_arg[Origen],'Cuentas ARG'!FN55)</f>
        <v>36500</v>
      </c>
      <c r="FP55" s="22">
        <f>+SUMIFS(datos_arg[USD],datos_arg[Year],'Cuentas ARG'!FO$2,datos_arg[Month],'Cuentas ARG'!FS$2,datos_arg[Destino],'Cuentas ARG'!FN55)
- SUMIFS(datos_arg[USD],datos_arg[Year],'Cuentas ARG'!FO$2,datos_arg[Month],'Cuentas ARG'!FS$2,datos_arg[Origen],'Cuentas ARG'!FN55)</f>
        <v>235.71428571428572</v>
      </c>
      <c r="FQ55" s="22"/>
      <c r="FR55" s="22">
        <f t="shared" si="272"/>
        <v>2007290.5000594216</v>
      </c>
      <c r="FS55" s="23">
        <f t="shared" si="272"/>
        <v>37113.233227181241</v>
      </c>
      <c r="FU55" s="3" t="s">
        <v>5384</v>
      </c>
      <c r="FV55" s="22">
        <f>SUMIFS(datos_arg[ARS],datos_arg[Year],'Cuentas ARG'!FV$2,datos_arg[Month],'Cuentas ARG'!FZ$2,datos_arg[Destino],'Cuentas ARG'!FU55)
- SUMIFS(datos_arg[ARS],datos_arg[Year],'Cuentas ARG'!FV$2,datos_arg[Month],'Cuentas ARG'!FZ$2,datos_arg[Origen],'Cuentas ARG'!FU55)</f>
        <v>89546</v>
      </c>
      <c r="FW55" s="22">
        <f>+SUMIFS(datos_arg[USD],datos_arg[Year],'Cuentas ARG'!FV$2,datos_arg[Month],'Cuentas ARG'!FZ$2,datos_arg[Destino],'Cuentas ARG'!FU55)
- SUMIFS(datos_arg[USD],datos_arg[Year],'Cuentas ARG'!FV$2,datos_arg[Month],'Cuentas ARG'!FZ$2,datos_arg[Origen],'Cuentas ARG'!FU55)</f>
        <v>602.04168098475452</v>
      </c>
      <c r="FX55" s="22"/>
      <c r="FY55" s="22">
        <f t="shared" si="273"/>
        <v>2096836.5000594216</v>
      </c>
      <c r="FZ55" s="23">
        <f t="shared" si="273"/>
        <v>37715.274908165993</v>
      </c>
      <c r="GB55" s="3" t="s">
        <v>5384</v>
      </c>
      <c r="GC55" s="22">
        <f>SUMIFS(datos_arg[ARS],datos_arg[Year],'Cuentas ARG'!GC$2,datos_arg[Month],'Cuentas ARG'!GG$2,datos_arg[Destino],'Cuentas ARG'!GB55)
- SUMIFS(datos_arg[ARS],datos_arg[Year],'Cuentas ARG'!GC$2,datos_arg[Month],'Cuentas ARG'!GG$2,datos_arg[Origen],'Cuentas ARG'!GB55)</f>
        <v>248010.21</v>
      </c>
      <c r="GD55" s="22">
        <f>+SUMIFS(datos_arg[USD],datos_arg[Year],'Cuentas ARG'!GC$2,datos_arg[Month],'Cuentas ARG'!GG$2,datos_arg[Destino],'Cuentas ARG'!GB55)
- SUMIFS(datos_arg[USD],datos_arg[Year],'Cuentas ARG'!GC$2,datos_arg[Month],'Cuentas ARG'!GG$2,datos_arg[Origen],'Cuentas ARG'!GB55)</f>
        <v>1750.7514782218491</v>
      </c>
      <c r="GE55" s="22"/>
      <c r="GF55" s="22">
        <f t="shared" si="274"/>
        <v>2344846.7100594216</v>
      </c>
      <c r="GG55" s="23">
        <f t="shared" si="274"/>
        <v>39466.026386387843</v>
      </c>
      <c r="GI55" s="3" t="s">
        <v>5384</v>
      </c>
      <c r="GJ55" s="22">
        <f>SUMIFS(datos_arg[ARS],datos_arg[Year],'Cuentas ARG'!GJ$2,datos_arg[Month],'Cuentas ARG'!GN$2,datos_arg[Destino],'Cuentas ARG'!GI55)
- SUMIFS(datos_arg[ARS],datos_arg[Year],'Cuentas ARG'!GJ$2,datos_arg[Month],'Cuentas ARG'!GN$2,datos_arg[Origen],'Cuentas ARG'!GI55)</f>
        <v>0</v>
      </c>
      <c r="GK55" s="22">
        <f>+SUMIFS(datos_arg[USD],datos_arg[Year],'Cuentas ARG'!GJ$2,datos_arg[Month],'Cuentas ARG'!GN$2,datos_arg[Destino],'Cuentas ARG'!GI55)
- SUMIFS(datos_arg[USD],datos_arg[Year],'Cuentas ARG'!GJ$2,datos_arg[Month],'Cuentas ARG'!GN$2,datos_arg[Origen],'Cuentas ARG'!GI55)</f>
        <v>0</v>
      </c>
      <c r="GL55" s="22"/>
      <c r="GM55" s="22">
        <f t="shared" si="275"/>
        <v>2344846.7100594216</v>
      </c>
      <c r="GN55" s="23">
        <f t="shared" si="275"/>
        <v>39466.026386387843</v>
      </c>
      <c r="GP55" s="3" t="s">
        <v>5384</v>
      </c>
      <c r="GQ55" s="22">
        <f>SUMIFS(datos_arg[ARS],datos_arg[Year],'Cuentas ARG'!GQ$2,datos_arg[Month],'Cuentas ARG'!GU$2,datos_arg[Destino],'Cuentas ARG'!GP55)
- SUMIFS(datos_arg[ARS],datos_arg[Year],'Cuentas ARG'!GQ$2,datos_arg[Month],'Cuentas ARG'!GU$2,datos_arg[Origen],'Cuentas ARG'!GP55)</f>
        <v>245320</v>
      </c>
      <c r="GR55" s="22">
        <f>+SUMIFS(datos_arg[USD],datos_arg[Year],'Cuentas ARG'!GQ$2,datos_arg[Month],'Cuentas ARG'!GU$2,datos_arg[Destino],'Cuentas ARG'!GP55)
- SUMIFS(datos_arg[USD],datos_arg[Year],'Cuentas ARG'!GQ$2,datos_arg[Month],'Cuentas ARG'!GU$2,datos_arg[Origen],'Cuentas ARG'!GP55)</f>
        <v>1633.9072847682119</v>
      </c>
      <c r="GS55" s="22"/>
      <c r="GT55" s="22">
        <f t="shared" si="276"/>
        <v>2590166.7100594216</v>
      </c>
      <c r="GU55" s="23">
        <f t="shared" si="276"/>
        <v>41099.933671156054</v>
      </c>
      <c r="GW55" s="3" t="s">
        <v>5384</v>
      </c>
      <c r="GX55" s="22">
        <f>SUMIFS(datos_arg[ARS],datos_arg[Year],'Cuentas ARG'!GX$2,datos_arg[Month],'Cuentas ARG'!HB$2,datos_arg[Destino],'Cuentas ARG'!GW55)
- SUMIFS(datos_arg[ARS],datos_arg[Year],'Cuentas ARG'!GX$2,datos_arg[Month],'Cuentas ARG'!HB$2,datos_arg[Origen],'Cuentas ARG'!GW55)</f>
        <v>76853.38</v>
      </c>
      <c r="GY55" s="22">
        <f>+SUMIFS(datos_arg[USD],datos_arg[Year],'Cuentas ARG'!GX$2,datos_arg[Month],'Cuentas ARG'!HB$2,datos_arg[Destino],'Cuentas ARG'!GW55)
- SUMIFS(datos_arg[USD],datos_arg[Year],'Cuentas ARG'!GX$2,datos_arg[Month],'Cuentas ARG'!HB$2,datos_arg[Origen],'Cuentas ARG'!GW55)</f>
        <v>480.80030808223046</v>
      </c>
      <c r="GZ55" s="22"/>
      <c r="HA55" s="22">
        <f t="shared" si="277"/>
        <v>2667020.0900594215</v>
      </c>
      <c r="HB55" s="23">
        <f t="shared" si="277"/>
        <v>41580.733979238285</v>
      </c>
      <c r="HD55" s="3" t="s">
        <v>5384</v>
      </c>
      <c r="HE55" s="22">
        <f>SUMIFS(datos_arg[ARS],datos_arg[Year],'Cuentas ARG'!HE$2,datos_arg[Month],'Cuentas ARG'!HI$2,datos_arg[Destino],'Cuentas ARG'!HD55)
- SUMIFS(datos_arg[ARS],datos_arg[Year],'Cuentas ARG'!HE$2,datos_arg[Month],'Cuentas ARG'!HI$2,datos_arg[Origen],'Cuentas ARG'!HD55)</f>
        <v>327566.59999999998</v>
      </c>
      <c r="HF55" s="22">
        <f>+SUMIFS(datos_arg[USD],datos_arg[Year],'Cuentas ARG'!HE$2,datos_arg[Month],'Cuentas ARG'!HI$2,datos_arg[Destino],'Cuentas ARG'!HD55)
- SUMIFS(datos_arg[USD],datos_arg[Year],'Cuentas ARG'!HE$2,datos_arg[Month],'Cuentas ARG'!HI$2,datos_arg[Origen],'Cuentas ARG'!HD55)</f>
        <v>1901.0132487015474</v>
      </c>
      <c r="HG55" s="22"/>
      <c r="HH55" s="22">
        <f t="shared" si="278"/>
        <v>2994586.6900594216</v>
      </c>
      <c r="HI55" s="23">
        <f t="shared" si="278"/>
        <v>43481.747227939835</v>
      </c>
      <c r="HK55" s="3" t="s">
        <v>5384</v>
      </c>
      <c r="HL55" s="22">
        <f>SUMIFS(datos_arg[ARS],datos_arg[Year],'Cuentas ARG'!HL$2,datos_arg[Month],'Cuentas ARG'!HP$2,datos_arg[Destino],'Cuentas ARG'!HK55)
- SUMIFS(datos_arg[ARS],datos_arg[Year],'Cuentas ARG'!HL$2,datos_arg[Month],'Cuentas ARG'!HP$2,datos_arg[Origen],'Cuentas ARG'!HK55)</f>
        <v>119745</v>
      </c>
      <c r="HM55" s="22">
        <f>+SUMIFS(datos_arg[USD],datos_arg[Year],'Cuentas ARG'!HL$2,datos_arg[Month],'Cuentas ARG'!HP$2,datos_arg[Destino],'Cuentas ARG'!HK55)
- SUMIFS(datos_arg[USD],datos_arg[Year],'Cuentas ARG'!HL$2,datos_arg[Month],'Cuentas ARG'!HP$2,datos_arg[Origen],'Cuentas ARG'!HK55)</f>
        <v>677.85903983656794</v>
      </c>
      <c r="HN55" s="22"/>
      <c r="HO55" s="22">
        <f t="shared" si="279"/>
        <v>3114331.6900594216</v>
      </c>
      <c r="HP55" s="23">
        <f t="shared" si="279"/>
        <v>44159.606267776406</v>
      </c>
    </row>
    <row r="56" spans="2:224" x14ac:dyDescent="0.25">
      <c r="B56" s="3" t="s">
        <v>6651</v>
      </c>
      <c r="C56" s="22">
        <f>SUMIFS(datos_arg[ARS],datos_arg[Year],'Cuentas ARG'!C$2,datos_arg[Month],'Cuentas ARG'!G$2,datos_arg[Destino],'Cuentas ARG'!B56)
- SUMIFS(datos_arg[ARS],datos_arg[Year],'Cuentas ARG'!C$2,datos_arg[Month],'Cuentas ARG'!G$2,datos_arg[Origen],'Cuentas ARG'!B56)</f>
        <v>0</v>
      </c>
      <c r="D56" s="22">
        <f>+SUMIFS(datos_arg[USD],datos_arg[Year],'Cuentas ARG'!C$2,datos_arg[Month],'Cuentas ARG'!G$2,datos_arg[Destino],'Cuentas ARG'!B56)
- SUMIFS(datos_arg[USD],datos_arg[Year],'Cuentas ARG'!C$2,datos_arg[Month],'Cuentas ARG'!G$2,datos_arg[Origen],'Cuentas ARG'!B56)</f>
        <v>0</v>
      </c>
      <c r="E56" s="22"/>
      <c r="F56" s="22">
        <f t="shared" si="2"/>
        <v>0</v>
      </c>
      <c r="G56" s="23">
        <f t="shared" si="0"/>
        <v>0</v>
      </c>
      <c r="I56" s="3" t="s">
        <v>6651</v>
      </c>
      <c r="J56" s="22">
        <f>SUMIFS(datos_arg[ARS],datos_arg[Year],'Cuentas ARG'!J$2,datos_arg[Month],'Cuentas ARG'!N$2,datos_arg[Destino],'Cuentas ARG'!I56)
- SUMIFS(datos_arg[ARS],datos_arg[Year],'Cuentas ARG'!J$2,datos_arg[Month],'Cuentas ARG'!N$2,datos_arg[Origen],'Cuentas ARG'!I56)</f>
        <v>0</v>
      </c>
      <c r="K56" s="22">
        <f>+SUMIFS(datos_arg[USD],datos_arg[Year],'Cuentas ARG'!J$2,datos_arg[Month],'Cuentas ARG'!N$2,datos_arg[Destino],'Cuentas ARG'!I56)
- SUMIFS(datos_arg[USD],datos_arg[Year],'Cuentas ARG'!J$2,datos_arg[Month],'Cuentas ARG'!N$2,datos_arg[Origen],'Cuentas ARG'!I56)</f>
        <v>0</v>
      </c>
      <c r="L56" s="22"/>
      <c r="M56" s="22">
        <f t="shared" si="249"/>
        <v>0</v>
      </c>
      <c r="N56" s="23">
        <f t="shared" si="249"/>
        <v>0</v>
      </c>
      <c r="P56" s="3" t="s">
        <v>6651</v>
      </c>
      <c r="Q56" s="22">
        <f>SUMIFS(datos_arg[ARS],datos_arg[Year],'Cuentas ARG'!Q$2,datos_arg[Month],'Cuentas ARG'!U$2,datos_arg[Destino],'Cuentas ARG'!P56)
- SUMIFS(datos_arg[ARS],datos_arg[Year],'Cuentas ARG'!Q$2,datos_arg[Month],'Cuentas ARG'!U$2,datos_arg[Origen],'Cuentas ARG'!P56)</f>
        <v>0</v>
      </c>
      <c r="R56" s="22">
        <f>+SUMIFS(datos_arg[USD],datos_arg[Year],'Cuentas ARG'!Q$2,datos_arg[Month],'Cuentas ARG'!U$2,datos_arg[Destino],'Cuentas ARG'!P56)
- SUMIFS(datos_arg[USD],datos_arg[Year],'Cuentas ARG'!Q$2,datos_arg[Month],'Cuentas ARG'!U$2,datos_arg[Origen],'Cuentas ARG'!P56)</f>
        <v>0</v>
      </c>
      <c r="S56" s="22"/>
      <c r="T56" s="22">
        <f t="shared" si="250"/>
        <v>0</v>
      </c>
      <c r="U56" s="23">
        <f t="shared" si="250"/>
        <v>0</v>
      </c>
      <c r="W56" s="3" t="s">
        <v>6651</v>
      </c>
      <c r="X56" s="22">
        <f>SUMIFS(datos_arg[ARS],datos_arg[Year],'Cuentas ARG'!X$2,datos_arg[Month],'Cuentas ARG'!AB$2,datos_arg[Destino],'Cuentas ARG'!W56)
- SUMIFS(datos_arg[ARS],datos_arg[Year],'Cuentas ARG'!X$2,datos_arg[Month],'Cuentas ARG'!AB$2,datos_arg[Origen],'Cuentas ARG'!W56)</f>
        <v>0</v>
      </c>
      <c r="Y56" s="22">
        <f>+SUMIFS(datos_arg[USD],datos_arg[Year],'Cuentas ARG'!X$2,datos_arg[Month],'Cuentas ARG'!AB$2,datos_arg[Destino],'Cuentas ARG'!W56)
- SUMIFS(datos_arg[USD],datos_arg[Year],'Cuentas ARG'!X$2,datos_arg[Month],'Cuentas ARG'!AB$2,datos_arg[Origen],'Cuentas ARG'!W56)</f>
        <v>0</v>
      </c>
      <c r="Z56" s="22"/>
      <c r="AA56" s="22">
        <f t="shared" si="251"/>
        <v>0</v>
      </c>
      <c r="AB56" s="23">
        <f t="shared" si="251"/>
        <v>0</v>
      </c>
      <c r="AD56" s="3" t="s">
        <v>6651</v>
      </c>
      <c r="AE56" s="22">
        <f>SUMIFS(datos_arg[ARS],datos_arg[Year],'Cuentas ARG'!AE$2,datos_arg[Month],'Cuentas ARG'!AI$2,datos_arg[Destino],'Cuentas ARG'!AD56)
- SUMIFS(datos_arg[ARS],datos_arg[Year],'Cuentas ARG'!AE$2,datos_arg[Month],'Cuentas ARG'!AI$2,datos_arg[Origen],'Cuentas ARG'!AD56)</f>
        <v>27117.75</v>
      </c>
      <c r="AF56" s="22">
        <f>+SUMIFS(datos_arg[USD],datos_arg[Year],'Cuentas ARG'!AE$2,datos_arg[Month],'Cuentas ARG'!AI$2,datos_arg[Destino],'Cuentas ARG'!AD56)
- SUMIFS(datos_arg[USD],datos_arg[Year],'Cuentas ARG'!AE$2,datos_arg[Month],'Cuentas ARG'!AI$2,datos_arg[Origen],'Cuentas ARG'!AD56)</f>
        <v>627</v>
      </c>
      <c r="AG56" s="22"/>
      <c r="AH56" s="22">
        <f t="shared" si="252"/>
        <v>27117.75</v>
      </c>
      <c r="AI56" s="23">
        <f t="shared" si="252"/>
        <v>627</v>
      </c>
      <c r="AK56" s="3" t="s">
        <v>6651</v>
      </c>
      <c r="AL56" s="22">
        <f>SUMIFS(datos_arg[ARS],datos_arg[Year],'Cuentas ARG'!AL$2,datos_arg[Month],'Cuentas ARG'!AP$2,datos_arg[Destino],'Cuentas ARG'!AK56)
- SUMIFS(datos_arg[ARS],datos_arg[Year],'Cuentas ARG'!AL$2,datos_arg[Month],'Cuentas ARG'!AP$2,datos_arg[Origen],'Cuentas ARG'!AK56)</f>
        <v>0</v>
      </c>
      <c r="AM56" s="22">
        <f>+SUMIFS(datos_arg[USD],datos_arg[Year],'Cuentas ARG'!AL$2,datos_arg[Month],'Cuentas ARG'!AP$2,datos_arg[Destino],'Cuentas ARG'!AK56)
- SUMIFS(datos_arg[USD],datos_arg[Year],'Cuentas ARG'!AL$2,datos_arg[Month],'Cuentas ARG'!AP$2,datos_arg[Origen],'Cuentas ARG'!AK56)</f>
        <v>0</v>
      </c>
      <c r="AN56" s="22"/>
      <c r="AO56" s="22">
        <f t="shared" si="253"/>
        <v>27117.75</v>
      </c>
      <c r="AP56" s="23">
        <f t="shared" si="253"/>
        <v>627</v>
      </c>
      <c r="AR56" s="3" t="s">
        <v>6651</v>
      </c>
      <c r="AS56" s="22">
        <f>SUMIFS(datos_arg[ARS],datos_arg[Year],'Cuentas ARG'!AS$2,datos_arg[Month],'Cuentas ARG'!AW$2,datos_arg[Destino],'Cuentas ARG'!AR56)
- SUMIFS(datos_arg[ARS],datos_arg[Year],'Cuentas ARG'!AS$2,datos_arg[Month],'Cuentas ARG'!AW$2,datos_arg[Origen],'Cuentas ARG'!AR56)</f>
        <v>0</v>
      </c>
      <c r="AT56" s="22">
        <f>+SUMIFS(datos_arg[USD],datos_arg[Year],'Cuentas ARG'!AS$2,datos_arg[Month],'Cuentas ARG'!AW$2,datos_arg[Destino],'Cuentas ARG'!AR56)
- SUMIFS(datos_arg[USD],datos_arg[Year],'Cuentas ARG'!AS$2,datos_arg[Month],'Cuentas ARG'!AW$2,datos_arg[Origen],'Cuentas ARG'!AR56)</f>
        <v>0</v>
      </c>
      <c r="AU56" s="22"/>
      <c r="AV56" s="22">
        <f t="shared" si="254"/>
        <v>27117.75</v>
      </c>
      <c r="AW56" s="23">
        <f t="shared" si="254"/>
        <v>627</v>
      </c>
      <c r="AY56" s="3" t="s">
        <v>6651</v>
      </c>
      <c r="AZ56" s="22">
        <f>SUMIFS(datos_arg[ARS],datos_arg[Year],'Cuentas ARG'!AZ$2,datos_arg[Month],'Cuentas ARG'!BD$2,datos_arg[Destino],'Cuentas ARG'!AY56)
- SUMIFS(datos_arg[ARS],datos_arg[Year],'Cuentas ARG'!AZ$2,datos_arg[Month],'Cuentas ARG'!BD$2,datos_arg[Origen],'Cuentas ARG'!AY56)</f>
        <v>0</v>
      </c>
      <c r="BA56" s="22">
        <f>+SUMIFS(datos_arg[USD],datos_arg[Year],'Cuentas ARG'!AZ$2,datos_arg[Month],'Cuentas ARG'!BD$2,datos_arg[Destino],'Cuentas ARG'!AY56)
- SUMIFS(datos_arg[USD],datos_arg[Year],'Cuentas ARG'!AZ$2,datos_arg[Month],'Cuentas ARG'!BD$2,datos_arg[Origen],'Cuentas ARG'!AY56)</f>
        <v>0</v>
      </c>
      <c r="BB56" s="22"/>
      <c r="BC56" s="22">
        <f t="shared" si="255"/>
        <v>27117.75</v>
      </c>
      <c r="BD56" s="23">
        <f t="shared" si="255"/>
        <v>627</v>
      </c>
      <c r="BF56" s="3" t="s">
        <v>6651</v>
      </c>
      <c r="BG56" s="22">
        <f>SUMIFS(datos_arg[ARS],datos_arg[Year],'Cuentas ARG'!BG$2,datos_arg[Month],'Cuentas ARG'!BK$2,datos_arg[Destino],'Cuentas ARG'!BF56)
- SUMIFS(datos_arg[ARS],datos_arg[Year],'Cuentas ARG'!BG$2,datos_arg[Month],'Cuentas ARG'!BK$2,datos_arg[Origen],'Cuentas ARG'!BF56)</f>
        <v>0</v>
      </c>
      <c r="BH56" s="22">
        <f>+SUMIFS(datos_arg[USD],datos_arg[Year],'Cuentas ARG'!BG$2,datos_arg[Month],'Cuentas ARG'!BK$2,datos_arg[Destino],'Cuentas ARG'!BF56)
- SUMIFS(datos_arg[USD],datos_arg[Year],'Cuentas ARG'!BG$2,datos_arg[Month],'Cuentas ARG'!BK$2,datos_arg[Origen],'Cuentas ARG'!BF56)</f>
        <v>0</v>
      </c>
      <c r="BI56" s="22"/>
      <c r="BJ56" s="22">
        <f t="shared" si="256"/>
        <v>27117.75</v>
      </c>
      <c r="BK56" s="23">
        <f t="shared" si="256"/>
        <v>627</v>
      </c>
      <c r="BM56" s="3" t="s">
        <v>6651</v>
      </c>
      <c r="BN56" s="22">
        <f>SUMIFS(datos_arg[ARS],datos_arg[Year],'Cuentas ARG'!BN$2,datos_arg[Month],'Cuentas ARG'!BR$2,datos_arg[Destino],'Cuentas ARG'!BM56)
- SUMIFS(datos_arg[ARS],datos_arg[Year],'Cuentas ARG'!BN$2,datos_arg[Month],'Cuentas ARG'!BR$2,datos_arg[Origen],'Cuentas ARG'!BM56)</f>
        <v>0</v>
      </c>
      <c r="BO56" s="22">
        <f>+SUMIFS(datos_arg[USD],datos_arg[Year],'Cuentas ARG'!BN$2,datos_arg[Month],'Cuentas ARG'!BR$2,datos_arg[Destino],'Cuentas ARG'!BM56)
- SUMIFS(datos_arg[USD],datos_arg[Year],'Cuentas ARG'!BN$2,datos_arg[Month],'Cuentas ARG'!BR$2,datos_arg[Origen],'Cuentas ARG'!BM56)</f>
        <v>0</v>
      </c>
      <c r="BP56" s="22"/>
      <c r="BQ56" s="22">
        <f t="shared" si="257"/>
        <v>27117.75</v>
      </c>
      <c r="BR56" s="23">
        <f t="shared" si="257"/>
        <v>627</v>
      </c>
      <c r="BT56" s="3" t="s">
        <v>6651</v>
      </c>
      <c r="BU56" s="22">
        <f>SUMIFS(datos_arg[ARS],datos_arg[Year],'Cuentas ARG'!BU$2,datos_arg[Month],'Cuentas ARG'!BY$2,datos_arg[Destino],'Cuentas ARG'!BT56)
- SUMIFS(datos_arg[ARS],datos_arg[Year],'Cuentas ARG'!BU$2,datos_arg[Month],'Cuentas ARG'!BY$2,datos_arg[Origen],'Cuentas ARG'!BT56)</f>
        <v>4000</v>
      </c>
      <c r="BV56" s="22">
        <f>+SUMIFS(datos_arg[USD],datos_arg[Year],'Cuentas ARG'!BU$2,datos_arg[Month],'Cuentas ARG'!BY$2,datos_arg[Destino],'Cuentas ARG'!BT56)
- SUMIFS(datos_arg[USD],datos_arg[Year],'Cuentas ARG'!BU$2,datos_arg[Month],'Cuentas ARG'!BY$2,datos_arg[Origen],'Cuentas ARG'!BT56)</f>
        <v>58.823529411764703</v>
      </c>
      <c r="BW56" s="22"/>
      <c r="BX56" s="22">
        <f t="shared" si="258"/>
        <v>31117.75</v>
      </c>
      <c r="BY56" s="23">
        <f t="shared" si="258"/>
        <v>685.82352941176475</v>
      </c>
      <c r="CA56" s="3" t="s">
        <v>6651</v>
      </c>
      <c r="CB56" s="22">
        <f>SUMIFS(datos_arg[ARS],datos_arg[Year],'Cuentas ARG'!CB$2,datos_arg[Month],'Cuentas ARG'!CF$2,datos_arg[Destino],'Cuentas ARG'!CA56)
- SUMIFS(datos_arg[ARS],datos_arg[Year],'Cuentas ARG'!CB$2,datos_arg[Month],'Cuentas ARG'!CF$2,datos_arg[Origen],'Cuentas ARG'!CA56)</f>
        <v>0</v>
      </c>
      <c r="CC56" s="22">
        <f>+SUMIFS(datos_arg[USD],datos_arg[Year],'Cuentas ARG'!CB$2,datos_arg[Month],'Cuentas ARG'!CF$2,datos_arg[Destino],'Cuentas ARG'!CA56)
- SUMIFS(datos_arg[USD],datos_arg[Year],'Cuentas ARG'!CB$2,datos_arg[Month],'Cuentas ARG'!CF$2,datos_arg[Origen],'Cuentas ARG'!CA56)</f>
        <v>0</v>
      </c>
      <c r="CD56" s="22"/>
      <c r="CE56" s="22">
        <f t="shared" si="259"/>
        <v>31117.75</v>
      </c>
      <c r="CF56" s="23">
        <f t="shared" si="259"/>
        <v>685.82352941176475</v>
      </c>
      <c r="CH56" s="3" t="s">
        <v>6651</v>
      </c>
      <c r="CI56" s="22">
        <f>SUMIFS(datos_arg[ARS],datos_arg[Year],'Cuentas ARG'!CI$2,datos_arg[Month],'Cuentas ARG'!CM$2,datos_arg[Destino],'Cuentas ARG'!CH56)
- SUMIFS(datos_arg[ARS],datos_arg[Year],'Cuentas ARG'!CI$2,datos_arg[Month],'Cuentas ARG'!CM$2,datos_arg[Origen],'Cuentas ARG'!CH56)</f>
        <v>0</v>
      </c>
      <c r="CJ56" s="22">
        <f>+SUMIFS(datos_arg[USD],datos_arg[Year],'Cuentas ARG'!CI$2,datos_arg[Month],'Cuentas ARG'!CM$2,datos_arg[Destino],'Cuentas ARG'!CH56)
- SUMIFS(datos_arg[USD],datos_arg[Year],'Cuentas ARG'!CI$2,datos_arg[Month],'Cuentas ARG'!CM$2,datos_arg[Origen],'Cuentas ARG'!CH56)</f>
        <v>0</v>
      </c>
      <c r="CK56" s="22"/>
      <c r="CL56" s="22">
        <f t="shared" si="260"/>
        <v>31117.75</v>
      </c>
      <c r="CM56" s="23">
        <f t="shared" si="260"/>
        <v>685.82352941176475</v>
      </c>
      <c r="CO56" s="3" t="s">
        <v>6651</v>
      </c>
      <c r="CP56" s="22">
        <f>SUMIFS(datos_arg[ARS],datos_arg[Year],'Cuentas ARG'!CP$2,datos_arg[Month],'Cuentas ARG'!CT$2,datos_arg[Destino],'Cuentas ARG'!CO56)
- SUMIFS(datos_arg[ARS],datos_arg[Year],'Cuentas ARG'!CP$2,datos_arg[Month],'Cuentas ARG'!CT$2,datos_arg[Origen],'Cuentas ARG'!CO56)</f>
        <v>84119</v>
      </c>
      <c r="CQ56" s="22">
        <f>+SUMIFS(datos_arg[USD],datos_arg[Year],'Cuentas ARG'!CP$2,datos_arg[Month],'Cuentas ARG'!CT$2,datos_arg[Destino],'Cuentas ARG'!CO56)
- SUMIFS(datos_arg[USD],datos_arg[Year],'Cuentas ARG'!CP$2,datos_arg[Month],'Cuentas ARG'!CT$2,datos_arg[Origen],'Cuentas ARG'!CO56)</f>
        <v>1117.3731121052861</v>
      </c>
      <c r="CR56" s="22"/>
      <c r="CS56" s="22">
        <f t="shared" si="261"/>
        <v>115236.75</v>
      </c>
      <c r="CT56" s="23">
        <f t="shared" si="261"/>
        <v>1803.1966415170509</v>
      </c>
      <c r="CV56" s="3" t="s">
        <v>6651</v>
      </c>
      <c r="CW56" s="22">
        <f>SUMIFS(datos_arg[ARS],datos_arg[Year],'Cuentas ARG'!CW$2,datos_arg[Month],'Cuentas ARG'!DA$2,datos_arg[Destino],'Cuentas ARG'!CV56)
- SUMIFS(datos_arg[ARS],datos_arg[Year],'Cuentas ARG'!CW$2,datos_arg[Month],'Cuentas ARG'!DA$2,datos_arg[Origen],'Cuentas ARG'!CV56)</f>
        <v>1088</v>
      </c>
      <c r="CX56" s="22">
        <f>+SUMIFS(datos_arg[USD],datos_arg[Year],'Cuentas ARG'!CW$2,datos_arg[Month],'Cuentas ARG'!DA$2,datos_arg[Destino],'Cuentas ARG'!CV56)
- SUMIFS(datos_arg[USD],datos_arg[Year],'Cuentas ARG'!CW$2,datos_arg[Month],'Cuentas ARG'!DA$2,datos_arg[Origen],'Cuentas ARG'!CV56)</f>
        <v>13.948717948717949</v>
      </c>
      <c r="CY56" s="22"/>
      <c r="CZ56" s="22">
        <f t="shared" si="262"/>
        <v>116324.75</v>
      </c>
      <c r="DA56" s="23">
        <f t="shared" si="262"/>
        <v>1817.1453594657689</v>
      </c>
      <c r="DC56" s="3" t="s">
        <v>6651</v>
      </c>
      <c r="DD56" s="22">
        <f>SUMIFS(datos_arg[ARS],datos_arg[Year],'Cuentas ARG'!DD$2,datos_arg[Month],'Cuentas ARG'!DH$2,datos_arg[Destino],'Cuentas ARG'!DC56)
- SUMIFS(datos_arg[ARS],datos_arg[Year],'Cuentas ARG'!DD$2,datos_arg[Month],'Cuentas ARG'!DH$2,datos_arg[Origen],'Cuentas ARG'!DC56)</f>
        <v>1688.6172369310152</v>
      </c>
      <c r="DE56" s="22">
        <f>+SUMIFS(datos_arg[USD],datos_arg[Year],'Cuentas ARG'!DD$2,datos_arg[Month],'Cuentas ARG'!DH$2,datos_arg[Destino],'Cuentas ARG'!DC56)
- SUMIFS(datos_arg[USD],datos_arg[Year],'Cuentas ARG'!DD$2,datos_arg[Month],'Cuentas ARG'!DH$2,datos_arg[Origen],'Cuentas ARG'!DC56)</f>
        <v>19.866085140364884</v>
      </c>
      <c r="DF56" s="22"/>
      <c r="DG56" s="22">
        <f t="shared" si="263"/>
        <v>118013.36723693102</v>
      </c>
      <c r="DH56" s="23">
        <f t="shared" si="263"/>
        <v>1837.0114446061339</v>
      </c>
      <c r="DJ56" s="3" t="s">
        <v>6651</v>
      </c>
      <c r="DK56" s="22">
        <f>SUMIFS(datos_arg[ARS],datos_arg[Year],'Cuentas ARG'!DK$2,datos_arg[Month],'Cuentas ARG'!DO$2,datos_arg[Destino],'Cuentas ARG'!DJ56)
- SUMIFS(datos_arg[ARS],datos_arg[Year],'Cuentas ARG'!DK$2,datos_arg[Month],'Cuentas ARG'!DO$2,datos_arg[Origen],'Cuentas ARG'!DJ56)</f>
        <v>0</v>
      </c>
      <c r="DL56" s="22">
        <f>+SUMIFS(datos_arg[USD],datos_arg[Year],'Cuentas ARG'!DK$2,datos_arg[Month],'Cuentas ARG'!DO$2,datos_arg[Destino],'Cuentas ARG'!DJ56)
- SUMIFS(datos_arg[USD],datos_arg[Year],'Cuentas ARG'!DK$2,datos_arg[Month],'Cuentas ARG'!DO$2,datos_arg[Origen],'Cuentas ARG'!DJ56)</f>
        <v>0</v>
      </c>
      <c r="DM56" s="22"/>
      <c r="DN56" s="22">
        <f t="shared" si="264"/>
        <v>118013.36723693102</v>
      </c>
      <c r="DO56" s="23">
        <f t="shared" si="264"/>
        <v>1837.0114446061339</v>
      </c>
      <c r="DQ56" s="3" t="s">
        <v>6651</v>
      </c>
      <c r="DR56" s="22">
        <f>SUMIFS(datos_arg[ARS],datos_arg[Year],'Cuentas ARG'!DR$2,datos_arg[Month],'Cuentas ARG'!DV$2,datos_arg[Destino],'Cuentas ARG'!DQ56)
- SUMIFS(datos_arg[ARS],datos_arg[Year],'Cuentas ARG'!DR$2,datos_arg[Month],'Cuentas ARG'!DV$2,datos_arg[Origen],'Cuentas ARG'!DQ56)</f>
        <v>0</v>
      </c>
      <c r="DS56" s="22">
        <f>+SUMIFS(datos_arg[USD],datos_arg[Year],'Cuentas ARG'!DR$2,datos_arg[Month],'Cuentas ARG'!DV$2,datos_arg[Destino],'Cuentas ARG'!DQ56)
- SUMIFS(datos_arg[USD],datos_arg[Year],'Cuentas ARG'!DR$2,datos_arg[Month],'Cuentas ARG'!DV$2,datos_arg[Origen],'Cuentas ARG'!DQ56)</f>
        <v>0</v>
      </c>
      <c r="DT56" s="22"/>
      <c r="DU56" s="22">
        <f t="shared" si="265"/>
        <v>118013.36723693102</v>
      </c>
      <c r="DV56" s="23">
        <f t="shared" si="265"/>
        <v>1837.0114446061339</v>
      </c>
      <c r="DX56" s="3" t="s">
        <v>6651</v>
      </c>
      <c r="DY56" s="22">
        <f>SUMIFS(datos_arg[ARS],datos_arg[Year],'Cuentas ARG'!DY$2,datos_arg[Month],'Cuentas ARG'!EC$2,datos_arg[Destino],'Cuentas ARG'!DX56)
- SUMIFS(datos_arg[ARS],datos_arg[Year],'Cuentas ARG'!DY$2,datos_arg[Month],'Cuentas ARG'!EC$2,datos_arg[Origen],'Cuentas ARG'!DX56)</f>
        <v>77464.744882753512</v>
      </c>
      <c r="DZ56" s="22">
        <f>+SUMIFS(datos_arg[USD],datos_arg[Year],'Cuentas ARG'!DY$2,datos_arg[Month],'Cuentas ARG'!EC$2,datos_arg[Destino],'Cuentas ARG'!DX56)
- SUMIFS(datos_arg[USD],datos_arg[Year],'Cuentas ARG'!DY$2,datos_arg[Month],'Cuentas ARG'!EC$2,datos_arg[Origen],'Cuentas ARG'!DX56)</f>
        <v>619.71795906202794</v>
      </c>
      <c r="EA56" s="22"/>
      <c r="EB56" s="22">
        <f t="shared" si="266"/>
        <v>195478.11211968452</v>
      </c>
      <c r="EC56" s="23">
        <f t="shared" si="266"/>
        <v>2456.7294036681619</v>
      </c>
      <c r="EE56" s="3" t="s">
        <v>6651</v>
      </c>
      <c r="EF56" s="22">
        <f>SUMIFS(datos_arg[ARS],datos_arg[Year],'Cuentas ARG'!EF$2,datos_arg[Month],'Cuentas ARG'!EJ$2,datos_arg[Destino],'Cuentas ARG'!EE56)
- SUMIFS(datos_arg[ARS],datos_arg[Year],'Cuentas ARG'!EF$2,datos_arg[Month],'Cuentas ARG'!EJ$2,datos_arg[Origen],'Cuentas ARG'!EE56)</f>
        <v>731.07</v>
      </c>
      <c r="EG56" s="22">
        <f>+SUMIFS(datos_arg[USD],datos_arg[Year],'Cuentas ARG'!EF$2,datos_arg[Month],'Cuentas ARG'!EJ$2,datos_arg[Destino],'Cuentas ARG'!EE56)
- SUMIFS(datos_arg[USD],datos_arg[Year],'Cuentas ARG'!EF$2,datos_arg[Month],'Cuentas ARG'!EJ$2,datos_arg[Origen],'Cuentas ARG'!EE56)</f>
        <v>5.6236153846153849</v>
      </c>
      <c r="EH56" s="22"/>
      <c r="EI56" s="22">
        <f t="shared" si="267"/>
        <v>196209.18211968453</v>
      </c>
      <c r="EJ56" s="23">
        <f t="shared" si="267"/>
        <v>2462.3530190527772</v>
      </c>
      <c r="EL56" s="3" t="s">
        <v>6651</v>
      </c>
      <c r="EM56" s="22">
        <f>SUMIFS(datos_arg[ARS],datos_arg[Year],'Cuentas ARG'!EM$2,datos_arg[Month],'Cuentas ARG'!EQ$2,datos_arg[Destino],'Cuentas ARG'!EL56)
- SUMIFS(datos_arg[ARS],datos_arg[Year],'Cuentas ARG'!EM$2,datos_arg[Month],'Cuentas ARG'!EQ$2,datos_arg[Origen],'Cuentas ARG'!EL56)</f>
        <v>800</v>
      </c>
      <c r="EN56" s="22">
        <f>+SUMIFS(datos_arg[USD],datos_arg[Year],'Cuentas ARG'!EM$2,datos_arg[Month],'Cuentas ARG'!EQ$2,datos_arg[Destino],'Cuentas ARG'!EL56)
- SUMIFS(datos_arg[USD],datos_arg[Year],'Cuentas ARG'!EM$2,datos_arg[Month],'Cuentas ARG'!EQ$2,datos_arg[Origen],'Cuentas ARG'!EL56)</f>
        <v>5.9259259259259256</v>
      </c>
      <c r="EO56" s="22"/>
      <c r="EP56" s="22">
        <f t="shared" si="268"/>
        <v>197009.18211968453</v>
      </c>
      <c r="EQ56" s="23">
        <f t="shared" si="268"/>
        <v>2468.2789449787033</v>
      </c>
      <c r="ES56" s="3" t="s">
        <v>6651</v>
      </c>
      <c r="ET56" s="22">
        <f>SUMIFS(datos_arg[ARS],datos_arg[Year],'Cuentas ARG'!ET$2,datos_arg[Month],'Cuentas ARG'!EX$2,datos_arg[Destino],'Cuentas ARG'!ES56)
- SUMIFS(datos_arg[ARS],datos_arg[Year],'Cuentas ARG'!ET$2,datos_arg[Month],'Cuentas ARG'!EX$2,datos_arg[Origen],'Cuentas ARG'!ES56)</f>
        <v>91756.91</v>
      </c>
      <c r="EU56" s="22">
        <f>+SUMIFS(datos_arg[USD],datos_arg[Year],'Cuentas ARG'!ET$2,datos_arg[Month],'Cuentas ARG'!EX$2,datos_arg[Destino],'Cuentas ARG'!ES56)
- SUMIFS(datos_arg[USD],datos_arg[Year],'Cuentas ARG'!ET$2,datos_arg[Month],'Cuentas ARG'!EX$2,datos_arg[Origen],'Cuentas ARG'!ES56)</f>
        <v>591.3562042334097</v>
      </c>
      <c r="EV56" s="22"/>
      <c r="EW56" s="22">
        <f t="shared" si="269"/>
        <v>288766.09211968456</v>
      </c>
      <c r="EX56" s="23">
        <f t="shared" si="269"/>
        <v>3059.635149212113</v>
      </c>
      <c r="EZ56" s="3" t="s">
        <v>6651</v>
      </c>
      <c r="FA56" s="22">
        <f>SUMIFS(datos_arg[ARS],datos_arg[Year],'Cuentas ARG'!FA$2,datos_arg[Month],'Cuentas ARG'!FE$2,datos_arg[Destino],'Cuentas ARG'!EZ56)
- SUMIFS(datos_arg[ARS],datos_arg[Year],'Cuentas ARG'!FA$2,datos_arg[Month],'Cuentas ARG'!FE$2,datos_arg[Origen],'Cuentas ARG'!EZ56)</f>
        <v>11516.63</v>
      </c>
      <c r="FB56" s="22">
        <f>+SUMIFS(datos_arg[USD],datos_arg[Year],'Cuentas ARG'!FA$2,datos_arg[Month],'Cuentas ARG'!FE$2,datos_arg[Destino],'Cuentas ARG'!EZ56)
- SUMIFS(datos_arg[USD],datos_arg[Year],'Cuentas ARG'!FA$2,datos_arg[Month],'Cuentas ARG'!FE$2,datos_arg[Origen],'Cuentas ARG'!EZ56)</f>
        <v>68.551369047619048</v>
      </c>
      <c r="FC56" s="22"/>
      <c r="FD56" s="22">
        <f t="shared" si="270"/>
        <v>300282.72211968456</v>
      </c>
      <c r="FE56" s="23">
        <f t="shared" si="270"/>
        <v>3128.1865182597321</v>
      </c>
      <c r="FG56" s="3" t="s">
        <v>6651</v>
      </c>
      <c r="FH56" s="22">
        <f>SUMIFS(datos_arg[ARS],datos_arg[Year],'Cuentas ARG'!FH$2,datos_arg[Month],'Cuentas ARG'!FL$2,datos_arg[Destino],'Cuentas ARG'!FG56)
- SUMIFS(datos_arg[ARS],datos_arg[Year],'Cuentas ARG'!FH$2,datos_arg[Month],'Cuentas ARG'!FL$2,datos_arg[Origen],'Cuentas ARG'!FG56)</f>
        <v>8580</v>
      </c>
      <c r="FI56" s="22">
        <f>+SUMIFS(datos_arg[USD],datos_arg[Year],'Cuentas ARG'!FH$2,datos_arg[Month],'Cuentas ARG'!FL$2,datos_arg[Destino],'Cuentas ARG'!FG56)
- SUMIFS(datos_arg[USD],datos_arg[Year],'Cuentas ARG'!FH$2,datos_arg[Month],'Cuentas ARG'!FL$2,datos_arg[Origen],'Cuentas ARG'!FG56)</f>
        <v>58.367346938775512</v>
      </c>
      <c r="FJ56" s="22"/>
      <c r="FK56" s="22">
        <f t="shared" si="271"/>
        <v>308862.72211968456</v>
      </c>
      <c r="FL56" s="23">
        <f t="shared" si="271"/>
        <v>3186.5538651985075</v>
      </c>
      <c r="FN56" s="3" t="s">
        <v>6651</v>
      </c>
      <c r="FO56" s="22">
        <f>SUMIFS(datos_arg[ARS],datos_arg[Year],'Cuentas ARG'!FO$2,datos_arg[Month],'Cuentas ARG'!FS$2,datos_arg[Destino],'Cuentas ARG'!FN56)
- SUMIFS(datos_arg[ARS],datos_arg[Year],'Cuentas ARG'!FO$2,datos_arg[Month],'Cuentas ARG'!FS$2,datos_arg[Origen],'Cuentas ARG'!FN56)</f>
        <v>0</v>
      </c>
      <c r="FP56" s="22">
        <f>+SUMIFS(datos_arg[USD],datos_arg[Year],'Cuentas ARG'!FO$2,datos_arg[Month],'Cuentas ARG'!FS$2,datos_arg[Destino],'Cuentas ARG'!FN56)
- SUMIFS(datos_arg[USD],datos_arg[Year],'Cuentas ARG'!FO$2,datos_arg[Month],'Cuentas ARG'!FS$2,datos_arg[Origen],'Cuentas ARG'!FN56)</f>
        <v>0</v>
      </c>
      <c r="FQ56" s="22"/>
      <c r="FR56" s="22">
        <f t="shared" si="272"/>
        <v>308862.72211968456</v>
      </c>
      <c r="FS56" s="23">
        <f t="shared" si="272"/>
        <v>3186.5538651985075</v>
      </c>
      <c r="FU56" s="3" t="s">
        <v>6651</v>
      </c>
      <c r="FV56" s="22">
        <f>SUMIFS(datos_arg[ARS],datos_arg[Year],'Cuentas ARG'!FV$2,datos_arg[Month],'Cuentas ARG'!FZ$2,datos_arg[Destino],'Cuentas ARG'!FU56)
- SUMIFS(datos_arg[ARS],datos_arg[Year],'Cuentas ARG'!FV$2,datos_arg[Month],'Cuentas ARG'!FZ$2,datos_arg[Origen],'Cuentas ARG'!FU56)</f>
        <v>0</v>
      </c>
      <c r="FW56" s="22">
        <f>+SUMIFS(datos_arg[USD],datos_arg[Year],'Cuentas ARG'!FV$2,datos_arg[Month],'Cuentas ARG'!FZ$2,datos_arg[Destino],'Cuentas ARG'!FU56)
- SUMIFS(datos_arg[USD],datos_arg[Year],'Cuentas ARG'!FV$2,datos_arg[Month],'Cuentas ARG'!FZ$2,datos_arg[Origen],'Cuentas ARG'!FU56)</f>
        <v>0</v>
      </c>
      <c r="FX56" s="22"/>
      <c r="FY56" s="22">
        <f t="shared" si="273"/>
        <v>308862.72211968456</v>
      </c>
      <c r="FZ56" s="23">
        <f t="shared" si="273"/>
        <v>3186.5538651985075</v>
      </c>
      <c r="GB56" s="3" t="s">
        <v>6651</v>
      </c>
      <c r="GC56" s="22">
        <f>SUMIFS(datos_arg[ARS],datos_arg[Year],'Cuentas ARG'!GC$2,datos_arg[Month],'Cuentas ARG'!GG$2,datos_arg[Destino],'Cuentas ARG'!GB56)
- SUMIFS(datos_arg[ARS],datos_arg[Year],'Cuentas ARG'!GC$2,datos_arg[Month],'Cuentas ARG'!GG$2,datos_arg[Origen],'Cuentas ARG'!GB56)</f>
        <v>0</v>
      </c>
      <c r="GD56" s="22">
        <f>+SUMIFS(datos_arg[USD],datos_arg[Year],'Cuentas ARG'!GC$2,datos_arg[Month],'Cuentas ARG'!GG$2,datos_arg[Destino],'Cuentas ARG'!GB56)
- SUMIFS(datos_arg[USD],datos_arg[Year],'Cuentas ARG'!GC$2,datos_arg[Month],'Cuentas ARG'!GG$2,datos_arg[Origen],'Cuentas ARG'!GB56)</f>
        <v>0</v>
      </c>
      <c r="GE56" s="22"/>
      <c r="GF56" s="22">
        <f t="shared" si="274"/>
        <v>308862.72211968456</v>
      </c>
      <c r="GG56" s="23">
        <f t="shared" si="274"/>
        <v>3186.5538651985075</v>
      </c>
      <c r="GI56" s="3" t="s">
        <v>6651</v>
      </c>
      <c r="GJ56" s="22">
        <f>SUMIFS(datos_arg[ARS],datos_arg[Year],'Cuentas ARG'!GJ$2,datos_arg[Month],'Cuentas ARG'!GN$2,datos_arg[Destino],'Cuentas ARG'!GI56)
- SUMIFS(datos_arg[ARS],datos_arg[Year],'Cuentas ARG'!GJ$2,datos_arg[Month],'Cuentas ARG'!GN$2,datos_arg[Origen],'Cuentas ARG'!GI56)</f>
        <v>0</v>
      </c>
      <c r="GK56" s="22">
        <f>+SUMIFS(datos_arg[USD],datos_arg[Year],'Cuentas ARG'!GJ$2,datos_arg[Month],'Cuentas ARG'!GN$2,datos_arg[Destino],'Cuentas ARG'!GI56)
- SUMIFS(datos_arg[USD],datos_arg[Year],'Cuentas ARG'!GJ$2,datos_arg[Month],'Cuentas ARG'!GN$2,datos_arg[Origen],'Cuentas ARG'!GI56)</f>
        <v>0</v>
      </c>
      <c r="GL56" s="22"/>
      <c r="GM56" s="22">
        <f t="shared" si="275"/>
        <v>308862.72211968456</v>
      </c>
      <c r="GN56" s="23">
        <f t="shared" si="275"/>
        <v>3186.5538651985075</v>
      </c>
      <c r="GP56" s="3" t="s">
        <v>6651</v>
      </c>
      <c r="GQ56" s="22">
        <f>SUMIFS(datos_arg[ARS],datos_arg[Year],'Cuentas ARG'!GQ$2,datos_arg[Month],'Cuentas ARG'!GU$2,datos_arg[Destino],'Cuentas ARG'!GP56)
- SUMIFS(datos_arg[ARS],datos_arg[Year],'Cuentas ARG'!GQ$2,datos_arg[Month],'Cuentas ARG'!GU$2,datos_arg[Origen],'Cuentas ARG'!GP56)</f>
        <v>0</v>
      </c>
      <c r="GR56" s="22">
        <f>+SUMIFS(datos_arg[USD],datos_arg[Year],'Cuentas ARG'!GQ$2,datos_arg[Month],'Cuentas ARG'!GU$2,datos_arg[Destino],'Cuentas ARG'!GP56)
- SUMIFS(datos_arg[USD],datos_arg[Year],'Cuentas ARG'!GQ$2,datos_arg[Month],'Cuentas ARG'!GU$2,datos_arg[Origen],'Cuentas ARG'!GP56)</f>
        <v>0</v>
      </c>
      <c r="GS56" s="22"/>
      <c r="GT56" s="22">
        <f t="shared" si="276"/>
        <v>308862.72211968456</v>
      </c>
      <c r="GU56" s="23">
        <f t="shared" si="276"/>
        <v>3186.5538651985075</v>
      </c>
      <c r="GW56" s="3" t="s">
        <v>6651</v>
      </c>
      <c r="GX56" s="22">
        <f>SUMIFS(datos_arg[ARS],datos_arg[Year],'Cuentas ARG'!GX$2,datos_arg[Month],'Cuentas ARG'!HB$2,datos_arg[Destino],'Cuentas ARG'!GW56)
- SUMIFS(datos_arg[ARS],datos_arg[Year],'Cuentas ARG'!GX$2,datos_arg[Month],'Cuentas ARG'!HB$2,datos_arg[Origen],'Cuentas ARG'!GW56)</f>
        <v>0</v>
      </c>
      <c r="GY56" s="22">
        <f>+SUMIFS(datos_arg[USD],datos_arg[Year],'Cuentas ARG'!GX$2,datos_arg[Month],'Cuentas ARG'!HB$2,datos_arg[Destino],'Cuentas ARG'!GW56)
- SUMIFS(datos_arg[USD],datos_arg[Year],'Cuentas ARG'!GX$2,datos_arg[Month],'Cuentas ARG'!HB$2,datos_arg[Origen],'Cuentas ARG'!GW56)</f>
        <v>0</v>
      </c>
      <c r="GZ56" s="22"/>
      <c r="HA56" s="22">
        <f t="shared" si="277"/>
        <v>308862.72211968456</v>
      </c>
      <c r="HB56" s="23">
        <f t="shared" si="277"/>
        <v>3186.5538651985075</v>
      </c>
      <c r="HD56" s="3" t="s">
        <v>6651</v>
      </c>
      <c r="HE56" s="22">
        <f>SUMIFS(datos_arg[ARS],datos_arg[Year],'Cuentas ARG'!HE$2,datos_arg[Month],'Cuentas ARG'!HI$2,datos_arg[Destino],'Cuentas ARG'!HD56)
- SUMIFS(datos_arg[ARS],datos_arg[Year],'Cuentas ARG'!HE$2,datos_arg[Month],'Cuentas ARG'!HI$2,datos_arg[Origen],'Cuentas ARG'!HD56)</f>
        <v>37860.339999999997</v>
      </c>
      <c r="HF56" s="22">
        <f>+SUMIFS(datos_arg[USD],datos_arg[Year],'Cuentas ARG'!HE$2,datos_arg[Month],'Cuentas ARG'!HI$2,datos_arg[Destino],'Cuentas ARG'!HD56)
- SUMIFS(datos_arg[USD],datos_arg[Year],'Cuentas ARG'!HE$2,datos_arg[Month],'Cuentas ARG'!HI$2,datos_arg[Origen],'Cuentas ARG'!HD56)</f>
        <v>220.07891943690638</v>
      </c>
      <c r="HG56" s="22"/>
      <c r="HH56" s="22">
        <f t="shared" si="278"/>
        <v>346723.06211968453</v>
      </c>
      <c r="HI56" s="23">
        <f t="shared" si="278"/>
        <v>3406.6327846354138</v>
      </c>
      <c r="HK56" s="3" t="s">
        <v>6651</v>
      </c>
      <c r="HL56" s="22">
        <f>SUMIFS(datos_arg[ARS],datos_arg[Year],'Cuentas ARG'!HL$2,datos_arg[Month],'Cuentas ARG'!HP$2,datos_arg[Destino],'Cuentas ARG'!HK56)
- SUMIFS(datos_arg[ARS],datos_arg[Year],'Cuentas ARG'!HL$2,datos_arg[Month],'Cuentas ARG'!HP$2,datos_arg[Origen],'Cuentas ARG'!HK56)</f>
        <v>58420.75</v>
      </c>
      <c r="HM56" s="22">
        <f>+SUMIFS(datos_arg[USD],datos_arg[Year],'Cuentas ARG'!HL$2,datos_arg[Month],'Cuentas ARG'!HP$2,datos_arg[Destino],'Cuentas ARG'!HK56)
- SUMIFS(datos_arg[USD],datos_arg[Year],'Cuentas ARG'!HL$2,datos_arg[Month],'Cuentas ARG'!HP$2,datos_arg[Origen],'Cuentas ARG'!HK56)</f>
        <v>327.11987194777475</v>
      </c>
      <c r="HN56" s="22"/>
      <c r="HO56" s="22">
        <f t="shared" si="279"/>
        <v>405143.81211968453</v>
      </c>
      <c r="HP56" s="23">
        <f t="shared" si="279"/>
        <v>3733.7526565831886</v>
      </c>
    </row>
    <row r="57" spans="2:224" x14ac:dyDescent="0.25">
      <c r="B57" s="3"/>
      <c r="C57" s="22"/>
      <c r="D57" s="22"/>
      <c r="E57" s="22"/>
      <c r="F57" s="22"/>
      <c r="G57" s="23"/>
      <c r="I57" s="3"/>
      <c r="J57" s="22"/>
      <c r="K57" s="22"/>
      <c r="L57" s="22"/>
      <c r="M57" s="22"/>
      <c r="N57" s="23"/>
      <c r="P57" s="3"/>
      <c r="Q57" s="22"/>
      <c r="R57" s="22"/>
      <c r="S57" s="22"/>
      <c r="T57" s="22"/>
      <c r="U57" s="23"/>
      <c r="W57" s="3"/>
      <c r="X57" s="22"/>
      <c r="Y57" s="22"/>
      <c r="Z57" s="22"/>
      <c r="AA57" s="22"/>
      <c r="AB57" s="23"/>
      <c r="AD57" s="3"/>
      <c r="AE57" s="22"/>
      <c r="AF57" s="22"/>
      <c r="AG57" s="22"/>
      <c r="AH57" s="22"/>
      <c r="AI57" s="23"/>
      <c r="AK57" s="3"/>
      <c r="AL57" s="22"/>
      <c r="AM57" s="22"/>
      <c r="AN57" s="22"/>
      <c r="AO57" s="22"/>
      <c r="AP57" s="23"/>
      <c r="AR57" s="3"/>
      <c r="AS57" s="22"/>
      <c r="AT57" s="22"/>
      <c r="AU57" s="22"/>
      <c r="AV57" s="22"/>
      <c r="AW57" s="23"/>
      <c r="AY57" s="3"/>
      <c r="AZ57" s="22"/>
      <c r="BA57" s="22"/>
      <c r="BB57" s="22"/>
      <c r="BC57" s="22"/>
      <c r="BD57" s="23"/>
      <c r="BF57" s="3"/>
      <c r="BG57" s="22"/>
      <c r="BH57" s="22"/>
      <c r="BI57" s="22"/>
      <c r="BJ57" s="22"/>
      <c r="BK57" s="23"/>
      <c r="BM57" s="3"/>
      <c r="BN57" s="22"/>
      <c r="BO57" s="22"/>
      <c r="BP57" s="22"/>
      <c r="BQ57" s="22"/>
      <c r="BR57" s="23"/>
      <c r="BT57" s="3"/>
      <c r="BU57" s="22"/>
      <c r="BV57" s="22"/>
      <c r="BW57" s="22"/>
      <c r="BX57" s="22"/>
      <c r="BY57" s="23"/>
      <c r="CA57" s="3"/>
      <c r="CB57" s="22"/>
      <c r="CC57" s="22"/>
      <c r="CD57" s="22"/>
      <c r="CE57" s="22"/>
      <c r="CF57" s="23"/>
      <c r="CH57" s="3"/>
      <c r="CI57" s="22"/>
      <c r="CJ57" s="22"/>
      <c r="CK57" s="22"/>
      <c r="CL57" s="22"/>
      <c r="CM57" s="23"/>
      <c r="CO57" s="3"/>
      <c r="CP57" s="22"/>
      <c r="CQ57" s="22"/>
      <c r="CR57" s="22"/>
      <c r="CS57" s="22"/>
      <c r="CT57" s="23"/>
      <c r="CV57" s="3"/>
      <c r="CW57" s="22"/>
      <c r="CX57" s="22"/>
      <c r="CY57" s="22"/>
      <c r="CZ57" s="22"/>
      <c r="DA57" s="23"/>
      <c r="DC57" s="3"/>
      <c r="DD57" s="22"/>
      <c r="DE57" s="22"/>
      <c r="DF57" s="22"/>
      <c r="DG57" s="22"/>
      <c r="DH57" s="23"/>
      <c r="DJ57" s="3"/>
      <c r="DK57" s="22"/>
      <c r="DL57" s="22"/>
      <c r="DM57" s="22"/>
      <c r="DN57" s="22"/>
      <c r="DO57" s="23"/>
      <c r="DQ57" s="3"/>
      <c r="DR57" s="22"/>
      <c r="DS57" s="22"/>
      <c r="DT57" s="22"/>
      <c r="DU57" s="22"/>
      <c r="DV57" s="23"/>
      <c r="DX57" s="3"/>
      <c r="DY57" s="22"/>
      <c r="DZ57" s="22"/>
      <c r="EA57" s="22"/>
      <c r="EB57" s="22"/>
      <c r="EC57" s="23"/>
      <c r="EE57" s="3"/>
      <c r="EF57" s="22"/>
      <c r="EG57" s="22"/>
      <c r="EH57" s="22"/>
      <c r="EI57" s="22"/>
      <c r="EJ57" s="23"/>
      <c r="EL57" s="3"/>
      <c r="EM57" s="22"/>
      <c r="EN57" s="22"/>
      <c r="EO57" s="22"/>
      <c r="EP57" s="22"/>
      <c r="EQ57" s="23"/>
      <c r="ES57" s="3"/>
      <c r="ET57" s="22"/>
      <c r="EU57" s="22"/>
      <c r="EV57" s="22"/>
      <c r="EW57" s="22"/>
      <c r="EX57" s="23"/>
      <c r="EZ57" s="3"/>
      <c r="FA57" s="22"/>
      <c r="FB57" s="22"/>
      <c r="FC57" s="22"/>
      <c r="FD57" s="22"/>
      <c r="FE57" s="23"/>
      <c r="FG57" s="3"/>
      <c r="FH57" s="22"/>
      <c r="FI57" s="22"/>
      <c r="FJ57" s="22"/>
      <c r="FK57" s="22"/>
      <c r="FL57" s="23"/>
      <c r="FN57" s="3"/>
      <c r="FO57" s="22"/>
      <c r="FP57" s="22"/>
      <c r="FQ57" s="22"/>
      <c r="FR57" s="22"/>
      <c r="FS57" s="23"/>
      <c r="FU57" s="3"/>
      <c r="FV57" s="22"/>
      <c r="FW57" s="22"/>
      <c r="FX57" s="22"/>
      <c r="FY57" s="22"/>
      <c r="FZ57" s="23"/>
      <c r="GB57" s="3"/>
      <c r="GC57" s="22"/>
      <c r="GD57" s="22"/>
      <c r="GE57" s="22"/>
      <c r="GF57" s="22"/>
      <c r="GG57" s="23"/>
      <c r="GI57" s="3"/>
      <c r="GJ57" s="22"/>
      <c r="GK57" s="22"/>
      <c r="GL57" s="22"/>
      <c r="GM57" s="22"/>
      <c r="GN57" s="23"/>
      <c r="GP57" s="3"/>
      <c r="GQ57" s="22"/>
      <c r="GR57" s="22"/>
      <c r="GS57" s="22"/>
      <c r="GT57" s="22"/>
      <c r="GU57" s="23"/>
      <c r="GW57" s="3"/>
      <c r="GX57" s="22"/>
      <c r="GY57" s="22"/>
      <c r="GZ57" s="22"/>
      <c r="HA57" s="22"/>
      <c r="HB57" s="23"/>
      <c r="HD57" s="3"/>
      <c r="HE57" s="22"/>
      <c r="HF57" s="22"/>
      <c r="HG57" s="22"/>
      <c r="HH57" s="22"/>
      <c r="HI57" s="23"/>
      <c r="HK57" s="3"/>
      <c r="HL57" s="22"/>
      <c r="HM57" s="22"/>
      <c r="HN57" s="22"/>
      <c r="HO57" s="22"/>
      <c r="HP57" s="23"/>
    </row>
    <row r="58" spans="2:224" x14ac:dyDescent="0.25">
      <c r="B58" s="27" t="s">
        <v>448</v>
      </c>
      <c r="C58" s="28">
        <f>+SUM(C59:C61)</f>
        <v>9752.5</v>
      </c>
      <c r="D58" s="28">
        <f>+SUM(D59:D61)</f>
        <v>98.961038961038952</v>
      </c>
      <c r="E58" s="28"/>
      <c r="F58" s="28">
        <f>+SUM(F59:F61)</f>
        <v>9752.5</v>
      </c>
      <c r="G58" s="29">
        <f>+SUM(G59:G61)</f>
        <v>98.961038961038952</v>
      </c>
      <c r="I58" s="27" t="s">
        <v>448</v>
      </c>
      <c r="J58" s="28">
        <f>+SUM(J59:J61)</f>
        <v>27200.800000000047</v>
      </c>
      <c r="K58" s="28">
        <f>+SUM(K59:K61)</f>
        <v>0</v>
      </c>
      <c r="L58" s="28"/>
      <c r="M58" s="28">
        <f>+SUM(M59:M61)</f>
        <v>36953.300000000047</v>
      </c>
      <c r="N58" s="29">
        <f>+SUM(N59:N61)</f>
        <v>98.961038961038952</v>
      </c>
      <c r="P58" s="27" t="s">
        <v>448</v>
      </c>
      <c r="Q58" s="28">
        <f>+SUM(Q59:Q61)</f>
        <v>71319.199999999953</v>
      </c>
      <c r="R58" s="28">
        <f>+SUM(R59:R61)</f>
        <v>13.215807448365155</v>
      </c>
      <c r="S58" s="28"/>
      <c r="T58" s="28">
        <f>+SUM(T59:T61)</f>
        <v>108272.5</v>
      </c>
      <c r="U58" s="29">
        <f>+SUM(U59:U61)</f>
        <v>112.17684640940411</v>
      </c>
      <c r="W58" s="27" t="s">
        <v>448</v>
      </c>
      <c r="X58" s="28">
        <f>+SUM(X59:X61)</f>
        <v>17875</v>
      </c>
      <c r="Y58" s="28">
        <f>+SUM(Y59:Y61)</f>
        <v>30.944330997910413</v>
      </c>
      <c r="Z58" s="28"/>
      <c r="AA58" s="28">
        <f>+SUM(AA59:AA61)</f>
        <v>126147.5</v>
      </c>
      <c r="AB58" s="29">
        <f>+SUM(AB59:AB61)</f>
        <v>143.12117740731452</v>
      </c>
      <c r="AD58" s="27" t="s">
        <v>448</v>
      </c>
      <c r="AE58" s="28">
        <f>+SUM(AE59:AE61)</f>
        <v>22270.000000000058</v>
      </c>
      <c r="AF58" s="28">
        <f>+SUM(AF59:AF61)</f>
        <v>37.593126316261248</v>
      </c>
      <c r="AG58" s="28"/>
      <c r="AH58" s="28">
        <f>+SUM(AH59:AH61)</f>
        <v>148417.50000000006</v>
      </c>
      <c r="AI58" s="29">
        <f>+SUM(AI59:AI61)</f>
        <v>180.71430372357577</v>
      </c>
      <c r="AK58" s="27" t="s">
        <v>448</v>
      </c>
      <c r="AL58" s="28">
        <f>+SUM(AL59:AL61)</f>
        <v>394.45250000001397</v>
      </c>
      <c r="AM58" s="28">
        <f>+SUM(AM59:AM61)</f>
        <v>16.446310910685042</v>
      </c>
      <c r="AN58" s="28"/>
      <c r="AO58" s="28">
        <f>+SUM(AO59:AO61)</f>
        <v>148811.95250000007</v>
      </c>
      <c r="AP58" s="29">
        <f>+SUM(AP59:AP61)</f>
        <v>197.16061463426081</v>
      </c>
      <c r="AR58" s="27" t="s">
        <v>448</v>
      </c>
      <c r="AS58" s="28">
        <f>+SUM(AS59:AS61)</f>
        <v>9039.0700000000652</v>
      </c>
      <c r="AT58" s="28">
        <f>+SUM(AT59:AT61)</f>
        <v>102.825182030625</v>
      </c>
      <c r="AU58" s="28"/>
      <c r="AV58" s="28">
        <f>+SUM(AV59:AV61)</f>
        <v>157851.02250000014</v>
      </c>
      <c r="AW58" s="29">
        <f>+SUM(AW59:AW61)</f>
        <v>299.98579666488581</v>
      </c>
      <c r="AY58" s="27" t="s">
        <v>448</v>
      </c>
      <c r="AZ58" s="28">
        <f>+SUM(AZ59:AZ61)</f>
        <v>115769.04999999996</v>
      </c>
      <c r="BA58" s="28">
        <f>+SUM(BA59:BA61)</f>
        <v>364.96987418040112</v>
      </c>
      <c r="BB58" s="28"/>
      <c r="BC58" s="28">
        <f>+SUM(BC59:BC61)</f>
        <v>273620.07250000013</v>
      </c>
      <c r="BD58" s="29">
        <f>+SUM(BD59:BD61)</f>
        <v>664.95567084528693</v>
      </c>
      <c r="BF58" s="27" t="s">
        <v>448</v>
      </c>
      <c r="BG58" s="28">
        <f>+SUM(BG59:BG61)</f>
        <v>15860.550000000221</v>
      </c>
      <c r="BH58" s="28">
        <f>+SUM(BH59:BH61)</f>
        <v>26.539868421052404</v>
      </c>
      <c r="BI58" s="28"/>
      <c r="BJ58" s="28">
        <f>+SUM(BJ59:BJ61)</f>
        <v>289480.62250000035</v>
      </c>
      <c r="BK58" s="29">
        <f>+SUM(BK59:BK61)</f>
        <v>691.49553926633928</v>
      </c>
      <c r="BM58" s="27" t="s">
        <v>448</v>
      </c>
      <c r="BN58" s="28">
        <f>+SUM(BN59:BN61)</f>
        <v>42113.699999999953</v>
      </c>
      <c r="BO58" s="28">
        <f>+SUM(BO59:BO61)</f>
        <v>0</v>
      </c>
      <c r="BP58" s="28"/>
      <c r="BQ58" s="28">
        <f>+SUM(BQ59:BQ61)</f>
        <v>331594.3225000003</v>
      </c>
      <c r="BR58" s="29">
        <f>+SUM(BR59:BR61)</f>
        <v>691.49553926633928</v>
      </c>
      <c r="BT58" s="27" t="s">
        <v>448</v>
      </c>
      <c r="BU58" s="28">
        <f>+SUM(BU59:BU61)</f>
        <v>96009.312500000058</v>
      </c>
      <c r="BV58" s="28">
        <f>+SUM(BV59:BV61)</f>
        <v>56.792770998682698</v>
      </c>
      <c r="BW58" s="28"/>
      <c r="BX58" s="28">
        <f>+SUM(BX59:BX61)</f>
        <v>427603.63500000036</v>
      </c>
      <c r="BY58" s="29">
        <f>+SUM(BY59:BY61)</f>
        <v>748.28831026502201</v>
      </c>
      <c r="CA58" s="27" t="s">
        <v>448</v>
      </c>
      <c r="CB58" s="28">
        <f>+SUM(CB59:CB61)</f>
        <v>123085.95000000019</v>
      </c>
      <c r="CC58" s="28">
        <f>+SUM(CC59:CC61)</f>
        <v>49.658127031650501</v>
      </c>
      <c r="CD58" s="28"/>
      <c r="CE58" s="28">
        <f>+SUM(CE59:CE61)</f>
        <v>550689.58500000054</v>
      </c>
      <c r="CF58" s="29">
        <f>+SUM(CF59:CF61)</f>
        <v>797.94643729667246</v>
      </c>
      <c r="CH58" s="27" t="s">
        <v>448</v>
      </c>
      <c r="CI58" s="28">
        <f>+SUM(CI59:CI61)</f>
        <v>84940.849999998813</v>
      </c>
      <c r="CJ58" s="28">
        <f>+SUM(CJ59:CJ61)</f>
        <v>0</v>
      </c>
      <c r="CK58" s="28"/>
      <c r="CL58" s="28">
        <f>+SUM(CL59:CL61)</f>
        <v>635630.43499999936</v>
      </c>
      <c r="CM58" s="29">
        <f>+SUM(CM59:CM61)</f>
        <v>797.94643729667246</v>
      </c>
      <c r="CO58" s="27" t="s">
        <v>448</v>
      </c>
      <c r="CP58" s="28">
        <f>+SUM(CP59:CP61)</f>
        <v>29213.595000000299</v>
      </c>
      <c r="CQ58" s="28">
        <f>+SUM(CQ59:CQ61)</f>
        <v>33.69</v>
      </c>
      <c r="CR58" s="28"/>
      <c r="CS58" s="28">
        <f>+SUM(CS59:CS61)</f>
        <v>664844.02999999968</v>
      </c>
      <c r="CT58" s="29">
        <f>+SUM(CT59:CT61)</f>
        <v>831.63643729667251</v>
      </c>
      <c r="CV58" s="27" t="s">
        <v>448</v>
      </c>
      <c r="CW58" s="28">
        <f>+SUM(CW59:CW61)</f>
        <v>197550</v>
      </c>
      <c r="CX58" s="28">
        <f>+SUM(CX59:CX61)</f>
        <v>0</v>
      </c>
      <c r="CY58" s="28"/>
      <c r="CZ58" s="28">
        <f>+SUM(CZ59:CZ61)</f>
        <v>862394.02999999968</v>
      </c>
      <c r="DA58" s="29">
        <f>+SUM(DA59:DA61)</f>
        <v>831.63643729667251</v>
      </c>
      <c r="DC58" s="27" t="s">
        <v>448</v>
      </c>
      <c r="DD58" s="28">
        <f>+SUM(DD59:DD61)</f>
        <v>840400</v>
      </c>
      <c r="DE58" s="28">
        <f>+SUM(DE59:DE61)</f>
        <v>15.260877220186558</v>
      </c>
      <c r="DF58" s="28"/>
      <c r="DG58" s="28">
        <f>+SUM(DG59:DG61)</f>
        <v>1702794.0299999998</v>
      </c>
      <c r="DH58" s="29">
        <f>+SUM(DH59:DH61)</f>
        <v>846.89731451685907</v>
      </c>
      <c r="DJ58" s="27" t="s">
        <v>448</v>
      </c>
      <c r="DK58" s="28">
        <f>+SUM(DK59:DK61)</f>
        <v>1068000.0000000019</v>
      </c>
      <c r="DL58" s="28">
        <f>+SUM(DL59:DL61)</f>
        <v>706.1459560835608</v>
      </c>
      <c r="DM58" s="28"/>
      <c r="DN58" s="28">
        <f>+SUM(DN59:DN61)</f>
        <v>2770794.0300000017</v>
      </c>
      <c r="DO58" s="29">
        <f>+SUM(DO59:DO61)</f>
        <v>1553.0432706004199</v>
      </c>
      <c r="DQ58" s="27" t="s">
        <v>448</v>
      </c>
      <c r="DR58" s="28">
        <f>+SUM(DR59:DR61)</f>
        <v>12042.559560000143</v>
      </c>
      <c r="DS58" s="28">
        <f>+SUM(DS59:DS61)</f>
        <v>100.3546630000012</v>
      </c>
      <c r="DT58" s="28"/>
      <c r="DU58" s="28">
        <f>+SUM(DU59:DU61)</f>
        <v>2782836.5895600016</v>
      </c>
      <c r="DV58" s="29">
        <f>+SUM(DV59:DV61)</f>
        <v>1653.3979336004211</v>
      </c>
      <c r="DX58" s="27" t="s">
        <v>448</v>
      </c>
      <c r="DY58" s="28">
        <f>+SUM(DY59:DY61)</f>
        <v>157700.00000000186</v>
      </c>
      <c r="DZ58" s="28">
        <f>+SUM(DZ59:DZ61)</f>
        <v>0</v>
      </c>
      <c r="EA58" s="28"/>
      <c r="EB58" s="28">
        <f>+SUM(EB59:EB61)</f>
        <v>2940536.5895600035</v>
      </c>
      <c r="EC58" s="29">
        <f>+SUM(EC59:EC61)</f>
        <v>1653.3979336004211</v>
      </c>
      <c r="EE58" s="27" t="s">
        <v>448</v>
      </c>
      <c r="EF58" s="28">
        <f>+SUM(EF59:EF61)</f>
        <v>0</v>
      </c>
      <c r="EG58" s="28">
        <f>+SUM(EG59:EG61)</f>
        <v>0</v>
      </c>
      <c r="EH58" s="28"/>
      <c r="EI58" s="28">
        <f>+SUM(EI59:EI61)</f>
        <v>2940536.5895600035</v>
      </c>
      <c r="EJ58" s="29">
        <f>+SUM(EJ59:EJ61)</f>
        <v>1653.3979336004211</v>
      </c>
      <c r="EL58" s="27" t="s">
        <v>448</v>
      </c>
      <c r="EM58" s="28">
        <f>+SUM(EM59:EM61)</f>
        <v>120573.25806210469</v>
      </c>
      <c r="EN58" s="28">
        <f>+SUM(EN59:EN61)</f>
        <v>0</v>
      </c>
      <c r="EO58" s="28"/>
      <c r="EP58" s="28">
        <f>+SUM(EP59:EP61)</f>
        <v>3061109.8476221082</v>
      </c>
      <c r="EQ58" s="29">
        <f>+SUM(EQ59:EQ61)</f>
        <v>1653.3979336004211</v>
      </c>
      <c r="ES58" s="27" t="s">
        <v>448</v>
      </c>
      <c r="ET58" s="28">
        <f>+SUM(ET59:ET61)</f>
        <v>515035.64812580915</v>
      </c>
      <c r="EU58" s="28">
        <f>+SUM(EU59:EU61)</f>
        <v>87.67742556694634</v>
      </c>
      <c r="EV58" s="28"/>
      <c r="EW58" s="28">
        <f>+SUM(EW59:EW61)</f>
        <v>3576145.4957479173</v>
      </c>
      <c r="EX58" s="29">
        <f>+SUM(EX59:EX61)</f>
        <v>1741.0753591673674</v>
      </c>
      <c r="EZ58" s="27" t="s">
        <v>448</v>
      </c>
      <c r="FA58" s="28">
        <f>+SUM(FA59:FA61)</f>
        <v>0</v>
      </c>
      <c r="FB58" s="28">
        <f>+SUM(FB59:FB61)</f>
        <v>97.746373138519999</v>
      </c>
      <c r="FC58" s="28"/>
      <c r="FD58" s="28">
        <f>+SUM(FD59:FD61)</f>
        <v>3576145.4957479173</v>
      </c>
      <c r="FE58" s="29">
        <f>+SUM(FE59:FE61)</f>
        <v>1838.8217323058875</v>
      </c>
      <c r="FG58" s="27" t="s">
        <v>448</v>
      </c>
      <c r="FH58" s="28">
        <f>+SUM(FH59:FH61)</f>
        <v>129.99</v>
      </c>
      <c r="FI58" s="28">
        <f>+SUM(FI59:FI61)</f>
        <v>0.83864516129032263</v>
      </c>
      <c r="FJ58" s="28"/>
      <c r="FK58" s="28">
        <f>+SUM(FK59:FK61)</f>
        <v>3576275.4857479176</v>
      </c>
      <c r="FL58" s="29">
        <f>+SUM(FL59:FL61)</f>
        <v>1839.6603774671778</v>
      </c>
      <c r="FN58" s="27" t="s">
        <v>448</v>
      </c>
      <c r="FO58" s="28">
        <f>+SUM(FO59:FO61)</f>
        <v>0</v>
      </c>
      <c r="FP58" s="28">
        <f>+SUM(FP59:FP61)</f>
        <v>55.877784875862432</v>
      </c>
      <c r="FQ58" s="28"/>
      <c r="FR58" s="28">
        <f>+SUM(FR59:FR61)</f>
        <v>3576275.4857479176</v>
      </c>
      <c r="FS58" s="29">
        <f>+SUM(FS59:FS61)</f>
        <v>1895.5381623430403</v>
      </c>
      <c r="FU58" s="27" t="s">
        <v>448</v>
      </c>
      <c r="FV58" s="28">
        <f>+SUM(FV59:FV61)</f>
        <v>0</v>
      </c>
      <c r="FW58" s="28">
        <f>+SUM(FW59:FW61)</f>
        <v>129.20475364316997</v>
      </c>
      <c r="FX58" s="28"/>
      <c r="FY58" s="28">
        <f>+SUM(FY59:FY61)</f>
        <v>3576275.4857479176</v>
      </c>
      <c r="FZ58" s="29">
        <f>+SUM(FZ59:FZ61)</f>
        <v>2024.7429159862104</v>
      </c>
      <c r="GB58" s="27" t="s">
        <v>448</v>
      </c>
      <c r="GC58" s="28">
        <f>+SUM(GC59:GC61)</f>
        <v>0</v>
      </c>
      <c r="GD58" s="28">
        <f>+SUM(GD59:GD61)</f>
        <v>21.296807865784046</v>
      </c>
      <c r="GE58" s="28"/>
      <c r="GF58" s="28">
        <f>+SUM(GF59:GF61)</f>
        <v>3576275.4857479176</v>
      </c>
      <c r="GG58" s="29">
        <f>+SUM(GG59:GG61)</f>
        <v>2046.0397238519945</v>
      </c>
      <c r="GI58" s="27" t="s">
        <v>448</v>
      </c>
      <c r="GJ58" s="28">
        <f>+SUM(GJ59:GJ61)</f>
        <v>12991579</v>
      </c>
      <c r="GK58" s="28">
        <f>+SUM(GK59:GK61)</f>
        <v>11.758631420336314</v>
      </c>
      <c r="GL58" s="28"/>
      <c r="GM58" s="28">
        <f>+SUM(GM59:GM61)</f>
        <v>16567854.485747918</v>
      </c>
      <c r="GN58" s="29">
        <f>+SUM(GN59:GN61)</f>
        <v>2057.7983552723308</v>
      </c>
      <c r="GP58" s="27" t="s">
        <v>448</v>
      </c>
      <c r="GQ58" s="28">
        <f>+SUM(GQ59:GQ61)</f>
        <v>0</v>
      </c>
      <c r="GR58" s="28">
        <f>+SUM(GR59:GR61)</f>
        <v>18.395224352551928</v>
      </c>
      <c r="GS58" s="28"/>
      <c r="GT58" s="28">
        <f>+SUM(GT59:GT61)</f>
        <v>16567854.485747918</v>
      </c>
      <c r="GU58" s="29">
        <f>+SUM(GU59:GU61)</f>
        <v>2076.1935796248827</v>
      </c>
      <c r="GW58" s="27" t="s">
        <v>448</v>
      </c>
      <c r="GX58" s="28">
        <f>+SUM(GX59:GX61)</f>
        <v>190800</v>
      </c>
      <c r="GY58" s="28">
        <f>+SUM(GY59:GY61)</f>
        <v>1200</v>
      </c>
      <c r="GZ58" s="28"/>
      <c r="HA58" s="28">
        <f>+SUM(HA59:HA61)</f>
        <v>16758654.485747918</v>
      </c>
      <c r="HB58" s="29">
        <f>+SUM(HB59:HB61)</f>
        <v>3276.1935796248827</v>
      </c>
      <c r="HD58" s="27" t="s">
        <v>448</v>
      </c>
      <c r="HE58" s="28">
        <f>+SUM(HE59:HE61)</f>
        <v>13729119.5</v>
      </c>
      <c r="HF58" s="28">
        <f>+SUM(HF59:HF61)</f>
        <v>155.06856720095129</v>
      </c>
      <c r="HG58" s="28"/>
      <c r="HH58" s="28">
        <f>+SUM(HH59:HH61)</f>
        <v>30487773.985747918</v>
      </c>
      <c r="HI58" s="29">
        <f>+SUM(HI59:HI61)</f>
        <v>3431.262146825834</v>
      </c>
      <c r="HK58" s="27" t="s">
        <v>448</v>
      </c>
      <c r="HL58" s="28">
        <f>+SUM(HL59:HL61)</f>
        <v>4486</v>
      </c>
      <c r="HM58" s="28">
        <f>+SUM(HM59:HM61)</f>
        <v>25.061452513966479</v>
      </c>
      <c r="HN58" s="28"/>
      <c r="HO58" s="28">
        <f>+SUM(HO59:HO61)</f>
        <v>30492259.985747918</v>
      </c>
      <c r="HP58" s="29">
        <f>+SUM(HP59:HP61)</f>
        <v>3456.3235993398007</v>
      </c>
    </row>
    <row r="59" spans="2:224" x14ac:dyDescent="0.25">
      <c r="B59" s="3" t="s">
        <v>1208</v>
      </c>
      <c r="C59" s="22">
        <f>SUMIFS(datos_arg[ARS],datos_arg[Year],'Cuentas ARG'!C$2,datos_arg[Month],'Cuentas ARG'!G$2,datos_arg[Origen],'Cuentas ARG'!B59)</f>
        <v>3810</v>
      </c>
      <c r="D59" s="22">
        <f>+SUMIFS(datos_arg[USD],datos_arg[Year],'Cuentas ARG'!C$2,datos_arg[Month],'Cuentas ARG'!G$2,datos_arg[Origen],'Cuentas ARG'!B59)</f>
        <v>98.961038961038952</v>
      </c>
      <c r="E59" s="22"/>
      <c r="F59" s="22">
        <f t="shared" si="2"/>
        <v>3810</v>
      </c>
      <c r="G59" s="23">
        <f t="shared" si="0"/>
        <v>98.961038961038952</v>
      </c>
      <c r="I59" s="3" t="s">
        <v>1208</v>
      </c>
      <c r="J59" s="22">
        <f>SUMIFS(datos_arg[ARS],datos_arg[Year],'Cuentas ARG'!J$2,datos_arg[Month],'Cuentas ARG'!N$2,datos_arg[Origen],'Cuentas ARG'!I59)</f>
        <v>0</v>
      </c>
      <c r="K59" s="22">
        <f>+SUMIFS(datos_arg[USD],datos_arg[Year],'Cuentas ARG'!J$2,datos_arg[Month],'Cuentas ARG'!N$2,datos_arg[Origen],'Cuentas ARG'!I59)</f>
        <v>0</v>
      </c>
      <c r="L59" s="22"/>
      <c r="M59" s="22">
        <f t="shared" ref="M59:N61" si="280">+J59+F59</f>
        <v>3810</v>
      </c>
      <c r="N59" s="23">
        <f t="shared" si="280"/>
        <v>98.961038961038952</v>
      </c>
      <c r="P59" s="3" t="s">
        <v>1208</v>
      </c>
      <c r="Q59" s="22">
        <f>SUMIFS(datos_arg[ARS],datos_arg[Year],'Cuentas ARG'!Q$2,datos_arg[Month],'Cuentas ARG'!U$2,datos_arg[Origen],'Cuentas ARG'!P59)</f>
        <v>0</v>
      </c>
      <c r="R59" s="22">
        <f>+SUMIFS(datos_arg[USD],datos_arg[Year],'Cuentas ARG'!Q$2,datos_arg[Month],'Cuentas ARG'!U$2,datos_arg[Origen],'Cuentas ARG'!P59)</f>
        <v>0</v>
      </c>
      <c r="S59" s="22"/>
      <c r="T59" s="22">
        <f t="shared" ref="T59:U61" si="281">+Q59+M59</f>
        <v>3810</v>
      </c>
      <c r="U59" s="23">
        <f t="shared" si="281"/>
        <v>98.961038961038952</v>
      </c>
      <c r="W59" s="3" t="s">
        <v>1208</v>
      </c>
      <c r="X59" s="22">
        <f>SUMIFS(datos_arg[ARS],datos_arg[Year],'Cuentas ARG'!X$2,datos_arg[Month],'Cuentas ARG'!AB$2,datos_arg[Origen],'Cuentas ARG'!W59)</f>
        <v>0</v>
      </c>
      <c r="Y59" s="22">
        <f>+SUMIFS(datos_arg[USD],datos_arg[Year],'Cuentas ARG'!X$2,datos_arg[Month],'Cuentas ARG'!AB$2,datos_arg[Origen],'Cuentas ARG'!W59)</f>
        <v>0</v>
      </c>
      <c r="Z59" s="22"/>
      <c r="AA59" s="22">
        <f t="shared" ref="AA59:AB61" si="282">+X59+T59</f>
        <v>3810</v>
      </c>
      <c r="AB59" s="23">
        <f t="shared" si="282"/>
        <v>98.961038961038952</v>
      </c>
      <c r="AD59" s="3" t="s">
        <v>1208</v>
      </c>
      <c r="AE59" s="22">
        <f>SUMIFS(datos_arg[ARS],datos_arg[Year],'Cuentas ARG'!AE$2,datos_arg[Month],'Cuentas ARG'!AI$2,datos_arg[Origen],'Cuentas ARG'!AD59)</f>
        <v>0</v>
      </c>
      <c r="AF59" s="22">
        <f>+SUMIFS(datos_arg[USD],datos_arg[Year],'Cuentas ARG'!AE$2,datos_arg[Month],'Cuentas ARG'!AI$2,datos_arg[Origen],'Cuentas ARG'!AD59)</f>
        <v>0</v>
      </c>
      <c r="AG59" s="22"/>
      <c r="AH59" s="22">
        <f t="shared" ref="AH59:AI61" si="283">+AE59+AA59</f>
        <v>3810</v>
      </c>
      <c r="AI59" s="23">
        <f t="shared" si="283"/>
        <v>98.961038961038952</v>
      </c>
      <c r="AK59" s="3" t="s">
        <v>1208</v>
      </c>
      <c r="AL59" s="22">
        <f>SUMIFS(datos_arg[ARS],datos_arg[Year],'Cuentas ARG'!AL$2,datos_arg[Month],'Cuentas ARG'!AP$2,datos_arg[Origen],'Cuentas ARG'!AK59)</f>
        <v>0</v>
      </c>
      <c r="AM59" s="22">
        <f>+SUMIFS(datos_arg[USD],datos_arg[Year],'Cuentas ARG'!AL$2,datos_arg[Month],'Cuentas ARG'!AP$2,datos_arg[Origen],'Cuentas ARG'!AK59)</f>
        <v>0</v>
      </c>
      <c r="AN59" s="22"/>
      <c r="AO59" s="22">
        <f t="shared" ref="AO59:AP61" si="284">+AL59+AH59</f>
        <v>3810</v>
      </c>
      <c r="AP59" s="23">
        <f t="shared" si="284"/>
        <v>98.961038961038952</v>
      </c>
      <c r="AR59" s="3" t="s">
        <v>1208</v>
      </c>
      <c r="AS59" s="22">
        <f>SUMIFS(datos_arg[ARS],datos_arg[Year],'Cuentas ARG'!AS$2,datos_arg[Month],'Cuentas ARG'!AW$2,datos_arg[Origen],'Cuentas ARG'!AR59)</f>
        <v>0</v>
      </c>
      <c r="AT59" s="22">
        <f>+SUMIFS(datos_arg[USD],datos_arg[Year],'Cuentas ARG'!AS$2,datos_arg[Month],'Cuentas ARG'!AW$2,datos_arg[Origen],'Cuentas ARG'!AR59)</f>
        <v>0</v>
      </c>
      <c r="AU59" s="22"/>
      <c r="AV59" s="22">
        <f t="shared" ref="AV59:AW61" si="285">+AS59+AO59</f>
        <v>3810</v>
      </c>
      <c r="AW59" s="23">
        <f t="shared" si="285"/>
        <v>98.961038961038952</v>
      </c>
      <c r="AY59" s="3" t="s">
        <v>1208</v>
      </c>
      <c r="AZ59" s="22">
        <f>SUMIFS(datos_arg[ARS],datos_arg[Year],'Cuentas ARG'!AZ$2,datos_arg[Month],'Cuentas ARG'!BD$2,datos_arg[Origen],'Cuentas ARG'!AY59)</f>
        <v>0</v>
      </c>
      <c r="BA59" s="22">
        <f>+SUMIFS(datos_arg[USD],datos_arg[Year],'Cuentas ARG'!AZ$2,datos_arg[Month],'Cuentas ARG'!BD$2,datos_arg[Origen],'Cuentas ARG'!AY59)</f>
        <v>0</v>
      </c>
      <c r="BB59" s="22"/>
      <c r="BC59" s="22">
        <f t="shared" ref="BC59:BD61" si="286">+AZ59+AV59</f>
        <v>3810</v>
      </c>
      <c r="BD59" s="23">
        <f t="shared" si="286"/>
        <v>98.961038961038952</v>
      </c>
      <c r="BF59" s="3" t="s">
        <v>1208</v>
      </c>
      <c r="BG59" s="22">
        <f>SUMIFS(datos_arg[ARS],datos_arg[Year],'Cuentas ARG'!BG$2,datos_arg[Month],'Cuentas ARG'!BK$2,datos_arg[Origen],'Cuentas ARG'!BF59)</f>
        <v>0</v>
      </c>
      <c r="BH59" s="22">
        <f>+SUMIFS(datos_arg[USD],datos_arg[Year],'Cuentas ARG'!BG$2,datos_arg[Month],'Cuentas ARG'!BK$2,datos_arg[Origen],'Cuentas ARG'!BF59)</f>
        <v>0</v>
      </c>
      <c r="BI59" s="22"/>
      <c r="BJ59" s="22">
        <f t="shared" ref="BJ59:BK61" si="287">+BG59+BC59</f>
        <v>3810</v>
      </c>
      <c r="BK59" s="23">
        <f t="shared" si="287"/>
        <v>98.961038961038952</v>
      </c>
      <c r="BM59" s="3" t="s">
        <v>1208</v>
      </c>
      <c r="BN59" s="22">
        <f>SUMIFS(datos_arg[ARS],datos_arg[Year],'Cuentas ARG'!BN$2,datos_arg[Month],'Cuentas ARG'!BR$2,datos_arg[Origen],'Cuentas ARG'!BM59)</f>
        <v>0</v>
      </c>
      <c r="BO59" s="22">
        <f>+SUMIFS(datos_arg[USD],datos_arg[Year],'Cuentas ARG'!BN$2,datos_arg[Month],'Cuentas ARG'!BR$2,datos_arg[Origen],'Cuentas ARG'!BM59)</f>
        <v>0</v>
      </c>
      <c r="BP59" s="22"/>
      <c r="BQ59" s="22">
        <f t="shared" ref="BQ59:BR61" si="288">+BN59+BJ59</f>
        <v>3810</v>
      </c>
      <c r="BR59" s="23">
        <f t="shared" si="288"/>
        <v>98.961038961038952</v>
      </c>
      <c r="BT59" s="3" t="s">
        <v>1208</v>
      </c>
      <c r="BU59" s="22">
        <f>SUMIFS(datos_arg[ARS],datos_arg[Year],'Cuentas ARG'!BU$2,datos_arg[Month],'Cuentas ARG'!BY$2,datos_arg[Origen],'Cuentas ARG'!BT59)</f>
        <v>0</v>
      </c>
      <c r="BV59" s="22">
        <f>+SUMIFS(datos_arg[USD],datos_arg[Year],'Cuentas ARG'!BU$2,datos_arg[Month],'Cuentas ARG'!BY$2,datos_arg[Origen],'Cuentas ARG'!BT59)</f>
        <v>0</v>
      </c>
      <c r="BW59" s="22"/>
      <c r="BX59" s="22">
        <f t="shared" ref="BX59:BY61" si="289">+BU59+BQ59</f>
        <v>3810</v>
      </c>
      <c r="BY59" s="23">
        <f t="shared" si="289"/>
        <v>98.961038961038952</v>
      </c>
      <c r="CA59" s="3" t="s">
        <v>1208</v>
      </c>
      <c r="CB59" s="22">
        <f>SUMIFS(datos_arg[ARS],datos_arg[Year],'Cuentas ARG'!CB$2,datos_arg[Month],'Cuentas ARG'!CF$2,datos_arg[Origen],'Cuentas ARG'!CA59)</f>
        <v>0</v>
      </c>
      <c r="CC59" s="22">
        <f>+SUMIFS(datos_arg[USD],datos_arg[Year],'Cuentas ARG'!CB$2,datos_arg[Month],'Cuentas ARG'!CF$2,datos_arg[Origen],'Cuentas ARG'!CA59)</f>
        <v>0</v>
      </c>
      <c r="CD59" s="22"/>
      <c r="CE59" s="22">
        <f t="shared" ref="CE59:CF61" si="290">+CB59+BX59</f>
        <v>3810</v>
      </c>
      <c r="CF59" s="23">
        <f t="shared" si="290"/>
        <v>98.961038961038952</v>
      </c>
      <c r="CH59" s="3" t="s">
        <v>1208</v>
      </c>
      <c r="CI59" s="22">
        <f>SUMIFS(datos_arg[ARS],datos_arg[Year],'Cuentas ARG'!CI$2,datos_arg[Month],'Cuentas ARG'!CM$2,datos_arg[Origen],'Cuentas ARG'!CH59)</f>
        <v>0</v>
      </c>
      <c r="CJ59" s="22">
        <f>+SUMIFS(datos_arg[USD],datos_arg[Year],'Cuentas ARG'!CI$2,datos_arg[Month],'Cuentas ARG'!CM$2,datos_arg[Origen],'Cuentas ARG'!CH59)</f>
        <v>0</v>
      </c>
      <c r="CK59" s="22"/>
      <c r="CL59" s="22">
        <f t="shared" ref="CL59:CM61" si="291">+CI59+CE59</f>
        <v>3810</v>
      </c>
      <c r="CM59" s="23">
        <f t="shared" si="291"/>
        <v>98.961038961038952</v>
      </c>
      <c r="CO59" s="3" t="s">
        <v>1208</v>
      </c>
      <c r="CP59" s="22">
        <f>SUMIFS(datos_arg[ARS],datos_arg[Year],'Cuentas ARG'!CP$2,datos_arg[Month],'Cuentas ARG'!CT$2,datos_arg[Origen],'Cuentas ARG'!CO59)</f>
        <v>0</v>
      </c>
      <c r="CQ59" s="22">
        <f>+SUMIFS(datos_arg[USD],datos_arg[Year],'Cuentas ARG'!CP$2,datos_arg[Month],'Cuentas ARG'!CT$2,datos_arg[Origen],'Cuentas ARG'!CO59)</f>
        <v>0</v>
      </c>
      <c r="CR59" s="22"/>
      <c r="CS59" s="22">
        <f t="shared" ref="CS59:CT61" si="292">+CP59+CL59</f>
        <v>3810</v>
      </c>
      <c r="CT59" s="23">
        <f t="shared" si="292"/>
        <v>98.961038961038952</v>
      </c>
      <c r="CV59" s="3" t="s">
        <v>1208</v>
      </c>
      <c r="CW59" s="22">
        <f>SUMIFS(datos_arg[ARS],datos_arg[Year],'Cuentas ARG'!CW$2,datos_arg[Month],'Cuentas ARG'!DA$2,datos_arg[Origen],'Cuentas ARG'!CV59)</f>
        <v>0</v>
      </c>
      <c r="CX59" s="22">
        <f>+SUMIFS(datos_arg[USD],datos_arg[Year],'Cuentas ARG'!CW$2,datos_arg[Month],'Cuentas ARG'!DA$2,datos_arg[Origen],'Cuentas ARG'!CV59)</f>
        <v>0</v>
      </c>
      <c r="CY59" s="22"/>
      <c r="CZ59" s="22">
        <f t="shared" ref="CZ59:DA61" si="293">+CW59+CS59</f>
        <v>3810</v>
      </c>
      <c r="DA59" s="23">
        <f t="shared" si="293"/>
        <v>98.961038961038952</v>
      </c>
      <c r="DC59" s="3" t="s">
        <v>1208</v>
      </c>
      <c r="DD59" s="22">
        <f>SUMIFS(datos_arg[ARS],datos_arg[Year],'Cuentas ARG'!DD$2,datos_arg[Month],'Cuentas ARG'!DH$2,datos_arg[Origen],'Cuentas ARG'!DC59)</f>
        <v>0</v>
      </c>
      <c r="DE59" s="22">
        <f>+SUMIFS(datos_arg[USD],datos_arg[Year],'Cuentas ARG'!DD$2,datos_arg[Month],'Cuentas ARG'!DH$2,datos_arg[Origen],'Cuentas ARG'!DC59)</f>
        <v>0</v>
      </c>
      <c r="DF59" s="22"/>
      <c r="DG59" s="22">
        <f t="shared" ref="DG59:DH61" si="294">+DD59+CZ59</f>
        <v>3810</v>
      </c>
      <c r="DH59" s="23">
        <f t="shared" si="294"/>
        <v>98.961038961038952</v>
      </c>
      <c r="DJ59" s="3" t="s">
        <v>1208</v>
      </c>
      <c r="DK59" s="22">
        <f>SUMIFS(datos_arg[ARS],datos_arg[Year],'Cuentas ARG'!DK$2,datos_arg[Month],'Cuentas ARG'!DO$2,datos_arg[Origen],'Cuentas ARG'!DJ59)</f>
        <v>0</v>
      </c>
      <c r="DL59" s="22">
        <f>+SUMIFS(datos_arg[USD],datos_arg[Year],'Cuentas ARG'!DK$2,datos_arg[Month],'Cuentas ARG'!DO$2,datos_arg[Origen],'Cuentas ARG'!DJ59)</f>
        <v>0</v>
      </c>
      <c r="DM59" s="22"/>
      <c r="DN59" s="22">
        <f t="shared" ref="DN59:DO61" si="295">+DK59+DG59</f>
        <v>3810</v>
      </c>
      <c r="DO59" s="23">
        <f t="shared" si="295"/>
        <v>98.961038961038952</v>
      </c>
      <c r="DQ59" s="3" t="s">
        <v>1208</v>
      </c>
      <c r="DR59" s="22">
        <f>SUMIFS(datos_arg[ARS],datos_arg[Year],'Cuentas ARG'!DR$2,datos_arg[Month],'Cuentas ARG'!DV$2,datos_arg[Origen],'Cuentas ARG'!DQ59)</f>
        <v>0</v>
      </c>
      <c r="DS59" s="22">
        <f>+SUMIFS(datos_arg[USD],datos_arg[Year],'Cuentas ARG'!DR$2,datos_arg[Month],'Cuentas ARG'!DV$2,datos_arg[Origen],'Cuentas ARG'!DQ59)</f>
        <v>0</v>
      </c>
      <c r="DT59" s="22"/>
      <c r="DU59" s="22">
        <f t="shared" ref="DU59:DV61" si="296">+DR59+DN59</f>
        <v>3810</v>
      </c>
      <c r="DV59" s="23">
        <f t="shared" si="296"/>
        <v>98.961038961038952</v>
      </c>
      <c r="DX59" s="3" t="s">
        <v>1208</v>
      </c>
      <c r="DY59" s="22">
        <f>SUMIFS(datos_arg[ARS],datos_arg[Year],'Cuentas ARG'!DY$2,datos_arg[Month],'Cuentas ARG'!EC$2,datos_arg[Origen],'Cuentas ARG'!DX59)</f>
        <v>0</v>
      </c>
      <c r="DZ59" s="22">
        <f>+SUMIFS(datos_arg[USD],datos_arg[Year],'Cuentas ARG'!DY$2,datos_arg[Month],'Cuentas ARG'!EC$2,datos_arg[Origen],'Cuentas ARG'!DX59)</f>
        <v>0</v>
      </c>
      <c r="EA59" s="22"/>
      <c r="EB59" s="22">
        <f t="shared" ref="EB59:EC61" si="297">+DY59+DU59</f>
        <v>3810</v>
      </c>
      <c r="EC59" s="23">
        <f t="shared" si="297"/>
        <v>98.961038961038952</v>
      </c>
      <c r="EE59" s="3" t="s">
        <v>1208</v>
      </c>
      <c r="EF59" s="22">
        <f>SUMIFS(datos_arg[ARS],datos_arg[Year],'Cuentas ARG'!EF$2,datos_arg[Month],'Cuentas ARG'!EJ$2,datos_arg[Origen],'Cuentas ARG'!EE59)</f>
        <v>0</v>
      </c>
      <c r="EG59" s="22">
        <f>+SUMIFS(datos_arg[USD],datos_arg[Year],'Cuentas ARG'!EF$2,datos_arg[Month],'Cuentas ARG'!EJ$2,datos_arg[Origen],'Cuentas ARG'!EE59)</f>
        <v>0</v>
      </c>
      <c r="EH59" s="22"/>
      <c r="EI59" s="22">
        <f t="shared" ref="EI59:EJ61" si="298">+EF59+EB59</f>
        <v>3810</v>
      </c>
      <c r="EJ59" s="23">
        <f t="shared" si="298"/>
        <v>98.961038961038952</v>
      </c>
      <c r="EL59" s="3" t="s">
        <v>1208</v>
      </c>
      <c r="EM59" s="22">
        <f>SUMIFS(datos_arg[ARS],datos_arg[Year],'Cuentas ARG'!EM$2,datos_arg[Month],'Cuentas ARG'!EQ$2,datos_arg[Origen],'Cuentas ARG'!EL59)</f>
        <v>0</v>
      </c>
      <c r="EN59" s="22">
        <f>+SUMIFS(datos_arg[USD],datos_arg[Year],'Cuentas ARG'!EM$2,datos_arg[Month],'Cuentas ARG'!EQ$2,datos_arg[Origen],'Cuentas ARG'!EL59)</f>
        <v>0</v>
      </c>
      <c r="EO59" s="22"/>
      <c r="EP59" s="22">
        <f t="shared" ref="EP59:EQ61" si="299">+EM59+EI59</f>
        <v>3810</v>
      </c>
      <c r="EQ59" s="23">
        <f t="shared" si="299"/>
        <v>98.961038961038952</v>
      </c>
      <c r="ES59" s="3" t="s">
        <v>1208</v>
      </c>
      <c r="ET59" s="22">
        <f>SUMIFS(datos_arg[ARS],datos_arg[Year],'Cuentas ARG'!ET$2,datos_arg[Month],'Cuentas ARG'!EX$2,datos_arg[Origen],'Cuentas ARG'!ES59)</f>
        <v>0</v>
      </c>
      <c r="EU59" s="22">
        <f>+SUMIFS(datos_arg[USD],datos_arg[Year],'Cuentas ARG'!ET$2,datos_arg[Month],'Cuentas ARG'!EX$2,datos_arg[Origen],'Cuentas ARG'!ES59)</f>
        <v>0</v>
      </c>
      <c r="EV59" s="22"/>
      <c r="EW59" s="22">
        <f t="shared" ref="EW59:EX61" si="300">+ET59+EP59</f>
        <v>3810</v>
      </c>
      <c r="EX59" s="23">
        <f t="shared" si="300"/>
        <v>98.961038961038952</v>
      </c>
      <c r="EZ59" s="3" t="s">
        <v>1208</v>
      </c>
      <c r="FA59" s="22">
        <f>SUMIFS(datos_arg[ARS],datos_arg[Year],'Cuentas ARG'!FA$2,datos_arg[Month],'Cuentas ARG'!FE$2,datos_arg[Origen],'Cuentas ARG'!EZ59)</f>
        <v>0</v>
      </c>
      <c r="FB59" s="22">
        <f>+SUMIFS(datos_arg[USD],datos_arg[Year],'Cuentas ARG'!FA$2,datos_arg[Month],'Cuentas ARG'!FE$2,datos_arg[Origen],'Cuentas ARG'!EZ59)</f>
        <v>0</v>
      </c>
      <c r="FC59" s="22"/>
      <c r="FD59" s="22">
        <f t="shared" ref="FD59:FE61" si="301">+FA59+EW59</f>
        <v>3810</v>
      </c>
      <c r="FE59" s="23">
        <f t="shared" si="301"/>
        <v>98.961038961038952</v>
      </c>
      <c r="FG59" s="3" t="s">
        <v>1208</v>
      </c>
      <c r="FH59" s="22">
        <f>SUMIFS(datos_arg[ARS],datos_arg[Year],'Cuentas ARG'!FH$2,datos_arg[Month],'Cuentas ARG'!FL$2,datos_arg[Origen],'Cuentas ARG'!FG59)</f>
        <v>0</v>
      </c>
      <c r="FI59" s="22">
        <f>+SUMIFS(datos_arg[USD],datos_arg[Year],'Cuentas ARG'!FH$2,datos_arg[Month],'Cuentas ARG'!FL$2,datos_arg[Origen],'Cuentas ARG'!FG59)</f>
        <v>0</v>
      </c>
      <c r="FJ59" s="22"/>
      <c r="FK59" s="22">
        <f t="shared" ref="FK59:FL61" si="302">+FH59+FD59</f>
        <v>3810</v>
      </c>
      <c r="FL59" s="23">
        <f t="shared" si="302"/>
        <v>98.961038961038952</v>
      </c>
      <c r="FN59" s="3" t="s">
        <v>1208</v>
      </c>
      <c r="FO59" s="22">
        <f>SUMIFS(datos_arg[ARS],datos_arg[Year],'Cuentas ARG'!FO$2,datos_arg[Month],'Cuentas ARG'!FS$2,datos_arg[Origen],'Cuentas ARG'!FN59)</f>
        <v>0</v>
      </c>
      <c r="FP59" s="22">
        <f>+SUMIFS(datos_arg[USD],datos_arg[Year],'Cuentas ARG'!FO$2,datos_arg[Month],'Cuentas ARG'!FS$2,datos_arg[Origen],'Cuentas ARG'!FN59)</f>
        <v>0</v>
      </c>
      <c r="FQ59" s="22"/>
      <c r="FR59" s="22">
        <f t="shared" ref="FR59:FS61" si="303">+FO59+FK59</f>
        <v>3810</v>
      </c>
      <c r="FS59" s="23">
        <f t="shared" si="303"/>
        <v>98.961038961038952</v>
      </c>
      <c r="FU59" s="3" t="s">
        <v>1208</v>
      </c>
      <c r="FV59" s="22">
        <f>SUMIFS(datos_arg[ARS],datos_arg[Year],'Cuentas ARG'!FV$2,datos_arg[Month],'Cuentas ARG'!FZ$2,datos_arg[Origen],'Cuentas ARG'!FU59)</f>
        <v>0</v>
      </c>
      <c r="FW59" s="22">
        <f>+SUMIFS(datos_arg[USD],datos_arg[Year],'Cuentas ARG'!FV$2,datos_arg[Month],'Cuentas ARG'!FZ$2,datos_arg[Origen],'Cuentas ARG'!FU59)</f>
        <v>0</v>
      </c>
      <c r="FX59" s="22"/>
      <c r="FY59" s="22">
        <f t="shared" ref="FY59:FZ61" si="304">+FV59+FR59</f>
        <v>3810</v>
      </c>
      <c r="FZ59" s="23">
        <f t="shared" si="304"/>
        <v>98.961038961038952</v>
      </c>
      <c r="GB59" s="3" t="s">
        <v>1208</v>
      </c>
      <c r="GC59" s="22">
        <f>SUMIFS(datos_arg[ARS],datos_arg[Year],'Cuentas ARG'!GC$2,datos_arg[Month],'Cuentas ARG'!GG$2,datos_arg[Origen],'Cuentas ARG'!GB59)</f>
        <v>0</v>
      </c>
      <c r="GD59" s="22">
        <f>+SUMIFS(datos_arg[USD],datos_arg[Year],'Cuentas ARG'!GC$2,datos_arg[Month],'Cuentas ARG'!GG$2,datos_arg[Origen],'Cuentas ARG'!GB59)</f>
        <v>0</v>
      </c>
      <c r="GE59" s="22"/>
      <c r="GF59" s="22">
        <f t="shared" ref="GF59:GG61" si="305">+GC59+FY59</f>
        <v>3810</v>
      </c>
      <c r="GG59" s="23">
        <f t="shared" si="305"/>
        <v>98.961038961038952</v>
      </c>
      <c r="GI59" s="3" t="s">
        <v>1208</v>
      </c>
      <c r="GJ59" s="22">
        <f>SUMIFS(datos_arg[ARS],datos_arg[Year],'Cuentas ARG'!GJ$2,datos_arg[Month],'Cuentas ARG'!GN$2,datos_arg[Origen],'Cuentas ARG'!GI59)</f>
        <v>0</v>
      </c>
      <c r="GK59" s="22">
        <f>+SUMIFS(datos_arg[USD],datos_arg[Year],'Cuentas ARG'!GJ$2,datos_arg[Month],'Cuentas ARG'!GN$2,datos_arg[Origen],'Cuentas ARG'!GI59)</f>
        <v>0</v>
      </c>
      <c r="GL59" s="22"/>
      <c r="GM59" s="22">
        <f t="shared" ref="GM59:GN61" si="306">+GJ59+GF59</f>
        <v>3810</v>
      </c>
      <c r="GN59" s="23">
        <f t="shared" si="306"/>
        <v>98.961038961038952</v>
      </c>
      <c r="GP59" s="3" t="s">
        <v>1208</v>
      </c>
      <c r="GQ59" s="22">
        <f>SUMIFS(datos_arg[ARS],datos_arg[Year],'Cuentas ARG'!GQ$2,datos_arg[Month],'Cuentas ARG'!GU$2,datos_arg[Origen],'Cuentas ARG'!GP59)</f>
        <v>0</v>
      </c>
      <c r="GR59" s="22">
        <f>+SUMIFS(datos_arg[USD],datos_arg[Year],'Cuentas ARG'!GQ$2,datos_arg[Month],'Cuentas ARG'!GU$2,datos_arg[Origen],'Cuentas ARG'!GP59)</f>
        <v>0</v>
      </c>
      <c r="GS59" s="22"/>
      <c r="GT59" s="22">
        <f t="shared" ref="GT59:GU61" si="307">+GQ59+GM59</f>
        <v>3810</v>
      </c>
      <c r="GU59" s="23">
        <f t="shared" si="307"/>
        <v>98.961038961038952</v>
      </c>
      <c r="GW59" s="3" t="s">
        <v>1208</v>
      </c>
      <c r="GX59" s="22">
        <f>SUMIFS(datos_arg[ARS],datos_arg[Year],'Cuentas ARG'!GX$2,datos_arg[Month],'Cuentas ARG'!HB$2,datos_arg[Origen],'Cuentas ARG'!GW59)</f>
        <v>190800</v>
      </c>
      <c r="GY59" s="22">
        <f>+SUMIFS(datos_arg[USD],datos_arg[Year],'Cuentas ARG'!GX$2,datos_arg[Month],'Cuentas ARG'!HB$2,datos_arg[Origen],'Cuentas ARG'!GW59)</f>
        <v>1200</v>
      </c>
      <c r="GZ59" s="22"/>
      <c r="HA59" s="22">
        <f t="shared" ref="HA59:HB61" si="308">+GX59+GT59</f>
        <v>194610</v>
      </c>
      <c r="HB59" s="23">
        <f t="shared" si="308"/>
        <v>1298.9610389610389</v>
      </c>
      <c r="HD59" s="3" t="s">
        <v>1208</v>
      </c>
      <c r="HE59" s="22">
        <f>SUMIFS(datos_arg[ARS],datos_arg[Year],'Cuentas ARG'!HE$2,datos_arg[Month],'Cuentas ARG'!HI$2,datos_arg[Origen],'Cuentas ARG'!HD59)</f>
        <v>0</v>
      </c>
      <c r="HF59" s="22">
        <f>+SUMIFS(datos_arg[USD],datos_arg[Year],'Cuentas ARG'!HE$2,datos_arg[Month],'Cuentas ARG'!HI$2,datos_arg[Origen],'Cuentas ARG'!HD59)</f>
        <v>0</v>
      </c>
      <c r="HG59" s="22"/>
      <c r="HH59" s="22">
        <f t="shared" ref="HH59:HI61" si="309">+HE59+HA59</f>
        <v>194610</v>
      </c>
      <c r="HI59" s="23">
        <f t="shared" si="309"/>
        <v>1298.9610389610389</v>
      </c>
      <c r="HK59" s="3" t="s">
        <v>1208</v>
      </c>
      <c r="HL59" s="22">
        <f>SUMIFS(datos_arg[ARS],datos_arg[Year],'Cuentas ARG'!HL$2,datos_arg[Month],'Cuentas ARG'!HP$2,datos_arg[Origen],'Cuentas ARG'!HK59)</f>
        <v>4486</v>
      </c>
      <c r="HM59" s="22">
        <f>+SUMIFS(datos_arg[USD],datos_arg[Year],'Cuentas ARG'!HL$2,datos_arg[Month],'Cuentas ARG'!HP$2,datos_arg[Origen],'Cuentas ARG'!HK59)</f>
        <v>25.061452513966479</v>
      </c>
      <c r="HN59" s="22"/>
      <c r="HO59" s="22">
        <f t="shared" ref="HO59:HP61" si="310">+HL59+HH59</f>
        <v>199096</v>
      </c>
      <c r="HP59" s="23">
        <f t="shared" si="310"/>
        <v>1324.0224914750054</v>
      </c>
    </row>
    <row r="60" spans="2:224" x14ac:dyDescent="0.25">
      <c r="B60" s="3" t="s">
        <v>443</v>
      </c>
      <c r="C60" s="22">
        <f>SUMIFS(datos_arg[ARS],datos_arg[Year],'Cuentas ARG'!C$2,datos_arg[Month],'Cuentas ARG'!G$2,datos_arg[Origen],'Cuentas ARG'!B60)</f>
        <v>5942.5</v>
      </c>
      <c r="D60" s="22">
        <f>+SUMIFS(datos_arg[USD],datos_arg[Year],'Cuentas ARG'!C$2,datos_arg[Month],'Cuentas ARG'!G$2,datos_arg[Origen],'Cuentas ARG'!B60)</f>
        <v>0</v>
      </c>
      <c r="E60" s="22"/>
      <c r="F60" s="22">
        <f t="shared" si="2"/>
        <v>5942.5</v>
      </c>
      <c r="G60" s="23">
        <f t="shared" si="0"/>
        <v>0</v>
      </c>
      <c r="I60" s="3" t="s">
        <v>443</v>
      </c>
      <c r="J60" s="22">
        <f>SUMIFS(datos_arg[ARS],datos_arg[Year],'Cuentas ARG'!J$2,datos_arg[Month],'Cuentas ARG'!N$2,datos_arg[Origen],'Cuentas ARG'!I60)</f>
        <v>27200.800000000047</v>
      </c>
      <c r="K60" s="22">
        <f>+SUMIFS(datos_arg[USD],datos_arg[Year],'Cuentas ARG'!J$2,datos_arg[Month],'Cuentas ARG'!N$2,datos_arg[Origen],'Cuentas ARG'!I60)</f>
        <v>0</v>
      </c>
      <c r="L60" s="22"/>
      <c r="M60" s="22">
        <f t="shared" si="280"/>
        <v>33143.300000000047</v>
      </c>
      <c r="N60" s="23">
        <f t="shared" si="280"/>
        <v>0</v>
      </c>
      <c r="P60" s="3" t="s">
        <v>443</v>
      </c>
      <c r="Q60" s="22">
        <f>SUMIFS(datos_arg[ARS],datos_arg[Year],'Cuentas ARG'!Q$2,datos_arg[Month],'Cuentas ARG'!U$2,datos_arg[Origen],'Cuentas ARG'!P60)</f>
        <v>71319.199999999953</v>
      </c>
      <c r="R60" s="22">
        <f>+SUMIFS(datos_arg[USD],datos_arg[Year],'Cuentas ARG'!Q$2,datos_arg[Month],'Cuentas ARG'!U$2,datos_arg[Origen],'Cuentas ARG'!P60)</f>
        <v>13.215807448365155</v>
      </c>
      <c r="S60" s="22"/>
      <c r="T60" s="22">
        <f t="shared" si="281"/>
        <v>104462.5</v>
      </c>
      <c r="U60" s="23">
        <f t="shared" si="281"/>
        <v>13.215807448365155</v>
      </c>
      <c r="W60" s="3" t="s">
        <v>443</v>
      </c>
      <c r="X60" s="22">
        <f>SUMIFS(datos_arg[ARS],datos_arg[Year],'Cuentas ARG'!X$2,datos_arg[Month],'Cuentas ARG'!AB$2,datos_arg[Origen],'Cuentas ARG'!W60)</f>
        <v>17875</v>
      </c>
      <c r="Y60" s="22">
        <f>+SUMIFS(datos_arg[USD],datos_arg[Year],'Cuentas ARG'!X$2,datos_arg[Month],'Cuentas ARG'!AB$2,datos_arg[Origen],'Cuentas ARG'!W60)</f>
        <v>30.944330997910413</v>
      </c>
      <c r="Z60" s="22"/>
      <c r="AA60" s="22">
        <f t="shared" si="282"/>
        <v>122337.5</v>
      </c>
      <c r="AB60" s="23">
        <f t="shared" si="282"/>
        <v>44.160138446275568</v>
      </c>
      <c r="AD60" s="3" t="s">
        <v>443</v>
      </c>
      <c r="AE60" s="22">
        <f>SUMIFS(datos_arg[ARS],datos_arg[Year],'Cuentas ARG'!AE$2,datos_arg[Month],'Cuentas ARG'!AI$2,datos_arg[Origen],'Cuentas ARG'!AD60)</f>
        <v>22270.000000000058</v>
      </c>
      <c r="AF60" s="22">
        <f>+SUMIFS(datos_arg[USD],datos_arg[Year],'Cuentas ARG'!AE$2,datos_arg[Month],'Cuentas ARG'!AI$2,datos_arg[Origen],'Cuentas ARG'!AD60)</f>
        <v>37.593126316261248</v>
      </c>
      <c r="AG60" s="22"/>
      <c r="AH60" s="22">
        <f t="shared" si="283"/>
        <v>144607.50000000006</v>
      </c>
      <c r="AI60" s="23">
        <f t="shared" si="283"/>
        <v>81.753264762536816</v>
      </c>
      <c r="AK60" s="3" t="s">
        <v>443</v>
      </c>
      <c r="AL60" s="22">
        <f>SUMIFS(datos_arg[ARS],datos_arg[Year],'Cuentas ARG'!AL$2,datos_arg[Month],'Cuentas ARG'!AP$2,datos_arg[Origen],'Cuentas ARG'!AK60)</f>
        <v>394.45250000001397</v>
      </c>
      <c r="AM60" s="22">
        <f>+SUMIFS(datos_arg[USD],datos_arg[Year],'Cuentas ARG'!AL$2,datos_arg[Month],'Cuentas ARG'!AP$2,datos_arg[Origen],'Cuentas ARG'!AK60)</f>
        <v>16.446310910685042</v>
      </c>
      <c r="AN60" s="22"/>
      <c r="AO60" s="22">
        <f t="shared" si="284"/>
        <v>145001.95250000007</v>
      </c>
      <c r="AP60" s="23">
        <f t="shared" si="284"/>
        <v>98.199575673221858</v>
      </c>
      <c r="AR60" s="3" t="s">
        <v>443</v>
      </c>
      <c r="AS60" s="22">
        <f>SUMIFS(datos_arg[ARS],datos_arg[Year],'Cuentas ARG'!AS$2,datos_arg[Month],'Cuentas ARG'!AW$2,datos_arg[Origen],'Cuentas ARG'!AR60)</f>
        <v>9039.0700000000652</v>
      </c>
      <c r="AT60" s="22">
        <f>+SUMIFS(datos_arg[USD],datos_arg[Year],'Cuentas ARG'!AS$2,datos_arg[Month],'Cuentas ARG'!AW$2,datos_arg[Origen],'Cuentas ARG'!AR60)</f>
        <v>102.825182030625</v>
      </c>
      <c r="AU60" s="22"/>
      <c r="AV60" s="22">
        <f t="shared" si="285"/>
        <v>154041.02250000014</v>
      </c>
      <c r="AW60" s="23">
        <f t="shared" si="285"/>
        <v>201.02475770384686</v>
      </c>
      <c r="AY60" s="3" t="s">
        <v>443</v>
      </c>
      <c r="AZ60" s="22">
        <f>SUMIFS(datos_arg[ARS],datos_arg[Year],'Cuentas ARG'!AZ$2,datos_arg[Month],'Cuentas ARG'!BD$2,datos_arg[Origen],'Cuentas ARG'!AY60)</f>
        <v>115769.04999999996</v>
      </c>
      <c r="BA60" s="22">
        <f>+SUMIFS(datos_arg[USD],datos_arg[Year],'Cuentas ARG'!AZ$2,datos_arg[Month],'Cuentas ARG'!BD$2,datos_arg[Origen],'Cuentas ARG'!AY60)</f>
        <v>364.96987418040112</v>
      </c>
      <c r="BB60" s="22"/>
      <c r="BC60" s="22">
        <f t="shared" si="286"/>
        <v>269810.07250000013</v>
      </c>
      <c r="BD60" s="23">
        <f t="shared" si="286"/>
        <v>565.99463188424795</v>
      </c>
      <c r="BF60" s="3" t="s">
        <v>443</v>
      </c>
      <c r="BG60" s="22">
        <f>SUMIFS(datos_arg[ARS],datos_arg[Year],'Cuentas ARG'!BG$2,datos_arg[Month],'Cuentas ARG'!BK$2,datos_arg[Origen],'Cuentas ARG'!BF60)</f>
        <v>15860.550000000221</v>
      </c>
      <c r="BH60" s="22">
        <f>+SUMIFS(datos_arg[USD],datos_arg[Year],'Cuentas ARG'!BG$2,datos_arg[Month],'Cuentas ARG'!BK$2,datos_arg[Origen],'Cuentas ARG'!BF60)</f>
        <v>26.539868421052404</v>
      </c>
      <c r="BI60" s="22"/>
      <c r="BJ60" s="22">
        <f t="shared" si="287"/>
        <v>285670.62250000035</v>
      </c>
      <c r="BK60" s="23">
        <f t="shared" si="287"/>
        <v>592.5345003053003</v>
      </c>
      <c r="BM60" s="3" t="s">
        <v>443</v>
      </c>
      <c r="BN60" s="22">
        <f>SUMIFS(datos_arg[ARS],datos_arg[Year],'Cuentas ARG'!BN$2,datos_arg[Month],'Cuentas ARG'!BR$2,datos_arg[Origen],'Cuentas ARG'!BM60)</f>
        <v>42113.699999999953</v>
      </c>
      <c r="BO60" s="22">
        <f>+SUMIFS(datos_arg[USD],datos_arg[Year],'Cuentas ARG'!BN$2,datos_arg[Month],'Cuentas ARG'!BR$2,datos_arg[Origen],'Cuentas ARG'!BM60)</f>
        <v>0</v>
      </c>
      <c r="BP60" s="22"/>
      <c r="BQ60" s="22">
        <f t="shared" si="288"/>
        <v>327784.3225000003</v>
      </c>
      <c r="BR60" s="23">
        <f t="shared" si="288"/>
        <v>592.5345003053003</v>
      </c>
      <c r="BT60" s="3" t="s">
        <v>443</v>
      </c>
      <c r="BU60" s="22">
        <f>SUMIFS(datos_arg[ARS],datos_arg[Year],'Cuentas ARG'!BU$2,datos_arg[Month],'Cuentas ARG'!BY$2,datos_arg[Origen],'Cuentas ARG'!BT60)</f>
        <v>96009.312500000058</v>
      </c>
      <c r="BV60" s="22">
        <f>+SUMIFS(datos_arg[USD],datos_arg[Year],'Cuentas ARG'!BU$2,datos_arg[Month],'Cuentas ARG'!BY$2,datos_arg[Origen],'Cuentas ARG'!BT60)</f>
        <v>56.792770998682698</v>
      </c>
      <c r="BW60" s="22"/>
      <c r="BX60" s="22">
        <f t="shared" si="289"/>
        <v>423793.63500000036</v>
      </c>
      <c r="BY60" s="23">
        <f t="shared" si="289"/>
        <v>649.32727130398303</v>
      </c>
      <c r="CA60" s="3" t="s">
        <v>443</v>
      </c>
      <c r="CB60" s="22">
        <f>SUMIFS(datos_arg[ARS],datos_arg[Year],'Cuentas ARG'!CB$2,datos_arg[Month],'Cuentas ARG'!CF$2,datos_arg[Origen],'Cuentas ARG'!CA60)</f>
        <v>123085.95000000019</v>
      </c>
      <c r="CC60" s="22">
        <f>+SUMIFS(datos_arg[USD],datos_arg[Year],'Cuentas ARG'!CB$2,datos_arg[Month],'Cuentas ARG'!CF$2,datos_arg[Origen],'Cuentas ARG'!CA60)</f>
        <v>49.658127031650501</v>
      </c>
      <c r="CD60" s="22"/>
      <c r="CE60" s="22">
        <f t="shared" si="290"/>
        <v>546879.58500000054</v>
      </c>
      <c r="CF60" s="23">
        <f t="shared" si="290"/>
        <v>698.98539833563348</v>
      </c>
      <c r="CH60" s="3" t="s">
        <v>443</v>
      </c>
      <c r="CI60" s="22">
        <f>SUMIFS(datos_arg[ARS],datos_arg[Year],'Cuentas ARG'!CI$2,datos_arg[Month],'Cuentas ARG'!CM$2,datos_arg[Origen],'Cuentas ARG'!CH60)</f>
        <v>84940.849999998813</v>
      </c>
      <c r="CJ60" s="22">
        <f>+SUMIFS(datos_arg[USD],datos_arg[Year],'Cuentas ARG'!CI$2,datos_arg[Month],'Cuentas ARG'!CM$2,datos_arg[Origen],'Cuentas ARG'!CH60)</f>
        <v>0</v>
      </c>
      <c r="CK60" s="22"/>
      <c r="CL60" s="22">
        <f t="shared" si="291"/>
        <v>631820.43499999936</v>
      </c>
      <c r="CM60" s="23">
        <f t="shared" si="291"/>
        <v>698.98539833563348</v>
      </c>
      <c r="CO60" s="3" t="s">
        <v>443</v>
      </c>
      <c r="CP60" s="22">
        <f>SUMIFS(datos_arg[ARS],datos_arg[Year],'Cuentas ARG'!CP$2,datos_arg[Month],'Cuentas ARG'!CT$2,datos_arg[Origen],'Cuentas ARG'!CO60)</f>
        <v>26602.620000000301</v>
      </c>
      <c r="CQ60" s="22">
        <f>+SUMIFS(datos_arg[USD],datos_arg[Year],'Cuentas ARG'!CP$2,datos_arg[Month],'Cuentas ARG'!CT$2,datos_arg[Origen],'Cuentas ARG'!CO60)</f>
        <v>0</v>
      </c>
      <c r="CR60" s="22"/>
      <c r="CS60" s="22">
        <f t="shared" si="292"/>
        <v>658423.0549999997</v>
      </c>
      <c r="CT60" s="23">
        <f t="shared" si="292"/>
        <v>698.98539833563348</v>
      </c>
      <c r="CV60" s="3" t="s">
        <v>443</v>
      </c>
      <c r="CW60" s="22">
        <f>SUMIFS(datos_arg[ARS],datos_arg[Year],'Cuentas ARG'!CW$2,datos_arg[Month],'Cuentas ARG'!DA$2,datos_arg[Origen],'Cuentas ARG'!CV60)</f>
        <v>197550</v>
      </c>
      <c r="CX60" s="22">
        <f>+SUMIFS(datos_arg[USD],datos_arg[Year],'Cuentas ARG'!CW$2,datos_arg[Month],'Cuentas ARG'!DA$2,datos_arg[Origen],'Cuentas ARG'!CV60)</f>
        <v>0</v>
      </c>
      <c r="CY60" s="22"/>
      <c r="CZ60" s="22">
        <f t="shared" si="293"/>
        <v>855973.0549999997</v>
      </c>
      <c r="DA60" s="23">
        <f t="shared" si="293"/>
        <v>698.98539833563348</v>
      </c>
      <c r="DC60" s="3" t="s">
        <v>443</v>
      </c>
      <c r="DD60" s="22">
        <f>SUMIFS(datos_arg[ARS],datos_arg[Year],'Cuentas ARG'!DD$2,datos_arg[Month],'Cuentas ARG'!DH$2,datos_arg[Origen],'Cuentas ARG'!DC60)</f>
        <v>840400</v>
      </c>
      <c r="DE60" s="22">
        <f>+SUMIFS(datos_arg[USD],datos_arg[Year],'Cuentas ARG'!DD$2,datos_arg[Month],'Cuentas ARG'!DH$2,datos_arg[Origen],'Cuentas ARG'!DC60)</f>
        <v>15.260877220186558</v>
      </c>
      <c r="DF60" s="22"/>
      <c r="DG60" s="22">
        <f t="shared" si="294"/>
        <v>1696373.0549999997</v>
      </c>
      <c r="DH60" s="23">
        <f t="shared" si="294"/>
        <v>714.24627555582003</v>
      </c>
      <c r="DJ60" s="3" t="s">
        <v>443</v>
      </c>
      <c r="DK60" s="22">
        <f>SUMIFS(datos_arg[ARS],datos_arg[Year],'Cuentas ARG'!DK$2,datos_arg[Month],'Cuentas ARG'!DO$2,datos_arg[Origen],'Cuentas ARG'!DJ60)</f>
        <v>1068000.0000000019</v>
      </c>
      <c r="DL60" s="22">
        <f>+SUMIFS(datos_arg[USD],datos_arg[Year],'Cuentas ARG'!DK$2,datos_arg[Month],'Cuentas ARG'!DO$2,datos_arg[Origen],'Cuentas ARG'!DJ60)</f>
        <v>706.1459560835608</v>
      </c>
      <c r="DM60" s="22"/>
      <c r="DN60" s="22">
        <f t="shared" si="295"/>
        <v>2764373.0550000016</v>
      </c>
      <c r="DO60" s="23">
        <f t="shared" si="295"/>
        <v>1420.392231639381</v>
      </c>
      <c r="DQ60" s="3" t="s">
        <v>443</v>
      </c>
      <c r="DR60" s="22">
        <f>SUMIFS(datos_arg[ARS],datos_arg[Year],'Cuentas ARG'!DR$2,datos_arg[Month],'Cuentas ARG'!DV$2,datos_arg[Origen],'Cuentas ARG'!DQ60)</f>
        <v>0</v>
      </c>
      <c r="DS60" s="22">
        <f>+SUMIFS(datos_arg[USD],datos_arg[Year],'Cuentas ARG'!DR$2,datos_arg[Month],'Cuentas ARG'!DV$2,datos_arg[Origen],'Cuentas ARG'!DQ60)</f>
        <v>0</v>
      </c>
      <c r="DT60" s="22"/>
      <c r="DU60" s="22">
        <f t="shared" si="296"/>
        <v>2764373.0550000016</v>
      </c>
      <c r="DV60" s="23">
        <f t="shared" si="296"/>
        <v>1420.392231639381</v>
      </c>
      <c r="DX60" s="3" t="s">
        <v>443</v>
      </c>
      <c r="DY60" s="22">
        <f>SUMIFS(datos_arg[ARS],datos_arg[Year],'Cuentas ARG'!DY$2,datos_arg[Month],'Cuentas ARG'!EC$2,datos_arg[Origen],'Cuentas ARG'!DX60)</f>
        <v>157700.00000000186</v>
      </c>
      <c r="DZ60" s="22">
        <f>+SUMIFS(datos_arg[USD],datos_arg[Year],'Cuentas ARG'!DY$2,datos_arg[Month],'Cuentas ARG'!EC$2,datos_arg[Origen],'Cuentas ARG'!DX60)</f>
        <v>0</v>
      </c>
      <c r="EA60" s="22"/>
      <c r="EB60" s="22">
        <f t="shared" si="297"/>
        <v>2922073.0550000034</v>
      </c>
      <c r="EC60" s="23">
        <f t="shared" si="297"/>
        <v>1420.392231639381</v>
      </c>
      <c r="EE60" s="3" t="s">
        <v>443</v>
      </c>
      <c r="EF60" s="22">
        <f>SUMIFS(datos_arg[ARS],datos_arg[Year],'Cuentas ARG'!EF$2,datos_arg[Month],'Cuentas ARG'!EJ$2,datos_arg[Origen],'Cuentas ARG'!EE60)</f>
        <v>0</v>
      </c>
      <c r="EG60" s="22">
        <f>+SUMIFS(datos_arg[USD],datos_arg[Year],'Cuentas ARG'!EF$2,datos_arg[Month],'Cuentas ARG'!EJ$2,datos_arg[Origen],'Cuentas ARG'!EE60)</f>
        <v>0</v>
      </c>
      <c r="EH60" s="22"/>
      <c r="EI60" s="22">
        <f t="shared" si="298"/>
        <v>2922073.0550000034</v>
      </c>
      <c r="EJ60" s="23">
        <f t="shared" si="298"/>
        <v>1420.392231639381</v>
      </c>
      <c r="EL60" s="3" t="s">
        <v>443</v>
      </c>
      <c r="EM60" s="22">
        <f>SUMIFS(datos_arg[ARS],datos_arg[Year],'Cuentas ARG'!EM$2,datos_arg[Month],'Cuentas ARG'!EQ$2,datos_arg[Origen],'Cuentas ARG'!EL60)</f>
        <v>120573.25806210469</v>
      </c>
      <c r="EN60" s="22">
        <f>+SUMIFS(datos_arg[USD],datos_arg[Year],'Cuentas ARG'!EM$2,datos_arg[Month],'Cuentas ARG'!EQ$2,datos_arg[Origen],'Cuentas ARG'!EL60)</f>
        <v>0</v>
      </c>
      <c r="EO60" s="22"/>
      <c r="EP60" s="22">
        <f t="shared" si="299"/>
        <v>3042646.3130621081</v>
      </c>
      <c r="EQ60" s="23">
        <f t="shared" si="299"/>
        <v>1420.392231639381</v>
      </c>
      <c r="ES60" s="3" t="s">
        <v>443</v>
      </c>
      <c r="ET60" s="22">
        <f>SUMIFS(datos_arg[ARS],datos_arg[Year],'Cuentas ARG'!ET$2,datos_arg[Month],'Cuentas ARG'!EX$2,datos_arg[Origen],'Cuentas ARG'!ES60)</f>
        <v>515035.64812580915</v>
      </c>
      <c r="EU60" s="22">
        <f>+SUMIFS(datos_arg[USD],datos_arg[Year],'Cuentas ARG'!ET$2,datos_arg[Month],'Cuentas ARG'!EX$2,datos_arg[Origen],'Cuentas ARG'!ES60)</f>
        <v>87.67742556694634</v>
      </c>
      <c r="EV60" s="22"/>
      <c r="EW60" s="22">
        <f t="shared" si="300"/>
        <v>3557681.9611879173</v>
      </c>
      <c r="EX60" s="23">
        <f t="shared" si="300"/>
        <v>1508.0696572063273</v>
      </c>
      <c r="EZ60" s="3" t="s">
        <v>443</v>
      </c>
      <c r="FA60" s="22">
        <f>SUMIFS(datos_arg[ARS],datos_arg[Year],'Cuentas ARG'!FA$2,datos_arg[Month],'Cuentas ARG'!FE$2,datos_arg[Origen],'Cuentas ARG'!EZ60)</f>
        <v>0</v>
      </c>
      <c r="FB60" s="22">
        <f>+SUMIFS(datos_arg[USD],datos_arg[Year],'Cuentas ARG'!FA$2,datos_arg[Month],'Cuentas ARG'!FE$2,datos_arg[Origen],'Cuentas ARG'!EZ60)</f>
        <v>97.746373138519999</v>
      </c>
      <c r="FC60" s="22"/>
      <c r="FD60" s="22">
        <f t="shared" si="301"/>
        <v>3557681.9611879173</v>
      </c>
      <c r="FE60" s="23">
        <f t="shared" si="301"/>
        <v>1605.8160303448474</v>
      </c>
      <c r="FG60" s="3" t="s">
        <v>443</v>
      </c>
      <c r="FH60" s="22">
        <f>SUMIFS(datos_arg[ARS],datos_arg[Year],'Cuentas ARG'!FH$2,datos_arg[Month],'Cuentas ARG'!FL$2,datos_arg[Origen],'Cuentas ARG'!FG60)</f>
        <v>0</v>
      </c>
      <c r="FI60" s="22">
        <f>+SUMIFS(datos_arg[USD],datos_arg[Year],'Cuentas ARG'!FH$2,datos_arg[Month],'Cuentas ARG'!FL$2,datos_arg[Origen],'Cuentas ARG'!FG60)</f>
        <v>0</v>
      </c>
      <c r="FJ60" s="22"/>
      <c r="FK60" s="22">
        <f t="shared" si="302"/>
        <v>3557681.9611879173</v>
      </c>
      <c r="FL60" s="23">
        <f t="shared" si="302"/>
        <v>1605.8160303448474</v>
      </c>
      <c r="FN60" s="3" t="s">
        <v>443</v>
      </c>
      <c r="FO60" s="22">
        <f>SUMIFS(datos_arg[ARS],datos_arg[Year],'Cuentas ARG'!FO$2,datos_arg[Month],'Cuentas ARG'!FS$2,datos_arg[Origen],'Cuentas ARG'!FN60)</f>
        <v>0</v>
      </c>
      <c r="FP60" s="22">
        <f>+SUMIFS(datos_arg[USD],datos_arg[Year],'Cuentas ARG'!FO$2,datos_arg[Month],'Cuentas ARG'!FS$2,datos_arg[Origen],'Cuentas ARG'!FN60)</f>
        <v>55.877784875862432</v>
      </c>
      <c r="FQ60" s="22"/>
      <c r="FR60" s="22">
        <f t="shared" si="303"/>
        <v>3557681.9611879173</v>
      </c>
      <c r="FS60" s="23">
        <f t="shared" si="303"/>
        <v>1661.6938152207099</v>
      </c>
      <c r="FU60" s="3" t="s">
        <v>443</v>
      </c>
      <c r="FV60" s="22">
        <f>SUMIFS(datos_arg[ARS],datos_arg[Year],'Cuentas ARG'!FV$2,datos_arg[Month],'Cuentas ARG'!FZ$2,datos_arg[Origen],'Cuentas ARG'!FU60)</f>
        <v>0</v>
      </c>
      <c r="FW60" s="22">
        <f>+SUMIFS(datos_arg[USD],datos_arg[Year],'Cuentas ARG'!FV$2,datos_arg[Month],'Cuentas ARG'!FZ$2,datos_arg[Origen],'Cuentas ARG'!FU60)</f>
        <v>129.20475364316997</v>
      </c>
      <c r="FX60" s="22"/>
      <c r="FY60" s="22">
        <f t="shared" si="304"/>
        <v>3557681.9611879173</v>
      </c>
      <c r="FZ60" s="23">
        <f t="shared" si="304"/>
        <v>1790.89856886388</v>
      </c>
      <c r="GB60" s="3" t="s">
        <v>443</v>
      </c>
      <c r="GC60" s="22">
        <f>SUMIFS(datos_arg[ARS],datos_arg[Year],'Cuentas ARG'!GC$2,datos_arg[Month],'Cuentas ARG'!GG$2,datos_arg[Origen],'Cuentas ARG'!GB60)</f>
        <v>0</v>
      </c>
      <c r="GD60" s="22">
        <f>+SUMIFS(datos_arg[USD],datos_arg[Year],'Cuentas ARG'!GC$2,datos_arg[Month],'Cuentas ARG'!GG$2,datos_arg[Origen],'Cuentas ARG'!GB60)</f>
        <v>21.296807865784046</v>
      </c>
      <c r="GE60" s="22"/>
      <c r="GF60" s="22">
        <f t="shared" si="305"/>
        <v>3557681.9611879173</v>
      </c>
      <c r="GG60" s="23">
        <f t="shared" si="305"/>
        <v>1812.1953767296641</v>
      </c>
      <c r="GI60" s="3" t="s">
        <v>443</v>
      </c>
      <c r="GJ60" s="22">
        <f>SUMIFS(datos_arg[ARS],datos_arg[Year],'Cuentas ARG'!GJ$2,datos_arg[Month],'Cuentas ARG'!GN$2,datos_arg[Origen],'Cuentas ARG'!GI60)</f>
        <v>12991579</v>
      </c>
      <c r="GK60" s="22">
        <f>+SUMIFS(datos_arg[USD],datos_arg[Year],'Cuentas ARG'!GJ$2,datos_arg[Month],'Cuentas ARG'!GN$2,datos_arg[Origen],'Cuentas ARG'!GI60)</f>
        <v>11.758631420336314</v>
      </c>
      <c r="GL60" s="22"/>
      <c r="GM60" s="22">
        <f t="shared" si="306"/>
        <v>16549260.961187918</v>
      </c>
      <c r="GN60" s="23">
        <f t="shared" si="306"/>
        <v>1823.9540081500004</v>
      </c>
      <c r="GP60" s="3" t="s">
        <v>443</v>
      </c>
      <c r="GQ60" s="22">
        <f>SUMIFS(datos_arg[ARS],datos_arg[Year],'Cuentas ARG'!GQ$2,datos_arg[Month],'Cuentas ARG'!GU$2,datos_arg[Origen],'Cuentas ARG'!GP60)</f>
        <v>0</v>
      </c>
      <c r="GR60" s="22">
        <f>+SUMIFS(datos_arg[USD],datos_arg[Year],'Cuentas ARG'!GQ$2,datos_arg[Month],'Cuentas ARG'!GU$2,datos_arg[Origen],'Cuentas ARG'!GP60)</f>
        <v>18.395224352551928</v>
      </c>
      <c r="GS60" s="22"/>
      <c r="GT60" s="22">
        <f t="shared" si="307"/>
        <v>16549260.961187918</v>
      </c>
      <c r="GU60" s="23">
        <f t="shared" si="307"/>
        <v>1842.3492325025522</v>
      </c>
      <c r="GW60" s="3" t="s">
        <v>443</v>
      </c>
      <c r="GX60" s="22">
        <f>SUMIFS(datos_arg[ARS],datos_arg[Year],'Cuentas ARG'!GX$2,datos_arg[Month],'Cuentas ARG'!HB$2,datos_arg[Origen],'Cuentas ARG'!GW60)</f>
        <v>0</v>
      </c>
      <c r="GY60" s="22">
        <f>+SUMIFS(datos_arg[USD],datos_arg[Year],'Cuentas ARG'!GX$2,datos_arg[Month],'Cuentas ARG'!HB$2,datos_arg[Origen],'Cuentas ARG'!GW60)</f>
        <v>0</v>
      </c>
      <c r="GZ60" s="22"/>
      <c r="HA60" s="22">
        <f t="shared" si="308"/>
        <v>16549260.961187918</v>
      </c>
      <c r="HB60" s="23">
        <f t="shared" si="308"/>
        <v>1842.3492325025522</v>
      </c>
      <c r="HD60" s="3" t="s">
        <v>443</v>
      </c>
      <c r="HE60" s="22">
        <f>SUMIFS(datos_arg[ARS],datos_arg[Year],'Cuentas ARG'!HE$2,datos_arg[Month],'Cuentas ARG'!HI$2,datos_arg[Origen],'Cuentas ARG'!HD60)</f>
        <v>13729119.5</v>
      </c>
      <c r="HF60" s="22">
        <f>+SUMIFS(datos_arg[USD],datos_arg[Year],'Cuentas ARG'!HE$2,datos_arg[Month],'Cuentas ARG'!HI$2,datos_arg[Origen],'Cuentas ARG'!HD60)</f>
        <v>155.06856720095129</v>
      </c>
      <c r="HG60" s="22"/>
      <c r="HH60" s="22">
        <f t="shared" si="309"/>
        <v>30278380.461187918</v>
      </c>
      <c r="HI60" s="23">
        <f t="shared" si="309"/>
        <v>1997.4177997035035</v>
      </c>
      <c r="HK60" s="3" t="s">
        <v>443</v>
      </c>
      <c r="HL60" s="22">
        <f>SUMIFS(datos_arg[ARS],datos_arg[Year],'Cuentas ARG'!HL$2,datos_arg[Month],'Cuentas ARG'!HP$2,datos_arg[Origen],'Cuentas ARG'!HK60)</f>
        <v>0</v>
      </c>
      <c r="HM60" s="22">
        <f>+SUMIFS(datos_arg[USD],datos_arg[Year],'Cuentas ARG'!HL$2,datos_arg[Month],'Cuentas ARG'!HP$2,datos_arg[Origen],'Cuentas ARG'!HK60)</f>
        <v>0</v>
      </c>
      <c r="HN60" s="22"/>
      <c r="HO60" s="22">
        <f t="shared" si="310"/>
        <v>30278380.461187918</v>
      </c>
      <c r="HP60" s="23">
        <f t="shared" si="310"/>
        <v>1997.4177997035035</v>
      </c>
    </row>
    <row r="61" spans="2:224" ht="15.75" thickBot="1" x14ac:dyDescent="0.3">
      <c r="B61" s="24" t="s">
        <v>508</v>
      </c>
      <c r="C61" s="25">
        <f>SUMIFS(datos_arg[ARS],datos_arg[Year],'Cuentas ARG'!C$2,datos_arg[Month],'Cuentas ARG'!G$2,datos_arg[Origen],'Cuentas ARG'!B61)</f>
        <v>0</v>
      </c>
      <c r="D61" s="25">
        <f>+SUMIFS(datos_arg[USD],datos_arg[Year],'Cuentas ARG'!C$2,datos_arg[Month],'Cuentas ARG'!G$2,datos_arg[Origen],'Cuentas ARG'!B61)</f>
        <v>0</v>
      </c>
      <c r="E61" s="25"/>
      <c r="F61" s="25">
        <f t="shared" si="2"/>
        <v>0</v>
      </c>
      <c r="G61" s="26">
        <f t="shared" si="0"/>
        <v>0</v>
      </c>
      <c r="I61" s="24" t="s">
        <v>508</v>
      </c>
      <c r="J61" s="25">
        <f>SUMIFS(datos_arg[ARS],datos_arg[Year],'Cuentas ARG'!J$2,datos_arg[Month],'Cuentas ARG'!N$2,datos_arg[Origen],'Cuentas ARG'!I61)</f>
        <v>0</v>
      </c>
      <c r="K61" s="25">
        <f>+SUMIFS(datos_arg[USD],datos_arg[Year],'Cuentas ARG'!J$2,datos_arg[Month],'Cuentas ARG'!N$2,datos_arg[Origen],'Cuentas ARG'!I61)</f>
        <v>0</v>
      </c>
      <c r="L61" s="25"/>
      <c r="M61" s="25">
        <f t="shared" si="280"/>
        <v>0</v>
      </c>
      <c r="N61" s="26">
        <f t="shared" si="280"/>
        <v>0</v>
      </c>
      <c r="P61" s="24" t="s">
        <v>508</v>
      </c>
      <c r="Q61" s="25">
        <f>SUMIFS(datos_arg[ARS],datos_arg[Year],'Cuentas ARG'!Q$2,datos_arg[Month],'Cuentas ARG'!U$2,datos_arg[Origen],'Cuentas ARG'!P61)</f>
        <v>0</v>
      </c>
      <c r="R61" s="25">
        <f>+SUMIFS(datos_arg[USD],datos_arg[Year],'Cuentas ARG'!Q$2,datos_arg[Month],'Cuentas ARG'!U$2,datos_arg[Origen],'Cuentas ARG'!P61)</f>
        <v>0</v>
      </c>
      <c r="S61" s="25"/>
      <c r="T61" s="25">
        <f t="shared" si="281"/>
        <v>0</v>
      </c>
      <c r="U61" s="26">
        <f t="shared" si="281"/>
        <v>0</v>
      </c>
      <c r="W61" s="24" t="s">
        <v>508</v>
      </c>
      <c r="X61" s="25">
        <f>SUMIFS(datos_arg[ARS],datos_arg[Year],'Cuentas ARG'!X$2,datos_arg[Month],'Cuentas ARG'!AB$2,datos_arg[Origen],'Cuentas ARG'!W61)</f>
        <v>0</v>
      </c>
      <c r="Y61" s="25">
        <f>+SUMIFS(datos_arg[USD],datos_arg[Year],'Cuentas ARG'!X$2,datos_arg[Month],'Cuentas ARG'!AB$2,datos_arg[Origen],'Cuentas ARG'!W61)</f>
        <v>0</v>
      </c>
      <c r="Z61" s="25"/>
      <c r="AA61" s="25">
        <f t="shared" si="282"/>
        <v>0</v>
      </c>
      <c r="AB61" s="26">
        <f t="shared" si="282"/>
        <v>0</v>
      </c>
      <c r="AD61" s="24" t="s">
        <v>508</v>
      </c>
      <c r="AE61" s="25">
        <f>SUMIFS(datos_arg[ARS],datos_arg[Year],'Cuentas ARG'!AE$2,datos_arg[Month],'Cuentas ARG'!AI$2,datos_arg[Origen],'Cuentas ARG'!AD61)</f>
        <v>0</v>
      </c>
      <c r="AF61" s="25">
        <f>+SUMIFS(datos_arg[USD],datos_arg[Year],'Cuentas ARG'!AE$2,datos_arg[Month],'Cuentas ARG'!AI$2,datos_arg[Origen],'Cuentas ARG'!AD61)</f>
        <v>0</v>
      </c>
      <c r="AG61" s="25"/>
      <c r="AH61" s="25">
        <f t="shared" si="283"/>
        <v>0</v>
      </c>
      <c r="AI61" s="26">
        <f t="shared" si="283"/>
        <v>0</v>
      </c>
      <c r="AK61" s="24" t="s">
        <v>508</v>
      </c>
      <c r="AL61" s="25">
        <f>SUMIFS(datos_arg[ARS],datos_arg[Year],'Cuentas ARG'!AL$2,datos_arg[Month],'Cuentas ARG'!AP$2,datos_arg[Origen],'Cuentas ARG'!AK61)</f>
        <v>0</v>
      </c>
      <c r="AM61" s="25">
        <f>+SUMIFS(datos_arg[USD],datos_arg[Year],'Cuentas ARG'!AL$2,datos_arg[Month],'Cuentas ARG'!AP$2,datos_arg[Origen],'Cuentas ARG'!AK61)</f>
        <v>0</v>
      </c>
      <c r="AN61" s="25"/>
      <c r="AO61" s="25">
        <f t="shared" si="284"/>
        <v>0</v>
      </c>
      <c r="AP61" s="26">
        <f t="shared" si="284"/>
        <v>0</v>
      </c>
      <c r="AR61" s="24" t="s">
        <v>508</v>
      </c>
      <c r="AS61" s="25">
        <f>SUMIFS(datos_arg[ARS],datos_arg[Year],'Cuentas ARG'!AS$2,datos_arg[Month],'Cuentas ARG'!AW$2,datos_arg[Origen],'Cuentas ARG'!AR61)</f>
        <v>0</v>
      </c>
      <c r="AT61" s="25">
        <f>+SUMIFS(datos_arg[USD],datos_arg[Year],'Cuentas ARG'!AS$2,datos_arg[Month],'Cuentas ARG'!AW$2,datos_arg[Origen],'Cuentas ARG'!AR61)</f>
        <v>0</v>
      </c>
      <c r="AU61" s="25"/>
      <c r="AV61" s="25">
        <f t="shared" si="285"/>
        <v>0</v>
      </c>
      <c r="AW61" s="26">
        <f t="shared" si="285"/>
        <v>0</v>
      </c>
      <c r="AY61" s="24" t="s">
        <v>508</v>
      </c>
      <c r="AZ61" s="25">
        <f>SUMIFS(datos_arg[ARS],datos_arg[Year],'Cuentas ARG'!AZ$2,datos_arg[Month],'Cuentas ARG'!BD$2,datos_arg[Origen],'Cuentas ARG'!AY61)</f>
        <v>0</v>
      </c>
      <c r="BA61" s="25">
        <f>+SUMIFS(datos_arg[USD],datos_arg[Year],'Cuentas ARG'!AZ$2,datos_arg[Month],'Cuentas ARG'!BD$2,datos_arg[Origen],'Cuentas ARG'!AY61)</f>
        <v>0</v>
      </c>
      <c r="BB61" s="25"/>
      <c r="BC61" s="25">
        <f t="shared" si="286"/>
        <v>0</v>
      </c>
      <c r="BD61" s="26">
        <f t="shared" si="286"/>
        <v>0</v>
      </c>
      <c r="BF61" s="24" t="s">
        <v>508</v>
      </c>
      <c r="BG61" s="25">
        <f>SUMIFS(datos_arg[ARS],datos_arg[Year],'Cuentas ARG'!BG$2,datos_arg[Month],'Cuentas ARG'!BK$2,datos_arg[Origen],'Cuentas ARG'!BF61)</f>
        <v>0</v>
      </c>
      <c r="BH61" s="25">
        <f>+SUMIFS(datos_arg[USD],datos_arg[Year],'Cuentas ARG'!BG$2,datos_arg[Month],'Cuentas ARG'!BK$2,datos_arg[Origen],'Cuentas ARG'!BF61)</f>
        <v>0</v>
      </c>
      <c r="BI61" s="25"/>
      <c r="BJ61" s="25">
        <f t="shared" si="287"/>
        <v>0</v>
      </c>
      <c r="BK61" s="26">
        <f t="shared" si="287"/>
        <v>0</v>
      </c>
      <c r="BM61" s="24" t="s">
        <v>508</v>
      </c>
      <c r="BN61" s="25">
        <f>SUMIFS(datos_arg[ARS],datos_arg[Year],'Cuentas ARG'!BN$2,datos_arg[Month],'Cuentas ARG'!BR$2,datos_arg[Origen],'Cuentas ARG'!BM61)</f>
        <v>0</v>
      </c>
      <c r="BO61" s="25">
        <f>+SUMIFS(datos_arg[USD],datos_arg[Year],'Cuentas ARG'!BN$2,datos_arg[Month],'Cuentas ARG'!BR$2,datos_arg[Origen],'Cuentas ARG'!BM61)</f>
        <v>0</v>
      </c>
      <c r="BP61" s="25"/>
      <c r="BQ61" s="25">
        <f t="shared" si="288"/>
        <v>0</v>
      </c>
      <c r="BR61" s="26">
        <f t="shared" si="288"/>
        <v>0</v>
      </c>
      <c r="BT61" s="24" t="s">
        <v>508</v>
      </c>
      <c r="BU61" s="25">
        <f>SUMIFS(datos_arg[ARS],datos_arg[Year],'Cuentas ARG'!BU$2,datos_arg[Month],'Cuentas ARG'!BY$2,datos_arg[Origen],'Cuentas ARG'!BT61)</f>
        <v>0</v>
      </c>
      <c r="BV61" s="25">
        <f>+SUMIFS(datos_arg[USD],datos_arg[Year],'Cuentas ARG'!BU$2,datos_arg[Month],'Cuentas ARG'!BY$2,datos_arg[Origen],'Cuentas ARG'!BT61)</f>
        <v>0</v>
      </c>
      <c r="BW61" s="25"/>
      <c r="BX61" s="25">
        <f t="shared" si="289"/>
        <v>0</v>
      </c>
      <c r="BY61" s="26">
        <f t="shared" si="289"/>
        <v>0</v>
      </c>
      <c r="CA61" s="24" t="s">
        <v>508</v>
      </c>
      <c r="CB61" s="25">
        <f>SUMIFS(datos_arg[ARS],datos_arg[Year],'Cuentas ARG'!CB$2,datos_arg[Month],'Cuentas ARG'!CF$2,datos_arg[Origen],'Cuentas ARG'!CA61)</f>
        <v>0</v>
      </c>
      <c r="CC61" s="25">
        <f>+SUMIFS(datos_arg[USD],datos_arg[Year],'Cuentas ARG'!CB$2,datos_arg[Month],'Cuentas ARG'!CF$2,datos_arg[Origen],'Cuentas ARG'!CA61)</f>
        <v>0</v>
      </c>
      <c r="CD61" s="25"/>
      <c r="CE61" s="25">
        <f t="shared" si="290"/>
        <v>0</v>
      </c>
      <c r="CF61" s="26">
        <f t="shared" si="290"/>
        <v>0</v>
      </c>
      <c r="CH61" s="24" t="s">
        <v>508</v>
      </c>
      <c r="CI61" s="25">
        <f>SUMIFS(datos_arg[ARS],datos_arg[Year],'Cuentas ARG'!CI$2,datos_arg[Month],'Cuentas ARG'!CM$2,datos_arg[Origen],'Cuentas ARG'!CH61)</f>
        <v>0</v>
      </c>
      <c r="CJ61" s="25">
        <f>+SUMIFS(datos_arg[USD],datos_arg[Year],'Cuentas ARG'!CI$2,datos_arg[Month],'Cuentas ARG'!CM$2,datos_arg[Origen],'Cuentas ARG'!CH61)</f>
        <v>0</v>
      </c>
      <c r="CK61" s="25"/>
      <c r="CL61" s="25">
        <f t="shared" si="291"/>
        <v>0</v>
      </c>
      <c r="CM61" s="26">
        <f t="shared" si="291"/>
        <v>0</v>
      </c>
      <c r="CO61" s="24" t="s">
        <v>508</v>
      </c>
      <c r="CP61" s="25">
        <f>SUMIFS(datos_arg[ARS],datos_arg[Year],'Cuentas ARG'!CP$2,datos_arg[Month],'Cuentas ARG'!CT$2,datos_arg[Origen],'Cuentas ARG'!CO61)</f>
        <v>2610.9749999999999</v>
      </c>
      <c r="CQ61" s="25">
        <f>+SUMIFS(datos_arg[USD],datos_arg[Year],'Cuentas ARG'!CP$2,datos_arg[Month],'Cuentas ARG'!CT$2,datos_arg[Origen],'Cuentas ARG'!CO61)</f>
        <v>33.69</v>
      </c>
      <c r="CR61" s="25"/>
      <c r="CS61" s="25">
        <f t="shared" si="292"/>
        <v>2610.9749999999999</v>
      </c>
      <c r="CT61" s="26">
        <f t="shared" si="292"/>
        <v>33.69</v>
      </c>
      <c r="CV61" s="24" t="s">
        <v>508</v>
      </c>
      <c r="CW61" s="25">
        <f>SUMIFS(datos_arg[ARS],datos_arg[Year],'Cuentas ARG'!CW$2,datos_arg[Month],'Cuentas ARG'!DA$2,datos_arg[Origen],'Cuentas ARG'!CV61)</f>
        <v>0</v>
      </c>
      <c r="CX61" s="25">
        <f>+SUMIFS(datos_arg[USD],datos_arg[Year],'Cuentas ARG'!CW$2,datos_arg[Month],'Cuentas ARG'!DA$2,datos_arg[Origen],'Cuentas ARG'!CV61)</f>
        <v>0</v>
      </c>
      <c r="CY61" s="25"/>
      <c r="CZ61" s="25">
        <f t="shared" si="293"/>
        <v>2610.9749999999999</v>
      </c>
      <c r="DA61" s="26">
        <f t="shared" si="293"/>
        <v>33.69</v>
      </c>
      <c r="DC61" s="24" t="s">
        <v>508</v>
      </c>
      <c r="DD61" s="25">
        <f>SUMIFS(datos_arg[ARS],datos_arg[Year],'Cuentas ARG'!DD$2,datos_arg[Month],'Cuentas ARG'!DH$2,datos_arg[Origen],'Cuentas ARG'!DC61)</f>
        <v>0</v>
      </c>
      <c r="DE61" s="25">
        <f>+SUMIFS(datos_arg[USD],datos_arg[Year],'Cuentas ARG'!DD$2,datos_arg[Month],'Cuentas ARG'!DH$2,datos_arg[Origen],'Cuentas ARG'!DC61)</f>
        <v>0</v>
      </c>
      <c r="DF61" s="25"/>
      <c r="DG61" s="25">
        <f t="shared" si="294"/>
        <v>2610.9749999999999</v>
      </c>
      <c r="DH61" s="26">
        <f t="shared" si="294"/>
        <v>33.69</v>
      </c>
      <c r="DJ61" s="24" t="s">
        <v>508</v>
      </c>
      <c r="DK61" s="25">
        <f>SUMIFS(datos_arg[ARS],datos_arg[Year],'Cuentas ARG'!DK$2,datos_arg[Month],'Cuentas ARG'!DO$2,datos_arg[Origen],'Cuentas ARG'!DJ61)</f>
        <v>0</v>
      </c>
      <c r="DL61" s="25">
        <f>+SUMIFS(datos_arg[USD],datos_arg[Year],'Cuentas ARG'!DK$2,datos_arg[Month],'Cuentas ARG'!DO$2,datos_arg[Origen],'Cuentas ARG'!DJ61)</f>
        <v>0</v>
      </c>
      <c r="DM61" s="25"/>
      <c r="DN61" s="25">
        <f t="shared" si="295"/>
        <v>2610.9749999999999</v>
      </c>
      <c r="DO61" s="26">
        <f t="shared" si="295"/>
        <v>33.69</v>
      </c>
      <c r="DQ61" s="24" t="s">
        <v>508</v>
      </c>
      <c r="DR61" s="25">
        <f>SUMIFS(datos_arg[ARS],datos_arg[Year],'Cuentas ARG'!DR$2,datos_arg[Month],'Cuentas ARG'!DV$2,datos_arg[Origen],'Cuentas ARG'!DQ61)</f>
        <v>12042.559560000143</v>
      </c>
      <c r="DS61" s="25">
        <f>+SUMIFS(datos_arg[USD],datos_arg[Year],'Cuentas ARG'!DR$2,datos_arg[Month],'Cuentas ARG'!DV$2,datos_arg[Origen],'Cuentas ARG'!DQ61)</f>
        <v>100.3546630000012</v>
      </c>
      <c r="DT61" s="25"/>
      <c r="DU61" s="25">
        <f t="shared" si="296"/>
        <v>14653.534560000144</v>
      </c>
      <c r="DV61" s="26">
        <f t="shared" si="296"/>
        <v>134.04466300000121</v>
      </c>
      <c r="DX61" s="24" t="s">
        <v>508</v>
      </c>
      <c r="DY61" s="25">
        <f>SUMIFS(datos_arg[ARS],datos_arg[Year],'Cuentas ARG'!DY$2,datos_arg[Month],'Cuentas ARG'!EC$2,datos_arg[Origen],'Cuentas ARG'!DX61)</f>
        <v>0</v>
      </c>
      <c r="DZ61" s="25">
        <f>+SUMIFS(datos_arg[USD],datos_arg[Year],'Cuentas ARG'!DY$2,datos_arg[Month],'Cuentas ARG'!EC$2,datos_arg[Origen],'Cuentas ARG'!DX61)</f>
        <v>0</v>
      </c>
      <c r="EA61" s="25"/>
      <c r="EB61" s="25">
        <f t="shared" si="297"/>
        <v>14653.534560000144</v>
      </c>
      <c r="EC61" s="26">
        <f t="shared" si="297"/>
        <v>134.04466300000121</v>
      </c>
      <c r="EE61" s="24" t="s">
        <v>508</v>
      </c>
      <c r="EF61" s="25">
        <f>SUMIFS(datos_arg[ARS],datos_arg[Year],'Cuentas ARG'!EF$2,datos_arg[Month],'Cuentas ARG'!EJ$2,datos_arg[Origen],'Cuentas ARG'!EE61)</f>
        <v>0</v>
      </c>
      <c r="EG61" s="25">
        <f>+SUMIFS(datos_arg[USD],datos_arg[Year],'Cuentas ARG'!EF$2,datos_arg[Month],'Cuentas ARG'!EJ$2,datos_arg[Origen],'Cuentas ARG'!EE61)</f>
        <v>0</v>
      </c>
      <c r="EH61" s="25"/>
      <c r="EI61" s="25">
        <f t="shared" si="298"/>
        <v>14653.534560000144</v>
      </c>
      <c r="EJ61" s="26">
        <f t="shared" si="298"/>
        <v>134.04466300000121</v>
      </c>
      <c r="EL61" s="24" t="s">
        <v>508</v>
      </c>
      <c r="EM61" s="25">
        <f>SUMIFS(datos_arg[ARS],datos_arg[Year],'Cuentas ARG'!EM$2,datos_arg[Month],'Cuentas ARG'!EQ$2,datos_arg[Origen],'Cuentas ARG'!EL61)</f>
        <v>0</v>
      </c>
      <c r="EN61" s="25">
        <f>+SUMIFS(datos_arg[USD],datos_arg[Year],'Cuentas ARG'!EM$2,datos_arg[Month],'Cuentas ARG'!EQ$2,datos_arg[Origen],'Cuentas ARG'!EL61)</f>
        <v>0</v>
      </c>
      <c r="EO61" s="25"/>
      <c r="EP61" s="25">
        <f t="shared" si="299"/>
        <v>14653.534560000144</v>
      </c>
      <c r="EQ61" s="26">
        <f t="shared" si="299"/>
        <v>134.04466300000121</v>
      </c>
      <c r="ES61" s="24" t="s">
        <v>508</v>
      </c>
      <c r="ET61" s="25">
        <f>SUMIFS(datos_arg[ARS],datos_arg[Year],'Cuentas ARG'!ET$2,datos_arg[Month],'Cuentas ARG'!EX$2,datos_arg[Origen],'Cuentas ARG'!ES61)</f>
        <v>0</v>
      </c>
      <c r="EU61" s="25">
        <f>+SUMIFS(datos_arg[USD],datos_arg[Year],'Cuentas ARG'!ET$2,datos_arg[Month],'Cuentas ARG'!EX$2,datos_arg[Origen],'Cuentas ARG'!ES61)</f>
        <v>0</v>
      </c>
      <c r="EV61" s="25"/>
      <c r="EW61" s="25">
        <f t="shared" si="300"/>
        <v>14653.534560000144</v>
      </c>
      <c r="EX61" s="26">
        <f t="shared" si="300"/>
        <v>134.04466300000121</v>
      </c>
      <c r="EZ61" s="24" t="s">
        <v>508</v>
      </c>
      <c r="FA61" s="25">
        <f>SUMIFS(datos_arg[ARS],datos_arg[Year],'Cuentas ARG'!FA$2,datos_arg[Month],'Cuentas ARG'!FE$2,datos_arg[Origen],'Cuentas ARG'!EZ61)</f>
        <v>0</v>
      </c>
      <c r="FB61" s="25">
        <f>+SUMIFS(datos_arg[USD],datos_arg[Year],'Cuentas ARG'!FA$2,datos_arg[Month],'Cuentas ARG'!FE$2,datos_arg[Origen],'Cuentas ARG'!EZ61)</f>
        <v>0</v>
      </c>
      <c r="FC61" s="25"/>
      <c r="FD61" s="25">
        <f t="shared" si="301"/>
        <v>14653.534560000144</v>
      </c>
      <c r="FE61" s="26">
        <f t="shared" si="301"/>
        <v>134.04466300000121</v>
      </c>
      <c r="FG61" s="24" t="s">
        <v>508</v>
      </c>
      <c r="FH61" s="25">
        <f>SUMIFS(datos_arg[ARS],datos_arg[Year],'Cuentas ARG'!FH$2,datos_arg[Month],'Cuentas ARG'!FL$2,datos_arg[Origen],'Cuentas ARG'!FG61)</f>
        <v>129.99</v>
      </c>
      <c r="FI61" s="25">
        <f>+SUMIFS(datos_arg[USD],datos_arg[Year],'Cuentas ARG'!FH$2,datos_arg[Month],'Cuentas ARG'!FL$2,datos_arg[Origen],'Cuentas ARG'!FG61)</f>
        <v>0.83864516129032263</v>
      </c>
      <c r="FJ61" s="25"/>
      <c r="FK61" s="25">
        <f t="shared" si="302"/>
        <v>14783.524560000144</v>
      </c>
      <c r="FL61" s="26">
        <f t="shared" si="302"/>
        <v>134.88330816129152</v>
      </c>
      <c r="FN61" s="24" t="s">
        <v>508</v>
      </c>
      <c r="FO61" s="25">
        <f>SUMIFS(datos_arg[ARS],datos_arg[Year],'Cuentas ARG'!FO$2,datos_arg[Month],'Cuentas ARG'!FS$2,datos_arg[Origen],'Cuentas ARG'!FN61)</f>
        <v>0</v>
      </c>
      <c r="FP61" s="25">
        <f>+SUMIFS(datos_arg[USD],datos_arg[Year],'Cuentas ARG'!FO$2,datos_arg[Month],'Cuentas ARG'!FS$2,datos_arg[Origen],'Cuentas ARG'!FN61)</f>
        <v>0</v>
      </c>
      <c r="FQ61" s="25"/>
      <c r="FR61" s="25">
        <f t="shared" si="303"/>
        <v>14783.524560000144</v>
      </c>
      <c r="FS61" s="26">
        <f t="shared" si="303"/>
        <v>134.88330816129152</v>
      </c>
      <c r="FU61" s="24" t="s">
        <v>508</v>
      </c>
      <c r="FV61" s="25">
        <f>SUMIFS(datos_arg[ARS],datos_arg[Year],'Cuentas ARG'!FV$2,datos_arg[Month],'Cuentas ARG'!FZ$2,datos_arg[Origen],'Cuentas ARG'!FU61)</f>
        <v>0</v>
      </c>
      <c r="FW61" s="25">
        <f>+SUMIFS(datos_arg[USD],datos_arg[Year],'Cuentas ARG'!FV$2,datos_arg[Month],'Cuentas ARG'!FZ$2,datos_arg[Origen],'Cuentas ARG'!FU61)</f>
        <v>0</v>
      </c>
      <c r="FX61" s="25"/>
      <c r="FY61" s="25">
        <f t="shared" si="304"/>
        <v>14783.524560000144</v>
      </c>
      <c r="FZ61" s="26">
        <f t="shared" si="304"/>
        <v>134.88330816129152</v>
      </c>
      <c r="GB61" s="24" t="s">
        <v>508</v>
      </c>
      <c r="GC61" s="25">
        <f>SUMIFS(datos_arg[ARS],datos_arg[Year],'Cuentas ARG'!GC$2,datos_arg[Month],'Cuentas ARG'!GG$2,datos_arg[Origen],'Cuentas ARG'!GB61)</f>
        <v>0</v>
      </c>
      <c r="GD61" s="25">
        <f>+SUMIFS(datos_arg[USD],datos_arg[Year],'Cuentas ARG'!GC$2,datos_arg[Month],'Cuentas ARG'!GG$2,datos_arg[Origen],'Cuentas ARG'!GB61)</f>
        <v>0</v>
      </c>
      <c r="GE61" s="25"/>
      <c r="GF61" s="25">
        <f t="shared" si="305"/>
        <v>14783.524560000144</v>
      </c>
      <c r="GG61" s="26">
        <f t="shared" si="305"/>
        <v>134.88330816129152</v>
      </c>
      <c r="GI61" s="24" t="s">
        <v>508</v>
      </c>
      <c r="GJ61" s="25">
        <f>SUMIFS(datos_arg[ARS],datos_arg[Year],'Cuentas ARG'!GJ$2,datos_arg[Month],'Cuentas ARG'!GN$2,datos_arg[Origen],'Cuentas ARG'!GI61)</f>
        <v>0</v>
      </c>
      <c r="GK61" s="25">
        <f>+SUMIFS(datos_arg[USD],datos_arg[Year],'Cuentas ARG'!GJ$2,datos_arg[Month],'Cuentas ARG'!GN$2,datos_arg[Origen],'Cuentas ARG'!GI61)</f>
        <v>0</v>
      </c>
      <c r="GL61" s="25"/>
      <c r="GM61" s="25">
        <f t="shared" si="306"/>
        <v>14783.524560000144</v>
      </c>
      <c r="GN61" s="26">
        <f t="shared" si="306"/>
        <v>134.88330816129152</v>
      </c>
      <c r="GP61" s="24" t="s">
        <v>508</v>
      </c>
      <c r="GQ61" s="25">
        <f>SUMIFS(datos_arg[ARS],datos_arg[Year],'Cuentas ARG'!GQ$2,datos_arg[Month],'Cuentas ARG'!GU$2,datos_arg[Origen],'Cuentas ARG'!GP61)</f>
        <v>0</v>
      </c>
      <c r="GR61" s="25">
        <f>+SUMIFS(datos_arg[USD],datos_arg[Year],'Cuentas ARG'!GQ$2,datos_arg[Month],'Cuentas ARG'!GU$2,datos_arg[Origen],'Cuentas ARG'!GP61)</f>
        <v>0</v>
      </c>
      <c r="GS61" s="25"/>
      <c r="GT61" s="25">
        <f t="shared" si="307"/>
        <v>14783.524560000144</v>
      </c>
      <c r="GU61" s="26">
        <f t="shared" si="307"/>
        <v>134.88330816129152</v>
      </c>
      <c r="GW61" s="24" t="s">
        <v>508</v>
      </c>
      <c r="GX61" s="25">
        <f>SUMIFS(datos_arg[ARS],datos_arg[Year],'Cuentas ARG'!GX$2,datos_arg[Month],'Cuentas ARG'!HB$2,datos_arg[Origen],'Cuentas ARG'!GW61)</f>
        <v>0</v>
      </c>
      <c r="GY61" s="25">
        <f>+SUMIFS(datos_arg[USD],datos_arg[Year],'Cuentas ARG'!GX$2,datos_arg[Month],'Cuentas ARG'!HB$2,datos_arg[Origen],'Cuentas ARG'!GW61)</f>
        <v>0</v>
      </c>
      <c r="GZ61" s="25"/>
      <c r="HA61" s="25">
        <f t="shared" si="308"/>
        <v>14783.524560000144</v>
      </c>
      <c r="HB61" s="26">
        <f t="shared" si="308"/>
        <v>134.88330816129152</v>
      </c>
      <c r="HD61" s="24" t="s">
        <v>508</v>
      </c>
      <c r="HE61" s="25">
        <f>SUMIFS(datos_arg[ARS],datos_arg[Year],'Cuentas ARG'!HE$2,datos_arg[Month],'Cuentas ARG'!HI$2,datos_arg[Origen],'Cuentas ARG'!HD61)</f>
        <v>0</v>
      </c>
      <c r="HF61" s="25">
        <f>+SUMIFS(datos_arg[USD],datos_arg[Year],'Cuentas ARG'!HE$2,datos_arg[Month],'Cuentas ARG'!HI$2,datos_arg[Origen],'Cuentas ARG'!HD61)</f>
        <v>0</v>
      </c>
      <c r="HG61" s="25"/>
      <c r="HH61" s="25">
        <f t="shared" si="309"/>
        <v>14783.524560000144</v>
      </c>
      <c r="HI61" s="26">
        <f t="shared" si="309"/>
        <v>134.88330816129152</v>
      </c>
      <c r="HK61" s="24" t="s">
        <v>508</v>
      </c>
      <c r="HL61" s="25">
        <f>SUMIFS(datos_arg[ARS],datos_arg[Year],'Cuentas ARG'!HL$2,datos_arg[Month],'Cuentas ARG'!HP$2,datos_arg[Origen],'Cuentas ARG'!HK61)</f>
        <v>0</v>
      </c>
      <c r="HM61" s="25">
        <f>+SUMIFS(datos_arg[USD],datos_arg[Year],'Cuentas ARG'!HL$2,datos_arg[Month],'Cuentas ARG'!HP$2,datos_arg[Origen],'Cuentas ARG'!HK61)</f>
        <v>0</v>
      </c>
      <c r="HN61" s="25"/>
      <c r="HO61" s="25">
        <f t="shared" si="310"/>
        <v>14783.524560000144</v>
      </c>
      <c r="HP61" s="26">
        <f t="shared" si="310"/>
        <v>134.88330816129152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GJ57"/>
  <sheetViews>
    <sheetView topLeftCell="FS1" workbookViewId="0">
      <selection activeCell="GB33" sqref="GB33"/>
    </sheetView>
  </sheetViews>
  <sheetFormatPr defaultRowHeight="15" x14ac:dyDescent="0.25"/>
  <cols>
    <col min="3" max="3" width="13.140625" bestFit="1" customWidth="1"/>
    <col min="4" max="4" width="3" customWidth="1"/>
    <col min="5" max="6" width="13.140625" bestFit="1" customWidth="1"/>
    <col min="7" max="7" width="3.7109375" customWidth="1"/>
    <col min="9" max="9" width="13.140625" bestFit="1" customWidth="1"/>
    <col min="10" max="10" width="3" customWidth="1"/>
    <col min="11" max="12" width="13.140625" bestFit="1" customWidth="1"/>
    <col min="13" max="13" width="3.7109375" customWidth="1"/>
    <col min="15" max="15" width="13.140625" bestFit="1" customWidth="1"/>
    <col min="16" max="16" width="3" customWidth="1"/>
    <col min="17" max="18" width="13.140625" bestFit="1" customWidth="1"/>
    <col min="19" max="19" width="3.7109375" customWidth="1"/>
    <col min="21" max="21" width="13.140625" bestFit="1" customWidth="1"/>
    <col min="22" max="22" width="3" customWidth="1"/>
    <col min="23" max="24" width="13.140625" bestFit="1" customWidth="1"/>
    <col min="25" max="25" width="3.7109375" customWidth="1"/>
    <col min="27" max="27" width="13.140625" bestFit="1" customWidth="1"/>
    <col min="28" max="28" width="3" customWidth="1"/>
    <col min="29" max="30" width="13.140625" bestFit="1" customWidth="1"/>
    <col min="31" max="31" width="3.7109375" customWidth="1"/>
    <col min="33" max="33" width="13.140625" bestFit="1" customWidth="1"/>
    <col min="34" max="34" width="3" customWidth="1"/>
    <col min="35" max="36" width="13.140625" bestFit="1" customWidth="1"/>
    <col min="37" max="37" width="3.7109375" customWidth="1"/>
    <col min="39" max="39" width="13.140625" bestFit="1" customWidth="1"/>
    <col min="40" max="40" width="3" customWidth="1"/>
    <col min="41" max="42" width="13.140625" bestFit="1" customWidth="1"/>
    <col min="43" max="43" width="3.7109375" customWidth="1"/>
    <col min="45" max="45" width="13.140625" bestFit="1" customWidth="1"/>
    <col min="46" max="46" width="3" customWidth="1"/>
    <col min="47" max="48" width="13.140625" bestFit="1" customWidth="1"/>
    <col min="49" max="49" width="3.7109375" customWidth="1"/>
    <col min="51" max="51" width="13.140625" bestFit="1" customWidth="1"/>
    <col min="52" max="52" width="3" customWidth="1"/>
    <col min="53" max="54" width="13.140625" bestFit="1" customWidth="1"/>
    <col min="55" max="55" width="3.7109375" customWidth="1"/>
    <col min="57" max="57" width="13.140625" bestFit="1" customWidth="1"/>
    <col min="58" max="58" width="3" customWidth="1"/>
    <col min="59" max="60" width="13.140625" bestFit="1" customWidth="1"/>
    <col min="61" max="61" width="3.7109375" customWidth="1"/>
    <col min="63" max="63" width="13.140625" bestFit="1" customWidth="1"/>
    <col min="64" max="64" width="3" customWidth="1"/>
    <col min="65" max="66" width="13.140625" bestFit="1" customWidth="1"/>
    <col min="67" max="67" width="3.7109375" customWidth="1"/>
    <col min="69" max="69" width="13.140625" bestFit="1" customWidth="1"/>
    <col min="70" max="70" width="3" customWidth="1"/>
    <col min="71" max="72" width="13.140625" bestFit="1" customWidth="1"/>
    <col min="73" max="73" width="3.7109375" customWidth="1"/>
    <col min="75" max="75" width="13.140625" bestFit="1" customWidth="1"/>
    <col min="76" max="76" width="3" customWidth="1"/>
    <col min="77" max="78" width="13.140625" bestFit="1" customWidth="1"/>
    <col min="79" max="79" width="3.7109375" customWidth="1"/>
    <col min="81" max="81" width="13.140625" bestFit="1" customWidth="1"/>
    <col min="82" max="82" width="3" customWidth="1"/>
    <col min="83" max="84" width="13.140625" bestFit="1" customWidth="1"/>
    <col min="85" max="85" width="3.7109375" customWidth="1"/>
    <col min="87" max="87" width="13.140625" bestFit="1" customWidth="1"/>
    <col min="88" max="88" width="3" customWidth="1"/>
    <col min="89" max="90" width="13.140625" bestFit="1" customWidth="1"/>
    <col min="91" max="91" width="3.7109375" customWidth="1"/>
    <col min="93" max="93" width="13.140625" bestFit="1" customWidth="1"/>
    <col min="94" max="94" width="3" customWidth="1"/>
    <col min="95" max="96" width="13.140625" bestFit="1" customWidth="1"/>
    <col min="97" max="97" width="3.7109375" customWidth="1"/>
    <col min="99" max="99" width="13.140625" bestFit="1" customWidth="1"/>
    <col min="100" max="100" width="3" customWidth="1"/>
    <col min="101" max="102" width="13.140625" bestFit="1" customWidth="1"/>
    <col min="103" max="103" width="3.7109375" customWidth="1"/>
    <col min="105" max="105" width="13.140625" bestFit="1" customWidth="1"/>
    <col min="106" max="106" width="3" customWidth="1"/>
    <col min="107" max="108" width="13.140625" bestFit="1" customWidth="1"/>
    <col min="109" max="109" width="3.7109375" customWidth="1"/>
    <col min="111" max="111" width="13.140625" bestFit="1" customWidth="1"/>
    <col min="112" max="112" width="3" customWidth="1"/>
    <col min="113" max="114" width="13.140625" bestFit="1" customWidth="1"/>
    <col min="115" max="115" width="3.7109375" customWidth="1"/>
    <col min="117" max="117" width="13.140625" bestFit="1" customWidth="1"/>
    <col min="118" max="118" width="3" customWidth="1"/>
    <col min="119" max="120" width="13.140625" bestFit="1" customWidth="1"/>
    <col min="121" max="121" width="3.7109375" customWidth="1"/>
    <col min="123" max="123" width="13.140625" bestFit="1" customWidth="1"/>
    <col min="124" max="124" width="3" customWidth="1"/>
    <col min="125" max="126" width="13.140625" bestFit="1" customWidth="1"/>
    <col min="127" max="127" width="3.7109375" customWidth="1"/>
    <col min="129" max="129" width="13.140625" bestFit="1" customWidth="1"/>
    <col min="130" max="130" width="3" customWidth="1"/>
    <col min="131" max="132" width="13.140625" bestFit="1" customWidth="1"/>
    <col min="133" max="133" width="3.7109375" customWidth="1"/>
    <col min="135" max="135" width="13.140625" bestFit="1" customWidth="1"/>
    <col min="136" max="136" width="3" customWidth="1"/>
    <col min="137" max="138" width="13.140625" bestFit="1" customWidth="1"/>
    <col min="139" max="139" width="3.7109375" customWidth="1"/>
    <col min="141" max="141" width="13.140625" bestFit="1" customWidth="1"/>
    <col min="142" max="142" width="3" customWidth="1"/>
    <col min="143" max="144" width="13.140625" bestFit="1" customWidth="1"/>
    <col min="145" max="145" width="3.7109375" customWidth="1"/>
    <col min="147" max="147" width="13.140625" bestFit="1" customWidth="1"/>
    <col min="148" max="148" width="3" customWidth="1"/>
    <col min="149" max="150" width="13.140625" bestFit="1" customWidth="1"/>
    <col min="151" max="151" width="3.7109375" customWidth="1"/>
    <col min="153" max="153" width="13.140625" bestFit="1" customWidth="1"/>
    <col min="154" max="154" width="3" customWidth="1"/>
    <col min="155" max="156" width="13.140625" bestFit="1" customWidth="1"/>
    <col min="157" max="157" width="3.7109375" customWidth="1"/>
    <col min="159" max="159" width="13.140625" bestFit="1" customWidth="1"/>
    <col min="160" max="160" width="3" customWidth="1"/>
    <col min="161" max="162" width="13.140625" bestFit="1" customWidth="1"/>
    <col min="163" max="163" width="3.7109375" customWidth="1"/>
    <col min="165" max="165" width="13.140625" bestFit="1" customWidth="1"/>
    <col min="166" max="166" width="3" customWidth="1"/>
    <col min="167" max="168" width="13.140625" bestFit="1" customWidth="1"/>
    <col min="169" max="169" width="3.7109375" customWidth="1"/>
    <col min="171" max="171" width="13.140625" bestFit="1" customWidth="1"/>
    <col min="172" max="172" width="3" customWidth="1"/>
    <col min="173" max="174" width="13.140625" bestFit="1" customWidth="1"/>
    <col min="175" max="175" width="3.7109375" customWidth="1"/>
    <col min="177" max="177" width="13.140625" bestFit="1" customWidth="1"/>
    <col min="178" max="178" width="3" customWidth="1"/>
    <col min="179" max="180" width="13.140625" bestFit="1" customWidth="1"/>
    <col min="181" max="181" width="3.7109375" customWidth="1"/>
    <col min="183" max="183" width="13.140625" bestFit="1" customWidth="1"/>
    <col min="184" max="184" width="3" customWidth="1"/>
    <col min="185" max="186" width="13.140625" bestFit="1" customWidth="1"/>
    <col min="187" max="187" width="3.7109375" customWidth="1"/>
    <col min="189" max="189" width="13.140625" bestFit="1" customWidth="1"/>
    <col min="190" max="190" width="3" customWidth="1"/>
    <col min="191" max="192" width="13.140625" bestFit="1" customWidth="1"/>
    <col min="193" max="193" width="3.7109375" customWidth="1"/>
  </cols>
  <sheetData>
    <row r="1" spans="2:192" x14ac:dyDescent="0.25">
      <c r="B1" s="19" t="s">
        <v>447</v>
      </c>
      <c r="C1" s="7"/>
      <c r="D1" s="7"/>
      <c r="E1" s="7"/>
      <c r="F1" s="21">
        <f>+E5+E10-E13-E16+E18+E24+E31+E39+E47-E54</f>
        <v>0</v>
      </c>
      <c r="H1" s="19" t="s">
        <v>447</v>
      </c>
      <c r="I1" s="7"/>
      <c r="J1" s="7"/>
      <c r="K1" s="7"/>
      <c r="L1" s="21">
        <f>+K5+K10-K13-K16+K18+K24+K31+K39+K47-K54</f>
        <v>0</v>
      </c>
      <c r="N1" s="19" t="s">
        <v>447</v>
      </c>
      <c r="O1" s="7"/>
      <c r="P1" s="7"/>
      <c r="Q1" s="7"/>
      <c r="R1" s="21">
        <f>+Q5+Q10-Q13-Q16+Q18+Q24+Q31+Q39+Q47-Q54</f>
        <v>0</v>
      </c>
      <c r="T1" s="19" t="s">
        <v>447</v>
      </c>
      <c r="U1" s="7"/>
      <c r="V1" s="7"/>
      <c r="W1" s="7"/>
      <c r="X1" s="21">
        <f>+W5+W10-W13-W16+W18+W24+W31+W39+W47-W54</f>
        <v>0</v>
      </c>
      <c r="Z1" s="19" t="s">
        <v>447</v>
      </c>
      <c r="AA1" s="7"/>
      <c r="AB1" s="7"/>
      <c r="AC1" s="7"/>
      <c r="AD1" s="21">
        <f>+AC5+AC10-AC13-AC16+AC18+AC24+AC31+AC39+AC47-AC54</f>
        <v>0</v>
      </c>
      <c r="AF1" s="19" t="s">
        <v>447</v>
      </c>
      <c r="AG1" s="7"/>
      <c r="AH1" s="7"/>
      <c r="AI1" s="7"/>
      <c r="AJ1" s="21">
        <f>+AI5+AI10-AI13-AI16+AI18+AI24+AI31+AI39+AI47-AI54</f>
        <v>0</v>
      </c>
      <c r="AL1" s="19" t="s">
        <v>447</v>
      </c>
      <c r="AM1" s="7"/>
      <c r="AN1" s="7"/>
      <c r="AO1" s="7"/>
      <c r="AP1" s="21">
        <f>+AO5+AO10-AO13-AO16+AO18+AO24+AO31+AO39+AO47-AO54</f>
        <v>1.0913936421275139E-11</v>
      </c>
      <c r="AR1" s="19" t="s">
        <v>447</v>
      </c>
      <c r="AS1" s="7"/>
      <c r="AT1" s="7"/>
      <c r="AU1" s="7"/>
      <c r="AV1" s="21">
        <f>+AU5+AU10-AU13-AU16+AU18+AU24+AU31+AU39+AU47-AU54</f>
        <v>-2.6034285838250071E-11</v>
      </c>
      <c r="AX1" s="19" t="s">
        <v>447</v>
      </c>
      <c r="AY1" s="7"/>
      <c r="AZ1" s="7"/>
      <c r="BA1" s="7"/>
      <c r="BB1" s="21">
        <f>+BA5+BA10-BA13-BA16+BA18+BA24+BA31+BA39+BA47-BA54</f>
        <v>-7.3328010330442339E-11</v>
      </c>
      <c r="BD1" s="19" t="s">
        <v>447</v>
      </c>
      <c r="BE1" s="7"/>
      <c r="BF1" s="7"/>
      <c r="BG1" s="7"/>
      <c r="BH1" s="21">
        <f>+BG5+BG10-BG13-BG16+BG18+BG24+BG31+BG39+BG47-BG54</f>
        <v>-7.73070496506989E-12</v>
      </c>
      <c r="BJ1" s="19" t="s">
        <v>447</v>
      </c>
      <c r="BK1" s="7"/>
      <c r="BL1" s="7"/>
      <c r="BM1" s="7"/>
      <c r="BN1" s="21">
        <f>+BM5+BM10-BM13-BM16+BM18+BM24+BM31+BM39+BM47-BM54</f>
        <v>-2.7330315788276494E-10</v>
      </c>
      <c r="BP1" s="19" t="s">
        <v>447</v>
      </c>
      <c r="BQ1" s="7"/>
      <c r="BR1" s="7"/>
      <c r="BS1" s="7"/>
      <c r="BT1" s="21">
        <f>+BS5+BS10-BS13-BS16+BS18+BS24+BS31+BS39+BS47-BS54</f>
        <v>-3.205968823749572E-10</v>
      </c>
      <c r="BV1" s="19" t="s">
        <v>447</v>
      </c>
      <c r="BW1" s="7"/>
      <c r="BX1" s="7"/>
      <c r="BY1" s="7"/>
      <c r="BZ1" s="21">
        <f>+BY5+BY10-BY13-BY16+BY18+BY24+BY31+BY39+BY47-BY54</f>
        <v>-1.0231815394945443E-10</v>
      </c>
      <c r="CB1" s="19" t="s">
        <v>447</v>
      </c>
      <c r="CC1" s="7"/>
      <c r="CD1" s="7"/>
      <c r="CE1" s="7"/>
      <c r="CF1" s="21">
        <f>+CE5+CE10-CE13-CE16+CE18+CE24+CE31+CE39+CE47-CE54</f>
        <v>-9.5042196335271001E-11</v>
      </c>
      <c r="CH1" s="19" t="s">
        <v>447</v>
      </c>
      <c r="CI1" s="7"/>
      <c r="CJ1" s="7"/>
      <c r="CK1" s="7"/>
      <c r="CL1" s="21">
        <f>+CK5+CK10-CK13-CK16+CK18+CK24+CK31+CK39+CK47-CK54</f>
        <v>-2.9876900953240693E-10</v>
      </c>
      <c r="CN1" s="19" t="s">
        <v>447</v>
      </c>
      <c r="CO1" s="7"/>
      <c r="CP1" s="7"/>
      <c r="CQ1" s="7"/>
      <c r="CR1" s="21">
        <f>+CQ5+CQ10-CQ13-CQ16+CQ18+CQ24+CQ31+CQ39+CQ47-CQ54</f>
        <v>-1.4597389963455498E-10</v>
      </c>
      <c r="CT1" s="19" t="s">
        <v>447</v>
      </c>
      <c r="CU1" s="7"/>
      <c r="CV1" s="7"/>
      <c r="CW1" s="7"/>
      <c r="CX1" s="21">
        <f>+CW5+CW10-CW13-CW16+CW18+CW24+CW31+CW39+CW47-CW54</f>
        <v>-1.4597389963455498E-10</v>
      </c>
      <c r="CZ1" s="19" t="s">
        <v>447</v>
      </c>
      <c r="DA1" s="7"/>
      <c r="DB1" s="7"/>
      <c r="DC1" s="7"/>
      <c r="DD1" s="21">
        <f>+DC5+DC10-DC13-DC16+DC18+DC24+DC31+DC39+DC47-DC54</f>
        <v>-5.8662408264353871E-11</v>
      </c>
      <c r="DF1" s="19" t="s">
        <v>447</v>
      </c>
      <c r="DG1" s="7"/>
      <c r="DH1" s="7"/>
      <c r="DI1" s="7"/>
      <c r="DJ1" s="21">
        <f>+DI5+DI10-DI13-DI16+DI18+DI24+DI31+DI39+DI47-DI54</f>
        <v>-7.3214323492720723E-11</v>
      </c>
      <c r="DL1" s="19" t="s">
        <v>447</v>
      </c>
      <c r="DM1" s="7"/>
      <c r="DN1" s="7"/>
      <c r="DO1" s="7"/>
      <c r="DP1" s="21">
        <f>+DO5+DO10-DO13-DO16+DO18+DO24+DO31+DO39+DO47-DO54</f>
        <v>-3.5288394428789616E-10</v>
      </c>
      <c r="DR1" s="19" t="s">
        <v>447</v>
      </c>
      <c r="DS1" s="7"/>
      <c r="DT1" s="7"/>
      <c r="DU1" s="7"/>
      <c r="DV1" s="21">
        <f>+DU5+DU10-DU13-DU16+DU18+DU24+DU31+DU39+DU47-DU54</f>
        <v>-1.4915713109076023E-10</v>
      </c>
      <c r="DX1" s="19" t="s">
        <v>447</v>
      </c>
      <c r="DY1" s="7"/>
      <c r="DZ1" s="7"/>
      <c r="EA1" s="7"/>
      <c r="EB1" s="21">
        <f>+EA5+EA10-EA13-EA16+EA18+EA24+EA31+EA39+EA47-EA54</f>
        <v>-3.2741809263825417E-11</v>
      </c>
      <c r="ED1" s="19" t="s">
        <v>447</v>
      </c>
      <c r="EE1" s="7"/>
      <c r="EF1" s="7"/>
      <c r="EG1" s="7"/>
      <c r="EH1" s="21">
        <f>+EG5+EG10-EG13-EG16+EG18+EG24+EG31+EG39+EG47-EG54</f>
        <v>-1.3460521586239338E-10</v>
      </c>
      <c r="EJ1" s="19" t="s">
        <v>447</v>
      </c>
      <c r="EK1" s="7"/>
      <c r="EL1" s="7"/>
      <c r="EM1" s="7"/>
      <c r="EN1" s="21">
        <f>+EM5+EM10-EM13-EM16+EM18+EM24+EM31+EM39+EM47-EM54</f>
        <v>-1.8189894035458565E-11</v>
      </c>
      <c r="EP1" s="19" t="s">
        <v>447</v>
      </c>
      <c r="EQ1" s="7"/>
      <c r="ER1" s="7"/>
      <c r="ES1" s="7"/>
      <c r="ET1" s="21">
        <f>+ES5+ES10-ES13-ES16+ES18+ES24+ES31+ES39+ES47-ES54</f>
        <v>-7.6397554948925972E-11</v>
      </c>
      <c r="EV1" s="19" t="s">
        <v>447</v>
      </c>
      <c r="EW1" s="7"/>
      <c r="EX1" s="7"/>
      <c r="EY1" s="7"/>
      <c r="EZ1" s="21">
        <f>+EY5+EY10-EY13-EY16+EY18+EY24+EY31+EY39+EY47-EY54</f>
        <v>-1.0550138540565968E-10</v>
      </c>
      <c r="FB1" s="19" t="s">
        <v>447</v>
      </c>
      <c r="FC1" s="7"/>
      <c r="FD1" s="7"/>
      <c r="FE1" s="7"/>
      <c r="FF1" s="21">
        <f>+FE5+FE10-FE13-FE16+FE18+FE24+FE31+FE39+FE47-FE54</f>
        <v>-1.4188117347657681E-10</v>
      </c>
      <c r="FH1" s="19" t="s">
        <v>447</v>
      </c>
      <c r="FI1" s="7"/>
      <c r="FJ1" s="7"/>
      <c r="FK1" s="7"/>
      <c r="FL1" s="21">
        <f>+FK5+FK10-FK13-FK16+FK18+FK24+FK31+FK39+FK47-FK54</f>
        <v>-2.1464074961841106E-10</v>
      </c>
      <c r="FN1" s="19" t="s">
        <v>447</v>
      </c>
      <c r="FO1" s="7"/>
      <c r="FP1" s="7"/>
      <c r="FQ1" s="7"/>
      <c r="FR1" s="21">
        <f>+FQ5+FQ10-FQ13-FQ16+FQ18+FQ24+FQ31+FQ39+FQ47-FQ54</f>
        <v>3.383320290595293E-10</v>
      </c>
      <c r="FT1" s="19" t="s">
        <v>447</v>
      </c>
      <c r="FU1" s="7"/>
      <c r="FV1" s="7"/>
      <c r="FW1" s="7"/>
      <c r="FX1" s="21">
        <f>+FW5+FW10-FW13-FW16+FW18+FW24+FW31+FW39+FW47-FW54</f>
        <v>9.5678842626512051E-10</v>
      </c>
      <c r="FZ1" s="19" t="s">
        <v>447</v>
      </c>
      <c r="GA1" s="7"/>
      <c r="GB1" s="7"/>
      <c r="GC1" s="7"/>
      <c r="GD1" s="21">
        <f>+GC5+GC10-GC13-GC16+GC18+GC24+GC31+GC39+GC47-GC54</f>
        <v>8.4037310443818569E-10</v>
      </c>
      <c r="GF1" s="19" t="s">
        <v>447</v>
      </c>
      <c r="GG1" s="7"/>
      <c r="GH1" s="7"/>
      <c r="GI1" s="7"/>
      <c r="GJ1" s="21">
        <f>+GI5+GI10-GI13-GI16+GI18+GI24+GI31+GI39+GI47-GI54</f>
        <v>6.9121597334742546E-11</v>
      </c>
    </row>
    <row r="2" spans="2:192" x14ac:dyDescent="0.25">
      <c r="B2" s="27" t="s">
        <v>6730</v>
      </c>
      <c r="C2" s="30">
        <v>2019</v>
      </c>
      <c r="D2" s="2"/>
      <c r="E2" s="30" t="s">
        <v>6731</v>
      </c>
      <c r="F2" s="31">
        <v>1</v>
      </c>
      <c r="H2" s="27" t="s">
        <v>6730</v>
      </c>
      <c r="I2" s="30">
        <f>+IF(F2=12,C2+1,C2)</f>
        <v>2019</v>
      </c>
      <c r="J2" s="2"/>
      <c r="K2" s="30" t="s">
        <v>6731</v>
      </c>
      <c r="L2" s="31">
        <f>+IF(F2=12,1,F2+1)</f>
        <v>2</v>
      </c>
      <c r="N2" s="27" t="s">
        <v>6730</v>
      </c>
      <c r="O2" s="30">
        <f>+IF(L2=12,I2+1,I2)</f>
        <v>2019</v>
      </c>
      <c r="P2" s="2"/>
      <c r="Q2" s="30" t="s">
        <v>6731</v>
      </c>
      <c r="R2" s="31">
        <f>+IF(L2=12,1,L2+1)</f>
        <v>3</v>
      </c>
      <c r="T2" s="27" t="s">
        <v>6730</v>
      </c>
      <c r="U2" s="30">
        <f>+IF(R2=12,O2+1,O2)</f>
        <v>2019</v>
      </c>
      <c r="V2" s="2"/>
      <c r="W2" s="30" t="s">
        <v>6731</v>
      </c>
      <c r="X2" s="31">
        <f>+IF(R2=12,1,R2+1)</f>
        <v>4</v>
      </c>
      <c r="Z2" s="27" t="s">
        <v>6730</v>
      </c>
      <c r="AA2" s="30">
        <f>+IF(X2=12,U2+1,U2)</f>
        <v>2019</v>
      </c>
      <c r="AB2" s="2"/>
      <c r="AC2" s="30" t="s">
        <v>6731</v>
      </c>
      <c r="AD2" s="31">
        <f>+IF(X2=12,1,X2+1)</f>
        <v>5</v>
      </c>
      <c r="AF2" s="27" t="s">
        <v>6730</v>
      </c>
      <c r="AG2" s="30">
        <f>+IF(AD2=12,AA2+1,AA2)</f>
        <v>2019</v>
      </c>
      <c r="AH2" s="2"/>
      <c r="AI2" s="30" t="s">
        <v>6731</v>
      </c>
      <c r="AJ2" s="31">
        <f>+IF(AD2=12,1,AD2+1)</f>
        <v>6</v>
      </c>
      <c r="AL2" s="27" t="s">
        <v>6730</v>
      </c>
      <c r="AM2" s="30">
        <f>+IF(AJ2=12,AG2+1,AG2)</f>
        <v>2019</v>
      </c>
      <c r="AN2" s="2"/>
      <c r="AO2" s="30" t="s">
        <v>6731</v>
      </c>
      <c r="AP2" s="31">
        <f>+IF(AJ2=12,1,AJ2+1)</f>
        <v>7</v>
      </c>
      <c r="AR2" s="27" t="s">
        <v>6730</v>
      </c>
      <c r="AS2" s="30">
        <f>+IF(AP2=12,AM2+1,AM2)</f>
        <v>2019</v>
      </c>
      <c r="AT2" s="2"/>
      <c r="AU2" s="30" t="s">
        <v>6731</v>
      </c>
      <c r="AV2" s="31">
        <f>+IF(AP2=12,1,AP2+1)</f>
        <v>8</v>
      </c>
      <c r="AX2" s="27" t="s">
        <v>6730</v>
      </c>
      <c r="AY2" s="30">
        <f>+IF(AV2=12,AS2+1,AS2)</f>
        <v>2019</v>
      </c>
      <c r="AZ2" s="2"/>
      <c r="BA2" s="30" t="s">
        <v>6731</v>
      </c>
      <c r="BB2" s="31">
        <f>+IF(AV2=12,1,AV2+1)</f>
        <v>9</v>
      </c>
      <c r="BD2" s="27" t="s">
        <v>6730</v>
      </c>
      <c r="BE2" s="30">
        <f>+IF(BB2=12,AY2+1,AY2)</f>
        <v>2019</v>
      </c>
      <c r="BF2" s="2"/>
      <c r="BG2" s="30" t="s">
        <v>6731</v>
      </c>
      <c r="BH2" s="31">
        <f>+IF(BB2=12,1,BB2+1)</f>
        <v>10</v>
      </c>
      <c r="BJ2" s="27" t="s">
        <v>6730</v>
      </c>
      <c r="BK2" s="30">
        <f>+IF(BH2=12,BE2+1,BE2)</f>
        <v>2019</v>
      </c>
      <c r="BL2" s="2"/>
      <c r="BM2" s="30" t="s">
        <v>6731</v>
      </c>
      <c r="BN2" s="31">
        <f>+IF(BH2=12,1,BH2+1)</f>
        <v>11</v>
      </c>
      <c r="BP2" s="27" t="s">
        <v>6730</v>
      </c>
      <c r="BQ2" s="30">
        <f>+IF(BN2=12,BK2+1,BK2)</f>
        <v>2019</v>
      </c>
      <c r="BR2" s="2"/>
      <c r="BS2" s="30" t="s">
        <v>6731</v>
      </c>
      <c r="BT2" s="31">
        <f>+IF(BN2=12,1,BN2+1)</f>
        <v>12</v>
      </c>
      <c r="BV2" s="27" t="s">
        <v>6730</v>
      </c>
      <c r="BW2" s="30">
        <f>+IF(BT2=12,BQ2+1,BQ2)</f>
        <v>2020</v>
      </c>
      <c r="BX2" s="2"/>
      <c r="BY2" s="30" t="s">
        <v>6731</v>
      </c>
      <c r="BZ2" s="31">
        <f>+IF(BT2=12,1,BT2+1)</f>
        <v>1</v>
      </c>
      <c r="CB2" s="27" t="s">
        <v>6730</v>
      </c>
      <c r="CC2" s="30">
        <f>+IF(BZ2=12,BW2+1,BW2)</f>
        <v>2020</v>
      </c>
      <c r="CD2" s="2"/>
      <c r="CE2" s="30" t="s">
        <v>6731</v>
      </c>
      <c r="CF2" s="31">
        <f>+IF(BZ2=12,1,BZ2+1)</f>
        <v>2</v>
      </c>
      <c r="CH2" s="27" t="s">
        <v>6730</v>
      </c>
      <c r="CI2" s="30">
        <f>+IF(CF2=12,CC2+1,CC2)</f>
        <v>2020</v>
      </c>
      <c r="CJ2" s="2"/>
      <c r="CK2" s="30" t="s">
        <v>6731</v>
      </c>
      <c r="CL2" s="31">
        <f>+IF(CF2=12,1,CF2+1)</f>
        <v>3</v>
      </c>
      <c r="CN2" s="27" t="s">
        <v>6730</v>
      </c>
      <c r="CO2" s="30">
        <f>+IF(CL2=12,CI2+1,CI2)</f>
        <v>2020</v>
      </c>
      <c r="CP2" s="2"/>
      <c r="CQ2" s="30" t="s">
        <v>6731</v>
      </c>
      <c r="CR2" s="31">
        <f>+IF(CL2=12,1,CL2+1)</f>
        <v>4</v>
      </c>
      <c r="CT2" s="27" t="s">
        <v>6730</v>
      </c>
      <c r="CU2" s="30">
        <f>+IF(CR2=12,CO2+1,CO2)</f>
        <v>2020</v>
      </c>
      <c r="CV2" s="2"/>
      <c r="CW2" s="30" t="s">
        <v>6731</v>
      </c>
      <c r="CX2" s="31">
        <f>+IF(CR2=12,1,CR2+1)</f>
        <v>5</v>
      </c>
      <c r="CZ2" s="27" t="s">
        <v>6730</v>
      </c>
      <c r="DA2" s="30">
        <f>+IF(CX2=12,CU2+1,CU2)</f>
        <v>2020</v>
      </c>
      <c r="DB2" s="2"/>
      <c r="DC2" s="30" t="s">
        <v>6731</v>
      </c>
      <c r="DD2" s="31">
        <f>+IF(CX2=12,1,CX2+1)</f>
        <v>6</v>
      </c>
      <c r="DF2" s="27" t="s">
        <v>6730</v>
      </c>
      <c r="DG2" s="30">
        <f>+IF(DD2=12,DA2+1,DA2)</f>
        <v>2020</v>
      </c>
      <c r="DH2" s="2"/>
      <c r="DI2" s="30" t="s">
        <v>6731</v>
      </c>
      <c r="DJ2" s="31">
        <f>+IF(DD2=12,1,DD2+1)</f>
        <v>7</v>
      </c>
      <c r="DL2" s="27" t="s">
        <v>6730</v>
      </c>
      <c r="DM2" s="30">
        <f>+IF(DJ2=12,DG2+1,DG2)</f>
        <v>2020</v>
      </c>
      <c r="DN2" s="2"/>
      <c r="DO2" s="30" t="s">
        <v>6731</v>
      </c>
      <c r="DP2" s="31">
        <f>+IF(DJ2=12,1,DJ2+1)</f>
        <v>8</v>
      </c>
      <c r="DR2" s="27" t="s">
        <v>6730</v>
      </c>
      <c r="DS2" s="30">
        <f>+IF(DP2=12,DM2+1,DM2)</f>
        <v>2020</v>
      </c>
      <c r="DT2" s="2"/>
      <c r="DU2" s="30" t="s">
        <v>6731</v>
      </c>
      <c r="DV2" s="31">
        <f>+IF(DP2=12,1,DP2+1)</f>
        <v>9</v>
      </c>
      <c r="DX2" s="27" t="s">
        <v>6730</v>
      </c>
      <c r="DY2" s="30">
        <f>+IF(DV2=12,DS2+1,DS2)</f>
        <v>2020</v>
      </c>
      <c r="DZ2" s="2"/>
      <c r="EA2" s="30" t="s">
        <v>6731</v>
      </c>
      <c r="EB2" s="31">
        <f>+IF(DV2=12,1,DV2+1)</f>
        <v>10</v>
      </c>
      <c r="ED2" s="27" t="s">
        <v>6730</v>
      </c>
      <c r="EE2" s="30">
        <f>+IF(EB2=12,DY2+1,DY2)</f>
        <v>2020</v>
      </c>
      <c r="EF2" s="2"/>
      <c r="EG2" s="30" t="s">
        <v>6731</v>
      </c>
      <c r="EH2" s="31">
        <f>+IF(EB2=12,1,EB2+1)</f>
        <v>11</v>
      </c>
      <c r="EJ2" s="27" t="s">
        <v>6730</v>
      </c>
      <c r="EK2" s="30">
        <f>+IF(EH2=12,EE2+1,EE2)</f>
        <v>2020</v>
      </c>
      <c r="EL2" s="2"/>
      <c r="EM2" s="30" t="s">
        <v>6731</v>
      </c>
      <c r="EN2" s="31">
        <f>+IF(EH2=12,1,EH2+1)</f>
        <v>12</v>
      </c>
      <c r="EP2" s="27" t="s">
        <v>6730</v>
      </c>
      <c r="EQ2" s="30">
        <f>+IF(EN2=12,EK2+1,EK2)</f>
        <v>2021</v>
      </c>
      <c r="ER2" s="2"/>
      <c r="ES2" s="30" t="s">
        <v>6731</v>
      </c>
      <c r="ET2" s="31">
        <f>+IF(EN2=12,1,EN2+1)</f>
        <v>1</v>
      </c>
      <c r="EV2" s="27" t="s">
        <v>6730</v>
      </c>
      <c r="EW2" s="30">
        <f>+IF(ET2=12,EQ2+1,EQ2)</f>
        <v>2021</v>
      </c>
      <c r="EX2" s="2"/>
      <c r="EY2" s="30" t="s">
        <v>6731</v>
      </c>
      <c r="EZ2" s="31">
        <f>+IF(ET2=12,1,ET2+1)</f>
        <v>2</v>
      </c>
      <c r="FB2" s="27" t="s">
        <v>6730</v>
      </c>
      <c r="FC2" s="30">
        <f>+IF(EZ2=12,EW2+1,EW2)</f>
        <v>2021</v>
      </c>
      <c r="FD2" s="2"/>
      <c r="FE2" s="30" t="s">
        <v>6731</v>
      </c>
      <c r="FF2" s="31">
        <f>+IF(EZ2=12,1,EZ2+1)</f>
        <v>3</v>
      </c>
      <c r="FH2" s="27" t="s">
        <v>6730</v>
      </c>
      <c r="FI2" s="30">
        <f>+IF(FF2=12,FC2+1,FC2)</f>
        <v>2021</v>
      </c>
      <c r="FJ2" s="2"/>
      <c r="FK2" s="30" t="s">
        <v>6731</v>
      </c>
      <c r="FL2" s="31">
        <f>+IF(FF2=12,1,FF2+1)</f>
        <v>4</v>
      </c>
      <c r="FN2" s="27" t="s">
        <v>6730</v>
      </c>
      <c r="FO2" s="30">
        <f>+IF(FL2=12,FI2+1,FI2)</f>
        <v>2021</v>
      </c>
      <c r="FP2" s="2"/>
      <c r="FQ2" s="30" t="s">
        <v>6731</v>
      </c>
      <c r="FR2" s="31">
        <f>+IF(FL2=12,1,FL2+1)</f>
        <v>5</v>
      </c>
      <c r="FT2" s="27" t="s">
        <v>6730</v>
      </c>
      <c r="FU2" s="30">
        <f>+IF(FR2=12,FO2+1,FO2)</f>
        <v>2021</v>
      </c>
      <c r="FV2" s="2"/>
      <c r="FW2" s="30" t="s">
        <v>6731</v>
      </c>
      <c r="FX2" s="31">
        <f>+IF(FR2=12,1,FR2+1)</f>
        <v>6</v>
      </c>
      <c r="FZ2" s="27" t="s">
        <v>6730</v>
      </c>
      <c r="GA2" s="30">
        <f>+IF(FX2=12,FU2+1,FU2)</f>
        <v>2021</v>
      </c>
      <c r="GB2" s="2"/>
      <c r="GC2" s="30" t="s">
        <v>6731</v>
      </c>
      <c r="GD2" s="31">
        <f>+IF(FX2=12,1,FX2+1)</f>
        <v>7</v>
      </c>
      <c r="GF2" s="27" t="s">
        <v>6730</v>
      </c>
      <c r="GG2" s="30">
        <f>+IF(GD2=12,GA2+1,GA2)</f>
        <v>2021</v>
      </c>
      <c r="GH2" s="2"/>
      <c r="GI2" s="30" t="s">
        <v>6731</v>
      </c>
      <c r="GJ2" s="31">
        <f>+IF(GD2=12,1,GD2+1)</f>
        <v>8</v>
      </c>
    </row>
    <row r="3" spans="2:192" x14ac:dyDescent="0.25">
      <c r="B3" s="3" t="s">
        <v>6736</v>
      </c>
      <c r="C3" s="2"/>
      <c r="D3" s="2"/>
      <c r="E3" s="2" t="s">
        <v>6737</v>
      </c>
      <c r="F3" s="4"/>
      <c r="H3" s="3" t="s">
        <v>6736</v>
      </c>
      <c r="I3" s="2"/>
      <c r="J3" s="2"/>
      <c r="K3" s="2" t="s">
        <v>6737</v>
      </c>
      <c r="L3" s="4"/>
      <c r="N3" s="3" t="s">
        <v>6736</v>
      </c>
      <c r="O3" s="2"/>
      <c r="P3" s="2"/>
      <c r="Q3" s="2" t="s">
        <v>6737</v>
      </c>
      <c r="R3" s="4"/>
      <c r="T3" s="3" t="s">
        <v>6736</v>
      </c>
      <c r="U3" s="2"/>
      <c r="V3" s="2"/>
      <c r="W3" s="2" t="s">
        <v>6737</v>
      </c>
      <c r="X3" s="4"/>
      <c r="Z3" s="3" t="s">
        <v>6736</v>
      </c>
      <c r="AA3" s="2"/>
      <c r="AB3" s="2"/>
      <c r="AC3" s="2" t="s">
        <v>6737</v>
      </c>
      <c r="AD3" s="4"/>
      <c r="AF3" s="3" t="s">
        <v>6736</v>
      </c>
      <c r="AG3" s="2"/>
      <c r="AH3" s="2"/>
      <c r="AI3" s="2" t="s">
        <v>6737</v>
      </c>
      <c r="AJ3" s="4"/>
      <c r="AL3" s="3" t="s">
        <v>6736</v>
      </c>
      <c r="AM3" s="2"/>
      <c r="AN3" s="2"/>
      <c r="AO3" s="2" t="s">
        <v>6737</v>
      </c>
      <c r="AP3" s="4"/>
      <c r="AR3" s="3" t="s">
        <v>6736</v>
      </c>
      <c r="AS3" s="2"/>
      <c r="AT3" s="2"/>
      <c r="AU3" s="2" t="s">
        <v>6737</v>
      </c>
      <c r="AV3" s="4"/>
      <c r="AX3" s="3" t="s">
        <v>6736</v>
      </c>
      <c r="AY3" s="2"/>
      <c r="AZ3" s="2"/>
      <c r="BA3" s="2" t="s">
        <v>6737</v>
      </c>
      <c r="BB3" s="4"/>
      <c r="BD3" s="3" t="s">
        <v>6736</v>
      </c>
      <c r="BE3" s="2"/>
      <c r="BF3" s="2"/>
      <c r="BG3" s="2" t="s">
        <v>6737</v>
      </c>
      <c r="BH3" s="4"/>
      <c r="BJ3" s="3" t="s">
        <v>6736</v>
      </c>
      <c r="BK3" s="2"/>
      <c r="BL3" s="2"/>
      <c r="BM3" s="2" t="s">
        <v>6737</v>
      </c>
      <c r="BN3" s="4"/>
      <c r="BP3" s="3" t="s">
        <v>6736</v>
      </c>
      <c r="BQ3" s="2"/>
      <c r="BR3" s="2"/>
      <c r="BS3" s="2" t="s">
        <v>6737</v>
      </c>
      <c r="BT3" s="4"/>
      <c r="BV3" s="3" t="s">
        <v>6736</v>
      </c>
      <c r="BW3" s="2"/>
      <c r="BX3" s="2"/>
      <c r="BY3" s="2" t="s">
        <v>6737</v>
      </c>
      <c r="BZ3" s="4"/>
      <c r="CB3" s="3" t="s">
        <v>6736</v>
      </c>
      <c r="CC3" s="2"/>
      <c r="CD3" s="2"/>
      <c r="CE3" s="2" t="s">
        <v>6737</v>
      </c>
      <c r="CF3" s="4"/>
      <c r="CH3" s="3" t="s">
        <v>6736</v>
      </c>
      <c r="CI3" s="2"/>
      <c r="CJ3" s="2"/>
      <c r="CK3" s="2" t="s">
        <v>6737</v>
      </c>
      <c r="CL3" s="4"/>
      <c r="CN3" s="3" t="s">
        <v>6736</v>
      </c>
      <c r="CO3" s="2"/>
      <c r="CP3" s="2"/>
      <c r="CQ3" s="2" t="s">
        <v>6737</v>
      </c>
      <c r="CR3" s="4"/>
      <c r="CT3" s="3" t="s">
        <v>6736</v>
      </c>
      <c r="CU3" s="2"/>
      <c r="CV3" s="2"/>
      <c r="CW3" s="2" t="s">
        <v>6737</v>
      </c>
      <c r="CX3" s="4"/>
      <c r="CZ3" s="3" t="s">
        <v>6736</v>
      </c>
      <c r="DA3" s="2"/>
      <c r="DB3" s="2"/>
      <c r="DC3" s="2" t="s">
        <v>6737</v>
      </c>
      <c r="DD3" s="4"/>
      <c r="DF3" s="3" t="s">
        <v>6736</v>
      </c>
      <c r="DG3" s="2"/>
      <c r="DH3" s="2"/>
      <c r="DI3" s="2" t="s">
        <v>6737</v>
      </c>
      <c r="DJ3" s="4"/>
      <c r="DL3" s="3" t="s">
        <v>6736</v>
      </c>
      <c r="DM3" s="2"/>
      <c r="DN3" s="2"/>
      <c r="DO3" s="2" t="s">
        <v>6737</v>
      </c>
      <c r="DP3" s="4"/>
      <c r="DR3" s="3" t="s">
        <v>6736</v>
      </c>
      <c r="DS3" s="2"/>
      <c r="DT3" s="2"/>
      <c r="DU3" s="2" t="s">
        <v>6737</v>
      </c>
      <c r="DV3" s="4"/>
      <c r="DX3" s="3" t="s">
        <v>6736</v>
      </c>
      <c r="DY3" s="2"/>
      <c r="DZ3" s="2"/>
      <c r="EA3" s="2" t="s">
        <v>6737</v>
      </c>
      <c r="EB3" s="4"/>
      <c r="ED3" s="3" t="s">
        <v>6736</v>
      </c>
      <c r="EE3" s="2"/>
      <c r="EF3" s="2"/>
      <c r="EG3" s="2" t="s">
        <v>6737</v>
      </c>
      <c r="EH3" s="4"/>
      <c r="EJ3" s="3" t="s">
        <v>6736</v>
      </c>
      <c r="EK3" s="2"/>
      <c r="EL3" s="2"/>
      <c r="EM3" s="2" t="s">
        <v>6737</v>
      </c>
      <c r="EN3" s="4"/>
      <c r="EP3" s="3" t="s">
        <v>6736</v>
      </c>
      <c r="EQ3" s="2"/>
      <c r="ER3" s="2"/>
      <c r="ES3" s="2" t="s">
        <v>6737</v>
      </c>
      <c r="ET3" s="4"/>
      <c r="EV3" s="3" t="s">
        <v>6736</v>
      </c>
      <c r="EW3" s="2"/>
      <c r="EX3" s="2"/>
      <c r="EY3" s="2" t="s">
        <v>6737</v>
      </c>
      <c r="EZ3" s="4"/>
      <c r="FB3" s="3" t="s">
        <v>6736</v>
      </c>
      <c r="FC3" s="2"/>
      <c r="FD3" s="2"/>
      <c r="FE3" s="2" t="s">
        <v>6737</v>
      </c>
      <c r="FF3" s="4"/>
      <c r="FH3" s="3" t="s">
        <v>6736</v>
      </c>
      <c r="FI3" s="2"/>
      <c r="FJ3" s="2"/>
      <c r="FK3" s="2" t="s">
        <v>6737</v>
      </c>
      <c r="FL3" s="4"/>
      <c r="FN3" s="3" t="s">
        <v>6736</v>
      </c>
      <c r="FO3" s="2"/>
      <c r="FP3" s="2"/>
      <c r="FQ3" s="2" t="s">
        <v>6737</v>
      </c>
      <c r="FR3" s="4"/>
      <c r="FT3" s="3" t="s">
        <v>6736</v>
      </c>
      <c r="FU3" s="2"/>
      <c r="FV3" s="2"/>
      <c r="FW3" s="2" t="s">
        <v>6737</v>
      </c>
      <c r="FX3" s="4"/>
      <c r="FZ3" s="3" t="s">
        <v>6736</v>
      </c>
      <c r="GA3" s="2"/>
      <c r="GB3" s="2"/>
      <c r="GC3" s="2" t="s">
        <v>6737</v>
      </c>
      <c r="GD3" s="4"/>
      <c r="GF3" s="3" t="s">
        <v>6736</v>
      </c>
      <c r="GG3" s="2"/>
      <c r="GH3" s="2"/>
      <c r="GI3" s="2" t="s">
        <v>6737</v>
      </c>
      <c r="GJ3" s="4"/>
    </row>
    <row r="4" spans="2:192" x14ac:dyDescent="0.25">
      <c r="B4" s="3"/>
      <c r="C4" s="2" t="s">
        <v>2</v>
      </c>
      <c r="D4" s="2"/>
      <c r="E4" s="2" t="s">
        <v>2</v>
      </c>
      <c r="F4" s="4"/>
      <c r="H4" s="3"/>
      <c r="I4" s="2" t="s">
        <v>2</v>
      </c>
      <c r="J4" s="2"/>
      <c r="K4" s="2" t="s">
        <v>2</v>
      </c>
      <c r="L4" s="4"/>
      <c r="N4" s="3"/>
      <c r="O4" s="2" t="s">
        <v>2</v>
      </c>
      <c r="P4" s="2"/>
      <c r="Q4" s="2" t="s">
        <v>2</v>
      </c>
      <c r="R4" s="4"/>
      <c r="T4" s="3"/>
      <c r="U4" s="2" t="s">
        <v>2</v>
      </c>
      <c r="V4" s="2"/>
      <c r="W4" s="2" t="s">
        <v>2</v>
      </c>
      <c r="X4" s="4"/>
      <c r="Z4" s="3"/>
      <c r="AA4" s="2" t="s">
        <v>2</v>
      </c>
      <c r="AB4" s="2"/>
      <c r="AC4" s="2" t="s">
        <v>2</v>
      </c>
      <c r="AD4" s="4"/>
      <c r="AF4" s="3"/>
      <c r="AG4" s="2" t="s">
        <v>2</v>
      </c>
      <c r="AH4" s="2"/>
      <c r="AI4" s="2" t="s">
        <v>2</v>
      </c>
      <c r="AJ4" s="4"/>
      <c r="AL4" s="3"/>
      <c r="AM4" s="2" t="s">
        <v>2</v>
      </c>
      <c r="AN4" s="2"/>
      <c r="AO4" s="2" t="s">
        <v>2</v>
      </c>
      <c r="AP4" s="4"/>
      <c r="AR4" s="3"/>
      <c r="AS4" s="2" t="s">
        <v>2</v>
      </c>
      <c r="AT4" s="2"/>
      <c r="AU4" s="2" t="s">
        <v>2</v>
      </c>
      <c r="AV4" s="4"/>
      <c r="AX4" s="3"/>
      <c r="AY4" s="2" t="s">
        <v>2</v>
      </c>
      <c r="AZ4" s="2"/>
      <c r="BA4" s="2" t="s">
        <v>2</v>
      </c>
      <c r="BB4" s="4"/>
      <c r="BD4" s="3"/>
      <c r="BE4" s="2" t="s">
        <v>2</v>
      </c>
      <c r="BF4" s="2"/>
      <c r="BG4" s="2" t="s">
        <v>2</v>
      </c>
      <c r="BH4" s="4"/>
      <c r="BJ4" s="3"/>
      <c r="BK4" s="2" t="s">
        <v>2</v>
      </c>
      <c r="BL4" s="2"/>
      <c r="BM4" s="2" t="s">
        <v>2</v>
      </c>
      <c r="BN4" s="4"/>
      <c r="BP4" s="3"/>
      <c r="BQ4" s="2" t="s">
        <v>2</v>
      </c>
      <c r="BR4" s="2"/>
      <c r="BS4" s="2" t="s">
        <v>2</v>
      </c>
      <c r="BT4" s="4"/>
      <c r="BV4" s="3"/>
      <c r="BW4" s="2" t="s">
        <v>2</v>
      </c>
      <c r="BX4" s="2"/>
      <c r="BY4" s="2" t="s">
        <v>2</v>
      </c>
      <c r="BZ4" s="4"/>
      <c r="CB4" s="3"/>
      <c r="CC4" s="2" t="s">
        <v>2</v>
      </c>
      <c r="CD4" s="2"/>
      <c r="CE4" s="2" t="s">
        <v>2</v>
      </c>
      <c r="CF4" s="4"/>
      <c r="CH4" s="3"/>
      <c r="CI4" s="2" t="s">
        <v>2</v>
      </c>
      <c r="CJ4" s="2"/>
      <c r="CK4" s="2" t="s">
        <v>2</v>
      </c>
      <c r="CL4" s="4"/>
      <c r="CN4" s="3"/>
      <c r="CO4" s="2" t="s">
        <v>2</v>
      </c>
      <c r="CP4" s="2"/>
      <c r="CQ4" s="2" t="s">
        <v>2</v>
      </c>
      <c r="CR4" s="4"/>
      <c r="CT4" s="3"/>
      <c r="CU4" s="2" t="s">
        <v>2</v>
      </c>
      <c r="CV4" s="2"/>
      <c r="CW4" s="2" t="s">
        <v>2</v>
      </c>
      <c r="CX4" s="4"/>
      <c r="CZ4" s="3"/>
      <c r="DA4" s="2" t="s">
        <v>2</v>
      </c>
      <c r="DB4" s="2"/>
      <c r="DC4" s="2" t="s">
        <v>2</v>
      </c>
      <c r="DD4" s="4"/>
      <c r="DF4" s="3"/>
      <c r="DG4" s="2" t="s">
        <v>2</v>
      </c>
      <c r="DH4" s="2"/>
      <c r="DI4" s="2" t="s">
        <v>2</v>
      </c>
      <c r="DJ4" s="4"/>
      <c r="DL4" s="3"/>
      <c r="DM4" s="2" t="s">
        <v>2</v>
      </c>
      <c r="DN4" s="2"/>
      <c r="DO4" s="2" t="s">
        <v>2</v>
      </c>
      <c r="DP4" s="4"/>
      <c r="DR4" s="3"/>
      <c r="DS4" s="2" t="s">
        <v>2</v>
      </c>
      <c r="DT4" s="2"/>
      <c r="DU4" s="2" t="s">
        <v>2</v>
      </c>
      <c r="DV4" s="4"/>
      <c r="DX4" s="3"/>
      <c r="DY4" s="2" t="s">
        <v>2</v>
      </c>
      <c r="DZ4" s="2"/>
      <c r="EA4" s="2" t="s">
        <v>2</v>
      </c>
      <c r="EB4" s="4"/>
      <c r="ED4" s="3"/>
      <c r="EE4" s="2" t="s">
        <v>2</v>
      </c>
      <c r="EF4" s="2"/>
      <c r="EG4" s="2" t="s">
        <v>2</v>
      </c>
      <c r="EH4" s="4"/>
      <c r="EJ4" s="3"/>
      <c r="EK4" s="2" t="s">
        <v>2</v>
      </c>
      <c r="EL4" s="2"/>
      <c r="EM4" s="2" t="s">
        <v>2</v>
      </c>
      <c r="EN4" s="4"/>
      <c r="EP4" s="3"/>
      <c r="EQ4" s="2" t="s">
        <v>2</v>
      </c>
      <c r="ER4" s="2"/>
      <c r="ES4" s="2" t="s">
        <v>2</v>
      </c>
      <c r="ET4" s="4"/>
      <c r="EV4" s="3"/>
      <c r="EW4" s="2" t="s">
        <v>2</v>
      </c>
      <c r="EX4" s="2"/>
      <c r="EY4" s="2" t="s">
        <v>2</v>
      </c>
      <c r="EZ4" s="4"/>
      <c r="FB4" s="3"/>
      <c r="FC4" s="2" t="s">
        <v>2</v>
      </c>
      <c r="FD4" s="2"/>
      <c r="FE4" s="2" t="s">
        <v>2</v>
      </c>
      <c r="FF4" s="4"/>
      <c r="FH4" s="3"/>
      <c r="FI4" s="2" t="s">
        <v>2</v>
      </c>
      <c r="FJ4" s="2"/>
      <c r="FK4" s="2" t="s">
        <v>2</v>
      </c>
      <c r="FL4" s="4"/>
      <c r="FN4" s="3"/>
      <c r="FO4" s="2" t="s">
        <v>2</v>
      </c>
      <c r="FP4" s="2"/>
      <c r="FQ4" s="2" t="s">
        <v>2</v>
      </c>
      <c r="FR4" s="4"/>
      <c r="FT4" s="3"/>
      <c r="FU4" s="2" t="s">
        <v>2</v>
      </c>
      <c r="FV4" s="2"/>
      <c r="FW4" s="2" t="s">
        <v>2</v>
      </c>
      <c r="FX4" s="4"/>
      <c r="FZ4" s="3"/>
      <c r="GA4" s="2" t="s">
        <v>2</v>
      </c>
      <c r="GB4" s="2"/>
      <c r="GC4" s="2" t="s">
        <v>2</v>
      </c>
      <c r="GD4" s="4"/>
      <c r="GF4" s="3"/>
      <c r="GG4" s="2" t="s">
        <v>2</v>
      </c>
      <c r="GH4" s="2"/>
      <c r="GI4" s="2" t="s">
        <v>2</v>
      </c>
      <c r="GJ4" s="4"/>
    </row>
    <row r="5" spans="2:192" x14ac:dyDescent="0.25">
      <c r="B5" s="27" t="s">
        <v>408</v>
      </c>
      <c r="C5" s="28">
        <f>+SUM(C6:C7)</f>
        <v>0</v>
      </c>
      <c r="D5" s="2"/>
      <c r="E5" s="28">
        <f>+SUM(E6:E7)</f>
        <v>0</v>
      </c>
      <c r="F5" s="4"/>
      <c r="H5" s="27" t="s">
        <v>408</v>
      </c>
      <c r="I5" s="28">
        <f>+SUM(I6:I7)</f>
        <v>19889</v>
      </c>
      <c r="J5" s="2"/>
      <c r="K5" s="28">
        <f>+SUM(K6:K7)</f>
        <v>19889</v>
      </c>
      <c r="L5" s="4"/>
      <c r="N5" s="27" t="s">
        <v>408</v>
      </c>
      <c r="O5" s="28">
        <f>+SUM(O6:O7)</f>
        <v>-7500</v>
      </c>
      <c r="P5" s="2"/>
      <c r="Q5" s="28">
        <f>+SUM(Q6:Q7)</f>
        <v>12389</v>
      </c>
      <c r="R5" s="4"/>
      <c r="T5" s="27" t="s">
        <v>408</v>
      </c>
      <c r="U5" s="28">
        <f>+SUM(U6:U7)</f>
        <v>0</v>
      </c>
      <c r="V5" s="2"/>
      <c r="W5" s="28">
        <f>+SUM(W6:W7)</f>
        <v>12389</v>
      </c>
      <c r="X5" s="4"/>
      <c r="Z5" s="27" t="s">
        <v>408</v>
      </c>
      <c r="AA5" s="28">
        <f>+SUM(AA6:AA7)</f>
        <v>0</v>
      </c>
      <c r="AB5" s="2"/>
      <c r="AC5" s="28">
        <f>+SUM(AC6:AC7)</f>
        <v>12389</v>
      </c>
      <c r="AD5" s="4"/>
      <c r="AF5" s="27" t="s">
        <v>408</v>
      </c>
      <c r="AG5" s="28">
        <f>+SUM(AG6:AG7)</f>
        <v>139500</v>
      </c>
      <c r="AH5" s="2"/>
      <c r="AI5" s="28">
        <f>+SUM(AI6:AI7)</f>
        <v>151889</v>
      </c>
      <c r="AJ5" s="4"/>
      <c r="AL5" s="27" t="s">
        <v>408</v>
      </c>
      <c r="AM5" s="28">
        <f>+SUM(AM6:AM7)</f>
        <v>29041</v>
      </c>
      <c r="AN5" s="2"/>
      <c r="AO5" s="28">
        <f>+SUM(AO6:AO7)</f>
        <v>180930</v>
      </c>
      <c r="AP5" s="4"/>
      <c r="AR5" s="27" t="s">
        <v>408</v>
      </c>
      <c r="AS5" s="28">
        <f>+SUM(AS6:AS7)</f>
        <v>197445.21</v>
      </c>
      <c r="AT5" s="2"/>
      <c r="AU5" s="28">
        <f>+SUM(AU6:AU7)</f>
        <v>378375.20999999996</v>
      </c>
      <c r="AV5" s="4"/>
      <c r="AX5" s="27" t="s">
        <v>408</v>
      </c>
      <c r="AY5" s="28">
        <f>+SUM(AY6:AY7)</f>
        <v>508630.93</v>
      </c>
      <c r="AZ5" s="2"/>
      <c r="BA5" s="28">
        <f>+SUM(BA6:BA7)</f>
        <v>887006.1399999999</v>
      </c>
      <c r="BB5" s="4"/>
      <c r="BD5" s="27" t="s">
        <v>408</v>
      </c>
      <c r="BE5" s="28">
        <f>+SUM(BE6:BE7)</f>
        <v>-7563.4599999999991</v>
      </c>
      <c r="BF5" s="2"/>
      <c r="BG5" s="28">
        <f>+SUM(BG6:BG7)</f>
        <v>879442.67999999993</v>
      </c>
      <c r="BH5" s="4"/>
      <c r="BJ5" s="27" t="s">
        <v>408</v>
      </c>
      <c r="BK5" s="28">
        <f>+SUM(BK6:BK7)</f>
        <v>280275.84999999998</v>
      </c>
      <c r="BL5" s="2"/>
      <c r="BM5" s="28">
        <f>+SUM(BM6:BM7)</f>
        <v>1159718.5299999998</v>
      </c>
      <c r="BN5" s="4"/>
      <c r="BP5" s="27" t="s">
        <v>408</v>
      </c>
      <c r="BQ5" s="28">
        <f>+SUM(BQ6:BQ7)</f>
        <v>-84344.53</v>
      </c>
      <c r="BR5" s="2"/>
      <c r="BS5" s="28">
        <f>+SUM(BS6:BS7)</f>
        <v>1075373.9999999998</v>
      </c>
      <c r="BT5" s="4"/>
      <c r="BV5" s="27" t="s">
        <v>408</v>
      </c>
      <c r="BW5" s="28">
        <f>+SUM(BW6:BW7)</f>
        <v>-54620.95</v>
      </c>
      <c r="BX5" s="2"/>
      <c r="BY5" s="28">
        <f>+SUM(BY6:BY7)</f>
        <v>1020753.0499999998</v>
      </c>
      <c r="BZ5" s="4"/>
      <c r="CB5" s="27" t="s">
        <v>408</v>
      </c>
      <c r="CC5" s="28">
        <f>+SUM(CC6:CC7)</f>
        <v>-36231.379999999997</v>
      </c>
      <c r="CD5" s="2"/>
      <c r="CE5" s="28">
        <f>+SUM(CE6:CE7)</f>
        <v>984521.66999999981</v>
      </c>
      <c r="CF5" s="4"/>
      <c r="CH5" s="27" t="s">
        <v>408</v>
      </c>
      <c r="CI5" s="28">
        <f>+SUM(CI6:CI7)</f>
        <v>-103064.87</v>
      </c>
      <c r="CJ5" s="2"/>
      <c r="CK5" s="28">
        <f>+SUM(CK6:CK7)</f>
        <v>881456.79999999981</v>
      </c>
      <c r="CL5" s="4"/>
      <c r="CN5" s="27" t="s">
        <v>408</v>
      </c>
      <c r="CO5" s="28">
        <f>+SUM(CO6:CO7)</f>
        <v>-17000.95</v>
      </c>
      <c r="CP5" s="2"/>
      <c r="CQ5" s="28">
        <f>+SUM(CQ6:CQ7)</f>
        <v>864455.84999999986</v>
      </c>
      <c r="CR5" s="4"/>
      <c r="CT5" s="27" t="s">
        <v>408</v>
      </c>
      <c r="CU5" s="28">
        <f>+SUM(CU6:CU7)</f>
        <v>-1092.8599999999999</v>
      </c>
      <c r="CV5" s="2"/>
      <c r="CW5" s="28">
        <f>+SUM(CW6:CW7)</f>
        <v>863362.98999999987</v>
      </c>
      <c r="CX5" s="4"/>
      <c r="CZ5" s="27" t="s">
        <v>408</v>
      </c>
      <c r="DA5" s="28">
        <f>+SUM(DA6:DA7)</f>
        <v>-87599.03</v>
      </c>
      <c r="DB5" s="2"/>
      <c r="DC5" s="28">
        <f>+SUM(DC6:DC7)</f>
        <v>775763.95999999985</v>
      </c>
      <c r="DD5" s="4"/>
      <c r="DF5" s="27" t="s">
        <v>408</v>
      </c>
      <c r="DG5" s="28">
        <f>+SUM(DG6:DG7)</f>
        <v>-541.36000000000058</v>
      </c>
      <c r="DH5" s="2"/>
      <c r="DI5" s="28">
        <f>+SUM(DI6:DI7)</f>
        <v>775222.59999999986</v>
      </c>
      <c r="DJ5" s="4"/>
      <c r="DL5" s="27" t="s">
        <v>408</v>
      </c>
      <c r="DM5" s="28">
        <f>+SUM(DM6:DM7)</f>
        <v>-27982.13</v>
      </c>
      <c r="DN5" s="2"/>
      <c r="DO5" s="28">
        <f>+SUM(DO6:DO7)</f>
        <v>747240.46999999986</v>
      </c>
      <c r="DP5" s="4"/>
      <c r="DR5" s="27" t="s">
        <v>408</v>
      </c>
      <c r="DS5" s="28">
        <f>+SUM(DS6:DS7)</f>
        <v>-45208.979999999996</v>
      </c>
      <c r="DT5" s="2"/>
      <c r="DU5" s="28">
        <f>+SUM(DU6:DU7)</f>
        <v>702031.48999999987</v>
      </c>
      <c r="DV5" s="4"/>
      <c r="DX5" s="27" t="s">
        <v>408</v>
      </c>
      <c r="DY5" s="28">
        <f>+SUM(DY6:DY7)</f>
        <v>-43849.08</v>
      </c>
      <c r="DZ5" s="2"/>
      <c r="EA5" s="28">
        <f>+SUM(EA6:EA7)</f>
        <v>658182.40999999992</v>
      </c>
      <c r="EB5" s="4"/>
      <c r="ED5" s="27" t="s">
        <v>408</v>
      </c>
      <c r="EE5" s="28">
        <f>+SUM(EE6:EE7)</f>
        <v>-62036.69</v>
      </c>
      <c r="EF5" s="2"/>
      <c r="EG5" s="28">
        <f>+SUM(EG6:EG7)</f>
        <v>596145.71999999986</v>
      </c>
      <c r="EH5" s="4"/>
      <c r="EJ5" s="27" t="s">
        <v>408</v>
      </c>
      <c r="EK5" s="28">
        <f>+SUM(EK6:EK7)</f>
        <v>-30176.12999999999</v>
      </c>
      <c r="EL5" s="2"/>
      <c r="EM5" s="28">
        <f>+SUM(EM6:EM7)</f>
        <v>565969.58999999985</v>
      </c>
      <c r="EN5" s="4"/>
      <c r="EP5" s="27" t="s">
        <v>408</v>
      </c>
      <c r="EQ5" s="28">
        <f>+SUM(EQ6:EQ7)</f>
        <v>298483.07</v>
      </c>
      <c r="ER5" s="2"/>
      <c r="ES5" s="28">
        <f>+SUM(ES6:ES7)</f>
        <v>864452.65999999992</v>
      </c>
      <c r="ET5" s="4"/>
      <c r="EV5" s="27" t="s">
        <v>408</v>
      </c>
      <c r="EW5" s="28">
        <f>+SUM(EW6:EW7)</f>
        <v>384225.74</v>
      </c>
      <c r="EX5" s="2"/>
      <c r="EY5" s="28">
        <f>+SUM(EY6:EY7)</f>
        <v>1248678.3999999999</v>
      </c>
      <c r="EZ5" s="4"/>
      <c r="FB5" s="27" t="s">
        <v>408</v>
      </c>
      <c r="FC5" s="28">
        <f>+SUM(FC6:FC7)</f>
        <v>116963.78</v>
      </c>
      <c r="FD5" s="2"/>
      <c r="FE5" s="28">
        <f>+SUM(FE6:FE7)</f>
        <v>1365642.18</v>
      </c>
      <c r="FF5" s="4"/>
      <c r="FH5" s="27" t="s">
        <v>408</v>
      </c>
      <c r="FI5" s="28">
        <f>+SUM(FI6:FI7)</f>
        <v>-9884.34</v>
      </c>
      <c r="FJ5" s="2"/>
      <c r="FK5" s="28">
        <f>+SUM(FK6:FK7)</f>
        <v>1355757.8399999999</v>
      </c>
      <c r="FL5" s="4"/>
      <c r="FN5" s="27" t="s">
        <v>408</v>
      </c>
      <c r="FO5" s="28">
        <f>+SUM(FO6:FO7)</f>
        <v>3098469.14</v>
      </c>
      <c r="FP5" s="2"/>
      <c r="FQ5" s="28">
        <f>+SUM(FQ6:FQ7)</f>
        <v>4454226.9800000004</v>
      </c>
      <c r="FR5" s="4"/>
      <c r="FT5" s="27" t="s">
        <v>408</v>
      </c>
      <c r="FU5" s="28">
        <f>+SUM(FU6:FU7)</f>
        <v>-37463.879999999997</v>
      </c>
      <c r="FV5" s="2"/>
      <c r="FW5" s="28">
        <f>+SUM(FW6:FW7)</f>
        <v>4416763.1000000006</v>
      </c>
      <c r="FX5" s="4"/>
      <c r="FZ5" s="27" t="s">
        <v>408</v>
      </c>
      <c r="GA5" s="28">
        <f>+SUM(GA6:GA7)</f>
        <v>-12793.39</v>
      </c>
      <c r="GB5" s="2"/>
      <c r="GC5" s="28">
        <f>+SUM(GC6:GC7)</f>
        <v>4403969.7100000009</v>
      </c>
      <c r="GD5" s="4"/>
      <c r="GF5" s="27" t="s">
        <v>408</v>
      </c>
      <c r="GG5" s="28">
        <f>+SUM(GG6:GG7)</f>
        <v>0</v>
      </c>
      <c r="GH5" s="2"/>
      <c r="GI5" s="28">
        <f>+SUM(GI6:GI7)</f>
        <v>4403969.7100000009</v>
      </c>
      <c r="GJ5" s="4"/>
    </row>
    <row r="6" spans="2:192" x14ac:dyDescent="0.25">
      <c r="B6" s="3" t="s">
        <v>613</v>
      </c>
      <c r="C6" s="22">
        <f>SUMIFS(datos_us[USD],datos_us[Year],'Cuentas US'!C$2,datos_us[Month],'Cuentas US'!F$2,datos_us[Destino],'Cuentas US'!B6)
- SUMIFS(datos_us[USD],datos_us[Year],'Cuentas US'!C$2,datos_us[Month],'Cuentas US'!F$2,datos_us[Origen],'Cuentas US'!B6)</f>
        <v>0</v>
      </c>
      <c r="D6" s="2"/>
      <c r="E6" s="22">
        <f>+C6</f>
        <v>0</v>
      </c>
      <c r="F6" s="4"/>
      <c r="H6" s="3" t="s">
        <v>613</v>
      </c>
      <c r="I6" s="22">
        <f>SUMIFS(datos_us[USD],datos_us[Year],'Cuentas US'!I$2,datos_us[Month],'Cuentas US'!L$2,datos_us[Destino],'Cuentas US'!H6)
- SUMIFS(datos_us[USD],datos_us[Year],'Cuentas US'!I$2,datos_us[Month],'Cuentas US'!L$2,datos_us[Origen],'Cuentas US'!H6)</f>
        <v>19889</v>
      </c>
      <c r="J6" s="2"/>
      <c r="K6" s="22">
        <f>+I6+E6</f>
        <v>19889</v>
      </c>
      <c r="L6" s="4"/>
      <c r="N6" s="3" t="s">
        <v>613</v>
      </c>
      <c r="O6" s="22">
        <f>SUMIFS(datos_us[USD],datos_us[Year],'Cuentas US'!O$2,datos_us[Month],'Cuentas US'!R$2,datos_us[Destino],'Cuentas US'!N6)
- SUMIFS(datos_us[USD],datos_us[Year],'Cuentas US'!O$2,datos_us[Month],'Cuentas US'!R$2,datos_us[Origen],'Cuentas US'!N6)</f>
        <v>-7500</v>
      </c>
      <c r="P6" s="2"/>
      <c r="Q6" s="22">
        <f>+O6+K6</f>
        <v>12389</v>
      </c>
      <c r="R6" s="4"/>
      <c r="T6" s="3" t="s">
        <v>613</v>
      </c>
      <c r="U6" s="22">
        <f>SUMIFS(datos_us[USD],datos_us[Year],'Cuentas US'!U$2,datos_us[Month],'Cuentas US'!X$2,datos_us[Destino],'Cuentas US'!T6)
- SUMIFS(datos_us[USD],datos_us[Year],'Cuentas US'!U$2,datos_us[Month],'Cuentas US'!X$2,datos_us[Origen],'Cuentas US'!T6)</f>
        <v>0</v>
      </c>
      <c r="V6" s="2"/>
      <c r="W6" s="22">
        <f>+U6+Q6</f>
        <v>12389</v>
      </c>
      <c r="X6" s="4"/>
      <c r="Z6" s="3" t="s">
        <v>613</v>
      </c>
      <c r="AA6" s="22">
        <f>SUMIFS(datos_us[USD],datos_us[Year],'Cuentas US'!AA$2,datos_us[Month],'Cuentas US'!AD$2,datos_us[Destino],'Cuentas US'!Z6)
- SUMIFS(datos_us[USD],datos_us[Year],'Cuentas US'!AA$2,datos_us[Month],'Cuentas US'!AD$2,datos_us[Origen],'Cuentas US'!Z6)</f>
        <v>0</v>
      </c>
      <c r="AB6" s="2"/>
      <c r="AC6" s="22">
        <f>+AA6+W6</f>
        <v>12389</v>
      </c>
      <c r="AD6" s="4"/>
      <c r="AF6" s="3" t="s">
        <v>613</v>
      </c>
      <c r="AG6" s="22">
        <f>SUMIFS(datos_us[USD],datos_us[Year],'Cuentas US'!AG$2,datos_us[Month],'Cuentas US'!AJ$2,datos_us[Destino],'Cuentas US'!AF6)
- SUMIFS(datos_us[USD],datos_us[Year],'Cuentas US'!AG$2,datos_us[Month],'Cuentas US'!AJ$2,datos_us[Origen],'Cuentas US'!AF6)</f>
        <v>139500</v>
      </c>
      <c r="AH6" s="2"/>
      <c r="AI6" s="22">
        <f>+AG6+AC6</f>
        <v>151889</v>
      </c>
      <c r="AJ6" s="4"/>
      <c r="AL6" s="3" t="s">
        <v>613</v>
      </c>
      <c r="AM6" s="22">
        <f>SUMIFS(datos_us[USD],datos_us[Year],'Cuentas US'!AM$2,datos_us[Month],'Cuentas US'!AP$2,datos_us[Destino],'Cuentas US'!AL6)
- SUMIFS(datos_us[USD],datos_us[Year],'Cuentas US'!AM$2,datos_us[Month],'Cuentas US'!AP$2,datos_us[Origen],'Cuentas US'!AL6)</f>
        <v>29041</v>
      </c>
      <c r="AN6" s="2"/>
      <c r="AO6" s="22">
        <f>+AM6+AI6</f>
        <v>180930</v>
      </c>
      <c r="AP6" s="4"/>
      <c r="AR6" s="3" t="s">
        <v>613</v>
      </c>
      <c r="AS6" s="22">
        <f>SUMIFS(datos_us[USD],datos_us[Year],'Cuentas US'!AS$2,datos_us[Month],'Cuentas US'!AV$2,datos_us[Destino],'Cuentas US'!AR6)
- SUMIFS(datos_us[USD],datos_us[Year],'Cuentas US'!AS$2,datos_us[Month],'Cuentas US'!AV$2,datos_us[Origen],'Cuentas US'!AR6)</f>
        <v>197445.21</v>
      </c>
      <c r="AT6" s="2"/>
      <c r="AU6" s="22">
        <f>+AS6+AO6</f>
        <v>378375.20999999996</v>
      </c>
      <c r="AV6" s="4"/>
      <c r="AX6" s="3" t="s">
        <v>613</v>
      </c>
      <c r="AY6" s="22">
        <f>SUMIFS(datos_us[USD],datos_us[Year],'Cuentas US'!AY$2,datos_us[Month],'Cuentas US'!BB$2,datos_us[Destino],'Cuentas US'!AX6)
- SUMIFS(datos_us[USD],datos_us[Year],'Cuentas US'!AY$2,datos_us[Month],'Cuentas US'!BB$2,datos_us[Origen],'Cuentas US'!AX6)</f>
        <v>508630.93</v>
      </c>
      <c r="AZ6" s="2"/>
      <c r="BA6" s="22">
        <f>+AY6+AU6</f>
        <v>887006.1399999999</v>
      </c>
      <c r="BB6" s="4"/>
      <c r="BD6" s="3" t="s">
        <v>613</v>
      </c>
      <c r="BE6" s="22">
        <f>SUMIFS(datos_us[USD],datos_us[Year],'Cuentas US'!BE$2,datos_us[Month],'Cuentas US'!BH$2,datos_us[Destino],'Cuentas US'!BD6)
- SUMIFS(datos_us[USD],datos_us[Year],'Cuentas US'!BE$2,datos_us[Month],'Cuentas US'!BH$2,datos_us[Origen],'Cuentas US'!BD6)</f>
        <v>-7563.4599999999991</v>
      </c>
      <c r="BF6" s="2"/>
      <c r="BG6" s="22">
        <f>+BE6+BA6</f>
        <v>879442.67999999993</v>
      </c>
      <c r="BH6" s="4"/>
      <c r="BJ6" s="3" t="s">
        <v>613</v>
      </c>
      <c r="BK6" s="22">
        <f>SUMIFS(datos_us[USD],datos_us[Year],'Cuentas US'!BK$2,datos_us[Month],'Cuentas US'!BN$2,datos_us[Destino],'Cuentas US'!BJ6)
- SUMIFS(datos_us[USD],datos_us[Year],'Cuentas US'!BK$2,datos_us[Month],'Cuentas US'!BN$2,datos_us[Origen],'Cuentas US'!BJ6)</f>
        <v>280275.84999999998</v>
      </c>
      <c r="BL6" s="2"/>
      <c r="BM6" s="22">
        <f>+BK6+BG6</f>
        <v>1159718.5299999998</v>
      </c>
      <c r="BN6" s="4"/>
      <c r="BP6" s="3" t="s">
        <v>613</v>
      </c>
      <c r="BQ6" s="22">
        <f>SUMIFS(datos_us[USD],datos_us[Year],'Cuentas US'!BQ$2,datos_us[Month],'Cuentas US'!BT$2,datos_us[Destino],'Cuentas US'!BP6)
- SUMIFS(datos_us[USD],datos_us[Year],'Cuentas US'!BQ$2,datos_us[Month],'Cuentas US'!BT$2,datos_us[Origen],'Cuentas US'!BP6)</f>
        <v>-84344.53</v>
      </c>
      <c r="BR6" s="2"/>
      <c r="BS6" s="22">
        <f>+BQ6+BM6</f>
        <v>1075373.9999999998</v>
      </c>
      <c r="BT6" s="4"/>
      <c r="BV6" s="3" t="s">
        <v>613</v>
      </c>
      <c r="BW6" s="22">
        <f>SUMIFS(datos_us[USD],datos_us[Year],'Cuentas US'!BW$2,datos_us[Month],'Cuentas US'!BZ$2,datos_us[Destino],'Cuentas US'!BV6)
- SUMIFS(datos_us[USD],datos_us[Year],'Cuentas US'!BW$2,datos_us[Month],'Cuentas US'!BZ$2,datos_us[Origen],'Cuentas US'!BV6)</f>
        <v>-54620.95</v>
      </c>
      <c r="BX6" s="2"/>
      <c r="BY6" s="22">
        <f>+BW6+BS6</f>
        <v>1020753.0499999998</v>
      </c>
      <c r="BZ6" s="4"/>
      <c r="CB6" s="3" t="s">
        <v>613</v>
      </c>
      <c r="CC6" s="22">
        <f>SUMIFS(datos_us[USD],datos_us[Year],'Cuentas US'!CC$2,datos_us[Month],'Cuentas US'!CF$2,datos_us[Destino],'Cuentas US'!CB6)
- SUMIFS(datos_us[USD],datos_us[Year],'Cuentas US'!CC$2,datos_us[Month],'Cuentas US'!CF$2,datos_us[Origen],'Cuentas US'!CB6)</f>
        <v>-60428.78</v>
      </c>
      <c r="CD6" s="2"/>
      <c r="CE6" s="22">
        <f>+CC6+BY6</f>
        <v>960324.26999999979</v>
      </c>
      <c r="CF6" s="4"/>
      <c r="CH6" s="3" t="s">
        <v>613</v>
      </c>
      <c r="CI6" s="22">
        <f>SUMIFS(datos_us[USD],datos_us[Year],'Cuentas US'!CI$2,datos_us[Month],'Cuentas US'!CL$2,datos_us[Destino],'Cuentas US'!CH6)
- SUMIFS(datos_us[USD],datos_us[Year],'Cuentas US'!CI$2,datos_us[Month],'Cuentas US'!CL$2,datos_us[Origen],'Cuentas US'!CH6)</f>
        <v>-79064.87</v>
      </c>
      <c r="CJ6" s="2"/>
      <c r="CK6" s="22">
        <f>+CI6+CE6</f>
        <v>881259.39999999979</v>
      </c>
      <c r="CL6" s="4"/>
      <c r="CN6" s="3" t="s">
        <v>613</v>
      </c>
      <c r="CO6" s="22">
        <f>SUMIFS(datos_us[USD],datos_us[Year],'Cuentas US'!CO$2,datos_us[Month],'Cuentas US'!CR$2,datos_us[Destino],'Cuentas US'!CN6)
- SUMIFS(datos_us[USD],datos_us[Year],'Cuentas US'!CO$2,datos_us[Month],'Cuentas US'!CR$2,datos_us[Origen],'Cuentas US'!CN6)</f>
        <v>-17000.95</v>
      </c>
      <c r="CP6" s="2"/>
      <c r="CQ6" s="22">
        <f>+CO6+CK6</f>
        <v>864258.44999999984</v>
      </c>
      <c r="CR6" s="4"/>
      <c r="CT6" s="3" t="s">
        <v>613</v>
      </c>
      <c r="CU6" s="22">
        <f>SUMIFS(datos_us[USD],datos_us[Year],'Cuentas US'!CU$2,datos_us[Month],'Cuentas US'!CX$2,datos_us[Destino],'Cuentas US'!CT6)
- SUMIFS(datos_us[USD],datos_us[Year],'Cuentas US'!CU$2,datos_us[Month],'Cuentas US'!CX$2,datos_us[Origen],'Cuentas US'!CT6)</f>
        <v>-1092.8599999999999</v>
      </c>
      <c r="CV6" s="2"/>
      <c r="CW6" s="22">
        <f>+CU6+CQ6</f>
        <v>863165.58999999985</v>
      </c>
      <c r="CX6" s="4"/>
      <c r="CZ6" s="3" t="s">
        <v>613</v>
      </c>
      <c r="DA6" s="22">
        <f>SUMIFS(datos_us[USD],datos_us[Year],'Cuentas US'!DA$2,datos_us[Month],'Cuentas US'!DD$2,datos_us[Destino],'Cuentas US'!CZ6)
- SUMIFS(datos_us[USD],datos_us[Year],'Cuentas US'!DA$2,datos_us[Month],'Cuentas US'!DD$2,datos_us[Origen],'Cuentas US'!CZ6)</f>
        <v>-107524.03</v>
      </c>
      <c r="DB6" s="2"/>
      <c r="DC6" s="22">
        <f>+DA6+CW6</f>
        <v>755641.55999999982</v>
      </c>
      <c r="DD6" s="4"/>
      <c r="DF6" s="3" t="s">
        <v>613</v>
      </c>
      <c r="DG6" s="22">
        <f>SUMIFS(datos_us[USD],datos_us[Year],'Cuentas US'!DG$2,datos_us[Month],'Cuentas US'!DJ$2,datos_us[Destino],'Cuentas US'!DF6)
- SUMIFS(datos_us[USD],datos_us[Year],'Cuentas US'!DG$2,datos_us[Month],'Cuentas US'!DJ$2,datos_us[Origen],'Cuentas US'!DF6)</f>
        <v>-50541.36</v>
      </c>
      <c r="DH6" s="2"/>
      <c r="DI6" s="22">
        <f>+DG6+DC6</f>
        <v>705100.19999999984</v>
      </c>
      <c r="DJ6" s="4"/>
      <c r="DL6" s="3" t="s">
        <v>613</v>
      </c>
      <c r="DM6" s="22">
        <f>SUMIFS(datos_us[USD],datos_us[Year],'Cuentas US'!DM$2,datos_us[Month],'Cuentas US'!DP$2,datos_us[Destino],'Cuentas US'!DL6)
- SUMIFS(datos_us[USD],datos_us[Year],'Cuentas US'!DM$2,datos_us[Month],'Cuentas US'!DP$2,datos_us[Origen],'Cuentas US'!DL6)</f>
        <v>-32432.11</v>
      </c>
      <c r="DN6" s="2"/>
      <c r="DO6" s="22">
        <f>+DM6+DI6</f>
        <v>672668.08999999985</v>
      </c>
      <c r="DP6" s="4"/>
      <c r="DR6" s="3" t="s">
        <v>613</v>
      </c>
      <c r="DS6" s="22">
        <f>SUMIFS(datos_us[USD],datos_us[Year],'Cuentas US'!DS$2,datos_us[Month],'Cuentas US'!DV$2,datos_us[Destino],'Cuentas US'!DR6)
- SUMIFS(datos_us[USD],datos_us[Year],'Cuentas US'!DS$2,datos_us[Month],'Cuentas US'!DV$2,datos_us[Origen],'Cuentas US'!DR6)</f>
        <v>-5058.9799999999996</v>
      </c>
      <c r="DT6" s="2"/>
      <c r="DU6" s="22">
        <f>+DS6+DO6</f>
        <v>667609.10999999987</v>
      </c>
      <c r="DV6" s="4"/>
      <c r="DX6" s="3" t="s">
        <v>613</v>
      </c>
      <c r="DY6" s="22">
        <f>SUMIFS(datos_us[USD],datos_us[Year],'Cuentas US'!DY$2,datos_us[Month],'Cuentas US'!EB$2,datos_us[Destino],'Cuentas US'!DX6)
- SUMIFS(datos_us[USD],datos_us[Year],'Cuentas US'!DY$2,datos_us[Month],'Cuentas US'!EB$2,datos_us[Origen],'Cuentas US'!DX6)</f>
        <v>-9427.08</v>
      </c>
      <c r="DZ6" s="2"/>
      <c r="EA6" s="22">
        <f>+DY6+DU6</f>
        <v>658182.02999999991</v>
      </c>
      <c r="EB6" s="4"/>
      <c r="ED6" s="3" t="s">
        <v>613</v>
      </c>
      <c r="EE6" s="22">
        <f>SUMIFS(datos_us[USD],datos_us[Year],'Cuentas US'!EE$2,datos_us[Month],'Cuentas US'!EH$2,datos_us[Destino],'Cuentas US'!ED6)
- SUMIFS(datos_us[USD],datos_us[Year],'Cuentas US'!EE$2,datos_us[Month],'Cuentas US'!EH$2,datos_us[Origen],'Cuentas US'!ED6)</f>
        <v>-91586.69</v>
      </c>
      <c r="EF6" s="2"/>
      <c r="EG6" s="22">
        <f>+EE6+EA6</f>
        <v>566595.33999999985</v>
      </c>
      <c r="EH6" s="4"/>
      <c r="EJ6" s="3" t="s">
        <v>613</v>
      </c>
      <c r="EK6" s="22">
        <f>SUMIFS(datos_us[USD],datos_us[Year],'Cuentas US'!EK$2,datos_us[Month],'Cuentas US'!EN$2,datos_us[Destino],'Cuentas US'!EJ6)
- SUMIFS(datos_us[USD],datos_us[Year],'Cuentas US'!EK$2,datos_us[Month],'Cuentas US'!EN$2,datos_us[Origen],'Cuentas US'!EJ6)</f>
        <v>-625.75</v>
      </c>
      <c r="EL6" s="2"/>
      <c r="EM6" s="22">
        <f>+EK6+EG6</f>
        <v>565969.58999999985</v>
      </c>
      <c r="EN6" s="4"/>
      <c r="EP6" s="3" t="s">
        <v>613</v>
      </c>
      <c r="EQ6" s="22">
        <f>SUMIFS(datos_us[USD],datos_us[Year],'Cuentas US'!EQ$2,datos_us[Month],'Cuentas US'!ET$2,datos_us[Destino],'Cuentas US'!EP6)
- SUMIFS(datos_us[USD],datos_us[Year],'Cuentas US'!EQ$2,datos_us[Month],'Cuentas US'!ET$2,datos_us[Origen],'Cuentas US'!EP6)</f>
        <v>298483.07</v>
      </c>
      <c r="ER6" s="2"/>
      <c r="ES6" s="22">
        <f>+EQ6+EM6</f>
        <v>864452.65999999992</v>
      </c>
      <c r="ET6" s="4"/>
      <c r="EV6" s="3" t="s">
        <v>613</v>
      </c>
      <c r="EW6" s="22">
        <f>SUMIFS(datos_us[USD],datos_us[Year],'Cuentas US'!EW$2,datos_us[Month],'Cuentas US'!EZ$2,datos_us[Destino],'Cuentas US'!EV6)
- SUMIFS(datos_us[USD],datos_us[Year],'Cuentas US'!EW$2,datos_us[Month],'Cuentas US'!EZ$2,datos_us[Origen],'Cuentas US'!EV6)</f>
        <v>384225.74</v>
      </c>
      <c r="EX6" s="2"/>
      <c r="EY6" s="22">
        <f>+EW6+ES6</f>
        <v>1248678.3999999999</v>
      </c>
      <c r="EZ6" s="4"/>
      <c r="FB6" s="3" t="s">
        <v>613</v>
      </c>
      <c r="FC6" s="22">
        <f>SUMIFS(datos_us[USD],datos_us[Year],'Cuentas US'!FC$2,datos_us[Month],'Cuentas US'!FF$2,datos_us[Destino],'Cuentas US'!FB6)
- SUMIFS(datos_us[USD],datos_us[Year],'Cuentas US'!FC$2,datos_us[Month],'Cuentas US'!FF$2,datos_us[Origen],'Cuentas US'!FB6)</f>
        <v>116963.78</v>
      </c>
      <c r="FD6" s="2"/>
      <c r="FE6" s="22">
        <f>+FC6+EY6</f>
        <v>1365642.18</v>
      </c>
      <c r="FF6" s="4"/>
      <c r="FH6" s="3" t="s">
        <v>613</v>
      </c>
      <c r="FI6" s="22">
        <f>SUMIFS(datos_us[USD],datos_us[Year],'Cuentas US'!FI$2,datos_us[Month],'Cuentas US'!FL$2,datos_us[Destino],'Cuentas US'!FH6)
- SUMIFS(datos_us[USD],datos_us[Year],'Cuentas US'!FI$2,datos_us[Month],'Cuentas US'!FL$2,datos_us[Origen],'Cuentas US'!FH6)</f>
        <v>-9884.34</v>
      </c>
      <c r="FJ6" s="2"/>
      <c r="FK6" s="22">
        <f>+FI6+FE6</f>
        <v>1355757.8399999999</v>
      </c>
      <c r="FL6" s="4"/>
      <c r="FN6" s="3" t="s">
        <v>613</v>
      </c>
      <c r="FO6" s="22">
        <f>SUMIFS(datos_us[USD],datos_us[Year],'Cuentas US'!FO$2,datos_us[Month],'Cuentas US'!FR$2,datos_us[Destino],'Cuentas US'!FN6)
- SUMIFS(datos_us[USD],datos_us[Year],'Cuentas US'!FO$2,datos_us[Month],'Cuentas US'!FR$2,datos_us[Origen],'Cuentas US'!FN6)</f>
        <v>3098469.14</v>
      </c>
      <c r="FP6" s="2"/>
      <c r="FQ6" s="22">
        <f>+FO6+FK6</f>
        <v>4454226.9800000004</v>
      </c>
      <c r="FR6" s="4"/>
      <c r="FT6" s="3" t="s">
        <v>613</v>
      </c>
      <c r="FU6" s="22">
        <f>SUMIFS(datos_us[USD],datos_us[Year],'Cuentas US'!FU$2,datos_us[Month],'Cuentas US'!FX$2,datos_us[Destino],'Cuentas US'!FT6)
- SUMIFS(datos_us[USD],datos_us[Year],'Cuentas US'!FU$2,datos_us[Month],'Cuentas US'!FX$2,datos_us[Origen],'Cuentas US'!FT6)</f>
        <v>-37463.879999999997</v>
      </c>
      <c r="FV6" s="2"/>
      <c r="FW6" s="22">
        <f>+FU6+FQ6</f>
        <v>4416763.1000000006</v>
      </c>
      <c r="FX6" s="4"/>
      <c r="FZ6" s="3" t="s">
        <v>613</v>
      </c>
      <c r="GA6" s="22">
        <f>SUMIFS(datos_us[USD],datos_us[Year],'Cuentas US'!GA$2,datos_us[Month],'Cuentas US'!GD$2,datos_us[Destino],'Cuentas US'!FZ6)
- SUMIFS(datos_us[USD],datos_us[Year],'Cuentas US'!GA$2,datos_us[Month],'Cuentas US'!GD$2,datos_us[Origen],'Cuentas US'!FZ6)</f>
        <v>-12793.39</v>
      </c>
      <c r="GB6" s="2"/>
      <c r="GC6" s="22">
        <f>+GA6+FW6</f>
        <v>4403969.7100000009</v>
      </c>
      <c r="GD6" s="4"/>
      <c r="GF6" s="3" t="s">
        <v>613</v>
      </c>
      <c r="GG6" s="22">
        <f>SUMIFS(datos_us[USD],datos_us[Year],'Cuentas US'!GG$2,datos_us[Month],'Cuentas US'!GJ$2,datos_us[Destino],'Cuentas US'!GF6)
- SUMIFS(datos_us[USD],datos_us[Year],'Cuentas US'!GG$2,datos_us[Month],'Cuentas US'!GJ$2,datos_us[Origen],'Cuentas US'!GF6)</f>
        <v>0</v>
      </c>
      <c r="GH6" s="2"/>
      <c r="GI6" s="22">
        <f>+GG6+GC6</f>
        <v>4403969.7100000009</v>
      </c>
      <c r="GJ6" s="4"/>
    </row>
    <row r="7" spans="2:192" x14ac:dyDescent="0.25">
      <c r="B7" s="3" t="s">
        <v>3282</v>
      </c>
      <c r="C7" s="22">
        <f>SUMIFS(datos_us[USD],datos_us[Year],'Cuentas US'!C$2,datos_us[Month],'Cuentas US'!F$2,datos_us[Destino],'Cuentas US'!B7)
- SUMIFS(datos_us[USD],datos_us[Year],'Cuentas US'!C$2,datos_us[Month],'Cuentas US'!F$2,datos_us[Origen],'Cuentas US'!B7)</f>
        <v>0</v>
      </c>
      <c r="D7" s="2"/>
      <c r="E7" s="22">
        <f>+C7</f>
        <v>0</v>
      </c>
      <c r="F7" s="4"/>
      <c r="H7" s="3" t="s">
        <v>3282</v>
      </c>
      <c r="I7" s="22">
        <f>SUMIFS(datos_us[USD],datos_us[Year],'Cuentas US'!I$2,datos_us[Month],'Cuentas US'!L$2,datos_us[Destino],'Cuentas US'!H7)
- SUMIFS(datos_us[USD],datos_us[Year],'Cuentas US'!I$2,datos_us[Month],'Cuentas US'!L$2,datos_us[Origen],'Cuentas US'!H7)</f>
        <v>0</v>
      </c>
      <c r="J7" s="2"/>
      <c r="K7" s="22">
        <f>+I7+E7</f>
        <v>0</v>
      </c>
      <c r="L7" s="4"/>
      <c r="N7" s="3" t="s">
        <v>3282</v>
      </c>
      <c r="O7" s="22">
        <f>SUMIFS(datos_us[USD],datos_us[Year],'Cuentas US'!O$2,datos_us[Month],'Cuentas US'!R$2,datos_us[Destino],'Cuentas US'!N7)
- SUMIFS(datos_us[USD],datos_us[Year],'Cuentas US'!O$2,datos_us[Month],'Cuentas US'!R$2,datos_us[Origen],'Cuentas US'!N7)</f>
        <v>0</v>
      </c>
      <c r="P7" s="2"/>
      <c r="Q7" s="22">
        <f>+O7+K7</f>
        <v>0</v>
      </c>
      <c r="R7" s="4"/>
      <c r="T7" s="3" t="s">
        <v>3282</v>
      </c>
      <c r="U7" s="22">
        <f>SUMIFS(datos_us[USD],datos_us[Year],'Cuentas US'!U$2,datos_us[Month],'Cuentas US'!X$2,datos_us[Destino],'Cuentas US'!T7)
- SUMIFS(datos_us[USD],datos_us[Year],'Cuentas US'!U$2,datos_us[Month],'Cuentas US'!X$2,datos_us[Origen],'Cuentas US'!T7)</f>
        <v>0</v>
      </c>
      <c r="V7" s="2"/>
      <c r="W7" s="22">
        <f>+U7+Q7</f>
        <v>0</v>
      </c>
      <c r="X7" s="4"/>
      <c r="Z7" s="3" t="s">
        <v>3282</v>
      </c>
      <c r="AA7" s="22">
        <f>SUMIFS(datos_us[USD],datos_us[Year],'Cuentas US'!AA$2,datos_us[Month],'Cuentas US'!AD$2,datos_us[Destino],'Cuentas US'!Z7)
- SUMIFS(datos_us[USD],datos_us[Year],'Cuentas US'!AA$2,datos_us[Month],'Cuentas US'!AD$2,datos_us[Origen],'Cuentas US'!Z7)</f>
        <v>0</v>
      </c>
      <c r="AB7" s="2"/>
      <c r="AC7" s="22">
        <f>+AA7+W7</f>
        <v>0</v>
      </c>
      <c r="AD7" s="4"/>
      <c r="AF7" s="3" t="s">
        <v>3282</v>
      </c>
      <c r="AG7" s="22">
        <f>SUMIFS(datos_us[USD],datos_us[Year],'Cuentas US'!AG$2,datos_us[Month],'Cuentas US'!AJ$2,datos_us[Destino],'Cuentas US'!AF7)
- SUMIFS(datos_us[USD],datos_us[Year],'Cuentas US'!AG$2,datos_us[Month],'Cuentas US'!AJ$2,datos_us[Origen],'Cuentas US'!AF7)</f>
        <v>0</v>
      </c>
      <c r="AH7" s="2"/>
      <c r="AI7" s="22">
        <f>+AG7+AC7</f>
        <v>0</v>
      </c>
      <c r="AJ7" s="4"/>
      <c r="AL7" s="3" t="s">
        <v>3282</v>
      </c>
      <c r="AM7" s="22">
        <f>SUMIFS(datos_us[USD],datos_us[Year],'Cuentas US'!AM$2,datos_us[Month],'Cuentas US'!AP$2,datos_us[Destino],'Cuentas US'!AL7)
- SUMIFS(datos_us[USD],datos_us[Year],'Cuentas US'!AM$2,datos_us[Month],'Cuentas US'!AP$2,datos_us[Origen],'Cuentas US'!AL7)</f>
        <v>0</v>
      </c>
      <c r="AN7" s="2"/>
      <c r="AO7" s="22">
        <f>+AM7+AI7</f>
        <v>0</v>
      </c>
      <c r="AP7" s="4"/>
      <c r="AR7" s="3" t="s">
        <v>3282</v>
      </c>
      <c r="AS7" s="22">
        <f>SUMIFS(datos_us[USD],datos_us[Year],'Cuentas US'!AS$2,datos_us[Month],'Cuentas US'!AV$2,datos_us[Destino],'Cuentas US'!AR7)
- SUMIFS(datos_us[USD],datos_us[Year],'Cuentas US'!AS$2,datos_us[Month],'Cuentas US'!AV$2,datos_us[Origen],'Cuentas US'!AR7)</f>
        <v>0</v>
      </c>
      <c r="AT7" s="2"/>
      <c r="AU7" s="22">
        <f>+AS7+AO7</f>
        <v>0</v>
      </c>
      <c r="AV7" s="4"/>
      <c r="AX7" s="3" t="s">
        <v>3282</v>
      </c>
      <c r="AY7" s="22">
        <f>SUMIFS(datos_us[USD],datos_us[Year],'Cuentas US'!AY$2,datos_us[Month],'Cuentas US'!BB$2,datos_us[Destino],'Cuentas US'!AX7)
- SUMIFS(datos_us[USD],datos_us[Year],'Cuentas US'!AY$2,datos_us[Month],'Cuentas US'!BB$2,datos_us[Origen],'Cuentas US'!AX7)</f>
        <v>0</v>
      </c>
      <c r="AZ7" s="2"/>
      <c r="BA7" s="22">
        <f>+AY7+AU7</f>
        <v>0</v>
      </c>
      <c r="BB7" s="4"/>
      <c r="BD7" s="3" t="s">
        <v>3282</v>
      </c>
      <c r="BE7" s="22">
        <f>SUMIFS(datos_us[USD],datos_us[Year],'Cuentas US'!BE$2,datos_us[Month],'Cuentas US'!BH$2,datos_us[Destino],'Cuentas US'!BD7)
- SUMIFS(datos_us[USD],datos_us[Year],'Cuentas US'!BE$2,datos_us[Month],'Cuentas US'!BH$2,datos_us[Origen],'Cuentas US'!BD7)</f>
        <v>0</v>
      </c>
      <c r="BF7" s="2"/>
      <c r="BG7" s="22">
        <f>+BE7+BA7</f>
        <v>0</v>
      </c>
      <c r="BH7" s="4"/>
      <c r="BJ7" s="3" t="s">
        <v>3282</v>
      </c>
      <c r="BK7" s="22">
        <f>SUMIFS(datos_us[USD],datos_us[Year],'Cuentas US'!BK$2,datos_us[Month],'Cuentas US'!BN$2,datos_us[Destino],'Cuentas US'!BJ7)
- SUMIFS(datos_us[USD],datos_us[Year],'Cuentas US'!BK$2,datos_us[Month],'Cuentas US'!BN$2,datos_us[Origen],'Cuentas US'!BJ7)</f>
        <v>0</v>
      </c>
      <c r="BL7" s="2"/>
      <c r="BM7" s="22">
        <f>+BK7+BG7</f>
        <v>0</v>
      </c>
      <c r="BN7" s="4"/>
      <c r="BP7" s="3" t="s">
        <v>3282</v>
      </c>
      <c r="BQ7" s="22">
        <f>SUMIFS(datos_us[USD],datos_us[Year],'Cuentas US'!BQ$2,datos_us[Month],'Cuentas US'!BT$2,datos_us[Destino],'Cuentas US'!BP7)
- SUMIFS(datos_us[USD],datos_us[Year],'Cuentas US'!BQ$2,datos_us[Month],'Cuentas US'!BT$2,datos_us[Origen],'Cuentas US'!BP7)</f>
        <v>0</v>
      </c>
      <c r="BR7" s="2"/>
      <c r="BS7" s="22">
        <f>+BQ7+BM7</f>
        <v>0</v>
      </c>
      <c r="BT7" s="4"/>
      <c r="BV7" s="3" t="s">
        <v>3282</v>
      </c>
      <c r="BW7" s="22">
        <f>SUMIFS(datos_us[USD],datos_us[Year],'Cuentas US'!BW$2,datos_us[Month],'Cuentas US'!BZ$2,datos_us[Destino],'Cuentas US'!BV7)
- SUMIFS(datos_us[USD],datos_us[Year],'Cuentas US'!BW$2,datos_us[Month],'Cuentas US'!BZ$2,datos_us[Origen],'Cuentas US'!BV7)</f>
        <v>0</v>
      </c>
      <c r="BX7" s="2"/>
      <c r="BY7" s="22">
        <f>+BW7+BS7</f>
        <v>0</v>
      </c>
      <c r="BZ7" s="4"/>
      <c r="CB7" s="3" t="s">
        <v>3282</v>
      </c>
      <c r="CC7" s="22">
        <f>SUMIFS(datos_us[USD],datos_us[Year],'Cuentas US'!CC$2,datos_us[Month],'Cuentas US'!CF$2,datos_us[Destino],'Cuentas US'!CB7)
- SUMIFS(datos_us[USD],datos_us[Year],'Cuentas US'!CC$2,datos_us[Month],'Cuentas US'!CF$2,datos_us[Origen],'Cuentas US'!CB7)</f>
        <v>24197.4</v>
      </c>
      <c r="CD7" s="2"/>
      <c r="CE7" s="22">
        <f>+CC7+BY7</f>
        <v>24197.4</v>
      </c>
      <c r="CF7" s="4"/>
      <c r="CH7" s="3" t="s">
        <v>3282</v>
      </c>
      <c r="CI7" s="22">
        <f>SUMIFS(datos_us[USD],datos_us[Year],'Cuentas US'!CI$2,datos_us[Month],'Cuentas US'!CL$2,datos_us[Destino],'Cuentas US'!CH7)
- SUMIFS(datos_us[USD],datos_us[Year],'Cuentas US'!CI$2,datos_us[Month],'Cuentas US'!CL$2,datos_us[Origen],'Cuentas US'!CH7)</f>
        <v>-24000</v>
      </c>
      <c r="CJ7" s="2"/>
      <c r="CK7" s="22">
        <f>+CI7+CE7</f>
        <v>197.40000000000146</v>
      </c>
      <c r="CL7" s="4"/>
      <c r="CN7" s="3" t="s">
        <v>3282</v>
      </c>
      <c r="CO7" s="22">
        <f>SUMIFS(datos_us[USD],datos_us[Year],'Cuentas US'!CO$2,datos_us[Month],'Cuentas US'!CR$2,datos_us[Destino],'Cuentas US'!CN7)
- SUMIFS(datos_us[USD],datos_us[Year],'Cuentas US'!CO$2,datos_us[Month],'Cuentas US'!CR$2,datos_us[Origen],'Cuentas US'!CN7)</f>
        <v>0</v>
      </c>
      <c r="CP7" s="2"/>
      <c r="CQ7" s="22">
        <f>+CO7+CK7</f>
        <v>197.40000000000146</v>
      </c>
      <c r="CR7" s="4"/>
      <c r="CT7" s="3" t="s">
        <v>3282</v>
      </c>
      <c r="CU7" s="22">
        <f>SUMIFS(datos_us[USD],datos_us[Year],'Cuentas US'!CU$2,datos_us[Month],'Cuentas US'!CX$2,datos_us[Destino],'Cuentas US'!CT7)
- SUMIFS(datos_us[USD],datos_us[Year],'Cuentas US'!CU$2,datos_us[Month],'Cuentas US'!CX$2,datos_us[Origen],'Cuentas US'!CT7)</f>
        <v>0</v>
      </c>
      <c r="CV7" s="2"/>
      <c r="CW7" s="22">
        <f>+CU7+CQ7</f>
        <v>197.40000000000146</v>
      </c>
      <c r="CX7" s="4"/>
      <c r="CZ7" s="3" t="s">
        <v>3282</v>
      </c>
      <c r="DA7" s="22">
        <f>SUMIFS(datos_us[USD],datos_us[Year],'Cuentas US'!DA$2,datos_us[Month],'Cuentas US'!DD$2,datos_us[Destino],'Cuentas US'!CZ7)
- SUMIFS(datos_us[USD],datos_us[Year],'Cuentas US'!DA$2,datos_us[Month],'Cuentas US'!DD$2,datos_us[Origen],'Cuentas US'!CZ7)</f>
        <v>19925</v>
      </c>
      <c r="DB7" s="2"/>
      <c r="DC7" s="22">
        <f>+DA7+CW7</f>
        <v>20122.400000000001</v>
      </c>
      <c r="DD7" s="4"/>
      <c r="DF7" s="3" t="s">
        <v>3282</v>
      </c>
      <c r="DG7" s="22">
        <f>SUMIFS(datos_us[USD],datos_us[Year],'Cuentas US'!DG$2,datos_us[Month],'Cuentas US'!DJ$2,datos_us[Destino],'Cuentas US'!DF7)
- SUMIFS(datos_us[USD],datos_us[Year],'Cuentas US'!DG$2,datos_us[Month],'Cuentas US'!DJ$2,datos_us[Origen],'Cuentas US'!DF7)</f>
        <v>50000</v>
      </c>
      <c r="DH7" s="2"/>
      <c r="DI7" s="22">
        <f>+DG7+DC7</f>
        <v>70122.399999999994</v>
      </c>
      <c r="DJ7" s="4"/>
      <c r="DL7" s="3" t="s">
        <v>3282</v>
      </c>
      <c r="DM7" s="22">
        <f>SUMIFS(datos_us[USD],datos_us[Year],'Cuentas US'!DM$2,datos_us[Month],'Cuentas US'!DP$2,datos_us[Destino],'Cuentas US'!DL7)
- SUMIFS(datos_us[USD],datos_us[Year],'Cuentas US'!DM$2,datos_us[Month],'Cuentas US'!DP$2,datos_us[Origen],'Cuentas US'!DL7)</f>
        <v>4449.9799999999996</v>
      </c>
      <c r="DN7" s="2"/>
      <c r="DO7" s="22">
        <f>+DM7+DI7</f>
        <v>74572.37999999999</v>
      </c>
      <c r="DP7" s="4"/>
      <c r="DR7" s="3" t="s">
        <v>3282</v>
      </c>
      <c r="DS7" s="22">
        <f>SUMIFS(datos_us[USD],datos_us[Year],'Cuentas US'!DS$2,datos_us[Month],'Cuentas US'!DV$2,datos_us[Destino],'Cuentas US'!DR7)
- SUMIFS(datos_us[USD],datos_us[Year],'Cuentas US'!DS$2,datos_us[Month],'Cuentas US'!DV$2,datos_us[Origen],'Cuentas US'!DR7)</f>
        <v>-40150</v>
      </c>
      <c r="DT7" s="2"/>
      <c r="DU7" s="22">
        <f>+DS7+DO7</f>
        <v>34422.37999999999</v>
      </c>
      <c r="DV7" s="4"/>
      <c r="DX7" s="3" t="s">
        <v>3282</v>
      </c>
      <c r="DY7" s="22">
        <f>SUMIFS(datos_us[USD],datos_us[Year],'Cuentas US'!DY$2,datos_us[Month],'Cuentas US'!EB$2,datos_us[Destino],'Cuentas US'!DX7)
- SUMIFS(datos_us[USD],datos_us[Year],'Cuentas US'!DY$2,datos_us[Month],'Cuentas US'!EB$2,datos_us[Origen],'Cuentas US'!DX7)</f>
        <v>-34422</v>
      </c>
      <c r="DZ7" s="2"/>
      <c r="EA7" s="22">
        <f>+DY7+DU7</f>
        <v>0.3799999999901047</v>
      </c>
      <c r="EB7" s="4"/>
      <c r="ED7" s="3" t="s">
        <v>3282</v>
      </c>
      <c r="EE7" s="22">
        <f>SUMIFS(datos_us[USD],datos_us[Year],'Cuentas US'!EE$2,datos_us[Month],'Cuentas US'!EH$2,datos_us[Destino],'Cuentas US'!ED7)
- SUMIFS(datos_us[USD],datos_us[Year],'Cuentas US'!EE$2,datos_us[Month],'Cuentas US'!EH$2,datos_us[Origen],'Cuentas US'!ED7)</f>
        <v>29550</v>
      </c>
      <c r="EF7" s="2"/>
      <c r="EG7" s="22">
        <f>+EE7+EA7</f>
        <v>29550.37999999999</v>
      </c>
      <c r="EH7" s="4"/>
      <c r="EJ7" s="3" t="s">
        <v>3282</v>
      </c>
      <c r="EK7" s="22">
        <f>SUMIFS(datos_us[USD],datos_us[Year],'Cuentas US'!EK$2,datos_us[Month],'Cuentas US'!EN$2,datos_us[Destino],'Cuentas US'!EJ7)
- SUMIFS(datos_us[USD],datos_us[Year],'Cuentas US'!EK$2,datos_us[Month],'Cuentas US'!EN$2,datos_us[Origen],'Cuentas US'!EJ7)</f>
        <v>-29550.37999999999</v>
      </c>
      <c r="EL7" s="2"/>
      <c r="EM7" s="22">
        <f>+EK7+EG7</f>
        <v>0</v>
      </c>
      <c r="EN7" s="4"/>
      <c r="EP7" s="3" t="s">
        <v>3282</v>
      </c>
      <c r="EQ7" s="22">
        <f>SUMIFS(datos_us[USD],datos_us[Year],'Cuentas US'!EQ$2,datos_us[Month],'Cuentas US'!ET$2,datos_us[Destino],'Cuentas US'!EP7)
- SUMIFS(datos_us[USD],datos_us[Year],'Cuentas US'!EQ$2,datos_us[Month],'Cuentas US'!ET$2,datos_us[Origen],'Cuentas US'!EP7)</f>
        <v>0</v>
      </c>
      <c r="ER7" s="2"/>
      <c r="ES7" s="22">
        <f>+EQ7+EM7</f>
        <v>0</v>
      </c>
      <c r="ET7" s="4"/>
      <c r="EV7" s="3" t="s">
        <v>3282</v>
      </c>
      <c r="EW7" s="22">
        <f>SUMIFS(datos_us[USD],datos_us[Year],'Cuentas US'!EW$2,datos_us[Month],'Cuentas US'!EZ$2,datos_us[Destino],'Cuentas US'!EV7)
- SUMIFS(datos_us[USD],datos_us[Year],'Cuentas US'!EW$2,datos_us[Month],'Cuentas US'!EZ$2,datos_us[Origen],'Cuentas US'!EV7)</f>
        <v>0</v>
      </c>
      <c r="EX7" s="2"/>
      <c r="EY7" s="22">
        <f>+EW7+ES7</f>
        <v>0</v>
      </c>
      <c r="EZ7" s="4"/>
      <c r="FB7" s="3" t="s">
        <v>3282</v>
      </c>
      <c r="FC7" s="22">
        <f>SUMIFS(datos_us[USD],datos_us[Year],'Cuentas US'!FC$2,datos_us[Month],'Cuentas US'!FF$2,datos_us[Destino],'Cuentas US'!FB7)
- SUMIFS(datos_us[USD],datos_us[Year],'Cuentas US'!FC$2,datos_us[Month],'Cuentas US'!FF$2,datos_us[Origen],'Cuentas US'!FB7)</f>
        <v>0</v>
      </c>
      <c r="FD7" s="2"/>
      <c r="FE7" s="22">
        <f>+FC7+EY7</f>
        <v>0</v>
      </c>
      <c r="FF7" s="4"/>
      <c r="FH7" s="3" t="s">
        <v>3282</v>
      </c>
      <c r="FI7" s="22">
        <f>SUMIFS(datos_us[USD],datos_us[Year],'Cuentas US'!FI$2,datos_us[Month],'Cuentas US'!FL$2,datos_us[Destino],'Cuentas US'!FH7)
- SUMIFS(datos_us[USD],datos_us[Year],'Cuentas US'!FI$2,datos_us[Month],'Cuentas US'!FL$2,datos_us[Origen],'Cuentas US'!FH7)</f>
        <v>0</v>
      </c>
      <c r="FJ7" s="2"/>
      <c r="FK7" s="22">
        <f>+FI7+FE7</f>
        <v>0</v>
      </c>
      <c r="FL7" s="4"/>
      <c r="FN7" s="3" t="s">
        <v>3282</v>
      </c>
      <c r="FO7" s="22">
        <f>SUMIFS(datos_us[USD],datos_us[Year],'Cuentas US'!FO$2,datos_us[Month],'Cuentas US'!FR$2,datos_us[Destino],'Cuentas US'!FN7)
- SUMIFS(datos_us[USD],datos_us[Year],'Cuentas US'!FO$2,datos_us[Month],'Cuentas US'!FR$2,datos_us[Origen],'Cuentas US'!FN7)</f>
        <v>0</v>
      </c>
      <c r="FP7" s="2"/>
      <c r="FQ7" s="22">
        <f>+FO7+FK7</f>
        <v>0</v>
      </c>
      <c r="FR7" s="4"/>
      <c r="FT7" s="3" t="s">
        <v>3282</v>
      </c>
      <c r="FU7" s="22">
        <f>SUMIFS(datos_us[USD],datos_us[Year],'Cuentas US'!FU$2,datos_us[Month],'Cuentas US'!FX$2,datos_us[Destino],'Cuentas US'!FT7)
- SUMIFS(datos_us[USD],datos_us[Year],'Cuentas US'!FU$2,datos_us[Month],'Cuentas US'!FX$2,datos_us[Origen],'Cuentas US'!FT7)</f>
        <v>0</v>
      </c>
      <c r="FV7" s="2"/>
      <c r="FW7" s="22">
        <f>+FU7+FQ7</f>
        <v>0</v>
      </c>
      <c r="FX7" s="4"/>
      <c r="FZ7" s="3" t="s">
        <v>3282</v>
      </c>
      <c r="GA7" s="22">
        <f>SUMIFS(datos_us[USD],datos_us[Year],'Cuentas US'!GA$2,datos_us[Month],'Cuentas US'!GD$2,datos_us[Destino],'Cuentas US'!FZ7)
- SUMIFS(datos_us[USD],datos_us[Year],'Cuentas US'!GA$2,datos_us[Month],'Cuentas US'!GD$2,datos_us[Origen],'Cuentas US'!FZ7)</f>
        <v>0</v>
      </c>
      <c r="GB7" s="2"/>
      <c r="GC7" s="22">
        <f>+GA7+FW7</f>
        <v>0</v>
      </c>
      <c r="GD7" s="4"/>
      <c r="GF7" s="3" t="s">
        <v>3282</v>
      </c>
      <c r="GG7" s="22">
        <f>SUMIFS(datos_us[USD],datos_us[Year],'Cuentas US'!GG$2,datos_us[Month],'Cuentas US'!GJ$2,datos_us[Destino],'Cuentas US'!GF7)
- SUMIFS(datos_us[USD],datos_us[Year],'Cuentas US'!GG$2,datos_us[Month],'Cuentas US'!GJ$2,datos_us[Origen],'Cuentas US'!GF7)</f>
        <v>0</v>
      </c>
      <c r="GH7" s="2"/>
      <c r="GI7" s="22">
        <f>+GG7+GC7</f>
        <v>0</v>
      </c>
      <c r="GJ7" s="4"/>
    </row>
    <row r="8" spans="2:192" x14ac:dyDescent="0.25">
      <c r="B8" s="3"/>
      <c r="C8" s="22"/>
      <c r="D8" s="2"/>
      <c r="E8" s="22"/>
      <c r="F8" s="4"/>
      <c r="H8" s="3"/>
      <c r="I8" s="22"/>
      <c r="J8" s="2"/>
      <c r="K8" s="22"/>
      <c r="L8" s="4"/>
      <c r="N8" s="3"/>
      <c r="O8" s="22"/>
      <c r="P8" s="2"/>
      <c r="Q8" s="22"/>
      <c r="R8" s="4"/>
      <c r="T8" s="3"/>
      <c r="U8" s="22"/>
      <c r="V8" s="2"/>
      <c r="W8" s="22"/>
      <c r="X8" s="4"/>
      <c r="Z8" s="3"/>
      <c r="AA8" s="22"/>
      <c r="AB8" s="2"/>
      <c r="AC8" s="22"/>
      <c r="AD8" s="4"/>
      <c r="AF8" s="3"/>
      <c r="AG8" s="22"/>
      <c r="AH8" s="2"/>
      <c r="AI8" s="22"/>
      <c r="AJ8" s="4"/>
      <c r="AL8" s="3"/>
      <c r="AM8" s="22"/>
      <c r="AN8" s="2"/>
      <c r="AO8" s="22"/>
      <c r="AP8" s="4"/>
      <c r="AR8" s="3"/>
      <c r="AS8" s="22"/>
      <c r="AT8" s="2"/>
      <c r="AU8" s="22"/>
      <c r="AV8" s="4"/>
      <c r="AX8" s="3"/>
      <c r="AY8" s="22"/>
      <c r="AZ8" s="2"/>
      <c r="BA8" s="22"/>
      <c r="BB8" s="4"/>
      <c r="BD8" s="3"/>
      <c r="BE8" s="22"/>
      <c r="BF8" s="2"/>
      <c r="BG8" s="22"/>
      <c r="BH8" s="4"/>
      <c r="BJ8" s="3"/>
      <c r="BK8" s="22"/>
      <c r="BL8" s="2"/>
      <c r="BM8" s="22"/>
      <c r="BN8" s="4"/>
      <c r="BP8" s="3"/>
      <c r="BQ8" s="22"/>
      <c r="BR8" s="2"/>
      <c r="BS8" s="22"/>
      <c r="BT8" s="4"/>
      <c r="BV8" s="3"/>
      <c r="BW8" s="22"/>
      <c r="BX8" s="2"/>
      <c r="BY8" s="22"/>
      <c r="BZ8" s="4"/>
      <c r="CB8" s="3"/>
      <c r="CC8" s="22"/>
      <c r="CD8" s="2"/>
      <c r="CE8" s="22"/>
      <c r="CF8" s="4"/>
      <c r="CH8" s="3"/>
      <c r="CI8" s="22"/>
      <c r="CJ8" s="2"/>
      <c r="CK8" s="22"/>
      <c r="CL8" s="4"/>
      <c r="CN8" s="3"/>
      <c r="CO8" s="22"/>
      <c r="CP8" s="2"/>
      <c r="CQ8" s="22"/>
      <c r="CR8" s="4"/>
      <c r="CT8" s="3"/>
      <c r="CU8" s="22"/>
      <c r="CV8" s="2"/>
      <c r="CW8" s="22"/>
      <c r="CX8" s="4"/>
      <c r="CZ8" s="3"/>
      <c r="DA8" s="22"/>
      <c r="DB8" s="2"/>
      <c r="DC8" s="22"/>
      <c r="DD8" s="4"/>
      <c r="DF8" s="3"/>
      <c r="DG8" s="22"/>
      <c r="DH8" s="2"/>
      <c r="DI8" s="22"/>
      <c r="DJ8" s="4"/>
      <c r="DL8" s="3"/>
      <c r="DM8" s="22"/>
      <c r="DN8" s="2"/>
      <c r="DO8" s="22"/>
      <c r="DP8" s="4"/>
      <c r="DR8" s="3"/>
      <c r="DS8" s="22"/>
      <c r="DT8" s="2"/>
      <c r="DU8" s="22"/>
      <c r="DV8" s="4"/>
      <c r="DX8" s="3"/>
      <c r="DY8" s="22"/>
      <c r="DZ8" s="2"/>
      <c r="EA8" s="22"/>
      <c r="EB8" s="4"/>
      <c r="ED8" s="3"/>
      <c r="EE8" s="22"/>
      <c r="EF8" s="2"/>
      <c r="EG8" s="22"/>
      <c r="EH8" s="4"/>
      <c r="EJ8" s="3"/>
      <c r="EK8" s="22"/>
      <c r="EL8" s="2"/>
      <c r="EM8" s="22"/>
      <c r="EN8" s="4"/>
      <c r="EP8" s="3"/>
      <c r="EQ8" s="22"/>
      <c r="ER8" s="2"/>
      <c r="ES8" s="22"/>
      <c r="ET8" s="4"/>
      <c r="EV8" s="3"/>
      <c r="EW8" s="22"/>
      <c r="EX8" s="2"/>
      <c r="EY8" s="22"/>
      <c r="EZ8" s="4"/>
      <c r="FB8" s="3"/>
      <c r="FC8" s="22"/>
      <c r="FD8" s="2"/>
      <c r="FE8" s="22"/>
      <c r="FF8" s="4"/>
      <c r="FH8" s="3"/>
      <c r="FI8" s="22"/>
      <c r="FJ8" s="2"/>
      <c r="FK8" s="22"/>
      <c r="FL8" s="4"/>
      <c r="FN8" s="3"/>
      <c r="FO8" s="22"/>
      <c r="FP8" s="2"/>
      <c r="FQ8" s="22"/>
      <c r="FR8" s="4"/>
      <c r="FT8" s="3"/>
      <c r="FU8" s="22"/>
      <c r="FV8" s="2"/>
      <c r="FW8" s="22"/>
      <c r="FX8" s="4"/>
      <c r="FZ8" s="3"/>
      <c r="GA8" s="22"/>
      <c r="GB8" s="2"/>
      <c r="GC8" s="22"/>
      <c r="GD8" s="4"/>
      <c r="GF8" s="3"/>
      <c r="GG8" s="22"/>
      <c r="GH8" s="2"/>
      <c r="GI8" s="22"/>
      <c r="GJ8" s="4"/>
    </row>
    <row r="9" spans="2:192" x14ac:dyDescent="0.25">
      <c r="B9" s="27" t="s">
        <v>6773</v>
      </c>
      <c r="C9" s="22"/>
      <c r="D9" s="2"/>
      <c r="E9" s="22"/>
      <c r="F9" s="4"/>
      <c r="H9" s="27" t="s">
        <v>6773</v>
      </c>
      <c r="I9" s="22"/>
      <c r="J9" s="2"/>
      <c r="K9" s="22"/>
      <c r="L9" s="4"/>
      <c r="N9" s="27" t="s">
        <v>6773</v>
      </c>
      <c r="O9" s="22"/>
      <c r="P9" s="2"/>
      <c r="Q9" s="22"/>
      <c r="R9" s="4"/>
      <c r="T9" s="27" t="s">
        <v>6773</v>
      </c>
      <c r="U9" s="22"/>
      <c r="V9" s="2"/>
      <c r="W9" s="22"/>
      <c r="X9" s="4"/>
      <c r="Z9" s="27" t="s">
        <v>6773</v>
      </c>
      <c r="AA9" s="22"/>
      <c r="AB9" s="2"/>
      <c r="AC9" s="22"/>
      <c r="AD9" s="4"/>
      <c r="AF9" s="27" t="s">
        <v>6773</v>
      </c>
      <c r="AG9" s="22"/>
      <c r="AH9" s="2"/>
      <c r="AI9" s="22"/>
      <c r="AJ9" s="4"/>
      <c r="AL9" s="27" t="s">
        <v>6773</v>
      </c>
      <c r="AM9" s="22"/>
      <c r="AN9" s="2"/>
      <c r="AO9" s="22"/>
      <c r="AP9" s="4"/>
      <c r="AR9" s="27" t="s">
        <v>6773</v>
      </c>
      <c r="AS9" s="22"/>
      <c r="AT9" s="2"/>
      <c r="AU9" s="22"/>
      <c r="AV9" s="4"/>
      <c r="AX9" s="27" t="s">
        <v>6773</v>
      </c>
      <c r="AY9" s="22"/>
      <c r="AZ9" s="2"/>
      <c r="BA9" s="22"/>
      <c r="BB9" s="4"/>
      <c r="BD9" s="27" t="s">
        <v>6773</v>
      </c>
      <c r="BE9" s="22"/>
      <c r="BF9" s="2"/>
      <c r="BG9" s="22"/>
      <c r="BH9" s="4"/>
      <c r="BJ9" s="27" t="s">
        <v>6773</v>
      </c>
      <c r="BK9" s="22"/>
      <c r="BL9" s="2"/>
      <c r="BM9" s="22"/>
      <c r="BN9" s="4"/>
      <c r="BP9" s="27" t="s">
        <v>6773</v>
      </c>
      <c r="BQ9" s="22"/>
      <c r="BR9" s="2"/>
      <c r="BS9" s="22"/>
      <c r="BT9" s="4"/>
      <c r="BV9" s="27" t="s">
        <v>6773</v>
      </c>
      <c r="BW9" s="22"/>
      <c r="BX9" s="2"/>
      <c r="BY9" s="22"/>
      <c r="BZ9" s="4"/>
      <c r="CB9" s="27" t="s">
        <v>6773</v>
      </c>
      <c r="CC9" s="22"/>
      <c r="CD9" s="2"/>
      <c r="CE9" s="22"/>
      <c r="CF9" s="4"/>
      <c r="CH9" s="27" t="s">
        <v>6773</v>
      </c>
      <c r="CI9" s="22"/>
      <c r="CJ9" s="2"/>
      <c r="CK9" s="22"/>
      <c r="CL9" s="4"/>
      <c r="CN9" s="27" t="s">
        <v>6773</v>
      </c>
      <c r="CO9" s="22"/>
      <c r="CP9" s="2"/>
      <c r="CQ9" s="22"/>
      <c r="CR9" s="4"/>
      <c r="CT9" s="27" t="s">
        <v>6773</v>
      </c>
      <c r="CU9" s="22"/>
      <c r="CV9" s="2"/>
      <c r="CW9" s="22"/>
      <c r="CX9" s="4"/>
      <c r="CZ9" s="27" t="s">
        <v>6773</v>
      </c>
      <c r="DA9" s="22"/>
      <c r="DB9" s="2"/>
      <c r="DC9" s="22"/>
      <c r="DD9" s="4"/>
      <c r="DF9" s="27" t="s">
        <v>6773</v>
      </c>
      <c r="DG9" s="22"/>
      <c r="DH9" s="2"/>
      <c r="DI9" s="22"/>
      <c r="DJ9" s="4"/>
      <c r="DL9" s="27" t="s">
        <v>6773</v>
      </c>
      <c r="DM9" s="22"/>
      <c r="DN9" s="2"/>
      <c r="DO9" s="22"/>
      <c r="DP9" s="4"/>
      <c r="DR9" s="27" t="s">
        <v>6773</v>
      </c>
      <c r="DS9" s="22"/>
      <c r="DT9" s="2"/>
      <c r="DU9" s="22"/>
      <c r="DV9" s="4"/>
      <c r="DX9" s="27" t="s">
        <v>6773</v>
      </c>
      <c r="DY9" s="22"/>
      <c r="DZ9" s="2"/>
      <c r="EA9" s="22"/>
      <c r="EB9" s="4"/>
      <c r="ED9" s="27" t="s">
        <v>6773</v>
      </c>
      <c r="EE9" s="22"/>
      <c r="EF9" s="2"/>
      <c r="EG9" s="22"/>
      <c r="EH9" s="4"/>
      <c r="EJ9" s="27" t="s">
        <v>6773</v>
      </c>
      <c r="EK9" s="22"/>
      <c r="EL9" s="2"/>
      <c r="EM9" s="22"/>
      <c r="EN9" s="4"/>
      <c r="EP9" s="27" t="s">
        <v>6773</v>
      </c>
      <c r="EQ9" s="22"/>
      <c r="ER9" s="2"/>
      <c r="ES9" s="22"/>
      <c r="ET9" s="4"/>
      <c r="EV9" s="27" t="s">
        <v>6773</v>
      </c>
      <c r="EW9" s="22"/>
      <c r="EX9" s="2"/>
      <c r="EY9" s="22"/>
      <c r="EZ9" s="4"/>
      <c r="FB9" s="27" t="s">
        <v>6773</v>
      </c>
      <c r="FC9" s="22"/>
      <c r="FD9" s="2"/>
      <c r="FE9" s="22"/>
      <c r="FF9" s="4"/>
      <c r="FH9" s="27" t="s">
        <v>6773</v>
      </c>
      <c r="FI9" s="22"/>
      <c r="FJ9" s="2"/>
      <c r="FK9" s="22"/>
      <c r="FL9" s="4"/>
      <c r="FN9" s="27" t="s">
        <v>6773</v>
      </c>
      <c r="FO9" s="22"/>
      <c r="FP9" s="2"/>
      <c r="FQ9" s="22"/>
      <c r="FR9" s="4"/>
      <c r="FT9" s="27" t="s">
        <v>6773</v>
      </c>
      <c r="FU9" s="22"/>
      <c r="FV9" s="2"/>
      <c r="FW9" s="22"/>
      <c r="FX9" s="4"/>
      <c r="FZ9" s="27" t="s">
        <v>6773</v>
      </c>
      <c r="GA9" s="22"/>
      <c r="GB9" s="2"/>
      <c r="GC9" s="22"/>
      <c r="GD9" s="4"/>
      <c r="GF9" s="27" t="s">
        <v>6773</v>
      </c>
      <c r="GG9" s="22"/>
      <c r="GH9" s="2"/>
      <c r="GI9" s="22"/>
      <c r="GJ9" s="4"/>
    </row>
    <row r="10" spans="2:192" x14ac:dyDescent="0.25">
      <c r="B10" s="27" t="s">
        <v>1203</v>
      </c>
      <c r="C10" s="28">
        <f>SUMIFS(datos_us[USD],datos_us[Year],'Cuentas US'!C$2,datos_us[Month],'Cuentas US'!F$2,datos_us[Destino],'Cuentas US'!B10)
- SUMIFS(datos_us[USD],datos_us[Year],'Cuentas US'!C$2,datos_us[Month],'Cuentas US'!F$2,datos_us[Origen],'Cuentas US'!B10)</f>
        <v>0</v>
      </c>
      <c r="D10" s="30"/>
      <c r="E10" s="28">
        <f>+C10</f>
        <v>0</v>
      </c>
      <c r="F10" s="4"/>
      <c r="H10" s="27" t="s">
        <v>1203</v>
      </c>
      <c r="I10" s="28">
        <f>SUMIFS(datos_us[USD],datos_us[Year],'Cuentas US'!I$2,datos_us[Month],'Cuentas US'!L$2,datos_us[Destino],'Cuentas US'!H10)
- SUMIFS(datos_us[USD],datos_us[Year],'Cuentas US'!I$2,datos_us[Month],'Cuentas US'!L$2,datos_us[Origen],'Cuentas US'!H10)</f>
        <v>0</v>
      </c>
      <c r="J10" s="30"/>
      <c r="K10" s="28">
        <f>+I10+E10</f>
        <v>0</v>
      </c>
      <c r="L10" s="4"/>
      <c r="N10" s="27" t="s">
        <v>1203</v>
      </c>
      <c r="O10" s="28">
        <f>SUMIFS(datos_us[USD],datos_us[Year],'Cuentas US'!O$2,datos_us[Month],'Cuentas US'!R$2,datos_us[Destino],'Cuentas US'!N10)
- SUMIFS(datos_us[USD],datos_us[Year],'Cuentas US'!O$2,datos_us[Month],'Cuentas US'!R$2,datos_us[Origen],'Cuentas US'!N10)</f>
        <v>0</v>
      </c>
      <c r="P10" s="30"/>
      <c r="Q10" s="28">
        <f>+O10+K10</f>
        <v>0</v>
      </c>
      <c r="R10" s="4"/>
      <c r="T10" s="27" t="s">
        <v>1203</v>
      </c>
      <c r="U10" s="28">
        <f>SUMIFS(datos_us[USD],datos_us[Year],'Cuentas US'!U$2,datos_us[Month],'Cuentas US'!X$2,datos_us[Destino],'Cuentas US'!T10)
- SUMIFS(datos_us[USD],datos_us[Year],'Cuentas US'!U$2,datos_us[Month],'Cuentas US'!X$2,datos_us[Origen],'Cuentas US'!T10)</f>
        <v>0</v>
      </c>
      <c r="V10" s="30"/>
      <c r="W10" s="28">
        <f>+U10+Q10</f>
        <v>0</v>
      </c>
      <c r="X10" s="4"/>
      <c r="Z10" s="27" t="s">
        <v>1203</v>
      </c>
      <c r="AA10" s="28">
        <f>SUMIFS(datos_us[USD],datos_us[Year],'Cuentas US'!AA$2,datos_us[Month],'Cuentas US'!AD$2,datos_us[Destino],'Cuentas US'!Z10)
- SUMIFS(datos_us[USD],datos_us[Year],'Cuentas US'!AA$2,datos_us[Month],'Cuentas US'!AD$2,datos_us[Origen],'Cuentas US'!Z10)</f>
        <v>0</v>
      </c>
      <c r="AB10" s="30"/>
      <c r="AC10" s="28">
        <f>+AA10+W10</f>
        <v>0</v>
      </c>
      <c r="AD10" s="4"/>
      <c r="AF10" s="27" t="s">
        <v>1203</v>
      </c>
      <c r="AG10" s="28">
        <f>SUMIFS(datos_us[USD],datos_us[Year],'Cuentas US'!AG$2,datos_us[Month],'Cuentas US'!AJ$2,datos_us[Destino],'Cuentas US'!AF10)
- SUMIFS(datos_us[USD],datos_us[Year],'Cuentas US'!AG$2,datos_us[Month],'Cuentas US'!AJ$2,datos_us[Origen],'Cuentas US'!AF10)</f>
        <v>0</v>
      </c>
      <c r="AH10" s="30"/>
      <c r="AI10" s="28">
        <f>+AG10+AC10</f>
        <v>0</v>
      </c>
      <c r="AJ10" s="4"/>
      <c r="AL10" s="27" t="s">
        <v>1203</v>
      </c>
      <c r="AM10" s="28">
        <f>SUMIFS(datos_us[USD],datos_us[Year],'Cuentas US'!AM$2,datos_us[Month],'Cuentas US'!AP$2,datos_us[Destino],'Cuentas US'!AL10)
- SUMIFS(datos_us[USD],datos_us[Year],'Cuentas US'!AM$2,datos_us[Month],'Cuentas US'!AP$2,datos_us[Origen],'Cuentas US'!AL10)</f>
        <v>10000</v>
      </c>
      <c r="AN10" s="30"/>
      <c r="AO10" s="28">
        <f>+AM10+AI10</f>
        <v>10000</v>
      </c>
      <c r="AP10" s="4"/>
      <c r="AR10" s="27" t="s">
        <v>1203</v>
      </c>
      <c r="AS10" s="28">
        <f>SUMIFS(datos_us[USD],datos_us[Year],'Cuentas US'!AS$2,datos_us[Month],'Cuentas US'!AV$2,datos_us[Destino],'Cuentas US'!AR10)
- SUMIFS(datos_us[USD],datos_us[Year],'Cuentas US'!AS$2,datos_us[Month],'Cuentas US'!AV$2,datos_us[Origen],'Cuentas US'!AR10)</f>
        <v>11000</v>
      </c>
      <c r="AT10" s="30"/>
      <c r="AU10" s="28">
        <f>+AS10+AO10</f>
        <v>21000</v>
      </c>
      <c r="AV10" s="4"/>
      <c r="AX10" s="27" t="s">
        <v>1203</v>
      </c>
      <c r="AY10" s="28">
        <f>SUMIFS(datos_us[USD],datos_us[Year],'Cuentas US'!AY$2,datos_us[Month],'Cuentas US'!BB$2,datos_us[Destino],'Cuentas US'!AX10)
- SUMIFS(datos_us[USD],datos_us[Year],'Cuentas US'!AY$2,datos_us[Month],'Cuentas US'!BB$2,datos_us[Origen],'Cuentas US'!AX10)</f>
        <v>60000</v>
      </c>
      <c r="AZ10" s="30"/>
      <c r="BA10" s="28">
        <f>+AY10+AU10</f>
        <v>81000</v>
      </c>
      <c r="BB10" s="4"/>
      <c r="BD10" s="27" t="s">
        <v>1203</v>
      </c>
      <c r="BE10" s="28">
        <f>SUMIFS(datos_us[USD],datos_us[Year],'Cuentas US'!BE$2,datos_us[Month],'Cuentas US'!BH$2,datos_us[Destino],'Cuentas US'!BD10)
- SUMIFS(datos_us[USD],datos_us[Year],'Cuentas US'!BE$2,datos_us[Month],'Cuentas US'!BH$2,datos_us[Origen],'Cuentas US'!BD10)</f>
        <v>0</v>
      </c>
      <c r="BF10" s="30"/>
      <c r="BG10" s="28">
        <f>+BE10+BA10</f>
        <v>81000</v>
      </c>
      <c r="BH10" s="4"/>
      <c r="BJ10" s="27" t="s">
        <v>1203</v>
      </c>
      <c r="BK10" s="28">
        <f>SUMIFS(datos_us[USD],datos_us[Year],'Cuentas US'!BK$2,datos_us[Month],'Cuentas US'!BN$2,datos_us[Destino],'Cuentas US'!BJ10)
- SUMIFS(datos_us[USD],datos_us[Year],'Cuentas US'!BK$2,datos_us[Month],'Cuentas US'!BN$2,datos_us[Origen],'Cuentas US'!BJ10)</f>
        <v>0</v>
      </c>
      <c r="BL10" s="30"/>
      <c r="BM10" s="28">
        <f>+BK10+BG10</f>
        <v>81000</v>
      </c>
      <c r="BN10" s="4"/>
      <c r="BP10" s="27" t="s">
        <v>1203</v>
      </c>
      <c r="BQ10" s="28">
        <f>SUMIFS(datos_us[USD],datos_us[Year],'Cuentas US'!BQ$2,datos_us[Month],'Cuentas US'!BT$2,datos_us[Destino],'Cuentas US'!BP10)
- SUMIFS(datos_us[USD],datos_us[Year],'Cuentas US'!BQ$2,datos_us[Month],'Cuentas US'!BT$2,datos_us[Origen],'Cuentas US'!BP10)</f>
        <v>75000</v>
      </c>
      <c r="BR10" s="30"/>
      <c r="BS10" s="28">
        <f>+BQ10+BM10</f>
        <v>156000</v>
      </c>
      <c r="BT10" s="4"/>
      <c r="BV10" s="27" t="s">
        <v>1203</v>
      </c>
      <c r="BW10" s="28">
        <f>SUMIFS(datos_us[USD],datos_us[Year],'Cuentas US'!BW$2,datos_us[Month],'Cuentas US'!BZ$2,datos_us[Destino],'Cuentas US'!BV10)
- SUMIFS(datos_us[USD],datos_us[Year],'Cuentas US'!BW$2,datos_us[Month],'Cuentas US'!BZ$2,datos_us[Origen],'Cuentas US'!BV10)</f>
        <v>50000</v>
      </c>
      <c r="BX10" s="30"/>
      <c r="BY10" s="28">
        <f>+BW10+BS10</f>
        <v>206000</v>
      </c>
      <c r="BZ10" s="4"/>
      <c r="CB10" s="27" t="s">
        <v>1203</v>
      </c>
      <c r="CC10" s="28">
        <f>SUMIFS(datos_us[USD],datos_us[Year],'Cuentas US'!CC$2,datos_us[Month],'Cuentas US'!CF$2,datos_us[Destino],'Cuentas US'!CB10)
- SUMIFS(datos_us[USD],datos_us[Year],'Cuentas US'!CC$2,datos_us[Month],'Cuentas US'!CF$2,datos_us[Origen],'Cuentas US'!CB10)</f>
        <v>25000</v>
      </c>
      <c r="CD10" s="30"/>
      <c r="CE10" s="28">
        <f>+CC10+BY10</f>
        <v>231000</v>
      </c>
      <c r="CF10" s="4"/>
      <c r="CH10" s="27" t="s">
        <v>1203</v>
      </c>
      <c r="CI10" s="28">
        <f>SUMIFS(datos_us[USD],datos_us[Year],'Cuentas US'!CI$2,datos_us[Month],'Cuentas US'!CL$2,datos_us[Destino],'Cuentas US'!CH10)
- SUMIFS(datos_us[USD],datos_us[Year],'Cuentas US'!CI$2,datos_us[Month],'Cuentas US'!CL$2,datos_us[Origen],'Cuentas US'!CH10)</f>
        <v>99000</v>
      </c>
      <c r="CJ10" s="30"/>
      <c r="CK10" s="28">
        <f>+CI10+CE10</f>
        <v>330000</v>
      </c>
      <c r="CL10" s="4"/>
      <c r="CN10" s="27" t="s">
        <v>1203</v>
      </c>
      <c r="CO10" s="28">
        <f>SUMIFS(datos_us[USD],datos_us[Year],'Cuentas US'!CO$2,datos_us[Month],'Cuentas US'!CR$2,datos_us[Destino],'Cuentas US'!CN10)
- SUMIFS(datos_us[USD],datos_us[Year],'Cuentas US'!CO$2,datos_us[Month],'Cuentas US'!CR$2,datos_us[Origen],'Cuentas US'!CN10)</f>
        <v>0</v>
      </c>
      <c r="CP10" s="30"/>
      <c r="CQ10" s="28">
        <f>+CO10+CK10</f>
        <v>330000</v>
      </c>
      <c r="CR10" s="4"/>
      <c r="CT10" s="27" t="s">
        <v>1203</v>
      </c>
      <c r="CU10" s="28">
        <f>SUMIFS(datos_us[USD],datos_us[Year],'Cuentas US'!CU$2,datos_us[Month],'Cuentas US'!CX$2,datos_us[Destino],'Cuentas US'!CT10)
- SUMIFS(datos_us[USD],datos_us[Year],'Cuentas US'!CU$2,datos_us[Month],'Cuentas US'!CX$2,datos_us[Origen],'Cuentas US'!CT10)</f>
        <v>0</v>
      </c>
      <c r="CV10" s="30"/>
      <c r="CW10" s="28">
        <f>+CU10+CQ10</f>
        <v>330000</v>
      </c>
      <c r="CX10" s="4"/>
      <c r="CZ10" s="27" t="s">
        <v>1203</v>
      </c>
      <c r="DA10" s="28">
        <f>SUMIFS(datos_us[USD],datos_us[Year],'Cuentas US'!DA$2,datos_us[Month],'Cuentas US'!DD$2,datos_us[Destino],'Cuentas US'!CZ10)
- SUMIFS(datos_us[USD],datos_us[Year],'Cuentas US'!DA$2,datos_us[Month],'Cuentas US'!DD$2,datos_us[Origen],'Cuentas US'!CZ10)</f>
        <v>80075</v>
      </c>
      <c r="DB10" s="30"/>
      <c r="DC10" s="28">
        <f>+DA10+CW10</f>
        <v>410075</v>
      </c>
      <c r="DD10" s="4"/>
      <c r="DF10" s="27" t="s">
        <v>1203</v>
      </c>
      <c r="DG10" s="28">
        <f>SUMIFS(datos_us[USD],datos_us[Year],'Cuentas US'!DG$2,datos_us[Month],'Cuentas US'!DJ$2,datos_us[Destino],'Cuentas US'!DF10)
- SUMIFS(datos_us[USD],datos_us[Year],'Cuentas US'!DG$2,datos_us[Month],'Cuentas US'!DJ$2,datos_us[Origen],'Cuentas US'!DF10)</f>
        <v>0</v>
      </c>
      <c r="DH10" s="30"/>
      <c r="DI10" s="28">
        <f>+DG10+DC10</f>
        <v>410075</v>
      </c>
      <c r="DJ10" s="4"/>
      <c r="DL10" s="27" t="s">
        <v>1203</v>
      </c>
      <c r="DM10" s="28">
        <f>SUMIFS(datos_us[USD],datos_us[Year],'Cuentas US'!DM$2,datos_us[Month],'Cuentas US'!DP$2,datos_us[Destino],'Cuentas US'!DL10)
- SUMIFS(datos_us[USD],datos_us[Year],'Cuentas US'!DM$2,datos_us[Month],'Cuentas US'!DP$2,datos_us[Origen],'Cuentas US'!DL10)</f>
        <v>30110</v>
      </c>
      <c r="DN10" s="30"/>
      <c r="DO10" s="28">
        <f>+DM10+DI10</f>
        <v>440185</v>
      </c>
      <c r="DP10" s="4"/>
      <c r="DR10" s="27" t="s">
        <v>1203</v>
      </c>
      <c r="DS10" s="28">
        <f>SUMIFS(datos_us[USD],datos_us[Year],'Cuentas US'!DS$2,datos_us[Month],'Cuentas US'!DV$2,datos_us[Destino],'Cuentas US'!DR10)
- SUMIFS(datos_us[USD],datos_us[Year],'Cuentas US'!DS$2,datos_us[Month],'Cuentas US'!DV$2,datos_us[Origen],'Cuentas US'!DR10)</f>
        <v>40150</v>
      </c>
      <c r="DT10" s="30"/>
      <c r="DU10" s="28">
        <f>+DS10+DO10</f>
        <v>480335</v>
      </c>
      <c r="DV10" s="4"/>
      <c r="DX10" s="27" t="s">
        <v>1203</v>
      </c>
      <c r="DY10" s="28">
        <f>SUMIFS(datos_us[USD],datos_us[Year],'Cuentas US'!DY$2,datos_us[Month],'Cuentas US'!EB$2,datos_us[Destino],'Cuentas US'!DX10)
- SUMIFS(datos_us[USD],datos_us[Year],'Cuentas US'!DY$2,datos_us[Month],'Cuentas US'!EB$2,datos_us[Origen],'Cuentas US'!DX10)</f>
        <v>34422</v>
      </c>
      <c r="DZ10" s="30"/>
      <c r="EA10" s="28">
        <f>+DY10+DU10</f>
        <v>514757</v>
      </c>
      <c r="EB10" s="4"/>
      <c r="ED10" s="27" t="s">
        <v>1203</v>
      </c>
      <c r="EE10" s="28">
        <f>SUMIFS(datos_us[USD],datos_us[Year],'Cuentas US'!EE$2,datos_us[Month],'Cuentas US'!EH$2,datos_us[Destino],'Cuentas US'!ED10)
- SUMIFS(datos_us[USD],datos_us[Year],'Cuentas US'!EE$2,datos_us[Month],'Cuentas US'!EH$2,datos_us[Origen],'Cuentas US'!ED10)</f>
        <v>59848.870684000001</v>
      </c>
      <c r="EF10" s="30"/>
      <c r="EG10" s="28">
        <f>+EE10+EA10</f>
        <v>574605.87068399996</v>
      </c>
      <c r="EH10" s="4"/>
      <c r="EJ10" s="27" t="s">
        <v>1203</v>
      </c>
      <c r="EK10" s="28">
        <f>SUMIFS(datos_us[USD],datos_us[Year],'Cuentas US'!EK$2,datos_us[Month],'Cuentas US'!EN$2,datos_us[Destino],'Cuentas US'!EJ10)
- SUMIFS(datos_us[USD],datos_us[Year],'Cuentas US'!EK$2,datos_us[Month],'Cuentas US'!EN$2,datos_us[Origen],'Cuentas US'!EJ10)</f>
        <v>29475.86</v>
      </c>
      <c r="EL10" s="30"/>
      <c r="EM10" s="28">
        <f>+EK10+EG10</f>
        <v>604081.73068399995</v>
      </c>
      <c r="EN10" s="4"/>
      <c r="EP10" s="27" t="s">
        <v>1203</v>
      </c>
      <c r="EQ10" s="28">
        <f>SUMIFS(datos_us[USD],datos_us[Year],'Cuentas US'!EQ$2,datos_us[Month],'Cuentas US'!ET$2,datos_us[Destino],'Cuentas US'!EP10)
- SUMIFS(datos_us[USD],datos_us[Year],'Cuentas US'!EQ$2,datos_us[Month],'Cuentas US'!ET$2,datos_us[Origen],'Cuentas US'!EP10)</f>
        <v>49606.400000000001</v>
      </c>
      <c r="ER10" s="30"/>
      <c r="ES10" s="28">
        <f>+EQ10+EM10</f>
        <v>653688.13068399997</v>
      </c>
      <c r="ET10" s="4"/>
      <c r="EV10" s="27" t="s">
        <v>1203</v>
      </c>
      <c r="EW10" s="28">
        <f>SUMIFS(datos_us[USD],datos_us[Year],'Cuentas US'!EW$2,datos_us[Month],'Cuentas US'!EZ$2,datos_us[Destino],'Cuentas US'!EV10)
- SUMIFS(datos_us[USD],datos_us[Year],'Cuentas US'!EW$2,datos_us[Month],'Cuentas US'!EZ$2,datos_us[Origen],'Cuentas US'!EV10)</f>
        <v>0</v>
      </c>
      <c r="EX10" s="30"/>
      <c r="EY10" s="28">
        <f>+EW10+ES10</f>
        <v>653688.13068399997</v>
      </c>
      <c r="EZ10" s="4"/>
      <c r="FB10" s="27" t="s">
        <v>1203</v>
      </c>
      <c r="FC10" s="28">
        <f>SUMIFS(datos_us[USD],datos_us[Year],'Cuentas US'!FC$2,datos_us[Month],'Cuentas US'!FF$2,datos_us[Destino],'Cuentas US'!FB10)
- SUMIFS(datos_us[USD],datos_us[Year],'Cuentas US'!FC$2,datos_us[Month],'Cuentas US'!FF$2,datos_us[Origen],'Cuentas US'!FB10)</f>
        <v>0</v>
      </c>
      <c r="FD10" s="30"/>
      <c r="FE10" s="28">
        <f>+FC10+EY10</f>
        <v>653688.13068399997</v>
      </c>
      <c r="FF10" s="4"/>
      <c r="FH10" s="27" t="s">
        <v>1203</v>
      </c>
      <c r="FI10" s="28">
        <f>SUMIFS(datos_us[USD],datos_us[Year],'Cuentas US'!FI$2,datos_us[Month],'Cuentas US'!FL$2,datos_us[Destino],'Cuentas US'!FH10)
- SUMIFS(datos_us[USD],datos_us[Year],'Cuentas US'!FI$2,datos_us[Month],'Cuentas US'!FL$2,datos_us[Origen],'Cuentas US'!FH10)</f>
        <v>0</v>
      </c>
      <c r="FJ10" s="30"/>
      <c r="FK10" s="28">
        <f>+FI10+FE10</f>
        <v>653688.13068399997</v>
      </c>
      <c r="FL10" s="4"/>
      <c r="FN10" s="27" t="s">
        <v>1203</v>
      </c>
      <c r="FO10" s="28">
        <f>SUMIFS(datos_us[USD],datos_us[Year],'Cuentas US'!FO$2,datos_us[Month],'Cuentas US'!FR$2,datos_us[Destino],'Cuentas US'!FN10)
- SUMIFS(datos_us[USD],datos_us[Year],'Cuentas US'!FO$2,datos_us[Month],'Cuentas US'!FR$2,datos_us[Origen],'Cuentas US'!FN10)</f>
        <v>0</v>
      </c>
      <c r="FP10" s="30"/>
      <c r="FQ10" s="28">
        <f>+FO10+FK10</f>
        <v>653688.13068399997</v>
      </c>
      <c r="FR10" s="4"/>
      <c r="FT10" s="27" t="s">
        <v>1203</v>
      </c>
      <c r="FU10" s="28">
        <f>SUMIFS(datos_us[USD],datos_us[Year],'Cuentas US'!FU$2,datos_us[Month],'Cuentas US'!FX$2,datos_us[Destino],'Cuentas US'!FT10)
- SUMIFS(datos_us[USD],datos_us[Year],'Cuentas US'!FU$2,datos_us[Month],'Cuentas US'!FX$2,datos_us[Origen],'Cuentas US'!FT10)</f>
        <v>0</v>
      </c>
      <c r="FV10" s="30"/>
      <c r="FW10" s="28">
        <f>+FU10+FQ10</f>
        <v>653688.13068399997</v>
      </c>
      <c r="FX10" s="4"/>
      <c r="FZ10" s="27" t="s">
        <v>1203</v>
      </c>
      <c r="GA10" s="28">
        <f>SUMIFS(datos_us[USD],datos_us[Year],'Cuentas US'!GA$2,datos_us[Month],'Cuentas US'!GD$2,datos_us[Destino],'Cuentas US'!FZ10)
- SUMIFS(datos_us[USD],datos_us[Year],'Cuentas US'!GA$2,datos_us[Month],'Cuentas US'!GD$2,datos_us[Origen],'Cuentas US'!FZ10)</f>
        <v>0</v>
      </c>
      <c r="GB10" s="30"/>
      <c r="GC10" s="28">
        <f>+GA10+FW10</f>
        <v>653688.13068399997</v>
      </c>
      <c r="GD10" s="4"/>
      <c r="GF10" s="27" t="s">
        <v>1203</v>
      </c>
      <c r="GG10" s="28">
        <f>SUMIFS(datos_us[USD],datos_us[Year],'Cuentas US'!GG$2,datos_us[Month],'Cuentas US'!GJ$2,datos_us[Destino],'Cuentas US'!GF10)
- SUMIFS(datos_us[USD],datos_us[Year],'Cuentas US'!GG$2,datos_us[Month],'Cuentas US'!GJ$2,datos_us[Origen],'Cuentas US'!GF10)</f>
        <v>0</v>
      </c>
      <c r="GH10" s="30"/>
      <c r="GI10" s="28">
        <f>+GG10+GC10</f>
        <v>653688.13068399997</v>
      </c>
      <c r="GJ10" s="4"/>
    </row>
    <row r="11" spans="2:192" x14ac:dyDescent="0.25">
      <c r="B11" s="3"/>
      <c r="C11" s="22"/>
      <c r="D11" s="2"/>
      <c r="E11" s="22"/>
      <c r="F11" s="4"/>
      <c r="H11" s="3"/>
      <c r="I11" s="22"/>
      <c r="J11" s="2"/>
      <c r="K11" s="22"/>
      <c r="L11" s="4"/>
      <c r="N11" s="3"/>
      <c r="O11" s="22"/>
      <c r="P11" s="2"/>
      <c r="Q11" s="22"/>
      <c r="R11" s="4"/>
      <c r="T11" s="3"/>
      <c r="U11" s="22"/>
      <c r="V11" s="2"/>
      <c r="W11" s="22"/>
      <c r="X11" s="4"/>
      <c r="Z11" s="3"/>
      <c r="AA11" s="22"/>
      <c r="AB11" s="2"/>
      <c r="AC11" s="22"/>
      <c r="AD11" s="4"/>
      <c r="AF11" s="3"/>
      <c r="AG11" s="22"/>
      <c r="AH11" s="2"/>
      <c r="AI11" s="22"/>
      <c r="AJ11" s="4"/>
      <c r="AL11" s="3"/>
      <c r="AM11" s="22"/>
      <c r="AN11" s="2"/>
      <c r="AO11" s="22"/>
      <c r="AP11" s="4"/>
      <c r="AR11" s="3"/>
      <c r="AS11" s="22"/>
      <c r="AT11" s="2"/>
      <c r="AU11" s="22"/>
      <c r="AV11" s="4"/>
      <c r="AX11" s="3"/>
      <c r="AY11" s="22"/>
      <c r="AZ11" s="2"/>
      <c r="BA11" s="22"/>
      <c r="BB11" s="4"/>
      <c r="BD11" s="3"/>
      <c r="BE11" s="22"/>
      <c r="BF11" s="2"/>
      <c r="BG11" s="22"/>
      <c r="BH11" s="4"/>
      <c r="BJ11" s="3"/>
      <c r="BK11" s="22"/>
      <c r="BL11" s="2"/>
      <c r="BM11" s="22"/>
      <c r="BN11" s="4"/>
      <c r="BP11" s="3"/>
      <c r="BQ11" s="22"/>
      <c r="BR11" s="2"/>
      <c r="BS11" s="22"/>
      <c r="BT11" s="4"/>
      <c r="BV11" s="3"/>
      <c r="BW11" s="22"/>
      <c r="BX11" s="2"/>
      <c r="BY11" s="22"/>
      <c r="BZ11" s="4"/>
      <c r="CB11" s="3"/>
      <c r="CC11" s="22"/>
      <c r="CD11" s="2"/>
      <c r="CE11" s="22"/>
      <c r="CF11" s="4"/>
      <c r="CH11" s="3"/>
      <c r="CI11" s="22"/>
      <c r="CJ11" s="2"/>
      <c r="CK11" s="22"/>
      <c r="CL11" s="4"/>
      <c r="CN11" s="3"/>
      <c r="CO11" s="22"/>
      <c r="CP11" s="2"/>
      <c r="CQ11" s="22"/>
      <c r="CR11" s="4"/>
      <c r="CT11" s="3"/>
      <c r="CU11" s="22"/>
      <c r="CV11" s="2"/>
      <c r="CW11" s="22"/>
      <c r="CX11" s="4"/>
      <c r="CZ11" s="3"/>
      <c r="DA11" s="22"/>
      <c r="DB11" s="2"/>
      <c r="DC11" s="22"/>
      <c r="DD11" s="4"/>
      <c r="DF11" s="3"/>
      <c r="DG11" s="22"/>
      <c r="DH11" s="2"/>
      <c r="DI11" s="22"/>
      <c r="DJ11" s="4"/>
      <c r="DL11" s="3"/>
      <c r="DM11" s="22"/>
      <c r="DN11" s="2"/>
      <c r="DO11" s="22"/>
      <c r="DP11" s="4"/>
      <c r="DR11" s="3"/>
      <c r="DS11" s="22"/>
      <c r="DT11" s="2"/>
      <c r="DU11" s="22"/>
      <c r="DV11" s="4"/>
      <c r="DX11" s="3"/>
      <c r="DY11" s="22"/>
      <c r="DZ11" s="2"/>
      <c r="EA11" s="22"/>
      <c r="EB11" s="4"/>
      <c r="ED11" s="3"/>
      <c r="EE11" s="22"/>
      <c r="EF11" s="2"/>
      <c r="EG11" s="22"/>
      <c r="EH11" s="4"/>
      <c r="EJ11" s="3"/>
      <c r="EK11" s="22"/>
      <c r="EL11" s="2"/>
      <c r="EM11" s="22"/>
      <c r="EN11" s="4"/>
      <c r="EP11" s="3"/>
      <c r="EQ11" s="22"/>
      <c r="ER11" s="2"/>
      <c r="ES11" s="22"/>
      <c r="ET11" s="4"/>
      <c r="EV11" s="3"/>
      <c r="EW11" s="22"/>
      <c r="EX11" s="2"/>
      <c r="EY11" s="22"/>
      <c r="EZ11" s="4"/>
      <c r="FB11" s="3"/>
      <c r="FC11" s="22"/>
      <c r="FD11" s="2"/>
      <c r="FE11" s="22"/>
      <c r="FF11" s="4"/>
      <c r="FH11" s="3"/>
      <c r="FI11" s="22"/>
      <c r="FJ11" s="2"/>
      <c r="FK11" s="22"/>
      <c r="FL11" s="4"/>
      <c r="FN11" s="3"/>
      <c r="FO11" s="22"/>
      <c r="FP11" s="2"/>
      <c r="FQ11" s="22"/>
      <c r="FR11" s="4"/>
      <c r="FT11" s="3"/>
      <c r="FU11" s="22"/>
      <c r="FV11" s="2"/>
      <c r="FW11" s="22"/>
      <c r="FX11" s="4"/>
      <c r="FZ11" s="3"/>
      <c r="GA11" s="22"/>
      <c r="GB11" s="2"/>
      <c r="GC11" s="22"/>
      <c r="GD11" s="4"/>
      <c r="GF11" s="3"/>
      <c r="GG11" s="22"/>
      <c r="GH11" s="2"/>
      <c r="GI11" s="22"/>
      <c r="GJ11" s="4"/>
    </row>
    <row r="12" spans="2:192" x14ac:dyDescent="0.25">
      <c r="B12" s="27" t="s">
        <v>6734</v>
      </c>
      <c r="C12" s="28"/>
      <c r="D12" s="2"/>
      <c r="E12" s="28"/>
      <c r="F12" s="4"/>
      <c r="H12" s="27" t="s">
        <v>6734</v>
      </c>
      <c r="I12" s="28"/>
      <c r="J12" s="2"/>
      <c r="K12" s="28"/>
      <c r="L12" s="4"/>
      <c r="N12" s="27" t="s">
        <v>6734</v>
      </c>
      <c r="O12" s="28"/>
      <c r="P12" s="2"/>
      <c r="Q12" s="28"/>
      <c r="R12" s="4"/>
      <c r="T12" s="27" t="s">
        <v>6734</v>
      </c>
      <c r="U12" s="28"/>
      <c r="V12" s="2"/>
      <c r="W12" s="28"/>
      <c r="X12" s="4"/>
      <c r="Z12" s="27" t="s">
        <v>6734</v>
      </c>
      <c r="AA12" s="28"/>
      <c r="AB12" s="2"/>
      <c r="AC12" s="28"/>
      <c r="AD12" s="4"/>
      <c r="AF12" s="27" t="s">
        <v>6734</v>
      </c>
      <c r="AG12" s="28"/>
      <c r="AH12" s="2"/>
      <c r="AI12" s="28"/>
      <c r="AJ12" s="4"/>
      <c r="AL12" s="27" t="s">
        <v>6734</v>
      </c>
      <c r="AM12" s="28"/>
      <c r="AN12" s="2"/>
      <c r="AO12" s="28"/>
      <c r="AP12" s="4"/>
      <c r="AR12" s="27" t="s">
        <v>6734</v>
      </c>
      <c r="AS12" s="28"/>
      <c r="AT12" s="2"/>
      <c r="AU12" s="28"/>
      <c r="AV12" s="4"/>
      <c r="AX12" s="27" t="s">
        <v>6734</v>
      </c>
      <c r="AY12" s="28"/>
      <c r="AZ12" s="2"/>
      <c r="BA12" s="28"/>
      <c r="BB12" s="4"/>
      <c r="BD12" s="27" t="s">
        <v>6734</v>
      </c>
      <c r="BE12" s="28"/>
      <c r="BF12" s="2"/>
      <c r="BG12" s="28"/>
      <c r="BH12" s="4"/>
      <c r="BJ12" s="27" t="s">
        <v>6734</v>
      </c>
      <c r="BK12" s="28"/>
      <c r="BL12" s="2"/>
      <c r="BM12" s="28"/>
      <c r="BN12" s="4"/>
      <c r="BP12" s="27" t="s">
        <v>6734</v>
      </c>
      <c r="BQ12" s="28"/>
      <c r="BR12" s="2"/>
      <c r="BS12" s="28"/>
      <c r="BT12" s="4"/>
      <c r="BV12" s="27" t="s">
        <v>6734</v>
      </c>
      <c r="BW12" s="28"/>
      <c r="BX12" s="2"/>
      <c r="BY12" s="28"/>
      <c r="BZ12" s="4"/>
      <c r="CB12" s="27" t="s">
        <v>6734</v>
      </c>
      <c r="CC12" s="28"/>
      <c r="CD12" s="2"/>
      <c r="CE12" s="28"/>
      <c r="CF12" s="4"/>
      <c r="CH12" s="27" t="s">
        <v>6734</v>
      </c>
      <c r="CI12" s="28"/>
      <c r="CJ12" s="2"/>
      <c r="CK12" s="28"/>
      <c r="CL12" s="4"/>
      <c r="CN12" s="27" t="s">
        <v>6734</v>
      </c>
      <c r="CO12" s="28"/>
      <c r="CP12" s="2"/>
      <c r="CQ12" s="28"/>
      <c r="CR12" s="4"/>
      <c r="CT12" s="27" t="s">
        <v>6734</v>
      </c>
      <c r="CU12" s="28"/>
      <c r="CV12" s="2"/>
      <c r="CW12" s="28"/>
      <c r="CX12" s="4"/>
      <c r="CZ12" s="27" t="s">
        <v>6734</v>
      </c>
      <c r="DA12" s="28"/>
      <c r="DB12" s="2"/>
      <c r="DC12" s="28"/>
      <c r="DD12" s="4"/>
      <c r="DF12" s="27" t="s">
        <v>6734</v>
      </c>
      <c r="DG12" s="28"/>
      <c r="DH12" s="2"/>
      <c r="DI12" s="28"/>
      <c r="DJ12" s="4"/>
      <c r="DL12" s="27" t="s">
        <v>6734</v>
      </c>
      <c r="DM12" s="28"/>
      <c r="DN12" s="2"/>
      <c r="DO12" s="28"/>
      <c r="DP12" s="4"/>
      <c r="DR12" s="27" t="s">
        <v>6734</v>
      </c>
      <c r="DS12" s="28"/>
      <c r="DT12" s="2"/>
      <c r="DU12" s="28"/>
      <c r="DV12" s="4"/>
      <c r="DX12" s="27" t="s">
        <v>6734</v>
      </c>
      <c r="DY12" s="28"/>
      <c r="DZ12" s="2"/>
      <c r="EA12" s="28"/>
      <c r="EB12" s="4"/>
      <c r="ED12" s="27" t="s">
        <v>6734</v>
      </c>
      <c r="EE12" s="28"/>
      <c r="EF12" s="2"/>
      <c r="EG12" s="28"/>
      <c r="EH12" s="4"/>
      <c r="EJ12" s="27" t="s">
        <v>6734</v>
      </c>
      <c r="EK12" s="28"/>
      <c r="EL12" s="2"/>
      <c r="EM12" s="28"/>
      <c r="EN12" s="4"/>
      <c r="EP12" s="27" t="s">
        <v>6734</v>
      </c>
      <c r="EQ12" s="28"/>
      <c r="ER12" s="2"/>
      <c r="ES12" s="28"/>
      <c r="ET12" s="4"/>
      <c r="EV12" s="27" t="s">
        <v>6734</v>
      </c>
      <c r="EW12" s="28"/>
      <c r="EX12" s="2"/>
      <c r="EY12" s="28"/>
      <c r="EZ12" s="4"/>
      <c r="FB12" s="27" t="s">
        <v>6734</v>
      </c>
      <c r="FC12" s="28"/>
      <c r="FD12" s="2"/>
      <c r="FE12" s="28"/>
      <c r="FF12" s="4"/>
      <c r="FH12" s="27" t="s">
        <v>6734</v>
      </c>
      <c r="FI12" s="28"/>
      <c r="FJ12" s="2"/>
      <c r="FK12" s="28"/>
      <c r="FL12" s="4"/>
      <c r="FN12" s="27" t="s">
        <v>6734</v>
      </c>
      <c r="FO12" s="28"/>
      <c r="FP12" s="2"/>
      <c r="FQ12" s="28"/>
      <c r="FR12" s="4"/>
      <c r="FT12" s="27" t="s">
        <v>6734</v>
      </c>
      <c r="FU12" s="28"/>
      <c r="FV12" s="2"/>
      <c r="FW12" s="28"/>
      <c r="FX12" s="4"/>
      <c r="FZ12" s="27" t="s">
        <v>6734</v>
      </c>
      <c r="GA12" s="28"/>
      <c r="GB12" s="2"/>
      <c r="GC12" s="28"/>
      <c r="GD12" s="4"/>
      <c r="GF12" s="27" t="s">
        <v>6734</v>
      </c>
      <c r="GG12" s="28"/>
      <c r="GH12" s="2"/>
      <c r="GI12" s="28"/>
      <c r="GJ12" s="4"/>
    </row>
    <row r="13" spans="2:192" x14ac:dyDescent="0.25">
      <c r="B13" s="27" t="s">
        <v>445</v>
      </c>
      <c r="C13" s="28">
        <f>-SUMIFS(datos_us[USD],datos_us[Year],'Cuentas US'!C$2,datos_us[Month],'Cuentas US'!F$2,datos_us[Destino],'Cuentas US'!B13)
+ SUMIFS(datos_us[USD],datos_us[Year],'Cuentas US'!C$2,datos_us[Month],'Cuentas US'!F$2,datos_us[Origen],'Cuentas US'!B13)</f>
        <v>0</v>
      </c>
      <c r="D13" s="2"/>
      <c r="E13" s="28">
        <f>+C13</f>
        <v>0</v>
      </c>
      <c r="F13" s="4"/>
      <c r="H13" s="27" t="s">
        <v>445</v>
      </c>
      <c r="I13" s="28">
        <f>-SUMIFS(datos_us[USD],datos_us[Year],'Cuentas US'!I$2,datos_us[Month],'Cuentas US'!L$2,datos_us[Destino],'Cuentas US'!H13)
+ SUMIFS(datos_us[USD],datos_us[Year],'Cuentas US'!I$2,datos_us[Month],'Cuentas US'!L$2,datos_us[Origen],'Cuentas US'!H13)</f>
        <v>0</v>
      </c>
      <c r="J13" s="2"/>
      <c r="K13" s="28">
        <f>+I13+E13</f>
        <v>0</v>
      </c>
      <c r="L13" s="4"/>
      <c r="N13" s="27" t="s">
        <v>445</v>
      </c>
      <c r="O13" s="28">
        <f>-SUMIFS(datos_us[USD],datos_us[Year],'Cuentas US'!O$2,datos_us[Month],'Cuentas US'!R$2,datos_us[Destino],'Cuentas US'!N13)
+ SUMIFS(datos_us[USD],datos_us[Year],'Cuentas US'!O$2,datos_us[Month],'Cuentas US'!R$2,datos_us[Origen],'Cuentas US'!N13)</f>
        <v>0</v>
      </c>
      <c r="P13" s="2"/>
      <c r="Q13" s="28">
        <f>+O13+K13</f>
        <v>0</v>
      </c>
      <c r="R13" s="4"/>
      <c r="T13" s="27" t="s">
        <v>445</v>
      </c>
      <c r="U13" s="28">
        <f>-SUMIFS(datos_us[USD],datos_us[Year],'Cuentas US'!U$2,datos_us[Month],'Cuentas US'!X$2,datos_us[Destino],'Cuentas US'!T13)
+ SUMIFS(datos_us[USD],datos_us[Year],'Cuentas US'!U$2,datos_us[Month],'Cuentas US'!X$2,datos_us[Origen],'Cuentas US'!T13)</f>
        <v>0</v>
      </c>
      <c r="V13" s="2"/>
      <c r="W13" s="28">
        <f>+U13+Q13</f>
        <v>0</v>
      </c>
      <c r="X13" s="4"/>
      <c r="Z13" s="27" t="s">
        <v>445</v>
      </c>
      <c r="AA13" s="28">
        <f>-SUMIFS(datos_us[USD],datos_us[Year],'Cuentas US'!AA$2,datos_us[Month],'Cuentas US'!AD$2,datos_us[Destino],'Cuentas US'!Z13)
+ SUMIFS(datos_us[USD],datos_us[Year],'Cuentas US'!AA$2,datos_us[Month],'Cuentas US'!AD$2,datos_us[Origen],'Cuentas US'!Z13)</f>
        <v>0</v>
      </c>
      <c r="AB13" s="2"/>
      <c r="AC13" s="28">
        <f>+AA13+W13</f>
        <v>0</v>
      </c>
      <c r="AD13" s="4"/>
      <c r="AF13" s="27" t="s">
        <v>445</v>
      </c>
      <c r="AG13" s="28">
        <f>-SUMIFS(datos_us[USD],datos_us[Year],'Cuentas US'!AG$2,datos_us[Month],'Cuentas US'!AJ$2,datos_us[Destino],'Cuentas US'!AF13)
+ SUMIFS(datos_us[USD],datos_us[Year],'Cuentas US'!AG$2,datos_us[Month],'Cuentas US'!AJ$2,datos_us[Origen],'Cuentas US'!AF13)</f>
        <v>0</v>
      </c>
      <c r="AH13" s="2"/>
      <c r="AI13" s="28">
        <f>+AG13+AC13</f>
        <v>0</v>
      </c>
      <c r="AJ13" s="4"/>
      <c r="AL13" s="27" t="s">
        <v>445</v>
      </c>
      <c r="AM13" s="28">
        <f>-SUMIFS(datos_us[USD],datos_us[Year],'Cuentas US'!AM$2,datos_us[Month],'Cuentas US'!AP$2,datos_us[Destino],'Cuentas US'!AL13)
+ SUMIFS(datos_us[USD],datos_us[Year],'Cuentas US'!AM$2,datos_us[Month],'Cuentas US'!AP$2,datos_us[Origen],'Cuentas US'!AL13)</f>
        <v>5109.9900000000007</v>
      </c>
      <c r="AN13" s="2"/>
      <c r="AO13" s="28">
        <f>+AM13+AI13</f>
        <v>5109.9900000000007</v>
      </c>
      <c r="AP13" s="4"/>
      <c r="AR13" s="27" t="s">
        <v>445</v>
      </c>
      <c r="AS13" s="28">
        <f>-SUMIFS(datos_us[USD],datos_us[Year],'Cuentas US'!AS$2,datos_us[Month],'Cuentas US'!AV$2,datos_us[Destino],'Cuentas US'!AR13)
+ SUMIFS(datos_us[USD],datos_us[Year],'Cuentas US'!AS$2,datos_us[Month],'Cuentas US'!AV$2,datos_us[Origen],'Cuentas US'!AR13)</f>
        <v>-3183.25</v>
      </c>
      <c r="AT13" s="2"/>
      <c r="AU13" s="28">
        <f>+AS13+AO13</f>
        <v>1926.7400000000007</v>
      </c>
      <c r="AV13" s="4"/>
      <c r="AX13" s="27" t="s">
        <v>445</v>
      </c>
      <c r="AY13" s="28">
        <f>-SUMIFS(datos_us[USD],datos_us[Year],'Cuentas US'!AY$2,datos_us[Month],'Cuentas US'!BB$2,datos_us[Destino],'Cuentas US'!AX13)
+ SUMIFS(datos_us[USD],datos_us[Year],'Cuentas US'!AY$2,datos_us[Month],'Cuentas US'!BB$2,datos_us[Origen],'Cuentas US'!AX13)</f>
        <v>2123.6000000000004</v>
      </c>
      <c r="AZ13" s="2"/>
      <c r="BA13" s="28">
        <f>+AY13+AU13</f>
        <v>4050.3400000000011</v>
      </c>
      <c r="BB13" s="4"/>
      <c r="BD13" s="27" t="s">
        <v>445</v>
      </c>
      <c r="BE13" s="28">
        <f>-SUMIFS(datos_us[USD],datos_us[Year],'Cuentas US'!BE$2,datos_us[Month],'Cuentas US'!BH$2,datos_us[Destino],'Cuentas US'!BD13)
+ SUMIFS(datos_us[USD],datos_us[Year],'Cuentas US'!BE$2,datos_us[Month],'Cuentas US'!BH$2,datos_us[Origen],'Cuentas US'!BD13)</f>
        <v>-729.65000000000146</v>
      </c>
      <c r="BF13" s="2"/>
      <c r="BG13" s="28">
        <f>+BE13+BA13</f>
        <v>3320.6899999999996</v>
      </c>
      <c r="BH13" s="4"/>
      <c r="BJ13" s="27" t="s">
        <v>445</v>
      </c>
      <c r="BK13" s="28">
        <f>-SUMIFS(datos_us[USD],datos_us[Year],'Cuentas US'!BK$2,datos_us[Month],'Cuentas US'!BN$2,datos_us[Destino],'Cuentas US'!BJ13)
+ SUMIFS(datos_us[USD],datos_us[Year],'Cuentas US'!BK$2,datos_us[Month],'Cuentas US'!BN$2,datos_us[Origen],'Cuentas US'!BJ13)</f>
        <v>-1716.12</v>
      </c>
      <c r="BL13" s="2"/>
      <c r="BM13" s="28">
        <f>+BK13+BG13</f>
        <v>1604.5699999999997</v>
      </c>
      <c r="BN13" s="4"/>
      <c r="BP13" s="27" t="s">
        <v>445</v>
      </c>
      <c r="BQ13" s="28">
        <f>-SUMIFS(datos_us[USD],datos_us[Year],'Cuentas US'!BQ$2,datos_us[Month],'Cuentas US'!BT$2,datos_us[Destino],'Cuentas US'!BP13)
+ SUMIFS(datos_us[USD],datos_us[Year],'Cuentas US'!BQ$2,datos_us[Month],'Cuentas US'!BT$2,datos_us[Origen],'Cuentas US'!BP13)</f>
        <v>2516.0299999999997</v>
      </c>
      <c r="BR13" s="2"/>
      <c r="BS13" s="28">
        <f>+BQ13+BM13</f>
        <v>4120.5999999999995</v>
      </c>
      <c r="BT13" s="4"/>
      <c r="BV13" s="27" t="s">
        <v>445</v>
      </c>
      <c r="BW13" s="28">
        <f>-SUMIFS(datos_us[USD],datos_us[Year],'Cuentas US'!BW$2,datos_us[Month],'Cuentas US'!BZ$2,datos_us[Destino],'Cuentas US'!BV13)
+ SUMIFS(datos_us[USD],datos_us[Year],'Cuentas US'!BW$2,datos_us[Month],'Cuentas US'!BZ$2,datos_us[Origen],'Cuentas US'!BV13)</f>
        <v>3499.0600000000013</v>
      </c>
      <c r="BX13" s="2"/>
      <c r="BY13" s="28">
        <f>+BW13+BS13</f>
        <v>7619.6600000000008</v>
      </c>
      <c r="BZ13" s="4"/>
      <c r="CB13" s="27" t="s">
        <v>445</v>
      </c>
      <c r="CC13" s="28">
        <f>-SUMIFS(datos_us[USD],datos_us[Year],'Cuentas US'!CC$2,datos_us[Month],'Cuentas US'!CF$2,datos_us[Destino],'Cuentas US'!CB13)
+ SUMIFS(datos_us[USD],datos_us[Year],'Cuentas US'!CC$2,datos_us[Month],'Cuentas US'!CF$2,datos_us[Origen],'Cuentas US'!CB13)</f>
        <v>-6653.9000000000005</v>
      </c>
      <c r="CD13" s="2"/>
      <c r="CE13" s="28">
        <f>+CC13+BY13</f>
        <v>965.76000000000022</v>
      </c>
      <c r="CF13" s="4"/>
      <c r="CH13" s="27" t="s">
        <v>445</v>
      </c>
      <c r="CI13" s="28">
        <f>-SUMIFS(datos_us[USD],datos_us[Year],'Cuentas US'!CI$2,datos_us[Month],'Cuentas US'!CL$2,datos_us[Destino],'Cuentas US'!CH13)
+ SUMIFS(datos_us[USD],datos_us[Year],'Cuentas US'!CI$2,datos_us[Month],'Cuentas US'!CL$2,datos_us[Origen],'Cuentas US'!CH13)</f>
        <v>15818.859999999993</v>
      </c>
      <c r="CJ13" s="2"/>
      <c r="CK13" s="28">
        <f>+CI13+CE13</f>
        <v>16784.619999999995</v>
      </c>
      <c r="CL13" s="4"/>
      <c r="CN13" s="27" t="s">
        <v>445</v>
      </c>
      <c r="CO13" s="28">
        <f>-SUMIFS(datos_us[USD],datos_us[Year],'Cuentas US'!CO$2,datos_us[Month],'Cuentas US'!CR$2,datos_us[Destino],'Cuentas US'!CN13)
+ SUMIFS(datos_us[USD],datos_us[Year],'Cuentas US'!CO$2,datos_us[Month],'Cuentas US'!CR$2,datos_us[Origen],'Cuentas US'!CN13)</f>
        <v>-15813.85</v>
      </c>
      <c r="CP13" s="2"/>
      <c r="CQ13" s="28">
        <f>+CO13+CK13</f>
        <v>970.76999999999498</v>
      </c>
      <c r="CR13" s="4"/>
      <c r="CT13" s="27" t="s">
        <v>445</v>
      </c>
      <c r="CU13" s="28">
        <f>-SUMIFS(datos_us[USD],datos_us[Year],'Cuentas US'!CU$2,datos_us[Month],'Cuentas US'!CX$2,datos_us[Destino],'Cuentas US'!CT13)
+ SUMIFS(datos_us[USD],datos_us[Year],'Cuentas US'!CU$2,datos_us[Month],'Cuentas US'!CX$2,datos_us[Origen],'Cuentas US'!CT13)</f>
        <v>-735.1099999999999</v>
      </c>
      <c r="CV13" s="2"/>
      <c r="CW13" s="28">
        <f>+CU13+CQ13</f>
        <v>235.65999999999508</v>
      </c>
      <c r="CX13" s="4"/>
      <c r="CZ13" s="27" t="s">
        <v>445</v>
      </c>
      <c r="DA13" s="28">
        <f>-SUMIFS(datos_us[USD],datos_us[Year],'Cuentas US'!DA$2,datos_us[Month],'Cuentas US'!DD$2,datos_us[Destino],'Cuentas US'!CZ13)
+ SUMIFS(datos_us[USD],datos_us[Year],'Cuentas US'!DA$2,datos_us[Month],'Cuentas US'!DD$2,datos_us[Origen],'Cuentas US'!CZ13)</f>
        <v>-56.379999999999995</v>
      </c>
      <c r="DB13" s="2"/>
      <c r="DC13" s="28">
        <f>+DA13+CW13</f>
        <v>179.27999999999508</v>
      </c>
      <c r="DD13" s="4"/>
      <c r="DF13" s="27" t="s">
        <v>445</v>
      </c>
      <c r="DG13" s="28">
        <f>-SUMIFS(datos_us[USD],datos_us[Year],'Cuentas US'!DG$2,datos_us[Month],'Cuentas US'!DJ$2,datos_us[Destino],'Cuentas US'!DF13)
+ SUMIFS(datos_us[USD],datos_us[Year],'Cuentas US'!DG$2,datos_us[Month],'Cuentas US'!DJ$2,datos_us[Origen],'Cuentas US'!DF13)</f>
        <v>61.160000000000082</v>
      </c>
      <c r="DH13" s="2"/>
      <c r="DI13" s="28">
        <f>+DG13+DC13</f>
        <v>240.43999999999517</v>
      </c>
      <c r="DJ13" s="4"/>
      <c r="DL13" s="27" t="s">
        <v>445</v>
      </c>
      <c r="DM13" s="28">
        <f>-SUMIFS(datos_us[USD],datos_us[Year],'Cuentas US'!DM$2,datos_us[Month],'Cuentas US'!DP$2,datos_us[Destino],'Cuentas US'!DL13)
+ SUMIFS(datos_us[USD],datos_us[Year],'Cuentas US'!DM$2,datos_us[Month],'Cuentas US'!DP$2,datos_us[Origen],'Cuentas US'!DL13)</f>
        <v>3714.6699999999987</v>
      </c>
      <c r="DN13" s="2"/>
      <c r="DO13" s="28">
        <f>+DM13+DI13</f>
        <v>3955.1099999999938</v>
      </c>
      <c r="DP13" s="4"/>
      <c r="DR13" s="27" t="s">
        <v>445</v>
      </c>
      <c r="DS13" s="28">
        <f>-SUMIFS(datos_us[USD],datos_us[Year],'Cuentas US'!DS$2,datos_us[Month],'Cuentas US'!DV$2,datos_us[Destino],'Cuentas US'!DR13)
+ SUMIFS(datos_us[USD],datos_us[Year],'Cuentas US'!DS$2,datos_us[Month],'Cuentas US'!DV$2,datos_us[Origen],'Cuentas US'!DR13)</f>
        <v>-2327.4499999999998</v>
      </c>
      <c r="DT13" s="2"/>
      <c r="DU13" s="28">
        <f>+DS13+DO13</f>
        <v>1627.6599999999939</v>
      </c>
      <c r="DV13" s="4"/>
      <c r="DX13" s="27" t="s">
        <v>445</v>
      </c>
      <c r="DY13" s="28">
        <f>-SUMIFS(datos_us[USD],datos_us[Year],'Cuentas US'!DY$2,datos_us[Month],'Cuentas US'!EB$2,datos_us[Destino],'Cuentas US'!DX13)
+ SUMIFS(datos_us[USD],datos_us[Year],'Cuentas US'!DY$2,datos_us[Month],'Cuentas US'!EB$2,datos_us[Origen],'Cuentas US'!DX13)</f>
        <v>-283.97000000000116</v>
      </c>
      <c r="DZ13" s="2"/>
      <c r="EA13" s="28">
        <f>+DY13+DU13</f>
        <v>1343.6899999999928</v>
      </c>
      <c r="EB13" s="4"/>
      <c r="ED13" s="27" t="s">
        <v>445</v>
      </c>
      <c r="EE13" s="28">
        <f>-SUMIFS(datos_us[USD],datos_us[Year],'Cuentas US'!EE$2,datos_us[Month],'Cuentas US'!EH$2,datos_us[Destino],'Cuentas US'!ED13)
+ SUMIFS(datos_us[USD],datos_us[Year],'Cuentas US'!EE$2,datos_us[Month],'Cuentas US'!EH$2,datos_us[Origen],'Cuentas US'!ED13)</f>
        <v>-967.37</v>
      </c>
      <c r="EF13" s="2"/>
      <c r="EG13" s="28">
        <f>+EE13+EA13</f>
        <v>376.31999999999277</v>
      </c>
      <c r="EH13" s="4"/>
      <c r="EJ13" s="27" t="s">
        <v>445</v>
      </c>
      <c r="EK13" s="28">
        <f>-SUMIFS(datos_us[USD],datos_us[Year],'Cuentas US'!EK$2,datos_us[Month],'Cuentas US'!EN$2,datos_us[Destino],'Cuentas US'!EJ13)
+ SUMIFS(datos_us[USD],datos_us[Year],'Cuentas US'!EK$2,datos_us[Month],'Cuentas US'!EN$2,datos_us[Origen],'Cuentas US'!EJ13)</f>
        <v>889.83999999999992</v>
      </c>
      <c r="EL13" s="2"/>
      <c r="EM13" s="28">
        <f>+EK13+EG13</f>
        <v>1266.1599999999926</v>
      </c>
      <c r="EN13" s="4"/>
      <c r="EP13" s="27" t="s">
        <v>445</v>
      </c>
      <c r="EQ13" s="28">
        <f>-SUMIFS(datos_us[USD],datos_us[Year],'Cuentas US'!EQ$2,datos_us[Month],'Cuentas US'!ET$2,datos_us[Destino],'Cuentas US'!EP13)
+ SUMIFS(datos_us[USD],datos_us[Year],'Cuentas US'!EQ$2,datos_us[Month],'Cuentas US'!ET$2,datos_us[Origen],'Cuentas US'!EP13)</f>
        <v>-937.47000000000014</v>
      </c>
      <c r="ER13" s="2"/>
      <c r="ES13" s="28">
        <f>+EQ13+EM13</f>
        <v>328.68999999999244</v>
      </c>
      <c r="ET13" s="4"/>
      <c r="EV13" s="27" t="s">
        <v>445</v>
      </c>
      <c r="EW13" s="28">
        <f>-SUMIFS(datos_us[USD],datos_us[Year],'Cuentas US'!EW$2,datos_us[Month],'Cuentas US'!EZ$2,datos_us[Destino],'Cuentas US'!EV13)
+ SUMIFS(datos_us[USD],datos_us[Year],'Cuentas US'!EW$2,datos_us[Month],'Cuentas US'!EZ$2,datos_us[Origen],'Cuentas US'!EV13)</f>
        <v>-196.70999999999992</v>
      </c>
      <c r="EX13" s="2"/>
      <c r="EY13" s="28">
        <f>+EW13+ES13</f>
        <v>131.97999999999251</v>
      </c>
      <c r="EZ13" s="4"/>
      <c r="FB13" s="27" t="s">
        <v>445</v>
      </c>
      <c r="FC13" s="28">
        <f>-SUMIFS(datos_us[USD],datos_us[Year],'Cuentas US'!FC$2,datos_us[Month],'Cuentas US'!FF$2,datos_us[Destino],'Cuentas US'!FB13)
+ SUMIFS(datos_us[USD],datos_us[Year],'Cuentas US'!FC$2,datos_us[Month],'Cuentas US'!FF$2,datos_us[Origen],'Cuentas US'!FB13)</f>
        <v>5051.3099999999986</v>
      </c>
      <c r="FD13" s="2"/>
      <c r="FE13" s="28">
        <f>+FC13+EY13</f>
        <v>5183.2899999999909</v>
      </c>
      <c r="FF13" s="4"/>
      <c r="FH13" s="27" t="s">
        <v>445</v>
      </c>
      <c r="FI13" s="28">
        <f>-SUMIFS(datos_us[USD],datos_us[Year],'Cuentas US'!FI$2,datos_us[Month],'Cuentas US'!FL$2,datos_us[Destino],'Cuentas US'!FH13)
+ SUMIFS(datos_us[USD],datos_us[Year],'Cuentas US'!FI$2,datos_us[Month],'Cuentas US'!FL$2,datos_us[Origen],'Cuentas US'!FH13)</f>
        <v>-3968.0100000000011</v>
      </c>
      <c r="FJ13" s="2"/>
      <c r="FK13" s="28">
        <f>+FI13+FE13</f>
        <v>1215.2799999999897</v>
      </c>
      <c r="FL13" s="4"/>
      <c r="FN13" s="27" t="s">
        <v>445</v>
      </c>
      <c r="FO13" s="28">
        <f>-SUMIFS(datos_us[USD],datos_us[Year],'Cuentas US'!FO$2,datos_us[Month],'Cuentas US'!FR$2,datos_us[Destino],'Cuentas US'!FN13)
+ SUMIFS(datos_us[USD],datos_us[Year],'Cuentas US'!FO$2,datos_us[Month],'Cuentas US'!FR$2,datos_us[Origen],'Cuentas US'!FN13)</f>
        <v>686.78</v>
      </c>
      <c r="FP13" s="2"/>
      <c r="FQ13" s="28">
        <f>+FO13+FK13</f>
        <v>1902.0599999999897</v>
      </c>
      <c r="FR13" s="4"/>
      <c r="FT13" s="27" t="s">
        <v>445</v>
      </c>
      <c r="FU13" s="28">
        <f>-SUMIFS(datos_us[USD],datos_us[Year],'Cuentas US'!FU$2,datos_us[Month],'Cuentas US'!FX$2,datos_us[Destino],'Cuentas US'!FT13)
+ SUMIFS(datos_us[USD],datos_us[Year],'Cuentas US'!FU$2,datos_us[Month],'Cuentas US'!FX$2,datos_us[Origen],'Cuentas US'!FT13)</f>
        <v>2473.2299999999987</v>
      </c>
      <c r="FV13" s="2"/>
      <c r="FW13" s="28">
        <f>+FU13+FQ13</f>
        <v>4375.2899999999881</v>
      </c>
      <c r="FX13" s="4"/>
      <c r="FZ13" s="27" t="s">
        <v>445</v>
      </c>
      <c r="GA13" s="28">
        <f>-SUMIFS(datos_us[USD],datos_us[Year],'Cuentas US'!GA$2,datos_us[Month],'Cuentas US'!GD$2,datos_us[Destino],'Cuentas US'!FZ13)
+ SUMIFS(datos_us[USD],datos_us[Year],'Cuentas US'!GA$2,datos_us[Month],'Cuentas US'!GD$2,datos_us[Origen],'Cuentas US'!FZ13)</f>
        <v>-3674.6779000000042</v>
      </c>
      <c r="GB13" s="2"/>
      <c r="GC13" s="51">
        <f>+GA13+FW13</f>
        <v>700.61209999998391</v>
      </c>
      <c r="GD13" s="4"/>
      <c r="GF13" s="27" t="s">
        <v>445</v>
      </c>
      <c r="GG13" s="28">
        <f>-SUMIFS(datos_us[USD],datos_us[Year],'Cuentas US'!GG$2,datos_us[Month],'Cuentas US'!GJ$2,datos_us[Destino],'Cuentas US'!GF13)
+ SUMIFS(datos_us[USD],datos_us[Year],'Cuentas US'!GG$2,datos_us[Month],'Cuentas US'!GJ$2,datos_us[Origen],'Cuentas US'!GF13)</f>
        <v>355.59</v>
      </c>
      <c r="GH13" s="2"/>
      <c r="GI13" s="51">
        <f>+GG13+GC13</f>
        <v>1056.2020999999838</v>
      </c>
      <c r="GJ13" s="4"/>
    </row>
    <row r="14" spans="2:192" x14ac:dyDescent="0.25">
      <c r="B14" s="3"/>
      <c r="C14" s="22"/>
      <c r="D14" s="2"/>
      <c r="E14" s="22"/>
      <c r="F14" s="4"/>
      <c r="H14" s="3"/>
      <c r="I14" s="22"/>
      <c r="J14" s="2"/>
      <c r="K14" s="22"/>
      <c r="L14" s="4"/>
      <c r="N14" s="3"/>
      <c r="O14" s="22"/>
      <c r="P14" s="2"/>
      <c r="Q14" s="22"/>
      <c r="R14" s="4"/>
      <c r="T14" s="3"/>
      <c r="U14" s="22"/>
      <c r="V14" s="2"/>
      <c r="W14" s="22"/>
      <c r="X14" s="4"/>
      <c r="Z14" s="3"/>
      <c r="AA14" s="22"/>
      <c r="AB14" s="2"/>
      <c r="AC14" s="22"/>
      <c r="AD14" s="4"/>
      <c r="AF14" s="3"/>
      <c r="AG14" s="22"/>
      <c r="AH14" s="2"/>
      <c r="AI14" s="22"/>
      <c r="AJ14" s="4"/>
      <c r="AL14" s="3"/>
      <c r="AM14" s="22"/>
      <c r="AN14" s="2"/>
      <c r="AO14" s="22"/>
      <c r="AP14" s="4"/>
      <c r="AR14" s="3"/>
      <c r="AS14" s="22"/>
      <c r="AT14" s="2"/>
      <c r="AU14" s="22"/>
      <c r="AV14" s="4"/>
      <c r="AX14" s="3"/>
      <c r="AY14" s="22"/>
      <c r="AZ14" s="2"/>
      <c r="BA14" s="22"/>
      <c r="BB14" s="4"/>
      <c r="BD14" s="3"/>
      <c r="BE14" s="22"/>
      <c r="BF14" s="2"/>
      <c r="BG14" s="22"/>
      <c r="BH14" s="4"/>
      <c r="BJ14" s="3"/>
      <c r="BK14" s="22"/>
      <c r="BL14" s="2"/>
      <c r="BM14" s="22"/>
      <c r="BN14" s="4"/>
      <c r="BP14" s="3"/>
      <c r="BQ14" s="22"/>
      <c r="BR14" s="2"/>
      <c r="BS14" s="22"/>
      <c r="BT14" s="4"/>
      <c r="BV14" s="3"/>
      <c r="BW14" s="22"/>
      <c r="BX14" s="2"/>
      <c r="BY14" s="22"/>
      <c r="BZ14" s="4"/>
      <c r="CB14" s="3"/>
      <c r="CC14" s="22"/>
      <c r="CD14" s="2"/>
      <c r="CE14" s="22"/>
      <c r="CF14" s="4"/>
      <c r="CH14" s="3"/>
      <c r="CI14" s="22"/>
      <c r="CJ14" s="2"/>
      <c r="CK14" s="22"/>
      <c r="CL14" s="4"/>
      <c r="CN14" s="3"/>
      <c r="CO14" s="22"/>
      <c r="CP14" s="2"/>
      <c r="CQ14" s="22"/>
      <c r="CR14" s="4"/>
      <c r="CT14" s="3"/>
      <c r="CU14" s="22"/>
      <c r="CV14" s="2"/>
      <c r="CW14" s="22"/>
      <c r="CX14" s="4"/>
      <c r="CZ14" s="3"/>
      <c r="DA14" s="22"/>
      <c r="DB14" s="2"/>
      <c r="DC14" s="22"/>
      <c r="DD14" s="4"/>
      <c r="DF14" s="3"/>
      <c r="DG14" s="22"/>
      <c r="DH14" s="2"/>
      <c r="DI14" s="22"/>
      <c r="DJ14" s="4"/>
      <c r="DL14" s="3"/>
      <c r="DM14" s="22"/>
      <c r="DN14" s="2"/>
      <c r="DO14" s="22"/>
      <c r="DP14" s="4"/>
      <c r="DR14" s="3"/>
      <c r="DS14" s="22"/>
      <c r="DT14" s="2"/>
      <c r="DU14" s="22"/>
      <c r="DV14" s="4"/>
      <c r="DX14" s="3"/>
      <c r="DY14" s="22"/>
      <c r="DZ14" s="2"/>
      <c r="EA14" s="22"/>
      <c r="EB14" s="4"/>
      <c r="ED14" s="3"/>
      <c r="EE14" s="22"/>
      <c r="EF14" s="2"/>
      <c r="EG14" s="22"/>
      <c r="EH14" s="4"/>
      <c r="EJ14" s="3"/>
      <c r="EK14" s="22"/>
      <c r="EL14" s="2"/>
      <c r="EM14" s="22"/>
      <c r="EN14" s="4"/>
      <c r="EP14" s="3"/>
      <c r="EQ14" s="22"/>
      <c r="ER14" s="2"/>
      <c r="ES14" s="22"/>
      <c r="ET14" s="4"/>
      <c r="EV14" s="3"/>
      <c r="EW14" s="22"/>
      <c r="EX14" s="2"/>
      <c r="EY14" s="22"/>
      <c r="EZ14" s="4"/>
      <c r="FB14" s="3"/>
      <c r="FC14" s="22"/>
      <c r="FD14" s="2"/>
      <c r="FE14" s="22"/>
      <c r="FF14" s="4"/>
      <c r="FH14" s="3"/>
      <c r="FI14" s="22"/>
      <c r="FJ14" s="2"/>
      <c r="FK14" s="22"/>
      <c r="FL14" s="4"/>
      <c r="FN14" s="3"/>
      <c r="FO14" s="22"/>
      <c r="FP14" s="2"/>
      <c r="FQ14" s="22"/>
      <c r="FR14" s="4"/>
      <c r="FT14" s="3"/>
      <c r="FU14" s="22"/>
      <c r="FV14" s="2"/>
      <c r="FW14" s="22"/>
      <c r="FX14" s="4"/>
      <c r="FZ14" s="3"/>
      <c r="GA14" s="22"/>
      <c r="GB14" s="2"/>
      <c r="GC14" s="22"/>
      <c r="GD14" s="4"/>
      <c r="GF14" s="3"/>
      <c r="GG14" s="22"/>
      <c r="GH14" s="2"/>
      <c r="GI14" s="22"/>
      <c r="GJ14" s="4"/>
    </row>
    <row r="15" spans="2:192" x14ac:dyDescent="0.25">
      <c r="B15" s="27" t="s">
        <v>6735</v>
      </c>
      <c r="C15" s="28"/>
      <c r="D15" s="2"/>
      <c r="E15" s="28"/>
      <c r="F15" s="4"/>
      <c r="H15" s="27" t="s">
        <v>6735</v>
      </c>
      <c r="I15" s="28"/>
      <c r="J15" s="2"/>
      <c r="K15" s="28"/>
      <c r="L15" s="4"/>
      <c r="N15" s="27" t="s">
        <v>6735</v>
      </c>
      <c r="O15" s="28"/>
      <c r="P15" s="2"/>
      <c r="Q15" s="28"/>
      <c r="R15" s="4"/>
      <c r="T15" s="27" t="s">
        <v>6735</v>
      </c>
      <c r="U15" s="28"/>
      <c r="V15" s="2"/>
      <c r="W15" s="28"/>
      <c r="X15" s="4"/>
      <c r="Z15" s="27" t="s">
        <v>6735</v>
      </c>
      <c r="AA15" s="28"/>
      <c r="AB15" s="2"/>
      <c r="AC15" s="28"/>
      <c r="AD15" s="4"/>
      <c r="AF15" s="27" t="s">
        <v>6735</v>
      </c>
      <c r="AG15" s="28"/>
      <c r="AH15" s="2"/>
      <c r="AI15" s="28"/>
      <c r="AJ15" s="4"/>
      <c r="AL15" s="27" t="s">
        <v>6735</v>
      </c>
      <c r="AM15" s="28"/>
      <c r="AN15" s="2"/>
      <c r="AO15" s="28"/>
      <c r="AP15" s="4"/>
      <c r="AR15" s="27" t="s">
        <v>6735</v>
      </c>
      <c r="AS15" s="28"/>
      <c r="AT15" s="2"/>
      <c r="AU15" s="28"/>
      <c r="AV15" s="4"/>
      <c r="AX15" s="27" t="s">
        <v>6735</v>
      </c>
      <c r="AY15" s="28"/>
      <c r="AZ15" s="2"/>
      <c r="BA15" s="28"/>
      <c r="BB15" s="4"/>
      <c r="BD15" s="27" t="s">
        <v>6735</v>
      </c>
      <c r="BE15" s="28"/>
      <c r="BF15" s="2"/>
      <c r="BG15" s="28"/>
      <c r="BH15" s="4"/>
      <c r="BJ15" s="27" t="s">
        <v>6735</v>
      </c>
      <c r="BK15" s="28"/>
      <c r="BL15" s="2"/>
      <c r="BM15" s="28"/>
      <c r="BN15" s="4"/>
      <c r="BP15" s="27" t="s">
        <v>6735</v>
      </c>
      <c r="BQ15" s="28"/>
      <c r="BR15" s="2"/>
      <c r="BS15" s="28"/>
      <c r="BT15" s="4"/>
      <c r="BV15" s="27" t="s">
        <v>6735</v>
      </c>
      <c r="BW15" s="28"/>
      <c r="BX15" s="2"/>
      <c r="BY15" s="28"/>
      <c r="BZ15" s="4"/>
      <c r="CB15" s="27" t="s">
        <v>6735</v>
      </c>
      <c r="CC15" s="28"/>
      <c r="CD15" s="2"/>
      <c r="CE15" s="28"/>
      <c r="CF15" s="4"/>
      <c r="CH15" s="27" t="s">
        <v>6735</v>
      </c>
      <c r="CI15" s="28"/>
      <c r="CJ15" s="2"/>
      <c r="CK15" s="28"/>
      <c r="CL15" s="4"/>
      <c r="CN15" s="27" t="s">
        <v>6735</v>
      </c>
      <c r="CO15" s="28"/>
      <c r="CP15" s="2"/>
      <c r="CQ15" s="28"/>
      <c r="CR15" s="4"/>
      <c r="CT15" s="27" t="s">
        <v>6735</v>
      </c>
      <c r="CU15" s="28"/>
      <c r="CV15" s="2"/>
      <c r="CW15" s="28"/>
      <c r="CX15" s="4"/>
      <c r="CZ15" s="27" t="s">
        <v>6735</v>
      </c>
      <c r="DA15" s="28"/>
      <c r="DB15" s="2"/>
      <c r="DC15" s="28"/>
      <c r="DD15" s="4"/>
      <c r="DF15" s="27" t="s">
        <v>6735</v>
      </c>
      <c r="DG15" s="28"/>
      <c r="DH15" s="2"/>
      <c r="DI15" s="28"/>
      <c r="DJ15" s="4"/>
      <c r="DL15" s="27" t="s">
        <v>6735</v>
      </c>
      <c r="DM15" s="28"/>
      <c r="DN15" s="2"/>
      <c r="DO15" s="28"/>
      <c r="DP15" s="4"/>
      <c r="DR15" s="27" t="s">
        <v>6735</v>
      </c>
      <c r="DS15" s="28"/>
      <c r="DT15" s="2"/>
      <c r="DU15" s="28"/>
      <c r="DV15" s="4"/>
      <c r="DX15" s="27" t="s">
        <v>6735</v>
      </c>
      <c r="DY15" s="28"/>
      <c r="DZ15" s="2"/>
      <c r="EA15" s="28"/>
      <c r="EB15" s="4"/>
      <c r="ED15" s="27" t="s">
        <v>6735</v>
      </c>
      <c r="EE15" s="28"/>
      <c r="EF15" s="2"/>
      <c r="EG15" s="28"/>
      <c r="EH15" s="4"/>
      <c r="EJ15" s="27" t="s">
        <v>6735</v>
      </c>
      <c r="EK15" s="28"/>
      <c r="EL15" s="2"/>
      <c r="EM15" s="28"/>
      <c r="EN15" s="4"/>
      <c r="EP15" s="27" t="s">
        <v>6735</v>
      </c>
      <c r="EQ15" s="28"/>
      <c r="ER15" s="2"/>
      <c r="ES15" s="28"/>
      <c r="ET15" s="4"/>
      <c r="EV15" s="27" t="s">
        <v>6735</v>
      </c>
      <c r="EW15" s="28"/>
      <c r="EX15" s="2"/>
      <c r="EY15" s="28"/>
      <c r="EZ15" s="4"/>
      <c r="FB15" s="27" t="s">
        <v>6735</v>
      </c>
      <c r="FC15" s="28"/>
      <c r="FD15" s="2"/>
      <c r="FE15" s="28"/>
      <c r="FF15" s="4"/>
      <c r="FH15" s="27" t="s">
        <v>6735</v>
      </c>
      <c r="FI15" s="28"/>
      <c r="FJ15" s="2"/>
      <c r="FK15" s="28"/>
      <c r="FL15" s="4"/>
      <c r="FN15" s="27" t="s">
        <v>6735</v>
      </c>
      <c r="FO15" s="28"/>
      <c r="FP15" s="2"/>
      <c r="FQ15" s="28"/>
      <c r="FR15" s="4"/>
      <c r="FT15" s="27" t="s">
        <v>6735</v>
      </c>
      <c r="FU15" s="28"/>
      <c r="FV15" s="2"/>
      <c r="FW15" s="28"/>
      <c r="FX15" s="4"/>
      <c r="FZ15" s="27" t="s">
        <v>6735</v>
      </c>
      <c r="GA15" s="28"/>
      <c r="GB15" s="2"/>
      <c r="GC15" s="28"/>
      <c r="GD15" s="4"/>
      <c r="GF15" s="27" t="s">
        <v>6735</v>
      </c>
      <c r="GG15" s="28"/>
      <c r="GH15" s="2"/>
      <c r="GI15" s="28"/>
      <c r="GJ15" s="4"/>
    </row>
    <row r="16" spans="2:192" x14ac:dyDescent="0.25">
      <c r="B16" s="27" t="s">
        <v>446</v>
      </c>
      <c r="C16" s="28">
        <f>+ SUMIFS(datos_us[USD],datos_us[Year],'Cuentas US'!C$2,datos_us[Month],'Cuentas US'!F$2,datos_us[Origen],'Cuentas US'!B16)</f>
        <v>0</v>
      </c>
      <c r="D16" s="2"/>
      <c r="E16" s="28">
        <f>+C16</f>
        <v>0</v>
      </c>
      <c r="F16" s="4"/>
      <c r="H16" s="27" t="s">
        <v>446</v>
      </c>
      <c r="I16" s="28">
        <f>+ SUMIFS(datos_us[USD],datos_us[Year],'Cuentas US'!I$2,datos_us[Month],'Cuentas US'!L$2,datos_us[Origen],'Cuentas US'!H16)</f>
        <v>19889</v>
      </c>
      <c r="J16" s="2"/>
      <c r="K16" s="28">
        <f>+I16+E16</f>
        <v>19889</v>
      </c>
      <c r="L16" s="4"/>
      <c r="N16" s="27" t="s">
        <v>446</v>
      </c>
      <c r="O16" s="28">
        <f>+ SUMIFS(datos_us[USD],datos_us[Year],'Cuentas US'!O$2,datos_us[Month],'Cuentas US'!R$2,datos_us[Origen],'Cuentas US'!N16)</f>
        <v>0</v>
      </c>
      <c r="P16" s="2"/>
      <c r="Q16" s="28">
        <f>+O16+K16</f>
        <v>19889</v>
      </c>
      <c r="R16" s="4"/>
      <c r="T16" s="27" t="s">
        <v>446</v>
      </c>
      <c r="U16" s="28">
        <f>+ SUMIFS(datos_us[USD],datos_us[Year],'Cuentas US'!U$2,datos_us[Month],'Cuentas US'!X$2,datos_us[Origen],'Cuentas US'!T16)</f>
        <v>0</v>
      </c>
      <c r="V16" s="2"/>
      <c r="W16" s="28">
        <f>+U16+Q16</f>
        <v>19889</v>
      </c>
      <c r="X16" s="4"/>
      <c r="Z16" s="27" t="s">
        <v>446</v>
      </c>
      <c r="AA16" s="28">
        <f>+ SUMIFS(datos_us[USD],datos_us[Year],'Cuentas US'!AA$2,datos_us[Month],'Cuentas US'!AD$2,datos_us[Origen],'Cuentas US'!Z16)</f>
        <v>0</v>
      </c>
      <c r="AB16" s="2"/>
      <c r="AC16" s="28">
        <f>+AA16+W16</f>
        <v>19889</v>
      </c>
      <c r="AD16" s="4"/>
      <c r="AF16" s="27" t="s">
        <v>446</v>
      </c>
      <c r="AG16" s="28">
        <f>+ SUMIFS(datos_us[USD],datos_us[Year],'Cuentas US'!AG$2,datos_us[Month],'Cuentas US'!AJ$2,datos_us[Origen],'Cuentas US'!AF16)</f>
        <v>150000</v>
      </c>
      <c r="AH16" s="2"/>
      <c r="AI16" s="28">
        <f>+AG16+AC16</f>
        <v>169889</v>
      </c>
      <c r="AJ16" s="4"/>
      <c r="AL16" s="27" t="s">
        <v>446</v>
      </c>
      <c r="AM16" s="28">
        <f>+ SUMIFS(datos_us[USD],datos_us[Year],'Cuentas US'!AM$2,datos_us[Month],'Cuentas US'!AP$2,datos_us[Origen],'Cuentas US'!AL16)</f>
        <v>50000</v>
      </c>
      <c r="AN16" s="2"/>
      <c r="AO16" s="28">
        <f>+AM16+AI16</f>
        <v>219889</v>
      </c>
      <c r="AP16" s="4"/>
      <c r="AR16" s="27" t="s">
        <v>446</v>
      </c>
      <c r="AS16" s="28">
        <f>+ SUMIFS(datos_us[USD],datos_us[Year],'Cuentas US'!AS$2,datos_us[Month],'Cuentas US'!AV$2,datos_us[Origen],'Cuentas US'!AR16)</f>
        <v>235000</v>
      </c>
      <c r="AT16" s="2"/>
      <c r="AU16" s="28">
        <f>+AS16+AO16</f>
        <v>454889</v>
      </c>
      <c r="AV16" s="4"/>
      <c r="AX16" s="27" t="s">
        <v>446</v>
      </c>
      <c r="AY16" s="28">
        <f>+ SUMIFS(datos_us[USD],datos_us[Year],'Cuentas US'!AY$2,datos_us[Month],'Cuentas US'!BB$2,datos_us[Origen],'Cuentas US'!AX16)</f>
        <v>575000</v>
      </c>
      <c r="AZ16" s="2"/>
      <c r="BA16" s="28">
        <f>+AY16+AU16</f>
        <v>1029889</v>
      </c>
      <c r="BB16" s="4"/>
      <c r="BD16" s="27" t="s">
        <v>446</v>
      </c>
      <c r="BE16" s="28">
        <f>+ SUMIFS(datos_us[USD],datos_us[Year],'Cuentas US'!BE$2,datos_us[Month],'Cuentas US'!BH$2,datos_us[Origen],'Cuentas US'!BD16)</f>
        <v>0</v>
      </c>
      <c r="BF16" s="2"/>
      <c r="BG16" s="28">
        <f>+BE16+BA16</f>
        <v>1029889</v>
      </c>
      <c r="BH16" s="4"/>
      <c r="BJ16" s="27" t="s">
        <v>446</v>
      </c>
      <c r="BK16" s="28">
        <f>+ SUMIFS(datos_us[USD],datos_us[Year],'Cuentas US'!BK$2,datos_us[Month],'Cuentas US'!BN$2,datos_us[Origen],'Cuentas US'!BJ16)</f>
        <v>284350</v>
      </c>
      <c r="BL16" s="2"/>
      <c r="BM16" s="28">
        <f>+BK16+BG16</f>
        <v>1314239</v>
      </c>
      <c r="BN16" s="4"/>
      <c r="BP16" s="27" t="s">
        <v>446</v>
      </c>
      <c r="BQ16" s="28">
        <f>+ SUMIFS(datos_us[USD],datos_us[Year],'Cuentas US'!BQ$2,datos_us[Month],'Cuentas US'!BT$2,datos_us[Origen],'Cuentas US'!BP16)</f>
        <v>0</v>
      </c>
      <c r="BR16" s="2"/>
      <c r="BS16" s="28">
        <f>+BQ16+BM16</f>
        <v>1314239</v>
      </c>
      <c r="BT16" s="4"/>
      <c r="BV16" s="27" t="s">
        <v>446</v>
      </c>
      <c r="BW16" s="28">
        <f>+ SUMIFS(datos_us[USD],datos_us[Year],'Cuentas US'!BW$2,datos_us[Month],'Cuentas US'!BZ$2,datos_us[Origen],'Cuentas US'!BV16)</f>
        <v>0</v>
      </c>
      <c r="BX16" s="2"/>
      <c r="BY16" s="28">
        <f>+BW16+BS16</f>
        <v>1314239</v>
      </c>
      <c r="BZ16" s="4"/>
      <c r="CB16" s="27" t="s">
        <v>446</v>
      </c>
      <c r="CC16" s="28">
        <f>+ SUMIFS(datos_us[USD],datos_us[Year],'Cuentas US'!CC$2,datos_us[Month],'Cuentas US'!CF$2,datos_us[Origen],'Cuentas US'!CB16)</f>
        <v>0</v>
      </c>
      <c r="CD16" s="2"/>
      <c r="CE16" s="28">
        <f>+CC16+BY16</f>
        <v>1314239</v>
      </c>
      <c r="CF16" s="4"/>
      <c r="CH16" s="27" t="s">
        <v>446</v>
      </c>
      <c r="CI16" s="28">
        <f>+ SUMIFS(datos_us[USD],datos_us[Year],'Cuentas US'!CI$2,datos_us[Month],'Cuentas US'!CL$2,datos_us[Origen],'Cuentas US'!CH16)</f>
        <v>0</v>
      </c>
      <c r="CJ16" s="2"/>
      <c r="CK16" s="28">
        <f>+CI16+CE16</f>
        <v>1314239</v>
      </c>
      <c r="CL16" s="4"/>
      <c r="CN16" s="27" t="s">
        <v>446</v>
      </c>
      <c r="CO16" s="28">
        <f>+ SUMIFS(datos_us[USD],datos_us[Year],'Cuentas US'!CO$2,datos_us[Month],'Cuentas US'!CR$2,datos_us[Origen],'Cuentas US'!CN16)</f>
        <v>0</v>
      </c>
      <c r="CP16" s="2"/>
      <c r="CQ16" s="28">
        <f>+CO16+CK16</f>
        <v>1314239</v>
      </c>
      <c r="CR16" s="4"/>
      <c r="CT16" s="27" t="s">
        <v>446</v>
      </c>
      <c r="CU16" s="28">
        <f>+ SUMIFS(datos_us[USD],datos_us[Year],'Cuentas US'!CU$2,datos_us[Month],'Cuentas US'!CX$2,datos_us[Origen],'Cuentas US'!CT16)</f>
        <v>0</v>
      </c>
      <c r="CV16" s="2"/>
      <c r="CW16" s="28">
        <f>+CU16+CQ16</f>
        <v>1314239</v>
      </c>
      <c r="CX16" s="4"/>
      <c r="CZ16" s="27" t="s">
        <v>446</v>
      </c>
      <c r="DA16" s="28">
        <f>+ SUMIFS(datos_us[USD],datos_us[Year],'Cuentas US'!DA$2,datos_us[Month],'Cuentas US'!DD$2,datos_us[Origen],'Cuentas US'!CZ16)</f>
        <v>0</v>
      </c>
      <c r="DB16" s="2"/>
      <c r="DC16" s="28">
        <f>+DA16+CW16</f>
        <v>1314239</v>
      </c>
      <c r="DD16" s="4"/>
      <c r="DF16" s="27" t="s">
        <v>446</v>
      </c>
      <c r="DG16" s="28">
        <f>+ SUMIFS(datos_us[USD],datos_us[Year],'Cuentas US'!DG$2,datos_us[Month],'Cuentas US'!DJ$2,datos_us[Origen],'Cuentas US'!DF16)</f>
        <v>0</v>
      </c>
      <c r="DH16" s="2"/>
      <c r="DI16" s="28">
        <f>+DG16+DC16</f>
        <v>1314239</v>
      </c>
      <c r="DJ16" s="4"/>
      <c r="DL16" s="27" t="s">
        <v>446</v>
      </c>
      <c r="DM16" s="28">
        <f>+ SUMIFS(datos_us[USD],datos_us[Year],'Cuentas US'!DM$2,datos_us[Month],'Cuentas US'!DP$2,datos_us[Origen],'Cuentas US'!DL16)</f>
        <v>0</v>
      </c>
      <c r="DN16" s="2"/>
      <c r="DO16" s="28">
        <f>+DM16+DI16</f>
        <v>1314239</v>
      </c>
      <c r="DP16" s="4"/>
      <c r="DR16" s="27" t="s">
        <v>446</v>
      </c>
      <c r="DS16" s="28">
        <f>+ SUMIFS(datos_us[USD],datos_us[Year],'Cuentas US'!DS$2,datos_us[Month],'Cuentas US'!DV$2,datos_us[Origen],'Cuentas US'!DR16)</f>
        <v>0</v>
      </c>
      <c r="DT16" s="2"/>
      <c r="DU16" s="28">
        <f>+DS16+DO16</f>
        <v>1314239</v>
      </c>
      <c r="DV16" s="4"/>
      <c r="DX16" s="27" t="s">
        <v>446</v>
      </c>
      <c r="DY16" s="28">
        <f>+ SUMIFS(datos_us[USD],datos_us[Year],'Cuentas US'!DY$2,datos_us[Month],'Cuentas US'!EB$2,datos_us[Origen],'Cuentas US'!DX16)</f>
        <v>0</v>
      </c>
      <c r="DZ16" s="2"/>
      <c r="EA16" s="28">
        <f>+DY16+DU16</f>
        <v>1314239</v>
      </c>
      <c r="EB16" s="4"/>
      <c r="ED16" s="27" t="s">
        <v>446</v>
      </c>
      <c r="EE16" s="28">
        <f>+ SUMIFS(datos_us[USD],datos_us[Year],'Cuentas US'!EE$2,datos_us[Month],'Cuentas US'!EH$2,datos_us[Origen],'Cuentas US'!ED16)</f>
        <v>0</v>
      </c>
      <c r="EF16" s="2"/>
      <c r="EG16" s="28">
        <f>+EE16+EA16</f>
        <v>1314239</v>
      </c>
      <c r="EH16" s="4"/>
      <c r="EJ16" s="27" t="s">
        <v>446</v>
      </c>
      <c r="EK16" s="28">
        <f>+ SUMIFS(datos_us[USD],datos_us[Year],'Cuentas US'!EK$2,datos_us[Month],'Cuentas US'!EN$2,datos_us[Origen],'Cuentas US'!EJ16)</f>
        <v>0</v>
      </c>
      <c r="EL16" s="2"/>
      <c r="EM16" s="28">
        <f>+EK16+EG16</f>
        <v>1314239</v>
      </c>
      <c r="EN16" s="4"/>
      <c r="EP16" s="27" t="s">
        <v>446</v>
      </c>
      <c r="EQ16" s="28">
        <f>+ SUMIFS(datos_us[USD],datos_us[Year],'Cuentas US'!EQ$2,datos_us[Month],'Cuentas US'!ET$2,datos_us[Origen],'Cuentas US'!EP16)</f>
        <v>350000</v>
      </c>
      <c r="ER16" s="2"/>
      <c r="ES16" s="28">
        <f>+EQ16+EM16</f>
        <v>1664239</v>
      </c>
      <c r="ET16" s="4"/>
      <c r="EV16" s="27" t="s">
        <v>446</v>
      </c>
      <c r="EW16" s="28">
        <f>+ SUMIFS(datos_us[USD],datos_us[Year],'Cuentas US'!EW$2,datos_us[Month],'Cuentas US'!EZ$2,datos_us[Origen],'Cuentas US'!EV16)</f>
        <v>385000</v>
      </c>
      <c r="EX16" s="2"/>
      <c r="EY16" s="28">
        <f>+EW16+ES16</f>
        <v>2049239</v>
      </c>
      <c r="EZ16" s="4"/>
      <c r="FB16" s="27" t="s">
        <v>446</v>
      </c>
      <c r="FC16" s="28">
        <f>+ SUMIFS(datos_us[USD],datos_us[Year],'Cuentas US'!FC$2,datos_us[Month],'Cuentas US'!FF$2,datos_us[Origen],'Cuentas US'!FB16)</f>
        <v>125000</v>
      </c>
      <c r="FD16" s="2"/>
      <c r="FE16" s="28">
        <f>+FC16+EY16</f>
        <v>2174239</v>
      </c>
      <c r="FF16" s="4"/>
      <c r="FH16" s="27" t="s">
        <v>446</v>
      </c>
      <c r="FI16" s="28">
        <f>+ SUMIFS(datos_us[USD],datos_us[Year],'Cuentas US'!FI$2,datos_us[Month],'Cuentas US'!FL$2,datos_us[Origen],'Cuentas US'!FH16)</f>
        <v>0</v>
      </c>
      <c r="FJ16" s="2"/>
      <c r="FK16" s="28">
        <f>+FI16+FE16</f>
        <v>2174239</v>
      </c>
      <c r="FL16" s="4"/>
      <c r="FN16" s="27" t="s">
        <v>446</v>
      </c>
      <c r="FO16" s="28">
        <f>+ SUMIFS(datos_us[USD],datos_us[Year],'Cuentas US'!FO$2,datos_us[Month],'Cuentas US'!FR$2,datos_us[Origen],'Cuentas US'!FN16)</f>
        <v>3100000</v>
      </c>
      <c r="FP16" s="2"/>
      <c r="FQ16" s="28">
        <f>+FO16+FK16</f>
        <v>5274239</v>
      </c>
      <c r="FR16" s="4"/>
      <c r="FT16" s="27" t="s">
        <v>446</v>
      </c>
      <c r="FU16" s="28">
        <f>+ SUMIFS(datos_us[USD],datos_us[Year],'Cuentas US'!FU$2,datos_us[Month],'Cuentas US'!FX$2,datos_us[Origen],'Cuentas US'!FT16)</f>
        <v>0</v>
      </c>
      <c r="FV16" s="2"/>
      <c r="FW16" s="28">
        <f>+FU16+FQ16</f>
        <v>5274239</v>
      </c>
      <c r="FX16" s="4"/>
      <c r="FZ16" s="27" t="s">
        <v>446</v>
      </c>
      <c r="GA16" s="28">
        <f>+ SUMIFS(datos_us[USD],datos_us[Year],'Cuentas US'!GA$2,datos_us[Month],'Cuentas US'!GD$2,datos_us[Origen],'Cuentas US'!FZ16)</f>
        <v>0</v>
      </c>
      <c r="GB16" s="2"/>
      <c r="GC16" s="28">
        <f>+GA16+FW16</f>
        <v>5274239</v>
      </c>
      <c r="GD16" s="4"/>
      <c r="GF16" s="27" t="s">
        <v>446</v>
      </c>
      <c r="GG16" s="28">
        <f>+ SUMIFS(datos_us[USD],datos_us[Year],'Cuentas US'!GG$2,datos_us[Month],'Cuentas US'!GJ$2,datos_us[Origen],'Cuentas US'!GF16)</f>
        <v>0</v>
      </c>
      <c r="GH16" s="2"/>
      <c r="GI16" s="28">
        <f>+GG16+GC16</f>
        <v>5274239</v>
      </c>
      <c r="GJ16" s="4"/>
    </row>
    <row r="17" spans="2:192" x14ac:dyDescent="0.25">
      <c r="B17" s="3"/>
      <c r="C17" s="22"/>
      <c r="D17" s="2"/>
      <c r="E17" s="22"/>
      <c r="F17" s="4"/>
      <c r="H17" s="3"/>
      <c r="I17" s="22"/>
      <c r="J17" s="2"/>
      <c r="K17" s="22"/>
      <c r="L17" s="4"/>
      <c r="N17" s="3"/>
      <c r="O17" s="22"/>
      <c r="P17" s="2"/>
      <c r="Q17" s="22"/>
      <c r="R17" s="4"/>
      <c r="T17" s="3"/>
      <c r="U17" s="22"/>
      <c r="V17" s="2"/>
      <c r="W17" s="22"/>
      <c r="X17" s="4"/>
      <c r="Z17" s="3"/>
      <c r="AA17" s="22"/>
      <c r="AB17" s="2"/>
      <c r="AC17" s="22"/>
      <c r="AD17" s="4"/>
      <c r="AF17" s="3"/>
      <c r="AG17" s="22"/>
      <c r="AH17" s="2"/>
      <c r="AI17" s="22"/>
      <c r="AJ17" s="4"/>
      <c r="AL17" s="3"/>
      <c r="AM17" s="22"/>
      <c r="AN17" s="2"/>
      <c r="AO17" s="22"/>
      <c r="AP17" s="4"/>
      <c r="AR17" s="3"/>
      <c r="AS17" s="22"/>
      <c r="AT17" s="2"/>
      <c r="AU17" s="22"/>
      <c r="AV17" s="4"/>
      <c r="AX17" s="3"/>
      <c r="AY17" s="22"/>
      <c r="AZ17" s="2"/>
      <c r="BA17" s="22"/>
      <c r="BB17" s="4"/>
      <c r="BD17" s="3"/>
      <c r="BE17" s="22"/>
      <c r="BF17" s="2"/>
      <c r="BG17" s="22"/>
      <c r="BH17" s="4"/>
      <c r="BJ17" s="3"/>
      <c r="BK17" s="22"/>
      <c r="BL17" s="2"/>
      <c r="BM17" s="22"/>
      <c r="BN17" s="4"/>
      <c r="BP17" s="3"/>
      <c r="BQ17" s="22"/>
      <c r="BR17" s="2"/>
      <c r="BS17" s="22"/>
      <c r="BT17" s="4"/>
      <c r="BV17" s="3"/>
      <c r="BW17" s="22"/>
      <c r="BX17" s="2"/>
      <c r="BY17" s="22"/>
      <c r="BZ17" s="4"/>
      <c r="CB17" s="3"/>
      <c r="CC17" s="22"/>
      <c r="CD17" s="2"/>
      <c r="CE17" s="22"/>
      <c r="CF17" s="4"/>
      <c r="CH17" s="3"/>
      <c r="CI17" s="22"/>
      <c r="CJ17" s="2"/>
      <c r="CK17" s="22"/>
      <c r="CL17" s="4"/>
      <c r="CN17" s="3"/>
      <c r="CO17" s="22"/>
      <c r="CP17" s="2"/>
      <c r="CQ17" s="22"/>
      <c r="CR17" s="4"/>
      <c r="CT17" s="3"/>
      <c r="CU17" s="22"/>
      <c r="CV17" s="2"/>
      <c r="CW17" s="22"/>
      <c r="CX17" s="4"/>
      <c r="CZ17" s="3"/>
      <c r="DA17" s="22"/>
      <c r="DB17" s="2"/>
      <c r="DC17" s="22"/>
      <c r="DD17" s="4"/>
      <c r="DF17" s="3"/>
      <c r="DG17" s="22"/>
      <c r="DH17" s="2"/>
      <c r="DI17" s="22"/>
      <c r="DJ17" s="4"/>
      <c r="DL17" s="3"/>
      <c r="DM17" s="22"/>
      <c r="DN17" s="2"/>
      <c r="DO17" s="22"/>
      <c r="DP17" s="4"/>
      <c r="DR17" s="3"/>
      <c r="DS17" s="22"/>
      <c r="DT17" s="2"/>
      <c r="DU17" s="22"/>
      <c r="DV17" s="4"/>
      <c r="DX17" s="3"/>
      <c r="DY17" s="22"/>
      <c r="DZ17" s="2"/>
      <c r="EA17" s="22"/>
      <c r="EB17" s="4"/>
      <c r="ED17" s="3"/>
      <c r="EE17" s="22"/>
      <c r="EF17" s="2"/>
      <c r="EG17" s="22"/>
      <c r="EH17" s="4"/>
      <c r="EJ17" s="3"/>
      <c r="EK17" s="22"/>
      <c r="EL17" s="2"/>
      <c r="EM17" s="22"/>
      <c r="EN17" s="4"/>
      <c r="EP17" s="3"/>
      <c r="EQ17" s="22"/>
      <c r="ER17" s="2"/>
      <c r="ES17" s="22"/>
      <c r="ET17" s="4"/>
      <c r="EV17" s="3"/>
      <c r="EW17" s="22"/>
      <c r="EX17" s="2"/>
      <c r="EY17" s="22"/>
      <c r="EZ17" s="4"/>
      <c r="FB17" s="3"/>
      <c r="FC17" s="22"/>
      <c r="FD17" s="2"/>
      <c r="FE17" s="22"/>
      <c r="FF17" s="4"/>
      <c r="FH17" s="3"/>
      <c r="FI17" s="22"/>
      <c r="FJ17" s="2"/>
      <c r="FK17" s="22"/>
      <c r="FL17" s="4"/>
      <c r="FN17" s="3"/>
      <c r="FO17" s="22"/>
      <c r="FP17" s="2"/>
      <c r="FQ17" s="22"/>
      <c r="FR17" s="4"/>
      <c r="FT17" s="3"/>
      <c r="FU17" s="22"/>
      <c r="FV17" s="2"/>
      <c r="FW17" s="22"/>
      <c r="FX17" s="4"/>
      <c r="FZ17" s="3"/>
      <c r="GA17" s="22"/>
      <c r="GB17" s="2"/>
      <c r="GC17" s="22"/>
      <c r="GD17" s="4"/>
      <c r="GF17" s="3"/>
      <c r="GG17" s="22"/>
      <c r="GH17" s="2"/>
      <c r="GI17" s="22"/>
      <c r="GJ17" s="4"/>
    </row>
    <row r="18" spans="2:192" x14ac:dyDescent="0.25">
      <c r="B18" s="27" t="s">
        <v>6732</v>
      </c>
      <c r="C18" s="28">
        <f>+SUM(C19:C22)</f>
        <v>0</v>
      </c>
      <c r="D18" s="2"/>
      <c r="E18" s="28">
        <f>+SUM(E19:E22)</f>
        <v>0</v>
      </c>
      <c r="F18" s="4"/>
      <c r="H18" s="27" t="s">
        <v>6732</v>
      </c>
      <c r="I18" s="28">
        <f>+SUM(I19:I22)</f>
        <v>0</v>
      </c>
      <c r="J18" s="2"/>
      <c r="K18" s="28">
        <f>+SUM(K19:K22)</f>
        <v>0</v>
      </c>
      <c r="L18" s="4"/>
      <c r="N18" s="27" t="s">
        <v>6732</v>
      </c>
      <c r="O18" s="28">
        <f>+SUM(O19:O22)</f>
        <v>0</v>
      </c>
      <c r="P18" s="2"/>
      <c r="Q18" s="28">
        <f>+SUM(Q19:Q22)</f>
        <v>0</v>
      </c>
      <c r="R18" s="4"/>
      <c r="T18" s="27" t="s">
        <v>6732</v>
      </c>
      <c r="U18" s="28">
        <f>+SUM(U19:U22)</f>
        <v>0</v>
      </c>
      <c r="V18" s="2"/>
      <c r="W18" s="28">
        <f>+SUM(W19:W22)</f>
        <v>0</v>
      </c>
      <c r="X18" s="4"/>
      <c r="Z18" s="27" t="s">
        <v>6732</v>
      </c>
      <c r="AA18" s="28">
        <f>+SUM(AA19:AA22)</f>
        <v>0</v>
      </c>
      <c r="AB18" s="2"/>
      <c r="AC18" s="28">
        <f>+SUM(AC19:AC22)</f>
        <v>0</v>
      </c>
      <c r="AD18" s="4"/>
      <c r="AF18" s="27" t="s">
        <v>6732</v>
      </c>
      <c r="AG18" s="28">
        <f>+SUM(AG19:AG22)</f>
        <v>0</v>
      </c>
      <c r="AH18" s="2"/>
      <c r="AI18" s="28">
        <f>+SUM(AI19:AI22)</f>
        <v>0</v>
      </c>
      <c r="AJ18" s="4"/>
      <c r="AL18" s="27" t="s">
        <v>6732</v>
      </c>
      <c r="AM18" s="28">
        <f>+SUM(AM19:AM22)</f>
        <v>2200.34</v>
      </c>
      <c r="AN18" s="2"/>
      <c r="AO18" s="28">
        <f>+SUM(AO19:AO22)</f>
        <v>2200.34</v>
      </c>
      <c r="AP18" s="4"/>
      <c r="AR18" s="27" t="s">
        <v>6732</v>
      </c>
      <c r="AS18" s="28">
        <f>+SUM(AS19:AS22)</f>
        <v>2289.16</v>
      </c>
      <c r="AT18" s="2"/>
      <c r="AU18" s="28">
        <f>+SUM(AU19:AU22)</f>
        <v>4489.5</v>
      </c>
      <c r="AV18" s="4"/>
      <c r="AX18" s="27" t="s">
        <v>6732</v>
      </c>
      <c r="AY18" s="28">
        <f>+SUM(AY19:AY22)</f>
        <v>2265.5100000000002</v>
      </c>
      <c r="AZ18" s="2"/>
      <c r="BA18" s="28">
        <f>+SUM(BA19:BA22)</f>
        <v>6755.01</v>
      </c>
      <c r="BB18" s="4"/>
      <c r="BD18" s="27" t="s">
        <v>6732</v>
      </c>
      <c r="BE18" s="28">
        <f>+SUM(BE19:BE22)</f>
        <v>455.07</v>
      </c>
      <c r="BF18" s="2"/>
      <c r="BG18" s="28">
        <f>+SUM(BG19:BG22)</f>
        <v>7210.08</v>
      </c>
      <c r="BH18" s="4"/>
      <c r="BJ18" s="27" t="s">
        <v>6732</v>
      </c>
      <c r="BK18" s="28">
        <f>+SUM(BK19:BK22)</f>
        <v>353.45000000000005</v>
      </c>
      <c r="BL18" s="2"/>
      <c r="BM18" s="28">
        <f>+SUM(BM19:BM22)</f>
        <v>7563.53</v>
      </c>
      <c r="BN18" s="4"/>
      <c r="BP18" s="27" t="s">
        <v>6732</v>
      </c>
      <c r="BQ18" s="28">
        <f>+SUM(BQ19:BQ22)</f>
        <v>546.82000000000005</v>
      </c>
      <c r="BR18" s="2"/>
      <c r="BS18" s="28">
        <f>+SUM(BS19:BS22)</f>
        <v>8110.35</v>
      </c>
      <c r="BT18" s="4"/>
      <c r="BV18" s="27" t="s">
        <v>6732</v>
      </c>
      <c r="BW18" s="28">
        <f>+SUM(BW19:BW22)</f>
        <v>509.01000000000005</v>
      </c>
      <c r="BX18" s="2"/>
      <c r="BY18" s="28">
        <f>+SUM(BY19:BY22)</f>
        <v>8619.36</v>
      </c>
      <c r="BZ18" s="4"/>
      <c r="CB18" s="27" t="s">
        <v>6732</v>
      </c>
      <c r="CC18" s="28">
        <f>+SUM(CC19:CC22)</f>
        <v>533.20000000000005</v>
      </c>
      <c r="CD18" s="2"/>
      <c r="CE18" s="28">
        <f>+SUM(CE19:CE22)</f>
        <v>9152.5600000000013</v>
      </c>
      <c r="CF18" s="4"/>
      <c r="CH18" s="27" t="s">
        <v>6732</v>
      </c>
      <c r="CI18" s="28">
        <f>+SUM(CI19:CI22)</f>
        <v>658.05000000000007</v>
      </c>
      <c r="CJ18" s="2"/>
      <c r="CK18" s="28">
        <f>+SUM(CK19:CK22)</f>
        <v>9810.61</v>
      </c>
      <c r="CL18" s="4"/>
      <c r="CN18" s="27" t="s">
        <v>6732</v>
      </c>
      <c r="CO18" s="28">
        <f>+SUM(CO19:CO22)</f>
        <v>357.86</v>
      </c>
      <c r="CP18" s="2"/>
      <c r="CQ18" s="28">
        <f>+SUM(CQ19:CQ22)</f>
        <v>10168.470000000001</v>
      </c>
      <c r="CR18" s="4"/>
      <c r="CT18" s="27" t="s">
        <v>6732</v>
      </c>
      <c r="CU18" s="28">
        <f>+SUM(CU19:CU22)</f>
        <v>357.75</v>
      </c>
      <c r="CV18" s="2"/>
      <c r="CW18" s="28">
        <f>+SUM(CW19:CW22)</f>
        <v>10526.220000000001</v>
      </c>
      <c r="CX18" s="4"/>
      <c r="CZ18" s="27" t="s">
        <v>6732</v>
      </c>
      <c r="DA18" s="28">
        <f>+SUM(DA19:DA22)</f>
        <v>551.20000000000005</v>
      </c>
      <c r="DB18" s="2"/>
      <c r="DC18" s="28">
        <f>+SUM(DC19:DC22)</f>
        <v>11077.42</v>
      </c>
      <c r="DD18" s="4"/>
      <c r="DF18" s="27" t="s">
        <v>6732</v>
      </c>
      <c r="DG18" s="28">
        <f>+SUM(DG19:DG22)</f>
        <v>590.5200000000001</v>
      </c>
      <c r="DH18" s="2"/>
      <c r="DI18" s="28">
        <f>+SUM(DI19:DI22)</f>
        <v>11667.94</v>
      </c>
      <c r="DJ18" s="4"/>
      <c r="DL18" s="27" t="s">
        <v>6732</v>
      </c>
      <c r="DM18" s="28">
        <f>+SUM(DM19:DM22)</f>
        <v>532.19999999999993</v>
      </c>
      <c r="DN18" s="2"/>
      <c r="DO18" s="28">
        <f>+SUM(DO19:DO22)</f>
        <v>12200.14</v>
      </c>
      <c r="DP18" s="4"/>
      <c r="DR18" s="27" t="s">
        <v>6732</v>
      </c>
      <c r="DS18" s="28">
        <f>+SUM(DS19:DS22)</f>
        <v>807.08</v>
      </c>
      <c r="DT18" s="2"/>
      <c r="DU18" s="28">
        <f>+SUM(DU19:DU22)</f>
        <v>13007.220000000001</v>
      </c>
      <c r="DV18" s="4"/>
      <c r="DX18" s="27" t="s">
        <v>6732</v>
      </c>
      <c r="DY18" s="28">
        <f>+SUM(DY19:DY22)</f>
        <v>579.01</v>
      </c>
      <c r="DZ18" s="2"/>
      <c r="EA18" s="28">
        <f>+SUM(EA19:EA22)</f>
        <v>13586.23</v>
      </c>
      <c r="EB18" s="4"/>
      <c r="ED18" s="27" t="s">
        <v>6732</v>
      </c>
      <c r="EE18" s="28">
        <f>+SUM(EE19:EE22)</f>
        <v>615.74</v>
      </c>
      <c r="EF18" s="2"/>
      <c r="EG18" s="28">
        <f>+SUM(EG19:EG22)</f>
        <v>14201.970000000001</v>
      </c>
      <c r="EH18" s="4"/>
      <c r="EJ18" s="27" t="s">
        <v>6732</v>
      </c>
      <c r="EK18" s="28">
        <f>+SUM(EK19:EK22)</f>
        <v>575.12</v>
      </c>
      <c r="EL18" s="2"/>
      <c r="EM18" s="28">
        <f>+SUM(EM19:EM22)</f>
        <v>14777.09</v>
      </c>
      <c r="EN18" s="4"/>
      <c r="EP18" s="27" t="s">
        <v>6732</v>
      </c>
      <c r="EQ18" s="28">
        <f>+SUM(EQ19:EQ22)</f>
        <v>391.93</v>
      </c>
      <c r="ER18" s="2"/>
      <c r="ES18" s="28">
        <f>+SUM(ES19:ES22)</f>
        <v>15169.02</v>
      </c>
      <c r="ET18" s="4"/>
      <c r="EV18" s="27" t="s">
        <v>6732</v>
      </c>
      <c r="EW18" s="28">
        <f>+SUM(EW19:EW22)</f>
        <v>577.55000000000007</v>
      </c>
      <c r="EX18" s="2"/>
      <c r="EY18" s="28">
        <f>+SUM(EY19:EY22)</f>
        <v>15746.57</v>
      </c>
      <c r="EZ18" s="4"/>
      <c r="FB18" s="27" t="s">
        <v>6732</v>
      </c>
      <c r="FC18" s="28">
        <f>+SUM(FC19:FC22)</f>
        <v>2888.4199999999992</v>
      </c>
      <c r="FD18" s="2"/>
      <c r="FE18" s="28">
        <f>+SUM(FE19:FE22)</f>
        <v>18634.989999999998</v>
      </c>
      <c r="FF18" s="4"/>
      <c r="FH18" s="27" t="s">
        <v>6732</v>
      </c>
      <c r="FI18" s="28">
        <f>+SUM(FI19:FI22)</f>
        <v>612.38000000000011</v>
      </c>
      <c r="FJ18" s="2"/>
      <c r="FK18" s="28">
        <f>+SUM(FK19:FK22)</f>
        <v>19247.37</v>
      </c>
      <c r="FL18" s="4"/>
      <c r="FN18" s="27" t="s">
        <v>6732</v>
      </c>
      <c r="FO18" s="28">
        <f>+SUM(FO19:FO22)</f>
        <v>622.65</v>
      </c>
      <c r="FP18" s="2"/>
      <c r="FQ18" s="28">
        <f>+SUM(FQ19:FQ22)</f>
        <v>19870.019999999997</v>
      </c>
      <c r="FR18" s="4"/>
      <c r="FT18" s="27" t="s">
        <v>6732</v>
      </c>
      <c r="FU18" s="28">
        <f>+SUM(FU19:FU22)</f>
        <v>631.87</v>
      </c>
      <c r="FV18" s="2"/>
      <c r="FW18" s="28">
        <f>+SUM(FW19:FW22)</f>
        <v>20501.89</v>
      </c>
      <c r="FX18" s="4"/>
      <c r="FZ18" s="27" t="s">
        <v>6732</v>
      </c>
      <c r="GA18" s="28">
        <f>+SUM(GA19:GA22)</f>
        <v>631.2700000000001</v>
      </c>
      <c r="GB18" s="2"/>
      <c r="GC18" s="28">
        <f>+SUM(GC19:GC22)</f>
        <v>21133.16</v>
      </c>
      <c r="GD18" s="4"/>
      <c r="GF18" s="27" t="s">
        <v>6732</v>
      </c>
      <c r="GG18" s="28">
        <f>+SUM(GG19:GG22)</f>
        <v>0</v>
      </c>
      <c r="GH18" s="2"/>
      <c r="GI18" s="28">
        <f>+SUM(GI19:GI22)</f>
        <v>21133.16</v>
      </c>
      <c r="GJ18" s="4"/>
    </row>
    <row r="19" spans="2:192" x14ac:dyDescent="0.25">
      <c r="B19" s="3" t="s">
        <v>5365</v>
      </c>
      <c r="C19" s="22">
        <f>SUMIFS(datos_us[USD],datos_us[Year],'Cuentas US'!C$2,datos_us[Month],'Cuentas US'!F$2,datos_us[Destino],'Cuentas US'!B19)</f>
        <v>0</v>
      </c>
      <c r="D19" s="2"/>
      <c r="E19" s="22">
        <f>+C19</f>
        <v>0</v>
      </c>
      <c r="F19" s="4"/>
      <c r="H19" s="3" t="s">
        <v>5365</v>
      </c>
      <c r="I19" s="22">
        <f>SUMIFS(datos_us[USD],datos_us[Year],'Cuentas US'!I$2,datos_us[Month],'Cuentas US'!L$2,datos_us[Destino],'Cuentas US'!H19)</f>
        <v>0</v>
      </c>
      <c r="J19" s="2"/>
      <c r="K19" s="22">
        <f>+I19+E19</f>
        <v>0</v>
      </c>
      <c r="L19" s="4"/>
      <c r="N19" s="3" t="s">
        <v>5365</v>
      </c>
      <c r="O19" s="22">
        <f>SUMIFS(datos_us[USD],datos_us[Year],'Cuentas US'!O$2,datos_us[Month],'Cuentas US'!R$2,datos_us[Destino],'Cuentas US'!N19)</f>
        <v>0</v>
      </c>
      <c r="P19" s="2"/>
      <c r="Q19" s="22">
        <f>+O19+K19</f>
        <v>0</v>
      </c>
      <c r="R19" s="4"/>
      <c r="T19" s="3" t="s">
        <v>5365</v>
      </c>
      <c r="U19" s="22">
        <f>SUMIFS(datos_us[USD],datos_us[Year],'Cuentas US'!U$2,datos_us[Month],'Cuentas US'!X$2,datos_us[Destino],'Cuentas US'!T19)</f>
        <v>0</v>
      </c>
      <c r="V19" s="2"/>
      <c r="W19" s="22">
        <f>+U19+Q19</f>
        <v>0</v>
      </c>
      <c r="X19" s="4"/>
      <c r="Z19" s="3" t="s">
        <v>5365</v>
      </c>
      <c r="AA19" s="22">
        <f>SUMIFS(datos_us[USD],datos_us[Year],'Cuentas US'!AA$2,datos_us[Month],'Cuentas US'!AD$2,datos_us[Destino],'Cuentas US'!Z19)</f>
        <v>0</v>
      </c>
      <c r="AB19" s="2"/>
      <c r="AC19" s="22">
        <f>+AA19+W19</f>
        <v>0</v>
      </c>
      <c r="AD19" s="4"/>
      <c r="AF19" s="3" t="s">
        <v>5365</v>
      </c>
      <c r="AG19" s="22">
        <f>SUMIFS(datos_us[USD],datos_us[Year],'Cuentas US'!AG$2,datos_us[Month],'Cuentas US'!AJ$2,datos_us[Destino],'Cuentas US'!AF19)</f>
        <v>0</v>
      </c>
      <c r="AH19" s="2"/>
      <c r="AI19" s="22">
        <f>+AG19+AC19</f>
        <v>0</v>
      </c>
      <c r="AJ19" s="4"/>
      <c r="AL19" s="3" t="s">
        <v>5365</v>
      </c>
      <c r="AM19" s="22">
        <f>SUMIFS(datos_us[USD],datos_us[Year],'Cuentas US'!AM$2,datos_us[Month],'Cuentas US'!AP$2,datos_us[Destino],'Cuentas US'!AL19)</f>
        <v>0</v>
      </c>
      <c r="AN19" s="2"/>
      <c r="AO19" s="22">
        <f>+AM19+AI19</f>
        <v>0</v>
      </c>
      <c r="AP19" s="4"/>
      <c r="AR19" s="3" t="s">
        <v>5365</v>
      </c>
      <c r="AS19" s="22">
        <f>SUMIFS(datos_us[USD],datos_us[Year],'Cuentas US'!AS$2,datos_us[Month],'Cuentas US'!AV$2,datos_us[Destino],'Cuentas US'!AR19)</f>
        <v>0</v>
      </c>
      <c r="AT19" s="2"/>
      <c r="AU19" s="22">
        <f>+AS19+AO19</f>
        <v>0</v>
      </c>
      <c r="AV19" s="4"/>
      <c r="AX19" s="3" t="s">
        <v>5365</v>
      </c>
      <c r="AY19" s="22">
        <f>SUMIFS(datos_us[USD],datos_us[Year],'Cuentas US'!AY$2,datos_us[Month],'Cuentas US'!BB$2,datos_us[Destino],'Cuentas US'!AX19)</f>
        <v>0</v>
      </c>
      <c r="AZ19" s="2"/>
      <c r="BA19" s="22">
        <f>+AY19+AU19</f>
        <v>0</v>
      </c>
      <c r="BB19" s="4"/>
      <c r="BD19" s="3" t="s">
        <v>5365</v>
      </c>
      <c r="BE19" s="22">
        <f>SUMIFS(datos_us[USD],datos_us[Year],'Cuentas US'!BE$2,datos_us[Month],'Cuentas US'!BH$2,datos_us[Destino],'Cuentas US'!BD19)</f>
        <v>0</v>
      </c>
      <c r="BF19" s="2"/>
      <c r="BG19" s="22">
        <f>+BE19+BA19</f>
        <v>0</v>
      </c>
      <c r="BH19" s="4"/>
      <c r="BJ19" s="3" t="s">
        <v>5365</v>
      </c>
      <c r="BK19" s="22">
        <f>SUMIFS(datos_us[USD],datos_us[Year],'Cuentas US'!BK$2,datos_us[Month],'Cuentas US'!BN$2,datos_us[Destino],'Cuentas US'!BJ19)</f>
        <v>0</v>
      </c>
      <c r="BL19" s="2"/>
      <c r="BM19" s="22">
        <f>+BK19+BG19</f>
        <v>0</v>
      </c>
      <c r="BN19" s="4"/>
      <c r="BP19" s="3" t="s">
        <v>5365</v>
      </c>
      <c r="BQ19" s="22">
        <f>SUMIFS(datos_us[USD],datos_us[Year],'Cuentas US'!BQ$2,datos_us[Month],'Cuentas US'!BT$2,datos_us[Destino],'Cuentas US'!BP19)</f>
        <v>0</v>
      </c>
      <c r="BR19" s="2"/>
      <c r="BS19" s="22">
        <f>+BQ19+BM19</f>
        <v>0</v>
      </c>
      <c r="BT19" s="4"/>
      <c r="BV19" s="3" t="s">
        <v>5365</v>
      </c>
      <c r="BW19" s="22">
        <f>SUMIFS(datos_us[USD],datos_us[Year],'Cuentas US'!BW$2,datos_us[Month],'Cuentas US'!BZ$2,datos_us[Destino],'Cuentas US'!BV19)</f>
        <v>0</v>
      </c>
      <c r="BX19" s="2"/>
      <c r="BY19" s="22">
        <f>+BW19+BS19</f>
        <v>0</v>
      </c>
      <c r="BZ19" s="4"/>
      <c r="CB19" s="3" t="s">
        <v>5365</v>
      </c>
      <c r="CC19" s="22">
        <f>SUMIFS(datos_us[USD],datos_us[Year],'Cuentas US'!CC$2,datos_us[Month],'Cuentas US'!CF$2,datos_us[Destino],'Cuentas US'!CB19)</f>
        <v>0</v>
      </c>
      <c r="CD19" s="2"/>
      <c r="CE19" s="22">
        <f>+CC19+BY19</f>
        <v>0</v>
      </c>
      <c r="CF19" s="4"/>
      <c r="CH19" s="3" t="s">
        <v>5365</v>
      </c>
      <c r="CI19" s="22">
        <f>SUMIFS(datos_us[USD],datos_us[Year],'Cuentas US'!CI$2,datos_us[Month],'Cuentas US'!CL$2,datos_us[Destino],'Cuentas US'!CH19)</f>
        <v>0</v>
      </c>
      <c r="CJ19" s="2"/>
      <c r="CK19" s="22">
        <f>+CI19+CE19</f>
        <v>0</v>
      </c>
      <c r="CL19" s="4"/>
      <c r="CN19" s="3" t="s">
        <v>5365</v>
      </c>
      <c r="CO19" s="22">
        <f>SUMIFS(datos_us[USD],datos_us[Year],'Cuentas US'!CO$2,datos_us[Month],'Cuentas US'!CR$2,datos_us[Destino],'Cuentas US'!CN19)</f>
        <v>0</v>
      </c>
      <c r="CP19" s="2"/>
      <c r="CQ19" s="22">
        <f>+CO19+CK19</f>
        <v>0</v>
      </c>
      <c r="CR19" s="4"/>
      <c r="CT19" s="3" t="s">
        <v>5365</v>
      </c>
      <c r="CU19" s="22">
        <f>SUMIFS(datos_us[USD],datos_us[Year],'Cuentas US'!CU$2,datos_us[Month],'Cuentas US'!CX$2,datos_us[Destino],'Cuentas US'!CT19)</f>
        <v>0</v>
      </c>
      <c r="CV19" s="2"/>
      <c r="CW19" s="22">
        <f>+CU19+CQ19</f>
        <v>0</v>
      </c>
      <c r="CX19" s="4"/>
      <c r="CZ19" s="3" t="s">
        <v>5365</v>
      </c>
      <c r="DA19" s="22">
        <f>SUMIFS(datos_us[USD],datos_us[Year],'Cuentas US'!DA$2,datos_us[Month],'Cuentas US'!DD$2,datos_us[Destino],'Cuentas US'!CZ19)</f>
        <v>0</v>
      </c>
      <c r="DB19" s="2"/>
      <c r="DC19" s="22">
        <f>+DA19+CW19</f>
        <v>0</v>
      </c>
      <c r="DD19" s="4"/>
      <c r="DF19" s="3" t="s">
        <v>5365</v>
      </c>
      <c r="DG19" s="22">
        <f>SUMIFS(datos_us[USD],datos_us[Year],'Cuentas US'!DG$2,datos_us[Month],'Cuentas US'!DJ$2,datos_us[Destino],'Cuentas US'!DF19)</f>
        <v>0</v>
      </c>
      <c r="DH19" s="2"/>
      <c r="DI19" s="22">
        <f>+DG19+DC19</f>
        <v>0</v>
      </c>
      <c r="DJ19" s="4"/>
      <c r="DL19" s="3" t="s">
        <v>5365</v>
      </c>
      <c r="DM19" s="22">
        <f>SUMIFS(datos_us[USD],datos_us[Year],'Cuentas US'!DM$2,datos_us[Month],'Cuentas US'!DP$2,datos_us[Destino],'Cuentas US'!DL19)</f>
        <v>0</v>
      </c>
      <c r="DN19" s="2"/>
      <c r="DO19" s="22">
        <f>+DM19+DI19</f>
        <v>0</v>
      </c>
      <c r="DP19" s="4"/>
      <c r="DR19" s="3" t="s">
        <v>5365</v>
      </c>
      <c r="DS19" s="22">
        <f>SUMIFS(datos_us[USD],datos_us[Year],'Cuentas US'!DS$2,datos_us[Month],'Cuentas US'!DV$2,datos_us[Destino],'Cuentas US'!DR19)</f>
        <v>0</v>
      </c>
      <c r="DT19" s="2"/>
      <c r="DU19" s="22">
        <f>+DS19+DO19</f>
        <v>0</v>
      </c>
      <c r="DV19" s="4"/>
      <c r="DX19" s="3" t="s">
        <v>5365</v>
      </c>
      <c r="DY19" s="22">
        <f>SUMIFS(datos_us[USD],datos_us[Year],'Cuentas US'!DY$2,datos_us[Month],'Cuentas US'!EB$2,datos_us[Destino],'Cuentas US'!DX19)</f>
        <v>0</v>
      </c>
      <c r="DZ19" s="2"/>
      <c r="EA19" s="22">
        <f>+DY19+DU19</f>
        <v>0</v>
      </c>
      <c r="EB19" s="4"/>
      <c r="ED19" s="3" t="s">
        <v>5365</v>
      </c>
      <c r="EE19" s="22">
        <f>SUMIFS(datos_us[USD],datos_us[Year],'Cuentas US'!EE$2,datos_us[Month],'Cuentas US'!EH$2,datos_us[Destino],'Cuentas US'!ED19)</f>
        <v>0</v>
      </c>
      <c r="EF19" s="2"/>
      <c r="EG19" s="22">
        <f>+EE19+EA19</f>
        <v>0</v>
      </c>
      <c r="EH19" s="4"/>
      <c r="EJ19" s="3" t="s">
        <v>5365</v>
      </c>
      <c r="EK19" s="22">
        <f>SUMIFS(datos_us[USD],datos_us[Year],'Cuentas US'!EK$2,datos_us[Month],'Cuentas US'!EN$2,datos_us[Destino],'Cuentas US'!EJ19)</f>
        <v>0</v>
      </c>
      <c r="EL19" s="2"/>
      <c r="EM19" s="22">
        <f>+EK19+EG19</f>
        <v>0</v>
      </c>
      <c r="EN19" s="4"/>
      <c r="EP19" s="3" t="s">
        <v>5365</v>
      </c>
      <c r="EQ19" s="22">
        <f>SUMIFS(datos_us[USD],datos_us[Year],'Cuentas US'!EQ$2,datos_us[Month],'Cuentas US'!ET$2,datos_us[Destino],'Cuentas US'!EP19)</f>
        <v>0</v>
      </c>
      <c r="ER19" s="2"/>
      <c r="ES19" s="22">
        <f>+EQ19+EM19</f>
        <v>0</v>
      </c>
      <c r="ET19" s="4"/>
      <c r="EV19" s="3" t="s">
        <v>5365</v>
      </c>
      <c r="EW19" s="22">
        <f>SUMIFS(datos_us[USD],datos_us[Year],'Cuentas US'!EW$2,datos_us[Month],'Cuentas US'!EZ$2,datos_us[Destino],'Cuentas US'!EV19)</f>
        <v>0</v>
      </c>
      <c r="EX19" s="2"/>
      <c r="EY19" s="22">
        <f>+EW19+ES19</f>
        <v>0</v>
      </c>
      <c r="EZ19" s="4"/>
      <c r="FB19" s="3" t="s">
        <v>5365</v>
      </c>
      <c r="FC19" s="22">
        <f>SUMIFS(datos_us[USD],datos_us[Year],'Cuentas US'!FC$2,datos_us[Month],'Cuentas US'!FF$2,datos_us[Destino],'Cuentas US'!FB19)</f>
        <v>0</v>
      </c>
      <c r="FD19" s="2"/>
      <c r="FE19" s="22">
        <f>+FC19+EY19</f>
        <v>0</v>
      </c>
      <c r="FF19" s="4"/>
      <c r="FH19" s="3" t="s">
        <v>5365</v>
      </c>
      <c r="FI19" s="22">
        <f>SUMIFS(datos_us[USD],datos_us[Year],'Cuentas US'!FI$2,datos_us[Month],'Cuentas US'!FL$2,datos_us[Destino],'Cuentas US'!FH19)</f>
        <v>0</v>
      </c>
      <c r="FJ19" s="2"/>
      <c r="FK19" s="22">
        <f>+FI19+FE19</f>
        <v>0</v>
      </c>
      <c r="FL19" s="4"/>
      <c r="FN19" s="3" t="s">
        <v>5365</v>
      </c>
      <c r="FO19" s="22">
        <f>SUMIFS(datos_us[USD],datos_us[Year],'Cuentas US'!FO$2,datos_us[Month],'Cuentas US'!FR$2,datos_us[Destino],'Cuentas US'!FN19)</f>
        <v>0</v>
      </c>
      <c r="FP19" s="2"/>
      <c r="FQ19" s="22">
        <f>+FO19+FK19</f>
        <v>0</v>
      </c>
      <c r="FR19" s="4"/>
      <c r="FT19" s="3" t="s">
        <v>5365</v>
      </c>
      <c r="FU19" s="22">
        <f>SUMIFS(datos_us[USD],datos_us[Year],'Cuentas US'!FU$2,datos_us[Month],'Cuentas US'!FX$2,datos_us[Destino],'Cuentas US'!FT19)</f>
        <v>0</v>
      </c>
      <c r="FV19" s="2"/>
      <c r="FW19" s="22">
        <f>+FU19+FQ19</f>
        <v>0</v>
      </c>
      <c r="FX19" s="4"/>
      <c r="FZ19" s="3" t="s">
        <v>5365</v>
      </c>
      <c r="GA19" s="22">
        <f>SUMIFS(datos_us[USD],datos_us[Year],'Cuentas US'!GA$2,datos_us[Month],'Cuentas US'!GD$2,datos_us[Destino],'Cuentas US'!FZ19)</f>
        <v>0</v>
      </c>
      <c r="GB19" s="2"/>
      <c r="GC19" s="22">
        <f>+GA19+FW19</f>
        <v>0</v>
      </c>
      <c r="GD19" s="4"/>
      <c r="GF19" s="3" t="s">
        <v>5365</v>
      </c>
      <c r="GG19" s="22">
        <f>SUMIFS(datos_us[USD],datos_us[Year],'Cuentas US'!GG$2,datos_us[Month],'Cuentas US'!GJ$2,datos_us[Destino],'Cuentas US'!GF19)</f>
        <v>0</v>
      </c>
      <c r="GH19" s="2"/>
      <c r="GI19" s="22">
        <f>+GG19+GC19</f>
        <v>0</v>
      </c>
      <c r="GJ19" s="4"/>
    </row>
    <row r="20" spans="2:192" x14ac:dyDescent="0.25">
      <c r="B20" s="3" t="s">
        <v>5364</v>
      </c>
      <c r="C20" s="22">
        <f>SUMIFS(datos_us[USD],datos_us[Year],'Cuentas US'!C$2,datos_us[Month],'Cuentas US'!F$2,datos_us[Destino],'Cuentas US'!B20)</f>
        <v>0</v>
      </c>
      <c r="D20" s="2"/>
      <c r="E20" s="22">
        <f>+C20</f>
        <v>0</v>
      </c>
      <c r="F20" s="4"/>
      <c r="H20" s="3" t="s">
        <v>5364</v>
      </c>
      <c r="I20" s="22">
        <f>SUMIFS(datos_us[USD],datos_us[Year],'Cuentas US'!I$2,datos_us[Month],'Cuentas US'!L$2,datos_us[Destino],'Cuentas US'!H20)</f>
        <v>0</v>
      </c>
      <c r="J20" s="2"/>
      <c r="K20" s="22">
        <f>+I20+E20</f>
        <v>0</v>
      </c>
      <c r="L20" s="4"/>
      <c r="N20" s="3" t="s">
        <v>5364</v>
      </c>
      <c r="O20" s="22">
        <f>SUMIFS(datos_us[USD],datos_us[Year],'Cuentas US'!O$2,datos_us[Month],'Cuentas US'!R$2,datos_us[Destino],'Cuentas US'!N20)</f>
        <v>0</v>
      </c>
      <c r="P20" s="2"/>
      <c r="Q20" s="22">
        <f>+O20+K20</f>
        <v>0</v>
      </c>
      <c r="R20" s="4"/>
      <c r="T20" s="3" t="s">
        <v>5364</v>
      </c>
      <c r="U20" s="22">
        <f>SUMIFS(datos_us[USD],datos_us[Year],'Cuentas US'!U$2,datos_us[Month],'Cuentas US'!X$2,datos_us[Destino],'Cuentas US'!T20)</f>
        <v>0</v>
      </c>
      <c r="V20" s="2"/>
      <c r="W20" s="22">
        <f>+U20+Q20</f>
        <v>0</v>
      </c>
      <c r="X20" s="4"/>
      <c r="Z20" s="3" t="s">
        <v>5364</v>
      </c>
      <c r="AA20" s="22">
        <f>SUMIFS(datos_us[USD],datos_us[Year],'Cuentas US'!AA$2,datos_us[Month],'Cuentas US'!AD$2,datos_us[Destino],'Cuentas US'!Z20)</f>
        <v>0</v>
      </c>
      <c r="AB20" s="2"/>
      <c r="AC20" s="22">
        <f>+AA20+W20</f>
        <v>0</v>
      </c>
      <c r="AD20" s="4"/>
      <c r="AF20" s="3" t="s">
        <v>5364</v>
      </c>
      <c r="AG20" s="22">
        <f>SUMIFS(datos_us[USD],datos_us[Year],'Cuentas US'!AG$2,datos_us[Month],'Cuentas US'!AJ$2,datos_us[Destino],'Cuentas US'!AF20)</f>
        <v>0</v>
      </c>
      <c r="AH20" s="2"/>
      <c r="AI20" s="22">
        <f>+AG20+AC20</f>
        <v>0</v>
      </c>
      <c r="AJ20" s="4"/>
      <c r="AL20" s="3" t="s">
        <v>5364</v>
      </c>
      <c r="AM20" s="22">
        <f>SUMIFS(datos_us[USD],datos_us[Year],'Cuentas US'!AM$2,datos_us[Month],'Cuentas US'!AP$2,datos_us[Destino],'Cuentas US'!AL20)</f>
        <v>0</v>
      </c>
      <c r="AN20" s="2"/>
      <c r="AO20" s="22">
        <f>+AM20+AI20</f>
        <v>0</v>
      </c>
      <c r="AP20" s="4"/>
      <c r="AR20" s="3" t="s">
        <v>5364</v>
      </c>
      <c r="AS20" s="22">
        <f>SUMIFS(datos_us[USD],datos_us[Year],'Cuentas US'!AS$2,datos_us[Month],'Cuentas US'!AV$2,datos_us[Destino],'Cuentas US'!AR20)</f>
        <v>0</v>
      </c>
      <c r="AT20" s="2"/>
      <c r="AU20" s="22">
        <f>+AS20+AO20</f>
        <v>0</v>
      </c>
      <c r="AV20" s="4"/>
      <c r="AX20" s="3" t="s">
        <v>5364</v>
      </c>
      <c r="AY20" s="22">
        <f>SUMIFS(datos_us[USD],datos_us[Year],'Cuentas US'!AY$2,datos_us[Month],'Cuentas US'!BB$2,datos_us[Destino],'Cuentas US'!AX20)</f>
        <v>0</v>
      </c>
      <c r="AZ20" s="2"/>
      <c r="BA20" s="22">
        <f>+AY20+AU20</f>
        <v>0</v>
      </c>
      <c r="BB20" s="4"/>
      <c r="BD20" s="3" t="s">
        <v>5364</v>
      </c>
      <c r="BE20" s="22">
        <f>SUMIFS(datos_us[USD],datos_us[Year],'Cuentas US'!BE$2,datos_us[Month],'Cuentas US'!BH$2,datos_us[Destino],'Cuentas US'!BD20)</f>
        <v>0</v>
      </c>
      <c r="BF20" s="2"/>
      <c r="BG20" s="22">
        <f>+BE20+BA20</f>
        <v>0</v>
      </c>
      <c r="BH20" s="4"/>
      <c r="BJ20" s="3" t="s">
        <v>5364</v>
      </c>
      <c r="BK20" s="22">
        <f>SUMIFS(datos_us[USD],datos_us[Year],'Cuentas US'!BK$2,datos_us[Month],'Cuentas US'!BN$2,datos_us[Destino],'Cuentas US'!BJ20)</f>
        <v>0</v>
      </c>
      <c r="BL20" s="2"/>
      <c r="BM20" s="22">
        <f>+BK20+BG20</f>
        <v>0</v>
      </c>
      <c r="BN20" s="4"/>
      <c r="BP20" s="3" t="s">
        <v>5364</v>
      </c>
      <c r="BQ20" s="22">
        <f>SUMIFS(datos_us[USD],datos_us[Year],'Cuentas US'!BQ$2,datos_us[Month],'Cuentas US'!BT$2,datos_us[Destino],'Cuentas US'!BP20)</f>
        <v>0</v>
      </c>
      <c r="BR20" s="2"/>
      <c r="BS20" s="22">
        <f>+BQ20+BM20</f>
        <v>0</v>
      </c>
      <c r="BT20" s="4"/>
      <c r="BV20" s="3" t="s">
        <v>5364</v>
      </c>
      <c r="BW20" s="22">
        <f>SUMIFS(datos_us[USD],datos_us[Year],'Cuentas US'!BW$2,datos_us[Month],'Cuentas US'!BZ$2,datos_us[Destino],'Cuentas US'!BV20)</f>
        <v>0</v>
      </c>
      <c r="BX20" s="2"/>
      <c r="BY20" s="22">
        <f>+BW20+BS20</f>
        <v>0</v>
      </c>
      <c r="BZ20" s="4"/>
      <c r="CB20" s="3" t="s">
        <v>5364</v>
      </c>
      <c r="CC20" s="22">
        <f>SUMIFS(datos_us[USD],datos_us[Year],'Cuentas US'!CC$2,datos_us[Month],'Cuentas US'!CF$2,datos_us[Destino],'Cuentas US'!CB20)</f>
        <v>0</v>
      </c>
      <c r="CD20" s="2"/>
      <c r="CE20" s="22">
        <f>+CC20+BY20</f>
        <v>0</v>
      </c>
      <c r="CF20" s="4"/>
      <c r="CH20" s="3" t="s">
        <v>5364</v>
      </c>
      <c r="CI20" s="22">
        <f>SUMIFS(datos_us[USD],datos_us[Year],'Cuentas US'!CI$2,datos_us[Month],'Cuentas US'!CL$2,datos_us[Destino],'Cuentas US'!CH20)</f>
        <v>0</v>
      </c>
      <c r="CJ20" s="2"/>
      <c r="CK20" s="22">
        <f>+CI20+CE20</f>
        <v>0</v>
      </c>
      <c r="CL20" s="4"/>
      <c r="CN20" s="3" t="s">
        <v>5364</v>
      </c>
      <c r="CO20" s="22">
        <f>SUMIFS(datos_us[USD],datos_us[Year],'Cuentas US'!CO$2,datos_us[Month],'Cuentas US'!CR$2,datos_us[Destino],'Cuentas US'!CN20)</f>
        <v>0</v>
      </c>
      <c r="CP20" s="2"/>
      <c r="CQ20" s="22">
        <f>+CO20+CK20</f>
        <v>0</v>
      </c>
      <c r="CR20" s="4"/>
      <c r="CT20" s="3" t="s">
        <v>5364</v>
      </c>
      <c r="CU20" s="22">
        <f>SUMIFS(datos_us[USD],datos_us[Year],'Cuentas US'!CU$2,datos_us[Month],'Cuentas US'!CX$2,datos_us[Destino],'Cuentas US'!CT20)</f>
        <v>0</v>
      </c>
      <c r="CV20" s="2"/>
      <c r="CW20" s="22">
        <f>+CU20+CQ20</f>
        <v>0</v>
      </c>
      <c r="CX20" s="4"/>
      <c r="CZ20" s="3" t="s">
        <v>5364</v>
      </c>
      <c r="DA20" s="22">
        <f>SUMIFS(datos_us[USD],datos_us[Year],'Cuentas US'!DA$2,datos_us[Month],'Cuentas US'!DD$2,datos_us[Destino],'Cuentas US'!CZ20)</f>
        <v>0</v>
      </c>
      <c r="DB20" s="2"/>
      <c r="DC20" s="22">
        <f>+DA20+CW20</f>
        <v>0</v>
      </c>
      <c r="DD20" s="4"/>
      <c r="DF20" s="3" t="s">
        <v>5364</v>
      </c>
      <c r="DG20" s="22">
        <f>SUMIFS(datos_us[USD],datos_us[Year],'Cuentas US'!DG$2,datos_us[Month],'Cuentas US'!DJ$2,datos_us[Destino],'Cuentas US'!DF20)</f>
        <v>0</v>
      </c>
      <c r="DH20" s="2"/>
      <c r="DI20" s="22">
        <f>+DG20+DC20</f>
        <v>0</v>
      </c>
      <c r="DJ20" s="4"/>
      <c r="DL20" s="3" t="s">
        <v>5364</v>
      </c>
      <c r="DM20" s="22">
        <f>SUMIFS(datos_us[USD],datos_us[Year],'Cuentas US'!DM$2,datos_us[Month],'Cuentas US'!DP$2,datos_us[Destino],'Cuentas US'!DL20)</f>
        <v>0</v>
      </c>
      <c r="DN20" s="2"/>
      <c r="DO20" s="22">
        <f>+DM20+DI20</f>
        <v>0</v>
      </c>
      <c r="DP20" s="4"/>
      <c r="DR20" s="3" t="s">
        <v>5364</v>
      </c>
      <c r="DS20" s="22">
        <f>SUMIFS(datos_us[USD],datos_us[Year],'Cuentas US'!DS$2,datos_us[Month],'Cuentas US'!DV$2,datos_us[Destino],'Cuentas US'!DR20)</f>
        <v>0</v>
      </c>
      <c r="DT20" s="2"/>
      <c r="DU20" s="22">
        <f>+DS20+DO20</f>
        <v>0</v>
      </c>
      <c r="DV20" s="4"/>
      <c r="DX20" s="3" t="s">
        <v>5364</v>
      </c>
      <c r="DY20" s="22">
        <f>SUMIFS(datos_us[USD],datos_us[Year],'Cuentas US'!DY$2,datos_us[Month],'Cuentas US'!EB$2,datos_us[Destino],'Cuentas US'!DX20)</f>
        <v>0</v>
      </c>
      <c r="DZ20" s="2"/>
      <c r="EA20" s="22">
        <f>+DY20+DU20</f>
        <v>0</v>
      </c>
      <c r="EB20" s="4"/>
      <c r="ED20" s="3" t="s">
        <v>5364</v>
      </c>
      <c r="EE20" s="22">
        <f>SUMIFS(datos_us[USD],datos_us[Year],'Cuentas US'!EE$2,datos_us[Month],'Cuentas US'!EH$2,datos_us[Destino],'Cuentas US'!ED20)</f>
        <v>0</v>
      </c>
      <c r="EF20" s="2"/>
      <c r="EG20" s="22">
        <f>+EE20+EA20</f>
        <v>0</v>
      </c>
      <c r="EH20" s="4"/>
      <c r="EJ20" s="3" t="s">
        <v>5364</v>
      </c>
      <c r="EK20" s="22">
        <f>SUMIFS(datos_us[USD],datos_us[Year],'Cuentas US'!EK$2,datos_us[Month],'Cuentas US'!EN$2,datos_us[Destino],'Cuentas US'!EJ20)</f>
        <v>0</v>
      </c>
      <c r="EL20" s="2"/>
      <c r="EM20" s="22">
        <f>+EK20+EG20</f>
        <v>0</v>
      </c>
      <c r="EN20" s="4"/>
      <c r="EP20" s="3" t="s">
        <v>5364</v>
      </c>
      <c r="EQ20" s="22">
        <f>SUMIFS(datos_us[USD],datos_us[Year],'Cuentas US'!EQ$2,datos_us[Month],'Cuentas US'!ET$2,datos_us[Destino],'Cuentas US'!EP20)</f>
        <v>0</v>
      </c>
      <c r="ER20" s="2"/>
      <c r="ES20" s="22">
        <f>+EQ20+EM20</f>
        <v>0</v>
      </c>
      <c r="ET20" s="4"/>
      <c r="EV20" s="3" t="s">
        <v>5364</v>
      </c>
      <c r="EW20" s="22">
        <f>SUMIFS(datos_us[USD],datos_us[Year],'Cuentas US'!EW$2,datos_us[Month],'Cuentas US'!EZ$2,datos_us[Destino],'Cuentas US'!EV20)</f>
        <v>0</v>
      </c>
      <c r="EX20" s="2"/>
      <c r="EY20" s="22">
        <f>+EW20+ES20</f>
        <v>0</v>
      </c>
      <c r="EZ20" s="4"/>
      <c r="FB20" s="3" t="s">
        <v>5364</v>
      </c>
      <c r="FC20" s="22">
        <f>SUMIFS(datos_us[USD],datos_us[Year],'Cuentas US'!FC$2,datos_us[Month],'Cuentas US'!FF$2,datos_us[Destino],'Cuentas US'!FB20)</f>
        <v>0</v>
      </c>
      <c r="FD20" s="2"/>
      <c r="FE20" s="22">
        <f>+FC20+EY20</f>
        <v>0</v>
      </c>
      <c r="FF20" s="4"/>
      <c r="FH20" s="3" t="s">
        <v>5364</v>
      </c>
      <c r="FI20" s="22">
        <f>SUMIFS(datos_us[USD],datos_us[Year],'Cuentas US'!FI$2,datos_us[Month],'Cuentas US'!FL$2,datos_us[Destino],'Cuentas US'!FH20)</f>
        <v>0</v>
      </c>
      <c r="FJ20" s="2"/>
      <c r="FK20" s="22">
        <f>+FI20+FE20</f>
        <v>0</v>
      </c>
      <c r="FL20" s="4"/>
      <c r="FN20" s="3" t="s">
        <v>5364</v>
      </c>
      <c r="FO20" s="22">
        <f>SUMIFS(datos_us[USD],datos_us[Year],'Cuentas US'!FO$2,datos_us[Month],'Cuentas US'!FR$2,datos_us[Destino],'Cuentas US'!FN20)</f>
        <v>0</v>
      </c>
      <c r="FP20" s="2"/>
      <c r="FQ20" s="22">
        <f>+FO20+FK20</f>
        <v>0</v>
      </c>
      <c r="FR20" s="4"/>
      <c r="FT20" s="3" t="s">
        <v>5364</v>
      </c>
      <c r="FU20" s="22">
        <f>SUMIFS(datos_us[USD],datos_us[Year],'Cuentas US'!FU$2,datos_us[Month],'Cuentas US'!FX$2,datos_us[Destino],'Cuentas US'!FT20)</f>
        <v>0</v>
      </c>
      <c r="FV20" s="2"/>
      <c r="FW20" s="22">
        <f>+FU20+FQ20</f>
        <v>0</v>
      </c>
      <c r="FX20" s="4"/>
      <c r="FZ20" s="3" t="s">
        <v>5364</v>
      </c>
      <c r="GA20" s="22">
        <f>SUMIFS(datos_us[USD],datos_us[Year],'Cuentas US'!GA$2,datos_us[Month],'Cuentas US'!GD$2,datos_us[Destino],'Cuentas US'!FZ20)</f>
        <v>0</v>
      </c>
      <c r="GB20" s="2"/>
      <c r="GC20" s="22">
        <f>+GA20+FW20</f>
        <v>0</v>
      </c>
      <c r="GD20" s="4"/>
      <c r="GF20" s="3" t="s">
        <v>5364</v>
      </c>
      <c r="GG20" s="22">
        <f>SUMIFS(datos_us[USD],datos_us[Year],'Cuentas US'!GG$2,datos_us[Month],'Cuentas US'!GJ$2,datos_us[Destino],'Cuentas US'!GF20)</f>
        <v>0</v>
      </c>
      <c r="GH20" s="2"/>
      <c r="GI20" s="22">
        <f>+GG20+GC20</f>
        <v>0</v>
      </c>
      <c r="GJ20" s="4"/>
    </row>
    <row r="21" spans="2:192" x14ac:dyDescent="0.25">
      <c r="B21" s="3" t="s">
        <v>405</v>
      </c>
      <c r="C21" s="22">
        <f>SUMIFS(datos_us[USD],datos_us[Year],'Cuentas US'!C$2,datos_us[Month],'Cuentas US'!F$2,datos_us[Destino],'Cuentas US'!B21)</f>
        <v>0</v>
      </c>
      <c r="D21" s="2"/>
      <c r="E21" s="22">
        <f>+C21</f>
        <v>0</v>
      </c>
      <c r="F21" s="4"/>
      <c r="H21" s="3" t="s">
        <v>405</v>
      </c>
      <c r="I21" s="22">
        <f>SUMIFS(datos_us[USD],datos_us[Year],'Cuentas US'!I$2,datos_us[Month],'Cuentas US'!L$2,datos_us[Destino],'Cuentas US'!H21)</f>
        <v>0</v>
      </c>
      <c r="J21" s="2"/>
      <c r="K21" s="22">
        <f>+I21+E21</f>
        <v>0</v>
      </c>
      <c r="L21" s="4"/>
      <c r="N21" s="3" t="s">
        <v>405</v>
      </c>
      <c r="O21" s="22">
        <f>SUMIFS(datos_us[USD],datos_us[Year],'Cuentas US'!O$2,datos_us[Month],'Cuentas US'!R$2,datos_us[Destino],'Cuentas US'!N21)</f>
        <v>0</v>
      </c>
      <c r="P21" s="2"/>
      <c r="Q21" s="22">
        <f>+O21+K21</f>
        <v>0</v>
      </c>
      <c r="R21" s="4"/>
      <c r="T21" s="3" t="s">
        <v>405</v>
      </c>
      <c r="U21" s="22">
        <f>SUMIFS(datos_us[USD],datos_us[Year],'Cuentas US'!U$2,datos_us[Month],'Cuentas US'!X$2,datos_us[Destino],'Cuentas US'!T21)</f>
        <v>0</v>
      </c>
      <c r="V21" s="2"/>
      <c r="W21" s="22">
        <f>+U21+Q21</f>
        <v>0</v>
      </c>
      <c r="X21" s="4"/>
      <c r="Z21" s="3" t="s">
        <v>405</v>
      </c>
      <c r="AA21" s="22">
        <f>SUMIFS(datos_us[USD],datos_us[Year],'Cuentas US'!AA$2,datos_us[Month],'Cuentas US'!AD$2,datos_us[Destino],'Cuentas US'!Z21)</f>
        <v>0</v>
      </c>
      <c r="AB21" s="2"/>
      <c r="AC21" s="22">
        <f>+AA21+W21</f>
        <v>0</v>
      </c>
      <c r="AD21" s="4"/>
      <c r="AF21" s="3" t="s">
        <v>405</v>
      </c>
      <c r="AG21" s="22">
        <f>SUMIFS(datos_us[USD],datos_us[Year],'Cuentas US'!AG$2,datos_us[Month],'Cuentas US'!AJ$2,datos_us[Destino],'Cuentas US'!AF21)</f>
        <v>0</v>
      </c>
      <c r="AH21" s="2"/>
      <c r="AI21" s="22">
        <f>+AG21+AC21</f>
        <v>0</v>
      </c>
      <c r="AJ21" s="4"/>
      <c r="AL21" s="3" t="s">
        <v>405</v>
      </c>
      <c r="AM21" s="22">
        <f>SUMIFS(datos_us[USD],datos_us[Year],'Cuentas US'!AM$2,datos_us[Month],'Cuentas US'!AP$2,datos_us[Destino],'Cuentas US'!AL21)</f>
        <v>2130</v>
      </c>
      <c r="AN21" s="2"/>
      <c r="AO21" s="22">
        <f>+AM21+AI21</f>
        <v>2130</v>
      </c>
      <c r="AP21" s="4"/>
      <c r="AR21" s="3" t="s">
        <v>405</v>
      </c>
      <c r="AS21" s="22">
        <f>SUMIFS(datos_us[USD],datos_us[Year],'Cuentas US'!AS$2,datos_us[Month],'Cuentas US'!AV$2,datos_us[Destino],'Cuentas US'!AR21)</f>
        <v>2200</v>
      </c>
      <c r="AT21" s="2"/>
      <c r="AU21" s="22">
        <f>+AS21+AO21</f>
        <v>4330</v>
      </c>
      <c r="AV21" s="4"/>
      <c r="AX21" s="3" t="s">
        <v>405</v>
      </c>
      <c r="AY21" s="22">
        <f>SUMIFS(datos_us[USD],datos_us[Year],'Cuentas US'!AY$2,datos_us[Month],'Cuentas US'!BB$2,datos_us[Destino],'Cuentas US'!AX21)</f>
        <v>1700</v>
      </c>
      <c r="AZ21" s="2"/>
      <c r="BA21" s="22">
        <f>+AY21+AU21</f>
        <v>6030</v>
      </c>
      <c r="BB21" s="4"/>
      <c r="BD21" s="3" t="s">
        <v>405</v>
      </c>
      <c r="BE21" s="22">
        <f>SUMIFS(datos_us[USD],datos_us[Year],'Cuentas US'!BE$2,datos_us[Month],'Cuentas US'!BH$2,datos_us[Destino],'Cuentas US'!BD21)</f>
        <v>0</v>
      </c>
      <c r="BF21" s="2"/>
      <c r="BG21" s="22">
        <f>+BE21+BA21</f>
        <v>6030</v>
      </c>
      <c r="BH21" s="4"/>
      <c r="BJ21" s="3" t="s">
        <v>405</v>
      </c>
      <c r="BK21" s="22">
        <f>SUMIFS(datos_us[USD],datos_us[Year],'Cuentas US'!BK$2,datos_us[Month],'Cuentas US'!BN$2,datos_us[Destino],'Cuentas US'!BJ21)</f>
        <v>0</v>
      </c>
      <c r="BL21" s="2"/>
      <c r="BM21" s="22">
        <f>+BK21+BG21</f>
        <v>6030</v>
      </c>
      <c r="BN21" s="4"/>
      <c r="BP21" s="3" t="s">
        <v>405</v>
      </c>
      <c r="BQ21" s="22">
        <f>SUMIFS(datos_us[USD],datos_us[Year],'Cuentas US'!BQ$2,datos_us[Month],'Cuentas US'!BT$2,datos_us[Destino],'Cuentas US'!BP21)</f>
        <v>0</v>
      </c>
      <c r="BR21" s="2"/>
      <c r="BS21" s="22">
        <f>+BQ21+BM21</f>
        <v>6030</v>
      </c>
      <c r="BT21" s="4"/>
      <c r="BV21" s="3" t="s">
        <v>405</v>
      </c>
      <c r="BW21" s="22">
        <f>SUMIFS(datos_us[USD],datos_us[Year],'Cuentas US'!BW$2,datos_us[Month],'Cuentas US'!BZ$2,datos_us[Destino],'Cuentas US'!BV21)</f>
        <v>0</v>
      </c>
      <c r="BX21" s="2"/>
      <c r="BY21" s="22">
        <f>+BW21+BS21</f>
        <v>6030</v>
      </c>
      <c r="BZ21" s="4"/>
      <c r="CB21" s="3" t="s">
        <v>405</v>
      </c>
      <c r="CC21" s="22">
        <f>SUMIFS(datos_us[USD],datos_us[Year],'Cuentas US'!CC$2,datos_us[Month],'Cuentas US'!CF$2,datos_us[Destino],'Cuentas US'!CB21)</f>
        <v>0</v>
      </c>
      <c r="CD21" s="2"/>
      <c r="CE21" s="22">
        <f>+CC21+BY21</f>
        <v>6030</v>
      </c>
      <c r="CF21" s="4"/>
      <c r="CH21" s="3" t="s">
        <v>405</v>
      </c>
      <c r="CI21" s="22">
        <f>SUMIFS(datos_us[USD],datos_us[Year],'Cuentas US'!CI$2,datos_us[Month],'Cuentas US'!CL$2,datos_us[Destino],'Cuentas US'!CH21)</f>
        <v>0</v>
      </c>
      <c r="CJ21" s="2"/>
      <c r="CK21" s="22">
        <f>+CI21+CE21</f>
        <v>6030</v>
      </c>
      <c r="CL21" s="4"/>
      <c r="CN21" s="3" t="s">
        <v>405</v>
      </c>
      <c r="CO21" s="22">
        <f>SUMIFS(datos_us[USD],datos_us[Year],'Cuentas US'!CO$2,datos_us[Month],'Cuentas US'!CR$2,datos_us[Destino],'Cuentas US'!CN21)</f>
        <v>0</v>
      </c>
      <c r="CP21" s="2"/>
      <c r="CQ21" s="22">
        <f>+CO21+CK21</f>
        <v>6030</v>
      </c>
      <c r="CR21" s="4"/>
      <c r="CT21" s="3" t="s">
        <v>405</v>
      </c>
      <c r="CU21" s="22">
        <f>SUMIFS(datos_us[USD],datos_us[Year],'Cuentas US'!CU$2,datos_us[Month],'Cuentas US'!CX$2,datos_us[Destino],'Cuentas US'!CT21)</f>
        <v>0</v>
      </c>
      <c r="CV21" s="2"/>
      <c r="CW21" s="22">
        <f>+CU21+CQ21</f>
        <v>6030</v>
      </c>
      <c r="CX21" s="4"/>
      <c r="CZ21" s="3" t="s">
        <v>405</v>
      </c>
      <c r="DA21" s="22">
        <f>SUMIFS(datos_us[USD],datos_us[Year],'Cuentas US'!DA$2,datos_us[Month],'Cuentas US'!DD$2,datos_us[Destino],'Cuentas US'!CZ21)</f>
        <v>0</v>
      </c>
      <c r="DB21" s="2"/>
      <c r="DC21" s="22">
        <f>+DA21+CW21</f>
        <v>6030</v>
      </c>
      <c r="DD21" s="4"/>
      <c r="DF21" s="3" t="s">
        <v>405</v>
      </c>
      <c r="DG21" s="22">
        <f>SUMIFS(datos_us[USD],datos_us[Year],'Cuentas US'!DG$2,datos_us[Month],'Cuentas US'!DJ$2,datos_us[Destino],'Cuentas US'!DF21)</f>
        <v>0</v>
      </c>
      <c r="DH21" s="2"/>
      <c r="DI21" s="22">
        <f>+DG21+DC21</f>
        <v>6030</v>
      </c>
      <c r="DJ21" s="4"/>
      <c r="DL21" s="3" t="s">
        <v>405</v>
      </c>
      <c r="DM21" s="22">
        <f>SUMIFS(datos_us[USD],datos_us[Year],'Cuentas US'!DM$2,datos_us[Month],'Cuentas US'!DP$2,datos_us[Destino],'Cuentas US'!DL21)</f>
        <v>0</v>
      </c>
      <c r="DN21" s="2"/>
      <c r="DO21" s="22">
        <f>+DM21+DI21</f>
        <v>6030</v>
      </c>
      <c r="DP21" s="4"/>
      <c r="DR21" s="3" t="s">
        <v>405</v>
      </c>
      <c r="DS21" s="22">
        <f>SUMIFS(datos_us[USD],datos_us[Year],'Cuentas US'!DS$2,datos_us[Month],'Cuentas US'!DV$2,datos_us[Destino],'Cuentas US'!DR21)</f>
        <v>0</v>
      </c>
      <c r="DT21" s="2"/>
      <c r="DU21" s="22">
        <f>+DS21+DO21</f>
        <v>6030</v>
      </c>
      <c r="DV21" s="4"/>
      <c r="DX21" s="3" t="s">
        <v>405</v>
      </c>
      <c r="DY21" s="22">
        <f>SUMIFS(datos_us[USD],datos_us[Year],'Cuentas US'!DY$2,datos_us[Month],'Cuentas US'!EB$2,datos_us[Destino],'Cuentas US'!DX21)</f>
        <v>0</v>
      </c>
      <c r="DZ21" s="2"/>
      <c r="EA21" s="22">
        <f>+DY21+DU21</f>
        <v>6030</v>
      </c>
      <c r="EB21" s="4"/>
      <c r="ED21" s="3" t="s">
        <v>405</v>
      </c>
      <c r="EE21" s="22">
        <f>SUMIFS(datos_us[USD],datos_us[Year],'Cuentas US'!EE$2,datos_us[Month],'Cuentas US'!EH$2,datos_us[Destino],'Cuentas US'!ED21)</f>
        <v>0</v>
      </c>
      <c r="EF21" s="2"/>
      <c r="EG21" s="22">
        <f>+EE21+EA21</f>
        <v>6030</v>
      </c>
      <c r="EH21" s="4"/>
      <c r="EJ21" s="3" t="s">
        <v>405</v>
      </c>
      <c r="EK21" s="22">
        <f>SUMIFS(datos_us[USD],datos_us[Year],'Cuentas US'!EK$2,datos_us[Month],'Cuentas US'!EN$2,datos_us[Destino],'Cuentas US'!EJ21)</f>
        <v>0</v>
      </c>
      <c r="EL21" s="2"/>
      <c r="EM21" s="22">
        <f>+EK21+EG21</f>
        <v>6030</v>
      </c>
      <c r="EN21" s="4"/>
      <c r="EP21" s="3" t="s">
        <v>405</v>
      </c>
      <c r="EQ21" s="22">
        <f>SUMIFS(datos_us[USD],datos_us[Year],'Cuentas US'!EQ$2,datos_us[Month],'Cuentas US'!ET$2,datos_us[Destino],'Cuentas US'!EP21)</f>
        <v>0</v>
      </c>
      <c r="ER21" s="2"/>
      <c r="ES21" s="22">
        <f>+EQ21+EM21</f>
        <v>6030</v>
      </c>
      <c r="ET21" s="4"/>
      <c r="EV21" s="3" t="s">
        <v>405</v>
      </c>
      <c r="EW21" s="22">
        <f>SUMIFS(datos_us[USD],datos_us[Year],'Cuentas US'!EW$2,datos_us[Month],'Cuentas US'!EZ$2,datos_us[Destino],'Cuentas US'!EV21)</f>
        <v>0</v>
      </c>
      <c r="EX21" s="2"/>
      <c r="EY21" s="22">
        <f>+EW21+ES21</f>
        <v>6030</v>
      </c>
      <c r="EZ21" s="4"/>
      <c r="FB21" s="3" t="s">
        <v>405</v>
      </c>
      <c r="FC21" s="22">
        <f>SUMIFS(datos_us[USD],datos_us[Year],'Cuentas US'!FC$2,datos_us[Month],'Cuentas US'!FF$2,datos_us[Destino],'Cuentas US'!FB21)</f>
        <v>0</v>
      </c>
      <c r="FD21" s="2"/>
      <c r="FE21" s="22">
        <f>+FC21+EY21</f>
        <v>6030</v>
      </c>
      <c r="FF21" s="4"/>
      <c r="FH21" s="3" t="s">
        <v>405</v>
      </c>
      <c r="FI21" s="22">
        <f>SUMIFS(datos_us[USD],datos_us[Year],'Cuentas US'!FI$2,datos_us[Month],'Cuentas US'!FL$2,datos_us[Destino],'Cuentas US'!FH21)</f>
        <v>0</v>
      </c>
      <c r="FJ21" s="2"/>
      <c r="FK21" s="22">
        <f>+FI21+FE21</f>
        <v>6030</v>
      </c>
      <c r="FL21" s="4"/>
      <c r="FN21" s="3" t="s">
        <v>405</v>
      </c>
      <c r="FO21" s="22">
        <f>SUMIFS(datos_us[USD],datos_us[Year],'Cuentas US'!FO$2,datos_us[Month],'Cuentas US'!FR$2,datos_us[Destino],'Cuentas US'!FN21)</f>
        <v>0</v>
      </c>
      <c r="FP21" s="2"/>
      <c r="FQ21" s="22">
        <f>+FO21+FK21</f>
        <v>6030</v>
      </c>
      <c r="FR21" s="4"/>
      <c r="FT21" s="3" t="s">
        <v>405</v>
      </c>
      <c r="FU21" s="22">
        <f>SUMIFS(datos_us[USD],datos_us[Year],'Cuentas US'!FU$2,datos_us[Month],'Cuentas US'!FX$2,datos_us[Destino],'Cuentas US'!FT21)</f>
        <v>0</v>
      </c>
      <c r="FV21" s="2"/>
      <c r="FW21" s="22">
        <f>+FU21+FQ21</f>
        <v>6030</v>
      </c>
      <c r="FX21" s="4"/>
      <c r="FZ21" s="3" t="s">
        <v>405</v>
      </c>
      <c r="GA21" s="22">
        <f>SUMIFS(datos_us[USD],datos_us[Year],'Cuentas US'!GA$2,datos_us[Month],'Cuentas US'!GD$2,datos_us[Destino],'Cuentas US'!FZ21)</f>
        <v>0</v>
      </c>
      <c r="GB21" s="2"/>
      <c r="GC21" s="22">
        <f>+GA21+FW21</f>
        <v>6030</v>
      </c>
      <c r="GD21" s="4"/>
      <c r="GF21" s="3" t="s">
        <v>405</v>
      </c>
      <c r="GG21" s="22">
        <f>SUMIFS(datos_us[USD],datos_us[Year],'Cuentas US'!GG$2,datos_us[Month],'Cuentas US'!GJ$2,datos_us[Destino],'Cuentas US'!GF21)</f>
        <v>0</v>
      </c>
      <c r="GH21" s="2"/>
      <c r="GI21" s="22">
        <f>+GG21+GC21</f>
        <v>6030</v>
      </c>
      <c r="GJ21" s="4"/>
    </row>
    <row r="22" spans="2:192" x14ac:dyDescent="0.25">
      <c r="B22" s="3" t="s">
        <v>404</v>
      </c>
      <c r="C22" s="22">
        <f>SUMIFS(datos_us[USD],datos_us[Year],'Cuentas US'!C$2,datos_us[Month],'Cuentas US'!F$2,datos_us[Destino],'Cuentas US'!B22)</f>
        <v>0</v>
      </c>
      <c r="D22" s="2"/>
      <c r="E22" s="22">
        <f>+C22</f>
        <v>0</v>
      </c>
      <c r="F22" s="4"/>
      <c r="H22" s="3" t="s">
        <v>404</v>
      </c>
      <c r="I22" s="22">
        <f>SUMIFS(datos_us[USD],datos_us[Year],'Cuentas US'!I$2,datos_us[Month],'Cuentas US'!L$2,datos_us[Destino],'Cuentas US'!H22)</f>
        <v>0</v>
      </c>
      <c r="J22" s="2"/>
      <c r="K22" s="22">
        <f>+I22+E22</f>
        <v>0</v>
      </c>
      <c r="L22" s="4"/>
      <c r="N22" s="3" t="s">
        <v>404</v>
      </c>
      <c r="O22" s="22">
        <f>SUMIFS(datos_us[USD],datos_us[Year],'Cuentas US'!O$2,datos_us[Month],'Cuentas US'!R$2,datos_us[Destino],'Cuentas US'!N22)</f>
        <v>0</v>
      </c>
      <c r="P22" s="2"/>
      <c r="Q22" s="22">
        <f>+O22+K22</f>
        <v>0</v>
      </c>
      <c r="R22" s="4"/>
      <c r="T22" s="3" t="s">
        <v>404</v>
      </c>
      <c r="U22" s="22">
        <f>SUMIFS(datos_us[USD],datos_us[Year],'Cuentas US'!U$2,datos_us[Month],'Cuentas US'!X$2,datos_us[Destino],'Cuentas US'!T22)</f>
        <v>0</v>
      </c>
      <c r="V22" s="2"/>
      <c r="W22" s="22">
        <f>+U22+Q22</f>
        <v>0</v>
      </c>
      <c r="X22" s="4"/>
      <c r="Z22" s="3" t="s">
        <v>404</v>
      </c>
      <c r="AA22" s="22">
        <f>SUMIFS(datos_us[USD],datos_us[Year],'Cuentas US'!AA$2,datos_us[Month],'Cuentas US'!AD$2,datos_us[Destino],'Cuentas US'!Z22)</f>
        <v>0</v>
      </c>
      <c r="AB22" s="2"/>
      <c r="AC22" s="22">
        <f>+AA22+W22</f>
        <v>0</v>
      </c>
      <c r="AD22" s="4"/>
      <c r="AF22" s="3" t="s">
        <v>404</v>
      </c>
      <c r="AG22" s="22">
        <f>SUMIFS(datos_us[USD],datos_us[Year],'Cuentas US'!AG$2,datos_us[Month],'Cuentas US'!AJ$2,datos_us[Destino],'Cuentas US'!AF22)</f>
        <v>0</v>
      </c>
      <c r="AH22" s="2"/>
      <c r="AI22" s="22">
        <f>+AG22+AC22</f>
        <v>0</v>
      </c>
      <c r="AJ22" s="4"/>
      <c r="AL22" s="3" t="s">
        <v>404</v>
      </c>
      <c r="AM22" s="22">
        <f>SUMIFS(datos_us[USD],datos_us[Year],'Cuentas US'!AM$2,datos_us[Month],'Cuentas US'!AP$2,datos_us[Destino],'Cuentas US'!AL22)</f>
        <v>70.34</v>
      </c>
      <c r="AN22" s="2"/>
      <c r="AO22" s="22">
        <f>+AM22+AI22</f>
        <v>70.34</v>
      </c>
      <c r="AP22" s="4"/>
      <c r="AR22" s="3" t="s">
        <v>404</v>
      </c>
      <c r="AS22" s="22">
        <f>SUMIFS(datos_us[USD],datos_us[Year],'Cuentas US'!AS$2,datos_us[Month],'Cuentas US'!AV$2,datos_us[Destino],'Cuentas US'!AR22)</f>
        <v>89.16</v>
      </c>
      <c r="AT22" s="2"/>
      <c r="AU22" s="22">
        <f>+AS22+AO22</f>
        <v>159.5</v>
      </c>
      <c r="AV22" s="4"/>
      <c r="AX22" s="3" t="s">
        <v>404</v>
      </c>
      <c r="AY22" s="22">
        <f>SUMIFS(datos_us[USD],datos_us[Year],'Cuentas US'!AY$2,datos_us[Month],'Cuentas US'!BB$2,datos_us[Destino],'Cuentas US'!AX22)</f>
        <v>565.51</v>
      </c>
      <c r="AZ22" s="2"/>
      <c r="BA22" s="22">
        <f>+AY22+AU22</f>
        <v>725.01</v>
      </c>
      <c r="BB22" s="4"/>
      <c r="BD22" s="3" t="s">
        <v>404</v>
      </c>
      <c r="BE22" s="22">
        <f>SUMIFS(datos_us[USD],datos_us[Year],'Cuentas US'!BE$2,datos_us[Month],'Cuentas US'!BH$2,datos_us[Destino],'Cuentas US'!BD22)</f>
        <v>455.07</v>
      </c>
      <c r="BF22" s="2"/>
      <c r="BG22" s="22">
        <f>+BE22+BA22</f>
        <v>1180.08</v>
      </c>
      <c r="BH22" s="4"/>
      <c r="BJ22" s="3" t="s">
        <v>404</v>
      </c>
      <c r="BK22" s="22">
        <f>SUMIFS(datos_us[USD],datos_us[Year],'Cuentas US'!BK$2,datos_us[Month],'Cuentas US'!BN$2,datos_us[Destino],'Cuentas US'!BJ22)</f>
        <v>353.45000000000005</v>
      </c>
      <c r="BL22" s="2"/>
      <c r="BM22" s="22">
        <f>+BK22+BG22</f>
        <v>1533.53</v>
      </c>
      <c r="BN22" s="4"/>
      <c r="BP22" s="3" t="s">
        <v>404</v>
      </c>
      <c r="BQ22" s="22">
        <f>SUMIFS(datos_us[USD],datos_us[Year],'Cuentas US'!BQ$2,datos_us[Month],'Cuentas US'!BT$2,datos_us[Destino],'Cuentas US'!BP22)</f>
        <v>546.82000000000005</v>
      </c>
      <c r="BR22" s="2"/>
      <c r="BS22" s="22">
        <f>+BQ22+BM22</f>
        <v>2080.35</v>
      </c>
      <c r="BT22" s="4"/>
      <c r="BV22" s="3" t="s">
        <v>404</v>
      </c>
      <c r="BW22" s="22">
        <f>SUMIFS(datos_us[USD],datos_us[Year],'Cuentas US'!BW$2,datos_us[Month],'Cuentas US'!BZ$2,datos_us[Destino],'Cuentas US'!BV22)</f>
        <v>509.01000000000005</v>
      </c>
      <c r="BX22" s="2"/>
      <c r="BY22" s="22">
        <f>+BW22+BS22</f>
        <v>2589.36</v>
      </c>
      <c r="BZ22" s="4"/>
      <c r="CB22" s="3" t="s">
        <v>404</v>
      </c>
      <c r="CC22" s="22">
        <f>SUMIFS(datos_us[USD],datos_us[Year],'Cuentas US'!CC$2,datos_us[Month],'Cuentas US'!CF$2,datos_us[Destino],'Cuentas US'!CB22)</f>
        <v>533.20000000000005</v>
      </c>
      <c r="CD22" s="2"/>
      <c r="CE22" s="22">
        <f>+CC22+BY22</f>
        <v>3122.5600000000004</v>
      </c>
      <c r="CF22" s="4"/>
      <c r="CH22" s="3" t="s">
        <v>404</v>
      </c>
      <c r="CI22" s="22">
        <f>SUMIFS(datos_us[USD],datos_us[Year],'Cuentas US'!CI$2,datos_us[Month],'Cuentas US'!CL$2,datos_us[Destino],'Cuentas US'!CH22)</f>
        <v>658.05000000000007</v>
      </c>
      <c r="CJ22" s="2"/>
      <c r="CK22" s="22">
        <f>+CI22+CE22</f>
        <v>3780.6100000000006</v>
      </c>
      <c r="CL22" s="4"/>
      <c r="CN22" s="3" t="s">
        <v>404</v>
      </c>
      <c r="CO22" s="22">
        <f>SUMIFS(datos_us[USD],datos_us[Year],'Cuentas US'!CO$2,datos_us[Month],'Cuentas US'!CR$2,datos_us[Destino],'Cuentas US'!CN22)</f>
        <v>357.86</v>
      </c>
      <c r="CP22" s="2"/>
      <c r="CQ22" s="22">
        <f>+CO22+CK22</f>
        <v>4138.47</v>
      </c>
      <c r="CR22" s="4"/>
      <c r="CT22" s="3" t="s">
        <v>404</v>
      </c>
      <c r="CU22" s="22">
        <f>SUMIFS(datos_us[USD],datos_us[Year],'Cuentas US'!CU$2,datos_us[Month],'Cuentas US'!CX$2,datos_us[Destino],'Cuentas US'!CT22)</f>
        <v>357.75</v>
      </c>
      <c r="CV22" s="2"/>
      <c r="CW22" s="22">
        <f>+CU22+CQ22</f>
        <v>4496.22</v>
      </c>
      <c r="CX22" s="4"/>
      <c r="CZ22" s="3" t="s">
        <v>404</v>
      </c>
      <c r="DA22" s="22">
        <f>SUMIFS(datos_us[USD],datos_us[Year],'Cuentas US'!DA$2,datos_us[Month],'Cuentas US'!DD$2,datos_us[Destino],'Cuentas US'!CZ22)</f>
        <v>551.20000000000005</v>
      </c>
      <c r="DB22" s="2"/>
      <c r="DC22" s="22">
        <f>+DA22+CW22</f>
        <v>5047.42</v>
      </c>
      <c r="DD22" s="4"/>
      <c r="DF22" s="3" t="s">
        <v>404</v>
      </c>
      <c r="DG22" s="22">
        <f>SUMIFS(datos_us[USD],datos_us[Year],'Cuentas US'!DG$2,datos_us[Month],'Cuentas US'!DJ$2,datos_us[Destino],'Cuentas US'!DF22)</f>
        <v>590.5200000000001</v>
      </c>
      <c r="DH22" s="2"/>
      <c r="DI22" s="22">
        <f>+DG22+DC22</f>
        <v>5637.9400000000005</v>
      </c>
      <c r="DJ22" s="4"/>
      <c r="DL22" s="3" t="s">
        <v>404</v>
      </c>
      <c r="DM22" s="22">
        <f>SUMIFS(datos_us[USD],datos_us[Year],'Cuentas US'!DM$2,datos_us[Month],'Cuentas US'!DP$2,datos_us[Destino],'Cuentas US'!DL22)</f>
        <v>532.19999999999993</v>
      </c>
      <c r="DN22" s="2"/>
      <c r="DO22" s="22">
        <f>+DM22+DI22</f>
        <v>6170.14</v>
      </c>
      <c r="DP22" s="4"/>
      <c r="DR22" s="3" t="s">
        <v>404</v>
      </c>
      <c r="DS22" s="22">
        <f>SUMIFS(datos_us[USD],datos_us[Year],'Cuentas US'!DS$2,datos_us[Month],'Cuentas US'!DV$2,datos_us[Destino],'Cuentas US'!DR22)</f>
        <v>807.08</v>
      </c>
      <c r="DT22" s="2"/>
      <c r="DU22" s="22">
        <f>+DS22+DO22</f>
        <v>6977.22</v>
      </c>
      <c r="DV22" s="4"/>
      <c r="DX22" s="3" t="s">
        <v>404</v>
      </c>
      <c r="DY22" s="22">
        <f>SUMIFS(datos_us[USD],datos_us[Year],'Cuentas US'!DY$2,datos_us[Month],'Cuentas US'!EB$2,datos_us[Destino],'Cuentas US'!DX22)</f>
        <v>579.01</v>
      </c>
      <c r="DZ22" s="2"/>
      <c r="EA22" s="22">
        <f>+DY22+DU22</f>
        <v>7556.2300000000005</v>
      </c>
      <c r="EB22" s="4"/>
      <c r="ED22" s="3" t="s">
        <v>404</v>
      </c>
      <c r="EE22" s="22">
        <f>SUMIFS(datos_us[USD],datos_us[Year],'Cuentas US'!EE$2,datos_us[Month],'Cuentas US'!EH$2,datos_us[Destino],'Cuentas US'!ED22)</f>
        <v>615.74</v>
      </c>
      <c r="EF22" s="2"/>
      <c r="EG22" s="22">
        <f>+EE22+EA22</f>
        <v>8171.97</v>
      </c>
      <c r="EH22" s="4"/>
      <c r="EJ22" s="3" t="s">
        <v>404</v>
      </c>
      <c r="EK22" s="22">
        <f>SUMIFS(datos_us[USD],datos_us[Year],'Cuentas US'!EK$2,datos_us[Month],'Cuentas US'!EN$2,datos_us[Destino],'Cuentas US'!EJ22)</f>
        <v>575.12</v>
      </c>
      <c r="EL22" s="2"/>
      <c r="EM22" s="22">
        <f>+EK22+EG22</f>
        <v>8747.09</v>
      </c>
      <c r="EN22" s="4"/>
      <c r="EP22" s="3" t="s">
        <v>404</v>
      </c>
      <c r="EQ22" s="22">
        <f>SUMIFS(datos_us[USD],datos_us[Year],'Cuentas US'!EQ$2,datos_us[Month],'Cuentas US'!ET$2,datos_us[Destino],'Cuentas US'!EP22)</f>
        <v>391.93</v>
      </c>
      <c r="ER22" s="2"/>
      <c r="ES22" s="22">
        <f>+EQ22+EM22</f>
        <v>9139.02</v>
      </c>
      <c r="ET22" s="4"/>
      <c r="EV22" s="3" t="s">
        <v>404</v>
      </c>
      <c r="EW22" s="22">
        <f>SUMIFS(datos_us[USD],datos_us[Year],'Cuentas US'!EW$2,datos_us[Month],'Cuentas US'!EZ$2,datos_us[Destino],'Cuentas US'!EV22)</f>
        <v>577.55000000000007</v>
      </c>
      <c r="EX22" s="2"/>
      <c r="EY22" s="22">
        <f>+EW22+ES22</f>
        <v>9716.57</v>
      </c>
      <c r="EZ22" s="4"/>
      <c r="FB22" s="3" t="s">
        <v>404</v>
      </c>
      <c r="FC22" s="22">
        <f>SUMIFS(datos_us[USD],datos_us[Year],'Cuentas US'!FC$2,datos_us[Month],'Cuentas US'!FF$2,datos_us[Destino],'Cuentas US'!FB22)</f>
        <v>2888.4199999999992</v>
      </c>
      <c r="FD22" s="2"/>
      <c r="FE22" s="22">
        <f>+FC22+EY22</f>
        <v>12604.989999999998</v>
      </c>
      <c r="FF22" s="4"/>
      <c r="FH22" s="3" t="s">
        <v>404</v>
      </c>
      <c r="FI22" s="22">
        <f>SUMIFS(datos_us[USD],datos_us[Year],'Cuentas US'!FI$2,datos_us[Month],'Cuentas US'!FL$2,datos_us[Destino],'Cuentas US'!FH22)</f>
        <v>612.38000000000011</v>
      </c>
      <c r="FJ22" s="2"/>
      <c r="FK22" s="22">
        <f>+FI22+FE22</f>
        <v>13217.369999999999</v>
      </c>
      <c r="FL22" s="4"/>
      <c r="FN22" s="3" t="s">
        <v>404</v>
      </c>
      <c r="FO22" s="22">
        <f>SUMIFS(datos_us[USD],datos_us[Year],'Cuentas US'!FO$2,datos_us[Month],'Cuentas US'!FR$2,datos_us[Destino],'Cuentas US'!FN22)</f>
        <v>622.65</v>
      </c>
      <c r="FP22" s="2"/>
      <c r="FQ22" s="22">
        <f>+FO22+FK22</f>
        <v>13840.019999999999</v>
      </c>
      <c r="FR22" s="4"/>
      <c r="FT22" s="3" t="s">
        <v>404</v>
      </c>
      <c r="FU22" s="22">
        <f>SUMIFS(datos_us[USD],datos_us[Year],'Cuentas US'!FU$2,datos_us[Month],'Cuentas US'!FX$2,datos_us[Destino],'Cuentas US'!FT22)</f>
        <v>631.87</v>
      </c>
      <c r="FV22" s="2"/>
      <c r="FW22" s="22">
        <f>+FU22+FQ22</f>
        <v>14471.89</v>
      </c>
      <c r="FX22" s="4"/>
      <c r="FZ22" s="3" t="s">
        <v>404</v>
      </c>
      <c r="GA22" s="22">
        <f>SUMIFS(datos_us[USD],datos_us[Year],'Cuentas US'!GA$2,datos_us[Month],'Cuentas US'!GD$2,datos_us[Destino],'Cuentas US'!FZ22)</f>
        <v>631.2700000000001</v>
      </c>
      <c r="GB22" s="2"/>
      <c r="GC22" s="22">
        <f>+GA22+FW22</f>
        <v>15103.16</v>
      </c>
      <c r="GD22" s="4"/>
      <c r="GF22" s="3" t="s">
        <v>404</v>
      </c>
      <c r="GG22" s="22">
        <f>SUMIFS(datos_us[USD],datos_us[Year],'Cuentas US'!GG$2,datos_us[Month],'Cuentas US'!GJ$2,datos_us[Destino],'Cuentas US'!GF22)</f>
        <v>0</v>
      </c>
      <c r="GH22" s="2"/>
      <c r="GI22" s="22">
        <f>+GG22+GC22</f>
        <v>15103.16</v>
      </c>
      <c r="GJ22" s="4"/>
    </row>
    <row r="23" spans="2:192" x14ac:dyDescent="0.25">
      <c r="B23" s="3"/>
      <c r="C23" s="22"/>
      <c r="D23" s="2"/>
      <c r="E23" s="22"/>
      <c r="F23" s="4"/>
      <c r="H23" s="3"/>
      <c r="I23" s="22"/>
      <c r="J23" s="2"/>
      <c r="K23" s="22"/>
      <c r="L23" s="4"/>
      <c r="N23" s="3"/>
      <c r="O23" s="22"/>
      <c r="P23" s="2"/>
      <c r="Q23" s="22"/>
      <c r="R23" s="4"/>
      <c r="T23" s="3"/>
      <c r="U23" s="22"/>
      <c r="V23" s="2"/>
      <c r="W23" s="22"/>
      <c r="X23" s="4"/>
      <c r="Z23" s="3"/>
      <c r="AA23" s="22"/>
      <c r="AB23" s="2"/>
      <c r="AC23" s="22"/>
      <c r="AD23" s="4"/>
      <c r="AF23" s="3"/>
      <c r="AG23" s="22"/>
      <c r="AH23" s="2"/>
      <c r="AI23" s="22"/>
      <c r="AJ23" s="4"/>
      <c r="AL23" s="3"/>
      <c r="AM23" s="22"/>
      <c r="AN23" s="2"/>
      <c r="AO23" s="22"/>
      <c r="AP23" s="4"/>
      <c r="AR23" s="3"/>
      <c r="AS23" s="22"/>
      <c r="AT23" s="2"/>
      <c r="AU23" s="22"/>
      <c r="AV23" s="4"/>
      <c r="AX23" s="3"/>
      <c r="AY23" s="22"/>
      <c r="AZ23" s="2"/>
      <c r="BA23" s="22"/>
      <c r="BB23" s="4"/>
      <c r="BD23" s="3"/>
      <c r="BE23" s="22"/>
      <c r="BF23" s="2"/>
      <c r="BG23" s="22"/>
      <c r="BH23" s="4"/>
      <c r="BJ23" s="3"/>
      <c r="BK23" s="22"/>
      <c r="BL23" s="2"/>
      <c r="BM23" s="22"/>
      <c r="BN23" s="4"/>
      <c r="BP23" s="3"/>
      <c r="BQ23" s="22"/>
      <c r="BR23" s="2"/>
      <c r="BS23" s="22"/>
      <c r="BT23" s="4"/>
      <c r="BV23" s="3"/>
      <c r="BW23" s="22"/>
      <c r="BX23" s="2"/>
      <c r="BY23" s="22"/>
      <c r="BZ23" s="4"/>
      <c r="CB23" s="3"/>
      <c r="CC23" s="22"/>
      <c r="CD23" s="2"/>
      <c r="CE23" s="22"/>
      <c r="CF23" s="4"/>
      <c r="CH23" s="3"/>
      <c r="CI23" s="22"/>
      <c r="CJ23" s="2"/>
      <c r="CK23" s="22"/>
      <c r="CL23" s="4"/>
      <c r="CN23" s="3"/>
      <c r="CO23" s="22"/>
      <c r="CP23" s="2"/>
      <c r="CQ23" s="22"/>
      <c r="CR23" s="4"/>
      <c r="CT23" s="3"/>
      <c r="CU23" s="22"/>
      <c r="CV23" s="2"/>
      <c r="CW23" s="22"/>
      <c r="CX23" s="4"/>
      <c r="CZ23" s="3"/>
      <c r="DA23" s="22"/>
      <c r="DB23" s="2"/>
      <c r="DC23" s="22"/>
      <c r="DD23" s="4"/>
      <c r="DF23" s="3"/>
      <c r="DG23" s="22"/>
      <c r="DH23" s="2"/>
      <c r="DI23" s="22"/>
      <c r="DJ23" s="4"/>
      <c r="DL23" s="3"/>
      <c r="DM23" s="22"/>
      <c r="DN23" s="2"/>
      <c r="DO23" s="22"/>
      <c r="DP23" s="4"/>
      <c r="DR23" s="3"/>
      <c r="DS23" s="22"/>
      <c r="DT23" s="2"/>
      <c r="DU23" s="22"/>
      <c r="DV23" s="4"/>
      <c r="DX23" s="3"/>
      <c r="DY23" s="22"/>
      <c r="DZ23" s="2"/>
      <c r="EA23" s="22"/>
      <c r="EB23" s="4"/>
      <c r="ED23" s="3"/>
      <c r="EE23" s="22"/>
      <c r="EF23" s="2"/>
      <c r="EG23" s="22"/>
      <c r="EH23" s="4"/>
      <c r="EJ23" s="3"/>
      <c r="EK23" s="22"/>
      <c r="EL23" s="2"/>
      <c r="EM23" s="22"/>
      <c r="EN23" s="4"/>
      <c r="EP23" s="3"/>
      <c r="EQ23" s="22"/>
      <c r="ER23" s="2"/>
      <c r="ES23" s="22"/>
      <c r="ET23" s="4"/>
      <c r="EV23" s="3"/>
      <c r="EW23" s="22"/>
      <c r="EX23" s="2"/>
      <c r="EY23" s="22"/>
      <c r="EZ23" s="4"/>
      <c r="FB23" s="3"/>
      <c r="FC23" s="22"/>
      <c r="FD23" s="2"/>
      <c r="FE23" s="22"/>
      <c r="FF23" s="4"/>
      <c r="FH23" s="3"/>
      <c r="FI23" s="22"/>
      <c r="FJ23" s="2"/>
      <c r="FK23" s="22"/>
      <c r="FL23" s="4"/>
      <c r="FN23" s="3"/>
      <c r="FO23" s="22"/>
      <c r="FP23" s="2"/>
      <c r="FQ23" s="22"/>
      <c r="FR23" s="4"/>
      <c r="FT23" s="3"/>
      <c r="FU23" s="22"/>
      <c r="FV23" s="2"/>
      <c r="FW23" s="22"/>
      <c r="FX23" s="4"/>
      <c r="FZ23" s="3"/>
      <c r="GA23" s="22"/>
      <c r="GB23" s="2"/>
      <c r="GC23" s="22"/>
      <c r="GD23" s="4"/>
      <c r="GF23" s="3"/>
      <c r="GG23" s="22"/>
      <c r="GH23" s="2"/>
      <c r="GI23" s="22"/>
      <c r="GJ23" s="4"/>
    </row>
    <row r="24" spans="2:192" x14ac:dyDescent="0.25">
      <c r="B24" s="27" t="s">
        <v>6733</v>
      </c>
      <c r="C24" s="28">
        <f>+SUM(C25:C29)</f>
        <v>0</v>
      </c>
      <c r="D24" s="2"/>
      <c r="E24" s="28">
        <f>+SUM(E25:E29)</f>
        <v>0</v>
      </c>
      <c r="F24" s="4"/>
      <c r="H24" s="27" t="s">
        <v>6733</v>
      </c>
      <c r="I24" s="28">
        <f>+SUM(I25:I29)</f>
        <v>0</v>
      </c>
      <c r="J24" s="2"/>
      <c r="K24" s="28">
        <f>+SUM(K25:K29)</f>
        <v>0</v>
      </c>
      <c r="L24" s="4"/>
      <c r="N24" s="27" t="s">
        <v>6733</v>
      </c>
      <c r="O24" s="28">
        <f>+SUM(O25:O29)</f>
        <v>0</v>
      </c>
      <c r="P24" s="2"/>
      <c r="Q24" s="28">
        <f>+SUM(Q25:Q29)</f>
        <v>0</v>
      </c>
      <c r="R24" s="4"/>
      <c r="T24" s="27" t="s">
        <v>6733</v>
      </c>
      <c r="U24" s="28">
        <f>+SUM(U25:U29)</f>
        <v>0</v>
      </c>
      <c r="V24" s="2"/>
      <c r="W24" s="28">
        <f>+SUM(W25:W29)</f>
        <v>0</v>
      </c>
      <c r="X24" s="4"/>
      <c r="Z24" s="27" t="s">
        <v>6733</v>
      </c>
      <c r="AA24" s="28">
        <f>+SUM(AA25:AA29)</f>
        <v>0</v>
      </c>
      <c r="AB24" s="2"/>
      <c r="AC24" s="28">
        <f>+SUM(AC25:AC29)</f>
        <v>0</v>
      </c>
      <c r="AD24" s="4"/>
      <c r="AF24" s="27" t="s">
        <v>6733</v>
      </c>
      <c r="AG24" s="28">
        <f>+SUM(AG25:AG29)</f>
        <v>0</v>
      </c>
      <c r="AH24" s="2"/>
      <c r="AI24" s="28">
        <f>+SUM(AI25:AI29)</f>
        <v>0</v>
      </c>
      <c r="AJ24" s="4"/>
      <c r="AL24" s="27" t="s">
        <v>6733</v>
      </c>
      <c r="AM24" s="28">
        <f>+SUM(AM25:AM29)</f>
        <v>132.13</v>
      </c>
      <c r="AN24" s="2"/>
      <c r="AO24" s="28">
        <f>+SUM(AO25:AO29)</f>
        <v>132.13</v>
      </c>
      <c r="AP24" s="4"/>
      <c r="AR24" s="27" t="s">
        <v>6733</v>
      </c>
      <c r="AS24" s="28">
        <f>+SUM(AS25:AS29)</f>
        <v>3597.53</v>
      </c>
      <c r="AT24" s="2"/>
      <c r="AU24" s="28">
        <f>+SUM(AU25:AU29)</f>
        <v>3729.6600000000003</v>
      </c>
      <c r="AV24" s="4"/>
      <c r="AX24" s="27" t="s">
        <v>6733</v>
      </c>
      <c r="AY24" s="28">
        <f>+SUM(AY25:AY29)</f>
        <v>4735.8900000000003</v>
      </c>
      <c r="AZ24" s="2"/>
      <c r="BA24" s="28">
        <f>+SUM(BA25:BA29)</f>
        <v>8465.5499999999993</v>
      </c>
      <c r="BB24" s="4"/>
      <c r="BD24" s="27" t="s">
        <v>6733</v>
      </c>
      <c r="BE24" s="28">
        <f>+SUM(BE25:BE29)</f>
        <v>4383.4199999999992</v>
      </c>
      <c r="BF24" s="2"/>
      <c r="BG24" s="28">
        <f>+SUM(BG25:BG29)</f>
        <v>12848.97</v>
      </c>
      <c r="BH24" s="4"/>
      <c r="BJ24" s="27" t="s">
        <v>6733</v>
      </c>
      <c r="BK24" s="28">
        <f>+SUM(BK25:BK29)</f>
        <v>1178.6300000000001</v>
      </c>
      <c r="BL24" s="2"/>
      <c r="BM24" s="28">
        <f>+SUM(BM25:BM29)</f>
        <v>14027.599999999999</v>
      </c>
      <c r="BN24" s="4"/>
      <c r="BP24" s="27" t="s">
        <v>6733</v>
      </c>
      <c r="BQ24" s="28">
        <f>+SUM(BQ25:BQ29)</f>
        <v>1172.29</v>
      </c>
      <c r="BR24" s="2"/>
      <c r="BS24" s="28">
        <f>+SUM(BS25:BS29)</f>
        <v>15199.89</v>
      </c>
      <c r="BT24" s="4"/>
      <c r="BV24" s="27" t="s">
        <v>6733</v>
      </c>
      <c r="BW24" s="28">
        <f>+SUM(BW25:BW29)</f>
        <v>1108.8300000000002</v>
      </c>
      <c r="BX24" s="2"/>
      <c r="BY24" s="28">
        <f>+SUM(BY25:BY29)</f>
        <v>16308.719999999998</v>
      </c>
      <c r="BZ24" s="4"/>
      <c r="CB24" s="27" t="s">
        <v>6733</v>
      </c>
      <c r="CC24" s="28">
        <f>+SUM(CC25:CC29)</f>
        <v>1042.9600521821631</v>
      </c>
      <c r="CD24" s="2"/>
      <c r="CE24" s="28">
        <f>+SUM(CE25:CE29)</f>
        <v>17351.680052182161</v>
      </c>
      <c r="CF24" s="4"/>
      <c r="CH24" s="27" t="s">
        <v>6733</v>
      </c>
      <c r="CI24" s="28">
        <f>+SUM(CI25:CI29)</f>
        <v>2290.5508791373354</v>
      </c>
      <c r="CJ24" s="2"/>
      <c r="CK24" s="28">
        <f>+SUM(CK25:CK29)</f>
        <v>19642.230931319496</v>
      </c>
      <c r="CL24" s="4"/>
      <c r="CN24" s="27" t="s">
        <v>6733</v>
      </c>
      <c r="CO24" s="28">
        <f>+SUM(CO25:CO29)</f>
        <v>0</v>
      </c>
      <c r="CP24" s="2"/>
      <c r="CQ24" s="28">
        <f>+SUM(CQ25:CQ29)</f>
        <v>19642.230931319496</v>
      </c>
      <c r="CR24" s="4"/>
      <c r="CT24" s="27" t="s">
        <v>6733</v>
      </c>
      <c r="CU24" s="28">
        <f>+SUM(CU25:CU29)</f>
        <v>0</v>
      </c>
      <c r="CV24" s="2"/>
      <c r="CW24" s="28">
        <f>+SUM(CW25:CW29)</f>
        <v>19642.230931319496</v>
      </c>
      <c r="CX24" s="4"/>
      <c r="CZ24" s="27" t="s">
        <v>6733</v>
      </c>
      <c r="DA24" s="28">
        <f>+SUM(DA25:DA29)</f>
        <v>7.81</v>
      </c>
      <c r="DB24" s="2"/>
      <c r="DC24" s="28">
        <f>+SUM(DC25:DC29)</f>
        <v>19650.040931319498</v>
      </c>
      <c r="DD24" s="4"/>
      <c r="DF24" s="27" t="s">
        <v>6733</v>
      </c>
      <c r="DG24" s="28">
        <f>+SUM(DG25:DG29)</f>
        <v>0</v>
      </c>
      <c r="DH24" s="2"/>
      <c r="DI24" s="28">
        <f>+SUM(DI25:DI29)</f>
        <v>19650.040931319498</v>
      </c>
      <c r="DJ24" s="4"/>
      <c r="DL24" s="27" t="s">
        <v>6733</v>
      </c>
      <c r="DM24" s="28">
        <f>+SUM(DM25:DM29)</f>
        <v>84.82258937452454</v>
      </c>
      <c r="DN24" s="2"/>
      <c r="DO24" s="28">
        <f>+SUM(DO25:DO29)</f>
        <v>19734.86352069402</v>
      </c>
      <c r="DP24" s="4"/>
      <c r="DR24" s="27" t="s">
        <v>6733</v>
      </c>
      <c r="DS24" s="28">
        <f>+SUM(DS25:DS29)</f>
        <v>23.2</v>
      </c>
      <c r="DT24" s="2"/>
      <c r="DU24" s="28">
        <f>+SUM(DU25:DU29)</f>
        <v>19758.063520694021</v>
      </c>
      <c r="DV24" s="4"/>
      <c r="DX24" s="27" t="s">
        <v>6733</v>
      </c>
      <c r="DY24" s="28">
        <f>+SUM(DY25:DY29)</f>
        <v>0</v>
      </c>
      <c r="DZ24" s="2"/>
      <c r="EA24" s="28">
        <f>+SUM(EA25:EA29)</f>
        <v>19758.063520694021</v>
      </c>
      <c r="EB24" s="4"/>
      <c r="ED24" s="27" t="s">
        <v>6733</v>
      </c>
      <c r="EE24" s="28">
        <f>+SUM(EE25:EE29)</f>
        <v>3.58</v>
      </c>
      <c r="EF24" s="2"/>
      <c r="EG24" s="28">
        <f>+SUM(EG25:EG29)</f>
        <v>19761.643520694022</v>
      </c>
      <c r="EH24" s="4"/>
      <c r="EJ24" s="27" t="s">
        <v>6733</v>
      </c>
      <c r="EK24" s="28">
        <f>+SUM(EK25:EK29)</f>
        <v>4.84</v>
      </c>
      <c r="EL24" s="2"/>
      <c r="EM24" s="28">
        <f>+SUM(EM25:EM29)</f>
        <v>19766.483520694022</v>
      </c>
      <c r="EN24" s="4"/>
      <c r="EP24" s="27" t="s">
        <v>6733</v>
      </c>
      <c r="EQ24" s="28">
        <f>+SUM(EQ25:EQ29)</f>
        <v>0</v>
      </c>
      <c r="ER24" s="2"/>
      <c r="ES24" s="28">
        <f>+SUM(ES25:ES29)</f>
        <v>19766.483520694022</v>
      </c>
      <c r="ET24" s="4"/>
      <c r="EV24" s="27" t="s">
        <v>6733</v>
      </c>
      <c r="EW24" s="28">
        <f>+SUM(EW25:EW29)</f>
        <v>0</v>
      </c>
      <c r="EX24" s="2"/>
      <c r="EY24" s="28">
        <f>+SUM(EY25:EY29)</f>
        <v>19766.483520694022</v>
      </c>
      <c r="EZ24" s="4"/>
      <c r="FB24" s="27" t="s">
        <v>6733</v>
      </c>
      <c r="FC24" s="28">
        <f>+SUM(FC25:FC29)</f>
        <v>831.75</v>
      </c>
      <c r="FD24" s="2"/>
      <c r="FE24" s="28">
        <f>+SUM(FE25:FE29)</f>
        <v>20598.233520694022</v>
      </c>
      <c r="FF24" s="4"/>
      <c r="FH24" s="27" t="s">
        <v>6733</v>
      </c>
      <c r="FI24" s="28">
        <f>+SUM(FI25:FI29)</f>
        <v>1378.8200000000002</v>
      </c>
      <c r="FJ24" s="2"/>
      <c r="FK24" s="28">
        <f>+SUM(FK25:FK29)</f>
        <v>21977.053520694022</v>
      </c>
      <c r="FL24" s="4"/>
      <c r="FN24" s="27" t="s">
        <v>6733</v>
      </c>
      <c r="FO24" s="28">
        <f>+SUM(FO25:FO29)</f>
        <v>99.99</v>
      </c>
      <c r="FP24" s="2"/>
      <c r="FQ24" s="28">
        <f>+SUM(FQ25:FQ29)</f>
        <v>22077.04352069402</v>
      </c>
      <c r="FR24" s="4"/>
      <c r="FT24" s="27" t="s">
        <v>6733</v>
      </c>
      <c r="FU24" s="28">
        <f>+SUM(FU25:FU29)</f>
        <v>84.49</v>
      </c>
      <c r="FV24" s="2"/>
      <c r="FW24" s="28">
        <f>+SUM(FW25:FW29)</f>
        <v>22161.533520694022</v>
      </c>
      <c r="FX24" s="4"/>
      <c r="FZ24" s="27" t="s">
        <v>6733</v>
      </c>
      <c r="GA24" s="28">
        <f>+SUM(GA25:GA29)</f>
        <v>383.35</v>
      </c>
      <c r="GB24" s="2"/>
      <c r="GC24" s="28">
        <f>+SUM(GC25:GC29)</f>
        <v>22544.883520694024</v>
      </c>
      <c r="GD24" s="4"/>
      <c r="GF24" s="27" t="s">
        <v>6733</v>
      </c>
      <c r="GG24" s="28">
        <f>+SUM(GG25:GG29)</f>
        <v>241.42</v>
      </c>
      <c r="GH24" s="2"/>
      <c r="GI24" s="28">
        <f>+SUM(GI25:GI29)</f>
        <v>22786.303520694022</v>
      </c>
      <c r="GJ24" s="4"/>
    </row>
    <row r="25" spans="2:192" x14ac:dyDescent="0.25">
      <c r="B25" s="3" t="s">
        <v>430</v>
      </c>
      <c r="C25" s="22">
        <f>SUMIFS(datos_us[USD],datos_us[Year],'Cuentas US'!C$2,datos_us[Month],'Cuentas US'!F$2,datos_us[Destino],'Cuentas US'!B25)</f>
        <v>0</v>
      </c>
      <c r="D25" s="2"/>
      <c r="E25" s="22">
        <f>+C25</f>
        <v>0</v>
      </c>
      <c r="F25" s="4"/>
      <c r="H25" s="3" t="s">
        <v>430</v>
      </c>
      <c r="I25" s="22">
        <f>SUMIFS(datos_us[USD],datos_us[Year],'Cuentas US'!I$2,datos_us[Month],'Cuentas US'!L$2,datos_us[Destino],'Cuentas US'!H25)</f>
        <v>0</v>
      </c>
      <c r="J25" s="2"/>
      <c r="K25" s="22">
        <f>+I25+E25</f>
        <v>0</v>
      </c>
      <c r="L25" s="4"/>
      <c r="N25" s="3" t="s">
        <v>430</v>
      </c>
      <c r="O25" s="22">
        <f>SUMIFS(datos_us[USD],datos_us[Year],'Cuentas US'!O$2,datos_us[Month],'Cuentas US'!R$2,datos_us[Destino],'Cuentas US'!N25)</f>
        <v>0</v>
      </c>
      <c r="P25" s="2"/>
      <c r="Q25" s="22">
        <f>+O25+K25</f>
        <v>0</v>
      </c>
      <c r="R25" s="4"/>
      <c r="T25" s="3" t="s">
        <v>430</v>
      </c>
      <c r="U25" s="22">
        <f>SUMIFS(datos_us[USD],datos_us[Year],'Cuentas US'!U$2,datos_us[Month],'Cuentas US'!X$2,datos_us[Destino],'Cuentas US'!T25)</f>
        <v>0</v>
      </c>
      <c r="V25" s="2"/>
      <c r="W25" s="22">
        <f>+U25+Q25</f>
        <v>0</v>
      </c>
      <c r="X25" s="4"/>
      <c r="Z25" s="3" t="s">
        <v>430</v>
      </c>
      <c r="AA25" s="22">
        <f>SUMIFS(datos_us[USD],datos_us[Year],'Cuentas US'!AA$2,datos_us[Month],'Cuentas US'!AD$2,datos_us[Destino],'Cuentas US'!Z25)</f>
        <v>0</v>
      </c>
      <c r="AB25" s="2"/>
      <c r="AC25" s="22">
        <f>+AA25+W25</f>
        <v>0</v>
      </c>
      <c r="AD25" s="4"/>
      <c r="AF25" s="3" t="s">
        <v>430</v>
      </c>
      <c r="AG25" s="22">
        <f>SUMIFS(datos_us[USD],datos_us[Year],'Cuentas US'!AG$2,datos_us[Month],'Cuentas US'!AJ$2,datos_us[Destino],'Cuentas US'!AF25)</f>
        <v>0</v>
      </c>
      <c r="AH25" s="2"/>
      <c r="AI25" s="22">
        <f>+AG25+AC25</f>
        <v>0</v>
      </c>
      <c r="AJ25" s="4"/>
      <c r="AL25" s="3" t="s">
        <v>430</v>
      </c>
      <c r="AM25" s="22">
        <f>SUMIFS(datos_us[USD],datos_us[Year],'Cuentas US'!AM$2,datos_us[Month],'Cuentas US'!AP$2,datos_us[Destino],'Cuentas US'!AL25)</f>
        <v>56.21</v>
      </c>
      <c r="AN25" s="2"/>
      <c r="AO25" s="22">
        <f>+AM25+AI25</f>
        <v>56.21</v>
      </c>
      <c r="AP25" s="4"/>
      <c r="AR25" s="3" t="s">
        <v>430</v>
      </c>
      <c r="AS25" s="22">
        <f>SUMIFS(datos_us[USD],datos_us[Year],'Cuentas US'!AS$2,datos_us[Month],'Cuentas US'!AV$2,datos_us[Destino],'Cuentas US'!AR25)</f>
        <v>2484.88</v>
      </c>
      <c r="AT25" s="2"/>
      <c r="AU25" s="22">
        <f>+AS25+AO25</f>
        <v>2541.09</v>
      </c>
      <c r="AV25" s="4"/>
      <c r="AX25" s="3" t="s">
        <v>430</v>
      </c>
      <c r="AY25" s="22">
        <f>SUMIFS(datos_us[USD],datos_us[Year],'Cuentas US'!AY$2,datos_us[Month],'Cuentas US'!BB$2,datos_us[Destino],'Cuentas US'!AX25)</f>
        <v>2569.5</v>
      </c>
      <c r="AZ25" s="2"/>
      <c r="BA25" s="22">
        <f>+AY25+AU25</f>
        <v>5110.59</v>
      </c>
      <c r="BB25" s="4"/>
      <c r="BD25" s="3" t="s">
        <v>430</v>
      </c>
      <c r="BE25" s="22">
        <f>SUMIFS(datos_us[USD],datos_us[Year],'Cuentas US'!BE$2,datos_us[Month],'Cuentas US'!BH$2,datos_us[Destino],'Cuentas US'!BD25)</f>
        <v>4218.3099999999995</v>
      </c>
      <c r="BF25" s="2"/>
      <c r="BG25" s="22">
        <f>+BE25+BA25</f>
        <v>9328.9</v>
      </c>
      <c r="BH25" s="4"/>
      <c r="BJ25" s="3" t="s">
        <v>430</v>
      </c>
      <c r="BK25" s="22">
        <f>SUMIFS(datos_us[USD],datos_us[Year],'Cuentas US'!BK$2,datos_us[Month],'Cuentas US'!BN$2,datos_us[Destino],'Cuentas US'!BJ25)</f>
        <v>824.82</v>
      </c>
      <c r="BL25" s="2"/>
      <c r="BM25" s="22">
        <f>+BK25+BG25</f>
        <v>10153.719999999999</v>
      </c>
      <c r="BN25" s="4"/>
      <c r="BP25" s="3" t="s">
        <v>430</v>
      </c>
      <c r="BQ25" s="22">
        <f>SUMIFS(datos_us[USD],datos_us[Year],'Cuentas US'!BQ$2,datos_us[Month],'Cuentas US'!BT$2,datos_us[Destino],'Cuentas US'!BP25)</f>
        <v>983.57</v>
      </c>
      <c r="BR25" s="2"/>
      <c r="BS25" s="22">
        <f>+BQ25+BM25</f>
        <v>11137.289999999999</v>
      </c>
      <c r="BT25" s="4"/>
      <c r="BV25" s="3" t="s">
        <v>430</v>
      </c>
      <c r="BW25" s="22">
        <f>SUMIFS(datos_us[USD],datos_us[Year],'Cuentas US'!BW$2,datos_us[Month],'Cuentas US'!BZ$2,datos_us[Destino],'Cuentas US'!BV25)</f>
        <v>141.30000000000001</v>
      </c>
      <c r="BX25" s="2"/>
      <c r="BY25" s="22">
        <f>+BW25+BS25</f>
        <v>11278.589999999998</v>
      </c>
      <c r="BZ25" s="4"/>
      <c r="CB25" s="3" t="s">
        <v>430</v>
      </c>
      <c r="CC25" s="22">
        <f>SUMIFS(datos_us[USD],datos_us[Year],'Cuentas US'!CC$2,datos_us[Month],'Cuentas US'!CF$2,datos_us[Destino],'Cuentas US'!CB25)</f>
        <v>695.63999999999987</v>
      </c>
      <c r="CD25" s="2"/>
      <c r="CE25" s="22">
        <f>+CC25+BY25</f>
        <v>11974.229999999998</v>
      </c>
      <c r="CF25" s="4"/>
      <c r="CH25" s="3" t="s">
        <v>430</v>
      </c>
      <c r="CI25" s="22">
        <f>SUMIFS(datos_us[USD],datos_us[Year],'Cuentas US'!CI$2,datos_us[Month],'Cuentas US'!CL$2,datos_us[Destino],'Cuentas US'!CH25)</f>
        <v>650.09999999999991</v>
      </c>
      <c r="CJ25" s="2"/>
      <c r="CK25" s="22">
        <f>+CI25+CE25</f>
        <v>12624.329999999998</v>
      </c>
      <c r="CL25" s="4"/>
      <c r="CN25" s="3" t="s">
        <v>430</v>
      </c>
      <c r="CO25" s="22">
        <f>SUMIFS(datos_us[USD],datos_us[Year],'Cuentas US'!CO$2,datos_us[Month],'Cuentas US'!CR$2,datos_us[Destino],'Cuentas US'!CN25)</f>
        <v>0</v>
      </c>
      <c r="CP25" s="2"/>
      <c r="CQ25" s="22">
        <f>+CO25+CK25</f>
        <v>12624.329999999998</v>
      </c>
      <c r="CR25" s="4"/>
      <c r="CT25" s="3" t="s">
        <v>430</v>
      </c>
      <c r="CU25" s="22">
        <f>SUMIFS(datos_us[USD],datos_us[Year],'Cuentas US'!CU$2,datos_us[Month],'Cuentas US'!CX$2,datos_us[Destino],'Cuentas US'!CT25)</f>
        <v>0</v>
      </c>
      <c r="CV25" s="2"/>
      <c r="CW25" s="22">
        <f>+CU25+CQ25</f>
        <v>12624.329999999998</v>
      </c>
      <c r="CX25" s="4"/>
      <c r="CZ25" s="3" t="s">
        <v>430</v>
      </c>
      <c r="DA25" s="22">
        <f>SUMIFS(datos_us[USD],datos_us[Year],'Cuentas US'!DA$2,datos_us[Month],'Cuentas US'!DD$2,datos_us[Destino],'Cuentas US'!CZ25)</f>
        <v>7.81</v>
      </c>
      <c r="DB25" s="2"/>
      <c r="DC25" s="22">
        <f>+DA25+CW25</f>
        <v>12632.139999999998</v>
      </c>
      <c r="DD25" s="4"/>
      <c r="DF25" s="3" t="s">
        <v>430</v>
      </c>
      <c r="DG25" s="22">
        <f>SUMIFS(datos_us[USD],datos_us[Year],'Cuentas US'!DG$2,datos_us[Month],'Cuentas US'!DJ$2,datos_us[Destino],'Cuentas US'!DF25)</f>
        <v>0</v>
      </c>
      <c r="DH25" s="2"/>
      <c r="DI25" s="22">
        <f>+DG25+DC25</f>
        <v>12632.139999999998</v>
      </c>
      <c r="DJ25" s="4"/>
      <c r="DL25" s="3" t="s">
        <v>430</v>
      </c>
      <c r="DM25" s="22">
        <f>SUMIFS(datos_us[USD],datos_us[Year],'Cuentas US'!DM$2,datos_us[Month],'Cuentas US'!DP$2,datos_us[Destino],'Cuentas US'!DL25)</f>
        <v>18.100000000000001</v>
      </c>
      <c r="DN25" s="2"/>
      <c r="DO25" s="22">
        <f>+DM25+DI25</f>
        <v>12650.239999999998</v>
      </c>
      <c r="DP25" s="4"/>
      <c r="DR25" s="3" t="s">
        <v>430</v>
      </c>
      <c r="DS25" s="22">
        <f>SUMIFS(datos_us[USD],datos_us[Year],'Cuentas US'!DS$2,datos_us[Month],'Cuentas US'!DV$2,datos_us[Destino],'Cuentas US'!DR25)</f>
        <v>0</v>
      </c>
      <c r="DT25" s="2"/>
      <c r="DU25" s="22">
        <f>+DS25+DO25</f>
        <v>12650.239999999998</v>
      </c>
      <c r="DV25" s="4"/>
      <c r="DX25" s="3" t="s">
        <v>430</v>
      </c>
      <c r="DY25" s="22">
        <f>SUMIFS(datos_us[USD],datos_us[Year],'Cuentas US'!DY$2,datos_us[Month],'Cuentas US'!EB$2,datos_us[Destino],'Cuentas US'!DX25)</f>
        <v>0</v>
      </c>
      <c r="DZ25" s="2"/>
      <c r="EA25" s="22">
        <f>+DY25+DU25</f>
        <v>12650.239999999998</v>
      </c>
      <c r="EB25" s="4"/>
      <c r="ED25" s="3" t="s">
        <v>430</v>
      </c>
      <c r="EE25" s="22">
        <f>SUMIFS(datos_us[USD],datos_us[Year],'Cuentas US'!EE$2,datos_us[Month],'Cuentas US'!EH$2,datos_us[Destino],'Cuentas US'!ED25)</f>
        <v>3.58</v>
      </c>
      <c r="EF25" s="2"/>
      <c r="EG25" s="22">
        <f>+EE25+EA25</f>
        <v>12653.819999999998</v>
      </c>
      <c r="EH25" s="4"/>
      <c r="EJ25" s="3" t="s">
        <v>430</v>
      </c>
      <c r="EK25" s="22">
        <f>SUMIFS(datos_us[USD],datos_us[Year],'Cuentas US'!EK$2,datos_us[Month],'Cuentas US'!EN$2,datos_us[Destino],'Cuentas US'!EJ25)</f>
        <v>4.84</v>
      </c>
      <c r="EL25" s="2"/>
      <c r="EM25" s="22">
        <f>+EK25+EG25</f>
        <v>12658.659999999998</v>
      </c>
      <c r="EN25" s="4"/>
      <c r="EP25" s="3" t="s">
        <v>430</v>
      </c>
      <c r="EQ25" s="22">
        <f>SUMIFS(datos_us[USD],datos_us[Year],'Cuentas US'!EQ$2,datos_us[Month],'Cuentas US'!ET$2,datos_us[Destino],'Cuentas US'!EP25)</f>
        <v>0</v>
      </c>
      <c r="ER25" s="2"/>
      <c r="ES25" s="22">
        <f>+EQ25+EM25</f>
        <v>12658.659999999998</v>
      </c>
      <c r="ET25" s="4"/>
      <c r="EV25" s="3" t="s">
        <v>430</v>
      </c>
      <c r="EW25" s="22">
        <f>SUMIFS(datos_us[USD],datos_us[Year],'Cuentas US'!EW$2,datos_us[Month],'Cuentas US'!EZ$2,datos_us[Destino],'Cuentas US'!EV25)</f>
        <v>0</v>
      </c>
      <c r="EX25" s="2"/>
      <c r="EY25" s="22">
        <f>+EW25+ES25</f>
        <v>12658.659999999998</v>
      </c>
      <c r="EZ25" s="4"/>
      <c r="FB25" s="3" t="s">
        <v>430</v>
      </c>
      <c r="FC25" s="22">
        <f>SUMIFS(datos_us[USD],datos_us[Year],'Cuentas US'!FC$2,datos_us[Month],'Cuentas US'!FF$2,datos_us[Destino],'Cuentas US'!FB25)</f>
        <v>0</v>
      </c>
      <c r="FD25" s="2"/>
      <c r="FE25" s="22">
        <f>+FC25+EY25</f>
        <v>12658.659999999998</v>
      </c>
      <c r="FF25" s="4"/>
      <c r="FH25" s="3" t="s">
        <v>430</v>
      </c>
      <c r="FI25" s="22">
        <f>SUMIFS(datos_us[USD],datos_us[Year],'Cuentas US'!FI$2,datos_us[Month],'Cuentas US'!FL$2,datos_us[Destino],'Cuentas US'!FH25)</f>
        <v>0</v>
      </c>
      <c r="FJ25" s="2"/>
      <c r="FK25" s="22">
        <f>+FI25+FE25</f>
        <v>12658.659999999998</v>
      </c>
      <c r="FL25" s="4"/>
      <c r="FN25" s="3" t="s">
        <v>430</v>
      </c>
      <c r="FO25" s="22">
        <f>SUMIFS(datos_us[USD],datos_us[Year],'Cuentas US'!FO$2,datos_us[Month],'Cuentas US'!FR$2,datos_us[Destino],'Cuentas US'!FN25)</f>
        <v>0</v>
      </c>
      <c r="FP25" s="2"/>
      <c r="FQ25" s="22">
        <f>+FO25+FK25</f>
        <v>12658.659999999998</v>
      </c>
      <c r="FR25" s="4"/>
      <c r="FT25" s="3" t="s">
        <v>430</v>
      </c>
      <c r="FU25" s="22">
        <f>SUMIFS(datos_us[USD],datos_us[Year],'Cuentas US'!FU$2,datos_us[Month],'Cuentas US'!FX$2,datos_us[Destino],'Cuentas US'!FT25)</f>
        <v>0</v>
      </c>
      <c r="FV25" s="2"/>
      <c r="FW25" s="22">
        <f>+FU25+FQ25</f>
        <v>12658.659999999998</v>
      </c>
      <c r="FX25" s="4"/>
      <c r="FZ25" s="3" t="s">
        <v>430</v>
      </c>
      <c r="GA25" s="22">
        <f>SUMIFS(datos_us[USD],datos_us[Year],'Cuentas US'!GA$2,datos_us[Month],'Cuentas US'!GD$2,datos_us[Destino],'Cuentas US'!FZ25)</f>
        <v>0</v>
      </c>
      <c r="GB25" s="2"/>
      <c r="GC25" s="22">
        <f>+GA25+FW25</f>
        <v>12658.659999999998</v>
      </c>
      <c r="GD25" s="4"/>
      <c r="GF25" s="3" t="s">
        <v>430</v>
      </c>
      <c r="GG25" s="22">
        <f>SUMIFS(datos_us[USD],datos_us[Year],'Cuentas US'!GG$2,datos_us[Month],'Cuentas US'!GJ$2,datos_us[Destino],'Cuentas US'!GF25)</f>
        <v>0</v>
      </c>
      <c r="GH25" s="2"/>
      <c r="GI25" s="22">
        <f>+GG25+GC25</f>
        <v>12658.659999999998</v>
      </c>
      <c r="GJ25" s="4"/>
    </row>
    <row r="26" spans="2:192" x14ac:dyDescent="0.25">
      <c r="B26" s="3" t="s">
        <v>5383</v>
      </c>
      <c r="C26" s="22">
        <f>SUMIFS(datos_us[USD],datos_us[Year],'Cuentas US'!C$2,datos_us[Month],'Cuentas US'!F$2,datos_us[Destino],'Cuentas US'!B26)</f>
        <v>0</v>
      </c>
      <c r="D26" s="2"/>
      <c r="E26" s="22">
        <f>+C26</f>
        <v>0</v>
      </c>
      <c r="F26" s="4"/>
      <c r="H26" s="3" t="s">
        <v>5383</v>
      </c>
      <c r="I26" s="22">
        <f>SUMIFS(datos_us[USD],datos_us[Year],'Cuentas US'!I$2,datos_us[Month],'Cuentas US'!L$2,datos_us[Destino],'Cuentas US'!H26)</f>
        <v>0</v>
      </c>
      <c r="J26" s="2"/>
      <c r="K26" s="22">
        <f>+I26+E26</f>
        <v>0</v>
      </c>
      <c r="L26" s="4"/>
      <c r="N26" s="3" t="s">
        <v>5383</v>
      </c>
      <c r="O26" s="22">
        <f>SUMIFS(datos_us[USD],datos_us[Year],'Cuentas US'!O$2,datos_us[Month],'Cuentas US'!R$2,datos_us[Destino],'Cuentas US'!N26)</f>
        <v>0</v>
      </c>
      <c r="P26" s="2"/>
      <c r="Q26" s="22">
        <f>+O26+K26</f>
        <v>0</v>
      </c>
      <c r="R26" s="4"/>
      <c r="T26" s="3" t="s">
        <v>5383</v>
      </c>
      <c r="U26" s="22">
        <f>SUMIFS(datos_us[USD],datos_us[Year],'Cuentas US'!U$2,datos_us[Month],'Cuentas US'!X$2,datos_us[Destino],'Cuentas US'!T26)</f>
        <v>0</v>
      </c>
      <c r="V26" s="2"/>
      <c r="W26" s="22">
        <f>+U26+Q26</f>
        <v>0</v>
      </c>
      <c r="X26" s="4"/>
      <c r="Z26" s="3" t="s">
        <v>5383</v>
      </c>
      <c r="AA26" s="22">
        <f>SUMIFS(datos_us[USD],datos_us[Year],'Cuentas US'!AA$2,datos_us[Month],'Cuentas US'!AD$2,datos_us[Destino],'Cuentas US'!Z26)</f>
        <v>0</v>
      </c>
      <c r="AB26" s="2"/>
      <c r="AC26" s="22">
        <f>+AA26+W26</f>
        <v>0</v>
      </c>
      <c r="AD26" s="4"/>
      <c r="AF26" s="3" t="s">
        <v>5383</v>
      </c>
      <c r="AG26" s="22">
        <f>SUMIFS(datos_us[USD],datos_us[Year],'Cuentas US'!AG$2,datos_us[Month],'Cuentas US'!AJ$2,datos_us[Destino],'Cuentas US'!AF26)</f>
        <v>0</v>
      </c>
      <c r="AH26" s="2"/>
      <c r="AI26" s="22">
        <f>+AG26+AC26</f>
        <v>0</v>
      </c>
      <c r="AJ26" s="4"/>
      <c r="AL26" s="3" t="s">
        <v>5383</v>
      </c>
      <c r="AM26" s="22">
        <f>SUMIFS(datos_us[USD],datos_us[Year],'Cuentas US'!AM$2,datos_us[Month],'Cuentas US'!AP$2,datos_us[Destino],'Cuentas US'!AL26)</f>
        <v>0</v>
      </c>
      <c r="AN26" s="2"/>
      <c r="AO26" s="22">
        <f>+AM26+AI26</f>
        <v>0</v>
      </c>
      <c r="AP26" s="4"/>
      <c r="AR26" s="3" t="s">
        <v>5383</v>
      </c>
      <c r="AS26" s="22">
        <f>SUMIFS(datos_us[USD],datos_us[Year],'Cuentas US'!AS$2,datos_us[Month],'Cuentas US'!AV$2,datos_us[Destino],'Cuentas US'!AR26)</f>
        <v>1095.5</v>
      </c>
      <c r="AT26" s="2"/>
      <c r="AU26" s="22">
        <f>+AS26+AO26</f>
        <v>1095.5</v>
      </c>
      <c r="AV26" s="4"/>
      <c r="AX26" s="3" t="s">
        <v>5383</v>
      </c>
      <c r="AY26" s="22">
        <f>SUMIFS(datos_us[USD],datos_us[Year],'Cuentas US'!AY$2,datos_us[Month],'Cuentas US'!BB$2,datos_us[Destino],'Cuentas US'!AX26)</f>
        <v>834.7600000000001</v>
      </c>
      <c r="AZ26" s="2"/>
      <c r="BA26" s="22">
        <f>+AY26+AU26</f>
        <v>1930.2600000000002</v>
      </c>
      <c r="BB26" s="4"/>
      <c r="BD26" s="3" t="s">
        <v>5383</v>
      </c>
      <c r="BE26" s="22">
        <f>SUMIFS(datos_us[USD],datos_us[Year],'Cuentas US'!BE$2,datos_us[Month],'Cuentas US'!BH$2,datos_us[Destino],'Cuentas US'!BD26)</f>
        <v>60.669999999999995</v>
      </c>
      <c r="BF26" s="2"/>
      <c r="BG26" s="22">
        <f>+BE26+BA26</f>
        <v>1990.9300000000003</v>
      </c>
      <c r="BH26" s="4"/>
      <c r="BJ26" s="3" t="s">
        <v>5383</v>
      </c>
      <c r="BK26" s="22">
        <f>SUMIFS(datos_us[USD],datos_us[Year],'Cuentas US'!BK$2,datos_us[Month],'Cuentas US'!BN$2,datos_us[Destino],'Cuentas US'!BJ26)</f>
        <v>315</v>
      </c>
      <c r="BL26" s="2"/>
      <c r="BM26" s="22">
        <f>+BK26+BG26</f>
        <v>2305.9300000000003</v>
      </c>
      <c r="BN26" s="4"/>
      <c r="BP26" s="3" t="s">
        <v>5383</v>
      </c>
      <c r="BQ26" s="22">
        <f>SUMIFS(datos_us[USD],datos_us[Year],'Cuentas US'!BQ$2,datos_us[Month],'Cuentas US'!BT$2,datos_us[Destino],'Cuentas US'!BP26)</f>
        <v>188.72</v>
      </c>
      <c r="BR26" s="2"/>
      <c r="BS26" s="22">
        <f>+BQ26+BM26</f>
        <v>2494.65</v>
      </c>
      <c r="BT26" s="4"/>
      <c r="BV26" s="3" t="s">
        <v>5383</v>
      </c>
      <c r="BW26" s="22">
        <f>SUMIFS(datos_us[USD],datos_us[Year],'Cuentas US'!BW$2,datos_us[Month],'Cuentas US'!BZ$2,datos_us[Destino],'Cuentas US'!BV26)</f>
        <v>967.53000000000009</v>
      </c>
      <c r="BX26" s="2"/>
      <c r="BY26" s="22">
        <f>+BW26+BS26</f>
        <v>3462.1800000000003</v>
      </c>
      <c r="BZ26" s="4"/>
      <c r="CB26" s="3" t="s">
        <v>5383</v>
      </c>
      <c r="CC26" s="22">
        <f>SUMIFS(datos_us[USD],datos_us[Year],'Cuentas US'!CC$2,datos_us[Month],'Cuentas US'!CF$2,datos_us[Destino],'Cuentas US'!CB26)</f>
        <v>347.32005218216318</v>
      </c>
      <c r="CD26" s="2"/>
      <c r="CE26" s="22">
        <f>+CC26+BY26</f>
        <v>3809.5000521821635</v>
      </c>
      <c r="CF26" s="4"/>
      <c r="CH26" s="3" t="s">
        <v>5383</v>
      </c>
      <c r="CI26" s="22">
        <f>SUMIFS(datos_us[USD],datos_us[Year],'Cuentas US'!CI$2,datos_us[Month],'Cuentas US'!CL$2,datos_us[Destino],'Cuentas US'!CH26)</f>
        <v>1619.1308791373353</v>
      </c>
      <c r="CJ26" s="2"/>
      <c r="CK26" s="22">
        <f>+CI26+CE26</f>
        <v>5428.6309313194988</v>
      </c>
      <c r="CL26" s="4"/>
      <c r="CN26" s="3" t="s">
        <v>5383</v>
      </c>
      <c r="CO26" s="22">
        <f>SUMIFS(datos_us[USD],datos_us[Year],'Cuentas US'!CO$2,datos_us[Month],'Cuentas US'!CR$2,datos_us[Destino],'Cuentas US'!CN26)</f>
        <v>0</v>
      </c>
      <c r="CP26" s="2"/>
      <c r="CQ26" s="22">
        <f>+CO26+CK26</f>
        <v>5428.6309313194988</v>
      </c>
      <c r="CR26" s="4"/>
      <c r="CT26" s="3" t="s">
        <v>5383</v>
      </c>
      <c r="CU26" s="22">
        <f>SUMIFS(datos_us[USD],datos_us[Year],'Cuentas US'!CU$2,datos_us[Month],'Cuentas US'!CX$2,datos_us[Destino],'Cuentas US'!CT26)</f>
        <v>0</v>
      </c>
      <c r="CV26" s="2"/>
      <c r="CW26" s="22">
        <f>+CU26+CQ26</f>
        <v>5428.6309313194988</v>
      </c>
      <c r="CX26" s="4"/>
      <c r="CZ26" s="3" t="s">
        <v>5383</v>
      </c>
      <c r="DA26" s="22">
        <f>SUMIFS(datos_us[USD],datos_us[Year],'Cuentas US'!DA$2,datos_us[Month],'Cuentas US'!DD$2,datos_us[Destino],'Cuentas US'!CZ26)</f>
        <v>0</v>
      </c>
      <c r="DB26" s="2"/>
      <c r="DC26" s="22">
        <f>+DA26+CW26</f>
        <v>5428.6309313194988</v>
      </c>
      <c r="DD26" s="4"/>
      <c r="DF26" s="3" t="s">
        <v>5383</v>
      </c>
      <c r="DG26" s="22">
        <f>SUMIFS(datos_us[USD],datos_us[Year],'Cuentas US'!DG$2,datos_us[Month],'Cuentas US'!DJ$2,datos_us[Destino],'Cuentas US'!DF26)</f>
        <v>0</v>
      </c>
      <c r="DH26" s="2"/>
      <c r="DI26" s="22">
        <f>+DG26+DC26</f>
        <v>5428.6309313194988</v>
      </c>
      <c r="DJ26" s="4"/>
      <c r="DL26" s="3" t="s">
        <v>5383</v>
      </c>
      <c r="DM26" s="22">
        <f>SUMIFS(datos_us[USD],datos_us[Year],'Cuentas US'!DM$2,datos_us[Month],'Cuentas US'!DP$2,datos_us[Destino],'Cuentas US'!DL26)</f>
        <v>66.722589374524546</v>
      </c>
      <c r="DN26" s="2"/>
      <c r="DO26" s="22">
        <f>+DM26+DI26</f>
        <v>5495.3535206940232</v>
      </c>
      <c r="DP26" s="4"/>
      <c r="DR26" s="3" t="s">
        <v>5383</v>
      </c>
      <c r="DS26" s="22">
        <f>SUMIFS(datos_us[USD],datos_us[Year],'Cuentas US'!DS$2,datos_us[Month],'Cuentas US'!DV$2,datos_us[Destino],'Cuentas US'!DR26)</f>
        <v>23.2</v>
      </c>
      <c r="DT26" s="2"/>
      <c r="DU26" s="22">
        <f>+DS26+DO26</f>
        <v>5518.5535206940231</v>
      </c>
      <c r="DV26" s="4"/>
      <c r="DX26" s="3" t="s">
        <v>5383</v>
      </c>
      <c r="DY26" s="22">
        <f>SUMIFS(datos_us[USD],datos_us[Year],'Cuentas US'!DY$2,datos_us[Month],'Cuentas US'!EB$2,datos_us[Destino],'Cuentas US'!DX26)</f>
        <v>0</v>
      </c>
      <c r="DZ26" s="2"/>
      <c r="EA26" s="22">
        <f>+DY26+DU26</f>
        <v>5518.5535206940231</v>
      </c>
      <c r="EB26" s="4"/>
      <c r="ED26" s="3" t="s">
        <v>5383</v>
      </c>
      <c r="EE26" s="22">
        <f>SUMIFS(datos_us[USD],datos_us[Year],'Cuentas US'!EE$2,datos_us[Month],'Cuentas US'!EH$2,datos_us[Destino],'Cuentas US'!ED26)</f>
        <v>0</v>
      </c>
      <c r="EF26" s="2"/>
      <c r="EG26" s="22">
        <f>+EE26+EA26</f>
        <v>5518.5535206940231</v>
      </c>
      <c r="EH26" s="4"/>
      <c r="EJ26" s="3" t="s">
        <v>5383</v>
      </c>
      <c r="EK26" s="22">
        <f>SUMIFS(datos_us[USD],datos_us[Year],'Cuentas US'!EK$2,datos_us[Month],'Cuentas US'!EN$2,datos_us[Destino],'Cuentas US'!EJ26)</f>
        <v>0</v>
      </c>
      <c r="EL26" s="2"/>
      <c r="EM26" s="22">
        <f>+EK26+EG26</f>
        <v>5518.5535206940231</v>
      </c>
      <c r="EN26" s="4"/>
      <c r="EP26" s="3" t="s">
        <v>5383</v>
      </c>
      <c r="EQ26" s="22">
        <f>SUMIFS(datos_us[USD],datos_us[Year],'Cuentas US'!EQ$2,datos_us[Month],'Cuentas US'!ET$2,datos_us[Destino],'Cuentas US'!EP26)</f>
        <v>0</v>
      </c>
      <c r="ER26" s="2"/>
      <c r="ES26" s="22">
        <f>+EQ26+EM26</f>
        <v>5518.5535206940231</v>
      </c>
      <c r="ET26" s="4"/>
      <c r="EV26" s="3" t="s">
        <v>5383</v>
      </c>
      <c r="EW26" s="22">
        <f>SUMIFS(datos_us[USD],datos_us[Year],'Cuentas US'!EW$2,datos_us[Month],'Cuentas US'!EZ$2,datos_us[Destino],'Cuentas US'!EV26)</f>
        <v>0</v>
      </c>
      <c r="EX26" s="2"/>
      <c r="EY26" s="22">
        <f>+EW26+ES26</f>
        <v>5518.5535206940231</v>
      </c>
      <c r="EZ26" s="4"/>
      <c r="FB26" s="3" t="s">
        <v>5383</v>
      </c>
      <c r="FC26" s="22">
        <f>SUMIFS(datos_us[USD],datos_us[Year],'Cuentas US'!FC$2,datos_us[Month],'Cuentas US'!FF$2,datos_us[Destino],'Cuentas US'!FB26)</f>
        <v>831.75</v>
      </c>
      <c r="FD26" s="2"/>
      <c r="FE26" s="22">
        <f>+FC26+EY26</f>
        <v>6350.3035206940231</v>
      </c>
      <c r="FF26" s="4"/>
      <c r="FH26" s="3" t="s">
        <v>5383</v>
      </c>
      <c r="FI26" s="22">
        <f>SUMIFS(datos_us[USD],datos_us[Year],'Cuentas US'!FI$2,datos_us[Month],'Cuentas US'!FL$2,datos_us[Destino],'Cuentas US'!FH26)</f>
        <v>1378.8200000000002</v>
      </c>
      <c r="FJ26" s="2"/>
      <c r="FK26" s="22">
        <f>+FI26+FE26</f>
        <v>7729.1235206940237</v>
      </c>
      <c r="FL26" s="4"/>
      <c r="FN26" s="3" t="s">
        <v>5383</v>
      </c>
      <c r="FO26" s="22">
        <f>SUMIFS(datos_us[USD],datos_us[Year],'Cuentas US'!FO$2,datos_us[Month],'Cuentas US'!FR$2,datos_us[Destino],'Cuentas US'!FN26)</f>
        <v>99.99</v>
      </c>
      <c r="FP26" s="2"/>
      <c r="FQ26" s="22">
        <f>+FO26+FK26</f>
        <v>7829.1135206940235</v>
      </c>
      <c r="FR26" s="4"/>
      <c r="FT26" s="3" t="s">
        <v>5383</v>
      </c>
      <c r="FU26" s="22">
        <f>SUMIFS(datos_us[USD],datos_us[Year],'Cuentas US'!FU$2,datos_us[Month],'Cuentas US'!FX$2,datos_us[Destino],'Cuentas US'!FT26)</f>
        <v>84.49</v>
      </c>
      <c r="FV26" s="2"/>
      <c r="FW26" s="22">
        <f>+FU26+FQ26</f>
        <v>7913.6035206940232</v>
      </c>
      <c r="FX26" s="4"/>
      <c r="FZ26" s="3" t="s">
        <v>5383</v>
      </c>
      <c r="GA26" s="22">
        <f>SUMIFS(datos_us[USD],datos_us[Year],'Cuentas US'!GA$2,datos_us[Month],'Cuentas US'!GD$2,datos_us[Destino],'Cuentas US'!FZ26)</f>
        <v>383.35</v>
      </c>
      <c r="GB26" s="2"/>
      <c r="GC26" s="22">
        <f>+GA26+FW26</f>
        <v>8296.9535206940236</v>
      </c>
      <c r="GD26" s="4"/>
      <c r="GF26" s="3" t="s">
        <v>5383</v>
      </c>
      <c r="GG26" s="22">
        <f>SUMIFS(datos_us[USD],datos_us[Year],'Cuentas US'!GG$2,datos_us[Month],'Cuentas US'!GJ$2,datos_us[Destino],'Cuentas US'!GF26)</f>
        <v>241.42</v>
      </c>
      <c r="GH26" s="2"/>
      <c r="GI26" s="22">
        <f>+GG26+GC26</f>
        <v>8538.3735206940237</v>
      </c>
      <c r="GJ26" s="4"/>
    </row>
    <row r="27" spans="2:192" x14ac:dyDescent="0.25">
      <c r="B27" s="3" t="s">
        <v>5382</v>
      </c>
      <c r="C27" s="22">
        <f>SUMIFS(datos_us[USD],datos_us[Year],'Cuentas US'!C$2,datos_us[Month],'Cuentas US'!F$2,datos_us[Destino],'Cuentas US'!B27)</f>
        <v>0</v>
      </c>
      <c r="D27" s="2"/>
      <c r="E27" s="22">
        <f>+C27</f>
        <v>0</v>
      </c>
      <c r="F27" s="4"/>
      <c r="H27" s="3" t="s">
        <v>5382</v>
      </c>
      <c r="I27" s="22">
        <f>SUMIFS(datos_us[USD],datos_us[Year],'Cuentas US'!I$2,datos_us[Month],'Cuentas US'!L$2,datos_us[Destino],'Cuentas US'!H27)</f>
        <v>0</v>
      </c>
      <c r="J27" s="2"/>
      <c r="K27" s="22">
        <f>+I27+E27</f>
        <v>0</v>
      </c>
      <c r="L27" s="4"/>
      <c r="N27" s="3" t="s">
        <v>5382</v>
      </c>
      <c r="O27" s="22">
        <f>SUMIFS(datos_us[USD],datos_us[Year],'Cuentas US'!O$2,datos_us[Month],'Cuentas US'!R$2,datos_us[Destino],'Cuentas US'!N27)</f>
        <v>0</v>
      </c>
      <c r="P27" s="2"/>
      <c r="Q27" s="22">
        <f>+O27+K27</f>
        <v>0</v>
      </c>
      <c r="R27" s="4"/>
      <c r="T27" s="3" t="s">
        <v>5382</v>
      </c>
      <c r="U27" s="22">
        <f>SUMIFS(datos_us[USD],datos_us[Year],'Cuentas US'!U$2,datos_us[Month],'Cuentas US'!X$2,datos_us[Destino],'Cuentas US'!T27)</f>
        <v>0</v>
      </c>
      <c r="V27" s="2"/>
      <c r="W27" s="22">
        <f>+U27+Q27</f>
        <v>0</v>
      </c>
      <c r="X27" s="4"/>
      <c r="Z27" s="3" t="s">
        <v>5382</v>
      </c>
      <c r="AA27" s="22">
        <f>SUMIFS(datos_us[USD],datos_us[Year],'Cuentas US'!AA$2,datos_us[Month],'Cuentas US'!AD$2,datos_us[Destino],'Cuentas US'!Z27)</f>
        <v>0</v>
      </c>
      <c r="AB27" s="2"/>
      <c r="AC27" s="22">
        <f>+AA27+W27</f>
        <v>0</v>
      </c>
      <c r="AD27" s="4"/>
      <c r="AF27" s="3" t="s">
        <v>5382</v>
      </c>
      <c r="AG27" s="22">
        <f>SUMIFS(datos_us[USD],datos_us[Year],'Cuentas US'!AG$2,datos_us[Month],'Cuentas US'!AJ$2,datos_us[Destino],'Cuentas US'!AF27)</f>
        <v>0</v>
      </c>
      <c r="AH27" s="2"/>
      <c r="AI27" s="22">
        <f>+AG27+AC27</f>
        <v>0</v>
      </c>
      <c r="AJ27" s="4"/>
      <c r="AL27" s="3" t="s">
        <v>5382</v>
      </c>
      <c r="AM27" s="22">
        <f>SUMIFS(datos_us[USD],datos_us[Year],'Cuentas US'!AM$2,datos_us[Month],'Cuentas US'!AP$2,datos_us[Destino],'Cuentas US'!AL27)</f>
        <v>0</v>
      </c>
      <c r="AN27" s="2"/>
      <c r="AO27" s="22">
        <f>+AM27+AI27</f>
        <v>0</v>
      </c>
      <c r="AP27" s="4"/>
      <c r="AR27" s="3" t="s">
        <v>5382</v>
      </c>
      <c r="AS27" s="22">
        <f>SUMIFS(datos_us[USD],datos_us[Year],'Cuentas US'!AS$2,datos_us[Month],'Cuentas US'!AV$2,datos_us[Destino],'Cuentas US'!AR27)</f>
        <v>0</v>
      </c>
      <c r="AT27" s="2"/>
      <c r="AU27" s="22">
        <f>+AS27+AO27</f>
        <v>0</v>
      </c>
      <c r="AV27" s="4"/>
      <c r="AX27" s="3" t="s">
        <v>5382</v>
      </c>
      <c r="AY27" s="22">
        <f>SUMIFS(datos_us[USD],datos_us[Year],'Cuentas US'!AY$2,datos_us[Month],'Cuentas US'!BB$2,datos_us[Destino],'Cuentas US'!AX27)</f>
        <v>0</v>
      </c>
      <c r="AZ27" s="2"/>
      <c r="BA27" s="22">
        <f>+AY27+AU27</f>
        <v>0</v>
      </c>
      <c r="BB27" s="4"/>
      <c r="BD27" s="3" t="s">
        <v>5382</v>
      </c>
      <c r="BE27" s="22">
        <f>SUMIFS(datos_us[USD],datos_us[Year],'Cuentas US'!BE$2,datos_us[Month],'Cuentas US'!BH$2,datos_us[Destino],'Cuentas US'!BD27)</f>
        <v>0</v>
      </c>
      <c r="BF27" s="2"/>
      <c r="BG27" s="22">
        <f>+BE27+BA27</f>
        <v>0</v>
      </c>
      <c r="BH27" s="4"/>
      <c r="BJ27" s="3" t="s">
        <v>5382</v>
      </c>
      <c r="BK27" s="22">
        <f>SUMIFS(datos_us[USD],datos_us[Year],'Cuentas US'!BK$2,datos_us[Month],'Cuentas US'!BN$2,datos_us[Destino],'Cuentas US'!BJ27)</f>
        <v>0</v>
      </c>
      <c r="BL27" s="2"/>
      <c r="BM27" s="22">
        <f>+BK27+BG27</f>
        <v>0</v>
      </c>
      <c r="BN27" s="4"/>
      <c r="BP27" s="3" t="s">
        <v>5382</v>
      </c>
      <c r="BQ27" s="22">
        <f>SUMIFS(datos_us[USD],datos_us[Year],'Cuentas US'!BQ$2,datos_us[Month],'Cuentas US'!BT$2,datos_us[Destino],'Cuentas US'!BP27)</f>
        <v>0</v>
      </c>
      <c r="BR27" s="2"/>
      <c r="BS27" s="22">
        <f>+BQ27+BM27</f>
        <v>0</v>
      </c>
      <c r="BT27" s="4"/>
      <c r="BV27" s="3" t="s">
        <v>5382</v>
      </c>
      <c r="BW27" s="22">
        <f>SUMIFS(datos_us[USD],datos_us[Year],'Cuentas US'!BW$2,datos_us[Month],'Cuentas US'!BZ$2,datos_us[Destino],'Cuentas US'!BV27)</f>
        <v>0</v>
      </c>
      <c r="BX27" s="2"/>
      <c r="BY27" s="22">
        <f>+BW27+BS27</f>
        <v>0</v>
      </c>
      <c r="BZ27" s="4"/>
      <c r="CB27" s="3" t="s">
        <v>5382</v>
      </c>
      <c r="CC27" s="22">
        <f>SUMIFS(datos_us[USD],datos_us[Year],'Cuentas US'!CC$2,datos_us[Month],'Cuentas US'!CF$2,datos_us[Destino],'Cuentas US'!CB27)</f>
        <v>0</v>
      </c>
      <c r="CD27" s="2"/>
      <c r="CE27" s="22">
        <f>+CC27+BY27</f>
        <v>0</v>
      </c>
      <c r="CF27" s="4"/>
      <c r="CH27" s="3" t="s">
        <v>5382</v>
      </c>
      <c r="CI27" s="22">
        <f>SUMIFS(datos_us[USD],datos_us[Year],'Cuentas US'!CI$2,datos_us[Month],'Cuentas US'!CL$2,datos_us[Destino],'Cuentas US'!CH27)</f>
        <v>0</v>
      </c>
      <c r="CJ27" s="2"/>
      <c r="CK27" s="22">
        <f>+CI27+CE27</f>
        <v>0</v>
      </c>
      <c r="CL27" s="4"/>
      <c r="CN27" s="3" t="s">
        <v>5382</v>
      </c>
      <c r="CO27" s="22">
        <f>SUMIFS(datos_us[USD],datos_us[Year],'Cuentas US'!CO$2,datos_us[Month],'Cuentas US'!CR$2,datos_us[Destino],'Cuentas US'!CN27)</f>
        <v>0</v>
      </c>
      <c r="CP27" s="2"/>
      <c r="CQ27" s="22">
        <f>+CO27+CK27</f>
        <v>0</v>
      </c>
      <c r="CR27" s="4"/>
      <c r="CT27" s="3" t="s">
        <v>5382</v>
      </c>
      <c r="CU27" s="22">
        <f>SUMIFS(datos_us[USD],datos_us[Year],'Cuentas US'!CU$2,datos_us[Month],'Cuentas US'!CX$2,datos_us[Destino],'Cuentas US'!CT27)</f>
        <v>0</v>
      </c>
      <c r="CV27" s="2"/>
      <c r="CW27" s="22">
        <f>+CU27+CQ27</f>
        <v>0</v>
      </c>
      <c r="CX27" s="4"/>
      <c r="CZ27" s="3" t="s">
        <v>5382</v>
      </c>
      <c r="DA27" s="22">
        <f>SUMIFS(datos_us[USD],datos_us[Year],'Cuentas US'!DA$2,datos_us[Month],'Cuentas US'!DD$2,datos_us[Destino],'Cuentas US'!CZ27)</f>
        <v>0</v>
      </c>
      <c r="DB27" s="2"/>
      <c r="DC27" s="22">
        <f>+DA27+CW27</f>
        <v>0</v>
      </c>
      <c r="DD27" s="4"/>
      <c r="DF27" s="3" t="s">
        <v>5382</v>
      </c>
      <c r="DG27" s="22">
        <f>SUMIFS(datos_us[USD],datos_us[Year],'Cuentas US'!DG$2,datos_us[Month],'Cuentas US'!DJ$2,datos_us[Destino],'Cuentas US'!DF27)</f>
        <v>0</v>
      </c>
      <c r="DH27" s="2"/>
      <c r="DI27" s="22">
        <f>+DG27+DC27</f>
        <v>0</v>
      </c>
      <c r="DJ27" s="4"/>
      <c r="DL27" s="3" t="s">
        <v>5382</v>
      </c>
      <c r="DM27" s="22">
        <f>SUMIFS(datos_us[USD],datos_us[Year],'Cuentas US'!DM$2,datos_us[Month],'Cuentas US'!DP$2,datos_us[Destino],'Cuentas US'!DL27)</f>
        <v>0</v>
      </c>
      <c r="DN27" s="2"/>
      <c r="DO27" s="22">
        <f>+DM27+DI27</f>
        <v>0</v>
      </c>
      <c r="DP27" s="4"/>
      <c r="DR27" s="3" t="s">
        <v>5382</v>
      </c>
      <c r="DS27" s="22">
        <f>SUMIFS(datos_us[USD],datos_us[Year],'Cuentas US'!DS$2,datos_us[Month],'Cuentas US'!DV$2,datos_us[Destino],'Cuentas US'!DR27)</f>
        <v>0</v>
      </c>
      <c r="DT27" s="2"/>
      <c r="DU27" s="22">
        <f>+DS27+DO27</f>
        <v>0</v>
      </c>
      <c r="DV27" s="4"/>
      <c r="DX27" s="3" t="s">
        <v>5382</v>
      </c>
      <c r="DY27" s="22">
        <f>SUMIFS(datos_us[USD],datos_us[Year],'Cuentas US'!DY$2,datos_us[Month],'Cuentas US'!EB$2,datos_us[Destino],'Cuentas US'!DX27)</f>
        <v>0</v>
      </c>
      <c r="DZ27" s="2"/>
      <c r="EA27" s="22">
        <f>+DY27+DU27</f>
        <v>0</v>
      </c>
      <c r="EB27" s="4"/>
      <c r="ED27" s="3" t="s">
        <v>5382</v>
      </c>
      <c r="EE27" s="22">
        <f>SUMIFS(datos_us[USD],datos_us[Year],'Cuentas US'!EE$2,datos_us[Month],'Cuentas US'!EH$2,datos_us[Destino],'Cuentas US'!ED27)</f>
        <v>0</v>
      </c>
      <c r="EF27" s="2"/>
      <c r="EG27" s="22">
        <f>+EE27+EA27</f>
        <v>0</v>
      </c>
      <c r="EH27" s="4"/>
      <c r="EJ27" s="3" t="s">
        <v>5382</v>
      </c>
      <c r="EK27" s="22">
        <f>SUMIFS(datos_us[USD],datos_us[Year],'Cuentas US'!EK$2,datos_us[Month],'Cuentas US'!EN$2,datos_us[Destino],'Cuentas US'!EJ27)</f>
        <v>0</v>
      </c>
      <c r="EL27" s="2"/>
      <c r="EM27" s="22">
        <f>+EK27+EG27</f>
        <v>0</v>
      </c>
      <c r="EN27" s="4"/>
      <c r="EP27" s="3" t="s">
        <v>5382</v>
      </c>
      <c r="EQ27" s="22">
        <f>SUMIFS(datos_us[USD],datos_us[Year],'Cuentas US'!EQ$2,datos_us[Month],'Cuentas US'!ET$2,datos_us[Destino],'Cuentas US'!EP27)</f>
        <v>0</v>
      </c>
      <c r="ER27" s="2"/>
      <c r="ES27" s="22">
        <f>+EQ27+EM27</f>
        <v>0</v>
      </c>
      <c r="ET27" s="4"/>
      <c r="EV27" s="3" t="s">
        <v>5382</v>
      </c>
      <c r="EW27" s="22">
        <f>SUMIFS(datos_us[USD],datos_us[Year],'Cuentas US'!EW$2,datos_us[Month],'Cuentas US'!EZ$2,datos_us[Destino],'Cuentas US'!EV27)</f>
        <v>0</v>
      </c>
      <c r="EX27" s="2"/>
      <c r="EY27" s="22">
        <f>+EW27+ES27</f>
        <v>0</v>
      </c>
      <c r="EZ27" s="4"/>
      <c r="FB27" s="3" t="s">
        <v>5382</v>
      </c>
      <c r="FC27" s="22">
        <f>SUMIFS(datos_us[USD],datos_us[Year],'Cuentas US'!FC$2,datos_us[Month],'Cuentas US'!FF$2,datos_us[Destino],'Cuentas US'!FB27)</f>
        <v>0</v>
      </c>
      <c r="FD27" s="2"/>
      <c r="FE27" s="22">
        <f>+FC27+EY27</f>
        <v>0</v>
      </c>
      <c r="FF27" s="4"/>
      <c r="FH27" s="3" t="s">
        <v>5382</v>
      </c>
      <c r="FI27" s="22">
        <f>SUMIFS(datos_us[USD],datos_us[Year],'Cuentas US'!FI$2,datos_us[Month],'Cuentas US'!FL$2,datos_us[Destino],'Cuentas US'!FH27)</f>
        <v>0</v>
      </c>
      <c r="FJ27" s="2"/>
      <c r="FK27" s="22">
        <f>+FI27+FE27</f>
        <v>0</v>
      </c>
      <c r="FL27" s="4"/>
      <c r="FN27" s="3" t="s">
        <v>5382</v>
      </c>
      <c r="FO27" s="22">
        <f>SUMIFS(datos_us[USD],datos_us[Year],'Cuentas US'!FO$2,datos_us[Month],'Cuentas US'!FR$2,datos_us[Destino],'Cuentas US'!FN27)</f>
        <v>0</v>
      </c>
      <c r="FP27" s="2"/>
      <c r="FQ27" s="22">
        <f>+FO27+FK27</f>
        <v>0</v>
      </c>
      <c r="FR27" s="4"/>
      <c r="FT27" s="3" t="s">
        <v>5382</v>
      </c>
      <c r="FU27" s="22">
        <f>SUMIFS(datos_us[USD],datos_us[Year],'Cuentas US'!FU$2,datos_us[Month],'Cuentas US'!FX$2,datos_us[Destino],'Cuentas US'!FT27)</f>
        <v>0</v>
      </c>
      <c r="FV27" s="2"/>
      <c r="FW27" s="22">
        <f>+FU27+FQ27</f>
        <v>0</v>
      </c>
      <c r="FX27" s="4"/>
      <c r="FZ27" s="3" t="s">
        <v>5382</v>
      </c>
      <c r="GA27" s="22">
        <f>SUMIFS(datos_us[USD],datos_us[Year],'Cuentas US'!GA$2,datos_us[Month],'Cuentas US'!GD$2,datos_us[Destino],'Cuentas US'!FZ27)</f>
        <v>0</v>
      </c>
      <c r="GB27" s="2"/>
      <c r="GC27" s="22">
        <f>+GA27+FW27</f>
        <v>0</v>
      </c>
      <c r="GD27" s="4"/>
      <c r="GF27" s="3" t="s">
        <v>5382</v>
      </c>
      <c r="GG27" s="22">
        <f>SUMIFS(datos_us[USD],datos_us[Year],'Cuentas US'!GG$2,datos_us[Month],'Cuentas US'!GJ$2,datos_us[Destino],'Cuentas US'!GF27)</f>
        <v>0</v>
      </c>
      <c r="GH27" s="2"/>
      <c r="GI27" s="22">
        <f>+GG27+GC27</f>
        <v>0</v>
      </c>
      <c r="GJ27" s="4"/>
    </row>
    <row r="28" spans="2:192" x14ac:dyDescent="0.25">
      <c r="B28" s="3" t="s">
        <v>970</v>
      </c>
      <c r="C28" s="22">
        <f>SUMIFS(datos_us[USD],datos_us[Year],'Cuentas US'!C$2,datos_us[Month],'Cuentas US'!F$2,datos_us[Destino],'Cuentas US'!B28)</f>
        <v>0</v>
      </c>
      <c r="D28" s="2"/>
      <c r="E28" s="22">
        <f>+C28</f>
        <v>0</v>
      </c>
      <c r="F28" s="4"/>
      <c r="H28" s="3" t="s">
        <v>970</v>
      </c>
      <c r="I28" s="22">
        <f>SUMIFS(datos_us[USD],datos_us[Year],'Cuentas US'!I$2,datos_us[Month],'Cuentas US'!L$2,datos_us[Destino],'Cuentas US'!H28)</f>
        <v>0</v>
      </c>
      <c r="J28" s="2"/>
      <c r="K28" s="22">
        <f>+I28+E28</f>
        <v>0</v>
      </c>
      <c r="L28" s="4"/>
      <c r="N28" s="3" t="s">
        <v>970</v>
      </c>
      <c r="O28" s="22">
        <f>SUMIFS(datos_us[USD],datos_us[Year],'Cuentas US'!O$2,datos_us[Month],'Cuentas US'!R$2,datos_us[Destino],'Cuentas US'!N28)</f>
        <v>0</v>
      </c>
      <c r="P28" s="2"/>
      <c r="Q28" s="22">
        <f>+O28+K28</f>
        <v>0</v>
      </c>
      <c r="R28" s="4"/>
      <c r="T28" s="3" t="s">
        <v>970</v>
      </c>
      <c r="U28" s="22">
        <f>SUMIFS(datos_us[USD],datos_us[Year],'Cuentas US'!U$2,datos_us[Month],'Cuentas US'!X$2,datos_us[Destino],'Cuentas US'!T28)</f>
        <v>0</v>
      </c>
      <c r="V28" s="2"/>
      <c r="W28" s="22">
        <f>+U28+Q28</f>
        <v>0</v>
      </c>
      <c r="X28" s="4"/>
      <c r="Z28" s="3" t="s">
        <v>970</v>
      </c>
      <c r="AA28" s="22">
        <f>SUMIFS(datos_us[USD],datos_us[Year],'Cuentas US'!AA$2,datos_us[Month],'Cuentas US'!AD$2,datos_us[Destino],'Cuentas US'!Z28)</f>
        <v>0</v>
      </c>
      <c r="AB28" s="2"/>
      <c r="AC28" s="22">
        <f>+AA28+W28</f>
        <v>0</v>
      </c>
      <c r="AD28" s="4"/>
      <c r="AF28" s="3" t="s">
        <v>970</v>
      </c>
      <c r="AG28" s="22">
        <f>SUMIFS(datos_us[USD],datos_us[Year],'Cuentas US'!AG$2,datos_us[Month],'Cuentas US'!AJ$2,datos_us[Destino],'Cuentas US'!AF28)</f>
        <v>0</v>
      </c>
      <c r="AH28" s="2"/>
      <c r="AI28" s="22">
        <f>+AG28+AC28</f>
        <v>0</v>
      </c>
      <c r="AJ28" s="4"/>
      <c r="AL28" s="3" t="s">
        <v>970</v>
      </c>
      <c r="AM28" s="22">
        <f>SUMIFS(datos_us[USD],datos_us[Year],'Cuentas US'!AM$2,datos_us[Month],'Cuentas US'!AP$2,datos_us[Destino],'Cuentas US'!AL28)</f>
        <v>75.92</v>
      </c>
      <c r="AN28" s="2"/>
      <c r="AO28" s="22">
        <f>+AM28+AI28</f>
        <v>75.92</v>
      </c>
      <c r="AP28" s="4"/>
      <c r="AR28" s="3" t="s">
        <v>970</v>
      </c>
      <c r="AS28" s="22">
        <f>SUMIFS(datos_us[USD],datos_us[Year],'Cuentas US'!AS$2,datos_us[Month],'Cuentas US'!AV$2,datos_us[Destino],'Cuentas US'!AR28)</f>
        <v>17.149999999999999</v>
      </c>
      <c r="AT28" s="2"/>
      <c r="AU28" s="22">
        <f>+AS28+AO28</f>
        <v>93.07</v>
      </c>
      <c r="AV28" s="4"/>
      <c r="AX28" s="3" t="s">
        <v>970</v>
      </c>
      <c r="AY28" s="22">
        <f>SUMIFS(datos_us[USD],datos_us[Year],'Cuentas US'!AY$2,datos_us[Month],'Cuentas US'!BB$2,datos_us[Destino],'Cuentas US'!AX28)</f>
        <v>1331.6299999999999</v>
      </c>
      <c r="AZ28" s="2"/>
      <c r="BA28" s="22">
        <f>+AY28+AU28</f>
        <v>1424.6999999999998</v>
      </c>
      <c r="BB28" s="4"/>
      <c r="BD28" s="3" t="s">
        <v>970</v>
      </c>
      <c r="BE28" s="22">
        <f>SUMIFS(datos_us[USD],datos_us[Year],'Cuentas US'!BE$2,datos_us[Month],'Cuentas US'!BH$2,datos_us[Destino],'Cuentas US'!BD28)</f>
        <v>104.44</v>
      </c>
      <c r="BF28" s="2"/>
      <c r="BG28" s="22">
        <f>+BE28+BA28</f>
        <v>1529.1399999999999</v>
      </c>
      <c r="BH28" s="4"/>
      <c r="BJ28" s="3" t="s">
        <v>970</v>
      </c>
      <c r="BK28" s="22">
        <f>SUMIFS(datos_us[USD],datos_us[Year],'Cuentas US'!BK$2,datos_us[Month],'Cuentas US'!BN$2,datos_us[Destino],'Cuentas US'!BJ28)</f>
        <v>38.81</v>
      </c>
      <c r="BL28" s="2"/>
      <c r="BM28" s="22">
        <f>+BK28+BG28</f>
        <v>1567.9499999999998</v>
      </c>
      <c r="BN28" s="4"/>
      <c r="BP28" s="3" t="s">
        <v>970</v>
      </c>
      <c r="BQ28" s="22">
        <f>SUMIFS(datos_us[USD],datos_us[Year],'Cuentas US'!BQ$2,datos_us[Month],'Cuentas US'!BT$2,datos_us[Destino],'Cuentas US'!BP28)</f>
        <v>0</v>
      </c>
      <c r="BR28" s="2"/>
      <c r="BS28" s="22">
        <f>+BQ28+BM28</f>
        <v>1567.9499999999998</v>
      </c>
      <c r="BT28" s="4"/>
      <c r="BV28" s="3" t="s">
        <v>970</v>
      </c>
      <c r="BW28" s="22">
        <f>SUMIFS(datos_us[USD],datos_us[Year],'Cuentas US'!BW$2,datos_us[Month],'Cuentas US'!BZ$2,datos_us[Destino],'Cuentas US'!BV28)</f>
        <v>0</v>
      </c>
      <c r="BX28" s="2"/>
      <c r="BY28" s="22">
        <f>+BW28+BS28</f>
        <v>1567.9499999999998</v>
      </c>
      <c r="BZ28" s="4"/>
      <c r="CB28" s="3" t="s">
        <v>970</v>
      </c>
      <c r="CC28" s="22">
        <f>SUMIFS(datos_us[USD],datos_us[Year],'Cuentas US'!CC$2,datos_us[Month],'Cuentas US'!CF$2,datos_us[Destino],'Cuentas US'!CB28)</f>
        <v>0</v>
      </c>
      <c r="CD28" s="2"/>
      <c r="CE28" s="22">
        <f>+CC28+BY28</f>
        <v>1567.9499999999998</v>
      </c>
      <c r="CF28" s="4"/>
      <c r="CH28" s="3" t="s">
        <v>970</v>
      </c>
      <c r="CI28" s="22">
        <f>SUMIFS(datos_us[USD],datos_us[Year],'Cuentas US'!CI$2,datos_us[Month],'Cuentas US'!CL$2,datos_us[Destino],'Cuentas US'!CH28)</f>
        <v>21.32</v>
      </c>
      <c r="CJ28" s="2"/>
      <c r="CK28" s="22">
        <f>+CI28+CE28</f>
        <v>1589.2699999999998</v>
      </c>
      <c r="CL28" s="4"/>
      <c r="CN28" s="3" t="s">
        <v>970</v>
      </c>
      <c r="CO28" s="22">
        <f>SUMIFS(datos_us[USD],datos_us[Year],'Cuentas US'!CO$2,datos_us[Month],'Cuentas US'!CR$2,datos_us[Destino],'Cuentas US'!CN28)</f>
        <v>0</v>
      </c>
      <c r="CP28" s="2"/>
      <c r="CQ28" s="22">
        <f>+CO28+CK28</f>
        <v>1589.2699999999998</v>
      </c>
      <c r="CR28" s="4"/>
      <c r="CT28" s="3" t="s">
        <v>970</v>
      </c>
      <c r="CU28" s="22">
        <f>SUMIFS(datos_us[USD],datos_us[Year],'Cuentas US'!CU$2,datos_us[Month],'Cuentas US'!CX$2,datos_us[Destino],'Cuentas US'!CT28)</f>
        <v>0</v>
      </c>
      <c r="CV28" s="2"/>
      <c r="CW28" s="22">
        <f>+CU28+CQ28</f>
        <v>1589.2699999999998</v>
      </c>
      <c r="CX28" s="4"/>
      <c r="CZ28" s="3" t="s">
        <v>970</v>
      </c>
      <c r="DA28" s="22">
        <f>SUMIFS(datos_us[USD],datos_us[Year],'Cuentas US'!DA$2,datos_us[Month],'Cuentas US'!DD$2,datos_us[Destino],'Cuentas US'!CZ28)</f>
        <v>0</v>
      </c>
      <c r="DB28" s="2"/>
      <c r="DC28" s="22">
        <f>+DA28+CW28</f>
        <v>1589.2699999999998</v>
      </c>
      <c r="DD28" s="4"/>
      <c r="DF28" s="3" t="s">
        <v>970</v>
      </c>
      <c r="DG28" s="22">
        <f>SUMIFS(datos_us[USD],datos_us[Year],'Cuentas US'!DG$2,datos_us[Month],'Cuentas US'!DJ$2,datos_us[Destino],'Cuentas US'!DF28)</f>
        <v>0</v>
      </c>
      <c r="DH28" s="2"/>
      <c r="DI28" s="22">
        <f>+DG28+DC28</f>
        <v>1589.2699999999998</v>
      </c>
      <c r="DJ28" s="4"/>
      <c r="DL28" s="3" t="s">
        <v>970</v>
      </c>
      <c r="DM28" s="22">
        <f>SUMIFS(datos_us[USD],datos_us[Year],'Cuentas US'!DM$2,datos_us[Month],'Cuentas US'!DP$2,datos_us[Destino],'Cuentas US'!DL28)</f>
        <v>0</v>
      </c>
      <c r="DN28" s="2"/>
      <c r="DO28" s="22">
        <f>+DM28+DI28</f>
        <v>1589.2699999999998</v>
      </c>
      <c r="DP28" s="4"/>
      <c r="DR28" s="3" t="s">
        <v>970</v>
      </c>
      <c r="DS28" s="22">
        <f>SUMIFS(datos_us[USD],datos_us[Year],'Cuentas US'!DS$2,datos_us[Month],'Cuentas US'!DV$2,datos_us[Destino],'Cuentas US'!DR28)</f>
        <v>0</v>
      </c>
      <c r="DT28" s="2"/>
      <c r="DU28" s="22">
        <f>+DS28+DO28</f>
        <v>1589.2699999999998</v>
      </c>
      <c r="DV28" s="4"/>
      <c r="DX28" s="3" t="s">
        <v>970</v>
      </c>
      <c r="DY28" s="22">
        <f>SUMIFS(datos_us[USD],datos_us[Year],'Cuentas US'!DY$2,datos_us[Month],'Cuentas US'!EB$2,datos_us[Destino],'Cuentas US'!DX28)</f>
        <v>0</v>
      </c>
      <c r="DZ28" s="2"/>
      <c r="EA28" s="22">
        <f>+DY28+DU28</f>
        <v>1589.2699999999998</v>
      </c>
      <c r="EB28" s="4"/>
      <c r="ED28" s="3" t="s">
        <v>970</v>
      </c>
      <c r="EE28" s="22">
        <f>SUMIFS(datos_us[USD],datos_us[Year],'Cuentas US'!EE$2,datos_us[Month],'Cuentas US'!EH$2,datos_us[Destino],'Cuentas US'!ED28)</f>
        <v>0</v>
      </c>
      <c r="EF28" s="2"/>
      <c r="EG28" s="22">
        <f>+EE28+EA28</f>
        <v>1589.2699999999998</v>
      </c>
      <c r="EH28" s="4"/>
      <c r="EJ28" s="3" t="s">
        <v>970</v>
      </c>
      <c r="EK28" s="22">
        <f>SUMIFS(datos_us[USD],datos_us[Year],'Cuentas US'!EK$2,datos_us[Month],'Cuentas US'!EN$2,datos_us[Destino],'Cuentas US'!EJ28)</f>
        <v>0</v>
      </c>
      <c r="EL28" s="2"/>
      <c r="EM28" s="22">
        <f>+EK28+EG28</f>
        <v>1589.2699999999998</v>
      </c>
      <c r="EN28" s="4"/>
      <c r="EP28" s="3" t="s">
        <v>970</v>
      </c>
      <c r="EQ28" s="22">
        <f>SUMIFS(datos_us[USD],datos_us[Year],'Cuentas US'!EQ$2,datos_us[Month],'Cuentas US'!ET$2,datos_us[Destino],'Cuentas US'!EP28)</f>
        <v>0</v>
      </c>
      <c r="ER28" s="2"/>
      <c r="ES28" s="22">
        <f>+EQ28+EM28</f>
        <v>1589.2699999999998</v>
      </c>
      <c r="ET28" s="4"/>
      <c r="EV28" s="3" t="s">
        <v>970</v>
      </c>
      <c r="EW28" s="22">
        <f>SUMIFS(datos_us[USD],datos_us[Year],'Cuentas US'!EW$2,datos_us[Month],'Cuentas US'!EZ$2,datos_us[Destino],'Cuentas US'!EV28)</f>
        <v>0</v>
      </c>
      <c r="EX28" s="2"/>
      <c r="EY28" s="22">
        <f>+EW28+ES28</f>
        <v>1589.2699999999998</v>
      </c>
      <c r="EZ28" s="4"/>
      <c r="FB28" s="3" t="s">
        <v>970</v>
      </c>
      <c r="FC28" s="22">
        <f>SUMIFS(datos_us[USD],datos_us[Year],'Cuentas US'!FC$2,datos_us[Month],'Cuentas US'!FF$2,datos_us[Destino],'Cuentas US'!FB28)</f>
        <v>0</v>
      </c>
      <c r="FD28" s="2"/>
      <c r="FE28" s="22">
        <f>+FC28+EY28</f>
        <v>1589.2699999999998</v>
      </c>
      <c r="FF28" s="4"/>
      <c r="FH28" s="3" t="s">
        <v>970</v>
      </c>
      <c r="FI28" s="22">
        <f>SUMIFS(datos_us[USD],datos_us[Year],'Cuentas US'!FI$2,datos_us[Month],'Cuentas US'!FL$2,datos_us[Destino],'Cuentas US'!FH28)</f>
        <v>0</v>
      </c>
      <c r="FJ28" s="2"/>
      <c r="FK28" s="22">
        <f>+FI28+FE28</f>
        <v>1589.2699999999998</v>
      </c>
      <c r="FL28" s="4"/>
      <c r="FN28" s="3" t="s">
        <v>970</v>
      </c>
      <c r="FO28" s="22">
        <f>SUMIFS(datos_us[USD],datos_us[Year],'Cuentas US'!FO$2,datos_us[Month],'Cuentas US'!FR$2,datos_us[Destino],'Cuentas US'!FN28)</f>
        <v>0</v>
      </c>
      <c r="FP28" s="2"/>
      <c r="FQ28" s="22">
        <f>+FO28+FK28</f>
        <v>1589.2699999999998</v>
      </c>
      <c r="FR28" s="4"/>
      <c r="FT28" s="3" t="s">
        <v>970</v>
      </c>
      <c r="FU28" s="22">
        <f>SUMIFS(datos_us[USD],datos_us[Year],'Cuentas US'!FU$2,datos_us[Month],'Cuentas US'!FX$2,datos_us[Destino],'Cuentas US'!FT28)</f>
        <v>0</v>
      </c>
      <c r="FV28" s="2"/>
      <c r="FW28" s="22">
        <f>+FU28+FQ28</f>
        <v>1589.2699999999998</v>
      </c>
      <c r="FX28" s="4"/>
      <c r="FZ28" s="3" t="s">
        <v>970</v>
      </c>
      <c r="GA28" s="22">
        <f>SUMIFS(datos_us[USD],datos_us[Year],'Cuentas US'!GA$2,datos_us[Month],'Cuentas US'!GD$2,datos_us[Destino],'Cuentas US'!FZ28)</f>
        <v>0</v>
      </c>
      <c r="GB28" s="2"/>
      <c r="GC28" s="22">
        <f>+GA28+FW28</f>
        <v>1589.2699999999998</v>
      </c>
      <c r="GD28" s="4"/>
      <c r="GF28" s="3" t="s">
        <v>970</v>
      </c>
      <c r="GG28" s="22">
        <f>SUMIFS(datos_us[USD],datos_us[Year],'Cuentas US'!GG$2,datos_us[Month],'Cuentas US'!GJ$2,datos_us[Destino],'Cuentas US'!GF28)</f>
        <v>0</v>
      </c>
      <c r="GH28" s="2"/>
      <c r="GI28" s="22">
        <f>+GG28+GC28</f>
        <v>1589.2699999999998</v>
      </c>
      <c r="GJ28" s="4"/>
    </row>
    <row r="29" spans="2:192" x14ac:dyDescent="0.25">
      <c r="B29" s="3" t="s">
        <v>6645</v>
      </c>
      <c r="C29" s="22">
        <f>SUMIFS(datos_us[USD],datos_us[Year],'Cuentas US'!C$2,datos_us[Month],'Cuentas US'!F$2,datos_us[Destino],'Cuentas US'!B29)</f>
        <v>0</v>
      </c>
      <c r="D29" s="2"/>
      <c r="E29" s="22">
        <f>+C29</f>
        <v>0</v>
      </c>
      <c r="F29" s="4"/>
      <c r="H29" s="3" t="s">
        <v>6645</v>
      </c>
      <c r="I29" s="22">
        <f>SUMIFS(datos_us[USD],datos_us[Year],'Cuentas US'!I$2,datos_us[Month],'Cuentas US'!L$2,datos_us[Destino],'Cuentas US'!H29)</f>
        <v>0</v>
      </c>
      <c r="J29" s="2"/>
      <c r="K29" s="22">
        <f>+I29+E29</f>
        <v>0</v>
      </c>
      <c r="L29" s="4"/>
      <c r="N29" s="3" t="s">
        <v>6645</v>
      </c>
      <c r="O29" s="22">
        <f>SUMIFS(datos_us[USD],datos_us[Year],'Cuentas US'!O$2,datos_us[Month],'Cuentas US'!R$2,datos_us[Destino],'Cuentas US'!N29)</f>
        <v>0</v>
      </c>
      <c r="P29" s="2"/>
      <c r="Q29" s="22">
        <f>+O29+K29</f>
        <v>0</v>
      </c>
      <c r="R29" s="4"/>
      <c r="T29" s="3" t="s">
        <v>6645</v>
      </c>
      <c r="U29" s="22">
        <f>SUMIFS(datos_us[USD],datos_us[Year],'Cuentas US'!U$2,datos_us[Month],'Cuentas US'!X$2,datos_us[Destino],'Cuentas US'!T29)</f>
        <v>0</v>
      </c>
      <c r="V29" s="2"/>
      <c r="W29" s="22">
        <f>+U29+Q29</f>
        <v>0</v>
      </c>
      <c r="X29" s="4"/>
      <c r="Z29" s="3" t="s">
        <v>6645</v>
      </c>
      <c r="AA29" s="22">
        <f>SUMIFS(datos_us[USD],datos_us[Year],'Cuentas US'!AA$2,datos_us[Month],'Cuentas US'!AD$2,datos_us[Destino],'Cuentas US'!Z29)</f>
        <v>0</v>
      </c>
      <c r="AB29" s="2"/>
      <c r="AC29" s="22">
        <f>+AA29+W29</f>
        <v>0</v>
      </c>
      <c r="AD29" s="4"/>
      <c r="AF29" s="3" t="s">
        <v>6645</v>
      </c>
      <c r="AG29" s="22">
        <f>SUMIFS(datos_us[USD],datos_us[Year],'Cuentas US'!AG$2,datos_us[Month],'Cuentas US'!AJ$2,datos_us[Destino],'Cuentas US'!AF29)</f>
        <v>0</v>
      </c>
      <c r="AH29" s="2"/>
      <c r="AI29" s="22">
        <f>+AG29+AC29</f>
        <v>0</v>
      </c>
      <c r="AJ29" s="4"/>
      <c r="AL29" s="3" t="s">
        <v>6645</v>
      </c>
      <c r="AM29" s="22">
        <f>SUMIFS(datos_us[USD],datos_us[Year],'Cuentas US'!AM$2,datos_us[Month],'Cuentas US'!AP$2,datos_us[Destino],'Cuentas US'!AL29)</f>
        <v>0</v>
      </c>
      <c r="AN29" s="2"/>
      <c r="AO29" s="22">
        <f>+AM29+AI29</f>
        <v>0</v>
      </c>
      <c r="AP29" s="4"/>
      <c r="AR29" s="3" t="s">
        <v>6645</v>
      </c>
      <c r="AS29" s="22">
        <f>SUMIFS(datos_us[USD],datos_us[Year],'Cuentas US'!AS$2,datos_us[Month],'Cuentas US'!AV$2,datos_us[Destino],'Cuentas US'!AR29)</f>
        <v>0</v>
      </c>
      <c r="AT29" s="2"/>
      <c r="AU29" s="22">
        <f>+AS29+AO29</f>
        <v>0</v>
      </c>
      <c r="AV29" s="4"/>
      <c r="AX29" s="3" t="s">
        <v>6645</v>
      </c>
      <c r="AY29" s="22">
        <f>SUMIFS(datos_us[USD],datos_us[Year],'Cuentas US'!AY$2,datos_us[Month],'Cuentas US'!BB$2,datos_us[Destino],'Cuentas US'!AX29)</f>
        <v>0</v>
      </c>
      <c r="AZ29" s="2"/>
      <c r="BA29" s="22">
        <f>+AY29+AU29</f>
        <v>0</v>
      </c>
      <c r="BB29" s="4"/>
      <c r="BD29" s="3" t="s">
        <v>6645</v>
      </c>
      <c r="BE29" s="22">
        <f>SUMIFS(datos_us[USD],datos_us[Year],'Cuentas US'!BE$2,datos_us[Month],'Cuentas US'!BH$2,datos_us[Destino],'Cuentas US'!BD29)</f>
        <v>0</v>
      </c>
      <c r="BF29" s="2"/>
      <c r="BG29" s="22">
        <f>+BE29+BA29</f>
        <v>0</v>
      </c>
      <c r="BH29" s="4"/>
      <c r="BJ29" s="3" t="s">
        <v>6645</v>
      </c>
      <c r="BK29" s="22">
        <f>SUMIFS(datos_us[USD],datos_us[Year],'Cuentas US'!BK$2,datos_us[Month],'Cuentas US'!BN$2,datos_us[Destino],'Cuentas US'!BJ29)</f>
        <v>0</v>
      </c>
      <c r="BL29" s="2"/>
      <c r="BM29" s="22">
        <f>+BK29+BG29</f>
        <v>0</v>
      </c>
      <c r="BN29" s="4"/>
      <c r="BP29" s="3" t="s">
        <v>6645</v>
      </c>
      <c r="BQ29" s="22">
        <f>SUMIFS(datos_us[USD],datos_us[Year],'Cuentas US'!BQ$2,datos_us[Month],'Cuentas US'!BT$2,datos_us[Destino],'Cuentas US'!BP29)</f>
        <v>0</v>
      </c>
      <c r="BR29" s="2"/>
      <c r="BS29" s="22">
        <f>+BQ29+BM29</f>
        <v>0</v>
      </c>
      <c r="BT29" s="4"/>
      <c r="BV29" s="3" t="s">
        <v>6645</v>
      </c>
      <c r="BW29" s="22">
        <f>SUMIFS(datos_us[USD],datos_us[Year],'Cuentas US'!BW$2,datos_us[Month],'Cuentas US'!BZ$2,datos_us[Destino],'Cuentas US'!BV29)</f>
        <v>0</v>
      </c>
      <c r="BX29" s="2"/>
      <c r="BY29" s="22">
        <f>+BW29+BS29</f>
        <v>0</v>
      </c>
      <c r="BZ29" s="4"/>
      <c r="CB29" s="3" t="s">
        <v>6645</v>
      </c>
      <c r="CC29" s="22">
        <f>SUMIFS(datos_us[USD],datos_us[Year],'Cuentas US'!CC$2,datos_us[Month],'Cuentas US'!CF$2,datos_us[Destino],'Cuentas US'!CB29)</f>
        <v>0</v>
      </c>
      <c r="CD29" s="2"/>
      <c r="CE29" s="22">
        <f>+CC29+BY29</f>
        <v>0</v>
      </c>
      <c r="CF29" s="4"/>
      <c r="CH29" s="3" t="s">
        <v>6645</v>
      </c>
      <c r="CI29" s="22">
        <f>SUMIFS(datos_us[USD],datos_us[Year],'Cuentas US'!CI$2,datos_us[Month],'Cuentas US'!CL$2,datos_us[Destino],'Cuentas US'!CH29)</f>
        <v>0</v>
      </c>
      <c r="CJ29" s="2"/>
      <c r="CK29" s="22">
        <f>+CI29+CE29</f>
        <v>0</v>
      </c>
      <c r="CL29" s="4"/>
      <c r="CN29" s="3" t="s">
        <v>6645</v>
      </c>
      <c r="CO29" s="22">
        <f>SUMIFS(datos_us[USD],datos_us[Year],'Cuentas US'!CO$2,datos_us[Month],'Cuentas US'!CR$2,datos_us[Destino],'Cuentas US'!CN29)</f>
        <v>0</v>
      </c>
      <c r="CP29" s="2"/>
      <c r="CQ29" s="22">
        <f>+CO29+CK29</f>
        <v>0</v>
      </c>
      <c r="CR29" s="4"/>
      <c r="CT29" s="3" t="s">
        <v>6645</v>
      </c>
      <c r="CU29" s="22">
        <f>SUMIFS(datos_us[USD],datos_us[Year],'Cuentas US'!CU$2,datos_us[Month],'Cuentas US'!CX$2,datos_us[Destino],'Cuentas US'!CT29)</f>
        <v>0</v>
      </c>
      <c r="CV29" s="2"/>
      <c r="CW29" s="22">
        <f>+CU29+CQ29</f>
        <v>0</v>
      </c>
      <c r="CX29" s="4"/>
      <c r="CZ29" s="3" t="s">
        <v>6645</v>
      </c>
      <c r="DA29" s="22">
        <f>SUMIFS(datos_us[USD],datos_us[Year],'Cuentas US'!DA$2,datos_us[Month],'Cuentas US'!DD$2,datos_us[Destino],'Cuentas US'!CZ29)</f>
        <v>0</v>
      </c>
      <c r="DB29" s="2"/>
      <c r="DC29" s="22">
        <f>+DA29+CW29</f>
        <v>0</v>
      </c>
      <c r="DD29" s="4"/>
      <c r="DF29" s="3" t="s">
        <v>6645</v>
      </c>
      <c r="DG29" s="22">
        <f>SUMIFS(datos_us[USD],datos_us[Year],'Cuentas US'!DG$2,datos_us[Month],'Cuentas US'!DJ$2,datos_us[Destino],'Cuentas US'!DF29)</f>
        <v>0</v>
      </c>
      <c r="DH29" s="2"/>
      <c r="DI29" s="22">
        <f>+DG29+DC29</f>
        <v>0</v>
      </c>
      <c r="DJ29" s="4"/>
      <c r="DL29" s="3" t="s">
        <v>6645</v>
      </c>
      <c r="DM29" s="22">
        <f>SUMIFS(datos_us[USD],datos_us[Year],'Cuentas US'!DM$2,datos_us[Month],'Cuentas US'!DP$2,datos_us[Destino],'Cuentas US'!DL29)</f>
        <v>0</v>
      </c>
      <c r="DN29" s="2"/>
      <c r="DO29" s="22">
        <f>+DM29+DI29</f>
        <v>0</v>
      </c>
      <c r="DP29" s="4"/>
      <c r="DR29" s="3" t="s">
        <v>6645</v>
      </c>
      <c r="DS29" s="22">
        <f>SUMIFS(datos_us[USD],datos_us[Year],'Cuentas US'!DS$2,datos_us[Month],'Cuentas US'!DV$2,datos_us[Destino],'Cuentas US'!DR29)</f>
        <v>0</v>
      </c>
      <c r="DT29" s="2"/>
      <c r="DU29" s="22">
        <f>+DS29+DO29</f>
        <v>0</v>
      </c>
      <c r="DV29" s="4"/>
      <c r="DX29" s="3" t="s">
        <v>6645</v>
      </c>
      <c r="DY29" s="22">
        <f>SUMIFS(datos_us[USD],datos_us[Year],'Cuentas US'!DY$2,datos_us[Month],'Cuentas US'!EB$2,datos_us[Destino],'Cuentas US'!DX29)</f>
        <v>0</v>
      </c>
      <c r="DZ29" s="2"/>
      <c r="EA29" s="22">
        <f>+DY29+DU29</f>
        <v>0</v>
      </c>
      <c r="EB29" s="4"/>
      <c r="ED29" s="3" t="s">
        <v>6645</v>
      </c>
      <c r="EE29" s="22">
        <f>SUMIFS(datos_us[USD],datos_us[Year],'Cuentas US'!EE$2,datos_us[Month],'Cuentas US'!EH$2,datos_us[Destino],'Cuentas US'!ED29)</f>
        <v>0</v>
      </c>
      <c r="EF29" s="2"/>
      <c r="EG29" s="22">
        <f>+EE29+EA29</f>
        <v>0</v>
      </c>
      <c r="EH29" s="4"/>
      <c r="EJ29" s="3" t="s">
        <v>6645</v>
      </c>
      <c r="EK29" s="22">
        <f>SUMIFS(datos_us[USD],datos_us[Year],'Cuentas US'!EK$2,datos_us[Month],'Cuentas US'!EN$2,datos_us[Destino],'Cuentas US'!EJ29)</f>
        <v>0</v>
      </c>
      <c r="EL29" s="2"/>
      <c r="EM29" s="22">
        <f>+EK29+EG29</f>
        <v>0</v>
      </c>
      <c r="EN29" s="4"/>
      <c r="EP29" s="3" t="s">
        <v>6645</v>
      </c>
      <c r="EQ29" s="22">
        <f>SUMIFS(datos_us[USD],datos_us[Year],'Cuentas US'!EQ$2,datos_us[Month],'Cuentas US'!ET$2,datos_us[Destino],'Cuentas US'!EP29)</f>
        <v>0</v>
      </c>
      <c r="ER29" s="2"/>
      <c r="ES29" s="22">
        <f>+EQ29+EM29</f>
        <v>0</v>
      </c>
      <c r="ET29" s="4"/>
      <c r="EV29" s="3" t="s">
        <v>6645</v>
      </c>
      <c r="EW29" s="22">
        <f>SUMIFS(datos_us[USD],datos_us[Year],'Cuentas US'!EW$2,datos_us[Month],'Cuentas US'!EZ$2,datos_us[Destino],'Cuentas US'!EV29)</f>
        <v>0</v>
      </c>
      <c r="EX29" s="2"/>
      <c r="EY29" s="22">
        <f>+EW29+ES29</f>
        <v>0</v>
      </c>
      <c r="EZ29" s="4"/>
      <c r="FB29" s="3" t="s">
        <v>6645</v>
      </c>
      <c r="FC29" s="22">
        <f>SUMIFS(datos_us[USD],datos_us[Year],'Cuentas US'!FC$2,datos_us[Month],'Cuentas US'!FF$2,datos_us[Destino],'Cuentas US'!FB29)</f>
        <v>0</v>
      </c>
      <c r="FD29" s="2"/>
      <c r="FE29" s="22">
        <f>+FC29+EY29</f>
        <v>0</v>
      </c>
      <c r="FF29" s="4"/>
      <c r="FH29" s="3" t="s">
        <v>6645</v>
      </c>
      <c r="FI29" s="22">
        <f>SUMIFS(datos_us[USD],datos_us[Year],'Cuentas US'!FI$2,datos_us[Month],'Cuentas US'!FL$2,datos_us[Destino],'Cuentas US'!FH29)</f>
        <v>0</v>
      </c>
      <c r="FJ29" s="2"/>
      <c r="FK29" s="22">
        <f>+FI29+FE29</f>
        <v>0</v>
      </c>
      <c r="FL29" s="4"/>
      <c r="FN29" s="3" t="s">
        <v>6645</v>
      </c>
      <c r="FO29" s="22">
        <f>SUMIFS(datos_us[USD],datos_us[Year],'Cuentas US'!FO$2,datos_us[Month],'Cuentas US'!FR$2,datos_us[Destino],'Cuentas US'!FN29)</f>
        <v>0</v>
      </c>
      <c r="FP29" s="2"/>
      <c r="FQ29" s="22">
        <f>+FO29+FK29</f>
        <v>0</v>
      </c>
      <c r="FR29" s="4"/>
      <c r="FT29" s="3" t="s">
        <v>6645</v>
      </c>
      <c r="FU29" s="22">
        <f>SUMIFS(datos_us[USD],datos_us[Year],'Cuentas US'!FU$2,datos_us[Month],'Cuentas US'!FX$2,datos_us[Destino],'Cuentas US'!FT29)</f>
        <v>0</v>
      </c>
      <c r="FV29" s="2"/>
      <c r="FW29" s="22">
        <f>+FU29+FQ29</f>
        <v>0</v>
      </c>
      <c r="FX29" s="4"/>
      <c r="FZ29" s="3" t="s">
        <v>6645</v>
      </c>
      <c r="GA29" s="22">
        <f>SUMIFS(datos_us[USD],datos_us[Year],'Cuentas US'!GA$2,datos_us[Month],'Cuentas US'!GD$2,datos_us[Destino],'Cuentas US'!FZ29)</f>
        <v>0</v>
      </c>
      <c r="GB29" s="2"/>
      <c r="GC29" s="22">
        <f>+GA29+FW29</f>
        <v>0</v>
      </c>
      <c r="GD29" s="4"/>
      <c r="GF29" s="3" t="s">
        <v>6645</v>
      </c>
      <c r="GG29" s="22">
        <f>SUMIFS(datos_us[USD],datos_us[Year],'Cuentas US'!GG$2,datos_us[Month],'Cuentas US'!GJ$2,datos_us[Destino],'Cuentas US'!GF29)</f>
        <v>0</v>
      </c>
      <c r="GH29" s="2"/>
      <c r="GI29" s="22">
        <f>+GG29+GC29</f>
        <v>0</v>
      </c>
      <c r="GJ29" s="4"/>
    </row>
    <row r="30" spans="2:192" x14ac:dyDescent="0.25">
      <c r="B30" s="3"/>
      <c r="C30" s="22"/>
      <c r="D30" s="2"/>
      <c r="E30" s="22"/>
      <c r="F30" s="4"/>
      <c r="H30" s="3"/>
      <c r="I30" s="22"/>
      <c r="J30" s="2"/>
      <c r="K30" s="22"/>
      <c r="L30" s="4"/>
      <c r="N30" s="3"/>
      <c r="O30" s="22"/>
      <c r="P30" s="2"/>
      <c r="Q30" s="22"/>
      <c r="R30" s="4"/>
      <c r="T30" s="3"/>
      <c r="U30" s="22"/>
      <c r="V30" s="2"/>
      <c r="W30" s="22"/>
      <c r="X30" s="4"/>
      <c r="Z30" s="3"/>
      <c r="AA30" s="22"/>
      <c r="AB30" s="2"/>
      <c r="AC30" s="22"/>
      <c r="AD30" s="4"/>
      <c r="AF30" s="3"/>
      <c r="AG30" s="22"/>
      <c r="AH30" s="2"/>
      <c r="AI30" s="22"/>
      <c r="AJ30" s="4"/>
      <c r="AL30" s="3"/>
      <c r="AM30" s="22"/>
      <c r="AN30" s="2"/>
      <c r="AO30" s="22"/>
      <c r="AP30" s="4"/>
      <c r="AR30" s="3"/>
      <c r="AS30" s="22"/>
      <c r="AT30" s="2"/>
      <c r="AU30" s="22"/>
      <c r="AV30" s="4"/>
      <c r="AX30" s="3"/>
      <c r="AY30" s="22"/>
      <c r="AZ30" s="2"/>
      <c r="BA30" s="22"/>
      <c r="BB30" s="4"/>
      <c r="BD30" s="3"/>
      <c r="BE30" s="22"/>
      <c r="BF30" s="2"/>
      <c r="BG30" s="22"/>
      <c r="BH30" s="4"/>
      <c r="BJ30" s="3"/>
      <c r="BK30" s="22"/>
      <c r="BL30" s="2"/>
      <c r="BM30" s="22"/>
      <c r="BN30" s="4"/>
      <c r="BP30" s="3"/>
      <c r="BQ30" s="22"/>
      <c r="BR30" s="2"/>
      <c r="BS30" s="22"/>
      <c r="BT30" s="4"/>
      <c r="BV30" s="3"/>
      <c r="BW30" s="22"/>
      <c r="BX30" s="2"/>
      <c r="BY30" s="22"/>
      <c r="BZ30" s="4"/>
      <c r="CB30" s="3"/>
      <c r="CC30" s="22"/>
      <c r="CD30" s="2"/>
      <c r="CE30" s="22"/>
      <c r="CF30" s="4"/>
      <c r="CH30" s="3"/>
      <c r="CI30" s="22"/>
      <c r="CJ30" s="2"/>
      <c r="CK30" s="22"/>
      <c r="CL30" s="4"/>
      <c r="CN30" s="3"/>
      <c r="CO30" s="22"/>
      <c r="CP30" s="2"/>
      <c r="CQ30" s="22"/>
      <c r="CR30" s="4"/>
      <c r="CT30" s="3"/>
      <c r="CU30" s="22"/>
      <c r="CV30" s="2"/>
      <c r="CW30" s="22"/>
      <c r="CX30" s="4"/>
      <c r="CZ30" s="3"/>
      <c r="DA30" s="22"/>
      <c r="DB30" s="2"/>
      <c r="DC30" s="22"/>
      <c r="DD30" s="4"/>
      <c r="DF30" s="3"/>
      <c r="DG30" s="22"/>
      <c r="DH30" s="2"/>
      <c r="DI30" s="22"/>
      <c r="DJ30" s="4"/>
      <c r="DL30" s="3"/>
      <c r="DM30" s="22"/>
      <c r="DN30" s="2"/>
      <c r="DO30" s="22"/>
      <c r="DP30" s="4"/>
      <c r="DR30" s="3"/>
      <c r="DS30" s="22"/>
      <c r="DT30" s="2"/>
      <c r="DU30" s="22"/>
      <c r="DV30" s="4"/>
      <c r="DX30" s="3"/>
      <c r="DY30" s="22"/>
      <c r="DZ30" s="2"/>
      <c r="EA30" s="22"/>
      <c r="EB30" s="4"/>
      <c r="ED30" s="3"/>
      <c r="EE30" s="22"/>
      <c r="EF30" s="2"/>
      <c r="EG30" s="22"/>
      <c r="EH30" s="4"/>
      <c r="EJ30" s="3"/>
      <c r="EK30" s="22"/>
      <c r="EL30" s="2"/>
      <c r="EM30" s="22"/>
      <c r="EN30" s="4"/>
      <c r="EP30" s="3"/>
      <c r="EQ30" s="22"/>
      <c r="ER30" s="2"/>
      <c r="ES30" s="22"/>
      <c r="ET30" s="4"/>
      <c r="EV30" s="3"/>
      <c r="EW30" s="22"/>
      <c r="EX30" s="2"/>
      <c r="EY30" s="22"/>
      <c r="EZ30" s="4"/>
      <c r="FB30" s="3"/>
      <c r="FC30" s="22"/>
      <c r="FD30" s="2"/>
      <c r="FE30" s="22"/>
      <c r="FF30" s="4"/>
      <c r="FH30" s="3"/>
      <c r="FI30" s="22"/>
      <c r="FJ30" s="2"/>
      <c r="FK30" s="22"/>
      <c r="FL30" s="4"/>
      <c r="FN30" s="3"/>
      <c r="FO30" s="22"/>
      <c r="FP30" s="2"/>
      <c r="FQ30" s="22"/>
      <c r="FR30" s="4"/>
      <c r="FT30" s="3"/>
      <c r="FU30" s="22"/>
      <c r="FV30" s="2"/>
      <c r="FW30" s="22"/>
      <c r="FX30" s="4"/>
      <c r="FZ30" s="3"/>
      <c r="GA30" s="22"/>
      <c r="GB30" s="2"/>
      <c r="GC30" s="22"/>
      <c r="GD30" s="4"/>
      <c r="GF30" s="3"/>
      <c r="GG30" s="22"/>
      <c r="GH30" s="2"/>
      <c r="GI30" s="22"/>
      <c r="GJ30" s="4"/>
    </row>
    <row r="31" spans="2:192" x14ac:dyDescent="0.25">
      <c r="B31" s="27" t="s">
        <v>449</v>
      </c>
      <c r="C31" s="28">
        <f>+SUM(C32:C37)</f>
        <v>0</v>
      </c>
      <c r="D31" s="2"/>
      <c r="E31" s="28">
        <f>+SUM(E32:E37)</f>
        <v>0</v>
      </c>
      <c r="F31" s="4"/>
      <c r="H31" s="27" t="s">
        <v>449</v>
      </c>
      <c r="I31" s="28">
        <f>+SUM(I32:I37)</f>
        <v>0</v>
      </c>
      <c r="J31" s="2"/>
      <c r="K31" s="28">
        <f>+SUM(K32:K37)</f>
        <v>0</v>
      </c>
      <c r="L31" s="4"/>
      <c r="N31" s="27" t="s">
        <v>449</v>
      </c>
      <c r="O31" s="28">
        <f>+SUM(O32:O37)</f>
        <v>7500</v>
      </c>
      <c r="P31" s="2"/>
      <c r="Q31" s="28">
        <f>+SUM(Q32:Q37)</f>
        <v>7500</v>
      </c>
      <c r="R31" s="4"/>
      <c r="T31" s="27" t="s">
        <v>449</v>
      </c>
      <c r="U31" s="28">
        <f>+SUM(U32:U37)</f>
        <v>0</v>
      </c>
      <c r="V31" s="2"/>
      <c r="W31" s="28">
        <f>+SUM(W32:W37)</f>
        <v>7500</v>
      </c>
      <c r="X31" s="4"/>
      <c r="Z31" s="27" t="s">
        <v>449</v>
      </c>
      <c r="AA31" s="28">
        <f>+SUM(AA32:AA37)</f>
        <v>0</v>
      </c>
      <c r="AB31" s="2"/>
      <c r="AC31" s="28">
        <f>+SUM(AC32:AC37)</f>
        <v>7500</v>
      </c>
      <c r="AD31" s="4"/>
      <c r="AF31" s="27" t="s">
        <v>449</v>
      </c>
      <c r="AG31" s="28">
        <f>+SUM(AG32:AG37)</f>
        <v>10500</v>
      </c>
      <c r="AH31" s="2"/>
      <c r="AI31" s="28">
        <f>+SUM(AI32:AI37)</f>
        <v>18000</v>
      </c>
      <c r="AJ31" s="4"/>
      <c r="AL31" s="27" t="s">
        <v>449</v>
      </c>
      <c r="AM31" s="28">
        <f>+SUM(AM32:AM37)</f>
        <v>9504</v>
      </c>
      <c r="AN31" s="2"/>
      <c r="AO31" s="28">
        <f>+SUM(AO32:AO37)</f>
        <v>27504</v>
      </c>
      <c r="AP31" s="4"/>
      <c r="AR31" s="27" t="s">
        <v>449</v>
      </c>
      <c r="AS31" s="28">
        <f>+SUM(AS32:AS37)</f>
        <v>25</v>
      </c>
      <c r="AT31" s="2"/>
      <c r="AU31" s="28">
        <f>+SUM(AU32:AU37)</f>
        <v>27529</v>
      </c>
      <c r="AV31" s="4"/>
      <c r="AX31" s="27" t="s">
        <v>449</v>
      </c>
      <c r="AY31" s="28">
        <f>+SUM(AY32:AY37)</f>
        <v>1491.27</v>
      </c>
      <c r="AZ31" s="2"/>
      <c r="BA31" s="28">
        <f>+SUM(BA32:BA37)</f>
        <v>29020.27</v>
      </c>
      <c r="BB31" s="4"/>
      <c r="BD31" s="27" t="s">
        <v>449</v>
      </c>
      <c r="BE31" s="28">
        <f>+SUM(BE32:BE37)</f>
        <v>0</v>
      </c>
      <c r="BF31" s="2"/>
      <c r="BG31" s="28">
        <f>+SUM(BG32:BG37)</f>
        <v>29020.27</v>
      </c>
      <c r="BH31" s="4"/>
      <c r="BJ31" s="27" t="s">
        <v>449</v>
      </c>
      <c r="BK31" s="28">
        <f>+SUM(BK32:BK37)</f>
        <v>132.25</v>
      </c>
      <c r="BL31" s="2"/>
      <c r="BM31" s="28">
        <f>+SUM(BM32:BM37)</f>
        <v>29152.52</v>
      </c>
      <c r="BN31" s="4"/>
      <c r="BP31" s="27" t="s">
        <v>449</v>
      </c>
      <c r="BQ31" s="28">
        <f>+SUM(BQ32:BQ37)</f>
        <v>7082.02</v>
      </c>
      <c r="BR31" s="2"/>
      <c r="BS31" s="28">
        <f>+SUM(BS32:BS37)</f>
        <v>36234.54</v>
      </c>
      <c r="BT31" s="4"/>
      <c r="BV31" s="27" t="s">
        <v>449</v>
      </c>
      <c r="BW31" s="28">
        <f>+SUM(BW32:BW37)</f>
        <v>12</v>
      </c>
      <c r="BX31" s="2"/>
      <c r="BY31" s="28">
        <f>+SUM(BY32:BY37)</f>
        <v>36246.54</v>
      </c>
      <c r="BZ31" s="4"/>
      <c r="CB31" s="27" t="s">
        <v>449</v>
      </c>
      <c r="CC31" s="28">
        <f>+SUM(CC32:CC37)</f>
        <v>1316.3200000000002</v>
      </c>
      <c r="CD31" s="2"/>
      <c r="CE31" s="28">
        <f>+SUM(CE32:CE37)</f>
        <v>37562.86</v>
      </c>
      <c r="CF31" s="4"/>
      <c r="CH31" s="27" t="s">
        <v>449</v>
      </c>
      <c r="CI31" s="28">
        <f>+SUM(CI32:CI37)</f>
        <v>119.18</v>
      </c>
      <c r="CJ31" s="2"/>
      <c r="CK31" s="28">
        <f>+SUM(CK32:CK37)</f>
        <v>37682.04</v>
      </c>
      <c r="CL31" s="4"/>
      <c r="CN31" s="27" t="s">
        <v>449</v>
      </c>
      <c r="CO31" s="28">
        <f>+SUM(CO32:CO37)</f>
        <v>50.06</v>
      </c>
      <c r="CP31" s="2"/>
      <c r="CQ31" s="28">
        <f>+SUM(CQ32:CQ37)</f>
        <v>37732.100000000006</v>
      </c>
      <c r="CR31" s="4"/>
      <c r="CT31" s="27" t="s">
        <v>449</v>
      </c>
      <c r="CU31" s="28">
        <f>+SUM(CU32:CU37)</f>
        <v>0</v>
      </c>
      <c r="CV31" s="2"/>
      <c r="CW31" s="28">
        <f>+SUM(CW32:CW37)</f>
        <v>37732.100000000006</v>
      </c>
      <c r="CX31" s="4"/>
      <c r="CZ31" s="27" t="s">
        <v>449</v>
      </c>
      <c r="DA31" s="28">
        <f>+SUM(DA32:DA37)</f>
        <v>6908.64</v>
      </c>
      <c r="DB31" s="2"/>
      <c r="DC31" s="28">
        <f>+SUM(DC32:DC37)</f>
        <v>44640.740000000005</v>
      </c>
      <c r="DD31" s="4"/>
      <c r="DF31" s="27" t="s">
        <v>449</v>
      </c>
      <c r="DG31" s="28">
        <f>+SUM(DG32:DG37)</f>
        <v>12</v>
      </c>
      <c r="DH31" s="2"/>
      <c r="DI31" s="28">
        <f>+SUM(DI32:DI37)</f>
        <v>44652.740000000005</v>
      </c>
      <c r="DJ31" s="4"/>
      <c r="DL31" s="27" t="s">
        <v>449</v>
      </c>
      <c r="DM31" s="28">
        <f>+SUM(DM32:DM37)</f>
        <v>1750</v>
      </c>
      <c r="DN31" s="2"/>
      <c r="DO31" s="28">
        <f>+SUM(DO32:DO37)</f>
        <v>46402.740000000005</v>
      </c>
      <c r="DP31" s="4"/>
      <c r="DR31" s="27" t="s">
        <v>449</v>
      </c>
      <c r="DS31" s="28">
        <f>+SUM(DS32:DS37)</f>
        <v>0</v>
      </c>
      <c r="DT31" s="2"/>
      <c r="DU31" s="28">
        <f>+SUM(DU32:DU37)</f>
        <v>46402.740000000005</v>
      </c>
      <c r="DV31" s="4"/>
      <c r="DX31" s="27" t="s">
        <v>449</v>
      </c>
      <c r="DY31" s="28">
        <f>+SUM(DY32:DY37)</f>
        <v>7430</v>
      </c>
      <c r="DZ31" s="2"/>
      <c r="EA31" s="28">
        <f>+SUM(EA32:EA37)</f>
        <v>53832.740000000005</v>
      </c>
      <c r="EB31" s="4"/>
      <c r="ED31" s="27" t="s">
        <v>449</v>
      </c>
      <c r="EE31" s="28">
        <f>+SUM(EE32:EE37)</f>
        <v>601.12931599999922</v>
      </c>
      <c r="EF31" s="2"/>
      <c r="EG31" s="28">
        <f>+SUM(EG32:EG37)</f>
        <v>54433.869315999997</v>
      </c>
      <c r="EH31" s="4"/>
      <c r="EJ31" s="27" t="s">
        <v>449</v>
      </c>
      <c r="EK31" s="28">
        <f>+SUM(EK32:EK37)</f>
        <v>74.519999999989452</v>
      </c>
      <c r="EL31" s="2"/>
      <c r="EM31" s="28">
        <f>+SUM(EM32:EM37)</f>
        <v>54508.389315999986</v>
      </c>
      <c r="EN31" s="4"/>
      <c r="EP31" s="27" t="s">
        <v>449</v>
      </c>
      <c r="EQ31" s="28">
        <f>+SUM(EQ32:EQ37)</f>
        <v>393.6</v>
      </c>
      <c r="ER31" s="2"/>
      <c r="ES31" s="28">
        <f>+SUM(ES32:ES37)</f>
        <v>54901.989315999992</v>
      </c>
      <c r="ET31" s="4"/>
      <c r="EV31" s="27" t="s">
        <v>449</v>
      </c>
      <c r="EW31" s="28">
        <f>+SUM(EW32:EW37)</f>
        <v>0</v>
      </c>
      <c r="EX31" s="2"/>
      <c r="EY31" s="28">
        <f>+SUM(EY32:EY37)</f>
        <v>54901.989315999992</v>
      </c>
      <c r="EZ31" s="4"/>
      <c r="FB31" s="27" t="s">
        <v>449</v>
      </c>
      <c r="FC31" s="28">
        <f>+SUM(FC32:FC37)</f>
        <v>2731</v>
      </c>
      <c r="FD31" s="2"/>
      <c r="FE31" s="28">
        <f>+SUM(FE32:FE37)</f>
        <v>57632.989315999992</v>
      </c>
      <c r="FF31" s="4"/>
      <c r="FH31" s="27" t="s">
        <v>449</v>
      </c>
      <c r="FI31" s="28">
        <f>+SUM(FI32:FI37)</f>
        <v>3000</v>
      </c>
      <c r="FJ31" s="2"/>
      <c r="FK31" s="28">
        <f>+SUM(FK32:FK37)</f>
        <v>60632.989315999992</v>
      </c>
      <c r="FL31" s="4"/>
      <c r="FN31" s="27" t="s">
        <v>449</v>
      </c>
      <c r="FO31" s="28">
        <f>+SUM(FO32:FO37)</f>
        <v>25</v>
      </c>
      <c r="FP31" s="2"/>
      <c r="FQ31" s="28">
        <f>+SUM(FQ32:FQ37)</f>
        <v>60657.989315999992</v>
      </c>
      <c r="FR31" s="4"/>
      <c r="FT31" s="27" t="s">
        <v>449</v>
      </c>
      <c r="FU31" s="28">
        <f>+SUM(FU32:FU37)</f>
        <v>35000</v>
      </c>
      <c r="FV31" s="2"/>
      <c r="FW31" s="28">
        <f>+SUM(FW32:FW37)</f>
        <v>95657.989315999992</v>
      </c>
      <c r="FX31" s="4"/>
      <c r="FZ31" s="27" t="s">
        <v>449</v>
      </c>
      <c r="GA31" s="28">
        <f>+SUM(GA32:GA37)</f>
        <v>5095.5</v>
      </c>
      <c r="GB31" s="2"/>
      <c r="GC31" s="28">
        <f>+SUM(GC32:GC37)</f>
        <v>100753.48931599999</v>
      </c>
      <c r="GD31" s="4"/>
      <c r="GF31" s="27" t="s">
        <v>449</v>
      </c>
      <c r="GG31" s="28">
        <f>+SUM(GG32:GG37)</f>
        <v>0</v>
      </c>
      <c r="GH31" s="2"/>
      <c r="GI31" s="28">
        <f>+SUM(GI32:GI37)</f>
        <v>100753.48931599999</v>
      </c>
      <c r="GJ31" s="4"/>
    </row>
    <row r="32" spans="2:192" x14ac:dyDescent="0.25">
      <c r="B32" s="3" t="s">
        <v>44</v>
      </c>
      <c r="C32" s="22">
        <f>SUMIFS(datos_us[USD],datos_us[Year],'Cuentas US'!C$2,datos_us[Month],'Cuentas US'!F$2,datos_us[Destino],'Cuentas US'!B32)</f>
        <v>0</v>
      </c>
      <c r="D32" s="2"/>
      <c r="E32" s="22">
        <f t="shared" ref="E32:E37" si="0">+C32</f>
        <v>0</v>
      </c>
      <c r="F32" s="4"/>
      <c r="H32" s="3" t="s">
        <v>44</v>
      </c>
      <c r="I32" s="22">
        <f>SUMIFS(datos_us[USD],datos_us[Year],'Cuentas US'!I$2,datos_us[Month],'Cuentas US'!L$2,datos_us[Destino],'Cuentas US'!H32)</f>
        <v>0</v>
      </c>
      <c r="J32" s="2"/>
      <c r="K32" s="22">
        <f t="shared" ref="K32:K37" si="1">+I32+E32</f>
        <v>0</v>
      </c>
      <c r="L32" s="4"/>
      <c r="N32" s="3" t="s">
        <v>44</v>
      </c>
      <c r="O32" s="22">
        <f>SUMIFS(datos_us[USD],datos_us[Year],'Cuentas US'!O$2,datos_us[Month],'Cuentas US'!R$2,datos_us[Destino],'Cuentas US'!N32)</f>
        <v>7500</v>
      </c>
      <c r="P32" s="2"/>
      <c r="Q32" s="22">
        <f t="shared" ref="Q32:Q37" si="2">+O32+K32</f>
        <v>7500</v>
      </c>
      <c r="R32" s="4"/>
      <c r="T32" s="3" t="s">
        <v>44</v>
      </c>
      <c r="U32" s="22">
        <f>SUMIFS(datos_us[USD],datos_us[Year],'Cuentas US'!U$2,datos_us[Month],'Cuentas US'!X$2,datos_us[Destino],'Cuentas US'!T32)</f>
        <v>0</v>
      </c>
      <c r="V32" s="2"/>
      <c r="W32" s="22">
        <f t="shared" ref="W32:W37" si="3">+U32+Q32</f>
        <v>7500</v>
      </c>
      <c r="X32" s="4"/>
      <c r="Z32" s="3" t="s">
        <v>44</v>
      </c>
      <c r="AA32" s="22">
        <f>SUMIFS(datos_us[USD],datos_us[Year],'Cuentas US'!AA$2,datos_us[Month],'Cuentas US'!AD$2,datos_us[Destino],'Cuentas US'!Z32)</f>
        <v>0</v>
      </c>
      <c r="AB32" s="2"/>
      <c r="AC32" s="22">
        <f t="shared" ref="AC32:AC37" si="4">+AA32+W32</f>
        <v>7500</v>
      </c>
      <c r="AD32" s="4"/>
      <c r="AF32" s="3" t="s">
        <v>44</v>
      </c>
      <c r="AG32" s="22">
        <f>SUMIFS(datos_us[USD],datos_us[Year],'Cuentas US'!AG$2,datos_us[Month],'Cuentas US'!AJ$2,datos_us[Destino],'Cuentas US'!AF32)</f>
        <v>0</v>
      </c>
      <c r="AH32" s="2"/>
      <c r="AI32" s="22">
        <f t="shared" ref="AI32:AI37" si="5">+AG32+AC32</f>
        <v>7500</v>
      </c>
      <c r="AJ32" s="4"/>
      <c r="AL32" s="3" t="s">
        <v>44</v>
      </c>
      <c r="AM32" s="22">
        <f>SUMIFS(datos_us[USD],datos_us[Year],'Cuentas US'!AM$2,datos_us[Month],'Cuentas US'!AP$2,datos_us[Destino],'Cuentas US'!AL32)</f>
        <v>3829</v>
      </c>
      <c r="AN32" s="2"/>
      <c r="AO32" s="22">
        <f t="shared" ref="AO32:AO37" si="6">+AM32+AI32</f>
        <v>11329</v>
      </c>
      <c r="AP32" s="4"/>
      <c r="AR32" s="3" t="s">
        <v>44</v>
      </c>
      <c r="AS32" s="22">
        <f>SUMIFS(datos_us[USD],datos_us[Year],'Cuentas US'!AS$2,datos_us[Month],'Cuentas US'!AV$2,datos_us[Destino],'Cuentas US'!AR32)</f>
        <v>0</v>
      </c>
      <c r="AT32" s="2"/>
      <c r="AU32" s="22">
        <f t="shared" ref="AU32:AU37" si="7">+AS32+AO32</f>
        <v>11329</v>
      </c>
      <c r="AV32" s="4"/>
      <c r="AX32" s="3" t="s">
        <v>44</v>
      </c>
      <c r="AY32" s="22">
        <f>SUMIFS(datos_us[USD],datos_us[Year],'Cuentas US'!AY$2,datos_us[Month],'Cuentas US'!BB$2,datos_us[Destino],'Cuentas US'!AX32)</f>
        <v>0</v>
      </c>
      <c r="AZ32" s="2"/>
      <c r="BA32" s="22">
        <f t="shared" ref="BA32:BA37" si="8">+AY32+AU32</f>
        <v>11329</v>
      </c>
      <c r="BB32" s="4"/>
      <c r="BD32" s="3" t="s">
        <v>44</v>
      </c>
      <c r="BE32" s="22">
        <f>SUMIFS(datos_us[USD],datos_us[Year],'Cuentas US'!BE$2,datos_us[Month],'Cuentas US'!BH$2,datos_us[Destino],'Cuentas US'!BD32)</f>
        <v>0</v>
      </c>
      <c r="BF32" s="2"/>
      <c r="BG32" s="22">
        <f t="shared" ref="BG32:BG37" si="9">+BE32+BA32</f>
        <v>11329</v>
      </c>
      <c r="BH32" s="4"/>
      <c r="BJ32" s="3" t="s">
        <v>44</v>
      </c>
      <c r="BK32" s="22">
        <f>SUMIFS(datos_us[USD],datos_us[Year],'Cuentas US'!BK$2,datos_us[Month],'Cuentas US'!BN$2,datos_us[Destino],'Cuentas US'!BJ32)</f>
        <v>0</v>
      </c>
      <c r="BL32" s="2"/>
      <c r="BM32" s="22">
        <f t="shared" ref="BM32:BM37" si="10">+BK32+BG32</f>
        <v>11329</v>
      </c>
      <c r="BN32" s="4"/>
      <c r="BP32" s="3" t="s">
        <v>44</v>
      </c>
      <c r="BQ32" s="22">
        <f>SUMIFS(datos_us[USD],datos_us[Year],'Cuentas US'!BQ$2,datos_us[Month],'Cuentas US'!BT$2,datos_us[Destino],'Cuentas US'!BP32)</f>
        <v>7070</v>
      </c>
      <c r="BR32" s="2"/>
      <c r="BS32" s="22">
        <f t="shared" ref="BS32:BS37" si="11">+BQ32+BM32</f>
        <v>18399</v>
      </c>
      <c r="BT32" s="4"/>
      <c r="BV32" s="3" t="s">
        <v>44</v>
      </c>
      <c r="BW32" s="22">
        <f>SUMIFS(datos_us[USD],datos_us[Year],'Cuentas US'!BW$2,datos_us[Month],'Cuentas US'!BZ$2,datos_us[Destino],'Cuentas US'!BV32)</f>
        <v>0</v>
      </c>
      <c r="BX32" s="2"/>
      <c r="BY32" s="22">
        <f t="shared" ref="BY32:BY37" si="12">+BW32+BS32</f>
        <v>18399</v>
      </c>
      <c r="BZ32" s="4"/>
      <c r="CB32" s="3" t="s">
        <v>44</v>
      </c>
      <c r="CC32" s="22">
        <f>SUMIFS(datos_us[USD],datos_us[Year],'Cuentas US'!CC$2,datos_us[Month],'Cuentas US'!CF$2,datos_us[Destino],'Cuentas US'!CB32)</f>
        <v>160</v>
      </c>
      <c r="CD32" s="2"/>
      <c r="CE32" s="22">
        <f t="shared" ref="CE32:CE37" si="13">+CC32+BY32</f>
        <v>18559</v>
      </c>
      <c r="CF32" s="4"/>
      <c r="CH32" s="3" t="s">
        <v>44</v>
      </c>
      <c r="CI32" s="22">
        <f>SUMIFS(datos_us[USD],datos_us[Year],'Cuentas US'!CI$2,datos_us[Month],'Cuentas US'!CL$2,datos_us[Destino],'Cuentas US'!CH32)</f>
        <v>0</v>
      </c>
      <c r="CJ32" s="2"/>
      <c r="CK32" s="22">
        <f t="shared" ref="CK32:CK37" si="14">+CI32+CE32</f>
        <v>18559</v>
      </c>
      <c r="CL32" s="4"/>
      <c r="CN32" s="3" t="s">
        <v>44</v>
      </c>
      <c r="CO32" s="22">
        <f>SUMIFS(datos_us[USD],datos_us[Year],'Cuentas US'!CO$2,datos_us[Month],'Cuentas US'!CR$2,datos_us[Destino],'Cuentas US'!CN32)</f>
        <v>0</v>
      </c>
      <c r="CP32" s="2"/>
      <c r="CQ32" s="22">
        <f t="shared" ref="CQ32:CQ37" si="15">+CO32+CK32</f>
        <v>18559</v>
      </c>
      <c r="CR32" s="4"/>
      <c r="CT32" s="3" t="s">
        <v>44</v>
      </c>
      <c r="CU32" s="22">
        <f>SUMIFS(datos_us[USD],datos_us[Year],'Cuentas US'!CU$2,datos_us[Month],'Cuentas US'!CX$2,datos_us[Destino],'Cuentas US'!CT32)</f>
        <v>0</v>
      </c>
      <c r="CV32" s="2"/>
      <c r="CW32" s="22">
        <f t="shared" ref="CW32:CW37" si="16">+CU32+CQ32</f>
        <v>18559</v>
      </c>
      <c r="CX32" s="4"/>
      <c r="CZ32" s="3" t="s">
        <v>44</v>
      </c>
      <c r="DA32" s="22">
        <f>SUMIFS(datos_us[USD],datos_us[Year],'Cuentas US'!DA$2,datos_us[Month],'Cuentas US'!DD$2,datos_us[Destino],'Cuentas US'!CZ32)</f>
        <v>6908.64</v>
      </c>
      <c r="DB32" s="2"/>
      <c r="DC32" s="22">
        <f t="shared" ref="DC32:DC37" si="17">+DA32+CW32</f>
        <v>25467.64</v>
      </c>
      <c r="DD32" s="4"/>
      <c r="DF32" s="3" t="s">
        <v>44</v>
      </c>
      <c r="DG32" s="22">
        <f>SUMIFS(datos_us[USD],datos_us[Year],'Cuentas US'!DG$2,datos_us[Month],'Cuentas US'!DJ$2,datos_us[Destino],'Cuentas US'!DF32)</f>
        <v>0</v>
      </c>
      <c r="DH32" s="2"/>
      <c r="DI32" s="22">
        <f t="shared" ref="DI32:DI37" si="18">+DG32+DC32</f>
        <v>25467.64</v>
      </c>
      <c r="DJ32" s="4"/>
      <c r="DL32" s="3" t="s">
        <v>44</v>
      </c>
      <c r="DM32" s="22">
        <f>SUMIFS(datos_us[USD],datos_us[Year],'Cuentas US'!DM$2,datos_us[Month],'Cuentas US'!DP$2,datos_us[Destino],'Cuentas US'!DL32)</f>
        <v>1750</v>
      </c>
      <c r="DN32" s="2"/>
      <c r="DO32" s="22">
        <f t="shared" ref="DO32:DO37" si="19">+DM32+DI32</f>
        <v>27217.64</v>
      </c>
      <c r="DP32" s="4"/>
      <c r="DR32" s="3" t="s">
        <v>44</v>
      </c>
      <c r="DS32" s="22">
        <f>SUMIFS(datos_us[USD],datos_us[Year],'Cuentas US'!DS$2,datos_us[Month],'Cuentas US'!DV$2,datos_us[Destino],'Cuentas US'!DR32)</f>
        <v>0</v>
      </c>
      <c r="DT32" s="2"/>
      <c r="DU32" s="22">
        <f t="shared" ref="DU32:DU37" si="20">+DS32+DO32</f>
        <v>27217.64</v>
      </c>
      <c r="DV32" s="4"/>
      <c r="DX32" s="3" t="s">
        <v>44</v>
      </c>
      <c r="DY32" s="22">
        <f>SUMIFS(datos_us[USD],datos_us[Year],'Cuentas US'!DY$2,datos_us[Month],'Cuentas US'!EB$2,datos_us[Destino],'Cuentas US'!DX32)</f>
        <v>7430</v>
      </c>
      <c r="DZ32" s="2"/>
      <c r="EA32" s="22">
        <f t="shared" ref="EA32:EA37" si="21">+DY32+DU32</f>
        <v>34647.64</v>
      </c>
      <c r="EB32" s="4"/>
      <c r="ED32" s="3" t="s">
        <v>44</v>
      </c>
      <c r="EE32" s="22">
        <f>SUMIFS(datos_us[USD],datos_us[Year],'Cuentas US'!EE$2,datos_us[Month],'Cuentas US'!EH$2,datos_us[Destino],'Cuentas US'!ED32)</f>
        <v>0</v>
      </c>
      <c r="EF32" s="2"/>
      <c r="EG32" s="22">
        <f t="shared" ref="EG32:EG37" si="22">+EE32+EA32</f>
        <v>34647.64</v>
      </c>
      <c r="EH32" s="4"/>
      <c r="EJ32" s="3" t="s">
        <v>44</v>
      </c>
      <c r="EK32" s="22">
        <f>SUMIFS(datos_us[USD],datos_us[Year],'Cuentas US'!EK$2,datos_us[Month],'Cuentas US'!EN$2,datos_us[Destino],'Cuentas US'!EJ32)</f>
        <v>0</v>
      </c>
      <c r="EL32" s="2"/>
      <c r="EM32" s="22">
        <f t="shared" ref="EM32:EM37" si="23">+EK32+EG32</f>
        <v>34647.64</v>
      </c>
      <c r="EN32" s="4"/>
      <c r="EP32" s="3" t="s">
        <v>44</v>
      </c>
      <c r="EQ32" s="22">
        <f>SUMIFS(datos_us[USD],datos_us[Year],'Cuentas US'!EQ$2,datos_us[Month],'Cuentas US'!ET$2,datos_us[Destino],'Cuentas US'!EP32)</f>
        <v>0</v>
      </c>
      <c r="ER32" s="2"/>
      <c r="ES32" s="22">
        <f t="shared" ref="ES32:ES37" si="24">+EQ32+EM32</f>
        <v>34647.64</v>
      </c>
      <c r="ET32" s="4"/>
      <c r="EV32" s="3" t="s">
        <v>44</v>
      </c>
      <c r="EW32" s="22">
        <f>SUMIFS(datos_us[USD],datos_us[Year],'Cuentas US'!EW$2,datos_us[Month],'Cuentas US'!EZ$2,datos_us[Destino],'Cuentas US'!EV32)</f>
        <v>0</v>
      </c>
      <c r="EX32" s="2"/>
      <c r="EY32" s="22">
        <f t="shared" ref="EY32:EY37" si="25">+EW32+ES32</f>
        <v>34647.64</v>
      </c>
      <c r="EZ32" s="4"/>
      <c r="FB32" s="3" t="s">
        <v>44</v>
      </c>
      <c r="FC32" s="22">
        <f>SUMIFS(datos_us[USD],datos_us[Year],'Cuentas US'!FC$2,datos_us[Month],'Cuentas US'!FF$2,datos_us[Destino],'Cuentas US'!FB32)</f>
        <v>2721</v>
      </c>
      <c r="FD32" s="2"/>
      <c r="FE32" s="22">
        <f t="shared" ref="FE32:FE37" si="26">+FC32+EY32</f>
        <v>37368.639999999999</v>
      </c>
      <c r="FF32" s="4"/>
      <c r="FH32" s="3" t="s">
        <v>44</v>
      </c>
      <c r="FI32" s="22">
        <f>SUMIFS(datos_us[USD],datos_us[Year],'Cuentas US'!FI$2,datos_us[Month],'Cuentas US'!FL$2,datos_us[Destino],'Cuentas US'!FH32)</f>
        <v>3000</v>
      </c>
      <c r="FJ32" s="2"/>
      <c r="FK32" s="22">
        <f t="shared" ref="FK32:FK37" si="27">+FI32+FE32</f>
        <v>40368.639999999999</v>
      </c>
      <c r="FL32" s="4"/>
      <c r="FN32" s="3" t="s">
        <v>44</v>
      </c>
      <c r="FO32" s="22">
        <f>SUMIFS(datos_us[USD],datos_us[Year],'Cuentas US'!FO$2,datos_us[Month],'Cuentas US'!FR$2,datos_us[Destino],'Cuentas US'!FN32)</f>
        <v>0</v>
      </c>
      <c r="FP32" s="2"/>
      <c r="FQ32" s="22">
        <f t="shared" ref="FQ32:FQ37" si="28">+FO32+FK32</f>
        <v>40368.639999999999</v>
      </c>
      <c r="FR32" s="4"/>
      <c r="FT32" s="3" t="s">
        <v>44</v>
      </c>
      <c r="FU32" s="22">
        <f>SUMIFS(datos_us[USD],datos_us[Year],'Cuentas US'!FU$2,datos_us[Month],'Cuentas US'!FX$2,datos_us[Destino],'Cuentas US'!FT32)</f>
        <v>35000</v>
      </c>
      <c r="FV32" s="2"/>
      <c r="FW32" s="22">
        <f t="shared" ref="FW32:FW37" si="29">+FU32+FQ32</f>
        <v>75368.639999999999</v>
      </c>
      <c r="FX32" s="4"/>
      <c r="FZ32" s="3" t="s">
        <v>44</v>
      </c>
      <c r="GA32" s="22">
        <f>SUMIFS(datos_us[USD],datos_us[Year],'Cuentas US'!GA$2,datos_us[Month],'Cuentas US'!GD$2,datos_us[Destino],'Cuentas US'!FZ32)</f>
        <v>5095.5</v>
      </c>
      <c r="GB32" s="2"/>
      <c r="GC32" s="22">
        <f t="shared" ref="GC32:GC37" si="30">+GA32+FW32</f>
        <v>80464.14</v>
      </c>
      <c r="GD32" s="4"/>
      <c r="GF32" s="3" t="s">
        <v>44</v>
      </c>
      <c r="GG32" s="22">
        <f>SUMIFS(datos_us[USD],datos_us[Year],'Cuentas US'!GG$2,datos_us[Month],'Cuentas US'!GJ$2,datos_us[Destino],'Cuentas US'!GF32)</f>
        <v>0</v>
      </c>
      <c r="GH32" s="2"/>
      <c r="GI32" s="22">
        <f t="shared" ref="GI32:GI37" si="31">+GG32+GC32</f>
        <v>80464.14</v>
      </c>
      <c r="GJ32" s="4"/>
    </row>
    <row r="33" spans="2:192" x14ac:dyDescent="0.25">
      <c r="B33" s="3" t="s">
        <v>505</v>
      </c>
      <c r="C33" s="22">
        <f>SUMIFS(datos_us[USD],datos_us[Year],'Cuentas US'!C$2,datos_us[Month],'Cuentas US'!F$2,datos_us[Destino],'Cuentas US'!B33)</f>
        <v>0</v>
      </c>
      <c r="D33" s="2"/>
      <c r="E33" s="22">
        <f t="shared" si="0"/>
        <v>0</v>
      </c>
      <c r="F33" s="4"/>
      <c r="H33" s="3" t="s">
        <v>505</v>
      </c>
      <c r="I33" s="22">
        <f>SUMIFS(datos_us[USD],datos_us[Year],'Cuentas US'!I$2,datos_us[Month],'Cuentas US'!L$2,datos_us[Destino],'Cuentas US'!H33)</f>
        <v>0</v>
      </c>
      <c r="J33" s="2"/>
      <c r="K33" s="22">
        <f t="shared" si="1"/>
        <v>0</v>
      </c>
      <c r="L33" s="4"/>
      <c r="N33" s="3" t="s">
        <v>505</v>
      </c>
      <c r="O33" s="22">
        <f>SUMIFS(datos_us[USD],datos_us[Year],'Cuentas US'!O$2,datos_us[Month],'Cuentas US'!R$2,datos_us[Destino],'Cuentas US'!N33)</f>
        <v>0</v>
      </c>
      <c r="P33" s="2"/>
      <c r="Q33" s="22">
        <f t="shared" si="2"/>
        <v>0</v>
      </c>
      <c r="R33" s="4"/>
      <c r="T33" s="3" t="s">
        <v>505</v>
      </c>
      <c r="U33" s="22">
        <f>SUMIFS(datos_us[USD],datos_us[Year],'Cuentas US'!U$2,datos_us[Month],'Cuentas US'!X$2,datos_us[Destino],'Cuentas US'!T33)</f>
        <v>0</v>
      </c>
      <c r="V33" s="2"/>
      <c r="W33" s="22">
        <f t="shared" si="3"/>
        <v>0</v>
      </c>
      <c r="X33" s="4"/>
      <c r="Z33" s="3" t="s">
        <v>505</v>
      </c>
      <c r="AA33" s="22">
        <f>SUMIFS(datos_us[USD],datos_us[Year],'Cuentas US'!AA$2,datos_us[Month],'Cuentas US'!AD$2,datos_us[Destino],'Cuentas US'!Z33)</f>
        <v>0</v>
      </c>
      <c r="AB33" s="2"/>
      <c r="AC33" s="22">
        <f t="shared" si="4"/>
        <v>0</v>
      </c>
      <c r="AD33" s="4"/>
      <c r="AF33" s="3" t="s">
        <v>505</v>
      </c>
      <c r="AG33" s="22">
        <f>SUMIFS(datos_us[USD],datos_us[Year],'Cuentas US'!AG$2,datos_us[Month],'Cuentas US'!AJ$2,datos_us[Destino],'Cuentas US'!AF33)</f>
        <v>0</v>
      </c>
      <c r="AH33" s="2"/>
      <c r="AI33" s="22">
        <f t="shared" si="5"/>
        <v>0</v>
      </c>
      <c r="AJ33" s="4"/>
      <c r="AL33" s="3" t="s">
        <v>505</v>
      </c>
      <c r="AM33" s="22">
        <f>SUMIFS(datos_us[USD],datos_us[Year],'Cuentas US'!AM$2,datos_us[Month],'Cuentas US'!AP$2,datos_us[Destino],'Cuentas US'!AL33)</f>
        <v>0</v>
      </c>
      <c r="AN33" s="2"/>
      <c r="AO33" s="22">
        <f t="shared" si="6"/>
        <v>0</v>
      </c>
      <c r="AP33" s="4"/>
      <c r="AR33" s="3" t="s">
        <v>505</v>
      </c>
      <c r="AS33" s="22">
        <f>SUMIFS(datos_us[USD],datos_us[Year],'Cuentas US'!AS$2,datos_us[Month],'Cuentas US'!AV$2,datos_us[Destino],'Cuentas US'!AR33)</f>
        <v>0</v>
      </c>
      <c r="AT33" s="2"/>
      <c r="AU33" s="22">
        <f t="shared" si="7"/>
        <v>0</v>
      </c>
      <c r="AV33" s="4"/>
      <c r="AX33" s="3" t="s">
        <v>505</v>
      </c>
      <c r="AY33" s="22">
        <f>SUMIFS(datos_us[USD],datos_us[Year],'Cuentas US'!AY$2,datos_us[Month],'Cuentas US'!BB$2,datos_us[Destino],'Cuentas US'!AX33)</f>
        <v>0</v>
      </c>
      <c r="AZ33" s="2"/>
      <c r="BA33" s="22">
        <f t="shared" si="8"/>
        <v>0</v>
      </c>
      <c r="BB33" s="4"/>
      <c r="BD33" s="3" t="s">
        <v>505</v>
      </c>
      <c r="BE33" s="22">
        <f>SUMIFS(datos_us[USD],datos_us[Year],'Cuentas US'!BE$2,datos_us[Month],'Cuentas US'!BH$2,datos_us[Destino],'Cuentas US'!BD33)</f>
        <v>0</v>
      </c>
      <c r="BF33" s="2"/>
      <c r="BG33" s="22">
        <f t="shared" si="9"/>
        <v>0</v>
      </c>
      <c r="BH33" s="4"/>
      <c r="BJ33" s="3" t="s">
        <v>505</v>
      </c>
      <c r="BK33" s="22">
        <f>SUMIFS(datos_us[USD],datos_us[Year],'Cuentas US'!BK$2,datos_us[Month],'Cuentas US'!BN$2,datos_us[Destino],'Cuentas US'!BJ33)</f>
        <v>0</v>
      </c>
      <c r="BL33" s="2"/>
      <c r="BM33" s="22">
        <f t="shared" si="10"/>
        <v>0</v>
      </c>
      <c r="BN33" s="4"/>
      <c r="BP33" s="3" t="s">
        <v>505</v>
      </c>
      <c r="BQ33" s="22">
        <f>SUMIFS(datos_us[USD],datos_us[Year],'Cuentas US'!BQ$2,datos_us[Month],'Cuentas US'!BT$2,datos_us[Destino],'Cuentas US'!BP33)</f>
        <v>0</v>
      </c>
      <c r="BR33" s="2"/>
      <c r="BS33" s="22">
        <f t="shared" si="11"/>
        <v>0</v>
      </c>
      <c r="BT33" s="4"/>
      <c r="BV33" s="3" t="s">
        <v>505</v>
      </c>
      <c r="BW33" s="22">
        <f>SUMIFS(datos_us[USD],datos_us[Year],'Cuentas US'!BW$2,datos_us[Month],'Cuentas US'!BZ$2,datos_us[Destino],'Cuentas US'!BV33)</f>
        <v>0</v>
      </c>
      <c r="BX33" s="2"/>
      <c r="BY33" s="22">
        <f t="shared" si="12"/>
        <v>0</v>
      </c>
      <c r="BZ33" s="4"/>
      <c r="CB33" s="3" t="s">
        <v>505</v>
      </c>
      <c r="CC33" s="22">
        <f>SUMIFS(datos_us[USD],datos_us[Year],'Cuentas US'!CC$2,datos_us[Month],'Cuentas US'!CF$2,datos_us[Destino],'Cuentas US'!CB33)</f>
        <v>0</v>
      </c>
      <c r="CD33" s="2"/>
      <c r="CE33" s="22">
        <f t="shared" si="13"/>
        <v>0</v>
      </c>
      <c r="CF33" s="4"/>
      <c r="CH33" s="3" t="s">
        <v>505</v>
      </c>
      <c r="CI33" s="22">
        <f>SUMIFS(datos_us[USD],datos_us[Year],'Cuentas US'!CI$2,datos_us[Month],'Cuentas US'!CL$2,datos_us[Destino],'Cuentas US'!CH33)</f>
        <v>0</v>
      </c>
      <c r="CJ33" s="2"/>
      <c r="CK33" s="22">
        <f t="shared" si="14"/>
        <v>0</v>
      </c>
      <c r="CL33" s="4"/>
      <c r="CN33" s="3" t="s">
        <v>505</v>
      </c>
      <c r="CO33" s="22">
        <f>SUMIFS(datos_us[USD],datos_us[Year],'Cuentas US'!CO$2,datos_us[Month],'Cuentas US'!CR$2,datos_us[Destino],'Cuentas US'!CN33)</f>
        <v>0</v>
      </c>
      <c r="CP33" s="2"/>
      <c r="CQ33" s="22">
        <f t="shared" si="15"/>
        <v>0</v>
      </c>
      <c r="CR33" s="4"/>
      <c r="CT33" s="3" t="s">
        <v>505</v>
      </c>
      <c r="CU33" s="22">
        <f>SUMIFS(datos_us[USD],datos_us[Year],'Cuentas US'!CU$2,datos_us[Month],'Cuentas US'!CX$2,datos_us[Destino],'Cuentas US'!CT33)</f>
        <v>0</v>
      </c>
      <c r="CV33" s="2"/>
      <c r="CW33" s="22">
        <f t="shared" si="16"/>
        <v>0</v>
      </c>
      <c r="CX33" s="4"/>
      <c r="CZ33" s="3" t="s">
        <v>505</v>
      </c>
      <c r="DA33" s="22">
        <f>SUMIFS(datos_us[USD],datos_us[Year],'Cuentas US'!DA$2,datos_us[Month],'Cuentas US'!DD$2,datos_us[Destino],'Cuentas US'!CZ33)</f>
        <v>0</v>
      </c>
      <c r="DB33" s="2"/>
      <c r="DC33" s="22">
        <f t="shared" si="17"/>
        <v>0</v>
      </c>
      <c r="DD33" s="4"/>
      <c r="DF33" s="3" t="s">
        <v>505</v>
      </c>
      <c r="DG33" s="22">
        <f>SUMIFS(datos_us[USD],datos_us[Year],'Cuentas US'!DG$2,datos_us[Month],'Cuentas US'!DJ$2,datos_us[Destino],'Cuentas US'!DF33)</f>
        <v>0</v>
      </c>
      <c r="DH33" s="2"/>
      <c r="DI33" s="22">
        <f t="shared" si="18"/>
        <v>0</v>
      </c>
      <c r="DJ33" s="4"/>
      <c r="DL33" s="3" t="s">
        <v>505</v>
      </c>
      <c r="DM33" s="22">
        <f>SUMIFS(datos_us[USD],datos_us[Year],'Cuentas US'!DM$2,datos_us[Month],'Cuentas US'!DP$2,datos_us[Destino],'Cuentas US'!DL33)</f>
        <v>0</v>
      </c>
      <c r="DN33" s="2"/>
      <c r="DO33" s="22">
        <f t="shared" si="19"/>
        <v>0</v>
      </c>
      <c r="DP33" s="4"/>
      <c r="DR33" s="3" t="s">
        <v>505</v>
      </c>
      <c r="DS33" s="22">
        <f>SUMIFS(datos_us[USD],datos_us[Year],'Cuentas US'!DS$2,datos_us[Month],'Cuentas US'!DV$2,datos_us[Destino],'Cuentas US'!DR33)</f>
        <v>0</v>
      </c>
      <c r="DT33" s="2"/>
      <c r="DU33" s="22">
        <f t="shared" si="20"/>
        <v>0</v>
      </c>
      <c r="DV33" s="4"/>
      <c r="DX33" s="3" t="s">
        <v>505</v>
      </c>
      <c r="DY33" s="22">
        <f>SUMIFS(datos_us[USD],datos_us[Year],'Cuentas US'!DY$2,datos_us[Month],'Cuentas US'!EB$2,datos_us[Destino],'Cuentas US'!DX33)</f>
        <v>0</v>
      </c>
      <c r="DZ33" s="2"/>
      <c r="EA33" s="22">
        <f t="shared" si="21"/>
        <v>0</v>
      </c>
      <c r="EB33" s="4"/>
      <c r="ED33" s="3" t="s">
        <v>505</v>
      </c>
      <c r="EE33" s="22">
        <f>SUMIFS(datos_us[USD],datos_us[Year],'Cuentas US'!EE$2,datos_us[Month],'Cuentas US'!EH$2,datos_us[Destino],'Cuentas US'!ED33)</f>
        <v>0</v>
      </c>
      <c r="EF33" s="2"/>
      <c r="EG33" s="22">
        <f t="shared" si="22"/>
        <v>0</v>
      </c>
      <c r="EH33" s="4"/>
      <c r="EJ33" s="3" t="s">
        <v>505</v>
      </c>
      <c r="EK33" s="22">
        <f>SUMIFS(datos_us[USD],datos_us[Year],'Cuentas US'!EK$2,datos_us[Month],'Cuentas US'!EN$2,datos_us[Destino],'Cuentas US'!EJ33)</f>
        <v>0</v>
      </c>
      <c r="EL33" s="2"/>
      <c r="EM33" s="22">
        <f t="shared" si="23"/>
        <v>0</v>
      </c>
      <c r="EN33" s="4"/>
      <c r="EP33" s="3" t="s">
        <v>505</v>
      </c>
      <c r="EQ33" s="22">
        <f>SUMIFS(datos_us[USD],datos_us[Year],'Cuentas US'!EQ$2,datos_us[Month],'Cuentas US'!ET$2,datos_us[Destino],'Cuentas US'!EP33)</f>
        <v>0</v>
      </c>
      <c r="ER33" s="2"/>
      <c r="ES33" s="22">
        <f t="shared" si="24"/>
        <v>0</v>
      </c>
      <c r="ET33" s="4"/>
      <c r="EV33" s="3" t="s">
        <v>505</v>
      </c>
      <c r="EW33" s="22">
        <f>SUMIFS(datos_us[USD],datos_us[Year],'Cuentas US'!EW$2,datos_us[Month],'Cuentas US'!EZ$2,datos_us[Destino],'Cuentas US'!EV33)</f>
        <v>0</v>
      </c>
      <c r="EX33" s="2"/>
      <c r="EY33" s="22">
        <f t="shared" si="25"/>
        <v>0</v>
      </c>
      <c r="EZ33" s="4"/>
      <c r="FB33" s="3" t="s">
        <v>505</v>
      </c>
      <c r="FC33" s="22">
        <f>SUMIFS(datos_us[USD],datos_us[Year],'Cuentas US'!FC$2,datos_us[Month],'Cuentas US'!FF$2,datos_us[Destino],'Cuentas US'!FB33)</f>
        <v>0</v>
      </c>
      <c r="FD33" s="2"/>
      <c r="FE33" s="22">
        <f t="shared" si="26"/>
        <v>0</v>
      </c>
      <c r="FF33" s="4"/>
      <c r="FH33" s="3" t="s">
        <v>505</v>
      </c>
      <c r="FI33" s="22">
        <f>SUMIFS(datos_us[USD],datos_us[Year],'Cuentas US'!FI$2,datos_us[Month],'Cuentas US'!FL$2,datos_us[Destino],'Cuentas US'!FH33)</f>
        <v>0</v>
      </c>
      <c r="FJ33" s="2"/>
      <c r="FK33" s="22">
        <f t="shared" si="27"/>
        <v>0</v>
      </c>
      <c r="FL33" s="4"/>
      <c r="FN33" s="3" t="s">
        <v>505</v>
      </c>
      <c r="FO33" s="22">
        <f>SUMIFS(datos_us[USD],datos_us[Year],'Cuentas US'!FO$2,datos_us[Month],'Cuentas US'!FR$2,datos_us[Destino],'Cuentas US'!FN33)</f>
        <v>0</v>
      </c>
      <c r="FP33" s="2"/>
      <c r="FQ33" s="22">
        <f t="shared" si="28"/>
        <v>0</v>
      </c>
      <c r="FR33" s="4"/>
      <c r="FT33" s="3" t="s">
        <v>505</v>
      </c>
      <c r="FU33" s="22">
        <f>SUMIFS(datos_us[USD],datos_us[Year],'Cuentas US'!FU$2,datos_us[Month],'Cuentas US'!FX$2,datos_us[Destino],'Cuentas US'!FT33)</f>
        <v>0</v>
      </c>
      <c r="FV33" s="2"/>
      <c r="FW33" s="22">
        <f t="shared" si="29"/>
        <v>0</v>
      </c>
      <c r="FX33" s="4"/>
      <c r="FZ33" s="3" t="s">
        <v>505</v>
      </c>
      <c r="GA33" s="22">
        <f>SUMIFS(datos_us[USD],datos_us[Year],'Cuentas US'!GA$2,datos_us[Month],'Cuentas US'!GD$2,datos_us[Destino],'Cuentas US'!FZ33)</f>
        <v>0</v>
      </c>
      <c r="GB33" s="2"/>
      <c r="GC33" s="22">
        <f t="shared" si="30"/>
        <v>0</v>
      </c>
      <c r="GD33" s="4"/>
      <c r="GF33" s="3" t="s">
        <v>505</v>
      </c>
      <c r="GG33" s="22">
        <f>SUMIFS(datos_us[USD],datos_us[Year],'Cuentas US'!GG$2,datos_us[Month],'Cuentas US'!GJ$2,datos_us[Destino],'Cuentas US'!GF33)</f>
        <v>0</v>
      </c>
      <c r="GH33" s="2"/>
      <c r="GI33" s="22">
        <f t="shared" si="31"/>
        <v>0</v>
      </c>
      <c r="GJ33" s="4"/>
    </row>
    <row r="34" spans="2:192" x14ac:dyDescent="0.25">
      <c r="B34" s="3" t="s">
        <v>523</v>
      </c>
      <c r="C34" s="22">
        <f>SUMIFS(datos_us[USD],datos_us[Year],'Cuentas US'!C$2,datos_us[Month],'Cuentas US'!F$2,datos_us[Destino],'Cuentas US'!B34)</f>
        <v>0</v>
      </c>
      <c r="D34" s="2"/>
      <c r="E34" s="22">
        <f t="shared" si="0"/>
        <v>0</v>
      </c>
      <c r="F34" s="4"/>
      <c r="H34" s="3" t="s">
        <v>523</v>
      </c>
      <c r="I34" s="22">
        <f>SUMIFS(datos_us[USD],datos_us[Year],'Cuentas US'!I$2,datos_us[Month],'Cuentas US'!L$2,datos_us[Destino],'Cuentas US'!H34)</f>
        <v>0</v>
      </c>
      <c r="J34" s="2"/>
      <c r="K34" s="22">
        <f t="shared" si="1"/>
        <v>0</v>
      </c>
      <c r="L34" s="4"/>
      <c r="N34" s="3" t="s">
        <v>523</v>
      </c>
      <c r="O34" s="22">
        <f>SUMIFS(datos_us[USD],datos_us[Year],'Cuentas US'!O$2,datos_us[Month],'Cuentas US'!R$2,datos_us[Destino],'Cuentas US'!N34)</f>
        <v>0</v>
      </c>
      <c r="P34" s="2"/>
      <c r="Q34" s="22">
        <f t="shared" si="2"/>
        <v>0</v>
      </c>
      <c r="R34" s="4"/>
      <c r="T34" s="3" t="s">
        <v>523</v>
      </c>
      <c r="U34" s="22">
        <f>SUMIFS(datos_us[USD],datos_us[Year],'Cuentas US'!U$2,datos_us[Month],'Cuentas US'!X$2,datos_us[Destino],'Cuentas US'!T34)</f>
        <v>0</v>
      </c>
      <c r="V34" s="2"/>
      <c r="W34" s="22">
        <f t="shared" si="3"/>
        <v>0</v>
      </c>
      <c r="X34" s="4"/>
      <c r="Z34" s="3" t="s">
        <v>523</v>
      </c>
      <c r="AA34" s="22">
        <f>SUMIFS(datos_us[USD],datos_us[Year],'Cuentas US'!AA$2,datos_us[Month],'Cuentas US'!AD$2,datos_us[Destino],'Cuentas US'!Z34)</f>
        <v>0</v>
      </c>
      <c r="AB34" s="2"/>
      <c r="AC34" s="22">
        <f t="shared" si="4"/>
        <v>0</v>
      </c>
      <c r="AD34" s="4"/>
      <c r="AF34" s="3" t="s">
        <v>523</v>
      </c>
      <c r="AG34" s="22">
        <f>SUMIFS(datos_us[USD],datos_us[Year],'Cuentas US'!AG$2,datos_us[Month],'Cuentas US'!AJ$2,datos_us[Destino],'Cuentas US'!AF34)</f>
        <v>10500</v>
      </c>
      <c r="AH34" s="2"/>
      <c r="AI34" s="22">
        <f t="shared" si="5"/>
        <v>10500</v>
      </c>
      <c r="AJ34" s="4"/>
      <c r="AL34" s="3" t="s">
        <v>523</v>
      </c>
      <c r="AM34" s="22">
        <f>SUMIFS(datos_us[USD],datos_us[Year],'Cuentas US'!AM$2,datos_us[Month],'Cuentas US'!AP$2,datos_us[Destino],'Cuentas US'!AL34)</f>
        <v>5675</v>
      </c>
      <c r="AN34" s="2"/>
      <c r="AO34" s="22">
        <f t="shared" si="6"/>
        <v>16175</v>
      </c>
      <c r="AP34" s="4"/>
      <c r="AR34" s="3" t="s">
        <v>523</v>
      </c>
      <c r="AS34" s="22">
        <f>SUMIFS(datos_us[USD],datos_us[Year],'Cuentas US'!AS$2,datos_us[Month],'Cuentas US'!AV$2,datos_us[Destino],'Cuentas US'!AR34)</f>
        <v>25</v>
      </c>
      <c r="AT34" s="2"/>
      <c r="AU34" s="22">
        <f t="shared" si="7"/>
        <v>16200</v>
      </c>
      <c r="AV34" s="4"/>
      <c r="AX34" s="3" t="s">
        <v>523</v>
      </c>
      <c r="AY34" s="22">
        <f>SUMIFS(datos_us[USD],datos_us[Year],'Cuentas US'!AY$2,datos_us[Month],'Cuentas US'!BB$2,datos_us[Destino],'Cuentas US'!AX34)</f>
        <v>1491.27</v>
      </c>
      <c r="AZ34" s="2"/>
      <c r="BA34" s="22">
        <f t="shared" si="8"/>
        <v>17691.27</v>
      </c>
      <c r="BB34" s="4"/>
      <c r="BD34" s="3" t="s">
        <v>523</v>
      </c>
      <c r="BE34" s="22">
        <f>SUMIFS(datos_us[USD],datos_us[Year],'Cuentas US'!BE$2,datos_us[Month],'Cuentas US'!BH$2,datos_us[Destino],'Cuentas US'!BD34)</f>
        <v>0</v>
      </c>
      <c r="BF34" s="2"/>
      <c r="BG34" s="22">
        <f t="shared" si="9"/>
        <v>17691.27</v>
      </c>
      <c r="BH34" s="4"/>
      <c r="BJ34" s="3" t="s">
        <v>523</v>
      </c>
      <c r="BK34" s="22">
        <f>SUMIFS(datos_us[USD],datos_us[Year],'Cuentas US'!BK$2,datos_us[Month],'Cuentas US'!BN$2,datos_us[Destino],'Cuentas US'!BJ34)</f>
        <v>132.25</v>
      </c>
      <c r="BL34" s="2"/>
      <c r="BM34" s="22">
        <f t="shared" si="10"/>
        <v>17823.52</v>
      </c>
      <c r="BN34" s="4"/>
      <c r="BP34" s="3" t="s">
        <v>523</v>
      </c>
      <c r="BQ34" s="22">
        <f>SUMIFS(datos_us[USD],datos_us[Year],'Cuentas US'!BQ$2,datos_us[Month],'Cuentas US'!BT$2,datos_us[Destino],'Cuentas US'!BP34)</f>
        <v>12.02</v>
      </c>
      <c r="BR34" s="2"/>
      <c r="BS34" s="22">
        <f t="shared" si="11"/>
        <v>17835.54</v>
      </c>
      <c r="BT34" s="4"/>
      <c r="BV34" s="3" t="s">
        <v>523</v>
      </c>
      <c r="BW34" s="22">
        <f>SUMIFS(datos_us[USD],datos_us[Year],'Cuentas US'!BW$2,datos_us[Month],'Cuentas US'!BZ$2,datos_us[Destino],'Cuentas US'!BV34)</f>
        <v>12</v>
      </c>
      <c r="BX34" s="2"/>
      <c r="BY34" s="22">
        <f t="shared" si="12"/>
        <v>17847.54</v>
      </c>
      <c r="BZ34" s="4"/>
      <c r="CB34" s="3" t="s">
        <v>523</v>
      </c>
      <c r="CC34" s="22">
        <f>SUMIFS(datos_us[USD],datos_us[Year],'Cuentas US'!CC$2,datos_us[Month],'Cuentas US'!CF$2,datos_us[Destino],'Cuentas US'!CB34)</f>
        <v>1156.3200000000002</v>
      </c>
      <c r="CD34" s="2"/>
      <c r="CE34" s="22">
        <f t="shared" si="13"/>
        <v>19003.86</v>
      </c>
      <c r="CF34" s="4"/>
      <c r="CH34" s="3" t="s">
        <v>523</v>
      </c>
      <c r="CI34" s="22">
        <f>SUMIFS(datos_us[USD],datos_us[Year],'Cuentas US'!CI$2,datos_us[Month],'Cuentas US'!CL$2,datos_us[Destino],'Cuentas US'!CH34)</f>
        <v>119.18</v>
      </c>
      <c r="CJ34" s="2"/>
      <c r="CK34" s="22">
        <f t="shared" si="14"/>
        <v>19123.04</v>
      </c>
      <c r="CL34" s="4"/>
      <c r="CN34" s="3" t="s">
        <v>523</v>
      </c>
      <c r="CO34" s="22">
        <f>SUMIFS(datos_us[USD],datos_us[Year],'Cuentas US'!CO$2,datos_us[Month],'Cuentas US'!CR$2,datos_us[Destino],'Cuentas US'!CN34)</f>
        <v>50.06</v>
      </c>
      <c r="CP34" s="2"/>
      <c r="CQ34" s="22">
        <f t="shared" si="15"/>
        <v>19173.100000000002</v>
      </c>
      <c r="CR34" s="4"/>
      <c r="CT34" s="3" t="s">
        <v>523</v>
      </c>
      <c r="CU34" s="22">
        <f>SUMIFS(datos_us[USD],datos_us[Year],'Cuentas US'!CU$2,datos_us[Month],'Cuentas US'!CX$2,datos_us[Destino],'Cuentas US'!CT34)</f>
        <v>0</v>
      </c>
      <c r="CV34" s="2"/>
      <c r="CW34" s="22">
        <f t="shared" si="16"/>
        <v>19173.100000000002</v>
      </c>
      <c r="CX34" s="4"/>
      <c r="CZ34" s="3" t="s">
        <v>523</v>
      </c>
      <c r="DA34" s="22">
        <f>SUMIFS(datos_us[USD],datos_us[Year],'Cuentas US'!DA$2,datos_us[Month],'Cuentas US'!DD$2,datos_us[Destino],'Cuentas US'!CZ34)</f>
        <v>0</v>
      </c>
      <c r="DB34" s="2"/>
      <c r="DC34" s="22">
        <f t="shared" si="17"/>
        <v>19173.100000000002</v>
      </c>
      <c r="DD34" s="4"/>
      <c r="DF34" s="3" t="s">
        <v>523</v>
      </c>
      <c r="DG34" s="22">
        <f>SUMIFS(datos_us[USD],datos_us[Year],'Cuentas US'!DG$2,datos_us[Month],'Cuentas US'!DJ$2,datos_us[Destino],'Cuentas US'!DF34)</f>
        <v>12</v>
      </c>
      <c r="DH34" s="2"/>
      <c r="DI34" s="22">
        <f t="shared" si="18"/>
        <v>19185.100000000002</v>
      </c>
      <c r="DJ34" s="4"/>
      <c r="DL34" s="3" t="s">
        <v>523</v>
      </c>
      <c r="DM34" s="22">
        <f>SUMIFS(datos_us[USD],datos_us[Year],'Cuentas US'!DM$2,datos_us[Month],'Cuentas US'!DP$2,datos_us[Destino],'Cuentas US'!DL34)</f>
        <v>0</v>
      </c>
      <c r="DN34" s="2"/>
      <c r="DO34" s="22">
        <f t="shared" si="19"/>
        <v>19185.100000000002</v>
      </c>
      <c r="DP34" s="4"/>
      <c r="DR34" s="3" t="s">
        <v>523</v>
      </c>
      <c r="DS34" s="22">
        <f>SUMIFS(datos_us[USD],datos_us[Year],'Cuentas US'!DS$2,datos_us[Month],'Cuentas US'!DV$2,datos_us[Destino],'Cuentas US'!DR34)</f>
        <v>0</v>
      </c>
      <c r="DT34" s="2"/>
      <c r="DU34" s="22">
        <f t="shared" si="20"/>
        <v>19185.100000000002</v>
      </c>
      <c r="DV34" s="4"/>
      <c r="DX34" s="3" t="s">
        <v>523</v>
      </c>
      <c r="DY34" s="22">
        <f>SUMIFS(datos_us[USD],datos_us[Year],'Cuentas US'!DY$2,datos_us[Month],'Cuentas US'!EB$2,datos_us[Destino],'Cuentas US'!DX34)</f>
        <v>0</v>
      </c>
      <c r="DZ34" s="2"/>
      <c r="EA34" s="22">
        <f t="shared" si="21"/>
        <v>19185.100000000002</v>
      </c>
      <c r="EB34" s="4"/>
      <c r="ED34" s="3" t="s">
        <v>523</v>
      </c>
      <c r="EE34" s="22">
        <f>SUMIFS(datos_us[USD],datos_us[Year],'Cuentas US'!EE$2,datos_us[Month],'Cuentas US'!EH$2,datos_us[Destino],'Cuentas US'!ED34)</f>
        <v>601.12931599999922</v>
      </c>
      <c r="EF34" s="2"/>
      <c r="EG34" s="22">
        <f t="shared" si="22"/>
        <v>19786.229316000001</v>
      </c>
      <c r="EH34" s="4"/>
      <c r="EJ34" s="3" t="s">
        <v>523</v>
      </c>
      <c r="EK34" s="22">
        <f>SUMIFS(datos_us[USD],datos_us[Year],'Cuentas US'!EK$2,datos_us[Month],'Cuentas US'!EN$2,datos_us[Destino],'Cuentas US'!EJ34)</f>
        <v>74.519999999989452</v>
      </c>
      <c r="EL34" s="2"/>
      <c r="EM34" s="22">
        <f t="shared" si="23"/>
        <v>19860.74931599999</v>
      </c>
      <c r="EN34" s="4"/>
      <c r="EP34" s="3" t="s">
        <v>523</v>
      </c>
      <c r="EQ34" s="22">
        <f>SUMIFS(datos_us[USD],datos_us[Year],'Cuentas US'!EQ$2,datos_us[Month],'Cuentas US'!ET$2,datos_us[Destino],'Cuentas US'!EP34)</f>
        <v>393.6</v>
      </c>
      <c r="ER34" s="2"/>
      <c r="ES34" s="22">
        <f t="shared" si="24"/>
        <v>20254.349315999989</v>
      </c>
      <c r="ET34" s="4"/>
      <c r="EV34" s="3" t="s">
        <v>523</v>
      </c>
      <c r="EW34" s="22">
        <f>SUMIFS(datos_us[USD],datos_us[Year],'Cuentas US'!EW$2,datos_us[Month],'Cuentas US'!EZ$2,datos_us[Destino],'Cuentas US'!EV34)</f>
        <v>0</v>
      </c>
      <c r="EX34" s="2"/>
      <c r="EY34" s="22">
        <f t="shared" si="25"/>
        <v>20254.349315999989</v>
      </c>
      <c r="EZ34" s="4"/>
      <c r="FB34" s="3" t="s">
        <v>523</v>
      </c>
      <c r="FC34" s="22">
        <f>SUMIFS(datos_us[USD],datos_us[Year],'Cuentas US'!FC$2,datos_us[Month],'Cuentas US'!FF$2,datos_us[Destino],'Cuentas US'!FB34)</f>
        <v>10</v>
      </c>
      <c r="FD34" s="2"/>
      <c r="FE34" s="22">
        <f t="shared" si="26"/>
        <v>20264.349315999989</v>
      </c>
      <c r="FF34" s="4"/>
      <c r="FH34" s="3" t="s">
        <v>523</v>
      </c>
      <c r="FI34" s="22">
        <f>SUMIFS(datos_us[USD],datos_us[Year],'Cuentas US'!FI$2,datos_us[Month],'Cuentas US'!FL$2,datos_us[Destino],'Cuentas US'!FH34)</f>
        <v>0</v>
      </c>
      <c r="FJ34" s="2"/>
      <c r="FK34" s="22">
        <f t="shared" si="27"/>
        <v>20264.349315999989</v>
      </c>
      <c r="FL34" s="4"/>
      <c r="FN34" s="3" t="s">
        <v>523</v>
      </c>
      <c r="FO34" s="22">
        <f>SUMIFS(datos_us[USD],datos_us[Year],'Cuentas US'!FO$2,datos_us[Month],'Cuentas US'!FR$2,datos_us[Destino],'Cuentas US'!FN34)</f>
        <v>25</v>
      </c>
      <c r="FP34" s="2"/>
      <c r="FQ34" s="22">
        <f t="shared" si="28"/>
        <v>20289.349315999989</v>
      </c>
      <c r="FR34" s="4"/>
      <c r="FT34" s="3" t="s">
        <v>523</v>
      </c>
      <c r="FU34" s="22">
        <f>SUMIFS(datos_us[USD],datos_us[Year],'Cuentas US'!FU$2,datos_us[Month],'Cuentas US'!FX$2,datos_us[Destino],'Cuentas US'!FT34)</f>
        <v>0</v>
      </c>
      <c r="FV34" s="2"/>
      <c r="FW34" s="22">
        <f t="shared" si="29"/>
        <v>20289.349315999989</v>
      </c>
      <c r="FX34" s="4"/>
      <c r="FZ34" s="3" t="s">
        <v>523</v>
      </c>
      <c r="GA34" s="22">
        <f>SUMIFS(datos_us[USD],datos_us[Year],'Cuentas US'!GA$2,datos_us[Month],'Cuentas US'!GD$2,datos_us[Destino],'Cuentas US'!FZ34)</f>
        <v>0</v>
      </c>
      <c r="GB34" s="2"/>
      <c r="GC34" s="22">
        <f t="shared" si="30"/>
        <v>20289.349315999989</v>
      </c>
      <c r="GD34" s="4"/>
      <c r="GF34" s="3" t="s">
        <v>523</v>
      </c>
      <c r="GG34" s="22">
        <f>SUMIFS(datos_us[USD],datos_us[Year],'Cuentas US'!GG$2,datos_us[Month],'Cuentas US'!GJ$2,datos_us[Destino],'Cuentas US'!GF34)</f>
        <v>0</v>
      </c>
      <c r="GH34" s="2"/>
      <c r="GI34" s="22">
        <f t="shared" si="31"/>
        <v>20289.349315999989</v>
      </c>
      <c r="GJ34" s="4"/>
    </row>
    <row r="35" spans="2:192" x14ac:dyDescent="0.25">
      <c r="B35" s="3" t="s">
        <v>441</v>
      </c>
      <c r="C35" s="22">
        <f>SUMIFS(datos_us[USD],datos_us[Year],'Cuentas US'!C$2,datos_us[Month],'Cuentas US'!F$2,datos_us[Destino],'Cuentas US'!B35)</f>
        <v>0</v>
      </c>
      <c r="D35" s="2"/>
      <c r="E35" s="22">
        <f t="shared" si="0"/>
        <v>0</v>
      </c>
      <c r="F35" s="4"/>
      <c r="H35" s="3" t="s">
        <v>441</v>
      </c>
      <c r="I35" s="22">
        <f>SUMIFS(datos_us[USD],datos_us[Year],'Cuentas US'!I$2,datos_us[Month],'Cuentas US'!L$2,datos_us[Destino],'Cuentas US'!H35)</f>
        <v>0</v>
      </c>
      <c r="J35" s="2"/>
      <c r="K35" s="22">
        <f t="shared" si="1"/>
        <v>0</v>
      </c>
      <c r="L35" s="4"/>
      <c r="N35" s="3" t="s">
        <v>441</v>
      </c>
      <c r="O35" s="22">
        <f>SUMIFS(datos_us[USD],datos_us[Year],'Cuentas US'!O$2,datos_us[Month],'Cuentas US'!R$2,datos_us[Destino],'Cuentas US'!N35)</f>
        <v>0</v>
      </c>
      <c r="P35" s="2"/>
      <c r="Q35" s="22">
        <f t="shared" si="2"/>
        <v>0</v>
      </c>
      <c r="R35" s="4"/>
      <c r="T35" s="3" t="s">
        <v>441</v>
      </c>
      <c r="U35" s="22">
        <f>SUMIFS(datos_us[USD],datos_us[Year],'Cuentas US'!U$2,datos_us[Month],'Cuentas US'!X$2,datos_us[Destino],'Cuentas US'!T35)</f>
        <v>0</v>
      </c>
      <c r="V35" s="2"/>
      <c r="W35" s="22">
        <f t="shared" si="3"/>
        <v>0</v>
      </c>
      <c r="X35" s="4"/>
      <c r="Z35" s="3" t="s">
        <v>441</v>
      </c>
      <c r="AA35" s="22">
        <f>SUMIFS(datos_us[USD],datos_us[Year],'Cuentas US'!AA$2,datos_us[Month],'Cuentas US'!AD$2,datos_us[Destino],'Cuentas US'!Z35)</f>
        <v>0</v>
      </c>
      <c r="AB35" s="2"/>
      <c r="AC35" s="22">
        <f t="shared" si="4"/>
        <v>0</v>
      </c>
      <c r="AD35" s="4"/>
      <c r="AF35" s="3" t="s">
        <v>441</v>
      </c>
      <c r="AG35" s="22">
        <f>SUMIFS(datos_us[USD],datos_us[Year],'Cuentas US'!AG$2,datos_us[Month],'Cuentas US'!AJ$2,datos_us[Destino],'Cuentas US'!AF35)</f>
        <v>0</v>
      </c>
      <c r="AH35" s="2"/>
      <c r="AI35" s="22">
        <f t="shared" si="5"/>
        <v>0</v>
      </c>
      <c r="AJ35" s="4"/>
      <c r="AL35" s="3" t="s">
        <v>441</v>
      </c>
      <c r="AM35" s="22">
        <f>SUMIFS(datos_us[USD],datos_us[Year],'Cuentas US'!AM$2,datos_us[Month],'Cuentas US'!AP$2,datos_us[Destino],'Cuentas US'!AL35)</f>
        <v>0</v>
      </c>
      <c r="AN35" s="2"/>
      <c r="AO35" s="22">
        <f t="shared" si="6"/>
        <v>0</v>
      </c>
      <c r="AP35" s="4"/>
      <c r="AR35" s="3" t="s">
        <v>441</v>
      </c>
      <c r="AS35" s="22">
        <f>SUMIFS(datos_us[USD],datos_us[Year],'Cuentas US'!AS$2,datos_us[Month],'Cuentas US'!AV$2,datos_us[Destino],'Cuentas US'!AR35)</f>
        <v>0</v>
      </c>
      <c r="AT35" s="2"/>
      <c r="AU35" s="22">
        <f t="shared" si="7"/>
        <v>0</v>
      </c>
      <c r="AV35" s="4"/>
      <c r="AX35" s="3" t="s">
        <v>441</v>
      </c>
      <c r="AY35" s="22">
        <f>SUMIFS(datos_us[USD],datos_us[Year],'Cuentas US'!AY$2,datos_us[Month],'Cuentas US'!BB$2,datos_us[Destino],'Cuentas US'!AX35)</f>
        <v>0</v>
      </c>
      <c r="AZ35" s="2"/>
      <c r="BA35" s="22">
        <f t="shared" si="8"/>
        <v>0</v>
      </c>
      <c r="BB35" s="4"/>
      <c r="BD35" s="3" t="s">
        <v>441</v>
      </c>
      <c r="BE35" s="22">
        <f>SUMIFS(datos_us[USD],datos_us[Year],'Cuentas US'!BE$2,datos_us[Month],'Cuentas US'!BH$2,datos_us[Destino],'Cuentas US'!BD35)</f>
        <v>0</v>
      </c>
      <c r="BF35" s="2"/>
      <c r="BG35" s="22">
        <f t="shared" si="9"/>
        <v>0</v>
      </c>
      <c r="BH35" s="4"/>
      <c r="BJ35" s="3" t="s">
        <v>441</v>
      </c>
      <c r="BK35" s="22">
        <f>SUMIFS(datos_us[USD],datos_us[Year],'Cuentas US'!BK$2,datos_us[Month],'Cuentas US'!BN$2,datos_us[Destino],'Cuentas US'!BJ35)</f>
        <v>0</v>
      </c>
      <c r="BL35" s="2"/>
      <c r="BM35" s="22">
        <f t="shared" si="10"/>
        <v>0</v>
      </c>
      <c r="BN35" s="4"/>
      <c r="BP35" s="3" t="s">
        <v>441</v>
      </c>
      <c r="BQ35" s="22">
        <f>SUMIFS(datos_us[USD],datos_us[Year],'Cuentas US'!BQ$2,datos_us[Month],'Cuentas US'!BT$2,datos_us[Destino],'Cuentas US'!BP35)</f>
        <v>0</v>
      </c>
      <c r="BR35" s="2"/>
      <c r="BS35" s="22">
        <f t="shared" si="11"/>
        <v>0</v>
      </c>
      <c r="BT35" s="4"/>
      <c r="BV35" s="3" t="s">
        <v>441</v>
      </c>
      <c r="BW35" s="22">
        <f>SUMIFS(datos_us[USD],datos_us[Year],'Cuentas US'!BW$2,datos_us[Month],'Cuentas US'!BZ$2,datos_us[Destino],'Cuentas US'!BV35)</f>
        <v>0</v>
      </c>
      <c r="BX35" s="2"/>
      <c r="BY35" s="22">
        <f t="shared" si="12"/>
        <v>0</v>
      </c>
      <c r="BZ35" s="4"/>
      <c r="CB35" s="3" t="s">
        <v>441</v>
      </c>
      <c r="CC35" s="22">
        <f>SUMIFS(datos_us[USD],datos_us[Year],'Cuentas US'!CC$2,datos_us[Month],'Cuentas US'!CF$2,datos_us[Destino],'Cuentas US'!CB35)</f>
        <v>0</v>
      </c>
      <c r="CD35" s="2"/>
      <c r="CE35" s="22">
        <f t="shared" si="13"/>
        <v>0</v>
      </c>
      <c r="CF35" s="4"/>
      <c r="CH35" s="3" t="s">
        <v>441</v>
      </c>
      <c r="CI35" s="22">
        <f>SUMIFS(datos_us[USD],datos_us[Year],'Cuentas US'!CI$2,datos_us[Month],'Cuentas US'!CL$2,datos_us[Destino],'Cuentas US'!CH35)</f>
        <v>0</v>
      </c>
      <c r="CJ35" s="2"/>
      <c r="CK35" s="22">
        <f t="shared" si="14"/>
        <v>0</v>
      </c>
      <c r="CL35" s="4"/>
      <c r="CN35" s="3" t="s">
        <v>441</v>
      </c>
      <c r="CO35" s="22">
        <f>SUMIFS(datos_us[USD],datos_us[Year],'Cuentas US'!CO$2,datos_us[Month],'Cuentas US'!CR$2,datos_us[Destino],'Cuentas US'!CN35)</f>
        <v>0</v>
      </c>
      <c r="CP35" s="2"/>
      <c r="CQ35" s="22">
        <f t="shared" si="15"/>
        <v>0</v>
      </c>
      <c r="CR35" s="4"/>
      <c r="CT35" s="3" t="s">
        <v>441</v>
      </c>
      <c r="CU35" s="22">
        <f>SUMIFS(datos_us[USD],datos_us[Year],'Cuentas US'!CU$2,datos_us[Month],'Cuentas US'!CX$2,datos_us[Destino],'Cuentas US'!CT35)</f>
        <v>0</v>
      </c>
      <c r="CV35" s="2"/>
      <c r="CW35" s="22">
        <f t="shared" si="16"/>
        <v>0</v>
      </c>
      <c r="CX35" s="4"/>
      <c r="CZ35" s="3" t="s">
        <v>441</v>
      </c>
      <c r="DA35" s="22">
        <f>SUMIFS(datos_us[USD],datos_us[Year],'Cuentas US'!DA$2,datos_us[Month],'Cuentas US'!DD$2,datos_us[Destino],'Cuentas US'!CZ35)</f>
        <v>0</v>
      </c>
      <c r="DB35" s="2"/>
      <c r="DC35" s="22">
        <f t="shared" si="17"/>
        <v>0</v>
      </c>
      <c r="DD35" s="4"/>
      <c r="DF35" s="3" t="s">
        <v>441</v>
      </c>
      <c r="DG35" s="22">
        <f>SUMIFS(datos_us[USD],datos_us[Year],'Cuentas US'!DG$2,datos_us[Month],'Cuentas US'!DJ$2,datos_us[Destino],'Cuentas US'!DF35)</f>
        <v>0</v>
      </c>
      <c r="DH35" s="2"/>
      <c r="DI35" s="22">
        <f t="shared" si="18"/>
        <v>0</v>
      </c>
      <c r="DJ35" s="4"/>
      <c r="DL35" s="3" t="s">
        <v>441</v>
      </c>
      <c r="DM35" s="22">
        <f>SUMIFS(datos_us[USD],datos_us[Year],'Cuentas US'!DM$2,datos_us[Month],'Cuentas US'!DP$2,datos_us[Destino],'Cuentas US'!DL35)</f>
        <v>0</v>
      </c>
      <c r="DN35" s="2"/>
      <c r="DO35" s="22">
        <f t="shared" si="19"/>
        <v>0</v>
      </c>
      <c r="DP35" s="4"/>
      <c r="DR35" s="3" t="s">
        <v>441</v>
      </c>
      <c r="DS35" s="22">
        <f>SUMIFS(datos_us[USD],datos_us[Year],'Cuentas US'!DS$2,datos_us[Month],'Cuentas US'!DV$2,datos_us[Destino],'Cuentas US'!DR35)</f>
        <v>0</v>
      </c>
      <c r="DT35" s="2"/>
      <c r="DU35" s="22">
        <f t="shared" si="20"/>
        <v>0</v>
      </c>
      <c r="DV35" s="4"/>
      <c r="DX35" s="3" t="s">
        <v>441</v>
      </c>
      <c r="DY35" s="22">
        <f>SUMIFS(datos_us[USD],datos_us[Year],'Cuentas US'!DY$2,datos_us[Month],'Cuentas US'!EB$2,datos_us[Destino],'Cuentas US'!DX35)</f>
        <v>0</v>
      </c>
      <c r="DZ35" s="2"/>
      <c r="EA35" s="22">
        <f t="shared" si="21"/>
        <v>0</v>
      </c>
      <c r="EB35" s="4"/>
      <c r="ED35" s="3" t="s">
        <v>441</v>
      </c>
      <c r="EE35" s="22">
        <f>SUMIFS(datos_us[USD],datos_us[Year],'Cuentas US'!EE$2,datos_us[Month],'Cuentas US'!EH$2,datos_us[Destino],'Cuentas US'!ED35)</f>
        <v>0</v>
      </c>
      <c r="EF35" s="2"/>
      <c r="EG35" s="22">
        <f t="shared" si="22"/>
        <v>0</v>
      </c>
      <c r="EH35" s="4"/>
      <c r="EJ35" s="3" t="s">
        <v>441</v>
      </c>
      <c r="EK35" s="22">
        <f>SUMIFS(datos_us[USD],datos_us[Year],'Cuentas US'!EK$2,datos_us[Month],'Cuentas US'!EN$2,datos_us[Destino],'Cuentas US'!EJ35)</f>
        <v>0</v>
      </c>
      <c r="EL35" s="2"/>
      <c r="EM35" s="22">
        <f t="shared" si="23"/>
        <v>0</v>
      </c>
      <c r="EN35" s="4"/>
      <c r="EP35" s="3" t="s">
        <v>441</v>
      </c>
      <c r="EQ35" s="22">
        <f>SUMIFS(datos_us[USD],datos_us[Year],'Cuentas US'!EQ$2,datos_us[Month],'Cuentas US'!ET$2,datos_us[Destino],'Cuentas US'!EP35)</f>
        <v>0</v>
      </c>
      <c r="ER35" s="2"/>
      <c r="ES35" s="22">
        <f t="shared" si="24"/>
        <v>0</v>
      </c>
      <c r="ET35" s="4"/>
      <c r="EV35" s="3" t="s">
        <v>441</v>
      </c>
      <c r="EW35" s="22">
        <f>SUMIFS(datos_us[USD],datos_us[Year],'Cuentas US'!EW$2,datos_us[Month],'Cuentas US'!EZ$2,datos_us[Destino],'Cuentas US'!EV35)</f>
        <v>0</v>
      </c>
      <c r="EX35" s="2"/>
      <c r="EY35" s="22">
        <f t="shared" si="25"/>
        <v>0</v>
      </c>
      <c r="EZ35" s="4"/>
      <c r="FB35" s="3" t="s">
        <v>441</v>
      </c>
      <c r="FC35" s="22">
        <f>SUMIFS(datos_us[USD],datos_us[Year],'Cuentas US'!FC$2,datos_us[Month],'Cuentas US'!FF$2,datos_us[Destino],'Cuentas US'!FB35)</f>
        <v>0</v>
      </c>
      <c r="FD35" s="2"/>
      <c r="FE35" s="22">
        <f t="shared" si="26"/>
        <v>0</v>
      </c>
      <c r="FF35" s="4"/>
      <c r="FH35" s="3" t="s">
        <v>441</v>
      </c>
      <c r="FI35" s="22">
        <f>SUMIFS(datos_us[USD],datos_us[Year],'Cuentas US'!FI$2,datos_us[Month],'Cuentas US'!FL$2,datos_us[Destino],'Cuentas US'!FH35)</f>
        <v>0</v>
      </c>
      <c r="FJ35" s="2"/>
      <c r="FK35" s="22">
        <f t="shared" si="27"/>
        <v>0</v>
      </c>
      <c r="FL35" s="4"/>
      <c r="FN35" s="3" t="s">
        <v>441</v>
      </c>
      <c r="FO35" s="22">
        <f>SUMIFS(datos_us[USD],datos_us[Year],'Cuentas US'!FO$2,datos_us[Month],'Cuentas US'!FR$2,datos_us[Destino],'Cuentas US'!FN35)</f>
        <v>0</v>
      </c>
      <c r="FP35" s="2"/>
      <c r="FQ35" s="22">
        <f t="shared" si="28"/>
        <v>0</v>
      </c>
      <c r="FR35" s="4"/>
      <c r="FT35" s="3" t="s">
        <v>441</v>
      </c>
      <c r="FU35" s="22">
        <f>SUMIFS(datos_us[USD],datos_us[Year],'Cuentas US'!FU$2,datos_us[Month],'Cuentas US'!FX$2,datos_us[Destino],'Cuentas US'!FT35)</f>
        <v>0</v>
      </c>
      <c r="FV35" s="2"/>
      <c r="FW35" s="22">
        <f t="shared" si="29"/>
        <v>0</v>
      </c>
      <c r="FX35" s="4"/>
      <c r="FZ35" s="3" t="s">
        <v>441</v>
      </c>
      <c r="GA35" s="22">
        <f>SUMIFS(datos_us[USD],datos_us[Year],'Cuentas US'!GA$2,datos_us[Month],'Cuentas US'!GD$2,datos_us[Destino],'Cuentas US'!FZ35)</f>
        <v>0</v>
      </c>
      <c r="GB35" s="2"/>
      <c r="GC35" s="22">
        <f t="shared" si="30"/>
        <v>0</v>
      </c>
      <c r="GD35" s="4"/>
      <c r="GF35" s="3" t="s">
        <v>441</v>
      </c>
      <c r="GG35" s="22">
        <f>SUMIFS(datos_us[USD],datos_us[Year],'Cuentas US'!GG$2,datos_us[Month],'Cuentas US'!GJ$2,datos_us[Destino],'Cuentas US'!GF35)</f>
        <v>0</v>
      </c>
      <c r="GH35" s="2"/>
      <c r="GI35" s="22">
        <f t="shared" si="31"/>
        <v>0</v>
      </c>
      <c r="GJ35" s="4"/>
    </row>
    <row r="36" spans="2:192" x14ac:dyDescent="0.25">
      <c r="B36" s="3" t="s">
        <v>509</v>
      </c>
      <c r="C36" s="22">
        <f>SUMIFS(datos_us[USD],datos_us[Year],'Cuentas US'!C$2,datos_us[Month],'Cuentas US'!F$2,datos_us[Destino],'Cuentas US'!B36)</f>
        <v>0</v>
      </c>
      <c r="D36" s="2"/>
      <c r="E36" s="22">
        <f t="shared" si="0"/>
        <v>0</v>
      </c>
      <c r="F36" s="4"/>
      <c r="H36" s="3" t="s">
        <v>509</v>
      </c>
      <c r="I36" s="22">
        <f>SUMIFS(datos_us[USD],datos_us[Year],'Cuentas US'!I$2,datos_us[Month],'Cuentas US'!L$2,datos_us[Destino],'Cuentas US'!H36)</f>
        <v>0</v>
      </c>
      <c r="J36" s="2"/>
      <c r="K36" s="22">
        <f t="shared" si="1"/>
        <v>0</v>
      </c>
      <c r="L36" s="4"/>
      <c r="N36" s="3" t="s">
        <v>509</v>
      </c>
      <c r="O36" s="22">
        <f>SUMIFS(datos_us[USD],datos_us[Year],'Cuentas US'!O$2,datos_us[Month],'Cuentas US'!R$2,datos_us[Destino],'Cuentas US'!N36)</f>
        <v>0</v>
      </c>
      <c r="P36" s="2"/>
      <c r="Q36" s="22">
        <f t="shared" si="2"/>
        <v>0</v>
      </c>
      <c r="R36" s="4"/>
      <c r="T36" s="3" t="s">
        <v>509</v>
      </c>
      <c r="U36" s="22">
        <f>SUMIFS(datos_us[USD],datos_us[Year],'Cuentas US'!U$2,datos_us[Month],'Cuentas US'!X$2,datos_us[Destino],'Cuentas US'!T36)</f>
        <v>0</v>
      </c>
      <c r="V36" s="2"/>
      <c r="W36" s="22">
        <f t="shared" si="3"/>
        <v>0</v>
      </c>
      <c r="X36" s="4"/>
      <c r="Z36" s="3" t="s">
        <v>509</v>
      </c>
      <c r="AA36" s="22">
        <f>SUMIFS(datos_us[USD],datos_us[Year],'Cuentas US'!AA$2,datos_us[Month],'Cuentas US'!AD$2,datos_us[Destino],'Cuentas US'!Z36)</f>
        <v>0</v>
      </c>
      <c r="AB36" s="2"/>
      <c r="AC36" s="22">
        <f t="shared" si="4"/>
        <v>0</v>
      </c>
      <c r="AD36" s="4"/>
      <c r="AF36" s="3" t="s">
        <v>509</v>
      </c>
      <c r="AG36" s="22">
        <f>SUMIFS(datos_us[USD],datos_us[Year],'Cuentas US'!AG$2,datos_us[Month],'Cuentas US'!AJ$2,datos_us[Destino],'Cuentas US'!AF36)</f>
        <v>0</v>
      </c>
      <c r="AH36" s="2"/>
      <c r="AI36" s="22">
        <f t="shared" si="5"/>
        <v>0</v>
      </c>
      <c r="AJ36" s="4"/>
      <c r="AL36" s="3" t="s">
        <v>509</v>
      </c>
      <c r="AM36" s="22">
        <f>SUMIFS(datos_us[USD],datos_us[Year],'Cuentas US'!AM$2,datos_us[Month],'Cuentas US'!AP$2,datos_us[Destino],'Cuentas US'!AL36)</f>
        <v>0</v>
      </c>
      <c r="AN36" s="2"/>
      <c r="AO36" s="22">
        <f t="shared" si="6"/>
        <v>0</v>
      </c>
      <c r="AP36" s="4"/>
      <c r="AR36" s="3" t="s">
        <v>509</v>
      </c>
      <c r="AS36" s="22">
        <f>SUMIFS(datos_us[USD],datos_us[Year],'Cuentas US'!AS$2,datos_us[Month],'Cuentas US'!AV$2,datos_us[Destino],'Cuentas US'!AR36)</f>
        <v>0</v>
      </c>
      <c r="AT36" s="2"/>
      <c r="AU36" s="22">
        <f t="shared" si="7"/>
        <v>0</v>
      </c>
      <c r="AV36" s="4"/>
      <c r="AX36" s="3" t="s">
        <v>509</v>
      </c>
      <c r="AY36" s="22">
        <f>SUMIFS(datos_us[USD],datos_us[Year],'Cuentas US'!AY$2,datos_us[Month],'Cuentas US'!BB$2,datos_us[Destino],'Cuentas US'!AX36)</f>
        <v>0</v>
      </c>
      <c r="AZ36" s="2"/>
      <c r="BA36" s="22">
        <f t="shared" si="8"/>
        <v>0</v>
      </c>
      <c r="BB36" s="4"/>
      <c r="BD36" s="3" t="s">
        <v>509</v>
      </c>
      <c r="BE36" s="22">
        <f>SUMIFS(datos_us[USD],datos_us[Year],'Cuentas US'!BE$2,datos_us[Month],'Cuentas US'!BH$2,datos_us[Destino],'Cuentas US'!BD36)</f>
        <v>0</v>
      </c>
      <c r="BF36" s="2"/>
      <c r="BG36" s="22">
        <f t="shared" si="9"/>
        <v>0</v>
      </c>
      <c r="BH36" s="4"/>
      <c r="BJ36" s="3" t="s">
        <v>509</v>
      </c>
      <c r="BK36" s="22">
        <f>SUMIFS(datos_us[USD],datos_us[Year],'Cuentas US'!BK$2,datos_us[Month],'Cuentas US'!BN$2,datos_us[Destino],'Cuentas US'!BJ36)</f>
        <v>0</v>
      </c>
      <c r="BL36" s="2"/>
      <c r="BM36" s="22">
        <f t="shared" si="10"/>
        <v>0</v>
      </c>
      <c r="BN36" s="4"/>
      <c r="BP36" s="3" t="s">
        <v>509</v>
      </c>
      <c r="BQ36" s="22">
        <f>SUMIFS(datos_us[USD],datos_us[Year],'Cuentas US'!BQ$2,datos_us[Month],'Cuentas US'!BT$2,datos_us[Destino],'Cuentas US'!BP36)</f>
        <v>0</v>
      </c>
      <c r="BR36" s="2"/>
      <c r="BS36" s="22">
        <f t="shared" si="11"/>
        <v>0</v>
      </c>
      <c r="BT36" s="4"/>
      <c r="BV36" s="3" t="s">
        <v>509</v>
      </c>
      <c r="BW36" s="22">
        <f>SUMIFS(datos_us[USD],datos_us[Year],'Cuentas US'!BW$2,datos_us[Month],'Cuentas US'!BZ$2,datos_us[Destino],'Cuentas US'!BV36)</f>
        <v>0</v>
      </c>
      <c r="BX36" s="2"/>
      <c r="BY36" s="22">
        <f t="shared" si="12"/>
        <v>0</v>
      </c>
      <c r="BZ36" s="4"/>
      <c r="CB36" s="3" t="s">
        <v>509</v>
      </c>
      <c r="CC36" s="22">
        <f>SUMIFS(datos_us[USD],datos_us[Year],'Cuentas US'!CC$2,datos_us[Month],'Cuentas US'!CF$2,datos_us[Destino],'Cuentas US'!CB36)</f>
        <v>0</v>
      </c>
      <c r="CD36" s="2"/>
      <c r="CE36" s="22">
        <f t="shared" si="13"/>
        <v>0</v>
      </c>
      <c r="CF36" s="4"/>
      <c r="CH36" s="3" t="s">
        <v>509</v>
      </c>
      <c r="CI36" s="22">
        <f>SUMIFS(datos_us[USD],datos_us[Year],'Cuentas US'!CI$2,datos_us[Month],'Cuentas US'!CL$2,datos_us[Destino],'Cuentas US'!CH36)</f>
        <v>0</v>
      </c>
      <c r="CJ36" s="2"/>
      <c r="CK36" s="22">
        <f t="shared" si="14"/>
        <v>0</v>
      </c>
      <c r="CL36" s="4"/>
      <c r="CN36" s="3" t="s">
        <v>509</v>
      </c>
      <c r="CO36" s="22">
        <f>SUMIFS(datos_us[USD],datos_us[Year],'Cuentas US'!CO$2,datos_us[Month],'Cuentas US'!CR$2,datos_us[Destino],'Cuentas US'!CN36)</f>
        <v>0</v>
      </c>
      <c r="CP36" s="2"/>
      <c r="CQ36" s="22">
        <f t="shared" si="15"/>
        <v>0</v>
      </c>
      <c r="CR36" s="4"/>
      <c r="CT36" s="3" t="s">
        <v>509</v>
      </c>
      <c r="CU36" s="22">
        <f>SUMIFS(datos_us[USD],datos_us[Year],'Cuentas US'!CU$2,datos_us[Month],'Cuentas US'!CX$2,datos_us[Destino],'Cuentas US'!CT36)</f>
        <v>0</v>
      </c>
      <c r="CV36" s="2"/>
      <c r="CW36" s="22">
        <f t="shared" si="16"/>
        <v>0</v>
      </c>
      <c r="CX36" s="4"/>
      <c r="CZ36" s="3" t="s">
        <v>509</v>
      </c>
      <c r="DA36" s="22">
        <f>SUMIFS(datos_us[USD],datos_us[Year],'Cuentas US'!DA$2,datos_us[Month],'Cuentas US'!DD$2,datos_us[Destino],'Cuentas US'!CZ36)</f>
        <v>0</v>
      </c>
      <c r="DB36" s="2"/>
      <c r="DC36" s="22">
        <f t="shared" si="17"/>
        <v>0</v>
      </c>
      <c r="DD36" s="4"/>
      <c r="DF36" s="3" t="s">
        <v>509</v>
      </c>
      <c r="DG36" s="22">
        <f>SUMIFS(datos_us[USD],datos_us[Year],'Cuentas US'!DG$2,datos_us[Month],'Cuentas US'!DJ$2,datos_us[Destino],'Cuentas US'!DF36)</f>
        <v>0</v>
      </c>
      <c r="DH36" s="2"/>
      <c r="DI36" s="22">
        <f t="shared" si="18"/>
        <v>0</v>
      </c>
      <c r="DJ36" s="4"/>
      <c r="DL36" s="3" t="s">
        <v>509</v>
      </c>
      <c r="DM36" s="22">
        <f>SUMIFS(datos_us[USD],datos_us[Year],'Cuentas US'!DM$2,datos_us[Month],'Cuentas US'!DP$2,datos_us[Destino],'Cuentas US'!DL36)</f>
        <v>0</v>
      </c>
      <c r="DN36" s="2"/>
      <c r="DO36" s="22">
        <f t="shared" si="19"/>
        <v>0</v>
      </c>
      <c r="DP36" s="4"/>
      <c r="DR36" s="3" t="s">
        <v>509</v>
      </c>
      <c r="DS36" s="22">
        <f>SUMIFS(datos_us[USD],datos_us[Year],'Cuentas US'!DS$2,datos_us[Month],'Cuentas US'!DV$2,datos_us[Destino],'Cuentas US'!DR36)</f>
        <v>0</v>
      </c>
      <c r="DT36" s="2"/>
      <c r="DU36" s="22">
        <f t="shared" si="20"/>
        <v>0</v>
      </c>
      <c r="DV36" s="4"/>
      <c r="DX36" s="3" t="s">
        <v>509</v>
      </c>
      <c r="DY36" s="22">
        <f>SUMIFS(datos_us[USD],datos_us[Year],'Cuentas US'!DY$2,datos_us[Month],'Cuentas US'!EB$2,datos_us[Destino],'Cuentas US'!DX36)</f>
        <v>0</v>
      </c>
      <c r="DZ36" s="2"/>
      <c r="EA36" s="22">
        <f t="shared" si="21"/>
        <v>0</v>
      </c>
      <c r="EB36" s="4"/>
      <c r="ED36" s="3" t="s">
        <v>509</v>
      </c>
      <c r="EE36" s="22">
        <f>SUMIFS(datos_us[USD],datos_us[Year],'Cuentas US'!EE$2,datos_us[Month],'Cuentas US'!EH$2,datos_us[Destino],'Cuentas US'!ED36)</f>
        <v>0</v>
      </c>
      <c r="EF36" s="2"/>
      <c r="EG36" s="22">
        <f t="shared" si="22"/>
        <v>0</v>
      </c>
      <c r="EH36" s="4"/>
      <c r="EJ36" s="3" t="s">
        <v>509</v>
      </c>
      <c r="EK36" s="22">
        <f>SUMIFS(datos_us[USD],datos_us[Year],'Cuentas US'!EK$2,datos_us[Month],'Cuentas US'!EN$2,datos_us[Destino],'Cuentas US'!EJ36)</f>
        <v>0</v>
      </c>
      <c r="EL36" s="2"/>
      <c r="EM36" s="22">
        <f t="shared" si="23"/>
        <v>0</v>
      </c>
      <c r="EN36" s="4"/>
      <c r="EP36" s="3" t="s">
        <v>509</v>
      </c>
      <c r="EQ36" s="22">
        <f>SUMIFS(datos_us[USD],datos_us[Year],'Cuentas US'!EQ$2,datos_us[Month],'Cuentas US'!ET$2,datos_us[Destino],'Cuentas US'!EP36)</f>
        <v>0</v>
      </c>
      <c r="ER36" s="2"/>
      <c r="ES36" s="22">
        <f t="shared" si="24"/>
        <v>0</v>
      </c>
      <c r="ET36" s="4"/>
      <c r="EV36" s="3" t="s">
        <v>509</v>
      </c>
      <c r="EW36" s="22">
        <f>SUMIFS(datos_us[USD],datos_us[Year],'Cuentas US'!EW$2,datos_us[Month],'Cuentas US'!EZ$2,datos_us[Destino],'Cuentas US'!EV36)</f>
        <v>0</v>
      </c>
      <c r="EX36" s="2"/>
      <c r="EY36" s="22">
        <f t="shared" si="25"/>
        <v>0</v>
      </c>
      <c r="EZ36" s="4"/>
      <c r="FB36" s="3" t="s">
        <v>509</v>
      </c>
      <c r="FC36" s="22">
        <f>SUMIFS(datos_us[USD],datos_us[Year],'Cuentas US'!FC$2,datos_us[Month],'Cuentas US'!FF$2,datos_us[Destino],'Cuentas US'!FB36)</f>
        <v>0</v>
      </c>
      <c r="FD36" s="2"/>
      <c r="FE36" s="22">
        <f t="shared" si="26"/>
        <v>0</v>
      </c>
      <c r="FF36" s="4"/>
      <c r="FH36" s="3" t="s">
        <v>509</v>
      </c>
      <c r="FI36" s="22">
        <f>SUMIFS(datos_us[USD],datos_us[Year],'Cuentas US'!FI$2,datos_us[Month],'Cuentas US'!FL$2,datos_us[Destino],'Cuentas US'!FH36)</f>
        <v>0</v>
      </c>
      <c r="FJ36" s="2"/>
      <c r="FK36" s="22">
        <f t="shared" si="27"/>
        <v>0</v>
      </c>
      <c r="FL36" s="4"/>
      <c r="FN36" s="3" t="s">
        <v>509</v>
      </c>
      <c r="FO36" s="22">
        <f>SUMIFS(datos_us[USD],datos_us[Year],'Cuentas US'!FO$2,datos_us[Month],'Cuentas US'!FR$2,datos_us[Destino],'Cuentas US'!FN36)</f>
        <v>0</v>
      </c>
      <c r="FP36" s="2"/>
      <c r="FQ36" s="22">
        <f t="shared" si="28"/>
        <v>0</v>
      </c>
      <c r="FR36" s="4"/>
      <c r="FT36" s="3" t="s">
        <v>509</v>
      </c>
      <c r="FU36" s="22">
        <f>SUMIFS(datos_us[USD],datos_us[Year],'Cuentas US'!FU$2,datos_us[Month],'Cuentas US'!FX$2,datos_us[Destino],'Cuentas US'!FT36)</f>
        <v>0</v>
      </c>
      <c r="FV36" s="2"/>
      <c r="FW36" s="22">
        <f t="shared" si="29"/>
        <v>0</v>
      </c>
      <c r="FX36" s="4"/>
      <c r="FZ36" s="3" t="s">
        <v>509</v>
      </c>
      <c r="GA36" s="22">
        <f>SUMIFS(datos_us[USD],datos_us[Year],'Cuentas US'!GA$2,datos_us[Month],'Cuentas US'!GD$2,datos_us[Destino],'Cuentas US'!FZ36)</f>
        <v>0</v>
      </c>
      <c r="GB36" s="2"/>
      <c r="GC36" s="22">
        <f t="shared" si="30"/>
        <v>0</v>
      </c>
      <c r="GD36" s="4"/>
      <c r="GF36" s="3" t="s">
        <v>509</v>
      </c>
      <c r="GG36" s="22">
        <f>SUMIFS(datos_us[USD],datos_us[Year],'Cuentas US'!GG$2,datos_us[Month],'Cuentas US'!GJ$2,datos_us[Destino],'Cuentas US'!GF36)</f>
        <v>0</v>
      </c>
      <c r="GH36" s="2"/>
      <c r="GI36" s="22">
        <f t="shared" si="31"/>
        <v>0</v>
      </c>
      <c r="GJ36" s="4"/>
    </row>
    <row r="37" spans="2:192" x14ac:dyDescent="0.25">
      <c r="B37" s="3" t="s">
        <v>1262</v>
      </c>
      <c r="C37" s="22">
        <f>SUMIFS(datos_us[USD],datos_us[Year],'Cuentas US'!C$2,datos_us[Month],'Cuentas US'!F$2,datos_us[Destino],'Cuentas US'!B37)</f>
        <v>0</v>
      </c>
      <c r="D37" s="2"/>
      <c r="E37" s="22">
        <f t="shared" si="0"/>
        <v>0</v>
      </c>
      <c r="F37" s="4"/>
      <c r="H37" s="3" t="s">
        <v>1262</v>
      </c>
      <c r="I37" s="22">
        <f>SUMIFS(datos_us[USD],datos_us[Year],'Cuentas US'!I$2,datos_us[Month],'Cuentas US'!L$2,datos_us[Destino],'Cuentas US'!H37)</f>
        <v>0</v>
      </c>
      <c r="J37" s="2"/>
      <c r="K37" s="22">
        <f t="shared" si="1"/>
        <v>0</v>
      </c>
      <c r="L37" s="4"/>
      <c r="N37" s="3" t="s">
        <v>1262</v>
      </c>
      <c r="O37" s="22">
        <f>SUMIFS(datos_us[USD],datos_us[Year],'Cuentas US'!O$2,datos_us[Month],'Cuentas US'!R$2,datos_us[Destino],'Cuentas US'!N37)</f>
        <v>0</v>
      </c>
      <c r="P37" s="2"/>
      <c r="Q37" s="22">
        <f t="shared" si="2"/>
        <v>0</v>
      </c>
      <c r="R37" s="4"/>
      <c r="T37" s="3" t="s">
        <v>1262</v>
      </c>
      <c r="U37" s="22">
        <f>SUMIFS(datos_us[USD],datos_us[Year],'Cuentas US'!U$2,datos_us[Month],'Cuentas US'!X$2,datos_us[Destino],'Cuentas US'!T37)</f>
        <v>0</v>
      </c>
      <c r="V37" s="2"/>
      <c r="W37" s="22">
        <f t="shared" si="3"/>
        <v>0</v>
      </c>
      <c r="X37" s="4"/>
      <c r="Z37" s="3" t="s">
        <v>1262</v>
      </c>
      <c r="AA37" s="22">
        <f>SUMIFS(datos_us[USD],datos_us[Year],'Cuentas US'!AA$2,datos_us[Month],'Cuentas US'!AD$2,datos_us[Destino],'Cuentas US'!Z37)</f>
        <v>0</v>
      </c>
      <c r="AB37" s="2"/>
      <c r="AC37" s="22">
        <f t="shared" si="4"/>
        <v>0</v>
      </c>
      <c r="AD37" s="4"/>
      <c r="AF37" s="3" t="s">
        <v>1262</v>
      </c>
      <c r="AG37" s="22">
        <f>SUMIFS(datos_us[USD],datos_us[Year],'Cuentas US'!AG$2,datos_us[Month],'Cuentas US'!AJ$2,datos_us[Destino],'Cuentas US'!AF37)</f>
        <v>0</v>
      </c>
      <c r="AH37" s="2"/>
      <c r="AI37" s="22">
        <f t="shared" si="5"/>
        <v>0</v>
      </c>
      <c r="AJ37" s="4"/>
      <c r="AL37" s="3" t="s">
        <v>1262</v>
      </c>
      <c r="AM37" s="22">
        <f>SUMIFS(datos_us[USD],datos_us[Year],'Cuentas US'!AM$2,datos_us[Month],'Cuentas US'!AP$2,datos_us[Destino],'Cuentas US'!AL37)</f>
        <v>0</v>
      </c>
      <c r="AN37" s="2"/>
      <c r="AO37" s="22">
        <f t="shared" si="6"/>
        <v>0</v>
      </c>
      <c r="AP37" s="4"/>
      <c r="AR37" s="3" t="s">
        <v>1262</v>
      </c>
      <c r="AS37" s="22">
        <f>SUMIFS(datos_us[USD],datos_us[Year],'Cuentas US'!AS$2,datos_us[Month],'Cuentas US'!AV$2,datos_us[Destino],'Cuentas US'!AR37)</f>
        <v>0</v>
      </c>
      <c r="AT37" s="2"/>
      <c r="AU37" s="22">
        <f t="shared" si="7"/>
        <v>0</v>
      </c>
      <c r="AV37" s="4"/>
      <c r="AX37" s="3" t="s">
        <v>1262</v>
      </c>
      <c r="AY37" s="22">
        <f>SUMIFS(datos_us[USD],datos_us[Year],'Cuentas US'!AY$2,datos_us[Month],'Cuentas US'!BB$2,datos_us[Destino],'Cuentas US'!AX37)</f>
        <v>0</v>
      </c>
      <c r="AZ37" s="2"/>
      <c r="BA37" s="22">
        <f t="shared" si="8"/>
        <v>0</v>
      </c>
      <c r="BB37" s="4"/>
      <c r="BD37" s="3" t="s">
        <v>1262</v>
      </c>
      <c r="BE37" s="22">
        <f>SUMIFS(datos_us[USD],datos_us[Year],'Cuentas US'!BE$2,datos_us[Month],'Cuentas US'!BH$2,datos_us[Destino],'Cuentas US'!BD37)</f>
        <v>0</v>
      </c>
      <c r="BF37" s="2"/>
      <c r="BG37" s="22">
        <f t="shared" si="9"/>
        <v>0</v>
      </c>
      <c r="BH37" s="4"/>
      <c r="BJ37" s="3" t="s">
        <v>1262</v>
      </c>
      <c r="BK37" s="22">
        <f>SUMIFS(datos_us[USD],datos_us[Year],'Cuentas US'!BK$2,datos_us[Month],'Cuentas US'!BN$2,datos_us[Destino],'Cuentas US'!BJ37)</f>
        <v>0</v>
      </c>
      <c r="BL37" s="2"/>
      <c r="BM37" s="22">
        <f t="shared" si="10"/>
        <v>0</v>
      </c>
      <c r="BN37" s="4"/>
      <c r="BP37" s="3" t="s">
        <v>1262</v>
      </c>
      <c r="BQ37" s="22">
        <f>SUMIFS(datos_us[USD],datos_us[Year],'Cuentas US'!BQ$2,datos_us[Month],'Cuentas US'!BT$2,datos_us[Destino],'Cuentas US'!BP37)</f>
        <v>0</v>
      </c>
      <c r="BR37" s="2"/>
      <c r="BS37" s="22">
        <f t="shared" si="11"/>
        <v>0</v>
      </c>
      <c r="BT37" s="4"/>
      <c r="BV37" s="3" t="s">
        <v>1262</v>
      </c>
      <c r="BW37" s="22">
        <f>SUMIFS(datos_us[USD],datos_us[Year],'Cuentas US'!BW$2,datos_us[Month],'Cuentas US'!BZ$2,datos_us[Destino],'Cuentas US'!BV37)</f>
        <v>0</v>
      </c>
      <c r="BX37" s="2"/>
      <c r="BY37" s="22">
        <f t="shared" si="12"/>
        <v>0</v>
      </c>
      <c r="BZ37" s="4"/>
      <c r="CB37" s="3" t="s">
        <v>1262</v>
      </c>
      <c r="CC37" s="22">
        <f>SUMIFS(datos_us[USD],datos_us[Year],'Cuentas US'!CC$2,datos_us[Month],'Cuentas US'!CF$2,datos_us[Destino],'Cuentas US'!CB37)</f>
        <v>0</v>
      </c>
      <c r="CD37" s="2"/>
      <c r="CE37" s="22">
        <f t="shared" si="13"/>
        <v>0</v>
      </c>
      <c r="CF37" s="4"/>
      <c r="CH37" s="3" t="s">
        <v>1262</v>
      </c>
      <c r="CI37" s="22">
        <f>SUMIFS(datos_us[USD],datos_us[Year],'Cuentas US'!CI$2,datos_us[Month],'Cuentas US'!CL$2,datos_us[Destino],'Cuentas US'!CH37)</f>
        <v>0</v>
      </c>
      <c r="CJ37" s="2"/>
      <c r="CK37" s="22">
        <f t="shared" si="14"/>
        <v>0</v>
      </c>
      <c r="CL37" s="4"/>
      <c r="CN37" s="3" t="s">
        <v>1262</v>
      </c>
      <c r="CO37" s="22">
        <f>SUMIFS(datos_us[USD],datos_us[Year],'Cuentas US'!CO$2,datos_us[Month],'Cuentas US'!CR$2,datos_us[Destino],'Cuentas US'!CN37)</f>
        <v>0</v>
      </c>
      <c r="CP37" s="2"/>
      <c r="CQ37" s="22">
        <f t="shared" si="15"/>
        <v>0</v>
      </c>
      <c r="CR37" s="4"/>
      <c r="CT37" s="3" t="s">
        <v>1262</v>
      </c>
      <c r="CU37" s="22">
        <f>SUMIFS(datos_us[USD],datos_us[Year],'Cuentas US'!CU$2,datos_us[Month],'Cuentas US'!CX$2,datos_us[Destino],'Cuentas US'!CT37)</f>
        <v>0</v>
      </c>
      <c r="CV37" s="2"/>
      <c r="CW37" s="22">
        <f t="shared" si="16"/>
        <v>0</v>
      </c>
      <c r="CX37" s="4"/>
      <c r="CZ37" s="3" t="s">
        <v>1262</v>
      </c>
      <c r="DA37" s="22">
        <f>SUMIFS(datos_us[USD],datos_us[Year],'Cuentas US'!DA$2,datos_us[Month],'Cuentas US'!DD$2,datos_us[Destino],'Cuentas US'!CZ37)</f>
        <v>0</v>
      </c>
      <c r="DB37" s="2"/>
      <c r="DC37" s="22">
        <f t="shared" si="17"/>
        <v>0</v>
      </c>
      <c r="DD37" s="4"/>
      <c r="DF37" s="3" t="s">
        <v>1262</v>
      </c>
      <c r="DG37" s="22">
        <f>SUMIFS(datos_us[USD],datos_us[Year],'Cuentas US'!DG$2,datos_us[Month],'Cuentas US'!DJ$2,datos_us[Destino],'Cuentas US'!DF37)</f>
        <v>0</v>
      </c>
      <c r="DH37" s="2"/>
      <c r="DI37" s="22">
        <f t="shared" si="18"/>
        <v>0</v>
      </c>
      <c r="DJ37" s="4"/>
      <c r="DL37" s="3" t="s">
        <v>1262</v>
      </c>
      <c r="DM37" s="22">
        <f>SUMIFS(datos_us[USD],datos_us[Year],'Cuentas US'!DM$2,datos_us[Month],'Cuentas US'!DP$2,datos_us[Destino],'Cuentas US'!DL37)</f>
        <v>0</v>
      </c>
      <c r="DN37" s="2"/>
      <c r="DO37" s="22">
        <f t="shared" si="19"/>
        <v>0</v>
      </c>
      <c r="DP37" s="4"/>
      <c r="DR37" s="3" t="s">
        <v>1262</v>
      </c>
      <c r="DS37" s="22">
        <f>SUMIFS(datos_us[USD],datos_us[Year],'Cuentas US'!DS$2,datos_us[Month],'Cuentas US'!DV$2,datos_us[Destino],'Cuentas US'!DR37)</f>
        <v>0</v>
      </c>
      <c r="DT37" s="2"/>
      <c r="DU37" s="22">
        <f t="shared" si="20"/>
        <v>0</v>
      </c>
      <c r="DV37" s="4"/>
      <c r="DX37" s="3" t="s">
        <v>1262</v>
      </c>
      <c r="DY37" s="22">
        <f>SUMIFS(datos_us[USD],datos_us[Year],'Cuentas US'!DY$2,datos_us[Month],'Cuentas US'!EB$2,datos_us[Destino],'Cuentas US'!DX37)</f>
        <v>0</v>
      </c>
      <c r="DZ37" s="2"/>
      <c r="EA37" s="22">
        <f t="shared" si="21"/>
        <v>0</v>
      </c>
      <c r="EB37" s="4"/>
      <c r="ED37" s="3" t="s">
        <v>1262</v>
      </c>
      <c r="EE37" s="22">
        <f>SUMIFS(datos_us[USD],datos_us[Year],'Cuentas US'!EE$2,datos_us[Month],'Cuentas US'!EH$2,datos_us[Destino],'Cuentas US'!ED37)</f>
        <v>0</v>
      </c>
      <c r="EF37" s="2"/>
      <c r="EG37" s="22">
        <f t="shared" si="22"/>
        <v>0</v>
      </c>
      <c r="EH37" s="4"/>
      <c r="EJ37" s="3" t="s">
        <v>1262</v>
      </c>
      <c r="EK37" s="22">
        <f>SUMIFS(datos_us[USD],datos_us[Year],'Cuentas US'!EK$2,datos_us[Month],'Cuentas US'!EN$2,datos_us[Destino],'Cuentas US'!EJ37)</f>
        <v>0</v>
      </c>
      <c r="EL37" s="2"/>
      <c r="EM37" s="22">
        <f t="shared" si="23"/>
        <v>0</v>
      </c>
      <c r="EN37" s="4"/>
      <c r="EP37" s="3" t="s">
        <v>1262</v>
      </c>
      <c r="EQ37" s="22">
        <f>SUMIFS(datos_us[USD],datos_us[Year],'Cuentas US'!EQ$2,datos_us[Month],'Cuentas US'!ET$2,datos_us[Destino],'Cuentas US'!EP37)</f>
        <v>0</v>
      </c>
      <c r="ER37" s="2"/>
      <c r="ES37" s="22">
        <f t="shared" si="24"/>
        <v>0</v>
      </c>
      <c r="ET37" s="4"/>
      <c r="EV37" s="3" t="s">
        <v>1262</v>
      </c>
      <c r="EW37" s="22">
        <f>SUMIFS(datos_us[USD],datos_us[Year],'Cuentas US'!EW$2,datos_us[Month],'Cuentas US'!EZ$2,datos_us[Destino],'Cuentas US'!EV37)</f>
        <v>0</v>
      </c>
      <c r="EX37" s="2"/>
      <c r="EY37" s="22">
        <f t="shared" si="25"/>
        <v>0</v>
      </c>
      <c r="EZ37" s="4"/>
      <c r="FB37" s="3" t="s">
        <v>1262</v>
      </c>
      <c r="FC37" s="22">
        <f>SUMIFS(datos_us[USD],datos_us[Year],'Cuentas US'!FC$2,datos_us[Month],'Cuentas US'!FF$2,datos_us[Destino],'Cuentas US'!FB37)</f>
        <v>0</v>
      </c>
      <c r="FD37" s="2"/>
      <c r="FE37" s="22">
        <f t="shared" si="26"/>
        <v>0</v>
      </c>
      <c r="FF37" s="4"/>
      <c r="FH37" s="3" t="s">
        <v>1262</v>
      </c>
      <c r="FI37" s="22">
        <f>SUMIFS(datos_us[USD],datos_us[Year],'Cuentas US'!FI$2,datos_us[Month],'Cuentas US'!FL$2,datos_us[Destino],'Cuentas US'!FH37)</f>
        <v>0</v>
      </c>
      <c r="FJ37" s="2"/>
      <c r="FK37" s="22">
        <f t="shared" si="27"/>
        <v>0</v>
      </c>
      <c r="FL37" s="4"/>
      <c r="FN37" s="3" t="s">
        <v>1262</v>
      </c>
      <c r="FO37" s="22">
        <f>SUMIFS(datos_us[USD],datos_us[Year],'Cuentas US'!FO$2,datos_us[Month],'Cuentas US'!FR$2,datos_us[Destino],'Cuentas US'!FN37)</f>
        <v>0</v>
      </c>
      <c r="FP37" s="2"/>
      <c r="FQ37" s="22">
        <f t="shared" si="28"/>
        <v>0</v>
      </c>
      <c r="FR37" s="4"/>
      <c r="FT37" s="3" t="s">
        <v>1262</v>
      </c>
      <c r="FU37" s="22">
        <f>SUMIFS(datos_us[USD],datos_us[Year],'Cuentas US'!FU$2,datos_us[Month],'Cuentas US'!FX$2,datos_us[Destino],'Cuentas US'!FT37)</f>
        <v>0</v>
      </c>
      <c r="FV37" s="2"/>
      <c r="FW37" s="22">
        <f t="shared" si="29"/>
        <v>0</v>
      </c>
      <c r="FX37" s="4"/>
      <c r="FZ37" s="3" t="s">
        <v>1262</v>
      </c>
      <c r="GA37" s="22">
        <f>SUMIFS(datos_us[USD],datos_us[Year],'Cuentas US'!GA$2,datos_us[Month],'Cuentas US'!GD$2,datos_us[Destino],'Cuentas US'!FZ37)</f>
        <v>0</v>
      </c>
      <c r="GB37" s="2"/>
      <c r="GC37" s="22">
        <f t="shared" si="30"/>
        <v>0</v>
      </c>
      <c r="GD37" s="4"/>
      <c r="GF37" s="3" t="s">
        <v>1262</v>
      </c>
      <c r="GG37" s="22">
        <f>SUMIFS(datos_us[USD],datos_us[Year],'Cuentas US'!GG$2,datos_us[Month],'Cuentas US'!GJ$2,datos_us[Destino],'Cuentas US'!GF37)</f>
        <v>0</v>
      </c>
      <c r="GH37" s="2"/>
      <c r="GI37" s="22">
        <f t="shared" si="31"/>
        <v>0</v>
      </c>
      <c r="GJ37" s="4"/>
    </row>
    <row r="38" spans="2:192" x14ac:dyDescent="0.25">
      <c r="B38" s="3"/>
      <c r="C38" s="22"/>
      <c r="D38" s="2"/>
      <c r="E38" s="22"/>
      <c r="F38" s="4"/>
      <c r="H38" s="3"/>
      <c r="I38" s="22"/>
      <c r="J38" s="2"/>
      <c r="K38" s="22"/>
      <c r="L38" s="4"/>
      <c r="N38" s="3"/>
      <c r="O38" s="22"/>
      <c r="P38" s="2"/>
      <c r="Q38" s="22"/>
      <c r="R38" s="4"/>
      <c r="T38" s="3"/>
      <c r="U38" s="22"/>
      <c r="V38" s="2"/>
      <c r="W38" s="22"/>
      <c r="X38" s="4"/>
      <c r="Z38" s="3"/>
      <c r="AA38" s="22"/>
      <c r="AB38" s="2"/>
      <c r="AC38" s="22"/>
      <c r="AD38" s="4"/>
      <c r="AF38" s="3"/>
      <c r="AG38" s="22"/>
      <c r="AH38" s="2"/>
      <c r="AI38" s="22"/>
      <c r="AJ38" s="4"/>
      <c r="AL38" s="3"/>
      <c r="AM38" s="22"/>
      <c r="AN38" s="2"/>
      <c r="AO38" s="22"/>
      <c r="AP38" s="4"/>
      <c r="AR38" s="3"/>
      <c r="AS38" s="22"/>
      <c r="AT38" s="2"/>
      <c r="AU38" s="22"/>
      <c r="AV38" s="4"/>
      <c r="AX38" s="3"/>
      <c r="AY38" s="22"/>
      <c r="AZ38" s="2"/>
      <c r="BA38" s="22"/>
      <c r="BB38" s="4"/>
      <c r="BD38" s="3"/>
      <c r="BE38" s="22"/>
      <c r="BF38" s="2"/>
      <c r="BG38" s="22"/>
      <c r="BH38" s="4"/>
      <c r="BJ38" s="3"/>
      <c r="BK38" s="22"/>
      <c r="BL38" s="2"/>
      <c r="BM38" s="22"/>
      <c r="BN38" s="4"/>
      <c r="BP38" s="3"/>
      <c r="BQ38" s="22"/>
      <c r="BR38" s="2"/>
      <c r="BS38" s="22"/>
      <c r="BT38" s="4"/>
      <c r="BV38" s="3"/>
      <c r="BW38" s="22"/>
      <c r="BX38" s="2"/>
      <c r="BY38" s="22"/>
      <c r="BZ38" s="4"/>
      <c r="CB38" s="3"/>
      <c r="CC38" s="22"/>
      <c r="CD38" s="2"/>
      <c r="CE38" s="22"/>
      <c r="CF38" s="4"/>
      <c r="CH38" s="3"/>
      <c r="CI38" s="22"/>
      <c r="CJ38" s="2"/>
      <c r="CK38" s="22"/>
      <c r="CL38" s="4"/>
      <c r="CN38" s="3"/>
      <c r="CO38" s="22"/>
      <c r="CP38" s="2"/>
      <c r="CQ38" s="22"/>
      <c r="CR38" s="4"/>
      <c r="CT38" s="3"/>
      <c r="CU38" s="22"/>
      <c r="CV38" s="2"/>
      <c r="CW38" s="22"/>
      <c r="CX38" s="4"/>
      <c r="CZ38" s="3"/>
      <c r="DA38" s="22"/>
      <c r="DB38" s="2"/>
      <c r="DC38" s="22"/>
      <c r="DD38" s="4"/>
      <c r="DF38" s="3"/>
      <c r="DG38" s="22"/>
      <c r="DH38" s="2"/>
      <c r="DI38" s="22"/>
      <c r="DJ38" s="4"/>
      <c r="DL38" s="3"/>
      <c r="DM38" s="22"/>
      <c r="DN38" s="2"/>
      <c r="DO38" s="22"/>
      <c r="DP38" s="4"/>
      <c r="DR38" s="3"/>
      <c r="DS38" s="22"/>
      <c r="DT38" s="2"/>
      <c r="DU38" s="22"/>
      <c r="DV38" s="4"/>
      <c r="DX38" s="3"/>
      <c r="DY38" s="22"/>
      <c r="DZ38" s="2"/>
      <c r="EA38" s="22"/>
      <c r="EB38" s="4"/>
      <c r="ED38" s="3"/>
      <c r="EE38" s="22"/>
      <c r="EF38" s="2"/>
      <c r="EG38" s="22"/>
      <c r="EH38" s="4"/>
      <c r="EJ38" s="3"/>
      <c r="EK38" s="22"/>
      <c r="EL38" s="2"/>
      <c r="EM38" s="22"/>
      <c r="EN38" s="4"/>
      <c r="EP38" s="3"/>
      <c r="EQ38" s="22"/>
      <c r="ER38" s="2"/>
      <c r="ES38" s="22"/>
      <c r="ET38" s="4"/>
      <c r="EV38" s="3"/>
      <c r="EW38" s="22"/>
      <c r="EX38" s="2"/>
      <c r="EY38" s="22"/>
      <c r="EZ38" s="4"/>
      <c r="FB38" s="3"/>
      <c r="FC38" s="22"/>
      <c r="FD38" s="2"/>
      <c r="FE38" s="22"/>
      <c r="FF38" s="4"/>
      <c r="FH38" s="3"/>
      <c r="FI38" s="22"/>
      <c r="FJ38" s="2"/>
      <c r="FK38" s="22"/>
      <c r="FL38" s="4"/>
      <c r="FN38" s="3"/>
      <c r="FO38" s="22"/>
      <c r="FP38" s="2"/>
      <c r="FQ38" s="22"/>
      <c r="FR38" s="4"/>
      <c r="FT38" s="3"/>
      <c r="FU38" s="22"/>
      <c r="FV38" s="2"/>
      <c r="FW38" s="22"/>
      <c r="FX38" s="4"/>
      <c r="FZ38" s="3"/>
      <c r="GA38" s="22"/>
      <c r="GB38" s="2"/>
      <c r="GC38" s="22"/>
      <c r="GD38" s="4"/>
      <c r="GF38" s="3"/>
      <c r="GG38" s="22"/>
      <c r="GH38" s="2"/>
      <c r="GI38" s="22"/>
      <c r="GJ38" s="4"/>
    </row>
    <row r="39" spans="2:192" x14ac:dyDescent="0.25">
      <c r="B39" s="27" t="s">
        <v>5358</v>
      </c>
      <c r="C39" s="28">
        <f>+SUM(C40:C45)</f>
        <v>0</v>
      </c>
      <c r="D39" s="2"/>
      <c r="E39" s="28">
        <f>+SUM(E40:E45)</f>
        <v>0</v>
      </c>
      <c r="F39" s="4"/>
      <c r="H39" s="27" t="s">
        <v>5358</v>
      </c>
      <c r="I39" s="28">
        <f>+SUM(I40:I45)</f>
        <v>0</v>
      </c>
      <c r="J39" s="2"/>
      <c r="K39" s="28">
        <f>+SUM(K40:K45)</f>
        <v>0</v>
      </c>
      <c r="L39" s="4"/>
      <c r="N39" s="27" t="s">
        <v>5358</v>
      </c>
      <c r="O39" s="28">
        <f>+SUM(O40:O45)</f>
        <v>0</v>
      </c>
      <c r="P39" s="2"/>
      <c r="Q39" s="28">
        <f>+SUM(Q40:Q45)</f>
        <v>0</v>
      </c>
      <c r="R39" s="4"/>
      <c r="T39" s="27" t="s">
        <v>5358</v>
      </c>
      <c r="U39" s="28">
        <f>+SUM(U40:U45)</f>
        <v>0</v>
      </c>
      <c r="V39" s="2"/>
      <c r="W39" s="28">
        <f>+SUM(W40:W45)</f>
        <v>0</v>
      </c>
      <c r="X39" s="4"/>
      <c r="Z39" s="27" t="s">
        <v>5358</v>
      </c>
      <c r="AA39" s="28">
        <f>+SUM(AA40:AA45)</f>
        <v>0</v>
      </c>
      <c r="AB39" s="2"/>
      <c r="AC39" s="28">
        <f>+SUM(AC40:AC45)</f>
        <v>0</v>
      </c>
      <c r="AD39" s="4"/>
      <c r="AF39" s="27" t="s">
        <v>5358</v>
      </c>
      <c r="AG39" s="28">
        <f>+SUM(AG40:AG45)</f>
        <v>0</v>
      </c>
      <c r="AH39" s="2"/>
      <c r="AI39" s="28">
        <f>+SUM(AI40:AI45)</f>
        <v>0</v>
      </c>
      <c r="AJ39" s="4"/>
      <c r="AL39" s="27" t="s">
        <v>5358</v>
      </c>
      <c r="AM39" s="28">
        <f>+SUM(AM40:AM45)</f>
        <v>0</v>
      </c>
      <c r="AN39" s="2"/>
      <c r="AO39" s="28">
        <f>+SUM(AO40:AO45)</f>
        <v>0</v>
      </c>
      <c r="AP39" s="4"/>
      <c r="AR39" s="27" t="s">
        <v>5358</v>
      </c>
      <c r="AS39" s="28">
        <f>+SUM(AS40:AS45)</f>
        <v>0</v>
      </c>
      <c r="AT39" s="2"/>
      <c r="AU39" s="28">
        <f>+SUM(AU40:AU45)</f>
        <v>0</v>
      </c>
      <c r="AV39" s="4"/>
      <c r="AX39" s="27" t="s">
        <v>5358</v>
      </c>
      <c r="AY39" s="28">
        <f>+SUM(AY40:AY45)</f>
        <v>0</v>
      </c>
      <c r="AZ39" s="2"/>
      <c r="BA39" s="28">
        <f>+SUM(BA40:BA45)</f>
        <v>0</v>
      </c>
      <c r="BB39" s="4"/>
      <c r="BD39" s="27" t="s">
        <v>5358</v>
      </c>
      <c r="BE39" s="28">
        <f>+SUM(BE40:BE45)</f>
        <v>0</v>
      </c>
      <c r="BF39" s="2"/>
      <c r="BG39" s="28">
        <f>+SUM(BG40:BG45)</f>
        <v>0</v>
      </c>
      <c r="BH39" s="4"/>
      <c r="BJ39" s="27" t="s">
        <v>5358</v>
      </c>
      <c r="BK39" s="28">
        <f>+SUM(BK40:BK45)</f>
        <v>0</v>
      </c>
      <c r="BL39" s="2"/>
      <c r="BM39" s="28">
        <f>+SUM(BM40:BM45)</f>
        <v>0</v>
      </c>
      <c r="BN39" s="4"/>
      <c r="BP39" s="27" t="s">
        <v>5358</v>
      </c>
      <c r="BQ39" s="28">
        <f>+SUM(BQ40:BQ45)</f>
        <v>98.67</v>
      </c>
      <c r="BR39" s="2"/>
      <c r="BS39" s="28">
        <f>+SUM(BS40:BS45)</f>
        <v>98.67</v>
      </c>
      <c r="BT39" s="4"/>
      <c r="BV39" s="27" t="s">
        <v>5358</v>
      </c>
      <c r="BW39" s="28">
        <f>+SUM(BW40:BW45)</f>
        <v>0</v>
      </c>
      <c r="BX39" s="2"/>
      <c r="BY39" s="28">
        <f>+SUM(BY40:BY45)</f>
        <v>98.67</v>
      </c>
      <c r="BZ39" s="4"/>
      <c r="CB39" s="27" t="s">
        <v>5358</v>
      </c>
      <c r="CC39" s="28">
        <f>+SUM(CC40:CC45)</f>
        <v>0</v>
      </c>
      <c r="CD39" s="2"/>
      <c r="CE39" s="28">
        <f>+SUM(CE40:CE45)</f>
        <v>98.67</v>
      </c>
      <c r="CF39" s="4"/>
      <c r="CH39" s="27" t="s">
        <v>5358</v>
      </c>
      <c r="CI39" s="28">
        <f>+SUM(CI40:CI45)</f>
        <v>1365.7700715715223</v>
      </c>
      <c r="CJ39" s="2"/>
      <c r="CK39" s="28">
        <f>+SUM(CK40:CK45)</f>
        <v>1464.4400715715224</v>
      </c>
      <c r="CL39" s="4"/>
      <c r="CN39" s="27" t="s">
        <v>5358</v>
      </c>
      <c r="CO39" s="28">
        <f>+SUM(CO40:CO45)</f>
        <v>0</v>
      </c>
      <c r="CP39" s="2"/>
      <c r="CQ39" s="28">
        <f>+SUM(CQ40:CQ45)</f>
        <v>1464.4400715715224</v>
      </c>
      <c r="CR39" s="4"/>
      <c r="CT39" s="27" t="s">
        <v>5358</v>
      </c>
      <c r="CU39" s="28">
        <f>+SUM(CU40:CU45)</f>
        <v>0</v>
      </c>
      <c r="CV39" s="2"/>
      <c r="CW39" s="28">
        <f>+SUM(CW40:CW45)</f>
        <v>1464.4400715715224</v>
      </c>
      <c r="CX39" s="4"/>
      <c r="CZ39" s="27" t="s">
        <v>5358</v>
      </c>
      <c r="DA39" s="28">
        <f>+SUM(DA40:DA45)</f>
        <v>0</v>
      </c>
      <c r="DB39" s="2"/>
      <c r="DC39" s="28">
        <f>+SUM(DC40:DC45)</f>
        <v>1464.4400715715224</v>
      </c>
      <c r="DD39" s="4"/>
      <c r="DF39" s="27" t="s">
        <v>5358</v>
      </c>
      <c r="DG39" s="28">
        <f>+SUM(DG40:DG45)</f>
        <v>0</v>
      </c>
      <c r="DH39" s="2"/>
      <c r="DI39" s="28">
        <f>+SUM(DI40:DI45)</f>
        <v>1464.4400715715224</v>
      </c>
      <c r="DJ39" s="4"/>
      <c r="DL39" s="27" t="s">
        <v>5358</v>
      </c>
      <c r="DM39" s="28">
        <f>+SUM(DM40:DM45)</f>
        <v>0</v>
      </c>
      <c r="DN39" s="2"/>
      <c r="DO39" s="28">
        <f>+SUM(DO40:DO45)</f>
        <v>1464.4400715715224</v>
      </c>
      <c r="DP39" s="4"/>
      <c r="DR39" s="27" t="s">
        <v>5358</v>
      </c>
      <c r="DS39" s="28">
        <f>+SUM(DS40:DS45)</f>
        <v>0</v>
      </c>
      <c r="DT39" s="2"/>
      <c r="DU39" s="28">
        <f>+SUM(DU40:DU45)</f>
        <v>1464.4400715715224</v>
      </c>
      <c r="DV39" s="4"/>
      <c r="DX39" s="27" t="s">
        <v>5358</v>
      </c>
      <c r="DY39" s="28">
        <f>+SUM(DY40:DY45)</f>
        <v>0</v>
      </c>
      <c r="DZ39" s="2"/>
      <c r="EA39" s="28">
        <f>+SUM(EA40:EA45)</f>
        <v>1464.4400715715224</v>
      </c>
      <c r="EB39" s="4"/>
      <c r="ED39" s="27" t="s">
        <v>5358</v>
      </c>
      <c r="EE39" s="28">
        <f>+SUM(EE40:EE45)</f>
        <v>0</v>
      </c>
      <c r="EF39" s="2"/>
      <c r="EG39" s="28">
        <f>+SUM(EG40:EG45)</f>
        <v>1464.4400715715224</v>
      </c>
      <c r="EH39" s="4"/>
      <c r="EJ39" s="27" t="s">
        <v>5358</v>
      </c>
      <c r="EK39" s="28">
        <f>+SUM(EK40:EK45)</f>
        <v>0</v>
      </c>
      <c r="EL39" s="2"/>
      <c r="EM39" s="28">
        <f>+SUM(EM40:EM45)</f>
        <v>1464.4400715715224</v>
      </c>
      <c r="EN39" s="4"/>
      <c r="EP39" s="27" t="s">
        <v>5358</v>
      </c>
      <c r="EQ39" s="28">
        <f>+SUM(EQ40:EQ45)</f>
        <v>0</v>
      </c>
      <c r="ER39" s="2"/>
      <c r="ES39" s="28">
        <f>+SUM(ES40:ES45)</f>
        <v>1464.4400715715224</v>
      </c>
      <c r="ET39" s="4"/>
      <c r="EV39" s="27" t="s">
        <v>5358</v>
      </c>
      <c r="EW39" s="28">
        <f>+SUM(EW40:EW45)</f>
        <v>0</v>
      </c>
      <c r="EX39" s="2"/>
      <c r="EY39" s="28">
        <f>+SUM(EY40:EY45)</f>
        <v>1464.4400715715224</v>
      </c>
      <c r="EZ39" s="4"/>
      <c r="FB39" s="27" t="s">
        <v>5358</v>
      </c>
      <c r="FC39" s="28">
        <f>+SUM(FC40:FC45)</f>
        <v>0</v>
      </c>
      <c r="FD39" s="2"/>
      <c r="FE39" s="28">
        <f>+SUM(FE40:FE45)</f>
        <v>1464.4400715715224</v>
      </c>
      <c r="FF39" s="4"/>
      <c r="FH39" s="27" t="s">
        <v>5358</v>
      </c>
      <c r="FI39" s="28">
        <f>+SUM(FI40:FI45)</f>
        <v>94.45</v>
      </c>
      <c r="FJ39" s="2"/>
      <c r="FK39" s="28">
        <f>+SUM(FK40:FK45)</f>
        <v>1558.8900715715224</v>
      </c>
      <c r="FL39" s="4"/>
      <c r="FN39" s="27" t="s">
        <v>5358</v>
      </c>
      <c r="FO39" s="28">
        <f>+SUM(FO40:FO45)</f>
        <v>0</v>
      </c>
      <c r="FP39" s="2"/>
      <c r="FQ39" s="28">
        <f>+SUM(FQ40:FQ45)</f>
        <v>1558.8900715715224</v>
      </c>
      <c r="FR39" s="4"/>
      <c r="FT39" s="27" t="s">
        <v>5358</v>
      </c>
      <c r="FU39" s="28">
        <f>+SUM(FU40:FU45)</f>
        <v>0</v>
      </c>
      <c r="FV39" s="2"/>
      <c r="FW39" s="28">
        <f>+SUM(FW40:FW45)</f>
        <v>1558.8900715715224</v>
      </c>
      <c r="FX39" s="4"/>
      <c r="FZ39" s="27" t="s">
        <v>5358</v>
      </c>
      <c r="GA39" s="28">
        <f>+SUM(GA40:GA45)</f>
        <v>0</v>
      </c>
      <c r="GB39" s="2"/>
      <c r="GC39" s="28">
        <f>+SUM(GC40:GC45)</f>
        <v>1558.8900715715224</v>
      </c>
      <c r="GD39" s="4"/>
      <c r="GF39" s="27" t="s">
        <v>5358</v>
      </c>
      <c r="GG39" s="28">
        <f>+SUM(GG40:GG45)</f>
        <v>114.17000000000002</v>
      </c>
      <c r="GH39" s="2"/>
      <c r="GI39" s="28">
        <f>+SUM(GI40:GI45)</f>
        <v>1673.0600715715225</v>
      </c>
      <c r="GJ39" s="4"/>
    </row>
    <row r="40" spans="2:192" x14ac:dyDescent="0.25">
      <c r="B40" s="3" t="s">
        <v>85</v>
      </c>
      <c r="C40" s="22">
        <f>SUMIFS(datos_us[USD],datos_us[Year],'Cuentas US'!C$2,datos_us[Month],'Cuentas US'!F$2,datos_us[Destino],'Cuentas US'!B40)
- SUMIFS(datos_us[USD],datos_us[Year],'Cuentas US'!C$2,datos_us[Month],'Cuentas US'!F$2,datos_us[Origen],'Cuentas US'!B40)</f>
        <v>0</v>
      </c>
      <c r="D40" s="2"/>
      <c r="E40" s="22">
        <f t="shared" ref="E40:E45" si="32">+C40</f>
        <v>0</v>
      </c>
      <c r="F40" s="4"/>
      <c r="H40" s="3" t="s">
        <v>85</v>
      </c>
      <c r="I40" s="22">
        <f>SUMIFS(datos_us[USD],datos_us[Year],'Cuentas US'!I$2,datos_us[Month],'Cuentas US'!L$2,datos_us[Destino],'Cuentas US'!H40)
- SUMIFS(datos_us[USD],datos_us[Year],'Cuentas US'!I$2,datos_us[Month],'Cuentas US'!L$2,datos_us[Origen],'Cuentas US'!H40)</f>
        <v>0</v>
      </c>
      <c r="J40" s="2"/>
      <c r="K40" s="22">
        <f t="shared" ref="K40:K45" si="33">+I40+E40</f>
        <v>0</v>
      </c>
      <c r="L40" s="4"/>
      <c r="N40" s="3" t="s">
        <v>85</v>
      </c>
      <c r="O40" s="22">
        <f>SUMIFS(datos_us[USD],datos_us[Year],'Cuentas US'!O$2,datos_us[Month],'Cuentas US'!R$2,datos_us[Destino],'Cuentas US'!N40)
- SUMIFS(datos_us[USD],datos_us[Year],'Cuentas US'!O$2,datos_us[Month],'Cuentas US'!R$2,datos_us[Origen],'Cuentas US'!N40)</f>
        <v>0</v>
      </c>
      <c r="P40" s="2"/>
      <c r="Q40" s="22">
        <f t="shared" ref="Q40:Q45" si="34">+O40+K40</f>
        <v>0</v>
      </c>
      <c r="R40" s="4"/>
      <c r="T40" s="3" t="s">
        <v>85</v>
      </c>
      <c r="U40" s="22">
        <f>SUMIFS(datos_us[USD],datos_us[Year],'Cuentas US'!U$2,datos_us[Month],'Cuentas US'!X$2,datos_us[Destino],'Cuentas US'!T40)
- SUMIFS(datos_us[USD],datos_us[Year],'Cuentas US'!U$2,datos_us[Month],'Cuentas US'!X$2,datos_us[Origen],'Cuentas US'!T40)</f>
        <v>0</v>
      </c>
      <c r="V40" s="2"/>
      <c r="W40" s="22">
        <f t="shared" ref="W40:W45" si="35">+U40+Q40</f>
        <v>0</v>
      </c>
      <c r="X40" s="4"/>
      <c r="Z40" s="3" t="s">
        <v>85</v>
      </c>
      <c r="AA40" s="22">
        <f>SUMIFS(datos_us[USD],datos_us[Year],'Cuentas US'!AA$2,datos_us[Month],'Cuentas US'!AD$2,datos_us[Destino],'Cuentas US'!Z40)
- SUMIFS(datos_us[USD],datos_us[Year],'Cuentas US'!AA$2,datos_us[Month],'Cuentas US'!AD$2,datos_us[Origen],'Cuentas US'!Z40)</f>
        <v>0</v>
      </c>
      <c r="AB40" s="2"/>
      <c r="AC40" s="22">
        <f t="shared" ref="AC40:AC45" si="36">+AA40+W40</f>
        <v>0</v>
      </c>
      <c r="AD40" s="4"/>
      <c r="AF40" s="3" t="s">
        <v>85</v>
      </c>
      <c r="AG40" s="22">
        <f>SUMIFS(datos_us[USD],datos_us[Year],'Cuentas US'!AG$2,datos_us[Month],'Cuentas US'!AJ$2,datos_us[Destino],'Cuentas US'!AF40)
- SUMIFS(datos_us[USD],datos_us[Year],'Cuentas US'!AG$2,datos_us[Month],'Cuentas US'!AJ$2,datos_us[Origen],'Cuentas US'!AF40)</f>
        <v>0</v>
      </c>
      <c r="AH40" s="2"/>
      <c r="AI40" s="22">
        <f t="shared" ref="AI40:AI45" si="37">+AG40+AC40</f>
        <v>0</v>
      </c>
      <c r="AJ40" s="4"/>
      <c r="AL40" s="3" t="s">
        <v>85</v>
      </c>
      <c r="AM40" s="22">
        <f>SUMIFS(datos_us[USD],datos_us[Year],'Cuentas US'!AM$2,datos_us[Month],'Cuentas US'!AP$2,datos_us[Destino],'Cuentas US'!AL40)
- SUMIFS(datos_us[USD],datos_us[Year],'Cuentas US'!AM$2,datos_us[Month],'Cuentas US'!AP$2,datos_us[Origen],'Cuentas US'!AL40)</f>
        <v>0</v>
      </c>
      <c r="AN40" s="2"/>
      <c r="AO40" s="22">
        <f t="shared" ref="AO40:AO45" si="38">+AM40+AI40</f>
        <v>0</v>
      </c>
      <c r="AP40" s="4"/>
      <c r="AR40" s="3" t="s">
        <v>85</v>
      </c>
      <c r="AS40" s="22">
        <f>SUMIFS(datos_us[USD],datos_us[Year],'Cuentas US'!AS$2,datos_us[Month],'Cuentas US'!AV$2,datos_us[Destino],'Cuentas US'!AR40)
- SUMIFS(datos_us[USD],datos_us[Year],'Cuentas US'!AS$2,datos_us[Month],'Cuentas US'!AV$2,datos_us[Origen],'Cuentas US'!AR40)</f>
        <v>0</v>
      </c>
      <c r="AT40" s="2"/>
      <c r="AU40" s="22">
        <f t="shared" ref="AU40:AU45" si="39">+AS40+AO40</f>
        <v>0</v>
      </c>
      <c r="AV40" s="4"/>
      <c r="AX40" s="3" t="s">
        <v>85</v>
      </c>
      <c r="AY40" s="22">
        <f>SUMIFS(datos_us[USD],datos_us[Year],'Cuentas US'!AY$2,datos_us[Month],'Cuentas US'!BB$2,datos_us[Destino],'Cuentas US'!AX40)
- SUMIFS(datos_us[USD],datos_us[Year],'Cuentas US'!AY$2,datos_us[Month],'Cuentas US'!BB$2,datos_us[Origen],'Cuentas US'!AX40)</f>
        <v>0</v>
      </c>
      <c r="AZ40" s="2"/>
      <c r="BA40" s="22">
        <f t="shared" ref="BA40:BA45" si="40">+AY40+AU40</f>
        <v>0</v>
      </c>
      <c r="BB40" s="4"/>
      <c r="BD40" s="3" t="s">
        <v>85</v>
      </c>
      <c r="BE40" s="22">
        <f>SUMIFS(datos_us[USD],datos_us[Year],'Cuentas US'!BE$2,datos_us[Month],'Cuentas US'!BH$2,datos_us[Destino],'Cuentas US'!BD40)
- SUMIFS(datos_us[USD],datos_us[Year],'Cuentas US'!BE$2,datos_us[Month],'Cuentas US'!BH$2,datos_us[Origen],'Cuentas US'!BD40)</f>
        <v>0</v>
      </c>
      <c r="BF40" s="2"/>
      <c r="BG40" s="22">
        <f t="shared" ref="BG40:BG45" si="41">+BE40+BA40</f>
        <v>0</v>
      </c>
      <c r="BH40" s="4"/>
      <c r="BJ40" s="3" t="s">
        <v>85</v>
      </c>
      <c r="BK40" s="22">
        <f>SUMIFS(datos_us[USD],datos_us[Year],'Cuentas US'!BK$2,datos_us[Month],'Cuentas US'!BN$2,datos_us[Destino],'Cuentas US'!BJ40)
- SUMIFS(datos_us[USD],datos_us[Year],'Cuentas US'!BK$2,datos_us[Month],'Cuentas US'!BN$2,datos_us[Origen],'Cuentas US'!BJ40)</f>
        <v>0</v>
      </c>
      <c r="BL40" s="2"/>
      <c r="BM40" s="22">
        <f t="shared" ref="BM40:BM45" si="42">+BK40+BG40</f>
        <v>0</v>
      </c>
      <c r="BN40" s="4"/>
      <c r="BP40" s="3" t="s">
        <v>85</v>
      </c>
      <c r="BQ40" s="22">
        <f>SUMIFS(datos_us[USD],datos_us[Year],'Cuentas US'!BQ$2,datos_us[Month],'Cuentas US'!BT$2,datos_us[Destino],'Cuentas US'!BP40)
- SUMIFS(datos_us[USD],datos_us[Year],'Cuentas US'!BQ$2,datos_us[Month],'Cuentas US'!BT$2,datos_us[Origen],'Cuentas US'!BP40)</f>
        <v>98.67</v>
      </c>
      <c r="BR40" s="2"/>
      <c r="BS40" s="22">
        <f t="shared" ref="BS40:BS45" si="43">+BQ40+BM40</f>
        <v>98.67</v>
      </c>
      <c r="BT40" s="4"/>
      <c r="BV40" s="3" t="s">
        <v>85</v>
      </c>
      <c r="BW40" s="22">
        <f>SUMIFS(datos_us[USD],datos_us[Year],'Cuentas US'!BW$2,datos_us[Month],'Cuentas US'!BZ$2,datos_us[Destino],'Cuentas US'!BV40)
- SUMIFS(datos_us[USD],datos_us[Year],'Cuentas US'!BW$2,datos_us[Month],'Cuentas US'!BZ$2,datos_us[Origen],'Cuentas US'!BV40)</f>
        <v>0</v>
      </c>
      <c r="BX40" s="2"/>
      <c r="BY40" s="22">
        <f t="shared" ref="BY40:BY45" si="44">+BW40+BS40</f>
        <v>98.67</v>
      </c>
      <c r="BZ40" s="4"/>
      <c r="CB40" s="3" t="s">
        <v>85</v>
      </c>
      <c r="CC40" s="22">
        <f>SUMIFS(datos_us[USD],datos_us[Year],'Cuentas US'!CC$2,datos_us[Month],'Cuentas US'!CF$2,datos_us[Destino],'Cuentas US'!CB40)
- SUMIFS(datos_us[USD],datos_us[Year],'Cuentas US'!CC$2,datos_us[Month],'Cuentas US'!CF$2,datos_us[Origen],'Cuentas US'!CB40)</f>
        <v>0</v>
      </c>
      <c r="CD40" s="2"/>
      <c r="CE40" s="22">
        <f t="shared" ref="CE40:CE45" si="45">+CC40+BY40</f>
        <v>98.67</v>
      </c>
      <c r="CF40" s="4"/>
      <c r="CH40" s="3" t="s">
        <v>85</v>
      </c>
      <c r="CI40" s="22">
        <f>SUMIFS(datos_us[USD],datos_us[Year],'Cuentas US'!CI$2,datos_us[Month],'Cuentas US'!CL$2,datos_us[Destino],'Cuentas US'!CH40)
- SUMIFS(datos_us[USD],datos_us[Year],'Cuentas US'!CI$2,datos_us[Month],'Cuentas US'!CL$2,datos_us[Origen],'Cuentas US'!CH40)</f>
        <v>1365.7700715715223</v>
      </c>
      <c r="CJ40" s="2"/>
      <c r="CK40" s="22">
        <f t="shared" ref="CK40:CK45" si="46">+CI40+CE40</f>
        <v>1464.4400715715224</v>
      </c>
      <c r="CL40" s="4"/>
      <c r="CN40" s="3" t="s">
        <v>85</v>
      </c>
      <c r="CO40" s="22">
        <f>SUMIFS(datos_us[USD],datos_us[Year],'Cuentas US'!CO$2,datos_us[Month],'Cuentas US'!CR$2,datos_us[Destino],'Cuentas US'!CN40)
- SUMIFS(datos_us[USD],datos_us[Year],'Cuentas US'!CO$2,datos_us[Month],'Cuentas US'!CR$2,datos_us[Origen],'Cuentas US'!CN40)</f>
        <v>0</v>
      </c>
      <c r="CP40" s="2"/>
      <c r="CQ40" s="22">
        <f t="shared" ref="CQ40:CQ45" si="47">+CO40+CK40</f>
        <v>1464.4400715715224</v>
      </c>
      <c r="CR40" s="4"/>
      <c r="CT40" s="3" t="s">
        <v>85</v>
      </c>
      <c r="CU40" s="22">
        <f>SUMIFS(datos_us[USD],datos_us[Year],'Cuentas US'!CU$2,datos_us[Month],'Cuentas US'!CX$2,datos_us[Destino],'Cuentas US'!CT40)
- SUMIFS(datos_us[USD],datos_us[Year],'Cuentas US'!CU$2,datos_us[Month],'Cuentas US'!CX$2,datos_us[Origen],'Cuentas US'!CT40)</f>
        <v>0</v>
      </c>
      <c r="CV40" s="2"/>
      <c r="CW40" s="22">
        <f t="shared" ref="CW40:CW45" si="48">+CU40+CQ40</f>
        <v>1464.4400715715224</v>
      </c>
      <c r="CX40" s="4"/>
      <c r="CZ40" s="3" t="s">
        <v>85</v>
      </c>
      <c r="DA40" s="22">
        <f>SUMIFS(datos_us[USD],datos_us[Year],'Cuentas US'!DA$2,datos_us[Month],'Cuentas US'!DD$2,datos_us[Destino],'Cuentas US'!CZ40)
- SUMIFS(datos_us[USD],datos_us[Year],'Cuentas US'!DA$2,datos_us[Month],'Cuentas US'!DD$2,datos_us[Origen],'Cuentas US'!CZ40)</f>
        <v>0</v>
      </c>
      <c r="DB40" s="2"/>
      <c r="DC40" s="22">
        <f t="shared" ref="DC40:DC45" si="49">+DA40+CW40</f>
        <v>1464.4400715715224</v>
      </c>
      <c r="DD40" s="4"/>
      <c r="DF40" s="3" t="s">
        <v>85</v>
      </c>
      <c r="DG40" s="22">
        <f>SUMIFS(datos_us[USD],datos_us[Year],'Cuentas US'!DG$2,datos_us[Month],'Cuentas US'!DJ$2,datos_us[Destino],'Cuentas US'!DF40)
- SUMIFS(datos_us[USD],datos_us[Year],'Cuentas US'!DG$2,datos_us[Month],'Cuentas US'!DJ$2,datos_us[Origen],'Cuentas US'!DF40)</f>
        <v>0</v>
      </c>
      <c r="DH40" s="2"/>
      <c r="DI40" s="22">
        <f t="shared" ref="DI40:DI45" si="50">+DG40+DC40</f>
        <v>1464.4400715715224</v>
      </c>
      <c r="DJ40" s="4"/>
      <c r="DL40" s="3" t="s">
        <v>85</v>
      </c>
      <c r="DM40" s="22">
        <f>SUMIFS(datos_us[USD],datos_us[Year],'Cuentas US'!DM$2,datos_us[Month],'Cuentas US'!DP$2,datos_us[Destino],'Cuentas US'!DL40)
- SUMIFS(datos_us[USD],datos_us[Year],'Cuentas US'!DM$2,datos_us[Month],'Cuentas US'!DP$2,datos_us[Origen],'Cuentas US'!DL40)</f>
        <v>0</v>
      </c>
      <c r="DN40" s="2"/>
      <c r="DO40" s="22">
        <f t="shared" ref="DO40:DO45" si="51">+DM40+DI40</f>
        <v>1464.4400715715224</v>
      </c>
      <c r="DP40" s="4"/>
      <c r="DR40" s="3" t="s">
        <v>85</v>
      </c>
      <c r="DS40" s="22">
        <f>SUMIFS(datos_us[USD],datos_us[Year],'Cuentas US'!DS$2,datos_us[Month],'Cuentas US'!DV$2,datos_us[Destino],'Cuentas US'!DR40)
- SUMIFS(datos_us[USD],datos_us[Year],'Cuentas US'!DS$2,datos_us[Month],'Cuentas US'!DV$2,datos_us[Origen],'Cuentas US'!DR40)</f>
        <v>0</v>
      </c>
      <c r="DT40" s="2"/>
      <c r="DU40" s="22">
        <f t="shared" ref="DU40:DU45" si="52">+DS40+DO40</f>
        <v>1464.4400715715224</v>
      </c>
      <c r="DV40" s="4"/>
      <c r="DX40" s="3" t="s">
        <v>85</v>
      </c>
      <c r="DY40" s="22">
        <f>SUMIFS(datos_us[USD],datos_us[Year],'Cuentas US'!DY$2,datos_us[Month],'Cuentas US'!EB$2,datos_us[Destino],'Cuentas US'!DX40)
- SUMIFS(datos_us[USD],datos_us[Year],'Cuentas US'!DY$2,datos_us[Month],'Cuentas US'!EB$2,datos_us[Origen],'Cuentas US'!DX40)</f>
        <v>0</v>
      </c>
      <c r="DZ40" s="2"/>
      <c r="EA40" s="22">
        <f t="shared" ref="EA40:EA45" si="53">+DY40+DU40</f>
        <v>1464.4400715715224</v>
      </c>
      <c r="EB40" s="4"/>
      <c r="ED40" s="3" t="s">
        <v>85</v>
      </c>
      <c r="EE40" s="22">
        <f>SUMIFS(datos_us[USD],datos_us[Year],'Cuentas US'!EE$2,datos_us[Month],'Cuentas US'!EH$2,datos_us[Destino],'Cuentas US'!ED40)
- SUMIFS(datos_us[USD],datos_us[Year],'Cuentas US'!EE$2,datos_us[Month],'Cuentas US'!EH$2,datos_us[Origen],'Cuentas US'!ED40)</f>
        <v>0</v>
      </c>
      <c r="EF40" s="2"/>
      <c r="EG40" s="22">
        <f t="shared" ref="EG40:EG45" si="54">+EE40+EA40</f>
        <v>1464.4400715715224</v>
      </c>
      <c r="EH40" s="4"/>
      <c r="EJ40" s="3" t="s">
        <v>85</v>
      </c>
      <c r="EK40" s="22">
        <f>SUMIFS(datos_us[USD],datos_us[Year],'Cuentas US'!EK$2,datos_us[Month],'Cuentas US'!EN$2,datos_us[Destino],'Cuentas US'!EJ40)
- SUMIFS(datos_us[USD],datos_us[Year],'Cuentas US'!EK$2,datos_us[Month],'Cuentas US'!EN$2,datos_us[Origen],'Cuentas US'!EJ40)</f>
        <v>0</v>
      </c>
      <c r="EL40" s="2"/>
      <c r="EM40" s="22">
        <f t="shared" ref="EM40:EM45" si="55">+EK40+EG40</f>
        <v>1464.4400715715224</v>
      </c>
      <c r="EN40" s="4"/>
      <c r="EP40" s="3" t="s">
        <v>85</v>
      </c>
      <c r="EQ40" s="22">
        <f>SUMIFS(datos_us[USD],datos_us[Year],'Cuentas US'!EQ$2,datos_us[Month],'Cuentas US'!ET$2,datos_us[Destino],'Cuentas US'!EP40)
- SUMIFS(datos_us[USD],datos_us[Year],'Cuentas US'!EQ$2,datos_us[Month],'Cuentas US'!ET$2,datos_us[Origen],'Cuentas US'!EP40)</f>
        <v>0</v>
      </c>
      <c r="ER40" s="2"/>
      <c r="ES40" s="22">
        <f t="shared" ref="ES40:ES45" si="56">+EQ40+EM40</f>
        <v>1464.4400715715224</v>
      </c>
      <c r="ET40" s="4"/>
      <c r="EV40" s="3" t="s">
        <v>85</v>
      </c>
      <c r="EW40" s="22">
        <f>SUMIFS(datos_us[USD],datos_us[Year],'Cuentas US'!EW$2,datos_us[Month],'Cuentas US'!EZ$2,datos_us[Destino],'Cuentas US'!EV40)
- SUMIFS(datos_us[USD],datos_us[Year],'Cuentas US'!EW$2,datos_us[Month],'Cuentas US'!EZ$2,datos_us[Origen],'Cuentas US'!EV40)</f>
        <v>0</v>
      </c>
      <c r="EX40" s="2"/>
      <c r="EY40" s="22">
        <f t="shared" ref="EY40:EY45" si="57">+EW40+ES40</f>
        <v>1464.4400715715224</v>
      </c>
      <c r="EZ40" s="4"/>
      <c r="FB40" s="3" t="s">
        <v>85</v>
      </c>
      <c r="FC40" s="22">
        <f>SUMIFS(datos_us[USD],datos_us[Year],'Cuentas US'!FC$2,datos_us[Month],'Cuentas US'!FF$2,datos_us[Destino],'Cuentas US'!FB40)
- SUMIFS(datos_us[USD],datos_us[Year],'Cuentas US'!FC$2,datos_us[Month],'Cuentas US'!FF$2,datos_us[Origen],'Cuentas US'!FB40)</f>
        <v>0</v>
      </c>
      <c r="FD40" s="2"/>
      <c r="FE40" s="22">
        <f t="shared" ref="FE40:FE45" si="58">+FC40+EY40</f>
        <v>1464.4400715715224</v>
      </c>
      <c r="FF40" s="4"/>
      <c r="FH40" s="3" t="s">
        <v>85</v>
      </c>
      <c r="FI40" s="22">
        <f>SUMIFS(datos_us[USD],datos_us[Year],'Cuentas US'!FI$2,datos_us[Month],'Cuentas US'!FL$2,datos_us[Destino],'Cuentas US'!FH40)
- SUMIFS(datos_us[USD],datos_us[Year],'Cuentas US'!FI$2,datos_us[Month],'Cuentas US'!FL$2,datos_us[Origen],'Cuentas US'!FH40)</f>
        <v>94.45</v>
      </c>
      <c r="FJ40" s="2"/>
      <c r="FK40" s="22">
        <f t="shared" ref="FK40:FK45" si="59">+FI40+FE40</f>
        <v>1558.8900715715224</v>
      </c>
      <c r="FL40" s="4"/>
      <c r="FN40" s="3" t="s">
        <v>85</v>
      </c>
      <c r="FO40" s="22">
        <f>SUMIFS(datos_us[USD],datos_us[Year],'Cuentas US'!FO$2,datos_us[Month],'Cuentas US'!FR$2,datos_us[Destino],'Cuentas US'!FN40)
- SUMIFS(datos_us[USD],datos_us[Year],'Cuentas US'!FO$2,datos_us[Month],'Cuentas US'!FR$2,datos_us[Origen],'Cuentas US'!FN40)</f>
        <v>0</v>
      </c>
      <c r="FP40" s="2"/>
      <c r="FQ40" s="22">
        <f t="shared" ref="FQ40:FQ45" si="60">+FO40+FK40</f>
        <v>1558.8900715715224</v>
      </c>
      <c r="FR40" s="4"/>
      <c r="FT40" s="3" t="s">
        <v>85</v>
      </c>
      <c r="FU40" s="22">
        <f>SUMIFS(datos_us[USD],datos_us[Year],'Cuentas US'!FU$2,datos_us[Month],'Cuentas US'!FX$2,datos_us[Destino],'Cuentas US'!FT40)
- SUMIFS(datos_us[USD],datos_us[Year],'Cuentas US'!FU$2,datos_us[Month],'Cuentas US'!FX$2,datos_us[Origen],'Cuentas US'!FT40)</f>
        <v>0</v>
      </c>
      <c r="FV40" s="2"/>
      <c r="FW40" s="22">
        <f t="shared" ref="FW40:FW45" si="61">+FU40+FQ40</f>
        <v>1558.8900715715224</v>
      </c>
      <c r="FX40" s="4"/>
      <c r="FZ40" s="3" t="s">
        <v>85</v>
      </c>
      <c r="GA40" s="22">
        <f>SUMIFS(datos_us[USD],datos_us[Year],'Cuentas US'!GA$2,datos_us[Month],'Cuentas US'!GD$2,datos_us[Destino],'Cuentas US'!FZ40)
- SUMIFS(datos_us[USD],datos_us[Year],'Cuentas US'!GA$2,datos_us[Month],'Cuentas US'!GD$2,datos_us[Origen],'Cuentas US'!FZ40)</f>
        <v>0</v>
      </c>
      <c r="GB40" s="2"/>
      <c r="GC40" s="22">
        <f t="shared" ref="GC40:GC45" si="62">+GA40+FW40</f>
        <v>1558.8900715715224</v>
      </c>
      <c r="GD40" s="4"/>
      <c r="GF40" s="3" t="s">
        <v>85</v>
      </c>
      <c r="GG40" s="22">
        <f>SUMIFS(datos_us[USD],datos_us[Year],'Cuentas US'!GG$2,datos_us[Month],'Cuentas US'!GJ$2,datos_us[Destino],'Cuentas US'!GF40)
- SUMIFS(datos_us[USD],datos_us[Year],'Cuentas US'!GG$2,datos_us[Month],'Cuentas US'!GJ$2,datos_us[Origen],'Cuentas US'!GF40)</f>
        <v>114.17000000000002</v>
      </c>
      <c r="GH40" s="2"/>
      <c r="GI40" s="22">
        <f t="shared" ref="GI40:GI45" si="63">+GG40+GC40</f>
        <v>1673.0600715715225</v>
      </c>
      <c r="GJ40" s="4"/>
    </row>
    <row r="41" spans="2:192" x14ac:dyDescent="0.25">
      <c r="B41" s="3" t="s">
        <v>969</v>
      </c>
      <c r="C41" s="22">
        <f>SUMIFS(datos_us[USD],datos_us[Year],'Cuentas US'!C$2,datos_us[Month],'Cuentas US'!F$2,datos_us[Destino],'Cuentas US'!B41)
- SUMIFS(datos_us[USD],datos_us[Year],'Cuentas US'!C$2,datos_us[Month],'Cuentas US'!F$2,datos_us[Origen],'Cuentas US'!B41)</f>
        <v>0</v>
      </c>
      <c r="D41" s="2"/>
      <c r="E41" s="22">
        <f t="shared" si="32"/>
        <v>0</v>
      </c>
      <c r="F41" s="4"/>
      <c r="H41" s="3" t="s">
        <v>969</v>
      </c>
      <c r="I41" s="22">
        <f>SUMIFS(datos_us[USD],datos_us[Year],'Cuentas US'!I$2,datos_us[Month],'Cuentas US'!L$2,datos_us[Destino],'Cuentas US'!H41)
- SUMIFS(datos_us[USD],datos_us[Year],'Cuentas US'!I$2,datos_us[Month],'Cuentas US'!L$2,datos_us[Origen],'Cuentas US'!H41)</f>
        <v>0</v>
      </c>
      <c r="J41" s="2"/>
      <c r="K41" s="22">
        <f t="shared" si="33"/>
        <v>0</v>
      </c>
      <c r="L41" s="4"/>
      <c r="N41" s="3" t="s">
        <v>969</v>
      </c>
      <c r="O41" s="22">
        <f>SUMIFS(datos_us[USD],datos_us[Year],'Cuentas US'!O$2,datos_us[Month],'Cuentas US'!R$2,datos_us[Destino],'Cuentas US'!N41)
- SUMIFS(datos_us[USD],datos_us[Year],'Cuentas US'!O$2,datos_us[Month],'Cuentas US'!R$2,datos_us[Origen],'Cuentas US'!N41)</f>
        <v>0</v>
      </c>
      <c r="P41" s="2"/>
      <c r="Q41" s="22">
        <f t="shared" si="34"/>
        <v>0</v>
      </c>
      <c r="R41" s="4"/>
      <c r="T41" s="3" t="s">
        <v>969</v>
      </c>
      <c r="U41" s="22">
        <f>SUMIFS(datos_us[USD],datos_us[Year],'Cuentas US'!U$2,datos_us[Month],'Cuentas US'!X$2,datos_us[Destino],'Cuentas US'!T41)
- SUMIFS(datos_us[USD],datos_us[Year],'Cuentas US'!U$2,datos_us[Month],'Cuentas US'!X$2,datos_us[Origen],'Cuentas US'!T41)</f>
        <v>0</v>
      </c>
      <c r="V41" s="2"/>
      <c r="W41" s="22">
        <f t="shared" si="35"/>
        <v>0</v>
      </c>
      <c r="X41" s="4"/>
      <c r="Z41" s="3" t="s">
        <v>969</v>
      </c>
      <c r="AA41" s="22">
        <f>SUMIFS(datos_us[USD],datos_us[Year],'Cuentas US'!AA$2,datos_us[Month],'Cuentas US'!AD$2,datos_us[Destino],'Cuentas US'!Z41)
- SUMIFS(datos_us[USD],datos_us[Year],'Cuentas US'!AA$2,datos_us[Month],'Cuentas US'!AD$2,datos_us[Origen],'Cuentas US'!Z41)</f>
        <v>0</v>
      </c>
      <c r="AB41" s="2"/>
      <c r="AC41" s="22">
        <f t="shared" si="36"/>
        <v>0</v>
      </c>
      <c r="AD41" s="4"/>
      <c r="AF41" s="3" t="s">
        <v>969</v>
      </c>
      <c r="AG41" s="22">
        <f>SUMIFS(datos_us[USD],datos_us[Year],'Cuentas US'!AG$2,datos_us[Month],'Cuentas US'!AJ$2,datos_us[Destino],'Cuentas US'!AF41)
- SUMIFS(datos_us[USD],datos_us[Year],'Cuentas US'!AG$2,datos_us[Month],'Cuentas US'!AJ$2,datos_us[Origen],'Cuentas US'!AF41)</f>
        <v>0</v>
      </c>
      <c r="AH41" s="2"/>
      <c r="AI41" s="22">
        <f t="shared" si="37"/>
        <v>0</v>
      </c>
      <c r="AJ41" s="4"/>
      <c r="AL41" s="3" t="s">
        <v>969</v>
      </c>
      <c r="AM41" s="22">
        <f>SUMIFS(datos_us[USD],datos_us[Year],'Cuentas US'!AM$2,datos_us[Month],'Cuentas US'!AP$2,datos_us[Destino],'Cuentas US'!AL41)
- SUMIFS(datos_us[USD],datos_us[Year],'Cuentas US'!AM$2,datos_us[Month],'Cuentas US'!AP$2,datos_us[Origen],'Cuentas US'!AL41)</f>
        <v>0</v>
      </c>
      <c r="AN41" s="2"/>
      <c r="AO41" s="22">
        <f t="shared" si="38"/>
        <v>0</v>
      </c>
      <c r="AP41" s="4"/>
      <c r="AR41" s="3" t="s">
        <v>969</v>
      </c>
      <c r="AS41" s="22">
        <f>SUMIFS(datos_us[USD],datos_us[Year],'Cuentas US'!AS$2,datos_us[Month],'Cuentas US'!AV$2,datos_us[Destino],'Cuentas US'!AR41)
- SUMIFS(datos_us[USD],datos_us[Year],'Cuentas US'!AS$2,datos_us[Month],'Cuentas US'!AV$2,datos_us[Origen],'Cuentas US'!AR41)</f>
        <v>0</v>
      </c>
      <c r="AT41" s="2"/>
      <c r="AU41" s="22">
        <f t="shared" si="39"/>
        <v>0</v>
      </c>
      <c r="AV41" s="4"/>
      <c r="AX41" s="3" t="s">
        <v>969</v>
      </c>
      <c r="AY41" s="22">
        <f>SUMIFS(datos_us[USD],datos_us[Year],'Cuentas US'!AY$2,datos_us[Month],'Cuentas US'!BB$2,datos_us[Destino],'Cuentas US'!AX41)
- SUMIFS(datos_us[USD],datos_us[Year],'Cuentas US'!AY$2,datos_us[Month],'Cuentas US'!BB$2,datos_us[Origen],'Cuentas US'!AX41)</f>
        <v>0</v>
      </c>
      <c r="AZ41" s="2"/>
      <c r="BA41" s="22">
        <f t="shared" si="40"/>
        <v>0</v>
      </c>
      <c r="BB41" s="4"/>
      <c r="BD41" s="3" t="s">
        <v>969</v>
      </c>
      <c r="BE41" s="22">
        <f>SUMIFS(datos_us[USD],datos_us[Year],'Cuentas US'!BE$2,datos_us[Month],'Cuentas US'!BH$2,datos_us[Destino],'Cuentas US'!BD41)
- SUMIFS(datos_us[USD],datos_us[Year],'Cuentas US'!BE$2,datos_us[Month],'Cuentas US'!BH$2,datos_us[Origen],'Cuentas US'!BD41)</f>
        <v>0</v>
      </c>
      <c r="BF41" s="2"/>
      <c r="BG41" s="22">
        <f t="shared" si="41"/>
        <v>0</v>
      </c>
      <c r="BH41" s="4"/>
      <c r="BJ41" s="3" t="s">
        <v>969</v>
      </c>
      <c r="BK41" s="22">
        <f>SUMIFS(datos_us[USD],datos_us[Year],'Cuentas US'!BK$2,datos_us[Month],'Cuentas US'!BN$2,datos_us[Destino],'Cuentas US'!BJ41)
- SUMIFS(datos_us[USD],datos_us[Year],'Cuentas US'!BK$2,datos_us[Month],'Cuentas US'!BN$2,datos_us[Origen],'Cuentas US'!BJ41)</f>
        <v>0</v>
      </c>
      <c r="BL41" s="2"/>
      <c r="BM41" s="22">
        <f t="shared" si="42"/>
        <v>0</v>
      </c>
      <c r="BN41" s="4"/>
      <c r="BP41" s="3" t="s">
        <v>969</v>
      </c>
      <c r="BQ41" s="22">
        <f>SUMIFS(datos_us[USD],datos_us[Year],'Cuentas US'!BQ$2,datos_us[Month],'Cuentas US'!BT$2,datos_us[Destino],'Cuentas US'!BP41)
- SUMIFS(datos_us[USD],datos_us[Year],'Cuentas US'!BQ$2,datos_us[Month],'Cuentas US'!BT$2,datos_us[Origen],'Cuentas US'!BP41)</f>
        <v>0</v>
      </c>
      <c r="BR41" s="2"/>
      <c r="BS41" s="22">
        <f t="shared" si="43"/>
        <v>0</v>
      </c>
      <c r="BT41" s="4"/>
      <c r="BV41" s="3" t="s">
        <v>969</v>
      </c>
      <c r="BW41" s="22">
        <f>SUMIFS(datos_us[USD],datos_us[Year],'Cuentas US'!BW$2,datos_us[Month],'Cuentas US'!BZ$2,datos_us[Destino],'Cuentas US'!BV41)
- SUMIFS(datos_us[USD],datos_us[Year],'Cuentas US'!BW$2,datos_us[Month],'Cuentas US'!BZ$2,datos_us[Origen],'Cuentas US'!BV41)</f>
        <v>0</v>
      </c>
      <c r="BX41" s="2"/>
      <c r="BY41" s="22">
        <f t="shared" si="44"/>
        <v>0</v>
      </c>
      <c r="BZ41" s="4"/>
      <c r="CB41" s="3" t="s">
        <v>969</v>
      </c>
      <c r="CC41" s="22">
        <f>SUMIFS(datos_us[USD],datos_us[Year],'Cuentas US'!CC$2,datos_us[Month],'Cuentas US'!CF$2,datos_us[Destino],'Cuentas US'!CB41)
- SUMIFS(datos_us[USD],datos_us[Year],'Cuentas US'!CC$2,datos_us[Month],'Cuentas US'!CF$2,datos_us[Origen],'Cuentas US'!CB41)</f>
        <v>0</v>
      </c>
      <c r="CD41" s="2"/>
      <c r="CE41" s="22">
        <f t="shared" si="45"/>
        <v>0</v>
      </c>
      <c r="CF41" s="4"/>
      <c r="CH41" s="3" t="s">
        <v>969</v>
      </c>
      <c r="CI41" s="22">
        <f>SUMIFS(datos_us[USD],datos_us[Year],'Cuentas US'!CI$2,datos_us[Month],'Cuentas US'!CL$2,datos_us[Destino],'Cuentas US'!CH41)
- SUMIFS(datos_us[USD],datos_us[Year],'Cuentas US'!CI$2,datos_us[Month],'Cuentas US'!CL$2,datos_us[Origen],'Cuentas US'!CH41)</f>
        <v>0</v>
      </c>
      <c r="CJ41" s="2"/>
      <c r="CK41" s="22">
        <f t="shared" si="46"/>
        <v>0</v>
      </c>
      <c r="CL41" s="4"/>
      <c r="CN41" s="3" t="s">
        <v>969</v>
      </c>
      <c r="CO41" s="22">
        <f>SUMIFS(datos_us[USD],datos_us[Year],'Cuentas US'!CO$2,datos_us[Month],'Cuentas US'!CR$2,datos_us[Destino],'Cuentas US'!CN41)
- SUMIFS(datos_us[USD],datos_us[Year],'Cuentas US'!CO$2,datos_us[Month],'Cuentas US'!CR$2,datos_us[Origen],'Cuentas US'!CN41)</f>
        <v>0</v>
      </c>
      <c r="CP41" s="2"/>
      <c r="CQ41" s="22">
        <f t="shared" si="47"/>
        <v>0</v>
      </c>
      <c r="CR41" s="4"/>
      <c r="CT41" s="3" t="s">
        <v>969</v>
      </c>
      <c r="CU41" s="22">
        <f>SUMIFS(datos_us[USD],datos_us[Year],'Cuentas US'!CU$2,datos_us[Month],'Cuentas US'!CX$2,datos_us[Destino],'Cuentas US'!CT41)
- SUMIFS(datos_us[USD],datos_us[Year],'Cuentas US'!CU$2,datos_us[Month],'Cuentas US'!CX$2,datos_us[Origen],'Cuentas US'!CT41)</f>
        <v>0</v>
      </c>
      <c r="CV41" s="2"/>
      <c r="CW41" s="22">
        <f t="shared" si="48"/>
        <v>0</v>
      </c>
      <c r="CX41" s="4"/>
      <c r="CZ41" s="3" t="s">
        <v>969</v>
      </c>
      <c r="DA41" s="22">
        <f>SUMIFS(datos_us[USD],datos_us[Year],'Cuentas US'!DA$2,datos_us[Month],'Cuentas US'!DD$2,datos_us[Destino],'Cuentas US'!CZ41)
- SUMIFS(datos_us[USD],datos_us[Year],'Cuentas US'!DA$2,datos_us[Month],'Cuentas US'!DD$2,datos_us[Origen],'Cuentas US'!CZ41)</f>
        <v>0</v>
      </c>
      <c r="DB41" s="2"/>
      <c r="DC41" s="22">
        <f t="shared" si="49"/>
        <v>0</v>
      </c>
      <c r="DD41" s="4"/>
      <c r="DF41" s="3" t="s">
        <v>969</v>
      </c>
      <c r="DG41" s="22">
        <f>SUMIFS(datos_us[USD],datos_us[Year],'Cuentas US'!DG$2,datos_us[Month],'Cuentas US'!DJ$2,datos_us[Destino],'Cuentas US'!DF41)
- SUMIFS(datos_us[USD],datos_us[Year],'Cuentas US'!DG$2,datos_us[Month],'Cuentas US'!DJ$2,datos_us[Origen],'Cuentas US'!DF41)</f>
        <v>0</v>
      </c>
      <c r="DH41" s="2"/>
      <c r="DI41" s="22">
        <f t="shared" si="50"/>
        <v>0</v>
      </c>
      <c r="DJ41" s="4"/>
      <c r="DL41" s="3" t="s">
        <v>969</v>
      </c>
      <c r="DM41" s="22">
        <f>SUMIFS(datos_us[USD],datos_us[Year],'Cuentas US'!DM$2,datos_us[Month],'Cuentas US'!DP$2,datos_us[Destino],'Cuentas US'!DL41)
- SUMIFS(datos_us[USD],datos_us[Year],'Cuentas US'!DM$2,datos_us[Month],'Cuentas US'!DP$2,datos_us[Origen],'Cuentas US'!DL41)</f>
        <v>0</v>
      </c>
      <c r="DN41" s="2"/>
      <c r="DO41" s="22">
        <f t="shared" si="51"/>
        <v>0</v>
      </c>
      <c r="DP41" s="4"/>
      <c r="DR41" s="3" t="s">
        <v>969</v>
      </c>
      <c r="DS41" s="22">
        <f>SUMIFS(datos_us[USD],datos_us[Year],'Cuentas US'!DS$2,datos_us[Month],'Cuentas US'!DV$2,datos_us[Destino],'Cuentas US'!DR41)
- SUMIFS(datos_us[USD],datos_us[Year],'Cuentas US'!DS$2,datos_us[Month],'Cuentas US'!DV$2,datos_us[Origen],'Cuentas US'!DR41)</f>
        <v>0</v>
      </c>
      <c r="DT41" s="2"/>
      <c r="DU41" s="22">
        <f t="shared" si="52"/>
        <v>0</v>
      </c>
      <c r="DV41" s="4"/>
      <c r="DX41" s="3" t="s">
        <v>969</v>
      </c>
      <c r="DY41" s="22">
        <f>SUMIFS(datos_us[USD],datos_us[Year],'Cuentas US'!DY$2,datos_us[Month],'Cuentas US'!EB$2,datos_us[Destino],'Cuentas US'!DX41)
- SUMIFS(datos_us[USD],datos_us[Year],'Cuentas US'!DY$2,datos_us[Month],'Cuentas US'!EB$2,datos_us[Origen],'Cuentas US'!DX41)</f>
        <v>0</v>
      </c>
      <c r="DZ41" s="2"/>
      <c r="EA41" s="22">
        <f t="shared" si="53"/>
        <v>0</v>
      </c>
      <c r="EB41" s="4"/>
      <c r="ED41" s="3" t="s">
        <v>969</v>
      </c>
      <c r="EE41" s="22">
        <f>SUMIFS(datos_us[USD],datos_us[Year],'Cuentas US'!EE$2,datos_us[Month],'Cuentas US'!EH$2,datos_us[Destino],'Cuentas US'!ED41)
- SUMIFS(datos_us[USD],datos_us[Year],'Cuentas US'!EE$2,datos_us[Month],'Cuentas US'!EH$2,datos_us[Origen],'Cuentas US'!ED41)</f>
        <v>0</v>
      </c>
      <c r="EF41" s="2"/>
      <c r="EG41" s="22">
        <f t="shared" si="54"/>
        <v>0</v>
      </c>
      <c r="EH41" s="4"/>
      <c r="EJ41" s="3" t="s">
        <v>969</v>
      </c>
      <c r="EK41" s="22">
        <f>SUMIFS(datos_us[USD],datos_us[Year],'Cuentas US'!EK$2,datos_us[Month],'Cuentas US'!EN$2,datos_us[Destino],'Cuentas US'!EJ41)
- SUMIFS(datos_us[USD],datos_us[Year],'Cuentas US'!EK$2,datos_us[Month],'Cuentas US'!EN$2,datos_us[Origen],'Cuentas US'!EJ41)</f>
        <v>0</v>
      </c>
      <c r="EL41" s="2"/>
      <c r="EM41" s="22">
        <f t="shared" si="55"/>
        <v>0</v>
      </c>
      <c r="EN41" s="4"/>
      <c r="EP41" s="3" t="s">
        <v>969</v>
      </c>
      <c r="EQ41" s="22">
        <f>SUMIFS(datos_us[USD],datos_us[Year],'Cuentas US'!EQ$2,datos_us[Month],'Cuentas US'!ET$2,datos_us[Destino],'Cuentas US'!EP41)
- SUMIFS(datos_us[USD],datos_us[Year],'Cuentas US'!EQ$2,datos_us[Month],'Cuentas US'!ET$2,datos_us[Origen],'Cuentas US'!EP41)</f>
        <v>0</v>
      </c>
      <c r="ER41" s="2"/>
      <c r="ES41" s="22">
        <f t="shared" si="56"/>
        <v>0</v>
      </c>
      <c r="ET41" s="4"/>
      <c r="EV41" s="3" t="s">
        <v>969</v>
      </c>
      <c r="EW41" s="22">
        <f>SUMIFS(datos_us[USD],datos_us[Year],'Cuentas US'!EW$2,datos_us[Month],'Cuentas US'!EZ$2,datos_us[Destino],'Cuentas US'!EV41)
- SUMIFS(datos_us[USD],datos_us[Year],'Cuentas US'!EW$2,datos_us[Month],'Cuentas US'!EZ$2,datos_us[Origen],'Cuentas US'!EV41)</f>
        <v>0</v>
      </c>
      <c r="EX41" s="2"/>
      <c r="EY41" s="22">
        <f t="shared" si="57"/>
        <v>0</v>
      </c>
      <c r="EZ41" s="4"/>
      <c r="FB41" s="3" t="s">
        <v>969</v>
      </c>
      <c r="FC41" s="22">
        <f>SUMIFS(datos_us[USD],datos_us[Year],'Cuentas US'!FC$2,datos_us[Month],'Cuentas US'!FF$2,datos_us[Destino],'Cuentas US'!FB41)
- SUMIFS(datos_us[USD],datos_us[Year],'Cuentas US'!FC$2,datos_us[Month],'Cuentas US'!FF$2,datos_us[Origen],'Cuentas US'!FB41)</f>
        <v>0</v>
      </c>
      <c r="FD41" s="2"/>
      <c r="FE41" s="22">
        <f t="shared" si="58"/>
        <v>0</v>
      </c>
      <c r="FF41" s="4"/>
      <c r="FH41" s="3" t="s">
        <v>969</v>
      </c>
      <c r="FI41" s="22">
        <f>SUMIFS(datos_us[USD],datos_us[Year],'Cuentas US'!FI$2,datos_us[Month],'Cuentas US'!FL$2,datos_us[Destino],'Cuentas US'!FH41)
- SUMIFS(datos_us[USD],datos_us[Year],'Cuentas US'!FI$2,datos_us[Month],'Cuentas US'!FL$2,datos_us[Origen],'Cuentas US'!FH41)</f>
        <v>0</v>
      </c>
      <c r="FJ41" s="2"/>
      <c r="FK41" s="22">
        <f t="shared" si="59"/>
        <v>0</v>
      </c>
      <c r="FL41" s="4"/>
      <c r="FN41" s="3" t="s">
        <v>969</v>
      </c>
      <c r="FO41" s="22">
        <f>SUMIFS(datos_us[USD],datos_us[Year],'Cuentas US'!FO$2,datos_us[Month],'Cuentas US'!FR$2,datos_us[Destino],'Cuentas US'!FN41)
- SUMIFS(datos_us[USD],datos_us[Year],'Cuentas US'!FO$2,datos_us[Month],'Cuentas US'!FR$2,datos_us[Origen],'Cuentas US'!FN41)</f>
        <v>0</v>
      </c>
      <c r="FP41" s="2"/>
      <c r="FQ41" s="22">
        <f t="shared" si="60"/>
        <v>0</v>
      </c>
      <c r="FR41" s="4"/>
      <c r="FT41" s="3" t="s">
        <v>969</v>
      </c>
      <c r="FU41" s="22">
        <f>SUMIFS(datos_us[USD],datos_us[Year],'Cuentas US'!FU$2,datos_us[Month],'Cuentas US'!FX$2,datos_us[Destino],'Cuentas US'!FT41)
- SUMIFS(datos_us[USD],datos_us[Year],'Cuentas US'!FU$2,datos_us[Month],'Cuentas US'!FX$2,datos_us[Origen],'Cuentas US'!FT41)</f>
        <v>0</v>
      </c>
      <c r="FV41" s="2"/>
      <c r="FW41" s="22">
        <f t="shared" si="61"/>
        <v>0</v>
      </c>
      <c r="FX41" s="4"/>
      <c r="FZ41" s="3" t="s">
        <v>969</v>
      </c>
      <c r="GA41" s="22">
        <f>SUMIFS(datos_us[USD],datos_us[Year],'Cuentas US'!GA$2,datos_us[Month],'Cuentas US'!GD$2,datos_us[Destino],'Cuentas US'!FZ41)
- SUMIFS(datos_us[USD],datos_us[Year],'Cuentas US'!GA$2,datos_us[Month],'Cuentas US'!GD$2,datos_us[Origen],'Cuentas US'!FZ41)</f>
        <v>0</v>
      </c>
      <c r="GB41" s="2"/>
      <c r="GC41" s="22">
        <f t="shared" si="62"/>
        <v>0</v>
      </c>
      <c r="GD41" s="4"/>
      <c r="GF41" s="3" t="s">
        <v>969</v>
      </c>
      <c r="GG41" s="22">
        <f>SUMIFS(datos_us[USD],datos_us[Year],'Cuentas US'!GG$2,datos_us[Month],'Cuentas US'!GJ$2,datos_us[Destino],'Cuentas US'!GF41)
- SUMIFS(datos_us[USD],datos_us[Year],'Cuentas US'!GG$2,datos_us[Month],'Cuentas US'!GJ$2,datos_us[Origen],'Cuentas US'!GF41)</f>
        <v>0</v>
      </c>
      <c r="GH41" s="2"/>
      <c r="GI41" s="22">
        <f t="shared" si="63"/>
        <v>0</v>
      </c>
      <c r="GJ41" s="4"/>
    </row>
    <row r="42" spans="2:192" x14ac:dyDescent="0.25">
      <c r="B42" s="3" t="s">
        <v>4110</v>
      </c>
      <c r="C42" s="22">
        <f>SUMIFS(datos_us[USD],datos_us[Year],'Cuentas US'!C$2,datos_us[Month],'Cuentas US'!F$2,datos_us[Destino],'Cuentas US'!B42)
- SUMIFS(datos_us[USD],datos_us[Year],'Cuentas US'!C$2,datos_us[Month],'Cuentas US'!F$2,datos_us[Origen],'Cuentas US'!B42)</f>
        <v>0</v>
      </c>
      <c r="D42" s="2"/>
      <c r="E42" s="22">
        <f t="shared" si="32"/>
        <v>0</v>
      </c>
      <c r="F42" s="4"/>
      <c r="H42" s="3" t="s">
        <v>4110</v>
      </c>
      <c r="I42" s="22">
        <f>SUMIFS(datos_us[USD],datos_us[Year],'Cuentas US'!I$2,datos_us[Month],'Cuentas US'!L$2,datos_us[Destino],'Cuentas US'!H42)
- SUMIFS(datos_us[USD],datos_us[Year],'Cuentas US'!I$2,datos_us[Month],'Cuentas US'!L$2,datos_us[Origen],'Cuentas US'!H42)</f>
        <v>0</v>
      </c>
      <c r="J42" s="2"/>
      <c r="K42" s="22">
        <f t="shared" si="33"/>
        <v>0</v>
      </c>
      <c r="L42" s="4"/>
      <c r="N42" s="3" t="s">
        <v>4110</v>
      </c>
      <c r="O42" s="22">
        <f>SUMIFS(datos_us[USD],datos_us[Year],'Cuentas US'!O$2,datos_us[Month],'Cuentas US'!R$2,datos_us[Destino],'Cuentas US'!N42)
- SUMIFS(datos_us[USD],datos_us[Year],'Cuentas US'!O$2,datos_us[Month],'Cuentas US'!R$2,datos_us[Origen],'Cuentas US'!N42)</f>
        <v>0</v>
      </c>
      <c r="P42" s="2"/>
      <c r="Q42" s="22">
        <f t="shared" si="34"/>
        <v>0</v>
      </c>
      <c r="R42" s="4"/>
      <c r="T42" s="3" t="s">
        <v>4110</v>
      </c>
      <c r="U42" s="22">
        <f>SUMIFS(datos_us[USD],datos_us[Year],'Cuentas US'!U$2,datos_us[Month],'Cuentas US'!X$2,datos_us[Destino],'Cuentas US'!T42)
- SUMIFS(datos_us[USD],datos_us[Year],'Cuentas US'!U$2,datos_us[Month],'Cuentas US'!X$2,datos_us[Origen],'Cuentas US'!T42)</f>
        <v>0</v>
      </c>
      <c r="V42" s="2"/>
      <c r="W42" s="22">
        <f t="shared" si="35"/>
        <v>0</v>
      </c>
      <c r="X42" s="4"/>
      <c r="Z42" s="3" t="s">
        <v>4110</v>
      </c>
      <c r="AA42" s="22">
        <f>SUMIFS(datos_us[USD],datos_us[Year],'Cuentas US'!AA$2,datos_us[Month],'Cuentas US'!AD$2,datos_us[Destino],'Cuentas US'!Z42)
- SUMIFS(datos_us[USD],datos_us[Year],'Cuentas US'!AA$2,datos_us[Month],'Cuentas US'!AD$2,datos_us[Origen],'Cuentas US'!Z42)</f>
        <v>0</v>
      </c>
      <c r="AB42" s="2"/>
      <c r="AC42" s="22">
        <f t="shared" si="36"/>
        <v>0</v>
      </c>
      <c r="AD42" s="4"/>
      <c r="AF42" s="3" t="s">
        <v>4110</v>
      </c>
      <c r="AG42" s="22">
        <f>SUMIFS(datos_us[USD],datos_us[Year],'Cuentas US'!AG$2,datos_us[Month],'Cuentas US'!AJ$2,datos_us[Destino],'Cuentas US'!AF42)
- SUMIFS(datos_us[USD],datos_us[Year],'Cuentas US'!AG$2,datos_us[Month],'Cuentas US'!AJ$2,datos_us[Origen],'Cuentas US'!AF42)</f>
        <v>0</v>
      </c>
      <c r="AH42" s="2"/>
      <c r="AI42" s="22">
        <f t="shared" si="37"/>
        <v>0</v>
      </c>
      <c r="AJ42" s="4"/>
      <c r="AL42" s="3" t="s">
        <v>4110</v>
      </c>
      <c r="AM42" s="22">
        <f>SUMIFS(datos_us[USD],datos_us[Year],'Cuentas US'!AM$2,datos_us[Month],'Cuentas US'!AP$2,datos_us[Destino],'Cuentas US'!AL42)
- SUMIFS(datos_us[USD],datos_us[Year],'Cuentas US'!AM$2,datos_us[Month],'Cuentas US'!AP$2,datos_us[Origen],'Cuentas US'!AL42)</f>
        <v>0</v>
      </c>
      <c r="AN42" s="2"/>
      <c r="AO42" s="22">
        <f t="shared" si="38"/>
        <v>0</v>
      </c>
      <c r="AP42" s="4"/>
      <c r="AR42" s="3" t="s">
        <v>4110</v>
      </c>
      <c r="AS42" s="22">
        <f>SUMIFS(datos_us[USD],datos_us[Year],'Cuentas US'!AS$2,datos_us[Month],'Cuentas US'!AV$2,datos_us[Destino],'Cuentas US'!AR42)
- SUMIFS(datos_us[USD],datos_us[Year],'Cuentas US'!AS$2,datos_us[Month],'Cuentas US'!AV$2,datos_us[Origen],'Cuentas US'!AR42)</f>
        <v>0</v>
      </c>
      <c r="AT42" s="2"/>
      <c r="AU42" s="22">
        <f t="shared" si="39"/>
        <v>0</v>
      </c>
      <c r="AV42" s="4"/>
      <c r="AX42" s="3" t="s">
        <v>4110</v>
      </c>
      <c r="AY42" s="22">
        <f>SUMIFS(datos_us[USD],datos_us[Year],'Cuentas US'!AY$2,datos_us[Month],'Cuentas US'!BB$2,datos_us[Destino],'Cuentas US'!AX42)
- SUMIFS(datos_us[USD],datos_us[Year],'Cuentas US'!AY$2,datos_us[Month],'Cuentas US'!BB$2,datos_us[Origen],'Cuentas US'!AX42)</f>
        <v>0</v>
      </c>
      <c r="AZ42" s="2"/>
      <c r="BA42" s="22">
        <f t="shared" si="40"/>
        <v>0</v>
      </c>
      <c r="BB42" s="4"/>
      <c r="BD42" s="3" t="s">
        <v>4110</v>
      </c>
      <c r="BE42" s="22">
        <f>SUMIFS(datos_us[USD],datos_us[Year],'Cuentas US'!BE$2,datos_us[Month],'Cuentas US'!BH$2,datos_us[Destino],'Cuentas US'!BD42)
- SUMIFS(datos_us[USD],datos_us[Year],'Cuentas US'!BE$2,datos_us[Month],'Cuentas US'!BH$2,datos_us[Origen],'Cuentas US'!BD42)</f>
        <v>0</v>
      </c>
      <c r="BF42" s="2"/>
      <c r="BG42" s="22">
        <f t="shared" si="41"/>
        <v>0</v>
      </c>
      <c r="BH42" s="4"/>
      <c r="BJ42" s="3" t="s">
        <v>4110</v>
      </c>
      <c r="BK42" s="22">
        <f>SUMIFS(datos_us[USD],datos_us[Year],'Cuentas US'!BK$2,datos_us[Month],'Cuentas US'!BN$2,datos_us[Destino],'Cuentas US'!BJ42)
- SUMIFS(datos_us[USD],datos_us[Year],'Cuentas US'!BK$2,datos_us[Month],'Cuentas US'!BN$2,datos_us[Origen],'Cuentas US'!BJ42)</f>
        <v>0</v>
      </c>
      <c r="BL42" s="2"/>
      <c r="BM42" s="22">
        <f t="shared" si="42"/>
        <v>0</v>
      </c>
      <c r="BN42" s="4"/>
      <c r="BP42" s="3" t="s">
        <v>4110</v>
      </c>
      <c r="BQ42" s="22">
        <f>SUMIFS(datos_us[USD],datos_us[Year],'Cuentas US'!BQ$2,datos_us[Month],'Cuentas US'!BT$2,datos_us[Destino],'Cuentas US'!BP42)
- SUMIFS(datos_us[USD],datos_us[Year],'Cuentas US'!BQ$2,datos_us[Month],'Cuentas US'!BT$2,datos_us[Origen],'Cuentas US'!BP42)</f>
        <v>0</v>
      </c>
      <c r="BR42" s="2"/>
      <c r="BS42" s="22">
        <f t="shared" si="43"/>
        <v>0</v>
      </c>
      <c r="BT42" s="4"/>
      <c r="BV42" s="3" t="s">
        <v>4110</v>
      </c>
      <c r="BW42" s="22">
        <f>SUMIFS(datos_us[USD],datos_us[Year],'Cuentas US'!BW$2,datos_us[Month],'Cuentas US'!BZ$2,datos_us[Destino],'Cuentas US'!BV42)
- SUMIFS(datos_us[USD],datos_us[Year],'Cuentas US'!BW$2,datos_us[Month],'Cuentas US'!BZ$2,datos_us[Origen],'Cuentas US'!BV42)</f>
        <v>0</v>
      </c>
      <c r="BX42" s="2"/>
      <c r="BY42" s="22">
        <f t="shared" si="44"/>
        <v>0</v>
      </c>
      <c r="BZ42" s="4"/>
      <c r="CB42" s="3" t="s">
        <v>4110</v>
      </c>
      <c r="CC42" s="22">
        <f>SUMIFS(datos_us[USD],datos_us[Year],'Cuentas US'!CC$2,datos_us[Month],'Cuentas US'!CF$2,datos_us[Destino],'Cuentas US'!CB42)
- SUMIFS(datos_us[USD],datos_us[Year],'Cuentas US'!CC$2,datos_us[Month],'Cuentas US'!CF$2,datos_us[Origen],'Cuentas US'!CB42)</f>
        <v>0</v>
      </c>
      <c r="CD42" s="2"/>
      <c r="CE42" s="22">
        <f t="shared" si="45"/>
        <v>0</v>
      </c>
      <c r="CF42" s="4"/>
      <c r="CH42" s="3" t="s">
        <v>4110</v>
      </c>
      <c r="CI42" s="22">
        <f>SUMIFS(datos_us[USD],datos_us[Year],'Cuentas US'!CI$2,datos_us[Month],'Cuentas US'!CL$2,datos_us[Destino],'Cuentas US'!CH42)
- SUMIFS(datos_us[USD],datos_us[Year],'Cuentas US'!CI$2,datos_us[Month],'Cuentas US'!CL$2,datos_us[Origen],'Cuentas US'!CH42)</f>
        <v>0</v>
      </c>
      <c r="CJ42" s="2"/>
      <c r="CK42" s="22">
        <f t="shared" si="46"/>
        <v>0</v>
      </c>
      <c r="CL42" s="4"/>
      <c r="CN42" s="3" t="s">
        <v>4110</v>
      </c>
      <c r="CO42" s="22">
        <f>SUMIFS(datos_us[USD],datos_us[Year],'Cuentas US'!CO$2,datos_us[Month],'Cuentas US'!CR$2,datos_us[Destino],'Cuentas US'!CN42)
- SUMIFS(datos_us[USD],datos_us[Year],'Cuentas US'!CO$2,datos_us[Month],'Cuentas US'!CR$2,datos_us[Origen],'Cuentas US'!CN42)</f>
        <v>0</v>
      </c>
      <c r="CP42" s="2"/>
      <c r="CQ42" s="22">
        <f t="shared" si="47"/>
        <v>0</v>
      </c>
      <c r="CR42" s="4"/>
      <c r="CT42" s="3" t="s">
        <v>4110</v>
      </c>
      <c r="CU42" s="22">
        <f>SUMIFS(datos_us[USD],datos_us[Year],'Cuentas US'!CU$2,datos_us[Month],'Cuentas US'!CX$2,datos_us[Destino],'Cuentas US'!CT42)
- SUMIFS(datos_us[USD],datos_us[Year],'Cuentas US'!CU$2,datos_us[Month],'Cuentas US'!CX$2,datos_us[Origen],'Cuentas US'!CT42)</f>
        <v>0</v>
      </c>
      <c r="CV42" s="2"/>
      <c r="CW42" s="22">
        <f t="shared" si="48"/>
        <v>0</v>
      </c>
      <c r="CX42" s="4"/>
      <c r="CZ42" s="3" t="s">
        <v>4110</v>
      </c>
      <c r="DA42" s="22">
        <f>SUMIFS(datos_us[USD],datos_us[Year],'Cuentas US'!DA$2,datos_us[Month],'Cuentas US'!DD$2,datos_us[Destino],'Cuentas US'!CZ42)
- SUMIFS(datos_us[USD],datos_us[Year],'Cuentas US'!DA$2,datos_us[Month],'Cuentas US'!DD$2,datos_us[Origen],'Cuentas US'!CZ42)</f>
        <v>0</v>
      </c>
      <c r="DB42" s="2"/>
      <c r="DC42" s="22">
        <f t="shared" si="49"/>
        <v>0</v>
      </c>
      <c r="DD42" s="4"/>
      <c r="DF42" s="3" t="s">
        <v>4110</v>
      </c>
      <c r="DG42" s="22">
        <f>SUMIFS(datos_us[USD],datos_us[Year],'Cuentas US'!DG$2,datos_us[Month],'Cuentas US'!DJ$2,datos_us[Destino],'Cuentas US'!DF42)
- SUMIFS(datos_us[USD],datos_us[Year],'Cuentas US'!DG$2,datos_us[Month],'Cuentas US'!DJ$2,datos_us[Origen],'Cuentas US'!DF42)</f>
        <v>0</v>
      </c>
      <c r="DH42" s="2"/>
      <c r="DI42" s="22">
        <f t="shared" si="50"/>
        <v>0</v>
      </c>
      <c r="DJ42" s="4"/>
      <c r="DL42" s="3" t="s">
        <v>4110</v>
      </c>
      <c r="DM42" s="22">
        <f>SUMIFS(datos_us[USD],datos_us[Year],'Cuentas US'!DM$2,datos_us[Month],'Cuentas US'!DP$2,datos_us[Destino],'Cuentas US'!DL42)
- SUMIFS(datos_us[USD],datos_us[Year],'Cuentas US'!DM$2,datos_us[Month],'Cuentas US'!DP$2,datos_us[Origen],'Cuentas US'!DL42)</f>
        <v>0</v>
      </c>
      <c r="DN42" s="2"/>
      <c r="DO42" s="22">
        <f t="shared" si="51"/>
        <v>0</v>
      </c>
      <c r="DP42" s="4"/>
      <c r="DR42" s="3" t="s">
        <v>4110</v>
      </c>
      <c r="DS42" s="22">
        <f>SUMIFS(datos_us[USD],datos_us[Year],'Cuentas US'!DS$2,datos_us[Month],'Cuentas US'!DV$2,datos_us[Destino],'Cuentas US'!DR42)
- SUMIFS(datos_us[USD],datos_us[Year],'Cuentas US'!DS$2,datos_us[Month],'Cuentas US'!DV$2,datos_us[Origen],'Cuentas US'!DR42)</f>
        <v>0</v>
      </c>
      <c r="DT42" s="2"/>
      <c r="DU42" s="22">
        <f t="shared" si="52"/>
        <v>0</v>
      </c>
      <c r="DV42" s="4"/>
      <c r="DX42" s="3" t="s">
        <v>4110</v>
      </c>
      <c r="DY42" s="22">
        <f>SUMIFS(datos_us[USD],datos_us[Year],'Cuentas US'!DY$2,datos_us[Month],'Cuentas US'!EB$2,datos_us[Destino],'Cuentas US'!DX42)
- SUMIFS(datos_us[USD],datos_us[Year],'Cuentas US'!DY$2,datos_us[Month],'Cuentas US'!EB$2,datos_us[Origen],'Cuentas US'!DX42)</f>
        <v>0</v>
      </c>
      <c r="DZ42" s="2"/>
      <c r="EA42" s="22">
        <f t="shared" si="53"/>
        <v>0</v>
      </c>
      <c r="EB42" s="4"/>
      <c r="ED42" s="3" t="s">
        <v>4110</v>
      </c>
      <c r="EE42" s="22">
        <f>SUMIFS(datos_us[USD],datos_us[Year],'Cuentas US'!EE$2,datos_us[Month],'Cuentas US'!EH$2,datos_us[Destino],'Cuentas US'!ED42)
- SUMIFS(datos_us[USD],datos_us[Year],'Cuentas US'!EE$2,datos_us[Month],'Cuentas US'!EH$2,datos_us[Origen],'Cuentas US'!ED42)</f>
        <v>0</v>
      </c>
      <c r="EF42" s="2"/>
      <c r="EG42" s="22">
        <f t="shared" si="54"/>
        <v>0</v>
      </c>
      <c r="EH42" s="4"/>
      <c r="EJ42" s="3" t="s">
        <v>4110</v>
      </c>
      <c r="EK42" s="22">
        <f>SUMIFS(datos_us[USD],datos_us[Year],'Cuentas US'!EK$2,datos_us[Month],'Cuentas US'!EN$2,datos_us[Destino],'Cuentas US'!EJ42)
- SUMIFS(datos_us[USD],datos_us[Year],'Cuentas US'!EK$2,datos_us[Month],'Cuentas US'!EN$2,datos_us[Origen],'Cuentas US'!EJ42)</f>
        <v>0</v>
      </c>
      <c r="EL42" s="2"/>
      <c r="EM42" s="22">
        <f t="shared" si="55"/>
        <v>0</v>
      </c>
      <c r="EN42" s="4"/>
      <c r="EP42" s="3" t="s">
        <v>4110</v>
      </c>
      <c r="EQ42" s="22">
        <f>SUMIFS(datos_us[USD],datos_us[Year],'Cuentas US'!EQ$2,datos_us[Month],'Cuentas US'!ET$2,datos_us[Destino],'Cuentas US'!EP42)
- SUMIFS(datos_us[USD],datos_us[Year],'Cuentas US'!EQ$2,datos_us[Month],'Cuentas US'!ET$2,datos_us[Origen],'Cuentas US'!EP42)</f>
        <v>0</v>
      </c>
      <c r="ER42" s="2"/>
      <c r="ES42" s="22">
        <f t="shared" si="56"/>
        <v>0</v>
      </c>
      <c r="ET42" s="4"/>
      <c r="EV42" s="3" t="s">
        <v>4110</v>
      </c>
      <c r="EW42" s="22">
        <f>SUMIFS(datos_us[USD],datos_us[Year],'Cuentas US'!EW$2,datos_us[Month],'Cuentas US'!EZ$2,datos_us[Destino],'Cuentas US'!EV42)
- SUMIFS(datos_us[USD],datos_us[Year],'Cuentas US'!EW$2,datos_us[Month],'Cuentas US'!EZ$2,datos_us[Origen],'Cuentas US'!EV42)</f>
        <v>0</v>
      </c>
      <c r="EX42" s="2"/>
      <c r="EY42" s="22">
        <f t="shared" si="57"/>
        <v>0</v>
      </c>
      <c r="EZ42" s="4"/>
      <c r="FB42" s="3" t="s">
        <v>4110</v>
      </c>
      <c r="FC42" s="22">
        <f>SUMIFS(datos_us[USD],datos_us[Year],'Cuentas US'!FC$2,datos_us[Month],'Cuentas US'!FF$2,datos_us[Destino],'Cuentas US'!FB42)
- SUMIFS(datos_us[USD],datos_us[Year],'Cuentas US'!FC$2,datos_us[Month],'Cuentas US'!FF$2,datos_us[Origen],'Cuentas US'!FB42)</f>
        <v>0</v>
      </c>
      <c r="FD42" s="2"/>
      <c r="FE42" s="22">
        <f t="shared" si="58"/>
        <v>0</v>
      </c>
      <c r="FF42" s="4"/>
      <c r="FH42" s="3" t="s">
        <v>4110</v>
      </c>
      <c r="FI42" s="22">
        <f>SUMIFS(datos_us[USD],datos_us[Year],'Cuentas US'!FI$2,datos_us[Month],'Cuentas US'!FL$2,datos_us[Destino],'Cuentas US'!FH42)
- SUMIFS(datos_us[USD],datos_us[Year],'Cuentas US'!FI$2,datos_us[Month],'Cuentas US'!FL$2,datos_us[Origen],'Cuentas US'!FH42)</f>
        <v>0</v>
      </c>
      <c r="FJ42" s="2"/>
      <c r="FK42" s="22">
        <f t="shared" si="59"/>
        <v>0</v>
      </c>
      <c r="FL42" s="4"/>
      <c r="FN42" s="3" t="s">
        <v>4110</v>
      </c>
      <c r="FO42" s="22">
        <f>SUMIFS(datos_us[USD],datos_us[Year],'Cuentas US'!FO$2,datos_us[Month],'Cuentas US'!FR$2,datos_us[Destino],'Cuentas US'!FN42)
- SUMIFS(datos_us[USD],datos_us[Year],'Cuentas US'!FO$2,datos_us[Month],'Cuentas US'!FR$2,datos_us[Origen],'Cuentas US'!FN42)</f>
        <v>0</v>
      </c>
      <c r="FP42" s="2"/>
      <c r="FQ42" s="22">
        <f t="shared" si="60"/>
        <v>0</v>
      </c>
      <c r="FR42" s="4"/>
      <c r="FT42" s="3" t="s">
        <v>4110</v>
      </c>
      <c r="FU42" s="22">
        <f>SUMIFS(datos_us[USD],datos_us[Year],'Cuentas US'!FU$2,datos_us[Month],'Cuentas US'!FX$2,datos_us[Destino],'Cuentas US'!FT42)
- SUMIFS(datos_us[USD],datos_us[Year],'Cuentas US'!FU$2,datos_us[Month],'Cuentas US'!FX$2,datos_us[Origen],'Cuentas US'!FT42)</f>
        <v>0</v>
      </c>
      <c r="FV42" s="2"/>
      <c r="FW42" s="22">
        <f t="shared" si="61"/>
        <v>0</v>
      </c>
      <c r="FX42" s="4"/>
      <c r="FZ42" s="3" t="s">
        <v>4110</v>
      </c>
      <c r="GA42" s="22">
        <f>SUMIFS(datos_us[USD],datos_us[Year],'Cuentas US'!GA$2,datos_us[Month],'Cuentas US'!GD$2,datos_us[Destino],'Cuentas US'!FZ42)
- SUMIFS(datos_us[USD],datos_us[Year],'Cuentas US'!GA$2,datos_us[Month],'Cuentas US'!GD$2,datos_us[Origen],'Cuentas US'!FZ42)</f>
        <v>0</v>
      </c>
      <c r="GB42" s="2"/>
      <c r="GC42" s="22">
        <f t="shared" si="62"/>
        <v>0</v>
      </c>
      <c r="GD42" s="4"/>
      <c r="GF42" s="3" t="s">
        <v>4110</v>
      </c>
      <c r="GG42" s="22">
        <f>SUMIFS(datos_us[USD],datos_us[Year],'Cuentas US'!GG$2,datos_us[Month],'Cuentas US'!GJ$2,datos_us[Destino],'Cuentas US'!GF42)
- SUMIFS(datos_us[USD],datos_us[Year],'Cuentas US'!GG$2,datos_us[Month],'Cuentas US'!GJ$2,datos_us[Origen],'Cuentas US'!GF42)</f>
        <v>0</v>
      </c>
      <c r="GH42" s="2"/>
      <c r="GI42" s="22">
        <f t="shared" si="63"/>
        <v>0</v>
      </c>
      <c r="GJ42" s="4"/>
    </row>
    <row r="43" spans="2:192" x14ac:dyDescent="0.25">
      <c r="B43" s="3" t="s">
        <v>4109</v>
      </c>
      <c r="C43" s="22">
        <f>SUMIFS(datos_us[USD],datos_us[Year],'Cuentas US'!C$2,datos_us[Month],'Cuentas US'!F$2,datos_us[Destino],'Cuentas US'!B43)
- SUMIFS(datos_us[USD],datos_us[Year],'Cuentas US'!C$2,datos_us[Month],'Cuentas US'!F$2,datos_us[Origen],'Cuentas US'!B43)</f>
        <v>0</v>
      </c>
      <c r="D43" s="2"/>
      <c r="E43" s="22">
        <f t="shared" si="32"/>
        <v>0</v>
      </c>
      <c r="F43" s="4"/>
      <c r="H43" s="3" t="s">
        <v>4109</v>
      </c>
      <c r="I43" s="22">
        <f>SUMIFS(datos_us[USD],datos_us[Year],'Cuentas US'!I$2,datos_us[Month],'Cuentas US'!L$2,datos_us[Destino],'Cuentas US'!H43)
- SUMIFS(datos_us[USD],datos_us[Year],'Cuentas US'!I$2,datos_us[Month],'Cuentas US'!L$2,datos_us[Origen],'Cuentas US'!H43)</f>
        <v>0</v>
      </c>
      <c r="J43" s="2"/>
      <c r="K43" s="22">
        <f t="shared" si="33"/>
        <v>0</v>
      </c>
      <c r="L43" s="4"/>
      <c r="N43" s="3" t="s">
        <v>4109</v>
      </c>
      <c r="O43" s="22">
        <f>SUMIFS(datos_us[USD],datos_us[Year],'Cuentas US'!O$2,datos_us[Month],'Cuentas US'!R$2,datos_us[Destino],'Cuentas US'!N43)
- SUMIFS(datos_us[USD],datos_us[Year],'Cuentas US'!O$2,datos_us[Month],'Cuentas US'!R$2,datos_us[Origen],'Cuentas US'!N43)</f>
        <v>0</v>
      </c>
      <c r="P43" s="2"/>
      <c r="Q43" s="22">
        <f t="shared" si="34"/>
        <v>0</v>
      </c>
      <c r="R43" s="4"/>
      <c r="T43" s="3" t="s">
        <v>4109</v>
      </c>
      <c r="U43" s="22">
        <f>SUMIFS(datos_us[USD],datos_us[Year],'Cuentas US'!U$2,datos_us[Month],'Cuentas US'!X$2,datos_us[Destino],'Cuentas US'!T43)
- SUMIFS(datos_us[USD],datos_us[Year],'Cuentas US'!U$2,datos_us[Month],'Cuentas US'!X$2,datos_us[Origen],'Cuentas US'!T43)</f>
        <v>0</v>
      </c>
      <c r="V43" s="2"/>
      <c r="W43" s="22">
        <f t="shared" si="35"/>
        <v>0</v>
      </c>
      <c r="X43" s="4"/>
      <c r="Z43" s="3" t="s">
        <v>4109</v>
      </c>
      <c r="AA43" s="22">
        <f>SUMIFS(datos_us[USD],datos_us[Year],'Cuentas US'!AA$2,datos_us[Month],'Cuentas US'!AD$2,datos_us[Destino],'Cuentas US'!Z43)
- SUMIFS(datos_us[USD],datos_us[Year],'Cuentas US'!AA$2,datos_us[Month],'Cuentas US'!AD$2,datos_us[Origen],'Cuentas US'!Z43)</f>
        <v>0</v>
      </c>
      <c r="AB43" s="2"/>
      <c r="AC43" s="22">
        <f t="shared" si="36"/>
        <v>0</v>
      </c>
      <c r="AD43" s="4"/>
      <c r="AF43" s="3" t="s">
        <v>4109</v>
      </c>
      <c r="AG43" s="22">
        <f>SUMIFS(datos_us[USD],datos_us[Year],'Cuentas US'!AG$2,datos_us[Month],'Cuentas US'!AJ$2,datos_us[Destino],'Cuentas US'!AF43)
- SUMIFS(datos_us[USD],datos_us[Year],'Cuentas US'!AG$2,datos_us[Month],'Cuentas US'!AJ$2,datos_us[Origen],'Cuentas US'!AF43)</f>
        <v>0</v>
      </c>
      <c r="AH43" s="2"/>
      <c r="AI43" s="22">
        <f t="shared" si="37"/>
        <v>0</v>
      </c>
      <c r="AJ43" s="4"/>
      <c r="AL43" s="3" t="s">
        <v>4109</v>
      </c>
      <c r="AM43" s="22">
        <f>SUMIFS(datos_us[USD],datos_us[Year],'Cuentas US'!AM$2,datos_us[Month],'Cuentas US'!AP$2,datos_us[Destino],'Cuentas US'!AL43)
- SUMIFS(datos_us[USD],datos_us[Year],'Cuentas US'!AM$2,datos_us[Month],'Cuentas US'!AP$2,datos_us[Origen],'Cuentas US'!AL43)</f>
        <v>0</v>
      </c>
      <c r="AN43" s="2"/>
      <c r="AO43" s="22">
        <f t="shared" si="38"/>
        <v>0</v>
      </c>
      <c r="AP43" s="4"/>
      <c r="AR43" s="3" t="s">
        <v>4109</v>
      </c>
      <c r="AS43" s="22">
        <f>SUMIFS(datos_us[USD],datos_us[Year],'Cuentas US'!AS$2,datos_us[Month],'Cuentas US'!AV$2,datos_us[Destino],'Cuentas US'!AR43)
- SUMIFS(datos_us[USD],datos_us[Year],'Cuentas US'!AS$2,datos_us[Month],'Cuentas US'!AV$2,datos_us[Origen],'Cuentas US'!AR43)</f>
        <v>0</v>
      </c>
      <c r="AT43" s="2"/>
      <c r="AU43" s="22">
        <f t="shared" si="39"/>
        <v>0</v>
      </c>
      <c r="AV43" s="4"/>
      <c r="AX43" s="3" t="s">
        <v>4109</v>
      </c>
      <c r="AY43" s="22">
        <f>SUMIFS(datos_us[USD],datos_us[Year],'Cuentas US'!AY$2,datos_us[Month],'Cuentas US'!BB$2,datos_us[Destino],'Cuentas US'!AX43)
- SUMIFS(datos_us[USD],datos_us[Year],'Cuentas US'!AY$2,datos_us[Month],'Cuentas US'!BB$2,datos_us[Origen],'Cuentas US'!AX43)</f>
        <v>0</v>
      </c>
      <c r="AZ43" s="2"/>
      <c r="BA43" s="22">
        <f t="shared" si="40"/>
        <v>0</v>
      </c>
      <c r="BB43" s="4"/>
      <c r="BD43" s="3" t="s">
        <v>4109</v>
      </c>
      <c r="BE43" s="22">
        <f>SUMIFS(datos_us[USD],datos_us[Year],'Cuentas US'!BE$2,datos_us[Month],'Cuentas US'!BH$2,datos_us[Destino],'Cuentas US'!BD43)
- SUMIFS(datos_us[USD],datos_us[Year],'Cuentas US'!BE$2,datos_us[Month],'Cuentas US'!BH$2,datos_us[Origen],'Cuentas US'!BD43)</f>
        <v>0</v>
      </c>
      <c r="BF43" s="2"/>
      <c r="BG43" s="22">
        <f t="shared" si="41"/>
        <v>0</v>
      </c>
      <c r="BH43" s="4"/>
      <c r="BJ43" s="3" t="s">
        <v>4109</v>
      </c>
      <c r="BK43" s="22">
        <f>SUMIFS(datos_us[USD],datos_us[Year],'Cuentas US'!BK$2,datos_us[Month],'Cuentas US'!BN$2,datos_us[Destino],'Cuentas US'!BJ43)
- SUMIFS(datos_us[USD],datos_us[Year],'Cuentas US'!BK$2,datos_us[Month],'Cuentas US'!BN$2,datos_us[Origen],'Cuentas US'!BJ43)</f>
        <v>0</v>
      </c>
      <c r="BL43" s="2"/>
      <c r="BM43" s="22">
        <f t="shared" si="42"/>
        <v>0</v>
      </c>
      <c r="BN43" s="4"/>
      <c r="BP43" s="3" t="s">
        <v>4109</v>
      </c>
      <c r="BQ43" s="22">
        <f>SUMIFS(datos_us[USD],datos_us[Year],'Cuentas US'!BQ$2,datos_us[Month],'Cuentas US'!BT$2,datos_us[Destino],'Cuentas US'!BP43)
- SUMIFS(datos_us[USD],datos_us[Year],'Cuentas US'!BQ$2,datos_us[Month],'Cuentas US'!BT$2,datos_us[Origen],'Cuentas US'!BP43)</f>
        <v>0</v>
      </c>
      <c r="BR43" s="2"/>
      <c r="BS43" s="22">
        <f t="shared" si="43"/>
        <v>0</v>
      </c>
      <c r="BT43" s="4"/>
      <c r="BV43" s="3" t="s">
        <v>4109</v>
      </c>
      <c r="BW43" s="22">
        <f>SUMIFS(datos_us[USD],datos_us[Year],'Cuentas US'!BW$2,datos_us[Month],'Cuentas US'!BZ$2,datos_us[Destino],'Cuentas US'!BV43)
- SUMIFS(datos_us[USD],datos_us[Year],'Cuentas US'!BW$2,datos_us[Month],'Cuentas US'!BZ$2,datos_us[Origen],'Cuentas US'!BV43)</f>
        <v>0</v>
      </c>
      <c r="BX43" s="2"/>
      <c r="BY43" s="22">
        <f t="shared" si="44"/>
        <v>0</v>
      </c>
      <c r="BZ43" s="4"/>
      <c r="CB43" s="3" t="s">
        <v>4109</v>
      </c>
      <c r="CC43" s="22">
        <f>SUMIFS(datos_us[USD],datos_us[Year],'Cuentas US'!CC$2,datos_us[Month],'Cuentas US'!CF$2,datos_us[Destino],'Cuentas US'!CB43)
- SUMIFS(datos_us[USD],datos_us[Year],'Cuentas US'!CC$2,datos_us[Month],'Cuentas US'!CF$2,datos_us[Origen],'Cuentas US'!CB43)</f>
        <v>0</v>
      </c>
      <c r="CD43" s="2"/>
      <c r="CE43" s="22">
        <f t="shared" si="45"/>
        <v>0</v>
      </c>
      <c r="CF43" s="4"/>
      <c r="CH43" s="3" t="s">
        <v>4109</v>
      </c>
      <c r="CI43" s="22">
        <f>SUMIFS(datos_us[USD],datos_us[Year],'Cuentas US'!CI$2,datos_us[Month],'Cuentas US'!CL$2,datos_us[Destino],'Cuentas US'!CH43)
- SUMIFS(datos_us[USD],datos_us[Year],'Cuentas US'!CI$2,datos_us[Month],'Cuentas US'!CL$2,datos_us[Origen],'Cuentas US'!CH43)</f>
        <v>0</v>
      </c>
      <c r="CJ43" s="2"/>
      <c r="CK43" s="22">
        <f t="shared" si="46"/>
        <v>0</v>
      </c>
      <c r="CL43" s="4"/>
      <c r="CN43" s="3" t="s">
        <v>4109</v>
      </c>
      <c r="CO43" s="22">
        <f>SUMIFS(datos_us[USD],datos_us[Year],'Cuentas US'!CO$2,datos_us[Month],'Cuentas US'!CR$2,datos_us[Destino],'Cuentas US'!CN43)
- SUMIFS(datos_us[USD],datos_us[Year],'Cuentas US'!CO$2,datos_us[Month],'Cuentas US'!CR$2,datos_us[Origen],'Cuentas US'!CN43)</f>
        <v>0</v>
      </c>
      <c r="CP43" s="2"/>
      <c r="CQ43" s="22">
        <f t="shared" si="47"/>
        <v>0</v>
      </c>
      <c r="CR43" s="4"/>
      <c r="CT43" s="3" t="s">
        <v>4109</v>
      </c>
      <c r="CU43" s="22">
        <f>SUMIFS(datos_us[USD],datos_us[Year],'Cuentas US'!CU$2,datos_us[Month],'Cuentas US'!CX$2,datos_us[Destino],'Cuentas US'!CT43)
- SUMIFS(datos_us[USD],datos_us[Year],'Cuentas US'!CU$2,datos_us[Month],'Cuentas US'!CX$2,datos_us[Origen],'Cuentas US'!CT43)</f>
        <v>0</v>
      </c>
      <c r="CV43" s="2"/>
      <c r="CW43" s="22">
        <f t="shared" si="48"/>
        <v>0</v>
      </c>
      <c r="CX43" s="4"/>
      <c r="CZ43" s="3" t="s">
        <v>4109</v>
      </c>
      <c r="DA43" s="22">
        <f>SUMIFS(datos_us[USD],datos_us[Year],'Cuentas US'!DA$2,datos_us[Month],'Cuentas US'!DD$2,datos_us[Destino],'Cuentas US'!CZ43)
- SUMIFS(datos_us[USD],datos_us[Year],'Cuentas US'!DA$2,datos_us[Month],'Cuentas US'!DD$2,datos_us[Origen],'Cuentas US'!CZ43)</f>
        <v>0</v>
      </c>
      <c r="DB43" s="2"/>
      <c r="DC43" s="22">
        <f t="shared" si="49"/>
        <v>0</v>
      </c>
      <c r="DD43" s="4"/>
      <c r="DF43" s="3" t="s">
        <v>4109</v>
      </c>
      <c r="DG43" s="22">
        <f>SUMIFS(datos_us[USD],datos_us[Year],'Cuentas US'!DG$2,datos_us[Month],'Cuentas US'!DJ$2,datos_us[Destino],'Cuentas US'!DF43)
- SUMIFS(datos_us[USD],datos_us[Year],'Cuentas US'!DG$2,datos_us[Month],'Cuentas US'!DJ$2,datos_us[Origen],'Cuentas US'!DF43)</f>
        <v>0</v>
      </c>
      <c r="DH43" s="2"/>
      <c r="DI43" s="22">
        <f t="shared" si="50"/>
        <v>0</v>
      </c>
      <c r="DJ43" s="4"/>
      <c r="DL43" s="3" t="s">
        <v>4109</v>
      </c>
      <c r="DM43" s="22">
        <f>SUMIFS(datos_us[USD],datos_us[Year],'Cuentas US'!DM$2,datos_us[Month],'Cuentas US'!DP$2,datos_us[Destino],'Cuentas US'!DL43)
- SUMIFS(datos_us[USD],datos_us[Year],'Cuentas US'!DM$2,datos_us[Month],'Cuentas US'!DP$2,datos_us[Origen],'Cuentas US'!DL43)</f>
        <v>0</v>
      </c>
      <c r="DN43" s="2"/>
      <c r="DO43" s="22">
        <f t="shared" si="51"/>
        <v>0</v>
      </c>
      <c r="DP43" s="4"/>
      <c r="DR43" s="3" t="s">
        <v>4109</v>
      </c>
      <c r="DS43" s="22">
        <f>SUMIFS(datos_us[USD],datos_us[Year],'Cuentas US'!DS$2,datos_us[Month],'Cuentas US'!DV$2,datos_us[Destino],'Cuentas US'!DR43)
- SUMIFS(datos_us[USD],datos_us[Year],'Cuentas US'!DS$2,datos_us[Month],'Cuentas US'!DV$2,datos_us[Origen],'Cuentas US'!DR43)</f>
        <v>0</v>
      </c>
      <c r="DT43" s="2"/>
      <c r="DU43" s="22">
        <f t="shared" si="52"/>
        <v>0</v>
      </c>
      <c r="DV43" s="4"/>
      <c r="DX43" s="3" t="s">
        <v>4109</v>
      </c>
      <c r="DY43" s="22">
        <f>SUMIFS(datos_us[USD],datos_us[Year],'Cuentas US'!DY$2,datos_us[Month],'Cuentas US'!EB$2,datos_us[Destino],'Cuentas US'!DX43)
- SUMIFS(datos_us[USD],datos_us[Year],'Cuentas US'!DY$2,datos_us[Month],'Cuentas US'!EB$2,datos_us[Origen],'Cuentas US'!DX43)</f>
        <v>0</v>
      </c>
      <c r="DZ43" s="2"/>
      <c r="EA43" s="22">
        <f t="shared" si="53"/>
        <v>0</v>
      </c>
      <c r="EB43" s="4"/>
      <c r="ED43" s="3" t="s">
        <v>4109</v>
      </c>
      <c r="EE43" s="22">
        <f>SUMIFS(datos_us[USD],datos_us[Year],'Cuentas US'!EE$2,datos_us[Month],'Cuentas US'!EH$2,datos_us[Destino],'Cuentas US'!ED43)
- SUMIFS(datos_us[USD],datos_us[Year],'Cuentas US'!EE$2,datos_us[Month],'Cuentas US'!EH$2,datos_us[Origen],'Cuentas US'!ED43)</f>
        <v>0</v>
      </c>
      <c r="EF43" s="2"/>
      <c r="EG43" s="22">
        <f t="shared" si="54"/>
        <v>0</v>
      </c>
      <c r="EH43" s="4"/>
      <c r="EJ43" s="3" t="s">
        <v>4109</v>
      </c>
      <c r="EK43" s="22">
        <f>SUMIFS(datos_us[USD],datos_us[Year],'Cuentas US'!EK$2,datos_us[Month],'Cuentas US'!EN$2,datos_us[Destino],'Cuentas US'!EJ43)
- SUMIFS(datos_us[USD],datos_us[Year],'Cuentas US'!EK$2,datos_us[Month],'Cuentas US'!EN$2,datos_us[Origen],'Cuentas US'!EJ43)</f>
        <v>0</v>
      </c>
      <c r="EL43" s="2"/>
      <c r="EM43" s="22">
        <f t="shared" si="55"/>
        <v>0</v>
      </c>
      <c r="EN43" s="4"/>
      <c r="EP43" s="3" t="s">
        <v>4109</v>
      </c>
      <c r="EQ43" s="22">
        <f>SUMIFS(datos_us[USD],datos_us[Year],'Cuentas US'!EQ$2,datos_us[Month],'Cuentas US'!ET$2,datos_us[Destino],'Cuentas US'!EP43)
- SUMIFS(datos_us[USD],datos_us[Year],'Cuentas US'!EQ$2,datos_us[Month],'Cuentas US'!ET$2,datos_us[Origen],'Cuentas US'!EP43)</f>
        <v>0</v>
      </c>
      <c r="ER43" s="2"/>
      <c r="ES43" s="22">
        <f t="shared" si="56"/>
        <v>0</v>
      </c>
      <c r="ET43" s="4"/>
      <c r="EV43" s="3" t="s">
        <v>4109</v>
      </c>
      <c r="EW43" s="22">
        <f>SUMIFS(datos_us[USD],datos_us[Year],'Cuentas US'!EW$2,datos_us[Month],'Cuentas US'!EZ$2,datos_us[Destino],'Cuentas US'!EV43)
- SUMIFS(datos_us[USD],datos_us[Year],'Cuentas US'!EW$2,datos_us[Month],'Cuentas US'!EZ$2,datos_us[Origen],'Cuentas US'!EV43)</f>
        <v>0</v>
      </c>
      <c r="EX43" s="2"/>
      <c r="EY43" s="22">
        <f t="shared" si="57"/>
        <v>0</v>
      </c>
      <c r="EZ43" s="4"/>
      <c r="FB43" s="3" t="s">
        <v>4109</v>
      </c>
      <c r="FC43" s="22">
        <f>SUMIFS(datos_us[USD],datos_us[Year],'Cuentas US'!FC$2,datos_us[Month],'Cuentas US'!FF$2,datos_us[Destino],'Cuentas US'!FB43)
- SUMIFS(datos_us[USD],datos_us[Year],'Cuentas US'!FC$2,datos_us[Month],'Cuentas US'!FF$2,datos_us[Origen],'Cuentas US'!FB43)</f>
        <v>0</v>
      </c>
      <c r="FD43" s="2"/>
      <c r="FE43" s="22">
        <f t="shared" si="58"/>
        <v>0</v>
      </c>
      <c r="FF43" s="4"/>
      <c r="FH43" s="3" t="s">
        <v>4109</v>
      </c>
      <c r="FI43" s="22">
        <f>SUMIFS(datos_us[USD],datos_us[Year],'Cuentas US'!FI$2,datos_us[Month],'Cuentas US'!FL$2,datos_us[Destino],'Cuentas US'!FH43)
- SUMIFS(datos_us[USD],datos_us[Year],'Cuentas US'!FI$2,datos_us[Month],'Cuentas US'!FL$2,datos_us[Origen],'Cuentas US'!FH43)</f>
        <v>0</v>
      </c>
      <c r="FJ43" s="2"/>
      <c r="FK43" s="22">
        <f t="shared" si="59"/>
        <v>0</v>
      </c>
      <c r="FL43" s="4"/>
      <c r="FN43" s="3" t="s">
        <v>4109</v>
      </c>
      <c r="FO43" s="22">
        <f>SUMIFS(datos_us[USD],datos_us[Year],'Cuentas US'!FO$2,datos_us[Month],'Cuentas US'!FR$2,datos_us[Destino],'Cuentas US'!FN43)
- SUMIFS(datos_us[USD],datos_us[Year],'Cuentas US'!FO$2,datos_us[Month],'Cuentas US'!FR$2,datos_us[Origen],'Cuentas US'!FN43)</f>
        <v>0</v>
      </c>
      <c r="FP43" s="2"/>
      <c r="FQ43" s="22">
        <f t="shared" si="60"/>
        <v>0</v>
      </c>
      <c r="FR43" s="4"/>
      <c r="FT43" s="3" t="s">
        <v>4109</v>
      </c>
      <c r="FU43" s="22">
        <f>SUMIFS(datos_us[USD],datos_us[Year],'Cuentas US'!FU$2,datos_us[Month],'Cuentas US'!FX$2,datos_us[Destino],'Cuentas US'!FT43)
- SUMIFS(datos_us[USD],datos_us[Year],'Cuentas US'!FU$2,datos_us[Month],'Cuentas US'!FX$2,datos_us[Origen],'Cuentas US'!FT43)</f>
        <v>0</v>
      </c>
      <c r="FV43" s="2"/>
      <c r="FW43" s="22">
        <f t="shared" si="61"/>
        <v>0</v>
      </c>
      <c r="FX43" s="4"/>
      <c r="FZ43" s="3" t="s">
        <v>4109</v>
      </c>
      <c r="GA43" s="22">
        <f>SUMIFS(datos_us[USD],datos_us[Year],'Cuentas US'!GA$2,datos_us[Month],'Cuentas US'!GD$2,datos_us[Destino],'Cuentas US'!FZ43)
- SUMIFS(datos_us[USD],datos_us[Year],'Cuentas US'!GA$2,datos_us[Month],'Cuentas US'!GD$2,datos_us[Origen],'Cuentas US'!FZ43)</f>
        <v>0</v>
      </c>
      <c r="GB43" s="2"/>
      <c r="GC43" s="22">
        <f t="shared" si="62"/>
        <v>0</v>
      </c>
      <c r="GD43" s="4"/>
      <c r="GF43" s="3" t="s">
        <v>4109</v>
      </c>
      <c r="GG43" s="22">
        <f>SUMIFS(datos_us[USD],datos_us[Year],'Cuentas US'!GG$2,datos_us[Month],'Cuentas US'!GJ$2,datos_us[Destino],'Cuentas US'!GF43)
- SUMIFS(datos_us[USD],datos_us[Year],'Cuentas US'!GG$2,datos_us[Month],'Cuentas US'!GJ$2,datos_us[Origen],'Cuentas US'!GF43)</f>
        <v>0</v>
      </c>
      <c r="GH43" s="2"/>
      <c r="GI43" s="22">
        <f t="shared" si="63"/>
        <v>0</v>
      </c>
      <c r="GJ43" s="4"/>
    </row>
    <row r="44" spans="2:192" x14ac:dyDescent="0.25">
      <c r="B44" s="3" t="s">
        <v>4108</v>
      </c>
      <c r="C44" s="22">
        <f>SUMIFS(datos_us[USD],datos_us[Year],'Cuentas US'!C$2,datos_us[Month],'Cuentas US'!F$2,datos_us[Destino],'Cuentas US'!B44)
- SUMIFS(datos_us[USD],datos_us[Year],'Cuentas US'!C$2,datos_us[Month],'Cuentas US'!F$2,datos_us[Origen],'Cuentas US'!B44)</f>
        <v>0</v>
      </c>
      <c r="D44" s="2"/>
      <c r="E44" s="22">
        <f t="shared" si="32"/>
        <v>0</v>
      </c>
      <c r="F44" s="4"/>
      <c r="H44" s="3" t="s">
        <v>4108</v>
      </c>
      <c r="I44" s="22">
        <f>SUMIFS(datos_us[USD],datos_us[Year],'Cuentas US'!I$2,datos_us[Month],'Cuentas US'!L$2,datos_us[Destino],'Cuentas US'!H44)
- SUMIFS(datos_us[USD],datos_us[Year],'Cuentas US'!I$2,datos_us[Month],'Cuentas US'!L$2,datos_us[Origen],'Cuentas US'!H44)</f>
        <v>0</v>
      </c>
      <c r="J44" s="2"/>
      <c r="K44" s="22">
        <f t="shared" si="33"/>
        <v>0</v>
      </c>
      <c r="L44" s="4"/>
      <c r="N44" s="3" t="s">
        <v>4108</v>
      </c>
      <c r="O44" s="22">
        <f>SUMIFS(datos_us[USD],datos_us[Year],'Cuentas US'!O$2,datos_us[Month],'Cuentas US'!R$2,datos_us[Destino],'Cuentas US'!N44)
- SUMIFS(datos_us[USD],datos_us[Year],'Cuentas US'!O$2,datos_us[Month],'Cuentas US'!R$2,datos_us[Origen],'Cuentas US'!N44)</f>
        <v>0</v>
      </c>
      <c r="P44" s="2"/>
      <c r="Q44" s="22">
        <f t="shared" si="34"/>
        <v>0</v>
      </c>
      <c r="R44" s="4"/>
      <c r="T44" s="3" t="s">
        <v>4108</v>
      </c>
      <c r="U44" s="22">
        <f>SUMIFS(datos_us[USD],datos_us[Year],'Cuentas US'!U$2,datos_us[Month],'Cuentas US'!X$2,datos_us[Destino],'Cuentas US'!T44)
- SUMIFS(datos_us[USD],datos_us[Year],'Cuentas US'!U$2,datos_us[Month],'Cuentas US'!X$2,datos_us[Origen],'Cuentas US'!T44)</f>
        <v>0</v>
      </c>
      <c r="V44" s="2"/>
      <c r="W44" s="22">
        <f t="shared" si="35"/>
        <v>0</v>
      </c>
      <c r="X44" s="4"/>
      <c r="Z44" s="3" t="s">
        <v>4108</v>
      </c>
      <c r="AA44" s="22">
        <f>SUMIFS(datos_us[USD],datos_us[Year],'Cuentas US'!AA$2,datos_us[Month],'Cuentas US'!AD$2,datos_us[Destino],'Cuentas US'!Z44)
- SUMIFS(datos_us[USD],datos_us[Year],'Cuentas US'!AA$2,datos_us[Month],'Cuentas US'!AD$2,datos_us[Origen],'Cuentas US'!Z44)</f>
        <v>0</v>
      </c>
      <c r="AB44" s="2"/>
      <c r="AC44" s="22">
        <f t="shared" si="36"/>
        <v>0</v>
      </c>
      <c r="AD44" s="4"/>
      <c r="AF44" s="3" t="s">
        <v>4108</v>
      </c>
      <c r="AG44" s="22">
        <f>SUMIFS(datos_us[USD],datos_us[Year],'Cuentas US'!AG$2,datos_us[Month],'Cuentas US'!AJ$2,datos_us[Destino],'Cuentas US'!AF44)
- SUMIFS(datos_us[USD],datos_us[Year],'Cuentas US'!AG$2,datos_us[Month],'Cuentas US'!AJ$2,datos_us[Origen],'Cuentas US'!AF44)</f>
        <v>0</v>
      </c>
      <c r="AH44" s="2"/>
      <c r="AI44" s="22">
        <f t="shared" si="37"/>
        <v>0</v>
      </c>
      <c r="AJ44" s="4"/>
      <c r="AL44" s="3" t="s">
        <v>4108</v>
      </c>
      <c r="AM44" s="22">
        <f>SUMIFS(datos_us[USD],datos_us[Year],'Cuentas US'!AM$2,datos_us[Month],'Cuentas US'!AP$2,datos_us[Destino],'Cuentas US'!AL44)
- SUMIFS(datos_us[USD],datos_us[Year],'Cuentas US'!AM$2,datos_us[Month],'Cuentas US'!AP$2,datos_us[Origen],'Cuentas US'!AL44)</f>
        <v>0</v>
      </c>
      <c r="AN44" s="2"/>
      <c r="AO44" s="22">
        <f t="shared" si="38"/>
        <v>0</v>
      </c>
      <c r="AP44" s="4"/>
      <c r="AR44" s="3" t="s">
        <v>4108</v>
      </c>
      <c r="AS44" s="22">
        <f>SUMIFS(datos_us[USD],datos_us[Year],'Cuentas US'!AS$2,datos_us[Month],'Cuentas US'!AV$2,datos_us[Destino],'Cuentas US'!AR44)
- SUMIFS(datos_us[USD],datos_us[Year],'Cuentas US'!AS$2,datos_us[Month],'Cuentas US'!AV$2,datos_us[Origen],'Cuentas US'!AR44)</f>
        <v>0</v>
      </c>
      <c r="AT44" s="2"/>
      <c r="AU44" s="22">
        <f t="shared" si="39"/>
        <v>0</v>
      </c>
      <c r="AV44" s="4"/>
      <c r="AX44" s="3" t="s">
        <v>4108</v>
      </c>
      <c r="AY44" s="22">
        <f>SUMIFS(datos_us[USD],datos_us[Year],'Cuentas US'!AY$2,datos_us[Month],'Cuentas US'!BB$2,datos_us[Destino],'Cuentas US'!AX44)
- SUMIFS(datos_us[USD],datos_us[Year],'Cuentas US'!AY$2,datos_us[Month],'Cuentas US'!BB$2,datos_us[Origen],'Cuentas US'!AX44)</f>
        <v>0</v>
      </c>
      <c r="AZ44" s="2"/>
      <c r="BA44" s="22">
        <f t="shared" si="40"/>
        <v>0</v>
      </c>
      <c r="BB44" s="4"/>
      <c r="BD44" s="3" t="s">
        <v>4108</v>
      </c>
      <c r="BE44" s="22">
        <f>SUMIFS(datos_us[USD],datos_us[Year],'Cuentas US'!BE$2,datos_us[Month],'Cuentas US'!BH$2,datos_us[Destino],'Cuentas US'!BD44)
- SUMIFS(datos_us[USD],datos_us[Year],'Cuentas US'!BE$2,datos_us[Month],'Cuentas US'!BH$2,datos_us[Origen],'Cuentas US'!BD44)</f>
        <v>0</v>
      </c>
      <c r="BF44" s="2"/>
      <c r="BG44" s="22">
        <f t="shared" si="41"/>
        <v>0</v>
      </c>
      <c r="BH44" s="4"/>
      <c r="BJ44" s="3" t="s">
        <v>4108</v>
      </c>
      <c r="BK44" s="22">
        <f>SUMIFS(datos_us[USD],datos_us[Year],'Cuentas US'!BK$2,datos_us[Month],'Cuentas US'!BN$2,datos_us[Destino],'Cuentas US'!BJ44)
- SUMIFS(datos_us[USD],datos_us[Year],'Cuentas US'!BK$2,datos_us[Month],'Cuentas US'!BN$2,datos_us[Origen],'Cuentas US'!BJ44)</f>
        <v>0</v>
      </c>
      <c r="BL44" s="2"/>
      <c r="BM44" s="22">
        <f t="shared" si="42"/>
        <v>0</v>
      </c>
      <c r="BN44" s="4"/>
      <c r="BP44" s="3" t="s">
        <v>4108</v>
      </c>
      <c r="BQ44" s="22">
        <f>SUMIFS(datos_us[USD],datos_us[Year],'Cuentas US'!BQ$2,datos_us[Month],'Cuentas US'!BT$2,datos_us[Destino],'Cuentas US'!BP44)
- SUMIFS(datos_us[USD],datos_us[Year],'Cuentas US'!BQ$2,datos_us[Month],'Cuentas US'!BT$2,datos_us[Origen],'Cuentas US'!BP44)</f>
        <v>0</v>
      </c>
      <c r="BR44" s="2"/>
      <c r="BS44" s="22">
        <f t="shared" si="43"/>
        <v>0</v>
      </c>
      <c r="BT44" s="4"/>
      <c r="BV44" s="3" t="s">
        <v>4108</v>
      </c>
      <c r="BW44" s="22">
        <f>SUMIFS(datos_us[USD],datos_us[Year],'Cuentas US'!BW$2,datos_us[Month],'Cuentas US'!BZ$2,datos_us[Destino],'Cuentas US'!BV44)
- SUMIFS(datos_us[USD],datos_us[Year],'Cuentas US'!BW$2,datos_us[Month],'Cuentas US'!BZ$2,datos_us[Origen],'Cuentas US'!BV44)</f>
        <v>0</v>
      </c>
      <c r="BX44" s="2"/>
      <c r="BY44" s="22">
        <f t="shared" si="44"/>
        <v>0</v>
      </c>
      <c r="BZ44" s="4"/>
      <c r="CB44" s="3" t="s">
        <v>4108</v>
      </c>
      <c r="CC44" s="22">
        <f>SUMIFS(datos_us[USD],datos_us[Year],'Cuentas US'!CC$2,datos_us[Month],'Cuentas US'!CF$2,datos_us[Destino],'Cuentas US'!CB44)
- SUMIFS(datos_us[USD],datos_us[Year],'Cuentas US'!CC$2,datos_us[Month],'Cuentas US'!CF$2,datos_us[Origen],'Cuentas US'!CB44)</f>
        <v>0</v>
      </c>
      <c r="CD44" s="2"/>
      <c r="CE44" s="22">
        <f t="shared" si="45"/>
        <v>0</v>
      </c>
      <c r="CF44" s="4"/>
      <c r="CH44" s="3" t="s">
        <v>4108</v>
      </c>
      <c r="CI44" s="22">
        <f>SUMIFS(datos_us[USD],datos_us[Year],'Cuentas US'!CI$2,datos_us[Month],'Cuentas US'!CL$2,datos_us[Destino],'Cuentas US'!CH44)
- SUMIFS(datos_us[USD],datos_us[Year],'Cuentas US'!CI$2,datos_us[Month],'Cuentas US'!CL$2,datos_us[Origen],'Cuentas US'!CH44)</f>
        <v>0</v>
      </c>
      <c r="CJ44" s="2"/>
      <c r="CK44" s="22">
        <f t="shared" si="46"/>
        <v>0</v>
      </c>
      <c r="CL44" s="4"/>
      <c r="CN44" s="3" t="s">
        <v>4108</v>
      </c>
      <c r="CO44" s="22">
        <f>SUMIFS(datos_us[USD],datos_us[Year],'Cuentas US'!CO$2,datos_us[Month],'Cuentas US'!CR$2,datos_us[Destino],'Cuentas US'!CN44)
- SUMIFS(datos_us[USD],datos_us[Year],'Cuentas US'!CO$2,datos_us[Month],'Cuentas US'!CR$2,datos_us[Origen],'Cuentas US'!CN44)</f>
        <v>0</v>
      </c>
      <c r="CP44" s="2"/>
      <c r="CQ44" s="22">
        <f t="shared" si="47"/>
        <v>0</v>
      </c>
      <c r="CR44" s="4"/>
      <c r="CT44" s="3" t="s">
        <v>4108</v>
      </c>
      <c r="CU44" s="22">
        <f>SUMIFS(datos_us[USD],datos_us[Year],'Cuentas US'!CU$2,datos_us[Month],'Cuentas US'!CX$2,datos_us[Destino],'Cuentas US'!CT44)
- SUMIFS(datos_us[USD],datos_us[Year],'Cuentas US'!CU$2,datos_us[Month],'Cuentas US'!CX$2,datos_us[Origen],'Cuentas US'!CT44)</f>
        <v>0</v>
      </c>
      <c r="CV44" s="2"/>
      <c r="CW44" s="22">
        <f t="shared" si="48"/>
        <v>0</v>
      </c>
      <c r="CX44" s="4"/>
      <c r="CZ44" s="3" t="s">
        <v>4108</v>
      </c>
      <c r="DA44" s="22">
        <f>SUMIFS(datos_us[USD],datos_us[Year],'Cuentas US'!DA$2,datos_us[Month],'Cuentas US'!DD$2,datos_us[Destino],'Cuentas US'!CZ44)
- SUMIFS(datos_us[USD],datos_us[Year],'Cuentas US'!DA$2,datos_us[Month],'Cuentas US'!DD$2,datos_us[Origen],'Cuentas US'!CZ44)</f>
        <v>0</v>
      </c>
      <c r="DB44" s="2"/>
      <c r="DC44" s="22">
        <f t="shared" si="49"/>
        <v>0</v>
      </c>
      <c r="DD44" s="4"/>
      <c r="DF44" s="3" t="s">
        <v>4108</v>
      </c>
      <c r="DG44" s="22">
        <f>SUMIFS(datos_us[USD],datos_us[Year],'Cuentas US'!DG$2,datos_us[Month],'Cuentas US'!DJ$2,datos_us[Destino],'Cuentas US'!DF44)
- SUMIFS(datos_us[USD],datos_us[Year],'Cuentas US'!DG$2,datos_us[Month],'Cuentas US'!DJ$2,datos_us[Origen],'Cuentas US'!DF44)</f>
        <v>0</v>
      </c>
      <c r="DH44" s="2"/>
      <c r="DI44" s="22">
        <f t="shared" si="50"/>
        <v>0</v>
      </c>
      <c r="DJ44" s="4"/>
      <c r="DL44" s="3" t="s">
        <v>4108</v>
      </c>
      <c r="DM44" s="22">
        <f>SUMIFS(datos_us[USD],datos_us[Year],'Cuentas US'!DM$2,datos_us[Month],'Cuentas US'!DP$2,datos_us[Destino],'Cuentas US'!DL44)
- SUMIFS(datos_us[USD],datos_us[Year],'Cuentas US'!DM$2,datos_us[Month],'Cuentas US'!DP$2,datos_us[Origen],'Cuentas US'!DL44)</f>
        <v>0</v>
      </c>
      <c r="DN44" s="2"/>
      <c r="DO44" s="22">
        <f t="shared" si="51"/>
        <v>0</v>
      </c>
      <c r="DP44" s="4"/>
      <c r="DR44" s="3" t="s">
        <v>4108</v>
      </c>
      <c r="DS44" s="22">
        <f>SUMIFS(datos_us[USD],datos_us[Year],'Cuentas US'!DS$2,datos_us[Month],'Cuentas US'!DV$2,datos_us[Destino],'Cuentas US'!DR44)
- SUMIFS(datos_us[USD],datos_us[Year],'Cuentas US'!DS$2,datos_us[Month],'Cuentas US'!DV$2,datos_us[Origen],'Cuentas US'!DR44)</f>
        <v>0</v>
      </c>
      <c r="DT44" s="2"/>
      <c r="DU44" s="22">
        <f t="shared" si="52"/>
        <v>0</v>
      </c>
      <c r="DV44" s="4"/>
      <c r="DX44" s="3" t="s">
        <v>4108</v>
      </c>
      <c r="DY44" s="22">
        <f>SUMIFS(datos_us[USD],datos_us[Year],'Cuentas US'!DY$2,datos_us[Month],'Cuentas US'!EB$2,datos_us[Destino],'Cuentas US'!DX44)
- SUMIFS(datos_us[USD],datos_us[Year],'Cuentas US'!DY$2,datos_us[Month],'Cuentas US'!EB$2,datos_us[Origen],'Cuentas US'!DX44)</f>
        <v>0</v>
      </c>
      <c r="DZ44" s="2"/>
      <c r="EA44" s="22">
        <f t="shared" si="53"/>
        <v>0</v>
      </c>
      <c r="EB44" s="4"/>
      <c r="ED44" s="3" t="s">
        <v>4108</v>
      </c>
      <c r="EE44" s="22">
        <f>SUMIFS(datos_us[USD],datos_us[Year],'Cuentas US'!EE$2,datos_us[Month],'Cuentas US'!EH$2,datos_us[Destino],'Cuentas US'!ED44)
- SUMIFS(datos_us[USD],datos_us[Year],'Cuentas US'!EE$2,datos_us[Month],'Cuentas US'!EH$2,datos_us[Origen],'Cuentas US'!ED44)</f>
        <v>0</v>
      </c>
      <c r="EF44" s="2"/>
      <c r="EG44" s="22">
        <f t="shared" si="54"/>
        <v>0</v>
      </c>
      <c r="EH44" s="4"/>
      <c r="EJ44" s="3" t="s">
        <v>4108</v>
      </c>
      <c r="EK44" s="22">
        <f>SUMIFS(datos_us[USD],datos_us[Year],'Cuentas US'!EK$2,datos_us[Month],'Cuentas US'!EN$2,datos_us[Destino],'Cuentas US'!EJ44)
- SUMIFS(datos_us[USD],datos_us[Year],'Cuentas US'!EK$2,datos_us[Month],'Cuentas US'!EN$2,datos_us[Origen],'Cuentas US'!EJ44)</f>
        <v>0</v>
      </c>
      <c r="EL44" s="2"/>
      <c r="EM44" s="22">
        <f t="shared" si="55"/>
        <v>0</v>
      </c>
      <c r="EN44" s="4"/>
      <c r="EP44" s="3" t="s">
        <v>4108</v>
      </c>
      <c r="EQ44" s="22">
        <f>SUMIFS(datos_us[USD],datos_us[Year],'Cuentas US'!EQ$2,datos_us[Month],'Cuentas US'!ET$2,datos_us[Destino],'Cuentas US'!EP44)
- SUMIFS(datos_us[USD],datos_us[Year],'Cuentas US'!EQ$2,datos_us[Month],'Cuentas US'!ET$2,datos_us[Origen],'Cuentas US'!EP44)</f>
        <v>0</v>
      </c>
      <c r="ER44" s="2"/>
      <c r="ES44" s="22">
        <f t="shared" si="56"/>
        <v>0</v>
      </c>
      <c r="ET44" s="4"/>
      <c r="EV44" s="3" t="s">
        <v>4108</v>
      </c>
      <c r="EW44" s="22">
        <f>SUMIFS(datos_us[USD],datos_us[Year],'Cuentas US'!EW$2,datos_us[Month],'Cuentas US'!EZ$2,datos_us[Destino],'Cuentas US'!EV44)
- SUMIFS(datos_us[USD],datos_us[Year],'Cuentas US'!EW$2,datos_us[Month],'Cuentas US'!EZ$2,datos_us[Origen],'Cuentas US'!EV44)</f>
        <v>0</v>
      </c>
      <c r="EX44" s="2"/>
      <c r="EY44" s="22">
        <f t="shared" si="57"/>
        <v>0</v>
      </c>
      <c r="EZ44" s="4"/>
      <c r="FB44" s="3" t="s">
        <v>4108</v>
      </c>
      <c r="FC44" s="22">
        <f>SUMIFS(datos_us[USD],datos_us[Year],'Cuentas US'!FC$2,datos_us[Month],'Cuentas US'!FF$2,datos_us[Destino],'Cuentas US'!FB44)
- SUMIFS(datos_us[USD],datos_us[Year],'Cuentas US'!FC$2,datos_us[Month],'Cuentas US'!FF$2,datos_us[Origen],'Cuentas US'!FB44)</f>
        <v>0</v>
      </c>
      <c r="FD44" s="2"/>
      <c r="FE44" s="22">
        <f t="shared" si="58"/>
        <v>0</v>
      </c>
      <c r="FF44" s="4"/>
      <c r="FH44" s="3" t="s">
        <v>4108</v>
      </c>
      <c r="FI44" s="22">
        <f>SUMIFS(datos_us[USD],datos_us[Year],'Cuentas US'!FI$2,datos_us[Month],'Cuentas US'!FL$2,datos_us[Destino],'Cuentas US'!FH44)
- SUMIFS(datos_us[USD],datos_us[Year],'Cuentas US'!FI$2,datos_us[Month],'Cuentas US'!FL$2,datos_us[Origen],'Cuentas US'!FH44)</f>
        <v>0</v>
      </c>
      <c r="FJ44" s="2"/>
      <c r="FK44" s="22">
        <f t="shared" si="59"/>
        <v>0</v>
      </c>
      <c r="FL44" s="4"/>
      <c r="FN44" s="3" t="s">
        <v>4108</v>
      </c>
      <c r="FO44" s="22">
        <f>SUMIFS(datos_us[USD],datos_us[Year],'Cuentas US'!FO$2,datos_us[Month],'Cuentas US'!FR$2,datos_us[Destino],'Cuentas US'!FN44)
- SUMIFS(datos_us[USD],datos_us[Year],'Cuentas US'!FO$2,datos_us[Month],'Cuentas US'!FR$2,datos_us[Origen],'Cuentas US'!FN44)</f>
        <v>0</v>
      </c>
      <c r="FP44" s="2"/>
      <c r="FQ44" s="22">
        <f t="shared" si="60"/>
        <v>0</v>
      </c>
      <c r="FR44" s="4"/>
      <c r="FT44" s="3" t="s">
        <v>4108</v>
      </c>
      <c r="FU44" s="22">
        <f>SUMIFS(datos_us[USD],datos_us[Year],'Cuentas US'!FU$2,datos_us[Month],'Cuentas US'!FX$2,datos_us[Destino],'Cuentas US'!FT44)
- SUMIFS(datos_us[USD],datos_us[Year],'Cuentas US'!FU$2,datos_us[Month],'Cuentas US'!FX$2,datos_us[Origen],'Cuentas US'!FT44)</f>
        <v>0</v>
      </c>
      <c r="FV44" s="2"/>
      <c r="FW44" s="22">
        <f t="shared" si="61"/>
        <v>0</v>
      </c>
      <c r="FX44" s="4"/>
      <c r="FZ44" s="3" t="s">
        <v>4108</v>
      </c>
      <c r="GA44" s="22">
        <f>SUMIFS(datos_us[USD],datos_us[Year],'Cuentas US'!GA$2,datos_us[Month],'Cuentas US'!GD$2,datos_us[Destino],'Cuentas US'!FZ44)
- SUMIFS(datos_us[USD],datos_us[Year],'Cuentas US'!GA$2,datos_us[Month],'Cuentas US'!GD$2,datos_us[Origen],'Cuentas US'!FZ44)</f>
        <v>0</v>
      </c>
      <c r="GB44" s="2"/>
      <c r="GC44" s="22">
        <f t="shared" si="62"/>
        <v>0</v>
      </c>
      <c r="GD44" s="4"/>
      <c r="GF44" s="3" t="s">
        <v>4108</v>
      </c>
      <c r="GG44" s="22">
        <f>SUMIFS(datos_us[USD],datos_us[Year],'Cuentas US'!GG$2,datos_us[Month],'Cuentas US'!GJ$2,datos_us[Destino],'Cuentas US'!GF44)
- SUMIFS(datos_us[USD],datos_us[Year],'Cuentas US'!GG$2,datos_us[Month],'Cuentas US'!GJ$2,datos_us[Origen],'Cuentas US'!GF44)</f>
        <v>0</v>
      </c>
      <c r="GH44" s="2"/>
      <c r="GI44" s="22">
        <f t="shared" si="63"/>
        <v>0</v>
      </c>
      <c r="GJ44" s="4"/>
    </row>
    <row r="45" spans="2:192" x14ac:dyDescent="0.25">
      <c r="B45" s="3" t="s">
        <v>4154</v>
      </c>
      <c r="C45" s="22">
        <f>SUMIFS(datos_us[USD],datos_us[Year],'Cuentas US'!C$2,datos_us[Month],'Cuentas US'!F$2,datos_us[Destino],'Cuentas US'!B45)
- SUMIFS(datos_us[USD],datos_us[Year],'Cuentas US'!C$2,datos_us[Month],'Cuentas US'!F$2,datos_us[Origen],'Cuentas US'!B45)</f>
        <v>0</v>
      </c>
      <c r="D45" s="2"/>
      <c r="E45" s="22">
        <f t="shared" si="32"/>
        <v>0</v>
      </c>
      <c r="F45" s="4"/>
      <c r="H45" s="3" t="s">
        <v>4154</v>
      </c>
      <c r="I45" s="22">
        <f>SUMIFS(datos_us[USD],datos_us[Year],'Cuentas US'!I$2,datos_us[Month],'Cuentas US'!L$2,datos_us[Destino],'Cuentas US'!H45)
- SUMIFS(datos_us[USD],datos_us[Year],'Cuentas US'!I$2,datos_us[Month],'Cuentas US'!L$2,datos_us[Origen],'Cuentas US'!H45)</f>
        <v>0</v>
      </c>
      <c r="J45" s="2"/>
      <c r="K45" s="22">
        <f t="shared" si="33"/>
        <v>0</v>
      </c>
      <c r="L45" s="4"/>
      <c r="N45" s="3" t="s">
        <v>4154</v>
      </c>
      <c r="O45" s="22">
        <f>SUMIFS(datos_us[USD],datos_us[Year],'Cuentas US'!O$2,datos_us[Month],'Cuentas US'!R$2,datos_us[Destino],'Cuentas US'!N45)
- SUMIFS(datos_us[USD],datos_us[Year],'Cuentas US'!O$2,datos_us[Month],'Cuentas US'!R$2,datos_us[Origen],'Cuentas US'!N45)</f>
        <v>0</v>
      </c>
      <c r="P45" s="2"/>
      <c r="Q45" s="22">
        <f t="shared" si="34"/>
        <v>0</v>
      </c>
      <c r="R45" s="4"/>
      <c r="T45" s="3" t="s">
        <v>4154</v>
      </c>
      <c r="U45" s="22">
        <f>SUMIFS(datos_us[USD],datos_us[Year],'Cuentas US'!U$2,datos_us[Month],'Cuentas US'!X$2,datos_us[Destino],'Cuentas US'!T45)
- SUMIFS(datos_us[USD],datos_us[Year],'Cuentas US'!U$2,datos_us[Month],'Cuentas US'!X$2,datos_us[Origen],'Cuentas US'!T45)</f>
        <v>0</v>
      </c>
      <c r="V45" s="2"/>
      <c r="W45" s="22">
        <f t="shared" si="35"/>
        <v>0</v>
      </c>
      <c r="X45" s="4"/>
      <c r="Z45" s="3" t="s">
        <v>4154</v>
      </c>
      <c r="AA45" s="22">
        <f>SUMIFS(datos_us[USD],datos_us[Year],'Cuentas US'!AA$2,datos_us[Month],'Cuentas US'!AD$2,datos_us[Destino],'Cuentas US'!Z45)
- SUMIFS(datos_us[USD],datos_us[Year],'Cuentas US'!AA$2,datos_us[Month],'Cuentas US'!AD$2,datos_us[Origen],'Cuentas US'!Z45)</f>
        <v>0</v>
      </c>
      <c r="AB45" s="2"/>
      <c r="AC45" s="22">
        <f t="shared" si="36"/>
        <v>0</v>
      </c>
      <c r="AD45" s="4"/>
      <c r="AF45" s="3" t="s">
        <v>4154</v>
      </c>
      <c r="AG45" s="22">
        <f>SUMIFS(datos_us[USD],datos_us[Year],'Cuentas US'!AG$2,datos_us[Month],'Cuentas US'!AJ$2,datos_us[Destino],'Cuentas US'!AF45)
- SUMIFS(datos_us[USD],datos_us[Year],'Cuentas US'!AG$2,datos_us[Month],'Cuentas US'!AJ$2,datos_us[Origen],'Cuentas US'!AF45)</f>
        <v>0</v>
      </c>
      <c r="AH45" s="2"/>
      <c r="AI45" s="22">
        <f t="shared" si="37"/>
        <v>0</v>
      </c>
      <c r="AJ45" s="4"/>
      <c r="AL45" s="3" t="s">
        <v>4154</v>
      </c>
      <c r="AM45" s="22">
        <f>SUMIFS(datos_us[USD],datos_us[Year],'Cuentas US'!AM$2,datos_us[Month],'Cuentas US'!AP$2,datos_us[Destino],'Cuentas US'!AL45)
- SUMIFS(datos_us[USD],datos_us[Year],'Cuentas US'!AM$2,datos_us[Month],'Cuentas US'!AP$2,datos_us[Origen],'Cuentas US'!AL45)</f>
        <v>0</v>
      </c>
      <c r="AN45" s="2"/>
      <c r="AO45" s="22">
        <f t="shared" si="38"/>
        <v>0</v>
      </c>
      <c r="AP45" s="4"/>
      <c r="AR45" s="3" t="s">
        <v>4154</v>
      </c>
      <c r="AS45" s="22">
        <f>SUMIFS(datos_us[USD],datos_us[Year],'Cuentas US'!AS$2,datos_us[Month],'Cuentas US'!AV$2,datos_us[Destino],'Cuentas US'!AR45)
- SUMIFS(datos_us[USD],datos_us[Year],'Cuentas US'!AS$2,datos_us[Month],'Cuentas US'!AV$2,datos_us[Origen],'Cuentas US'!AR45)</f>
        <v>0</v>
      </c>
      <c r="AT45" s="2"/>
      <c r="AU45" s="22">
        <f t="shared" si="39"/>
        <v>0</v>
      </c>
      <c r="AV45" s="4"/>
      <c r="AX45" s="3" t="s">
        <v>4154</v>
      </c>
      <c r="AY45" s="22">
        <f>SUMIFS(datos_us[USD],datos_us[Year],'Cuentas US'!AY$2,datos_us[Month],'Cuentas US'!BB$2,datos_us[Destino],'Cuentas US'!AX45)
- SUMIFS(datos_us[USD],datos_us[Year],'Cuentas US'!AY$2,datos_us[Month],'Cuentas US'!BB$2,datos_us[Origen],'Cuentas US'!AX45)</f>
        <v>0</v>
      </c>
      <c r="AZ45" s="2"/>
      <c r="BA45" s="22">
        <f t="shared" si="40"/>
        <v>0</v>
      </c>
      <c r="BB45" s="4"/>
      <c r="BD45" s="3" t="s">
        <v>4154</v>
      </c>
      <c r="BE45" s="22">
        <f>SUMIFS(datos_us[USD],datos_us[Year],'Cuentas US'!BE$2,datos_us[Month],'Cuentas US'!BH$2,datos_us[Destino],'Cuentas US'!BD45)
- SUMIFS(datos_us[USD],datos_us[Year],'Cuentas US'!BE$2,datos_us[Month],'Cuentas US'!BH$2,datos_us[Origen],'Cuentas US'!BD45)</f>
        <v>0</v>
      </c>
      <c r="BF45" s="2"/>
      <c r="BG45" s="22">
        <f t="shared" si="41"/>
        <v>0</v>
      </c>
      <c r="BH45" s="4"/>
      <c r="BJ45" s="3" t="s">
        <v>4154</v>
      </c>
      <c r="BK45" s="22">
        <f>SUMIFS(datos_us[USD],datos_us[Year],'Cuentas US'!BK$2,datos_us[Month],'Cuentas US'!BN$2,datos_us[Destino],'Cuentas US'!BJ45)
- SUMIFS(datos_us[USD],datos_us[Year],'Cuentas US'!BK$2,datos_us[Month],'Cuentas US'!BN$2,datos_us[Origen],'Cuentas US'!BJ45)</f>
        <v>0</v>
      </c>
      <c r="BL45" s="2"/>
      <c r="BM45" s="22">
        <f t="shared" si="42"/>
        <v>0</v>
      </c>
      <c r="BN45" s="4"/>
      <c r="BP45" s="3" t="s">
        <v>4154</v>
      </c>
      <c r="BQ45" s="22">
        <f>SUMIFS(datos_us[USD],datos_us[Year],'Cuentas US'!BQ$2,datos_us[Month],'Cuentas US'!BT$2,datos_us[Destino],'Cuentas US'!BP45)
- SUMIFS(datos_us[USD],datos_us[Year],'Cuentas US'!BQ$2,datos_us[Month],'Cuentas US'!BT$2,datos_us[Origen],'Cuentas US'!BP45)</f>
        <v>0</v>
      </c>
      <c r="BR45" s="2"/>
      <c r="BS45" s="22">
        <f t="shared" si="43"/>
        <v>0</v>
      </c>
      <c r="BT45" s="4"/>
      <c r="BV45" s="3" t="s">
        <v>4154</v>
      </c>
      <c r="BW45" s="22">
        <f>SUMIFS(datos_us[USD],datos_us[Year],'Cuentas US'!BW$2,datos_us[Month],'Cuentas US'!BZ$2,datos_us[Destino],'Cuentas US'!BV45)
- SUMIFS(datos_us[USD],datos_us[Year],'Cuentas US'!BW$2,datos_us[Month],'Cuentas US'!BZ$2,datos_us[Origen],'Cuentas US'!BV45)</f>
        <v>0</v>
      </c>
      <c r="BX45" s="2"/>
      <c r="BY45" s="22">
        <f t="shared" si="44"/>
        <v>0</v>
      </c>
      <c r="BZ45" s="4"/>
      <c r="CB45" s="3" t="s">
        <v>4154</v>
      </c>
      <c r="CC45" s="22">
        <f>SUMIFS(datos_us[USD],datos_us[Year],'Cuentas US'!CC$2,datos_us[Month],'Cuentas US'!CF$2,datos_us[Destino],'Cuentas US'!CB45)
- SUMIFS(datos_us[USD],datos_us[Year],'Cuentas US'!CC$2,datos_us[Month],'Cuentas US'!CF$2,datos_us[Origen],'Cuentas US'!CB45)</f>
        <v>0</v>
      </c>
      <c r="CD45" s="2"/>
      <c r="CE45" s="22">
        <f t="shared" si="45"/>
        <v>0</v>
      </c>
      <c r="CF45" s="4"/>
      <c r="CH45" s="3" t="s">
        <v>4154</v>
      </c>
      <c r="CI45" s="22">
        <f>SUMIFS(datos_us[USD],datos_us[Year],'Cuentas US'!CI$2,datos_us[Month],'Cuentas US'!CL$2,datos_us[Destino],'Cuentas US'!CH45)
- SUMIFS(datos_us[USD],datos_us[Year],'Cuentas US'!CI$2,datos_us[Month],'Cuentas US'!CL$2,datos_us[Origen],'Cuentas US'!CH45)</f>
        <v>0</v>
      </c>
      <c r="CJ45" s="2"/>
      <c r="CK45" s="22">
        <f t="shared" si="46"/>
        <v>0</v>
      </c>
      <c r="CL45" s="4"/>
      <c r="CN45" s="3" t="s">
        <v>4154</v>
      </c>
      <c r="CO45" s="22">
        <f>SUMIFS(datos_us[USD],datos_us[Year],'Cuentas US'!CO$2,datos_us[Month],'Cuentas US'!CR$2,datos_us[Destino],'Cuentas US'!CN45)
- SUMIFS(datos_us[USD],datos_us[Year],'Cuentas US'!CO$2,datos_us[Month],'Cuentas US'!CR$2,datos_us[Origen],'Cuentas US'!CN45)</f>
        <v>0</v>
      </c>
      <c r="CP45" s="2"/>
      <c r="CQ45" s="22">
        <f t="shared" si="47"/>
        <v>0</v>
      </c>
      <c r="CR45" s="4"/>
      <c r="CT45" s="3" t="s">
        <v>4154</v>
      </c>
      <c r="CU45" s="22">
        <f>SUMIFS(datos_us[USD],datos_us[Year],'Cuentas US'!CU$2,datos_us[Month],'Cuentas US'!CX$2,datos_us[Destino],'Cuentas US'!CT45)
- SUMIFS(datos_us[USD],datos_us[Year],'Cuentas US'!CU$2,datos_us[Month],'Cuentas US'!CX$2,datos_us[Origen],'Cuentas US'!CT45)</f>
        <v>0</v>
      </c>
      <c r="CV45" s="2"/>
      <c r="CW45" s="22">
        <f t="shared" si="48"/>
        <v>0</v>
      </c>
      <c r="CX45" s="4"/>
      <c r="CZ45" s="3" t="s">
        <v>4154</v>
      </c>
      <c r="DA45" s="22">
        <f>SUMIFS(datos_us[USD],datos_us[Year],'Cuentas US'!DA$2,datos_us[Month],'Cuentas US'!DD$2,datos_us[Destino],'Cuentas US'!CZ45)
- SUMIFS(datos_us[USD],datos_us[Year],'Cuentas US'!DA$2,datos_us[Month],'Cuentas US'!DD$2,datos_us[Origen],'Cuentas US'!CZ45)</f>
        <v>0</v>
      </c>
      <c r="DB45" s="2"/>
      <c r="DC45" s="22">
        <f t="shared" si="49"/>
        <v>0</v>
      </c>
      <c r="DD45" s="4"/>
      <c r="DF45" s="3" t="s">
        <v>4154</v>
      </c>
      <c r="DG45" s="22">
        <f>SUMIFS(datos_us[USD],datos_us[Year],'Cuentas US'!DG$2,datos_us[Month],'Cuentas US'!DJ$2,datos_us[Destino],'Cuentas US'!DF45)
- SUMIFS(datos_us[USD],datos_us[Year],'Cuentas US'!DG$2,datos_us[Month],'Cuentas US'!DJ$2,datos_us[Origen],'Cuentas US'!DF45)</f>
        <v>0</v>
      </c>
      <c r="DH45" s="2"/>
      <c r="DI45" s="22">
        <f t="shared" si="50"/>
        <v>0</v>
      </c>
      <c r="DJ45" s="4"/>
      <c r="DL45" s="3" t="s">
        <v>4154</v>
      </c>
      <c r="DM45" s="22">
        <f>SUMIFS(datos_us[USD],datos_us[Year],'Cuentas US'!DM$2,datos_us[Month],'Cuentas US'!DP$2,datos_us[Destino],'Cuentas US'!DL45)
- SUMIFS(datos_us[USD],datos_us[Year],'Cuentas US'!DM$2,datos_us[Month],'Cuentas US'!DP$2,datos_us[Origen],'Cuentas US'!DL45)</f>
        <v>0</v>
      </c>
      <c r="DN45" s="2"/>
      <c r="DO45" s="22">
        <f t="shared" si="51"/>
        <v>0</v>
      </c>
      <c r="DP45" s="4"/>
      <c r="DR45" s="3" t="s">
        <v>4154</v>
      </c>
      <c r="DS45" s="22">
        <f>SUMIFS(datos_us[USD],datos_us[Year],'Cuentas US'!DS$2,datos_us[Month],'Cuentas US'!DV$2,datos_us[Destino],'Cuentas US'!DR45)
- SUMIFS(datos_us[USD],datos_us[Year],'Cuentas US'!DS$2,datos_us[Month],'Cuentas US'!DV$2,datos_us[Origen],'Cuentas US'!DR45)</f>
        <v>0</v>
      </c>
      <c r="DT45" s="2"/>
      <c r="DU45" s="22">
        <f t="shared" si="52"/>
        <v>0</v>
      </c>
      <c r="DV45" s="4"/>
      <c r="DX45" s="3" t="s">
        <v>4154</v>
      </c>
      <c r="DY45" s="22">
        <f>SUMIFS(datos_us[USD],datos_us[Year],'Cuentas US'!DY$2,datos_us[Month],'Cuentas US'!EB$2,datos_us[Destino],'Cuentas US'!DX45)
- SUMIFS(datos_us[USD],datos_us[Year],'Cuentas US'!DY$2,datos_us[Month],'Cuentas US'!EB$2,datos_us[Origen],'Cuentas US'!DX45)</f>
        <v>0</v>
      </c>
      <c r="DZ45" s="2"/>
      <c r="EA45" s="22">
        <f t="shared" si="53"/>
        <v>0</v>
      </c>
      <c r="EB45" s="4"/>
      <c r="ED45" s="3" t="s">
        <v>4154</v>
      </c>
      <c r="EE45" s="22">
        <f>SUMIFS(datos_us[USD],datos_us[Year],'Cuentas US'!EE$2,datos_us[Month],'Cuentas US'!EH$2,datos_us[Destino],'Cuentas US'!ED45)
- SUMIFS(datos_us[USD],datos_us[Year],'Cuentas US'!EE$2,datos_us[Month],'Cuentas US'!EH$2,datos_us[Origen],'Cuentas US'!ED45)</f>
        <v>0</v>
      </c>
      <c r="EF45" s="2"/>
      <c r="EG45" s="22">
        <f t="shared" si="54"/>
        <v>0</v>
      </c>
      <c r="EH45" s="4"/>
      <c r="EJ45" s="3" t="s">
        <v>4154</v>
      </c>
      <c r="EK45" s="22">
        <f>SUMIFS(datos_us[USD],datos_us[Year],'Cuentas US'!EK$2,datos_us[Month],'Cuentas US'!EN$2,datos_us[Destino],'Cuentas US'!EJ45)
- SUMIFS(datos_us[USD],datos_us[Year],'Cuentas US'!EK$2,datos_us[Month],'Cuentas US'!EN$2,datos_us[Origen],'Cuentas US'!EJ45)</f>
        <v>0</v>
      </c>
      <c r="EL45" s="2"/>
      <c r="EM45" s="22">
        <f t="shared" si="55"/>
        <v>0</v>
      </c>
      <c r="EN45" s="4"/>
      <c r="EP45" s="3" t="s">
        <v>4154</v>
      </c>
      <c r="EQ45" s="22">
        <f>SUMIFS(datos_us[USD],datos_us[Year],'Cuentas US'!EQ$2,datos_us[Month],'Cuentas US'!ET$2,datos_us[Destino],'Cuentas US'!EP45)
- SUMIFS(datos_us[USD],datos_us[Year],'Cuentas US'!EQ$2,datos_us[Month],'Cuentas US'!ET$2,datos_us[Origen],'Cuentas US'!EP45)</f>
        <v>0</v>
      </c>
      <c r="ER45" s="2"/>
      <c r="ES45" s="22">
        <f t="shared" si="56"/>
        <v>0</v>
      </c>
      <c r="ET45" s="4"/>
      <c r="EV45" s="3" t="s">
        <v>4154</v>
      </c>
      <c r="EW45" s="22">
        <f>SUMIFS(datos_us[USD],datos_us[Year],'Cuentas US'!EW$2,datos_us[Month],'Cuentas US'!EZ$2,datos_us[Destino],'Cuentas US'!EV45)
- SUMIFS(datos_us[USD],datos_us[Year],'Cuentas US'!EW$2,datos_us[Month],'Cuentas US'!EZ$2,datos_us[Origen],'Cuentas US'!EV45)</f>
        <v>0</v>
      </c>
      <c r="EX45" s="2"/>
      <c r="EY45" s="22">
        <f t="shared" si="57"/>
        <v>0</v>
      </c>
      <c r="EZ45" s="4"/>
      <c r="FB45" s="3" t="s">
        <v>4154</v>
      </c>
      <c r="FC45" s="22">
        <f>SUMIFS(datos_us[USD],datos_us[Year],'Cuentas US'!FC$2,datos_us[Month],'Cuentas US'!FF$2,datos_us[Destino],'Cuentas US'!FB45)
- SUMIFS(datos_us[USD],datos_us[Year],'Cuentas US'!FC$2,datos_us[Month],'Cuentas US'!FF$2,datos_us[Origen],'Cuentas US'!FB45)</f>
        <v>0</v>
      </c>
      <c r="FD45" s="2"/>
      <c r="FE45" s="22">
        <f t="shared" si="58"/>
        <v>0</v>
      </c>
      <c r="FF45" s="4"/>
      <c r="FH45" s="3" t="s">
        <v>4154</v>
      </c>
      <c r="FI45" s="22">
        <f>SUMIFS(datos_us[USD],datos_us[Year],'Cuentas US'!FI$2,datos_us[Month],'Cuentas US'!FL$2,datos_us[Destino],'Cuentas US'!FH45)
- SUMIFS(datos_us[USD],datos_us[Year],'Cuentas US'!FI$2,datos_us[Month],'Cuentas US'!FL$2,datos_us[Origen],'Cuentas US'!FH45)</f>
        <v>0</v>
      </c>
      <c r="FJ45" s="2"/>
      <c r="FK45" s="22">
        <f t="shared" si="59"/>
        <v>0</v>
      </c>
      <c r="FL45" s="4"/>
      <c r="FN45" s="3" t="s">
        <v>4154</v>
      </c>
      <c r="FO45" s="22">
        <f>SUMIFS(datos_us[USD],datos_us[Year],'Cuentas US'!FO$2,datos_us[Month],'Cuentas US'!FR$2,datos_us[Destino],'Cuentas US'!FN45)
- SUMIFS(datos_us[USD],datos_us[Year],'Cuentas US'!FO$2,datos_us[Month],'Cuentas US'!FR$2,datos_us[Origen],'Cuentas US'!FN45)</f>
        <v>0</v>
      </c>
      <c r="FP45" s="2"/>
      <c r="FQ45" s="22">
        <f t="shared" si="60"/>
        <v>0</v>
      </c>
      <c r="FR45" s="4"/>
      <c r="FT45" s="3" t="s">
        <v>4154</v>
      </c>
      <c r="FU45" s="22">
        <f>SUMIFS(datos_us[USD],datos_us[Year],'Cuentas US'!FU$2,datos_us[Month],'Cuentas US'!FX$2,datos_us[Destino],'Cuentas US'!FT45)
- SUMIFS(datos_us[USD],datos_us[Year],'Cuentas US'!FU$2,datos_us[Month],'Cuentas US'!FX$2,datos_us[Origen],'Cuentas US'!FT45)</f>
        <v>0</v>
      </c>
      <c r="FV45" s="2"/>
      <c r="FW45" s="22">
        <f t="shared" si="61"/>
        <v>0</v>
      </c>
      <c r="FX45" s="4"/>
      <c r="FZ45" s="3" t="s">
        <v>4154</v>
      </c>
      <c r="GA45" s="22">
        <f>SUMIFS(datos_us[USD],datos_us[Year],'Cuentas US'!GA$2,datos_us[Month],'Cuentas US'!GD$2,datos_us[Destino],'Cuentas US'!FZ45)
- SUMIFS(datos_us[USD],datos_us[Year],'Cuentas US'!GA$2,datos_us[Month],'Cuentas US'!GD$2,datos_us[Origen],'Cuentas US'!FZ45)</f>
        <v>0</v>
      </c>
      <c r="GB45" s="2"/>
      <c r="GC45" s="22">
        <f t="shared" si="62"/>
        <v>0</v>
      </c>
      <c r="GD45" s="4"/>
      <c r="GF45" s="3" t="s">
        <v>4154</v>
      </c>
      <c r="GG45" s="22">
        <f>SUMIFS(datos_us[USD],datos_us[Year],'Cuentas US'!GG$2,datos_us[Month],'Cuentas US'!GJ$2,datos_us[Destino],'Cuentas US'!GF45)
- SUMIFS(datos_us[USD],datos_us[Year],'Cuentas US'!GG$2,datos_us[Month],'Cuentas US'!GJ$2,datos_us[Origen],'Cuentas US'!GF45)</f>
        <v>0</v>
      </c>
      <c r="GH45" s="2"/>
      <c r="GI45" s="22">
        <f t="shared" si="63"/>
        <v>0</v>
      </c>
      <c r="GJ45" s="4"/>
    </row>
    <row r="46" spans="2:192" x14ac:dyDescent="0.25">
      <c r="B46" s="3"/>
      <c r="C46" s="22"/>
      <c r="D46" s="2"/>
      <c r="E46" s="22"/>
      <c r="F46" s="4"/>
      <c r="H46" s="3"/>
      <c r="I46" s="22"/>
      <c r="J46" s="2"/>
      <c r="K46" s="22"/>
      <c r="L46" s="4"/>
      <c r="N46" s="3"/>
      <c r="O46" s="22"/>
      <c r="P46" s="2"/>
      <c r="Q46" s="22"/>
      <c r="R46" s="4"/>
      <c r="T46" s="3"/>
      <c r="U46" s="22"/>
      <c r="V46" s="2"/>
      <c r="W46" s="22"/>
      <c r="X46" s="4"/>
      <c r="Z46" s="3"/>
      <c r="AA46" s="22"/>
      <c r="AB46" s="2"/>
      <c r="AC46" s="22"/>
      <c r="AD46" s="4"/>
      <c r="AF46" s="3"/>
      <c r="AG46" s="22"/>
      <c r="AH46" s="2"/>
      <c r="AI46" s="22"/>
      <c r="AJ46" s="4"/>
      <c r="AL46" s="3"/>
      <c r="AM46" s="22"/>
      <c r="AN46" s="2"/>
      <c r="AO46" s="22"/>
      <c r="AP46" s="4"/>
      <c r="AR46" s="3"/>
      <c r="AS46" s="22"/>
      <c r="AT46" s="2"/>
      <c r="AU46" s="22"/>
      <c r="AV46" s="4"/>
      <c r="AX46" s="3"/>
      <c r="AY46" s="22"/>
      <c r="AZ46" s="2"/>
      <c r="BA46" s="22"/>
      <c r="BB46" s="4"/>
      <c r="BD46" s="3"/>
      <c r="BE46" s="22"/>
      <c r="BF46" s="2"/>
      <c r="BG46" s="22"/>
      <c r="BH46" s="4"/>
      <c r="BJ46" s="3"/>
      <c r="BK46" s="22"/>
      <c r="BL46" s="2"/>
      <c r="BM46" s="22"/>
      <c r="BN46" s="4"/>
      <c r="BP46" s="3"/>
      <c r="BQ46" s="22"/>
      <c r="BR46" s="2"/>
      <c r="BS46" s="22"/>
      <c r="BT46" s="4"/>
      <c r="BV46" s="3"/>
      <c r="BW46" s="22"/>
      <c r="BX46" s="2"/>
      <c r="BY46" s="22"/>
      <c r="BZ46" s="4"/>
      <c r="CB46" s="3"/>
      <c r="CC46" s="22"/>
      <c r="CD46" s="2"/>
      <c r="CE46" s="22"/>
      <c r="CF46" s="4"/>
      <c r="CH46" s="3"/>
      <c r="CI46" s="22"/>
      <c r="CJ46" s="2"/>
      <c r="CK46" s="22"/>
      <c r="CL46" s="4"/>
      <c r="CN46" s="3"/>
      <c r="CO46" s="22"/>
      <c r="CP46" s="2"/>
      <c r="CQ46" s="22"/>
      <c r="CR46" s="4"/>
      <c r="CT46" s="3"/>
      <c r="CU46" s="22"/>
      <c r="CV46" s="2"/>
      <c r="CW46" s="22"/>
      <c r="CX46" s="4"/>
      <c r="CZ46" s="3"/>
      <c r="DA46" s="22"/>
      <c r="DB46" s="2"/>
      <c r="DC46" s="22"/>
      <c r="DD46" s="4"/>
      <c r="DF46" s="3"/>
      <c r="DG46" s="22"/>
      <c r="DH46" s="2"/>
      <c r="DI46" s="22"/>
      <c r="DJ46" s="4"/>
      <c r="DL46" s="3"/>
      <c r="DM46" s="22"/>
      <c r="DN46" s="2"/>
      <c r="DO46" s="22"/>
      <c r="DP46" s="4"/>
      <c r="DR46" s="3"/>
      <c r="DS46" s="22"/>
      <c r="DT46" s="2"/>
      <c r="DU46" s="22"/>
      <c r="DV46" s="4"/>
      <c r="DX46" s="3"/>
      <c r="DY46" s="22"/>
      <c r="DZ46" s="2"/>
      <c r="EA46" s="22"/>
      <c r="EB46" s="4"/>
      <c r="ED46" s="3"/>
      <c r="EE46" s="22"/>
      <c r="EF46" s="2"/>
      <c r="EG46" s="22"/>
      <c r="EH46" s="4"/>
      <c r="EJ46" s="3"/>
      <c r="EK46" s="22"/>
      <c r="EL46" s="2"/>
      <c r="EM46" s="22"/>
      <c r="EN46" s="4"/>
      <c r="EP46" s="3"/>
      <c r="EQ46" s="22"/>
      <c r="ER46" s="2"/>
      <c r="ES46" s="22"/>
      <c r="ET46" s="4"/>
      <c r="EV46" s="3"/>
      <c r="EW46" s="22"/>
      <c r="EX46" s="2"/>
      <c r="EY46" s="22"/>
      <c r="EZ46" s="4"/>
      <c r="FB46" s="3"/>
      <c r="FC46" s="22"/>
      <c r="FD46" s="2"/>
      <c r="FE46" s="22"/>
      <c r="FF46" s="4"/>
      <c r="FH46" s="3"/>
      <c r="FI46" s="22"/>
      <c r="FJ46" s="2"/>
      <c r="FK46" s="22"/>
      <c r="FL46" s="4"/>
      <c r="FN46" s="3"/>
      <c r="FO46" s="22"/>
      <c r="FP46" s="2"/>
      <c r="FQ46" s="22"/>
      <c r="FR46" s="4"/>
      <c r="FT46" s="3"/>
      <c r="FU46" s="22"/>
      <c r="FV46" s="2"/>
      <c r="FW46" s="22"/>
      <c r="FX46" s="4"/>
      <c r="FZ46" s="3"/>
      <c r="GA46" s="22"/>
      <c r="GB46" s="2"/>
      <c r="GC46" s="22"/>
      <c r="GD46" s="4"/>
      <c r="GF46" s="3"/>
      <c r="GG46" s="22"/>
      <c r="GH46" s="2"/>
      <c r="GI46" s="22"/>
      <c r="GJ46" s="4"/>
    </row>
    <row r="47" spans="2:192" x14ac:dyDescent="0.25">
      <c r="B47" s="27" t="s">
        <v>617</v>
      </c>
      <c r="C47" s="28">
        <f>+SUM(C48:C52)</f>
        <v>0</v>
      </c>
      <c r="D47" s="2"/>
      <c r="E47" s="28">
        <f>+SUM(E48:E52)</f>
        <v>0</v>
      </c>
      <c r="F47" s="4"/>
      <c r="H47" s="27" t="s">
        <v>617</v>
      </c>
      <c r="I47" s="28">
        <f>+SUM(I48:I52)</f>
        <v>0</v>
      </c>
      <c r="J47" s="2"/>
      <c r="K47" s="28">
        <f>+SUM(K48:K52)</f>
        <v>0</v>
      </c>
      <c r="L47" s="4"/>
      <c r="N47" s="27" t="s">
        <v>617</v>
      </c>
      <c r="O47" s="28">
        <f>+SUM(O48:O52)</f>
        <v>0</v>
      </c>
      <c r="P47" s="2"/>
      <c r="Q47" s="28">
        <f>+SUM(Q48:Q52)</f>
        <v>0</v>
      </c>
      <c r="R47" s="4"/>
      <c r="T47" s="27" t="s">
        <v>617</v>
      </c>
      <c r="U47" s="28">
        <f>+SUM(U48:U52)</f>
        <v>0</v>
      </c>
      <c r="V47" s="2"/>
      <c r="W47" s="28">
        <f>+SUM(W48:W52)</f>
        <v>0</v>
      </c>
      <c r="X47" s="4"/>
      <c r="Z47" s="27" t="s">
        <v>617</v>
      </c>
      <c r="AA47" s="28">
        <f>+SUM(AA48:AA52)</f>
        <v>0</v>
      </c>
      <c r="AB47" s="2"/>
      <c r="AC47" s="28">
        <f>+SUM(AC48:AC52)</f>
        <v>0</v>
      </c>
      <c r="AD47" s="4"/>
      <c r="AF47" s="27" t="s">
        <v>617</v>
      </c>
      <c r="AG47" s="28">
        <f>+SUM(AG48:AG52)</f>
        <v>0</v>
      </c>
      <c r="AH47" s="2"/>
      <c r="AI47" s="28">
        <f>+SUM(AI48:AI52)</f>
        <v>0</v>
      </c>
      <c r="AJ47" s="4"/>
      <c r="AL47" s="27" t="s">
        <v>617</v>
      </c>
      <c r="AM47" s="28">
        <f>+SUM(AM48:AM52)</f>
        <v>4232.5200000000004</v>
      </c>
      <c r="AN47" s="2"/>
      <c r="AO47" s="28">
        <f>+SUM(AO48:AO52)</f>
        <v>4232.5200000000004</v>
      </c>
      <c r="AP47" s="4"/>
      <c r="AR47" s="27" t="s">
        <v>617</v>
      </c>
      <c r="AS47" s="28">
        <f>+SUM(AS48:AS52)</f>
        <v>17860.739999999998</v>
      </c>
      <c r="AT47" s="2"/>
      <c r="AU47" s="28">
        <f>+SUM(AU48:AU52)</f>
        <v>22093.26</v>
      </c>
      <c r="AV47" s="4"/>
      <c r="AX47" s="27" t="s">
        <v>617</v>
      </c>
      <c r="AY47" s="28">
        <f>+SUM(AY48:AY52)</f>
        <v>0</v>
      </c>
      <c r="AZ47" s="2"/>
      <c r="BA47" s="28">
        <f>+SUM(BA48:BA52)</f>
        <v>22093.26</v>
      </c>
      <c r="BB47" s="4"/>
      <c r="BD47" s="27" t="s">
        <v>617</v>
      </c>
      <c r="BE47" s="28">
        <f>+SUM(BE48:BE52)</f>
        <v>3195.32</v>
      </c>
      <c r="BF47" s="2"/>
      <c r="BG47" s="28">
        <f>+SUM(BG48:BG52)</f>
        <v>25288.579999999998</v>
      </c>
      <c r="BH47" s="4"/>
      <c r="BJ47" s="27" t="s">
        <v>617</v>
      </c>
      <c r="BK47" s="28">
        <f>+SUM(BK48:BK52)</f>
        <v>693.7</v>
      </c>
      <c r="BL47" s="2"/>
      <c r="BM47" s="28">
        <f>+SUM(BM48:BM52)</f>
        <v>25982.28</v>
      </c>
      <c r="BN47" s="4"/>
      <c r="BP47" s="27" t="s">
        <v>617</v>
      </c>
      <c r="BQ47" s="28">
        <f>+SUM(BQ48:BQ52)</f>
        <v>2960.76</v>
      </c>
      <c r="BR47" s="2"/>
      <c r="BS47" s="28">
        <f>+SUM(BS48:BS52)</f>
        <v>28943.040000000001</v>
      </c>
      <c r="BT47" s="4"/>
      <c r="BV47" s="27" t="s">
        <v>617</v>
      </c>
      <c r="BW47" s="28">
        <f>+SUM(BW48:BW52)</f>
        <v>6490.1700000000019</v>
      </c>
      <c r="BX47" s="2"/>
      <c r="BY47" s="28">
        <f>+SUM(BY48:BY52)</f>
        <v>35433.21</v>
      </c>
      <c r="BZ47" s="4"/>
      <c r="CB47" s="27" t="s">
        <v>617</v>
      </c>
      <c r="CC47" s="28">
        <f>+SUM(CC48:CC52)</f>
        <v>1684.9999478178365</v>
      </c>
      <c r="CD47" s="2"/>
      <c r="CE47" s="28">
        <f>+SUM(CE48:CE52)</f>
        <v>37118.209947817835</v>
      </c>
      <c r="CF47" s="4"/>
      <c r="CH47" s="27" t="s">
        <v>617</v>
      </c>
      <c r="CI47" s="28">
        <f>+SUM(CI48:CI52)</f>
        <v>15450.179049291142</v>
      </c>
      <c r="CJ47" s="2"/>
      <c r="CK47" s="28">
        <f>+SUM(CK48:CK52)</f>
        <v>52568.388997108974</v>
      </c>
      <c r="CL47" s="4"/>
      <c r="CN47" s="27" t="s">
        <v>617</v>
      </c>
      <c r="CO47" s="28">
        <f>+SUM(CO48:CO52)</f>
        <v>779.18</v>
      </c>
      <c r="CP47" s="2"/>
      <c r="CQ47" s="28">
        <f>+SUM(CQ48:CQ52)</f>
        <v>53347.568997108981</v>
      </c>
      <c r="CR47" s="4"/>
      <c r="CT47" s="27" t="s">
        <v>617</v>
      </c>
      <c r="CU47" s="28">
        <f>+SUM(CU48:CU52)</f>
        <v>0</v>
      </c>
      <c r="CV47" s="2"/>
      <c r="CW47" s="28">
        <f>+SUM(CW48:CW52)</f>
        <v>53347.568997108981</v>
      </c>
      <c r="CX47" s="4"/>
      <c r="CZ47" s="27" t="s">
        <v>617</v>
      </c>
      <c r="DA47" s="28">
        <f>+SUM(DA48:DA52)</f>
        <v>0</v>
      </c>
      <c r="DB47" s="2"/>
      <c r="DC47" s="28">
        <f>+SUM(DC48:DC52)</f>
        <v>53347.568997108981</v>
      </c>
      <c r="DD47" s="4"/>
      <c r="DF47" s="27" t="s">
        <v>617</v>
      </c>
      <c r="DG47" s="28">
        <f>+SUM(DG48:DG52)</f>
        <v>0</v>
      </c>
      <c r="DH47" s="2"/>
      <c r="DI47" s="28">
        <f>+SUM(DI48:DI52)</f>
        <v>53347.568997108981</v>
      </c>
      <c r="DJ47" s="4"/>
      <c r="DL47" s="27" t="s">
        <v>617</v>
      </c>
      <c r="DM47" s="28">
        <f>+SUM(DM48:DM52)</f>
        <v>3669.7574106254742</v>
      </c>
      <c r="DN47" s="2"/>
      <c r="DO47" s="28">
        <f>+SUM(DO48:DO52)</f>
        <v>57017.326407734457</v>
      </c>
      <c r="DP47" s="4"/>
      <c r="DR47" s="27" t="s">
        <v>617</v>
      </c>
      <c r="DS47" s="28">
        <f>+SUM(DS48:DS52)</f>
        <v>1901.25</v>
      </c>
      <c r="DT47" s="2"/>
      <c r="DU47" s="28">
        <f>+SUM(DU48:DU52)</f>
        <v>58918.576407734457</v>
      </c>
      <c r="DV47" s="4"/>
      <c r="DX47" s="27" t="s">
        <v>617</v>
      </c>
      <c r="DY47" s="28">
        <f>+SUM(DY48:DY52)</f>
        <v>1134.0999999999999</v>
      </c>
      <c r="DZ47" s="2"/>
      <c r="EA47" s="28">
        <f>+SUM(EA48:EA52)</f>
        <v>60052.676407734449</v>
      </c>
      <c r="EB47" s="4"/>
      <c r="ED47" s="27" t="s">
        <v>617</v>
      </c>
      <c r="EE47" s="28">
        <f>+SUM(EE48:EE52)</f>
        <v>0</v>
      </c>
      <c r="EF47" s="2"/>
      <c r="EG47" s="28">
        <f>+SUM(EG48:EG52)</f>
        <v>60052.676407734449</v>
      </c>
      <c r="EH47" s="4"/>
      <c r="EJ47" s="27" t="s">
        <v>617</v>
      </c>
      <c r="EK47" s="28">
        <f>+SUM(EK48:EK52)</f>
        <v>935.63000000000011</v>
      </c>
      <c r="EL47" s="2"/>
      <c r="EM47" s="28">
        <f>+SUM(EM48:EM52)</f>
        <v>60988.306407734453</v>
      </c>
      <c r="EN47" s="4"/>
      <c r="EP47" s="27" t="s">
        <v>617</v>
      </c>
      <c r="EQ47" s="28">
        <f>+SUM(EQ48:EQ52)</f>
        <v>187.52999999999997</v>
      </c>
      <c r="ER47" s="2"/>
      <c r="ES47" s="28">
        <f>+SUM(ES48:ES52)</f>
        <v>61175.836407734452</v>
      </c>
      <c r="ET47" s="4"/>
      <c r="EV47" s="27" t="s">
        <v>617</v>
      </c>
      <c r="EW47" s="28">
        <f>+SUM(EW48:EW52)</f>
        <v>0</v>
      </c>
      <c r="EX47" s="2"/>
      <c r="EY47" s="28">
        <f>+SUM(EY48:EY52)</f>
        <v>61175.836407734452</v>
      </c>
      <c r="EZ47" s="4"/>
      <c r="FB47" s="27" t="s">
        <v>617</v>
      </c>
      <c r="FC47" s="28">
        <f>+SUM(FC48:FC52)</f>
        <v>6636.3600000000015</v>
      </c>
      <c r="FD47" s="2"/>
      <c r="FE47" s="28">
        <f>+SUM(FE48:FE52)</f>
        <v>67812.19640773446</v>
      </c>
      <c r="FF47" s="4"/>
      <c r="FH47" s="27" t="s">
        <v>617</v>
      </c>
      <c r="FI47" s="28">
        <f>+SUM(FI48:FI52)</f>
        <v>830.68</v>
      </c>
      <c r="FJ47" s="2"/>
      <c r="FK47" s="28">
        <f>+SUM(FK48:FK52)</f>
        <v>68642.876407734453</v>
      </c>
      <c r="FL47" s="4"/>
      <c r="FN47" s="27" t="s">
        <v>617</v>
      </c>
      <c r="FO47" s="28">
        <f>+SUM(FO48:FO52)</f>
        <v>1470</v>
      </c>
      <c r="FP47" s="2"/>
      <c r="FQ47" s="28">
        <f>+SUM(FQ48:FQ52)</f>
        <v>70112.876407734453</v>
      </c>
      <c r="FR47" s="4"/>
      <c r="FT47" s="27" t="s">
        <v>617</v>
      </c>
      <c r="FU47" s="28">
        <f>+SUM(FU48:FU52)</f>
        <v>4220.75</v>
      </c>
      <c r="FV47" s="2"/>
      <c r="FW47" s="28">
        <f>+SUM(FW48:FW52)</f>
        <v>74333.626407734453</v>
      </c>
      <c r="FX47" s="4"/>
      <c r="FZ47" s="27" t="s">
        <v>617</v>
      </c>
      <c r="GA47" s="28">
        <f>+SUM(GA48:GA52)</f>
        <v>3008.5920999999998</v>
      </c>
      <c r="GB47" s="2"/>
      <c r="GC47" s="28">
        <f>+SUM(GC48:GC52)</f>
        <v>77342.218507734462</v>
      </c>
      <c r="GD47" s="4"/>
      <c r="GF47" s="27" t="s">
        <v>617</v>
      </c>
      <c r="GG47" s="28">
        <f>+SUM(GG48:GG52)</f>
        <v>0</v>
      </c>
      <c r="GH47" s="2"/>
      <c r="GI47" s="28">
        <f>+SUM(GI48:GI52)</f>
        <v>77342.218507734462</v>
      </c>
      <c r="GJ47" s="4"/>
    </row>
    <row r="48" spans="2:192" x14ac:dyDescent="0.25">
      <c r="B48" s="3" t="s">
        <v>8101</v>
      </c>
      <c r="C48" s="22">
        <f>SUMIFS(datos_us[USD],datos_us[Year],'Cuentas US'!C$2,datos_us[Month],'Cuentas US'!F$2,datos_us[Destino],'Cuentas US'!B48)
- SUMIFS(datos_us[USD],datos_us[Year],'Cuentas US'!C$2,datos_us[Month],'Cuentas US'!F$2,datos_us[Origen],'Cuentas US'!B48)</f>
        <v>0</v>
      </c>
      <c r="D48" s="2"/>
      <c r="E48" s="22">
        <f>+C48</f>
        <v>0</v>
      </c>
      <c r="F48" s="4"/>
      <c r="H48" s="3" t="s">
        <v>8101</v>
      </c>
      <c r="I48" s="22">
        <f>SUMIFS(datos_us[USD],datos_us[Year],'Cuentas US'!I$2,datos_us[Month],'Cuentas US'!L$2,datos_us[Destino],'Cuentas US'!H48)
- SUMIFS(datos_us[USD],datos_us[Year],'Cuentas US'!I$2,datos_us[Month],'Cuentas US'!L$2,datos_us[Origen],'Cuentas US'!H48)</f>
        <v>0</v>
      </c>
      <c r="J48" s="2"/>
      <c r="K48" s="22">
        <f>+I48+E48</f>
        <v>0</v>
      </c>
      <c r="L48" s="4"/>
      <c r="N48" s="3" t="s">
        <v>8101</v>
      </c>
      <c r="O48" s="22">
        <f>SUMIFS(datos_us[USD],datos_us[Year],'Cuentas US'!O$2,datos_us[Month],'Cuentas US'!R$2,datos_us[Destino],'Cuentas US'!N48)
- SUMIFS(datos_us[USD],datos_us[Year],'Cuentas US'!O$2,datos_us[Month],'Cuentas US'!R$2,datos_us[Origen],'Cuentas US'!N48)</f>
        <v>0</v>
      </c>
      <c r="P48" s="2"/>
      <c r="Q48" s="22">
        <f>+O48+K48</f>
        <v>0</v>
      </c>
      <c r="R48" s="4"/>
      <c r="T48" s="3" t="s">
        <v>8101</v>
      </c>
      <c r="U48" s="22">
        <f>SUMIFS(datos_us[USD],datos_us[Year],'Cuentas US'!U$2,datos_us[Month],'Cuentas US'!X$2,datos_us[Destino],'Cuentas US'!T48)
- SUMIFS(datos_us[USD],datos_us[Year],'Cuentas US'!U$2,datos_us[Month],'Cuentas US'!X$2,datos_us[Origen],'Cuentas US'!T48)</f>
        <v>0</v>
      </c>
      <c r="V48" s="2"/>
      <c r="W48" s="22">
        <f>+U48+Q48</f>
        <v>0</v>
      </c>
      <c r="X48" s="4"/>
      <c r="Z48" s="3" t="s">
        <v>8101</v>
      </c>
      <c r="AA48" s="22">
        <f>SUMIFS(datos_us[USD],datos_us[Year],'Cuentas US'!AA$2,datos_us[Month],'Cuentas US'!AD$2,datos_us[Destino],'Cuentas US'!Z48)
- SUMIFS(datos_us[USD],datos_us[Year],'Cuentas US'!AA$2,datos_us[Month],'Cuentas US'!AD$2,datos_us[Origen],'Cuentas US'!Z48)</f>
        <v>0</v>
      </c>
      <c r="AB48" s="2"/>
      <c r="AC48" s="22">
        <f>+AA48+W48</f>
        <v>0</v>
      </c>
      <c r="AD48" s="4"/>
      <c r="AF48" s="3" t="s">
        <v>8101</v>
      </c>
      <c r="AG48" s="22">
        <f>SUMIFS(datos_us[USD],datos_us[Year],'Cuentas US'!AG$2,datos_us[Month],'Cuentas US'!AJ$2,datos_us[Destino],'Cuentas US'!AF48)
- SUMIFS(datos_us[USD],datos_us[Year],'Cuentas US'!AG$2,datos_us[Month],'Cuentas US'!AJ$2,datos_us[Origen],'Cuentas US'!AF48)</f>
        <v>0</v>
      </c>
      <c r="AH48" s="2"/>
      <c r="AI48" s="22">
        <f>+AG48+AC48</f>
        <v>0</v>
      </c>
      <c r="AJ48" s="4"/>
      <c r="AL48" s="3" t="s">
        <v>8101</v>
      </c>
      <c r="AM48" s="22">
        <f>SUMIFS(datos_us[USD],datos_us[Year],'Cuentas US'!AM$2,datos_us[Month],'Cuentas US'!AP$2,datos_us[Destino],'Cuentas US'!AL48)
- SUMIFS(datos_us[USD],datos_us[Year],'Cuentas US'!AM$2,datos_us[Month],'Cuentas US'!AP$2,datos_us[Origen],'Cuentas US'!AL48)</f>
        <v>0</v>
      </c>
      <c r="AN48" s="2"/>
      <c r="AO48" s="22">
        <f>+AM48+AI48</f>
        <v>0</v>
      </c>
      <c r="AP48" s="4"/>
      <c r="AR48" s="3" t="s">
        <v>8101</v>
      </c>
      <c r="AS48" s="22">
        <f>SUMIFS(datos_us[USD],datos_us[Year],'Cuentas US'!AS$2,datos_us[Month],'Cuentas US'!AV$2,datos_us[Destino],'Cuentas US'!AR48)
- SUMIFS(datos_us[USD],datos_us[Year],'Cuentas US'!AS$2,datos_us[Month],'Cuentas US'!AV$2,datos_us[Origen],'Cuentas US'!AR48)</f>
        <v>1199.57</v>
      </c>
      <c r="AT48" s="2"/>
      <c r="AU48" s="22">
        <f>+AS48+AO48</f>
        <v>1199.57</v>
      </c>
      <c r="AV48" s="4"/>
      <c r="AX48" s="3" t="s">
        <v>8101</v>
      </c>
      <c r="AY48" s="22">
        <f>SUMIFS(datos_us[USD],datos_us[Year],'Cuentas US'!AY$2,datos_us[Month],'Cuentas US'!BB$2,datos_us[Destino],'Cuentas US'!AX48)
- SUMIFS(datos_us[USD],datos_us[Year],'Cuentas US'!AY$2,datos_us[Month],'Cuentas US'!BB$2,datos_us[Origen],'Cuentas US'!AX48)</f>
        <v>0</v>
      </c>
      <c r="AZ48" s="2"/>
      <c r="BA48" s="22">
        <f>+AY48+AU48</f>
        <v>1199.57</v>
      </c>
      <c r="BB48" s="4"/>
      <c r="BD48" s="3" t="s">
        <v>8101</v>
      </c>
      <c r="BE48" s="22">
        <f>SUMIFS(datos_us[USD],datos_us[Year],'Cuentas US'!BE$2,datos_us[Month],'Cuentas US'!BH$2,datos_us[Destino],'Cuentas US'!BD48)
- SUMIFS(datos_us[USD],datos_us[Year],'Cuentas US'!BE$2,datos_us[Month],'Cuentas US'!BH$2,datos_us[Origen],'Cuentas US'!BD48)</f>
        <v>3195.32</v>
      </c>
      <c r="BF48" s="2"/>
      <c r="BG48" s="22">
        <f>+BE48+BA48</f>
        <v>4394.8900000000003</v>
      </c>
      <c r="BH48" s="4"/>
      <c r="BJ48" s="3" t="s">
        <v>8101</v>
      </c>
      <c r="BK48" s="22">
        <f>SUMIFS(datos_us[USD],datos_us[Year],'Cuentas US'!BK$2,datos_us[Month],'Cuentas US'!BN$2,datos_us[Destino],'Cuentas US'!BJ48)
- SUMIFS(datos_us[USD],datos_us[Year],'Cuentas US'!BK$2,datos_us[Month],'Cuentas US'!BN$2,datos_us[Origen],'Cuentas US'!BJ48)</f>
        <v>693.7</v>
      </c>
      <c r="BL48" s="2"/>
      <c r="BM48" s="22">
        <f>+BK48+BG48</f>
        <v>5088.59</v>
      </c>
      <c r="BN48" s="4"/>
      <c r="BP48" s="3" t="s">
        <v>8101</v>
      </c>
      <c r="BQ48" s="22">
        <f>SUMIFS(datos_us[USD],datos_us[Year],'Cuentas US'!BQ$2,datos_us[Month],'Cuentas US'!BT$2,datos_us[Destino],'Cuentas US'!BP48)
- SUMIFS(datos_us[USD],datos_us[Year],'Cuentas US'!BQ$2,datos_us[Month],'Cuentas US'!BT$2,datos_us[Origen],'Cuentas US'!BP48)</f>
        <v>809.48</v>
      </c>
      <c r="BR48" s="2"/>
      <c r="BS48" s="22">
        <f>+BQ48+BM48</f>
        <v>5898.07</v>
      </c>
      <c r="BT48" s="4"/>
      <c r="BV48" s="3" t="s">
        <v>8101</v>
      </c>
      <c r="BW48" s="22">
        <f>SUMIFS(datos_us[USD],datos_us[Year],'Cuentas US'!BW$2,datos_us[Month],'Cuentas US'!BZ$2,datos_us[Destino],'Cuentas US'!BV48)
- SUMIFS(datos_us[USD],datos_us[Year],'Cuentas US'!BW$2,datos_us[Month],'Cuentas US'!BZ$2,datos_us[Origen],'Cuentas US'!BV48)</f>
        <v>4032.5300000000007</v>
      </c>
      <c r="BX48" s="2"/>
      <c r="BY48" s="22">
        <f>+BW48+BS48</f>
        <v>9930.6</v>
      </c>
      <c r="BZ48" s="4"/>
      <c r="CB48" s="3" t="s">
        <v>8101</v>
      </c>
      <c r="CC48" s="22">
        <f>SUMIFS(datos_us[USD],datos_us[Year],'Cuentas US'!CC$2,datos_us[Month],'Cuentas US'!CF$2,datos_us[Destino],'Cuentas US'!CB48)
- SUMIFS(datos_us[USD],datos_us[Year],'Cuentas US'!CC$2,datos_us[Month],'Cuentas US'!CF$2,datos_us[Origen],'Cuentas US'!CB48)</f>
        <v>290.10000000000002</v>
      </c>
      <c r="CD48" s="2"/>
      <c r="CE48" s="22">
        <f>+CC48+BY48</f>
        <v>10220.700000000001</v>
      </c>
      <c r="CF48" s="4"/>
      <c r="CH48" s="3" t="s">
        <v>8101</v>
      </c>
      <c r="CI48" s="22">
        <f>SUMIFS(datos_us[USD],datos_us[Year],'Cuentas US'!CI$2,datos_us[Month],'Cuentas US'!CL$2,datos_us[Destino],'Cuentas US'!CH48)
- SUMIFS(datos_us[USD],datos_us[Year],'Cuentas US'!CI$2,datos_us[Month],'Cuentas US'!CL$2,datos_us[Origen],'Cuentas US'!CH48)</f>
        <v>8114.025232810377</v>
      </c>
      <c r="CJ48" s="2"/>
      <c r="CK48" s="22">
        <f>+CI48+CE48</f>
        <v>18334.725232810379</v>
      </c>
      <c r="CL48" s="4"/>
      <c r="CN48" s="3" t="s">
        <v>8101</v>
      </c>
      <c r="CO48" s="22">
        <f>SUMIFS(datos_us[USD],datos_us[Year],'Cuentas US'!CO$2,datos_us[Month],'Cuentas US'!CR$2,datos_us[Destino],'Cuentas US'!CN48)
- SUMIFS(datos_us[USD],datos_us[Year],'Cuentas US'!CO$2,datos_us[Month],'Cuentas US'!CR$2,datos_us[Origen],'Cuentas US'!CN48)</f>
        <v>735</v>
      </c>
      <c r="CP48" s="2"/>
      <c r="CQ48" s="22">
        <f>+CO48+CK48</f>
        <v>19069.725232810379</v>
      </c>
      <c r="CR48" s="4"/>
      <c r="CT48" s="3" t="s">
        <v>8101</v>
      </c>
      <c r="CU48" s="22">
        <f>SUMIFS(datos_us[USD],datos_us[Year],'Cuentas US'!CU$2,datos_us[Month],'Cuentas US'!CX$2,datos_us[Destino],'Cuentas US'!CT48)
- SUMIFS(datos_us[USD],datos_us[Year],'Cuentas US'!CU$2,datos_us[Month],'Cuentas US'!CX$2,datos_us[Origen],'Cuentas US'!CT48)</f>
        <v>0</v>
      </c>
      <c r="CV48" s="2"/>
      <c r="CW48" s="22">
        <f>+CU48+CQ48</f>
        <v>19069.725232810379</v>
      </c>
      <c r="CX48" s="4"/>
      <c r="CZ48" s="3" t="s">
        <v>8101</v>
      </c>
      <c r="DA48" s="22">
        <f>SUMIFS(datos_us[USD],datos_us[Year],'Cuentas US'!DA$2,datos_us[Month],'Cuentas US'!DD$2,datos_us[Destino],'Cuentas US'!CZ48)
- SUMIFS(datos_us[USD],datos_us[Year],'Cuentas US'!DA$2,datos_us[Month],'Cuentas US'!DD$2,datos_us[Origen],'Cuentas US'!CZ48)</f>
        <v>0</v>
      </c>
      <c r="DB48" s="2"/>
      <c r="DC48" s="22">
        <f>+DA48+CW48</f>
        <v>19069.725232810379</v>
      </c>
      <c r="DD48" s="4"/>
      <c r="DF48" s="3" t="s">
        <v>8101</v>
      </c>
      <c r="DG48" s="22">
        <f>SUMIFS(datos_us[USD],datos_us[Year],'Cuentas US'!DG$2,datos_us[Month],'Cuentas US'!DJ$2,datos_us[Destino],'Cuentas US'!DF48)
- SUMIFS(datos_us[USD],datos_us[Year],'Cuentas US'!DG$2,datos_us[Month],'Cuentas US'!DJ$2,datos_us[Origen],'Cuentas US'!DF48)</f>
        <v>0</v>
      </c>
      <c r="DH48" s="2"/>
      <c r="DI48" s="22">
        <f>+DG48+DC48</f>
        <v>19069.725232810379</v>
      </c>
      <c r="DJ48" s="4"/>
      <c r="DL48" s="3" t="s">
        <v>8101</v>
      </c>
      <c r="DM48" s="22">
        <f>SUMIFS(datos_us[USD],datos_us[Year],'Cuentas US'!DM$2,datos_us[Month],'Cuentas US'!DP$2,datos_us[Destino],'Cuentas US'!DL48)
- SUMIFS(datos_us[USD],datos_us[Year],'Cuentas US'!DM$2,datos_us[Month],'Cuentas US'!DP$2,datos_us[Origen],'Cuentas US'!DL48)</f>
        <v>3669.7574106254742</v>
      </c>
      <c r="DN48" s="2"/>
      <c r="DO48" s="22">
        <f>+DM48+DI48</f>
        <v>22739.482643435855</v>
      </c>
      <c r="DP48" s="4"/>
      <c r="DR48" s="3" t="s">
        <v>8101</v>
      </c>
      <c r="DS48" s="22">
        <f>SUMIFS(datos_us[USD],datos_us[Year],'Cuentas US'!DS$2,datos_us[Month],'Cuentas US'!DV$2,datos_us[Destino],'Cuentas US'!DR48)
- SUMIFS(datos_us[USD],datos_us[Year],'Cuentas US'!DS$2,datos_us[Month],'Cuentas US'!DV$2,datos_us[Origen],'Cuentas US'!DR48)</f>
        <v>1901.25</v>
      </c>
      <c r="DT48" s="2"/>
      <c r="DU48" s="22">
        <f>+DS48+DO48</f>
        <v>24640.732643435855</v>
      </c>
      <c r="DV48" s="4"/>
      <c r="DX48" s="3" t="s">
        <v>8101</v>
      </c>
      <c r="DY48" s="22">
        <f>SUMIFS(datos_us[USD],datos_us[Year],'Cuentas US'!DY$2,datos_us[Month],'Cuentas US'!EB$2,datos_us[Destino],'Cuentas US'!DX48)
- SUMIFS(datos_us[USD],datos_us[Year],'Cuentas US'!DY$2,datos_us[Month],'Cuentas US'!EB$2,datos_us[Origen],'Cuentas US'!DX48)</f>
        <v>1134.0999999999999</v>
      </c>
      <c r="DZ48" s="2"/>
      <c r="EA48" s="22">
        <f>+DY48+DU48</f>
        <v>25774.832643435853</v>
      </c>
      <c r="EB48" s="4"/>
      <c r="ED48" s="3" t="s">
        <v>8101</v>
      </c>
      <c r="EE48" s="22">
        <f>SUMIFS(datos_us[USD],datos_us[Year],'Cuentas US'!EE$2,datos_us[Month],'Cuentas US'!EH$2,datos_us[Destino],'Cuentas US'!ED48)
- SUMIFS(datos_us[USD],datos_us[Year],'Cuentas US'!EE$2,datos_us[Month],'Cuentas US'!EH$2,datos_us[Origen],'Cuentas US'!ED48)</f>
        <v>0</v>
      </c>
      <c r="EF48" s="2"/>
      <c r="EG48" s="22">
        <f>+EE48+EA48</f>
        <v>25774.832643435853</v>
      </c>
      <c r="EH48" s="4"/>
      <c r="EJ48" s="3" t="s">
        <v>8101</v>
      </c>
      <c r="EK48" s="22">
        <f>SUMIFS(datos_us[USD],datos_us[Year],'Cuentas US'!EK$2,datos_us[Month],'Cuentas US'!EN$2,datos_us[Destino],'Cuentas US'!EJ48)
- SUMIFS(datos_us[USD],datos_us[Year],'Cuentas US'!EK$2,datos_us[Month],'Cuentas US'!EN$2,datos_us[Origen],'Cuentas US'!EJ48)</f>
        <v>0</v>
      </c>
      <c r="EL48" s="2"/>
      <c r="EM48" s="22">
        <f>+EK48+EG48</f>
        <v>25774.832643435853</v>
      </c>
      <c r="EN48" s="4"/>
      <c r="EP48" s="3" t="s">
        <v>8101</v>
      </c>
      <c r="EQ48" s="22">
        <f>SUMIFS(datos_us[USD],datos_us[Year],'Cuentas US'!EQ$2,datos_us[Month],'Cuentas US'!ET$2,datos_us[Destino],'Cuentas US'!EP48)
- SUMIFS(datos_us[USD],datos_us[Year],'Cuentas US'!EQ$2,datos_us[Month],'Cuentas US'!ET$2,datos_us[Origen],'Cuentas US'!EP48)</f>
        <v>187.52999999999997</v>
      </c>
      <c r="ER48" s="2"/>
      <c r="ES48" s="22">
        <f>+EQ48+EM48</f>
        <v>25962.362643435852</v>
      </c>
      <c r="ET48" s="4"/>
      <c r="EV48" s="3" t="s">
        <v>8101</v>
      </c>
      <c r="EW48" s="22">
        <f>SUMIFS(datos_us[USD],datos_us[Year],'Cuentas US'!EW$2,datos_us[Month],'Cuentas US'!EZ$2,datos_us[Destino],'Cuentas US'!EV48)
- SUMIFS(datos_us[USD],datos_us[Year],'Cuentas US'!EW$2,datos_us[Month],'Cuentas US'!EZ$2,datos_us[Origen],'Cuentas US'!EV48)</f>
        <v>0</v>
      </c>
      <c r="EX48" s="2"/>
      <c r="EY48" s="22">
        <f>+EW48+ES48</f>
        <v>25962.362643435852</v>
      </c>
      <c r="EZ48" s="4"/>
      <c r="FB48" s="3" t="s">
        <v>8101</v>
      </c>
      <c r="FC48" s="22">
        <f>SUMIFS(datos_us[USD],datos_us[Year],'Cuentas US'!FC$2,datos_us[Month],'Cuentas US'!FF$2,datos_us[Destino],'Cuentas US'!FB48)
- SUMIFS(datos_us[USD],datos_us[Year],'Cuentas US'!FC$2,datos_us[Month],'Cuentas US'!FF$2,datos_us[Origen],'Cuentas US'!FB48)</f>
        <v>6636.3600000000015</v>
      </c>
      <c r="FD48" s="2"/>
      <c r="FE48" s="22">
        <f>+FC48+EY48</f>
        <v>32598.722643435853</v>
      </c>
      <c r="FF48" s="4"/>
      <c r="FH48" s="3" t="s">
        <v>8101</v>
      </c>
      <c r="FI48" s="22">
        <f>SUMIFS(datos_us[USD],datos_us[Year],'Cuentas US'!FI$2,datos_us[Month],'Cuentas US'!FL$2,datos_us[Destino],'Cuentas US'!FH48)
- SUMIFS(datos_us[USD],datos_us[Year],'Cuentas US'!FI$2,datos_us[Month],'Cuentas US'!FL$2,datos_us[Origen],'Cuentas US'!FH48)</f>
        <v>830.68</v>
      </c>
      <c r="FJ48" s="2"/>
      <c r="FK48" s="22">
        <f>+FI48+FE48</f>
        <v>33429.402643435853</v>
      </c>
      <c r="FL48" s="4"/>
      <c r="FN48" s="3" t="s">
        <v>8101</v>
      </c>
      <c r="FO48" s="22">
        <f>SUMIFS(datos_us[USD],datos_us[Year],'Cuentas US'!FO$2,datos_us[Month],'Cuentas US'!FR$2,datos_us[Destino],'Cuentas US'!FN48)
- SUMIFS(datos_us[USD],datos_us[Year],'Cuentas US'!FO$2,datos_us[Month],'Cuentas US'!FR$2,datos_us[Origen],'Cuentas US'!FN48)</f>
        <v>1470</v>
      </c>
      <c r="FP48" s="2"/>
      <c r="FQ48" s="22">
        <f>+FO48+FK48</f>
        <v>34899.402643435853</v>
      </c>
      <c r="FR48" s="4"/>
      <c r="FT48" s="3" t="s">
        <v>8101</v>
      </c>
      <c r="FU48" s="22">
        <f>SUMIFS(datos_us[USD],datos_us[Year],'Cuentas US'!FU$2,datos_us[Month],'Cuentas US'!FX$2,datos_us[Destino],'Cuentas US'!FT48)
- SUMIFS(datos_us[USD],datos_us[Year],'Cuentas US'!FU$2,datos_us[Month],'Cuentas US'!FX$2,datos_us[Origen],'Cuentas US'!FT48)</f>
        <v>4220.75</v>
      </c>
      <c r="FV48" s="2"/>
      <c r="FW48" s="22">
        <f>+FU48+FQ48</f>
        <v>39120.152643435853</v>
      </c>
      <c r="FX48" s="4"/>
      <c r="FZ48" s="3" t="s">
        <v>8101</v>
      </c>
      <c r="GA48" s="22">
        <f>SUMIFS(datos_us[USD],datos_us[Year],'Cuentas US'!GA$2,datos_us[Month],'Cuentas US'!GD$2,datos_us[Destino],'Cuentas US'!FZ48)
- SUMIFS(datos_us[USD],datos_us[Year],'Cuentas US'!GA$2,datos_us[Month],'Cuentas US'!GD$2,datos_us[Origen],'Cuentas US'!FZ48)</f>
        <v>3008.5920999999998</v>
      </c>
      <c r="GB48" s="2"/>
      <c r="GC48" s="22">
        <f>+GA48+FW48</f>
        <v>42128.744743435855</v>
      </c>
      <c r="GD48" s="4"/>
      <c r="GF48" s="3" t="s">
        <v>8101</v>
      </c>
      <c r="GG48" s="22">
        <f>SUMIFS(datos_us[USD],datos_us[Year],'Cuentas US'!GG$2,datos_us[Month],'Cuentas US'!GJ$2,datos_us[Destino],'Cuentas US'!GF48)
- SUMIFS(datos_us[USD],datos_us[Year],'Cuentas US'!GG$2,datos_us[Month],'Cuentas US'!GJ$2,datos_us[Origen],'Cuentas US'!GF48)</f>
        <v>0</v>
      </c>
      <c r="GH48" s="2"/>
      <c r="GI48" s="22">
        <f>+GG48+GC48</f>
        <v>42128.744743435855</v>
      </c>
      <c r="GJ48" s="4"/>
    </row>
    <row r="49" spans="2:192" x14ac:dyDescent="0.25">
      <c r="B49" s="3" t="s">
        <v>6653</v>
      </c>
      <c r="C49" s="22">
        <f>SUMIFS(datos_us[USD],datos_us[Year],'Cuentas US'!C$2,datos_us[Month],'Cuentas US'!F$2,datos_us[Destino],'Cuentas US'!B49)
- SUMIFS(datos_us[USD],datos_us[Year],'Cuentas US'!C$2,datos_us[Month],'Cuentas US'!F$2,datos_us[Origen],'Cuentas US'!B49)</f>
        <v>0</v>
      </c>
      <c r="D49" s="2"/>
      <c r="E49" s="22">
        <f>+C49</f>
        <v>0</v>
      </c>
      <c r="F49" s="4"/>
      <c r="H49" s="3" t="s">
        <v>6653</v>
      </c>
      <c r="I49" s="22">
        <f>SUMIFS(datos_us[USD],datos_us[Year],'Cuentas US'!I$2,datos_us[Month],'Cuentas US'!L$2,datos_us[Destino],'Cuentas US'!H49)
- SUMIFS(datos_us[USD],datos_us[Year],'Cuentas US'!I$2,datos_us[Month],'Cuentas US'!L$2,datos_us[Origen],'Cuentas US'!H49)</f>
        <v>0</v>
      </c>
      <c r="J49" s="2"/>
      <c r="K49" s="22">
        <f>+I49+E49</f>
        <v>0</v>
      </c>
      <c r="L49" s="4"/>
      <c r="N49" s="3" t="s">
        <v>6653</v>
      </c>
      <c r="O49" s="22">
        <f>SUMIFS(datos_us[USD],datos_us[Year],'Cuentas US'!O$2,datos_us[Month],'Cuentas US'!R$2,datos_us[Destino],'Cuentas US'!N49)
- SUMIFS(datos_us[USD],datos_us[Year],'Cuentas US'!O$2,datos_us[Month],'Cuentas US'!R$2,datos_us[Origen],'Cuentas US'!N49)</f>
        <v>0</v>
      </c>
      <c r="P49" s="2"/>
      <c r="Q49" s="22">
        <f>+O49+K49</f>
        <v>0</v>
      </c>
      <c r="R49" s="4"/>
      <c r="T49" s="3" t="s">
        <v>6653</v>
      </c>
      <c r="U49" s="22">
        <f>SUMIFS(datos_us[USD],datos_us[Year],'Cuentas US'!U$2,datos_us[Month],'Cuentas US'!X$2,datos_us[Destino],'Cuentas US'!T49)
- SUMIFS(datos_us[USD],datos_us[Year],'Cuentas US'!U$2,datos_us[Month],'Cuentas US'!X$2,datos_us[Origen],'Cuentas US'!T49)</f>
        <v>0</v>
      </c>
      <c r="V49" s="2"/>
      <c r="W49" s="22">
        <f>+U49+Q49</f>
        <v>0</v>
      </c>
      <c r="X49" s="4"/>
      <c r="Z49" s="3" t="s">
        <v>6653</v>
      </c>
      <c r="AA49" s="22">
        <f>SUMIFS(datos_us[USD],datos_us[Year],'Cuentas US'!AA$2,datos_us[Month],'Cuentas US'!AD$2,datos_us[Destino],'Cuentas US'!Z49)
- SUMIFS(datos_us[USD],datos_us[Year],'Cuentas US'!AA$2,datos_us[Month],'Cuentas US'!AD$2,datos_us[Origen],'Cuentas US'!Z49)</f>
        <v>0</v>
      </c>
      <c r="AB49" s="2"/>
      <c r="AC49" s="22">
        <f>+AA49+W49</f>
        <v>0</v>
      </c>
      <c r="AD49" s="4"/>
      <c r="AF49" s="3" t="s">
        <v>6653</v>
      </c>
      <c r="AG49" s="22">
        <f>SUMIFS(datos_us[USD],datos_us[Year],'Cuentas US'!AG$2,datos_us[Month],'Cuentas US'!AJ$2,datos_us[Destino],'Cuentas US'!AF49)
- SUMIFS(datos_us[USD],datos_us[Year],'Cuentas US'!AG$2,datos_us[Month],'Cuentas US'!AJ$2,datos_us[Origen],'Cuentas US'!AF49)</f>
        <v>0</v>
      </c>
      <c r="AH49" s="2"/>
      <c r="AI49" s="22">
        <f>+AG49+AC49</f>
        <v>0</v>
      </c>
      <c r="AJ49" s="4"/>
      <c r="AL49" s="3" t="s">
        <v>6653</v>
      </c>
      <c r="AM49" s="22">
        <f>SUMIFS(datos_us[USD],datos_us[Year],'Cuentas US'!AM$2,datos_us[Month],'Cuentas US'!AP$2,datos_us[Destino],'Cuentas US'!AL49)
- SUMIFS(datos_us[USD],datos_us[Year],'Cuentas US'!AM$2,datos_us[Month],'Cuentas US'!AP$2,datos_us[Origen],'Cuentas US'!AL49)</f>
        <v>0</v>
      </c>
      <c r="AN49" s="2"/>
      <c r="AO49" s="22">
        <f>+AM49+AI49</f>
        <v>0</v>
      </c>
      <c r="AP49" s="4"/>
      <c r="AR49" s="3" t="s">
        <v>6653</v>
      </c>
      <c r="AS49" s="22">
        <f>SUMIFS(datos_us[USD],datos_us[Year],'Cuentas US'!AS$2,datos_us[Month],'Cuentas US'!AV$2,datos_us[Destino],'Cuentas US'!AR49)
- SUMIFS(datos_us[USD],datos_us[Year],'Cuentas US'!AS$2,datos_us[Month],'Cuentas US'!AV$2,datos_us[Origen],'Cuentas US'!AR49)</f>
        <v>0</v>
      </c>
      <c r="AT49" s="2"/>
      <c r="AU49" s="22">
        <f>+AS49+AO49</f>
        <v>0</v>
      </c>
      <c r="AV49" s="4"/>
      <c r="AX49" s="3" t="s">
        <v>6653</v>
      </c>
      <c r="AY49" s="22">
        <f>SUMIFS(datos_us[USD],datos_us[Year],'Cuentas US'!AY$2,datos_us[Month],'Cuentas US'!BB$2,datos_us[Destino],'Cuentas US'!AX49)
- SUMIFS(datos_us[USD],datos_us[Year],'Cuentas US'!AY$2,datos_us[Month],'Cuentas US'!BB$2,datos_us[Origen],'Cuentas US'!AX49)</f>
        <v>0</v>
      </c>
      <c r="AZ49" s="2"/>
      <c r="BA49" s="22">
        <f>+AY49+AU49</f>
        <v>0</v>
      </c>
      <c r="BB49" s="4"/>
      <c r="BD49" s="3" t="s">
        <v>6653</v>
      </c>
      <c r="BE49" s="22">
        <f>SUMIFS(datos_us[USD],datos_us[Year],'Cuentas US'!BE$2,datos_us[Month],'Cuentas US'!BH$2,datos_us[Destino],'Cuentas US'!BD49)
- SUMIFS(datos_us[USD],datos_us[Year],'Cuentas US'!BE$2,datos_us[Month],'Cuentas US'!BH$2,datos_us[Origen],'Cuentas US'!BD49)</f>
        <v>0</v>
      </c>
      <c r="BF49" s="2"/>
      <c r="BG49" s="22">
        <f>+BE49+BA49</f>
        <v>0</v>
      </c>
      <c r="BH49" s="4"/>
      <c r="BJ49" s="3" t="s">
        <v>6653</v>
      </c>
      <c r="BK49" s="22">
        <f>SUMIFS(datos_us[USD],datos_us[Year],'Cuentas US'!BK$2,datos_us[Month],'Cuentas US'!BN$2,datos_us[Destino],'Cuentas US'!BJ49)
- SUMIFS(datos_us[USD],datos_us[Year],'Cuentas US'!BK$2,datos_us[Month],'Cuentas US'!BN$2,datos_us[Origen],'Cuentas US'!BJ49)</f>
        <v>0</v>
      </c>
      <c r="BL49" s="2"/>
      <c r="BM49" s="22">
        <f>+BK49+BG49</f>
        <v>0</v>
      </c>
      <c r="BN49" s="4"/>
      <c r="BP49" s="3" t="s">
        <v>6653</v>
      </c>
      <c r="BQ49" s="22">
        <f>SUMIFS(datos_us[USD],datos_us[Year],'Cuentas US'!BQ$2,datos_us[Month],'Cuentas US'!BT$2,datos_us[Destino],'Cuentas US'!BP49)
- SUMIFS(datos_us[USD],datos_us[Year],'Cuentas US'!BQ$2,datos_us[Month],'Cuentas US'!BT$2,datos_us[Origen],'Cuentas US'!BP49)</f>
        <v>0</v>
      </c>
      <c r="BR49" s="2"/>
      <c r="BS49" s="22">
        <f>+BQ49+BM49</f>
        <v>0</v>
      </c>
      <c r="BT49" s="4"/>
      <c r="BV49" s="3" t="s">
        <v>6653</v>
      </c>
      <c r="BW49" s="22">
        <f>SUMIFS(datos_us[USD],datos_us[Year],'Cuentas US'!BW$2,datos_us[Month],'Cuentas US'!BZ$2,datos_us[Destino],'Cuentas US'!BV49)
- SUMIFS(datos_us[USD],datos_us[Year],'Cuentas US'!BW$2,datos_us[Month],'Cuentas US'!BZ$2,datos_us[Origen],'Cuentas US'!BV49)</f>
        <v>299.26</v>
      </c>
      <c r="BX49" s="2"/>
      <c r="BY49" s="22">
        <f>+BW49+BS49</f>
        <v>299.26</v>
      </c>
      <c r="BZ49" s="4"/>
      <c r="CB49" s="3" t="s">
        <v>6653</v>
      </c>
      <c r="CC49" s="22">
        <f>SUMIFS(datos_us[USD],datos_us[Year],'Cuentas US'!CC$2,datos_us[Month],'Cuentas US'!CF$2,datos_us[Destino],'Cuentas US'!CB49)
- SUMIFS(datos_us[USD],datos_us[Year],'Cuentas US'!CC$2,datos_us[Month],'Cuentas US'!CF$2,datos_us[Origen],'Cuentas US'!CB49)</f>
        <v>0</v>
      </c>
      <c r="CD49" s="2"/>
      <c r="CE49" s="22">
        <f>+CC49+BY49</f>
        <v>299.26</v>
      </c>
      <c r="CF49" s="4"/>
      <c r="CH49" s="3" t="s">
        <v>6653</v>
      </c>
      <c r="CI49" s="22">
        <f>SUMIFS(datos_us[USD],datos_us[Year],'Cuentas US'!CI$2,datos_us[Month],'Cuentas US'!CL$2,datos_us[Destino],'Cuentas US'!CH49)
- SUMIFS(datos_us[USD],datos_us[Year],'Cuentas US'!CI$2,datos_us[Month],'Cuentas US'!CL$2,datos_us[Origen],'Cuentas US'!CH49)</f>
        <v>593.58831848232239</v>
      </c>
      <c r="CJ49" s="2"/>
      <c r="CK49" s="22">
        <f>+CI49+CE49</f>
        <v>892.84831848232238</v>
      </c>
      <c r="CL49" s="4"/>
      <c r="CN49" s="3" t="s">
        <v>6653</v>
      </c>
      <c r="CO49" s="22">
        <f>SUMIFS(datos_us[USD],datos_us[Year],'Cuentas US'!CO$2,datos_us[Month],'Cuentas US'!CR$2,datos_us[Destino],'Cuentas US'!CN49)
- SUMIFS(datos_us[USD],datos_us[Year],'Cuentas US'!CO$2,datos_us[Month],'Cuentas US'!CR$2,datos_us[Origen],'Cuentas US'!CN49)</f>
        <v>0</v>
      </c>
      <c r="CP49" s="2"/>
      <c r="CQ49" s="22">
        <f>+CO49+CK49</f>
        <v>892.84831848232238</v>
      </c>
      <c r="CR49" s="4"/>
      <c r="CT49" s="3" t="s">
        <v>6653</v>
      </c>
      <c r="CU49" s="22">
        <f>SUMIFS(datos_us[USD],datos_us[Year],'Cuentas US'!CU$2,datos_us[Month],'Cuentas US'!CX$2,datos_us[Destino],'Cuentas US'!CT49)
- SUMIFS(datos_us[USD],datos_us[Year],'Cuentas US'!CU$2,datos_us[Month],'Cuentas US'!CX$2,datos_us[Origen],'Cuentas US'!CT49)</f>
        <v>0</v>
      </c>
      <c r="CV49" s="2"/>
      <c r="CW49" s="22">
        <f>+CU49+CQ49</f>
        <v>892.84831848232238</v>
      </c>
      <c r="CX49" s="4"/>
      <c r="CZ49" s="3" t="s">
        <v>6653</v>
      </c>
      <c r="DA49" s="22">
        <f>SUMIFS(datos_us[USD],datos_us[Year],'Cuentas US'!DA$2,datos_us[Month],'Cuentas US'!DD$2,datos_us[Destino],'Cuentas US'!CZ49)
- SUMIFS(datos_us[USD],datos_us[Year],'Cuentas US'!DA$2,datos_us[Month],'Cuentas US'!DD$2,datos_us[Origen],'Cuentas US'!CZ49)</f>
        <v>0</v>
      </c>
      <c r="DB49" s="2"/>
      <c r="DC49" s="22">
        <f>+DA49+CW49</f>
        <v>892.84831848232238</v>
      </c>
      <c r="DD49" s="4"/>
      <c r="DF49" s="3" t="s">
        <v>6653</v>
      </c>
      <c r="DG49" s="22">
        <f>SUMIFS(datos_us[USD],datos_us[Year],'Cuentas US'!DG$2,datos_us[Month],'Cuentas US'!DJ$2,datos_us[Destino],'Cuentas US'!DF49)
- SUMIFS(datos_us[USD],datos_us[Year],'Cuentas US'!DG$2,datos_us[Month],'Cuentas US'!DJ$2,datos_us[Origen],'Cuentas US'!DF49)</f>
        <v>0</v>
      </c>
      <c r="DH49" s="2"/>
      <c r="DI49" s="22">
        <f>+DG49+DC49</f>
        <v>892.84831848232238</v>
      </c>
      <c r="DJ49" s="4"/>
      <c r="DL49" s="3" t="s">
        <v>6653</v>
      </c>
      <c r="DM49" s="22">
        <f>SUMIFS(datos_us[USD],datos_us[Year],'Cuentas US'!DM$2,datos_us[Month],'Cuentas US'!DP$2,datos_us[Destino],'Cuentas US'!DL49)
- SUMIFS(datos_us[USD],datos_us[Year],'Cuentas US'!DM$2,datos_us[Month],'Cuentas US'!DP$2,datos_us[Origen],'Cuentas US'!DL49)</f>
        <v>0</v>
      </c>
      <c r="DN49" s="2"/>
      <c r="DO49" s="22">
        <f>+DM49+DI49</f>
        <v>892.84831848232238</v>
      </c>
      <c r="DP49" s="4"/>
      <c r="DR49" s="3" t="s">
        <v>6653</v>
      </c>
      <c r="DS49" s="22">
        <f>SUMIFS(datos_us[USD],datos_us[Year],'Cuentas US'!DS$2,datos_us[Month],'Cuentas US'!DV$2,datos_us[Destino],'Cuentas US'!DR49)
- SUMIFS(datos_us[USD],datos_us[Year],'Cuentas US'!DS$2,datos_us[Month],'Cuentas US'!DV$2,datos_us[Origen],'Cuentas US'!DR49)</f>
        <v>0</v>
      </c>
      <c r="DT49" s="2"/>
      <c r="DU49" s="22">
        <f>+DS49+DO49</f>
        <v>892.84831848232238</v>
      </c>
      <c r="DV49" s="4"/>
      <c r="DX49" s="3" t="s">
        <v>6653</v>
      </c>
      <c r="DY49" s="22">
        <f>SUMIFS(datos_us[USD],datos_us[Year],'Cuentas US'!DY$2,datos_us[Month],'Cuentas US'!EB$2,datos_us[Destino],'Cuentas US'!DX49)
- SUMIFS(datos_us[USD],datos_us[Year],'Cuentas US'!DY$2,datos_us[Month],'Cuentas US'!EB$2,datos_us[Origen],'Cuentas US'!DX49)</f>
        <v>0</v>
      </c>
      <c r="DZ49" s="2"/>
      <c r="EA49" s="22">
        <f>+DY49+DU49</f>
        <v>892.84831848232238</v>
      </c>
      <c r="EB49" s="4"/>
      <c r="ED49" s="3" t="s">
        <v>6653</v>
      </c>
      <c r="EE49" s="22">
        <f>SUMIFS(datos_us[USD],datos_us[Year],'Cuentas US'!EE$2,datos_us[Month],'Cuentas US'!EH$2,datos_us[Destino],'Cuentas US'!ED49)
- SUMIFS(datos_us[USD],datos_us[Year],'Cuentas US'!EE$2,datos_us[Month],'Cuentas US'!EH$2,datos_us[Origen],'Cuentas US'!ED49)</f>
        <v>0</v>
      </c>
      <c r="EF49" s="2"/>
      <c r="EG49" s="22">
        <f>+EE49+EA49</f>
        <v>892.84831848232238</v>
      </c>
      <c r="EH49" s="4"/>
      <c r="EJ49" s="3" t="s">
        <v>6653</v>
      </c>
      <c r="EK49" s="22">
        <f>SUMIFS(datos_us[USD],datos_us[Year],'Cuentas US'!EK$2,datos_us[Month],'Cuentas US'!EN$2,datos_us[Destino],'Cuentas US'!EJ49)
- SUMIFS(datos_us[USD],datos_us[Year],'Cuentas US'!EK$2,datos_us[Month],'Cuentas US'!EN$2,datos_us[Origen],'Cuentas US'!EJ49)</f>
        <v>0</v>
      </c>
      <c r="EL49" s="2"/>
      <c r="EM49" s="22">
        <f>+EK49+EG49</f>
        <v>892.84831848232238</v>
      </c>
      <c r="EN49" s="4"/>
      <c r="EP49" s="3" t="s">
        <v>6653</v>
      </c>
      <c r="EQ49" s="22">
        <f>SUMIFS(datos_us[USD],datos_us[Year],'Cuentas US'!EQ$2,datos_us[Month],'Cuentas US'!ET$2,datos_us[Destino],'Cuentas US'!EP49)
- SUMIFS(datos_us[USD],datos_us[Year],'Cuentas US'!EQ$2,datos_us[Month],'Cuentas US'!ET$2,datos_us[Origen],'Cuentas US'!EP49)</f>
        <v>0</v>
      </c>
      <c r="ER49" s="2"/>
      <c r="ES49" s="22">
        <f>+EQ49+EM49</f>
        <v>892.84831848232238</v>
      </c>
      <c r="ET49" s="4"/>
      <c r="EV49" s="3" t="s">
        <v>6653</v>
      </c>
      <c r="EW49" s="22">
        <f>SUMIFS(datos_us[USD],datos_us[Year],'Cuentas US'!EW$2,datos_us[Month],'Cuentas US'!EZ$2,datos_us[Destino],'Cuentas US'!EV49)
- SUMIFS(datos_us[USD],datos_us[Year],'Cuentas US'!EW$2,datos_us[Month],'Cuentas US'!EZ$2,datos_us[Origen],'Cuentas US'!EV49)</f>
        <v>0</v>
      </c>
      <c r="EX49" s="2"/>
      <c r="EY49" s="22">
        <f>+EW49+ES49</f>
        <v>892.84831848232238</v>
      </c>
      <c r="EZ49" s="4"/>
      <c r="FB49" s="3" t="s">
        <v>6653</v>
      </c>
      <c r="FC49" s="22">
        <f>SUMIFS(datos_us[USD],datos_us[Year],'Cuentas US'!FC$2,datos_us[Month],'Cuentas US'!FF$2,datos_us[Destino],'Cuentas US'!FB49)
- SUMIFS(datos_us[USD],datos_us[Year],'Cuentas US'!FC$2,datos_us[Month],'Cuentas US'!FF$2,datos_us[Origen],'Cuentas US'!FB49)</f>
        <v>0</v>
      </c>
      <c r="FD49" s="2"/>
      <c r="FE49" s="22">
        <f>+FC49+EY49</f>
        <v>892.84831848232238</v>
      </c>
      <c r="FF49" s="4"/>
      <c r="FH49" s="3" t="s">
        <v>6653</v>
      </c>
      <c r="FI49" s="22">
        <f>SUMIFS(datos_us[USD],datos_us[Year],'Cuentas US'!FI$2,datos_us[Month],'Cuentas US'!FL$2,datos_us[Destino],'Cuentas US'!FH49)
- SUMIFS(datos_us[USD],datos_us[Year],'Cuentas US'!FI$2,datos_us[Month],'Cuentas US'!FL$2,datos_us[Origen],'Cuentas US'!FH49)</f>
        <v>0</v>
      </c>
      <c r="FJ49" s="2"/>
      <c r="FK49" s="22">
        <f>+FI49+FE49</f>
        <v>892.84831848232238</v>
      </c>
      <c r="FL49" s="4"/>
      <c r="FN49" s="3" t="s">
        <v>6653</v>
      </c>
      <c r="FO49" s="22">
        <f>SUMIFS(datos_us[USD],datos_us[Year],'Cuentas US'!FO$2,datos_us[Month],'Cuentas US'!FR$2,datos_us[Destino],'Cuentas US'!FN49)
- SUMIFS(datos_us[USD],datos_us[Year],'Cuentas US'!FO$2,datos_us[Month],'Cuentas US'!FR$2,datos_us[Origen],'Cuentas US'!FN49)</f>
        <v>0</v>
      </c>
      <c r="FP49" s="2"/>
      <c r="FQ49" s="22">
        <f>+FO49+FK49</f>
        <v>892.84831848232238</v>
      </c>
      <c r="FR49" s="4"/>
      <c r="FT49" s="3" t="s">
        <v>6653</v>
      </c>
      <c r="FU49" s="22">
        <f>SUMIFS(datos_us[USD],datos_us[Year],'Cuentas US'!FU$2,datos_us[Month],'Cuentas US'!FX$2,datos_us[Destino],'Cuentas US'!FT49)
- SUMIFS(datos_us[USD],datos_us[Year],'Cuentas US'!FU$2,datos_us[Month],'Cuentas US'!FX$2,datos_us[Origen],'Cuentas US'!FT49)</f>
        <v>0</v>
      </c>
      <c r="FV49" s="2"/>
      <c r="FW49" s="22">
        <f>+FU49+FQ49</f>
        <v>892.84831848232238</v>
      </c>
      <c r="FX49" s="4"/>
      <c r="FZ49" s="3" t="s">
        <v>6653</v>
      </c>
      <c r="GA49" s="22">
        <f>SUMIFS(datos_us[USD],datos_us[Year],'Cuentas US'!GA$2,datos_us[Month],'Cuentas US'!GD$2,datos_us[Destino],'Cuentas US'!FZ49)
- SUMIFS(datos_us[USD],datos_us[Year],'Cuentas US'!GA$2,datos_us[Month],'Cuentas US'!GD$2,datos_us[Origen],'Cuentas US'!FZ49)</f>
        <v>0</v>
      </c>
      <c r="GB49" s="2"/>
      <c r="GC49" s="22">
        <f>+GA49+FW49</f>
        <v>892.84831848232238</v>
      </c>
      <c r="GD49" s="4"/>
      <c r="GF49" s="3" t="s">
        <v>6653</v>
      </c>
      <c r="GG49" s="22">
        <f>SUMIFS(datos_us[USD],datos_us[Year],'Cuentas US'!GG$2,datos_us[Month],'Cuentas US'!GJ$2,datos_us[Destino],'Cuentas US'!GF49)
- SUMIFS(datos_us[USD],datos_us[Year],'Cuentas US'!GG$2,datos_us[Month],'Cuentas US'!GJ$2,datos_us[Origen],'Cuentas US'!GF49)</f>
        <v>0</v>
      </c>
      <c r="GH49" s="2"/>
      <c r="GI49" s="22">
        <f>+GG49+GC49</f>
        <v>892.84831848232238</v>
      </c>
      <c r="GJ49" s="4"/>
    </row>
    <row r="50" spans="2:192" x14ac:dyDescent="0.25">
      <c r="B50" s="3" t="s">
        <v>6672</v>
      </c>
      <c r="C50" s="22">
        <f>SUMIFS(datos_us[USD],datos_us[Year],'Cuentas US'!C$2,datos_us[Month],'Cuentas US'!F$2,datos_us[Destino],'Cuentas US'!B50)
- SUMIFS(datos_us[USD],datos_us[Year],'Cuentas US'!C$2,datos_us[Month],'Cuentas US'!F$2,datos_us[Origen],'Cuentas US'!B50)</f>
        <v>0</v>
      </c>
      <c r="D50" s="2"/>
      <c r="E50" s="22">
        <f>+C50</f>
        <v>0</v>
      </c>
      <c r="F50" s="4"/>
      <c r="H50" s="3" t="s">
        <v>6672</v>
      </c>
      <c r="I50" s="22">
        <f>SUMIFS(datos_us[USD],datos_us[Year],'Cuentas US'!I$2,datos_us[Month],'Cuentas US'!L$2,datos_us[Destino],'Cuentas US'!H50)
- SUMIFS(datos_us[USD],datos_us[Year],'Cuentas US'!I$2,datos_us[Month],'Cuentas US'!L$2,datos_us[Origen],'Cuentas US'!H50)</f>
        <v>0</v>
      </c>
      <c r="J50" s="2"/>
      <c r="K50" s="22">
        <f>+I50+E50</f>
        <v>0</v>
      </c>
      <c r="L50" s="4"/>
      <c r="N50" s="3" t="s">
        <v>6672</v>
      </c>
      <c r="O50" s="22">
        <f>SUMIFS(datos_us[USD],datos_us[Year],'Cuentas US'!O$2,datos_us[Month],'Cuentas US'!R$2,datos_us[Destino],'Cuentas US'!N50)
- SUMIFS(datos_us[USD],datos_us[Year],'Cuentas US'!O$2,datos_us[Month],'Cuentas US'!R$2,datos_us[Origen],'Cuentas US'!N50)</f>
        <v>0</v>
      </c>
      <c r="P50" s="2"/>
      <c r="Q50" s="22">
        <f>+O50+K50</f>
        <v>0</v>
      </c>
      <c r="R50" s="4"/>
      <c r="T50" s="3" t="s">
        <v>6672</v>
      </c>
      <c r="U50" s="22">
        <f>SUMIFS(datos_us[USD],datos_us[Year],'Cuentas US'!U$2,datos_us[Month],'Cuentas US'!X$2,datos_us[Destino],'Cuentas US'!T50)
- SUMIFS(datos_us[USD],datos_us[Year],'Cuentas US'!U$2,datos_us[Month],'Cuentas US'!X$2,datos_us[Origen],'Cuentas US'!T50)</f>
        <v>0</v>
      </c>
      <c r="V50" s="2"/>
      <c r="W50" s="22">
        <f>+U50+Q50</f>
        <v>0</v>
      </c>
      <c r="X50" s="4"/>
      <c r="Z50" s="3" t="s">
        <v>6672</v>
      </c>
      <c r="AA50" s="22">
        <f>SUMIFS(datos_us[USD],datos_us[Year],'Cuentas US'!AA$2,datos_us[Month],'Cuentas US'!AD$2,datos_us[Destino],'Cuentas US'!Z50)
- SUMIFS(datos_us[USD],datos_us[Year],'Cuentas US'!AA$2,datos_us[Month],'Cuentas US'!AD$2,datos_us[Origen],'Cuentas US'!Z50)</f>
        <v>0</v>
      </c>
      <c r="AB50" s="2"/>
      <c r="AC50" s="22">
        <f>+AA50+W50</f>
        <v>0</v>
      </c>
      <c r="AD50" s="4"/>
      <c r="AF50" s="3" t="s">
        <v>6672</v>
      </c>
      <c r="AG50" s="22">
        <f>SUMIFS(datos_us[USD],datos_us[Year],'Cuentas US'!AG$2,datos_us[Month],'Cuentas US'!AJ$2,datos_us[Destino],'Cuentas US'!AF50)
- SUMIFS(datos_us[USD],datos_us[Year],'Cuentas US'!AG$2,datos_us[Month],'Cuentas US'!AJ$2,datos_us[Origen],'Cuentas US'!AF50)</f>
        <v>0</v>
      </c>
      <c r="AH50" s="2"/>
      <c r="AI50" s="22">
        <f>+AG50+AC50</f>
        <v>0</v>
      </c>
      <c r="AJ50" s="4"/>
      <c r="AL50" s="3" t="s">
        <v>6672</v>
      </c>
      <c r="AM50" s="22">
        <f>SUMIFS(datos_us[USD],datos_us[Year],'Cuentas US'!AM$2,datos_us[Month],'Cuentas US'!AP$2,datos_us[Destino],'Cuentas US'!AL50)
- SUMIFS(datos_us[USD],datos_us[Year],'Cuentas US'!AM$2,datos_us[Month],'Cuentas US'!AP$2,datos_us[Origen],'Cuentas US'!AL50)</f>
        <v>0</v>
      </c>
      <c r="AN50" s="2"/>
      <c r="AO50" s="22">
        <f>+AM50+AI50</f>
        <v>0</v>
      </c>
      <c r="AP50" s="4"/>
      <c r="AR50" s="3" t="s">
        <v>6672</v>
      </c>
      <c r="AS50" s="22">
        <f>SUMIFS(datos_us[USD],datos_us[Year],'Cuentas US'!AS$2,datos_us[Month],'Cuentas US'!AV$2,datos_us[Destino],'Cuentas US'!AR50)
- SUMIFS(datos_us[USD],datos_us[Year],'Cuentas US'!AS$2,datos_us[Month],'Cuentas US'!AV$2,datos_us[Origen],'Cuentas US'!AR50)</f>
        <v>0</v>
      </c>
      <c r="AT50" s="2"/>
      <c r="AU50" s="22">
        <f>+AS50+AO50</f>
        <v>0</v>
      </c>
      <c r="AV50" s="4"/>
      <c r="AX50" s="3" t="s">
        <v>6672</v>
      </c>
      <c r="AY50" s="22">
        <f>SUMIFS(datos_us[USD],datos_us[Year],'Cuentas US'!AY$2,datos_us[Month],'Cuentas US'!BB$2,datos_us[Destino],'Cuentas US'!AX50)
- SUMIFS(datos_us[USD],datos_us[Year],'Cuentas US'!AY$2,datos_us[Month],'Cuentas US'!BB$2,datos_us[Origen],'Cuentas US'!AX50)</f>
        <v>0</v>
      </c>
      <c r="AZ50" s="2"/>
      <c r="BA50" s="22">
        <f>+AY50+AU50</f>
        <v>0</v>
      </c>
      <c r="BB50" s="4"/>
      <c r="BD50" s="3" t="s">
        <v>6672</v>
      </c>
      <c r="BE50" s="22">
        <f>SUMIFS(datos_us[USD],datos_us[Year],'Cuentas US'!BE$2,datos_us[Month],'Cuentas US'!BH$2,datos_us[Destino],'Cuentas US'!BD50)
- SUMIFS(datos_us[USD],datos_us[Year],'Cuentas US'!BE$2,datos_us[Month],'Cuentas US'!BH$2,datos_us[Origen],'Cuentas US'!BD50)</f>
        <v>0</v>
      </c>
      <c r="BF50" s="2"/>
      <c r="BG50" s="22">
        <f>+BE50+BA50</f>
        <v>0</v>
      </c>
      <c r="BH50" s="4"/>
      <c r="BJ50" s="3" t="s">
        <v>6672</v>
      </c>
      <c r="BK50" s="22">
        <f>SUMIFS(datos_us[USD],datos_us[Year],'Cuentas US'!BK$2,datos_us[Month],'Cuentas US'!BN$2,datos_us[Destino],'Cuentas US'!BJ50)
- SUMIFS(datos_us[USD],datos_us[Year],'Cuentas US'!BK$2,datos_us[Month],'Cuentas US'!BN$2,datos_us[Origen],'Cuentas US'!BJ50)</f>
        <v>0</v>
      </c>
      <c r="BL50" s="2"/>
      <c r="BM50" s="22">
        <f>+BK50+BG50</f>
        <v>0</v>
      </c>
      <c r="BN50" s="4"/>
      <c r="BP50" s="3" t="s">
        <v>6672</v>
      </c>
      <c r="BQ50" s="22">
        <f>SUMIFS(datos_us[USD],datos_us[Year],'Cuentas US'!BQ$2,datos_us[Month],'Cuentas US'!BT$2,datos_us[Destino],'Cuentas US'!BP50)
- SUMIFS(datos_us[USD],datos_us[Year],'Cuentas US'!BQ$2,datos_us[Month],'Cuentas US'!BT$2,datos_us[Origen],'Cuentas US'!BP50)</f>
        <v>122.28999999999999</v>
      </c>
      <c r="BR50" s="2"/>
      <c r="BS50" s="22">
        <f>+BQ50+BM50</f>
        <v>122.28999999999999</v>
      </c>
      <c r="BT50" s="4"/>
      <c r="BV50" s="3" t="s">
        <v>6672</v>
      </c>
      <c r="BW50" s="22">
        <f>SUMIFS(datos_us[USD],datos_us[Year],'Cuentas US'!BW$2,datos_us[Month],'Cuentas US'!BZ$2,datos_us[Destino],'Cuentas US'!BV50)
- SUMIFS(datos_us[USD],datos_us[Year],'Cuentas US'!BW$2,datos_us[Month],'Cuentas US'!BZ$2,datos_us[Origen],'Cuentas US'!BV50)</f>
        <v>32.17</v>
      </c>
      <c r="BX50" s="2"/>
      <c r="BY50" s="22">
        <f>+BW50+BS50</f>
        <v>154.45999999999998</v>
      </c>
      <c r="BZ50" s="4"/>
      <c r="CB50" s="3" t="s">
        <v>6672</v>
      </c>
      <c r="CC50" s="22">
        <f>SUMIFS(datos_us[USD],datos_us[Year],'Cuentas US'!CC$2,datos_us[Month],'Cuentas US'!CF$2,datos_us[Destino],'Cuentas US'!CB50)
- SUMIFS(datos_us[USD],datos_us[Year],'Cuentas US'!CC$2,datos_us[Month],'Cuentas US'!CF$2,datos_us[Origen],'Cuentas US'!CB50)</f>
        <v>1394.8999478178366</v>
      </c>
      <c r="CD50" s="2"/>
      <c r="CE50" s="22">
        <f>+CC50+BY50</f>
        <v>1549.3599478178367</v>
      </c>
      <c r="CF50" s="4"/>
      <c r="CH50" s="3" t="s">
        <v>6672</v>
      </c>
      <c r="CI50" s="22">
        <f>SUMIFS(datos_us[USD],datos_us[Year],'Cuentas US'!CI$2,datos_us[Month],'Cuentas US'!CL$2,datos_us[Destino],'Cuentas US'!CH50)
- SUMIFS(datos_us[USD],datos_us[Year],'Cuentas US'!CI$2,datos_us[Month],'Cuentas US'!CL$2,datos_us[Origen],'Cuentas US'!CH50)</f>
        <v>253.75993360670645</v>
      </c>
      <c r="CJ50" s="2"/>
      <c r="CK50" s="22">
        <f>+CI50+CE50</f>
        <v>1803.1198814245431</v>
      </c>
      <c r="CL50" s="4"/>
      <c r="CN50" s="3" t="s">
        <v>6672</v>
      </c>
      <c r="CO50" s="22">
        <f>SUMIFS(datos_us[USD],datos_us[Year],'Cuentas US'!CO$2,datos_us[Month],'Cuentas US'!CR$2,datos_us[Destino],'Cuentas US'!CN50)
- SUMIFS(datos_us[USD],datos_us[Year],'Cuentas US'!CO$2,datos_us[Month],'Cuentas US'!CR$2,datos_us[Origen],'Cuentas US'!CN50)</f>
        <v>0</v>
      </c>
      <c r="CP50" s="2"/>
      <c r="CQ50" s="22">
        <f>+CO50+CK50</f>
        <v>1803.1198814245431</v>
      </c>
      <c r="CR50" s="4"/>
      <c r="CT50" s="3" t="s">
        <v>6672</v>
      </c>
      <c r="CU50" s="22">
        <f>SUMIFS(datos_us[USD],datos_us[Year],'Cuentas US'!CU$2,datos_us[Month],'Cuentas US'!CX$2,datos_us[Destino],'Cuentas US'!CT50)
- SUMIFS(datos_us[USD],datos_us[Year],'Cuentas US'!CU$2,datos_us[Month],'Cuentas US'!CX$2,datos_us[Origen],'Cuentas US'!CT50)</f>
        <v>0</v>
      </c>
      <c r="CV50" s="2"/>
      <c r="CW50" s="22">
        <f>+CU50+CQ50</f>
        <v>1803.1198814245431</v>
      </c>
      <c r="CX50" s="4"/>
      <c r="CZ50" s="3" t="s">
        <v>6672</v>
      </c>
      <c r="DA50" s="22">
        <f>SUMIFS(datos_us[USD],datos_us[Year],'Cuentas US'!DA$2,datos_us[Month],'Cuentas US'!DD$2,datos_us[Destino],'Cuentas US'!CZ50)
- SUMIFS(datos_us[USD],datos_us[Year],'Cuentas US'!DA$2,datos_us[Month],'Cuentas US'!DD$2,datos_us[Origen],'Cuentas US'!CZ50)</f>
        <v>0</v>
      </c>
      <c r="DB50" s="2"/>
      <c r="DC50" s="22">
        <f>+DA50+CW50</f>
        <v>1803.1198814245431</v>
      </c>
      <c r="DD50" s="4"/>
      <c r="DF50" s="3" t="s">
        <v>6672</v>
      </c>
      <c r="DG50" s="22">
        <f>SUMIFS(datos_us[USD],datos_us[Year],'Cuentas US'!DG$2,datos_us[Month],'Cuentas US'!DJ$2,datos_us[Destino],'Cuentas US'!DF50)
- SUMIFS(datos_us[USD],datos_us[Year],'Cuentas US'!DG$2,datos_us[Month],'Cuentas US'!DJ$2,datos_us[Origen],'Cuentas US'!DF50)</f>
        <v>0</v>
      </c>
      <c r="DH50" s="2"/>
      <c r="DI50" s="22">
        <f>+DG50+DC50</f>
        <v>1803.1198814245431</v>
      </c>
      <c r="DJ50" s="4"/>
      <c r="DL50" s="3" t="s">
        <v>6672</v>
      </c>
      <c r="DM50" s="22">
        <f>SUMIFS(datos_us[USD],datos_us[Year],'Cuentas US'!DM$2,datos_us[Month],'Cuentas US'!DP$2,datos_us[Destino],'Cuentas US'!DL50)
- SUMIFS(datos_us[USD],datos_us[Year],'Cuentas US'!DM$2,datos_us[Month],'Cuentas US'!DP$2,datos_us[Origen],'Cuentas US'!DL50)</f>
        <v>0</v>
      </c>
      <c r="DN50" s="2"/>
      <c r="DO50" s="22">
        <f>+DM50+DI50</f>
        <v>1803.1198814245431</v>
      </c>
      <c r="DP50" s="4"/>
      <c r="DR50" s="3" t="s">
        <v>6672</v>
      </c>
      <c r="DS50" s="22">
        <f>SUMIFS(datos_us[USD],datos_us[Year],'Cuentas US'!DS$2,datos_us[Month],'Cuentas US'!DV$2,datos_us[Destino],'Cuentas US'!DR50)
- SUMIFS(datos_us[USD],datos_us[Year],'Cuentas US'!DS$2,datos_us[Month],'Cuentas US'!DV$2,datos_us[Origen],'Cuentas US'!DR50)</f>
        <v>0</v>
      </c>
      <c r="DT50" s="2"/>
      <c r="DU50" s="22">
        <f>+DS50+DO50</f>
        <v>1803.1198814245431</v>
      </c>
      <c r="DV50" s="4"/>
      <c r="DX50" s="3" t="s">
        <v>6672</v>
      </c>
      <c r="DY50" s="22">
        <f>SUMIFS(datos_us[USD],datos_us[Year],'Cuentas US'!DY$2,datos_us[Month],'Cuentas US'!EB$2,datos_us[Destino],'Cuentas US'!DX50)
- SUMIFS(datos_us[USD],datos_us[Year],'Cuentas US'!DY$2,datos_us[Month],'Cuentas US'!EB$2,datos_us[Origen],'Cuentas US'!DX50)</f>
        <v>0</v>
      </c>
      <c r="DZ50" s="2"/>
      <c r="EA50" s="22">
        <f>+DY50+DU50</f>
        <v>1803.1198814245431</v>
      </c>
      <c r="EB50" s="4"/>
      <c r="ED50" s="3" t="s">
        <v>6672</v>
      </c>
      <c r="EE50" s="22">
        <f>SUMIFS(datos_us[USD],datos_us[Year],'Cuentas US'!EE$2,datos_us[Month],'Cuentas US'!EH$2,datos_us[Destino],'Cuentas US'!ED50)
- SUMIFS(datos_us[USD],datos_us[Year],'Cuentas US'!EE$2,datos_us[Month],'Cuentas US'!EH$2,datos_us[Origen],'Cuentas US'!ED50)</f>
        <v>0</v>
      </c>
      <c r="EF50" s="2"/>
      <c r="EG50" s="22">
        <f>+EE50+EA50</f>
        <v>1803.1198814245431</v>
      </c>
      <c r="EH50" s="4"/>
      <c r="EJ50" s="3" t="s">
        <v>6672</v>
      </c>
      <c r="EK50" s="22">
        <f>SUMIFS(datos_us[USD],datos_us[Year],'Cuentas US'!EK$2,datos_us[Month],'Cuentas US'!EN$2,datos_us[Destino],'Cuentas US'!EJ50)
- SUMIFS(datos_us[USD],datos_us[Year],'Cuentas US'!EK$2,datos_us[Month],'Cuentas US'!EN$2,datos_us[Origen],'Cuentas US'!EJ50)</f>
        <v>0</v>
      </c>
      <c r="EL50" s="2"/>
      <c r="EM50" s="22">
        <f>+EK50+EG50</f>
        <v>1803.1198814245431</v>
      </c>
      <c r="EN50" s="4"/>
      <c r="EP50" s="3" t="s">
        <v>6672</v>
      </c>
      <c r="EQ50" s="22">
        <f>SUMIFS(datos_us[USD],datos_us[Year],'Cuentas US'!EQ$2,datos_us[Month],'Cuentas US'!ET$2,datos_us[Destino],'Cuentas US'!EP50)
- SUMIFS(datos_us[USD],datos_us[Year],'Cuentas US'!EQ$2,datos_us[Month],'Cuentas US'!ET$2,datos_us[Origen],'Cuentas US'!EP50)</f>
        <v>0</v>
      </c>
      <c r="ER50" s="2"/>
      <c r="ES50" s="22">
        <f>+EQ50+EM50</f>
        <v>1803.1198814245431</v>
      </c>
      <c r="ET50" s="4"/>
      <c r="EV50" s="3" t="s">
        <v>6672</v>
      </c>
      <c r="EW50" s="22">
        <f>SUMIFS(datos_us[USD],datos_us[Year],'Cuentas US'!EW$2,datos_us[Month],'Cuentas US'!EZ$2,datos_us[Destino],'Cuentas US'!EV50)
- SUMIFS(datos_us[USD],datos_us[Year],'Cuentas US'!EW$2,datos_us[Month],'Cuentas US'!EZ$2,datos_us[Origen],'Cuentas US'!EV50)</f>
        <v>0</v>
      </c>
      <c r="EX50" s="2"/>
      <c r="EY50" s="22">
        <f>+EW50+ES50</f>
        <v>1803.1198814245431</v>
      </c>
      <c r="EZ50" s="4"/>
      <c r="FB50" s="3" t="s">
        <v>6672</v>
      </c>
      <c r="FC50" s="22">
        <f>SUMIFS(datos_us[USD],datos_us[Year],'Cuentas US'!FC$2,datos_us[Month],'Cuentas US'!FF$2,datos_us[Destino],'Cuentas US'!FB50)
- SUMIFS(datos_us[USD],datos_us[Year],'Cuentas US'!FC$2,datos_us[Month],'Cuentas US'!FF$2,datos_us[Origen],'Cuentas US'!FB50)</f>
        <v>0</v>
      </c>
      <c r="FD50" s="2"/>
      <c r="FE50" s="22">
        <f>+FC50+EY50</f>
        <v>1803.1198814245431</v>
      </c>
      <c r="FF50" s="4"/>
      <c r="FH50" s="3" t="s">
        <v>6672</v>
      </c>
      <c r="FI50" s="22">
        <f>SUMIFS(datos_us[USD],datos_us[Year],'Cuentas US'!FI$2,datos_us[Month],'Cuentas US'!FL$2,datos_us[Destino],'Cuentas US'!FH50)
- SUMIFS(datos_us[USD],datos_us[Year],'Cuentas US'!FI$2,datos_us[Month],'Cuentas US'!FL$2,datos_us[Origen],'Cuentas US'!FH50)</f>
        <v>0</v>
      </c>
      <c r="FJ50" s="2"/>
      <c r="FK50" s="22">
        <f>+FI50+FE50</f>
        <v>1803.1198814245431</v>
      </c>
      <c r="FL50" s="4"/>
      <c r="FN50" s="3" t="s">
        <v>6672</v>
      </c>
      <c r="FO50" s="22">
        <f>SUMIFS(datos_us[USD],datos_us[Year],'Cuentas US'!FO$2,datos_us[Month],'Cuentas US'!FR$2,datos_us[Destino],'Cuentas US'!FN50)
- SUMIFS(datos_us[USD],datos_us[Year],'Cuentas US'!FO$2,datos_us[Month],'Cuentas US'!FR$2,datos_us[Origen],'Cuentas US'!FN50)</f>
        <v>0</v>
      </c>
      <c r="FP50" s="2"/>
      <c r="FQ50" s="22">
        <f>+FO50+FK50</f>
        <v>1803.1198814245431</v>
      </c>
      <c r="FR50" s="4"/>
      <c r="FT50" s="3" t="s">
        <v>6672</v>
      </c>
      <c r="FU50" s="22">
        <f>SUMIFS(datos_us[USD],datos_us[Year],'Cuentas US'!FU$2,datos_us[Month],'Cuentas US'!FX$2,datos_us[Destino],'Cuentas US'!FT50)
- SUMIFS(datos_us[USD],datos_us[Year],'Cuentas US'!FU$2,datos_us[Month],'Cuentas US'!FX$2,datos_us[Origen],'Cuentas US'!FT50)</f>
        <v>0</v>
      </c>
      <c r="FV50" s="2"/>
      <c r="FW50" s="22">
        <f>+FU50+FQ50</f>
        <v>1803.1198814245431</v>
      </c>
      <c r="FX50" s="4"/>
      <c r="FZ50" s="3" t="s">
        <v>6672</v>
      </c>
      <c r="GA50" s="22">
        <f>SUMIFS(datos_us[USD],datos_us[Year],'Cuentas US'!GA$2,datos_us[Month],'Cuentas US'!GD$2,datos_us[Destino],'Cuentas US'!FZ50)
- SUMIFS(datos_us[USD],datos_us[Year],'Cuentas US'!GA$2,datos_us[Month],'Cuentas US'!GD$2,datos_us[Origen],'Cuentas US'!FZ50)</f>
        <v>0</v>
      </c>
      <c r="GB50" s="2"/>
      <c r="GC50" s="22">
        <f>+GA50+FW50</f>
        <v>1803.1198814245431</v>
      </c>
      <c r="GD50" s="4"/>
      <c r="GF50" s="3" t="s">
        <v>6672</v>
      </c>
      <c r="GG50" s="22">
        <f>SUMIFS(datos_us[USD],datos_us[Year],'Cuentas US'!GG$2,datos_us[Month],'Cuentas US'!GJ$2,datos_us[Destino],'Cuentas US'!GF50)
- SUMIFS(datos_us[USD],datos_us[Year],'Cuentas US'!GG$2,datos_us[Month],'Cuentas US'!GJ$2,datos_us[Origen],'Cuentas US'!GF50)</f>
        <v>0</v>
      </c>
      <c r="GH50" s="2"/>
      <c r="GI50" s="22">
        <f>+GG50+GC50</f>
        <v>1803.1198814245431</v>
      </c>
      <c r="GJ50" s="4"/>
    </row>
    <row r="51" spans="2:192" x14ac:dyDescent="0.25">
      <c r="B51" s="3" t="s">
        <v>5384</v>
      </c>
      <c r="C51" s="22">
        <f>SUMIFS(datos_us[USD],datos_us[Year],'Cuentas US'!C$2,datos_us[Month],'Cuentas US'!F$2,datos_us[Destino],'Cuentas US'!B51)
- SUMIFS(datos_us[USD],datos_us[Year],'Cuentas US'!C$2,datos_us[Month],'Cuentas US'!F$2,datos_us[Origen],'Cuentas US'!B51)</f>
        <v>0</v>
      </c>
      <c r="D51" s="2"/>
      <c r="E51" s="22">
        <f>+C51</f>
        <v>0</v>
      </c>
      <c r="F51" s="4"/>
      <c r="H51" s="3" t="s">
        <v>5384</v>
      </c>
      <c r="I51" s="22">
        <f>SUMIFS(datos_us[USD],datos_us[Year],'Cuentas US'!I$2,datos_us[Month],'Cuentas US'!L$2,datos_us[Destino],'Cuentas US'!H51)
- SUMIFS(datos_us[USD],datos_us[Year],'Cuentas US'!I$2,datos_us[Month],'Cuentas US'!L$2,datos_us[Origen],'Cuentas US'!H51)</f>
        <v>0</v>
      </c>
      <c r="J51" s="2"/>
      <c r="K51" s="22">
        <f>+I51+E51</f>
        <v>0</v>
      </c>
      <c r="L51" s="4"/>
      <c r="N51" s="3" t="s">
        <v>5384</v>
      </c>
      <c r="O51" s="22">
        <f>SUMIFS(datos_us[USD],datos_us[Year],'Cuentas US'!O$2,datos_us[Month],'Cuentas US'!R$2,datos_us[Destino],'Cuentas US'!N51)
- SUMIFS(datos_us[USD],datos_us[Year],'Cuentas US'!O$2,datos_us[Month],'Cuentas US'!R$2,datos_us[Origen],'Cuentas US'!N51)</f>
        <v>0</v>
      </c>
      <c r="P51" s="2"/>
      <c r="Q51" s="22">
        <f>+O51+K51</f>
        <v>0</v>
      </c>
      <c r="R51" s="4"/>
      <c r="T51" s="3" t="s">
        <v>5384</v>
      </c>
      <c r="U51" s="22">
        <f>SUMIFS(datos_us[USD],datos_us[Year],'Cuentas US'!U$2,datos_us[Month],'Cuentas US'!X$2,datos_us[Destino],'Cuentas US'!T51)
- SUMIFS(datos_us[USD],datos_us[Year],'Cuentas US'!U$2,datos_us[Month],'Cuentas US'!X$2,datos_us[Origen],'Cuentas US'!T51)</f>
        <v>0</v>
      </c>
      <c r="V51" s="2"/>
      <c r="W51" s="22">
        <f>+U51+Q51</f>
        <v>0</v>
      </c>
      <c r="X51" s="4"/>
      <c r="Z51" s="3" t="s">
        <v>5384</v>
      </c>
      <c r="AA51" s="22">
        <f>SUMIFS(datos_us[USD],datos_us[Year],'Cuentas US'!AA$2,datos_us[Month],'Cuentas US'!AD$2,datos_us[Destino],'Cuentas US'!Z51)
- SUMIFS(datos_us[USD],datos_us[Year],'Cuentas US'!AA$2,datos_us[Month],'Cuentas US'!AD$2,datos_us[Origen],'Cuentas US'!Z51)</f>
        <v>0</v>
      </c>
      <c r="AB51" s="2"/>
      <c r="AC51" s="22">
        <f>+AA51+W51</f>
        <v>0</v>
      </c>
      <c r="AD51" s="4"/>
      <c r="AF51" s="3" t="s">
        <v>5384</v>
      </c>
      <c r="AG51" s="22">
        <f>SUMIFS(datos_us[USD],datos_us[Year],'Cuentas US'!AG$2,datos_us[Month],'Cuentas US'!AJ$2,datos_us[Destino],'Cuentas US'!AF51)
- SUMIFS(datos_us[USD],datos_us[Year],'Cuentas US'!AG$2,datos_us[Month],'Cuentas US'!AJ$2,datos_us[Origen],'Cuentas US'!AF51)</f>
        <v>0</v>
      </c>
      <c r="AH51" s="2"/>
      <c r="AI51" s="22">
        <f>+AG51+AC51</f>
        <v>0</v>
      </c>
      <c r="AJ51" s="4"/>
      <c r="AL51" s="3" t="s">
        <v>5384</v>
      </c>
      <c r="AM51" s="22">
        <f>SUMIFS(datos_us[USD],datos_us[Year],'Cuentas US'!AM$2,datos_us[Month],'Cuentas US'!AP$2,datos_us[Destino],'Cuentas US'!AL51)
- SUMIFS(datos_us[USD],datos_us[Year],'Cuentas US'!AM$2,datos_us[Month],'Cuentas US'!AP$2,datos_us[Origen],'Cuentas US'!AL51)</f>
        <v>4232.5200000000004</v>
      </c>
      <c r="AN51" s="2"/>
      <c r="AO51" s="22">
        <f>+AM51+AI51</f>
        <v>4232.5200000000004</v>
      </c>
      <c r="AP51" s="4"/>
      <c r="AR51" s="3" t="s">
        <v>5384</v>
      </c>
      <c r="AS51" s="22">
        <f>SUMIFS(datos_us[USD],datos_us[Year],'Cuentas US'!AS$2,datos_us[Month],'Cuentas US'!AV$2,datos_us[Destino],'Cuentas US'!AR51)
- SUMIFS(datos_us[USD],datos_us[Year],'Cuentas US'!AS$2,datos_us[Month],'Cuentas US'!AV$2,datos_us[Origen],'Cuentas US'!AR51)</f>
        <v>16661.169999999998</v>
      </c>
      <c r="AT51" s="2"/>
      <c r="AU51" s="22">
        <f>+AS51+AO51</f>
        <v>20893.689999999999</v>
      </c>
      <c r="AV51" s="4"/>
      <c r="AX51" s="3" t="s">
        <v>5384</v>
      </c>
      <c r="AY51" s="22">
        <f>SUMIFS(datos_us[USD],datos_us[Year],'Cuentas US'!AY$2,datos_us[Month],'Cuentas US'!BB$2,datos_us[Destino],'Cuentas US'!AX51)
- SUMIFS(datos_us[USD],datos_us[Year],'Cuentas US'!AY$2,datos_us[Month],'Cuentas US'!BB$2,datos_us[Origen],'Cuentas US'!AX51)</f>
        <v>0</v>
      </c>
      <c r="AZ51" s="2"/>
      <c r="BA51" s="22">
        <f>+AY51+AU51</f>
        <v>20893.689999999999</v>
      </c>
      <c r="BB51" s="4"/>
      <c r="BD51" s="3" t="s">
        <v>5384</v>
      </c>
      <c r="BE51" s="22">
        <f>SUMIFS(datos_us[USD],datos_us[Year],'Cuentas US'!BE$2,datos_us[Month],'Cuentas US'!BH$2,datos_us[Destino],'Cuentas US'!BD51)
- SUMIFS(datos_us[USD],datos_us[Year],'Cuentas US'!BE$2,datos_us[Month],'Cuentas US'!BH$2,datos_us[Origen],'Cuentas US'!BD51)</f>
        <v>0</v>
      </c>
      <c r="BF51" s="2"/>
      <c r="BG51" s="22">
        <f>+BE51+BA51</f>
        <v>20893.689999999999</v>
      </c>
      <c r="BH51" s="4"/>
      <c r="BJ51" s="3" t="s">
        <v>5384</v>
      </c>
      <c r="BK51" s="22">
        <f>SUMIFS(datos_us[USD],datos_us[Year],'Cuentas US'!BK$2,datos_us[Month],'Cuentas US'!BN$2,datos_us[Destino],'Cuentas US'!BJ51)
- SUMIFS(datos_us[USD],datos_us[Year],'Cuentas US'!BK$2,datos_us[Month],'Cuentas US'!BN$2,datos_us[Origen],'Cuentas US'!BJ51)</f>
        <v>0</v>
      </c>
      <c r="BL51" s="2"/>
      <c r="BM51" s="22">
        <f>+BK51+BG51</f>
        <v>20893.689999999999</v>
      </c>
      <c r="BN51" s="4"/>
      <c r="BP51" s="3" t="s">
        <v>5384</v>
      </c>
      <c r="BQ51" s="22">
        <f>SUMIFS(datos_us[USD],datos_us[Year],'Cuentas US'!BQ$2,datos_us[Month],'Cuentas US'!BT$2,datos_us[Destino],'Cuentas US'!BP51)
- SUMIFS(datos_us[USD],datos_us[Year],'Cuentas US'!BQ$2,datos_us[Month],'Cuentas US'!BT$2,datos_us[Origen],'Cuentas US'!BP51)</f>
        <v>2028.99</v>
      </c>
      <c r="BR51" s="2"/>
      <c r="BS51" s="22">
        <f>+BQ51+BM51</f>
        <v>22922.68</v>
      </c>
      <c r="BT51" s="4"/>
      <c r="BV51" s="3" t="s">
        <v>5384</v>
      </c>
      <c r="BW51" s="22">
        <f>SUMIFS(datos_us[USD],datos_us[Year],'Cuentas US'!BW$2,datos_us[Month],'Cuentas US'!BZ$2,datos_us[Destino],'Cuentas US'!BV51)
- SUMIFS(datos_us[USD],datos_us[Year],'Cuentas US'!BW$2,datos_us[Month],'Cuentas US'!BZ$2,datos_us[Origen],'Cuentas US'!BV51)</f>
        <v>2126.2100000000005</v>
      </c>
      <c r="BX51" s="2"/>
      <c r="BY51" s="22">
        <f>+BW51+BS51</f>
        <v>25048.89</v>
      </c>
      <c r="BZ51" s="4"/>
      <c r="CB51" s="3" t="s">
        <v>5384</v>
      </c>
      <c r="CC51" s="22">
        <f>SUMIFS(datos_us[USD],datos_us[Year],'Cuentas US'!CC$2,datos_us[Month],'Cuentas US'!CF$2,datos_us[Destino],'Cuentas US'!CB51)
- SUMIFS(datos_us[USD],datos_us[Year],'Cuentas US'!CC$2,datos_us[Month],'Cuentas US'!CF$2,datos_us[Origen],'Cuentas US'!CB51)</f>
        <v>0</v>
      </c>
      <c r="CD51" s="2"/>
      <c r="CE51" s="22">
        <f>+CC51+BY51</f>
        <v>25048.89</v>
      </c>
      <c r="CF51" s="4"/>
      <c r="CH51" s="3" t="s">
        <v>5384</v>
      </c>
      <c r="CI51" s="22">
        <f>SUMIFS(datos_us[USD],datos_us[Year],'Cuentas US'!CI$2,datos_us[Month],'Cuentas US'!CL$2,datos_us[Destino],'Cuentas US'!CH51)
- SUMIFS(datos_us[USD],datos_us[Year],'Cuentas US'!CI$2,datos_us[Month],'Cuentas US'!CL$2,datos_us[Origen],'Cuentas US'!CH51)</f>
        <v>5822.845564391735</v>
      </c>
      <c r="CJ51" s="2"/>
      <c r="CK51" s="22">
        <f>+CI51+CE51</f>
        <v>30871.735564391733</v>
      </c>
      <c r="CL51" s="4"/>
      <c r="CN51" s="3" t="s">
        <v>5384</v>
      </c>
      <c r="CO51" s="22">
        <f>SUMIFS(datos_us[USD],datos_us[Year],'Cuentas US'!CO$2,datos_us[Month],'Cuentas US'!CR$2,datos_us[Destino],'Cuentas US'!CN51)
- SUMIFS(datos_us[USD],datos_us[Year],'Cuentas US'!CO$2,datos_us[Month],'Cuentas US'!CR$2,datos_us[Origen],'Cuentas US'!CN51)</f>
        <v>44.18</v>
      </c>
      <c r="CP51" s="2"/>
      <c r="CQ51" s="22">
        <f>+CO51+CK51</f>
        <v>30915.915564391733</v>
      </c>
      <c r="CR51" s="4"/>
      <c r="CT51" s="3" t="s">
        <v>5384</v>
      </c>
      <c r="CU51" s="22">
        <f>SUMIFS(datos_us[USD],datos_us[Year],'Cuentas US'!CU$2,datos_us[Month],'Cuentas US'!CX$2,datos_us[Destino],'Cuentas US'!CT51)
- SUMIFS(datos_us[USD],datos_us[Year],'Cuentas US'!CU$2,datos_us[Month],'Cuentas US'!CX$2,datos_us[Origen],'Cuentas US'!CT51)</f>
        <v>0</v>
      </c>
      <c r="CV51" s="2"/>
      <c r="CW51" s="22">
        <f>+CU51+CQ51</f>
        <v>30915.915564391733</v>
      </c>
      <c r="CX51" s="4"/>
      <c r="CZ51" s="3" t="s">
        <v>5384</v>
      </c>
      <c r="DA51" s="22">
        <f>SUMIFS(datos_us[USD],datos_us[Year],'Cuentas US'!DA$2,datos_us[Month],'Cuentas US'!DD$2,datos_us[Destino],'Cuentas US'!CZ51)
- SUMIFS(datos_us[USD],datos_us[Year],'Cuentas US'!DA$2,datos_us[Month],'Cuentas US'!DD$2,datos_us[Origen],'Cuentas US'!CZ51)</f>
        <v>0</v>
      </c>
      <c r="DB51" s="2"/>
      <c r="DC51" s="22">
        <f>+DA51+CW51</f>
        <v>30915.915564391733</v>
      </c>
      <c r="DD51" s="4"/>
      <c r="DF51" s="3" t="s">
        <v>5384</v>
      </c>
      <c r="DG51" s="22">
        <f>SUMIFS(datos_us[USD],datos_us[Year],'Cuentas US'!DG$2,datos_us[Month],'Cuentas US'!DJ$2,datos_us[Destino],'Cuentas US'!DF51)
- SUMIFS(datos_us[USD],datos_us[Year],'Cuentas US'!DG$2,datos_us[Month],'Cuentas US'!DJ$2,datos_us[Origen],'Cuentas US'!DF51)</f>
        <v>0</v>
      </c>
      <c r="DH51" s="2"/>
      <c r="DI51" s="22">
        <f>+DG51+DC51</f>
        <v>30915.915564391733</v>
      </c>
      <c r="DJ51" s="4"/>
      <c r="DL51" s="3" t="s">
        <v>5384</v>
      </c>
      <c r="DM51" s="22">
        <f>SUMIFS(datos_us[USD],datos_us[Year],'Cuentas US'!DM$2,datos_us[Month],'Cuentas US'!DP$2,datos_us[Destino],'Cuentas US'!DL51)
- SUMIFS(datos_us[USD],datos_us[Year],'Cuentas US'!DM$2,datos_us[Month],'Cuentas US'!DP$2,datos_us[Origen],'Cuentas US'!DL51)</f>
        <v>0</v>
      </c>
      <c r="DN51" s="2"/>
      <c r="DO51" s="22">
        <f>+DM51+DI51</f>
        <v>30915.915564391733</v>
      </c>
      <c r="DP51" s="4"/>
      <c r="DR51" s="3" t="s">
        <v>5384</v>
      </c>
      <c r="DS51" s="22">
        <f>SUMIFS(datos_us[USD],datos_us[Year],'Cuentas US'!DS$2,datos_us[Month],'Cuentas US'!DV$2,datos_us[Destino],'Cuentas US'!DR51)
- SUMIFS(datos_us[USD],datos_us[Year],'Cuentas US'!DS$2,datos_us[Month],'Cuentas US'!DV$2,datos_us[Origen],'Cuentas US'!DR51)</f>
        <v>0</v>
      </c>
      <c r="DT51" s="2"/>
      <c r="DU51" s="22">
        <f>+DS51+DO51</f>
        <v>30915.915564391733</v>
      </c>
      <c r="DV51" s="4"/>
      <c r="DX51" s="3" t="s">
        <v>5384</v>
      </c>
      <c r="DY51" s="22">
        <f>SUMIFS(datos_us[USD],datos_us[Year],'Cuentas US'!DY$2,datos_us[Month],'Cuentas US'!EB$2,datos_us[Destino],'Cuentas US'!DX51)
- SUMIFS(datos_us[USD],datos_us[Year],'Cuentas US'!DY$2,datos_us[Month],'Cuentas US'!EB$2,datos_us[Origen],'Cuentas US'!DX51)</f>
        <v>0</v>
      </c>
      <c r="DZ51" s="2"/>
      <c r="EA51" s="22">
        <f>+DY51+DU51</f>
        <v>30915.915564391733</v>
      </c>
      <c r="EB51" s="4"/>
      <c r="ED51" s="3" t="s">
        <v>5384</v>
      </c>
      <c r="EE51" s="22">
        <f>SUMIFS(datos_us[USD],datos_us[Year],'Cuentas US'!EE$2,datos_us[Month],'Cuentas US'!EH$2,datos_us[Destino],'Cuentas US'!ED51)
- SUMIFS(datos_us[USD],datos_us[Year],'Cuentas US'!EE$2,datos_us[Month],'Cuentas US'!EH$2,datos_us[Origen],'Cuentas US'!ED51)</f>
        <v>0</v>
      </c>
      <c r="EF51" s="2"/>
      <c r="EG51" s="22">
        <f>+EE51+EA51</f>
        <v>30915.915564391733</v>
      </c>
      <c r="EH51" s="4"/>
      <c r="EJ51" s="3" t="s">
        <v>5384</v>
      </c>
      <c r="EK51" s="22">
        <f>SUMIFS(datos_us[USD],datos_us[Year],'Cuentas US'!EK$2,datos_us[Month],'Cuentas US'!EN$2,datos_us[Destino],'Cuentas US'!EJ51)
- SUMIFS(datos_us[USD],datos_us[Year],'Cuentas US'!EK$2,datos_us[Month],'Cuentas US'!EN$2,datos_us[Origen],'Cuentas US'!EJ51)</f>
        <v>935.63000000000011</v>
      </c>
      <c r="EL51" s="2"/>
      <c r="EM51" s="22">
        <f>+EK51+EG51</f>
        <v>31851.545564391734</v>
      </c>
      <c r="EN51" s="4"/>
      <c r="EP51" s="3" t="s">
        <v>5384</v>
      </c>
      <c r="EQ51" s="22">
        <f>SUMIFS(datos_us[USD],datos_us[Year],'Cuentas US'!EQ$2,datos_us[Month],'Cuentas US'!ET$2,datos_us[Destino],'Cuentas US'!EP51)
- SUMIFS(datos_us[USD],datos_us[Year],'Cuentas US'!EQ$2,datos_us[Month],'Cuentas US'!ET$2,datos_us[Origen],'Cuentas US'!EP51)</f>
        <v>0</v>
      </c>
      <c r="ER51" s="2"/>
      <c r="ES51" s="22">
        <f>+EQ51+EM51</f>
        <v>31851.545564391734</v>
      </c>
      <c r="ET51" s="4"/>
      <c r="EV51" s="3" t="s">
        <v>5384</v>
      </c>
      <c r="EW51" s="22">
        <f>SUMIFS(datos_us[USD],datos_us[Year],'Cuentas US'!EW$2,datos_us[Month],'Cuentas US'!EZ$2,datos_us[Destino],'Cuentas US'!EV51)
- SUMIFS(datos_us[USD],datos_us[Year],'Cuentas US'!EW$2,datos_us[Month],'Cuentas US'!EZ$2,datos_us[Origen],'Cuentas US'!EV51)</f>
        <v>0</v>
      </c>
      <c r="EX51" s="2"/>
      <c r="EY51" s="22">
        <f>+EW51+ES51</f>
        <v>31851.545564391734</v>
      </c>
      <c r="EZ51" s="4"/>
      <c r="FB51" s="3" t="s">
        <v>5384</v>
      </c>
      <c r="FC51" s="22">
        <f>SUMIFS(datos_us[USD],datos_us[Year],'Cuentas US'!FC$2,datos_us[Month],'Cuentas US'!FF$2,datos_us[Destino],'Cuentas US'!FB51)
- SUMIFS(datos_us[USD],datos_us[Year],'Cuentas US'!FC$2,datos_us[Month],'Cuentas US'!FF$2,datos_us[Origen],'Cuentas US'!FB51)</f>
        <v>0</v>
      </c>
      <c r="FD51" s="2"/>
      <c r="FE51" s="22">
        <f>+FC51+EY51</f>
        <v>31851.545564391734</v>
      </c>
      <c r="FF51" s="4"/>
      <c r="FH51" s="3" t="s">
        <v>5384</v>
      </c>
      <c r="FI51" s="22">
        <f>SUMIFS(datos_us[USD],datos_us[Year],'Cuentas US'!FI$2,datos_us[Month],'Cuentas US'!FL$2,datos_us[Destino],'Cuentas US'!FH51)
- SUMIFS(datos_us[USD],datos_us[Year],'Cuentas US'!FI$2,datos_us[Month],'Cuentas US'!FL$2,datos_us[Origen],'Cuentas US'!FH51)</f>
        <v>0</v>
      </c>
      <c r="FJ51" s="2"/>
      <c r="FK51" s="22">
        <f>+FI51+FE51</f>
        <v>31851.545564391734</v>
      </c>
      <c r="FL51" s="4"/>
      <c r="FN51" s="3" t="s">
        <v>5384</v>
      </c>
      <c r="FO51" s="22">
        <f>SUMIFS(datos_us[USD],datos_us[Year],'Cuentas US'!FO$2,datos_us[Month],'Cuentas US'!FR$2,datos_us[Destino],'Cuentas US'!FN51)
- SUMIFS(datos_us[USD],datos_us[Year],'Cuentas US'!FO$2,datos_us[Month],'Cuentas US'!FR$2,datos_us[Origen],'Cuentas US'!FN51)</f>
        <v>0</v>
      </c>
      <c r="FP51" s="2"/>
      <c r="FQ51" s="22">
        <f>+FO51+FK51</f>
        <v>31851.545564391734</v>
      </c>
      <c r="FR51" s="4"/>
      <c r="FT51" s="3" t="s">
        <v>5384</v>
      </c>
      <c r="FU51" s="22">
        <f>SUMIFS(datos_us[USD],datos_us[Year],'Cuentas US'!FU$2,datos_us[Month],'Cuentas US'!FX$2,datos_us[Destino],'Cuentas US'!FT51)
- SUMIFS(datos_us[USD],datos_us[Year],'Cuentas US'!FU$2,datos_us[Month],'Cuentas US'!FX$2,datos_us[Origen],'Cuentas US'!FT51)</f>
        <v>0</v>
      </c>
      <c r="FV51" s="2"/>
      <c r="FW51" s="22">
        <f>+FU51+FQ51</f>
        <v>31851.545564391734</v>
      </c>
      <c r="FX51" s="4"/>
      <c r="FZ51" s="3" t="s">
        <v>5384</v>
      </c>
      <c r="GA51" s="22">
        <f>SUMIFS(datos_us[USD],datos_us[Year],'Cuentas US'!GA$2,datos_us[Month],'Cuentas US'!GD$2,datos_us[Destino],'Cuentas US'!FZ51)
- SUMIFS(datos_us[USD],datos_us[Year],'Cuentas US'!GA$2,datos_us[Month],'Cuentas US'!GD$2,datos_us[Origen],'Cuentas US'!FZ51)</f>
        <v>0</v>
      </c>
      <c r="GB51" s="2"/>
      <c r="GC51" s="22">
        <f>+GA51+FW51</f>
        <v>31851.545564391734</v>
      </c>
      <c r="GD51" s="4"/>
      <c r="GF51" s="3" t="s">
        <v>5384</v>
      </c>
      <c r="GG51" s="22">
        <f>SUMIFS(datos_us[USD],datos_us[Year],'Cuentas US'!GG$2,datos_us[Month],'Cuentas US'!GJ$2,datos_us[Destino],'Cuentas US'!GF51)
- SUMIFS(datos_us[USD],datos_us[Year],'Cuentas US'!GG$2,datos_us[Month],'Cuentas US'!GJ$2,datos_us[Origen],'Cuentas US'!GF51)</f>
        <v>0</v>
      </c>
      <c r="GH51" s="2"/>
      <c r="GI51" s="22">
        <f>+GG51+GC51</f>
        <v>31851.545564391734</v>
      </c>
      <c r="GJ51" s="4"/>
    </row>
    <row r="52" spans="2:192" x14ac:dyDescent="0.25">
      <c r="B52" s="3" t="s">
        <v>6651</v>
      </c>
      <c r="C52" s="22">
        <f>SUMIFS(datos_us[USD],datos_us[Year],'Cuentas US'!C$2,datos_us[Month],'Cuentas US'!F$2,datos_us[Destino],'Cuentas US'!B52)
- SUMIFS(datos_us[USD],datos_us[Year],'Cuentas US'!C$2,datos_us[Month],'Cuentas US'!F$2,datos_us[Origen],'Cuentas US'!B52)</f>
        <v>0</v>
      </c>
      <c r="D52" s="2"/>
      <c r="E52" s="22">
        <f>+C52</f>
        <v>0</v>
      </c>
      <c r="F52" s="4"/>
      <c r="H52" s="3" t="s">
        <v>6651</v>
      </c>
      <c r="I52" s="22">
        <f>SUMIFS(datos_us[USD],datos_us[Year],'Cuentas US'!I$2,datos_us[Month],'Cuentas US'!L$2,datos_us[Destino],'Cuentas US'!H52)
- SUMIFS(datos_us[USD],datos_us[Year],'Cuentas US'!I$2,datos_us[Month],'Cuentas US'!L$2,datos_us[Origen],'Cuentas US'!H52)</f>
        <v>0</v>
      </c>
      <c r="J52" s="2"/>
      <c r="K52" s="22">
        <f>+I52+E52</f>
        <v>0</v>
      </c>
      <c r="L52" s="4"/>
      <c r="N52" s="3" t="s">
        <v>6651</v>
      </c>
      <c r="O52" s="22">
        <f>SUMIFS(datos_us[USD],datos_us[Year],'Cuentas US'!O$2,datos_us[Month],'Cuentas US'!R$2,datos_us[Destino],'Cuentas US'!N52)
- SUMIFS(datos_us[USD],datos_us[Year],'Cuentas US'!O$2,datos_us[Month],'Cuentas US'!R$2,datos_us[Origen],'Cuentas US'!N52)</f>
        <v>0</v>
      </c>
      <c r="P52" s="2"/>
      <c r="Q52" s="22">
        <f>+O52+K52</f>
        <v>0</v>
      </c>
      <c r="R52" s="4"/>
      <c r="T52" s="3" t="s">
        <v>6651</v>
      </c>
      <c r="U52" s="22">
        <f>SUMIFS(datos_us[USD],datos_us[Year],'Cuentas US'!U$2,datos_us[Month],'Cuentas US'!X$2,datos_us[Destino],'Cuentas US'!T52)
- SUMIFS(datos_us[USD],datos_us[Year],'Cuentas US'!U$2,datos_us[Month],'Cuentas US'!X$2,datos_us[Origen],'Cuentas US'!T52)</f>
        <v>0</v>
      </c>
      <c r="V52" s="2"/>
      <c r="W52" s="22">
        <f>+U52+Q52</f>
        <v>0</v>
      </c>
      <c r="X52" s="4"/>
      <c r="Z52" s="3" t="s">
        <v>6651</v>
      </c>
      <c r="AA52" s="22">
        <f>SUMIFS(datos_us[USD],datos_us[Year],'Cuentas US'!AA$2,datos_us[Month],'Cuentas US'!AD$2,datos_us[Destino],'Cuentas US'!Z52)
- SUMIFS(datos_us[USD],datos_us[Year],'Cuentas US'!AA$2,datos_us[Month],'Cuentas US'!AD$2,datos_us[Origen],'Cuentas US'!Z52)</f>
        <v>0</v>
      </c>
      <c r="AB52" s="2"/>
      <c r="AC52" s="22">
        <f>+AA52+W52</f>
        <v>0</v>
      </c>
      <c r="AD52" s="4"/>
      <c r="AF52" s="3" t="s">
        <v>6651</v>
      </c>
      <c r="AG52" s="22">
        <f>SUMIFS(datos_us[USD],datos_us[Year],'Cuentas US'!AG$2,datos_us[Month],'Cuentas US'!AJ$2,datos_us[Destino],'Cuentas US'!AF52)
- SUMIFS(datos_us[USD],datos_us[Year],'Cuentas US'!AG$2,datos_us[Month],'Cuentas US'!AJ$2,datos_us[Origen],'Cuentas US'!AF52)</f>
        <v>0</v>
      </c>
      <c r="AH52" s="2"/>
      <c r="AI52" s="22">
        <f>+AG52+AC52</f>
        <v>0</v>
      </c>
      <c r="AJ52" s="4"/>
      <c r="AL52" s="3" t="s">
        <v>6651</v>
      </c>
      <c r="AM52" s="22">
        <f>SUMIFS(datos_us[USD],datos_us[Year],'Cuentas US'!AM$2,datos_us[Month],'Cuentas US'!AP$2,datos_us[Destino],'Cuentas US'!AL52)
- SUMIFS(datos_us[USD],datos_us[Year],'Cuentas US'!AM$2,datos_us[Month],'Cuentas US'!AP$2,datos_us[Origen],'Cuentas US'!AL52)</f>
        <v>0</v>
      </c>
      <c r="AN52" s="2"/>
      <c r="AO52" s="22">
        <f>+AM52+AI52</f>
        <v>0</v>
      </c>
      <c r="AP52" s="4"/>
      <c r="AR52" s="3" t="s">
        <v>6651</v>
      </c>
      <c r="AS52" s="22">
        <f>SUMIFS(datos_us[USD],datos_us[Year],'Cuentas US'!AS$2,datos_us[Month],'Cuentas US'!AV$2,datos_us[Destino],'Cuentas US'!AR52)
- SUMIFS(datos_us[USD],datos_us[Year],'Cuentas US'!AS$2,datos_us[Month],'Cuentas US'!AV$2,datos_us[Origen],'Cuentas US'!AR52)</f>
        <v>0</v>
      </c>
      <c r="AT52" s="2"/>
      <c r="AU52" s="22">
        <f>+AS52+AO52</f>
        <v>0</v>
      </c>
      <c r="AV52" s="4"/>
      <c r="AX52" s="3" t="s">
        <v>6651</v>
      </c>
      <c r="AY52" s="22">
        <f>SUMIFS(datos_us[USD],datos_us[Year],'Cuentas US'!AY$2,datos_us[Month],'Cuentas US'!BB$2,datos_us[Destino],'Cuentas US'!AX52)
- SUMIFS(datos_us[USD],datos_us[Year],'Cuentas US'!AY$2,datos_us[Month],'Cuentas US'!BB$2,datos_us[Origen],'Cuentas US'!AX52)</f>
        <v>0</v>
      </c>
      <c r="AZ52" s="2"/>
      <c r="BA52" s="22">
        <f>+AY52+AU52</f>
        <v>0</v>
      </c>
      <c r="BB52" s="4"/>
      <c r="BD52" s="3" t="s">
        <v>6651</v>
      </c>
      <c r="BE52" s="22">
        <f>SUMIFS(datos_us[USD],datos_us[Year],'Cuentas US'!BE$2,datos_us[Month],'Cuentas US'!BH$2,datos_us[Destino],'Cuentas US'!BD52)
- SUMIFS(datos_us[USD],datos_us[Year],'Cuentas US'!BE$2,datos_us[Month],'Cuentas US'!BH$2,datos_us[Origen],'Cuentas US'!BD52)</f>
        <v>0</v>
      </c>
      <c r="BF52" s="2"/>
      <c r="BG52" s="22">
        <f>+BE52+BA52</f>
        <v>0</v>
      </c>
      <c r="BH52" s="4"/>
      <c r="BJ52" s="3" t="s">
        <v>6651</v>
      </c>
      <c r="BK52" s="22">
        <f>SUMIFS(datos_us[USD],datos_us[Year],'Cuentas US'!BK$2,datos_us[Month],'Cuentas US'!BN$2,datos_us[Destino],'Cuentas US'!BJ52)
- SUMIFS(datos_us[USD],datos_us[Year],'Cuentas US'!BK$2,datos_us[Month],'Cuentas US'!BN$2,datos_us[Origen],'Cuentas US'!BJ52)</f>
        <v>0</v>
      </c>
      <c r="BL52" s="2"/>
      <c r="BM52" s="22">
        <f>+BK52+BG52</f>
        <v>0</v>
      </c>
      <c r="BN52" s="4"/>
      <c r="BP52" s="3" t="s">
        <v>6651</v>
      </c>
      <c r="BQ52" s="22">
        <f>SUMIFS(datos_us[USD],datos_us[Year],'Cuentas US'!BQ$2,datos_us[Month],'Cuentas US'!BT$2,datos_us[Destino],'Cuentas US'!BP52)
- SUMIFS(datos_us[USD],datos_us[Year],'Cuentas US'!BQ$2,datos_us[Month],'Cuentas US'!BT$2,datos_us[Origen],'Cuentas US'!BP52)</f>
        <v>0</v>
      </c>
      <c r="BR52" s="2"/>
      <c r="BS52" s="22">
        <f>+BQ52+BM52</f>
        <v>0</v>
      </c>
      <c r="BT52" s="4"/>
      <c r="BV52" s="3" t="s">
        <v>6651</v>
      </c>
      <c r="BW52" s="22">
        <f>SUMIFS(datos_us[USD],datos_us[Year],'Cuentas US'!BW$2,datos_us[Month],'Cuentas US'!BZ$2,datos_us[Destino],'Cuentas US'!BV52)
- SUMIFS(datos_us[USD],datos_us[Year],'Cuentas US'!BW$2,datos_us[Month],'Cuentas US'!BZ$2,datos_us[Origen],'Cuentas US'!BV52)</f>
        <v>0</v>
      </c>
      <c r="BX52" s="2"/>
      <c r="BY52" s="22">
        <f>+BW52+BS52</f>
        <v>0</v>
      </c>
      <c r="BZ52" s="4"/>
      <c r="CB52" s="3" t="s">
        <v>6651</v>
      </c>
      <c r="CC52" s="22">
        <f>SUMIFS(datos_us[USD],datos_us[Year],'Cuentas US'!CC$2,datos_us[Month],'Cuentas US'!CF$2,datos_us[Destino],'Cuentas US'!CB52)
- SUMIFS(datos_us[USD],datos_us[Year],'Cuentas US'!CC$2,datos_us[Month],'Cuentas US'!CF$2,datos_us[Origen],'Cuentas US'!CB52)</f>
        <v>0</v>
      </c>
      <c r="CD52" s="2"/>
      <c r="CE52" s="22">
        <f>+CC52+BY52</f>
        <v>0</v>
      </c>
      <c r="CF52" s="4"/>
      <c r="CH52" s="3" t="s">
        <v>6651</v>
      </c>
      <c r="CI52" s="22">
        <f>SUMIFS(datos_us[USD],datos_us[Year],'Cuentas US'!CI$2,datos_us[Month],'Cuentas US'!CL$2,datos_us[Destino],'Cuentas US'!CH52)
- SUMIFS(datos_us[USD],datos_us[Year],'Cuentas US'!CI$2,datos_us[Month],'Cuentas US'!CL$2,datos_us[Origen],'Cuentas US'!CH52)</f>
        <v>665.96</v>
      </c>
      <c r="CJ52" s="2"/>
      <c r="CK52" s="22">
        <f>+CI52+CE52</f>
        <v>665.96</v>
      </c>
      <c r="CL52" s="4"/>
      <c r="CN52" s="3" t="s">
        <v>6651</v>
      </c>
      <c r="CO52" s="22">
        <f>SUMIFS(datos_us[USD],datos_us[Year],'Cuentas US'!CO$2,datos_us[Month],'Cuentas US'!CR$2,datos_us[Destino],'Cuentas US'!CN52)
- SUMIFS(datos_us[USD],datos_us[Year],'Cuentas US'!CO$2,datos_us[Month],'Cuentas US'!CR$2,datos_us[Origen],'Cuentas US'!CN52)</f>
        <v>0</v>
      </c>
      <c r="CP52" s="2"/>
      <c r="CQ52" s="22">
        <f>+CO52+CK52</f>
        <v>665.96</v>
      </c>
      <c r="CR52" s="4"/>
      <c r="CT52" s="3" t="s">
        <v>6651</v>
      </c>
      <c r="CU52" s="22">
        <f>SUMIFS(datos_us[USD],datos_us[Year],'Cuentas US'!CU$2,datos_us[Month],'Cuentas US'!CX$2,datos_us[Destino],'Cuentas US'!CT52)
- SUMIFS(datos_us[USD],datos_us[Year],'Cuentas US'!CU$2,datos_us[Month],'Cuentas US'!CX$2,datos_us[Origen],'Cuentas US'!CT52)</f>
        <v>0</v>
      </c>
      <c r="CV52" s="2"/>
      <c r="CW52" s="22">
        <f>+CU52+CQ52</f>
        <v>665.96</v>
      </c>
      <c r="CX52" s="4"/>
      <c r="CZ52" s="3" t="s">
        <v>6651</v>
      </c>
      <c r="DA52" s="22">
        <f>SUMIFS(datos_us[USD],datos_us[Year],'Cuentas US'!DA$2,datos_us[Month],'Cuentas US'!DD$2,datos_us[Destino],'Cuentas US'!CZ52)
- SUMIFS(datos_us[USD],datos_us[Year],'Cuentas US'!DA$2,datos_us[Month],'Cuentas US'!DD$2,datos_us[Origen],'Cuentas US'!CZ52)</f>
        <v>0</v>
      </c>
      <c r="DB52" s="2"/>
      <c r="DC52" s="22">
        <f>+DA52+CW52</f>
        <v>665.96</v>
      </c>
      <c r="DD52" s="4"/>
      <c r="DF52" s="3" t="s">
        <v>6651</v>
      </c>
      <c r="DG52" s="22">
        <f>SUMIFS(datos_us[USD],datos_us[Year],'Cuentas US'!DG$2,datos_us[Month],'Cuentas US'!DJ$2,datos_us[Destino],'Cuentas US'!DF52)
- SUMIFS(datos_us[USD],datos_us[Year],'Cuentas US'!DG$2,datos_us[Month],'Cuentas US'!DJ$2,datos_us[Origen],'Cuentas US'!DF52)</f>
        <v>0</v>
      </c>
      <c r="DH52" s="2"/>
      <c r="DI52" s="22">
        <f>+DG52+DC52</f>
        <v>665.96</v>
      </c>
      <c r="DJ52" s="4"/>
      <c r="DL52" s="3" t="s">
        <v>6651</v>
      </c>
      <c r="DM52" s="22">
        <f>SUMIFS(datos_us[USD],datos_us[Year],'Cuentas US'!DM$2,datos_us[Month],'Cuentas US'!DP$2,datos_us[Destino],'Cuentas US'!DL52)
- SUMIFS(datos_us[USD],datos_us[Year],'Cuentas US'!DM$2,datos_us[Month],'Cuentas US'!DP$2,datos_us[Origen],'Cuentas US'!DL52)</f>
        <v>0</v>
      </c>
      <c r="DN52" s="2"/>
      <c r="DO52" s="22">
        <f>+DM52+DI52</f>
        <v>665.96</v>
      </c>
      <c r="DP52" s="4"/>
      <c r="DR52" s="3" t="s">
        <v>6651</v>
      </c>
      <c r="DS52" s="22">
        <f>SUMIFS(datos_us[USD],datos_us[Year],'Cuentas US'!DS$2,datos_us[Month],'Cuentas US'!DV$2,datos_us[Destino],'Cuentas US'!DR52)
- SUMIFS(datos_us[USD],datos_us[Year],'Cuentas US'!DS$2,datos_us[Month],'Cuentas US'!DV$2,datos_us[Origen],'Cuentas US'!DR52)</f>
        <v>0</v>
      </c>
      <c r="DT52" s="2"/>
      <c r="DU52" s="22">
        <f>+DS52+DO52</f>
        <v>665.96</v>
      </c>
      <c r="DV52" s="4"/>
      <c r="DX52" s="3" t="s">
        <v>6651</v>
      </c>
      <c r="DY52" s="22">
        <f>SUMIFS(datos_us[USD],datos_us[Year],'Cuentas US'!DY$2,datos_us[Month],'Cuentas US'!EB$2,datos_us[Destino],'Cuentas US'!DX52)
- SUMIFS(datos_us[USD],datos_us[Year],'Cuentas US'!DY$2,datos_us[Month],'Cuentas US'!EB$2,datos_us[Origen],'Cuentas US'!DX52)</f>
        <v>0</v>
      </c>
      <c r="DZ52" s="2"/>
      <c r="EA52" s="22">
        <f>+DY52+DU52</f>
        <v>665.96</v>
      </c>
      <c r="EB52" s="4"/>
      <c r="ED52" s="3" t="s">
        <v>6651</v>
      </c>
      <c r="EE52" s="22">
        <f>SUMIFS(datos_us[USD],datos_us[Year],'Cuentas US'!EE$2,datos_us[Month],'Cuentas US'!EH$2,datos_us[Destino],'Cuentas US'!ED52)
- SUMIFS(datos_us[USD],datos_us[Year],'Cuentas US'!EE$2,datos_us[Month],'Cuentas US'!EH$2,datos_us[Origen],'Cuentas US'!ED52)</f>
        <v>0</v>
      </c>
      <c r="EF52" s="2"/>
      <c r="EG52" s="22">
        <f>+EE52+EA52</f>
        <v>665.96</v>
      </c>
      <c r="EH52" s="4"/>
      <c r="EJ52" s="3" t="s">
        <v>6651</v>
      </c>
      <c r="EK52" s="22">
        <f>SUMIFS(datos_us[USD],datos_us[Year],'Cuentas US'!EK$2,datos_us[Month],'Cuentas US'!EN$2,datos_us[Destino],'Cuentas US'!EJ52)
- SUMIFS(datos_us[USD],datos_us[Year],'Cuentas US'!EK$2,datos_us[Month],'Cuentas US'!EN$2,datos_us[Origen],'Cuentas US'!EJ52)</f>
        <v>0</v>
      </c>
      <c r="EL52" s="2"/>
      <c r="EM52" s="22">
        <f>+EK52+EG52</f>
        <v>665.96</v>
      </c>
      <c r="EN52" s="4"/>
      <c r="EP52" s="3" t="s">
        <v>6651</v>
      </c>
      <c r="EQ52" s="22">
        <f>SUMIFS(datos_us[USD],datos_us[Year],'Cuentas US'!EQ$2,datos_us[Month],'Cuentas US'!ET$2,datos_us[Destino],'Cuentas US'!EP52)
- SUMIFS(datos_us[USD],datos_us[Year],'Cuentas US'!EQ$2,datos_us[Month],'Cuentas US'!ET$2,datos_us[Origen],'Cuentas US'!EP52)</f>
        <v>0</v>
      </c>
      <c r="ER52" s="2"/>
      <c r="ES52" s="22">
        <f>+EQ52+EM52</f>
        <v>665.96</v>
      </c>
      <c r="ET52" s="4"/>
      <c r="EV52" s="3" t="s">
        <v>6651</v>
      </c>
      <c r="EW52" s="22">
        <f>SUMIFS(datos_us[USD],datos_us[Year],'Cuentas US'!EW$2,datos_us[Month],'Cuentas US'!EZ$2,datos_us[Destino],'Cuentas US'!EV52)
- SUMIFS(datos_us[USD],datos_us[Year],'Cuentas US'!EW$2,datos_us[Month],'Cuentas US'!EZ$2,datos_us[Origen],'Cuentas US'!EV52)</f>
        <v>0</v>
      </c>
      <c r="EX52" s="2"/>
      <c r="EY52" s="22">
        <f>+EW52+ES52</f>
        <v>665.96</v>
      </c>
      <c r="EZ52" s="4"/>
      <c r="FB52" s="3" t="s">
        <v>6651</v>
      </c>
      <c r="FC52" s="22">
        <f>SUMIFS(datos_us[USD],datos_us[Year],'Cuentas US'!FC$2,datos_us[Month],'Cuentas US'!FF$2,datos_us[Destino],'Cuentas US'!FB52)
- SUMIFS(datos_us[USD],datos_us[Year],'Cuentas US'!FC$2,datos_us[Month],'Cuentas US'!FF$2,datos_us[Origen],'Cuentas US'!FB52)</f>
        <v>0</v>
      </c>
      <c r="FD52" s="2"/>
      <c r="FE52" s="22">
        <f>+FC52+EY52</f>
        <v>665.96</v>
      </c>
      <c r="FF52" s="4"/>
      <c r="FH52" s="3" t="s">
        <v>6651</v>
      </c>
      <c r="FI52" s="22">
        <f>SUMIFS(datos_us[USD],datos_us[Year],'Cuentas US'!FI$2,datos_us[Month],'Cuentas US'!FL$2,datos_us[Destino],'Cuentas US'!FH52)
- SUMIFS(datos_us[USD],datos_us[Year],'Cuentas US'!FI$2,datos_us[Month],'Cuentas US'!FL$2,datos_us[Origen],'Cuentas US'!FH52)</f>
        <v>0</v>
      </c>
      <c r="FJ52" s="2"/>
      <c r="FK52" s="22">
        <f>+FI52+FE52</f>
        <v>665.96</v>
      </c>
      <c r="FL52" s="4"/>
      <c r="FN52" s="3" t="s">
        <v>6651</v>
      </c>
      <c r="FO52" s="22">
        <f>SUMIFS(datos_us[USD],datos_us[Year],'Cuentas US'!FO$2,datos_us[Month],'Cuentas US'!FR$2,datos_us[Destino],'Cuentas US'!FN52)
- SUMIFS(datos_us[USD],datos_us[Year],'Cuentas US'!FO$2,datos_us[Month],'Cuentas US'!FR$2,datos_us[Origen],'Cuentas US'!FN52)</f>
        <v>0</v>
      </c>
      <c r="FP52" s="2"/>
      <c r="FQ52" s="22">
        <f>+FO52+FK52</f>
        <v>665.96</v>
      </c>
      <c r="FR52" s="4"/>
      <c r="FT52" s="3" t="s">
        <v>6651</v>
      </c>
      <c r="FU52" s="22">
        <f>SUMIFS(datos_us[USD],datos_us[Year],'Cuentas US'!FU$2,datos_us[Month],'Cuentas US'!FX$2,datos_us[Destino],'Cuentas US'!FT52)
- SUMIFS(datos_us[USD],datos_us[Year],'Cuentas US'!FU$2,datos_us[Month],'Cuentas US'!FX$2,datos_us[Origen],'Cuentas US'!FT52)</f>
        <v>0</v>
      </c>
      <c r="FV52" s="2"/>
      <c r="FW52" s="22">
        <f>+FU52+FQ52</f>
        <v>665.96</v>
      </c>
      <c r="FX52" s="4"/>
      <c r="FZ52" s="3" t="s">
        <v>6651</v>
      </c>
      <c r="GA52" s="22">
        <f>SUMIFS(datos_us[USD],datos_us[Year],'Cuentas US'!GA$2,datos_us[Month],'Cuentas US'!GD$2,datos_us[Destino],'Cuentas US'!FZ52)
- SUMIFS(datos_us[USD],datos_us[Year],'Cuentas US'!GA$2,datos_us[Month],'Cuentas US'!GD$2,datos_us[Origen],'Cuentas US'!FZ52)</f>
        <v>0</v>
      </c>
      <c r="GB52" s="2"/>
      <c r="GC52" s="22">
        <f>+GA52+FW52</f>
        <v>665.96</v>
      </c>
      <c r="GD52" s="4"/>
      <c r="GF52" s="3" t="s">
        <v>6651</v>
      </c>
      <c r="GG52" s="22">
        <f>SUMIFS(datos_us[USD],datos_us[Year],'Cuentas US'!GG$2,datos_us[Month],'Cuentas US'!GJ$2,datos_us[Destino],'Cuentas US'!GF52)
- SUMIFS(datos_us[USD],datos_us[Year],'Cuentas US'!GG$2,datos_us[Month],'Cuentas US'!GJ$2,datos_us[Origen],'Cuentas US'!GF52)</f>
        <v>0</v>
      </c>
      <c r="GH52" s="2"/>
      <c r="GI52" s="22">
        <f>+GG52+GC52</f>
        <v>665.96</v>
      </c>
      <c r="GJ52" s="4"/>
    </row>
    <row r="53" spans="2:192" x14ac:dyDescent="0.25">
      <c r="B53" s="3"/>
      <c r="C53" s="22"/>
      <c r="D53" s="2"/>
      <c r="E53" s="22"/>
      <c r="F53" s="4"/>
      <c r="H53" s="3"/>
      <c r="I53" s="22"/>
      <c r="J53" s="2"/>
      <c r="K53" s="22"/>
      <c r="L53" s="4"/>
      <c r="N53" s="3"/>
      <c r="O53" s="22"/>
      <c r="P53" s="2"/>
      <c r="Q53" s="22"/>
      <c r="R53" s="4"/>
      <c r="T53" s="3"/>
      <c r="U53" s="22"/>
      <c r="V53" s="2"/>
      <c r="W53" s="22"/>
      <c r="X53" s="4"/>
      <c r="Z53" s="3"/>
      <c r="AA53" s="22"/>
      <c r="AB53" s="2"/>
      <c r="AC53" s="22"/>
      <c r="AD53" s="4"/>
      <c r="AF53" s="3"/>
      <c r="AG53" s="22"/>
      <c r="AH53" s="2"/>
      <c r="AI53" s="22"/>
      <c r="AJ53" s="4"/>
      <c r="AL53" s="3"/>
      <c r="AM53" s="22"/>
      <c r="AN53" s="2"/>
      <c r="AO53" s="22"/>
      <c r="AP53" s="4"/>
      <c r="AR53" s="3"/>
      <c r="AS53" s="22"/>
      <c r="AT53" s="2"/>
      <c r="AU53" s="22"/>
      <c r="AV53" s="4"/>
      <c r="AX53" s="3"/>
      <c r="AY53" s="22"/>
      <c r="AZ53" s="2"/>
      <c r="BA53" s="22"/>
      <c r="BB53" s="4"/>
      <c r="BD53" s="3"/>
      <c r="BE53" s="22"/>
      <c r="BF53" s="2"/>
      <c r="BG53" s="22"/>
      <c r="BH53" s="4"/>
      <c r="BJ53" s="3"/>
      <c r="BK53" s="22"/>
      <c r="BL53" s="2"/>
      <c r="BM53" s="22"/>
      <c r="BN53" s="4"/>
      <c r="BP53" s="3"/>
      <c r="BQ53" s="22"/>
      <c r="BR53" s="2"/>
      <c r="BS53" s="22"/>
      <c r="BT53" s="4"/>
      <c r="BV53" s="3"/>
      <c r="BW53" s="22"/>
      <c r="BX53" s="2"/>
      <c r="BY53" s="22"/>
      <c r="BZ53" s="4"/>
      <c r="CB53" s="3"/>
      <c r="CC53" s="22"/>
      <c r="CD53" s="2"/>
      <c r="CE53" s="22"/>
      <c r="CF53" s="4"/>
      <c r="CH53" s="3"/>
      <c r="CI53" s="22"/>
      <c r="CJ53" s="2"/>
      <c r="CK53" s="22"/>
      <c r="CL53" s="4"/>
      <c r="CN53" s="3"/>
      <c r="CO53" s="22"/>
      <c r="CP53" s="2"/>
      <c r="CQ53" s="22"/>
      <c r="CR53" s="4"/>
      <c r="CT53" s="3"/>
      <c r="CU53" s="22"/>
      <c r="CV53" s="2"/>
      <c r="CW53" s="22"/>
      <c r="CX53" s="4"/>
      <c r="CZ53" s="3"/>
      <c r="DA53" s="22"/>
      <c r="DB53" s="2"/>
      <c r="DC53" s="22"/>
      <c r="DD53" s="4"/>
      <c r="DF53" s="3"/>
      <c r="DG53" s="22"/>
      <c r="DH53" s="2"/>
      <c r="DI53" s="22"/>
      <c r="DJ53" s="4"/>
      <c r="DL53" s="3"/>
      <c r="DM53" s="22"/>
      <c r="DN53" s="2"/>
      <c r="DO53" s="22"/>
      <c r="DP53" s="4"/>
      <c r="DR53" s="3"/>
      <c r="DS53" s="22"/>
      <c r="DT53" s="2"/>
      <c r="DU53" s="22"/>
      <c r="DV53" s="4"/>
      <c r="DX53" s="3"/>
      <c r="DY53" s="22"/>
      <c r="DZ53" s="2"/>
      <c r="EA53" s="22"/>
      <c r="EB53" s="4"/>
      <c r="ED53" s="3"/>
      <c r="EE53" s="22"/>
      <c r="EF53" s="2"/>
      <c r="EG53" s="22"/>
      <c r="EH53" s="4"/>
      <c r="EJ53" s="3"/>
      <c r="EK53" s="22"/>
      <c r="EL53" s="2"/>
      <c r="EM53" s="22"/>
      <c r="EN53" s="4"/>
      <c r="EP53" s="3"/>
      <c r="EQ53" s="22"/>
      <c r="ER53" s="2"/>
      <c r="ES53" s="22"/>
      <c r="ET53" s="4"/>
      <c r="EV53" s="3"/>
      <c r="EW53" s="22"/>
      <c r="EX53" s="2"/>
      <c r="EY53" s="22"/>
      <c r="EZ53" s="4"/>
      <c r="FB53" s="3"/>
      <c r="FC53" s="22"/>
      <c r="FD53" s="2"/>
      <c r="FE53" s="22"/>
      <c r="FF53" s="4"/>
      <c r="FH53" s="3"/>
      <c r="FI53" s="22"/>
      <c r="FJ53" s="2"/>
      <c r="FK53" s="22"/>
      <c r="FL53" s="4"/>
      <c r="FN53" s="3"/>
      <c r="FO53" s="22"/>
      <c r="FP53" s="2"/>
      <c r="FQ53" s="22"/>
      <c r="FR53" s="4"/>
      <c r="FT53" s="3"/>
      <c r="FU53" s="22"/>
      <c r="FV53" s="2"/>
      <c r="FW53" s="22"/>
      <c r="FX53" s="4"/>
      <c r="FZ53" s="3"/>
      <c r="GA53" s="22"/>
      <c r="GB53" s="2"/>
      <c r="GC53" s="22"/>
      <c r="GD53" s="4"/>
      <c r="GF53" s="3"/>
      <c r="GG53" s="22"/>
      <c r="GH53" s="2"/>
      <c r="GI53" s="22"/>
      <c r="GJ53" s="4"/>
    </row>
    <row r="54" spans="2:192" x14ac:dyDescent="0.25">
      <c r="B54" s="27" t="s">
        <v>448</v>
      </c>
      <c r="C54" s="28">
        <f>+SUM(C55:C57)</f>
        <v>0</v>
      </c>
      <c r="D54" s="2"/>
      <c r="E54" s="28">
        <f>+SUM(E55:E57)</f>
        <v>0</v>
      </c>
      <c r="F54" s="4"/>
      <c r="H54" s="27" t="s">
        <v>448</v>
      </c>
      <c r="I54" s="28">
        <f>+SUM(I55:I57)</f>
        <v>0</v>
      </c>
      <c r="J54" s="2"/>
      <c r="K54" s="28">
        <f>+SUM(K55:K57)</f>
        <v>0</v>
      </c>
      <c r="L54" s="4"/>
      <c r="N54" s="27" t="s">
        <v>448</v>
      </c>
      <c r="O54" s="28">
        <f>+SUM(O55:O57)</f>
        <v>0</v>
      </c>
      <c r="P54" s="2"/>
      <c r="Q54" s="28">
        <f>+SUM(Q55:Q57)</f>
        <v>0</v>
      </c>
      <c r="R54" s="4"/>
      <c r="T54" s="27" t="s">
        <v>448</v>
      </c>
      <c r="U54" s="28">
        <f>+SUM(U55:U57)</f>
        <v>0</v>
      </c>
      <c r="V54" s="2"/>
      <c r="W54" s="28">
        <f>+SUM(W55:W57)</f>
        <v>0</v>
      </c>
      <c r="X54" s="4"/>
      <c r="Z54" s="27" t="s">
        <v>448</v>
      </c>
      <c r="AA54" s="28">
        <f>+SUM(AA55:AA57)</f>
        <v>0</v>
      </c>
      <c r="AB54" s="2"/>
      <c r="AC54" s="28">
        <f>+SUM(AC55:AC57)</f>
        <v>0</v>
      </c>
      <c r="AD54" s="4"/>
      <c r="AF54" s="27" t="s">
        <v>448</v>
      </c>
      <c r="AG54" s="28">
        <f>+SUM(AG55:AG57)</f>
        <v>0</v>
      </c>
      <c r="AH54" s="2"/>
      <c r="AI54" s="28">
        <f>+SUM(AI55:AI57)</f>
        <v>0</v>
      </c>
      <c r="AJ54" s="4"/>
      <c r="AL54" s="27" t="s">
        <v>448</v>
      </c>
      <c r="AM54" s="28">
        <f>+SUM(AM55:AM57)</f>
        <v>0</v>
      </c>
      <c r="AN54" s="2"/>
      <c r="AO54" s="28">
        <f>+SUM(AO55:AO57)</f>
        <v>0</v>
      </c>
      <c r="AP54" s="4"/>
      <c r="AR54" s="27" t="s">
        <v>448</v>
      </c>
      <c r="AS54" s="28">
        <f>+SUM(AS55:AS57)</f>
        <v>400.89</v>
      </c>
      <c r="AT54" s="2"/>
      <c r="AU54" s="28">
        <f>+SUM(AU55:AU57)</f>
        <v>400.89</v>
      </c>
      <c r="AV54" s="4"/>
      <c r="AX54" s="27" t="s">
        <v>448</v>
      </c>
      <c r="AY54" s="28">
        <f>+SUM(AY55:AY57)</f>
        <v>0</v>
      </c>
      <c r="AZ54" s="2"/>
      <c r="BA54" s="28">
        <f>+SUM(BA55:BA57)</f>
        <v>400.89</v>
      </c>
      <c r="BB54" s="4"/>
      <c r="BD54" s="27" t="s">
        <v>448</v>
      </c>
      <c r="BE54" s="28">
        <f>+SUM(BE55:BE57)</f>
        <v>1200</v>
      </c>
      <c r="BF54" s="2"/>
      <c r="BG54" s="28">
        <f>+SUM(BG55:BG57)</f>
        <v>1600.8899999999999</v>
      </c>
      <c r="BH54" s="4"/>
      <c r="BJ54" s="27" t="s">
        <v>448</v>
      </c>
      <c r="BK54" s="28">
        <f>+SUM(BK55:BK57)</f>
        <v>0</v>
      </c>
      <c r="BL54" s="2"/>
      <c r="BM54" s="28">
        <f>+SUM(BM55:BM57)</f>
        <v>1600.8899999999999</v>
      </c>
      <c r="BN54" s="4"/>
      <c r="BP54" s="27" t="s">
        <v>448</v>
      </c>
      <c r="BQ54" s="28">
        <f>+SUM(BQ55:BQ57)</f>
        <v>0</v>
      </c>
      <c r="BR54" s="2"/>
      <c r="BS54" s="28">
        <f>+SUM(BS55:BS57)</f>
        <v>1600.8899999999999</v>
      </c>
      <c r="BT54" s="4"/>
      <c r="BV54" s="27" t="s">
        <v>448</v>
      </c>
      <c r="BW54" s="28">
        <f>+SUM(BW55:BW57)</f>
        <v>0</v>
      </c>
      <c r="BX54" s="2"/>
      <c r="BY54" s="28">
        <f>+SUM(BY55:BY57)</f>
        <v>1600.8899999999999</v>
      </c>
      <c r="BZ54" s="4"/>
      <c r="CB54" s="27" t="s">
        <v>448</v>
      </c>
      <c r="CC54" s="28">
        <f>+SUM(CC55:CC57)</f>
        <v>0</v>
      </c>
      <c r="CD54" s="2"/>
      <c r="CE54" s="28">
        <f>+SUM(CE55:CE57)</f>
        <v>1600.8899999999999</v>
      </c>
      <c r="CF54" s="4"/>
      <c r="CH54" s="27" t="s">
        <v>448</v>
      </c>
      <c r="CI54" s="28">
        <f>+SUM(CI55:CI57)</f>
        <v>0</v>
      </c>
      <c r="CJ54" s="2"/>
      <c r="CK54" s="28">
        <f>+SUM(CK55:CK57)</f>
        <v>1600.8899999999999</v>
      </c>
      <c r="CL54" s="4"/>
      <c r="CN54" s="27" t="s">
        <v>448</v>
      </c>
      <c r="CO54" s="28">
        <f>+SUM(CO55:CO57)</f>
        <v>0</v>
      </c>
      <c r="CP54" s="2"/>
      <c r="CQ54" s="28">
        <f>+SUM(CQ55:CQ57)</f>
        <v>1600.8899999999999</v>
      </c>
      <c r="CR54" s="4"/>
      <c r="CT54" s="27" t="s">
        <v>448</v>
      </c>
      <c r="CU54" s="28">
        <f>+SUM(CU55:CU57)</f>
        <v>0</v>
      </c>
      <c r="CV54" s="2"/>
      <c r="CW54" s="28">
        <f>+SUM(CW55:CW57)</f>
        <v>1600.8899999999999</v>
      </c>
      <c r="CX54" s="4"/>
      <c r="CZ54" s="27" t="s">
        <v>448</v>
      </c>
      <c r="DA54" s="28">
        <f>+SUM(DA55:DA57)</f>
        <v>0</v>
      </c>
      <c r="DB54" s="2"/>
      <c r="DC54" s="28">
        <f>+SUM(DC55:DC57)</f>
        <v>1600.8899999999999</v>
      </c>
      <c r="DD54" s="4"/>
      <c r="DF54" s="27" t="s">
        <v>448</v>
      </c>
      <c r="DG54" s="28">
        <f>+SUM(DG55:DG57)</f>
        <v>0</v>
      </c>
      <c r="DH54" s="2"/>
      <c r="DI54" s="28">
        <f>+SUM(DI55:DI57)</f>
        <v>1600.8899999999999</v>
      </c>
      <c r="DJ54" s="4"/>
      <c r="DL54" s="27" t="s">
        <v>448</v>
      </c>
      <c r="DM54" s="28">
        <f>+SUM(DM55:DM57)</f>
        <v>4449.9799999999996</v>
      </c>
      <c r="DN54" s="2"/>
      <c r="DO54" s="28">
        <f>+SUM(DO55:DO57)</f>
        <v>6050.869999999999</v>
      </c>
      <c r="DP54" s="4"/>
      <c r="DR54" s="27" t="s">
        <v>448</v>
      </c>
      <c r="DS54" s="28">
        <f>+SUM(DS55:DS57)</f>
        <v>0</v>
      </c>
      <c r="DT54" s="2"/>
      <c r="DU54" s="28">
        <f>+SUM(DU55:DU57)</f>
        <v>6050.869999999999</v>
      </c>
      <c r="DV54" s="4"/>
      <c r="DX54" s="27" t="s">
        <v>448</v>
      </c>
      <c r="DY54" s="28">
        <f>+SUM(DY55:DY57)</f>
        <v>0</v>
      </c>
      <c r="DZ54" s="2"/>
      <c r="EA54" s="28">
        <f>+SUM(EA55:EA57)</f>
        <v>6050.869999999999</v>
      </c>
      <c r="EB54" s="4"/>
      <c r="ED54" s="27" t="s">
        <v>448</v>
      </c>
      <c r="EE54" s="28">
        <f>+SUM(EE55:EE57)</f>
        <v>0</v>
      </c>
      <c r="EF54" s="2"/>
      <c r="EG54" s="28">
        <f>+SUM(EG55:EG57)</f>
        <v>6050.869999999999</v>
      </c>
      <c r="EH54" s="4"/>
      <c r="EJ54" s="27" t="s">
        <v>448</v>
      </c>
      <c r="EK54" s="28">
        <f>+SUM(EK55:EK57)</f>
        <v>0</v>
      </c>
      <c r="EL54" s="2"/>
      <c r="EM54" s="28">
        <f>+SUM(EM55:EM57)</f>
        <v>6050.869999999999</v>
      </c>
      <c r="EN54" s="4"/>
      <c r="EP54" s="27" t="s">
        <v>448</v>
      </c>
      <c r="EQ54" s="28">
        <f>+SUM(EQ55:EQ57)</f>
        <v>0</v>
      </c>
      <c r="ER54" s="2"/>
      <c r="ES54" s="28">
        <f>+SUM(ES55:ES57)</f>
        <v>6050.869999999999</v>
      </c>
      <c r="ET54" s="4"/>
      <c r="EV54" s="27" t="s">
        <v>448</v>
      </c>
      <c r="EW54" s="28">
        <f>+SUM(EW55:EW57)</f>
        <v>0</v>
      </c>
      <c r="EX54" s="2"/>
      <c r="EY54" s="28">
        <f>+SUM(EY55:EY57)</f>
        <v>6050.869999999999</v>
      </c>
      <c r="EZ54" s="4"/>
      <c r="FB54" s="27" t="s">
        <v>448</v>
      </c>
      <c r="FC54" s="28">
        <f>+SUM(FC55:FC57)</f>
        <v>0</v>
      </c>
      <c r="FD54" s="2"/>
      <c r="FE54" s="28">
        <f>+SUM(FE55:FE57)</f>
        <v>6050.869999999999</v>
      </c>
      <c r="FF54" s="4"/>
      <c r="FH54" s="27" t="s">
        <v>448</v>
      </c>
      <c r="FI54" s="28">
        <f>+SUM(FI55:FI57)</f>
        <v>0</v>
      </c>
      <c r="FJ54" s="2"/>
      <c r="FK54" s="28">
        <f>+SUM(FK55:FK57)</f>
        <v>6050.869999999999</v>
      </c>
      <c r="FL54" s="4"/>
      <c r="FN54" s="27" t="s">
        <v>448</v>
      </c>
      <c r="FO54" s="28">
        <f>+SUM(FO55:FO57)</f>
        <v>0</v>
      </c>
      <c r="FP54" s="2"/>
      <c r="FQ54" s="28">
        <f>+SUM(FQ55:FQ57)</f>
        <v>6050.869999999999</v>
      </c>
      <c r="FR54" s="4"/>
      <c r="FT54" s="27" t="s">
        <v>448</v>
      </c>
      <c r="FU54" s="28">
        <f>+SUM(FU55:FU57)</f>
        <v>0</v>
      </c>
      <c r="FV54" s="2"/>
      <c r="FW54" s="28">
        <f>+SUM(FW55:FW57)</f>
        <v>6050.869999999999</v>
      </c>
      <c r="FX54" s="4"/>
      <c r="FZ54" s="27" t="s">
        <v>448</v>
      </c>
      <c r="GA54" s="28">
        <f>+SUM(GA55:GA57)</f>
        <v>0</v>
      </c>
      <c r="GB54" s="2"/>
      <c r="GC54" s="28">
        <f>+SUM(GC55:GC57)</f>
        <v>6050.869999999999</v>
      </c>
      <c r="GD54" s="4"/>
      <c r="GF54" s="27" t="s">
        <v>448</v>
      </c>
      <c r="GG54" s="28">
        <f>+SUM(GG55:GG57)</f>
        <v>0</v>
      </c>
      <c r="GH54" s="2"/>
      <c r="GI54" s="28">
        <f>+SUM(GI55:GI57)</f>
        <v>6050.869999999999</v>
      </c>
      <c r="GJ54" s="4"/>
    </row>
    <row r="55" spans="2:192" x14ac:dyDescent="0.25">
      <c r="B55" s="3" t="s">
        <v>1208</v>
      </c>
      <c r="C55" s="28">
        <f>+ SUMIFS(datos_us[USD],datos_us[Year],'Cuentas US'!C$2,datos_us[Month],'Cuentas US'!F$2,datos_us[Origen],'Cuentas US'!B55)</f>
        <v>0</v>
      </c>
      <c r="D55" s="2"/>
      <c r="E55" s="22">
        <f>+C55</f>
        <v>0</v>
      </c>
      <c r="F55" s="4"/>
      <c r="H55" s="3" t="s">
        <v>1208</v>
      </c>
      <c r="I55" s="28">
        <f>+ SUMIFS(datos_us[USD],datos_us[Year],'Cuentas US'!I$2,datos_us[Month],'Cuentas US'!L$2,datos_us[Origen],'Cuentas US'!H55)</f>
        <v>0</v>
      </c>
      <c r="J55" s="2"/>
      <c r="K55" s="22">
        <f>+I55+E55</f>
        <v>0</v>
      </c>
      <c r="L55" s="4"/>
      <c r="N55" s="3" t="s">
        <v>1208</v>
      </c>
      <c r="O55" s="28">
        <f>+ SUMIFS(datos_us[USD],datos_us[Year],'Cuentas US'!O$2,datos_us[Month],'Cuentas US'!R$2,datos_us[Origen],'Cuentas US'!N55)</f>
        <v>0</v>
      </c>
      <c r="P55" s="2"/>
      <c r="Q55" s="22">
        <f>+O55+K55</f>
        <v>0</v>
      </c>
      <c r="R55" s="4"/>
      <c r="T55" s="3" t="s">
        <v>1208</v>
      </c>
      <c r="U55" s="28">
        <f>+ SUMIFS(datos_us[USD],datos_us[Year],'Cuentas US'!U$2,datos_us[Month],'Cuentas US'!X$2,datos_us[Origen],'Cuentas US'!T55)</f>
        <v>0</v>
      </c>
      <c r="V55" s="2"/>
      <c r="W55" s="22">
        <f>+U55+Q55</f>
        <v>0</v>
      </c>
      <c r="X55" s="4"/>
      <c r="Z55" s="3" t="s">
        <v>1208</v>
      </c>
      <c r="AA55" s="28">
        <f>+ SUMIFS(datos_us[USD],datos_us[Year],'Cuentas US'!AA$2,datos_us[Month],'Cuentas US'!AD$2,datos_us[Origen],'Cuentas US'!Z55)</f>
        <v>0</v>
      </c>
      <c r="AB55" s="2"/>
      <c r="AC55" s="22">
        <f>+AA55+W55</f>
        <v>0</v>
      </c>
      <c r="AD55" s="4"/>
      <c r="AF55" s="3" t="s">
        <v>1208</v>
      </c>
      <c r="AG55" s="28">
        <f>+ SUMIFS(datos_us[USD],datos_us[Year],'Cuentas US'!AG$2,datos_us[Month],'Cuentas US'!AJ$2,datos_us[Origen],'Cuentas US'!AF55)</f>
        <v>0</v>
      </c>
      <c r="AH55" s="2"/>
      <c r="AI55" s="22">
        <f>+AG55+AC55</f>
        <v>0</v>
      </c>
      <c r="AJ55" s="4"/>
      <c r="AL55" s="3" t="s">
        <v>1208</v>
      </c>
      <c r="AM55" s="28">
        <f>+ SUMIFS(datos_us[USD],datos_us[Year],'Cuentas US'!AM$2,datos_us[Month],'Cuentas US'!AP$2,datos_us[Origen],'Cuentas US'!AL55)</f>
        <v>0</v>
      </c>
      <c r="AN55" s="2"/>
      <c r="AO55" s="22">
        <f>+AM55+AI55</f>
        <v>0</v>
      </c>
      <c r="AP55" s="4"/>
      <c r="AR55" s="3" t="s">
        <v>1208</v>
      </c>
      <c r="AS55" s="28">
        <f>+ SUMIFS(datos_us[USD],datos_us[Year],'Cuentas US'!AS$2,datos_us[Month],'Cuentas US'!AV$2,datos_us[Origen],'Cuentas US'!AR55)</f>
        <v>400.89</v>
      </c>
      <c r="AT55" s="2"/>
      <c r="AU55" s="22">
        <f>+AS55+AO55</f>
        <v>400.89</v>
      </c>
      <c r="AV55" s="4"/>
      <c r="AX55" s="3" t="s">
        <v>1208</v>
      </c>
      <c r="AY55" s="28">
        <f>+ SUMIFS(datos_us[USD],datos_us[Year],'Cuentas US'!AY$2,datos_us[Month],'Cuentas US'!BB$2,datos_us[Origen],'Cuentas US'!AX55)</f>
        <v>0</v>
      </c>
      <c r="AZ55" s="2"/>
      <c r="BA55" s="22">
        <f>+AY55+AU55</f>
        <v>400.89</v>
      </c>
      <c r="BB55" s="4"/>
      <c r="BD55" s="3" t="s">
        <v>1208</v>
      </c>
      <c r="BE55" s="28">
        <f>+ SUMIFS(datos_us[USD],datos_us[Year],'Cuentas US'!BE$2,datos_us[Month],'Cuentas US'!BH$2,datos_us[Origen],'Cuentas US'!BD55)</f>
        <v>1200</v>
      </c>
      <c r="BF55" s="2"/>
      <c r="BG55" s="22">
        <f>+BE55+BA55</f>
        <v>1600.8899999999999</v>
      </c>
      <c r="BH55" s="4"/>
      <c r="BJ55" s="3" t="s">
        <v>1208</v>
      </c>
      <c r="BK55" s="28">
        <f>+ SUMIFS(datos_us[USD],datos_us[Year],'Cuentas US'!BK$2,datos_us[Month],'Cuentas US'!BN$2,datos_us[Origen],'Cuentas US'!BJ55)</f>
        <v>0</v>
      </c>
      <c r="BL55" s="2"/>
      <c r="BM55" s="22">
        <f>+BK55+BG55</f>
        <v>1600.8899999999999</v>
      </c>
      <c r="BN55" s="4"/>
      <c r="BP55" s="3" t="s">
        <v>1208</v>
      </c>
      <c r="BQ55" s="28">
        <f>+ SUMIFS(datos_us[USD],datos_us[Year],'Cuentas US'!BQ$2,datos_us[Month],'Cuentas US'!BT$2,datos_us[Origen],'Cuentas US'!BP55)</f>
        <v>0</v>
      </c>
      <c r="BR55" s="2"/>
      <c r="BS55" s="22">
        <f>+BQ55+BM55</f>
        <v>1600.8899999999999</v>
      </c>
      <c r="BT55" s="4"/>
      <c r="BV55" s="3" t="s">
        <v>1208</v>
      </c>
      <c r="BW55" s="28">
        <f>+ SUMIFS(datos_us[USD],datos_us[Year],'Cuentas US'!BW$2,datos_us[Month],'Cuentas US'!BZ$2,datos_us[Origen],'Cuentas US'!BV55)</f>
        <v>0</v>
      </c>
      <c r="BX55" s="2"/>
      <c r="BY55" s="22">
        <f>+BW55+BS55</f>
        <v>1600.8899999999999</v>
      </c>
      <c r="BZ55" s="4"/>
      <c r="CB55" s="3" t="s">
        <v>1208</v>
      </c>
      <c r="CC55" s="28">
        <f>+ SUMIFS(datos_us[USD],datos_us[Year],'Cuentas US'!CC$2,datos_us[Month],'Cuentas US'!CF$2,datos_us[Origen],'Cuentas US'!CB55)</f>
        <v>0</v>
      </c>
      <c r="CD55" s="2"/>
      <c r="CE55" s="22">
        <f>+CC55+BY55</f>
        <v>1600.8899999999999</v>
      </c>
      <c r="CF55" s="4"/>
      <c r="CH55" s="3" t="s">
        <v>1208</v>
      </c>
      <c r="CI55" s="28">
        <f>+ SUMIFS(datos_us[USD],datos_us[Year],'Cuentas US'!CI$2,datos_us[Month],'Cuentas US'!CL$2,datos_us[Origen],'Cuentas US'!CH55)</f>
        <v>0</v>
      </c>
      <c r="CJ55" s="2"/>
      <c r="CK55" s="22">
        <f>+CI55+CE55</f>
        <v>1600.8899999999999</v>
      </c>
      <c r="CL55" s="4"/>
      <c r="CN55" s="3" t="s">
        <v>1208</v>
      </c>
      <c r="CO55" s="28">
        <f>+ SUMIFS(datos_us[USD],datos_us[Year],'Cuentas US'!CO$2,datos_us[Month],'Cuentas US'!CR$2,datos_us[Origen],'Cuentas US'!CN55)</f>
        <v>0</v>
      </c>
      <c r="CP55" s="2"/>
      <c r="CQ55" s="22">
        <f>+CO55+CK55</f>
        <v>1600.8899999999999</v>
      </c>
      <c r="CR55" s="4"/>
      <c r="CT55" s="3" t="s">
        <v>1208</v>
      </c>
      <c r="CU55" s="28">
        <f>+ SUMIFS(datos_us[USD],datos_us[Year],'Cuentas US'!CU$2,datos_us[Month],'Cuentas US'!CX$2,datos_us[Origen],'Cuentas US'!CT55)</f>
        <v>0</v>
      </c>
      <c r="CV55" s="2"/>
      <c r="CW55" s="22">
        <f>+CU55+CQ55</f>
        <v>1600.8899999999999</v>
      </c>
      <c r="CX55" s="4"/>
      <c r="CZ55" s="3" t="s">
        <v>1208</v>
      </c>
      <c r="DA55" s="28">
        <f>+ SUMIFS(datos_us[USD],datos_us[Year],'Cuentas US'!DA$2,datos_us[Month],'Cuentas US'!DD$2,datos_us[Origen],'Cuentas US'!CZ55)</f>
        <v>0</v>
      </c>
      <c r="DB55" s="2"/>
      <c r="DC55" s="22">
        <f>+DA55+CW55</f>
        <v>1600.8899999999999</v>
      </c>
      <c r="DD55" s="4"/>
      <c r="DF55" s="3" t="s">
        <v>1208</v>
      </c>
      <c r="DG55" s="28">
        <f>+ SUMIFS(datos_us[USD],datos_us[Year],'Cuentas US'!DG$2,datos_us[Month],'Cuentas US'!DJ$2,datos_us[Origen],'Cuentas US'!DF55)</f>
        <v>0</v>
      </c>
      <c r="DH55" s="2"/>
      <c r="DI55" s="22">
        <f>+DG55+DC55</f>
        <v>1600.8899999999999</v>
      </c>
      <c r="DJ55" s="4"/>
      <c r="DL55" s="3" t="s">
        <v>1208</v>
      </c>
      <c r="DM55" s="28">
        <f>+ SUMIFS(datos_us[USD],datos_us[Year],'Cuentas US'!DM$2,datos_us[Month],'Cuentas US'!DP$2,datos_us[Origen],'Cuentas US'!DL55)</f>
        <v>4449.9799999999996</v>
      </c>
      <c r="DN55" s="2"/>
      <c r="DO55" s="22">
        <f>+DM55+DI55</f>
        <v>6050.869999999999</v>
      </c>
      <c r="DP55" s="4"/>
      <c r="DR55" s="3" t="s">
        <v>1208</v>
      </c>
      <c r="DS55" s="28">
        <f>+ SUMIFS(datos_us[USD],datos_us[Year],'Cuentas US'!DS$2,datos_us[Month],'Cuentas US'!DV$2,datos_us[Origen],'Cuentas US'!DR55)</f>
        <v>0</v>
      </c>
      <c r="DT55" s="2"/>
      <c r="DU55" s="22">
        <f>+DS55+DO55</f>
        <v>6050.869999999999</v>
      </c>
      <c r="DV55" s="4"/>
      <c r="DX55" s="3" t="s">
        <v>1208</v>
      </c>
      <c r="DY55" s="28">
        <f>+ SUMIFS(datos_us[USD],datos_us[Year],'Cuentas US'!DY$2,datos_us[Month],'Cuentas US'!EB$2,datos_us[Origen],'Cuentas US'!DX55)</f>
        <v>0</v>
      </c>
      <c r="DZ55" s="2"/>
      <c r="EA55" s="22">
        <f>+DY55+DU55</f>
        <v>6050.869999999999</v>
      </c>
      <c r="EB55" s="4"/>
      <c r="ED55" s="3" t="s">
        <v>1208</v>
      </c>
      <c r="EE55" s="28">
        <f>+ SUMIFS(datos_us[USD],datos_us[Year],'Cuentas US'!EE$2,datos_us[Month],'Cuentas US'!EH$2,datos_us[Origen],'Cuentas US'!ED55)</f>
        <v>0</v>
      </c>
      <c r="EF55" s="2"/>
      <c r="EG55" s="22">
        <f>+EE55+EA55</f>
        <v>6050.869999999999</v>
      </c>
      <c r="EH55" s="4"/>
      <c r="EJ55" s="3" t="s">
        <v>1208</v>
      </c>
      <c r="EK55" s="28">
        <f>+ SUMIFS(datos_us[USD],datos_us[Year],'Cuentas US'!EK$2,datos_us[Month],'Cuentas US'!EN$2,datos_us[Origen],'Cuentas US'!EJ55)</f>
        <v>0</v>
      </c>
      <c r="EL55" s="2"/>
      <c r="EM55" s="22">
        <f>+EK55+EG55</f>
        <v>6050.869999999999</v>
      </c>
      <c r="EN55" s="4"/>
      <c r="EP55" s="3" t="s">
        <v>1208</v>
      </c>
      <c r="EQ55" s="28">
        <f>+ SUMIFS(datos_us[USD],datos_us[Year],'Cuentas US'!EQ$2,datos_us[Month],'Cuentas US'!ET$2,datos_us[Origen],'Cuentas US'!EP55)</f>
        <v>0</v>
      </c>
      <c r="ER55" s="2"/>
      <c r="ES55" s="22">
        <f>+EQ55+EM55</f>
        <v>6050.869999999999</v>
      </c>
      <c r="ET55" s="4"/>
      <c r="EV55" s="3" t="s">
        <v>1208</v>
      </c>
      <c r="EW55" s="28">
        <f>+ SUMIFS(datos_us[USD],datos_us[Year],'Cuentas US'!EW$2,datos_us[Month],'Cuentas US'!EZ$2,datos_us[Origen],'Cuentas US'!EV55)</f>
        <v>0</v>
      </c>
      <c r="EX55" s="2"/>
      <c r="EY55" s="22">
        <f>+EW55+ES55</f>
        <v>6050.869999999999</v>
      </c>
      <c r="EZ55" s="4"/>
      <c r="FB55" s="3" t="s">
        <v>1208</v>
      </c>
      <c r="FC55" s="28">
        <f>+ SUMIFS(datos_us[USD],datos_us[Year],'Cuentas US'!FC$2,datos_us[Month],'Cuentas US'!FF$2,datos_us[Origen],'Cuentas US'!FB55)</f>
        <v>0</v>
      </c>
      <c r="FD55" s="2"/>
      <c r="FE55" s="22">
        <f>+FC55+EY55</f>
        <v>6050.869999999999</v>
      </c>
      <c r="FF55" s="4"/>
      <c r="FH55" s="3" t="s">
        <v>1208</v>
      </c>
      <c r="FI55" s="28">
        <f>+ SUMIFS(datos_us[USD],datos_us[Year],'Cuentas US'!FI$2,datos_us[Month],'Cuentas US'!FL$2,datos_us[Origen],'Cuentas US'!FH55)</f>
        <v>0</v>
      </c>
      <c r="FJ55" s="2"/>
      <c r="FK55" s="22">
        <f>+FI55+FE55</f>
        <v>6050.869999999999</v>
      </c>
      <c r="FL55" s="4"/>
      <c r="FN55" s="3" t="s">
        <v>1208</v>
      </c>
      <c r="FO55" s="28">
        <f>+ SUMIFS(datos_us[USD],datos_us[Year],'Cuentas US'!FO$2,datos_us[Month],'Cuentas US'!FR$2,datos_us[Origen],'Cuentas US'!FN55)</f>
        <v>0</v>
      </c>
      <c r="FP55" s="2"/>
      <c r="FQ55" s="22">
        <f>+FO55+FK55</f>
        <v>6050.869999999999</v>
      </c>
      <c r="FR55" s="4"/>
      <c r="FT55" s="3" t="s">
        <v>1208</v>
      </c>
      <c r="FU55" s="28">
        <f>+ SUMIFS(datos_us[USD],datos_us[Year],'Cuentas US'!FU$2,datos_us[Month],'Cuentas US'!FX$2,datos_us[Origen],'Cuentas US'!FT55)</f>
        <v>0</v>
      </c>
      <c r="FV55" s="2"/>
      <c r="FW55" s="22">
        <f>+FU55+FQ55</f>
        <v>6050.869999999999</v>
      </c>
      <c r="FX55" s="4"/>
      <c r="FZ55" s="3" t="s">
        <v>1208</v>
      </c>
      <c r="GA55" s="28">
        <f>+ SUMIFS(datos_us[USD],datos_us[Year],'Cuentas US'!GA$2,datos_us[Month],'Cuentas US'!GD$2,datos_us[Origen],'Cuentas US'!FZ55)</f>
        <v>0</v>
      </c>
      <c r="GB55" s="2"/>
      <c r="GC55" s="22">
        <f>+GA55+FW55</f>
        <v>6050.869999999999</v>
      </c>
      <c r="GD55" s="4"/>
      <c r="GF55" s="3" t="s">
        <v>1208</v>
      </c>
      <c r="GG55" s="28">
        <f>+ SUMIFS(datos_us[USD],datos_us[Year],'Cuentas US'!GG$2,datos_us[Month],'Cuentas US'!GJ$2,datos_us[Origen],'Cuentas US'!GF55)</f>
        <v>0</v>
      </c>
      <c r="GH55" s="2"/>
      <c r="GI55" s="22">
        <f>+GG55+GC55</f>
        <v>6050.869999999999</v>
      </c>
      <c r="GJ55" s="4"/>
    </row>
    <row r="56" spans="2:192" x14ac:dyDescent="0.25">
      <c r="B56" s="3" t="s">
        <v>443</v>
      </c>
      <c r="C56" s="28">
        <f>+ SUMIFS(datos_us[USD],datos_us[Year],'Cuentas US'!C$2,datos_us[Month],'Cuentas US'!F$2,datos_us[Origen],'Cuentas US'!B56)</f>
        <v>0</v>
      </c>
      <c r="D56" s="2"/>
      <c r="E56" s="22">
        <f>+C56</f>
        <v>0</v>
      </c>
      <c r="F56" s="4"/>
      <c r="H56" s="3" t="s">
        <v>443</v>
      </c>
      <c r="I56" s="28">
        <f>+ SUMIFS(datos_us[USD],datos_us[Year],'Cuentas US'!I$2,datos_us[Month],'Cuentas US'!L$2,datos_us[Origen],'Cuentas US'!H56)</f>
        <v>0</v>
      </c>
      <c r="J56" s="2"/>
      <c r="K56" s="22">
        <f>+I56+E56</f>
        <v>0</v>
      </c>
      <c r="L56" s="4"/>
      <c r="N56" s="3" t="s">
        <v>443</v>
      </c>
      <c r="O56" s="28">
        <f>+ SUMIFS(datos_us[USD],datos_us[Year],'Cuentas US'!O$2,datos_us[Month],'Cuentas US'!R$2,datos_us[Origen],'Cuentas US'!N56)</f>
        <v>0</v>
      </c>
      <c r="P56" s="2"/>
      <c r="Q56" s="22">
        <f>+O56+K56</f>
        <v>0</v>
      </c>
      <c r="R56" s="4"/>
      <c r="T56" s="3" t="s">
        <v>443</v>
      </c>
      <c r="U56" s="28">
        <f>+ SUMIFS(datos_us[USD],datos_us[Year],'Cuentas US'!U$2,datos_us[Month],'Cuentas US'!X$2,datos_us[Origen],'Cuentas US'!T56)</f>
        <v>0</v>
      </c>
      <c r="V56" s="2"/>
      <c r="W56" s="22">
        <f>+U56+Q56</f>
        <v>0</v>
      </c>
      <c r="X56" s="4"/>
      <c r="Z56" s="3" t="s">
        <v>443</v>
      </c>
      <c r="AA56" s="28">
        <f>+ SUMIFS(datos_us[USD],datos_us[Year],'Cuentas US'!AA$2,datos_us[Month],'Cuentas US'!AD$2,datos_us[Origen],'Cuentas US'!Z56)</f>
        <v>0</v>
      </c>
      <c r="AB56" s="2"/>
      <c r="AC56" s="22">
        <f>+AA56+W56</f>
        <v>0</v>
      </c>
      <c r="AD56" s="4"/>
      <c r="AF56" s="3" t="s">
        <v>443</v>
      </c>
      <c r="AG56" s="28">
        <f>+ SUMIFS(datos_us[USD],datos_us[Year],'Cuentas US'!AG$2,datos_us[Month],'Cuentas US'!AJ$2,datos_us[Origen],'Cuentas US'!AF56)</f>
        <v>0</v>
      </c>
      <c r="AH56" s="2"/>
      <c r="AI56" s="22">
        <f>+AG56+AC56</f>
        <v>0</v>
      </c>
      <c r="AJ56" s="4"/>
      <c r="AL56" s="3" t="s">
        <v>443</v>
      </c>
      <c r="AM56" s="28">
        <f>+ SUMIFS(datos_us[USD],datos_us[Year],'Cuentas US'!AM$2,datos_us[Month],'Cuentas US'!AP$2,datos_us[Origen],'Cuentas US'!AL56)</f>
        <v>0</v>
      </c>
      <c r="AN56" s="2"/>
      <c r="AO56" s="22">
        <f>+AM56+AI56</f>
        <v>0</v>
      </c>
      <c r="AP56" s="4"/>
      <c r="AR56" s="3" t="s">
        <v>443</v>
      </c>
      <c r="AS56" s="28">
        <f>+ SUMIFS(datos_us[USD],datos_us[Year],'Cuentas US'!AS$2,datos_us[Month],'Cuentas US'!AV$2,datos_us[Origen],'Cuentas US'!AR56)</f>
        <v>0</v>
      </c>
      <c r="AT56" s="2"/>
      <c r="AU56" s="22">
        <f>+AS56+AO56</f>
        <v>0</v>
      </c>
      <c r="AV56" s="4"/>
      <c r="AX56" s="3" t="s">
        <v>443</v>
      </c>
      <c r="AY56" s="28">
        <f>+ SUMIFS(datos_us[USD],datos_us[Year],'Cuentas US'!AY$2,datos_us[Month],'Cuentas US'!BB$2,datos_us[Origen],'Cuentas US'!AX56)</f>
        <v>0</v>
      </c>
      <c r="AZ56" s="2"/>
      <c r="BA56" s="22">
        <f>+AY56+AU56</f>
        <v>0</v>
      </c>
      <c r="BB56" s="4"/>
      <c r="BD56" s="3" t="s">
        <v>443</v>
      </c>
      <c r="BE56" s="28">
        <f>+ SUMIFS(datos_us[USD],datos_us[Year],'Cuentas US'!BE$2,datos_us[Month],'Cuentas US'!BH$2,datos_us[Origen],'Cuentas US'!BD56)</f>
        <v>0</v>
      </c>
      <c r="BF56" s="2"/>
      <c r="BG56" s="22">
        <f>+BE56+BA56</f>
        <v>0</v>
      </c>
      <c r="BH56" s="4"/>
      <c r="BJ56" s="3" t="s">
        <v>443</v>
      </c>
      <c r="BK56" s="28">
        <f>+ SUMIFS(datos_us[USD],datos_us[Year],'Cuentas US'!BK$2,datos_us[Month],'Cuentas US'!BN$2,datos_us[Origen],'Cuentas US'!BJ56)</f>
        <v>0</v>
      </c>
      <c r="BL56" s="2"/>
      <c r="BM56" s="22">
        <f>+BK56+BG56</f>
        <v>0</v>
      </c>
      <c r="BN56" s="4"/>
      <c r="BP56" s="3" t="s">
        <v>443</v>
      </c>
      <c r="BQ56" s="28">
        <f>+ SUMIFS(datos_us[USD],datos_us[Year],'Cuentas US'!BQ$2,datos_us[Month],'Cuentas US'!BT$2,datos_us[Origen],'Cuentas US'!BP56)</f>
        <v>0</v>
      </c>
      <c r="BR56" s="2"/>
      <c r="BS56" s="22">
        <f>+BQ56+BM56</f>
        <v>0</v>
      </c>
      <c r="BT56" s="4"/>
      <c r="BV56" s="3" t="s">
        <v>443</v>
      </c>
      <c r="BW56" s="28">
        <f>+ SUMIFS(datos_us[USD],datos_us[Year],'Cuentas US'!BW$2,datos_us[Month],'Cuentas US'!BZ$2,datos_us[Origen],'Cuentas US'!BV56)</f>
        <v>0</v>
      </c>
      <c r="BX56" s="2"/>
      <c r="BY56" s="22">
        <f>+BW56+BS56</f>
        <v>0</v>
      </c>
      <c r="BZ56" s="4"/>
      <c r="CB56" s="3" t="s">
        <v>443</v>
      </c>
      <c r="CC56" s="28">
        <f>+ SUMIFS(datos_us[USD],datos_us[Year],'Cuentas US'!CC$2,datos_us[Month],'Cuentas US'!CF$2,datos_us[Origen],'Cuentas US'!CB56)</f>
        <v>0</v>
      </c>
      <c r="CD56" s="2"/>
      <c r="CE56" s="22">
        <f>+CC56+BY56</f>
        <v>0</v>
      </c>
      <c r="CF56" s="4"/>
      <c r="CH56" s="3" t="s">
        <v>443</v>
      </c>
      <c r="CI56" s="28">
        <f>+ SUMIFS(datos_us[USD],datos_us[Year],'Cuentas US'!CI$2,datos_us[Month],'Cuentas US'!CL$2,datos_us[Origen],'Cuentas US'!CH56)</f>
        <v>0</v>
      </c>
      <c r="CJ56" s="2"/>
      <c r="CK56" s="22">
        <f>+CI56+CE56</f>
        <v>0</v>
      </c>
      <c r="CL56" s="4"/>
      <c r="CN56" s="3" t="s">
        <v>443</v>
      </c>
      <c r="CO56" s="28">
        <f>+ SUMIFS(datos_us[USD],datos_us[Year],'Cuentas US'!CO$2,datos_us[Month],'Cuentas US'!CR$2,datos_us[Origen],'Cuentas US'!CN56)</f>
        <v>0</v>
      </c>
      <c r="CP56" s="2"/>
      <c r="CQ56" s="22">
        <f>+CO56+CK56</f>
        <v>0</v>
      </c>
      <c r="CR56" s="4"/>
      <c r="CT56" s="3" t="s">
        <v>443</v>
      </c>
      <c r="CU56" s="28">
        <f>+ SUMIFS(datos_us[USD],datos_us[Year],'Cuentas US'!CU$2,datos_us[Month],'Cuentas US'!CX$2,datos_us[Origen],'Cuentas US'!CT56)</f>
        <v>0</v>
      </c>
      <c r="CV56" s="2"/>
      <c r="CW56" s="22">
        <f>+CU56+CQ56</f>
        <v>0</v>
      </c>
      <c r="CX56" s="4"/>
      <c r="CZ56" s="3" t="s">
        <v>443</v>
      </c>
      <c r="DA56" s="28">
        <f>+ SUMIFS(datos_us[USD],datos_us[Year],'Cuentas US'!DA$2,datos_us[Month],'Cuentas US'!DD$2,datos_us[Origen],'Cuentas US'!CZ56)</f>
        <v>0</v>
      </c>
      <c r="DB56" s="2"/>
      <c r="DC56" s="22">
        <f>+DA56+CW56</f>
        <v>0</v>
      </c>
      <c r="DD56" s="4"/>
      <c r="DF56" s="3" t="s">
        <v>443</v>
      </c>
      <c r="DG56" s="28">
        <f>+ SUMIFS(datos_us[USD],datos_us[Year],'Cuentas US'!DG$2,datos_us[Month],'Cuentas US'!DJ$2,datos_us[Origen],'Cuentas US'!DF56)</f>
        <v>0</v>
      </c>
      <c r="DH56" s="2"/>
      <c r="DI56" s="22">
        <f>+DG56+DC56</f>
        <v>0</v>
      </c>
      <c r="DJ56" s="4"/>
      <c r="DL56" s="3" t="s">
        <v>443</v>
      </c>
      <c r="DM56" s="28">
        <f>+ SUMIFS(datos_us[USD],datos_us[Year],'Cuentas US'!DM$2,datos_us[Month],'Cuentas US'!DP$2,datos_us[Origen],'Cuentas US'!DL56)</f>
        <v>0</v>
      </c>
      <c r="DN56" s="2"/>
      <c r="DO56" s="22">
        <f>+DM56+DI56</f>
        <v>0</v>
      </c>
      <c r="DP56" s="4"/>
      <c r="DR56" s="3" t="s">
        <v>443</v>
      </c>
      <c r="DS56" s="28">
        <f>+ SUMIFS(datos_us[USD],datos_us[Year],'Cuentas US'!DS$2,datos_us[Month],'Cuentas US'!DV$2,datos_us[Origen],'Cuentas US'!DR56)</f>
        <v>0</v>
      </c>
      <c r="DT56" s="2"/>
      <c r="DU56" s="22">
        <f>+DS56+DO56</f>
        <v>0</v>
      </c>
      <c r="DV56" s="4"/>
      <c r="DX56" s="3" t="s">
        <v>443</v>
      </c>
      <c r="DY56" s="28">
        <f>+ SUMIFS(datos_us[USD],datos_us[Year],'Cuentas US'!DY$2,datos_us[Month],'Cuentas US'!EB$2,datos_us[Origen],'Cuentas US'!DX56)</f>
        <v>0</v>
      </c>
      <c r="DZ56" s="2"/>
      <c r="EA56" s="22">
        <f>+DY56+DU56</f>
        <v>0</v>
      </c>
      <c r="EB56" s="4"/>
      <c r="ED56" s="3" t="s">
        <v>443</v>
      </c>
      <c r="EE56" s="28">
        <f>+ SUMIFS(datos_us[USD],datos_us[Year],'Cuentas US'!EE$2,datos_us[Month],'Cuentas US'!EH$2,datos_us[Origen],'Cuentas US'!ED56)</f>
        <v>0</v>
      </c>
      <c r="EF56" s="2"/>
      <c r="EG56" s="22">
        <f>+EE56+EA56</f>
        <v>0</v>
      </c>
      <c r="EH56" s="4"/>
      <c r="EJ56" s="3" t="s">
        <v>443</v>
      </c>
      <c r="EK56" s="28">
        <f>+ SUMIFS(datos_us[USD],datos_us[Year],'Cuentas US'!EK$2,datos_us[Month],'Cuentas US'!EN$2,datos_us[Origen],'Cuentas US'!EJ56)</f>
        <v>0</v>
      </c>
      <c r="EL56" s="2"/>
      <c r="EM56" s="22">
        <f>+EK56+EG56</f>
        <v>0</v>
      </c>
      <c r="EN56" s="4"/>
      <c r="EP56" s="3" t="s">
        <v>443</v>
      </c>
      <c r="EQ56" s="28">
        <f>+ SUMIFS(datos_us[USD],datos_us[Year],'Cuentas US'!EQ$2,datos_us[Month],'Cuentas US'!ET$2,datos_us[Origen],'Cuentas US'!EP56)</f>
        <v>0</v>
      </c>
      <c r="ER56" s="2"/>
      <c r="ES56" s="22">
        <f>+EQ56+EM56</f>
        <v>0</v>
      </c>
      <c r="ET56" s="4"/>
      <c r="EV56" s="3" t="s">
        <v>443</v>
      </c>
      <c r="EW56" s="28">
        <f>+ SUMIFS(datos_us[USD],datos_us[Year],'Cuentas US'!EW$2,datos_us[Month],'Cuentas US'!EZ$2,datos_us[Origen],'Cuentas US'!EV56)</f>
        <v>0</v>
      </c>
      <c r="EX56" s="2"/>
      <c r="EY56" s="22">
        <f>+EW56+ES56</f>
        <v>0</v>
      </c>
      <c r="EZ56" s="4"/>
      <c r="FB56" s="3" t="s">
        <v>443</v>
      </c>
      <c r="FC56" s="28">
        <f>+ SUMIFS(datos_us[USD],datos_us[Year],'Cuentas US'!FC$2,datos_us[Month],'Cuentas US'!FF$2,datos_us[Origen],'Cuentas US'!FB56)</f>
        <v>0</v>
      </c>
      <c r="FD56" s="2"/>
      <c r="FE56" s="22">
        <f>+FC56+EY56</f>
        <v>0</v>
      </c>
      <c r="FF56" s="4"/>
      <c r="FH56" s="3" t="s">
        <v>443</v>
      </c>
      <c r="FI56" s="28">
        <f>+ SUMIFS(datos_us[USD],datos_us[Year],'Cuentas US'!FI$2,datos_us[Month],'Cuentas US'!FL$2,datos_us[Origen],'Cuentas US'!FH56)</f>
        <v>0</v>
      </c>
      <c r="FJ56" s="2"/>
      <c r="FK56" s="22">
        <f>+FI56+FE56</f>
        <v>0</v>
      </c>
      <c r="FL56" s="4"/>
      <c r="FN56" s="3" t="s">
        <v>443</v>
      </c>
      <c r="FO56" s="28">
        <f>+ SUMIFS(datos_us[USD],datos_us[Year],'Cuentas US'!FO$2,datos_us[Month],'Cuentas US'!FR$2,datos_us[Origen],'Cuentas US'!FN56)</f>
        <v>0</v>
      </c>
      <c r="FP56" s="2"/>
      <c r="FQ56" s="22">
        <f>+FO56+FK56</f>
        <v>0</v>
      </c>
      <c r="FR56" s="4"/>
      <c r="FT56" s="3" t="s">
        <v>443</v>
      </c>
      <c r="FU56" s="28">
        <f>+ SUMIFS(datos_us[USD],datos_us[Year],'Cuentas US'!FU$2,datos_us[Month],'Cuentas US'!FX$2,datos_us[Origen],'Cuentas US'!FT56)</f>
        <v>0</v>
      </c>
      <c r="FV56" s="2"/>
      <c r="FW56" s="22">
        <f>+FU56+FQ56</f>
        <v>0</v>
      </c>
      <c r="FX56" s="4"/>
      <c r="FZ56" s="3" t="s">
        <v>443</v>
      </c>
      <c r="GA56" s="28">
        <f>+ SUMIFS(datos_us[USD],datos_us[Year],'Cuentas US'!GA$2,datos_us[Month],'Cuentas US'!GD$2,datos_us[Origen],'Cuentas US'!FZ56)</f>
        <v>0</v>
      </c>
      <c r="GB56" s="2"/>
      <c r="GC56" s="22">
        <f>+GA56+FW56</f>
        <v>0</v>
      </c>
      <c r="GD56" s="4"/>
      <c r="GF56" s="3" t="s">
        <v>443</v>
      </c>
      <c r="GG56" s="28">
        <f>+ SUMIFS(datos_us[USD],datos_us[Year],'Cuentas US'!GG$2,datos_us[Month],'Cuentas US'!GJ$2,datos_us[Origen],'Cuentas US'!GF56)</f>
        <v>0</v>
      </c>
      <c r="GH56" s="2"/>
      <c r="GI56" s="22">
        <f>+GG56+GC56</f>
        <v>0</v>
      </c>
      <c r="GJ56" s="4"/>
    </row>
    <row r="57" spans="2:192" ht="15.75" thickBot="1" x14ac:dyDescent="0.3">
      <c r="B57" s="24" t="s">
        <v>508</v>
      </c>
      <c r="C57" s="32">
        <f>+ SUMIFS(datos_us[USD],datos_us[Year],'Cuentas US'!C$2,datos_us[Month],'Cuentas US'!F$2,datos_us[Origen],'Cuentas US'!B57)</f>
        <v>0</v>
      </c>
      <c r="D57" s="33"/>
      <c r="E57" s="25">
        <f>+C57</f>
        <v>0</v>
      </c>
      <c r="F57" s="34"/>
      <c r="H57" s="24" t="s">
        <v>508</v>
      </c>
      <c r="I57" s="32">
        <f>+ SUMIFS(datos_us[USD],datos_us[Year],'Cuentas US'!I$2,datos_us[Month],'Cuentas US'!L$2,datos_us[Origen],'Cuentas US'!H57)</f>
        <v>0</v>
      </c>
      <c r="J57" s="33"/>
      <c r="K57" s="25">
        <f>+I57+E57</f>
        <v>0</v>
      </c>
      <c r="L57" s="34"/>
      <c r="N57" s="24" t="s">
        <v>508</v>
      </c>
      <c r="O57" s="32">
        <f>+ SUMIFS(datos_us[USD],datos_us[Year],'Cuentas US'!O$2,datos_us[Month],'Cuentas US'!R$2,datos_us[Origen],'Cuentas US'!N57)</f>
        <v>0</v>
      </c>
      <c r="P57" s="33"/>
      <c r="Q57" s="25">
        <f>+O57+K57</f>
        <v>0</v>
      </c>
      <c r="R57" s="34"/>
      <c r="T57" s="24" t="s">
        <v>508</v>
      </c>
      <c r="U57" s="32">
        <f>+ SUMIFS(datos_us[USD],datos_us[Year],'Cuentas US'!U$2,datos_us[Month],'Cuentas US'!X$2,datos_us[Origen],'Cuentas US'!T57)</f>
        <v>0</v>
      </c>
      <c r="V57" s="33"/>
      <c r="W57" s="25">
        <f>+U57+Q57</f>
        <v>0</v>
      </c>
      <c r="X57" s="34"/>
      <c r="Z57" s="24" t="s">
        <v>508</v>
      </c>
      <c r="AA57" s="32">
        <f>+ SUMIFS(datos_us[USD],datos_us[Year],'Cuentas US'!AA$2,datos_us[Month],'Cuentas US'!AD$2,datos_us[Origen],'Cuentas US'!Z57)</f>
        <v>0</v>
      </c>
      <c r="AB57" s="33"/>
      <c r="AC57" s="25">
        <f>+AA57+W57</f>
        <v>0</v>
      </c>
      <c r="AD57" s="34"/>
      <c r="AF57" s="24" t="s">
        <v>508</v>
      </c>
      <c r="AG57" s="32">
        <f>+ SUMIFS(datos_us[USD],datos_us[Year],'Cuentas US'!AG$2,datos_us[Month],'Cuentas US'!AJ$2,datos_us[Origen],'Cuentas US'!AF57)</f>
        <v>0</v>
      </c>
      <c r="AH57" s="33"/>
      <c r="AI57" s="25">
        <f>+AG57+AC57</f>
        <v>0</v>
      </c>
      <c r="AJ57" s="34"/>
      <c r="AL57" s="24" t="s">
        <v>508</v>
      </c>
      <c r="AM57" s="32">
        <f>+ SUMIFS(datos_us[USD],datos_us[Year],'Cuentas US'!AM$2,datos_us[Month],'Cuentas US'!AP$2,datos_us[Origen],'Cuentas US'!AL57)</f>
        <v>0</v>
      </c>
      <c r="AN57" s="33"/>
      <c r="AO57" s="25">
        <f>+AM57+AI57</f>
        <v>0</v>
      </c>
      <c r="AP57" s="34"/>
      <c r="AR57" s="24" t="s">
        <v>508</v>
      </c>
      <c r="AS57" s="32">
        <f>+ SUMIFS(datos_us[USD],datos_us[Year],'Cuentas US'!AS$2,datos_us[Month],'Cuentas US'!AV$2,datos_us[Origen],'Cuentas US'!AR57)</f>
        <v>0</v>
      </c>
      <c r="AT57" s="33"/>
      <c r="AU57" s="25">
        <f>+AS57+AO57</f>
        <v>0</v>
      </c>
      <c r="AV57" s="34"/>
      <c r="AX57" s="24" t="s">
        <v>508</v>
      </c>
      <c r="AY57" s="32">
        <f>+ SUMIFS(datos_us[USD],datos_us[Year],'Cuentas US'!AY$2,datos_us[Month],'Cuentas US'!BB$2,datos_us[Origen],'Cuentas US'!AX57)</f>
        <v>0</v>
      </c>
      <c r="AZ57" s="33"/>
      <c r="BA57" s="25">
        <f>+AY57+AU57</f>
        <v>0</v>
      </c>
      <c r="BB57" s="34"/>
      <c r="BD57" s="24" t="s">
        <v>508</v>
      </c>
      <c r="BE57" s="32">
        <f>+ SUMIFS(datos_us[USD],datos_us[Year],'Cuentas US'!BE$2,datos_us[Month],'Cuentas US'!BH$2,datos_us[Origen],'Cuentas US'!BD57)</f>
        <v>0</v>
      </c>
      <c r="BF57" s="33"/>
      <c r="BG57" s="25">
        <f>+BE57+BA57</f>
        <v>0</v>
      </c>
      <c r="BH57" s="34"/>
      <c r="BJ57" s="24" t="s">
        <v>508</v>
      </c>
      <c r="BK57" s="32">
        <f>+ SUMIFS(datos_us[USD],datos_us[Year],'Cuentas US'!BK$2,datos_us[Month],'Cuentas US'!BN$2,datos_us[Origen],'Cuentas US'!BJ57)</f>
        <v>0</v>
      </c>
      <c r="BL57" s="33"/>
      <c r="BM57" s="25">
        <f>+BK57+BG57</f>
        <v>0</v>
      </c>
      <c r="BN57" s="34"/>
      <c r="BP57" s="24" t="s">
        <v>508</v>
      </c>
      <c r="BQ57" s="32">
        <f>+ SUMIFS(datos_us[USD],datos_us[Year],'Cuentas US'!BQ$2,datos_us[Month],'Cuentas US'!BT$2,datos_us[Origen],'Cuentas US'!BP57)</f>
        <v>0</v>
      </c>
      <c r="BR57" s="33"/>
      <c r="BS57" s="25">
        <f>+BQ57+BM57</f>
        <v>0</v>
      </c>
      <c r="BT57" s="34"/>
      <c r="BV57" s="24" t="s">
        <v>508</v>
      </c>
      <c r="BW57" s="32">
        <f>+ SUMIFS(datos_us[USD],datos_us[Year],'Cuentas US'!BW$2,datos_us[Month],'Cuentas US'!BZ$2,datos_us[Origen],'Cuentas US'!BV57)</f>
        <v>0</v>
      </c>
      <c r="BX57" s="33"/>
      <c r="BY57" s="25">
        <f>+BW57+BS57</f>
        <v>0</v>
      </c>
      <c r="BZ57" s="34"/>
      <c r="CB57" s="24" t="s">
        <v>508</v>
      </c>
      <c r="CC57" s="32">
        <f>+ SUMIFS(datos_us[USD],datos_us[Year],'Cuentas US'!CC$2,datos_us[Month],'Cuentas US'!CF$2,datos_us[Origen],'Cuentas US'!CB57)</f>
        <v>0</v>
      </c>
      <c r="CD57" s="33"/>
      <c r="CE57" s="25">
        <f>+CC57+BY57</f>
        <v>0</v>
      </c>
      <c r="CF57" s="34"/>
      <c r="CH57" s="24" t="s">
        <v>508</v>
      </c>
      <c r="CI57" s="32">
        <f>+ SUMIFS(datos_us[USD],datos_us[Year],'Cuentas US'!CI$2,datos_us[Month],'Cuentas US'!CL$2,datos_us[Origen],'Cuentas US'!CH57)</f>
        <v>0</v>
      </c>
      <c r="CJ57" s="33"/>
      <c r="CK57" s="25">
        <f>+CI57+CE57</f>
        <v>0</v>
      </c>
      <c r="CL57" s="34"/>
      <c r="CN57" s="24" t="s">
        <v>508</v>
      </c>
      <c r="CO57" s="32">
        <f>+ SUMIFS(datos_us[USD],datos_us[Year],'Cuentas US'!CO$2,datos_us[Month],'Cuentas US'!CR$2,datos_us[Origen],'Cuentas US'!CN57)</f>
        <v>0</v>
      </c>
      <c r="CP57" s="33"/>
      <c r="CQ57" s="25">
        <f>+CO57+CK57</f>
        <v>0</v>
      </c>
      <c r="CR57" s="34"/>
      <c r="CT57" s="24" t="s">
        <v>508</v>
      </c>
      <c r="CU57" s="32">
        <f>+ SUMIFS(datos_us[USD],datos_us[Year],'Cuentas US'!CU$2,datos_us[Month],'Cuentas US'!CX$2,datos_us[Origen],'Cuentas US'!CT57)</f>
        <v>0</v>
      </c>
      <c r="CV57" s="33"/>
      <c r="CW57" s="25">
        <f>+CU57+CQ57</f>
        <v>0</v>
      </c>
      <c r="CX57" s="34"/>
      <c r="CZ57" s="24" t="s">
        <v>508</v>
      </c>
      <c r="DA57" s="32">
        <f>+ SUMIFS(datos_us[USD],datos_us[Year],'Cuentas US'!DA$2,datos_us[Month],'Cuentas US'!DD$2,datos_us[Origen],'Cuentas US'!CZ57)</f>
        <v>0</v>
      </c>
      <c r="DB57" s="33"/>
      <c r="DC57" s="25">
        <f>+DA57+CW57</f>
        <v>0</v>
      </c>
      <c r="DD57" s="34"/>
      <c r="DF57" s="24" t="s">
        <v>508</v>
      </c>
      <c r="DG57" s="32">
        <f>+ SUMIFS(datos_us[USD],datos_us[Year],'Cuentas US'!DG$2,datos_us[Month],'Cuentas US'!DJ$2,datos_us[Origen],'Cuentas US'!DF57)</f>
        <v>0</v>
      </c>
      <c r="DH57" s="33"/>
      <c r="DI57" s="25">
        <f>+DG57+DC57</f>
        <v>0</v>
      </c>
      <c r="DJ57" s="34"/>
      <c r="DL57" s="24" t="s">
        <v>508</v>
      </c>
      <c r="DM57" s="32">
        <f>+ SUMIFS(datos_us[USD],datos_us[Year],'Cuentas US'!DM$2,datos_us[Month],'Cuentas US'!DP$2,datos_us[Origen],'Cuentas US'!DL57)</f>
        <v>0</v>
      </c>
      <c r="DN57" s="33"/>
      <c r="DO57" s="25">
        <f>+DM57+DI57</f>
        <v>0</v>
      </c>
      <c r="DP57" s="34"/>
      <c r="DR57" s="24" t="s">
        <v>508</v>
      </c>
      <c r="DS57" s="32">
        <f>+ SUMIFS(datos_us[USD],datos_us[Year],'Cuentas US'!DS$2,datos_us[Month],'Cuentas US'!DV$2,datos_us[Origen],'Cuentas US'!DR57)</f>
        <v>0</v>
      </c>
      <c r="DT57" s="33"/>
      <c r="DU57" s="25">
        <f>+DS57+DO57</f>
        <v>0</v>
      </c>
      <c r="DV57" s="34"/>
      <c r="DX57" s="24" t="s">
        <v>508</v>
      </c>
      <c r="DY57" s="32">
        <f>+ SUMIFS(datos_us[USD],datos_us[Year],'Cuentas US'!DY$2,datos_us[Month],'Cuentas US'!EB$2,datos_us[Origen],'Cuentas US'!DX57)</f>
        <v>0</v>
      </c>
      <c r="DZ57" s="33"/>
      <c r="EA57" s="25">
        <f>+DY57+DU57</f>
        <v>0</v>
      </c>
      <c r="EB57" s="34"/>
      <c r="ED57" s="24" t="s">
        <v>508</v>
      </c>
      <c r="EE57" s="32">
        <f>+ SUMIFS(datos_us[USD],datos_us[Year],'Cuentas US'!EE$2,datos_us[Month],'Cuentas US'!EH$2,datos_us[Origen],'Cuentas US'!ED57)</f>
        <v>0</v>
      </c>
      <c r="EF57" s="33"/>
      <c r="EG57" s="25">
        <f>+EE57+EA57</f>
        <v>0</v>
      </c>
      <c r="EH57" s="34"/>
      <c r="EJ57" s="24" t="s">
        <v>508</v>
      </c>
      <c r="EK57" s="32">
        <f>+ SUMIFS(datos_us[USD],datos_us[Year],'Cuentas US'!EK$2,datos_us[Month],'Cuentas US'!EN$2,datos_us[Origen],'Cuentas US'!EJ57)</f>
        <v>0</v>
      </c>
      <c r="EL57" s="33"/>
      <c r="EM57" s="25">
        <f>+EK57+EG57</f>
        <v>0</v>
      </c>
      <c r="EN57" s="34"/>
      <c r="EP57" s="24" t="s">
        <v>508</v>
      </c>
      <c r="EQ57" s="32">
        <f>+ SUMIFS(datos_us[USD],datos_us[Year],'Cuentas US'!EQ$2,datos_us[Month],'Cuentas US'!ET$2,datos_us[Origen],'Cuentas US'!EP57)</f>
        <v>0</v>
      </c>
      <c r="ER57" s="33"/>
      <c r="ES57" s="25">
        <f>+EQ57+EM57</f>
        <v>0</v>
      </c>
      <c r="ET57" s="34"/>
      <c r="EV57" s="24" t="s">
        <v>508</v>
      </c>
      <c r="EW57" s="32">
        <f>+ SUMIFS(datos_us[USD],datos_us[Year],'Cuentas US'!EW$2,datos_us[Month],'Cuentas US'!EZ$2,datos_us[Origen],'Cuentas US'!EV57)</f>
        <v>0</v>
      </c>
      <c r="EX57" s="33"/>
      <c r="EY57" s="25">
        <f>+EW57+ES57</f>
        <v>0</v>
      </c>
      <c r="EZ57" s="34"/>
      <c r="FB57" s="24" t="s">
        <v>508</v>
      </c>
      <c r="FC57" s="32">
        <f>+ SUMIFS(datos_us[USD],datos_us[Year],'Cuentas US'!FC$2,datos_us[Month],'Cuentas US'!FF$2,datos_us[Origen],'Cuentas US'!FB57)</f>
        <v>0</v>
      </c>
      <c r="FD57" s="33"/>
      <c r="FE57" s="25">
        <f>+FC57+EY57</f>
        <v>0</v>
      </c>
      <c r="FF57" s="34"/>
      <c r="FH57" s="24" t="s">
        <v>508</v>
      </c>
      <c r="FI57" s="32">
        <f>+ SUMIFS(datos_us[USD],datos_us[Year],'Cuentas US'!FI$2,datos_us[Month],'Cuentas US'!FL$2,datos_us[Origen],'Cuentas US'!FH57)</f>
        <v>0</v>
      </c>
      <c r="FJ57" s="33"/>
      <c r="FK57" s="25">
        <f>+FI57+FE57</f>
        <v>0</v>
      </c>
      <c r="FL57" s="34"/>
      <c r="FN57" s="24" t="s">
        <v>508</v>
      </c>
      <c r="FO57" s="32">
        <f>+ SUMIFS(datos_us[USD],datos_us[Year],'Cuentas US'!FO$2,datos_us[Month],'Cuentas US'!FR$2,datos_us[Origen],'Cuentas US'!FN57)</f>
        <v>0</v>
      </c>
      <c r="FP57" s="33"/>
      <c r="FQ57" s="25">
        <f>+FO57+FK57</f>
        <v>0</v>
      </c>
      <c r="FR57" s="34"/>
      <c r="FT57" s="24" t="s">
        <v>508</v>
      </c>
      <c r="FU57" s="32">
        <f>+ SUMIFS(datos_us[USD],datos_us[Year],'Cuentas US'!FU$2,datos_us[Month],'Cuentas US'!FX$2,datos_us[Origen],'Cuentas US'!FT57)</f>
        <v>0</v>
      </c>
      <c r="FV57" s="33"/>
      <c r="FW57" s="25">
        <f>+FU57+FQ57</f>
        <v>0</v>
      </c>
      <c r="FX57" s="34"/>
      <c r="FZ57" s="24" t="s">
        <v>508</v>
      </c>
      <c r="GA57" s="32">
        <f>+ SUMIFS(datos_us[USD],datos_us[Year],'Cuentas US'!GA$2,datos_us[Month],'Cuentas US'!GD$2,datos_us[Origen],'Cuentas US'!FZ57)</f>
        <v>0</v>
      </c>
      <c r="GB57" s="33"/>
      <c r="GC57" s="25">
        <f>+GA57+FW57</f>
        <v>0</v>
      </c>
      <c r="GD57" s="34"/>
      <c r="GF57" s="24" t="s">
        <v>508</v>
      </c>
      <c r="GG57" s="32">
        <f>+ SUMIFS(datos_us[USD],datos_us[Year],'Cuentas US'!GG$2,datos_us[Month],'Cuentas US'!GJ$2,datos_us[Origen],'Cuentas US'!GF57)</f>
        <v>0</v>
      </c>
      <c r="GH57" s="33"/>
      <c r="GI57" s="25">
        <f>+GG57+GC57</f>
        <v>0</v>
      </c>
      <c r="GJ57" s="3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HR61"/>
  <sheetViews>
    <sheetView tabSelected="1" topLeftCell="HB1" workbookViewId="0">
      <selection activeCell="HP35" sqref="HP35"/>
    </sheetView>
  </sheetViews>
  <sheetFormatPr defaultRowHeight="15" x14ac:dyDescent="0.25"/>
  <cols>
    <col min="3" max="3" width="13.140625" bestFit="1" customWidth="1"/>
    <col min="4" max="4" width="12" bestFit="1" customWidth="1"/>
    <col min="5" max="5" width="2.85546875" customWidth="1"/>
    <col min="6" max="6" width="13.140625" bestFit="1" customWidth="1"/>
    <col min="7" max="7" width="12" bestFit="1" customWidth="1"/>
    <col min="8" max="8" width="3" customWidth="1"/>
    <col min="10" max="10" width="13.140625" bestFit="1" customWidth="1"/>
    <col min="11" max="11" width="12" bestFit="1" customWidth="1"/>
    <col min="12" max="12" width="2.85546875" customWidth="1"/>
    <col min="13" max="13" width="13.140625" bestFit="1" customWidth="1"/>
    <col min="14" max="14" width="12" bestFit="1" customWidth="1"/>
    <col min="15" max="15" width="3" customWidth="1"/>
    <col min="17" max="17" width="13.140625" bestFit="1" customWidth="1"/>
    <col min="18" max="18" width="12" bestFit="1" customWidth="1"/>
    <col min="19" max="19" width="2.85546875" customWidth="1"/>
    <col min="20" max="20" width="13.140625" bestFit="1" customWidth="1"/>
    <col min="21" max="21" width="12" bestFit="1" customWidth="1"/>
    <col min="22" max="22" width="3" customWidth="1"/>
    <col min="24" max="24" width="13.140625" bestFit="1" customWidth="1"/>
    <col min="25" max="25" width="12" bestFit="1" customWidth="1"/>
    <col min="26" max="26" width="2.85546875" customWidth="1"/>
    <col min="27" max="27" width="13.140625" bestFit="1" customWidth="1"/>
    <col min="28" max="28" width="12" bestFit="1" customWidth="1"/>
    <col min="29" max="29" width="3" customWidth="1"/>
    <col min="31" max="31" width="13.140625" bestFit="1" customWidth="1"/>
    <col min="32" max="32" width="12" bestFit="1" customWidth="1"/>
    <col min="33" max="33" width="2.85546875" customWidth="1"/>
    <col min="34" max="34" width="13.140625" bestFit="1" customWidth="1"/>
    <col min="35" max="35" width="12" bestFit="1" customWidth="1"/>
    <col min="36" max="36" width="3" customWidth="1"/>
    <col min="38" max="38" width="13.140625" bestFit="1" customWidth="1"/>
    <col min="39" max="39" width="12" bestFit="1" customWidth="1"/>
    <col min="40" max="40" width="2.85546875" customWidth="1"/>
    <col min="41" max="41" width="13.140625" bestFit="1" customWidth="1"/>
    <col min="42" max="42" width="12" bestFit="1" customWidth="1"/>
    <col min="43" max="43" width="3" customWidth="1"/>
    <col min="45" max="45" width="13.140625" bestFit="1" customWidth="1"/>
    <col min="46" max="46" width="12" bestFit="1" customWidth="1"/>
    <col min="47" max="47" width="2.85546875" customWidth="1"/>
    <col min="48" max="48" width="13.140625" bestFit="1" customWidth="1"/>
    <col min="49" max="49" width="12" bestFit="1" customWidth="1"/>
    <col min="50" max="50" width="3" customWidth="1"/>
    <col min="52" max="52" width="13.140625" bestFit="1" customWidth="1"/>
    <col min="53" max="53" width="12" bestFit="1" customWidth="1"/>
    <col min="54" max="54" width="2.85546875" customWidth="1"/>
    <col min="55" max="55" width="13.140625" bestFit="1" customWidth="1"/>
    <col min="56" max="56" width="12" bestFit="1" customWidth="1"/>
    <col min="57" max="57" width="3" customWidth="1"/>
    <col min="59" max="59" width="13.140625" bestFit="1" customWidth="1"/>
    <col min="60" max="60" width="12" bestFit="1" customWidth="1"/>
    <col min="61" max="61" width="2.85546875" customWidth="1"/>
    <col min="62" max="62" width="13.140625" bestFit="1" customWidth="1"/>
    <col min="63" max="63" width="12" bestFit="1" customWidth="1"/>
    <col min="64" max="64" width="3" customWidth="1"/>
    <col min="66" max="66" width="13.140625" bestFit="1" customWidth="1"/>
    <col min="67" max="67" width="12" bestFit="1" customWidth="1"/>
    <col min="68" max="68" width="2.85546875" customWidth="1"/>
    <col min="69" max="69" width="13.140625" bestFit="1" customWidth="1"/>
    <col min="70" max="70" width="12" bestFit="1" customWidth="1"/>
    <col min="71" max="71" width="3" customWidth="1"/>
    <col min="73" max="73" width="13.140625" bestFit="1" customWidth="1"/>
    <col min="74" max="74" width="12" bestFit="1" customWidth="1"/>
    <col min="75" max="75" width="2.85546875" customWidth="1"/>
    <col min="76" max="76" width="13.140625" bestFit="1" customWidth="1"/>
    <col min="77" max="77" width="12" bestFit="1" customWidth="1"/>
    <col min="78" max="78" width="3" customWidth="1"/>
    <col min="80" max="80" width="13.140625" bestFit="1" customWidth="1"/>
    <col min="81" max="81" width="12" bestFit="1" customWidth="1"/>
    <col min="82" max="82" width="2.85546875" customWidth="1"/>
    <col min="83" max="83" width="13.140625" bestFit="1" customWidth="1"/>
    <col min="84" max="84" width="12" bestFit="1" customWidth="1"/>
    <col min="85" max="85" width="3" customWidth="1"/>
    <col min="87" max="87" width="13.140625" bestFit="1" customWidth="1"/>
    <col min="88" max="88" width="12" bestFit="1" customWidth="1"/>
    <col min="89" max="89" width="2.85546875" customWidth="1"/>
    <col min="90" max="90" width="13.140625" bestFit="1" customWidth="1"/>
    <col min="91" max="91" width="12" bestFit="1" customWidth="1"/>
    <col min="92" max="92" width="3" customWidth="1"/>
    <col min="94" max="94" width="13.140625" bestFit="1" customWidth="1"/>
    <col min="95" max="95" width="12" bestFit="1" customWidth="1"/>
    <col min="96" max="96" width="2.85546875" customWidth="1"/>
    <col min="97" max="97" width="13.140625" bestFit="1" customWidth="1"/>
    <col min="98" max="98" width="12" bestFit="1" customWidth="1"/>
    <col min="99" max="99" width="3" customWidth="1"/>
    <col min="101" max="101" width="13.140625" bestFit="1" customWidth="1"/>
    <col min="102" max="102" width="12" bestFit="1" customWidth="1"/>
    <col min="103" max="103" width="2.85546875" customWidth="1"/>
    <col min="104" max="104" width="13.140625" bestFit="1" customWidth="1"/>
    <col min="105" max="105" width="12" bestFit="1" customWidth="1"/>
    <col min="106" max="106" width="3" customWidth="1"/>
    <col min="108" max="108" width="13.140625" bestFit="1" customWidth="1"/>
    <col min="109" max="109" width="12" bestFit="1" customWidth="1"/>
    <col min="110" max="110" width="2.85546875" customWidth="1"/>
    <col min="111" max="111" width="13.140625" bestFit="1" customWidth="1"/>
    <col min="112" max="112" width="12" bestFit="1" customWidth="1"/>
    <col min="113" max="113" width="3" customWidth="1"/>
    <col min="115" max="115" width="13.140625" bestFit="1" customWidth="1"/>
    <col min="116" max="116" width="12" bestFit="1" customWidth="1"/>
    <col min="117" max="117" width="2.85546875" customWidth="1"/>
    <col min="118" max="118" width="13.140625" bestFit="1" customWidth="1"/>
    <col min="119" max="119" width="12" bestFit="1" customWidth="1"/>
    <col min="120" max="120" width="3" customWidth="1"/>
    <col min="122" max="122" width="13.140625" bestFit="1" customWidth="1"/>
    <col min="123" max="123" width="12" bestFit="1" customWidth="1"/>
    <col min="124" max="124" width="2.85546875" customWidth="1"/>
    <col min="125" max="125" width="13.140625" bestFit="1" customWidth="1"/>
    <col min="126" max="126" width="12" bestFit="1" customWidth="1"/>
    <col min="127" max="127" width="3" customWidth="1"/>
    <col min="129" max="129" width="13.140625" bestFit="1" customWidth="1"/>
    <col min="130" max="130" width="12" bestFit="1" customWidth="1"/>
    <col min="131" max="131" width="2.85546875" customWidth="1"/>
    <col min="132" max="132" width="13.140625" bestFit="1" customWidth="1"/>
    <col min="133" max="133" width="12" bestFit="1" customWidth="1"/>
    <col min="134" max="134" width="3" customWidth="1"/>
    <col min="136" max="136" width="13.140625" bestFit="1" customWidth="1"/>
    <col min="137" max="137" width="12" bestFit="1" customWidth="1"/>
    <col min="138" max="138" width="2.85546875" customWidth="1"/>
    <col min="139" max="139" width="13.140625" bestFit="1" customWidth="1"/>
    <col min="140" max="140" width="12" bestFit="1" customWidth="1"/>
    <col min="141" max="141" width="3" customWidth="1"/>
    <col min="143" max="143" width="13.140625" bestFit="1" customWidth="1"/>
    <col min="144" max="144" width="12" bestFit="1" customWidth="1"/>
    <col min="145" max="145" width="2.85546875" customWidth="1"/>
    <col min="146" max="146" width="13.140625" bestFit="1" customWidth="1"/>
    <col min="147" max="147" width="12" bestFit="1" customWidth="1"/>
    <col min="148" max="148" width="3" customWidth="1"/>
    <col min="150" max="150" width="13.140625" bestFit="1" customWidth="1"/>
    <col min="151" max="151" width="12" bestFit="1" customWidth="1"/>
    <col min="152" max="152" width="2.85546875" customWidth="1"/>
    <col min="153" max="153" width="13.140625" bestFit="1" customWidth="1"/>
    <col min="154" max="154" width="12" bestFit="1" customWidth="1"/>
    <col min="155" max="155" width="3" customWidth="1"/>
    <col min="157" max="157" width="13.140625" bestFit="1" customWidth="1"/>
    <col min="158" max="158" width="12" bestFit="1" customWidth="1"/>
    <col min="159" max="159" width="2.85546875" customWidth="1"/>
    <col min="160" max="160" width="13.140625" bestFit="1" customWidth="1"/>
    <col min="161" max="161" width="12" bestFit="1" customWidth="1"/>
    <col min="162" max="162" width="3" customWidth="1"/>
    <col min="164" max="164" width="13.140625" bestFit="1" customWidth="1"/>
    <col min="165" max="165" width="12" bestFit="1" customWidth="1"/>
    <col min="166" max="166" width="2.85546875" customWidth="1"/>
    <col min="167" max="167" width="13.140625" bestFit="1" customWidth="1"/>
    <col min="168" max="168" width="12" bestFit="1" customWidth="1"/>
    <col min="169" max="169" width="3" customWidth="1"/>
    <col min="171" max="171" width="13.140625" bestFit="1" customWidth="1"/>
    <col min="172" max="172" width="12" bestFit="1" customWidth="1"/>
    <col min="173" max="173" width="2.85546875" customWidth="1"/>
    <col min="174" max="174" width="13.140625" bestFit="1" customWidth="1"/>
    <col min="175" max="175" width="12" bestFit="1" customWidth="1"/>
    <col min="176" max="176" width="3" customWidth="1"/>
    <col min="178" max="178" width="13.140625" bestFit="1" customWidth="1"/>
    <col min="179" max="179" width="12" bestFit="1" customWidth="1"/>
    <col min="180" max="180" width="2.85546875" customWidth="1"/>
    <col min="181" max="181" width="13.140625" bestFit="1" customWidth="1"/>
    <col min="182" max="182" width="12" bestFit="1" customWidth="1"/>
    <col min="183" max="183" width="3" customWidth="1"/>
    <col min="185" max="185" width="13.140625" bestFit="1" customWidth="1"/>
    <col min="186" max="186" width="12" bestFit="1" customWidth="1"/>
    <col min="187" max="187" width="2.85546875" customWidth="1"/>
    <col min="188" max="188" width="13.140625" bestFit="1" customWidth="1"/>
    <col min="189" max="189" width="12" bestFit="1" customWidth="1"/>
    <col min="190" max="190" width="3" customWidth="1"/>
    <col min="192" max="192" width="13.140625" bestFit="1" customWidth="1"/>
    <col min="193" max="193" width="12" bestFit="1" customWidth="1"/>
    <col min="194" max="194" width="2.85546875" customWidth="1"/>
    <col min="195" max="195" width="13.140625" bestFit="1" customWidth="1"/>
    <col min="196" max="196" width="12" bestFit="1" customWidth="1"/>
    <col min="197" max="197" width="3" customWidth="1"/>
    <col min="199" max="199" width="13.140625" bestFit="1" customWidth="1"/>
    <col min="200" max="200" width="12" bestFit="1" customWidth="1"/>
    <col min="201" max="201" width="2.85546875" customWidth="1"/>
    <col min="202" max="202" width="13.140625" bestFit="1" customWidth="1"/>
    <col min="203" max="203" width="12" bestFit="1" customWidth="1"/>
    <col min="204" max="204" width="3" customWidth="1"/>
    <col min="206" max="206" width="13.140625" bestFit="1" customWidth="1"/>
    <col min="207" max="207" width="12" bestFit="1" customWidth="1"/>
    <col min="208" max="208" width="2.85546875" customWidth="1"/>
    <col min="209" max="209" width="13.140625" bestFit="1" customWidth="1"/>
    <col min="210" max="210" width="12" bestFit="1" customWidth="1"/>
    <col min="211" max="211" width="3" customWidth="1"/>
    <col min="213" max="213" width="13.140625" bestFit="1" customWidth="1"/>
    <col min="214" max="214" width="12" bestFit="1" customWidth="1"/>
    <col min="215" max="215" width="2.85546875" customWidth="1"/>
    <col min="216" max="216" width="13.140625" bestFit="1" customWidth="1"/>
    <col min="217" max="217" width="12" bestFit="1" customWidth="1"/>
    <col min="218" max="218" width="3" customWidth="1"/>
    <col min="220" max="220" width="13.140625" bestFit="1" customWidth="1"/>
    <col min="221" max="221" width="12" bestFit="1" customWidth="1"/>
    <col min="222" max="222" width="2.85546875" customWidth="1"/>
    <col min="223" max="223" width="14.140625" bestFit="1" customWidth="1"/>
    <col min="224" max="224" width="12" bestFit="1" customWidth="1"/>
    <col min="225" max="225" width="3" customWidth="1"/>
    <col min="226" max="226" width="10.42578125" bestFit="1" customWidth="1"/>
  </cols>
  <sheetData>
    <row r="1" spans="2:226" x14ac:dyDescent="0.25">
      <c r="B1" s="19" t="s">
        <v>447</v>
      </c>
      <c r="C1" s="7"/>
      <c r="D1" s="7"/>
      <c r="E1" s="7"/>
      <c r="F1" s="20">
        <f>+F5-F17-F20+F22+F28+F35+F43+F51-F58</f>
        <v>0</v>
      </c>
      <c r="G1" s="21">
        <f>+G5-G17-G20+G22+G28+G35+G43+G51-G58</f>
        <v>0</v>
      </c>
      <c r="I1" s="19" t="s">
        <v>447</v>
      </c>
      <c r="J1" s="7"/>
      <c r="K1" s="7"/>
      <c r="L1" s="7"/>
      <c r="M1" s="20">
        <f>+M5-M17-M20+M22+M28+M35+M43+M51-M58</f>
        <v>0</v>
      </c>
      <c r="N1" s="21">
        <f>+N5-N17-N20+N22+N28+N35+N43+N51-N58</f>
        <v>3.5527136788005009E-12</v>
      </c>
      <c r="P1" s="19" t="s">
        <v>447</v>
      </c>
      <c r="Q1" s="7"/>
      <c r="R1" s="7"/>
      <c r="S1" s="7"/>
      <c r="T1" s="20">
        <f>+T5-T17-T20+T22+T28+T35+T43+T51-T58</f>
        <v>0</v>
      </c>
      <c r="U1" s="21">
        <f>+U5-U17-U20+U22+U28+U35+U43+U51-U58</f>
        <v>-2.2737367544323206E-13</v>
      </c>
      <c r="W1" s="19" t="s">
        <v>447</v>
      </c>
      <c r="X1" s="7"/>
      <c r="Y1" s="7"/>
      <c r="Z1" s="7"/>
      <c r="AA1" s="20">
        <f>+AA5-AA17-AA20+AA22+AA28+AA35+AA43+AA51-AA58</f>
        <v>0</v>
      </c>
      <c r="AB1" s="21">
        <f>+AB5-AB17-AB20+AB22+AB28+AB35+AB43+AB51-AB58</f>
        <v>1.2676082405960187E-11</v>
      </c>
      <c r="AD1" s="19" t="s">
        <v>447</v>
      </c>
      <c r="AE1" s="7"/>
      <c r="AF1" s="7"/>
      <c r="AG1" s="7"/>
      <c r="AH1" s="20">
        <f>+AH5-AH17-AH20+AH22+AH28+AH35+AH43+AH51-AH58</f>
        <v>0</v>
      </c>
      <c r="AI1" s="21">
        <f>+AI5-AI17-AI20+AI22+AI28+AI35+AI43+AI51-AI58</f>
        <v>-6.5938365878537297E-12</v>
      </c>
      <c r="AK1" s="19" t="s">
        <v>447</v>
      </c>
      <c r="AL1" s="7"/>
      <c r="AM1" s="7"/>
      <c r="AN1" s="7"/>
      <c r="AO1" s="20">
        <f>+AO5-AO17-AO20+AO22+AO28+AO35+AO43+AO51-AO58</f>
        <v>0</v>
      </c>
      <c r="AP1" s="21">
        <f>+AP5-AP17-AP20+AP22+AP28+AP35+AP43+AP51-AP58</f>
        <v>2.9558577807620168E-12</v>
      </c>
      <c r="AR1" s="19" t="s">
        <v>447</v>
      </c>
      <c r="AS1" s="7"/>
      <c r="AT1" s="7"/>
      <c r="AU1" s="7"/>
      <c r="AV1" s="20">
        <f>+AV5-AV17-AV20+AV22+AV28+AV35+AV43+AV51-AV58</f>
        <v>1.9208528101444244E-9</v>
      </c>
      <c r="AW1" s="21">
        <f>+AW5-AW17-AW20+AW22+AW28+AW35+AW43+AW51-AW58</f>
        <v>6.5938365878537297E-12</v>
      </c>
      <c r="AY1" s="19" t="s">
        <v>447</v>
      </c>
      <c r="AZ1" s="7"/>
      <c r="BA1" s="7"/>
      <c r="BB1" s="7"/>
      <c r="BC1" s="20">
        <f>+BC5-BC17-BC20+BC22+BC28+BC35+BC43+BC51-BC58</f>
        <v>-1.1059455573558807E-9</v>
      </c>
      <c r="BD1" s="21">
        <f>+BD5-BD17-BD20+BD22+BD28+BD35+BD43+BD51-BD58</f>
        <v>-5.8207660913467407E-11</v>
      </c>
      <c r="BF1" s="19" t="s">
        <v>447</v>
      </c>
      <c r="BG1" s="7"/>
      <c r="BH1" s="7"/>
      <c r="BI1" s="7"/>
      <c r="BJ1" s="20">
        <f>+BJ5-BJ17-BJ20+BJ22+BJ28+BJ35+BJ43+BJ51-BJ58</f>
        <v>-9.42964106798172E-9</v>
      </c>
      <c r="BK1" s="21">
        <f>+BK5-BK17-BK20+BK22+BK28+BK35+BK43+BK51-BK58</f>
        <v>-6.5710992203094065E-11</v>
      </c>
      <c r="BM1" s="19" t="s">
        <v>447</v>
      </c>
      <c r="BN1" s="7"/>
      <c r="BO1" s="7"/>
      <c r="BP1" s="7"/>
      <c r="BQ1" s="20">
        <f>+BQ5-BQ17-BQ20+BQ22+BQ28+BQ35+BQ43+BQ51-BQ58</f>
        <v>-1.0593794286251068E-8</v>
      </c>
      <c r="BR1" s="21">
        <f>+BR5-BR17-BR20+BR22+BR28+BR35+BR43+BR51-BR58</f>
        <v>-2.9103830456733704E-11</v>
      </c>
      <c r="BT1" s="19" t="s">
        <v>447</v>
      </c>
      <c r="BU1" s="7"/>
      <c r="BV1" s="7"/>
      <c r="BW1" s="7"/>
      <c r="BX1" s="20">
        <f>+BX5-BX17-BX20+BX22+BX28+BX35+BX43+BX51-BX58</f>
        <v>1.3969838619232178E-9</v>
      </c>
      <c r="BY1" s="21">
        <f>+BY5-BY17-BY20+BY22+BY28+BY35+BY43+BY51-BY58</f>
        <v>-3.4879121812991798E-10</v>
      </c>
      <c r="CA1" s="19" t="s">
        <v>447</v>
      </c>
      <c r="CB1" s="7"/>
      <c r="CC1" s="7"/>
      <c r="CD1" s="7"/>
      <c r="CE1" s="20">
        <f>+CE5-CE17-CE20+CE22+CE28+CE35+CE43+CE51-CE58</f>
        <v>4.1909515857696533E-9</v>
      </c>
      <c r="CF1" s="21">
        <f>+CF5-CF17-CF20+CF22+CF28+CF35+CF43+CF51-CF58</f>
        <v>-2.8830982046201825E-10</v>
      </c>
      <c r="CH1" s="19" t="s">
        <v>447</v>
      </c>
      <c r="CI1" s="7"/>
      <c r="CJ1" s="7"/>
      <c r="CK1" s="7"/>
      <c r="CL1" s="20">
        <f>+CL5-CL17-CL20+CL22+CL28+CL35+CL43+CL51-CL58</f>
        <v>-7.1013346314430237E-9</v>
      </c>
      <c r="CM1" s="21">
        <f>+CM5-CM17-CM20+CM22+CM28+CM35+CM43+CM51-CM58</f>
        <v>-4.0927261579781771E-11</v>
      </c>
      <c r="CO1" s="19" t="s">
        <v>447</v>
      </c>
      <c r="CP1" s="7"/>
      <c r="CQ1" s="7"/>
      <c r="CR1" s="7"/>
      <c r="CS1" s="20">
        <f>+CS5-CS17-CS20+CS22+CS28+CS35+CS43+CS51-CS58</f>
        <v>-3.0267983675003052E-9</v>
      </c>
      <c r="CT1" s="21">
        <f>+CT5-CT17-CT20+CT22+CT28+CT35+CT43+CT51-CT58</f>
        <v>-2.1327650756575167E-10</v>
      </c>
      <c r="CV1" s="19" t="s">
        <v>447</v>
      </c>
      <c r="CW1" s="7"/>
      <c r="CX1" s="7"/>
      <c r="CY1" s="7"/>
      <c r="CZ1" s="20">
        <f>+CZ5-CZ17-CZ20+CZ22+CZ28+CZ35+CZ43+CZ51-CZ58</f>
        <v>-5.8207660913467407E-9</v>
      </c>
      <c r="DA1" s="21">
        <f>+DA5-DA17-DA20+DA22+DA28+DA35+DA43+DA51-DA58</f>
        <v>-1.5506884665228426E-10</v>
      </c>
      <c r="DC1" s="19" t="s">
        <v>447</v>
      </c>
      <c r="DD1" s="7"/>
      <c r="DE1" s="7"/>
      <c r="DF1" s="7"/>
      <c r="DG1" s="20">
        <f>+DG5-DG17-DG20+DG22+DG28+DG35+DG43+DG51-DG58</f>
        <v>-7.6834112405776978E-9</v>
      </c>
      <c r="DH1" s="21">
        <f>+DH5-DH17-DH20+DH22+DH28+DH35+DH43+DH51-DH58</f>
        <v>-1.9235812942497432E-10</v>
      </c>
      <c r="DJ1" s="19" t="s">
        <v>447</v>
      </c>
      <c r="DK1" s="7"/>
      <c r="DL1" s="7"/>
      <c r="DM1" s="7"/>
      <c r="DN1" s="20">
        <f>+DN5-DN17-DN20+DN22+DN28+DN35+DN43+DN51-DN58</f>
        <v>0</v>
      </c>
      <c r="DO1" s="21">
        <f>+DO5-DO17-DO20+DO22+DO28+DO35+DO43+DO51-DO58</f>
        <v>-2.0327206584624946E-10</v>
      </c>
      <c r="DQ1" s="19" t="s">
        <v>447</v>
      </c>
      <c r="DR1" s="7"/>
      <c r="DS1" s="7"/>
      <c r="DT1" s="7"/>
      <c r="DU1" s="20">
        <f>+DU5-DU17-DU20+DU22+DU28+DU35+DU43+DU51-DU58</f>
        <v>5.1222741603851318E-9</v>
      </c>
      <c r="DV1" s="21">
        <f>+DV5-DV17-DV20+DV22+DV28+DV35+DV43+DV51-DV58</f>
        <v>-1.6962076188065112E-10</v>
      </c>
      <c r="DX1" s="19" t="s">
        <v>447</v>
      </c>
      <c r="DY1" s="7"/>
      <c r="DZ1" s="7"/>
      <c r="EA1" s="7"/>
      <c r="EB1" s="20">
        <f>+EB5-EB17-EB20+EB22+EB28+EB35+EB43+EB51-EB58</f>
        <v>-6.9849193096160889E-9</v>
      </c>
      <c r="EC1" s="21">
        <f>+EC5-EC17-EC20+EC22+EC28+EC35+EC43+EC51-EC58</f>
        <v>-2.8603608370758593E-10</v>
      </c>
      <c r="EE1" s="19" t="s">
        <v>447</v>
      </c>
      <c r="EF1" s="7"/>
      <c r="EG1" s="7"/>
      <c r="EH1" s="7"/>
      <c r="EI1" s="20">
        <f>+EI5-EI17-EI20+EI22+EI28+EI35+EI43+EI51-EI58</f>
        <v>-8.8475644588470459E-9</v>
      </c>
      <c r="EJ1" s="21">
        <f>+EJ5-EJ17-EJ20+EJ22+EJ28+EJ35+EJ43+EJ51-EJ58</f>
        <v>-2.4647306418046355E-10</v>
      </c>
      <c r="EL1" s="19" t="s">
        <v>447</v>
      </c>
      <c r="EM1" s="7"/>
      <c r="EN1" s="7"/>
      <c r="EO1" s="7"/>
      <c r="EP1" s="20">
        <f>+EP5-EP17-EP20+EP22+EP28+EP35+EP43+EP51-EP58</f>
        <v>0</v>
      </c>
      <c r="EQ1" s="21">
        <f>+EQ5-EQ17-EQ20+EQ22+EQ28+EQ35+EQ43+EQ51-EQ58</f>
        <v>-3.3378455555066466E-10</v>
      </c>
      <c r="ES1" s="19" t="s">
        <v>447</v>
      </c>
      <c r="ET1" s="7"/>
      <c r="EU1" s="7"/>
      <c r="EV1" s="7"/>
      <c r="EW1" s="20">
        <f>+EW5-EW17-EW20+EW22+EW28+EW35+EW43+EW51-EW58</f>
        <v>0</v>
      </c>
      <c r="EX1" s="21">
        <f>+EX5-EX17-EX20+EX22+EX28+EX35+EX43+EX51-EX58</f>
        <v>-1.3187673175707459E-10</v>
      </c>
      <c r="EZ1" s="19" t="s">
        <v>447</v>
      </c>
      <c r="FA1" s="7"/>
      <c r="FB1" s="7"/>
      <c r="FC1" s="7"/>
      <c r="FD1" s="20">
        <f>+FD5-FD17-FD20+FD22+FD28+FD35+FD43+FD51-FD58</f>
        <v>0</v>
      </c>
      <c r="FE1" s="21">
        <f>+FE5-FE17-FE20+FE22+FE28+FE35+FE43+FE51-FE58</f>
        <v>-2.3283064365386963E-10</v>
      </c>
      <c r="FG1" s="19" t="s">
        <v>447</v>
      </c>
      <c r="FH1" s="7"/>
      <c r="FI1" s="7"/>
      <c r="FJ1" s="7"/>
      <c r="FK1" s="20">
        <f>+FK5-FK17-FK20+FK22+FK28+FK35+FK43+FK51-FK58</f>
        <v>0</v>
      </c>
      <c r="FL1" s="21">
        <f>+FL5-FL17-FL20+FL22+FL28+FL35+FL43+FL51-FL58</f>
        <v>-2.4738255888223648E-10</v>
      </c>
      <c r="FN1" s="19" t="s">
        <v>447</v>
      </c>
      <c r="FO1" s="7"/>
      <c r="FP1" s="7"/>
      <c r="FQ1" s="7"/>
      <c r="FR1" s="20">
        <f>+FR5-FR17-FR20+FR22+FR28+FR35+FR43+FR51-FR58</f>
        <v>0</v>
      </c>
      <c r="FS1" s="21">
        <f>+FS5-FS17-FS20+FS22+FS28+FS35+FS43+FS51-FS58</f>
        <v>-2.7739588404074311E-10</v>
      </c>
      <c r="FU1" s="19" t="s">
        <v>447</v>
      </c>
      <c r="FV1" s="7"/>
      <c r="FW1" s="7"/>
      <c r="FX1" s="7"/>
      <c r="FY1" s="20">
        <f>+FY5-FY17-FY20+FY22+FY28+FY35+FY43+FY51-FY58</f>
        <v>-4.4703483581542969E-8</v>
      </c>
      <c r="FZ1" s="21">
        <f>+FZ5-FZ17-FZ20+FZ22+FZ28+FZ35+FZ43+FZ51-FZ58</f>
        <v>9.5496943686157465E-11</v>
      </c>
      <c r="GB1" s="19" t="s">
        <v>447</v>
      </c>
      <c r="GC1" s="7"/>
      <c r="GD1" s="7"/>
      <c r="GE1" s="7"/>
      <c r="GF1" s="20">
        <f>+GF5-GF17-GF20+GF22+GF28+GF35+GF43+GF51-GF58</f>
        <v>-1.4901161193847656E-8</v>
      </c>
      <c r="GG1" s="21">
        <f>+GG5-GG17-GG20+GG22+GG28+GG35+GG43+GG51-GG58</f>
        <v>-4.2655301513150334E-10</v>
      </c>
      <c r="GI1" s="19" t="s">
        <v>447</v>
      </c>
      <c r="GJ1" s="7"/>
      <c r="GK1" s="7"/>
      <c r="GL1" s="7"/>
      <c r="GM1" s="20">
        <f>+GM5-GM17-GM20+GM22+GM28+GM35+GM43+GM51-GM58</f>
        <v>0</v>
      </c>
      <c r="GN1" s="21">
        <f>+GN5-GN17-GN20+GN22+GN28+GN35+GN43+GN51-GN58</f>
        <v>-1.2096279533579946E-10</v>
      </c>
      <c r="GP1" s="19" t="s">
        <v>447</v>
      </c>
      <c r="GQ1" s="7"/>
      <c r="GR1" s="7"/>
      <c r="GS1" s="7"/>
      <c r="GT1" s="20">
        <f>+GT5-GT17-GT20+GT22+GT28+GT35+GT43+GT51-GT58</f>
        <v>1.2293457984924316E-7</v>
      </c>
      <c r="GU1" s="21">
        <f>+GU5-GU17-GU20+GU22+GU28+GU35+GU43+GU51-GU58</f>
        <v>-1.1195879778824747E-9</v>
      </c>
      <c r="GW1" s="19" t="s">
        <v>447</v>
      </c>
      <c r="GX1" s="7"/>
      <c r="GY1" s="7"/>
      <c r="GZ1" s="7"/>
      <c r="HA1" s="20">
        <f>+HA5-HA17-HA20+HA22+HA28+HA35+HA43+HA51-HA58</f>
        <v>-1.0803341865539551E-7</v>
      </c>
      <c r="HB1" s="21">
        <f>+HB5-HB17-HB20+HB22+HB28+HB35+HB43+HB51-HB58</f>
        <v>-5.0931703299283981E-10</v>
      </c>
      <c r="HD1" s="19" t="s">
        <v>447</v>
      </c>
      <c r="HE1" s="7"/>
      <c r="HF1" s="7"/>
      <c r="HG1" s="7"/>
      <c r="HH1" s="20">
        <f>+HH5-HH17-HH20+HH22+HH28+HH35+HH43+HH51-HH58</f>
        <v>-5.9604644775390625E-8</v>
      </c>
      <c r="HI1" s="21">
        <f>+HI5-HI17-HI20+HI22+HI28+HI35+HI43+HI51-HI58</f>
        <v>8.4946805145591497E-10</v>
      </c>
      <c r="HK1" s="19" t="s">
        <v>447</v>
      </c>
      <c r="HL1" s="7"/>
      <c r="HM1" s="7"/>
      <c r="HN1" s="7"/>
      <c r="HO1" s="20">
        <f>+HO5-HO17-HO20+HO22+HO28+HO35+HO43+HO51-HO58</f>
        <v>-9.6857547760009766E-8</v>
      </c>
      <c r="HP1" s="21">
        <f>+HP5-HP17-HP20+HP22+HP28+HP35+HP43+HP51-HP58</f>
        <v>6.184563972055912E-10</v>
      </c>
    </row>
    <row r="2" spans="2:226" x14ac:dyDescent="0.25">
      <c r="B2" s="27" t="s">
        <v>6730</v>
      </c>
      <c r="C2" s="30">
        <v>2019</v>
      </c>
      <c r="D2" s="30"/>
      <c r="E2" s="30"/>
      <c r="F2" s="30" t="s">
        <v>6731</v>
      </c>
      <c r="G2" s="31">
        <v>1</v>
      </c>
      <c r="I2" s="27" t="s">
        <v>6730</v>
      </c>
      <c r="J2" s="30">
        <f>+IF(G2=12,C2+1,C2)</f>
        <v>2019</v>
      </c>
      <c r="K2" s="30"/>
      <c r="L2" s="30"/>
      <c r="M2" s="30" t="s">
        <v>6731</v>
      </c>
      <c r="N2" s="31">
        <f>+IF(G2=12,1,G2+1)</f>
        <v>2</v>
      </c>
      <c r="P2" s="27" t="s">
        <v>6730</v>
      </c>
      <c r="Q2" s="30">
        <f>+IF(N2=12,J2+1,J2)</f>
        <v>2019</v>
      </c>
      <c r="R2" s="30"/>
      <c r="S2" s="30"/>
      <c r="T2" s="30" t="s">
        <v>6731</v>
      </c>
      <c r="U2" s="31">
        <f>+IF(N2=12,1,N2+1)</f>
        <v>3</v>
      </c>
      <c r="W2" s="27" t="s">
        <v>6730</v>
      </c>
      <c r="X2" s="30">
        <f>+IF(U2=12,Q2+1,Q2)</f>
        <v>2019</v>
      </c>
      <c r="Y2" s="30"/>
      <c r="Z2" s="30"/>
      <c r="AA2" s="30" t="s">
        <v>6731</v>
      </c>
      <c r="AB2" s="31">
        <f>+IF(U2=12,1,U2+1)</f>
        <v>4</v>
      </c>
      <c r="AD2" s="27" t="s">
        <v>6730</v>
      </c>
      <c r="AE2" s="30">
        <f>+IF(AB2=12,X2+1,X2)</f>
        <v>2019</v>
      </c>
      <c r="AF2" s="30"/>
      <c r="AG2" s="30"/>
      <c r="AH2" s="30" t="s">
        <v>6731</v>
      </c>
      <c r="AI2" s="31">
        <f>+IF(AB2=12,1,AB2+1)</f>
        <v>5</v>
      </c>
      <c r="AK2" s="27" t="s">
        <v>6730</v>
      </c>
      <c r="AL2" s="30">
        <f>+IF(AI2=12,AE2+1,AE2)</f>
        <v>2019</v>
      </c>
      <c r="AM2" s="30"/>
      <c r="AN2" s="30"/>
      <c r="AO2" s="30" t="s">
        <v>6731</v>
      </c>
      <c r="AP2" s="31">
        <f>+IF(AI2=12,1,AI2+1)</f>
        <v>6</v>
      </c>
      <c r="AR2" s="27" t="s">
        <v>6730</v>
      </c>
      <c r="AS2" s="30">
        <f>+IF(AP2=12,AL2+1,AL2)</f>
        <v>2019</v>
      </c>
      <c r="AT2" s="30"/>
      <c r="AU2" s="30"/>
      <c r="AV2" s="30" t="s">
        <v>6731</v>
      </c>
      <c r="AW2" s="31">
        <f>+IF(AP2=12,1,AP2+1)</f>
        <v>7</v>
      </c>
      <c r="AY2" s="27" t="s">
        <v>6730</v>
      </c>
      <c r="AZ2" s="30">
        <f>+IF(AW2=12,AS2+1,AS2)</f>
        <v>2019</v>
      </c>
      <c r="BA2" s="30"/>
      <c r="BB2" s="30"/>
      <c r="BC2" s="30" t="s">
        <v>6731</v>
      </c>
      <c r="BD2" s="31">
        <f>+IF(AW2=12,1,AW2+1)</f>
        <v>8</v>
      </c>
      <c r="BF2" s="27" t="s">
        <v>6730</v>
      </c>
      <c r="BG2" s="30">
        <f>+IF(BD2=12,AZ2+1,AZ2)</f>
        <v>2019</v>
      </c>
      <c r="BH2" s="30"/>
      <c r="BI2" s="30"/>
      <c r="BJ2" s="30" t="s">
        <v>6731</v>
      </c>
      <c r="BK2" s="31">
        <f>+IF(BD2=12,1,BD2+1)</f>
        <v>9</v>
      </c>
      <c r="BM2" s="27" t="s">
        <v>6730</v>
      </c>
      <c r="BN2" s="30">
        <f>+IF(BK2=12,BG2+1,BG2)</f>
        <v>2019</v>
      </c>
      <c r="BO2" s="30"/>
      <c r="BP2" s="30"/>
      <c r="BQ2" s="30" t="s">
        <v>6731</v>
      </c>
      <c r="BR2" s="31">
        <f>+IF(BK2=12,1,BK2+1)</f>
        <v>10</v>
      </c>
      <c r="BT2" s="27" t="s">
        <v>6730</v>
      </c>
      <c r="BU2" s="30">
        <f>+IF(BR2=12,BN2+1,BN2)</f>
        <v>2019</v>
      </c>
      <c r="BV2" s="30"/>
      <c r="BW2" s="30"/>
      <c r="BX2" s="30" t="s">
        <v>6731</v>
      </c>
      <c r="BY2" s="31">
        <f>+IF(BR2=12,1,BR2+1)</f>
        <v>11</v>
      </c>
      <c r="CA2" s="27" t="s">
        <v>6730</v>
      </c>
      <c r="CB2" s="30">
        <f>+IF(BY2=12,BU2+1,BU2)</f>
        <v>2019</v>
      </c>
      <c r="CC2" s="30"/>
      <c r="CD2" s="30"/>
      <c r="CE2" s="30" t="s">
        <v>6731</v>
      </c>
      <c r="CF2" s="31">
        <f>+IF(BY2=12,1,BY2+1)</f>
        <v>12</v>
      </c>
      <c r="CH2" s="27" t="s">
        <v>6730</v>
      </c>
      <c r="CI2" s="30">
        <f>+IF(CF2=12,CB2+1,CB2)</f>
        <v>2020</v>
      </c>
      <c r="CJ2" s="30"/>
      <c r="CK2" s="30"/>
      <c r="CL2" s="30" t="s">
        <v>6731</v>
      </c>
      <c r="CM2" s="31">
        <f>+IF(CF2=12,1,CF2+1)</f>
        <v>1</v>
      </c>
      <c r="CO2" s="27" t="s">
        <v>6730</v>
      </c>
      <c r="CP2" s="30">
        <f>+IF(CM2=12,CI2+1,CI2)</f>
        <v>2020</v>
      </c>
      <c r="CQ2" s="30"/>
      <c r="CR2" s="30"/>
      <c r="CS2" s="30" t="s">
        <v>6731</v>
      </c>
      <c r="CT2" s="31">
        <f>+IF(CM2=12,1,CM2+1)</f>
        <v>2</v>
      </c>
      <c r="CV2" s="27" t="s">
        <v>6730</v>
      </c>
      <c r="CW2" s="30">
        <f>+IF(CT2=12,CP2+1,CP2)</f>
        <v>2020</v>
      </c>
      <c r="CX2" s="30"/>
      <c r="CY2" s="30"/>
      <c r="CZ2" s="30" t="s">
        <v>6731</v>
      </c>
      <c r="DA2" s="31">
        <f>+IF(CT2=12,1,CT2+1)</f>
        <v>3</v>
      </c>
      <c r="DC2" s="27" t="s">
        <v>6730</v>
      </c>
      <c r="DD2" s="30">
        <f>+IF(DA2=12,CW2+1,CW2)</f>
        <v>2020</v>
      </c>
      <c r="DE2" s="30"/>
      <c r="DF2" s="30"/>
      <c r="DG2" s="30" t="s">
        <v>6731</v>
      </c>
      <c r="DH2" s="31">
        <f>+IF(DA2=12,1,DA2+1)</f>
        <v>4</v>
      </c>
      <c r="DJ2" s="27" t="s">
        <v>6730</v>
      </c>
      <c r="DK2" s="30">
        <f>+IF(DH2=12,DD2+1,DD2)</f>
        <v>2020</v>
      </c>
      <c r="DL2" s="30"/>
      <c r="DM2" s="30"/>
      <c r="DN2" s="30" t="s">
        <v>6731</v>
      </c>
      <c r="DO2" s="31">
        <f>+IF(DH2=12,1,DH2+1)</f>
        <v>5</v>
      </c>
      <c r="DQ2" s="27" t="s">
        <v>6730</v>
      </c>
      <c r="DR2" s="30">
        <f>+IF(DO2=12,DK2+1,DK2)</f>
        <v>2020</v>
      </c>
      <c r="DS2" s="30"/>
      <c r="DT2" s="30"/>
      <c r="DU2" s="30" t="s">
        <v>6731</v>
      </c>
      <c r="DV2" s="31">
        <f>+IF(DO2=12,1,DO2+1)</f>
        <v>6</v>
      </c>
      <c r="DX2" s="27" t="s">
        <v>6730</v>
      </c>
      <c r="DY2" s="30">
        <f>+IF(DV2=12,DR2+1,DR2)</f>
        <v>2020</v>
      </c>
      <c r="DZ2" s="30"/>
      <c r="EA2" s="30"/>
      <c r="EB2" s="30" t="s">
        <v>6731</v>
      </c>
      <c r="EC2" s="31">
        <f>+IF(DV2=12,1,DV2+1)</f>
        <v>7</v>
      </c>
      <c r="EE2" s="27" t="s">
        <v>6730</v>
      </c>
      <c r="EF2" s="30">
        <f>+IF(EC2=12,DY2+1,DY2)</f>
        <v>2020</v>
      </c>
      <c r="EG2" s="30"/>
      <c r="EH2" s="30"/>
      <c r="EI2" s="30" t="s">
        <v>6731</v>
      </c>
      <c r="EJ2" s="31">
        <f>+IF(EC2=12,1,EC2+1)</f>
        <v>8</v>
      </c>
      <c r="EL2" s="27" t="s">
        <v>6730</v>
      </c>
      <c r="EM2" s="30">
        <f>+IF(EJ2=12,EF2+1,EF2)</f>
        <v>2020</v>
      </c>
      <c r="EN2" s="30"/>
      <c r="EO2" s="30"/>
      <c r="EP2" s="30" t="s">
        <v>6731</v>
      </c>
      <c r="EQ2" s="31">
        <f>+IF(EJ2=12,1,EJ2+1)</f>
        <v>9</v>
      </c>
      <c r="ES2" s="27" t="s">
        <v>6730</v>
      </c>
      <c r="ET2" s="30">
        <f>+IF(EQ2=12,EM2+1,EM2)</f>
        <v>2020</v>
      </c>
      <c r="EU2" s="30"/>
      <c r="EV2" s="30"/>
      <c r="EW2" s="30" t="s">
        <v>6731</v>
      </c>
      <c r="EX2" s="31">
        <f>+IF(EQ2=12,1,EQ2+1)</f>
        <v>10</v>
      </c>
      <c r="EZ2" s="27" t="s">
        <v>6730</v>
      </c>
      <c r="FA2" s="30">
        <f>+IF(EX2=12,ET2+1,ET2)</f>
        <v>2020</v>
      </c>
      <c r="FB2" s="30"/>
      <c r="FC2" s="30"/>
      <c r="FD2" s="30" t="s">
        <v>6731</v>
      </c>
      <c r="FE2" s="31">
        <f>+IF(EX2=12,1,EX2+1)</f>
        <v>11</v>
      </c>
      <c r="FG2" s="27" t="s">
        <v>6730</v>
      </c>
      <c r="FH2" s="30">
        <f>+IF(FE2=12,FA2+1,FA2)</f>
        <v>2020</v>
      </c>
      <c r="FI2" s="30"/>
      <c r="FJ2" s="30"/>
      <c r="FK2" s="30" t="s">
        <v>6731</v>
      </c>
      <c r="FL2" s="31">
        <f>+IF(FE2=12,1,FE2+1)</f>
        <v>12</v>
      </c>
      <c r="FN2" s="27" t="s">
        <v>6730</v>
      </c>
      <c r="FO2" s="30">
        <f>+IF(FL2=12,FH2+1,FH2)</f>
        <v>2021</v>
      </c>
      <c r="FP2" s="30"/>
      <c r="FQ2" s="30"/>
      <c r="FR2" s="30" t="s">
        <v>6731</v>
      </c>
      <c r="FS2" s="31">
        <f>+IF(FL2=12,1,FL2+1)</f>
        <v>1</v>
      </c>
      <c r="FU2" s="27" t="s">
        <v>6730</v>
      </c>
      <c r="FV2" s="30">
        <f>+IF(FS2=12,FO2+1,FO2)</f>
        <v>2021</v>
      </c>
      <c r="FW2" s="30"/>
      <c r="FX2" s="30"/>
      <c r="FY2" s="30" t="s">
        <v>6731</v>
      </c>
      <c r="FZ2" s="31">
        <f>+IF(FS2=12,1,FS2+1)</f>
        <v>2</v>
      </c>
      <c r="GB2" s="27" t="s">
        <v>6730</v>
      </c>
      <c r="GC2" s="30">
        <f>+IF(FZ2=12,FV2+1,FV2)</f>
        <v>2021</v>
      </c>
      <c r="GD2" s="30"/>
      <c r="GE2" s="30"/>
      <c r="GF2" s="30" t="s">
        <v>6731</v>
      </c>
      <c r="GG2" s="31">
        <f>+IF(FZ2=12,1,FZ2+1)</f>
        <v>3</v>
      </c>
      <c r="GI2" s="27" t="s">
        <v>6730</v>
      </c>
      <c r="GJ2" s="30">
        <f>+IF(GG2=12,GC2+1,GC2)</f>
        <v>2021</v>
      </c>
      <c r="GK2" s="30"/>
      <c r="GL2" s="30"/>
      <c r="GM2" s="30" t="s">
        <v>6731</v>
      </c>
      <c r="GN2" s="31">
        <f>+IF(GG2=12,1,GG2+1)</f>
        <v>4</v>
      </c>
      <c r="GP2" s="27" t="s">
        <v>6730</v>
      </c>
      <c r="GQ2" s="30">
        <f>+IF(GN2=12,GJ2+1,GJ2)</f>
        <v>2021</v>
      </c>
      <c r="GR2" s="30"/>
      <c r="GS2" s="30"/>
      <c r="GT2" s="30" t="s">
        <v>6731</v>
      </c>
      <c r="GU2" s="31">
        <f>+IF(GN2=12,1,GN2+1)</f>
        <v>5</v>
      </c>
      <c r="GW2" s="27" t="s">
        <v>6730</v>
      </c>
      <c r="GX2" s="30">
        <f>+IF(GU2=12,GQ2+1,GQ2)</f>
        <v>2021</v>
      </c>
      <c r="GY2" s="30"/>
      <c r="GZ2" s="30"/>
      <c r="HA2" s="30" t="s">
        <v>6731</v>
      </c>
      <c r="HB2" s="31">
        <f>+IF(GU2=12,1,GU2+1)</f>
        <v>6</v>
      </c>
      <c r="HD2" s="27" t="s">
        <v>6730</v>
      </c>
      <c r="HE2" s="30">
        <f>+IF(HB2=12,GX2+1,GX2)</f>
        <v>2021</v>
      </c>
      <c r="HF2" s="30"/>
      <c r="HG2" s="30"/>
      <c r="HH2" s="30" t="s">
        <v>6731</v>
      </c>
      <c r="HI2" s="31">
        <f>+IF(HB2=12,1,HB2+1)</f>
        <v>7</v>
      </c>
      <c r="HK2" s="27" t="s">
        <v>6730</v>
      </c>
      <c r="HL2" s="30">
        <f>+IF(HI2=12,HE2+1,HE2)</f>
        <v>2021</v>
      </c>
      <c r="HM2" s="30"/>
      <c r="HN2" s="30"/>
      <c r="HO2" s="30" t="s">
        <v>6731</v>
      </c>
      <c r="HP2" s="31">
        <f>+IF(HI2=12,1,HI2+1)</f>
        <v>8</v>
      </c>
    </row>
    <row r="3" spans="2:226" x14ac:dyDescent="0.25">
      <c r="B3" s="3" t="s">
        <v>6736</v>
      </c>
      <c r="C3" s="2"/>
      <c r="D3" s="2"/>
      <c r="E3" s="2"/>
      <c r="F3" s="2" t="s">
        <v>6737</v>
      </c>
      <c r="G3" s="4"/>
      <c r="I3" s="3" t="s">
        <v>6736</v>
      </c>
      <c r="J3" s="2"/>
      <c r="K3" s="2"/>
      <c r="L3" s="2"/>
      <c r="M3" s="2" t="s">
        <v>6737</v>
      </c>
      <c r="N3" s="4"/>
      <c r="P3" s="3" t="s">
        <v>6736</v>
      </c>
      <c r="Q3" s="2"/>
      <c r="R3" s="2"/>
      <c r="S3" s="2"/>
      <c r="T3" s="2" t="s">
        <v>6737</v>
      </c>
      <c r="U3" s="4"/>
      <c r="W3" s="3" t="s">
        <v>6736</v>
      </c>
      <c r="X3" s="2"/>
      <c r="Y3" s="2"/>
      <c r="Z3" s="2"/>
      <c r="AA3" s="2" t="s">
        <v>6737</v>
      </c>
      <c r="AB3" s="4"/>
      <c r="AD3" s="3" t="s">
        <v>6736</v>
      </c>
      <c r="AE3" s="2"/>
      <c r="AF3" s="2"/>
      <c r="AG3" s="2"/>
      <c r="AH3" s="2" t="s">
        <v>6737</v>
      </c>
      <c r="AI3" s="4"/>
      <c r="AK3" s="3" t="s">
        <v>6736</v>
      </c>
      <c r="AL3" s="2"/>
      <c r="AM3" s="2"/>
      <c r="AN3" s="2"/>
      <c r="AO3" s="2" t="s">
        <v>6737</v>
      </c>
      <c r="AP3" s="4"/>
      <c r="AR3" s="3" t="s">
        <v>6736</v>
      </c>
      <c r="AS3" s="2"/>
      <c r="AT3" s="2"/>
      <c r="AU3" s="2"/>
      <c r="AV3" s="2" t="s">
        <v>6737</v>
      </c>
      <c r="AW3" s="4"/>
      <c r="AY3" s="3" t="s">
        <v>6736</v>
      </c>
      <c r="AZ3" s="2"/>
      <c r="BA3" s="2"/>
      <c r="BB3" s="2"/>
      <c r="BC3" s="2" t="s">
        <v>6737</v>
      </c>
      <c r="BD3" s="4"/>
      <c r="BF3" s="3" t="s">
        <v>6736</v>
      </c>
      <c r="BG3" s="2"/>
      <c r="BH3" s="2"/>
      <c r="BI3" s="2"/>
      <c r="BJ3" s="2" t="s">
        <v>6737</v>
      </c>
      <c r="BK3" s="4"/>
      <c r="BM3" s="3" t="s">
        <v>6736</v>
      </c>
      <c r="BN3" s="2"/>
      <c r="BO3" s="2"/>
      <c r="BP3" s="2"/>
      <c r="BQ3" s="2" t="s">
        <v>6737</v>
      </c>
      <c r="BR3" s="4"/>
      <c r="BT3" s="3" t="s">
        <v>6736</v>
      </c>
      <c r="BU3" s="2"/>
      <c r="BV3" s="2"/>
      <c r="BW3" s="2"/>
      <c r="BX3" s="2" t="s">
        <v>6737</v>
      </c>
      <c r="BY3" s="4"/>
      <c r="CA3" s="3" t="s">
        <v>6736</v>
      </c>
      <c r="CB3" s="2"/>
      <c r="CC3" s="2"/>
      <c r="CD3" s="2"/>
      <c r="CE3" s="2" t="s">
        <v>6737</v>
      </c>
      <c r="CF3" s="4"/>
      <c r="CH3" s="3" t="s">
        <v>6736</v>
      </c>
      <c r="CI3" s="2"/>
      <c r="CJ3" s="2"/>
      <c r="CK3" s="2"/>
      <c r="CL3" s="2" t="s">
        <v>6737</v>
      </c>
      <c r="CM3" s="4"/>
      <c r="CO3" s="3" t="s">
        <v>6736</v>
      </c>
      <c r="CP3" s="2"/>
      <c r="CQ3" s="2"/>
      <c r="CR3" s="2"/>
      <c r="CS3" s="2" t="s">
        <v>6737</v>
      </c>
      <c r="CT3" s="4"/>
      <c r="CV3" s="3" t="s">
        <v>6736</v>
      </c>
      <c r="CW3" s="2"/>
      <c r="CX3" s="2"/>
      <c r="CY3" s="2"/>
      <c r="CZ3" s="2" t="s">
        <v>6737</v>
      </c>
      <c r="DA3" s="4"/>
      <c r="DC3" s="3" t="s">
        <v>6736</v>
      </c>
      <c r="DD3" s="2"/>
      <c r="DE3" s="2"/>
      <c r="DF3" s="2"/>
      <c r="DG3" s="2" t="s">
        <v>6737</v>
      </c>
      <c r="DH3" s="4"/>
      <c r="DJ3" s="3" t="s">
        <v>6736</v>
      </c>
      <c r="DK3" s="2"/>
      <c r="DL3" s="2"/>
      <c r="DM3" s="2"/>
      <c r="DN3" s="2" t="s">
        <v>6737</v>
      </c>
      <c r="DO3" s="4"/>
      <c r="DQ3" s="3" t="s">
        <v>6736</v>
      </c>
      <c r="DR3" s="2"/>
      <c r="DS3" s="2"/>
      <c r="DT3" s="2"/>
      <c r="DU3" s="2" t="s">
        <v>6737</v>
      </c>
      <c r="DV3" s="4"/>
      <c r="DX3" s="3" t="s">
        <v>6736</v>
      </c>
      <c r="DY3" s="2"/>
      <c r="DZ3" s="2"/>
      <c r="EA3" s="2"/>
      <c r="EB3" s="2" t="s">
        <v>6737</v>
      </c>
      <c r="EC3" s="4"/>
      <c r="EE3" s="3" t="s">
        <v>6736</v>
      </c>
      <c r="EF3" s="2"/>
      <c r="EG3" s="2"/>
      <c r="EH3" s="2"/>
      <c r="EI3" s="2" t="s">
        <v>6737</v>
      </c>
      <c r="EJ3" s="4"/>
      <c r="EL3" s="3" t="s">
        <v>6736</v>
      </c>
      <c r="EM3" s="2"/>
      <c r="EN3" s="2"/>
      <c r="EO3" s="2"/>
      <c r="EP3" s="2" t="s">
        <v>6737</v>
      </c>
      <c r="EQ3" s="4"/>
      <c r="ES3" s="3" t="s">
        <v>6736</v>
      </c>
      <c r="ET3" s="2"/>
      <c r="EU3" s="2"/>
      <c r="EV3" s="2"/>
      <c r="EW3" s="2" t="s">
        <v>6737</v>
      </c>
      <c r="EX3" s="4"/>
      <c r="EZ3" s="3" t="s">
        <v>6736</v>
      </c>
      <c r="FA3" s="2"/>
      <c r="FB3" s="2"/>
      <c r="FC3" s="2"/>
      <c r="FD3" s="2" t="s">
        <v>6737</v>
      </c>
      <c r="FE3" s="4"/>
      <c r="FG3" s="3" t="s">
        <v>6736</v>
      </c>
      <c r="FH3" s="2"/>
      <c r="FI3" s="2"/>
      <c r="FJ3" s="2"/>
      <c r="FK3" s="2" t="s">
        <v>6737</v>
      </c>
      <c r="FL3" s="4"/>
      <c r="FN3" s="3" t="s">
        <v>6736</v>
      </c>
      <c r="FO3" s="2"/>
      <c r="FP3" s="2"/>
      <c r="FQ3" s="2"/>
      <c r="FR3" s="2" t="s">
        <v>6737</v>
      </c>
      <c r="FS3" s="4"/>
      <c r="FU3" s="3" t="s">
        <v>6736</v>
      </c>
      <c r="FV3" s="2"/>
      <c r="FW3" s="2"/>
      <c r="FX3" s="2"/>
      <c r="FY3" s="2" t="s">
        <v>6737</v>
      </c>
      <c r="FZ3" s="4"/>
      <c r="GB3" s="3" t="s">
        <v>6736</v>
      </c>
      <c r="GC3" s="2"/>
      <c r="GD3" s="2"/>
      <c r="GE3" s="2"/>
      <c r="GF3" s="2" t="s">
        <v>6737</v>
      </c>
      <c r="GG3" s="4"/>
      <c r="GI3" s="3" t="s">
        <v>6736</v>
      </c>
      <c r="GJ3" s="2"/>
      <c r="GK3" s="2"/>
      <c r="GL3" s="2"/>
      <c r="GM3" s="2" t="s">
        <v>6737</v>
      </c>
      <c r="GN3" s="4"/>
      <c r="GP3" s="3" t="s">
        <v>6736</v>
      </c>
      <c r="GQ3" s="2"/>
      <c r="GR3" s="2"/>
      <c r="GS3" s="2"/>
      <c r="GT3" s="2" t="s">
        <v>6737</v>
      </c>
      <c r="GU3" s="4"/>
      <c r="GW3" s="3" t="s">
        <v>6736</v>
      </c>
      <c r="GX3" s="2"/>
      <c r="GY3" s="2"/>
      <c r="GZ3" s="2"/>
      <c r="HA3" s="2" t="s">
        <v>6737</v>
      </c>
      <c r="HB3" s="4"/>
      <c r="HD3" s="3" t="s">
        <v>6736</v>
      </c>
      <c r="HE3" s="2"/>
      <c r="HF3" s="2"/>
      <c r="HG3" s="2"/>
      <c r="HH3" s="2" t="s">
        <v>6737</v>
      </c>
      <c r="HI3" s="4"/>
      <c r="HK3" s="3" t="s">
        <v>6736</v>
      </c>
      <c r="HL3" s="2"/>
      <c r="HM3" s="2"/>
      <c r="HN3" s="2"/>
      <c r="HO3" s="2" t="s">
        <v>6737</v>
      </c>
      <c r="HP3" s="4"/>
    </row>
    <row r="4" spans="2:226" x14ac:dyDescent="0.25">
      <c r="B4" s="3"/>
      <c r="C4" s="2" t="s">
        <v>4</v>
      </c>
      <c r="D4" s="2" t="s">
        <v>2</v>
      </c>
      <c r="E4" s="2"/>
      <c r="F4" s="2" t="s">
        <v>4</v>
      </c>
      <c r="G4" s="4" t="s">
        <v>2</v>
      </c>
      <c r="I4" s="3"/>
      <c r="J4" s="2" t="s">
        <v>4</v>
      </c>
      <c r="K4" s="2" t="s">
        <v>2</v>
      </c>
      <c r="L4" s="2"/>
      <c r="M4" s="2" t="s">
        <v>4</v>
      </c>
      <c r="N4" s="4" t="s">
        <v>2</v>
      </c>
      <c r="P4" s="3"/>
      <c r="Q4" s="2" t="s">
        <v>4</v>
      </c>
      <c r="R4" s="2" t="s">
        <v>2</v>
      </c>
      <c r="S4" s="2"/>
      <c r="T4" s="2" t="s">
        <v>4</v>
      </c>
      <c r="U4" s="4" t="s">
        <v>2</v>
      </c>
      <c r="W4" s="3"/>
      <c r="X4" s="2" t="s">
        <v>4</v>
      </c>
      <c r="Y4" s="2" t="s">
        <v>2</v>
      </c>
      <c r="Z4" s="2"/>
      <c r="AA4" s="2" t="s">
        <v>4</v>
      </c>
      <c r="AB4" s="4" t="s">
        <v>2</v>
      </c>
      <c r="AD4" s="3"/>
      <c r="AE4" s="2" t="s">
        <v>4</v>
      </c>
      <c r="AF4" s="2" t="s">
        <v>2</v>
      </c>
      <c r="AG4" s="2"/>
      <c r="AH4" s="2" t="s">
        <v>4</v>
      </c>
      <c r="AI4" s="4" t="s">
        <v>2</v>
      </c>
      <c r="AK4" s="3"/>
      <c r="AL4" s="2" t="s">
        <v>4</v>
      </c>
      <c r="AM4" s="2" t="s">
        <v>2</v>
      </c>
      <c r="AN4" s="2"/>
      <c r="AO4" s="2" t="s">
        <v>4</v>
      </c>
      <c r="AP4" s="4" t="s">
        <v>2</v>
      </c>
      <c r="AR4" s="3"/>
      <c r="AS4" s="2" t="s">
        <v>4</v>
      </c>
      <c r="AT4" s="2" t="s">
        <v>2</v>
      </c>
      <c r="AU4" s="2"/>
      <c r="AV4" s="2" t="s">
        <v>4</v>
      </c>
      <c r="AW4" s="4" t="s">
        <v>2</v>
      </c>
      <c r="AY4" s="3"/>
      <c r="AZ4" s="2" t="s">
        <v>4</v>
      </c>
      <c r="BA4" s="2" t="s">
        <v>2</v>
      </c>
      <c r="BB4" s="2"/>
      <c r="BC4" s="2" t="s">
        <v>4</v>
      </c>
      <c r="BD4" s="4" t="s">
        <v>2</v>
      </c>
      <c r="BF4" s="3"/>
      <c r="BG4" s="2" t="s">
        <v>4</v>
      </c>
      <c r="BH4" s="2" t="s">
        <v>2</v>
      </c>
      <c r="BI4" s="2"/>
      <c r="BJ4" s="2" t="s">
        <v>4</v>
      </c>
      <c r="BK4" s="4" t="s">
        <v>2</v>
      </c>
      <c r="BM4" s="3"/>
      <c r="BN4" s="2" t="s">
        <v>4</v>
      </c>
      <c r="BO4" s="2" t="s">
        <v>2</v>
      </c>
      <c r="BP4" s="2"/>
      <c r="BQ4" s="2" t="s">
        <v>4</v>
      </c>
      <c r="BR4" s="4" t="s">
        <v>2</v>
      </c>
      <c r="BT4" s="3"/>
      <c r="BU4" s="2" t="s">
        <v>4</v>
      </c>
      <c r="BV4" s="2" t="s">
        <v>2</v>
      </c>
      <c r="BW4" s="2"/>
      <c r="BX4" s="2" t="s">
        <v>4</v>
      </c>
      <c r="BY4" s="4" t="s">
        <v>2</v>
      </c>
      <c r="CA4" s="3"/>
      <c r="CB4" s="2" t="s">
        <v>4</v>
      </c>
      <c r="CC4" s="2" t="s">
        <v>2</v>
      </c>
      <c r="CD4" s="2"/>
      <c r="CE4" s="2" t="s">
        <v>4</v>
      </c>
      <c r="CF4" s="4" t="s">
        <v>2</v>
      </c>
      <c r="CH4" s="3"/>
      <c r="CI4" s="2" t="s">
        <v>4</v>
      </c>
      <c r="CJ4" s="2" t="s">
        <v>2</v>
      </c>
      <c r="CK4" s="2"/>
      <c r="CL4" s="2" t="s">
        <v>4</v>
      </c>
      <c r="CM4" s="4" t="s">
        <v>2</v>
      </c>
      <c r="CO4" s="3"/>
      <c r="CP4" s="2" t="s">
        <v>4</v>
      </c>
      <c r="CQ4" s="2" t="s">
        <v>2</v>
      </c>
      <c r="CR4" s="2"/>
      <c r="CS4" s="2" t="s">
        <v>4</v>
      </c>
      <c r="CT4" s="4" t="s">
        <v>2</v>
      </c>
      <c r="CV4" s="3"/>
      <c r="CW4" s="2" t="s">
        <v>4</v>
      </c>
      <c r="CX4" s="2" t="s">
        <v>2</v>
      </c>
      <c r="CY4" s="2"/>
      <c r="CZ4" s="2" t="s">
        <v>4</v>
      </c>
      <c r="DA4" s="4" t="s">
        <v>2</v>
      </c>
      <c r="DC4" s="3"/>
      <c r="DD4" s="2" t="s">
        <v>4</v>
      </c>
      <c r="DE4" s="2" t="s">
        <v>2</v>
      </c>
      <c r="DF4" s="2"/>
      <c r="DG4" s="2" t="s">
        <v>4</v>
      </c>
      <c r="DH4" s="4" t="s">
        <v>2</v>
      </c>
      <c r="DJ4" s="3"/>
      <c r="DK4" s="2" t="s">
        <v>4</v>
      </c>
      <c r="DL4" s="2" t="s">
        <v>2</v>
      </c>
      <c r="DM4" s="2"/>
      <c r="DN4" s="2" t="s">
        <v>4</v>
      </c>
      <c r="DO4" s="4" t="s">
        <v>2</v>
      </c>
      <c r="DQ4" s="3"/>
      <c r="DR4" s="2" t="s">
        <v>4</v>
      </c>
      <c r="DS4" s="2" t="s">
        <v>2</v>
      </c>
      <c r="DT4" s="2"/>
      <c r="DU4" s="2" t="s">
        <v>4</v>
      </c>
      <c r="DV4" s="4" t="s">
        <v>2</v>
      </c>
      <c r="DX4" s="3"/>
      <c r="DY4" s="2" t="s">
        <v>4</v>
      </c>
      <c r="DZ4" s="2" t="s">
        <v>2</v>
      </c>
      <c r="EA4" s="2"/>
      <c r="EB4" s="2" t="s">
        <v>4</v>
      </c>
      <c r="EC4" s="4" t="s">
        <v>2</v>
      </c>
      <c r="EE4" s="3"/>
      <c r="EF4" s="2" t="s">
        <v>4</v>
      </c>
      <c r="EG4" s="2" t="s">
        <v>2</v>
      </c>
      <c r="EH4" s="2"/>
      <c r="EI4" s="2" t="s">
        <v>4</v>
      </c>
      <c r="EJ4" s="4" t="s">
        <v>2</v>
      </c>
      <c r="EL4" s="3"/>
      <c r="EM4" s="2" t="s">
        <v>4</v>
      </c>
      <c r="EN4" s="2" t="s">
        <v>2</v>
      </c>
      <c r="EO4" s="2"/>
      <c r="EP4" s="2" t="s">
        <v>4</v>
      </c>
      <c r="EQ4" s="4" t="s">
        <v>2</v>
      </c>
      <c r="ES4" s="3"/>
      <c r="ET4" s="2" t="s">
        <v>4</v>
      </c>
      <c r="EU4" s="2" t="s">
        <v>2</v>
      </c>
      <c r="EV4" s="2"/>
      <c r="EW4" s="2" t="s">
        <v>4</v>
      </c>
      <c r="EX4" s="4" t="s">
        <v>2</v>
      </c>
      <c r="EZ4" s="3"/>
      <c r="FA4" s="2" t="s">
        <v>4</v>
      </c>
      <c r="FB4" s="2" t="s">
        <v>2</v>
      </c>
      <c r="FC4" s="2"/>
      <c r="FD4" s="2" t="s">
        <v>4</v>
      </c>
      <c r="FE4" s="4" t="s">
        <v>2</v>
      </c>
      <c r="FG4" s="3"/>
      <c r="FH4" s="2" t="s">
        <v>4</v>
      </c>
      <c r="FI4" s="2" t="s">
        <v>2</v>
      </c>
      <c r="FJ4" s="2"/>
      <c r="FK4" s="2" t="s">
        <v>4</v>
      </c>
      <c r="FL4" s="4" t="s">
        <v>2</v>
      </c>
      <c r="FN4" s="3"/>
      <c r="FO4" s="2" t="s">
        <v>4</v>
      </c>
      <c r="FP4" s="2" t="s">
        <v>2</v>
      </c>
      <c r="FQ4" s="2"/>
      <c r="FR4" s="2" t="s">
        <v>4</v>
      </c>
      <c r="FS4" s="4" t="s">
        <v>2</v>
      </c>
      <c r="FU4" s="3"/>
      <c r="FV4" s="2" t="s">
        <v>4</v>
      </c>
      <c r="FW4" s="2" t="s">
        <v>2</v>
      </c>
      <c r="FX4" s="2"/>
      <c r="FY4" s="2" t="s">
        <v>4</v>
      </c>
      <c r="FZ4" s="4" t="s">
        <v>2</v>
      </c>
      <c r="GB4" s="3"/>
      <c r="GC4" s="2" t="s">
        <v>4</v>
      </c>
      <c r="GD4" s="2" t="s">
        <v>2</v>
      </c>
      <c r="GE4" s="2"/>
      <c r="GF4" s="2" t="s">
        <v>4</v>
      </c>
      <c r="GG4" s="4" t="s">
        <v>2</v>
      </c>
      <c r="GI4" s="3"/>
      <c r="GJ4" s="2" t="s">
        <v>4</v>
      </c>
      <c r="GK4" s="2" t="s">
        <v>2</v>
      </c>
      <c r="GL4" s="2"/>
      <c r="GM4" s="2" t="s">
        <v>4</v>
      </c>
      <c r="GN4" s="4" t="s">
        <v>2</v>
      </c>
      <c r="GP4" s="3"/>
      <c r="GQ4" s="2" t="s">
        <v>4</v>
      </c>
      <c r="GR4" s="2" t="s">
        <v>2</v>
      </c>
      <c r="GS4" s="2"/>
      <c r="GT4" s="2" t="s">
        <v>4</v>
      </c>
      <c r="GU4" s="4" t="s">
        <v>2</v>
      </c>
      <c r="GW4" s="3"/>
      <c r="GX4" s="2" t="s">
        <v>4</v>
      </c>
      <c r="GY4" s="2" t="s">
        <v>2</v>
      </c>
      <c r="GZ4" s="2"/>
      <c r="HA4" s="2" t="s">
        <v>4</v>
      </c>
      <c r="HB4" s="4" t="s">
        <v>2</v>
      </c>
      <c r="HD4" s="3"/>
      <c r="HE4" s="2" t="s">
        <v>4</v>
      </c>
      <c r="HF4" s="2" t="s">
        <v>2</v>
      </c>
      <c r="HG4" s="2"/>
      <c r="HH4" s="2" t="s">
        <v>4</v>
      </c>
      <c r="HI4" s="4" t="s">
        <v>2</v>
      </c>
      <c r="HK4" s="3"/>
      <c r="HL4" s="2" t="s">
        <v>4</v>
      </c>
      <c r="HM4" s="2" t="s">
        <v>2</v>
      </c>
      <c r="HN4" s="2"/>
      <c r="HO4" s="2" t="s">
        <v>4</v>
      </c>
      <c r="HP4" s="4" t="s">
        <v>2</v>
      </c>
    </row>
    <row r="5" spans="2:226" x14ac:dyDescent="0.25">
      <c r="B5" s="27" t="s">
        <v>408</v>
      </c>
      <c r="C5" s="28">
        <f>+SUM(C6:C14)</f>
        <v>247140</v>
      </c>
      <c r="D5" s="28">
        <f>+SUM(D6:D14)</f>
        <v>6498.196479835955</v>
      </c>
      <c r="E5" s="28"/>
      <c r="F5" s="28">
        <f>+SUM(F6:F14)</f>
        <v>247140</v>
      </c>
      <c r="G5" s="29">
        <f>+SUM(G6:G14)</f>
        <v>6498.196479835955</v>
      </c>
      <c r="I5" s="27" t="s">
        <v>408</v>
      </c>
      <c r="J5" s="28">
        <f>+SUM(J6:J14)</f>
        <v>1457764.8</v>
      </c>
      <c r="K5" s="28">
        <f>+SUM(K6:K14)</f>
        <v>37856.929858561132</v>
      </c>
      <c r="L5" s="28"/>
      <c r="M5" s="28">
        <f>+SUM(M6:M14)</f>
        <v>1704904.8</v>
      </c>
      <c r="N5" s="29">
        <f>+SUM(N6:N14)</f>
        <v>44355.126338397087</v>
      </c>
      <c r="P5" s="27" t="s">
        <v>408</v>
      </c>
      <c r="Q5" s="28">
        <f>+SUM(Q6:Q14)</f>
        <v>-1026365.3</v>
      </c>
      <c r="R5" s="28">
        <f>+SUM(R6:R14)</f>
        <v>-27011.801033591732</v>
      </c>
      <c r="S5" s="28"/>
      <c r="T5" s="28">
        <f>+SUM(T6:T14)</f>
        <v>678539.5</v>
      </c>
      <c r="U5" s="29">
        <f>+SUM(U6:U14)</f>
        <v>17343.325304805352</v>
      </c>
      <c r="W5" s="27" t="s">
        <v>408</v>
      </c>
      <c r="X5" s="28">
        <f>+SUM(X6:X14)</f>
        <v>375080.5</v>
      </c>
      <c r="Y5" s="28">
        <f>+SUM(Y6:Y14)</f>
        <v>8745.1331496168841</v>
      </c>
      <c r="Z5" s="28"/>
      <c r="AA5" s="28">
        <f>+SUM(AA6:AA14)</f>
        <v>1053620</v>
      </c>
      <c r="AB5" s="29">
        <f>+SUM(AB6:AB14)</f>
        <v>26088.458454422238</v>
      </c>
      <c r="AD5" s="27" t="s">
        <v>408</v>
      </c>
      <c r="AE5" s="28">
        <f>+SUM(AE6:AE14)</f>
        <v>-197664.74999999994</v>
      </c>
      <c r="AF5" s="28">
        <f>+SUM(AF6:AF14)</f>
        <v>-5015.6374131827743</v>
      </c>
      <c r="AG5" s="28"/>
      <c r="AH5" s="28">
        <f>+SUM(AH6:AH14)</f>
        <v>855955.25</v>
      </c>
      <c r="AI5" s="29">
        <f>+SUM(AI6:AI14)</f>
        <v>21072.821041239462</v>
      </c>
      <c r="AK5" s="27" t="s">
        <v>408</v>
      </c>
      <c r="AL5" s="28">
        <f>+SUM(AL6:AL14)</f>
        <v>6229147</v>
      </c>
      <c r="AM5" s="28">
        <f>+SUM(AM6:AM14)</f>
        <v>138425.48888888888</v>
      </c>
      <c r="AN5" s="28"/>
      <c r="AO5" s="28">
        <f>+SUM(AO6:AO14)</f>
        <v>7085102.25</v>
      </c>
      <c r="AP5" s="29">
        <f>+SUM(AP6:AP14)</f>
        <v>159498.30993012837</v>
      </c>
      <c r="AR5" s="27" t="s">
        <v>408</v>
      </c>
      <c r="AS5" s="28">
        <f>+SUM(AS6:AS14)</f>
        <v>1347415.925</v>
      </c>
      <c r="AT5" s="28">
        <f>+SUM(AT6:AT14)</f>
        <v>31749.786017478153</v>
      </c>
      <c r="AU5" s="28"/>
      <c r="AV5" s="28">
        <f>+SUM(AV6:AV14)</f>
        <v>8432518.1750000007</v>
      </c>
      <c r="AW5" s="29">
        <f>+SUM(AW6:AW14)</f>
        <v>191248.09594760649</v>
      </c>
      <c r="AY5" s="27" t="s">
        <v>408</v>
      </c>
      <c r="AZ5" s="28">
        <f>+SUM(AZ6:AZ14)</f>
        <v>12148364.865</v>
      </c>
      <c r="BA5" s="28">
        <f>+SUM(BA6:BA14)</f>
        <v>205042.26228661541</v>
      </c>
      <c r="BB5" s="28"/>
      <c r="BC5" s="28">
        <f>+SUM(BC6:BC14)</f>
        <v>20580883.039999999</v>
      </c>
      <c r="BD5" s="29">
        <f>+SUM(BD6:BD14)</f>
        <v>396290.35823422187</v>
      </c>
      <c r="BF5" s="27" t="s">
        <v>408</v>
      </c>
      <c r="BG5" s="28">
        <f>+SUM(BG6:BG14)</f>
        <v>30761831.559999999</v>
      </c>
      <c r="BH5" s="28">
        <f>+SUM(BH6:BH14)</f>
        <v>538483.81197368423</v>
      </c>
      <c r="BI5" s="28"/>
      <c r="BJ5" s="28">
        <f>+SUM(BJ6:BJ14)</f>
        <v>51342714.599999994</v>
      </c>
      <c r="BK5" s="29">
        <f>+SUM(BK6:BK14)</f>
        <v>934774.17020790605</v>
      </c>
      <c r="BM5" s="27" t="s">
        <v>408</v>
      </c>
      <c r="BN5" s="28">
        <f>+SUM(BN6:BN14)</f>
        <v>-1898169.82</v>
      </c>
      <c r="BO5" s="28">
        <f>+SUM(BO6:BO14)</f>
        <v>-31883.099232837048</v>
      </c>
      <c r="BP5" s="28"/>
      <c r="BQ5" s="28">
        <f>+SUM(BQ6:BQ14)</f>
        <v>49444544.779999994</v>
      </c>
      <c r="BR5" s="29">
        <f>+SUM(BR6:BR14)</f>
        <v>902891.07097506896</v>
      </c>
      <c r="BT5" s="27" t="s">
        <v>408</v>
      </c>
      <c r="BU5" s="28">
        <f>+SUM(BU6:BU14)</f>
        <v>16784552.497500002</v>
      </c>
      <c r="BV5" s="28">
        <f>+SUM(BV6:BV14)</f>
        <v>256862.6216347978</v>
      </c>
      <c r="BW5" s="28"/>
      <c r="BX5" s="28">
        <f>+SUM(BX6:BX14)</f>
        <v>66229097.277499996</v>
      </c>
      <c r="BY5" s="29">
        <f>+SUM(BY6:BY14)</f>
        <v>1159753.6926098666</v>
      </c>
      <c r="CA5" s="27" t="s">
        <v>408</v>
      </c>
      <c r="CB5" s="28">
        <f>+SUM(CB6:CB14)</f>
        <v>-3158463.7299999991</v>
      </c>
      <c r="CC5" s="28">
        <f>+SUM(CC6:CC14)</f>
        <v>-47487.136748807636</v>
      </c>
      <c r="CD5" s="28"/>
      <c r="CE5" s="28">
        <f>+SUM(CE6:CE14)</f>
        <v>63070633.547499999</v>
      </c>
      <c r="CF5" s="29">
        <f>+SUM(CF6:CF14)</f>
        <v>1112266.5558610591</v>
      </c>
      <c r="CH5" s="27" t="s">
        <v>408</v>
      </c>
      <c r="CI5" s="28">
        <f>+SUM(CI6:CI14)</f>
        <v>-3499481.6700000018</v>
      </c>
      <c r="CJ5" s="28">
        <f>+SUM(CJ6:CJ14)</f>
        <v>-46965.247969128024</v>
      </c>
      <c r="CK5" s="28"/>
      <c r="CL5" s="28">
        <f>+SUM(CL6:CL14)</f>
        <v>59571151.87749999</v>
      </c>
      <c r="CM5" s="29">
        <f>+SUM(CM6:CM14)</f>
        <v>1065301.3078919312</v>
      </c>
      <c r="CO5" s="27" t="s">
        <v>408</v>
      </c>
      <c r="CP5" s="28">
        <f>+SUM(CP6:CP14)</f>
        <v>-4768537.8102011327</v>
      </c>
      <c r="CQ5" s="28">
        <f>+SUM(CQ6:CQ14)</f>
        <v>-62944.946225297877</v>
      </c>
      <c r="CR5" s="28"/>
      <c r="CS5" s="28">
        <f>+SUM(CS6:CS14)</f>
        <v>54802614.067298859</v>
      </c>
      <c r="CT5" s="29">
        <f>+SUM(CT6:CT14)</f>
        <v>1002356.3616666332</v>
      </c>
      <c r="CV5" s="27" t="s">
        <v>408</v>
      </c>
      <c r="CW5" s="28">
        <f>+SUM(CW6:CW14)</f>
        <v>-3654420.2350000003</v>
      </c>
      <c r="CX5" s="28">
        <f>+SUM(CX6:CX14)</f>
        <v>-49676.237545625612</v>
      </c>
      <c r="CY5" s="28"/>
      <c r="CZ5" s="28">
        <f>+SUM(CZ6:CZ14)</f>
        <v>51148193.83229886</v>
      </c>
      <c r="DA5" s="29">
        <f>+SUM(DA6:DA14)</f>
        <v>952680.12412100763</v>
      </c>
      <c r="DC5" s="27" t="s">
        <v>408</v>
      </c>
      <c r="DD5" s="28">
        <f>+SUM(DD6:DD14)</f>
        <v>-3887170.8200000017</v>
      </c>
      <c r="DE5" s="28">
        <f>+SUM(DE6:DE14)</f>
        <v>-57482.354583445376</v>
      </c>
      <c r="DF5" s="28"/>
      <c r="DG5" s="28">
        <f>+SUM(DG6:DG14)</f>
        <v>47261023.01229886</v>
      </c>
      <c r="DH5" s="29">
        <f>+SUM(DH6:DH14)</f>
        <v>895197.76953756227</v>
      </c>
      <c r="DJ5" s="27" t="s">
        <v>408</v>
      </c>
      <c r="DK5" s="28">
        <f>+SUM(DK6:DK14)</f>
        <v>-3536015.7595599983</v>
      </c>
      <c r="DL5" s="28">
        <f>+SUM(DL6:DL14)</f>
        <v>-31581.386969516807</v>
      </c>
      <c r="DM5" s="28"/>
      <c r="DN5" s="28">
        <f>+SUM(DN6:DN14)</f>
        <v>43725007.252738863</v>
      </c>
      <c r="DO5" s="29">
        <f>+SUM(DO6:DO14)</f>
        <v>863616.3825680454</v>
      </c>
      <c r="DQ5" s="27" t="s">
        <v>408</v>
      </c>
      <c r="DR5" s="28">
        <f>+SUM(DR6:DR14)</f>
        <v>-4622593.40044</v>
      </c>
      <c r="DS5" s="28">
        <f>+SUM(DS6:DS14)</f>
        <v>-38572.034756779009</v>
      </c>
      <c r="DT5" s="28"/>
      <c r="DU5" s="28">
        <f>+SUM(DU6:DU14)</f>
        <v>39102413.852298871</v>
      </c>
      <c r="DV5" s="29">
        <f>+SUM(DV6:DV14)</f>
        <v>825044.34781126631</v>
      </c>
      <c r="DX5" s="27" t="s">
        <v>408</v>
      </c>
      <c r="DY5" s="28">
        <f>+SUM(DY6:DY14)</f>
        <v>-4091990.5599999987</v>
      </c>
      <c r="DZ5" s="28">
        <f>+SUM(DZ6:DZ14)</f>
        <v>-33840.352464642958</v>
      </c>
      <c r="EA5" s="28"/>
      <c r="EB5" s="28">
        <f>+SUM(EB6:EB14)</f>
        <v>35010423.292298861</v>
      </c>
      <c r="EC5" s="29">
        <f>+SUM(EC6:EC14)</f>
        <v>791203.99534662336</v>
      </c>
      <c r="EE5" s="27" t="s">
        <v>408</v>
      </c>
      <c r="EF5" s="28">
        <f>+SUM(EF6:EF14)</f>
        <v>-2862152.5000000005</v>
      </c>
      <c r="EG5" s="28">
        <f>+SUM(EG6:EG14)</f>
        <v>-20531.028999943552</v>
      </c>
      <c r="EH5" s="28"/>
      <c r="EI5" s="28">
        <f>+SUM(EI6:EI14)</f>
        <v>32148270.792298865</v>
      </c>
      <c r="EJ5" s="29">
        <f>+SUM(EJ6:EJ14)</f>
        <v>770672.96634667984</v>
      </c>
      <c r="EL5" s="27" t="s">
        <v>408</v>
      </c>
      <c r="EM5" s="28">
        <f>+SUM(EM6:EM14)</f>
        <v>-6311455.8019378968</v>
      </c>
      <c r="EN5" s="28">
        <f>+SUM(EN6:EN14)</f>
        <v>-48900.556264569954</v>
      </c>
      <c r="EO5" s="28"/>
      <c r="EP5" s="28">
        <f>+SUM(EP6:EP14)</f>
        <v>25836814.990360968</v>
      </c>
      <c r="EQ5" s="29">
        <f>+SUM(EQ6:EQ14)</f>
        <v>721772.41008210985</v>
      </c>
      <c r="ES5" s="27" t="s">
        <v>408</v>
      </c>
      <c r="ET5" s="28">
        <f>+SUM(ET6:ET14)</f>
        <v>-7803358.2218741914</v>
      </c>
      <c r="EU5" s="28">
        <f>+SUM(EU6:EU14)</f>
        <v>-51926.671652956386</v>
      </c>
      <c r="EV5" s="28"/>
      <c r="EW5" s="28">
        <f>+SUM(EW6:EW14)</f>
        <v>18033456.768486775</v>
      </c>
      <c r="EX5" s="29">
        <f>+SUM(EX6:EX14)</f>
        <v>669845.73842915357</v>
      </c>
      <c r="EZ5" s="27" t="s">
        <v>408</v>
      </c>
      <c r="FA5" s="28">
        <f>+SUM(FA6:FA14)</f>
        <v>-7549070.8677794356</v>
      </c>
      <c r="FB5" s="28">
        <f>+SUM(FB6:FB14)</f>
        <v>-44671.166864916013</v>
      </c>
      <c r="FC5" s="28"/>
      <c r="FD5" s="28">
        <f>+SUM(FD6:FD14)</f>
        <v>10484385.900707342</v>
      </c>
      <c r="FE5" s="29">
        <f>+SUM(FE6:FE14)</f>
        <v>625174.57156423747</v>
      </c>
      <c r="FG5" s="27" t="s">
        <v>408</v>
      </c>
      <c r="FH5" s="28">
        <f>+SUM(FH6:FH14)</f>
        <v>-5838326.788408475</v>
      </c>
      <c r="FI5" s="28">
        <f>+SUM(FI6:FI14)</f>
        <v>-38879.018145822913</v>
      </c>
      <c r="FJ5" s="28"/>
      <c r="FK5" s="28">
        <f>+SUM(FK6:FK14)</f>
        <v>4646059.1122988667</v>
      </c>
      <c r="FL5" s="29">
        <f>+SUM(FL6:FL14)</f>
        <v>586295.55341841455</v>
      </c>
      <c r="FN5" s="27" t="s">
        <v>408</v>
      </c>
      <c r="FO5" s="28">
        <f>+SUM(FO6:FO14)</f>
        <v>48079144.600000001</v>
      </c>
      <c r="FP5" s="28">
        <f>+SUM(FP6:FP14)</f>
        <v>313314.37746835267</v>
      </c>
      <c r="FQ5" s="28"/>
      <c r="FR5" s="28">
        <f>+SUM(FR6:FR14)</f>
        <v>52725203.712298878</v>
      </c>
      <c r="FS5" s="29">
        <f>+SUM(FS6:FS14)</f>
        <v>899609.93088676711</v>
      </c>
      <c r="FU5" s="27" t="s">
        <v>408</v>
      </c>
      <c r="FV5" s="28">
        <f>+SUM(FV6:FV14)</f>
        <v>91260305.359999999</v>
      </c>
      <c r="FW5" s="28">
        <f>+SUM(FW6:FW14)</f>
        <v>630284.27919361996</v>
      </c>
      <c r="FX5" s="28"/>
      <c r="FY5" s="28">
        <f>+SUM(FY6:FY14)</f>
        <v>143985509.07229885</v>
      </c>
      <c r="FZ5" s="29">
        <f>+SUM(FZ6:FZ14)</f>
        <v>1529894.2100803875</v>
      </c>
      <c r="GB5" s="27" t="s">
        <v>408</v>
      </c>
      <c r="GC5" s="28">
        <f>+SUM(GC6:GC14)</f>
        <v>74480976.640000001</v>
      </c>
      <c r="GD5" s="28">
        <f>+SUM(GD6:GD14)</f>
        <v>535073.91764673113</v>
      </c>
      <c r="GE5" s="28"/>
      <c r="GF5" s="28">
        <f>+SUM(GF6:GF14)</f>
        <v>218466485.71229887</v>
      </c>
      <c r="GG5" s="29">
        <f>+SUM(GG6:GG14)</f>
        <v>2064968.1277271183</v>
      </c>
      <c r="GI5" s="27" t="s">
        <v>408</v>
      </c>
      <c r="GJ5" s="28">
        <f>+SUM(GJ6:GJ14)</f>
        <v>8337746.9999999991</v>
      </c>
      <c r="GK5" s="28">
        <f>+SUM(GK6:GK14)</f>
        <v>-32499.577840933482</v>
      </c>
      <c r="GL5" s="28"/>
      <c r="GM5" s="28">
        <f>+SUM(GM6:GM14)</f>
        <v>226804232.71229887</v>
      </c>
      <c r="GN5" s="29">
        <f>+SUM(GN6:GN14)</f>
        <v>2032468.5498861852</v>
      </c>
      <c r="GP5" s="27" t="s">
        <v>408</v>
      </c>
      <c r="GQ5" s="28">
        <f>+SUM(GQ6:GQ14)</f>
        <v>476571981.85000002</v>
      </c>
      <c r="GR5" s="28">
        <f>+SUM(GR6:GR14)</f>
        <v>3127375.7356026229</v>
      </c>
      <c r="GS5" s="28"/>
      <c r="GT5" s="28">
        <f>+SUM(GT6:GT14)</f>
        <v>703376214.56229889</v>
      </c>
      <c r="GU5" s="29">
        <f>+SUM(GU6:GU14)</f>
        <v>5159844.2854888067</v>
      </c>
      <c r="GW5" s="27" t="s">
        <v>408</v>
      </c>
      <c r="GX5" s="28">
        <f>+SUM(GX6:GX14)</f>
        <v>-17241700.369999997</v>
      </c>
      <c r="GY5" s="28">
        <f>+SUM(GY6:GY14)</f>
        <v>-109910.3551836238</v>
      </c>
      <c r="GZ5" s="28"/>
      <c r="HA5" s="28">
        <f>+SUM(HA6:HA14)</f>
        <v>686134514.19229877</v>
      </c>
      <c r="HB5" s="29">
        <f>+SUM(HB6:HB14)</f>
        <v>5049933.9303051829</v>
      </c>
      <c r="HD5" s="27" t="s">
        <v>408</v>
      </c>
      <c r="HE5" s="28">
        <f>+SUM(HE6:HE14)</f>
        <v>-1799689.6199999976</v>
      </c>
      <c r="HF5" s="28">
        <f>+SUM(HF6:HF14)</f>
        <v>-90793.258629934659</v>
      </c>
      <c r="HG5" s="28"/>
      <c r="HH5" s="28">
        <f>+SUM(HH6:HH14)</f>
        <v>684334824.57229877</v>
      </c>
      <c r="HI5" s="29">
        <f>+SUM(HI6:HI14)</f>
        <v>4959140.6716752499</v>
      </c>
      <c r="HK5" s="27" t="s">
        <v>408</v>
      </c>
      <c r="HL5" s="28">
        <f>+SUM(HL6:HL14)</f>
        <v>9484792.129999999</v>
      </c>
      <c r="HM5" s="28">
        <f>+SUM(HM6:HM14)</f>
        <v>55255.989153252311</v>
      </c>
      <c r="HN5" s="28"/>
      <c r="HO5" s="28">
        <f>+SUM(HO6:HO14)</f>
        <v>693819616.70229876</v>
      </c>
      <c r="HP5" s="29">
        <f>+SUM(HP6:HP14)</f>
        <v>5014396.6608285019</v>
      </c>
    </row>
    <row r="6" spans="2:226" x14ac:dyDescent="0.25">
      <c r="B6" s="3" t="s">
        <v>439</v>
      </c>
      <c r="C6" s="22">
        <f>SUMIFS(datos_arg[ARS],datos_arg[Year],C$2,datos_arg[Month],G$2,datos_arg[Destino],B6)
- SUMIFS(datos_arg[ARS],datos_arg[Year],C$2,datos_arg[Month],G$2,datos_arg[Origen],B6)
+SUMIFS(datos_us[ARS],datos_us[Year],C$2,datos_us[Month],G$2,datos_us[Destino],B6)
- SUMIFS(datos_us[ARS],datos_us[Year],C$2,datos_us[Month],G$2,datos_us[Origen],B6)</f>
        <v>-14949.5</v>
      </c>
      <c r="D6" s="22">
        <f>SUMIFS(datos_arg[USD],datos_arg[Year],C$2,datos_arg[Month],G$2,datos_arg[Destino],B6)
- SUMIFS(datos_arg[USD],datos_arg[Year],C$2,datos_arg[Month],G$2,datos_arg[Origen],B6)
+SUMIFS(datos_us[USD],datos_us[Year],C$2,datos_us[Month],G$2,datos_us[Destino],B6)
- SUMIFS(datos_us[USD],datos_us[Year],C$2,datos_us[Month],G$2,datos_us[Origen],B6)</f>
        <v>-398.27105263157887</v>
      </c>
      <c r="E6" s="22"/>
      <c r="F6" s="22">
        <f>+C6</f>
        <v>-14949.5</v>
      </c>
      <c r="G6" s="23">
        <f t="shared" ref="G6:G61" si="0">+D6</f>
        <v>-398.27105263157887</v>
      </c>
      <c r="I6" s="3" t="s">
        <v>439</v>
      </c>
      <c r="J6" s="22">
        <f>SUMIFS(datos_arg[ARS],datos_arg[Year],J$2,datos_arg[Month],N$2,datos_arg[Destino],I6)
- SUMIFS(datos_arg[ARS],datos_arg[Year],J$2,datos_arg[Month],N$2,datos_arg[Origen],I6)
+SUMIFS(datos_us[ARS],datos_us[Year],J$2,datos_us[Month],N$2,datos_us[Destino],I6)
- SUMIFS(datos_us[ARS],datos_us[Year],J$2,datos_us[Month],N$2,datos_us[Origen],I6)</f>
        <v>42087</v>
      </c>
      <c r="K6" s="22">
        <f>SUMIFS(datos_arg[USD],datos_arg[Year],J$2,datos_arg[Month],N$2,datos_arg[Destino],I6)
- SUMIFS(datos_arg[USD],datos_arg[Year],J$2,datos_arg[Month],N$2,datos_arg[Origen],I6)
+SUMIFS(datos_us[USD],datos_us[Year],J$2,datos_us[Month],N$2,datos_us[Destino],I6)
- SUMIFS(datos_us[USD],datos_us[Year],J$2,datos_us[Month],N$2,datos_us[Origen],I6)</f>
        <v>1072.9298585611314</v>
      </c>
      <c r="L6" s="22"/>
      <c r="M6" s="22">
        <f>+J6+F6</f>
        <v>27137.5</v>
      </c>
      <c r="N6" s="23">
        <f t="shared" ref="N6:N14" si="1">+K6+G6</f>
        <v>674.6588059295525</v>
      </c>
      <c r="P6" s="3" t="s">
        <v>439</v>
      </c>
      <c r="Q6" s="22">
        <f>SUMIFS(datos_arg[ARS],datos_arg[Year],Q$2,datos_arg[Month],U$2,datos_arg[Destino],P6)
- SUMIFS(datos_arg[ARS],datos_arg[Year],Q$2,datos_arg[Month],U$2,datos_arg[Origen],P6)
+SUMIFS(datos_us[ARS],datos_us[Year],Q$2,datos_us[Month],U$2,datos_us[Destino],P6)
- SUMIFS(datos_us[ARS],datos_us[Year],Q$2,datos_us[Month],U$2,datos_us[Origen],P6)</f>
        <v>-46908</v>
      </c>
      <c r="R6" s="22">
        <f>SUMIFS(datos_arg[USD],datos_arg[Year],Q$2,datos_arg[Month],U$2,datos_arg[Destino],P6)
- SUMIFS(datos_arg[USD],datos_arg[Year],Q$2,datos_arg[Month],U$2,datos_arg[Origen],P6)
+SUMIFS(datos_us[USD],datos_us[Year],Q$2,datos_us[Month],U$2,datos_us[Destino],P6)
- SUMIFS(datos_us[USD],datos_us[Year],Q$2,datos_us[Month],U$2,datos_us[Origen],P6)</f>
        <v>-1139.3010335917324</v>
      </c>
      <c r="S6" s="22"/>
      <c r="T6" s="22">
        <f>+Q6+M6</f>
        <v>-19770.5</v>
      </c>
      <c r="U6" s="23">
        <f t="shared" ref="U6:U14" si="2">+R6+N6</f>
        <v>-464.64222766217995</v>
      </c>
      <c r="W6" s="3" t="s">
        <v>439</v>
      </c>
      <c r="X6" s="22">
        <f>SUMIFS(datos_arg[ARS],datos_arg[Year],X$2,datos_arg[Month],AB$2,datos_arg[Destino],W6)
- SUMIFS(datos_arg[ARS],datos_arg[Year],X$2,datos_arg[Month],AB$2,datos_arg[Origen],W6)
+SUMIFS(datos_us[ARS],datos_us[Year],X$2,datos_us[Month],AB$2,datos_us[Destino],W6)
- SUMIFS(datos_us[ARS],datos_us[Year],X$2,datos_us[Month],AB$2,datos_us[Origen],W6)</f>
        <v>7256</v>
      </c>
      <c r="Y6" s="22">
        <f>SUMIFS(datos_arg[USD],datos_arg[Year],X$2,datos_arg[Month],AB$2,datos_arg[Destino],W6)
- SUMIFS(datos_arg[USD],datos_arg[Year],X$2,datos_arg[Month],AB$2,datos_arg[Origen],W6)
+SUMIFS(datos_us[USD],datos_us[Year],X$2,datos_us[Month],AB$2,datos_us[Destino],W6)
- SUMIFS(datos_us[USD],datos_us[Year],X$2,datos_us[Month],AB$2,datos_us[Origen],W6)</f>
        <v>168.63314961688411</v>
      </c>
      <c r="Z6" s="22"/>
      <c r="AA6" s="22">
        <f>+X6+T6</f>
        <v>-12514.5</v>
      </c>
      <c r="AB6" s="23">
        <f t="shared" ref="AB6:AB14" si="3">+Y6+U6</f>
        <v>-296.00907804529584</v>
      </c>
      <c r="AD6" s="3" t="s">
        <v>439</v>
      </c>
      <c r="AE6" s="22">
        <f>SUMIFS(datos_arg[ARS],datos_arg[Year],AE$2,datos_arg[Month],AI$2,datos_arg[Destino],AD6)
- SUMIFS(datos_arg[ARS],datos_arg[Year],AE$2,datos_arg[Month],AI$2,datos_arg[Origen],AD6)
+SUMIFS(datos_us[ARS],datos_us[Year],AE$2,datos_us[Month],AI$2,datos_us[Destino],AD6)
- SUMIFS(datos_us[ARS],datos_us[Year],AE$2,datos_us[Month],AI$2,datos_us[Origen],AD6)</f>
        <v>-15189</v>
      </c>
      <c r="AF6" s="22">
        <f>SUMIFS(datos_arg[USD],datos_arg[Year],AE$2,datos_arg[Month],AI$2,datos_arg[Destino],AD6)
- SUMIFS(datos_arg[USD],datos_arg[Year],AE$2,datos_arg[Month],AI$2,datos_arg[Origen],AD6)
+SUMIFS(datos_us[USD],datos_us[Year],AE$2,datos_us[Month],AI$2,datos_us[Destino],AD6)
- SUMIFS(datos_us[USD],datos_us[Year],AE$2,datos_us[Month],AI$2,datos_us[Origen],AD6)</f>
        <v>-324.48741318277462</v>
      </c>
      <c r="AG6" s="22"/>
      <c r="AH6" s="22">
        <f>+AE6+AA6</f>
        <v>-27703.5</v>
      </c>
      <c r="AI6" s="23">
        <f t="shared" ref="AI6:AI14" si="4">+AF6+AB6</f>
        <v>-620.49649122807045</v>
      </c>
      <c r="AK6" s="3" t="s">
        <v>439</v>
      </c>
      <c r="AL6" s="22">
        <f>SUMIFS(datos_arg[ARS],datos_arg[Year],AL$2,datos_arg[Month],AP$2,datos_arg[Destino],AK6)
- SUMIFS(datos_arg[ARS],datos_arg[Year],AL$2,datos_arg[Month],AP$2,datos_arg[Origen],AK6)
+SUMIFS(datos_us[ARS],datos_us[Year],AL$2,datos_us[Month],AP$2,datos_us[Destino],AK6)
- SUMIFS(datos_us[ARS],datos_us[Year],AL$2,datos_us[Month],AP$2,datos_us[Origen],AK6)</f>
        <v>-21353</v>
      </c>
      <c r="AM6" s="22">
        <f>SUMIFS(datos_arg[USD],datos_arg[Year],AL$2,datos_arg[Month],AP$2,datos_arg[Destino],AK6)
- SUMIFS(datos_arg[USD],datos_arg[Year],AL$2,datos_arg[Month],AP$2,datos_arg[Origen],AK6)
+SUMIFS(datos_us[USD],datos_us[Year],AL$2,datos_us[Month],AP$2,datos_us[Destino],AK6)
- SUMIFS(datos_us[USD],datos_us[Year],AL$2,datos_us[Month],AP$2,datos_us[Origen],AK6)</f>
        <v>-474.51111111111095</v>
      </c>
      <c r="AN6" s="22"/>
      <c r="AO6" s="22">
        <f>+AL6+AH6</f>
        <v>-49056.5</v>
      </c>
      <c r="AP6" s="23">
        <f t="shared" ref="AP6:AP14" si="5">+AM6+AI6</f>
        <v>-1095.0076023391814</v>
      </c>
      <c r="AR6" s="3" t="s">
        <v>439</v>
      </c>
      <c r="AS6" s="22">
        <f>SUMIFS(datos_arg[ARS],datos_arg[Year],AS$2,datos_arg[Month],AW$2,datos_arg[Destino],AR6)
- SUMIFS(datos_arg[ARS],datos_arg[Year],AS$2,datos_arg[Month],AW$2,datos_arg[Origen],AR6)
+SUMIFS(datos_us[ARS],datos_us[Year],AS$2,datos_us[Month],AW$2,datos_us[Destino],AR6)
- SUMIFS(datos_us[ARS],datos_us[Year],AS$2,datos_us[Month],AW$2,datos_us[Origen],AR6)</f>
        <v>66796.049999999988</v>
      </c>
      <c r="AT6" s="22">
        <f>SUMIFS(datos_arg[USD],datos_arg[Year],AS$2,datos_arg[Month],AW$2,datos_arg[Destino],AR6)
- SUMIFS(datos_arg[USD],datos_arg[Year],AS$2,datos_arg[Month],AW$2,datos_arg[Origen],AR6)
+SUMIFS(datos_us[USD],datos_us[Year],AS$2,datos_us[Month],AW$2,datos_us[Destino],AR6)
- SUMIFS(datos_us[USD],datos_us[Year],AS$2,datos_us[Month],AW$2,datos_us[Origen],AR6)</f>
        <v>1488.7860174781508</v>
      </c>
      <c r="AU6" s="22"/>
      <c r="AV6" s="22">
        <f>+AS6+AO6</f>
        <v>17739.549999999988</v>
      </c>
      <c r="AW6" s="23">
        <f t="shared" ref="AW6:AW14" si="6">+AT6+AP6</f>
        <v>393.77841513896942</v>
      </c>
      <c r="AY6" s="3" t="s">
        <v>439</v>
      </c>
      <c r="AZ6" s="22">
        <f>SUMIFS(datos_arg[ARS],datos_arg[Year],AZ$2,datos_arg[Month],BD$2,datos_arg[Destino],AY6)
- SUMIFS(datos_arg[ARS],datos_arg[Year],AZ$2,datos_arg[Month],BD$2,datos_arg[Origen],AY6)
+SUMIFS(datos_us[ARS],datos_us[Year],AZ$2,datos_us[Month],BD$2,datos_us[Destino],AY6)
- SUMIFS(datos_us[ARS],datos_us[Year],AZ$2,datos_us[Month],BD$2,datos_us[Origen],AY6)</f>
        <v>11655</v>
      </c>
      <c r="BA6" s="22">
        <f>SUMIFS(datos_arg[USD],datos_arg[Year],AZ$2,datos_arg[Month],BD$2,datos_arg[Destino],AY6)
- SUMIFS(datos_arg[USD],datos_arg[Year],AZ$2,datos_arg[Month],BD$2,datos_arg[Origen],AY6)
+SUMIFS(datos_us[USD],datos_us[Year],AZ$2,datos_us[Month],BD$2,datos_us[Destino],AY6)
- SUMIFS(datos_us[USD],datos_us[Year],AZ$2,datos_us[Month],BD$2,datos_us[Origen],AY6)</f>
        <v>117.05228661541423</v>
      </c>
      <c r="BB6" s="22"/>
      <c r="BC6" s="22">
        <f>+AZ6+AV6</f>
        <v>29394.549999999988</v>
      </c>
      <c r="BD6" s="23">
        <f t="shared" ref="BD6:BD14" si="7">+BA6+AW6</f>
        <v>510.83070175438365</v>
      </c>
      <c r="BF6" s="3" t="s">
        <v>439</v>
      </c>
      <c r="BG6" s="22">
        <f>SUMIFS(datos_arg[ARS],datos_arg[Year],BG$2,datos_arg[Month],BK$2,datos_arg[Destino],BF6)
- SUMIFS(datos_arg[ARS],datos_arg[Year],BG$2,datos_arg[Month],BK$2,datos_arg[Origen],BF6)
+SUMIFS(datos_us[ARS],datos_us[Year],BG$2,datos_us[Month],BK$2,datos_us[Destino],BF6)
- SUMIFS(datos_us[ARS],datos_us[Year],BG$2,datos_us[Month],BK$2,datos_us[Origen],BF6)</f>
        <v>-83480</v>
      </c>
      <c r="BH6" s="22">
        <f>SUMIFS(datos_arg[USD],datos_arg[Year],BG$2,datos_arg[Month],BK$2,datos_arg[Destino],BF6)
- SUMIFS(datos_arg[USD],datos_arg[Year],BG$2,datos_arg[Month],BK$2,datos_arg[Origen],BF6)
+SUMIFS(datos_us[USD],datos_us[Year],BG$2,datos_us[Month],BK$2,datos_us[Destino],BF6)
- SUMIFS(datos_us[USD],datos_us[Year],BG$2,datos_us[Month],BK$2,datos_us[Origen],BF6)</f>
        <v>-1417.1180263157896</v>
      </c>
      <c r="BI6" s="22"/>
      <c r="BJ6" s="22">
        <f>+BG6+BC6</f>
        <v>-54085.450000000012</v>
      </c>
      <c r="BK6" s="23">
        <f t="shared" ref="BK6:BK14" si="8">+BH6+BD6</f>
        <v>-906.28732456140597</v>
      </c>
      <c r="BM6" s="3" t="s">
        <v>439</v>
      </c>
      <c r="BN6" s="22">
        <f>SUMIFS(datos_arg[ARS],datos_arg[Year],BN$2,datos_arg[Month],BR$2,datos_arg[Destino],BM6)
- SUMIFS(datos_arg[ARS],datos_arg[Year],BN$2,datos_arg[Month],BR$2,datos_arg[Origen],BM6)
+SUMIFS(datos_us[ARS],datos_us[Year],BN$2,datos_us[Month],BR$2,datos_us[Destino],BM6)
- SUMIFS(datos_us[ARS],datos_us[Year],BN$2,datos_us[Month],BR$2,datos_us[Origen],BM6)</f>
        <v>29822</v>
      </c>
      <c r="BO6" s="22">
        <f>SUMIFS(datos_arg[USD],datos_arg[Year],BN$2,datos_arg[Month],BR$2,datos_arg[Destino],BM6)
- SUMIFS(datos_arg[USD],datos_arg[Year],BN$2,datos_arg[Month],BR$2,datos_arg[Origen],BM6)
+SUMIFS(datos_us[USD],datos_us[Year],BN$2,datos_us[Month],BR$2,datos_us[Destino],BM6)
- SUMIFS(datos_us[USD],datos_us[Year],BN$2,datos_us[Month],BR$2,datos_us[Origen],BM6)</f>
        <v>506.36076716294883</v>
      </c>
      <c r="BP6" s="22"/>
      <c r="BQ6" s="22">
        <f>+BN6+BJ6</f>
        <v>-24263.450000000012</v>
      </c>
      <c r="BR6" s="23">
        <f t="shared" ref="BR6:BR14" si="9">+BO6+BK6</f>
        <v>-399.92655739845713</v>
      </c>
      <c r="BT6" s="3" t="s">
        <v>439</v>
      </c>
      <c r="BU6" s="22">
        <f>SUMIFS(datos_arg[ARS],datos_arg[Year],BU$2,datos_arg[Month],BY$2,datos_arg[Destino],BT6)
- SUMIFS(datos_arg[ARS],datos_arg[Year],BU$2,datos_arg[Month],BY$2,datos_arg[Origen],BT6)
+SUMIFS(datos_us[ARS],datos_us[Year],BU$2,datos_us[Month],BY$2,datos_us[Destino],BT6)
- SUMIFS(datos_us[ARS],datos_us[Year],BU$2,datos_us[Month],BY$2,datos_us[Origen],BT6)</f>
        <v>-30020.390000000014</v>
      </c>
      <c r="BV6" s="22">
        <f>SUMIFS(datos_arg[USD],datos_arg[Year],BU$2,datos_arg[Month],BY$2,datos_arg[Destino],BT6)
- SUMIFS(datos_arg[USD],datos_arg[Year],BU$2,datos_arg[Month],BY$2,datos_arg[Origen],BT6)
+SUMIFS(datos_us[USD],datos_us[Year],BU$2,datos_us[Month],BY$2,datos_us[Destino],BT6)
- SUMIFS(datos_us[USD],datos_us[Year],BU$2,datos_us[Month],BY$2,datos_us[Origen],BT6)</f>
        <v>-403.22836520216879</v>
      </c>
      <c r="BW6" s="22"/>
      <c r="BX6" s="22">
        <f>+BU6+BQ6</f>
        <v>-54283.840000000026</v>
      </c>
      <c r="BY6" s="23">
        <f t="shared" ref="BY6:BY14" si="10">+BV6+BR6</f>
        <v>-803.15492260062592</v>
      </c>
      <c r="CA6" s="3" t="s">
        <v>439</v>
      </c>
      <c r="CB6" s="22">
        <f>SUMIFS(datos_arg[ARS],datos_arg[Year],CB$2,datos_arg[Month],CF$2,datos_arg[Destino],CA6)
- SUMIFS(datos_arg[ARS],datos_arg[Year],CB$2,datos_arg[Month],CF$2,datos_arg[Origen],CA6)
+SUMIFS(datos_us[ARS],datos_us[Year],CB$2,datos_us[Month],CF$2,datos_us[Destino],CA6)
- SUMIFS(datos_us[ARS],datos_us[Year],CB$2,datos_us[Month],CF$2,datos_us[Origen],CA6)</f>
        <v>51257.350000000093</v>
      </c>
      <c r="CC6" s="22">
        <f>SUMIFS(datos_arg[USD],datos_arg[Year],CB$2,datos_arg[Month],CF$2,datos_arg[Destino],CA6)
- SUMIFS(datos_arg[USD],datos_arg[Year],CB$2,datos_arg[Month],CF$2,datos_arg[Origen],CA6)
+SUMIFS(datos_us[USD],datos_us[Year],CB$2,datos_us[Month],CF$2,datos_us[Destino],CA6)
- SUMIFS(datos_us[USD],datos_us[Year],CB$2,datos_us[Month],CF$2,datos_us[Origen],CA6)</f>
        <v>757.39325119236673</v>
      </c>
      <c r="CD6" s="22"/>
      <c r="CE6" s="22">
        <f>+CB6+BX6</f>
        <v>-3026.4899999999325</v>
      </c>
      <c r="CF6" s="23">
        <f t="shared" ref="CF6:CF14" si="11">+CC6+BY6</f>
        <v>-45.76167140825919</v>
      </c>
      <c r="CH6" s="3" t="s">
        <v>439</v>
      </c>
      <c r="CI6" s="22">
        <f>SUMIFS(datos_arg[ARS],datos_arg[Year],CI$2,datos_arg[Month],CM$2,datos_arg[Destino],CH6)
- SUMIFS(datos_arg[ARS],datos_arg[Year],CI$2,datos_arg[Month],CM$2,datos_arg[Origen],CH6)
+SUMIFS(datos_us[ARS],datos_us[Year],CI$2,datos_us[Month],CM$2,datos_us[Destino],CH6)
- SUMIFS(datos_us[ARS],datos_us[Year],CI$2,datos_us[Month],CM$2,datos_us[Origen],CH6)</f>
        <v>69436.179999999818</v>
      </c>
      <c r="CJ6" s="22">
        <f>SUMIFS(datos_arg[USD],datos_arg[Year],CI$2,datos_arg[Month],CM$2,datos_arg[Destino],CH6)
- SUMIFS(datos_arg[USD],datos_arg[Year],CI$2,datos_arg[Month],CM$2,datos_arg[Origen],CH6)
+SUMIFS(datos_us[USD],datos_us[Year],CI$2,datos_us[Month],CM$2,datos_us[Destino],CH6)
- SUMIFS(datos_us[USD],datos_us[Year],CI$2,datos_us[Month],CM$2,datos_us[Origen],CH6)</f>
        <v>914.24203087197384</v>
      </c>
      <c r="CK6" s="22"/>
      <c r="CL6" s="22">
        <f>+CI6+CE6</f>
        <v>66409.689999999886</v>
      </c>
      <c r="CM6" s="23">
        <f t="shared" ref="CM6:CM14" si="12">+CJ6+CF6</f>
        <v>868.48035946371465</v>
      </c>
      <c r="CO6" s="3" t="s">
        <v>439</v>
      </c>
      <c r="CP6" s="22">
        <f>SUMIFS(datos_arg[ARS],datos_arg[Year],CP$2,datos_arg[Month],CT$2,datos_arg[Destino],CO6)
- SUMIFS(datos_arg[ARS],datos_arg[Year],CP$2,datos_arg[Month],CT$2,datos_arg[Origen],CO6)
+SUMIFS(datos_us[ARS],datos_us[Year],CP$2,datos_us[Month],CT$2,datos_us[Destino],CO6)
- SUMIFS(datos_us[ARS],datos_us[Year],CP$2,datos_us[Month],CT$2,datos_us[Origen],CO6)</f>
        <v>-36441.705201133853</v>
      </c>
      <c r="CQ6" s="22">
        <f>SUMIFS(datos_arg[USD],datos_arg[Year],CP$2,datos_arg[Month],CT$2,datos_arg[Destino],CO6)
- SUMIFS(datos_arg[USD],datos_arg[Year],CP$2,datos_arg[Month],CT$2,datos_arg[Origen],CO6)
+SUMIFS(datos_us[USD],datos_us[Year],CP$2,datos_us[Month],CT$2,datos_us[Destino],CO6)
- SUMIFS(datos_us[USD],datos_us[Year],CP$2,datos_us[Month],CT$2,datos_us[Origen],CO6)</f>
        <v>-478.75132207207207</v>
      </c>
      <c r="CR6" s="22"/>
      <c r="CS6" s="22">
        <f>+CP6+CL6</f>
        <v>29967.984798866033</v>
      </c>
      <c r="CT6" s="23">
        <f t="shared" ref="CT6:CT14" si="13">+CQ6+CM6</f>
        <v>389.72903739164258</v>
      </c>
      <c r="CV6" s="3" t="s">
        <v>439</v>
      </c>
      <c r="CW6" s="22">
        <f>SUMIFS(datos_arg[ARS],datos_arg[Year],CW$2,datos_arg[Month],DA$2,datos_arg[Destino],CV6)
- SUMIFS(datos_arg[ARS],datos_arg[Year],CW$2,datos_arg[Month],DA$2,datos_arg[Origen],CV6)
+SUMIFS(datos_us[ARS],datos_us[Year],CW$2,datos_us[Month],DA$2,datos_us[Destino],CV6)
- SUMIFS(datos_us[ARS],datos_us[Year],CW$2,datos_us[Month],DA$2,datos_us[Origen],CV6)</f>
        <v>304476.83999999997</v>
      </c>
      <c r="CX6" s="22">
        <f>SUMIFS(datos_arg[USD],datos_arg[Year],CW$2,datos_arg[Month],DA$2,datos_arg[Destino],CV6)
- SUMIFS(datos_arg[USD],datos_arg[Year],CW$2,datos_arg[Month],DA$2,datos_arg[Origen],CV6)
+SUMIFS(datos_us[USD],datos_us[Year],CW$2,datos_us[Month],DA$2,datos_us[Destino],CV6)
- SUMIFS(datos_us[USD],datos_us[Year],CW$2,datos_us[Month],DA$2,datos_us[Origen],CV6)</f>
        <v>3546.7779065540908</v>
      </c>
      <c r="CY6" s="22"/>
      <c r="CZ6" s="22">
        <f>+CW6+CS6</f>
        <v>334444.824798866</v>
      </c>
      <c r="DA6" s="23">
        <f t="shared" ref="DA6:DA14" si="14">+CX6+CT6</f>
        <v>3936.5069439457334</v>
      </c>
      <c r="DC6" s="3" t="s">
        <v>439</v>
      </c>
      <c r="DD6" s="22">
        <f>SUMIFS(datos_arg[ARS],datos_arg[Year],DD$2,datos_arg[Month],DH$2,datos_arg[Destino],DC6)
- SUMIFS(datos_arg[ARS],datos_arg[Year],DD$2,datos_arg[Month],DH$2,datos_arg[Origen],DC6)
+SUMIFS(datos_us[ARS],datos_us[Year],DD$2,datos_us[Month],DH$2,datos_us[Destino],DC6)
- SUMIFS(datos_us[ARS],datos_us[Year],DD$2,datos_us[Month],DH$2,datos_us[Origen],DC6)</f>
        <v>40059.149999999994</v>
      </c>
      <c r="DE6" s="22">
        <f>SUMIFS(datos_arg[USD],datos_arg[Year],DD$2,datos_arg[Month],DH$2,datos_arg[Destino],DC6)
- SUMIFS(datos_arg[USD],datos_arg[Year],DD$2,datos_arg[Month],DH$2,datos_arg[Origen],DC6)
+SUMIFS(datos_us[USD],datos_us[Year],DD$2,datos_us[Month],DH$2,datos_us[Destino],DC6)
- SUMIFS(datos_us[USD],datos_us[Year],DD$2,datos_us[Month],DH$2,datos_us[Origen],DC6)</f>
        <v>-575.50860655463657</v>
      </c>
      <c r="DF6" s="22"/>
      <c r="DG6" s="22">
        <f>+DD6+CZ6</f>
        <v>374503.97479886597</v>
      </c>
      <c r="DH6" s="23">
        <f t="shared" ref="DH6:DH14" si="15">+DE6+DA6</f>
        <v>3360.9983373910968</v>
      </c>
      <c r="DJ6" s="3" t="s">
        <v>439</v>
      </c>
      <c r="DK6" s="22">
        <f>SUMIFS(datos_arg[ARS],datos_arg[Year],DK$2,datos_arg[Month],DO$2,datos_arg[Destino],DJ6)
- SUMIFS(datos_arg[ARS],datos_arg[Year],DK$2,datos_arg[Month],DO$2,datos_arg[Origen],DJ6)
+SUMIFS(datos_us[ARS],datos_us[Year],DK$2,datos_us[Month],DO$2,datos_us[Destino],DJ6)
- SUMIFS(datos_us[ARS],datos_us[Year],DK$2,datos_us[Month],DO$2,datos_us[Origen],DJ6)</f>
        <v>-237813.66455999983</v>
      </c>
      <c r="DL6" s="22">
        <f>SUMIFS(datos_arg[USD],datos_arg[Year],DK$2,datos_arg[Month],DO$2,datos_arg[Destino],DJ6)
- SUMIFS(datos_arg[USD],datos_arg[Year],DK$2,datos_arg[Month],DO$2,datos_arg[Origen],DJ6)
+SUMIFS(datos_us[USD],datos_us[Year],DK$2,datos_us[Month],DO$2,datos_us[Destino],DJ6)
- SUMIFS(datos_us[USD],datos_us[Year],DK$2,datos_us[Month],DO$2,datos_us[Origen],DJ6)</f>
        <v>-2192.4085519747878</v>
      </c>
      <c r="DM6" s="22"/>
      <c r="DN6" s="22">
        <f>+DK6+DG6</f>
        <v>136690.31023886614</v>
      </c>
      <c r="DO6" s="23">
        <f t="shared" ref="DO6:DO14" si="16">+DL6+DH6</f>
        <v>1168.589785416309</v>
      </c>
      <c r="DQ6" s="3" t="s">
        <v>439</v>
      </c>
      <c r="DR6" s="22">
        <f>SUMIFS(datos_arg[ARS],datos_arg[Year],DR$2,datos_arg[Month],DV$2,datos_arg[Destino],DQ6)
- SUMIFS(datos_arg[ARS],datos_arg[Year],DR$2,datos_arg[Month],DV$2,datos_arg[Origen],DQ6)
+SUMIFS(datos_us[ARS],datos_us[Year],DR$2,datos_us[Month],DV$2,datos_us[Destino],DQ6)
- SUMIFS(datos_us[ARS],datos_us[Year],DR$2,datos_us[Month],DV$2,datos_us[Origen],DQ6)</f>
        <v>138219.27456000005</v>
      </c>
      <c r="DS6" s="22">
        <f>SUMIFS(datos_arg[USD],datos_arg[Year],DR$2,datos_arg[Month],DV$2,datos_arg[Destino],DQ6)
- SUMIFS(datos_arg[USD],datos_arg[Year],DR$2,datos_arg[Month],DV$2,datos_arg[Origen],DQ6)
+SUMIFS(datos_us[USD],datos_us[Year],DR$2,datos_us[Month],DV$2,datos_us[Destino],DQ6)
- SUMIFS(datos_us[USD],datos_us[Year],DR$2,datos_us[Month],DV$2,datos_us[Origen],DQ6)</f>
        <v>1052.7066998319333</v>
      </c>
      <c r="DT6" s="22"/>
      <c r="DU6" s="22">
        <f>+DR6+DN6</f>
        <v>274909.58479886618</v>
      </c>
      <c r="DV6" s="23">
        <f t="shared" ref="DV6:DV14" si="17">+DS6+DO6</f>
        <v>2221.2964852482423</v>
      </c>
      <c r="DX6" s="3" t="s">
        <v>439</v>
      </c>
      <c r="DY6" s="22">
        <f>SUMIFS(datos_arg[ARS],datos_arg[Year],DY$2,datos_arg[Month],EC$2,datos_arg[Destino],DX6)
- SUMIFS(datos_arg[ARS],datos_arg[Year],DY$2,datos_arg[Month],EC$2,datos_arg[Origen],DX6)
+SUMIFS(datos_us[ARS],datos_us[Year],DY$2,datos_us[Month],EC$2,datos_us[Destino],DX6)
- SUMIFS(datos_us[ARS],datos_us[Year],DY$2,datos_us[Month],EC$2,datos_us[Origen],DX6)</f>
        <v>-122876.2699999999</v>
      </c>
      <c r="DZ6" s="22">
        <f>SUMIFS(datos_arg[USD],datos_arg[Year],DY$2,datos_arg[Month],EC$2,datos_arg[Destino],DX6)
- SUMIFS(datos_arg[USD],datos_arg[Year],DY$2,datos_arg[Month],EC$2,datos_arg[Origen],DX6)
+SUMIFS(datos_us[USD],datos_us[Year],DY$2,datos_us[Month],EC$2,datos_us[Destino],DX6)
- SUMIFS(datos_us[USD],datos_us[Year],DY$2,datos_us[Month],EC$2,datos_us[Origen],DX6)</f>
        <v>-1053.0788950375927</v>
      </c>
      <c r="EA6" s="22"/>
      <c r="EB6" s="22">
        <f>+DY6+DU6</f>
        <v>152033.31479886628</v>
      </c>
      <c r="EC6" s="23">
        <f t="shared" ref="EC6:EC14" si="18">+DZ6+DV6</f>
        <v>1168.2175902106496</v>
      </c>
      <c r="EE6" s="3" t="s">
        <v>439</v>
      </c>
      <c r="EF6" s="22">
        <f>SUMIFS(datos_arg[ARS],datos_arg[Year],EF$2,datos_arg[Month],EJ$2,datos_arg[Destino],EE6)
- SUMIFS(datos_arg[ARS],datos_arg[Year],EF$2,datos_arg[Month],EJ$2,datos_arg[Origen],EE6)
+SUMIFS(datos_us[ARS],datos_us[Year],EF$2,datos_us[Month],EJ$2,datos_us[Destino],EE6)
- SUMIFS(datos_us[ARS],datos_us[Year],EF$2,datos_us[Month],EJ$2,datos_us[Origen],EE6)</f>
        <v>-90541.300000000047</v>
      </c>
      <c r="EG6" s="22">
        <f>SUMIFS(datos_arg[USD],datos_arg[Year],EF$2,datos_arg[Month],EJ$2,datos_arg[Destino],EE6)
- SUMIFS(datos_arg[USD],datos_arg[Year],EF$2,datos_arg[Month],EJ$2,datos_arg[Origen],EE6)
+SUMIFS(datos_us[USD],datos_us[Year],EF$2,datos_us[Month],EJ$2,datos_us[Destino],EE6)
- SUMIFS(datos_us[USD],datos_us[Year],EF$2,datos_us[Month],EJ$2,datos_us[Origen],EE6)</f>
        <v>-663.61594344622245</v>
      </c>
      <c r="EH6" s="22"/>
      <c r="EI6" s="22">
        <f>+EF6+EB6</f>
        <v>61492.014798866236</v>
      </c>
      <c r="EJ6" s="23">
        <f t="shared" ref="EJ6:EJ14" si="19">+EG6+EC6</f>
        <v>504.60164676442719</v>
      </c>
      <c r="EL6" s="3" t="s">
        <v>439</v>
      </c>
      <c r="EM6" s="22">
        <f>SUMIFS(datos_arg[ARS],datos_arg[Year],EM$2,datos_arg[Month],EQ$2,datos_arg[Destino],EL6)
- SUMIFS(datos_arg[ARS],datos_arg[Year],EM$2,datos_arg[Month],EQ$2,datos_arg[Origen],EL6)
+SUMIFS(datos_us[ARS],datos_us[Year],EM$2,datos_us[Month],EQ$2,datos_us[Destino],EL6)
- SUMIFS(datos_us[ARS],datos_us[Year],EM$2,datos_us[Month],EQ$2,datos_us[Origen],EL6)</f>
        <v>16932.969999999041</v>
      </c>
      <c r="EN6" s="22">
        <f>SUMIFS(datos_arg[USD],datos_arg[Year],EM$2,datos_arg[Month],EQ$2,datos_arg[Destino],EL6)
- SUMIFS(datos_arg[USD],datos_arg[Year],EM$2,datos_arg[Month],EQ$2,datos_arg[Origen],EL6)
+SUMIFS(datos_us[USD],datos_us[Year],EM$2,datos_us[Month],EQ$2,datos_us[Destino],EL6)
- SUMIFS(datos_us[USD],datos_us[Year],EM$2,datos_us[Month],EQ$2,datos_us[Origen],EL6)</f>
        <v>79.453376923525866</v>
      </c>
      <c r="EO6" s="22"/>
      <c r="EP6" s="22">
        <f>+EM6+EI6</f>
        <v>78424.984798865276</v>
      </c>
      <c r="EQ6" s="23">
        <f t="shared" ref="EQ6:EQ14" si="20">+EN6+EJ6</f>
        <v>584.05502368795305</v>
      </c>
      <c r="ES6" s="3" t="s">
        <v>439</v>
      </c>
      <c r="ET6" s="22">
        <f>SUMIFS(datos_arg[ARS],datos_arg[Year],ET$2,datos_arg[Month],EX$2,datos_arg[Destino],ES6)
- SUMIFS(datos_arg[ARS],datos_arg[Year],ET$2,datos_arg[Month],EX$2,datos_arg[Origen],ES6)
+SUMIFS(datos_us[ARS],datos_us[Year],ET$2,datos_us[Month],EX$2,datos_us[Destino],ES6)
- SUMIFS(datos_us[ARS],datos_us[Year],ET$2,datos_us[Month],EX$2,datos_us[Origen],ES6)</f>
        <v>53512.889999999898</v>
      </c>
      <c r="EU6" s="22">
        <f>SUMIFS(datos_arg[USD],datos_arg[Year],ET$2,datos_arg[Month],EX$2,datos_arg[Destino],ES6)
- SUMIFS(datos_arg[USD],datos_arg[Year],ET$2,datos_arg[Month],EX$2,datos_arg[Origen],ES6)
+SUMIFS(datos_us[USD],datos_us[Year],ET$2,datos_us[Month],EX$2,datos_us[Destino],ES6)
- SUMIFS(datos_us[USD],datos_us[Year],ET$2,datos_us[Month],EX$2,datos_us[Origen],ES6)</f>
        <v>231.40928004239868</v>
      </c>
      <c r="EV6" s="22"/>
      <c r="EW6" s="22">
        <f>+ET6+EP6</f>
        <v>131937.87479886517</v>
      </c>
      <c r="EX6" s="23">
        <f t="shared" ref="EX6:EX14" si="21">+EU6+EQ6</f>
        <v>815.46430373035173</v>
      </c>
      <c r="EZ6" s="3" t="s">
        <v>439</v>
      </c>
      <c r="FA6" s="22">
        <f>SUMIFS(datos_arg[ARS],datos_arg[Year],FA$2,datos_arg[Month],FE$2,datos_arg[Destino],EZ6)
- SUMIFS(datos_arg[ARS],datos_arg[Year],FA$2,datos_arg[Month],FE$2,datos_arg[Origen],EZ6)
+SUMIFS(datos_us[ARS],datos_us[Year],FA$2,datos_us[Month],FE$2,datos_us[Destino],EZ6)
- SUMIFS(datos_us[ARS],datos_us[Year],FA$2,datos_us[Month],FE$2,datos_us[Origen],EZ6)</f>
        <v>-124378.75999999954</v>
      </c>
      <c r="FB6" s="22">
        <f>SUMIFS(datos_arg[USD],datos_arg[Year],FA$2,datos_arg[Month],FE$2,datos_arg[Destino],EZ6)
- SUMIFS(datos_arg[USD],datos_arg[Year],FA$2,datos_arg[Month],FE$2,datos_arg[Origen],EZ6)
+SUMIFS(datos_us[USD],datos_us[Year],FA$2,datos_us[Month],FE$2,datos_us[Destino],EZ6)
- SUMIFS(datos_us[USD],datos_us[Year],FA$2,datos_us[Month],FE$2,datos_us[Origen],EZ6)</f>
        <v>-732.0541140307032</v>
      </c>
      <c r="FC6" s="22"/>
      <c r="FD6" s="22">
        <f>+FA6+EW6</f>
        <v>7559.1147988656303</v>
      </c>
      <c r="FE6" s="23">
        <f t="shared" ref="FE6:FE14" si="22">+FB6+EX6</f>
        <v>83.410189699648527</v>
      </c>
      <c r="FG6" s="3" t="s">
        <v>439</v>
      </c>
      <c r="FH6" s="22">
        <f>SUMIFS(datos_arg[ARS],datos_arg[Year],FH$2,datos_arg[Month],FL$2,datos_arg[Destino],FG6)
- SUMIFS(datos_arg[ARS],datos_arg[Year],FH$2,datos_arg[Month],FL$2,datos_arg[Origen],FG6)
+SUMIFS(datos_us[ARS],datos_us[Year],FH$2,datos_us[Month],FL$2,datos_us[Destino],FG6)
- SUMIFS(datos_us[ARS],datos_us[Year],FH$2,datos_us[Month],FL$2,datos_us[Origen],FG6)</f>
        <v>179203.47999999998</v>
      </c>
      <c r="FI6" s="22">
        <f>SUMIFS(datos_arg[USD],datos_arg[Year],FH$2,datos_arg[Month],FL$2,datos_arg[Destino],FG6)
- SUMIFS(datos_arg[USD],datos_arg[Year],FH$2,datos_arg[Month],FL$2,datos_arg[Origen],FG6)
+SUMIFS(datos_us[USD],datos_us[Year],FH$2,datos_us[Month],FL$2,datos_us[Destino],FG6)
- SUMIFS(datos_us[USD],datos_us[Year],FH$2,datos_us[Month],FL$2,datos_us[Origen],FG6)</f>
        <v>1154.9648761149801</v>
      </c>
      <c r="FJ6" s="22"/>
      <c r="FK6" s="22">
        <f>+FH6+FD6</f>
        <v>186762.59479886561</v>
      </c>
      <c r="FL6" s="23">
        <f t="shared" ref="FL6:FL14" si="23">+FI6+FE6</f>
        <v>1238.3750658146287</v>
      </c>
      <c r="FN6" s="3" t="s">
        <v>439</v>
      </c>
      <c r="FO6" s="22">
        <f>SUMIFS(datos_arg[ARS],datos_arg[Year],FO$2,datos_arg[Month],FS$2,datos_arg[Destino],FN6)
- SUMIFS(datos_arg[ARS],datos_arg[Year],FO$2,datos_arg[Month],FS$2,datos_arg[Origen],FN6)
+SUMIFS(datos_us[ARS],datos_us[Year],FO$2,datos_us[Month],FS$2,datos_us[Destino],FN6)
- SUMIFS(datos_us[ARS],datos_us[Year],FO$2,datos_us[Month],FS$2,datos_us[Origen],FN6)</f>
        <v>-255764.36000000022</v>
      </c>
      <c r="FP6" s="22">
        <f>SUMIFS(datos_arg[USD],datos_arg[Year],FO$2,datos_arg[Month],FS$2,datos_arg[Destino],FN6)
- SUMIFS(datos_arg[USD],datos_arg[Year],FO$2,datos_arg[Month],FS$2,datos_arg[Origen],FN6)
+SUMIFS(datos_us[USD],datos_us[Year],FO$2,datos_us[Month],FS$2,datos_us[Destino],FN6)
- SUMIFS(datos_us[USD],datos_us[Year],FO$2,datos_us[Month],FS$2,datos_us[Origen],FN6)</f>
        <v>-1641.8609988874159</v>
      </c>
      <c r="FQ6" s="22"/>
      <c r="FR6" s="22">
        <f>+FO6+FK6</f>
        <v>-69001.765201134607</v>
      </c>
      <c r="FS6" s="23">
        <f t="shared" ref="FS6:FS14" si="24">+FP6+FL6</f>
        <v>-403.48593307278725</v>
      </c>
      <c r="FU6" s="3" t="s">
        <v>439</v>
      </c>
      <c r="FV6" s="22">
        <f>SUMIFS(datos_arg[ARS],datos_arg[Year],FV$2,datos_arg[Month],FZ$2,datos_arg[Destino],FU6)
- SUMIFS(datos_arg[ARS],datos_arg[Year],FV$2,datos_arg[Month],FZ$2,datos_arg[Origen],FU6)
+SUMIFS(datos_us[ARS],datos_us[Year],FV$2,datos_us[Month],FZ$2,datos_us[Destino],FU6)
- SUMIFS(datos_us[ARS],datos_us[Year],FV$2,datos_us[Month],FZ$2,datos_us[Origen],FU6)</f>
        <v>264570.1100000001</v>
      </c>
      <c r="FW6" s="22">
        <f>SUMIFS(datos_arg[USD],datos_arg[Year],FV$2,datos_arg[Month],FZ$2,datos_arg[Destino],FU6)
- SUMIFS(datos_arg[USD],datos_arg[Year],FV$2,datos_arg[Month],FZ$2,datos_arg[Origen],FU6)
+SUMIFS(datos_us[USD],datos_us[Year],FV$2,datos_us[Month],FZ$2,datos_us[Destino],FU6)
- SUMIFS(datos_us[USD],datos_us[Year],FV$2,datos_us[Month],FZ$2,datos_us[Origen],FU6)</f>
        <v>1878.6789071642506</v>
      </c>
      <c r="FX6" s="22"/>
      <c r="FY6" s="22">
        <f>+FV6+FR6</f>
        <v>195568.3447988655</v>
      </c>
      <c r="FZ6" s="23">
        <f t="shared" ref="FZ6:FZ14" si="25">+FW6+FS6</f>
        <v>1475.1929740914634</v>
      </c>
      <c r="GB6" s="3" t="s">
        <v>439</v>
      </c>
      <c r="GC6" s="22">
        <f>SUMIFS(datos_arg[ARS],datos_arg[Year],GC$2,datos_arg[Month],GG$2,datos_arg[Destino],GB6)
- SUMIFS(datos_arg[ARS],datos_arg[Year],GC$2,datos_arg[Month],GG$2,datos_arg[Origen],GB6)
+SUMIFS(datos_us[ARS],datos_us[Year],GC$2,datos_us[Month],GG$2,datos_us[Destino],GB6)
- SUMIFS(datos_us[ARS],datos_us[Year],GC$2,datos_us[Month],GG$2,datos_us[Origen],GB6)</f>
        <v>584365.03000000073</v>
      </c>
      <c r="GD6" s="22">
        <f>SUMIFS(datos_arg[USD],datos_arg[Year],GC$2,datos_arg[Month],GG$2,datos_arg[Destino],GB6)
- SUMIFS(datos_arg[USD],datos_arg[Year],GC$2,datos_arg[Month],GG$2,datos_arg[Origen],GB6)
+SUMIFS(datos_us[USD],datos_us[Year],GC$2,datos_us[Month],GG$2,datos_us[Destino],GB6)
- SUMIFS(datos_us[USD],datos_us[Year],GC$2,datos_us[Month],GG$2,datos_us[Origen],GB6)</f>
        <v>4204.1852576264209</v>
      </c>
      <c r="GE6" s="22"/>
      <c r="GF6" s="22">
        <f>+GC6+FY6</f>
        <v>779933.37479886622</v>
      </c>
      <c r="GG6" s="23">
        <f t="shared" ref="GG6:GG14" si="26">+GD6+FZ6</f>
        <v>5679.3782317178848</v>
      </c>
      <c r="GI6" s="3" t="s">
        <v>439</v>
      </c>
      <c r="GJ6" s="22">
        <f>SUMIFS(datos_arg[ARS],datos_arg[Year],GJ$2,datos_arg[Month],GN$2,datos_arg[Destino],GI6)
- SUMIFS(datos_arg[ARS],datos_arg[Year],GJ$2,datos_arg[Month],GN$2,datos_arg[Origen],GI6)
+SUMIFS(datos_us[ARS],datos_us[Year],GJ$2,datos_us[Month],GN$2,datos_us[Destino],GI6)
- SUMIFS(datos_us[ARS],datos_us[Year],GJ$2,datos_us[Month],GN$2,datos_us[Origen],GI6)</f>
        <v>-775542.54999999981</v>
      </c>
      <c r="GK6" s="22">
        <f>SUMIFS(datos_arg[USD],datos_arg[Year],GJ$2,datos_arg[Month],GN$2,datos_arg[Destino],GI6)
- SUMIFS(datos_arg[USD],datos_arg[Year],GJ$2,datos_arg[Month],GN$2,datos_arg[Origen],GI6)
+SUMIFS(datos_us[USD],datos_us[Year],GJ$2,datos_us[Month],GN$2,datos_us[Destino],GI6)
- SUMIFS(datos_us[USD],datos_us[Year],GJ$2,datos_us[Month],GN$2,datos_us[Origen],GI6)</f>
        <v>-5720.9709112367345</v>
      </c>
      <c r="GL6" s="22"/>
      <c r="GM6" s="22">
        <f>+GJ6+GF6</f>
        <v>4390.8247988664079</v>
      </c>
      <c r="GN6" s="23">
        <f t="shared" ref="GN6:GN14" si="27">+GK6+GG6</f>
        <v>-41.592679518849764</v>
      </c>
      <c r="GP6" s="3" t="s">
        <v>439</v>
      </c>
      <c r="GQ6" s="22">
        <f>SUMIFS(datos_arg[ARS],datos_arg[Year],GQ$2,datos_arg[Month],GU$2,datos_arg[Destino],GP6)
- SUMIFS(datos_arg[ARS],datos_arg[Year],GQ$2,datos_arg[Month],GU$2,datos_arg[Origen],GP6)
+SUMIFS(datos_us[ARS],datos_us[Year],GQ$2,datos_us[Month],GU$2,datos_us[Destino],GP6)
- SUMIFS(datos_us[ARS],datos_us[Year],GQ$2,datos_us[Month],GU$2,datos_us[Origen],GP6)</f>
        <v>117670.66000000108</v>
      </c>
      <c r="GR6" s="22">
        <f>SUMIFS(datos_arg[USD],datos_arg[Year],GQ$2,datos_arg[Month],GU$2,datos_arg[Destino],GP6)
- SUMIFS(datos_arg[USD],datos_arg[Year],GQ$2,datos_arg[Month],GU$2,datos_arg[Origen],GP6)
+SUMIFS(datos_us[USD],datos_us[Year],GQ$2,datos_us[Month],GU$2,datos_us[Destino],GP6)
- SUMIFS(datos_us[USD],datos_us[Year],GQ$2,datos_us[Month],GU$2,datos_us[Origen],GP6)</f>
        <v>769.16961072207778</v>
      </c>
      <c r="GS6" s="22"/>
      <c r="GT6" s="22">
        <f>+GQ6+GM6</f>
        <v>122061.48479886749</v>
      </c>
      <c r="GU6" s="23">
        <f t="shared" ref="GU6:GU14" si="28">+GR6+GN6</f>
        <v>727.57693120322801</v>
      </c>
      <c r="GW6" s="3" t="s">
        <v>439</v>
      </c>
      <c r="GX6" s="22">
        <f>SUMIFS(datos_arg[ARS],datos_arg[Year],GX$2,datos_arg[Month],HB$2,datos_arg[Destino],GW6)
- SUMIFS(datos_arg[ARS],datos_arg[Year],GX$2,datos_arg[Month],HB$2,datos_arg[Origen],GW6)
+SUMIFS(datos_us[ARS],datos_us[Year],GX$2,datos_us[Month],HB$2,datos_us[Destino],GW6)
- SUMIFS(datos_us[ARS],datos_us[Year],GX$2,datos_us[Month],HB$2,datos_us[Origen],GW6)</f>
        <v>53986.840000001714</v>
      </c>
      <c r="GY6" s="22">
        <f>SUMIFS(datos_arg[USD],datos_arg[Year],GX$2,datos_arg[Month],HB$2,datos_arg[Destino],GW6)
- SUMIFS(datos_arg[USD],datos_arg[Year],GX$2,datos_arg[Month],HB$2,datos_arg[Origen],GW6)
+SUMIFS(datos_us[USD],datos_us[Year],GX$2,datos_us[Month],HB$2,datos_us[Destino],GW6)
- SUMIFS(datos_us[USD],datos_us[Year],GX$2,datos_us[Month],HB$2,datos_us[Origen],GW6)</f>
        <v>147.77745245867118</v>
      </c>
      <c r="GZ6" s="22"/>
      <c r="HA6" s="22">
        <f>+GX6+GT6</f>
        <v>176048.3247988692</v>
      </c>
      <c r="HB6" s="23">
        <f t="shared" ref="HB6:HB14" si="29">+GY6+GU6</f>
        <v>875.35438366189919</v>
      </c>
      <c r="HD6" s="3" t="s">
        <v>439</v>
      </c>
      <c r="HE6" s="22">
        <f>SUMIFS(datos_arg[ARS],datos_arg[Year],HE$2,datos_arg[Month],HI$2,datos_arg[Destino],HD6)
- SUMIFS(datos_arg[ARS],datos_arg[Year],HE$2,datos_arg[Month],HI$2,datos_arg[Origen],HD6)
+SUMIFS(datos_us[ARS],datos_us[Year],HE$2,datos_us[Month],HI$2,datos_us[Destino],HD6)
- SUMIFS(datos_us[ARS],datos_us[Year],HE$2,datos_us[Month],HI$2,datos_us[Origen],HD6)</f>
        <v>827979.68999999855</v>
      </c>
      <c r="HF6" s="22">
        <f>SUMIFS(datos_arg[USD],datos_arg[Year],HE$2,datos_arg[Month],HI$2,datos_arg[Destino],HD6)
- SUMIFS(datos_arg[USD],datos_arg[Year],HE$2,datos_arg[Month],HI$2,datos_arg[Origen],HD6)
+SUMIFS(datos_us[USD],datos_us[Year],HE$2,datos_us[Month],HI$2,datos_us[Destino],HD6)
- SUMIFS(datos_us[USD],datos_us[Year],HE$2,datos_us[Month],HI$2,datos_us[Origen],HD6)</f>
        <v>4805.243174894782</v>
      </c>
      <c r="HG6" s="22"/>
      <c r="HH6" s="22">
        <f>+HE6+HA6</f>
        <v>1004028.0147988677</v>
      </c>
      <c r="HI6" s="23">
        <f t="shared" ref="HI6:HI14" si="30">+HF6+HB6</f>
        <v>5680.5975585566812</v>
      </c>
      <c r="HK6" s="3" t="s">
        <v>439</v>
      </c>
      <c r="HL6" s="22">
        <f>SUMIFS(datos_arg[ARS],datos_arg[Year],HL$2,datos_arg[Month],HP$2,datos_arg[Destino],HK6)
- SUMIFS(datos_arg[ARS],datos_arg[Year],HL$2,datos_arg[Month],HP$2,datos_arg[Origen],HK6)
+SUMIFS(datos_us[ARS],datos_us[Year],HL$2,datos_us[Month],HP$2,datos_us[Destino],HK6)
- SUMIFS(datos_us[ARS],datos_us[Year],HL$2,datos_us[Month],HP$2,datos_us[Origen],HK6)</f>
        <v>-140314.58999999985</v>
      </c>
      <c r="HM6" s="22">
        <f>SUMIFS(datos_arg[USD],datos_arg[Year],HL$2,datos_arg[Month],HP$2,datos_arg[Destino],HK6)
- SUMIFS(datos_arg[USD],datos_arg[Year],HL$2,datos_arg[Month],HP$2,datos_arg[Origen],HK6)
+SUMIFS(datos_us[USD],datos_us[Year],HL$2,datos_us[Month],HP$2,datos_us[Destino],HK6)
- SUMIFS(datos_us[USD],datos_us[Year],HL$2,datos_us[Month],HP$2,datos_us[Origen],HK6)</f>
        <v>-808.35565816248709</v>
      </c>
      <c r="HN6" s="22"/>
      <c r="HO6" s="22">
        <f>+HL6+HH6</f>
        <v>863713.4247988679</v>
      </c>
      <c r="HP6" s="23">
        <f t="shared" ref="HP6:HP14" si="31">+HM6+HI6</f>
        <v>4872.2419003941941</v>
      </c>
    </row>
    <row r="7" spans="2:226" x14ac:dyDescent="0.25">
      <c r="B7" s="3" t="s">
        <v>440</v>
      </c>
      <c r="C7" s="22">
        <f>+SUMIFS(datos_arg[ARS],datos_arg[Year],C$2,datos_arg[Month],G$2,datos_arg[Destino],B7)
- SUMIFS(datos_arg[ARS],datos_arg[Year],C$2,datos_arg[Month],G$2,datos_arg[Origen],B7)
+SUMIFS(datos_us[ARS],datos_us[Year],C$2,datos_us[Month],G$2,datos_us[Destino],B7)
- SUMIFS(datos_us[ARS],datos_us[Year],C$2,datos_us[Month],G$2,datos_us[Origen],B7)</f>
        <v>262089.5</v>
      </c>
      <c r="D7" s="22">
        <f>SUMIFS(datos_arg[USD],datos_arg[Year],C$2,datos_arg[Month],G$2,datos_arg[Destino],B7)
- SUMIFS(datos_arg[USD],datos_arg[Year],C$2,datos_arg[Month],G$2,datos_arg[Origen],B7)
+SUMIFS(datos_us[USD],datos_us[Year],C$2,datos_us[Month],G$2,datos_us[Destino],B7)
- SUMIFS(datos_us[USD],datos_us[Year],C$2,datos_us[Month],G$2,datos_us[Origen],B7)</f>
        <v>6896.4675324675336</v>
      </c>
      <c r="E7" s="22"/>
      <c r="F7" s="22">
        <f t="shared" ref="F7:F61" si="32">+C7</f>
        <v>262089.5</v>
      </c>
      <c r="G7" s="23">
        <f t="shared" si="0"/>
        <v>6896.4675324675336</v>
      </c>
      <c r="I7" s="3" t="s">
        <v>440</v>
      </c>
      <c r="J7" s="22">
        <f>+SUMIFS(datos_arg[ARS],datos_arg[Year],J$2,datos_arg[Month],N$2,datos_arg[Destino],I7)
- SUMIFS(datos_arg[ARS],datos_arg[Year],J$2,datos_arg[Month],N$2,datos_arg[Origen],I7)
+SUMIFS(datos_us[ARS],datos_us[Year],J$2,datos_us[Month],N$2,datos_us[Destino],I7)
- SUMIFS(datos_us[ARS],datos_us[Year],J$2,datos_us[Month],N$2,datos_us[Origen],I7)</f>
        <v>659895.80000000005</v>
      </c>
      <c r="K7" s="22">
        <f>SUMIFS(datos_arg[USD],datos_arg[Year],J$2,datos_arg[Month],N$2,datos_arg[Destino],I7)
- SUMIFS(datos_arg[USD],datos_arg[Year],J$2,datos_arg[Month],N$2,datos_arg[Origen],I7)
+SUMIFS(datos_us[USD],datos_us[Year],J$2,datos_us[Month],N$2,datos_us[Destino],I7)
- SUMIFS(datos_us[USD],datos_us[Year],J$2,datos_us[Month],N$2,datos_us[Origen],I7)</f>
        <v>16895</v>
      </c>
      <c r="L7" s="22"/>
      <c r="M7" s="22">
        <f t="shared" ref="M7:M14" si="33">+J7+F7</f>
        <v>921985.3</v>
      </c>
      <c r="N7" s="23">
        <f t="shared" si="1"/>
        <v>23791.467532467534</v>
      </c>
      <c r="P7" s="3" t="s">
        <v>440</v>
      </c>
      <c r="Q7" s="22">
        <f>+SUMIFS(datos_arg[ARS],datos_arg[Year],Q$2,datos_arg[Month],U$2,datos_arg[Destino],P7)
- SUMIFS(datos_arg[ARS],datos_arg[Year],Q$2,datos_arg[Month],U$2,datos_arg[Origen],P7)
+SUMIFS(datos_us[ARS],datos_us[Year],Q$2,datos_us[Month],U$2,datos_us[Destino],P7)
- SUMIFS(datos_us[ARS],datos_us[Year],Q$2,datos_us[Month],U$2,datos_us[Origen],P7)</f>
        <v>-679457.3</v>
      </c>
      <c r="R7" s="22">
        <f>SUMIFS(datos_arg[USD],datos_arg[Year],Q$2,datos_arg[Month],U$2,datos_arg[Destino],P7)
- SUMIFS(datos_arg[USD],datos_arg[Year],Q$2,datos_arg[Month],U$2,datos_arg[Origen],P7)
+SUMIFS(datos_us[USD],datos_us[Year],Q$2,datos_us[Month],U$2,datos_us[Destino],P7)
- SUMIFS(datos_us[USD],datos_us[Year],Q$2,datos_us[Month],U$2,datos_us[Origen],P7)</f>
        <v>-18372.5</v>
      </c>
      <c r="S7" s="22"/>
      <c r="T7" s="22">
        <f t="shared" ref="T7:T14" si="34">+Q7+M7</f>
        <v>242528</v>
      </c>
      <c r="U7" s="23">
        <f t="shared" si="2"/>
        <v>5418.9675324675336</v>
      </c>
      <c r="W7" s="3" t="s">
        <v>440</v>
      </c>
      <c r="X7" s="22">
        <f>+SUMIFS(datos_arg[ARS],datos_arg[Year],X$2,datos_arg[Month],AB$2,datos_arg[Destino],W7)
- SUMIFS(datos_arg[ARS],datos_arg[Year],X$2,datos_arg[Month],AB$2,datos_arg[Origen],W7)
+SUMIFS(datos_us[ARS],datos_us[Year],X$2,datos_us[Month],AB$2,datos_us[Destino],W7)
- SUMIFS(datos_us[ARS],datos_us[Year],X$2,datos_us[Month],AB$2,datos_us[Origen],W7)</f>
        <v>367824.5</v>
      </c>
      <c r="Y7" s="22">
        <f>SUMIFS(datos_arg[USD],datos_arg[Year],X$2,datos_arg[Month],AB$2,datos_arg[Destino],W7)
- SUMIFS(datos_arg[USD],datos_arg[Year],X$2,datos_arg[Month],AB$2,datos_arg[Origen],W7)
+SUMIFS(datos_us[USD],datos_us[Year],X$2,datos_us[Month],AB$2,datos_us[Destino],W7)
- SUMIFS(datos_us[USD],datos_us[Year],X$2,datos_us[Month],AB$2,datos_us[Origen],W7)</f>
        <v>8576.5</v>
      </c>
      <c r="Z7" s="22"/>
      <c r="AA7" s="22">
        <f t="shared" ref="AA7:AA14" si="35">+X7+T7</f>
        <v>610352.5</v>
      </c>
      <c r="AB7" s="23">
        <f t="shared" si="3"/>
        <v>13995.467532467534</v>
      </c>
      <c r="AD7" s="3" t="s">
        <v>440</v>
      </c>
      <c r="AE7" s="22">
        <f>+SUMIFS(datos_arg[ARS],datos_arg[Year],AE$2,datos_arg[Month],AI$2,datos_arg[Destino],AD7)
- SUMIFS(datos_arg[ARS],datos_arg[Year],AE$2,datos_arg[Month],AI$2,datos_arg[Origen],AD7)
+SUMIFS(datos_us[ARS],datos_us[Year],AE$2,datos_us[Month],AI$2,datos_us[Destino],AD7)
- SUMIFS(datos_us[ARS],datos_us[Year],AE$2,datos_us[Month],AI$2,datos_us[Origen],AD7)</f>
        <v>-182475.74999999994</v>
      </c>
      <c r="AF7" s="22">
        <f>SUMIFS(datos_arg[USD],datos_arg[Year],AE$2,datos_arg[Month],AI$2,datos_arg[Destino],AD7)
- SUMIFS(datos_arg[USD],datos_arg[Year],AE$2,datos_arg[Month],AI$2,datos_arg[Origen],AD7)
+SUMIFS(datos_us[USD],datos_us[Year],AE$2,datos_us[Month],AI$2,datos_us[Destino],AD7)
- SUMIFS(datos_us[USD],datos_us[Year],AE$2,datos_us[Month],AI$2,datos_us[Origen],AD7)</f>
        <v>-4691.1499999999996</v>
      </c>
      <c r="AG7" s="22"/>
      <c r="AH7" s="22">
        <f t="shared" ref="AH7:AH14" si="36">+AE7+AA7</f>
        <v>427876.75000000006</v>
      </c>
      <c r="AI7" s="23">
        <f t="shared" si="4"/>
        <v>9304.317532467534</v>
      </c>
      <c r="AK7" s="3" t="s">
        <v>440</v>
      </c>
      <c r="AL7" s="22">
        <f>+SUMIFS(datos_arg[ARS],datos_arg[Year],AL$2,datos_arg[Month],AP$2,datos_arg[Destino],AK7)
- SUMIFS(datos_arg[ARS],datos_arg[Year],AL$2,datos_arg[Month],AP$2,datos_arg[Origen],AK7)
+SUMIFS(datos_us[ARS],datos_us[Year],AL$2,datos_us[Month],AP$2,datos_us[Destino],AK7)
- SUMIFS(datos_us[ARS],datos_us[Year],AL$2,datos_us[Month],AP$2,datos_us[Origen],AK7)</f>
        <v>-27000</v>
      </c>
      <c r="AM7" s="22">
        <f>SUMIFS(datos_arg[USD],datos_arg[Year],AL$2,datos_arg[Month],AP$2,datos_arg[Destino],AK7)
- SUMIFS(datos_arg[USD],datos_arg[Year],AL$2,datos_arg[Month],AP$2,datos_arg[Origen],AK7)
+SUMIFS(datos_us[USD],datos_us[Year],AL$2,datos_us[Month],AP$2,datos_us[Destino],AK7)
- SUMIFS(datos_us[USD],datos_us[Year],AL$2,datos_us[Month],AP$2,datos_us[Origen],AK7)</f>
        <v>-600</v>
      </c>
      <c r="AN7" s="22"/>
      <c r="AO7" s="22">
        <f t="shared" ref="AO7:AO14" si="37">+AL7+AH7</f>
        <v>400876.75000000006</v>
      </c>
      <c r="AP7" s="23">
        <f t="shared" si="5"/>
        <v>8704.317532467534</v>
      </c>
      <c r="AR7" s="3" t="s">
        <v>440</v>
      </c>
      <c r="AS7" s="22">
        <f>+SUMIFS(datos_arg[ARS],datos_arg[Year],AS$2,datos_arg[Month],AW$2,datos_arg[Destino],AR7)
- SUMIFS(datos_arg[ARS],datos_arg[Year],AS$2,datos_arg[Month],AW$2,datos_arg[Origen],AR7)
+SUMIFS(datos_us[ARS],datos_us[Year],AS$2,datos_us[Month],AW$2,datos_us[Destino],AR7)
- SUMIFS(datos_us[ARS],datos_us[Year],AS$2,datos_us[Month],AW$2,datos_us[Origen],AR7)</f>
        <v>49936.574999999953</v>
      </c>
      <c r="AT7" s="22">
        <f>SUMIFS(datos_arg[USD],datos_arg[Year],AS$2,datos_arg[Month],AW$2,datos_arg[Destino],AR7)
- SUMIFS(datos_arg[USD],datos_arg[Year],AS$2,datos_arg[Month],AW$2,datos_arg[Origen],AR7)
+SUMIFS(datos_us[USD],datos_us[Year],AS$2,datos_us[Month],AW$2,datos_us[Destino],AR7)
- SUMIFS(datos_us[USD],datos_us[Year],AS$2,datos_us[Month],AW$2,datos_us[Origen],AR7)</f>
        <v>1220</v>
      </c>
      <c r="AU7" s="22"/>
      <c r="AV7" s="22">
        <f t="shared" ref="AV7:AV14" si="38">+AS7+AO7</f>
        <v>450813.32500000001</v>
      </c>
      <c r="AW7" s="23">
        <f t="shared" si="6"/>
        <v>9924.317532467534</v>
      </c>
      <c r="AY7" s="3" t="s">
        <v>440</v>
      </c>
      <c r="AZ7" s="22">
        <f>+SUMIFS(datos_arg[ARS],datos_arg[Year],AZ$2,datos_arg[Month],BD$2,datos_arg[Destino],AY7)
- SUMIFS(datos_arg[ARS],datos_arg[Year],AZ$2,datos_arg[Month],BD$2,datos_arg[Origen],AY7)
+SUMIFS(datos_us[ARS],datos_us[Year],AZ$2,datos_us[Month],BD$2,datos_us[Destino],AY7)
- SUMIFS(datos_us[ARS],datos_us[Year],AZ$2,datos_us[Month],BD$2,datos_us[Origen],AY7)</f>
        <v>550445.62499999977</v>
      </c>
      <c r="BA7" s="22">
        <f>SUMIFS(datos_arg[USD],datos_arg[Year],AZ$2,datos_arg[Month],BD$2,datos_arg[Destino],AY7)
- SUMIFS(datos_arg[USD],datos_arg[Year],AZ$2,datos_arg[Month],BD$2,datos_arg[Origen],AY7)
+SUMIFS(datos_us[USD],datos_us[Year],AZ$2,datos_us[Month],BD$2,datos_us[Destino],AY7)
- SUMIFS(datos_us[USD],datos_us[Year],AZ$2,datos_us[Month],BD$2,datos_us[Origen],AY7)</f>
        <v>7480</v>
      </c>
      <c r="BB7" s="22"/>
      <c r="BC7" s="22">
        <f t="shared" ref="BC7:BC14" si="39">+AZ7+AV7</f>
        <v>1001258.9499999997</v>
      </c>
      <c r="BD7" s="23">
        <f t="shared" si="7"/>
        <v>17404.317532467532</v>
      </c>
      <c r="BF7" s="3" t="s">
        <v>440</v>
      </c>
      <c r="BG7" s="22">
        <f>+SUMIFS(datos_arg[ARS],datos_arg[Year],BG$2,datos_arg[Month],BK$2,datos_arg[Destino],BF7)
- SUMIFS(datos_arg[ARS],datos_arg[Year],BG$2,datos_arg[Month],BK$2,datos_arg[Origen],BF7)
+SUMIFS(datos_us[ARS],datos_us[Year],BG$2,datos_us[Month],BK$2,datos_us[Destino],BF7)
- SUMIFS(datos_us[ARS],datos_us[Year],BG$2,datos_us[Month],BK$2,datos_us[Origen],BF7)</f>
        <v>1928420.5500000003</v>
      </c>
      <c r="BH7" s="22">
        <f>SUMIFS(datos_arg[USD],datos_arg[Year],BG$2,datos_arg[Month],BK$2,datos_arg[Destino],BF7)
- SUMIFS(datos_arg[USD],datos_arg[Year],BG$2,datos_arg[Month],BK$2,datos_arg[Origen],BF7)
+SUMIFS(datos_us[USD],datos_us[Year],BG$2,datos_us[Month],BK$2,datos_us[Destino],BF7)
- SUMIFS(datos_us[USD],datos_us[Year],BG$2,datos_us[Month],BK$2,datos_us[Origen],BF7)</f>
        <v>31270</v>
      </c>
      <c r="BI7" s="22"/>
      <c r="BJ7" s="22">
        <f t="shared" ref="BJ7:BJ14" si="40">+BG7+BC7</f>
        <v>2929679.5</v>
      </c>
      <c r="BK7" s="23">
        <f t="shared" si="8"/>
        <v>48674.317532467532</v>
      </c>
      <c r="BM7" s="3" t="s">
        <v>440</v>
      </c>
      <c r="BN7" s="22">
        <f>+SUMIFS(datos_arg[ARS],datos_arg[Year],BN$2,datos_arg[Month],BR$2,datos_arg[Destino],BM7)
- SUMIFS(datos_arg[ARS],datos_arg[Year],BN$2,datos_arg[Month],BR$2,datos_arg[Origen],BM7)
+SUMIFS(datos_us[ARS],datos_us[Year],BN$2,datos_us[Month],BR$2,datos_us[Destino],BM7)
- SUMIFS(datos_us[ARS],datos_us[Year],BN$2,datos_us[Month],BR$2,datos_us[Origen],BM7)</f>
        <v>-1459057.3</v>
      </c>
      <c r="BO7" s="22">
        <f>SUMIFS(datos_arg[USD],datos_arg[Year],BN$2,datos_arg[Month],BR$2,datos_arg[Destino],BM7)
- SUMIFS(datos_arg[USD],datos_arg[Year],BN$2,datos_arg[Month],BR$2,datos_arg[Origen],BM7)
+SUMIFS(datos_us[USD],datos_us[Year],BN$2,datos_us[Month],BR$2,datos_us[Destino],BM7)
- SUMIFS(datos_us[USD],datos_us[Year],BN$2,datos_us[Month],BR$2,datos_us[Origen],BM7)</f>
        <v>-24826</v>
      </c>
      <c r="BP7" s="22"/>
      <c r="BQ7" s="22">
        <f t="shared" ref="BQ7:BQ14" si="41">+BN7+BJ7</f>
        <v>1470622.2</v>
      </c>
      <c r="BR7" s="23">
        <f t="shared" si="9"/>
        <v>23848.317532467532</v>
      </c>
      <c r="BT7" s="3" t="s">
        <v>440</v>
      </c>
      <c r="BU7" s="22">
        <f>+SUMIFS(datos_arg[ARS],datos_arg[Year],BU$2,datos_arg[Month],BY$2,datos_arg[Destino],BT7)
- SUMIFS(datos_arg[ARS],datos_arg[Year],BU$2,datos_arg[Month],BY$2,datos_arg[Origen],BT7)
+SUMIFS(datos_us[ARS],datos_us[Year],BU$2,datos_us[Month],BY$2,datos_us[Destino],BT7)
- SUMIFS(datos_us[ARS],datos_us[Year],BU$2,datos_us[Month],BY$2,datos_us[Origen],BT7)</f>
        <v>-1404375.9000000001</v>
      </c>
      <c r="BV7" s="22">
        <f>SUMIFS(datos_arg[USD],datos_arg[Year],BU$2,datos_arg[Month],BY$2,datos_arg[Destino],BT7)
- SUMIFS(datos_arg[USD],datos_arg[Year],BU$2,datos_arg[Month],BY$2,datos_arg[Origen],BT7)
+SUMIFS(datos_us[USD],datos_us[Year],BU$2,datos_us[Month],BY$2,datos_us[Destino],BT7)
- SUMIFS(datos_us[USD],datos_us[Year],BU$2,datos_us[Month],BY$2,datos_us[Origen],BT7)</f>
        <v>-23010</v>
      </c>
      <c r="BW7" s="22"/>
      <c r="BX7" s="22">
        <f t="shared" ref="BX7:BX14" si="42">+BU7+BQ7</f>
        <v>66246.299999999814</v>
      </c>
      <c r="BY7" s="23">
        <f t="shared" si="10"/>
        <v>838.31753246753215</v>
      </c>
      <c r="CA7" s="3" t="s">
        <v>440</v>
      </c>
      <c r="CB7" s="22">
        <f>+SUMIFS(datos_arg[ARS],datos_arg[Year],CB$2,datos_arg[Month],CF$2,datos_arg[Destino],CA7)
- SUMIFS(datos_arg[ARS],datos_arg[Year],CB$2,datos_arg[Month],CF$2,datos_arg[Origen],CA7)
+SUMIFS(datos_us[ARS],datos_us[Year],CB$2,datos_us[Month],CF$2,datos_us[Destino],CA7)
- SUMIFS(datos_us[ARS],datos_us[Year],CB$2,datos_us[Month],CF$2,datos_us[Origen],CA7)</f>
        <v>2676445.1000000006</v>
      </c>
      <c r="CC7" s="22">
        <f>SUMIFS(datos_arg[USD],datos_arg[Year],CB$2,datos_arg[Month],CF$2,datos_arg[Destino],CA7)
- SUMIFS(datos_arg[USD],datos_arg[Year],CB$2,datos_arg[Month],CF$2,datos_arg[Origen],CA7)
+SUMIFS(datos_us[USD],datos_us[Year],CB$2,datos_us[Month],CF$2,datos_us[Destino],CA7)
- SUMIFS(datos_us[USD],datos_us[Year],CB$2,datos_us[Month],CF$2,datos_us[Origen],CA7)</f>
        <v>36100</v>
      </c>
      <c r="CD7" s="22"/>
      <c r="CE7" s="22">
        <f t="shared" ref="CE7:CE14" si="43">+CB7+BX7</f>
        <v>2742691.4000000004</v>
      </c>
      <c r="CF7" s="23">
        <f t="shared" si="11"/>
        <v>36938.317532467532</v>
      </c>
      <c r="CH7" s="3" t="s">
        <v>440</v>
      </c>
      <c r="CI7" s="22">
        <f>+SUMIFS(datos_arg[ARS],datos_arg[Year],CI$2,datos_arg[Month],CM$2,datos_arg[Destino],CH7)
- SUMIFS(datos_arg[ARS],datos_arg[Year],CI$2,datos_arg[Month],CM$2,datos_arg[Origen],CH7)
+SUMIFS(datos_us[ARS],datos_us[Year],CI$2,datos_us[Month],CM$2,datos_us[Destino],CH7)
- SUMIFS(datos_us[ARS],datos_us[Year],CI$2,datos_us[Month],CM$2,datos_us[Origen],CH7)</f>
        <v>569762.3499999987</v>
      </c>
      <c r="CJ7" s="22">
        <f>SUMIFS(datos_arg[USD],datos_arg[Year],CI$2,datos_arg[Month],CM$2,datos_arg[Destino],CH7)
- SUMIFS(datos_arg[USD],datos_arg[Year],CI$2,datos_arg[Month],CM$2,datos_arg[Origen],CH7)
+SUMIFS(datos_us[USD],datos_us[Year],CI$2,datos_us[Month],CM$2,datos_us[Destino],CH7)
- SUMIFS(datos_us[USD],datos_us[Year],CI$2,datos_us[Month],CM$2,datos_us[Origen],CH7)</f>
        <v>6741.4599999999991</v>
      </c>
      <c r="CK7" s="22"/>
      <c r="CL7" s="22">
        <f t="shared" ref="CL7:CL14" si="44">+CI7+CE7</f>
        <v>3312453.7499999991</v>
      </c>
      <c r="CM7" s="23">
        <f t="shared" si="12"/>
        <v>43679.777532467531</v>
      </c>
      <c r="CO7" s="3" t="s">
        <v>440</v>
      </c>
      <c r="CP7" s="22">
        <f>+SUMIFS(datos_arg[ARS],datos_arg[Year],CP$2,datos_arg[Month],CT$2,datos_arg[Destino],CO7)
- SUMIFS(datos_arg[ARS],datos_arg[Year],CP$2,datos_arg[Month],CT$2,datos_arg[Origen],CO7)
+SUMIFS(datos_us[ARS],datos_us[Year],CP$2,datos_us[Month],CT$2,datos_us[Destino],CO7)
- SUMIFS(datos_us[ARS],datos_us[Year],CP$2,datos_us[Month],CT$2,datos_us[Origen],CO7)</f>
        <v>-1987326.4049999996</v>
      </c>
      <c r="CQ7" s="22">
        <f>SUMIFS(datos_arg[USD],datos_arg[Year],CP$2,datos_arg[Month],CT$2,datos_arg[Destino],CO7)
- SUMIFS(datos_arg[USD],datos_arg[Year],CP$2,datos_arg[Month],CT$2,datos_arg[Origen],CO7)
+SUMIFS(datos_us[USD],datos_us[Year],CP$2,datos_us[Month],CT$2,datos_us[Destino],CO7)
- SUMIFS(datos_us[USD],datos_us[Year],CP$2,datos_us[Month],CT$2,datos_us[Origen],CO7)</f>
        <v>-26582.31</v>
      </c>
      <c r="CR7" s="22"/>
      <c r="CS7" s="22">
        <f t="shared" ref="CS7:CS14" si="45">+CP7+CL7</f>
        <v>1325127.3449999995</v>
      </c>
      <c r="CT7" s="23">
        <f t="shared" si="13"/>
        <v>17097.46753246753</v>
      </c>
      <c r="CV7" s="3" t="s">
        <v>440</v>
      </c>
      <c r="CW7" s="22">
        <f>+SUMIFS(datos_arg[ARS],datos_arg[Year],CW$2,datos_arg[Month],DA$2,datos_arg[Destino],CV7)
- SUMIFS(datos_arg[ARS],datos_arg[Year],CW$2,datos_arg[Month],DA$2,datos_arg[Origen],CV7)
+SUMIFS(datos_us[ARS],datos_us[Year],CW$2,datos_us[Month],DA$2,datos_us[Destino],CV7)
- SUMIFS(datos_us[ARS],datos_us[Year],CW$2,datos_us[Month],DA$2,datos_us[Origen],CV7)</f>
        <v>4387441.1550000003</v>
      </c>
      <c r="CX7" s="22">
        <f>SUMIFS(datos_arg[USD],datos_arg[Year],CW$2,datos_arg[Month],DA$2,datos_arg[Destino],CV7)
- SUMIFS(datos_arg[USD],datos_arg[Year],CW$2,datos_arg[Month],DA$2,datos_arg[Origen],CV7)
+SUMIFS(datos_us[USD],datos_us[Year],CW$2,datos_us[Month],DA$2,datos_us[Destino],CV7)
- SUMIFS(datos_us[USD],datos_us[Year],CW$2,datos_us[Month],DA$2,datos_us[Origen],CV7)</f>
        <v>50000</v>
      </c>
      <c r="CY7" s="22"/>
      <c r="CZ7" s="22">
        <f t="shared" ref="CZ7:CZ14" si="46">+CW7+CS7</f>
        <v>5712568.5</v>
      </c>
      <c r="DA7" s="23">
        <f t="shared" si="14"/>
        <v>67097.467532467534</v>
      </c>
      <c r="DC7" s="3" t="s">
        <v>440</v>
      </c>
      <c r="DD7" s="22">
        <f>+SUMIFS(datos_arg[ARS],datos_arg[Year],DD$2,datos_arg[Month],DH$2,datos_arg[Destino],DC7)
- SUMIFS(datos_arg[ARS],datos_arg[Year],DD$2,datos_arg[Month],DH$2,datos_arg[Origen],DC7)
+SUMIFS(datos_us[ARS],datos_us[Year],DD$2,datos_us[Month],DH$2,datos_us[Destino],DC7)
- SUMIFS(datos_us[ARS],datos_us[Year],DD$2,datos_us[Month],DH$2,datos_us[Origen],DC7)</f>
        <v>-2513100.0000000019</v>
      </c>
      <c r="DE7" s="22">
        <f>SUMIFS(datos_arg[USD],datos_arg[Year],DD$2,datos_arg[Month],DH$2,datos_arg[Destino],DC7)
- SUMIFS(datos_arg[USD],datos_arg[Year],DD$2,datos_arg[Month],DH$2,datos_arg[Origen],DC7)
+SUMIFS(datos_us[USD],datos_us[Year],DD$2,datos_us[Month],DH$2,datos_us[Destino],DC7)
- SUMIFS(datos_us[USD],datos_us[Year],DD$2,datos_us[Month],DH$2,datos_us[Origen],DC7)</f>
        <v>-38999.999999999985</v>
      </c>
      <c r="DF7" s="22"/>
      <c r="DG7" s="22">
        <f t="shared" ref="DG7:DG14" si="47">+DD7+CZ7</f>
        <v>3199468.4999999981</v>
      </c>
      <c r="DH7" s="23">
        <f t="shared" si="15"/>
        <v>28097.467532467548</v>
      </c>
      <c r="DJ7" s="3" t="s">
        <v>440</v>
      </c>
      <c r="DK7" s="22">
        <f>+SUMIFS(datos_arg[ARS],datos_arg[Year],DK$2,datos_arg[Month],DO$2,datos_arg[Destino],DJ7)
- SUMIFS(datos_arg[ARS],datos_arg[Year],DK$2,datos_arg[Month],DO$2,datos_arg[Origen],DJ7)
+SUMIFS(datos_us[ARS],datos_us[Year],DK$2,datos_us[Month],DO$2,datos_us[Destino],DJ7)
- SUMIFS(datos_us[ARS],datos_us[Year],DK$2,datos_us[Month],DO$2,datos_us[Origen],DJ7)</f>
        <v>-3278799.9999999981</v>
      </c>
      <c r="DL7" s="22">
        <f>SUMIFS(datos_arg[USD],datos_arg[Year],DK$2,datos_arg[Month],DO$2,datos_arg[Destino],DJ7)
- SUMIFS(datos_arg[USD],datos_arg[Year],DK$2,datos_arg[Month],DO$2,datos_arg[Origen],DJ7)
+SUMIFS(datos_us[USD],datos_us[Year],DK$2,datos_us[Month],DO$2,datos_us[Destino],DJ7)
- SUMIFS(datos_us[USD],datos_us[Year],DK$2,datos_us[Month],DO$2,datos_us[Origen],DJ7)</f>
        <v>-29300</v>
      </c>
      <c r="DM7" s="22"/>
      <c r="DN7" s="22">
        <f t="shared" ref="DN7:DN14" si="48">+DK7+DG7</f>
        <v>-79331.5</v>
      </c>
      <c r="DO7" s="23">
        <f t="shared" si="16"/>
        <v>-1202.5324675324518</v>
      </c>
      <c r="DQ7" s="3" t="s">
        <v>440</v>
      </c>
      <c r="DR7" s="22">
        <f>+SUMIFS(datos_arg[ARS],datos_arg[Year],DR$2,datos_arg[Month],DV$2,datos_arg[Destino],DQ7)
- SUMIFS(datos_arg[ARS],datos_arg[Year],DR$2,datos_arg[Month],DV$2,datos_arg[Origen],DQ7)
+SUMIFS(datos_us[ARS],datos_us[Year],DR$2,datos_us[Month],DV$2,datos_us[Destino],DQ7)
- SUMIFS(datos_us[ARS],datos_us[Year],DR$2,datos_us[Month],DV$2,datos_us[Origen],DQ7)</f>
        <v>5971150</v>
      </c>
      <c r="DS7" s="22">
        <f>SUMIFS(datos_arg[USD],datos_arg[Year],DR$2,datos_arg[Month],DV$2,datos_arg[Destino],DQ7)
- SUMIFS(datos_arg[USD],datos_arg[Year],DR$2,datos_arg[Month],DV$2,datos_arg[Origen],DQ7)
+SUMIFS(datos_us[USD],datos_us[Year],DR$2,datos_us[Month],DV$2,datos_us[Destino],DQ7)
- SUMIFS(datos_us[USD],datos_us[Year],DR$2,datos_us[Month],DV$2,datos_us[Origen],DQ7)</f>
        <v>47750</v>
      </c>
      <c r="DT7" s="22"/>
      <c r="DU7" s="22">
        <f t="shared" ref="DU7:DU14" si="49">+DR7+DN7</f>
        <v>5891818.5</v>
      </c>
      <c r="DV7" s="23">
        <f t="shared" si="17"/>
        <v>46547.467532467548</v>
      </c>
      <c r="DX7" s="3" t="s">
        <v>440</v>
      </c>
      <c r="DY7" s="22">
        <f>+SUMIFS(datos_arg[ARS],datos_arg[Year],DY$2,datos_arg[Month],EC$2,datos_arg[Destino],DX7)
- SUMIFS(datos_arg[ARS],datos_arg[Year],DY$2,datos_arg[Month],EC$2,datos_arg[Origen],DX7)
+SUMIFS(datos_us[ARS],datos_us[Year],DY$2,datos_us[Month],EC$2,datos_us[Destino],DX7)
- SUMIFS(datos_us[ARS],datos_us[Year],DY$2,datos_us[Month],EC$2,datos_us[Origen],DX7)</f>
        <v>-3853509.9999999981</v>
      </c>
      <c r="DZ7" s="22">
        <f>SUMIFS(datos_arg[USD],datos_arg[Year],DY$2,datos_arg[Month],EC$2,datos_arg[Destino],DX7)
- SUMIFS(datos_arg[USD],datos_arg[Year],DY$2,datos_arg[Month],EC$2,datos_arg[Origen],DX7)
+SUMIFS(datos_us[USD],datos_us[Year],DY$2,datos_us[Month],EC$2,datos_us[Destino],DX7)
- SUMIFS(datos_us[USD],datos_us[Year],DY$2,datos_us[Month],EC$2,datos_us[Origen],DX7)</f>
        <v>-31870</v>
      </c>
      <c r="EA7" s="22"/>
      <c r="EB7" s="22">
        <f t="shared" ref="EB7:EB14" si="50">+DY7+DU7</f>
        <v>2038308.5000000019</v>
      </c>
      <c r="EC7" s="23">
        <f t="shared" si="18"/>
        <v>14677.467532467548</v>
      </c>
      <c r="EE7" s="3" t="s">
        <v>440</v>
      </c>
      <c r="EF7" s="22">
        <f>+SUMIFS(datos_arg[ARS],datos_arg[Year],EF$2,datos_arg[Month],EJ$2,datos_arg[Destino],EE7)
- SUMIFS(datos_arg[ARS],datos_arg[Year],EF$2,datos_arg[Month],EJ$2,datos_arg[Origen],EE7)
+SUMIFS(datos_us[ARS],datos_us[Year],EF$2,datos_us[Month],EJ$2,datos_us[Destino],EE7)
- SUMIFS(datos_us[ARS],datos_us[Year],EF$2,datos_us[Month],EJ$2,datos_us[Origen],EE7)</f>
        <v>886820</v>
      </c>
      <c r="EG7" s="22">
        <f>SUMIFS(datos_arg[USD],datos_arg[Year],EF$2,datos_arg[Month],EJ$2,datos_arg[Destino],EE7)
- SUMIFS(datos_arg[USD],datos_arg[Year],EF$2,datos_arg[Month],EJ$2,datos_arg[Origen],EE7)
+SUMIFS(datos_us[USD],datos_us[Year],EF$2,datos_us[Month],EJ$2,datos_us[Destino],EE7)
- SUMIFS(datos_us[USD],datos_us[Year],EF$2,datos_us[Month],EJ$2,datos_us[Origen],EE7)</f>
        <v>7580</v>
      </c>
      <c r="EH7" s="22"/>
      <c r="EI7" s="22">
        <f t="shared" ref="EI7:EI14" si="51">+EF7+EB7</f>
        <v>2925128.5000000019</v>
      </c>
      <c r="EJ7" s="23">
        <f t="shared" si="19"/>
        <v>22257.467532467548</v>
      </c>
      <c r="EL7" s="3" t="s">
        <v>440</v>
      </c>
      <c r="EM7" s="22">
        <f>+SUMIFS(datos_arg[ARS],datos_arg[Year],EM$2,datos_arg[Month],EQ$2,datos_arg[Destino],EL7)
- SUMIFS(datos_arg[ARS],datos_arg[Year],EM$2,datos_arg[Month],EQ$2,datos_arg[Origen],EL7)
+SUMIFS(datos_us[ARS],datos_us[Year],EM$2,datos_us[Month],EQ$2,datos_us[Destino],EL7)
- SUMIFS(datos_us[ARS],datos_us[Year],EM$2,datos_us[Month],EQ$2,datos_us[Origen],EL7)</f>
        <v>-215507.27193789557</v>
      </c>
      <c r="EN7" s="22">
        <f>SUMIFS(datos_arg[USD],datos_arg[Year],EM$2,datos_arg[Month],EQ$2,datos_arg[Destino],EL7)
- SUMIFS(datos_arg[USD],datos_arg[Year],EM$2,datos_arg[Month],EQ$2,datos_arg[Origen],EL7)
+SUMIFS(datos_us[USD],datos_us[Year],EM$2,datos_us[Month],EQ$2,datos_us[Destino],EL7)
- SUMIFS(datos_us[USD],datos_us[Year],EM$2,datos_us[Month],EQ$2,datos_us[Origen],EL7)</f>
        <v>-3105.4800994029647</v>
      </c>
      <c r="EO7" s="22"/>
      <c r="EP7" s="22">
        <f t="shared" ref="EP7:EP14" si="52">+EM7+EI7</f>
        <v>2709621.2280621063</v>
      </c>
      <c r="EQ7" s="23">
        <f t="shared" si="20"/>
        <v>19151.987433064583</v>
      </c>
      <c r="ES7" s="3" t="s">
        <v>440</v>
      </c>
      <c r="ET7" s="22">
        <f>+SUMIFS(datos_arg[ARS],datos_arg[Year],ET$2,datos_arg[Month],EX$2,datos_arg[Destino],ES7)
- SUMIFS(datos_arg[ARS],datos_arg[Year],ET$2,datos_arg[Month],EX$2,datos_arg[Origen],ES7)
+SUMIFS(datos_us[ARS],datos_us[Year],ET$2,datos_us[Month],EX$2,datos_us[Destino],ES7)
- SUMIFS(datos_us[ARS],datos_us[Year],ET$2,datos_us[Month],EX$2,datos_us[Origen],ES7)</f>
        <v>-917144.35187419131</v>
      </c>
      <c r="EU7" s="22">
        <f>SUMIFS(datos_arg[USD],datos_arg[Year],ET$2,datos_arg[Month],EX$2,datos_arg[Destino],ES7)
- SUMIFS(datos_arg[USD],datos_arg[Year],ET$2,datos_arg[Month],EX$2,datos_arg[Origen],ES7)
+SUMIFS(datos_us[USD],datos_us[Year],ET$2,datos_us[Month],EX$2,datos_us[Destino],ES7)
- SUMIFS(datos_us[USD],datos_us[Year],ET$2,datos_us[Month],EX$2,datos_us[Origen],ES7)</f>
        <v>-8600</v>
      </c>
      <c r="EV7" s="22"/>
      <c r="EW7" s="22">
        <f t="shared" ref="EW7:EW14" si="53">+ET7+EP7</f>
        <v>1792476.876187915</v>
      </c>
      <c r="EX7" s="23">
        <f t="shared" si="21"/>
        <v>10551.987433064583</v>
      </c>
      <c r="EZ7" s="3" t="s">
        <v>440</v>
      </c>
      <c r="FA7" s="22">
        <f>+SUMIFS(datos_arg[ARS],datos_arg[Year],FA$2,datos_arg[Month],FE$2,datos_arg[Destino],EZ7)
- SUMIFS(datos_arg[ARS],datos_arg[Year],FA$2,datos_arg[Month],FE$2,datos_arg[Origen],EZ7)
+SUMIFS(datos_us[ARS],datos_us[Year],FA$2,datos_us[Month],FE$2,datos_us[Destino],EZ7)
- SUMIFS(datos_us[ARS],datos_us[Year],FA$2,datos_us[Month],FE$2,datos_us[Origen],EZ7)</f>
        <v>2635721.1822205642</v>
      </c>
      <c r="FB7" s="22">
        <f>SUMIFS(datos_arg[USD],datos_arg[Year],FA$2,datos_arg[Month],FE$2,datos_arg[Destino],EZ7)
- SUMIFS(datos_arg[USD],datos_arg[Year],FA$2,datos_arg[Month],FE$2,datos_arg[Origen],EZ7)
+SUMIFS(datos_us[USD],datos_us[Year],FA$2,datos_us[Month],FE$2,datos_us[Destino],EZ7)
- SUMIFS(datos_us[USD],datos_us[Year],FA$2,datos_us[Month],FE$2,datos_us[Origen],EZ7)</f>
        <v>18050</v>
      </c>
      <c r="FC7" s="22"/>
      <c r="FD7" s="22">
        <f t="shared" ref="FD7:FD14" si="54">+FA7+EW7</f>
        <v>4428198.0584084792</v>
      </c>
      <c r="FE7" s="23">
        <f t="shared" si="22"/>
        <v>28601.987433064583</v>
      </c>
      <c r="FG7" s="3" t="s">
        <v>440</v>
      </c>
      <c r="FH7" s="22">
        <f>+SUMIFS(datos_arg[ARS],datos_arg[Year],FH$2,datos_arg[Month],FL$2,datos_arg[Destino],FG7)
- SUMIFS(datos_arg[ARS],datos_arg[Year],FH$2,datos_arg[Month],FL$2,datos_arg[Origen],FG7)
+SUMIFS(datos_us[ARS],datos_us[Year],FH$2,datos_us[Month],FL$2,datos_us[Destino],FG7)
- SUMIFS(datos_us[ARS],datos_us[Year],FH$2,datos_us[Month],FL$2,datos_us[Origen],FG7)</f>
        <v>-1458507.0584084764</v>
      </c>
      <c r="FI7" s="22">
        <f>SUMIFS(datos_arg[USD],datos_arg[Year],FH$2,datos_arg[Month],FL$2,datos_arg[Destino],FG7)
- SUMIFS(datos_arg[USD],datos_arg[Year],FH$2,datos_arg[Month],FL$2,datos_arg[Origen],FG7)
+SUMIFS(datos_us[USD],datos_us[Year],FH$2,datos_us[Month],FL$2,datos_us[Destino],FG7)
- SUMIFS(datos_us[USD],datos_us[Year],FH$2,datos_us[Month],FL$2,datos_us[Origen],FG7)</f>
        <v>-9501.9874330645689</v>
      </c>
      <c r="FJ7" s="22"/>
      <c r="FK7" s="22">
        <f t="shared" ref="FK7:FK14" si="55">+FH7+FD7</f>
        <v>2969691.0000000028</v>
      </c>
      <c r="FL7" s="23">
        <f t="shared" si="23"/>
        <v>19100.000000000015</v>
      </c>
      <c r="FN7" s="3" t="s">
        <v>440</v>
      </c>
      <c r="FO7" s="22">
        <f>+SUMIFS(datos_arg[ARS],datos_arg[Year],FO$2,datos_arg[Month],FS$2,datos_arg[Destino],FN7)
- SUMIFS(datos_arg[ARS],datos_arg[Year],FO$2,datos_arg[Month],FS$2,datos_arg[Origen],FN7)
+SUMIFS(datos_us[ARS],datos_us[Year],FO$2,datos_us[Month],FS$2,datos_us[Destino],FN7)
- SUMIFS(datos_us[ARS],datos_us[Year],FO$2,datos_us[Month],FS$2,datos_us[Origen],FN7)</f>
        <v>2361750</v>
      </c>
      <c r="FP7" s="22">
        <f>SUMIFS(datos_arg[USD],datos_arg[Year],FO$2,datos_arg[Month],FS$2,datos_arg[Destino],FN7)
- SUMIFS(datos_arg[USD],datos_arg[Year],FO$2,datos_arg[Month],FS$2,datos_arg[Origen],FN7)
+SUMIFS(datos_us[USD],datos_us[Year],FO$2,datos_us[Month],FS$2,datos_us[Destino],FN7)
- SUMIFS(datos_us[USD],datos_us[Year],FO$2,datos_us[Month],FS$2,datos_us[Origen],FN7)</f>
        <v>15800</v>
      </c>
      <c r="FQ7" s="22"/>
      <c r="FR7" s="22">
        <f t="shared" ref="FR7:FR14" si="56">+FO7+FK7</f>
        <v>5331441.0000000028</v>
      </c>
      <c r="FS7" s="23">
        <f t="shared" si="24"/>
        <v>34900.000000000015</v>
      </c>
      <c r="FU7" s="3" t="s">
        <v>440</v>
      </c>
      <c r="FV7" s="22">
        <f>+SUMIFS(datos_arg[ARS],datos_arg[Year],FV$2,datos_arg[Month],FZ$2,datos_arg[Destino],FU7)
- SUMIFS(datos_arg[ARS],datos_arg[Year],FV$2,datos_arg[Month],FZ$2,datos_arg[Origen],FU7)
+SUMIFS(datos_us[ARS],datos_us[Year],FV$2,datos_us[Month],FZ$2,datos_us[Destino],FU7)
- SUMIFS(datos_us[ARS],datos_us[Year],FV$2,datos_us[Month],FZ$2,datos_us[Origen],FU7)</f>
        <v>33378113</v>
      </c>
      <c r="FW7" s="22">
        <f>SUMIFS(datos_arg[USD],datos_arg[Year],FV$2,datos_arg[Month],FZ$2,datos_arg[Destino],FU7)
- SUMIFS(datos_arg[USD],datos_arg[Year],FV$2,datos_arg[Month],FZ$2,datos_arg[Origen],FU7)
+SUMIFS(datos_us[USD],datos_us[Year],FV$2,datos_us[Month],FZ$2,datos_us[Destino],FU7)
- SUMIFS(datos_us[USD],datos_us[Year],FV$2,datos_us[Month],FZ$2,datos_us[Origen],FU7)</f>
        <v>243586</v>
      </c>
      <c r="FX7" s="22"/>
      <c r="FY7" s="22">
        <f t="shared" ref="FY7:FY14" si="57">+FV7+FR7</f>
        <v>38709554</v>
      </c>
      <c r="FZ7" s="23">
        <f t="shared" si="25"/>
        <v>278486</v>
      </c>
      <c r="GB7" s="3" t="s">
        <v>440</v>
      </c>
      <c r="GC7" s="22">
        <f>+SUMIFS(datos_arg[ARS],datos_arg[Year],GC$2,datos_arg[Month],GG$2,datos_arg[Destino],GB7)
- SUMIFS(datos_arg[ARS],datos_arg[Year],GC$2,datos_arg[Month],GG$2,datos_arg[Origen],GB7)
+SUMIFS(datos_us[ARS],datos_us[Year],GC$2,datos_us[Month],GG$2,datos_us[Destino],GB7)
- SUMIFS(datos_us[ARS],datos_us[Year],GC$2,datos_us[Month],GG$2,datos_us[Origen],GB7)</f>
        <v>57602295</v>
      </c>
      <c r="GD7" s="22">
        <f>SUMIFS(datos_arg[USD],datos_arg[Year],GC$2,datos_arg[Month],GG$2,datos_arg[Destino],GB7)
- SUMIFS(datos_arg[USD],datos_arg[Year],GC$2,datos_arg[Month],GG$2,datos_arg[Origen],GB7)
+SUMIFS(datos_us[USD],datos_us[Year],GC$2,datos_us[Month],GG$2,datos_us[Destino],GB7)
- SUMIFS(datos_us[USD],datos_us[Year],GC$2,datos_us[Month],GG$2,datos_us[Origen],GB7)</f>
        <v>414405</v>
      </c>
      <c r="GE7" s="22"/>
      <c r="GF7" s="22">
        <f t="shared" ref="GF7:GF14" si="58">+GC7+FY7</f>
        <v>96311849</v>
      </c>
      <c r="GG7" s="23">
        <f t="shared" si="26"/>
        <v>692891</v>
      </c>
      <c r="GI7" s="3" t="s">
        <v>440</v>
      </c>
      <c r="GJ7" s="22">
        <f>+SUMIFS(datos_arg[ARS],datos_arg[Year],GJ$2,datos_arg[Month],GN$2,datos_arg[Destino],GI7)
- SUMIFS(datos_arg[ARS],datos_arg[Year],GJ$2,datos_arg[Month],GN$2,datos_arg[Origen],GI7)
+SUMIFS(datos_us[ARS],datos_us[Year],GJ$2,datos_us[Month],GN$2,datos_us[Destino],GI7)
- SUMIFS(datos_us[ARS],datos_us[Year],GJ$2,datos_us[Month],GN$2,datos_us[Origen],GI7)</f>
        <v>10392029</v>
      </c>
      <c r="GK7" s="22">
        <f>SUMIFS(datos_arg[USD],datos_arg[Year],GJ$2,datos_arg[Month],GN$2,datos_arg[Destino],GI7)
- SUMIFS(datos_arg[USD],datos_arg[Year],GJ$2,datos_arg[Month],GN$2,datos_arg[Origen],GI7)
+SUMIFS(datos_us[USD],datos_us[Year],GJ$2,datos_us[Month],GN$2,datos_us[Destino],GI7)
- SUMIFS(datos_us[USD],datos_us[Year],GJ$2,datos_us[Month],GN$2,datos_us[Origen],GI7)</f>
        <v>-17550</v>
      </c>
      <c r="GL7" s="22"/>
      <c r="GM7" s="22">
        <f t="shared" ref="GM7:GM14" si="59">+GJ7+GF7</f>
        <v>106703878</v>
      </c>
      <c r="GN7" s="23">
        <f t="shared" si="27"/>
        <v>675341</v>
      </c>
      <c r="GP7" s="3" t="s">
        <v>440</v>
      </c>
      <c r="GQ7" s="22">
        <f>+SUMIFS(datos_arg[ARS],datos_arg[Year],GQ$2,datos_arg[Month],GU$2,datos_arg[Destino],GP7)
- SUMIFS(datos_arg[ARS],datos_arg[Year],GQ$2,datos_arg[Month],GU$2,datos_arg[Origen],GP7)
+SUMIFS(datos_us[ARS],datos_us[Year],GQ$2,datos_us[Month],GU$2,datos_us[Destino],GP7)
- SUMIFS(datos_us[ARS],datos_us[Year],GQ$2,datos_us[Month],GU$2,datos_us[Origen],GP7)</f>
        <v>2617942.5</v>
      </c>
      <c r="GR7" s="22">
        <f>SUMIFS(datos_arg[USD],datos_arg[Year],GQ$2,datos_arg[Month],GU$2,datos_arg[Destino],GP7)
- SUMIFS(datos_arg[USD],datos_arg[Year],GQ$2,datos_arg[Month],GU$2,datos_arg[Origen],GP7)
+SUMIFS(datos_us[USD],datos_us[Year],GQ$2,datos_us[Month],GU$2,datos_us[Destino],GP7)
- SUMIFS(datos_us[USD],datos_us[Year],GQ$2,datos_us[Month],GU$2,datos_us[Origen],GP7)</f>
        <v>27690</v>
      </c>
      <c r="GS7" s="22"/>
      <c r="GT7" s="22">
        <f t="shared" ref="GT7:GT14" si="60">+GQ7+GM7</f>
        <v>109321820.5</v>
      </c>
      <c r="GU7" s="23">
        <f t="shared" si="28"/>
        <v>703031</v>
      </c>
      <c r="GW7" s="3" t="s">
        <v>440</v>
      </c>
      <c r="GX7" s="22">
        <f>+SUMIFS(datos_arg[ARS],datos_arg[Year],GX$2,datos_arg[Month],HB$2,datos_arg[Destino],GW7)
- SUMIFS(datos_arg[ARS],datos_arg[Year],GX$2,datos_arg[Month],HB$2,datos_arg[Origen],GW7)
+SUMIFS(datos_us[ARS],datos_us[Year],GX$2,datos_us[Month],HB$2,datos_us[Destino],GW7)
- SUMIFS(datos_us[ARS],datos_us[Year],GX$2,datos_us[Month],HB$2,datos_us[Origen],GW7)</f>
        <v>-11217140</v>
      </c>
      <c r="GY7" s="22">
        <f>SUMIFS(datos_arg[USD],datos_arg[Year],GX$2,datos_arg[Month],HB$2,datos_arg[Destino],GW7)
- SUMIFS(datos_arg[USD],datos_arg[Year],GX$2,datos_arg[Month],HB$2,datos_arg[Origen],GW7)
+SUMIFS(datos_us[USD],datos_us[Year],GX$2,datos_us[Month],HB$2,datos_us[Destino],GW7)
- SUMIFS(datos_us[USD],datos_us[Year],GX$2,datos_us[Month],HB$2,datos_us[Origen],GW7)</f>
        <v>-71820.000000000015</v>
      </c>
      <c r="GZ7" s="22"/>
      <c r="HA7" s="22">
        <f t="shared" ref="HA7:HA14" si="61">+GX7+GT7</f>
        <v>98104680.5</v>
      </c>
      <c r="HB7" s="23">
        <f t="shared" si="29"/>
        <v>631211</v>
      </c>
      <c r="HD7" s="3" t="s">
        <v>440</v>
      </c>
      <c r="HE7" s="22">
        <f>+SUMIFS(datos_arg[ARS],datos_arg[Year],HE$2,datos_arg[Month],HI$2,datos_arg[Destino],HD7)
- SUMIFS(datos_arg[ARS],datos_arg[Year],HE$2,datos_arg[Month],HI$2,datos_arg[Origen],HD7)
+SUMIFS(datos_us[ARS],datos_us[Year],HE$2,datos_us[Month],HI$2,datos_us[Destino],HD7)
- SUMIFS(datos_us[ARS],datos_us[Year],HE$2,datos_us[Month],HI$2,datos_us[Origen],HD7)</f>
        <v>-465450.49999999627</v>
      </c>
      <c r="HF7" s="22">
        <f>SUMIFS(datos_arg[USD],datos_arg[Year],HE$2,datos_arg[Month],HI$2,datos_arg[Destino],HD7)
- SUMIFS(datos_arg[USD],datos_arg[Year],HE$2,datos_arg[Month],HI$2,datos_arg[Origen],HD7)
+SUMIFS(datos_us[USD],datos_us[Year],HE$2,datos_us[Month],HI$2,datos_us[Destino],HD7)
- SUMIFS(datos_us[USD],datos_us[Year],HE$2,datos_us[Month],HI$2,datos_us[Origen],HD7)</f>
        <v>-82676.000000000015</v>
      </c>
      <c r="HG7" s="22"/>
      <c r="HH7" s="22">
        <f t="shared" ref="HH7:HH14" si="62">+HE7+HA7</f>
        <v>97639230</v>
      </c>
      <c r="HI7" s="23">
        <f t="shared" si="30"/>
        <v>548535</v>
      </c>
      <c r="HK7" s="3" t="s">
        <v>440</v>
      </c>
      <c r="HL7" s="22">
        <f>+SUMIFS(datos_arg[ARS],datos_arg[Year],HL$2,datos_arg[Month],HP$2,datos_arg[Destino],HK7)
- SUMIFS(datos_arg[ARS],datos_arg[Year],HL$2,datos_arg[Month],HP$2,datos_arg[Origen],HK7)
+SUMIFS(datos_us[ARS],datos_us[Year],HL$2,datos_us[Month],HP$2,datos_us[Destino],HK7)
- SUMIFS(datos_us[ARS],datos_us[Year],HL$2,datos_us[Month],HP$2,datos_us[Origen],HK7)</f>
        <v>9463736.9999999981</v>
      </c>
      <c r="HM7" s="22">
        <f>SUMIFS(datos_arg[USD],datos_arg[Year],HL$2,datos_arg[Month],HP$2,datos_arg[Destino],HK7)
- SUMIFS(datos_arg[USD],datos_arg[Year],HL$2,datos_arg[Month],HP$2,datos_arg[Origen],HK7)
+SUMIFS(datos_us[USD],datos_us[Year],HL$2,datos_us[Month],HP$2,datos_us[Destino],HK7)
- SUMIFS(datos_us[USD],datos_us[Year],HL$2,datos_us[Month],HP$2,datos_us[Origen],HK7)</f>
        <v>55157.000000000007</v>
      </c>
      <c r="HN7" s="22"/>
      <c r="HO7" s="22">
        <f t="shared" ref="HO7:HO14" si="63">+HL7+HH7</f>
        <v>107102967</v>
      </c>
      <c r="HP7" s="23">
        <f t="shared" si="31"/>
        <v>603692</v>
      </c>
      <c r="HR7" s="37"/>
    </row>
    <row r="8" spans="2:226" x14ac:dyDescent="0.25">
      <c r="B8" s="3" t="s">
        <v>613</v>
      </c>
      <c r="C8" s="22">
        <f>+SUMIFS(datos_arg[ARS],datos_arg[Year],C$2,datos_arg[Month],G$2,datos_arg[Destino],B8)
- SUMIFS(datos_arg[ARS],datos_arg[Year],C$2,datos_arg[Month],G$2,datos_arg[Origen],B8)
+SUMIFS(datos_us[ARS],datos_us[Year],C$2,datos_us[Month],G$2,datos_us[Destino],B8)
- SUMIFS(datos_us[ARS],datos_us[Year],C$2,datos_us[Month],G$2,datos_us[Origen],B8)</f>
        <v>0</v>
      </c>
      <c r="D8" s="22">
        <f>SUMIFS(datos_arg[USD],datos_arg[Year],C$2,datos_arg[Month],G$2,datos_arg[Destino],B8)
- SUMIFS(datos_arg[USD],datos_arg[Year],C$2,datos_arg[Month],G$2,datos_arg[Origen],B8)
+SUMIFS(datos_us[USD],datos_us[Year],C$2,datos_us[Month],G$2,datos_us[Destino],B8)
- SUMIFS(datos_us[USD],datos_us[Year],C$2,datos_us[Month],G$2,datos_us[Origen],B8)</f>
        <v>0</v>
      </c>
      <c r="E8" s="22"/>
      <c r="F8" s="22">
        <f t="shared" si="32"/>
        <v>0</v>
      </c>
      <c r="G8" s="23">
        <f t="shared" si="0"/>
        <v>0</v>
      </c>
      <c r="I8" s="3" t="s">
        <v>613</v>
      </c>
      <c r="J8" s="22">
        <f>+SUMIFS(datos_arg[ARS],datos_arg[Year],J$2,datos_arg[Month],N$2,datos_arg[Destino],I8)
- SUMIFS(datos_arg[ARS],datos_arg[Year],J$2,datos_arg[Month],N$2,datos_arg[Origen],I8)
+SUMIFS(datos_us[ARS],datos_us[Year],J$2,datos_us[Month],N$2,datos_us[Destino],I8)
- SUMIFS(datos_us[ARS],datos_us[Year],J$2,datos_us[Month],N$2,datos_us[Origen],I8)</f>
        <v>755782</v>
      </c>
      <c r="K8" s="22">
        <f>SUMIFS(datos_arg[USD],datos_arg[Year],J$2,datos_arg[Month],N$2,datos_arg[Destino],I8)
- SUMIFS(datos_arg[USD],datos_arg[Year],J$2,datos_arg[Month],N$2,datos_arg[Origen],I8)
+SUMIFS(datos_us[USD],datos_us[Year],J$2,datos_us[Month],N$2,datos_us[Destino],I8)
- SUMIFS(datos_us[USD],datos_us[Year],J$2,datos_us[Month],N$2,datos_us[Origen],I8)</f>
        <v>19889</v>
      </c>
      <c r="L8" s="22"/>
      <c r="M8" s="22">
        <f t="shared" si="33"/>
        <v>755782</v>
      </c>
      <c r="N8" s="23">
        <f t="shared" si="1"/>
        <v>19889</v>
      </c>
      <c r="P8" s="3" t="s">
        <v>613</v>
      </c>
      <c r="Q8" s="22">
        <f>+SUMIFS(datos_arg[ARS],datos_arg[Year],Q$2,datos_arg[Month],U$2,datos_arg[Destino],P8)
- SUMIFS(datos_arg[ARS],datos_arg[Year],Q$2,datos_arg[Month],U$2,datos_arg[Origen],P8)
+SUMIFS(datos_us[ARS],datos_us[Year],Q$2,datos_us[Month],U$2,datos_us[Destino],P8)
- SUMIFS(datos_us[ARS],datos_us[Year],Q$2,datos_us[Month],U$2,datos_us[Origen],P8)</f>
        <v>-300000</v>
      </c>
      <c r="R8" s="22">
        <f>SUMIFS(datos_arg[USD],datos_arg[Year],Q$2,datos_arg[Month],U$2,datos_arg[Destino],P8)
- SUMIFS(datos_arg[USD],datos_arg[Year],Q$2,datos_arg[Month],U$2,datos_arg[Origen],P8)
+SUMIFS(datos_us[USD],datos_us[Year],Q$2,datos_us[Month],U$2,datos_us[Destino],P8)
- SUMIFS(datos_us[USD],datos_us[Year],Q$2,datos_us[Month],U$2,datos_us[Origen],P8)</f>
        <v>-7500</v>
      </c>
      <c r="S8" s="22"/>
      <c r="T8" s="22">
        <f t="shared" si="34"/>
        <v>455782</v>
      </c>
      <c r="U8" s="23">
        <f t="shared" si="2"/>
        <v>12389</v>
      </c>
      <c r="W8" s="3" t="s">
        <v>613</v>
      </c>
      <c r="X8" s="22">
        <f>+SUMIFS(datos_arg[ARS],datos_arg[Year],X$2,datos_arg[Month],AB$2,datos_arg[Destino],W8)
- SUMIFS(datos_arg[ARS],datos_arg[Year],X$2,datos_arg[Month],AB$2,datos_arg[Origen],W8)
+SUMIFS(datos_us[ARS],datos_us[Year],X$2,datos_us[Month],AB$2,datos_us[Destino],W8)
- SUMIFS(datos_us[ARS],datos_us[Year],X$2,datos_us[Month],AB$2,datos_us[Origen],W8)</f>
        <v>0</v>
      </c>
      <c r="Y8" s="22">
        <f>SUMIFS(datos_arg[USD],datos_arg[Year],X$2,datos_arg[Month],AB$2,datos_arg[Destino],W8)
- SUMIFS(datos_arg[USD],datos_arg[Year],X$2,datos_arg[Month],AB$2,datos_arg[Origen],W8)
+SUMIFS(datos_us[USD],datos_us[Year],X$2,datos_us[Month],AB$2,datos_us[Destino],W8)
- SUMIFS(datos_us[USD],datos_us[Year],X$2,datos_us[Month],AB$2,datos_us[Origen],W8)</f>
        <v>0</v>
      </c>
      <c r="Z8" s="22"/>
      <c r="AA8" s="22">
        <f t="shared" si="35"/>
        <v>455782</v>
      </c>
      <c r="AB8" s="23">
        <f t="shared" si="3"/>
        <v>12389</v>
      </c>
      <c r="AD8" s="3" t="s">
        <v>613</v>
      </c>
      <c r="AE8" s="22">
        <f>+SUMIFS(datos_arg[ARS],datos_arg[Year],AE$2,datos_arg[Month],AI$2,datos_arg[Destino],AD8)
- SUMIFS(datos_arg[ARS],datos_arg[Year],AE$2,datos_arg[Month],AI$2,datos_arg[Origen],AD8)
+SUMIFS(datos_us[ARS],datos_us[Year],AE$2,datos_us[Month],AI$2,datos_us[Destino],AD8)
- SUMIFS(datos_us[ARS],datos_us[Year],AE$2,datos_us[Month],AI$2,datos_us[Origen],AD8)</f>
        <v>0</v>
      </c>
      <c r="AF8" s="22">
        <f>SUMIFS(datos_arg[USD],datos_arg[Year],AE$2,datos_arg[Month],AI$2,datos_arg[Destino],AD8)
- SUMIFS(datos_arg[USD],datos_arg[Year],AE$2,datos_arg[Month],AI$2,datos_arg[Origen],AD8)
+SUMIFS(datos_us[USD],datos_us[Year],AE$2,datos_us[Month],AI$2,datos_us[Destino],AD8)
- SUMIFS(datos_us[USD],datos_us[Year],AE$2,datos_us[Month],AI$2,datos_us[Origen],AD8)</f>
        <v>0</v>
      </c>
      <c r="AG8" s="22"/>
      <c r="AH8" s="22">
        <f t="shared" si="36"/>
        <v>455782</v>
      </c>
      <c r="AI8" s="23">
        <f t="shared" si="4"/>
        <v>12389</v>
      </c>
      <c r="AK8" s="3" t="s">
        <v>613</v>
      </c>
      <c r="AL8" s="22">
        <f>+SUMIFS(datos_arg[ARS],datos_arg[Year],AL$2,datos_arg[Month],AP$2,datos_arg[Destino],AK8)
- SUMIFS(datos_arg[ARS],datos_arg[Year],AL$2,datos_arg[Month],AP$2,datos_arg[Origen],AK8)
+SUMIFS(datos_us[ARS],datos_us[Year],AL$2,datos_us[Month],AP$2,datos_us[Destino],AK8)
- SUMIFS(datos_us[ARS],datos_us[Year],AL$2,datos_us[Month],AP$2,datos_us[Origen],AK8)</f>
        <v>6277500</v>
      </c>
      <c r="AM8" s="22">
        <f>SUMIFS(datos_arg[USD],datos_arg[Year],AL$2,datos_arg[Month],AP$2,datos_arg[Destino],AK8)
- SUMIFS(datos_arg[USD],datos_arg[Year],AL$2,datos_arg[Month],AP$2,datos_arg[Origen],AK8)
+SUMIFS(datos_us[USD],datos_us[Year],AL$2,datos_us[Month],AP$2,datos_us[Destino],AK8)
- SUMIFS(datos_us[USD],datos_us[Year],AL$2,datos_us[Month],AP$2,datos_us[Origen],AK8)</f>
        <v>139500</v>
      </c>
      <c r="AN8" s="22"/>
      <c r="AO8" s="22">
        <f t="shared" si="37"/>
        <v>6733282</v>
      </c>
      <c r="AP8" s="23">
        <f t="shared" si="5"/>
        <v>151889</v>
      </c>
      <c r="AR8" s="3" t="s">
        <v>613</v>
      </c>
      <c r="AS8" s="22">
        <f>+SUMIFS(datos_arg[ARS],datos_arg[Year],AS$2,datos_arg[Month],AW$2,datos_arg[Destino],AR8)
- SUMIFS(datos_arg[ARS],datos_arg[Year],AS$2,datos_arg[Month],AW$2,datos_arg[Origen],AR8)
+SUMIFS(datos_us[ARS],datos_us[Year],AS$2,datos_us[Month],AW$2,datos_us[Destino],AR8)
- SUMIFS(datos_us[ARS],datos_us[Year],AS$2,datos_us[Month],AW$2,datos_us[Origen],AR8)</f>
        <v>1230683.3</v>
      </c>
      <c r="AT8" s="22">
        <f>SUMIFS(datos_arg[USD],datos_arg[Year],AS$2,datos_arg[Month],AW$2,datos_arg[Destino],AR8)
- SUMIFS(datos_arg[USD],datos_arg[Year],AS$2,datos_arg[Month],AW$2,datos_arg[Origen],AR8)
+SUMIFS(datos_us[USD],datos_us[Year],AS$2,datos_us[Month],AW$2,datos_us[Destino],AR8)
- SUMIFS(datos_us[USD],datos_us[Year],AS$2,datos_us[Month],AW$2,datos_us[Origen],AR8)</f>
        <v>29041</v>
      </c>
      <c r="AU8" s="22"/>
      <c r="AV8" s="22">
        <f t="shared" si="38"/>
        <v>7963965.2999999998</v>
      </c>
      <c r="AW8" s="23">
        <f t="shared" si="6"/>
        <v>180930</v>
      </c>
      <c r="AY8" s="3" t="s">
        <v>613</v>
      </c>
      <c r="AZ8" s="22">
        <f>+SUMIFS(datos_arg[ARS],datos_arg[Year],AZ$2,datos_arg[Month],BD$2,datos_arg[Destino],AY8)
- SUMIFS(datos_arg[ARS],datos_arg[Year],AZ$2,datos_arg[Month],BD$2,datos_arg[Origen],AY8)
+SUMIFS(datos_us[ARS],datos_us[Year],AZ$2,datos_us[Month],BD$2,datos_us[Destino],AY8)
- SUMIFS(datos_us[ARS],datos_us[Year],AZ$2,datos_us[Month],BD$2,datos_us[Origen],AY8)</f>
        <v>11586264.24</v>
      </c>
      <c r="BA8" s="22">
        <f>SUMIFS(datos_arg[USD],datos_arg[Year],AZ$2,datos_arg[Month],BD$2,datos_arg[Destino],AY8)
- SUMIFS(datos_arg[USD],datos_arg[Year],AZ$2,datos_arg[Month],BD$2,datos_arg[Origen],AY8)
+SUMIFS(datos_us[USD],datos_us[Year],AZ$2,datos_us[Month],BD$2,datos_us[Destino],AY8)
- SUMIFS(datos_us[USD],datos_us[Year],AZ$2,datos_us[Month],BD$2,datos_us[Origen],AY8)</f>
        <v>197445.21</v>
      </c>
      <c r="BB8" s="22"/>
      <c r="BC8" s="22">
        <f t="shared" si="39"/>
        <v>19550229.539999999</v>
      </c>
      <c r="BD8" s="23">
        <f t="shared" si="7"/>
        <v>378375.20999999996</v>
      </c>
      <c r="BF8" s="3" t="s">
        <v>613</v>
      </c>
      <c r="BG8" s="22">
        <f>+SUMIFS(datos_arg[ARS],datos_arg[Year],BG$2,datos_arg[Month],BK$2,datos_arg[Destino],BF8)
- SUMIFS(datos_arg[ARS],datos_arg[Year],BG$2,datos_arg[Month],BK$2,datos_arg[Origen],BF8)
+SUMIFS(datos_us[ARS],datos_us[Year],BG$2,datos_us[Month],BK$2,datos_us[Destino],BF8)
- SUMIFS(datos_us[ARS],datos_us[Year],BG$2,datos_us[Month],BK$2,datos_us[Origen],BF8)</f>
        <v>28916891.009999998</v>
      </c>
      <c r="BH8" s="22">
        <f>SUMIFS(datos_arg[USD],datos_arg[Year],BG$2,datos_arg[Month],BK$2,datos_arg[Destino],BF8)
- SUMIFS(datos_arg[USD],datos_arg[Year],BG$2,datos_arg[Month],BK$2,datos_arg[Origen],BF8)
+SUMIFS(datos_us[USD],datos_us[Year],BG$2,datos_us[Month],BK$2,datos_us[Destino],BF8)
- SUMIFS(datos_us[USD],datos_us[Year],BG$2,datos_us[Month],BK$2,datos_us[Origen],BF8)</f>
        <v>508630.93</v>
      </c>
      <c r="BI8" s="22"/>
      <c r="BJ8" s="22">
        <f t="shared" si="40"/>
        <v>48467120.549999997</v>
      </c>
      <c r="BK8" s="23">
        <f t="shared" si="8"/>
        <v>887006.1399999999</v>
      </c>
      <c r="BM8" s="3" t="s">
        <v>613</v>
      </c>
      <c r="BN8" s="22">
        <f>+SUMIFS(datos_arg[ARS],datos_arg[Year],BN$2,datos_arg[Month],BR$2,datos_arg[Destino],BM8)
- SUMIFS(datos_arg[ARS],datos_arg[Year],BN$2,datos_arg[Month],BR$2,datos_arg[Origen],BM8)
+SUMIFS(datos_us[ARS],datos_us[Year],BN$2,datos_us[Month],BR$2,datos_us[Destino],BM8)
- SUMIFS(datos_us[ARS],datos_us[Year],BN$2,datos_us[Month],BR$2,datos_us[Origen],BM8)</f>
        <v>-468934.52</v>
      </c>
      <c r="BO8" s="22">
        <f>SUMIFS(datos_arg[USD],datos_arg[Year],BN$2,datos_arg[Month],BR$2,datos_arg[Destino],BM8)
- SUMIFS(datos_arg[USD],datos_arg[Year],BN$2,datos_arg[Month],BR$2,datos_arg[Origen],BM8)
+SUMIFS(datos_us[USD],datos_us[Year],BN$2,datos_us[Month],BR$2,datos_us[Destino],BM8)
- SUMIFS(datos_us[USD],datos_us[Year],BN$2,datos_us[Month],BR$2,datos_us[Origen],BM8)</f>
        <v>-7563.4599999999991</v>
      </c>
      <c r="BP8" s="22"/>
      <c r="BQ8" s="22">
        <f t="shared" si="41"/>
        <v>47998186.029999994</v>
      </c>
      <c r="BR8" s="23">
        <f t="shared" si="9"/>
        <v>879442.67999999993</v>
      </c>
      <c r="BT8" s="3" t="s">
        <v>613</v>
      </c>
      <c r="BU8" s="22">
        <f>+SUMIFS(datos_arg[ARS],datos_arg[Year],BU$2,datos_arg[Month],BY$2,datos_arg[Destino],BT8)
- SUMIFS(datos_arg[ARS],datos_arg[Year],BU$2,datos_arg[Month],BY$2,datos_arg[Origen],BT8)
+SUMIFS(datos_us[ARS],datos_us[Year],BU$2,datos_us[Month],BY$2,datos_us[Destino],BT8)
- SUMIFS(datos_us[ARS],datos_us[Year],BU$2,datos_us[Month],BY$2,datos_us[Origen],BT8)</f>
        <v>18218948.787500001</v>
      </c>
      <c r="BV8" s="22">
        <f>SUMIFS(datos_arg[USD],datos_arg[Year],BU$2,datos_arg[Month],BY$2,datos_arg[Destino],BT8)
- SUMIFS(datos_arg[USD],datos_arg[Year],BU$2,datos_arg[Month],BY$2,datos_arg[Origen],BT8)
+SUMIFS(datos_us[USD],datos_us[Year],BU$2,datos_us[Month],BY$2,datos_us[Destino],BT8)
- SUMIFS(datos_us[USD],datos_us[Year],BU$2,datos_us[Month],BY$2,datos_us[Origen],BT8)</f>
        <v>280275.84999999998</v>
      </c>
      <c r="BW8" s="22"/>
      <c r="BX8" s="22">
        <f t="shared" si="42"/>
        <v>66217134.817499995</v>
      </c>
      <c r="BY8" s="23">
        <f t="shared" si="10"/>
        <v>1159718.5299999998</v>
      </c>
      <c r="CA8" s="3" t="s">
        <v>613</v>
      </c>
      <c r="CB8" s="22">
        <f>+SUMIFS(datos_arg[ARS],datos_arg[Year],CB$2,datos_arg[Month],CF$2,datos_arg[Destino],CA8)
- SUMIFS(datos_arg[ARS],datos_arg[Year],CB$2,datos_arg[Month],CF$2,datos_arg[Origen],CA8)
+SUMIFS(datos_us[ARS],datos_us[Year],CB$2,datos_us[Month],CF$2,datos_us[Destino],CA8)
- SUMIFS(datos_us[ARS],datos_us[Year],CB$2,datos_us[Month],CF$2,datos_us[Origen],CA8)</f>
        <v>-5886166.1799999997</v>
      </c>
      <c r="CC8" s="22">
        <f>SUMIFS(datos_arg[USD],datos_arg[Year],CB$2,datos_arg[Month],CF$2,datos_arg[Destino],CA8)
- SUMIFS(datos_arg[USD],datos_arg[Year],CB$2,datos_arg[Month],CF$2,datos_arg[Origen],CA8)
+SUMIFS(datos_us[USD],datos_us[Year],CB$2,datos_us[Month],CF$2,datos_us[Destino],CA8)
- SUMIFS(datos_us[USD],datos_us[Year],CB$2,datos_us[Month],CF$2,datos_us[Origen],CA8)</f>
        <v>-84344.53</v>
      </c>
      <c r="CD8" s="22"/>
      <c r="CE8" s="22">
        <f t="shared" si="43"/>
        <v>60330968.637499996</v>
      </c>
      <c r="CF8" s="23">
        <f t="shared" si="11"/>
        <v>1075373.9999999998</v>
      </c>
      <c r="CH8" s="3" t="s">
        <v>613</v>
      </c>
      <c r="CI8" s="22">
        <f>+SUMIFS(datos_arg[ARS],datos_arg[Year],CI$2,datos_arg[Month],CM$2,datos_arg[Destino],CH8)
- SUMIFS(datos_arg[ARS],datos_arg[Year],CI$2,datos_arg[Month],CM$2,datos_arg[Origen],CH8)
+SUMIFS(datos_us[ARS],datos_us[Year],CI$2,datos_us[Month],CM$2,datos_us[Destino],CH8)
- SUMIFS(datos_us[ARS],datos_us[Year],CI$2,datos_us[Month],CM$2,datos_us[Origen],CH8)</f>
        <v>-4101180.2</v>
      </c>
      <c r="CJ8" s="22">
        <f>SUMIFS(datos_arg[USD],datos_arg[Year],CI$2,datos_arg[Month],CM$2,datos_arg[Destino],CH8)
- SUMIFS(datos_arg[USD],datos_arg[Year],CI$2,datos_arg[Month],CM$2,datos_arg[Origen],CH8)
+SUMIFS(datos_us[USD],datos_us[Year],CI$2,datos_us[Month],CM$2,datos_us[Destino],CH8)
- SUMIFS(datos_us[USD],datos_us[Year],CI$2,datos_us[Month],CM$2,datos_us[Origen],CH8)</f>
        <v>-54620.95</v>
      </c>
      <c r="CK8" s="22"/>
      <c r="CL8" s="22">
        <f t="shared" si="44"/>
        <v>56229788.437499993</v>
      </c>
      <c r="CM8" s="23">
        <f t="shared" si="12"/>
        <v>1020753.0499999998</v>
      </c>
      <c r="CO8" s="3" t="s">
        <v>613</v>
      </c>
      <c r="CP8" s="22">
        <f>+SUMIFS(datos_arg[ARS],datos_arg[Year],CP$2,datos_arg[Month],CT$2,datos_arg[Destino],CO8)
- SUMIFS(datos_arg[ARS],datos_arg[Year],CP$2,datos_arg[Month],CT$2,datos_arg[Origen],CO8)
+SUMIFS(datos_us[ARS],datos_us[Year],CP$2,datos_us[Month],CT$2,datos_us[Destino],CO8)
- SUMIFS(datos_us[ARS],datos_us[Year],CP$2,datos_us[Month],CT$2,datos_us[Origen],CO8)</f>
        <v>-4619623.72</v>
      </c>
      <c r="CQ8" s="22">
        <f>SUMIFS(datos_arg[USD],datos_arg[Year],CP$2,datos_arg[Month],CT$2,datos_arg[Destino],CO8)
- SUMIFS(datos_arg[USD],datos_arg[Year],CP$2,datos_arg[Month],CT$2,datos_arg[Origen],CO8)
+SUMIFS(datos_us[USD],datos_us[Year],CP$2,datos_us[Month],CT$2,datos_us[Destino],CO8)
- SUMIFS(datos_us[USD],datos_us[Year],CP$2,datos_us[Month],CT$2,datos_us[Origen],CO8)</f>
        <v>-60387.774193548386</v>
      </c>
      <c r="CR8" s="22"/>
      <c r="CS8" s="22">
        <f t="shared" si="45"/>
        <v>51610164.717499994</v>
      </c>
      <c r="CT8" s="23">
        <f t="shared" si="13"/>
        <v>960365.27580645145</v>
      </c>
      <c r="CV8" s="3" t="s">
        <v>613</v>
      </c>
      <c r="CW8" s="22">
        <f>+SUMIFS(datos_arg[ARS],datos_arg[Year],CW$2,datos_arg[Month],DA$2,datos_arg[Destino],CV8)
- SUMIFS(datos_arg[ARS],datos_arg[Year],CW$2,datos_arg[Month],DA$2,datos_arg[Origen],CV8)
+SUMIFS(datos_us[ARS],datos_us[Year],CW$2,datos_us[Month],DA$2,datos_us[Destino],CV8)
- SUMIFS(datos_us[ARS],datos_us[Year],CW$2,datos_us[Month],DA$2,datos_us[Origen],CV8)</f>
        <v>-6111930.3100000005</v>
      </c>
      <c r="CX8" s="22">
        <f>SUMIFS(datos_arg[USD],datos_arg[Year],CW$2,datos_arg[Month],DA$2,datos_arg[Destino],CV8)
- SUMIFS(datos_arg[USD],datos_arg[Year],CW$2,datos_arg[Month],DA$2,datos_arg[Origen],CV8)
+SUMIFS(datos_us[USD],datos_us[Year],CW$2,datos_us[Month],DA$2,datos_us[Destino],CV8)
- SUMIFS(datos_us[USD],datos_us[Year],CW$2,datos_us[Month],DA$2,datos_us[Origen],CV8)</f>
        <v>-79055.962512333965</v>
      </c>
      <c r="CY8" s="22"/>
      <c r="CZ8" s="22">
        <f t="shared" si="46"/>
        <v>45498234.407499991</v>
      </c>
      <c r="DA8" s="23">
        <f t="shared" si="14"/>
        <v>881309.31329411746</v>
      </c>
      <c r="DC8" s="3" t="s">
        <v>613</v>
      </c>
      <c r="DD8" s="22">
        <f>+SUMIFS(datos_arg[ARS],datos_arg[Year],DD$2,datos_arg[Month],DH$2,datos_arg[Destino],DC8)
- SUMIFS(datos_arg[ARS],datos_arg[Year],DD$2,datos_arg[Month],DH$2,datos_arg[Origen],DC8)
+SUMIFS(datos_us[ARS],datos_us[Year],DD$2,datos_us[Month],DH$2,datos_us[Destino],DC8)
- SUMIFS(datos_us[ARS],datos_us[Year],DD$2,datos_us[Month],DH$2,datos_us[Origen],DC8)</f>
        <v>-1299493.1500000001</v>
      </c>
      <c r="DE8" s="22">
        <f>SUMIFS(datos_arg[USD],datos_arg[Year],DD$2,datos_arg[Month],DH$2,datos_arg[Destino],DC8)
- SUMIFS(datos_arg[USD],datos_arg[Year],DD$2,datos_arg[Month],DH$2,datos_arg[Origen],DC8)
+SUMIFS(datos_us[USD],datos_us[Year],DD$2,datos_us[Month],DH$2,datos_us[Destino],DC8)
- SUMIFS(datos_us[USD],datos_us[Year],DD$2,datos_us[Month],DH$2,datos_us[Origen],DC8)</f>
        <v>-16883.302941176473</v>
      </c>
      <c r="DF8" s="22"/>
      <c r="DG8" s="22">
        <f t="shared" si="47"/>
        <v>44198741.257499993</v>
      </c>
      <c r="DH8" s="23">
        <f t="shared" si="15"/>
        <v>864426.010352941</v>
      </c>
      <c r="DJ8" s="3" t="s">
        <v>613</v>
      </c>
      <c r="DK8" s="22">
        <f>+SUMIFS(datos_arg[ARS],datos_arg[Year],DK$2,datos_arg[Month],DO$2,datos_arg[Destino],DJ8)
- SUMIFS(datos_arg[ARS],datos_arg[Year],DK$2,datos_arg[Month],DO$2,datos_arg[Origen],DJ8)
+SUMIFS(datos_us[ARS],datos_us[Year],DK$2,datos_us[Month],DO$2,datos_us[Destino],DJ8)
- SUMIFS(datos_us[ARS],datos_us[Year],DK$2,datos_us[Month],DO$2,datos_us[Origen],DJ8)</f>
        <v>-140678.93999999997</v>
      </c>
      <c r="DL8" s="22">
        <f>SUMIFS(datos_arg[USD],datos_arg[Year],DK$2,datos_arg[Month],DO$2,datos_arg[Destino],DJ8)
- SUMIFS(datos_arg[USD],datos_arg[Year],DK$2,datos_arg[Month],DO$2,datos_arg[Origen],DJ8)
+SUMIFS(datos_us[USD],datos_us[Year],DK$2,datos_us[Month],DO$2,datos_us[Destino],DJ8)
- SUMIFS(datos_us[USD],datos_us[Year],DK$2,datos_us[Month],DO$2,datos_us[Origen],DJ8)</f>
        <v>-1138.2133781512603</v>
      </c>
      <c r="DM8" s="22"/>
      <c r="DN8" s="22">
        <f t="shared" si="48"/>
        <v>44058062.317499995</v>
      </c>
      <c r="DO8" s="23">
        <f t="shared" si="16"/>
        <v>863287.7969747897</v>
      </c>
      <c r="DQ8" s="3" t="s">
        <v>613</v>
      </c>
      <c r="DR8" s="22">
        <f>+SUMIFS(datos_arg[ARS],datos_arg[Year],DR$2,datos_arg[Month],DV$2,datos_arg[Destino],DQ8)
- SUMIFS(datos_arg[ARS],datos_arg[Year],DR$2,datos_arg[Month],DV$2,datos_arg[Origen],DQ8)
+SUMIFS(datos_us[ARS],datos_us[Year],DR$2,datos_us[Month],DV$2,datos_us[Destino],DQ8)
- SUMIFS(datos_us[ARS],datos_us[Year],DR$2,datos_us[Month],DV$2,datos_us[Origen],DQ8)</f>
        <v>-13151902.59</v>
      </c>
      <c r="DS8" s="22">
        <f>SUMIFS(datos_arg[USD],datos_arg[Year],DR$2,datos_arg[Month],DV$2,datos_arg[Destino],DQ8)
- SUMIFS(datos_arg[USD],datos_arg[Year],DR$2,datos_arg[Month],DV$2,datos_arg[Origen],DQ8)
+SUMIFS(datos_us[USD],datos_us[Year],DR$2,datos_us[Month],DV$2,datos_us[Destino],DQ8)
- SUMIFS(datos_us[USD],datos_us[Year],DR$2,datos_us[Month],DV$2,datos_us[Origen],DQ8)</f>
        <v>-107673.08585478991</v>
      </c>
      <c r="DT8" s="22"/>
      <c r="DU8" s="22">
        <f t="shared" si="49"/>
        <v>30906159.727499995</v>
      </c>
      <c r="DV8" s="23">
        <f t="shared" si="17"/>
        <v>755614.71111999976</v>
      </c>
      <c r="DX8" s="3" t="s">
        <v>613</v>
      </c>
      <c r="DY8" s="22">
        <f>+SUMIFS(datos_arg[ARS],datos_arg[Year],DY$2,datos_arg[Month],EC$2,datos_arg[Destino],DX8)
- SUMIFS(datos_arg[ARS],datos_arg[Year],DY$2,datos_arg[Month],EC$2,datos_arg[Origen],DX8)
+SUMIFS(datos_us[ARS],datos_us[Year],DY$2,datos_us[Month],EC$2,datos_us[Destino],DX8)
- SUMIFS(datos_us[ARS],datos_us[Year],DY$2,datos_us[Month],EC$2,datos_us[Origen],DX8)</f>
        <v>-6716716.3100000005</v>
      </c>
      <c r="DZ8" s="22">
        <f>SUMIFS(datos_arg[USD],datos_arg[Year],DY$2,datos_arg[Month],EC$2,datos_arg[Destino],DX8)
- SUMIFS(datos_arg[USD],datos_arg[Year],DY$2,datos_arg[Month],EC$2,datos_arg[Origen],DX8)
+SUMIFS(datos_us[USD],datos_us[Year],DY$2,datos_us[Month],EC$2,datos_us[Destino],DX8)
- SUMIFS(datos_us[USD],datos_us[Year],DY$2,datos_us[Month],EC$2,datos_us[Origen],DX8)</f>
        <v>-50532.786857948682</v>
      </c>
      <c r="EA8" s="22"/>
      <c r="EB8" s="22">
        <f t="shared" si="50"/>
        <v>24189443.417499997</v>
      </c>
      <c r="EC8" s="23">
        <f t="shared" si="18"/>
        <v>705081.92426205112</v>
      </c>
      <c r="EE8" s="3" t="s">
        <v>613</v>
      </c>
      <c r="EF8" s="22">
        <f>+SUMIFS(datos_arg[ARS],datos_arg[Year],EF$2,datos_arg[Month],EJ$2,datos_arg[Destino],EE8)
- SUMIFS(datos_arg[ARS],datos_arg[Year],EF$2,datos_arg[Month],EJ$2,datos_arg[Origen],EE8)
+SUMIFS(datos_us[ARS],datos_us[Year],EF$2,datos_us[Month],EJ$2,datos_us[Destino],EE8)
- SUMIFS(datos_us[ARS],datos_us[Year],EF$2,datos_us[Month],EJ$2,datos_us[Origen],EE8)</f>
        <v>-4291080.7</v>
      </c>
      <c r="EG8" s="22">
        <f>SUMIFS(datos_arg[USD],datos_arg[Year],EF$2,datos_arg[Month],EJ$2,datos_arg[Destino],EE8)
- SUMIFS(datos_arg[USD],datos_arg[Year],EF$2,datos_arg[Month],EJ$2,datos_arg[Origen],EE8)
+SUMIFS(datos_us[USD],datos_us[Year],EF$2,datos_us[Month],EJ$2,datos_us[Destino],EE8)
- SUMIFS(datos_us[USD],datos_us[Year],EF$2,datos_us[Month],EJ$2,datos_us[Origen],EE8)</f>
        <v>-32333.602092692185</v>
      </c>
      <c r="EH8" s="22"/>
      <c r="EI8" s="22">
        <f t="shared" si="51"/>
        <v>19898362.717499997</v>
      </c>
      <c r="EJ8" s="23">
        <f t="shared" si="19"/>
        <v>672748.32216935896</v>
      </c>
      <c r="EL8" s="3" t="s">
        <v>613</v>
      </c>
      <c r="EM8" s="22">
        <f>+SUMIFS(datos_arg[ARS],datos_arg[Year],EM$2,datos_arg[Month],EQ$2,datos_arg[Destino],EL8)
- SUMIFS(datos_arg[ARS],datos_arg[Year],EM$2,datos_arg[Month],EQ$2,datos_arg[Origen],EL8)
+SUMIFS(datos_us[ARS],datos_us[Year],EM$2,datos_us[Month],EQ$2,datos_us[Destino],EL8)
- SUMIFS(datos_us[ARS],datos_us[Year],EM$2,datos_us[Month],EQ$2,datos_us[Origen],EL8)</f>
        <v>-652449.09</v>
      </c>
      <c r="EN8" s="22">
        <f>SUMIFS(datos_arg[USD],datos_arg[Year],EM$2,datos_arg[Month],EQ$2,datos_arg[Destino],EL8)
- SUMIFS(datos_arg[USD],datos_arg[Year],EM$2,datos_arg[Month],EQ$2,datos_arg[Origen],EL8)
+SUMIFS(datos_us[USD],datos_us[Year],EM$2,datos_us[Month],EQ$2,datos_us[Destino],EL8)
- SUMIFS(datos_us[USD],datos_us[Year],EM$2,datos_us[Month],EQ$2,datos_us[Origen],EL8)</f>
        <v>-5099.6877965754456</v>
      </c>
      <c r="EO8" s="22"/>
      <c r="EP8" s="22">
        <f t="shared" si="52"/>
        <v>19245913.627499998</v>
      </c>
      <c r="EQ8" s="23">
        <f t="shared" si="20"/>
        <v>667648.63437278348</v>
      </c>
      <c r="ES8" s="3" t="s">
        <v>613</v>
      </c>
      <c r="ET8" s="22">
        <f>+SUMIFS(datos_arg[ARS],datos_arg[Year],ET$2,datos_arg[Month],EX$2,datos_arg[Destino],ES8)
- SUMIFS(datos_arg[ARS],datos_arg[Year],ET$2,datos_arg[Month],EX$2,datos_arg[Origen],ES8)
+SUMIFS(datos_us[ARS],datos_us[Year],ET$2,datos_us[Month],EX$2,datos_us[Destino],ES8)
- SUMIFS(datos_us[ARS],datos_us[Year],ET$2,datos_us[Month],EX$2,datos_us[Origen],ES8)</f>
        <v>-1588447.75</v>
      </c>
      <c r="EU8" s="22">
        <f>SUMIFS(datos_arg[USD],datos_arg[Year],ET$2,datos_arg[Month],EX$2,datos_arg[Destino],ES8)
- SUMIFS(datos_arg[USD],datos_arg[Year],ET$2,datos_arg[Month],EX$2,datos_arg[Origen],ES8)
+SUMIFS(datos_us[USD],datos_us[Year],ET$2,datos_us[Month],EX$2,datos_us[Destino],ES8)
- SUMIFS(datos_us[USD],datos_us[Year],ET$2,datos_us[Month],EX$2,datos_us[Origen],ES8)</f>
        <v>-9461.0870355055813</v>
      </c>
      <c r="EV8" s="22"/>
      <c r="EW8" s="22">
        <f t="shared" si="53"/>
        <v>17657465.877499998</v>
      </c>
      <c r="EX8" s="23">
        <f t="shared" si="21"/>
        <v>658187.54733727791</v>
      </c>
      <c r="EZ8" s="3" t="s">
        <v>613</v>
      </c>
      <c r="FA8" s="22">
        <f>+SUMIFS(datos_arg[ARS],datos_arg[Year],FA$2,datos_arg[Month],FE$2,datos_arg[Destino],EZ8)
- SUMIFS(datos_arg[ARS],datos_arg[Year],FA$2,datos_arg[Month],FE$2,datos_arg[Origen],EZ8)
+SUMIFS(datos_us[ARS],datos_us[Year],FA$2,datos_us[Month],FE$2,datos_us[Destino],EZ8)
- SUMIFS(datos_us[ARS],datos_us[Year],FA$2,datos_us[Month],FE$2,datos_us[Origen],EZ8)</f>
        <v>-14630869.300000001</v>
      </c>
      <c r="FB8" s="22">
        <f>SUMIFS(datos_arg[USD],datos_arg[Year],FA$2,datos_arg[Month],FE$2,datos_arg[Destino],EZ8)
- SUMIFS(datos_arg[USD],datos_arg[Year],FA$2,datos_arg[Month],FE$2,datos_arg[Origen],EZ8)
+SUMIFS(datos_us[USD],datos_us[Year],FA$2,datos_us[Month],FE$2,datos_us[Destino],EZ8)
- SUMIFS(datos_us[USD],datos_us[Year],FA$2,datos_us[Month],FE$2,datos_us[Origen],EZ8)</f>
        <v>-91556.477757990084</v>
      </c>
      <c r="FC8" s="22"/>
      <c r="FD8" s="22">
        <f t="shared" si="54"/>
        <v>3026596.5774999969</v>
      </c>
      <c r="FE8" s="23">
        <f t="shared" si="22"/>
        <v>566631.06957928778</v>
      </c>
      <c r="FG8" s="3" t="s">
        <v>613</v>
      </c>
      <c r="FH8" s="22">
        <f>+SUMIFS(datos_arg[ARS],datos_arg[Year],FH$2,datos_arg[Month],FL$2,datos_arg[Destino],FG8)
- SUMIFS(datos_arg[ARS],datos_arg[Year],FH$2,datos_arg[Month],FL$2,datos_arg[Origen],FG8)
+SUMIFS(datos_us[ARS],datos_us[Year],FH$2,datos_us[Month],FL$2,datos_us[Destino],FG8)
- SUMIFS(datos_us[ARS],datos_us[Year],FH$2,datos_us[Month],FL$2,datos_us[Origen],FG8)</f>
        <v>-75967.88</v>
      </c>
      <c r="FI8" s="22">
        <f>SUMIFS(datos_arg[USD],datos_arg[Year],FH$2,datos_arg[Month],FL$2,datos_arg[Destino],FG8)
- SUMIFS(datos_arg[USD],datos_arg[Year],FH$2,datos_arg[Month],FL$2,datos_arg[Origen],FG8)
+SUMIFS(datos_us[USD],datos_us[Year],FH$2,datos_us[Month],FL$2,datos_us[Destino],FG8)
- SUMIFS(datos_us[USD],datos_us[Year],FH$2,datos_us[Month],FL$2,datos_us[Origen],FG8)</f>
        <v>-522.5273857396387</v>
      </c>
      <c r="FJ8" s="22"/>
      <c r="FK8" s="22">
        <f t="shared" si="55"/>
        <v>2950628.697499997</v>
      </c>
      <c r="FL8" s="23">
        <f t="shared" si="23"/>
        <v>566108.54219354817</v>
      </c>
      <c r="FN8" s="3" t="s">
        <v>613</v>
      </c>
      <c r="FO8" s="22">
        <f>+SUMIFS(datos_arg[ARS],datos_arg[Year],FO$2,datos_arg[Month],FS$2,datos_arg[Destino],FN8)
- SUMIFS(datos_arg[ARS],datos_arg[Year],FO$2,datos_arg[Month],FS$2,datos_arg[Origen],FN8)
+SUMIFS(datos_us[ARS],datos_us[Year],FO$2,datos_us[Month],FS$2,datos_us[Destino],FN8)
- SUMIFS(datos_us[ARS],datos_us[Year],FO$2,datos_us[Month],FS$2,datos_us[Origen],FN8)</f>
        <v>45855837.950000003</v>
      </c>
      <c r="FP8" s="22">
        <f>SUMIFS(datos_arg[USD],datos_arg[Year],FO$2,datos_arg[Month],FS$2,datos_arg[Destino],FN8)
- SUMIFS(datos_arg[USD],datos_arg[Year],FO$2,datos_arg[Month],FS$2,datos_arg[Origen],FN8)
+SUMIFS(datos_us[USD],datos_us[Year],FO$2,datos_us[Month],FS$2,datos_us[Destino],FN8)
- SUMIFS(datos_us[USD],datos_us[Year],FO$2,datos_us[Month],FS$2,datos_us[Origen],FN8)</f>
        <v>298343.45094042871</v>
      </c>
      <c r="FQ8" s="22"/>
      <c r="FR8" s="22">
        <f t="shared" si="56"/>
        <v>48806466.647500001</v>
      </c>
      <c r="FS8" s="23">
        <f t="shared" si="24"/>
        <v>864451.99313397682</v>
      </c>
      <c r="FU8" s="3" t="s">
        <v>613</v>
      </c>
      <c r="FV8" s="22">
        <f>+SUMIFS(datos_arg[ARS],datos_arg[Year],FV$2,datos_arg[Month],FZ$2,datos_arg[Destino],FU8)
- SUMIFS(datos_arg[ARS],datos_arg[Year],FV$2,datos_arg[Month],FZ$2,datos_arg[Origen],FU8)
+SUMIFS(datos_us[ARS],datos_us[Year],FV$2,datos_us[Month],FZ$2,datos_us[Destino],FU8)
- SUMIFS(datos_us[ARS],datos_us[Year],FV$2,datos_us[Month],FZ$2,datos_us[Origen],FU8)</f>
        <v>57570445.539999999</v>
      </c>
      <c r="FW8" s="22">
        <f>SUMIFS(datos_arg[USD],datos_arg[Year],FV$2,datos_arg[Month],FZ$2,datos_arg[Destino],FU8)
- SUMIFS(datos_arg[USD],datos_arg[Year],FV$2,datos_arg[Month],FZ$2,datos_arg[Origen],FU8)
+SUMIFS(datos_us[USD],datos_us[Year],FV$2,datos_us[Month],FZ$2,datos_us[Destino],FU8)
- SUMIFS(datos_us[USD],datos_us[Year],FV$2,datos_us[Month],FZ$2,datos_us[Origen],FU8)</f>
        <v>384400.9496717783</v>
      </c>
      <c r="FX8" s="22"/>
      <c r="FY8" s="22">
        <f t="shared" si="57"/>
        <v>106376912.1875</v>
      </c>
      <c r="FZ8" s="23">
        <f t="shared" si="25"/>
        <v>1248852.9428057552</v>
      </c>
      <c r="GB8" s="3" t="s">
        <v>613</v>
      </c>
      <c r="GC8" s="22">
        <f>+SUMIFS(datos_arg[ARS],datos_arg[Year],GC$2,datos_arg[Month],GG$2,datos_arg[Destino],GB8)
- SUMIFS(datos_arg[ARS],datos_arg[Year],GC$2,datos_arg[Month],GG$2,datos_arg[Origen],GB8)
+SUMIFS(datos_us[ARS],datos_us[Year],GC$2,datos_us[Month],GG$2,datos_us[Destino],GB8)
- SUMIFS(datos_us[ARS],datos_us[Year],GC$2,datos_us[Month],GG$2,datos_us[Origen],GB8)</f>
        <v>16357669.249999998</v>
      </c>
      <c r="GD8" s="22">
        <f>SUMIFS(datos_arg[USD],datos_arg[Year],GC$2,datos_arg[Month],GG$2,datos_arg[Destino],GB8)
- SUMIFS(datos_arg[USD],datos_arg[Year],GC$2,datos_arg[Month],GG$2,datos_arg[Origen],GB8)
+SUMIFS(datos_us[USD],datos_us[Year],GC$2,datos_us[Month],GG$2,datos_us[Destino],GB8)
- SUMIFS(datos_us[USD],datos_us[Year],GC$2,datos_us[Month],GG$2,datos_us[Origen],GB8)</f>
        <v>116942.50294964029</v>
      </c>
      <c r="GE8" s="22"/>
      <c r="GF8" s="22">
        <f t="shared" si="58"/>
        <v>122734581.4375</v>
      </c>
      <c r="GG8" s="23">
        <f t="shared" si="26"/>
        <v>1365795.4457553956</v>
      </c>
      <c r="GI8" s="3" t="s">
        <v>613</v>
      </c>
      <c r="GJ8" s="22">
        <f>+SUMIFS(datos_arg[ARS],datos_arg[Year],GJ$2,datos_arg[Month],GN$2,datos_arg[Destino],GI8)
- SUMIFS(datos_arg[ARS],datos_arg[Year],GJ$2,datos_arg[Month],GN$2,datos_arg[Origen],GI8)
+SUMIFS(datos_us[ARS],datos_us[Year],GJ$2,datos_us[Month],GN$2,datos_us[Destino],GI8)
- SUMIFS(datos_us[ARS],datos_us[Year],GJ$2,datos_us[Month],GN$2,datos_us[Origen],GI8)</f>
        <v>-1378119.45</v>
      </c>
      <c r="GK8" s="22">
        <f>SUMIFS(datos_arg[USD],datos_arg[Year],GJ$2,datos_arg[Month],GN$2,datos_arg[Destino],GI8)
- SUMIFS(datos_arg[USD],datos_arg[Year],GJ$2,datos_arg[Month],GN$2,datos_arg[Origen],GI8)
+SUMIFS(datos_us[USD],datos_us[Year],GJ$2,datos_us[Month],GN$2,datos_us[Destino],GI8)
- SUMIFS(datos_us[USD],datos_us[Year],GJ$2,datos_us[Month],GN$2,datos_us[Origen],GI8)</f>
        <v>-9785.2232870412536</v>
      </c>
      <c r="GL8" s="22"/>
      <c r="GM8" s="22">
        <f t="shared" si="59"/>
        <v>121356461.9875</v>
      </c>
      <c r="GN8" s="23">
        <f t="shared" si="27"/>
        <v>1356010.2224683543</v>
      </c>
      <c r="GP8" s="3" t="s">
        <v>613</v>
      </c>
      <c r="GQ8" s="22">
        <f>+SUMIFS(datos_arg[ARS],datos_arg[Year],GQ$2,datos_arg[Month],GU$2,datos_arg[Destino],GP8)
- SUMIFS(datos_arg[ARS],datos_arg[Year],GQ$2,datos_arg[Month],GU$2,datos_arg[Origen],GP8)
+SUMIFS(datos_us[ARS],datos_us[Year],GQ$2,datos_us[Month],GU$2,datos_us[Destino],GP8)
- SUMIFS(datos_us[ARS],datos_us[Year],GQ$2,datos_us[Month],GU$2,datos_us[Origen],GP8)</f>
        <v>473734646.19999999</v>
      </c>
      <c r="GR8" s="22">
        <f>SUMIFS(datos_arg[USD],datos_arg[Year],GQ$2,datos_arg[Month],GU$2,datos_arg[Destino],GP8)
- SUMIFS(datos_arg[USD],datos_arg[Year],GQ$2,datos_arg[Month],GU$2,datos_arg[Origen],GP8)
+SUMIFS(datos_us[USD],datos_us[Year],GQ$2,datos_us[Month],GU$2,datos_us[Destino],GP8)
- SUMIFS(datos_us[USD],datos_us[Year],GQ$2,datos_us[Month],GU$2,datos_us[Origen],GP8)</f>
        <v>3098243.7776602632</v>
      </c>
      <c r="GS8" s="22"/>
      <c r="GT8" s="22">
        <f t="shared" si="60"/>
        <v>595091108.1875</v>
      </c>
      <c r="GU8" s="23">
        <f t="shared" si="28"/>
        <v>4454254.0001286175</v>
      </c>
      <c r="GW8" s="3" t="s">
        <v>613</v>
      </c>
      <c r="GX8" s="22">
        <f>+SUMIFS(datos_arg[ARS],datos_arg[Year],GX$2,datos_arg[Month],HB$2,datos_arg[Destino],GW8)
- SUMIFS(datos_arg[ARS],datos_arg[Year],GX$2,datos_arg[Month],HB$2,datos_arg[Origen],GW8)
+SUMIFS(datos_us[ARS],datos_us[Year],GX$2,datos_us[Month],HB$2,datos_us[Destino],GW8)
- SUMIFS(datos_us[ARS],datos_us[Year],GX$2,datos_us[Month],HB$2,datos_us[Origen],GW8)</f>
        <v>-5924752.21</v>
      </c>
      <c r="GY8" s="22">
        <f>SUMIFS(datos_arg[USD],datos_arg[Year],GX$2,datos_arg[Month],HB$2,datos_arg[Destino],GW8)
- SUMIFS(datos_arg[USD],datos_arg[Year],GX$2,datos_arg[Month],HB$2,datos_arg[Origen],GW8)
+SUMIFS(datos_us[USD],datos_us[Year],GX$2,datos_us[Month],HB$2,datos_us[Destino],GW8)
- SUMIFS(datos_us[USD],datos_us[Year],GX$2,datos_us[Month],HB$2,datos_us[Origen],GW8)</f>
        <v>-37318.904882940275</v>
      </c>
      <c r="GZ8" s="22"/>
      <c r="HA8" s="22">
        <f t="shared" si="61"/>
        <v>589166355.97749996</v>
      </c>
      <c r="HB8" s="23">
        <f t="shared" si="29"/>
        <v>4416935.095245677</v>
      </c>
      <c r="HD8" s="3" t="s">
        <v>613</v>
      </c>
      <c r="HE8" s="22">
        <f>+SUMIFS(datos_arg[ARS],datos_arg[Year],HE$2,datos_arg[Month],HI$2,datos_arg[Destino],HD8)
- SUMIFS(datos_arg[ARS],datos_arg[Year],HE$2,datos_arg[Month],HI$2,datos_arg[Origen],HD8)
+SUMIFS(datos_us[ARS],datos_us[Year],HE$2,datos_us[Month],HI$2,datos_us[Destino],HD8)
- SUMIFS(datos_us[ARS],datos_us[Year],HE$2,datos_us[Month],HI$2,datos_us[Origen],HD8)</f>
        <v>-2159845.2399999998</v>
      </c>
      <c r="HF8" s="22">
        <f>SUMIFS(datos_arg[USD],datos_arg[Year],HE$2,datos_arg[Month],HI$2,datos_arg[Destino],HD8)
- SUMIFS(datos_arg[USD],datos_arg[Year],HE$2,datos_arg[Month],HI$2,datos_arg[Origen],HD8)
+SUMIFS(datos_us[USD],datos_us[Year],HE$2,datos_us[Month],HI$2,datos_us[Destino],HD8)
- SUMIFS(datos_us[USD],datos_us[Year],HE$2,datos_us[Month],HI$2,datos_us[Origen],HD8)</f>
        <v>-12732.902773766975</v>
      </c>
      <c r="HG8" s="22"/>
      <c r="HH8" s="22">
        <f t="shared" si="62"/>
        <v>587006510.73749995</v>
      </c>
      <c r="HI8" s="23">
        <f t="shared" si="30"/>
        <v>4404202.1924719103</v>
      </c>
      <c r="HK8" s="3" t="s">
        <v>613</v>
      </c>
      <c r="HL8" s="22">
        <f>+SUMIFS(datos_arg[ARS],datos_arg[Year],HL$2,datos_arg[Month],HP$2,datos_arg[Destino],HK8)
- SUMIFS(datos_arg[ARS],datos_arg[Year],HL$2,datos_arg[Month],HP$2,datos_arg[Origen],HK8)
+SUMIFS(datos_us[ARS],datos_us[Year],HL$2,datos_us[Month],HP$2,datos_us[Destino],HK8)
- SUMIFS(datos_us[ARS],datos_us[Year],HL$2,datos_us[Month],HP$2,datos_us[Origen],HK8)</f>
        <v>-36718.199999999997</v>
      </c>
      <c r="HM8" s="22">
        <f>SUMIFS(datos_arg[USD],datos_arg[Year],HL$2,datos_arg[Month],HP$2,datos_arg[Destino],HK8)
- SUMIFS(datos_arg[USD],datos_arg[Year],HL$2,datos_arg[Month],HP$2,datos_arg[Origen],HK8)
+SUMIFS(datos_us[USD],datos_us[Year],HL$2,datos_us[Month],HP$2,datos_us[Destino],HK8)
- SUMIFS(datos_us[USD],datos_us[Year],HL$2,datos_us[Month],HP$2,datos_us[Origen],HK8)</f>
        <v>-205.69044631599402</v>
      </c>
      <c r="HN8" s="22"/>
      <c r="HO8" s="22">
        <f t="shared" si="63"/>
        <v>586969792.5374999</v>
      </c>
      <c r="HP8" s="23">
        <f t="shared" si="31"/>
        <v>4403996.502025594</v>
      </c>
    </row>
    <row r="9" spans="2:226" x14ac:dyDescent="0.25">
      <c r="B9" s="3" t="s">
        <v>1762</v>
      </c>
      <c r="C9" s="22">
        <f>+SUMIFS(datos_arg[ARS],datos_arg[Year],C$2,datos_arg[Month],G$2,datos_arg[Destino],B9)
- SUMIFS(datos_arg[ARS],datos_arg[Year],C$2,datos_arg[Month],G$2,datos_arg[Origen],B9)
+SUMIFS(datos_us[ARS],datos_us[Year],C$2,datos_us[Month],G$2,datos_us[Destino],B9)
- SUMIFS(datos_us[ARS],datos_us[Year],C$2,datos_us[Month],G$2,datos_us[Origen],B9)</f>
        <v>0</v>
      </c>
      <c r="D9" s="22">
        <f>SUMIFS(datos_arg[USD],datos_arg[Year],C$2,datos_arg[Month],G$2,datos_arg[Destino],B9)
- SUMIFS(datos_arg[USD],datos_arg[Year],C$2,datos_arg[Month],G$2,datos_arg[Origen],B9)
+SUMIFS(datos_us[USD],datos_us[Year],C$2,datos_us[Month],G$2,datos_us[Destino],B9)
- SUMIFS(datos_us[USD],datos_us[Year],C$2,datos_us[Month],G$2,datos_us[Origen],B9)</f>
        <v>0</v>
      </c>
      <c r="E9" s="22"/>
      <c r="F9" s="22">
        <f t="shared" si="32"/>
        <v>0</v>
      </c>
      <c r="G9" s="23">
        <f t="shared" si="0"/>
        <v>0</v>
      </c>
      <c r="I9" s="3" t="s">
        <v>1762</v>
      </c>
      <c r="J9" s="22">
        <f>+SUMIFS(datos_arg[ARS],datos_arg[Year],J$2,datos_arg[Month],N$2,datos_arg[Destino],I9)
- SUMIFS(datos_arg[ARS],datos_arg[Year],J$2,datos_arg[Month],N$2,datos_arg[Origen],I9)
+SUMIFS(datos_us[ARS],datos_us[Year],J$2,datos_us[Month],N$2,datos_us[Destino],I9)
- SUMIFS(datos_us[ARS],datos_us[Year],J$2,datos_us[Month],N$2,datos_us[Origen],I9)</f>
        <v>0</v>
      </c>
      <c r="K9" s="22">
        <f>SUMIFS(datos_arg[USD],datos_arg[Year],J$2,datos_arg[Month],N$2,datos_arg[Destino],I9)
- SUMIFS(datos_arg[USD],datos_arg[Year],J$2,datos_arg[Month],N$2,datos_arg[Origen],I9)
+SUMIFS(datos_us[USD],datos_us[Year],J$2,datos_us[Month],N$2,datos_us[Destino],I9)
- SUMIFS(datos_us[USD],datos_us[Year],J$2,datos_us[Month],N$2,datos_us[Origen],I9)</f>
        <v>0</v>
      </c>
      <c r="L9" s="22"/>
      <c r="M9" s="22">
        <f t="shared" si="33"/>
        <v>0</v>
      </c>
      <c r="N9" s="23">
        <f t="shared" si="1"/>
        <v>0</v>
      </c>
      <c r="P9" s="3" t="s">
        <v>1762</v>
      </c>
      <c r="Q9" s="22">
        <f>+SUMIFS(datos_arg[ARS],datos_arg[Year],Q$2,datos_arg[Month],U$2,datos_arg[Destino],P9)
- SUMIFS(datos_arg[ARS],datos_arg[Year],Q$2,datos_arg[Month],U$2,datos_arg[Origen],P9)
+SUMIFS(datos_us[ARS],datos_us[Year],Q$2,datos_us[Month],U$2,datos_us[Destino],P9)
- SUMIFS(datos_us[ARS],datos_us[Year],Q$2,datos_us[Month],U$2,datos_us[Origen],P9)</f>
        <v>0</v>
      </c>
      <c r="R9" s="22">
        <f>SUMIFS(datos_arg[USD],datos_arg[Year],Q$2,datos_arg[Month],U$2,datos_arg[Destino],P9)
- SUMIFS(datos_arg[USD],datos_arg[Year],Q$2,datos_arg[Month],U$2,datos_arg[Origen],P9)
+SUMIFS(datos_us[USD],datos_us[Year],Q$2,datos_us[Month],U$2,datos_us[Destino],P9)
- SUMIFS(datos_us[USD],datos_us[Year],Q$2,datos_us[Month],U$2,datos_us[Origen],P9)</f>
        <v>0</v>
      </c>
      <c r="S9" s="22"/>
      <c r="T9" s="22">
        <f t="shared" si="34"/>
        <v>0</v>
      </c>
      <c r="U9" s="23">
        <f t="shared" si="2"/>
        <v>0</v>
      </c>
      <c r="W9" s="3" t="s">
        <v>1762</v>
      </c>
      <c r="X9" s="22">
        <f>+SUMIFS(datos_arg[ARS],datos_arg[Year],X$2,datos_arg[Month],AB$2,datos_arg[Destino],W9)
- SUMIFS(datos_arg[ARS],datos_arg[Year],X$2,datos_arg[Month],AB$2,datos_arg[Origen],W9)
+SUMIFS(datos_us[ARS],datos_us[Year],X$2,datos_us[Month],AB$2,datos_us[Destino],W9)
- SUMIFS(datos_us[ARS],datos_us[Year],X$2,datos_us[Month],AB$2,datos_us[Origen],W9)</f>
        <v>0</v>
      </c>
      <c r="Y9" s="22">
        <f>SUMIFS(datos_arg[USD],datos_arg[Year],X$2,datos_arg[Month],AB$2,datos_arg[Destino],W9)
- SUMIFS(datos_arg[USD],datos_arg[Year],X$2,datos_arg[Month],AB$2,datos_arg[Origen],W9)
+SUMIFS(datos_us[USD],datos_us[Year],X$2,datos_us[Month],AB$2,datos_us[Destino],W9)
- SUMIFS(datos_us[USD],datos_us[Year],X$2,datos_us[Month],AB$2,datos_us[Origen],W9)</f>
        <v>0</v>
      </c>
      <c r="Z9" s="22"/>
      <c r="AA9" s="22">
        <f t="shared" si="35"/>
        <v>0</v>
      </c>
      <c r="AB9" s="23">
        <f t="shared" si="3"/>
        <v>0</v>
      </c>
      <c r="AD9" s="3" t="s">
        <v>1762</v>
      </c>
      <c r="AE9" s="22">
        <f>+SUMIFS(datos_arg[ARS],datos_arg[Year],AE$2,datos_arg[Month],AI$2,datos_arg[Destino],AD9)
- SUMIFS(datos_arg[ARS],datos_arg[Year],AE$2,datos_arg[Month],AI$2,datos_arg[Origen],AD9)
+SUMIFS(datos_us[ARS],datos_us[Year],AE$2,datos_us[Month],AI$2,datos_us[Destino],AD9)
- SUMIFS(datos_us[ARS],datos_us[Year],AE$2,datos_us[Month],AI$2,datos_us[Origen],AD9)</f>
        <v>0</v>
      </c>
      <c r="AF9" s="22">
        <f>SUMIFS(datos_arg[USD],datos_arg[Year],AE$2,datos_arg[Month],AI$2,datos_arg[Destino],AD9)
- SUMIFS(datos_arg[USD],datos_arg[Year],AE$2,datos_arg[Month],AI$2,datos_arg[Origen],AD9)
+SUMIFS(datos_us[USD],datos_us[Year],AE$2,datos_us[Month],AI$2,datos_us[Destino],AD9)
- SUMIFS(datos_us[USD],datos_us[Year],AE$2,datos_us[Month],AI$2,datos_us[Origen],AD9)</f>
        <v>0</v>
      </c>
      <c r="AG9" s="22"/>
      <c r="AH9" s="22">
        <f t="shared" si="36"/>
        <v>0</v>
      </c>
      <c r="AI9" s="23">
        <f t="shared" si="4"/>
        <v>0</v>
      </c>
      <c r="AK9" s="3" t="s">
        <v>1762</v>
      </c>
      <c r="AL9" s="22">
        <f>+SUMIFS(datos_arg[ARS],datos_arg[Year],AL$2,datos_arg[Month],AP$2,datos_arg[Destino],AK9)
- SUMIFS(datos_arg[ARS],datos_arg[Year],AL$2,datos_arg[Month],AP$2,datos_arg[Origen],AK9)
+SUMIFS(datos_us[ARS],datos_us[Year],AL$2,datos_us[Month],AP$2,datos_us[Destino],AK9)
- SUMIFS(datos_us[ARS],datos_us[Year],AL$2,datos_us[Month],AP$2,datos_us[Origen],AK9)</f>
        <v>0</v>
      </c>
      <c r="AM9" s="22">
        <f>SUMIFS(datos_arg[USD],datos_arg[Year],AL$2,datos_arg[Month],AP$2,datos_arg[Destino],AK9)
- SUMIFS(datos_arg[USD],datos_arg[Year],AL$2,datos_arg[Month],AP$2,datos_arg[Origen],AK9)
+SUMIFS(datos_us[USD],datos_us[Year],AL$2,datos_us[Month],AP$2,datos_us[Destino],AK9)
- SUMIFS(datos_us[USD],datos_us[Year],AL$2,datos_us[Month],AP$2,datos_us[Origen],AK9)</f>
        <v>0</v>
      </c>
      <c r="AN9" s="22"/>
      <c r="AO9" s="22">
        <f t="shared" si="37"/>
        <v>0</v>
      </c>
      <c r="AP9" s="23">
        <f t="shared" si="5"/>
        <v>0</v>
      </c>
      <c r="AR9" s="3" t="s">
        <v>1762</v>
      </c>
      <c r="AS9" s="22">
        <f>+SUMIFS(datos_arg[ARS],datos_arg[Year],AS$2,datos_arg[Month],AW$2,datos_arg[Destino],AR9)
- SUMIFS(datos_arg[ARS],datos_arg[Year],AS$2,datos_arg[Month],AW$2,datos_arg[Origen],AR9)
+SUMIFS(datos_us[ARS],datos_us[Year],AS$2,datos_us[Month],AW$2,datos_us[Destino],AR9)
- SUMIFS(datos_us[ARS],datos_us[Year],AS$2,datos_us[Month],AW$2,datos_us[Origen],AR9)</f>
        <v>0</v>
      </c>
      <c r="AT9" s="22">
        <f>SUMIFS(datos_arg[USD],datos_arg[Year],AS$2,datos_arg[Month],AW$2,datos_arg[Destino],AR9)
- SUMIFS(datos_arg[USD],datos_arg[Year],AS$2,datos_arg[Month],AW$2,datos_arg[Origen],AR9)
+SUMIFS(datos_us[USD],datos_us[Year],AS$2,datos_us[Month],AW$2,datos_us[Destino],AR9)
- SUMIFS(datos_us[USD],datos_us[Year],AS$2,datos_us[Month],AW$2,datos_us[Origen],AR9)</f>
        <v>0</v>
      </c>
      <c r="AU9" s="22"/>
      <c r="AV9" s="22">
        <f t="shared" si="38"/>
        <v>0</v>
      </c>
      <c r="AW9" s="23">
        <f t="shared" si="6"/>
        <v>0</v>
      </c>
      <c r="AY9" s="3" t="s">
        <v>1762</v>
      </c>
      <c r="AZ9" s="22">
        <f>+SUMIFS(datos_arg[ARS],datos_arg[Year],AZ$2,datos_arg[Month],BD$2,datos_arg[Destino],AY9)
- SUMIFS(datos_arg[ARS],datos_arg[Year],AZ$2,datos_arg[Month],BD$2,datos_arg[Origen],AY9)
+SUMIFS(datos_us[ARS],datos_us[Year],AZ$2,datos_us[Month],BD$2,datos_us[Destino],AY9)
- SUMIFS(datos_us[ARS],datos_us[Year],AZ$2,datos_us[Month],BD$2,datos_us[Origen],AY9)</f>
        <v>0</v>
      </c>
      <c r="BA9" s="22">
        <f>SUMIFS(datos_arg[USD],datos_arg[Year],AZ$2,datos_arg[Month],BD$2,datos_arg[Destino],AY9)
- SUMIFS(datos_arg[USD],datos_arg[Year],AZ$2,datos_arg[Month],BD$2,datos_arg[Origen],AY9)
+SUMIFS(datos_us[USD],datos_us[Year],AZ$2,datos_us[Month],BD$2,datos_us[Destino],AY9)
- SUMIFS(datos_us[USD],datos_us[Year],AZ$2,datos_us[Month],BD$2,datos_us[Origen],AY9)</f>
        <v>0</v>
      </c>
      <c r="BB9" s="22"/>
      <c r="BC9" s="22">
        <f t="shared" si="39"/>
        <v>0</v>
      </c>
      <c r="BD9" s="23">
        <f t="shared" si="7"/>
        <v>0</v>
      </c>
      <c r="BF9" s="3" t="s">
        <v>1762</v>
      </c>
      <c r="BG9" s="22">
        <f>+SUMIFS(datos_arg[ARS],datos_arg[Year],BG$2,datos_arg[Month],BK$2,datos_arg[Destino],BF9)
- SUMIFS(datos_arg[ARS],datos_arg[Year],BG$2,datos_arg[Month],BK$2,datos_arg[Origen],BF9)
+SUMIFS(datos_us[ARS],datos_us[Year],BG$2,datos_us[Month],BK$2,datos_us[Destino],BF9)
- SUMIFS(datos_us[ARS],datos_us[Year],BG$2,datos_us[Month],BK$2,datos_us[Origen],BF9)</f>
        <v>0</v>
      </c>
      <c r="BH9" s="22">
        <f>SUMIFS(datos_arg[USD],datos_arg[Year],BG$2,datos_arg[Month],BK$2,datos_arg[Destino],BF9)
- SUMIFS(datos_arg[USD],datos_arg[Year],BG$2,datos_arg[Month],BK$2,datos_arg[Origen],BF9)
+SUMIFS(datos_us[USD],datos_us[Year],BG$2,datos_us[Month],BK$2,datos_us[Destino],BF9)
- SUMIFS(datos_us[USD],datos_us[Year],BG$2,datos_us[Month],BK$2,datos_us[Origen],BF9)</f>
        <v>0</v>
      </c>
      <c r="BI9" s="22"/>
      <c r="BJ9" s="22">
        <f t="shared" si="40"/>
        <v>0</v>
      </c>
      <c r="BK9" s="23">
        <f t="shared" si="8"/>
        <v>0</v>
      </c>
      <c r="BM9" s="3" t="s">
        <v>1762</v>
      </c>
      <c r="BN9" s="22">
        <f>+SUMIFS(datos_arg[ARS],datos_arg[Year],BN$2,datos_arg[Month],BR$2,datos_arg[Destino],BM9)
- SUMIFS(datos_arg[ARS],datos_arg[Year],BN$2,datos_arg[Month],BR$2,datos_arg[Origen],BM9)
+SUMIFS(datos_us[ARS],datos_us[Year],BN$2,datos_us[Month],BR$2,datos_us[Destino],BM9)
- SUMIFS(datos_us[ARS],datos_us[Year],BN$2,datos_us[Month],BR$2,datos_us[Origen],BM9)</f>
        <v>0</v>
      </c>
      <c r="BO9" s="22">
        <f>SUMIFS(datos_arg[USD],datos_arg[Year],BN$2,datos_arg[Month],BR$2,datos_arg[Destino],BM9)
- SUMIFS(datos_arg[USD],datos_arg[Year],BN$2,datos_arg[Month],BR$2,datos_arg[Origen],BM9)
+SUMIFS(datos_us[USD],datos_us[Year],BN$2,datos_us[Month],BR$2,datos_us[Destino],BM9)
- SUMIFS(datos_us[USD],datos_us[Year],BN$2,datos_us[Month],BR$2,datos_us[Origen],BM9)</f>
        <v>0</v>
      </c>
      <c r="BP9" s="22"/>
      <c r="BQ9" s="22">
        <f t="shared" si="41"/>
        <v>0</v>
      </c>
      <c r="BR9" s="23">
        <f t="shared" si="9"/>
        <v>0</v>
      </c>
      <c r="BT9" s="3" t="s">
        <v>1762</v>
      </c>
      <c r="BU9" s="22">
        <f>+SUMIFS(datos_arg[ARS],datos_arg[Year],BU$2,datos_arg[Month],BY$2,datos_arg[Destino],BT9)
- SUMIFS(datos_arg[ARS],datos_arg[Year],BU$2,datos_arg[Month],BY$2,datos_arg[Origen],BT9)
+SUMIFS(datos_us[ARS],datos_us[Year],BU$2,datos_us[Month],BY$2,datos_us[Destino],BT9)
- SUMIFS(datos_us[ARS],datos_us[Year],BU$2,datos_us[Month],BY$2,datos_us[Origen],BT9)</f>
        <v>0</v>
      </c>
      <c r="BV9" s="22">
        <f>SUMIFS(datos_arg[USD],datos_arg[Year],BU$2,datos_arg[Month],BY$2,datos_arg[Destino],BT9)
- SUMIFS(datos_arg[USD],datos_arg[Year],BU$2,datos_arg[Month],BY$2,datos_arg[Origen],BT9)
+SUMIFS(datos_us[USD],datos_us[Year],BU$2,datos_us[Month],BY$2,datos_us[Destino],BT9)
- SUMIFS(datos_us[USD],datos_us[Year],BU$2,datos_us[Month],BY$2,datos_us[Origen],BT9)</f>
        <v>0</v>
      </c>
      <c r="BW9" s="22"/>
      <c r="BX9" s="22">
        <f t="shared" si="42"/>
        <v>0</v>
      </c>
      <c r="BY9" s="23">
        <f t="shared" si="10"/>
        <v>0</v>
      </c>
      <c r="CA9" s="3" t="s">
        <v>1762</v>
      </c>
      <c r="CB9" s="22">
        <f>+SUMIFS(datos_arg[ARS],datos_arg[Year],CB$2,datos_arg[Month],CF$2,datos_arg[Destino],CA9)
- SUMIFS(datos_arg[ARS],datos_arg[Year],CB$2,datos_arg[Month],CF$2,datos_arg[Origen],CA9)
+SUMIFS(datos_us[ARS],datos_us[Year],CB$2,datos_us[Month],CF$2,datos_us[Destino],CA9)
- SUMIFS(datos_us[ARS],datos_us[Year],CB$2,datos_us[Month],CF$2,datos_us[Origen],CA9)</f>
        <v>0</v>
      </c>
      <c r="CC9" s="22">
        <f>SUMIFS(datos_arg[USD],datos_arg[Year],CB$2,datos_arg[Month],CF$2,datos_arg[Destino],CA9)
- SUMIFS(datos_arg[USD],datos_arg[Year],CB$2,datos_arg[Month],CF$2,datos_arg[Origen],CA9)
+SUMIFS(datos_us[USD],datos_us[Year],CB$2,datos_us[Month],CF$2,datos_us[Destino],CA9)
- SUMIFS(datos_us[USD],datos_us[Year],CB$2,datos_us[Month],CF$2,datos_us[Origen],CA9)</f>
        <v>0</v>
      </c>
      <c r="CD9" s="22"/>
      <c r="CE9" s="22">
        <f t="shared" si="43"/>
        <v>0</v>
      </c>
      <c r="CF9" s="23">
        <f t="shared" si="11"/>
        <v>0</v>
      </c>
      <c r="CH9" s="3" t="s">
        <v>1762</v>
      </c>
      <c r="CI9" s="22">
        <f>+SUMIFS(datos_arg[ARS],datos_arg[Year],CI$2,datos_arg[Month],CM$2,datos_arg[Destino],CH9)
- SUMIFS(datos_arg[ARS],datos_arg[Year],CI$2,datos_arg[Month],CM$2,datos_arg[Origen],CH9)
+SUMIFS(datos_us[ARS],datos_us[Year],CI$2,datos_us[Month],CM$2,datos_us[Destino],CH9)
- SUMIFS(datos_us[ARS],datos_us[Year],CI$2,datos_us[Month],CM$2,datos_us[Origen],CH9)</f>
        <v>0</v>
      </c>
      <c r="CJ9" s="22">
        <f>SUMIFS(datos_arg[USD],datos_arg[Year],CI$2,datos_arg[Month],CM$2,datos_arg[Destino],CH9)
- SUMIFS(datos_arg[USD],datos_arg[Year],CI$2,datos_arg[Month],CM$2,datos_arg[Origen],CH9)
+SUMIFS(datos_us[USD],datos_us[Year],CI$2,datos_us[Month],CM$2,datos_us[Destino],CH9)
- SUMIFS(datos_us[USD],datos_us[Year],CI$2,datos_us[Month],CM$2,datos_us[Origen],CH9)</f>
        <v>0</v>
      </c>
      <c r="CK9" s="22"/>
      <c r="CL9" s="22">
        <f t="shared" si="44"/>
        <v>0</v>
      </c>
      <c r="CM9" s="23">
        <f t="shared" si="12"/>
        <v>0</v>
      </c>
      <c r="CO9" s="3" t="s">
        <v>1762</v>
      </c>
      <c r="CP9" s="22">
        <f>+SUMIFS(datos_arg[ARS],datos_arg[Year],CP$2,datos_arg[Month],CT$2,datos_arg[Destino],CO9)
- SUMIFS(datos_arg[ARS],datos_arg[Year],CP$2,datos_arg[Month],CT$2,datos_arg[Origen],CO9)
+SUMIFS(datos_us[ARS],datos_us[Year],CP$2,datos_us[Month],CT$2,datos_us[Destino],CO9)
- SUMIFS(datos_us[ARS],datos_us[Year],CP$2,datos_us[Month],CT$2,datos_us[Origen],CO9)</f>
        <v>0</v>
      </c>
      <c r="CQ9" s="22">
        <f>SUMIFS(datos_arg[USD],datos_arg[Year],CP$2,datos_arg[Month],CT$2,datos_arg[Destino],CO9)
- SUMIFS(datos_arg[USD],datos_arg[Year],CP$2,datos_arg[Month],CT$2,datos_arg[Origen],CO9)
+SUMIFS(datos_us[USD],datos_us[Year],CP$2,datos_us[Month],CT$2,datos_us[Destino],CO9)
- SUMIFS(datos_us[USD],datos_us[Year],CP$2,datos_us[Month],CT$2,datos_us[Origen],CO9)</f>
        <v>0</v>
      </c>
      <c r="CR9" s="22"/>
      <c r="CS9" s="22">
        <f t="shared" si="45"/>
        <v>0</v>
      </c>
      <c r="CT9" s="23">
        <f t="shared" si="13"/>
        <v>0</v>
      </c>
      <c r="CV9" s="3" t="s">
        <v>1762</v>
      </c>
      <c r="CW9" s="22">
        <f>+SUMIFS(datos_arg[ARS],datos_arg[Year],CW$2,datos_arg[Month],DA$2,datos_arg[Destino],CV9)
- SUMIFS(datos_arg[ARS],datos_arg[Year],CW$2,datos_arg[Month],DA$2,datos_arg[Origen],CV9)
+SUMIFS(datos_us[ARS],datos_us[Year],CW$2,datos_us[Month],DA$2,datos_us[Destino],CV9)
- SUMIFS(datos_us[ARS],datos_us[Year],CW$2,datos_us[Month],DA$2,datos_us[Origen],CV9)</f>
        <v>0</v>
      </c>
      <c r="CX9" s="22">
        <f>SUMIFS(datos_arg[USD],datos_arg[Year],CW$2,datos_arg[Month],DA$2,datos_arg[Destino],CV9)
- SUMIFS(datos_arg[USD],datos_arg[Year],CW$2,datos_arg[Month],DA$2,datos_arg[Origen],CV9)
+SUMIFS(datos_us[USD],datos_us[Year],CW$2,datos_us[Month],DA$2,datos_us[Destino],CV9)
- SUMIFS(datos_us[USD],datos_us[Year],CW$2,datos_us[Month],DA$2,datos_us[Origen],CV9)</f>
        <v>8.3409300377070394E-2</v>
      </c>
      <c r="CY9" s="22"/>
      <c r="CZ9" s="22">
        <f t="shared" si="46"/>
        <v>0</v>
      </c>
      <c r="DA9" s="23">
        <f t="shared" si="14"/>
        <v>8.3409300377070394E-2</v>
      </c>
      <c r="DC9" s="3" t="s">
        <v>1762</v>
      </c>
      <c r="DD9" s="22">
        <f>+SUMIFS(datos_arg[ARS],datos_arg[Year],DD$2,datos_arg[Month],DH$2,datos_arg[Destino],DC9)
- SUMIFS(datos_arg[ARS],datos_arg[Year],DD$2,datos_arg[Month],DH$2,datos_arg[Origen],DC9)
+SUMIFS(datos_us[ARS],datos_us[Year],DD$2,datos_us[Month],DH$2,datos_us[Destino],DC9)
- SUMIFS(datos_us[ARS],datos_us[Year],DD$2,datos_us[Month],DH$2,datos_us[Origen],DC9)</f>
        <v>0</v>
      </c>
      <c r="DE9" s="22">
        <f>SUMIFS(datos_arg[USD],datos_arg[Year],DD$2,datos_arg[Month],DH$2,datos_arg[Destino],DC9)
- SUMIFS(datos_arg[USD],datos_arg[Year],DD$2,datos_arg[Month],DH$2,datos_arg[Origen],DC9)
+SUMIFS(datos_us[USD],datos_us[Year],DD$2,datos_us[Month],DH$2,datos_us[Destino],DC9)
- SUMIFS(datos_us[USD],datos_us[Year],DD$2,datos_us[Month],DH$2,datos_us[Origen],DC9)</f>
        <v>0</v>
      </c>
      <c r="DF9" s="22"/>
      <c r="DG9" s="22">
        <f t="shared" si="47"/>
        <v>0</v>
      </c>
      <c r="DH9" s="23">
        <f t="shared" si="15"/>
        <v>8.3409300377070394E-2</v>
      </c>
      <c r="DJ9" s="3" t="s">
        <v>1762</v>
      </c>
      <c r="DK9" s="22">
        <f>+SUMIFS(datos_arg[ARS],datos_arg[Year],DK$2,datos_arg[Month],DO$2,datos_arg[Destino],DJ9)
- SUMIFS(datos_arg[ARS],datos_arg[Year],DK$2,datos_arg[Month],DO$2,datos_arg[Origen],DJ9)
+SUMIFS(datos_us[ARS],datos_us[Year],DK$2,datos_us[Month],DO$2,datos_us[Destino],DJ9)
- SUMIFS(datos_us[ARS],datos_us[Year],DK$2,datos_us[Month],DO$2,datos_us[Origen],DJ9)</f>
        <v>0</v>
      </c>
      <c r="DL9" s="22">
        <f>SUMIFS(datos_arg[USD],datos_arg[Year],DK$2,datos_arg[Month],DO$2,datos_arg[Destino],DJ9)
- SUMIFS(datos_arg[USD],datos_arg[Year],DK$2,datos_arg[Month],DO$2,datos_arg[Origen],DJ9)
+SUMIFS(datos_us[USD],datos_us[Year],DK$2,datos_us[Month],DO$2,datos_us[Destino],DJ9)
- SUMIFS(datos_us[USD],datos_us[Year],DK$2,datos_us[Month],DO$2,datos_us[Origen],DJ9)</f>
        <v>0</v>
      </c>
      <c r="DM9" s="22"/>
      <c r="DN9" s="22">
        <f t="shared" si="48"/>
        <v>0</v>
      </c>
      <c r="DO9" s="23">
        <f t="shared" si="16"/>
        <v>8.3409300377070394E-2</v>
      </c>
      <c r="DQ9" s="3" t="s">
        <v>1762</v>
      </c>
      <c r="DR9" s="22">
        <f>+SUMIFS(datos_arg[ARS],datos_arg[Year],DR$2,datos_arg[Month],DV$2,datos_arg[Destino],DQ9)
- SUMIFS(datos_arg[ARS],datos_arg[Year],DR$2,datos_arg[Month],DV$2,datos_arg[Origen],DQ9)
+SUMIFS(datos_us[ARS],datos_us[Year],DR$2,datos_us[Month],DV$2,datos_us[Destino],DQ9)
- SUMIFS(datos_us[ARS],datos_us[Year],DR$2,datos_us[Month],DV$2,datos_us[Origen],DQ9)</f>
        <v>2409.9899999999998</v>
      </c>
      <c r="DS9" s="22">
        <f>SUMIFS(datos_arg[USD],datos_arg[Year],DR$2,datos_arg[Month],DV$2,datos_arg[Destino],DQ9)
- SUMIFS(datos_arg[USD],datos_arg[Year],DR$2,datos_arg[Month],DV$2,datos_arg[Origen],DQ9)
+SUMIFS(datos_us[USD],datos_us[Year],DR$2,datos_us[Month],DV$2,datos_us[Destino],DQ9)
- SUMIFS(datos_us[USD],datos_us[Year],DR$2,datos_us[Month],DV$2,datos_us[Origen],DQ9)</f>
        <v>19.678380201089212</v>
      </c>
      <c r="DT9" s="22"/>
      <c r="DU9" s="22">
        <f t="shared" si="49"/>
        <v>2409.9899999999998</v>
      </c>
      <c r="DV9" s="23">
        <f t="shared" si="17"/>
        <v>19.761789501466282</v>
      </c>
      <c r="DX9" s="3" t="s">
        <v>1762</v>
      </c>
      <c r="DY9" s="22">
        <f>+SUMIFS(datos_arg[ARS],datos_arg[Year],DY$2,datos_arg[Month],EC$2,datos_arg[Destino],DX9)
- SUMIFS(datos_arg[ARS],datos_arg[Year],DY$2,datos_arg[Month],EC$2,datos_arg[Origen],DX9)
+SUMIFS(datos_us[ARS],datos_us[Year],DY$2,datos_us[Month],EC$2,datos_us[Destino],DX9)
- SUMIFS(datos_us[ARS],datos_us[Year],DY$2,datos_us[Month],EC$2,datos_us[Origen],DX9)</f>
        <v>0</v>
      </c>
      <c r="DZ9" s="22">
        <f>SUMIFS(datos_arg[USD],datos_arg[Year],DY$2,datos_arg[Month],EC$2,datos_arg[Destino],DX9)
- SUMIFS(datos_arg[USD],datos_arg[Year],DY$2,datos_arg[Month],EC$2,datos_arg[Origen],DX9)
+SUMIFS(datos_us[USD],datos_us[Year],DY$2,datos_us[Month],EC$2,datos_us[Destino],DX9)
- SUMIFS(datos_us[USD],datos_us[Year],DY$2,datos_us[Month],EC$2,datos_us[Origen],DX9)</f>
        <v>0</v>
      </c>
      <c r="EA9" s="22"/>
      <c r="EB9" s="22">
        <f t="shared" si="50"/>
        <v>2409.9899999999998</v>
      </c>
      <c r="EC9" s="23">
        <f t="shared" si="18"/>
        <v>19.761789501466282</v>
      </c>
      <c r="EE9" s="3" t="s">
        <v>1762</v>
      </c>
      <c r="EF9" s="22">
        <f>+SUMIFS(datos_arg[ARS],datos_arg[Year],EF$2,datos_arg[Month],EJ$2,datos_arg[Destino],EE9)
- SUMIFS(datos_arg[ARS],datos_arg[Year],EF$2,datos_arg[Month],EJ$2,datos_arg[Origen],EE9)
+SUMIFS(datos_us[ARS],datos_us[Year],EF$2,datos_us[Month],EJ$2,datos_us[Destino],EE9)
- SUMIFS(datos_us[ARS],datos_us[Year],EF$2,datos_us[Month],EJ$2,datos_us[Origen],EE9)</f>
        <v>-2409.9899999999998</v>
      </c>
      <c r="EG9" s="22">
        <f>SUMIFS(datos_arg[USD],datos_arg[Year],EF$2,datos_arg[Month],EJ$2,datos_arg[Destino],EE9)
- SUMIFS(datos_arg[USD],datos_arg[Year],EF$2,datos_arg[Month],EJ$2,datos_arg[Origen],EE9)
+SUMIFS(datos_us[USD],datos_us[Year],EF$2,datos_us[Month],EJ$2,datos_us[Destino],EE9)
- SUMIFS(datos_us[USD],datos_us[Year],EF$2,datos_us[Month],EJ$2,datos_us[Origen],EE9)</f>
        <v>-19.279920000000004</v>
      </c>
      <c r="EH9" s="22"/>
      <c r="EI9" s="22">
        <f t="shared" si="51"/>
        <v>0</v>
      </c>
      <c r="EJ9" s="23">
        <f t="shared" si="19"/>
        <v>0.48186950146627794</v>
      </c>
      <c r="EL9" s="3" t="s">
        <v>1762</v>
      </c>
      <c r="EM9" s="22">
        <f>+SUMIFS(datos_arg[ARS],datos_arg[Year],EM$2,datos_arg[Month],EQ$2,datos_arg[Destino],EL9)
- SUMIFS(datos_arg[ARS],datos_arg[Year],EM$2,datos_arg[Month],EQ$2,datos_arg[Origen],EL9)
+SUMIFS(datos_us[ARS],datos_us[Year],EM$2,datos_us[Month],EQ$2,datos_us[Destino],EL9)
- SUMIFS(datos_us[ARS],datos_us[Year],EM$2,datos_us[Month],EQ$2,datos_us[Origen],EL9)</f>
        <v>0</v>
      </c>
      <c r="EN9" s="22">
        <f>SUMIFS(datos_arg[USD],datos_arg[Year],EM$2,datos_arg[Month],EQ$2,datos_arg[Destino],EL9)
- SUMIFS(datos_arg[USD],datos_arg[Year],EM$2,datos_arg[Month],EQ$2,datos_arg[Origen],EL9)
+SUMIFS(datos_us[USD],datos_us[Year],EM$2,datos_us[Month],EQ$2,datos_us[Destino],EL9)
- SUMIFS(datos_us[USD],datos_us[Year],EM$2,datos_us[Month],EQ$2,datos_us[Origen],EL9)</f>
        <v>0</v>
      </c>
      <c r="EO9" s="22"/>
      <c r="EP9" s="22">
        <f t="shared" si="52"/>
        <v>0</v>
      </c>
      <c r="EQ9" s="23">
        <f t="shared" si="20"/>
        <v>0.48186950146627794</v>
      </c>
      <c r="ES9" s="3" t="s">
        <v>1762</v>
      </c>
      <c r="ET9" s="22">
        <f>+SUMIFS(datos_arg[ARS],datos_arg[Year],ET$2,datos_arg[Month],EX$2,datos_arg[Destino],ES9)
- SUMIFS(datos_arg[ARS],datos_arg[Year],ET$2,datos_arg[Month],EX$2,datos_arg[Origen],ES9)
+SUMIFS(datos_us[ARS],datos_us[Year],ET$2,datos_us[Month],EX$2,datos_us[Destino],ES9)
- SUMIFS(datos_us[ARS],datos_us[Year],ET$2,datos_us[Month],EX$2,datos_us[Origen],ES9)</f>
        <v>987.98999999999978</v>
      </c>
      <c r="EU9" s="22">
        <f>SUMIFS(datos_arg[USD],datos_arg[Year],ET$2,datos_arg[Month],EX$2,datos_arg[Destino],ES9)
- SUMIFS(datos_arg[USD],datos_arg[Year],ET$2,datos_arg[Month],EX$2,datos_arg[Origen],ES9)
+SUMIFS(datos_us[USD],datos_us[Year],ET$2,datos_us[Month],EX$2,datos_us[Destino],ES9)
- SUMIFS(datos_us[USD],datos_us[Year],ET$2,datos_us[Month],EX$2,datos_us[Origen],ES9)</f>
        <v>5.3695108695652181</v>
      </c>
      <c r="EV9" s="22"/>
      <c r="EW9" s="22">
        <f t="shared" si="53"/>
        <v>987.98999999999978</v>
      </c>
      <c r="EX9" s="23">
        <f t="shared" si="21"/>
        <v>5.851380371031496</v>
      </c>
      <c r="EZ9" s="3" t="s">
        <v>1762</v>
      </c>
      <c r="FA9" s="22">
        <f>+SUMIFS(datos_arg[ARS],datos_arg[Year],FA$2,datos_arg[Month],FE$2,datos_arg[Destino],EZ9)
- SUMIFS(datos_arg[ARS],datos_arg[Year],FA$2,datos_arg[Month],FE$2,datos_arg[Origen],EZ9)
+SUMIFS(datos_us[ARS],datos_us[Year],FA$2,datos_us[Month],FE$2,datos_us[Destino],EZ9)
- SUMIFS(datos_us[ARS],datos_us[Year],FA$2,datos_us[Month],FE$2,datos_us[Origen],EZ9)</f>
        <v>-987.99</v>
      </c>
      <c r="FB9" s="22">
        <f>SUMIFS(datos_arg[USD],datos_arg[Year],FA$2,datos_arg[Month],FE$2,datos_arg[Destino],EZ9)
- SUMIFS(datos_arg[USD],datos_arg[Year],FA$2,datos_arg[Month],FE$2,datos_arg[Origen],EZ9)
+SUMIFS(datos_us[USD],datos_us[Year],FA$2,datos_us[Month],FE$2,datos_us[Destino],EZ9)
- SUMIFS(datos_us[USD],datos_us[Year],FA$2,datos_us[Month],FE$2,datos_us[Origen],EZ9)</f>
        <v>-5.3695108695652172</v>
      </c>
      <c r="FC9" s="22"/>
      <c r="FD9" s="22">
        <f t="shared" si="54"/>
        <v>0</v>
      </c>
      <c r="FE9" s="23">
        <f t="shared" si="22"/>
        <v>0.48186950146627883</v>
      </c>
      <c r="FG9" s="3" t="s">
        <v>1762</v>
      </c>
      <c r="FH9" s="22">
        <f>+SUMIFS(datos_arg[ARS],datos_arg[Year],FH$2,datos_arg[Month],FL$2,datos_arg[Destino],FG9)
- SUMIFS(datos_arg[ARS],datos_arg[Year],FH$2,datos_arg[Month],FL$2,datos_arg[Origen],FG9)
+SUMIFS(datos_us[ARS],datos_us[Year],FH$2,datos_us[Month],FL$2,datos_us[Destino],FG9)
- SUMIFS(datos_us[ARS],datos_us[Year],FH$2,datos_us[Month],FL$2,datos_us[Origen],FG9)</f>
        <v>8528.99</v>
      </c>
      <c r="FI9" s="22">
        <f>SUMIFS(datos_arg[USD],datos_arg[Year],FH$2,datos_arg[Month],FL$2,datos_arg[Destino],FG9)
- SUMIFS(datos_arg[USD],datos_arg[Year],FH$2,datos_arg[Month],FL$2,datos_arg[Origen],FG9)
+SUMIFS(datos_us[USD],datos_us[Year],FH$2,datos_us[Month],FL$2,datos_us[Destino],FG9)
- SUMIFS(datos_us[USD],datos_us[Year],FH$2,datos_us[Month],FL$2,datos_us[Origen],FG9)</f>
        <v>55.025741935483872</v>
      </c>
      <c r="FJ9" s="22"/>
      <c r="FK9" s="22">
        <f t="shared" si="55"/>
        <v>8528.99</v>
      </c>
      <c r="FL9" s="23">
        <f t="shared" si="23"/>
        <v>55.50761143695015</v>
      </c>
      <c r="FN9" s="3" t="s">
        <v>1762</v>
      </c>
      <c r="FO9" s="22">
        <f>+SUMIFS(datos_arg[ARS],datos_arg[Year],FO$2,datos_arg[Month],FS$2,datos_arg[Destino],FN9)
- SUMIFS(datos_arg[ARS],datos_arg[Year],FO$2,datos_arg[Month],FS$2,datos_arg[Origen],FN9)
+SUMIFS(datos_us[ARS],datos_us[Year],FO$2,datos_us[Month],FS$2,datos_us[Destino],FN9)
- SUMIFS(datos_us[ARS],datos_us[Year],FO$2,datos_us[Month],FS$2,datos_us[Origen],FN9)</f>
        <v>-8528.99</v>
      </c>
      <c r="FP9" s="22">
        <f>SUMIFS(datos_arg[USD],datos_arg[Year],FO$2,datos_arg[Month],FS$2,datos_arg[Destino],FN9)
- SUMIFS(datos_arg[USD],datos_arg[Year],FO$2,datos_arg[Month],FS$2,datos_arg[Origen],FN9)
+SUMIFS(datos_us[USD],datos_us[Year],FO$2,datos_us[Month],FS$2,datos_us[Destino],FN9)
- SUMIFS(datos_us[USD],datos_us[Year],FO$2,datos_us[Month],FS$2,datos_us[Origen],FN9)</f>
        <v>-55.025741935483872</v>
      </c>
      <c r="FQ9" s="22"/>
      <c r="FR9" s="22">
        <f t="shared" si="56"/>
        <v>0</v>
      </c>
      <c r="FS9" s="23">
        <f t="shared" si="24"/>
        <v>0.48186950146627794</v>
      </c>
      <c r="FU9" s="3" t="s">
        <v>1762</v>
      </c>
      <c r="FV9" s="22">
        <f>+SUMIFS(datos_arg[ARS],datos_arg[Year],FV$2,datos_arg[Month],FZ$2,datos_arg[Destino],FU9)
- SUMIFS(datos_arg[ARS],datos_arg[Year],FV$2,datos_arg[Month],FZ$2,datos_arg[Origen],FU9)
+SUMIFS(datos_us[ARS],datos_us[Year],FV$2,datos_us[Month],FZ$2,datos_us[Destino],FU9)
- SUMIFS(datos_us[ARS],datos_us[Year],FV$2,datos_us[Month],FZ$2,datos_us[Origen],FU9)</f>
        <v>0</v>
      </c>
      <c r="FW9" s="22">
        <f>SUMIFS(datos_arg[USD],datos_arg[Year],FV$2,datos_arg[Month],FZ$2,datos_arg[Destino],FU9)
- SUMIFS(datos_arg[USD],datos_arg[Year],FV$2,datos_arg[Month],FZ$2,datos_arg[Origen],FU9)
+SUMIFS(datos_us[USD],datos_us[Year],FV$2,datos_us[Month],FZ$2,datos_us[Destino],FU9)
- SUMIFS(datos_us[USD],datos_us[Year],FV$2,datos_us[Month],FZ$2,datos_us[Origen],FU9)</f>
        <v>0</v>
      </c>
      <c r="FX9" s="22"/>
      <c r="FY9" s="22">
        <f t="shared" si="57"/>
        <v>0</v>
      </c>
      <c r="FZ9" s="23">
        <f t="shared" si="25"/>
        <v>0.48186950146627794</v>
      </c>
      <c r="GB9" s="3" t="s">
        <v>1762</v>
      </c>
      <c r="GC9" s="22">
        <f>+SUMIFS(datos_arg[ARS],datos_arg[Year],GC$2,datos_arg[Month],GG$2,datos_arg[Destino],GB9)
- SUMIFS(datos_arg[ARS],datos_arg[Year],GC$2,datos_arg[Month],GG$2,datos_arg[Origen],GB9)
+SUMIFS(datos_us[ARS],datos_us[Year],GC$2,datos_us[Month],GG$2,datos_us[Destino],GB9)
- SUMIFS(datos_us[ARS],datos_us[Year],GC$2,datos_us[Month],GG$2,datos_us[Origen],GB9)</f>
        <v>0</v>
      </c>
      <c r="GD9" s="22">
        <f>SUMIFS(datos_arg[USD],datos_arg[Year],GC$2,datos_arg[Month],GG$2,datos_arg[Destino],GB9)
- SUMIFS(datos_arg[USD],datos_arg[Year],GC$2,datos_arg[Month],GG$2,datos_arg[Origen],GB9)
+SUMIFS(datos_us[USD],datos_us[Year],GC$2,datos_us[Month],GG$2,datos_us[Destino],GB9)
- SUMIFS(datos_us[USD],datos_us[Year],GC$2,datos_us[Month],GG$2,datos_us[Origen],GB9)</f>
        <v>0</v>
      </c>
      <c r="GE9" s="22"/>
      <c r="GF9" s="22">
        <f t="shared" si="58"/>
        <v>0</v>
      </c>
      <c r="GG9" s="23">
        <f t="shared" si="26"/>
        <v>0.48186950146627794</v>
      </c>
      <c r="GI9" s="3" t="s">
        <v>1762</v>
      </c>
      <c r="GJ9" s="22">
        <f>+SUMIFS(datos_arg[ARS],datos_arg[Year],GJ$2,datos_arg[Month],GN$2,datos_arg[Destino],GI9)
- SUMIFS(datos_arg[ARS],datos_arg[Year],GJ$2,datos_arg[Month],GN$2,datos_arg[Origen],GI9)
+SUMIFS(datos_us[ARS],datos_us[Year],GJ$2,datos_us[Month],GN$2,datos_us[Destino],GI9)
- SUMIFS(datos_us[ARS],datos_us[Year],GJ$2,datos_us[Month],GN$2,datos_us[Origen],GI9)</f>
        <v>0</v>
      </c>
      <c r="GK9" s="22">
        <f>SUMIFS(datos_arg[USD],datos_arg[Year],GJ$2,datos_arg[Month],GN$2,datos_arg[Destino],GI9)
- SUMIFS(datos_arg[USD],datos_arg[Year],GJ$2,datos_arg[Month],GN$2,datos_arg[Origen],GI9)
+SUMIFS(datos_us[USD],datos_us[Year],GJ$2,datos_us[Month],GN$2,datos_us[Destino],GI9)
- SUMIFS(datos_us[USD],datos_us[Year],GJ$2,datos_us[Month],GN$2,datos_us[Origen],GI9)</f>
        <v>0</v>
      </c>
      <c r="GL9" s="22"/>
      <c r="GM9" s="22">
        <f t="shared" si="59"/>
        <v>0</v>
      </c>
      <c r="GN9" s="23">
        <f t="shared" si="27"/>
        <v>0.48186950146627794</v>
      </c>
      <c r="GP9" s="3" t="s">
        <v>1762</v>
      </c>
      <c r="GQ9" s="22">
        <f>+SUMIFS(datos_arg[ARS],datos_arg[Year],GQ$2,datos_arg[Month],GU$2,datos_arg[Destino],GP9)
- SUMIFS(datos_arg[ARS],datos_arg[Year],GQ$2,datos_arg[Month],GU$2,datos_arg[Origen],GP9)
+SUMIFS(datos_us[ARS],datos_us[Year],GQ$2,datos_us[Month],GU$2,datos_us[Destino],GP9)
- SUMIFS(datos_us[ARS],datos_us[Year],GQ$2,datos_us[Month],GU$2,datos_us[Origen],GP9)</f>
        <v>1722.489999999998</v>
      </c>
      <c r="GR9" s="22">
        <f>SUMIFS(datos_arg[USD],datos_arg[Year],GQ$2,datos_arg[Month],GU$2,datos_arg[Destino],GP9)
- SUMIFS(datos_arg[USD],datos_arg[Year],GQ$2,datos_arg[Month],GU$2,datos_arg[Origen],GP9)
+SUMIFS(datos_us[USD],datos_us[Year],GQ$2,datos_us[Month],GU$2,datos_us[Destino],GP9)
- SUMIFS(datos_us[USD],datos_us[Year],GQ$2,datos_us[Month],GU$2,datos_us[Origen],GP9)</f>
        <v>11.077106109324745</v>
      </c>
      <c r="GS9" s="22"/>
      <c r="GT9" s="22">
        <f t="shared" si="60"/>
        <v>1722.489999999998</v>
      </c>
      <c r="GU9" s="23">
        <f t="shared" si="28"/>
        <v>11.558975610791023</v>
      </c>
      <c r="GW9" s="3" t="s">
        <v>1762</v>
      </c>
      <c r="GX9" s="22">
        <f>+SUMIFS(datos_arg[ARS],datos_arg[Year],GX$2,datos_arg[Month],HB$2,datos_arg[Destino],GW9)
- SUMIFS(datos_arg[ARS],datos_arg[Year],GX$2,datos_arg[Month],HB$2,datos_arg[Origen],GW9)
+SUMIFS(datos_us[ARS],datos_us[Year],GX$2,datos_us[Month],HB$2,datos_us[Destino],GW9)
- SUMIFS(datos_us[ARS],datos_us[Year],GX$2,datos_us[Month],HB$2,datos_us[Origen],GW9)</f>
        <v>5146.9999999999854</v>
      </c>
      <c r="GY9" s="22">
        <f>SUMIFS(datos_arg[USD],datos_arg[Year],GX$2,datos_arg[Month],HB$2,datos_arg[Destino],GW9)
- SUMIFS(datos_arg[USD],datos_arg[Year],GX$2,datos_arg[Month],HB$2,datos_arg[Origen],GW9)
+SUMIFS(datos_us[USD],datos_us[Year],GX$2,datos_us[Month],HB$2,datos_us[Destino],GW9)
- SUMIFS(datos_us[USD],datos_us[Year],GX$2,datos_us[Month],HB$2,datos_us[Origen],GW9)</f>
        <v>29.6797095443834</v>
      </c>
      <c r="GZ9" s="22"/>
      <c r="HA9" s="22">
        <f t="shared" si="61"/>
        <v>6869.4899999999834</v>
      </c>
      <c r="HB9" s="23">
        <f t="shared" si="29"/>
        <v>41.238685155174423</v>
      </c>
      <c r="HD9" s="3" t="s">
        <v>1762</v>
      </c>
      <c r="HE9" s="22">
        <f>+SUMIFS(datos_arg[ARS],datos_arg[Year],HE$2,datos_arg[Month],HI$2,datos_arg[Destino],HD9)
- SUMIFS(datos_arg[ARS],datos_arg[Year],HE$2,datos_arg[Month],HI$2,datos_arg[Origen],HD9)
+SUMIFS(datos_us[ARS],datos_us[Year],HE$2,datos_us[Month],HI$2,datos_us[Destino],HD9)
- SUMIFS(datos_us[ARS],datos_us[Year],HE$2,datos_us[Month],HI$2,datos_us[Origen],HD9)</f>
        <v>-2373.5699999999961</v>
      </c>
      <c r="HF9" s="22">
        <f>SUMIFS(datos_arg[USD],datos_arg[Year],HE$2,datos_arg[Month],HI$2,datos_arg[Destino],HD9)
- SUMIFS(datos_arg[USD],datos_arg[Year],HE$2,datos_arg[Month],HI$2,datos_arg[Origen],HD9)
+SUMIFS(datos_us[USD],datos_us[Year],HE$2,datos_us[Month],HI$2,datos_us[Destino],HD9)
- SUMIFS(datos_us[USD],datos_us[Year],HE$2,datos_us[Month],HI$2,datos_us[Origen],HD9)</f>
        <v>-15.49883812561832</v>
      </c>
      <c r="HG9" s="22"/>
      <c r="HH9" s="22">
        <f t="shared" si="62"/>
        <v>4495.9199999999873</v>
      </c>
      <c r="HI9" s="23">
        <f t="shared" si="30"/>
        <v>25.739847029556103</v>
      </c>
      <c r="HK9" s="3" t="s">
        <v>1762</v>
      </c>
      <c r="HL9" s="22">
        <f>+SUMIFS(datos_arg[ARS],datos_arg[Year],HL$2,datos_arg[Month],HP$2,datos_arg[Destino],HK9)
- SUMIFS(datos_arg[ARS],datos_arg[Year],HL$2,datos_arg[Month],HP$2,datos_arg[Origen],HK9)
+SUMIFS(datos_us[ARS],datos_us[Year],HL$2,datos_us[Month],HP$2,datos_us[Destino],HK9)
- SUMIFS(datos_us[ARS],datos_us[Year],HL$2,datos_us[Month],HP$2,datos_us[Origen],HK9)</f>
        <v>-1912.0800000000017</v>
      </c>
      <c r="HM9" s="22">
        <f>SUMIFS(datos_arg[USD],datos_arg[Year],HL$2,datos_arg[Month],HP$2,datos_arg[Destino],HK9)
- SUMIFS(datos_arg[USD],datos_arg[Year],HL$2,datos_arg[Month],HP$2,datos_arg[Origen],HK9)
+SUMIFS(datos_us[USD],datos_us[Year],HL$2,datos_us[Month],HP$2,datos_us[Destino],HK9)
- SUMIFS(datos_us[USD],datos_us[Year],HL$2,datos_us[Month],HP$2,datos_us[Origen],HK9)</f>
        <v>-10.560247887195317</v>
      </c>
      <c r="HN9" s="22"/>
      <c r="HO9" s="22">
        <f t="shared" si="63"/>
        <v>2583.8399999999856</v>
      </c>
      <c r="HP9" s="23">
        <f t="shared" si="31"/>
        <v>15.179599142360786</v>
      </c>
    </row>
    <row r="10" spans="2:226" x14ac:dyDescent="0.25">
      <c r="B10" s="3" t="s">
        <v>420</v>
      </c>
      <c r="C10" s="22">
        <f>+SUMIFS(datos_arg[ARS],datos_arg[Year],C$2,datos_arg[Month],G$2,datos_arg[Destino],B10)
- SUMIFS(datos_arg[ARS],datos_arg[Year],C$2,datos_arg[Month],G$2,datos_arg[Origen],B10)
+SUMIFS(datos_us[ARS],datos_us[Year],C$2,datos_us[Month],G$2,datos_us[Destino],B10)
- SUMIFS(datos_us[ARS],datos_us[Year],C$2,datos_us[Month],G$2,datos_us[Origen],B10)</f>
        <v>0</v>
      </c>
      <c r="D10" s="22">
        <f>SUMIFS(datos_arg[USD],datos_arg[Year],C$2,datos_arg[Month],G$2,datos_arg[Destino],B10)
- SUMIFS(datos_arg[USD],datos_arg[Year],C$2,datos_arg[Month],G$2,datos_arg[Origen],B10)
+SUMIFS(datos_us[USD],datos_us[Year],C$2,datos_us[Month],G$2,datos_us[Destino],B10)
- SUMIFS(datos_us[USD],datos_us[Year],C$2,datos_us[Month],G$2,datos_us[Origen],B10)</f>
        <v>0</v>
      </c>
      <c r="E10" s="22"/>
      <c r="F10" s="22">
        <f t="shared" si="32"/>
        <v>0</v>
      </c>
      <c r="G10" s="23">
        <f t="shared" si="0"/>
        <v>0</v>
      </c>
      <c r="I10" s="3" t="s">
        <v>420</v>
      </c>
      <c r="J10" s="22">
        <f>+SUMIFS(datos_arg[ARS],datos_arg[Year],J$2,datos_arg[Month],N$2,datos_arg[Destino],I10)
- SUMIFS(datos_arg[ARS],datos_arg[Year],J$2,datos_arg[Month],N$2,datos_arg[Origen],I10)
+SUMIFS(datos_us[ARS],datos_us[Year],J$2,datos_us[Month],N$2,datos_us[Destino],I10)
- SUMIFS(datos_us[ARS],datos_us[Year],J$2,datos_us[Month],N$2,datos_us[Origen],I10)</f>
        <v>0</v>
      </c>
      <c r="K10" s="22">
        <f>SUMIFS(datos_arg[USD],datos_arg[Year],J$2,datos_arg[Month],N$2,datos_arg[Destino],I10)
- SUMIFS(datos_arg[USD],datos_arg[Year],J$2,datos_arg[Month],N$2,datos_arg[Origen],I10)
+SUMIFS(datos_us[USD],datos_us[Year],J$2,datos_us[Month],N$2,datos_us[Destino],I10)
- SUMIFS(datos_us[USD],datos_us[Year],J$2,datos_us[Month],N$2,datos_us[Origen],I10)</f>
        <v>0</v>
      </c>
      <c r="L10" s="22"/>
      <c r="M10" s="22">
        <f t="shared" si="33"/>
        <v>0</v>
      </c>
      <c r="N10" s="23">
        <f t="shared" si="1"/>
        <v>0</v>
      </c>
      <c r="P10" s="3" t="s">
        <v>420</v>
      </c>
      <c r="Q10" s="22">
        <f>+SUMIFS(datos_arg[ARS],datos_arg[Year],Q$2,datos_arg[Month],U$2,datos_arg[Destino],P10)
- SUMIFS(datos_arg[ARS],datos_arg[Year],Q$2,datos_arg[Month],U$2,datos_arg[Origen],P10)
+SUMIFS(datos_us[ARS],datos_us[Year],Q$2,datos_us[Month],U$2,datos_us[Destino],P10)
- SUMIFS(datos_us[ARS],datos_us[Year],Q$2,datos_us[Month],U$2,datos_us[Origen],P10)</f>
        <v>0</v>
      </c>
      <c r="R10" s="22">
        <f>SUMIFS(datos_arg[USD],datos_arg[Year],Q$2,datos_arg[Month],U$2,datos_arg[Destino],P10)
- SUMIFS(datos_arg[USD],datos_arg[Year],Q$2,datos_arg[Month],U$2,datos_arg[Origen],P10)
+SUMIFS(datos_us[USD],datos_us[Year],Q$2,datos_us[Month],U$2,datos_us[Destino],P10)
- SUMIFS(datos_us[USD],datos_us[Year],Q$2,datos_us[Month],U$2,datos_us[Origen],P10)</f>
        <v>0</v>
      </c>
      <c r="S10" s="22"/>
      <c r="T10" s="22">
        <f t="shared" si="34"/>
        <v>0</v>
      </c>
      <c r="U10" s="23">
        <f t="shared" si="2"/>
        <v>0</v>
      </c>
      <c r="W10" s="3" t="s">
        <v>420</v>
      </c>
      <c r="X10" s="22">
        <f>+SUMIFS(datos_arg[ARS],datos_arg[Year],X$2,datos_arg[Month],AB$2,datos_arg[Destino],W10)
- SUMIFS(datos_arg[ARS],datos_arg[Year],X$2,datos_arg[Month],AB$2,datos_arg[Origen],W10)
+SUMIFS(datos_us[ARS],datos_us[Year],X$2,datos_us[Month],AB$2,datos_us[Destino],W10)
- SUMIFS(datos_us[ARS],datos_us[Year],X$2,datos_us[Month],AB$2,datos_us[Origen],W10)</f>
        <v>0</v>
      </c>
      <c r="Y10" s="22">
        <f>SUMIFS(datos_arg[USD],datos_arg[Year],X$2,datos_arg[Month],AB$2,datos_arg[Destino],W10)
- SUMIFS(datos_arg[USD],datos_arg[Year],X$2,datos_arg[Month],AB$2,datos_arg[Origen],W10)
+SUMIFS(datos_us[USD],datos_us[Year],X$2,datos_us[Month],AB$2,datos_us[Destino],W10)
- SUMIFS(datos_us[USD],datos_us[Year],X$2,datos_us[Month],AB$2,datos_us[Origen],W10)</f>
        <v>0</v>
      </c>
      <c r="Z10" s="22"/>
      <c r="AA10" s="22">
        <f t="shared" si="35"/>
        <v>0</v>
      </c>
      <c r="AB10" s="23">
        <f t="shared" si="3"/>
        <v>0</v>
      </c>
      <c r="AD10" s="3" t="s">
        <v>420</v>
      </c>
      <c r="AE10" s="22">
        <f>+SUMIFS(datos_arg[ARS],datos_arg[Year],AE$2,datos_arg[Month],AI$2,datos_arg[Destino],AD10)
- SUMIFS(datos_arg[ARS],datos_arg[Year],AE$2,datos_arg[Month],AI$2,datos_arg[Origen],AD10)
+SUMIFS(datos_us[ARS],datos_us[Year],AE$2,datos_us[Month],AI$2,datos_us[Destino],AD10)
- SUMIFS(datos_us[ARS],datos_us[Year],AE$2,datos_us[Month],AI$2,datos_us[Origen],AD10)</f>
        <v>0</v>
      </c>
      <c r="AF10" s="22">
        <f>SUMIFS(datos_arg[USD],datos_arg[Year],AE$2,datos_arg[Month],AI$2,datos_arg[Destino],AD10)
- SUMIFS(datos_arg[USD],datos_arg[Year],AE$2,datos_arg[Month],AI$2,datos_arg[Origen],AD10)
+SUMIFS(datos_us[USD],datos_us[Year],AE$2,datos_us[Month],AI$2,datos_us[Destino],AD10)
- SUMIFS(datos_us[USD],datos_us[Year],AE$2,datos_us[Month],AI$2,datos_us[Origen],AD10)</f>
        <v>0</v>
      </c>
      <c r="AG10" s="22"/>
      <c r="AH10" s="22">
        <f t="shared" si="36"/>
        <v>0</v>
      </c>
      <c r="AI10" s="23">
        <f t="shared" si="4"/>
        <v>0</v>
      </c>
      <c r="AK10" s="3" t="s">
        <v>420</v>
      </c>
      <c r="AL10" s="22">
        <f>+SUMIFS(datos_arg[ARS],datos_arg[Year],AL$2,datos_arg[Month],AP$2,datos_arg[Destino],AK10)
- SUMIFS(datos_arg[ARS],datos_arg[Year],AL$2,datos_arg[Month],AP$2,datos_arg[Origen],AK10)
+SUMIFS(datos_us[ARS],datos_us[Year],AL$2,datos_us[Month],AP$2,datos_us[Destino],AK10)
- SUMIFS(datos_us[ARS],datos_us[Year],AL$2,datos_us[Month],AP$2,datos_us[Origen],AK10)</f>
        <v>0</v>
      </c>
      <c r="AM10" s="22">
        <f>SUMIFS(datos_arg[USD],datos_arg[Year],AL$2,datos_arg[Month],AP$2,datos_arg[Destino],AK10)
- SUMIFS(datos_arg[USD],datos_arg[Year],AL$2,datos_arg[Month],AP$2,datos_arg[Origen],AK10)
+SUMIFS(datos_us[USD],datos_us[Year],AL$2,datos_us[Month],AP$2,datos_us[Destino],AK10)
- SUMIFS(datos_us[USD],datos_us[Year],AL$2,datos_us[Month],AP$2,datos_us[Origen],AK10)</f>
        <v>0</v>
      </c>
      <c r="AN10" s="22"/>
      <c r="AO10" s="22">
        <f t="shared" si="37"/>
        <v>0</v>
      </c>
      <c r="AP10" s="23">
        <f t="shared" si="5"/>
        <v>0</v>
      </c>
      <c r="AR10" s="3" t="s">
        <v>420</v>
      </c>
      <c r="AS10" s="22">
        <f>+SUMIFS(datos_arg[ARS],datos_arg[Year],AS$2,datos_arg[Month],AW$2,datos_arg[Destino],AR10)
- SUMIFS(datos_arg[ARS],datos_arg[Year],AS$2,datos_arg[Month],AW$2,datos_arg[Origen],AR10)
+SUMIFS(datos_us[ARS],datos_us[Year],AS$2,datos_us[Month],AW$2,datos_us[Destino],AR10)
- SUMIFS(datos_us[ARS],datos_us[Year],AS$2,datos_us[Month],AW$2,datos_us[Origen],AR10)</f>
        <v>0</v>
      </c>
      <c r="AT10" s="22">
        <f>SUMIFS(datos_arg[USD],datos_arg[Year],AS$2,datos_arg[Month],AW$2,datos_arg[Destino],AR10)
- SUMIFS(datos_arg[USD],datos_arg[Year],AS$2,datos_arg[Month],AW$2,datos_arg[Origen],AR10)
+SUMIFS(datos_us[USD],datos_us[Year],AS$2,datos_us[Month],AW$2,datos_us[Destino],AR10)
- SUMIFS(datos_us[USD],datos_us[Year],AS$2,datos_us[Month],AW$2,datos_us[Origen],AR10)</f>
        <v>0</v>
      </c>
      <c r="AU10" s="22"/>
      <c r="AV10" s="22">
        <f t="shared" si="38"/>
        <v>0</v>
      </c>
      <c r="AW10" s="23">
        <f t="shared" si="6"/>
        <v>0</v>
      </c>
      <c r="AY10" s="3" t="s">
        <v>420</v>
      </c>
      <c r="AZ10" s="22">
        <f>+SUMIFS(datos_arg[ARS],datos_arg[Year],AZ$2,datos_arg[Month],BD$2,datos_arg[Destino],AY10)
- SUMIFS(datos_arg[ARS],datos_arg[Year],AZ$2,datos_arg[Month],BD$2,datos_arg[Origen],AY10)
+SUMIFS(datos_us[ARS],datos_us[Year],AZ$2,datos_us[Month],BD$2,datos_us[Destino],AY10)
- SUMIFS(datos_us[ARS],datos_us[Year],AZ$2,datos_us[Month],BD$2,datos_us[Origen],AY10)</f>
        <v>0</v>
      </c>
      <c r="BA10" s="22">
        <f>SUMIFS(datos_arg[USD],datos_arg[Year],AZ$2,datos_arg[Month],BD$2,datos_arg[Destino],AY10)
- SUMIFS(datos_arg[USD],datos_arg[Year],AZ$2,datos_arg[Month],BD$2,datos_arg[Origen],AY10)
+SUMIFS(datos_us[USD],datos_us[Year],AZ$2,datos_us[Month],BD$2,datos_us[Destino],AY10)
- SUMIFS(datos_us[USD],datos_us[Year],AZ$2,datos_us[Month],BD$2,datos_us[Origen],AY10)</f>
        <v>0</v>
      </c>
      <c r="BB10" s="22"/>
      <c r="BC10" s="22">
        <f t="shared" si="39"/>
        <v>0</v>
      </c>
      <c r="BD10" s="23">
        <f t="shared" si="7"/>
        <v>0</v>
      </c>
      <c r="BF10" s="3" t="s">
        <v>420</v>
      </c>
      <c r="BG10" s="22">
        <f>+SUMIFS(datos_arg[ARS],datos_arg[Year],BG$2,datos_arg[Month],BK$2,datos_arg[Destino],BF10)
- SUMIFS(datos_arg[ARS],datos_arg[Year],BG$2,datos_arg[Month],BK$2,datos_arg[Origen],BF10)
+SUMIFS(datos_us[ARS],datos_us[Year],BG$2,datos_us[Month],BK$2,datos_us[Destino],BF10)
- SUMIFS(datos_us[ARS],datos_us[Year],BG$2,datos_us[Month],BK$2,datos_us[Origen],BF10)</f>
        <v>0</v>
      </c>
      <c r="BH10" s="22">
        <f>SUMIFS(datos_arg[USD],datos_arg[Year],BG$2,datos_arg[Month],BK$2,datos_arg[Destino],BF10)
- SUMIFS(datos_arg[USD],datos_arg[Year],BG$2,datos_arg[Month],BK$2,datos_arg[Origen],BF10)
+SUMIFS(datos_us[USD],datos_us[Year],BG$2,datos_us[Month],BK$2,datos_us[Destino],BF10)
- SUMIFS(datos_us[USD],datos_us[Year],BG$2,datos_us[Month],BK$2,datos_us[Origen],BF10)</f>
        <v>0</v>
      </c>
      <c r="BI10" s="22"/>
      <c r="BJ10" s="22">
        <f t="shared" si="40"/>
        <v>0</v>
      </c>
      <c r="BK10" s="23">
        <f t="shared" si="8"/>
        <v>0</v>
      </c>
      <c r="BM10" s="3" t="s">
        <v>420</v>
      </c>
      <c r="BN10" s="22">
        <f>+SUMIFS(datos_arg[ARS],datos_arg[Year],BN$2,datos_arg[Month],BR$2,datos_arg[Destino],BM10)
- SUMIFS(datos_arg[ARS],datos_arg[Year],BN$2,datos_arg[Month],BR$2,datos_arg[Origen],BM10)
+SUMIFS(datos_us[ARS],datos_us[Year],BN$2,datos_us[Month],BR$2,datos_us[Destino],BM10)
- SUMIFS(datos_us[ARS],datos_us[Year],BN$2,datos_us[Month],BR$2,datos_us[Origen],BM10)</f>
        <v>0</v>
      </c>
      <c r="BO10" s="22">
        <f>SUMIFS(datos_arg[USD],datos_arg[Year],BN$2,datos_arg[Month],BR$2,datos_arg[Destino],BM10)
- SUMIFS(datos_arg[USD],datos_arg[Year],BN$2,datos_arg[Month],BR$2,datos_arg[Origen],BM10)
+SUMIFS(datos_us[USD],datos_us[Year],BN$2,datos_us[Month],BR$2,datos_us[Destino],BM10)
- SUMIFS(datos_us[USD],datos_us[Year],BN$2,datos_us[Month],BR$2,datos_us[Origen],BM10)</f>
        <v>0</v>
      </c>
      <c r="BP10" s="22"/>
      <c r="BQ10" s="22">
        <f t="shared" si="41"/>
        <v>0</v>
      </c>
      <c r="BR10" s="23">
        <f t="shared" si="9"/>
        <v>0</v>
      </c>
      <c r="BT10" s="3" t="s">
        <v>420</v>
      </c>
      <c r="BU10" s="22">
        <f>+SUMIFS(datos_arg[ARS],datos_arg[Year],BU$2,datos_arg[Month],BY$2,datos_arg[Destino],BT10)
- SUMIFS(datos_arg[ARS],datos_arg[Year],BU$2,datos_arg[Month],BY$2,datos_arg[Origen],BT10)
+SUMIFS(datos_us[ARS],datos_us[Year],BU$2,datos_us[Month],BY$2,datos_us[Destino],BT10)
- SUMIFS(datos_us[ARS],datos_us[Year],BU$2,datos_us[Month],BY$2,datos_us[Origen],BT10)</f>
        <v>0</v>
      </c>
      <c r="BV10" s="22">
        <f>SUMIFS(datos_arg[USD],datos_arg[Year],BU$2,datos_arg[Month],BY$2,datos_arg[Destino],BT10)
- SUMIFS(datos_arg[USD],datos_arg[Year],BU$2,datos_arg[Month],BY$2,datos_arg[Origen],BT10)
+SUMIFS(datos_us[USD],datos_us[Year],BU$2,datos_us[Month],BY$2,datos_us[Destino],BT10)
- SUMIFS(datos_us[USD],datos_us[Year],BU$2,datos_us[Month],BY$2,datos_us[Origen],BT10)</f>
        <v>0</v>
      </c>
      <c r="BW10" s="22"/>
      <c r="BX10" s="22">
        <f t="shared" si="42"/>
        <v>0</v>
      </c>
      <c r="BY10" s="23">
        <f t="shared" si="10"/>
        <v>0</v>
      </c>
      <c r="CA10" s="3" t="s">
        <v>420</v>
      </c>
      <c r="CB10" s="22">
        <f>+SUMIFS(datos_arg[ARS],datos_arg[Year],CB$2,datos_arg[Month],CF$2,datos_arg[Destino],CA10)
- SUMIFS(datos_arg[ARS],datos_arg[Year],CB$2,datos_arg[Month],CF$2,datos_arg[Origen],CA10)
+SUMIFS(datos_us[ARS],datos_us[Year],CB$2,datos_us[Month],CF$2,datos_us[Destino],CA10)
- SUMIFS(datos_us[ARS],datos_us[Year],CB$2,datos_us[Month],CF$2,datos_us[Origen],CA10)</f>
        <v>0</v>
      </c>
      <c r="CC10" s="22">
        <f>SUMIFS(datos_arg[USD],datos_arg[Year],CB$2,datos_arg[Month],CF$2,datos_arg[Destino],CA10)
- SUMIFS(datos_arg[USD],datos_arg[Year],CB$2,datos_arg[Month],CF$2,datos_arg[Origen],CA10)
+SUMIFS(datos_us[USD],datos_us[Year],CB$2,datos_us[Month],CF$2,datos_us[Destino],CA10)
- SUMIFS(datos_us[USD],datos_us[Year],CB$2,datos_us[Month],CF$2,datos_us[Origen],CA10)</f>
        <v>0</v>
      </c>
      <c r="CD10" s="22"/>
      <c r="CE10" s="22">
        <f t="shared" si="43"/>
        <v>0</v>
      </c>
      <c r="CF10" s="23">
        <f t="shared" si="11"/>
        <v>0</v>
      </c>
      <c r="CH10" s="3" t="s">
        <v>420</v>
      </c>
      <c r="CI10" s="22">
        <f>+SUMIFS(datos_arg[ARS],datos_arg[Year],CI$2,datos_arg[Month],CM$2,datos_arg[Destino],CH10)
- SUMIFS(datos_arg[ARS],datos_arg[Year],CI$2,datos_arg[Month],CM$2,datos_arg[Origen],CH10)
+SUMIFS(datos_us[ARS],datos_us[Year],CI$2,datos_us[Month],CM$2,datos_us[Destino],CH10)
- SUMIFS(datos_us[ARS],datos_us[Year],CI$2,datos_us[Month],CM$2,datos_us[Origen],CH10)</f>
        <v>0</v>
      </c>
      <c r="CJ10" s="22">
        <f>SUMIFS(datos_arg[USD],datos_arg[Year],CI$2,datos_arg[Month],CM$2,datos_arg[Destino],CH10)
- SUMIFS(datos_arg[USD],datos_arg[Year],CI$2,datos_arg[Month],CM$2,datos_arg[Origen],CH10)
+SUMIFS(datos_us[USD],datos_us[Year],CI$2,datos_us[Month],CM$2,datos_us[Destino],CH10)
- SUMIFS(datos_us[USD],datos_us[Year],CI$2,datos_us[Month],CM$2,datos_us[Origen],CH10)</f>
        <v>0</v>
      </c>
      <c r="CK10" s="22"/>
      <c r="CL10" s="22">
        <f t="shared" si="44"/>
        <v>0</v>
      </c>
      <c r="CM10" s="23">
        <f t="shared" si="12"/>
        <v>0</v>
      </c>
      <c r="CO10" s="3" t="s">
        <v>420</v>
      </c>
      <c r="CP10" s="22">
        <f>+SUMIFS(datos_arg[ARS],datos_arg[Year],CP$2,datos_arg[Month],CT$2,datos_arg[Destino],CO10)
- SUMIFS(datos_arg[ARS],datos_arg[Year],CP$2,datos_arg[Month],CT$2,datos_arg[Origen],CO10)
+SUMIFS(datos_us[ARS],datos_us[Year],CP$2,datos_us[Month],CT$2,datos_us[Destino],CO10)
- SUMIFS(datos_us[ARS],datos_us[Year],CP$2,datos_us[Month],CT$2,datos_us[Origen],CO10)</f>
        <v>0</v>
      </c>
      <c r="CQ10" s="22">
        <f>SUMIFS(datos_arg[USD],datos_arg[Year],CP$2,datos_arg[Month],CT$2,datos_arg[Destino],CO10)
- SUMIFS(datos_arg[USD],datos_arg[Year],CP$2,datos_arg[Month],CT$2,datos_arg[Origen],CO10)
+SUMIFS(datos_us[USD],datos_us[Year],CP$2,datos_us[Month],CT$2,datos_us[Destino],CO10)
- SUMIFS(datos_us[USD],datos_us[Year],CP$2,datos_us[Month],CT$2,datos_us[Origen],CO10)</f>
        <v>0</v>
      </c>
      <c r="CR10" s="22"/>
      <c r="CS10" s="22">
        <f t="shared" si="45"/>
        <v>0</v>
      </c>
      <c r="CT10" s="23">
        <f t="shared" si="13"/>
        <v>0</v>
      </c>
      <c r="CV10" s="3" t="s">
        <v>420</v>
      </c>
      <c r="CW10" s="22">
        <f>+SUMIFS(datos_arg[ARS],datos_arg[Year],CW$2,datos_arg[Month],DA$2,datos_arg[Destino],CV10)
- SUMIFS(datos_arg[ARS],datos_arg[Year],CW$2,datos_arg[Month],DA$2,datos_arg[Origen],CV10)
+SUMIFS(datos_us[ARS],datos_us[Year],CW$2,datos_us[Month],DA$2,datos_us[Destino],CV10)
- SUMIFS(datos_us[ARS],datos_us[Year],CW$2,datos_us[Month],DA$2,datos_us[Origen],CV10)</f>
        <v>11840</v>
      </c>
      <c r="CX10" s="22">
        <f>SUMIFS(datos_arg[USD],datos_arg[Year],CW$2,datos_arg[Month],DA$2,datos_arg[Destino],CV10)
- SUMIFS(datos_arg[USD],datos_arg[Year],CW$2,datos_arg[Month],DA$2,datos_arg[Origen],CV10)
+SUMIFS(datos_us[USD],datos_us[Year],CW$2,datos_us[Month],DA$2,datos_us[Destino],CV10)
- SUMIFS(datos_us[USD],datos_us[Year],CW$2,datos_us[Month],DA$2,datos_us[Origen],CV10)</f>
        <v>139.29411764705901</v>
      </c>
      <c r="CY10" s="22"/>
      <c r="CZ10" s="22">
        <f t="shared" si="46"/>
        <v>11840</v>
      </c>
      <c r="DA10" s="23">
        <f t="shared" si="14"/>
        <v>139.29411764705901</v>
      </c>
      <c r="DC10" s="3" t="s">
        <v>420</v>
      </c>
      <c r="DD10" s="22">
        <f>+SUMIFS(datos_arg[ARS],datos_arg[Year],DD$2,datos_arg[Month],DH$2,datos_arg[Destino],DC10)
- SUMIFS(datos_arg[ARS],datos_arg[Year],DD$2,datos_arg[Month],DH$2,datos_arg[Origen],DC10)
+SUMIFS(datos_us[ARS],datos_us[Year],DD$2,datos_us[Month],DH$2,datos_us[Destino],DC10)
- SUMIFS(datos_us[ARS],datos_us[Year],DD$2,datos_us[Month],DH$2,datos_us[Origen],DC10)</f>
        <v>-114636.82000000002</v>
      </c>
      <c r="DE10" s="22">
        <f>SUMIFS(datos_arg[USD],datos_arg[Year],DD$2,datos_arg[Month],DH$2,datos_arg[Destino],DC10)
- SUMIFS(datos_arg[USD],datos_arg[Year],DD$2,datos_arg[Month],DH$2,datos_arg[Origen],DC10)
+SUMIFS(datos_us[USD],datos_us[Year],DD$2,datos_us[Month],DH$2,datos_us[Destino],DC10)
- SUMIFS(datos_us[USD],datos_us[Year],DD$2,datos_us[Month],DH$2,datos_us[Origen],DC10)</f>
        <v>-1023.5430357142858</v>
      </c>
      <c r="DF10" s="22"/>
      <c r="DG10" s="22">
        <f t="shared" si="47"/>
        <v>-102796.82000000002</v>
      </c>
      <c r="DH10" s="23">
        <f t="shared" si="15"/>
        <v>-884.24891806722678</v>
      </c>
      <c r="DJ10" s="3" t="s">
        <v>420</v>
      </c>
      <c r="DK10" s="22">
        <f>+SUMIFS(datos_arg[ARS],datos_arg[Year],DK$2,datos_arg[Month],DO$2,datos_arg[Destino],DJ10)
- SUMIFS(datos_arg[ARS],datos_arg[Year],DK$2,datos_arg[Month],DO$2,datos_arg[Origen],DJ10)
+SUMIFS(datos_us[ARS],datos_us[Year],DK$2,datos_us[Month],DO$2,datos_us[Destino],DJ10)
- SUMIFS(datos_us[ARS],datos_us[Year],DK$2,datos_us[Month],DO$2,datos_us[Origen],DJ10)</f>
        <v>121281.84499999997</v>
      </c>
      <c r="DL10" s="22">
        <f>SUMIFS(datos_arg[USD],datos_arg[Year],DK$2,datos_arg[Month],DO$2,datos_arg[Destino],DJ10)
- SUMIFS(datos_arg[USD],datos_arg[Year],DK$2,datos_arg[Month],DO$2,datos_arg[Origen],DJ10)
+SUMIFS(datos_us[USD],datos_us[Year],DK$2,datos_us[Month],DO$2,datos_us[Destino],DJ10)
- SUMIFS(datos_us[USD],datos_us[Year],DK$2,datos_us[Month],DO$2,datos_us[Origen],DJ10)</f>
        <v>1049.2937841386565</v>
      </c>
      <c r="DM10" s="22"/>
      <c r="DN10" s="22">
        <f t="shared" si="48"/>
        <v>18485.024999999951</v>
      </c>
      <c r="DO10" s="23">
        <f t="shared" si="16"/>
        <v>165.04486607142974</v>
      </c>
      <c r="DQ10" s="3" t="s">
        <v>420</v>
      </c>
      <c r="DR10" s="22">
        <f>+SUMIFS(datos_arg[ARS],datos_arg[Year],DR$2,datos_arg[Month],DV$2,datos_arg[Destino],DQ10)
- SUMIFS(datos_arg[ARS],datos_arg[Year],DR$2,datos_arg[Month],DV$2,datos_arg[Origen],DQ10)
+SUMIFS(datos_us[ARS],datos_us[Year],DR$2,datos_us[Month],DV$2,datos_us[Destino],DQ10)
- SUMIFS(datos_us[ARS],datos_us[Year],DR$2,datos_us[Month],DV$2,datos_us[Origen],DQ10)</f>
        <v>46829.924999999988</v>
      </c>
      <c r="DS10" s="22">
        <f>SUMIFS(datos_arg[USD],datos_arg[Year],DR$2,datos_arg[Month],DV$2,datos_arg[Destino],DQ10)
- SUMIFS(datos_arg[USD],datos_arg[Year],DR$2,datos_arg[Month],DV$2,datos_arg[Origen],DQ10)
+SUMIFS(datos_us[USD],datos_us[Year],DR$2,datos_us[Month],DV$2,datos_us[Destino],DQ10)
- SUMIFS(datos_us[USD],datos_us[Year],DR$2,datos_us[Month],DV$2,datos_us[Origen],DQ10)</f>
        <v>353.66601797787507</v>
      </c>
      <c r="DT10" s="22"/>
      <c r="DU10" s="22">
        <f t="shared" si="49"/>
        <v>65314.949999999939</v>
      </c>
      <c r="DV10" s="23">
        <f t="shared" si="17"/>
        <v>518.71088404930481</v>
      </c>
      <c r="DX10" s="3" t="s">
        <v>420</v>
      </c>
      <c r="DY10" s="22">
        <f>+SUMIFS(datos_arg[ARS],datos_arg[Year],DY$2,datos_arg[Month],EC$2,datos_arg[Destino],DX10)
- SUMIFS(datos_arg[ARS],datos_arg[Year],DY$2,datos_arg[Month],EC$2,datos_arg[Origen],DX10)
+SUMIFS(datos_us[ARS],datos_us[Year],DY$2,datos_us[Month],EC$2,datos_us[Destino],DX10)
- SUMIFS(datos_us[ARS],datos_us[Year],DY$2,datos_us[Month],EC$2,datos_us[Origen],DX10)</f>
        <v>-48887.979999999952</v>
      </c>
      <c r="DZ10" s="22">
        <f>SUMIFS(datos_arg[USD],datos_arg[Year],DY$2,datos_arg[Month],EC$2,datos_arg[Destino],DX10)
- SUMIFS(datos_arg[USD],datos_arg[Year],DY$2,datos_arg[Month],EC$2,datos_arg[Origen],DX10)
+SUMIFS(datos_us[USD],datos_us[Year],DY$2,datos_us[Month],EC$2,datos_us[Destino],DX10)
- SUMIFS(datos_us[USD],datos_us[Year],DY$2,datos_us[Month],EC$2,datos_us[Origen],DX10)</f>
        <v>-384.48671165666974</v>
      </c>
      <c r="EA10" s="22"/>
      <c r="EB10" s="22">
        <f t="shared" si="50"/>
        <v>16426.969999999987</v>
      </c>
      <c r="EC10" s="23">
        <f t="shared" si="18"/>
        <v>134.22417239263507</v>
      </c>
      <c r="EE10" s="3" t="s">
        <v>420</v>
      </c>
      <c r="EF10" s="22">
        <f>+SUMIFS(datos_arg[ARS],datos_arg[Year],EF$2,datos_arg[Month],EJ$2,datos_arg[Destino],EE10)
- SUMIFS(datos_arg[ARS],datos_arg[Year],EF$2,datos_arg[Month],EJ$2,datos_arg[Origen],EE10)
+SUMIFS(datos_us[ARS],datos_us[Year],EF$2,datos_us[Month],EJ$2,datos_us[Destino],EE10)
- SUMIFS(datos_us[ARS],datos_us[Year],EF$2,datos_us[Month],EJ$2,datos_us[Origen],EE10)</f>
        <v>36949.070000000007</v>
      </c>
      <c r="EG10" s="22">
        <f>SUMIFS(datos_arg[USD],datos_arg[Year],EF$2,datos_arg[Month],EJ$2,datos_arg[Destino],EE10)
- SUMIFS(datos_arg[USD],datos_arg[Year],EF$2,datos_arg[Month],EJ$2,datos_arg[Origen],EE10)
+SUMIFS(datos_us[USD],datos_us[Year],EF$2,datos_us[Month],EJ$2,datos_us[Destino],EE10)
- SUMIFS(datos_us[USD],datos_us[Year],EF$2,datos_us[Month],EJ$2,datos_us[Origen],EE10)</f>
        <v>273.22651463026546</v>
      </c>
      <c r="EH10" s="22"/>
      <c r="EI10" s="22">
        <f t="shared" si="51"/>
        <v>53376.039999999994</v>
      </c>
      <c r="EJ10" s="23">
        <f t="shared" si="19"/>
        <v>407.45068702290052</v>
      </c>
      <c r="EL10" s="3" t="s">
        <v>420</v>
      </c>
      <c r="EM10" s="22">
        <f>+SUMIFS(datos_arg[ARS],datos_arg[Year],EM$2,datos_arg[Month],EQ$2,datos_arg[Destino],EL10)
- SUMIFS(datos_arg[ARS],datos_arg[Year],EM$2,datos_arg[Month],EQ$2,datos_arg[Origen],EL10)
+SUMIFS(datos_us[ARS],datos_us[Year],EM$2,datos_us[Month],EQ$2,datos_us[Destino],EL10)
- SUMIFS(datos_us[ARS],datos_us[Year],EM$2,datos_us[Month],EQ$2,datos_us[Origen],EL10)</f>
        <v>-71657.409999999974</v>
      </c>
      <c r="EN10" s="22">
        <f>SUMIFS(datos_arg[USD],datos_arg[Year],EM$2,datos_arg[Month],EQ$2,datos_arg[Destino],EL10)
- SUMIFS(datos_arg[USD],datos_arg[Year],EM$2,datos_arg[Month],EQ$2,datos_arg[Origen],EL10)
+SUMIFS(datos_us[USD],datos_us[Year],EM$2,datos_us[Month],EQ$2,datos_us[Destino],EL10)
- SUMIFS(datos_us[USD],datos_us[Year],EM$2,datos_us[Month],EQ$2,datos_us[Origen],EL10)</f>
        <v>-554.90554508522973</v>
      </c>
      <c r="EO10" s="22"/>
      <c r="EP10" s="22">
        <f t="shared" si="52"/>
        <v>-18281.369999999981</v>
      </c>
      <c r="EQ10" s="23">
        <f t="shared" si="20"/>
        <v>-147.45485806232921</v>
      </c>
      <c r="ES10" s="3" t="s">
        <v>420</v>
      </c>
      <c r="ET10" s="22">
        <f>+SUMIFS(datos_arg[ARS],datos_arg[Year],ET$2,datos_arg[Month],EX$2,datos_arg[Destino],ES10)
- SUMIFS(datos_arg[ARS],datos_arg[Year],ET$2,datos_arg[Month],EX$2,datos_arg[Origen],ES10)
+SUMIFS(datos_us[ARS],datos_us[Year],ET$2,datos_us[Month],EX$2,datos_us[Destino],ES10)
- SUMIFS(datos_us[ARS],datos_us[Year],ET$2,datos_us[Month],EX$2,datos_us[Origen],ES10)</f>
        <v>4960</v>
      </c>
      <c r="EU10" s="22">
        <f>SUMIFS(datos_arg[USD],datos_arg[Year],ET$2,datos_arg[Month],EX$2,datos_arg[Destino],ES10)
- SUMIFS(datos_arg[USD],datos_arg[Year],ET$2,datos_arg[Month],EX$2,datos_arg[Origen],ES10)
+SUMIFS(datos_us[USD],datos_us[Year],ET$2,datos_us[Month],EX$2,datos_us[Destino],ES10)
- SUMIFS(datos_us[USD],datos_us[Year],ET$2,datos_us[Month],EX$2,datos_us[Origen],ES10)</f>
        <v>35.601886026426513</v>
      </c>
      <c r="EV10" s="22"/>
      <c r="EW10" s="22">
        <f t="shared" si="53"/>
        <v>-13321.369999999981</v>
      </c>
      <c r="EX10" s="23">
        <f t="shared" si="21"/>
        <v>-111.8529720359027</v>
      </c>
      <c r="EZ10" s="3" t="s">
        <v>420</v>
      </c>
      <c r="FA10" s="22">
        <f>+SUMIFS(datos_arg[ARS],datos_arg[Year],FA$2,datos_arg[Month],FE$2,datos_arg[Destino],EZ10)
- SUMIFS(datos_arg[ARS],datos_arg[Year],FA$2,datos_arg[Month],FE$2,datos_arg[Origen],EZ10)
+SUMIFS(datos_us[ARS],datos_us[Year],FA$2,datos_us[Month],FE$2,datos_us[Destino],EZ10)
- SUMIFS(datos_us[ARS],datos_us[Year],FA$2,datos_us[Month],FE$2,datos_us[Origen],EZ10)</f>
        <v>1450</v>
      </c>
      <c r="FB10" s="22">
        <f>SUMIFS(datos_arg[USD],datos_arg[Year],FA$2,datos_arg[Month],FE$2,datos_arg[Destino],EZ10)
- SUMIFS(datos_arg[USD],datos_arg[Year],FA$2,datos_arg[Month],FE$2,datos_arg[Origen],EZ10)
+SUMIFS(datos_us[USD],datos_us[Year],FA$2,datos_us[Month],FE$2,datos_us[Destino],EZ10)
- SUMIFS(datos_us[USD],datos_us[Year],FA$2,datos_us[Month],FE$2,datos_us[Origen],EZ10)</f>
        <v>40.266985755506681</v>
      </c>
      <c r="FC10" s="22"/>
      <c r="FD10" s="22">
        <f t="shared" si="54"/>
        <v>-11871.369999999981</v>
      </c>
      <c r="FE10" s="23">
        <f t="shared" si="22"/>
        <v>-71.585986280396014</v>
      </c>
      <c r="FG10" s="3" t="s">
        <v>420</v>
      </c>
      <c r="FH10" s="22">
        <f>+SUMIFS(datos_arg[ARS],datos_arg[Year],FH$2,datos_arg[Month],FL$2,datos_arg[Destino],FG10)
- SUMIFS(datos_arg[ARS],datos_arg[Year],FH$2,datos_arg[Month],FL$2,datos_arg[Origen],FG10)
+SUMIFS(datos_us[ARS],datos_us[Year],FH$2,datos_us[Month],FL$2,datos_us[Destino],FG10)
- SUMIFS(datos_us[ARS],datos_us[Year],FH$2,datos_us[Month],FL$2,datos_us[Origen],FG10)</f>
        <v>-12978.459999999992</v>
      </c>
      <c r="FI10" s="22">
        <f>SUMIFS(datos_arg[USD],datos_arg[Year],FH$2,datos_arg[Month],FL$2,datos_arg[Destino],FG10)
- SUMIFS(datos_arg[USD],datos_arg[Year],FH$2,datos_arg[Month],FL$2,datos_arg[Origen],FG10)
+SUMIFS(datos_us[USD],datos_us[Year],FH$2,datos_us[Month],FL$2,datos_us[Destino],FG10)
- SUMIFS(datos_us[USD],datos_us[Year],FH$2,datos_us[Month],FL$2,datos_us[Origen],FG10)</f>
        <v>-110.67058114643123</v>
      </c>
      <c r="FJ10" s="22"/>
      <c r="FK10" s="22">
        <f t="shared" si="55"/>
        <v>-24849.829999999973</v>
      </c>
      <c r="FL10" s="23">
        <f t="shared" si="23"/>
        <v>-182.25656742682725</v>
      </c>
      <c r="FN10" s="3" t="s">
        <v>420</v>
      </c>
      <c r="FO10" s="22">
        <f>+SUMIFS(datos_arg[ARS],datos_arg[Year],FO$2,datos_arg[Month],FS$2,datos_arg[Destino],FN10)
- SUMIFS(datos_arg[ARS],datos_arg[Year],FO$2,datos_arg[Month],FS$2,datos_arg[Origen],FN10)
+SUMIFS(datos_us[ARS],datos_us[Year],FO$2,datos_us[Month],FS$2,datos_us[Destino],FN10)
- SUMIFS(datos_us[ARS],datos_us[Year],FO$2,datos_us[Month],FS$2,datos_us[Origen],FN10)</f>
        <v>100000</v>
      </c>
      <c r="FP10" s="22">
        <f>SUMIFS(datos_arg[USD],datos_arg[Year],FO$2,datos_arg[Month],FS$2,datos_arg[Destino],FN10)
- SUMIFS(datos_arg[USD],datos_arg[Year],FO$2,datos_arg[Month],FS$2,datos_arg[Origen],FN10)
+SUMIFS(datos_us[USD],datos_us[Year],FO$2,datos_us[Month],FS$2,datos_us[Destino],FN10)
- SUMIFS(datos_us[USD],datos_us[Year],FO$2,datos_us[Month],FS$2,datos_us[Origen],FN10)</f>
        <v>681.36887559175989</v>
      </c>
      <c r="FQ10" s="22"/>
      <c r="FR10" s="22">
        <f t="shared" si="56"/>
        <v>75150.170000000027</v>
      </c>
      <c r="FS10" s="23">
        <f t="shared" si="24"/>
        <v>499.11230816493264</v>
      </c>
      <c r="FU10" s="3" t="s">
        <v>420</v>
      </c>
      <c r="FV10" s="22">
        <f>+SUMIFS(datos_arg[ARS],datos_arg[Year],FV$2,datos_arg[Month],FZ$2,datos_arg[Destino],FU10)
- SUMIFS(datos_arg[ARS],datos_arg[Year],FV$2,datos_arg[Month],FZ$2,datos_arg[Origen],FU10)
+SUMIFS(datos_us[ARS],datos_us[Year],FV$2,datos_us[Month],FZ$2,datos_us[Destino],FU10)
- SUMIFS(datos_us[ARS],datos_us[Year],FV$2,datos_us[Month],FZ$2,datos_us[Origen],FU10)</f>
        <v>-52823.29</v>
      </c>
      <c r="FW10" s="22">
        <f>SUMIFS(datos_arg[USD],datos_arg[Year],FV$2,datos_arg[Month],FZ$2,datos_arg[Destino],FU10)
- SUMIFS(datos_arg[USD],datos_arg[Year],FV$2,datos_arg[Month],FZ$2,datos_arg[Origen],FU10)
+SUMIFS(datos_us[USD],datos_us[Year],FV$2,datos_us[Month],FZ$2,datos_us[Destino],FU10)
- SUMIFS(datos_us[USD],datos_us[Year],FV$2,datos_us[Month],FZ$2,datos_us[Origen],FU10)</f>
        <v>-316.49110014731838</v>
      </c>
      <c r="FX10" s="22"/>
      <c r="FY10" s="22">
        <f t="shared" si="57"/>
        <v>22326.880000000026</v>
      </c>
      <c r="FZ10" s="23">
        <f t="shared" si="25"/>
        <v>182.62120801761426</v>
      </c>
      <c r="GB10" s="3" t="s">
        <v>420</v>
      </c>
      <c r="GC10" s="22">
        <f>+SUMIFS(datos_arg[ARS],datos_arg[Year],GC$2,datos_arg[Month],GG$2,datos_arg[Destino],GB10)
- SUMIFS(datos_arg[ARS],datos_arg[Year],GC$2,datos_arg[Month],GG$2,datos_arg[Origen],GB10)
+SUMIFS(datos_us[ARS],datos_us[Year],GC$2,datos_us[Month],GG$2,datos_us[Destino],GB10)
- SUMIFS(datos_us[ARS],datos_us[Year],GC$2,datos_us[Month],GG$2,datos_us[Origen],GB10)</f>
        <v>0</v>
      </c>
      <c r="GD10" s="22">
        <f>SUMIFS(datos_arg[USD],datos_arg[Year],GC$2,datos_arg[Month],GG$2,datos_arg[Destino],GB10)
- SUMIFS(datos_arg[USD],datos_arg[Year],GC$2,datos_arg[Month],GG$2,datos_arg[Origen],GB10)
+SUMIFS(datos_us[USD],datos_us[Year],GC$2,datos_us[Month],GG$2,datos_us[Destino],GB10)
- SUMIFS(datos_us[USD],datos_us[Year],GC$2,datos_us[Month],GG$2,datos_us[Origen],GB10)</f>
        <v>-21.996172046391308</v>
      </c>
      <c r="GE10" s="22"/>
      <c r="GF10" s="22">
        <f t="shared" si="58"/>
        <v>22326.880000000026</v>
      </c>
      <c r="GG10" s="23">
        <f t="shared" si="26"/>
        <v>160.62503597122296</v>
      </c>
      <c r="GI10" s="3" t="s">
        <v>420</v>
      </c>
      <c r="GJ10" s="22">
        <f>+SUMIFS(datos_arg[ARS],datos_arg[Year],GJ$2,datos_arg[Month],GN$2,datos_arg[Destino],GI10)
- SUMIFS(datos_arg[ARS],datos_arg[Year],GJ$2,datos_arg[Month],GN$2,datos_arg[Origen],GI10)
+SUMIFS(datos_us[ARS],datos_us[Year],GJ$2,datos_us[Month],GN$2,datos_us[Destino],GI10)
- SUMIFS(datos_us[ARS],datos_us[Year],GJ$2,datos_us[Month],GN$2,datos_us[Origen],GI10)</f>
        <v>0</v>
      </c>
      <c r="GK10" s="22">
        <f>SUMIFS(datos_arg[USD],datos_arg[Year],GJ$2,datos_arg[Month],GN$2,datos_arg[Destino],GI10)
- SUMIFS(datos_arg[USD],datos_arg[Year],GJ$2,datos_arg[Month],GN$2,datos_arg[Origen],GI10)
+SUMIFS(datos_us[USD],datos_us[Year],GJ$2,datos_us[Month],GN$2,datos_us[Destino],GI10)
- SUMIFS(datos_us[USD],datos_us[Year],GJ$2,datos_us[Month],GN$2,datos_us[Origen],GI10)</f>
        <v>-19.315668882615501</v>
      </c>
      <c r="GL10" s="22"/>
      <c r="GM10" s="22">
        <f t="shared" si="59"/>
        <v>22326.880000000026</v>
      </c>
      <c r="GN10" s="23">
        <f t="shared" si="27"/>
        <v>141.30936708860744</v>
      </c>
      <c r="GP10" s="3" t="s">
        <v>420</v>
      </c>
      <c r="GQ10" s="22">
        <f>+SUMIFS(datos_arg[ARS],datos_arg[Year],GQ$2,datos_arg[Month],GU$2,datos_arg[Destino],GP10)
- SUMIFS(datos_arg[ARS],datos_arg[Year],GQ$2,datos_arg[Month],GU$2,datos_arg[Origen],GP10)
+SUMIFS(datos_us[ARS],datos_us[Year],GQ$2,datos_us[Month],GU$2,datos_us[Destino],GP10)
- SUMIFS(datos_us[ARS],datos_us[Year],GQ$2,datos_us[Month],GU$2,datos_us[Origen],GP10)</f>
        <v>0</v>
      </c>
      <c r="GR10" s="22">
        <f>SUMIFS(datos_arg[USD],datos_arg[Year],GQ$2,datos_arg[Month],GU$2,datos_arg[Destino],GP10)
- SUMIFS(datos_arg[USD],datos_arg[Year],GQ$2,datos_arg[Month],GU$2,datos_arg[Origen],GP10)
+SUMIFS(datos_us[USD],datos_us[Year],GQ$2,datos_us[Month],GU$2,datos_us[Destino],GP10)
- SUMIFS(datos_us[USD],datos_us[Year],GQ$2,datos_us[Month],GU$2,datos_us[Origen],GP10)</f>
        <v>2.2718547763442132</v>
      </c>
      <c r="GS10" s="22"/>
      <c r="GT10" s="22">
        <f t="shared" si="60"/>
        <v>22326.880000000026</v>
      </c>
      <c r="GU10" s="23">
        <f t="shared" si="28"/>
        <v>143.58122186495166</v>
      </c>
      <c r="GW10" s="3" t="s">
        <v>420</v>
      </c>
      <c r="GX10" s="22">
        <f>+SUMIFS(datos_arg[ARS],datos_arg[Year],GX$2,datos_arg[Month],HB$2,datos_arg[Destino],GW10)
- SUMIFS(datos_arg[ARS],datos_arg[Year],GX$2,datos_arg[Month],HB$2,datos_arg[Origen],GW10)
+SUMIFS(datos_us[ARS],datos_us[Year],GX$2,datos_us[Month],HB$2,datos_us[Destino],GW10)
- SUMIFS(datos_us[ARS],datos_us[Year],GX$2,datos_us[Month],HB$2,datos_us[Origen],GW10)</f>
        <v>0</v>
      </c>
      <c r="GY10" s="22">
        <f>SUMIFS(datos_arg[USD],datos_arg[Year],GX$2,datos_arg[Month],HB$2,datos_arg[Destino],GW10)
- SUMIFS(datos_arg[USD],datos_arg[Year],GX$2,datos_arg[Month],HB$2,datos_arg[Origen],GW10)
+SUMIFS(datos_us[USD],datos_us[Year],GX$2,datos_us[Month],HB$2,datos_us[Destino],GW10)
- SUMIFS(datos_us[USD],datos_us[Year],GX$2,datos_us[Month],HB$2,datos_us[Origen],GW10)</f>
        <v>0</v>
      </c>
      <c r="GZ10" s="22"/>
      <c r="HA10" s="22">
        <f t="shared" si="61"/>
        <v>22326.880000000026</v>
      </c>
      <c r="HB10" s="23">
        <f t="shared" si="29"/>
        <v>143.58122186495166</v>
      </c>
      <c r="HD10" s="3" t="s">
        <v>420</v>
      </c>
      <c r="HE10" s="22">
        <f>+SUMIFS(datos_arg[ARS],datos_arg[Year],HE$2,datos_arg[Month],HI$2,datos_arg[Destino],HD10)
- SUMIFS(datos_arg[ARS],datos_arg[Year],HE$2,datos_arg[Month],HI$2,datos_arg[Origen],HD10)
+SUMIFS(datos_us[ARS],datos_us[Year],HE$2,datos_us[Month],HI$2,datos_us[Destino],HD10)
- SUMIFS(datos_us[ARS],datos_us[Year],HE$2,datos_us[Month],HI$2,datos_us[Origen],HD10)</f>
        <v>0</v>
      </c>
      <c r="HF10" s="22">
        <f>SUMIFS(datos_arg[USD],datos_arg[Year],HE$2,datos_arg[Month],HI$2,datos_arg[Destino],HD10)
- SUMIFS(datos_arg[USD],datos_arg[Year],HE$2,datos_arg[Month],HI$2,datos_arg[Origen],HD10)
+SUMIFS(datos_us[USD],datos_us[Year],HE$2,datos_us[Month],HI$2,datos_us[Destino],HD10)
- SUMIFS(datos_us[USD],datos_us[Year],HE$2,datos_us[Month],HI$2,datos_us[Origen],HD10)</f>
        <v>-18.149311752591956</v>
      </c>
      <c r="HG10" s="22"/>
      <c r="HH10" s="22">
        <f t="shared" si="62"/>
        <v>22326.880000000026</v>
      </c>
      <c r="HI10" s="23">
        <f t="shared" si="30"/>
        <v>125.4319101123597</v>
      </c>
      <c r="HK10" s="3" t="s">
        <v>420</v>
      </c>
      <c r="HL10" s="22">
        <f>+SUMIFS(datos_arg[ARS],datos_arg[Year],HL$2,datos_arg[Month],HP$2,datos_arg[Destino],HK10)
- SUMIFS(datos_arg[ARS],datos_arg[Year],HL$2,datos_arg[Month],HP$2,datos_arg[Origen],HK10)
+SUMIFS(datos_us[ARS],datos_us[Year],HL$2,datos_us[Month],HP$2,datos_us[Destino],HK10)
- SUMIFS(datos_us[ARS],datos_us[Year],HL$2,datos_us[Month],HP$2,datos_us[Origen],HK10)</f>
        <v>0</v>
      </c>
      <c r="HM10" s="22">
        <f>SUMIFS(datos_arg[USD],datos_arg[Year],HL$2,datos_arg[Month],HP$2,datos_arg[Destino],HK10)
- SUMIFS(datos_arg[USD],datos_arg[Year],HL$2,datos_arg[Month],HP$2,datos_arg[Origen],HK10)
+SUMIFS(datos_us[USD],datos_us[Year],HL$2,datos_us[Month],HP$2,datos_us[Destino],HK10)
- SUMIFS(datos_us[USD],datos_us[Year],HL$2,datos_us[Month],HP$2,datos_us[Origen],HK10)</f>
        <v>0</v>
      </c>
      <c r="HN10" s="22"/>
      <c r="HO10" s="22">
        <f t="shared" si="63"/>
        <v>22326.880000000026</v>
      </c>
      <c r="HP10" s="23">
        <f t="shared" si="31"/>
        <v>125.4319101123597</v>
      </c>
    </row>
    <row r="11" spans="2:226" x14ac:dyDescent="0.25">
      <c r="B11" s="3" t="s">
        <v>421</v>
      </c>
      <c r="C11" s="22">
        <f>+SUMIFS(datos_arg[ARS],datos_arg[Year],C$2,datos_arg[Month],G$2,datos_arg[Destino],B11)
- SUMIFS(datos_arg[ARS],datos_arg[Year],C$2,datos_arg[Month],G$2,datos_arg[Origen],B11)
+SUMIFS(datos_us[ARS],datos_us[Year],C$2,datos_us[Month],G$2,datos_us[Destino],B11)
- SUMIFS(datos_us[ARS],datos_us[Year],C$2,datos_us[Month],G$2,datos_us[Origen],B11)</f>
        <v>0</v>
      </c>
      <c r="D11" s="22">
        <f>SUMIFS(datos_arg[USD],datos_arg[Year],C$2,datos_arg[Month],G$2,datos_arg[Destino],B11)
- SUMIFS(datos_arg[USD],datos_arg[Year],C$2,datos_arg[Month],G$2,datos_arg[Origen],B11)
+SUMIFS(datos_us[USD],datos_us[Year],C$2,datos_us[Month],G$2,datos_us[Destino],B11)
- SUMIFS(datos_us[USD],datos_us[Year],C$2,datos_us[Month],G$2,datos_us[Origen],B11)</f>
        <v>0</v>
      </c>
      <c r="E11" s="22"/>
      <c r="F11" s="22">
        <f t="shared" si="32"/>
        <v>0</v>
      </c>
      <c r="G11" s="23">
        <f t="shared" si="0"/>
        <v>0</v>
      </c>
      <c r="I11" s="3" t="s">
        <v>421</v>
      </c>
      <c r="J11" s="22">
        <f>+SUMIFS(datos_arg[ARS],datos_arg[Year],J$2,datos_arg[Month],N$2,datos_arg[Destino],I11)
- SUMIFS(datos_arg[ARS],datos_arg[Year],J$2,datos_arg[Month],N$2,datos_arg[Origen],I11)
+SUMIFS(datos_us[ARS],datos_us[Year],J$2,datos_us[Month],N$2,datos_us[Destino],I11)
- SUMIFS(datos_us[ARS],datos_us[Year],J$2,datos_us[Month],N$2,datos_us[Origen],I11)</f>
        <v>0</v>
      </c>
      <c r="K11" s="22">
        <f>SUMIFS(datos_arg[USD],datos_arg[Year],J$2,datos_arg[Month],N$2,datos_arg[Destino],I11)
- SUMIFS(datos_arg[USD],datos_arg[Year],J$2,datos_arg[Month],N$2,datos_arg[Origen],I11)
+SUMIFS(datos_us[USD],datos_us[Year],J$2,datos_us[Month],N$2,datos_us[Destino],I11)
- SUMIFS(datos_us[USD],datos_us[Year],J$2,datos_us[Month],N$2,datos_us[Origen],I11)</f>
        <v>0</v>
      </c>
      <c r="L11" s="22"/>
      <c r="M11" s="22">
        <f t="shared" si="33"/>
        <v>0</v>
      </c>
      <c r="N11" s="23">
        <f t="shared" si="1"/>
        <v>0</v>
      </c>
      <c r="P11" s="3" t="s">
        <v>421</v>
      </c>
      <c r="Q11" s="22">
        <f>+SUMIFS(datos_arg[ARS],datos_arg[Year],Q$2,datos_arg[Month],U$2,datos_arg[Destino],P11)
- SUMIFS(datos_arg[ARS],datos_arg[Year],Q$2,datos_arg[Month],U$2,datos_arg[Origen],P11)
+SUMIFS(datos_us[ARS],datos_us[Year],Q$2,datos_us[Month],U$2,datos_us[Destino],P11)
- SUMIFS(datos_us[ARS],datos_us[Year],Q$2,datos_us[Month],U$2,datos_us[Origen],P11)</f>
        <v>0</v>
      </c>
      <c r="R11" s="22">
        <f>SUMIFS(datos_arg[USD],datos_arg[Year],Q$2,datos_arg[Month],U$2,datos_arg[Destino],P11)
- SUMIFS(datos_arg[USD],datos_arg[Year],Q$2,datos_arg[Month],U$2,datos_arg[Origen],P11)
+SUMIFS(datos_us[USD],datos_us[Year],Q$2,datos_us[Month],U$2,datos_us[Destino],P11)
- SUMIFS(datos_us[USD],datos_us[Year],Q$2,datos_us[Month],U$2,datos_us[Origen],P11)</f>
        <v>0</v>
      </c>
      <c r="S11" s="22"/>
      <c r="T11" s="22">
        <f t="shared" si="34"/>
        <v>0</v>
      </c>
      <c r="U11" s="23">
        <f t="shared" si="2"/>
        <v>0</v>
      </c>
      <c r="W11" s="3" t="s">
        <v>421</v>
      </c>
      <c r="X11" s="22">
        <f>+SUMIFS(datos_arg[ARS],datos_arg[Year],X$2,datos_arg[Month],AB$2,datos_arg[Destino],W11)
- SUMIFS(datos_arg[ARS],datos_arg[Year],X$2,datos_arg[Month],AB$2,datos_arg[Origen],W11)
+SUMIFS(datos_us[ARS],datos_us[Year],X$2,datos_us[Month],AB$2,datos_us[Destino],W11)
- SUMIFS(datos_us[ARS],datos_us[Year],X$2,datos_us[Month],AB$2,datos_us[Origen],W11)</f>
        <v>0</v>
      </c>
      <c r="Y11" s="22">
        <f>SUMIFS(datos_arg[USD],datos_arg[Year],X$2,datos_arg[Month],AB$2,datos_arg[Destino],W11)
- SUMIFS(datos_arg[USD],datos_arg[Year],X$2,datos_arg[Month],AB$2,datos_arg[Origen],W11)
+SUMIFS(datos_us[USD],datos_us[Year],X$2,datos_us[Month],AB$2,datos_us[Destino],W11)
- SUMIFS(datos_us[USD],datos_us[Year],X$2,datos_us[Month],AB$2,datos_us[Origen],W11)</f>
        <v>0</v>
      </c>
      <c r="Z11" s="22"/>
      <c r="AA11" s="22">
        <f t="shared" si="35"/>
        <v>0</v>
      </c>
      <c r="AB11" s="23">
        <f t="shared" si="3"/>
        <v>0</v>
      </c>
      <c r="AD11" s="3" t="s">
        <v>421</v>
      </c>
      <c r="AE11" s="22">
        <f>+SUMIFS(datos_arg[ARS],datos_arg[Year],AE$2,datos_arg[Month],AI$2,datos_arg[Destino],AD11)
- SUMIFS(datos_arg[ARS],datos_arg[Year],AE$2,datos_arg[Month],AI$2,datos_arg[Origen],AD11)
+SUMIFS(datos_us[ARS],datos_us[Year],AE$2,datos_us[Month],AI$2,datos_us[Destino],AD11)
- SUMIFS(datos_us[ARS],datos_us[Year],AE$2,datos_us[Month],AI$2,datos_us[Origen],AD11)</f>
        <v>0</v>
      </c>
      <c r="AF11" s="22">
        <f>SUMIFS(datos_arg[USD],datos_arg[Year],AE$2,datos_arg[Month],AI$2,datos_arg[Destino],AD11)
- SUMIFS(datos_arg[USD],datos_arg[Year],AE$2,datos_arg[Month],AI$2,datos_arg[Origen],AD11)
+SUMIFS(datos_us[USD],datos_us[Year],AE$2,datos_us[Month],AI$2,datos_us[Destino],AD11)
- SUMIFS(datos_us[USD],datos_us[Year],AE$2,datos_us[Month],AI$2,datos_us[Origen],AD11)</f>
        <v>0</v>
      </c>
      <c r="AG11" s="22"/>
      <c r="AH11" s="22">
        <f t="shared" si="36"/>
        <v>0</v>
      </c>
      <c r="AI11" s="23">
        <f t="shared" si="4"/>
        <v>0</v>
      </c>
      <c r="AK11" s="3" t="s">
        <v>421</v>
      </c>
      <c r="AL11" s="22">
        <f>+SUMIFS(datos_arg[ARS],datos_arg[Year],AL$2,datos_arg[Month],AP$2,datos_arg[Destino],AK11)
- SUMIFS(datos_arg[ARS],datos_arg[Year],AL$2,datos_arg[Month],AP$2,datos_arg[Origen],AK11)
+SUMIFS(datos_us[ARS],datos_us[Year],AL$2,datos_us[Month],AP$2,datos_us[Destino],AK11)
- SUMIFS(datos_us[ARS],datos_us[Year],AL$2,datos_us[Month],AP$2,datos_us[Origen],AK11)</f>
        <v>0</v>
      </c>
      <c r="AM11" s="22">
        <f>SUMIFS(datos_arg[USD],datos_arg[Year],AL$2,datos_arg[Month],AP$2,datos_arg[Destino],AK11)
- SUMIFS(datos_arg[USD],datos_arg[Year],AL$2,datos_arg[Month],AP$2,datos_arg[Origen],AK11)
+SUMIFS(datos_us[USD],datos_us[Year],AL$2,datos_us[Month],AP$2,datos_us[Destino],AK11)
- SUMIFS(datos_us[USD],datos_us[Year],AL$2,datos_us[Month],AP$2,datos_us[Origen],AK11)</f>
        <v>0</v>
      </c>
      <c r="AN11" s="22"/>
      <c r="AO11" s="22">
        <f t="shared" si="37"/>
        <v>0</v>
      </c>
      <c r="AP11" s="23">
        <f t="shared" si="5"/>
        <v>0</v>
      </c>
      <c r="AR11" s="3" t="s">
        <v>421</v>
      </c>
      <c r="AS11" s="22">
        <f>+SUMIFS(datos_arg[ARS],datos_arg[Year],AS$2,datos_arg[Month],AW$2,datos_arg[Destino],AR11)
- SUMIFS(datos_arg[ARS],datos_arg[Year],AS$2,datos_arg[Month],AW$2,datos_arg[Origen],AR11)
+SUMIFS(datos_us[ARS],datos_us[Year],AS$2,datos_us[Month],AW$2,datos_us[Destino],AR11)
- SUMIFS(datos_us[ARS],datos_us[Year],AS$2,datos_us[Month],AW$2,datos_us[Origen],AR11)</f>
        <v>0</v>
      </c>
      <c r="AT11" s="22">
        <f>SUMIFS(datos_arg[USD],datos_arg[Year],AS$2,datos_arg[Month],AW$2,datos_arg[Destino],AR11)
- SUMIFS(datos_arg[USD],datos_arg[Year],AS$2,datos_arg[Month],AW$2,datos_arg[Origen],AR11)
+SUMIFS(datos_us[USD],datos_us[Year],AS$2,datos_us[Month],AW$2,datos_us[Destino],AR11)
- SUMIFS(datos_us[USD],datos_us[Year],AS$2,datos_us[Month],AW$2,datos_us[Origen],AR11)</f>
        <v>0</v>
      </c>
      <c r="AU11" s="22"/>
      <c r="AV11" s="22">
        <f t="shared" si="38"/>
        <v>0</v>
      </c>
      <c r="AW11" s="23">
        <f t="shared" si="6"/>
        <v>0</v>
      </c>
      <c r="AY11" s="3" t="s">
        <v>421</v>
      </c>
      <c r="AZ11" s="22">
        <f>+SUMIFS(datos_arg[ARS],datos_arg[Year],AZ$2,datos_arg[Month],BD$2,datos_arg[Destino],AY11)
- SUMIFS(datos_arg[ARS],datos_arg[Year],AZ$2,datos_arg[Month],BD$2,datos_arg[Origen],AY11)
+SUMIFS(datos_us[ARS],datos_us[Year],AZ$2,datos_us[Month],BD$2,datos_us[Destino],AY11)
- SUMIFS(datos_us[ARS],datos_us[Year],AZ$2,datos_us[Month],BD$2,datos_us[Origen],AY11)</f>
        <v>0</v>
      </c>
      <c r="BA11" s="22">
        <f>SUMIFS(datos_arg[USD],datos_arg[Year],AZ$2,datos_arg[Month],BD$2,datos_arg[Destino],AY11)
- SUMIFS(datos_arg[USD],datos_arg[Year],AZ$2,datos_arg[Month],BD$2,datos_arg[Origen],AY11)
+SUMIFS(datos_us[USD],datos_us[Year],AZ$2,datos_us[Month],BD$2,datos_us[Destino],AY11)
- SUMIFS(datos_us[USD],datos_us[Year],AZ$2,datos_us[Month],BD$2,datos_us[Origen],AY11)</f>
        <v>0</v>
      </c>
      <c r="BB11" s="22"/>
      <c r="BC11" s="22">
        <f t="shared" si="39"/>
        <v>0</v>
      </c>
      <c r="BD11" s="23">
        <f t="shared" si="7"/>
        <v>0</v>
      </c>
      <c r="BF11" s="3" t="s">
        <v>421</v>
      </c>
      <c r="BG11" s="22">
        <f>+SUMIFS(datos_arg[ARS],datos_arg[Year],BG$2,datos_arg[Month],BK$2,datos_arg[Destino],BF11)
- SUMIFS(datos_arg[ARS],datos_arg[Year],BG$2,datos_arg[Month],BK$2,datos_arg[Origen],BF11)
+SUMIFS(datos_us[ARS],datos_us[Year],BG$2,datos_us[Month],BK$2,datos_us[Destino],BF11)
- SUMIFS(datos_us[ARS],datos_us[Year],BG$2,datos_us[Month],BK$2,datos_us[Origen],BF11)</f>
        <v>0</v>
      </c>
      <c r="BH11" s="22">
        <f>SUMIFS(datos_arg[USD],datos_arg[Year],BG$2,datos_arg[Month],BK$2,datos_arg[Destino],BF11)
- SUMIFS(datos_arg[USD],datos_arg[Year],BG$2,datos_arg[Month],BK$2,datos_arg[Origen],BF11)
+SUMIFS(datos_us[USD],datos_us[Year],BG$2,datos_us[Month],BK$2,datos_us[Destino],BF11)
- SUMIFS(datos_us[USD],datos_us[Year],BG$2,datos_us[Month],BK$2,datos_us[Origen],BF11)</f>
        <v>0</v>
      </c>
      <c r="BI11" s="22"/>
      <c r="BJ11" s="22">
        <f t="shared" si="40"/>
        <v>0</v>
      </c>
      <c r="BK11" s="23">
        <f t="shared" si="8"/>
        <v>0</v>
      </c>
      <c r="BM11" s="3" t="s">
        <v>421</v>
      </c>
      <c r="BN11" s="22">
        <f>+SUMIFS(datos_arg[ARS],datos_arg[Year],BN$2,datos_arg[Month],BR$2,datos_arg[Destino],BM11)
- SUMIFS(datos_arg[ARS],datos_arg[Year],BN$2,datos_arg[Month],BR$2,datos_arg[Origen],BM11)
+SUMIFS(datos_us[ARS],datos_us[Year],BN$2,datos_us[Month],BR$2,datos_us[Destino],BM11)
- SUMIFS(datos_us[ARS],datos_us[Year],BN$2,datos_us[Month],BR$2,datos_us[Origen],BM11)</f>
        <v>0</v>
      </c>
      <c r="BO11" s="22">
        <f>SUMIFS(datos_arg[USD],datos_arg[Year],BN$2,datos_arg[Month],BR$2,datos_arg[Destino],BM11)
- SUMIFS(datos_arg[USD],datos_arg[Year],BN$2,datos_arg[Month],BR$2,datos_arg[Origen],BM11)
+SUMIFS(datos_us[USD],datos_us[Year],BN$2,datos_us[Month],BR$2,datos_us[Destino],BM11)
- SUMIFS(datos_us[USD],datos_us[Year],BN$2,datos_us[Month],BR$2,datos_us[Origen],BM11)</f>
        <v>0</v>
      </c>
      <c r="BP11" s="22"/>
      <c r="BQ11" s="22">
        <f t="shared" si="41"/>
        <v>0</v>
      </c>
      <c r="BR11" s="23">
        <f t="shared" si="9"/>
        <v>0</v>
      </c>
      <c r="BT11" s="3" t="s">
        <v>421</v>
      </c>
      <c r="BU11" s="22">
        <f>+SUMIFS(datos_arg[ARS],datos_arg[Year],BU$2,datos_arg[Month],BY$2,datos_arg[Destino],BT11)
- SUMIFS(datos_arg[ARS],datos_arg[Year],BU$2,datos_arg[Month],BY$2,datos_arg[Origen],BT11)
+SUMIFS(datos_us[ARS],datos_us[Year],BU$2,datos_us[Month],BY$2,datos_us[Destino],BT11)
- SUMIFS(datos_us[ARS],datos_us[Year],BU$2,datos_us[Month],BY$2,datos_us[Origen],BT11)</f>
        <v>0</v>
      </c>
      <c r="BV11" s="22">
        <f>SUMIFS(datos_arg[USD],datos_arg[Year],BU$2,datos_arg[Month],BY$2,datos_arg[Destino],BT11)
- SUMIFS(datos_arg[USD],datos_arg[Year],BU$2,datos_arg[Month],BY$2,datos_arg[Origen],BT11)
+SUMIFS(datos_us[USD],datos_us[Year],BU$2,datos_us[Month],BY$2,datos_us[Destino],BT11)
- SUMIFS(datos_us[USD],datos_us[Year],BU$2,datos_us[Month],BY$2,datos_us[Origen],BT11)</f>
        <v>0</v>
      </c>
      <c r="BW11" s="22"/>
      <c r="BX11" s="22">
        <f t="shared" si="42"/>
        <v>0</v>
      </c>
      <c r="BY11" s="23">
        <f t="shared" si="10"/>
        <v>0</v>
      </c>
      <c r="CA11" s="3" t="s">
        <v>421</v>
      </c>
      <c r="CB11" s="22">
        <f>+SUMIFS(datos_arg[ARS],datos_arg[Year],CB$2,datos_arg[Month],CF$2,datos_arg[Destino],CA11)
- SUMIFS(datos_arg[ARS],datos_arg[Year],CB$2,datos_arg[Month],CF$2,datos_arg[Origen],CA11)
+SUMIFS(datos_us[ARS],datos_us[Year],CB$2,datos_us[Month],CF$2,datos_us[Destino],CA11)
- SUMIFS(datos_us[ARS],datos_us[Year],CB$2,datos_us[Month],CF$2,datos_us[Origen],CA11)</f>
        <v>0</v>
      </c>
      <c r="CC11" s="22">
        <f>SUMIFS(datos_arg[USD],datos_arg[Year],CB$2,datos_arg[Month],CF$2,datos_arg[Destino],CA11)
- SUMIFS(datos_arg[USD],datos_arg[Year],CB$2,datos_arg[Month],CF$2,datos_arg[Origen],CA11)
+SUMIFS(datos_us[USD],datos_us[Year],CB$2,datos_us[Month],CF$2,datos_us[Destino],CA11)
- SUMIFS(datos_us[USD],datos_us[Year],CB$2,datos_us[Month],CF$2,datos_us[Origen],CA11)</f>
        <v>0</v>
      </c>
      <c r="CD11" s="22"/>
      <c r="CE11" s="22">
        <f t="shared" si="43"/>
        <v>0</v>
      </c>
      <c r="CF11" s="23">
        <f t="shared" si="11"/>
        <v>0</v>
      </c>
      <c r="CH11" s="3" t="s">
        <v>421</v>
      </c>
      <c r="CI11" s="22">
        <f>+SUMIFS(datos_arg[ARS],datos_arg[Year],CI$2,datos_arg[Month],CM$2,datos_arg[Destino],CH11)
- SUMIFS(datos_arg[ARS],datos_arg[Year],CI$2,datos_arg[Month],CM$2,datos_arg[Origen],CH11)
+SUMIFS(datos_us[ARS],datos_us[Year],CI$2,datos_us[Month],CM$2,datos_us[Destino],CH11)
- SUMIFS(datos_us[ARS],datos_us[Year],CI$2,datos_us[Month],CM$2,datos_us[Origen],CH11)</f>
        <v>0</v>
      </c>
      <c r="CJ11" s="22">
        <f>SUMIFS(datos_arg[USD],datos_arg[Year],CI$2,datos_arg[Month],CM$2,datos_arg[Destino],CH11)
- SUMIFS(datos_arg[USD],datos_arg[Year],CI$2,datos_arg[Month],CM$2,datos_arg[Origen],CH11)
+SUMIFS(datos_us[USD],datos_us[Year],CI$2,datos_us[Month],CM$2,datos_us[Destino],CH11)
- SUMIFS(datos_us[USD],datos_us[Year],CI$2,datos_us[Month],CM$2,datos_us[Origen],CH11)</f>
        <v>0</v>
      </c>
      <c r="CK11" s="22"/>
      <c r="CL11" s="22">
        <f t="shared" si="44"/>
        <v>0</v>
      </c>
      <c r="CM11" s="23">
        <f t="shared" si="12"/>
        <v>0</v>
      </c>
      <c r="CO11" s="3" t="s">
        <v>421</v>
      </c>
      <c r="CP11" s="22">
        <f>+SUMIFS(datos_arg[ARS],datos_arg[Year],CP$2,datos_arg[Month],CT$2,datos_arg[Destino],CO11)
- SUMIFS(datos_arg[ARS],datos_arg[Year],CP$2,datos_arg[Month],CT$2,datos_arg[Origen],CO11)
+SUMIFS(datos_us[ARS],datos_us[Year],CP$2,datos_us[Month],CT$2,datos_us[Destino],CO11)
- SUMIFS(datos_us[ARS],datos_us[Year],CP$2,datos_us[Month],CT$2,datos_us[Origen],CO11)</f>
        <v>0</v>
      </c>
      <c r="CQ11" s="22">
        <f>SUMIFS(datos_arg[USD],datos_arg[Year],CP$2,datos_arg[Month],CT$2,datos_arg[Destino],CO11)
- SUMIFS(datos_arg[USD],datos_arg[Year],CP$2,datos_arg[Month],CT$2,datos_arg[Origen],CO11)
+SUMIFS(datos_us[USD],datos_us[Year],CP$2,datos_us[Month],CT$2,datos_us[Destino],CO11)
- SUMIFS(datos_us[USD],datos_us[Year],CP$2,datos_us[Month],CT$2,datos_us[Origen],CO11)</f>
        <v>7.1054273576010019E-15</v>
      </c>
      <c r="CR11" s="22"/>
      <c r="CS11" s="22">
        <f t="shared" si="45"/>
        <v>0</v>
      </c>
      <c r="CT11" s="23">
        <f t="shared" si="13"/>
        <v>7.1054273576010019E-15</v>
      </c>
      <c r="CV11" s="3" t="s">
        <v>421</v>
      </c>
      <c r="CW11" s="22">
        <f>+SUMIFS(datos_arg[ARS],datos_arg[Year],CW$2,datos_arg[Month],DA$2,datos_arg[Destino],CV11)
- SUMIFS(datos_arg[ARS],datos_arg[Year],CW$2,datos_arg[Month],DA$2,datos_arg[Origen],CV11)
+SUMIFS(datos_us[ARS],datos_us[Year],CW$2,datos_us[Month],DA$2,datos_us[Destino],CV11)
- SUMIFS(datos_us[ARS],datos_us[Year],CW$2,datos_us[Month],DA$2,datos_us[Origen],CV11)</f>
        <v>0</v>
      </c>
      <c r="CX11" s="22">
        <f>SUMIFS(datos_arg[USD],datos_arg[Year],CW$2,datos_arg[Month],DA$2,datos_arg[Destino],CV11)
- SUMIFS(datos_arg[USD],datos_arg[Year],CW$2,datos_arg[Month],DA$2,datos_arg[Origen],CV11)
+SUMIFS(datos_us[USD],datos_us[Year],CW$2,datos_us[Month],DA$2,datos_us[Destino],CV11)
- SUMIFS(datos_us[USD],datos_us[Year],CW$2,datos_us[Month],DA$2,datos_us[Origen],CV11)</f>
        <v>0</v>
      </c>
      <c r="CY11" s="22"/>
      <c r="CZ11" s="22">
        <f t="shared" si="46"/>
        <v>0</v>
      </c>
      <c r="DA11" s="23">
        <f t="shared" si="14"/>
        <v>7.1054273576010019E-15</v>
      </c>
      <c r="DC11" s="3" t="s">
        <v>421</v>
      </c>
      <c r="DD11" s="22">
        <f>+SUMIFS(datos_arg[ARS],datos_arg[Year],DD$2,datos_arg[Month],DH$2,datos_arg[Destino],DC11)
- SUMIFS(datos_arg[ARS],datos_arg[Year],DD$2,datos_arg[Month],DH$2,datos_arg[Origen],DC11)
+SUMIFS(datos_us[ARS],datos_us[Year],DD$2,datos_us[Month],DH$2,datos_us[Destino],DC11)
- SUMIFS(datos_us[ARS],datos_us[Year],DD$2,datos_us[Month],DH$2,datos_us[Origen],DC11)</f>
        <v>0</v>
      </c>
      <c r="DE11" s="22">
        <f>SUMIFS(datos_arg[USD],datos_arg[Year],DD$2,datos_arg[Month],DH$2,datos_arg[Destino],DC11)
- SUMIFS(datos_arg[USD],datos_arg[Year],DD$2,datos_arg[Month],DH$2,datos_arg[Origen],DC11)
+SUMIFS(datos_us[USD],datos_us[Year],DD$2,datos_us[Month],DH$2,datos_us[Destino],DC11)
- SUMIFS(datos_us[USD],datos_us[Year],DD$2,datos_us[Month],DH$2,datos_us[Origen],DC11)</f>
        <v>0</v>
      </c>
      <c r="DF11" s="22"/>
      <c r="DG11" s="22">
        <f t="shared" si="47"/>
        <v>0</v>
      </c>
      <c r="DH11" s="23">
        <f t="shared" si="15"/>
        <v>7.1054273576010019E-15</v>
      </c>
      <c r="DJ11" s="3" t="s">
        <v>421</v>
      </c>
      <c r="DK11" s="22">
        <f>+SUMIFS(datos_arg[ARS],datos_arg[Year],DK$2,datos_arg[Month],DO$2,datos_arg[Destino],DJ11)
- SUMIFS(datos_arg[ARS],datos_arg[Year],DK$2,datos_arg[Month],DO$2,datos_arg[Origen],DJ11)
+SUMIFS(datos_us[ARS],datos_us[Year],DK$2,datos_us[Month],DO$2,datos_us[Destino],DJ11)
- SUMIFS(datos_us[ARS],datos_us[Year],DK$2,datos_us[Month],DO$2,datos_us[Origen],DJ11)</f>
        <v>0</v>
      </c>
      <c r="DL11" s="22">
        <f>SUMIFS(datos_arg[USD],datos_arg[Year],DK$2,datos_arg[Month],DO$2,datos_arg[Destino],DJ11)
- SUMIFS(datos_arg[USD],datos_arg[Year],DK$2,datos_arg[Month],DO$2,datos_arg[Origen],DJ11)
+SUMIFS(datos_us[USD],datos_us[Year],DK$2,datos_us[Month],DO$2,datos_us[Destino],DJ11)
- SUMIFS(datos_us[USD],datos_us[Year],DK$2,datos_us[Month],DO$2,datos_us[Origen],DJ11)</f>
        <v>0</v>
      </c>
      <c r="DM11" s="22"/>
      <c r="DN11" s="22">
        <f t="shared" si="48"/>
        <v>0</v>
      </c>
      <c r="DO11" s="23">
        <f t="shared" si="16"/>
        <v>7.1054273576010019E-15</v>
      </c>
      <c r="DQ11" s="3" t="s">
        <v>421</v>
      </c>
      <c r="DR11" s="22">
        <f>+SUMIFS(datos_arg[ARS],datos_arg[Year],DR$2,datos_arg[Month],DV$2,datos_arg[Destino],DQ11)
- SUMIFS(datos_arg[ARS],datos_arg[Year],DR$2,datos_arg[Month],DV$2,datos_arg[Origen],DQ11)
+SUMIFS(datos_us[ARS],datos_us[Year],DR$2,datos_us[Month],DV$2,datos_us[Destino],DQ11)
- SUMIFS(datos_us[ARS],datos_us[Year],DR$2,datos_us[Month],DV$2,datos_us[Origen],DQ11)</f>
        <v>0</v>
      </c>
      <c r="DS11" s="22">
        <f>SUMIFS(datos_arg[USD],datos_arg[Year],DR$2,datos_arg[Month],DV$2,datos_arg[Destino],DQ11)
- SUMIFS(datos_arg[USD],datos_arg[Year],DR$2,datos_arg[Month],DV$2,datos_arg[Origen],DQ11)
+SUMIFS(datos_us[USD],datos_us[Year],DR$2,datos_us[Month],DV$2,datos_us[Destino],DQ11)
- SUMIFS(datos_us[USD],datos_us[Year],DR$2,datos_us[Month],DV$2,datos_us[Origen],DQ11)</f>
        <v>0</v>
      </c>
      <c r="DT11" s="22"/>
      <c r="DU11" s="22">
        <f t="shared" si="49"/>
        <v>0</v>
      </c>
      <c r="DV11" s="23">
        <f t="shared" si="17"/>
        <v>7.1054273576010019E-15</v>
      </c>
      <c r="DX11" s="3" t="s">
        <v>421</v>
      </c>
      <c r="DY11" s="22">
        <f>+SUMIFS(datos_arg[ARS],datos_arg[Year],DY$2,datos_arg[Month],EC$2,datos_arg[Destino],DX11)
- SUMIFS(datos_arg[ARS],datos_arg[Year],DY$2,datos_arg[Month],EC$2,datos_arg[Origen],DX11)
+SUMIFS(datos_us[ARS],datos_us[Year],DY$2,datos_us[Month],EC$2,datos_us[Destino],DX11)
- SUMIFS(datos_us[ARS],datos_us[Year],DY$2,datos_us[Month],EC$2,datos_us[Origen],DX11)</f>
        <v>0</v>
      </c>
      <c r="DZ11" s="22">
        <f>SUMIFS(datos_arg[USD],datos_arg[Year],DY$2,datos_arg[Month],EC$2,datos_arg[Destino],DX11)
- SUMIFS(datos_arg[USD],datos_arg[Year],DY$2,datos_arg[Month],EC$2,datos_arg[Origen],DX11)
+SUMIFS(datos_us[USD],datos_us[Year],DY$2,datos_us[Month],EC$2,datos_us[Destino],DX11)
- SUMIFS(datos_us[USD],datos_us[Year],DY$2,datos_us[Month],EC$2,datos_us[Origen],DX11)</f>
        <v>0</v>
      </c>
      <c r="EA11" s="22"/>
      <c r="EB11" s="22">
        <f t="shared" si="50"/>
        <v>0</v>
      </c>
      <c r="EC11" s="23">
        <f t="shared" si="18"/>
        <v>7.1054273576010019E-15</v>
      </c>
      <c r="EE11" s="3" t="s">
        <v>421</v>
      </c>
      <c r="EF11" s="22">
        <f>+SUMIFS(datos_arg[ARS],datos_arg[Year],EF$2,datos_arg[Month],EJ$2,datos_arg[Destino],EE11)
- SUMIFS(datos_arg[ARS],datos_arg[Year],EF$2,datos_arg[Month],EJ$2,datos_arg[Origen],EE11)
+SUMIFS(datos_us[ARS],datos_us[Year],EF$2,datos_us[Month],EJ$2,datos_us[Destino],EE11)
- SUMIFS(datos_us[ARS],datos_us[Year],EF$2,datos_us[Month],EJ$2,datos_us[Origen],EE11)</f>
        <v>24063</v>
      </c>
      <c r="EG11" s="22">
        <f>SUMIFS(datos_arg[USD],datos_arg[Year],EF$2,datos_arg[Month],EJ$2,datos_arg[Destino],EE11)
- SUMIFS(datos_arg[USD],datos_arg[Year],EF$2,datos_arg[Month],EJ$2,datos_arg[Origen],EE11)
+SUMIFS(datos_us[USD],datos_us[Year],EF$2,datos_us[Month],EJ$2,datos_us[Destino],EE11)
- SUMIFS(datos_us[USD],datos_us[Year],EF$2,datos_us[Month],EJ$2,datos_us[Origen],EE11)</f>
        <v>182.26244156458961</v>
      </c>
      <c r="EH11" s="22"/>
      <c r="EI11" s="22">
        <f t="shared" si="51"/>
        <v>24063</v>
      </c>
      <c r="EJ11" s="23">
        <f t="shared" si="19"/>
        <v>182.26244156458961</v>
      </c>
      <c r="EL11" s="3" t="s">
        <v>421</v>
      </c>
      <c r="EM11" s="22">
        <f>+SUMIFS(datos_arg[ARS],datos_arg[Year],EM$2,datos_arg[Month],EQ$2,datos_arg[Destino],EL11)
- SUMIFS(datos_arg[ARS],datos_arg[Year],EM$2,datos_arg[Month],EQ$2,datos_arg[Origen],EL11)
+SUMIFS(datos_us[ARS],datos_us[Year],EM$2,datos_us[Month],EQ$2,datos_us[Destino],EL11)
- SUMIFS(datos_us[ARS],datos_us[Year],EM$2,datos_us[Month],EQ$2,datos_us[Origen],EL11)</f>
        <v>-8225</v>
      </c>
      <c r="EN11" s="22">
        <f>SUMIFS(datos_arg[USD],datos_arg[Year],EM$2,datos_arg[Month],EQ$2,datos_arg[Destino],EL11)
- SUMIFS(datos_arg[USD],datos_arg[Year],EM$2,datos_arg[Month],EQ$2,datos_arg[Origen],EL11)
+SUMIFS(datos_us[USD],datos_us[Year],EM$2,datos_us[Month],EQ$2,datos_us[Destino],EL11)
- SUMIFS(datos_us[USD],datos_us[Year],EM$2,datos_us[Month],EQ$2,datos_us[Origen],EL11)</f>
        <v>-69.936200429837868</v>
      </c>
      <c r="EO11" s="22"/>
      <c r="EP11" s="22">
        <f t="shared" si="52"/>
        <v>15838</v>
      </c>
      <c r="EQ11" s="23">
        <f t="shared" si="20"/>
        <v>112.32624113475174</v>
      </c>
      <c r="ES11" s="3" t="s">
        <v>421</v>
      </c>
      <c r="ET11" s="22">
        <f>+SUMIFS(datos_arg[ARS],datos_arg[Year],ET$2,datos_arg[Month],EX$2,datos_arg[Destino],ES11)
- SUMIFS(datos_arg[ARS],datos_arg[Year],ET$2,datos_arg[Month],EX$2,datos_arg[Origen],ES11)
+SUMIFS(datos_us[ARS],datos_us[Year],ET$2,datos_us[Month],EX$2,datos_us[Destino],ES11)
- SUMIFS(datos_us[ARS],datos_us[Year],ET$2,datos_us[Month],EX$2,datos_us[Origen],ES11)</f>
        <v>51147</v>
      </c>
      <c r="EU11" s="22">
        <f>SUMIFS(datos_arg[USD],datos_arg[Year],ET$2,datos_arg[Month],EX$2,datos_arg[Destino],ES11)
- SUMIFS(datos_arg[USD],datos_arg[Year],ET$2,datos_arg[Month],EX$2,datos_arg[Origen],ES11)
+SUMIFS(datos_us[USD],datos_us[Year],ET$2,datos_us[Month],EX$2,datos_us[Destino],ES11)
- SUMIFS(datos_us[USD],datos_us[Year],ET$2,datos_us[Month],EX$2,datos_us[Origen],ES11)</f>
        <v>284.03470561081031</v>
      </c>
      <c r="EV11" s="22"/>
      <c r="EW11" s="22">
        <f t="shared" si="53"/>
        <v>66985</v>
      </c>
      <c r="EX11" s="23">
        <f t="shared" si="21"/>
        <v>396.36094674556205</v>
      </c>
      <c r="EZ11" s="3" t="s">
        <v>421</v>
      </c>
      <c r="FA11" s="22">
        <f>+SUMIFS(datos_arg[ARS],datos_arg[Year],FA$2,datos_arg[Month],FE$2,datos_arg[Destino],EZ11)
- SUMIFS(datos_arg[ARS],datos_arg[Year],FA$2,datos_arg[Month],FE$2,datos_arg[Origen],EZ11)
+SUMIFS(datos_us[ARS],datos_us[Year],FA$2,datos_us[Month],FE$2,datos_us[Destino],EZ11)
- SUMIFS(datos_us[ARS],datos_us[Year],FA$2,datos_us[Month],FE$2,datos_us[Origen],EZ11)</f>
        <v>-8456</v>
      </c>
      <c r="FB11" s="22">
        <f>SUMIFS(datos_arg[USD],datos_arg[Year],FA$2,datos_arg[Month],FE$2,datos_arg[Destino],EZ11)
- SUMIFS(datos_arg[USD],datos_arg[Year],FA$2,datos_arg[Month],FE$2,datos_arg[Origen],EZ11)
+SUMIFS(datos_us[USD],datos_us[Year],FA$2,datos_us[Month],FE$2,datos_us[Destino],EZ11)
- SUMIFS(datos_us[USD],datos_us[Year],FA$2,datos_us[Month],FE$2,datos_us[Origen],EZ11)</f>
        <v>-17.532467781160676</v>
      </c>
      <c r="FC11" s="22"/>
      <c r="FD11" s="22">
        <f t="shared" si="54"/>
        <v>58529</v>
      </c>
      <c r="FE11" s="23">
        <f t="shared" si="22"/>
        <v>378.82847896440137</v>
      </c>
      <c r="FG11" s="3" t="s">
        <v>421</v>
      </c>
      <c r="FH11" s="22">
        <f>+SUMIFS(datos_arg[ARS],datos_arg[Year],FH$2,datos_arg[Month],FL$2,datos_arg[Destino],FG11)
- SUMIFS(datos_arg[ARS],datos_arg[Year],FH$2,datos_arg[Month],FL$2,datos_arg[Origen],FG11)
+SUMIFS(datos_us[ARS],datos_us[Year],FH$2,datos_us[Month],FL$2,datos_us[Destino],FG11)
- SUMIFS(datos_us[ARS],datos_us[Year],FH$2,datos_us[Month],FL$2,datos_us[Origen],FG11)</f>
        <v>-59700</v>
      </c>
      <c r="FI11" s="22">
        <f>SUMIFS(datos_arg[USD],datos_arg[Year],FH$2,datos_arg[Month],FL$2,datos_arg[Destino],FG11)
- SUMIFS(datos_arg[USD],datos_arg[Year],FH$2,datos_arg[Month],FL$2,datos_arg[Origen],FG11)
+SUMIFS(datos_us[USD],datos_us[Year],FH$2,datos_us[Month],FL$2,datos_us[Destino],FG11)
- SUMIFS(datos_us[USD],datos_us[Year],FH$2,datos_us[Month],FL$2,datos_us[Origen],FG11)</f>
        <v>-403.44336392275028</v>
      </c>
      <c r="FJ11" s="22"/>
      <c r="FK11" s="22">
        <f t="shared" si="55"/>
        <v>-1171</v>
      </c>
      <c r="FL11" s="23">
        <f t="shared" si="23"/>
        <v>-24.61488495834891</v>
      </c>
      <c r="FN11" s="3" t="s">
        <v>421</v>
      </c>
      <c r="FO11" s="22">
        <f>+SUMIFS(datos_arg[ARS],datos_arg[Year],FO$2,datos_arg[Month],FS$2,datos_arg[Destino],FN11)
- SUMIFS(datos_arg[ARS],datos_arg[Year],FO$2,datos_arg[Month],FS$2,datos_arg[Origen],FN11)
+SUMIFS(datos_us[ARS],datos_us[Year],FO$2,datos_us[Month],FS$2,datos_us[Destino],FN11)
- SUMIFS(datos_us[ARS],datos_us[Year],FO$2,datos_us[Month],FS$2,datos_us[Origen],FN11)</f>
        <v>25850</v>
      </c>
      <c r="FP11" s="22">
        <f>SUMIFS(datos_arg[USD],datos_arg[Year],FO$2,datos_arg[Month],FS$2,datos_arg[Destino],FN11)
- SUMIFS(datos_arg[USD],datos_arg[Year],FO$2,datos_arg[Month],FS$2,datos_arg[Origen],FN11)
+SUMIFS(datos_us[USD],datos_us[Year],FO$2,datos_us[Month],FS$2,datos_us[Destino],FN11)
- SUMIFS(datos_us[USD],datos_us[Year],FO$2,datos_us[Month],FS$2,datos_us[Origen],FN11)</f>
        <v>186.4443931550702</v>
      </c>
      <c r="FQ11" s="22"/>
      <c r="FR11" s="22">
        <f t="shared" si="56"/>
        <v>24679</v>
      </c>
      <c r="FS11" s="23">
        <f t="shared" si="24"/>
        <v>161.82950819672129</v>
      </c>
      <c r="FU11" s="3" t="s">
        <v>421</v>
      </c>
      <c r="FV11" s="22">
        <f>+SUMIFS(datos_arg[ARS],datos_arg[Year],FV$2,datos_arg[Month],FZ$2,datos_arg[Destino],FU11)
- SUMIFS(datos_arg[ARS],datos_arg[Year],FV$2,datos_arg[Month],FZ$2,datos_arg[Origen],FU11)
+SUMIFS(datos_us[ARS],datos_us[Year],FV$2,datos_us[Month],FZ$2,datos_us[Destino],FU11)
- SUMIFS(datos_us[ARS],datos_us[Year],FV$2,datos_us[Month],FZ$2,datos_us[Origen],FU11)</f>
        <v>100000</v>
      </c>
      <c r="FW11" s="22">
        <f>SUMIFS(datos_arg[USD],datos_arg[Year],FV$2,datos_arg[Month],FZ$2,datos_arg[Destino],FU11)
- SUMIFS(datos_arg[USD],datos_arg[Year],FV$2,datos_arg[Month],FZ$2,datos_arg[Origen],FU11)
+SUMIFS(datos_us[USD],datos_us[Year],FV$2,datos_us[Month],FZ$2,datos_us[Destino],FU11)
- SUMIFS(datos_us[USD],datos_us[Year],FV$2,datos_us[Month],FZ$2,datos_us[Origen],FU11)</f>
        <v>735.14171482486154</v>
      </c>
      <c r="FX11" s="22"/>
      <c r="FY11" s="22">
        <f t="shared" si="57"/>
        <v>124679</v>
      </c>
      <c r="FZ11" s="23">
        <f t="shared" si="25"/>
        <v>896.97122302158277</v>
      </c>
      <c r="GB11" s="3" t="s">
        <v>421</v>
      </c>
      <c r="GC11" s="22">
        <f>+SUMIFS(datos_arg[ARS],datos_arg[Year],GC$2,datos_arg[Month],GG$2,datos_arg[Destino],GB11)
- SUMIFS(datos_arg[ARS],datos_arg[Year],GC$2,datos_arg[Month],GG$2,datos_arg[Origen],GB11)
+SUMIFS(datos_us[ARS],datos_us[Year],GC$2,datos_us[Month],GG$2,datos_us[Destino],GB11)
- SUMIFS(datos_us[ARS],datos_us[Year],GC$2,datos_us[Month],GG$2,datos_us[Origen],GB11)</f>
        <v>-65190</v>
      </c>
      <c r="GD11" s="22">
        <f>SUMIFS(datos_arg[USD],datos_arg[Year],GC$2,datos_arg[Month],GG$2,datos_arg[Destino],GB11)
- SUMIFS(datos_arg[USD],datos_arg[Year],GC$2,datos_arg[Month],GG$2,datos_arg[Origen],GB11)
+SUMIFS(datos_us[USD],datos_us[Year],GC$2,datos_us[Month],GG$2,datos_us[Destino],GB11)
- SUMIFS(datos_us[USD],datos_us[Year],GC$2,datos_us[Month],GG$2,datos_us[Origen],GB11)</f>
        <v>-468.99280575539569</v>
      </c>
      <c r="GE11" s="22"/>
      <c r="GF11" s="22">
        <f t="shared" si="58"/>
        <v>59489</v>
      </c>
      <c r="GG11" s="23">
        <f t="shared" si="26"/>
        <v>427.97841726618708</v>
      </c>
      <c r="GI11" s="3" t="s">
        <v>421</v>
      </c>
      <c r="GJ11" s="22">
        <f>+SUMIFS(datos_arg[ARS],datos_arg[Year],GJ$2,datos_arg[Month],GN$2,datos_arg[Destino],GI11)
- SUMIFS(datos_arg[ARS],datos_arg[Year],GJ$2,datos_arg[Month],GN$2,datos_arg[Origen],GI11)
+SUMIFS(datos_us[ARS],datos_us[Year],GJ$2,datos_us[Month],GN$2,datos_us[Destino],GI11)
- SUMIFS(datos_us[ARS],datos_us[Year],GJ$2,datos_us[Month],GN$2,datos_us[Origen],GI11)</f>
        <v>100000</v>
      </c>
      <c r="GK11" s="22">
        <f>SUMIFS(datos_arg[USD],datos_arg[Year],GJ$2,datos_arg[Month],GN$2,datos_arg[Destino],GI11)
- SUMIFS(datos_arg[USD],datos_arg[Year],GJ$2,datos_arg[Month],GN$2,datos_arg[Origen],GI11)
+SUMIFS(datos_us[USD],datos_us[Year],GJ$2,datos_us[Month],GN$2,datos_us[Destino],GI11)
- SUMIFS(datos_us[USD],datos_us[Year],GJ$2,datos_us[Month],GN$2,datos_us[Origen],GI11)</f>
        <v>581.44563336672422</v>
      </c>
      <c r="GL11" s="22"/>
      <c r="GM11" s="22">
        <f t="shared" si="59"/>
        <v>159489</v>
      </c>
      <c r="GN11" s="23">
        <f t="shared" si="27"/>
        <v>1009.4240506329113</v>
      </c>
      <c r="GP11" s="3" t="s">
        <v>421</v>
      </c>
      <c r="GQ11" s="22">
        <f>+SUMIFS(datos_arg[ARS],datos_arg[Year],GQ$2,datos_arg[Month],GU$2,datos_arg[Destino],GP11)
- SUMIFS(datos_arg[ARS],datos_arg[Year],GQ$2,datos_arg[Month],GU$2,datos_arg[Origen],GP11)
+SUMIFS(datos_us[ARS],datos_us[Year],GQ$2,datos_us[Month],GU$2,datos_us[Destino],GP11)
- SUMIFS(datos_us[ARS],datos_us[Year],GQ$2,datos_us[Month],GU$2,datos_us[Origen],GP11)</f>
        <v>100000</v>
      </c>
      <c r="GR11" s="22">
        <f>SUMIFS(datos_arg[USD],datos_arg[Year],GQ$2,datos_arg[Month],GU$2,datos_arg[Destino],GP11)
- SUMIFS(datos_arg[USD],datos_arg[Year],GQ$2,datos_arg[Month],GU$2,datos_arg[Origen],GP11)
+SUMIFS(datos_us[USD],datos_us[Year],GQ$2,datos_us[Month],GU$2,datos_us[Destino],GP11)
- SUMIFS(datos_us[USD],datos_us[Year],GQ$2,datos_us[Month],GU$2,datos_us[Origen],GP11)</f>
        <v>659.31549920631699</v>
      </c>
      <c r="GS11" s="22"/>
      <c r="GT11" s="22">
        <f t="shared" si="60"/>
        <v>259489</v>
      </c>
      <c r="GU11" s="23">
        <f t="shared" si="28"/>
        <v>1668.7395498392284</v>
      </c>
      <c r="GW11" s="3" t="s">
        <v>421</v>
      </c>
      <c r="GX11" s="22">
        <f>+SUMIFS(datos_arg[ARS],datos_arg[Year],GX$2,datos_arg[Month],HB$2,datos_arg[Destino],GW11)
- SUMIFS(datos_arg[ARS],datos_arg[Year],GX$2,datos_arg[Month],HB$2,datos_arg[Origen],GW11)
+SUMIFS(datos_us[ARS],datos_us[Year],GX$2,datos_us[Month],HB$2,datos_us[Destino],GW11)
- SUMIFS(datos_us[ARS],datos_us[Year],GX$2,datos_us[Month],HB$2,datos_us[Origen],GW11)</f>
        <v>-158942</v>
      </c>
      <c r="GY11" s="22">
        <f>SUMIFS(datos_arg[USD],datos_arg[Year],GX$2,datos_arg[Month],HB$2,datos_arg[Destino],GW11)
- SUMIFS(datos_arg[USD],datos_arg[Year],GX$2,datos_arg[Month],HB$2,datos_arg[Origen],GW11)
+SUMIFS(datos_us[USD],datos_us[Year],GX$2,datos_us[Month],HB$2,datos_us[Destino],GW11)
- SUMIFS(datos_us[USD],datos_us[Year],GX$2,datos_us[Month],HB$2,datos_us[Origen],GW11)</f>
        <v>-948.9074626865671</v>
      </c>
      <c r="GZ11" s="22"/>
      <c r="HA11" s="22">
        <f t="shared" si="61"/>
        <v>100547</v>
      </c>
      <c r="HB11" s="23">
        <f t="shared" si="29"/>
        <v>719.8320871526613</v>
      </c>
      <c r="HD11" s="3" t="s">
        <v>421</v>
      </c>
      <c r="HE11" s="22">
        <f>+SUMIFS(datos_arg[ARS],datos_arg[Year],HE$2,datos_arg[Month],HI$2,datos_arg[Destino],HD11)
- SUMIFS(datos_arg[ARS],datos_arg[Year],HE$2,datos_arg[Month],HI$2,datos_arg[Origen],HD11)
+SUMIFS(datos_us[ARS],datos_us[Year],HE$2,datos_us[Month],HI$2,datos_us[Destino],HD11)
- SUMIFS(datos_us[ARS],datos_us[Year],HE$2,datos_us[Month],HI$2,datos_us[Origen],HD11)</f>
        <v>0</v>
      </c>
      <c r="HF11" s="22">
        <f>SUMIFS(datos_arg[USD],datos_arg[Year],HE$2,datos_arg[Month],HI$2,datos_arg[Destino],HD11)
- SUMIFS(datos_arg[USD],datos_arg[Year],HE$2,datos_arg[Month],HI$2,datos_arg[Origen],HD11)
+SUMIFS(datos_us[USD],datos_us[Year],HE$2,datos_us[Month],HI$2,datos_us[Destino],HD11)
- SUMIFS(datos_us[USD],datos_us[Year],HE$2,datos_us[Month],HI$2,datos_us[Origen],HD11)</f>
        <v>-154.96130063580733</v>
      </c>
      <c r="HG11" s="22"/>
      <c r="HH11" s="22">
        <f t="shared" si="62"/>
        <v>100547</v>
      </c>
      <c r="HI11" s="23">
        <f t="shared" si="30"/>
        <v>564.87078651685397</v>
      </c>
      <c r="HK11" s="3" t="s">
        <v>421</v>
      </c>
      <c r="HL11" s="22">
        <f>+SUMIFS(datos_arg[ARS],datos_arg[Year],HL$2,datos_arg[Month],HP$2,datos_arg[Destino],HK11)
- SUMIFS(datos_arg[ARS],datos_arg[Year],HL$2,datos_arg[Month],HP$2,datos_arg[Origen],HK11)
+SUMIFS(datos_us[ARS],datos_us[Year],HL$2,datos_us[Month],HP$2,datos_us[Destino],HK11)
- SUMIFS(datos_us[ARS],datos_us[Year],HL$2,datos_us[Month],HP$2,datos_us[Origen],HK11)</f>
        <v>200000</v>
      </c>
      <c r="HM11" s="22">
        <f>SUMIFS(datos_arg[USD],datos_arg[Year],HL$2,datos_arg[Month],HP$2,datos_arg[Destino],HK11)
- SUMIFS(datos_arg[USD],datos_arg[Year],HL$2,datos_arg[Month],HP$2,datos_arg[Origen],HK11)
+SUMIFS(datos_us[USD],datos_us[Year],HL$2,datos_us[Month],HP$2,datos_us[Destino],HK11)
- SUMIFS(datos_us[USD],datos_us[Year],HL$2,datos_us[Month],HP$2,datos_us[Origen],HK11)</f>
        <v>1123.5955056179776</v>
      </c>
      <c r="HN11" s="22"/>
      <c r="HO11" s="22">
        <f t="shared" si="63"/>
        <v>300547</v>
      </c>
      <c r="HP11" s="23">
        <f t="shared" si="31"/>
        <v>1688.4662921348315</v>
      </c>
    </row>
    <row r="12" spans="2:226" x14ac:dyDescent="0.25">
      <c r="B12" s="3" t="s">
        <v>422</v>
      </c>
      <c r="C12" s="22">
        <f>+SUMIFS(datos_arg[ARS],datos_arg[Year],C$2,datos_arg[Month],G$2,datos_arg[Destino],B12)
- SUMIFS(datos_arg[ARS],datos_arg[Year],C$2,datos_arg[Month],G$2,datos_arg[Origen],B12)
+SUMIFS(datos_us[ARS],datos_us[Year],C$2,datos_us[Month],G$2,datos_us[Destino],B12)
- SUMIFS(datos_us[ARS],datos_us[Year],C$2,datos_us[Month],G$2,datos_us[Origen],B12)</f>
        <v>0</v>
      </c>
      <c r="D12" s="22">
        <f>SUMIFS(datos_arg[USD],datos_arg[Year],C$2,datos_arg[Month],G$2,datos_arg[Destino],B12)
- SUMIFS(datos_arg[USD],datos_arg[Year],C$2,datos_arg[Month],G$2,datos_arg[Origen],B12)
+SUMIFS(datos_us[USD],datos_us[Year],C$2,datos_us[Month],G$2,datos_us[Destino],B12)
- SUMIFS(datos_us[USD],datos_us[Year],C$2,datos_us[Month],G$2,datos_us[Origen],B12)</f>
        <v>0</v>
      </c>
      <c r="E12" s="22"/>
      <c r="F12" s="22">
        <f t="shared" si="32"/>
        <v>0</v>
      </c>
      <c r="G12" s="23">
        <f t="shared" si="0"/>
        <v>0</v>
      </c>
      <c r="I12" s="3" t="s">
        <v>422</v>
      </c>
      <c r="J12" s="22">
        <f>+SUMIFS(datos_arg[ARS],datos_arg[Year],J$2,datos_arg[Month],N$2,datos_arg[Destino],I12)
- SUMIFS(datos_arg[ARS],datos_arg[Year],J$2,datos_arg[Month],N$2,datos_arg[Origen],I12)
+SUMIFS(datos_us[ARS],datos_us[Year],J$2,datos_us[Month],N$2,datos_us[Destino],I12)
- SUMIFS(datos_us[ARS],datos_us[Year],J$2,datos_us[Month],N$2,datos_us[Origen],I12)</f>
        <v>0</v>
      </c>
      <c r="K12" s="22">
        <f>SUMIFS(datos_arg[USD],datos_arg[Year],J$2,datos_arg[Month],N$2,datos_arg[Destino],I12)
- SUMIFS(datos_arg[USD],datos_arg[Year],J$2,datos_arg[Month],N$2,datos_arg[Origen],I12)
+SUMIFS(datos_us[USD],datos_us[Year],J$2,datos_us[Month],N$2,datos_us[Destino],I12)
- SUMIFS(datos_us[USD],datos_us[Year],J$2,datos_us[Month],N$2,datos_us[Origen],I12)</f>
        <v>0</v>
      </c>
      <c r="L12" s="22"/>
      <c r="M12" s="22">
        <f t="shared" si="33"/>
        <v>0</v>
      </c>
      <c r="N12" s="23">
        <f t="shared" si="1"/>
        <v>0</v>
      </c>
      <c r="P12" s="3" t="s">
        <v>422</v>
      </c>
      <c r="Q12" s="22">
        <f>+SUMIFS(datos_arg[ARS],datos_arg[Year],Q$2,datos_arg[Month],U$2,datos_arg[Destino],P12)
- SUMIFS(datos_arg[ARS],datos_arg[Year],Q$2,datos_arg[Month],U$2,datos_arg[Origen],P12)
+SUMIFS(datos_us[ARS],datos_us[Year],Q$2,datos_us[Month],U$2,datos_us[Destino],P12)
- SUMIFS(datos_us[ARS],datos_us[Year],Q$2,datos_us[Month],U$2,datos_us[Origen],P12)</f>
        <v>0</v>
      </c>
      <c r="R12" s="22">
        <f>SUMIFS(datos_arg[USD],datos_arg[Year],Q$2,datos_arg[Month],U$2,datos_arg[Destino],P12)
- SUMIFS(datos_arg[USD],datos_arg[Year],Q$2,datos_arg[Month],U$2,datos_arg[Origen],P12)
+SUMIFS(datos_us[USD],datos_us[Year],Q$2,datos_us[Month],U$2,datos_us[Destino],P12)
- SUMIFS(datos_us[USD],datos_us[Year],Q$2,datos_us[Month],U$2,datos_us[Origen],P12)</f>
        <v>0</v>
      </c>
      <c r="S12" s="22"/>
      <c r="T12" s="22">
        <f t="shared" si="34"/>
        <v>0</v>
      </c>
      <c r="U12" s="23">
        <f t="shared" si="2"/>
        <v>0</v>
      </c>
      <c r="W12" s="3" t="s">
        <v>422</v>
      </c>
      <c r="X12" s="22">
        <f>+SUMIFS(datos_arg[ARS],datos_arg[Year],X$2,datos_arg[Month],AB$2,datos_arg[Destino],W12)
- SUMIFS(datos_arg[ARS],datos_arg[Year],X$2,datos_arg[Month],AB$2,datos_arg[Origen],W12)
+SUMIFS(datos_us[ARS],datos_us[Year],X$2,datos_us[Month],AB$2,datos_us[Destino],W12)
- SUMIFS(datos_us[ARS],datos_us[Year],X$2,datos_us[Month],AB$2,datos_us[Origen],W12)</f>
        <v>0</v>
      </c>
      <c r="Y12" s="22">
        <f>SUMIFS(datos_arg[USD],datos_arg[Year],X$2,datos_arg[Month],AB$2,datos_arg[Destino],W12)
- SUMIFS(datos_arg[USD],datos_arg[Year],X$2,datos_arg[Month],AB$2,datos_arg[Origen],W12)
+SUMIFS(datos_us[USD],datos_us[Year],X$2,datos_us[Month],AB$2,datos_us[Destino],W12)
- SUMIFS(datos_us[USD],datos_us[Year],X$2,datos_us[Month],AB$2,datos_us[Origen],W12)</f>
        <v>0</v>
      </c>
      <c r="Z12" s="22"/>
      <c r="AA12" s="22">
        <f t="shared" si="35"/>
        <v>0</v>
      </c>
      <c r="AB12" s="23">
        <f t="shared" si="3"/>
        <v>0</v>
      </c>
      <c r="AD12" s="3" t="s">
        <v>422</v>
      </c>
      <c r="AE12" s="22">
        <f>+SUMIFS(datos_arg[ARS],datos_arg[Year],AE$2,datos_arg[Month],AI$2,datos_arg[Destino],AD12)
- SUMIFS(datos_arg[ARS],datos_arg[Year],AE$2,datos_arg[Month],AI$2,datos_arg[Origen],AD12)
+SUMIFS(datos_us[ARS],datos_us[Year],AE$2,datos_us[Month],AI$2,datos_us[Destino],AD12)
- SUMIFS(datos_us[ARS],datos_us[Year],AE$2,datos_us[Month],AI$2,datos_us[Origen],AD12)</f>
        <v>0</v>
      </c>
      <c r="AF12" s="22">
        <f>SUMIFS(datos_arg[USD],datos_arg[Year],AE$2,datos_arg[Month],AI$2,datos_arg[Destino],AD12)
- SUMIFS(datos_arg[USD],datos_arg[Year],AE$2,datos_arg[Month],AI$2,datos_arg[Origen],AD12)
+SUMIFS(datos_us[USD],datos_us[Year],AE$2,datos_us[Month],AI$2,datos_us[Destino],AD12)
- SUMIFS(datos_us[USD],datos_us[Year],AE$2,datos_us[Month],AI$2,datos_us[Origen],AD12)</f>
        <v>0</v>
      </c>
      <c r="AG12" s="22"/>
      <c r="AH12" s="22">
        <f t="shared" si="36"/>
        <v>0</v>
      </c>
      <c r="AI12" s="23">
        <f t="shared" si="4"/>
        <v>0</v>
      </c>
      <c r="AK12" s="3" t="s">
        <v>422</v>
      </c>
      <c r="AL12" s="22">
        <f>+SUMIFS(datos_arg[ARS],datos_arg[Year],AL$2,datos_arg[Month],AP$2,datos_arg[Destino],AK12)
- SUMIFS(datos_arg[ARS],datos_arg[Year],AL$2,datos_arg[Month],AP$2,datos_arg[Origen],AK12)
+SUMIFS(datos_us[ARS],datos_us[Year],AL$2,datos_us[Month],AP$2,datos_us[Destino],AK12)
- SUMIFS(datos_us[ARS],datos_us[Year],AL$2,datos_us[Month],AP$2,datos_us[Origen],AK12)</f>
        <v>0</v>
      </c>
      <c r="AM12" s="22">
        <f>SUMIFS(datos_arg[USD],datos_arg[Year],AL$2,datos_arg[Month],AP$2,datos_arg[Destino],AK12)
- SUMIFS(datos_arg[USD],datos_arg[Year],AL$2,datos_arg[Month],AP$2,datos_arg[Origen],AK12)
+SUMIFS(datos_us[USD],datos_us[Year],AL$2,datos_us[Month],AP$2,datos_us[Destino],AK12)
- SUMIFS(datos_us[USD],datos_us[Year],AL$2,datos_us[Month],AP$2,datos_us[Origen],AK12)</f>
        <v>0</v>
      </c>
      <c r="AN12" s="22"/>
      <c r="AO12" s="22">
        <f t="shared" si="37"/>
        <v>0</v>
      </c>
      <c r="AP12" s="23">
        <f t="shared" si="5"/>
        <v>0</v>
      </c>
      <c r="AR12" s="3" t="s">
        <v>422</v>
      </c>
      <c r="AS12" s="22">
        <f>+SUMIFS(datos_arg[ARS],datos_arg[Year],AS$2,datos_arg[Month],AW$2,datos_arg[Destino],AR12)
- SUMIFS(datos_arg[ARS],datos_arg[Year],AS$2,datos_arg[Month],AW$2,datos_arg[Origen],AR12)
+SUMIFS(datos_us[ARS],datos_us[Year],AS$2,datos_us[Month],AW$2,datos_us[Destino],AR12)
- SUMIFS(datos_us[ARS],datos_us[Year],AS$2,datos_us[Month],AW$2,datos_us[Origen],AR12)</f>
        <v>0</v>
      </c>
      <c r="AT12" s="22">
        <f>SUMIFS(datos_arg[USD],datos_arg[Year],AS$2,datos_arg[Month],AW$2,datos_arg[Destino],AR12)
- SUMIFS(datos_arg[USD],datos_arg[Year],AS$2,datos_arg[Month],AW$2,datos_arg[Origen],AR12)
+SUMIFS(datos_us[USD],datos_us[Year],AS$2,datos_us[Month],AW$2,datos_us[Destino],AR12)
- SUMIFS(datos_us[USD],datos_us[Year],AS$2,datos_us[Month],AW$2,datos_us[Origen],AR12)</f>
        <v>0</v>
      </c>
      <c r="AU12" s="22"/>
      <c r="AV12" s="22">
        <f t="shared" si="38"/>
        <v>0</v>
      </c>
      <c r="AW12" s="23">
        <f t="shared" si="6"/>
        <v>0</v>
      </c>
      <c r="AY12" s="3" t="s">
        <v>422</v>
      </c>
      <c r="AZ12" s="22">
        <f>+SUMIFS(datos_arg[ARS],datos_arg[Year],AZ$2,datos_arg[Month],BD$2,datos_arg[Destino],AY12)
- SUMIFS(datos_arg[ARS],datos_arg[Year],AZ$2,datos_arg[Month],BD$2,datos_arg[Origen],AY12)
+SUMIFS(datos_us[ARS],datos_us[Year],AZ$2,datos_us[Month],BD$2,datos_us[Destino],AY12)
- SUMIFS(datos_us[ARS],datos_us[Year],AZ$2,datos_us[Month],BD$2,datos_us[Origen],AY12)</f>
        <v>0</v>
      </c>
      <c r="BA12" s="22">
        <f>SUMIFS(datos_arg[USD],datos_arg[Year],AZ$2,datos_arg[Month],BD$2,datos_arg[Destino],AY12)
- SUMIFS(datos_arg[USD],datos_arg[Year],AZ$2,datos_arg[Month],BD$2,datos_arg[Origen],AY12)
+SUMIFS(datos_us[USD],datos_us[Year],AZ$2,datos_us[Month],BD$2,datos_us[Destino],AY12)
- SUMIFS(datos_us[USD],datos_us[Year],AZ$2,datos_us[Month],BD$2,datos_us[Origen],AY12)</f>
        <v>0</v>
      </c>
      <c r="BB12" s="22"/>
      <c r="BC12" s="22">
        <f t="shared" si="39"/>
        <v>0</v>
      </c>
      <c r="BD12" s="23">
        <f t="shared" si="7"/>
        <v>0</v>
      </c>
      <c r="BF12" s="3" t="s">
        <v>422</v>
      </c>
      <c r="BG12" s="22">
        <f>+SUMIFS(datos_arg[ARS],datos_arg[Year],BG$2,datos_arg[Month],BK$2,datos_arg[Destino],BF12)
- SUMIFS(datos_arg[ARS],datos_arg[Year],BG$2,datos_arg[Month],BK$2,datos_arg[Origen],BF12)
+SUMIFS(datos_us[ARS],datos_us[Year],BG$2,datos_us[Month],BK$2,datos_us[Destino],BF12)
- SUMIFS(datos_us[ARS],datos_us[Year],BG$2,datos_us[Month],BK$2,datos_us[Origen],BF12)</f>
        <v>0</v>
      </c>
      <c r="BH12" s="22">
        <f>SUMIFS(datos_arg[USD],datos_arg[Year],BG$2,datos_arg[Month],BK$2,datos_arg[Destino],BF12)
- SUMIFS(datos_arg[USD],datos_arg[Year],BG$2,datos_arg[Month],BK$2,datos_arg[Origen],BF12)
+SUMIFS(datos_us[USD],datos_us[Year],BG$2,datos_us[Month],BK$2,datos_us[Destino],BF12)
- SUMIFS(datos_us[USD],datos_us[Year],BG$2,datos_us[Month],BK$2,datos_us[Origen],BF12)</f>
        <v>0</v>
      </c>
      <c r="BI12" s="22"/>
      <c r="BJ12" s="22">
        <f t="shared" si="40"/>
        <v>0</v>
      </c>
      <c r="BK12" s="23">
        <f t="shared" si="8"/>
        <v>0</v>
      </c>
      <c r="BM12" s="3" t="s">
        <v>422</v>
      </c>
      <c r="BN12" s="22">
        <f>+SUMIFS(datos_arg[ARS],datos_arg[Year],BN$2,datos_arg[Month],BR$2,datos_arg[Destino],BM12)
- SUMIFS(datos_arg[ARS],datos_arg[Year],BN$2,datos_arg[Month],BR$2,datos_arg[Origen],BM12)
+SUMIFS(datos_us[ARS],datos_us[Year],BN$2,datos_us[Month],BR$2,datos_us[Destino],BM12)
- SUMIFS(datos_us[ARS],datos_us[Year],BN$2,datos_us[Month],BR$2,datos_us[Origen],BM12)</f>
        <v>0</v>
      </c>
      <c r="BO12" s="22">
        <f>SUMIFS(datos_arg[USD],datos_arg[Year],BN$2,datos_arg[Month],BR$2,datos_arg[Destino],BM12)
- SUMIFS(datos_arg[USD],datos_arg[Year],BN$2,datos_arg[Month],BR$2,datos_arg[Origen],BM12)
+SUMIFS(datos_us[USD],datos_us[Year],BN$2,datos_us[Month],BR$2,datos_us[Destino],BM12)
- SUMIFS(datos_us[USD],datos_us[Year],BN$2,datos_us[Month],BR$2,datos_us[Origen],BM12)</f>
        <v>0</v>
      </c>
      <c r="BP12" s="22"/>
      <c r="BQ12" s="22">
        <f t="shared" si="41"/>
        <v>0</v>
      </c>
      <c r="BR12" s="23">
        <f t="shared" si="9"/>
        <v>0</v>
      </c>
      <c r="BT12" s="3" t="s">
        <v>422</v>
      </c>
      <c r="BU12" s="22">
        <f>+SUMIFS(datos_arg[ARS],datos_arg[Year],BU$2,datos_arg[Month],BY$2,datos_arg[Destino],BT12)
- SUMIFS(datos_arg[ARS],datos_arg[Year],BU$2,datos_arg[Month],BY$2,datos_arg[Origen],BT12)
+SUMIFS(datos_us[ARS],datos_us[Year],BU$2,datos_us[Month],BY$2,datos_us[Destino],BT12)
- SUMIFS(datos_us[ARS],datos_us[Year],BU$2,datos_us[Month],BY$2,datos_us[Origen],BT12)</f>
        <v>0</v>
      </c>
      <c r="BV12" s="22">
        <f>SUMIFS(datos_arg[USD],datos_arg[Year],BU$2,datos_arg[Month],BY$2,datos_arg[Destino],BT12)
- SUMIFS(datos_arg[USD],datos_arg[Year],BU$2,datos_arg[Month],BY$2,datos_arg[Origen],BT12)
+SUMIFS(datos_us[USD],datos_us[Year],BU$2,datos_us[Month],BY$2,datos_us[Destino],BT12)
- SUMIFS(datos_us[USD],datos_us[Year],BU$2,datos_us[Month],BY$2,datos_us[Origen],BT12)</f>
        <v>0</v>
      </c>
      <c r="BW12" s="22"/>
      <c r="BX12" s="22">
        <f t="shared" si="42"/>
        <v>0</v>
      </c>
      <c r="BY12" s="23">
        <f t="shared" si="10"/>
        <v>0</v>
      </c>
      <c r="CA12" s="3" t="s">
        <v>422</v>
      </c>
      <c r="CB12" s="22">
        <f>+SUMIFS(datos_arg[ARS],datos_arg[Year],CB$2,datos_arg[Month],CF$2,datos_arg[Destino],CA12)
- SUMIFS(datos_arg[ARS],datos_arg[Year],CB$2,datos_arg[Month],CF$2,datos_arg[Origen],CA12)
+SUMIFS(datos_us[ARS],datos_us[Year],CB$2,datos_us[Month],CF$2,datos_us[Destino],CA12)
- SUMIFS(datos_us[ARS],datos_us[Year],CB$2,datos_us[Month],CF$2,datos_us[Origen],CA12)</f>
        <v>0</v>
      </c>
      <c r="CC12" s="22">
        <f>SUMIFS(datos_arg[USD],datos_arg[Year],CB$2,datos_arg[Month],CF$2,datos_arg[Destino],CA12)
- SUMIFS(datos_arg[USD],datos_arg[Year],CB$2,datos_arg[Month],CF$2,datos_arg[Origen],CA12)
+SUMIFS(datos_us[USD],datos_us[Year],CB$2,datos_us[Month],CF$2,datos_us[Destino],CA12)
- SUMIFS(datos_us[USD],datos_us[Year],CB$2,datos_us[Month],CF$2,datos_us[Origen],CA12)</f>
        <v>0</v>
      </c>
      <c r="CD12" s="22"/>
      <c r="CE12" s="22">
        <f t="shared" si="43"/>
        <v>0</v>
      </c>
      <c r="CF12" s="23">
        <f t="shared" si="11"/>
        <v>0</v>
      </c>
      <c r="CH12" s="3" t="s">
        <v>422</v>
      </c>
      <c r="CI12" s="22">
        <f>+SUMIFS(datos_arg[ARS],datos_arg[Year],CI$2,datos_arg[Month],CM$2,datos_arg[Destino],CH12)
- SUMIFS(datos_arg[ARS],datos_arg[Year],CI$2,datos_arg[Month],CM$2,datos_arg[Origen],CH12)
+SUMIFS(datos_us[ARS],datos_us[Year],CI$2,datos_us[Month],CM$2,datos_us[Destino],CH12)
- SUMIFS(datos_us[ARS],datos_us[Year],CI$2,datos_us[Month],CM$2,datos_us[Origen],CH12)</f>
        <v>0</v>
      </c>
      <c r="CJ12" s="22">
        <f>SUMIFS(datos_arg[USD],datos_arg[Year],CI$2,datos_arg[Month],CM$2,datos_arg[Destino],CH12)
- SUMIFS(datos_arg[USD],datos_arg[Year],CI$2,datos_arg[Month],CM$2,datos_arg[Origen],CH12)
+SUMIFS(datos_us[USD],datos_us[Year],CI$2,datos_us[Month],CM$2,datos_us[Destino],CH12)
- SUMIFS(datos_us[USD],datos_us[Year],CI$2,datos_us[Month],CM$2,datos_us[Origen],CH12)</f>
        <v>0</v>
      </c>
      <c r="CK12" s="22"/>
      <c r="CL12" s="22">
        <f t="shared" si="44"/>
        <v>0</v>
      </c>
      <c r="CM12" s="23">
        <f t="shared" si="12"/>
        <v>0</v>
      </c>
      <c r="CO12" s="3" t="s">
        <v>422</v>
      </c>
      <c r="CP12" s="22">
        <f>+SUMIFS(datos_arg[ARS],datos_arg[Year],CP$2,datos_arg[Month],CT$2,datos_arg[Destino],CO12)
- SUMIFS(datos_arg[ARS],datos_arg[Year],CP$2,datos_arg[Month],CT$2,datos_arg[Origen],CO12)
+SUMIFS(datos_us[ARS],datos_us[Year],CP$2,datos_us[Month],CT$2,datos_us[Destino],CO12)
- SUMIFS(datos_us[ARS],datos_us[Year],CP$2,datos_us[Month],CT$2,datos_us[Origen],CO12)</f>
        <v>0</v>
      </c>
      <c r="CQ12" s="22">
        <f>SUMIFS(datos_arg[USD],datos_arg[Year],CP$2,datos_arg[Month],CT$2,datos_arg[Destino],CO12)
- SUMIFS(datos_arg[USD],datos_arg[Year],CP$2,datos_arg[Month],CT$2,datos_arg[Origen],CO12)
+SUMIFS(datos_us[USD],datos_us[Year],CP$2,datos_us[Month],CT$2,datos_us[Destino],CO12)
- SUMIFS(datos_us[USD],datos_us[Year],CP$2,datos_us[Month],CT$2,datos_us[Origen],CO12)</f>
        <v>0</v>
      </c>
      <c r="CR12" s="22"/>
      <c r="CS12" s="22">
        <f t="shared" si="45"/>
        <v>0</v>
      </c>
      <c r="CT12" s="23">
        <f t="shared" si="13"/>
        <v>0</v>
      </c>
      <c r="CV12" s="3" t="s">
        <v>422</v>
      </c>
      <c r="CW12" s="22">
        <f>+SUMIFS(datos_arg[ARS],datos_arg[Year],CW$2,datos_arg[Month],DA$2,datos_arg[Destino],CV12)
- SUMIFS(datos_arg[ARS],datos_arg[Year],CW$2,datos_arg[Month],DA$2,datos_arg[Origen],CV12)
+SUMIFS(datos_us[ARS],datos_us[Year],CW$2,datos_us[Month],DA$2,datos_us[Destino],CV12)
- SUMIFS(datos_us[ARS],datos_us[Year],CW$2,datos_us[Month],DA$2,datos_us[Origen],CV12)</f>
        <v>2.1827872842550278E-11</v>
      </c>
      <c r="CX12" s="22">
        <f>SUMIFS(datos_arg[USD],datos_arg[Year],CW$2,datos_arg[Month],DA$2,datos_arg[Destino],CV12)
- SUMIFS(datos_arg[USD],datos_arg[Year],CW$2,datos_arg[Month],DA$2,datos_arg[Origen],CV12)
+SUMIFS(datos_us[USD],datos_us[Year],CW$2,datos_us[Month],DA$2,datos_us[Destino],CV12)
- SUMIFS(datos_us[USD],datos_us[Year],CW$2,datos_us[Month],DA$2,datos_us[Origen],CV12)</f>
        <v>3.4106051316484809E-13</v>
      </c>
      <c r="CY12" s="22"/>
      <c r="CZ12" s="22">
        <f t="shared" si="46"/>
        <v>2.1827872842550278E-11</v>
      </c>
      <c r="DA12" s="23">
        <f t="shared" si="14"/>
        <v>3.4106051316484809E-13</v>
      </c>
      <c r="DC12" s="3" t="s">
        <v>422</v>
      </c>
      <c r="DD12" s="22">
        <f>+SUMIFS(datos_arg[ARS],datos_arg[Year],DD$2,datos_arg[Month],DH$2,datos_arg[Destino],DC12)
- SUMIFS(datos_arg[ARS],datos_arg[Year],DD$2,datos_arg[Month],DH$2,datos_arg[Origen],DC12)
+SUMIFS(datos_us[ARS],datos_us[Year],DD$2,datos_us[Month],DH$2,datos_us[Destino],DC12)
- SUMIFS(datos_us[ARS],datos_us[Year],DD$2,datos_us[Month],DH$2,datos_us[Origen],DC12)</f>
        <v>0</v>
      </c>
      <c r="DE12" s="22">
        <f>SUMIFS(datos_arg[USD],datos_arg[Year],DD$2,datos_arg[Month],DH$2,datos_arg[Destino],DC12)
- SUMIFS(datos_arg[USD],datos_arg[Year],DD$2,datos_arg[Month],DH$2,datos_arg[Origen],DC12)
+SUMIFS(datos_us[USD],datos_us[Year],DD$2,datos_us[Month],DH$2,datos_us[Destino],DC12)
- SUMIFS(datos_us[USD],datos_us[Year],DD$2,datos_us[Month],DH$2,datos_us[Origen],DC12)</f>
        <v>0</v>
      </c>
      <c r="DF12" s="22"/>
      <c r="DG12" s="22">
        <f t="shared" si="47"/>
        <v>2.1827872842550278E-11</v>
      </c>
      <c r="DH12" s="23">
        <f t="shared" si="15"/>
        <v>3.4106051316484809E-13</v>
      </c>
      <c r="DJ12" s="3" t="s">
        <v>422</v>
      </c>
      <c r="DK12" s="22">
        <f>+SUMIFS(datos_arg[ARS],datos_arg[Year],DK$2,datos_arg[Month],DO$2,datos_arg[Destino],DJ12)
- SUMIFS(datos_arg[ARS],datos_arg[Year],DK$2,datos_arg[Month],DO$2,datos_arg[Origen],DJ12)
+SUMIFS(datos_us[ARS],datos_us[Year],DK$2,datos_us[Month],DO$2,datos_us[Destino],DJ12)
- SUMIFS(datos_us[ARS],datos_us[Year],DK$2,datos_us[Month],DO$2,datos_us[Origen],DJ12)</f>
        <v>0</v>
      </c>
      <c r="DL12" s="22">
        <f>SUMIFS(datos_arg[USD],datos_arg[Year],DK$2,datos_arg[Month],DO$2,datos_arg[Destino],DJ12)
- SUMIFS(datos_arg[USD],datos_arg[Year],DK$2,datos_arg[Month],DO$2,datos_arg[Origen],DJ12)
+SUMIFS(datos_us[USD],datos_us[Year],DK$2,datos_us[Month],DO$2,datos_us[Destino],DJ12)
- SUMIFS(datos_us[USD],datos_us[Year],DK$2,datos_us[Month],DO$2,datos_us[Origen],DJ12)</f>
        <v>0</v>
      </c>
      <c r="DM12" s="22"/>
      <c r="DN12" s="22">
        <f t="shared" si="48"/>
        <v>2.1827872842550278E-11</v>
      </c>
      <c r="DO12" s="23">
        <f t="shared" si="16"/>
        <v>3.4106051316484809E-13</v>
      </c>
      <c r="DQ12" s="3" t="s">
        <v>422</v>
      </c>
      <c r="DR12" s="22">
        <f>+SUMIFS(datos_arg[ARS],datos_arg[Year],DR$2,datos_arg[Month],DV$2,datos_arg[Destino],DQ12)
- SUMIFS(datos_arg[ARS],datos_arg[Year],DR$2,datos_arg[Month],DV$2,datos_arg[Origen],DQ12)
+SUMIFS(datos_us[ARS],datos_us[Year],DR$2,datos_us[Month],DV$2,datos_us[Destino],DQ12)
- SUMIFS(datos_us[ARS],datos_us[Year],DR$2,datos_us[Month],DV$2,datos_us[Origen],DQ12)</f>
        <v>0</v>
      </c>
      <c r="DS12" s="22">
        <f>SUMIFS(datos_arg[USD],datos_arg[Year],DR$2,datos_arg[Month],DV$2,datos_arg[Destino],DQ12)
- SUMIFS(datos_arg[USD],datos_arg[Year],DR$2,datos_arg[Month],DV$2,datos_arg[Origen],DQ12)
+SUMIFS(datos_us[USD],datos_us[Year],DR$2,datos_us[Month],DV$2,datos_us[Destino],DQ12)
- SUMIFS(datos_us[USD],datos_us[Year],DR$2,datos_us[Month],DV$2,datos_us[Origen],DQ12)</f>
        <v>0</v>
      </c>
      <c r="DT12" s="22"/>
      <c r="DU12" s="22">
        <f t="shared" si="49"/>
        <v>2.1827872842550278E-11</v>
      </c>
      <c r="DV12" s="23">
        <f t="shared" si="17"/>
        <v>3.4106051316484809E-13</v>
      </c>
      <c r="DX12" s="3" t="s">
        <v>422</v>
      </c>
      <c r="DY12" s="22">
        <f>+SUMIFS(datos_arg[ARS],datos_arg[Year],DY$2,datos_arg[Month],EC$2,datos_arg[Destino],DX12)
- SUMIFS(datos_arg[ARS],datos_arg[Year],DY$2,datos_arg[Month],EC$2,datos_arg[Origen],DX12)
+SUMIFS(datos_us[ARS],datos_us[Year],DY$2,datos_us[Month],EC$2,datos_us[Destino],DX12)
- SUMIFS(datos_us[ARS],datos_us[Year],DY$2,datos_us[Month],EC$2,datos_us[Origen],DX12)</f>
        <v>0</v>
      </c>
      <c r="DZ12" s="22">
        <f>SUMIFS(datos_arg[USD],datos_arg[Year],DY$2,datos_arg[Month],EC$2,datos_arg[Destino],DX12)
- SUMIFS(datos_arg[USD],datos_arg[Year],DY$2,datos_arg[Month],EC$2,datos_arg[Origen],DX12)
+SUMIFS(datos_us[USD],datos_us[Year],DY$2,datos_us[Month],EC$2,datos_us[Destino],DX12)
- SUMIFS(datos_us[USD],datos_us[Year],DY$2,datos_us[Month],EC$2,datos_us[Origen],DX12)</f>
        <v>0</v>
      </c>
      <c r="EA12" s="22"/>
      <c r="EB12" s="22">
        <f t="shared" si="50"/>
        <v>2.1827872842550278E-11</v>
      </c>
      <c r="EC12" s="23">
        <f t="shared" si="18"/>
        <v>3.4106051316484809E-13</v>
      </c>
      <c r="EE12" s="3" t="s">
        <v>422</v>
      </c>
      <c r="EF12" s="22">
        <f>+SUMIFS(datos_arg[ARS],datos_arg[Year],EF$2,datos_arg[Month],EJ$2,datos_arg[Destino],EE12)
- SUMIFS(datos_arg[ARS],datos_arg[Year],EF$2,datos_arg[Month],EJ$2,datos_arg[Origen],EE12)
+SUMIFS(datos_us[ARS],datos_us[Year],EF$2,datos_us[Month],EJ$2,datos_us[Destino],EE12)
- SUMIFS(datos_us[ARS],datos_us[Year],EF$2,datos_us[Month],EJ$2,datos_us[Origen],EE12)</f>
        <v>0</v>
      </c>
      <c r="EG12" s="22">
        <f>SUMIFS(datos_arg[USD],datos_arg[Year],EF$2,datos_arg[Month],EJ$2,datos_arg[Destino],EE12)
- SUMIFS(datos_arg[USD],datos_arg[Year],EF$2,datos_arg[Month],EJ$2,datos_arg[Origen],EE12)
+SUMIFS(datos_us[USD],datos_us[Year],EF$2,datos_us[Month],EJ$2,datos_us[Destino],EE12)
- SUMIFS(datos_us[USD],datos_us[Year],EF$2,datos_us[Month],EJ$2,datos_us[Origen],EE12)</f>
        <v>0</v>
      </c>
      <c r="EH12" s="22"/>
      <c r="EI12" s="22">
        <f t="shared" si="51"/>
        <v>2.1827872842550278E-11</v>
      </c>
      <c r="EJ12" s="23">
        <f t="shared" si="19"/>
        <v>3.4106051316484809E-13</v>
      </c>
      <c r="EL12" s="3" t="s">
        <v>422</v>
      </c>
      <c r="EM12" s="22">
        <f>+SUMIFS(datos_arg[ARS],datos_arg[Year],EM$2,datos_arg[Month],EQ$2,datos_arg[Destino],EL12)
- SUMIFS(datos_arg[ARS],datos_arg[Year],EM$2,datos_arg[Month],EQ$2,datos_arg[Origen],EL12)
+SUMIFS(datos_us[ARS],datos_us[Year],EM$2,datos_us[Month],EQ$2,datos_us[Destino],EL12)
- SUMIFS(datos_us[ARS],datos_us[Year],EM$2,datos_us[Month],EQ$2,datos_us[Origen],EL12)</f>
        <v>0</v>
      </c>
      <c r="EN12" s="22">
        <f>SUMIFS(datos_arg[USD],datos_arg[Year],EM$2,datos_arg[Month],EQ$2,datos_arg[Destino],EL12)
- SUMIFS(datos_arg[USD],datos_arg[Year],EM$2,datos_arg[Month],EQ$2,datos_arg[Origen],EL12)
+SUMIFS(datos_us[USD],datos_us[Year],EM$2,datos_us[Month],EQ$2,datos_us[Destino],EL12)
- SUMIFS(datos_us[USD],datos_us[Year],EM$2,datos_us[Month],EQ$2,datos_us[Origen],EL12)</f>
        <v>0</v>
      </c>
      <c r="EO12" s="22"/>
      <c r="EP12" s="22">
        <f t="shared" si="52"/>
        <v>2.1827872842550278E-11</v>
      </c>
      <c r="EQ12" s="23">
        <f t="shared" si="20"/>
        <v>3.4106051316484809E-13</v>
      </c>
      <c r="ES12" s="3" t="s">
        <v>422</v>
      </c>
      <c r="ET12" s="22">
        <f>+SUMIFS(datos_arg[ARS],datos_arg[Year],ET$2,datos_arg[Month],EX$2,datos_arg[Destino],ES12)
- SUMIFS(datos_arg[ARS],datos_arg[Year],ET$2,datos_arg[Month],EX$2,datos_arg[Origen],ES12)
+SUMIFS(datos_us[ARS],datos_us[Year],ET$2,datos_us[Month],EX$2,datos_us[Destino],ES12)
- SUMIFS(datos_us[ARS],datos_us[Year],ET$2,datos_us[Month],EX$2,datos_us[Origen],ES12)</f>
        <v>0</v>
      </c>
      <c r="EU12" s="22">
        <f>SUMIFS(datos_arg[USD],datos_arg[Year],ET$2,datos_arg[Month],EX$2,datos_arg[Destino],ES12)
- SUMIFS(datos_arg[USD],datos_arg[Year],ET$2,datos_arg[Month],EX$2,datos_arg[Origen],ES12)
+SUMIFS(datos_us[USD],datos_us[Year],ET$2,datos_us[Month],EX$2,datos_us[Destino],ES12)
- SUMIFS(datos_us[USD],datos_us[Year],ET$2,datos_us[Month],EX$2,datos_us[Origen],ES12)</f>
        <v>0</v>
      </c>
      <c r="EV12" s="22"/>
      <c r="EW12" s="22">
        <f t="shared" si="53"/>
        <v>2.1827872842550278E-11</v>
      </c>
      <c r="EX12" s="23">
        <f t="shared" si="21"/>
        <v>3.4106051316484809E-13</v>
      </c>
      <c r="EZ12" s="3" t="s">
        <v>422</v>
      </c>
      <c r="FA12" s="22">
        <f>+SUMIFS(datos_arg[ARS],datos_arg[Year],FA$2,datos_arg[Month],FE$2,datos_arg[Destino],EZ12)
- SUMIFS(datos_arg[ARS],datos_arg[Year],FA$2,datos_arg[Month],FE$2,datos_arg[Origen],EZ12)
+SUMIFS(datos_us[ARS],datos_us[Year],FA$2,datos_us[Month],FE$2,datos_us[Destino],EZ12)
- SUMIFS(datos_us[ARS],datos_us[Year],FA$2,datos_us[Month],FE$2,datos_us[Origen],EZ12)</f>
        <v>0</v>
      </c>
      <c r="FB12" s="22">
        <f>SUMIFS(datos_arg[USD],datos_arg[Year],FA$2,datos_arg[Month],FE$2,datos_arg[Destino],EZ12)
- SUMIFS(datos_arg[USD],datos_arg[Year],FA$2,datos_arg[Month],FE$2,datos_arg[Origen],EZ12)
+SUMIFS(datos_us[USD],datos_us[Year],FA$2,datos_us[Month],FE$2,datos_us[Destino],EZ12)
- SUMIFS(datos_us[USD],datos_us[Year],FA$2,datos_us[Month],FE$2,datos_us[Origen],EZ12)</f>
        <v>0</v>
      </c>
      <c r="FC12" s="22"/>
      <c r="FD12" s="22">
        <f t="shared" si="54"/>
        <v>2.1827872842550278E-11</v>
      </c>
      <c r="FE12" s="23">
        <f t="shared" si="22"/>
        <v>3.4106051316484809E-13</v>
      </c>
      <c r="FG12" s="3" t="s">
        <v>422</v>
      </c>
      <c r="FH12" s="22">
        <f>+SUMIFS(datos_arg[ARS],datos_arg[Year],FH$2,datos_arg[Month],FL$2,datos_arg[Destino],FG12)
- SUMIFS(datos_arg[ARS],datos_arg[Year],FH$2,datos_arg[Month],FL$2,datos_arg[Origen],FG12)
+SUMIFS(datos_us[ARS],datos_us[Year],FH$2,datos_us[Month],FL$2,datos_us[Destino],FG12)
- SUMIFS(datos_us[ARS],datos_us[Year],FH$2,datos_us[Month],FL$2,datos_us[Origen],FG12)</f>
        <v>0</v>
      </c>
      <c r="FI12" s="22">
        <f>SUMIFS(datos_arg[USD],datos_arg[Year],FH$2,datos_arg[Month],FL$2,datos_arg[Destino],FG12)
- SUMIFS(datos_arg[USD],datos_arg[Year],FH$2,datos_arg[Month],FL$2,datos_arg[Origen],FG12)
+SUMIFS(datos_us[USD],datos_us[Year],FH$2,datos_us[Month],FL$2,datos_us[Destino],FG12)
- SUMIFS(datos_us[USD],datos_us[Year],FH$2,datos_us[Month],FL$2,datos_us[Origen],FG12)</f>
        <v>0</v>
      </c>
      <c r="FJ12" s="22"/>
      <c r="FK12" s="22">
        <f t="shared" si="55"/>
        <v>2.1827872842550278E-11</v>
      </c>
      <c r="FL12" s="23">
        <f t="shared" si="23"/>
        <v>3.4106051316484809E-13</v>
      </c>
      <c r="FN12" s="3" t="s">
        <v>422</v>
      </c>
      <c r="FO12" s="22">
        <f>+SUMIFS(datos_arg[ARS],datos_arg[Year],FO$2,datos_arg[Month],FS$2,datos_arg[Destino],FN12)
- SUMIFS(datos_arg[ARS],datos_arg[Year],FO$2,datos_arg[Month],FS$2,datos_arg[Origen],FN12)
+SUMIFS(datos_us[ARS],datos_us[Year],FO$2,datos_us[Month],FS$2,datos_us[Destino],FN12)
- SUMIFS(datos_us[ARS],datos_us[Year],FO$2,datos_us[Month],FS$2,datos_us[Origen],FN12)</f>
        <v>0</v>
      </c>
      <c r="FP12" s="22">
        <f>SUMIFS(datos_arg[USD],datos_arg[Year],FO$2,datos_arg[Month],FS$2,datos_arg[Destino],FN12)
- SUMIFS(datos_arg[USD],datos_arg[Year],FO$2,datos_arg[Month],FS$2,datos_arg[Origen],FN12)
+SUMIFS(datos_us[USD],datos_us[Year],FO$2,datos_us[Month],FS$2,datos_us[Destino],FN12)
- SUMIFS(datos_us[USD],datos_us[Year],FO$2,datos_us[Month],FS$2,datos_us[Origen],FN12)</f>
        <v>0</v>
      </c>
      <c r="FQ12" s="22"/>
      <c r="FR12" s="22">
        <f t="shared" si="56"/>
        <v>2.1827872842550278E-11</v>
      </c>
      <c r="FS12" s="23">
        <f t="shared" si="24"/>
        <v>3.4106051316484809E-13</v>
      </c>
      <c r="FU12" s="3" t="s">
        <v>422</v>
      </c>
      <c r="FV12" s="22">
        <f>+SUMIFS(datos_arg[ARS],datos_arg[Year],FV$2,datos_arg[Month],FZ$2,datos_arg[Destino],FU12)
- SUMIFS(datos_arg[ARS],datos_arg[Year],FV$2,datos_arg[Month],FZ$2,datos_arg[Origen],FU12)
+SUMIFS(datos_us[ARS],datos_us[Year],FV$2,datos_us[Month],FZ$2,datos_us[Destino],FU12)
- SUMIFS(datos_us[ARS],datos_us[Year],FV$2,datos_us[Month],FZ$2,datos_us[Origen],FU12)</f>
        <v>0</v>
      </c>
      <c r="FW12" s="22">
        <f>SUMIFS(datos_arg[USD],datos_arg[Year],FV$2,datos_arg[Month],FZ$2,datos_arg[Destino],FU12)
- SUMIFS(datos_arg[USD],datos_arg[Year],FV$2,datos_arg[Month],FZ$2,datos_arg[Origen],FU12)
+SUMIFS(datos_us[USD],datos_us[Year],FV$2,datos_us[Month],FZ$2,datos_us[Destino],FU12)
- SUMIFS(datos_us[USD],datos_us[Year],FV$2,datos_us[Month],FZ$2,datos_us[Origen],FU12)</f>
        <v>0</v>
      </c>
      <c r="FX12" s="22"/>
      <c r="FY12" s="22">
        <f t="shared" si="57"/>
        <v>2.1827872842550278E-11</v>
      </c>
      <c r="FZ12" s="23">
        <f t="shared" si="25"/>
        <v>3.4106051316484809E-13</v>
      </c>
      <c r="GB12" s="3" t="s">
        <v>422</v>
      </c>
      <c r="GC12" s="22">
        <f>+SUMIFS(datos_arg[ARS],datos_arg[Year],GC$2,datos_arg[Month],GG$2,datos_arg[Destino],GB12)
- SUMIFS(datos_arg[ARS],datos_arg[Year],GC$2,datos_arg[Month],GG$2,datos_arg[Origen],GB12)
+SUMIFS(datos_us[ARS],datos_us[Year],GC$2,datos_us[Month],GG$2,datos_us[Destino],GB12)
- SUMIFS(datos_us[ARS],datos_us[Year],GC$2,datos_us[Month],GG$2,datos_us[Origen],GB12)</f>
        <v>1837.3600000000151</v>
      </c>
      <c r="GD12" s="22">
        <f>SUMIFS(datos_arg[USD],datos_arg[Year],GC$2,datos_arg[Month],GG$2,datos_arg[Destino],GB12)
- SUMIFS(datos_arg[USD],datos_arg[Year],GC$2,datos_arg[Month],GG$2,datos_arg[Origen],GB12)
+SUMIFS(datos_us[USD],datos_us[Year],GC$2,datos_us[Month],GG$2,datos_us[Destino],GB12)
- SUMIFS(datos_us[USD],datos_us[Year],GC$2,datos_us[Month],GG$2,datos_us[Origen],GB12)</f>
        <v>13.218417266187203</v>
      </c>
      <c r="GE12" s="22"/>
      <c r="GF12" s="22">
        <f t="shared" si="58"/>
        <v>1837.360000000037</v>
      </c>
      <c r="GG12" s="23">
        <f t="shared" si="26"/>
        <v>13.218417266187544</v>
      </c>
      <c r="GI12" s="3" t="s">
        <v>422</v>
      </c>
      <c r="GJ12" s="22">
        <f>+SUMIFS(datos_arg[ARS],datos_arg[Year],GJ$2,datos_arg[Month],GN$2,datos_arg[Destino],GI12)
- SUMIFS(datos_arg[ARS],datos_arg[Year],GJ$2,datos_arg[Month],GN$2,datos_arg[Origen],GI12)
+SUMIFS(datos_us[ARS],datos_us[Year],GJ$2,datos_us[Month],GN$2,datos_us[Destino],GI12)
- SUMIFS(datos_us[ARS],datos_us[Year],GJ$2,datos_us[Month],GN$2,datos_us[Origen],GI12)</f>
        <v>-620</v>
      </c>
      <c r="GK12" s="22">
        <f>SUMIFS(datos_arg[USD],datos_arg[Year],GJ$2,datos_arg[Month],GN$2,datos_arg[Destino],GI12)
- SUMIFS(datos_arg[USD],datos_arg[Year],GJ$2,datos_arg[Month],GN$2,datos_arg[Origen],GI12)
+SUMIFS(datos_us[USD],datos_us[Year],GJ$2,datos_us[Month],GN$2,datos_us[Destino],GI12)
- SUMIFS(datos_us[USD],datos_us[Year],GJ$2,datos_us[Month],GN$2,datos_us[Origen],GI12)</f>
        <v>-5.5136071396048258</v>
      </c>
      <c r="GL12" s="22"/>
      <c r="GM12" s="22">
        <f t="shared" si="59"/>
        <v>1217.360000000037</v>
      </c>
      <c r="GN12" s="23">
        <f t="shared" si="27"/>
        <v>7.7048101265827178</v>
      </c>
      <c r="GP12" s="3" t="s">
        <v>422</v>
      </c>
      <c r="GQ12" s="22">
        <f>+SUMIFS(datos_arg[ARS],datos_arg[Year],GQ$2,datos_arg[Month],GU$2,datos_arg[Destino],GP12)
- SUMIFS(datos_arg[ARS],datos_arg[Year],GQ$2,datos_arg[Month],GU$2,datos_arg[Origen],GP12)
+SUMIFS(datos_us[ARS],datos_us[Year],GQ$2,datos_us[Month],GU$2,datos_us[Destino],GP12)
- SUMIFS(datos_us[ARS],datos_us[Year],GQ$2,datos_us[Month],GU$2,datos_us[Origen],GP12)</f>
        <v>0</v>
      </c>
      <c r="GR12" s="22">
        <f>SUMIFS(datos_arg[USD],datos_arg[Year],GQ$2,datos_arg[Month],GU$2,datos_arg[Destino],GP12)
- SUMIFS(datos_arg[USD],datos_arg[Year],GQ$2,datos_arg[Month],GU$2,datos_arg[Origen],GP12)
+SUMIFS(datos_us[USD],datos_us[Year],GQ$2,datos_us[Month],GU$2,datos_us[Destino],GP12)
- SUMIFS(datos_us[USD],datos_us[Year],GQ$2,datos_us[Month],GU$2,datos_us[Origen],GP12)</f>
        <v>0.12387154544344448</v>
      </c>
      <c r="GS12" s="22"/>
      <c r="GT12" s="22">
        <f t="shared" si="60"/>
        <v>1217.360000000037</v>
      </c>
      <c r="GU12" s="23">
        <f t="shared" si="28"/>
        <v>7.8286816720261623</v>
      </c>
      <c r="GW12" s="3" t="s">
        <v>422</v>
      </c>
      <c r="GX12" s="22">
        <f>+SUMIFS(datos_arg[ARS],datos_arg[Year],GX$2,datos_arg[Month],HB$2,datos_arg[Destino],GW12)
- SUMIFS(datos_arg[ARS],datos_arg[Year],GX$2,datos_arg[Month],HB$2,datos_arg[Origen],GW12)
+SUMIFS(datos_us[ARS],datos_us[Year],GX$2,datos_us[Month],HB$2,datos_us[Destino],GW12)
- SUMIFS(datos_us[ARS],datos_us[Year],GX$2,datos_us[Month],HB$2,datos_us[Origen],GW12)</f>
        <v>0</v>
      </c>
      <c r="GY12" s="22">
        <f>SUMIFS(datos_arg[USD],datos_arg[Year],GX$2,datos_arg[Month],HB$2,datos_arg[Destino],GW12)
- SUMIFS(datos_arg[USD],datos_arg[Year],GX$2,datos_arg[Month],HB$2,datos_arg[Origen],GW12)
+SUMIFS(datos_us[USD],datos_us[Year],GX$2,datos_us[Month],HB$2,datos_us[Destino],GW12)
- SUMIFS(datos_us[USD],datos_us[Year],GX$2,datos_us[Month],HB$2,datos_us[Origen],GW12)</f>
        <v>0</v>
      </c>
      <c r="GZ12" s="22"/>
      <c r="HA12" s="22">
        <f t="shared" si="61"/>
        <v>1217.360000000037</v>
      </c>
      <c r="HB12" s="23">
        <f t="shared" si="29"/>
        <v>7.8286816720261623</v>
      </c>
      <c r="HD12" s="3" t="s">
        <v>422</v>
      </c>
      <c r="HE12" s="22">
        <f>+SUMIFS(datos_arg[ARS],datos_arg[Year],HE$2,datos_arg[Month],HI$2,datos_arg[Destino],HD12)
- SUMIFS(datos_arg[ARS],datos_arg[Year],HE$2,datos_arg[Month],HI$2,datos_arg[Origen],HD12)
+SUMIFS(datos_us[ARS],datos_us[Year],HE$2,datos_us[Month],HI$2,datos_us[Destino],HD12)
- SUMIFS(datos_us[ARS],datos_us[Year],HE$2,datos_us[Month],HI$2,datos_us[Origen],HD12)</f>
        <v>0</v>
      </c>
      <c r="HF12" s="22">
        <f>SUMIFS(datos_arg[USD],datos_arg[Year],HE$2,datos_arg[Month],HI$2,datos_arg[Destino],HD12)
- SUMIFS(datos_arg[USD],datos_arg[Year],HE$2,datos_arg[Month],HI$2,datos_arg[Origen],HD12)
+SUMIFS(datos_us[USD],datos_us[Year],HE$2,datos_us[Month],HI$2,datos_us[Destino],HD12)
- SUMIFS(datos_us[USD],datos_us[Year],HE$2,datos_us[Month],HI$2,datos_us[Origen],HD12)</f>
        <v>-0.98958054843023024</v>
      </c>
      <c r="HG12" s="22"/>
      <c r="HH12" s="22">
        <f t="shared" si="62"/>
        <v>1217.360000000037</v>
      </c>
      <c r="HI12" s="23">
        <f t="shared" si="30"/>
        <v>6.839101123595932</v>
      </c>
      <c r="HK12" s="3" t="s">
        <v>422</v>
      </c>
      <c r="HL12" s="22">
        <f>+SUMIFS(datos_arg[ARS],datos_arg[Year],HL$2,datos_arg[Month],HP$2,datos_arg[Destino],HK12)
- SUMIFS(datos_arg[ARS],datos_arg[Year],HL$2,datos_arg[Month],HP$2,datos_arg[Origen],HK12)
+SUMIFS(datos_us[ARS],datos_us[Year],HL$2,datos_us[Month],HP$2,datos_us[Destino],HK12)
- SUMIFS(datos_us[ARS],datos_us[Year],HL$2,datos_us[Month],HP$2,datos_us[Origen],HK12)</f>
        <v>0</v>
      </c>
      <c r="HM12" s="22">
        <f>SUMIFS(datos_arg[USD],datos_arg[Year],HL$2,datos_arg[Month],HP$2,datos_arg[Destino],HK12)
- SUMIFS(datos_arg[USD],datos_arg[Year],HL$2,datos_arg[Month],HP$2,datos_arg[Origen],HK12)
+SUMIFS(datos_us[USD],datos_us[Year],HL$2,datos_us[Month],HP$2,datos_us[Destino],HK12)
- SUMIFS(datos_us[USD],datos_us[Year],HL$2,datos_us[Month],HP$2,datos_us[Origen],HK12)</f>
        <v>0</v>
      </c>
      <c r="HN12" s="22"/>
      <c r="HO12" s="22">
        <f t="shared" si="63"/>
        <v>1217.360000000037</v>
      </c>
      <c r="HP12" s="23">
        <f t="shared" si="31"/>
        <v>6.839101123595932</v>
      </c>
    </row>
    <row r="13" spans="2:226" x14ac:dyDescent="0.25">
      <c r="B13" s="3" t="s">
        <v>419</v>
      </c>
      <c r="C13" s="22">
        <f>+SUMIFS(datos_arg[ARS],datos_arg[Year],C$2,datos_arg[Month],G$2,datos_arg[Destino],B13)
- SUMIFS(datos_arg[ARS],datos_arg[Year],C$2,datos_arg[Month],G$2,datos_arg[Origen],B13)
+SUMIFS(datos_us[ARS],datos_us[Year],C$2,datos_us[Month],G$2,datos_us[Destino],B13)
- SUMIFS(datos_us[ARS],datos_us[Year],C$2,datos_us[Month],G$2,datos_us[Origen],B13)</f>
        <v>0</v>
      </c>
      <c r="D13" s="22">
        <f>SUMIFS(datos_arg[USD],datos_arg[Year],C$2,datos_arg[Month],G$2,datos_arg[Destino],B13)
- SUMIFS(datos_arg[USD],datos_arg[Year],C$2,datos_arg[Month],G$2,datos_arg[Origen],B13)
+SUMIFS(datos_us[USD],datos_us[Year],C$2,datos_us[Month],G$2,datos_us[Destino],B13)
- SUMIFS(datos_us[USD],datos_us[Year],C$2,datos_us[Month],G$2,datos_us[Origen],B13)</f>
        <v>0</v>
      </c>
      <c r="E13" s="22"/>
      <c r="F13" s="22">
        <f t="shared" si="32"/>
        <v>0</v>
      </c>
      <c r="G13" s="23">
        <f t="shared" si="0"/>
        <v>0</v>
      </c>
      <c r="I13" s="3" t="s">
        <v>419</v>
      </c>
      <c r="J13" s="22">
        <f>+SUMIFS(datos_arg[ARS],datos_arg[Year],J$2,datos_arg[Month],N$2,datos_arg[Destino],I13)
- SUMIFS(datos_arg[ARS],datos_arg[Year],J$2,datos_arg[Month],N$2,datos_arg[Origen],I13)
+SUMIFS(datos_us[ARS],datos_us[Year],J$2,datos_us[Month],N$2,datos_us[Destino],I13)
- SUMIFS(datos_us[ARS],datos_us[Year],J$2,datos_us[Month],N$2,datos_us[Origen],I13)</f>
        <v>0</v>
      </c>
      <c r="K13" s="22">
        <f>SUMIFS(datos_arg[USD],datos_arg[Year],J$2,datos_arg[Month],N$2,datos_arg[Destino],I13)
- SUMIFS(datos_arg[USD],datos_arg[Year],J$2,datos_arg[Month],N$2,datos_arg[Origen],I13)
+SUMIFS(datos_us[USD],datos_us[Year],J$2,datos_us[Month],N$2,datos_us[Destino],I13)
- SUMIFS(datos_us[USD],datos_us[Year],J$2,datos_us[Month],N$2,datos_us[Origen],I13)</f>
        <v>0</v>
      </c>
      <c r="L13" s="22"/>
      <c r="M13" s="22">
        <f t="shared" si="33"/>
        <v>0</v>
      </c>
      <c r="N13" s="23">
        <f t="shared" si="1"/>
        <v>0</v>
      </c>
      <c r="P13" s="3" t="s">
        <v>419</v>
      </c>
      <c r="Q13" s="22">
        <f>+SUMIFS(datos_arg[ARS],datos_arg[Year],Q$2,datos_arg[Month],U$2,datos_arg[Destino],P13)
- SUMIFS(datos_arg[ARS],datos_arg[Year],Q$2,datos_arg[Month],U$2,datos_arg[Origen],P13)
+SUMIFS(datos_us[ARS],datos_us[Year],Q$2,datos_us[Month],U$2,datos_us[Destino],P13)
- SUMIFS(datos_us[ARS],datos_us[Year],Q$2,datos_us[Month],U$2,datos_us[Origen],P13)</f>
        <v>0</v>
      </c>
      <c r="R13" s="22">
        <f>SUMIFS(datos_arg[USD],datos_arg[Year],Q$2,datos_arg[Month],U$2,datos_arg[Destino],P13)
- SUMIFS(datos_arg[USD],datos_arg[Year],Q$2,datos_arg[Month],U$2,datos_arg[Origen],P13)
+SUMIFS(datos_us[USD],datos_us[Year],Q$2,datos_us[Month],U$2,datos_us[Destino],P13)
- SUMIFS(datos_us[USD],datos_us[Year],Q$2,datos_us[Month],U$2,datos_us[Origen],P13)</f>
        <v>0</v>
      </c>
      <c r="S13" s="22"/>
      <c r="T13" s="22">
        <f t="shared" si="34"/>
        <v>0</v>
      </c>
      <c r="U13" s="23">
        <f t="shared" si="2"/>
        <v>0</v>
      </c>
      <c r="W13" s="3" t="s">
        <v>419</v>
      </c>
      <c r="X13" s="22">
        <f>+SUMIFS(datos_arg[ARS],datos_arg[Year],X$2,datos_arg[Month],AB$2,datos_arg[Destino],W13)
- SUMIFS(datos_arg[ARS],datos_arg[Year],X$2,datos_arg[Month],AB$2,datos_arg[Origen],W13)
+SUMIFS(datos_us[ARS],datos_us[Year],X$2,datos_us[Month],AB$2,datos_us[Destino],W13)
- SUMIFS(datos_us[ARS],datos_us[Year],X$2,datos_us[Month],AB$2,datos_us[Origen],W13)</f>
        <v>0</v>
      </c>
      <c r="Y13" s="22">
        <f>SUMIFS(datos_arg[USD],datos_arg[Year],X$2,datos_arg[Month],AB$2,datos_arg[Destino],W13)
- SUMIFS(datos_arg[USD],datos_arg[Year],X$2,datos_arg[Month],AB$2,datos_arg[Origen],W13)
+SUMIFS(datos_us[USD],datos_us[Year],X$2,datos_us[Month],AB$2,datos_us[Destino],W13)
- SUMIFS(datos_us[USD],datos_us[Year],X$2,datos_us[Month],AB$2,datos_us[Origen],W13)</f>
        <v>0</v>
      </c>
      <c r="Z13" s="22"/>
      <c r="AA13" s="22">
        <f t="shared" si="35"/>
        <v>0</v>
      </c>
      <c r="AB13" s="23">
        <f t="shared" si="3"/>
        <v>0</v>
      </c>
      <c r="AD13" s="3" t="s">
        <v>419</v>
      </c>
      <c r="AE13" s="22">
        <f>+SUMIFS(datos_arg[ARS],datos_arg[Year],AE$2,datos_arg[Month],AI$2,datos_arg[Destino],AD13)
- SUMIFS(datos_arg[ARS],datos_arg[Year],AE$2,datos_arg[Month],AI$2,datos_arg[Origen],AD13)
+SUMIFS(datos_us[ARS],datos_us[Year],AE$2,datos_us[Month],AI$2,datos_us[Destino],AD13)
- SUMIFS(datos_us[ARS],datos_us[Year],AE$2,datos_us[Month],AI$2,datos_us[Origen],AD13)</f>
        <v>0</v>
      </c>
      <c r="AF13" s="22">
        <f>SUMIFS(datos_arg[USD],datos_arg[Year],AE$2,datos_arg[Month],AI$2,datos_arg[Destino],AD13)
- SUMIFS(datos_arg[USD],datos_arg[Year],AE$2,datos_arg[Month],AI$2,datos_arg[Origen],AD13)
+SUMIFS(datos_us[USD],datos_us[Year],AE$2,datos_us[Month],AI$2,datos_us[Destino],AD13)
- SUMIFS(datos_us[USD],datos_us[Year],AE$2,datos_us[Month],AI$2,datos_us[Origen],AD13)</f>
        <v>0</v>
      </c>
      <c r="AG13" s="22"/>
      <c r="AH13" s="22">
        <f t="shared" si="36"/>
        <v>0</v>
      </c>
      <c r="AI13" s="23">
        <f t="shared" si="4"/>
        <v>0</v>
      </c>
      <c r="AK13" s="3" t="s">
        <v>419</v>
      </c>
      <c r="AL13" s="22">
        <f>+SUMIFS(datos_arg[ARS],datos_arg[Year],AL$2,datos_arg[Month],AP$2,datos_arg[Destino],AK13)
- SUMIFS(datos_arg[ARS],datos_arg[Year],AL$2,datos_arg[Month],AP$2,datos_arg[Origen],AK13)
+SUMIFS(datos_us[ARS],datos_us[Year],AL$2,datos_us[Month],AP$2,datos_us[Destino],AK13)
- SUMIFS(datos_us[ARS],datos_us[Year],AL$2,datos_us[Month],AP$2,datos_us[Origen],AK13)</f>
        <v>0</v>
      </c>
      <c r="AM13" s="22">
        <f>SUMIFS(datos_arg[USD],datos_arg[Year],AL$2,datos_arg[Month],AP$2,datos_arg[Destino],AK13)
- SUMIFS(datos_arg[USD],datos_arg[Year],AL$2,datos_arg[Month],AP$2,datos_arg[Origen],AK13)
+SUMIFS(datos_us[USD],datos_us[Year],AL$2,datos_us[Month],AP$2,datos_us[Destino],AK13)
- SUMIFS(datos_us[USD],datos_us[Year],AL$2,datos_us[Month],AP$2,datos_us[Origen],AK13)</f>
        <v>0</v>
      </c>
      <c r="AN13" s="22"/>
      <c r="AO13" s="22">
        <f t="shared" si="37"/>
        <v>0</v>
      </c>
      <c r="AP13" s="23">
        <f t="shared" si="5"/>
        <v>0</v>
      </c>
      <c r="AR13" s="3" t="s">
        <v>419</v>
      </c>
      <c r="AS13" s="22">
        <f>+SUMIFS(datos_arg[ARS],datos_arg[Year],AS$2,datos_arg[Month],AW$2,datos_arg[Destino],AR13)
- SUMIFS(datos_arg[ARS],datos_arg[Year],AS$2,datos_arg[Month],AW$2,datos_arg[Origen],AR13)
+SUMIFS(datos_us[ARS],datos_us[Year],AS$2,datos_us[Month],AW$2,datos_us[Destino],AR13)
- SUMIFS(datos_us[ARS],datos_us[Year],AS$2,datos_us[Month],AW$2,datos_us[Origen],AR13)</f>
        <v>0</v>
      </c>
      <c r="AT13" s="22">
        <f>SUMIFS(datos_arg[USD],datos_arg[Year],AS$2,datos_arg[Month],AW$2,datos_arg[Destino],AR13)
- SUMIFS(datos_arg[USD],datos_arg[Year],AS$2,datos_arg[Month],AW$2,datos_arg[Origen],AR13)
+SUMIFS(datos_us[USD],datos_us[Year],AS$2,datos_us[Month],AW$2,datos_us[Destino],AR13)
- SUMIFS(datos_us[USD],datos_us[Year],AS$2,datos_us[Month],AW$2,datos_us[Origen],AR13)</f>
        <v>0</v>
      </c>
      <c r="AU13" s="22"/>
      <c r="AV13" s="22">
        <f t="shared" si="38"/>
        <v>0</v>
      </c>
      <c r="AW13" s="23">
        <f t="shared" si="6"/>
        <v>0</v>
      </c>
      <c r="AY13" s="3" t="s">
        <v>419</v>
      </c>
      <c r="AZ13" s="22">
        <f>+SUMIFS(datos_arg[ARS],datos_arg[Year],AZ$2,datos_arg[Month],BD$2,datos_arg[Destino],AY13)
- SUMIFS(datos_arg[ARS],datos_arg[Year],AZ$2,datos_arg[Month],BD$2,datos_arg[Origen],AY13)
+SUMIFS(datos_us[ARS],datos_us[Year],AZ$2,datos_us[Month],BD$2,datos_us[Destino],AY13)
- SUMIFS(datos_us[ARS],datos_us[Year],AZ$2,datos_us[Month],BD$2,datos_us[Origen],AY13)</f>
        <v>0</v>
      </c>
      <c r="BA13" s="22">
        <f>SUMIFS(datos_arg[USD],datos_arg[Year],AZ$2,datos_arg[Month],BD$2,datos_arg[Destino],AY13)
- SUMIFS(datos_arg[USD],datos_arg[Year],AZ$2,datos_arg[Month],BD$2,datos_arg[Origen],AY13)
+SUMIFS(datos_us[USD],datos_us[Year],AZ$2,datos_us[Month],BD$2,datos_us[Destino],AY13)
- SUMIFS(datos_us[USD],datos_us[Year],AZ$2,datos_us[Month],BD$2,datos_us[Origen],AY13)</f>
        <v>0</v>
      </c>
      <c r="BB13" s="22"/>
      <c r="BC13" s="22">
        <f t="shared" si="39"/>
        <v>0</v>
      </c>
      <c r="BD13" s="23">
        <f t="shared" si="7"/>
        <v>0</v>
      </c>
      <c r="BF13" s="3" t="s">
        <v>419</v>
      </c>
      <c r="BG13" s="22">
        <f>+SUMIFS(datos_arg[ARS],datos_arg[Year],BG$2,datos_arg[Month],BK$2,datos_arg[Destino],BF13)
- SUMIFS(datos_arg[ARS],datos_arg[Year],BG$2,datos_arg[Month],BK$2,datos_arg[Origen],BF13)
+SUMIFS(datos_us[ARS],datos_us[Year],BG$2,datos_us[Month],BK$2,datos_us[Destino],BF13)
- SUMIFS(datos_us[ARS],datos_us[Year],BG$2,datos_us[Month],BK$2,datos_us[Origen],BF13)</f>
        <v>0</v>
      </c>
      <c r="BH13" s="22">
        <f>SUMIFS(datos_arg[USD],datos_arg[Year],BG$2,datos_arg[Month],BK$2,datos_arg[Destino],BF13)
- SUMIFS(datos_arg[USD],datos_arg[Year],BG$2,datos_arg[Month],BK$2,datos_arg[Origen],BF13)
+SUMIFS(datos_us[USD],datos_us[Year],BG$2,datos_us[Month],BK$2,datos_us[Destino],BF13)
- SUMIFS(datos_us[USD],datos_us[Year],BG$2,datos_us[Month],BK$2,datos_us[Origen],BF13)</f>
        <v>0</v>
      </c>
      <c r="BI13" s="22"/>
      <c r="BJ13" s="22">
        <f t="shared" si="40"/>
        <v>0</v>
      </c>
      <c r="BK13" s="23">
        <f t="shared" si="8"/>
        <v>0</v>
      </c>
      <c r="BM13" s="3" t="s">
        <v>419</v>
      </c>
      <c r="BN13" s="22">
        <f>+SUMIFS(datos_arg[ARS],datos_arg[Year],BN$2,datos_arg[Month],BR$2,datos_arg[Destino],BM13)
- SUMIFS(datos_arg[ARS],datos_arg[Year],BN$2,datos_arg[Month],BR$2,datos_arg[Origen],BM13)
+SUMIFS(datos_us[ARS],datos_us[Year],BN$2,datos_us[Month],BR$2,datos_us[Destino],BM13)
- SUMIFS(datos_us[ARS],datos_us[Year],BN$2,datos_us[Month],BR$2,datos_us[Origen],BM13)</f>
        <v>0</v>
      </c>
      <c r="BO13" s="22">
        <f>SUMIFS(datos_arg[USD],datos_arg[Year],BN$2,datos_arg[Month],BR$2,datos_arg[Destino],BM13)
- SUMIFS(datos_arg[USD],datos_arg[Year],BN$2,datos_arg[Month],BR$2,datos_arg[Origen],BM13)
+SUMIFS(datos_us[USD],datos_us[Year],BN$2,datos_us[Month],BR$2,datos_us[Destino],BM13)
- SUMIFS(datos_us[USD],datos_us[Year],BN$2,datos_us[Month],BR$2,datos_us[Origen],BM13)</f>
        <v>0</v>
      </c>
      <c r="BP13" s="22"/>
      <c r="BQ13" s="22">
        <f t="shared" si="41"/>
        <v>0</v>
      </c>
      <c r="BR13" s="23">
        <f t="shared" si="9"/>
        <v>0</v>
      </c>
      <c r="BT13" s="3" t="s">
        <v>419</v>
      </c>
      <c r="BU13" s="22">
        <f>+SUMIFS(datos_arg[ARS],datos_arg[Year],BU$2,datos_arg[Month],BY$2,datos_arg[Destino],BT13)
- SUMIFS(datos_arg[ARS],datos_arg[Year],BU$2,datos_arg[Month],BY$2,datos_arg[Origen],BT13)
+SUMIFS(datos_us[ARS],datos_us[Year],BU$2,datos_us[Month],BY$2,datos_us[Destino],BT13)
- SUMIFS(datos_us[ARS],datos_us[Year],BU$2,datos_us[Month],BY$2,datos_us[Origen],BT13)</f>
        <v>0</v>
      </c>
      <c r="BV13" s="22">
        <f>SUMIFS(datos_arg[USD],datos_arg[Year],BU$2,datos_arg[Month],BY$2,datos_arg[Destino],BT13)
- SUMIFS(datos_arg[USD],datos_arg[Year],BU$2,datos_arg[Month],BY$2,datos_arg[Origen],BT13)
+SUMIFS(datos_us[USD],datos_us[Year],BU$2,datos_us[Month],BY$2,datos_us[Destino],BT13)
- SUMIFS(datos_us[USD],datos_us[Year],BU$2,datos_us[Month],BY$2,datos_us[Origen],BT13)</f>
        <v>0</v>
      </c>
      <c r="BW13" s="22"/>
      <c r="BX13" s="22">
        <f t="shared" si="42"/>
        <v>0</v>
      </c>
      <c r="BY13" s="23">
        <f t="shared" si="10"/>
        <v>0</v>
      </c>
      <c r="CA13" s="3" t="s">
        <v>419</v>
      </c>
      <c r="CB13" s="22">
        <f>+SUMIFS(datos_arg[ARS],datos_arg[Year],CB$2,datos_arg[Month],CF$2,datos_arg[Destino],CA13)
- SUMIFS(datos_arg[ARS],datos_arg[Year],CB$2,datos_arg[Month],CF$2,datos_arg[Origen],CA13)
+SUMIFS(datos_us[ARS],datos_us[Year],CB$2,datos_us[Month],CF$2,datos_us[Destino],CA13)
- SUMIFS(datos_us[ARS],datos_us[Year],CB$2,datos_us[Month],CF$2,datos_us[Origen],CA13)</f>
        <v>0</v>
      </c>
      <c r="CC13" s="22">
        <f>SUMIFS(datos_arg[USD],datos_arg[Year],CB$2,datos_arg[Month],CF$2,datos_arg[Destino],CA13)
- SUMIFS(datos_arg[USD],datos_arg[Year],CB$2,datos_arg[Month],CF$2,datos_arg[Origen],CA13)
+SUMIFS(datos_us[USD],datos_us[Year],CB$2,datos_us[Month],CF$2,datos_us[Destino],CA13)
- SUMIFS(datos_us[USD],datos_us[Year],CB$2,datos_us[Month],CF$2,datos_us[Origen],CA13)</f>
        <v>0</v>
      </c>
      <c r="CD13" s="22"/>
      <c r="CE13" s="22">
        <f t="shared" si="43"/>
        <v>0</v>
      </c>
      <c r="CF13" s="23">
        <f t="shared" si="11"/>
        <v>0</v>
      </c>
      <c r="CH13" s="3" t="s">
        <v>419</v>
      </c>
      <c r="CI13" s="22">
        <f>+SUMIFS(datos_arg[ARS],datos_arg[Year],CI$2,datos_arg[Month],CM$2,datos_arg[Destino],CH13)
- SUMIFS(datos_arg[ARS],datos_arg[Year],CI$2,datos_arg[Month],CM$2,datos_arg[Origen],CH13)
+SUMIFS(datos_us[ARS],datos_us[Year],CI$2,datos_us[Month],CM$2,datos_us[Destino],CH13)
- SUMIFS(datos_us[ARS],datos_us[Year],CI$2,datos_us[Month],CM$2,datos_us[Origen],CH13)</f>
        <v>0</v>
      </c>
      <c r="CJ13" s="22">
        <f>SUMIFS(datos_arg[USD],datos_arg[Year],CI$2,datos_arg[Month],CM$2,datos_arg[Destino],CH13)
- SUMIFS(datos_arg[USD],datos_arg[Year],CI$2,datos_arg[Month],CM$2,datos_arg[Origen],CH13)
+SUMIFS(datos_us[USD],datos_us[Year],CI$2,datos_us[Month],CM$2,datos_us[Destino],CH13)
- SUMIFS(datos_us[USD],datos_us[Year],CI$2,datos_us[Month],CM$2,datos_us[Origen],CH13)</f>
        <v>0</v>
      </c>
      <c r="CK13" s="22"/>
      <c r="CL13" s="22">
        <f t="shared" si="44"/>
        <v>0</v>
      </c>
      <c r="CM13" s="23">
        <f t="shared" si="12"/>
        <v>0</v>
      </c>
      <c r="CO13" s="3" t="s">
        <v>419</v>
      </c>
      <c r="CP13" s="22">
        <f>+SUMIFS(datos_arg[ARS],datos_arg[Year],CP$2,datos_arg[Month],CT$2,datos_arg[Destino],CO13)
- SUMIFS(datos_arg[ARS],datos_arg[Year],CP$2,datos_arg[Month],CT$2,datos_arg[Origen],CO13)
+SUMIFS(datos_us[ARS],datos_us[Year],CP$2,datos_us[Month],CT$2,datos_us[Destino],CO13)
- SUMIFS(datos_us[ARS],datos_us[Year],CP$2,datos_us[Month],CT$2,datos_us[Origen],CO13)</f>
        <v>23752.92</v>
      </c>
      <c r="CQ13" s="22">
        <f>SUMIFS(datos_arg[USD],datos_arg[Year],CP$2,datos_arg[Month],CT$2,datos_arg[Destino],CO13)
- SUMIFS(datos_arg[USD],datos_arg[Year],CP$2,datos_arg[Month],CT$2,datos_arg[Origen],CO13)
+SUMIFS(datos_us[USD],datos_us[Year],CP$2,datos_us[Month],CT$2,datos_us[Destino],CO13)
- SUMIFS(datos_us[USD],datos_us[Year],CP$2,datos_us[Month],CT$2,datos_us[Origen],CO13)</f>
        <v>306.48929032258064</v>
      </c>
      <c r="CR13" s="22"/>
      <c r="CS13" s="22">
        <f t="shared" si="45"/>
        <v>23752.92</v>
      </c>
      <c r="CT13" s="23">
        <f t="shared" si="13"/>
        <v>306.48929032258064</v>
      </c>
      <c r="CV13" s="3" t="s">
        <v>419</v>
      </c>
      <c r="CW13" s="22">
        <f>+SUMIFS(datos_arg[ARS],datos_arg[Year],CW$2,datos_arg[Month],DA$2,datos_arg[Destino],CV13)
- SUMIFS(datos_arg[ARS],datos_arg[Year],CW$2,datos_arg[Month],DA$2,datos_arg[Origen],CV13)
+SUMIFS(datos_us[ARS],datos_us[Year],CW$2,datos_us[Month],DA$2,datos_us[Destino],CV13)
- SUMIFS(datos_us[ARS],datos_us[Year],CW$2,datos_us[Month],DA$2,datos_us[Origen],CV13)</f>
        <v>-23747.919999999998</v>
      </c>
      <c r="CX13" s="22">
        <f>SUMIFS(datos_arg[USD],datos_arg[Year],CW$2,datos_arg[Month],DA$2,datos_arg[Destino],CV13)
- SUMIFS(datos_arg[USD],datos_arg[Year],CW$2,datos_arg[Month],DA$2,datos_arg[Origen],CV13)
+SUMIFS(datos_us[USD],datos_us[Year],CW$2,datos_us[Month],DA$2,datos_us[Destino],CV13)
- SUMIFS(datos_us[USD],datos_us[Year],CW$2,datos_us[Month],DA$2,datos_us[Origen],CV13)</f>
        <v>-306.43046679316853</v>
      </c>
      <c r="CY13" s="22"/>
      <c r="CZ13" s="22">
        <f t="shared" si="46"/>
        <v>5</v>
      </c>
      <c r="DA13" s="23">
        <f t="shared" si="14"/>
        <v>5.882352941210911E-2</v>
      </c>
      <c r="DC13" s="3" t="s">
        <v>419</v>
      </c>
      <c r="DD13" s="22">
        <f>+SUMIFS(datos_arg[ARS],datos_arg[Year],DD$2,datos_arg[Month],DH$2,datos_arg[Destino],DC13)
- SUMIFS(datos_arg[ARS],datos_arg[Year],DD$2,datos_arg[Month],DH$2,datos_arg[Origen],DC13)
+SUMIFS(datos_us[ARS],datos_us[Year],DD$2,datos_us[Month],DH$2,datos_us[Destino],DC13)
- SUMIFS(datos_us[ARS],datos_us[Year],DD$2,datos_us[Month],DH$2,datos_us[Origen],DC13)</f>
        <v>0</v>
      </c>
      <c r="DE13" s="22">
        <f>SUMIFS(datos_arg[USD],datos_arg[Year],DD$2,datos_arg[Month],DH$2,datos_arg[Destino],DC13)
- SUMIFS(datos_arg[USD],datos_arg[Year],DD$2,datos_arg[Month],DH$2,datos_arg[Origen],DC13)
+SUMIFS(datos_us[USD],datos_us[Year],DD$2,datos_us[Month],DH$2,datos_us[Destino],DC13)
- SUMIFS(datos_us[USD],datos_us[Year],DD$2,datos_us[Month],DH$2,datos_us[Origen],DC13)</f>
        <v>0</v>
      </c>
      <c r="DF13" s="22"/>
      <c r="DG13" s="22">
        <f t="shared" si="47"/>
        <v>5</v>
      </c>
      <c r="DH13" s="23">
        <f t="shared" si="15"/>
        <v>5.882352941210911E-2</v>
      </c>
      <c r="DJ13" s="3" t="s">
        <v>419</v>
      </c>
      <c r="DK13" s="22">
        <f>+SUMIFS(datos_arg[ARS],datos_arg[Year],DK$2,datos_arg[Month],DO$2,datos_arg[Destino],DJ13)
- SUMIFS(datos_arg[ARS],datos_arg[Year],DK$2,datos_arg[Month],DO$2,datos_arg[Origen],DJ13)
+SUMIFS(datos_us[ARS],datos_us[Year],DK$2,datos_us[Month],DO$2,datos_us[Destino],DJ13)
- SUMIFS(datos_us[ARS],datos_us[Year],DK$2,datos_us[Month],DO$2,datos_us[Origen],DJ13)</f>
        <v>-5</v>
      </c>
      <c r="DL13" s="22">
        <f>SUMIFS(datos_arg[USD],datos_arg[Year],DK$2,datos_arg[Month],DO$2,datos_arg[Destino],DJ13)
- SUMIFS(datos_arg[USD],datos_arg[Year],DK$2,datos_arg[Month],DO$2,datos_arg[Origen],DJ13)
+SUMIFS(datos_us[USD],datos_us[Year],DK$2,datos_us[Month],DO$2,datos_us[Destino],DJ13)
- SUMIFS(datos_us[USD],datos_us[Year],DK$2,datos_us[Month],DO$2,datos_us[Origen],DJ13)</f>
        <v>-5.882352941171122E-2</v>
      </c>
      <c r="DM13" s="22"/>
      <c r="DN13" s="22">
        <f t="shared" si="48"/>
        <v>0</v>
      </c>
      <c r="DO13" s="23">
        <f t="shared" si="16"/>
        <v>3.9789005423784829E-13</v>
      </c>
      <c r="DQ13" s="3" t="s">
        <v>419</v>
      </c>
      <c r="DR13" s="22">
        <f>+SUMIFS(datos_arg[ARS],datos_arg[Year],DR$2,datos_arg[Month],DV$2,datos_arg[Destino],DQ13)
- SUMIFS(datos_arg[ARS],datos_arg[Year],DR$2,datos_arg[Month],DV$2,datos_arg[Origen],DQ13)
+SUMIFS(datos_us[ARS],datos_us[Year],DR$2,datos_us[Month],DV$2,datos_us[Destino],DQ13)
- SUMIFS(datos_us[ARS],datos_us[Year],DR$2,datos_us[Month],DV$2,datos_us[Origen],DQ13)</f>
        <v>0</v>
      </c>
      <c r="DS13" s="22">
        <f>SUMIFS(datos_arg[USD],datos_arg[Year],DR$2,datos_arg[Month],DV$2,datos_arg[Destino],DQ13)
- SUMIFS(datos_arg[USD],datos_arg[Year],DR$2,datos_arg[Month],DV$2,datos_arg[Origen],DQ13)
+SUMIFS(datos_us[USD],datos_us[Year],DR$2,datos_us[Month],DV$2,datos_us[Destino],DQ13)
- SUMIFS(datos_us[USD],datos_us[Year],DR$2,datos_us[Month],DV$2,datos_us[Origen],DQ13)</f>
        <v>0</v>
      </c>
      <c r="DT13" s="22"/>
      <c r="DU13" s="22">
        <f t="shared" si="49"/>
        <v>0</v>
      </c>
      <c r="DV13" s="23">
        <f t="shared" si="17"/>
        <v>3.9789005423784829E-13</v>
      </c>
      <c r="DX13" s="3" t="s">
        <v>419</v>
      </c>
      <c r="DY13" s="22">
        <f>+SUMIFS(datos_arg[ARS],datos_arg[Year],DY$2,datos_arg[Month],EC$2,datos_arg[Destino],DX13)
- SUMIFS(datos_arg[ARS],datos_arg[Year],DY$2,datos_arg[Month],EC$2,datos_arg[Origen],DX13)
+SUMIFS(datos_us[ARS],datos_us[Year],DY$2,datos_us[Month],EC$2,datos_us[Destino],DX13)
- SUMIFS(datos_us[ARS],datos_us[Year],DY$2,datos_us[Month],EC$2,datos_us[Origen],DX13)</f>
        <v>0</v>
      </c>
      <c r="DZ13" s="22">
        <f>SUMIFS(datos_arg[USD],datos_arg[Year],DY$2,datos_arg[Month],EC$2,datos_arg[Destino],DX13)
- SUMIFS(datos_arg[USD],datos_arg[Year],DY$2,datos_arg[Month],EC$2,datos_arg[Origen],DX13)
+SUMIFS(datos_us[USD],datos_us[Year],DY$2,datos_us[Month],EC$2,datos_us[Destino],DX13)
- SUMIFS(datos_us[USD],datos_us[Year],DY$2,datos_us[Month],EC$2,datos_us[Origen],DX13)</f>
        <v>0</v>
      </c>
      <c r="EA13" s="22"/>
      <c r="EB13" s="22">
        <f t="shared" si="50"/>
        <v>0</v>
      </c>
      <c r="EC13" s="23">
        <f t="shared" si="18"/>
        <v>3.9789005423784829E-13</v>
      </c>
      <c r="EE13" s="3" t="s">
        <v>419</v>
      </c>
      <c r="EF13" s="22">
        <f>+SUMIFS(datos_arg[ARS],datos_arg[Year],EF$2,datos_arg[Month],EJ$2,datos_arg[Destino],EE13)
- SUMIFS(datos_arg[ARS],datos_arg[Year],EF$2,datos_arg[Month],EJ$2,datos_arg[Origen],EE13)
+SUMIFS(datos_us[ARS],datos_us[Year],EF$2,datos_us[Month],EJ$2,datos_us[Destino],EE13)
- SUMIFS(datos_us[ARS],datos_us[Year],EF$2,datos_us[Month],EJ$2,datos_us[Origen],EE13)</f>
        <v>0</v>
      </c>
      <c r="EG13" s="22">
        <f>SUMIFS(datos_arg[USD],datos_arg[Year],EF$2,datos_arg[Month],EJ$2,datos_arg[Destino],EE13)
- SUMIFS(datos_arg[USD],datos_arg[Year],EF$2,datos_arg[Month],EJ$2,datos_arg[Origen],EE13)
+SUMIFS(datos_us[USD],datos_us[Year],EF$2,datos_us[Month],EJ$2,datos_us[Destino],EE13)
- SUMIFS(datos_us[USD],datos_us[Year],EF$2,datos_us[Month],EJ$2,datos_us[Origen],EE13)</f>
        <v>0</v>
      </c>
      <c r="EH13" s="22"/>
      <c r="EI13" s="22">
        <f t="shared" si="51"/>
        <v>0</v>
      </c>
      <c r="EJ13" s="23">
        <f t="shared" si="19"/>
        <v>3.9789005423784829E-13</v>
      </c>
      <c r="EL13" s="3" t="s">
        <v>419</v>
      </c>
      <c r="EM13" s="22">
        <f>+SUMIFS(datos_arg[ARS],datos_arg[Year],EM$2,datos_arg[Month],EQ$2,datos_arg[Destino],EL13)
- SUMIFS(datos_arg[ARS],datos_arg[Year],EM$2,datos_arg[Month],EQ$2,datos_arg[Origen],EL13)
+SUMIFS(datos_us[ARS],datos_us[Year],EM$2,datos_us[Month],EQ$2,datos_us[Destino],EL13)
- SUMIFS(datos_us[ARS],datos_us[Year],EM$2,datos_us[Month],EQ$2,datos_us[Origen],EL13)</f>
        <v>0</v>
      </c>
      <c r="EN13" s="22">
        <f>SUMIFS(datos_arg[USD],datos_arg[Year],EM$2,datos_arg[Month],EQ$2,datos_arg[Destino],EL13)
- SUMIFS(datos_arg[USD],datos_arg[Year],EM$2,datos_arg[Month],EQ$2,datos_arg[Origen],EL13)
+SUMIFS(datos_us[USD],datos_us[Year],EM$2,datos_us[Month],EQ$2,datos_us[Destino],EL13)
- SUMIFS(datos_us[USD],datos_us[Year],EM$2,datos_us[Month],EQ$2,datos_us[Origen],EL13)</f>
        <v>0</v>
      </c>
      <c r="EO13" s="22"/>
      <c r="EP13" s="22">
        <f t="shared" si="52"/>
        <v>0</v>
      </c>
      <c r="EQ13" s="23">
        <f t="shared" si="20"/>
        <v>3.9789005423784829E-13</v>
      </c>
      <c r="ES13" s="3" t="s">
        <v>419</v>
      </c>
      <c r="ET13" s="22">
        <f>+SUMIFS(datos_arg[ARS],datos_arg[Year],ET$2,datos_arg[Month],EX$2,datos_arg[Destino],ES13)
- SUMIFS(datos_arg[ARS],datos_arg[Year],ET$2,datos_arg[Month],EX$2,datos_arg[Origen],ES13)
+SUMIFS(datos_us[ARS],datos_us[Year],ET$2,datos_us[Month],EX$2,datos_us[Destino],ES13)
- SUMIFS(datos_us[ARS],datos_us[Year],ET$2,datos_us[Month],EX$2,datos_us[Origen],ES13)</f>
        <v>0</v>
      </c>
      <c r="EU13" s="22">
        <f>SUMIFS(datos_arg[USD],datos_arg[Year],ET$2,datos_arg[Month],EX$2,datos_arg[Destino],ES13)
- SUMIFS(datos_arg[USD],datos_arg[Year],ET$2,datos_arg[Month],EX$2,datos_arg[Origen],ES13)
+SUMIFS(datos_us[USD],datos_us[Year],ET$2,datos_us[Month],EX$2,datos_us[Destino],ES13)
- SUMIFS(datos_us[USD],datos_us[Year],ET$2,datos_us[Month],EX$2,datos_us[Origen],ES13)</f>
        <v>0</v>
      </c>
      <c r="EV13" s="22"/>
      <c r="EW13" s="22">
        <f t="shared" si="53"/>
        <v>0</v>
      </c>
      <c r="EX13" s="23">
        <f t="shared" si="21"/>
        <v>3.9789005423784829E-13</v>
      </c>
      <c r="EZ13" s="3" t="s">
        <v>419</v>
      </c>
      <c r="FA13" s="22">
        <f>+SUMIFS(datos_arg[ARS],datos_arg[Year],FA$2,datos_arg[Month],FE$2,datos_arg[Destino],EZ13)
- SUMIFS(datos_arg[ARS],datos_arg[Year],FA$2,datos_arg[Month],FE$2,datos_arg[Origen],EZ13)
+SUMIFS(datos_us[ARS],datos_us[Year],FA$2,datos_us[Month],FE$2,datos_us[Destino],EZ13)
- SUMIFS(datos_us[ARS],datos_us[Year],FA$2,datos_us[Month],FE$2,datos_us[Origen],EZ13)</f>
        <v>0</v>
      </c>
      <c r="FB13" s="22">
        <f>SUMIFS(datos_arg[USD],datos_arg[Year],FA$2,datos_arg[Month],FE$2,datos_arg[Destino],EZ13)
- SUMIFS(datos_arg[USD],datos_arg[Year],FA$2,datos_arg[Month],FE$2,datos_arg[Origen],EZ13)
+SUMIFS(datos_us[USD],datos_us[Year],FA$2,datos_us[Month],FE$2,datos_us[Destino],EZ13)
- SUMIFS(datos_us[USD],datos_us[Year],FA$2,datos_us[Month],FE$2,datos_us[Origen],EZ13)</f>
        <v>0</v>
      </c>
      <c r="FC13" s="22"/>
      <c r="FD13" s="22">
        <f t="shared" si="54"/>
        <v>0</v>
      </c>
      <c r="FE13" s="23">
        <f t="shared" si="22"/>
        <v>3.9789005423784829E-13</v>
      </c>
      <c r="FG13" s="3" t="s">
        <v>419</v>
      </c>
      <c r="FH13" s="22">
        <f>+SUMIFS(datos_arg[ARS],datos_arg[Year],FH$2,datos_arg[Month],FL$2,datos_arg[Destino],FG13)
- SUMIFS(datos_arg[ARS],datos_arg[Year],FH$2,datos_arg[Month],FL$2,datos_arg[Origen],FG13)
+SUMIFS(datos_us[ARS],datos_us[Year],FH$2,datos_us[Month],FL$2,datos_us[Destino],FG13)
- SUMIFS(datos_us[ARS],datos_us[Year],FH$2,datos_us[Month],FL$2,datos_us[Origen],FG13)</f>
        <v>0</v>
      </c>
      <c r="FI13" s="22">
        <f>SUMIFS(datos_arg[USD],datos_arg[Year],FH$2,datos_arg[Month],FL$2,datos_arg[Destino],FG13)
- SUMIFS(datos_arg[USD],datos_arg[Year],FH$2,datos_arg[Month],FL$2,datos_arg[Origen],FG13)
+SUMIFS(datos_us[USD],datos_us[Year],FH$2,datos_us[Month],FL$2,datos_us[Destino],FG13)
- SUMIFS(datos_us[USD],datos_us[Year],FH$2,datos_us[Month],FL$2,datos_us[Origen],FG13)</f>
        <v>0</v>
      </c>
      <c r="FJ13" s="22"/>
      <c r="FK13" s="22">
        <f t="shared" si="55"/>
        <v>0</v>
      </c>
      <c r="FL13" s="23">
        <f t="shared" si="23"/>
        <v>3.9789005423784829E-13</v>
      </c>
      <c r="FN13" s="3" t="s">
        <v>419</v>
      </c>
      <c r="FO13" s="22">
        <f>+SUMIFS(datos_arg[ARS],datos_arg[Year],FO$2,datos_arg[Month],FS$2,datos_arg[Destino],FN13)
- SUMIFS(datos_arg[ARS],datos_arg[Year],FO$2,datos_arg[Month],FS$2,datos_arg[Origen],FN13)
+SUMIFS(datos_us[ARS],datos_us[Year],FO$2,datos_us[Month],FS$2,datos_us[Destino],FN13)
- SUMIFS(datos_us[ARS],datos_us[Year],FO$2,datos_us[Month],FS$2,datos_us[Origen],FN13)</f>
        <v>0</v>
      </c>
      <c r="FP13" s="22">
        <f>SUMIFS(datos_arg[USD],datos_arg[Year],FO$2,datos_arg[Month],FS$2,datos_arg[Destino],FN13)
- SUMIFS(datos_arg[USD],datos_arg[Year],FO$2,datos_arg[Month],FS$2,datos_arg[Origen],FN13)
+SUMIFS(datos_us[USD],datos_us[Year],FO$2,datos_us[Month],FS$2,datos_us[Destino],FN13)
- SUMIFS(datos_us[USD],datos_us[Year],FO$2,datos_us[Month],FS$2,datos_us[Origen],FN13)</f>
        <v>0</v>
      </c>
      <c r="FQ13" s="22"/>
      <c r="FR13" s="22">
        <f t="shared" si="56"/>
        <v>0</v>
      </c>
      <c r="FS13" s="23">
        <f t="shared" si="24"/>
        <v>3.9789005423784829E-13</v>
      </c>
      <c r="FU13" s="3" t="s">
        <v>419</v>
      </c>
      <c r="FV13" s="22">
        <f>+SUMIFS(datos_arg[ARS],datos_arg[Year],FV$2,datos_arg[Month],FZ$2,datos_arg[Destino],FU13)
- SUMIFS(datos_arg[ARS],datos_arg[Year],FV$2,datos_arg[Month],FZ$2,datos_arg[Origen],FU13)
+SUMIFS(datos_us[ARS],datos_us[Year],FV$2,datos_us[Month],FZ$2,datos_us[Destino],FU13)
- SUMIFS(datos_us[ARS],datos_us[Year],FV$2,datos_us[Month],FZ$2,datos_us[Origen],FU13)</f>
        <v>0</v>
      </c>
      <c r="FW13" s="22">
        <f>SUMIFS(datos_arg[USD],datos_arg[Year],FV$2,datos_arg[Month],FZ$2,datos_arg[Destino],FU13)
- SUMIFS(datos_arg[USD],datos_arg[Year],FV$2,datos_arg[Month],FZ$2,datos_arg[Origen],FU13)
+SUMIFS(datos_us[USD],datos_us[Year],FV$2,datos_us[Month],FZ$2,datos_us[Destino],FU13)
- SUMIFS(datos_us[USD],datos_us[Year],FV$2,datos_us[Month],FZ$2,datos_us[Origen],FU13)</f>
        <v>0</v>
      </c>
      <c r="FX13" s="22"/>
      <c r="FY13" s="22">
        <f t="shared" si="57"/>
        <v>0</v>
      </c>
      <c r="FZ13" s="23">
        <f t="shared" si="25"/>
        <v>3.9789005423784829E-13</v>
      </c>
      <c r="GB13" s="3" t="s">
        <v>419</v>
      </c>
      <c r="GC13" s="22">
        <f>+SUMIFS(datos_arg[ARS],datos_arg[Year],GC$2,datos_arg[Month],GG$2,datos_arg[Destino],GB13)
- SUMIFS(datos_arg[ARS],datos_arg[Year],GC$2,datos_arg[Month],GG$2,datos_arg[Origen],GB13)
+SUMIFS(datos_us[ARS],datos_us[Year],GC$2,datos_us[Month],GG$2,datos_us[Destino],GB13)
- SUMIFS(datos_us[ARS],datos_us[Year],GC$2,datos_us[Month],GG$2,datos_us[Origen],GB13)</f>
        <v>0</v>
      </c>
      <c r="GD13" s="22">
        <f>SUMIFS(datos_arg[USD],datos_arg[Year],GC$2,datos_arg[Month],GG$2,datos_arg[Destino],GB13)
- SUMIFS(datos_arg[USD],datos_arg[Year],GC$2,datos_arg[Month],GG$2,datos_arg[Origen],GB13)
+SUMIFS(datos_us[USD],datos_us[Year],GC$2,datos_us[Month],GG$2,datos_us[Destino],GB13)
- SUMIFS(datos_us[USD],datos_us[Year],GC$2,datos_us[Month],GG$2,datos_us[Origen],GB13)</f>
        <v>0</v>
      </c>
      <c r="GE13" s="22"/>
      <c r="GF13" s="22">
        <f t="shared" si="58"/>
        <v>0</v>
      </c>
      <c r="GG13" s="23">
        <f t="shared" si="26"/>
        <v>3.9789005423784829E-13</v>
      </c>
      <c r="GI13" s="3" t="s">
        <v>419</v>
      </c>
      <c r="GJ13" s="22">
        <f>+SUMIFS(datos_arg[ARS],datos_arg[Year],GJ$2,datos_arg[Month],GN$2,datos_arg[Destino],GI13)
- SUMIFS(datos_arg[ARS],datos_arg[Year],GJ$2,datos_arg[Month],GN$2,datos_arg[Origen],GI13)
+SUMIFS(datos_us[ARS],datos_us[Year],GJ$2,datos_us[Month],GN$2,datos_us[Destino],GI13)
- SUMIFS(datos_us[ARS],datos_us[Year],GJ$2,datos_us[Month],GN$2,datos_us[Origen],GI13)</f>
        <v>0</v>
      </c>
      <c r="GK13" s="22">
        <f>SUMIFS(datos_arg[USD],datos_arg[Year],GJ$2,datos_arg[Month],GN$2,datos_arg[Destino],GI13)
- SUMIFS(datos_arg[USD],datos_arg[Year],GJ$2,datos_arg[Month],GN$2,datos_arg[Origen],GI13)
+SUMIFS(datos_us[USD],datos_us[Year],GJ$2,datos_us[Month],GN$2,datos_us[Destino],GI13)
- SUMIFS(datos_us[USD],datos_us[Year],GJ$2,datos_us[Month],GN$2,datos_us[Origen],GI13)</f>
        <v>0</v>
      </c>
      <c r="GL13" s="22"/>
      <c r="GM13" s="22">
        <f t="shared" si="59"/>
        <v>0</v>
      </c>
      <c r="GN13" s="23">
        <f t="shared" si="27"/>
        <v>3.9789005423784829E-13</v>
      </c>
      <c r="GP13" s="3" t="s">
        <v>419</v>
      </c>
      <c r="GQ13" s="22">
        <f>+SUMIFS(datos_arg[ARS],datos_arg[Year],GQ$2,datos_arg[Month],GU$2,datos_arg[Destino],GP13)
- SUMIFS(datos_arg[ARS],datos_arg[Year],GQ$2,datos_arg[Month],GU$2,datos_arg[Origen],GP13)
+SUMIFS(datos_us[ARS],datos_us[Year],GQ$2,datos_us[Month],GU$2,datos_us[Destino],GP13)
- SUMIFS(datos_us[ARS],datos_us[Year],GQ$2,datos_us[Month],GU$2,datos_us[Origen],GP13)</f>
        <v>0</v>
      </c>
      <c r="GR13" s="22">
        <f>SUMIFS(datos_arg[USD],datos_arg[Year],GQ$2,datos_arg[Month],GU$2,datos_arg[Destino],GP13)
- SUMIFS(datos_arg[USD],datos_arg[Year],GQ$2,datos_arg[Month],GU$2,datos_arg[Origen],GP13)
+SUMIFS(datos_us[USD],datos_us[Year],GQ$2,datos_us[Month],GU$2,datos_us[Destino],GP13)
- SUMIFS(datos_us[USD],datos_us[Year],GQ$2,datos_us[Month],GU$2,datos_us[Origen],GP13)</f>
        <v>0</v>
      </c>
      <c r="GS13" s="22"/>
      <c r="GT13" s="22">
        <f t="shared" si="60"/>
        <v>0</v>
      </c>
      <c r="GU13" s="23">
        <f t="shared" si="28"/>
        <v>3.9789005423784829E-13</v>
      </c>
      <c r="GW13" s="3" t="s">
        <v>419</v>
      </c>
      <c r="GX13" s="22">
        <f>+SUMIFS(datos_arg[ARS],datos_arg[Year],GX$2,datos_arg[Month],HB$2,datos_arg[Destino],GW13)
- SUMIFS(datos_arg[ARS],datos_arg[Year],GX$2,datos_arg[Month],HB$2,datos_arg[Origen],GW13)
+SUMIFS(datos_us[ARS],datos_us[Year],GX$2,datos_us[Month],HB$2,datos_us[Destino],GW13)
- SUMIFS(datos_us[ARS],datos_us[Year],GX$2,datos_us[Month],HB$2,datos_us[Origen],GW13)</f>
        <v>0</v>
      </c>
      <c r="GY13" s="22">
        <f>SUMIFS(datos_arg[USD],datos_arg[Year],GX$2,datos_arg[Month],HB$2,datos_arg[Destino],GW13)
- SUMIFS(datos_arg[USD],datos_arg[Year],GX$2,datos_arg[Month],HB$2,datos_arg[Origen],GW13)
+SUMIFS(datos_us[USD],datos_us[Year],GX$2,datos_us[Month],HB$2,datos_us[Destino],GW13)
- SUMIFS(datos_us[USD],datos_us[Year],GX$2,datos_us[Month],HB$2,datos_us[Origen],GW13)</f>
        <v>0</v>
      </c>
      <c r="GZ13" s="22"/>
      <c r="HA13" s="22">
        <f t="shared" si="61"/>
        <v>0</v>
      </c>
      <c r="HB13" s="23">
        <f t="shared" si="29"/>
        <v>3.9789005423784829E-13</v>
      </c>
      <c r="HD13" s="3" t="s">
        <v>419</v>
      </c>
      <c r="HE13" s="22">
        <f>+SUMIFS(datos_arg[ARS],datos_arg[Year],HE$2,datos_arg[Month],HI$2,datos_arg[Destino],HD13)
- SUMIFS(datos_arg[ARS],datos_arg[Year],HE$2,datos_arg[Month],HI$2,datos_arg[Origen],HD13)
+SUMIFS(datos_us[ARS],datos_us[Year],HE$2,datos_us[Month],HI$2,datos_us[Destino],HD13)
- SUMIFS(datos_us[ARS],datos_us[Year],HE$2,datos_us[Month],HI$2,datos_us[Origen],HD13)</f>
        <v>0</v>
      </c>
      <c r="HF13" s="22">
        <f>SUMIFS(datos_arg[USD],datos_arg[Year],HE$2,datos_arg[Month],HI$2,datos_arg[Destino],HD13)
- SUMIFS(datos_arg[USD],datos_arg[Year],HE$2,datos_arg[Month],HI$2,datos_arg[Origen],HD13)
+SUMIFS(datos_us[USD],datos_us[Year],HE$2,datos_us[Month],HI$2,datos_us[Destino],HD13)
- SUMIFS(datos_us[USD],datos_us[Year],HE$2,datos_us[Month],HI$2,datos_us[Origen],HD13)</f>
        <v>0</v>
      </c>
      <c r="HG13" s="22"/>
      <c r="HH13" s="22">
        <f t="shared" si="62"/>
        <v>0</v>
      </c>
      <c r="HI13" s="23">
        <f t="shared" si="30"/>
        <v>3.9789005423784829E-13</v>
      </c>
      <c r="HK13" s="3" t="s">
        <v>419</v>
      </c>
      <c r="HL13" s="22">
        <f>+SUMIFS(datos_arg[ARS],datos_arg[Year],HL$2,datos_arg[Month],HP$2,datos_arg[Destino],HK13)
- SUMIFS(datos_arg[ARS],datos_arg[Year],HL$2,datos_arg[Month],HP$2,datos_arg[Origen],HK13)
+SUMIFS(datos_us[ARS],datos_us[Year],HL$2,datos_us[Month],HP$2,datos_us[Destino],HK13)
- SUMIFS(datos_us[ARS],datos_us[Year],HL$2,datos_us[Month],HP$2,datos_us[Origen],HK13)</f>
        <v>0</v>
      </c>
      <c r="HM13" s="22">
        <f>SUMIFS(datos_arg[USD],datos_arg[Year],HL$2,datos_arg[Month],HP$2,datos_arg[Destino],HK13)
- SUMIFS(datos_arg[USD],datos_arg[Year],HL$2,datos_arg[Month],HP$2,datos_arg[Origen],HK13)
+SUMIFS(datos_us[USD],datos_us[Year],HL$2,datos_us[Month],HP$2,datos_us[Destino],HK13)
- SUMIFS(datos_us[USD],datos_us[Year],HL$2,datos_us[Month],HP$2,datos_us[Origen],HK13)</f>
        <v>0</v>
      </c>
      <c r="HN13" s="22"/>
      <c r="HO13" s="22">
        <f t="shared" si="63"/>
        <v>0</v>
      </c>
      <c r="HP13" s="23">
        <f t="shared" si="31"/>
        <v>3.9789005423784829E-13</v>
      </c>
    </row>
    <row r="14" spans="2:226" x14ac:dyDescent="0.25">
      <c r="B14" s="3" t="s">
        <v>3282</v>
      </c>
      <c r="C14" s="22">
        <f>+SUMIFS(datos_arg[ARS],datos_arg[Year],C$2,datos_arg[Month],G$2,datos_arg[Destino],B14)
- SUMIFS(datos_arg[ARS],datos_arg[Year],C$2,datos_arg[Month],G$2,datos_arg[Origen],B14)
+SUMIFS(datos_us[ARS],datos_us[Year],C$2,datos_us[Month],G$2,datos_us[Destino],B14)
- SUMIFS(datos_us[ARS],datos_us[Year],C$2,datos_us[Month],G$2,datos_us[Origen],B14)</f>
        <v>0</v>
      </c>
      <c r="D14" s="22">
        <f>SUMIFS(datos_arg[USD],datos_arg[Year],C$2,datos_arg[Month],G$2,datos_arg[Destino],B14)
- SUMIFS(datos_arg[USD],datos_arg[Year],C$2,datos_arg[Month],G$2,datos_arg[Origen],B14)
+SUMIFS(datos_us[USD],datos_us[Year],C$2,datos_us[Month],G$2,datos_us[Destino],B14)
- SUMIFS(datos_us[USD],datos_us[Year],C$2,datos_us[Month],G$2,datos_us[Origen],B14)</f>
        <v>0</v>
      </c>
      <c r="E14" s="22"/>
      <c r="F14" s="22">
        <f>+C14</f>
        <v>0</v>
      </c>
      <c r="G14" s="23">
        <f>+D14</f>
        <v>0</v>
      </c>
      <c r="I14" s="3" t="s">
        <v>3282</v>
      </c>
      <c r="J14" s="22">
        <f>+SUMIFS(datos_arg[ARS],datos_arg[Year],J$2,datos_arg[Month],N$2,datos_arg[Destino],I14)
- SUMIFS(datos_arg[ARS],datos_arg[Year],J$2,datos_arg[Month],N$2,datos_arg[Origen],I14)
+SUMIFS(datos_us[ARS],datos_us[Year],J$2,datos_us[Month],N$2,datos_us[Destino],I14)
- SUMIFS(datos_us[ARS],datos_us[Year],J$2,datos_us[Month],N$2,datos_us[Origen],I14)</f>
        <v>0</v>
      </c>
      <c r="K14" s="22">
        <f>SUMIFS(datos_arg[USD],datos_arg[Year],J$2,datos_arg[Month],N$2,datos_arg[Destino],I14)
- SUMIFS(datos_arg[USD],datos_arg[Year],J$2,datos_arg[Month],N$2,datos_arg[Origen],I14)
+SUMIFS(datos_us[USD],datos_us[Year],J$2,datos_us[Month],N$2,datos_us[Destino],I14)
- SUMIFS(datos_us[USD],datos_us[Year],J$2,datos_us[Month],N$2,datos_us[Origen],I14)</f>
        <v>0</v>
      </c>
      <c r="L14" s="22"/>
      <c r="M14" s="22">
        <f t="shared" si="33"/>
        <v>0</v>
      </c>
      <c r="N14" s="23">
        <f t="shared" si="1"/>
        <v>0</v>
      </c>
      <c r="P14" s="3" t="s">
        <v>3282</v>
      </c>
      <c r="Q14" s="22">
        <f>+SUMIFS(datos_arg[ARS],datos_arg[Year],Q$2,datos_arg[Month],U$2,datos_arg[Destino],P14)
- SUMIFS(datos_arg[ARS],datos_arg[Year],Q$2,datos_arg[Month],U$2,datos_arg[Origen],P14)
+SUMIFS(datos_us[ARS],datos_us[Year],Q$2,datos_us[Month],U$2,datos_us[Destino],P14)
- SUMIFS(datos_us[ARS],datos_us[Year],Q$2,datos_us[Month],U$2,datos_us[Origen],P14)</f>
        <v>0</v>
      </c>
      <c r="R14" s="22">
        <f>SUMIFS(datos_arg[USD],datos_arg[Year],Q$2,datos_arg[Month],U$2,datos_arg[Destino],P14)
- SUMIFS(datos_arg[USD],datos_arg[Year],Q$2,datos_arg[Month],U$2,datos_arg[Origen],P14)
+SUMIFS(datos_us[USD],datos_us[Year],Q$2,datos_us[Month],U$2,datos_us[Destino],P14)
- SUMIFS(datos_us[USD],datos_us[Year],Q$2,datos_us[Month],U$2,datos_us[Origen],P14)</f>
        <v>0</v>
      </c>
      <c r="S14" s="22"/>
      <c r="T14" s="22">
        <f t="shared" si="34"/>
        <v>0</v>
      </c>
      <c r="U14" s="23">
        <f t="shared" si="2"/>
        <v>0</v>
      </c>
      <c r="W14" s="3" t="s">
        <v>3282</v>
      </c>
      <c r="X14" s="22">
        <f>+SUMIFS(datos_arg[ARS],datos_arg[Year],X$2,datos_arg[Month],AB$2,datos_arg[Destino],W14)
- SUMIFS(datos_arg[ARS],datos_arg[Year],X$2,datos_arg[Month],AB$2,datos_arg[Origen],W14)
+SUMIFS(datos_us[ARS],datos_us[Year],X$2,datos_us[Month],AB$2,datos_us[Destino],W14)
- SUMIFS(datos_us[ARS],datos_us[Year],X$2,datos_us[Month],AB$2,datos_us[Origen],W14)</f>
        <v>0</v>
      </c>
      <c r="Y14" s="22">
        <f>SUMIFS(datos_arg[USD],datos_arg[Year],X$2,datos_arg[Month],AB$2,datos_arg[Destino],W14)
- SUMIFS(datos_arg[USD],datos_arg[Year],X$2,datos_arg[Month],AB$2,datos_arg[Origen],W14)
+SUMIFS(datos_us[USD],datos_us[Year],X$2,datos_us[Month],AB$2,datos_us[Destino],W14)
- SUMIFS(datos_us[USD],datos_us[Year],X$2,datos_us[Month],AB$2,datos_us[Origen],W14)</f>
        <v>0</v>
      </c>
      <c r="Z14" s="22"/>
      <c r="AA14" s="22">
        <f t="shared" si="35"/>
        <v>0</v>
      </c>
      <c r="AB14" s="23">
        <f t="shared" si="3"/>
        <v>0</v>
      </c>
      <c r="AD14" s="3" t="s">
        <v>3282</v>
      </c>
      <c r="AE14" s="22">
        <f>+SUMIFS(datos_arg[ARS],datos_arg[Year],AE$2,datos_arg[Month],AI$2,datos_arg[Destino],AD14)
- SUMIFS(datos_arg[ARS],datos_arg[Year],AE$2,datos_arg[Month],AI$2,datos_arg[Origen],AD14)
+SUMIFS(datos_us[ARS],datos_us[Year],AE$2,datos_us[Month],AI$2,datos_us[Destino],AD14)
- SUMIFS(datos_us[ARS],datos_us[Year],AE$2,datos_us[Month],AI$2,datos_us[Origen],AD14)</f>
        <v>0</v>
      </c>
      <c r="AF14" s="22">
        <f>SUMIFS(datos_arg[USD],datos_arg[Year],AE$2,datos_arg[Month],AI$2,datos_arg[Destino],AD14)
- SUMIFS(datos_arg[USD],datos_arg[Year],AE$2,datos_arg[Month],AI$2,datos_arg[Origen],AD14)
+SUMIFS(datos_us[USD],datos_us[Year],AE$2,datos_us[Month],AI$2,datos_us[Destino],AD14)
- SUMIFS(datos_us[USD],datos_us[Year],AE$2,datos_us[Month],AI$2,datos_us[Origen],AD14)</f>
        <v>0</v>
      </c>
      <c r="AG14" s="22"/>
      <c r="AH14" s="22">
        <f t="shared" si="36"/>
        <v>0</v>
      </c>
      <c r="AI14" s="23">
        <f t="shared" si="4"/>
        <v>0</v>
      </c>
      <c r="AK14" s="3" t="s">
        <v>3282</v>
      </c>
      <c r="AL14" s="22">
        <f>+SUMIFS(datos_arg[ARS],datos_arg[Year],AL$2,datos_arg[Month],AP$2,datos_arg[Destino],AK14)
- SUMIFS(datos_arg[ARS],datos_arg[Year],AL$2,datos_arg[Month],AP$2,datos_arg[Origen],AK14)
+SUMIFS(datos_us[ARS],datos_us[Year],AL$2,datos_us[Month],AP$2,datos_us[Destino],AK14)
- SUMIFS(datos_us[ARS],datos_us[Year],AL$2,datos_us[Month],AP$2,datos_us[Origen],AK14)</f>
        <v>0</v>
      </c>
      <c r="AM14" s="22">
        <f>SUMIFS(datos_arg[USD],datos_arg[Year],AL$2,datos_arg[Month],AP$2,datos_arg[Destino],AK14)
- SUMIFS(datos_arg[USD],datos_arg[Year],AL$2,datos_arg[Month],AP$2,datos_arg[Origen],AK14)
+SUMIFS(datos_us[USD],datos_us[Year],AL$2,datos_us[Month],AP$2,datos_us[Destino],AK14)
- SUMIFS(datos_us[USD],datos_us[Year],AL$2,datos_us[Month],AP$2,datos_us[Origen],AK14)</f>
        <v>0</v>
      </c>
      <c r="AN14" s="22"/>
      <c r="AO14" s="22">
        <f t="shared" si="37"/>
        <v>0</v>
      </c>
      <c r="AP14" s="23">
        <f t="shared" si="5"/>
        <v>0</v>
      </c>
      <c r="AR14" s="3" t="s">
        <v>3282</v>
      </c>
      <c r="AS14" s="22">
        <f>+SUMIFS(datos_arg[ARS],datos_arg[Year],AS$2,datos_arg[Month],AW$2,datos_arg[Destino],AR14)
- SUMIFS(datos_arg[ARS],datos_arg[Year],AS$2,datos_arg[Month],AW$2,datos_arg[Origen],AR14)
+SUMIFS(datos_us[ARS],datos_us[Year],AS$2,datos_us[Month],AW$2,datos_us[Destino],AR14)
- SUMIFS(datos_us[ARS],datos_us[Year],AS$2,datos_us[Month],AW$2,datos_us[Origen],AR14)</f>
        <v>0</v>
      </c>
      <c r="AT14" s="22">
        <f>SUMIFS(datos_arg[USD],datos_arg[Year],AS$2,datos_arg[Month],AW$2,datos_arg[Destino],AR14)
- SUMIFS(datos_arg[USD],datos_arg[Year],AS$2,datos_arg[Month],AW$2,datos_arg[Origen],AR14)
+SUMIFS(datos_us[USD],datos_us[Year],AS$2,datos_us[Month],AW$2,datos_us[Destino],AR14)
- SUMIFS(datos_us[USD],datos_us[Year],AS$2,datos_us[Month],AW$2,datos_us[Origen],AR14)</f>
        <v>0</v>
      </c>
      <c r="AU14" s="22"/>
      <c r="AV14" s="22">
        <f t="shared" si="38"/>
        <v>0</v>
      </c>
      <c r="AW14" s="23">
        <f t="shared" si="6"/>
        <v>0</v>
      </c>
      <c r="AY14" s="3" t="s">
        <v>3282</v>
      </c>
      <c r="AZ14" s="22">
        <f>+SUMIFS(datos_arg[ARS],datos_arg[Year],AZ$2,datos_arg[Month],BD$2,datos_arg[Destino],AY14)
- SUMIFS(datos_arg[ARS],datos_arg[Year],AZ$2,datos_arg[Month],BD$2,datos_arg[Origen],AY14)
+SUMIFS(datos_us[ARS],datos_us[Year],AZ$2,datos_us[Month],BD$2,datos_us[Destino],AY14)
- SUMIFS(datos_us[ARS],datos_us[Year],AZ$2,datos_us[Month],BD$2,datos_us[Origen],AY14)</f>
        <v>0</v>
      </c>
      <c r="BA14" s="22">
        <f>SUMIFS(datos_arg[USD],datos_arg[Year],AZ$2,datos_arg[Month],BD$2,datos_arg[Destino],AY14)
- SUMIFS(datos_arg[USD],datos_arg[Year],AZ$2,datos_arg[Month],BD$2,datos_arg[Origen],AY14)
+SUMIFS(datos_us[USD],datos_us[Year],AZ$2,datos_us[Month],BD$2,datos_us[Destino],AY14)
- SUMIFS(datos_us[USD],datos_us[Year],AZ$2,datos_us[Month],BD$2,datos_us[Origen],AY14)</f>
        <v>0</v>
      </c>
      <c r="BB14" s="22"/>
      <c r="BC14" s="22">
        <f t="shared" si="39"/>
        <v>0</v>
      </c>
      <c r="BD14" s="23">
        <f t="shared" si="7"/>
        <v>0</v>
      </c>
      <c r="BF14" s="3" t="s">
        <v>3282</v>
      </c>
      <c r="BG14" s="22">
        <f>+SUMIFS(datos_arg[ARS],datos_arg[Year],BG$2,datos_arg[Month],BK$2,datos_arg[Destino],BF14)
- SUMIFS(datos_arg[ARS],datos_arg[Year],BG$2,datos_arg[Month],BK$2,datos_arg[Origen],BF14)
+SUMIFS(datos_us[ARS],datos_us[Year],BG$2,datos_us[Month],BK$2,datos_us[Destino],BF14)
- SUMIFS(datos_us[ARS],datos_us[Year],BG$2,datos_us[Month],BK$2,datos_us[Origen],BF14)</f>
        <v>0</v>
      </c>
      <c r="BH14" s="22">
        <f>SUMIFS(datos_arg[USD],datos_arg[Year],BG$2,datos_arg[Month],BK$2,datos_arg[Destino],BF14)
- SUMIFS(datos_arg[USD],datos_arg[Year],BG$2,datos_arg[Month],BK$2,datos_arg[Origen],BF14)
+SUMIFS(datos_us[USD],datos_us[Year],BG$2,datos_us[Month],BK$2,datos_us[Destino],BF14)
- SUMIFS(datos_us[USD],datos_us[Year],BG$2,datos_us[Month],BK$2,datos_us[Origen],BF14)</f>
        <v>0</v>
      </c>
      <c r="BI14" s="22"/>
      <c r="BJ14" s="22">
        <f t="shared" si="40"/>
        <v>0</v>
      </c>
      <c r="BK14" s="23">
        <f t="shared" si="8"/>
        <v>0</v>
      </c>
      <c r="BM14" s="3" t="s">
        <v>3282</v>
      </c>
      <c r="BN14" s="22">
        <f>+SUMIFS(datos_arg[ARS],datos_arg[Year],BN$2,datos_arg[Month],BR$2,datos_arg[Destino],BM14)
- SUMIFS(datos_arg[ARS],datos_arg[Year],BN$2,datos_arg[Month],BR$2,datos_arg[Origen],BM14)
+SUMIFS(datos_us[ARS],datos_us[Year],BN$2,datos_us[Month],BR$2,datos_us[Destino],BM14)
- SUMIFS(datos_us[ARS],datos_us[Year],BN$2,datos_us[Month],BR$2,datos_us[Origen],BM14)</f>
        <v>0</v>
      </c>
      <c r="BO14" s="22">
        <f>SUMIFS(datos_arg[USD],datos_arg[Year],BN$2,datos_arg[Month],BR$2,datos_arg[Destino],BM14)
- SUMIFS(datos_arg[USD],datos_arg[Year],BN$2,datos_arg[Month],BR$2,datos_arg[Origen],BM14)
+SUMIFS(datos_us[USD],datos_us[Year],BN$2,datos_us[Month],BR$2,datos_us[Destino],BM14)
- SUMIFS(datos_us[USD],datos_us[Year],BN$2,datos_us[Month],BR$2,datos_us[Origen],BM14)</f>
        <v>0</v>
      </c>
      <c r="BP14" s="22"/>
      <c r="BQ14" s="22">
        <f t="shared" si="41"/>
        <v>0</v>
      </c>
      <c r="BR14" s="23">
        <f t="shared" si="9"/>
        <v>0</v>
      </c>
      <c r="BT14" s="3" t="s">
        <v>3282</v>
      </c>
      <c r="BU14" s="22">
        <f>+SUMIFS(datos_arg[ARS],datos_arg[Year],BU$2,datos_arg[Month],BY$2,datos_arg[Destino],BT14)
- SUMIFS(datos_arg[ARS],datos_arg[Year],BU$2,datos_arg[Month],BY$2,datos_arg[Origen],BT14)
+SUMIFS(datos_us[ARS],datos_us[Year],BU$2,datos_us[Month],BY$2,datos_us[Destino],BT14)
- SUMIFS(datos_us[ARS],datos_us[Year],BU$2,datos_us[Month],BY$2,datos_us[Origen],BT14)</f>
        <v>0</v>
      </c>
      <c r="BV14" s="22">
        <f>SUMIFS(datos_arg[USD],datos_arg[Year],BU$2,datos_arg[Month],BY$2,datos_arg[Destino],BT14)
- SUMIFS(datos_arg[USD],datos_arg[Year],BU$2,datos_arg[Month],BY$2,datos_arg[Origen],BT14)
+SUMIFS(datos_us[USD],datos_us[Year],BU$2,datos_us[Month],BY$2,datos_us[Destino],BT14)
- SUMIFS(datos_us[USD],datos_us[Year],BU$2,datos_us[Month],BY$2,datos_us[Origen],BT14)</f>
        <v>0</v>
      </c>
      <c r="BW14" s="22"/>
      <c r="BX14" s="22">
        <f t="shared" si="42"/>
        <v>0</v>
      </c>
      <c r="BY14" s="23">
        <f t="shared" si="10"/>
        <v>0</v>
      </c>
      <c r="CA14" s="3" t="s">
        <v>3282</v>
      </c>
      <c r="CB14" s="22">
        <f>+SUMIFS(datos_arg[ARS],datos_arg[Year],CB$2,datos_arg[Month],CF$2,datos_arg[Destino],CA14)
- SUMIFS(datos_arg[ARS],datos_arg[Year],CB$2,datos_arg[Month],CF$2,datos_arg[Origen],CA14)
+SUMIFS(datos_us[ARS],datos_us[Year],CB$2,datos_us[Month],CF$2,datos_us[Destino],CA14)
- SUMIFS(datos_us[ARS],datos_us[Year],CB$2,datos_us[Month],CF$2,datos_us[Origen],CA14)</f>
        <v>0</v>
      </c>
      <c r="CC14" s="22">
        <f>SUMIFS(datos_arg[USD],datos_arg[Year],CB$2,datos_arg[Month],CF$2,datos_arg[Destino],CA14)
- SUMIFS(datos_arg[USD],datos_arg[Year],CB$2,datos_arg[Month],CF$2,datos_arg[Origen],CA14)
+SUMIFS(datos_us[USD],datos_us[Year],CB$2,datos_us[Month],CF$2,datos_us[Destino],CA14)
- SUMIFS(datos_us[USD],datos_us[Year],CB$2,datos_us[Month],CF$2,datos_us[Origen],CA14)</f>
        <v>0</v>
      </c>
      <c r="CD14" s="22"/>
      <c r="CE14" s="22">
        <f t="shared" si="43"/>
        <v>0</v>
      </c>
      <c r="CF14" s="23">
        <f t="shared" si="11"/>
        <v>0</v>
      </c>
      <c r="CH14" s="3" t="s">
        <v>3282</v>
      </c>
      <c r="CI14" s="22">
        <f>+SUMIFS(datos_arg[ARS],datos_arg[Year],CI$2,datos_arg[Month],CM$2,datos_arg[Destino],CH14)
- SUMIFS(datos_arg[ARS],datos_arg[Year],CI$2,datos_arg[Month],CM$2,datos_arg[Origen],CH14)
+SUMIFS(datos_us[ARS],datos_us[Year],CI$2,datos_us[Month],CM$2,datos_us[Destino],CH14)
- SUMIFS(datos_us[ARS],datos_us[Year],CI$2,datos_us[Month],CM$2,datos_us[Origen],CH14)</f>
        <v>-37500</v>
      </c>
      <c r="CJ14" s="22">
        <f>SUMIFS(datos_arg[USD],datos_arg[Year],CI$2,datos_arg[Month],CM$2,datos_arg[Destino],CH14)
- SUMIFS(datos_arg[USD],datos_arg[Year],CI$2,datos_arg[Month],CM$2,datos_arg[Origen],CH14)
+SUMIFS(datos_us[USD],datos_us[Year],CI$2,datos_us[Month],CM$2,datos_us[Destino],CH14)
- SUMIFS(datos_us[USD],datos_us[Year],CI$2,datos_us[Month],CM$2,datos_us[Origen],CH14)</f>
        <v>0</v>
      </c>
      <c r="CK14" s="22"/>
      <c r="CL14" s="22">
        <f t="shared" si="44"/>
        <v>-37500</v>
      </c>
      <c r="CM14" s="23">
        <f t="shared" si="12"/>
        <v>0</v>
      </c>
      <c r="CO14" s="3" t="s">
        <v>3282</v>
      </c>
      <c r="CP14" s="22">
        <f>+SUMIFS(datos_arg[ARS],datos_arg[Year],CP$2,datos_arg[Month],CT$2,datos_arg[Destino],CO14)
- SUMIFS(datos_arg[ARS],datos_arg[Year],CP$2,datos_arg[Month],CT$2,datos_arg[Origen],CO14)
+SUMIFS(datos_us[ARS],datos_us[Year],CP$2,datos_us[Month],CT$2,datos_us[Destino],CO14)
- SUMIFS(datos_us[ARS],datos_us[Year],CP$2,datos_us[Month],CT$2,datos_us[Origen],CO14)</f>
        <v>1851101.1</v>
      </c>
      <c r="CQ14" s="22">
        <f>SUMIFS(datos_arg[USD],datos_arg[Year],CP$2,datos_arg[Month],CT$2,datos_arg[Destino],CO14)
- SUMIFS(datos_arg[USD],datos_arg[Year],CP$2,datos_arg[Month],CT$2,datos_arg[Origen],CO14)
+SUMIFS(datos_us[USD],datos_us[Year],CP$2,datos_us[Month],CT$2,datos_us[Destino],CO14)
- SUMIFS(datos_us[USD],datos_us[Year],CP$2,datos_us[Month],CT$2,datos_us[Origen],CO14)</f>
        <v>24197.4</v>
      </c>
      <c r="CR14" s="22"/>
      <c r="CS14" s="22">
        <f t="shared" si="45"/>
        <v>1813601.1</v>
      </c>
      <c r="CT14" s="23">
        <f t="shared" si="13"/>
        <v>24197.4</v>
      </c>
      <c r="CV14" s="3" t="s">
        <v>3282</v>
      </c>
      <c r="CW14" s="22">
        <f>+SUMIFS(datos_arg[ARS],datos_arg[Year],CW$2,datos_arg[Month],DA$2,datos_arg[Destino],CV14)
- SUMIFS(datos_arg[ARS],datos_arg[Year],CW$2,datos_arg[Month],DA$2,datos_arg[Origen],CV14)
+SUMIFS(datos_us[ARS],datos_us[Year],CW$2,datos_us[Month],DA$2,datos_us[Destino],CV14)
- SUMIFS(datos_us[ARS],datos_us[Year],CW$2,datos_us[Month],DA$2,datos_us[Origen],CV14)</f>
        <v>-2222500</v>
      </c>
      <c r="CX14" s="22">
        <f>SUMIFS(datos_arg[USD],datos_arg[Year],CW$2,datos_arg[Month],DA$2,datos_arg[Destino],CV14)
- SUMIFS(datos_arg[USD],datos_arg[Year],CW$2,datos_arg[Month],DA$2,datos_arg[Origen],CV14)
+SUMIFS(datos_us[USD],datos_us[Year],CW$2,datos_us[Month],DA$2,datos_us[Destino],CV14)
- SUMIFS(datos_us[USD],datos_us[Year],CW$2,datos_us[Month],DA$2,datos_us[Origen],CV14)</f>
        <v>-24000</v>
      </c>
      <c r="CY14" s="22"/>
      <c r="CZ14" s="22">
        <f t="shared" si="46"/>
        <v>-408898.89999999991</v>
      </c>
      <c r="DA14" s="23">
        <f t="shared" si="14"/>
        <v>197.40000000000146</v>
      </c>
      <c r="DC14" s="3" t="s">
        <v>3282</v>
      </c>
      <c r="DD14" s="22">
        <f>+SUMIFS(datos_arg[ARS],datos_arg[Year],DD$2,datos_arg[Month],DH$2,datos_arg[Destino],DC14)
- SUMIFS(datos_arg[ARS],datos_arg[Year],DD$2,datos_arg[Month],DH$2,datos_arg[Origen],DC14)
+SUMIFS(datos_us[ARS],datos_us[Year],DD$2,datos_us[Month],DH$2,datos_us[Destino],DC14)
- SUMIFS(datos_us[ARS],datos_us[Year],DD$2,datos_us[Month],DH$2,datos_us[Origen],DC14)</f>
        <v>0</v>
      </c>
      <c r="DE14" s="22">
        <f>SUMIFS(datos_arg[USD],datos_arg[Year],DD$2,datos_arg[Month],DH$2,datos_arg[Destino],DC14)
- SUMIFS(datos_arg[USD],datos_arg[Year],DD$2,datos_arg[Month],DH$2,datos_arg[Origen],DC14)
+SUMIFS(datos_us[USD],datos_us[Year],DD$2,datos_us[Month],DH$2,datos_us[Destino],DC14)
- SUMIFS(datos_us[USD],datos_us[Year],DD$2,datos_us[Month],DH$2,datos_us[Origen],DC14)</f>
        <v>0</v>
      </c>
      <c r="DF14" s="22"/>
      <c r="DG14" s="22">
        <f t="shared" si="47"/>
        <v>-408898.89999999991</v>
      </c>
      <c r="DH14" s="23">
        <f t="shared" si="15"/>
        <v>197.40000000000146</v>
      </c>
      <c r="DJ14" s="3" t="s">
        <v>3282</v>
      </c>
      <c r="DK14" s="22">
        <f>+SUMIFS(datos_arg[ARS],datos_arg[Year],DK$2,datos_arg[Month],DO$2,datos_arg[Destino],DJ14)
- SUMIFS(datos_arg[ARS],datos_arg[Year],DK$2,datos_arg[Month],DO$2,datos_arg[Origen],DJ14)
+SUMIFS(datos_us[ARS],datos_us[Year],DK$2,datos_us[Month],DO$2,datos_us[Destino],DJ14)
- SUMIFS(datos_us[ARS],datos_us[Year],DK$2,datos_us[Month],DO$2,datos_us[Origen],DJ14)</f>
        <v>0</v>
      </c>
      <c r="DL14" s="22">
        <f>SUMIFS(datos_arg[USD],datos_arg[Year],DK$2,datos_arg[Month],DO$2,datos_arg[Destino],DJ14)
- SUMIFS(datos_arg[USD],datos_arg[Year],DK$2,datos_arg[Month],DO$2,datos_arg[Origen],DJ14)
+SUMIFS(datos_us[USD],datos_us[Year],DK$2,datos_us[Month],DO$2,datos_us[Destino],DJ14)
- SUMIFS(datos_us[USD],datos_us[Year],DK$2,datos_us[Month],DO$2,datos_us[Origen],DJ14)</f>
        <v>0</v>
      </c>
      <c r="DM14" s="22"/>
      <c r="DN14" s="22">
        <f t="shared" si="48"/>
        <v>-408898.89999999991</v>
      </c>
      <c r="DO14" s="23">
        <f t="shared" si="16"/>
        <v>197.40000000000146</v>
      </c>
      <c r="DQ14" s="3" t="s">
        <v>3282</v>
      </c>
      <c r="DR14" s="22">
        <f>+SUMIFS(datos_arg[ARS],datos_arg[Year],DR$2,datos_arg[Month],DV$2,datos_arg[Destino],DQ14)
- SUMIFS(datos_arg[ARS],datos_arg[Year],DR$2,datos_arg[Month],DV$2,datos_arg[Origen],DQ14)
+SUMIFS(datos_us[ARS],datos_us[Year],DR$2,datos_us[Month],DV$2,datos_us[Destino],DQ14)
- SUMIFS(datos_us[ARS],datos_us[Year],DR$2,datos_us[Month],DV$2,datos_us[Origen],DQ14)</f>
        <v>2370700</v>
      </c>
      <c r="DS14" s="22">
        <f>SUMIFS(datos_arg[USD],datos_arg[Year],DR$2,datos_arg[Month],DV$2,datos_arg[Destino],DQ14)
- SUMIFS(datos_arg[USD],datos_arg[Year],DR$2,datos_arg[Month],DV$2,datos_arg[Origen],DQ14)
+SUMIFS(datos_us[USD],datos_us[Year],DR$2,datos_us[Month],DV$2,datos_us[Destino],DQ14)
- SUMIFS(datos_us[USD],datos_us[Year],DR$2,datos_us[Month],DV$2,datos_us[Origen],DQ14)</f>
        <v>19925</v>
      </c>
      <c r="DT14" s="22"/>
      <c r="DU14" s="22">
        <f t="shared" si="49"/>
        <v>1961801.1</v>
      </c>
      <c r="DV14" s="23">
        <f t="shared" si="17"/>
        <v>20122.400000000001</v>
      </c>
      <c r="DX14" s="3" t="s">
        <v>3282</v>
      </c>
      <c r="DY14" s="22">
        <f>+SUMIFS(datos_arg[ARS],datos_arg[Year],DY$2,datos_arg[Month],EC$2,datos_arg[Destino],DX14)
- SUMIFS(datos_arg[ARS],datos_arg[Year],DY$2,datos_arg[Month],EC$2,datos_arg[Origen],DX14)
+SUMIFS(datos_us[ARS],datos_us[Year],DY$2,datos_us[Month],EC$2,datos_us[Destino],DX14)
- SUMIFS(datos_us[ARS],datos_us[Year],DY$2,datos_us[Month],EC$2,datos_us[Origen],DX14)</f>
        <v>6650000</v>
      </c>
      <c r="DZ14" s="22">
        <f>SUMIFS(datos_arg[USD],datos_arg[Year],DY$2,datos_arg[Month],EC$2,datos_arg[Destino],DX14)
- SUMIFS(datos_arg[USD],datos_arg[Year],DY$2,datos_arg[Month],EC$2,datos_arg[Origen],DX14)
+SUMIFS(datos_us[USD],datos_us[Year],DY$2,datos_us[Month],EC$2,datos_us[Destino],DX14)
- SUMIFS(datos_us[USD],datos_us[Year],DY$2,datos_us[Month],EC$2,datos_us[Origen],DX14)</f>
        <v>50000</v>
      </c>
      <c r="EA14" s="22"/>
      <c r="EB14" s="22">
        <f t="shared" si="50"/>
        <v>8611801.0999999996</v>
      </c>
      <c r="EC14" s="23">
        <f t="shared" si="18"/>
        <v>70122.399999999994</v>
      </c>
      <c r="EE14" s="3" t="s">
        <v>3282</v>
      </c>
      <c r="EF14" s="22">
        <f>+SUMIFS(datos_arg[ARS],datos_arg[Year],EF$2,datos_arg[Month],EJ$2,datos_arg[Destino],EE14)
- SUMIFS(datos_arg[ARS],datos_arg[Year],EF$2,datos_arg[Month],EJ$2,datos_arg[Origen],EE14)
+SUMIFS(datos_us[ARS],datos_us[Year],EF$2,datos_us[Month],EJ$2,datos_us[Destino],EE14)
- SUMIFS(datos_us[ARS],datos_us[Year],EF$2,datos_us[Month],EJ$2,datos_us[Origen],EE14)</f>
        <v>574047.41999999993</v>
      </c>
      <c r="EG14" s="22">
        <f>SUMIFS(datos_arg[USD],datos_arg[Year],EF$2,datos_arg[Month],EJ$2,datos_arg[Destino],EE14)
- SUMIFS(datos_arg[USD],datos_arg[Year],EF$2,datos_arg[Month],EJ$2,datos_arg[Origen],EE14)
+SUMIFS(datos_us[USD],datos_us[Year],EF$2,datos_us[Month],EJ$2,datos_us[Destino],EE14)
- SUMIFS(datos_us[USD],datos_us[Year],EF$2,datos_us[Month],EJ$2,datos_us[Origen],EE14)</f>
        <v>4449.9799999999996</v>
      </c>
      <c r="EH14" s="22"/>
      <c r="EI14" s="22">
        <f t="shared" si="51"/>
        <v>9185848.5199999996</v>
      </c>
      <c r="EJ14" s="23">
        <f t="shared" si="19"/>
        <v>74572.37999999999</v>
      </c>
      <c r="EL14" s="3" t="s">
        <v>3282</v>
      </c>
      <c r="EM14" s="22">
        <f>+SUMIFS(datos_arg[ARS],datos_arg[Year],EM$2,datos_arg[Month],EQ$2,datos_arg[Destino],EL14)
- SUMIFS(datos_arg[ARS],datos_arg[Year],EM$2,datos_arg[Month],EQ$2,datos_arg[Origen],EL14)
+SUMIFS(datos_us[ARS],datos_us[Year],EM$2,datos_us[Month],EQ$2,datos_us[Destino],EL14)
- SUMIFS(datos_us[ARS],datos_us[Year],EM$2,datos_us[Month],EQ$2,datos_us[Origen],EL14)</f>
        <v>-5380550</v>
      </c>
      <c r="EN14" s="22">
        <f>SUMIFS(datos_arg[USD],datos_arg[Year],EM$2,datos_arg[Month],EQ$2,datos_arg[Destino],EL14)
- SUMIFS(datos_arg[USD],datos_arg[Year],EM$2,datos_arg[Month],EQ$2,datos_arg[Origen],EL14)
+SUMIFS(datos_us[USD],datos_us[Year],EM$2,datos_us[Month],EQ$2,datos_us[Destino],EL14)
- SUMIFS(datos_us[USD],datos_us[Year],EM$2,datos_us[Month],EQ$2,datos_us[Origen],EL14)</f>
        <v>-40150</v>
      </c>
      <c r="EO14" s="22"/>
      <c r="EP14" s="22">
        <f t="shared" si="52"/>
        <v>3805298.5199999996</v>
      </c>
      <c r="EQ14" s="23">
        <f t="shared" si="20"/>
        <v>34422.37999999999</v>
      </c>
      <c r="ES14" s="3" t="s">
        <v>3282</v>
      </c>
      <c r="ET14" s="22">
        <f>+SUMIFS(datos_arg[ARS],datos_arg[Year],ET$2,datos_arg[Month],EX$2,datos_arg[Destino],ES14)
- SUMIFS(datos_arg[ARS],datos_arg[Year],ET$2,datos_arg[Month],EX$2,datos_arg[Origen],ES14)
+SUMIFS(datos_us[ARS],datos_us[Year],ET$2,datos_us[Month],EX$2,datos_us[Destino],ES14)
- SUMIFS(datos_us[ARS],datos_us[Year],ET$2,datos_us[Month],EX$2,datos_us[Origen],ES14)</f>
        <v>-5408374</v>
      </c>
      <c r="EU14" s="22">
        <f>SUMIFS(datos_arg[USD],datos_arg[Year],ET$2,datos_arg[Month],EX$2,datos_arg[Destino],ES14)
- SUMIFS(datos_arg[USD],datos_arg[Year],ET$2,datos_arg[Month],EX$2,datos_arg[Origen],ES14)
+SUMIFS(datos_us[USD],datos_us[Year],ET$2,datos_us[Month],EX$2,datos_us[Destino],ES14)
- SUMIFS(datos_us[USD],datos_us[Year],ET$2,datos_us[Month],EX$2,datos_us[Origen],ES14)</f>
        <v>-34422</v>
      </c>
      <c r="EV14" s="22"/>
      <c r="EW14" s="22">
        <f t="shared" si="53"/>
        <v>-1603075.4800000004</v>
      </c>
      <c r="EX14" s="23">
        <f t="shared" si="21"/>
        <v>0.3799999999901047</v>
      </c>
      <c r="EZ14" s="3" t="s">
        <v>3282</v>
      </c>
      <c r="FA14" s="22">
        <f>+SUMIFS(datos_arg[ARS],datos_arg[Year],FA$2,datos_arg[Month],FE$2,datos_arg[Destino],EZ14)
- SUMIFS(datos_arg[ARS],datos_arg[Year],FA$2,datos_arg[Month],FE$2,datos_arg[Origen],EZ14)
+SUMIFS(datos_us[ARS],datos_us[Year],FA$2,datos_us[Month],FE$2,datos_us[Destino],EZ14)
- SUMIFS(datos_us[ARS],datos_us[Year],FA$2,datos_us[Month],FE$2,datos_us[Origen],EZ14)</f>
        <v>4578450</v>
      </c>
      <c r="FB14" s="22">
        <f>SUMIFS(datos_arg[USD],datos_arg[Year],FA$2,datos_arg[Month],FE$2,datos_arg[Destino],EZ14)
- SUMIFS(datos_arg[USD],datos_arg[Year],FA$2,datos_arg[Month],FE$2,datos_arg[Origen],EZ14)
+SUMIFS(datos_us[USD],datos_us[Year],FA$2,datos_us[Month],FE$2,datos_us[Destino],EZ14)
- SUMIFS(datos_us[USD],datos_us[Year],FA$2,datos_us[Month],FE$2,datos_us[Origen],EZ14)</f>
        <v>29550</v>
      </c>
      <c r="FC14" s="22"/>
      <c r="FD14" s="22">
        <f t="shared" si="54"/>
        <v>2975374.5199999996</v>
      </c>
      <c r="FE14" s="23">
        <f t="shared" si="22"/>
        <v>29550.37999999999</v>
      </c>
      <c r="FG14" s="3" t="s">
        <v>3282</v>
      </c>
      <c r="FH14" s="22">
        <f>+SUMIFS(datos_arg[ARS],datos_arg[Year],FH$2,datos_arg[Month],FL$2,datos_arg[Destino],FG14)
- SUMIFS(datos_arg[ARS],datos_arg[Year],FH$2,datos_arg[Month],FL$2,datos_arg[Origen],FG14)
+SUMIFS(datos_us[ARS],datos_us[Year],FH$2,datos_us[Month],FL$2,datos_us[Destino],FG14)
- SUMIFS(datos_us[ARS],datos_us[Year],FH$2,datos_us[Month],FL$2,datos_us[Origen],FG14)</f>
        <v>-4418905.8599999985</v>
      </c>
      <c r="FI14" s="22">
        <f>SUMIFS(datos_arg[USD],datos_arg[Year],FH$2,datos_arg[Month],FL$2,datos_arg[Destino],FG14)
- SUMIFS(datos_arg[USD],datos_arg[Year],FH$2,datos_arg[Month],FL$2,datos_arg[Origen],FG14)
+SUMIFS(datos_us[USD],datos_us[Year],FH$2,datos_us[Month],FL$2,datos_us[Destino],FG14)
- SUMIFS(datos_us[USD],datos_us[Year],FH$2,datos_us[Month],FL$2,datos_us[Origen],FG14)</f>
        <v>-29550.37999999999</v>
      </c>
      <c r="FJ14" s="22"/>
      <c r="FK14" s="22">
        <f t="shared" si="55"/>
        <v>-1443531.3399999989</v>
      </c>
      <c r="FL14" s="23">
        <f t="shared" si="23"/>
        <v>0</v>
      </c>
      <c r="FN14" s="3" t="s">
        <v>3282</v>
      </c>
      <c r="FO14" s="22">
        <f>+SUMIFS(datos_arg[ARS],datos_arg[Year],FO$2,datos_arg[Month],FS$2,datos_arg[Destino],FN14)
- SUMIFS(datos_arg[ARS],datos_arg[Year],FO$2,datos_arg[Month],FS$2,datos_arg[Origen],FN14)
+SUMIFS(datos_us[ARS],datos_us[Year],FO$2,datos_us[Month],FS$2,datos_us[Destino],FN14)
- SUMIFS(datos_us[ARS],datos_us[Year],FO$2,datos_us[Month],FS$2,datos_us[Origen],FN14)</f>
        <v>0</v>
      </c>
      <c r="FP14" s="22">
        <f>SUMIFS(datos_arg[USD],datos_arg[Year],FO$2,datos_arg[Month],FS$2,datos_arg[Destino],FN14)
- SUMIFS(datos_arg[USD],datos_arg[Year],FO$2,datos_arg[Month],FS$2,datos_arg[Origen],FN14)
+SUMIFS(datos_us[USD],datos_us[Year],FO$2,datos_us[Month],FS$2,datos_us[Destino],FN14)
- SUMIFS(datos_us[USD],datos_us[Year],FO$2,datos_us[Month],FS$2,datos_us[Origen],FN14)</f>
        <v>0</v>
      </c>
      <c r="FQ14" s="22"/>
      <c r="FR14" s="22">
        <f t="shared" si="56"/>
        <v>-1443531.3399999989</v>
      </c>
      <c r="FS14" s="23">
        <f t="shared" si="24"/>
        <v>0</v>
      </c>
      <c r="FU14" s="3" t="s">
        <v>3282</v>
      </c>
      <c r="FV14" s="22">
        <f>+SUMIFS(datos_arg[ARS],datos_arg[Year],FV$2,datos_arg[Month],FZ$2,datos_arg[Destino],FU14)
- SUMIFS(datos_arg[ARS],datos_arg[Year],FV$2,datos_arg[Month],FZ$2,datos_arg[Origen],FU14)
+SUMIFS(datos_us[ARS],datos_us[Year],FV$2,datos_us[Month],FZ$2,datos_us[Destino],FU14)
- SUMIFS(datos_us[ARS],datos_us[Year],FV$2,datos_us[Month],FZ$2,datos_us[Origen],FU14)</f>
        <v>0</v>
      </c>
      <c r="FW14" s="22">
        <f>SUMIFS(datos_arg[USD],datos_arg[Year],FV$2,datos_arg[Month],FZ$2,datos_arg[Destino],FU14)
- SUMIFS(datos_arg[USD],datos_arg[Year],FV$2,datos_arg[Month],FZ$2,datos_arg[Origen],FU14)
+SUMIFS(datos_us[USD],datos_us[Year],FV$2,datos_us[Month],FZ$2,datos_us[Destino],FU14)
- SUMIFS(datos_us[USD],datos_us[Year],FV$2,datos_us[Month],FZ$2,datos_us[Origen],FU14)</f>
        <v>0</v>
      </c>
      <c r="FX14" s="22"/>
      <c r="FY14" s="22">
        <f t="shared" si="57"/>
        <v>-1443531.3399999989</v>
      </c>
      <c r="FZ14" s="23">
        <f t="shared" si="25"/>
        <v>0</v>
      </c>
      <c r="GB14" s="3" t="s">
        <v>3282</v>
      </c>
      <c r="GC14" s="22">
        <f>+SUMIFS(datos_arg[ARS],datos_arg[Year],GC$2,datos_arg[Month],GG$2,datos_arg[Destino],GB14)
- SUMIFS(datos_arg[ARS],datos_arg[Year],GC$2,datos_arg[Month],GG$2,datos_arg[Origen],GB14)
+SUMIFS(datos_us[ARS],datos_us[Year],GC$2,datos_us[Month],GG$2,datos_us[Destino],GB14)
- SUMIFS(datos_us[ARS],datos_us[Year],GC$2,datos_us[Month],GG$2,datos_us[Origen],GB14)</f>
        <v>0</v>
      </c>
      <c r="GD14" s="22">
        <f>SUMIFS(datos_arg[USD],datos_arg[Year],GC$2,datos_arg[Month],GG$2,datos_arg[Destino],GB14)
- SUMIFS(datos_arg[USD],datos_arg[Year],GC$2,datos_arg[Month],GG$2,datos_arg[Origen],GB14)
+SUMIFS(datos_us[USD],datos_us[Year],GC$2,datos_us[Month],GG$2,datos_us[Destino],GB14)
- SUMIFS(datos_us[USD],datos_us[Year],GC$2,datos_us[Month],GG$2,datos_us[Origen],GB14)</f>
        <v>0</v>
      </c>
      <c r="GE14" s="22"/>
      <c r="GF14" s="22">
        <f t="shared" si="58"/>
        <v>-1443531.3399999989</v>
      </c>
      <c r="GG14" s="23">
        <f t="shared" si="26"/>
        <v>0</v>
      </c>
      <c r="GI14" s="3" t="s">
        <v>3282</v>
      </c>
      <c r="GJ14" s="22">
        <f>+SUMIFS(datos_arg[ARS],datos_arg[Year],GJ$2,datos_arg[Month],GN$2,datos_arg[Destino],GI14)
- SUMIFS(datos_arg[ARS],datos_arg[Year],GJ$2,datos_arg[Month],GN$2,datos_arg[Origen],GI14)
+SUMIFS(datos_us[ARS],datos_us[Year],GJ$2,datos_us[Month],GN$2,datos_us[Destino],GI14)
- SUMIFS(datos_us[ARS],datos_us[Year],GJ$2,datos_us[Month],GN$2,datos_us[Origen],GI14)</f>
        <v>0</v>
      </c>
      <c r="GK14" s="22">
        <f>SUMIFS(datos_arg[USD],datos_arg[Year],GJ$2,datos_arg[Month],GN$2,datos_arg[Destino],GI14)
- SUMIFS(datos_arg[USD],datos_arg[Year],GJ$2,datos_arg[Month],GN$2,datos_arg[Origen],GI14)
+SUMIFS(datos_us[USD],datos_us[Year],GJ$2,datos_us[Month],GN$2,datos_us[Destino],GI14)
- SUMIFS(datos_us[USD],datos_us[Year],GJ$2,datos_us[Month],GN$2,datos_us[Origen],GI14)</f>
        <v>0</v>
      </c>
      <c r="GL14" s="22"/>
      <c r="GM14" s="22">
        <f t="shared" si="59"/>
        <v>-1443531.3399999989</v>
      </c>
      <c r="GN14" s="23">
        <f t="shared" si="27"/>
        <v>0</v>
      </c>
      <c r="GP14" s="3" t="s">
        <v>3282</v>
      </c>
      <c r="GQ14" s="22">
        <f>+SUMIFS(datos_arg[ARS],datos_arg[Year],GQ$2,datos_arg[Month],GU$2,datos_arg[Destino],GP14)
- SUMIFS(datos_arg[ARS],datos_arg[Year],GQ$2,datos_arg[Month],GU$2,datos_arg[Origen],GP14)
+SUMIFS(datos_us[ARS],datos_us[Year],GQ$2,datos_us[Month],GU$2,datos_us[Destino],GP14)
- SUMIFS(datos_us[ARS],datos_us[Year],GQ$2,datos_us[Month],GU$2,datos_us[Origen],GP14)</f>
        <v>0</v>
      </c>
      <c r="GR14" s="22">
        <f>SUMIFS(datos_arg[USD],datos_arg[Year],GQ$2,datos_arg[Month],GU$2,datos_arg[Destino],GP14)
- SUMIFS(datos_arg[USD],datos_arg[Year],GQ$2,datos_arg[Month],GU$2,datos_arg[Origen],GP14)
+SUMIFS(datos_us[USD],datos_us[Year],GQ$2,datos_us[Month],GU$2,datos_us[Destino],GP14)
- SUMIFS(datos_us[USD],datos_us[Year],GQ$2,datos_us[Month],GU$2,datos_us[Origen],GP14)</f>
        <v>0</v>
      </c>
      <c r="GS14" s="22"/>
      <c r="GT14" s="22">
        <f t="shared" si="60"/>
        <v>-1443531.3399999989</v>
      </c>
      <c r="GU14" s="23">
        <f t="shared" si="28"/>
        <v>0</v>
      </c>
      <c r="GW14" s="3" t="s">
        <v>3282</v>
      </c>
      <c r="GX14" s="22">
        <f>+SUMIFS(datos_arg[ARS],datos_arg[Year],GX$2,datos_arg[Month],HB$2,datos_arg[Destino],GW14)
- SUMIFS(datos_arg[ARS],datos_arg[Year],GX$2,datos_arg[Month],HB$2,datos_arg[Origen],GW14)
+SUMIFS(datos_us[ARS],datos_us[Year],GX$2,datos_us[Month],HB$2,datos_us[Destino],GW14)
- SUMIFS(datos_us[ARS],datos_us[Year],GX$2,datos_us[Month],HB$2,datos_us[Origen],GW14)</f>
        <v>0</v>
      </c>
      <c r="GY14" s="22">
        <f>SUMIFS(datos_arg[USD],datos_arg[Year],GX$2,datos_arg[Month],HB$2,datos_arg[Destino],GW14)
- SUMIFS(datos_arg[USD],datos_arg[Year],GX$2,datos_arg[Month],HB$2,datos_arg[Origen],GW14)
+SUMIFS(datos_us[USD],datos_us[Year],GX$2,datos_us[Month],HB$2,datos_us[Destino],GW14)
- SUMIFS(datos_us[USD],datos_us[Year],GX$2,datos_us[Month],HB$2,datos_us[Origen],GW14)</f>
        <v>0</v>
      </c>
      <c r="GZ14" s="22"/>
      <c r="HA14" s="22">
        <f t="shared" si="61"/>
        <v>-1443531.3399999989</v>
      </c>
      <c r="HB14" s="23">
        <f t="shared" si="29"/>
        <v>0</v>
      </c>
      <c r="HD14" s="3" t="s">
        <v>3282</v>
      </c>
      <c r="HE14" s="22">
        <f>+SUMIFS(datos_arg[ARS],datos_arg[Year],HE$2,datos_arg[Month],HI$2,datos_arg[Destino],HD14)
- SUMIFS(datos_arg[ARS],datos_arg[Year],HE$2,datos_arg[Month],HI$2,datos_arg[Origen],HD14)
+SUMIFS(datos_us[ARS],datos_us[Year],HE$2,datos_us[Month],HI$2,datos_us[Destino],HD14)
- SUMIFS(datos_us[ARS],datos_us[Year],HE$2,datos_us[Month],HI$2,datos_us[Origen],HD14)</f>
        <v>0</v>
      </c>
      <c r="HF14" s="22">
        <f>SUMIFS(datos_arg[USD],datos_arg[Year],HE$2,datos_arg[Month],HI$2,datos_arg[Destino],HD14)
- SUMIFS(datos_arg[USD],datos_arg[Year],HE$2,datos_arg[Month],HI$2,datos_arg[Origen],HD14)
+SUMIFS(datos_us[USD],datos_us[Year],HE$2,datos_us[Month],HI$2,datos_us[Destino],HD14)
- SUMIFS(datos_us[USD],datos_us[Year],HE$2,datos_us[Month],HI$2,datos_us[Origen],HD14)</f>
        <v>0</v>
      </c>
      <c r="HG14" s="22"/>
      <c r="HH14" s="22">
        <f t="shared" si="62"/>
        <v>-1443531.3399999989</v>
      </c>
      <c r="HI14" s="23">
        <f t="shared" si="30"/>
        <v>0</v>
      </c>
      <c r="HK14" s="3" t="s">
        <v>3282</v>
      </c>
      <c r="HL14" s="22">
        <f>+SUMIFS(datos_arg[ARS],datos_arg[Year],HL$2,datos_arg[Month],HP$2,datos_arg[Destino],HK14)
- SUMIFS(datos_arg[ARS],datos_arg[Year],HL$2,datos_arg[Month],HP$2,datos_arg[Origen],HK14)
+SUMIFS(datos_us[ARS],datos_us[Year],HL$2,datos_us[Month],HP$2,datos_us[Destino],HK14)
- SUMIFS(datos_us[ARS],datos_us[Year],HL$2,datos_us[Month],HP$2,datos_us[Origen],HK14)</f>
        <v>0</v>
      </c>
      <c r="HM14" s="22">
        <f>SUMIFS(datos_arg[USD],datos_arg[Year],HL$2,datos_arg[Month],HP$2,datos_arg[Destino],HK14)
- SUMIFS(datos_arg[USD],datos_arg[Year],HL$2,datos_arg[Month],HP$2,datos_arg[Origen],HK14)
+SUMIFS(datos_us[USD],datos_us[Year],HL$2,datos_us[Month],HP$2,datos_us[Destino],HK14)
- SUMIFS(datos_us[USD],datos_us[Year],HL$2,datos_us[Month],HP$2,datos_us[Origen],HK14)</f>
        <v>0</v>
      </c>
      <c r="HN14" s="22"/>
      <c r="HO14" s="22">
        <f t="shared" si="63"/>
        <v>-1443531.3399999989</v>
      </c>
      <c r="HP14" s="23">
        <f t="shared" si="31"/>
        <v>0</v>
      </c>
    </row>
    <row r="15" spans="2:226" x14ac:dyDescent="0.25">
      <c r="B15" s="3"/>
      <c r="C15" s="22"/>
      <c r="D15" s="22"/>
      <c r="E15" s="22"/>
      <c r="F15" s="22"/>
      <c r="G15" s="23"/>
      <c r="I15" s="3"/>
      <c r="J15" s="22"/>
      <c r="K15" s="22"/>
      <c r="L15" s="22"/>
      <c r="M15" s="22"/>
      <c r="N15" s="23"/>
      <c r="P15" s="3"/>
      <c r="Q15" s="22"/>
      <c r="R15" s="22"/>
      <c r="S15" s="22"/>
      <c r="T15" s="22"/>
      <c r="U15" s="23"/>
      <c r="W15" s="3"/>
      <c r="X15" s="22"/>
      <c r="Y15" s="22"/>
      <c r="Z15" s="22"/>
      <c r="AA15" s="22"/>
      <c r="AB15" s="23"/>
      <c r="AD15" s="3"/>
      <c r="AE15" s="22"/>
      <c r="AF15" s="22"/>
      <c r="AG15" s="22"/>
      <c r="AH15" s="22"/>
      <c r="AI15" s="23"/>
      <c r="AK15" s="3"/>
      <c r="AL15" s="22"/>
      <c r="AM15" s="22"/>
      <c r="AN15" s="22"/>
      <c r="AO15" s="22"/>
      <c r="AP15" s="23"/>
      <c r="AR15" s="3"/>
      <c r="AS15" s="22"/>
      <c r="AT15" s="22"/>
      <c r="AU15" s="22"/>
      <c r="AV15" s="22"/>
      <c r="AW15" s="23"/>
      <c r="AY15" s="3"/>
      <c r="AZ15" s="22"/>
      <c r="BA15" s="22"/>
      <c r="BB15" s="22"/>
      <c r="BC15" s="22"/>
      <c r="BD15" s="23"/>
      <c r="BF15" s="3"/>
      <c r="BG15" s="22"/>
      <c r="BH15" s="22"/>
      <c r="BI15" s="22"/>
      <c r="BJ15" s="22"/>
      <c r="BK15" s="23"/>
      <c r="BM15" s="3"/>
      <c r="BN15" s="22"/>
      <c r="BO15" s="22"/>
      <c r="BP15" s="22"/>
      <c r="BQ15" s="22"/>
      <c r="BR15" s="23"/>
      <c r="BT15" s="3"/>
      <c r="BU15" s="22"/>
      <c r="BV15" s="22"/>
      <c r="BW15" s="22"/>
      <c r="BX15" s="22"/>
      <c r="BY15" s="23"/>
      <c r="CA15" s="3"/>
      <c r="CB15" s="22"/>
      <c r="CC15" s="22"/>
      <c r="CD15" s="22"/>
      <c r="CE15" s="22"/>
      <c r="CF15" s="23"/>
      <c r="CH15" s="3"/>
      <c r="CI15" s="22"/>
      <c r="CJ15" s="22"/>
      <c r="CK15" s="22"/>
      <c r="CL15" s="22"/>
      <c r="CM15" s="23"/>
      <c r="CO15" s="3"/>
      <c r="CP15" s="22"/>
      <c r="CQ15" s="22"/>
      <c r="CR15" s="22"/>
      <c r="CS15" s="22"/>
      <c r="CT15" s="23"/>
      <c r="CV15" s="3"/>
      <c r="CW15" s="22"/>
      <c r="CX15" s="22"/>
      <c r="CY15" s="22"/>
      <c r="CZ15" s="22"/>
      <c r="DA15" s="23"/>
      <c r="DC15" s="3"/>
      <c r="DD15" s="22"/>
      <c r="DE15" s="22"/>
      <c r="DF15" s="22"/>
      <c r="DG15" s="22"/>
      <c r="DH15" s="23"/>
      <c r="DJ15" s="3"/>
      <c r="DK15" s="22"/>
      <c r="DL15" s="22"/>
      <c r="DM15" s="22"/>
      <c r="DN15" s="22"/>
      <c r="DO15" s="23"/>
      <c r="DQ15" s="3"/>
      <c r="DR15" s="22"/>
      <c r="DS15" s="22"/>
      <c r="DT15" s="22"/>
      <c r="DU15" s="22"/>
      <c r="DV15" s="23"/>
      <c r="DX15" s="3"/>
      <c r="DY15" s="22"/>
      <c r="DZ15" s="22"/>
      <c r="EA15" s="22"/>
      <c r="EB15" s="22"/>
      <c r="EC15" s="23"/>
      <c r="EE15" s="3"/>
      <c r="EF15" s="22"/>
      <c r="EG15" s="22"/>
      <c r="EH15" s="22"/>
      <c r="EI15" s="22"/>
      <c r="EJ15" s="23"/>
      <c r="EL15" s="3"/>
      <c r="EM15" s="22"/>
      <c r="EN15" s="22"/>
      <c r="EO15" s="22"/>
      <c r="EP15" s="22"/>
      <c r="EQ15" s="23"/>
      <c r="ES15" s="3"/>
      <c r="ET15" s="22"/>
      <c r="EU15" s="22"/>
      <c r="EV15" s="22"/>
      <c r="EW15" s="22"/>
      <c r="EX15" s="23"/>
      <c r="EZ15" s="3"/>
      <c r="FA15" s="22"/>
      <c r="FB15" s="22"/>
      <c r="FC15" s="22"/>
      <c r="FD15" s="22"/>
      <c r="FE15" s="23"/>
      <c r="FG15" s="3"/>
      <c r="FH15" s="22"/>
      <c r="FI15" s="22"/>
      <c r="FJ15" s="22"/>
      <c r="FK15" s="22"/>
      <c r="FL15" s="23"/>
      <c r="FN15" s="3"/>
      <c r="FO15" s="22"/>
      <c r="FP15" s="22"/>
      <c r="FQ15" s="22"/>
      <c r="FR15" s="22"/>
      <c r="FS15" s="23"/>
      <c r="FU15" s="3"/>
      <c r="FV15" s="22"/>
      <c r="FW15" s="22"/>
      <c r="FX15" s="22"/>
      <c r="FY15" s="22"/>
      <c r="FZ15" s="23"/>
      <c r="GB15" s="3"/>
      <c r="GC15" s="22"/>
      <c r="GD15" s="22"/>
      <c r="GE15" s="22"/>
      <c r="GF15" s="22"/>
      <c r="GG15" s="23"/>
      <c r="GI15" s="3"/>
      <c r="GJ15" s="22"/>
      <c r="GK15" s="22"/>
      <c r="GL15" s="22"/>
      <c r="GM15" s="22"/>
      <c r="GN15" s="23"/>
      <c r="GP15" s="3"/>
      <c r="GQ15" s="22"/>
      <c r="GR15" s="22"/>
      <c r="GS15" s="22"/>
      <c r="GT15" s="22"/>
      <c r="GU15" s="23"/>
      <c r="GW15" s="3"/>
      <c r="GX15" s="22"/>
      <c r="GY15" s="22"/>
      <c r="GZ15" s="22"/>
      <c r="HA15" s="22"/>
      <c r="HB15" s="23"/>
      <c r="HD15" s="3"/>
      <c r="HE15" s="22"/>
      <c r="HF15" s="22"/>
      <c r="HG15" s="22"/>
      <c r="HH15" s="22"/>
      <c r="HI15" s="23"/>
      <c r="HK15" s="3"/>
      <c r="HL15" s="22"/>
      <c r="HM15" s="22"/>
      <c r="HN15" s="22"/>
      <c r="HO15" s="22"/>
      <c r="HP15" s="23"/>
    </row>
    <row r="16" spans="2:226" x14ac:dyDescent="0.25">
      <c r="B16" s="27" t="s">
        <v>6734</v>
      </c>
      <c r="C16" s="28"/>
      <c r="D16" s="28"/>
      <c r="E16" s="28"/>
      <c r="F16" s="28"/>
      <c r="G16" s="29"/>
      <c r="I16" s="27" t="s">
        <v>6734</v>
      </c>
      <c r="J16" s="28"/>
      <c r="K16" s="28"/>
      <c r="L16" s="28"/>
      <c r="M16" s="28"/>
      <c r="N16" s="29"/>
      <c r="P16" s="27" t="s">
        <v>6734</v>
      </c>
      <c r="Q16" s="28"/>
      <c r="R16" s="28"/>
      <c r="S16" s="28"/>
      <c r="T16" s="28"/>
      <c r="U16" s="29"/>
      <c r="W16" s="27" t="s">
        <v>6734</v>
      </c>
      <c r="X16" s="28"/>
      <c r="Y16" s="28"/>
      <c r="Z16" s="28"/>
      <c r="AA16" s="28"/>
      <c r="AB16" s="29"/>
      <c r="AD16" s="27" t="s">
        <v>6734</v>
      </c>
      <c r="AE16" s="28"/>
      <c r="AF16" s="28"/>
      <c r="AG16" s="28"/>
      <c r="AH16" s="28"/>
      <c r="AI16" s="29"/>
      <c r="AK16" s="27" t="s">
        <v>6734</v>
      </c>
      <c r="AL16" s="28"/>
      <c r="AM16" s="28"/>
      <c r="AN16" s="28"/>
      <c r="AO16" s="28"/>
      <c r="AP16" s="29"/>
      <c r="AR16" s="27" t="s">
        <v>6734</v>
      </c>
      <c r="AS16" s="28"/>
      <c r="AT16" s="28"/>
      <c r="AU16" s="28"/>
      <c r="AV16" s="28"/>
      <c r="AW16" s="29"/>
      <c r="AY16" s="27" t="s">
        <v>6734</v>
      </c>
      <c r="AZ16" s="28"/>
      <c r="BA16" s="28"/>
      <c r="BB16" s="28"/>
      <c r="BC16" s="28"/>
      <c r="BD16" s="29"/>
      <c r="BF16" s="27" t="s">
        <v>6734</v>
      </c>
      <c r="BG16" s="28"/>
      <c r="BH16" s="28"/>
      <c r="BI16" s="28"/>
      <c r="BJ16" s="28"/>
      <c r="BK16" s="29"/>
      <c r="BM16" s="27" t="s">
        <v>6734</v>
      </c>
      <c r="BN16" s="28"/>
      <c r="BO16" s="28"/>
      <c r="BP16" s="28"/>
      <c r="BQ16" s="28"/>
      <c r="BR16" s="29"/>
      <c r="BT16" s="27" t="s">
        <v>6734</v>
      </c>
      <c r="BU16" s="28"/>
      <c r="BV16" s="28"/>
      <c r="BW16" s="28"/>
      <c r="BX16" s="28"/>
      <c r="BY16" s="29"/>
      <c r="CA16" s="27" t="s">
        <v>6734</v>
      </c>
      <c r="CB16" s="28"/>
      <c r="CC16" s="28"/>
      <c r="CD16" s="28"/>
      <c r="CE16" s="28"/>
      <c r="CF16" s="29"/>
      <c r="CH16" s="27" t="s">
        <v>6734</v>
      </c>
      <c r="CI16" s="28"/>
      <c r="CJ16" s="28"/>
      <c r="CK16" s="28"/>
      <c r="CL16" s="28"/>
      <c r="CM16" s="29"/>
      <c r="CO16" s="27" t="s">
        <v>6734</v>
      </c>
      <c r="CP16" s="28"/>
      <c r="CQ16" s="28"/>
      <c r="CR16" s="28"/>
      <c r="CS16" s="28"/>
      <c r="CT16" s="29"/>
      <c r="CV16" s="27" t="s">
        <v>6734</v>
      </c>
      <c r="CW16" s="28"/>
      <c r="CX16" s="28"/>
      <c r="CY16" s="28"/>
      <c r="CZ16" s="28"/>
      <c r="DA16" s="29"/>
      <c r="DC16" s="27" t="s">
        <v>6734</v>
      </c>
      <c r="DD16" s="28"/>
      <c r="DE16" s="28"/>
      <c r="DF16" s="28"/>
      <c r="DG16" s="28"/>
      <c r="DH16" s="29"/>
      <c r="DJ16" s="27" t="s">
        <v>6734</v>
      </c>
      <c r="DK16" s="28"/>
      <c r="DL16" s="28"/>
      <c r="DM16" s="28"/>
      <c r="DN16" s="28"/>
      <c r="DO16" s="29"/>
      <c r="DQ16" s="27" t="s">
        <v>6734</v>
      </c>
      <c r="DR16" s="28"/>
      <c r="DS16" s="28"/>
      <c r="DT16" s="28"/>
      <c r="DU16" s="28"/>
      <c r="DV16" s="29"/>
      <c r="DX16" s="27" t="s">
        <v>6734</v>
      </c>
      <c r="DY16" s="28"/>
      <c r="DZ16" s="28"/>
      <c r="EA16" s="28"/>
      <c r="EB16" s="28"/>
      <c r="EC16" s="29"/>
      <c r="EE16" s="27" t="s">
        <v>6734</v>
      </c>
      <c r="EF16" s="28"/>
      <c r="EG16" s="28"/>
      <c r="EH16" s="28"/>
      <c r="EI16" s="28"/>
      <c r="EJ16" s="29"/>
      <c r="EL16" s="27" t="s">
        <v>6734</v>
      </c>
      <c r="EM16" s="28"/>
      <c r="EN16" s="28"/>
      <c r="EO16" s="28"/>
      <c r="EP16" s="28"/>
      <c r="EQ16" s="29"/>
      <c r="ES16" s="27" t="s">
        <v>6734</v>
      </c>
      <c r="ET16" s="28"/>
      <c r="EU16" s="28"/>
      <c r="EV16" s="28"/>
      <c r="EW16" s="28"/>
      <c r="EX16" s="29"/>
      <c r="EZ16" s="27" t="s">
        <v>6734</v>
      </c>
      <c r="FA16" s="28"/>
      <c r="FB16" s="28"/>
      <c r="FC16" s="28"/>
      <c r="FD16" s="28"/>
      <c r="FE16" s="29"/>
      <c r="FG16" s="27" t="s">
        <v>6734</v>
      </c>
      <c r="FH16" s="28"/>
      <c r="FI16" s="28"/>
      <c r="FJ16" s="28"/>
      <c r="FK16" s="28"/>
      <c r="FL16" s="29"/>
      <c r="FN16" s="27" t="s">
        <v>6734</v>
      </c>
      <c r="FO16" s="28"/>
      <c r="FP16" s="28"/>
      <c r="FQ16" s="28"/>
      <c r="FR16" s="28"/>
      <c r="FS16" s="29"/>
      <c r="FU16" s="27" t="s">
        <v>6734</v>
      </c>
      <c r="FV16" s="28"/>
      <c r="FW16" s="28"/>
      <c r="FX16" s="28"/>
      <c r="FY16" s="28"/>
      <c r="FZ16" s="29"/>
      <c r="GB16" s="27" t="s">
        <v>6734</v>
      </c>
      <c r="GC16" s="28"/>
      <c r="GD16" s="28"/>
      <c r="GE16" s="28"/>
      <c r="GF16" s="28"/>
      <c r="GG16" s="29"/>
      <c r="GI16" s="27" t="s">
        <v>6734</v>
      </c>
      <c r="GJ16" s="28"/>
      <c r="GK16" s="28"/>
      <c r="GL16" s="28"/>
      <c r="GM16" s="28"/>
      <c r="GN16" s="29"/>
      <c r="GP16" s="27" t="s">
        <v>6734</v>
      </c>
      <c r="GQ16" s="28"/>
      <c r="GR16" s="28"/>
      <c r="GS16" s="28"/>
      <c r="GT16" s="28"/>
      <c r="GU16" s="29"/>
      <c r="GW16" s="27" t="s">
        <v>6734</v>
      </c>
      <c r="GX16" s="28"/>
      <c r="GY16" s="28"/>
      <c r="GZ16" s="28"/>
      <c r="HA16" s="28"/>
      <c r="HB16" s="29"/>
      <c r="HD16" s="27" t="s">
        <v>6734</v>
      </c>
      <c r="HE16" s="28"/>
      <c r="HF16" s="28"/>
      <c r="HG16" s="28"/>
      <c r="HH16" s="28"/>
      <c r="HI16" s="29"/>
      <c r="HK16" s="27" t="s">
        <v>6734</v>
      </c>
      <c r="HL16" s="28"/>
      <c r="HM16" s="28"/>
      <c r="HN16" s="28"/>
      <c r="HO16" s="28"/>
      <c r="HP16" s="29"/>
    </row>
    <row r="17" spans="2:224" x14ac:dyDescent="0.25">
      <c r="B17" s="27" t="s">
        <v>445</v>
      </c>
      <c r="C17" s="22">
        <f>-SUMIFS(datos_arg[ARS],datos_arg[Year],C$2,datos_arg[Month],G$2,datos_arg[Destino],B17)
+ SUMIFS(datos_arg[ARS],datos_arg[Year],C$2,datos_arg[Month],G$2,datos_arg[Origen],B17)
-SUMIFS(datos_us[ARS],datos_us[Year],C$2,datos_us[Month],G$2,datos_us[Destino],B17)
+ SUMIFS(datos_us[ARS],datos_us[Year],C$2,datos_us[Month],G$2,datos_us[Origen],B17)</f>
        <v>0</v>
      </c>
      <c r="D17" s="22">
        <f>-SUMIFS(datos_arg[USD],datos_arg[Year],C$2,datos_arg[Month],G$2,datos_arg[Destino],B17)
+ SUMIFS(datos_arg[USD],datos_arg[Year],C$2,datos_arg[Month],G$2,datos_arg[Origen],B17)
-SUMIFS(datos_us[USD],datos_us[Year],C$2,datos_us[Month],G$2,datos_us[Destino],B17)
+ SUMIFS(datos_us[USD],datos_us[Year],C$2,datos_us[Month],G$2,datos_us[Origen],B17)</f>
        <v>0</v>
      </c>
      <c r="E17" s="28"/>
      <c r="F17" s="28">
        <f t="shared" si="32"/>
        <v>0</v>
      </c>
      <c r="G17" s="29">
        <f t="shared" si="0"/>
        <v>0</v>
      </c>
      <c r="I17" s="27" t="s">
        <v>445</v>
      </c>
      <c r="J17" s="22">
        <f>-SUMIFS(datos_arg[ARS],datos_arg[Year],J$2,datos_arg[Month],N$2,datos_arg[Destino],I17)
+ SUMIFS(datos_arg[ARS],datos_arg[Year],J$2,datos_arg[Month],N$2,datos_arg[Origen],I17)
-SUMIFS(datos_us[ARS],datos_us[Year],J$2,datos_us[Month],N$2,datos_us[Destino],I17)
+ SUMIFS(datos_us[ARS],datos_us[Year],J$2,datos_us[Month],N$2,datos_us[Origen],I17)</f>
        <v>0</v>
      </c>
      <c r="K17" s="22">
        <f>-SUMIFS(datos_arg[USD],datos_arg[Year],J$2,datos_arg[Month],N$2,datos_arg[Destino],I17)
+ SUMIFS(datos_arg[USD],datos_arg[Year],J$2,datos_arg[Month],N$2,datos_arg[Origen],I17)
-SUMIFS(datos_us[USD],datos_us[Year],J$2,datos_us[Month],N$2,datos_us[Destino],I17)
+ SUMIFS(datos_us[USD],datos_us[Year],J$2,datos_us[Month],N$2,datos_us[Origen],I17)</f>
        <v>0</v>
      </c>
      <c r="L17" s="28"/>
      <c r="M17" s="28">
        <f>+J17+F17</f>
        <v>0</v>
      </c>
      <c r="N17" s="29">
        <f>+K17+G17</f>
        <v>0</v>
      </c>
      <c r="P17" s="27" t="s">
        <v>445</v>
      </c>
      <c r="Q17" s="22">
        <f>-SUMIFS(datos_arg[ARS],datos_arg[Year],Q$2,datos_arg[Month],U$2,datos_arg[Destino],P17)
+ SUMIFS(datos_arg[ARS],datos_arg[Year],Q$2,datos_arg[Month],U$2,datos_arg[Origen],P17)
-SUMIFS(datos_us[ARS],datos_us[Year],Q$2,datos_us[Month],U$2,datos_us[Destino],P17)
+ SUMIFS(datos_us[ARS],datos_us[Year],Q$2,datos_us[Month],U$2,datos_us[Origen],P17)</f>
        <v>0</v>
      </c>
      <c r="R17" s="22">
        <f>-SUMIFS(datos_arg[USD],datos_arg[Year],Q$2,datos_arg[Month],U$2,datos_arg[Destino],P17)
+ SUMIFS(datos_arg[USD],datos_arg[Year],Q$2,datos_arg[Month],U$2,datos_arg[Origen],P17)
-SUMIFS(datos_us[USD],datos_us[Year],Q$2,datos_us[Month],U$2,datos_us[Destino],P17)
+ SUMIFS(datos_us[USD],datos_us[Year],Q$2,datos_us[Month],U$2,datos_us[Origen],P17)</f>
        <v>0</v>
      </c>
      <c r="S17" s="28"/>
      <c r="T17" s="28">
        <f>+Q17+M17</f>
        <v>0</v>
      </c>
      <c r="U17" s="29">
        <f>+R17+N17</f>
        <v>0</v>
      </c>
      <c r="W17" s="27" t="s">
        <v>445</v>
      </c>
      <c r="X17" s="22">
        <f>-SUMIFS(datos_arg[ARS],datos_arg[Year],X$2,datos_arg[Month],AB$2,datos_arg[Destino],W17)
+ SUMIFS(datos_arg[ARS],datos_arg[Year],X$2,datos_arg[Month],AB$2,datos_arg[Origen],W17)
-SUMIFS(datos_us[ARS],datos_us[Year],X$2,datos_us[Month],AB$2,datos_us[Destino],W17)
+ SUMIFS(datos_us[ARS],datos_us[Year],X$2,datos_us[Month],AB$2,datos_us[Origen],W17)</f>
        <v>0</v>
      </c>
      <c r="Y17" s="22">
        <f>-SUMIFS(datos_arg[USD],datos_arg[Year],X$2,datos_arg[Month],AB$2,datos_arg[Destino],W17)
+ SUMIFS(datos_arg[USD],datos_arg[Year],X$2,datos_arg[Month],AB$2,datos_arg[Origen],W17)
-SUMIFS(datos_us[USD],datos_us[Year],X$2,datos_us[Month],AB$2,datos_us[Destino],W17)
+ SUMIFS(datos_us[USD],datos_us[Year],X$2,datos_us[Month],AB$2,datos_us[Origen],W17)</f>
        <v>0</v>
      </c>
      <c r="Z17" s="28"/>
      <c r="AA17" s="28">
        <f>+X17+T17</f>
        <v>0</v>
      </c>
      <c r="AB17" s="29">
        <f>+Y17+U17</f>
        <v>0</v>
      </c>
      <c r="AD17" s="27" t="s">
        <v>445</v>
      </c>
      <c r="AE17" s="22">
        <f>-SUMIFS(datos_arg[ARS],datos_arg[Year],AE$2,datos_arg[Month],AI$2,datos_arg[Destino],AD17)
+ SUMIFS(datos_arg[ARS],datos_arg[Year],AE$2,datos_arg[Month],AI$2,datos_arg[Origen],AD17)
-SUMIFS(datos_us[ARS],datos_us[Year],AE$2,datos_us[Month],AI$2,datos_us[Destino],AD17)
+ SUMIFS(datos_us[ARS],datos_us[Year],AE$2,datos_us[Month],AI$2,datos_us[Origen],AD17)</f>
        <v>0</v>
      </c>
      <c r="AF17" s="22">
        <f>-SUMIFS(datos_arg[USD],datos_arg[Year],AE$2,datos_arg[Month],AI$2,datos_arg[Destino],AD17)
+ SUMIFS(datos_arg[USD],datos_arg[Year],AE$2,datos_arg[Month],AI$2,datos_arg[Origen],AD17)
-SUMIFS(datos_us[USD],datos_us[Year],AE$2,datos_us[Month],AI$2,datos_us[Destino],AD17)
+ SUMIFS(datos_us[USD],datos_us[Year],AE$2,datos_us[Month],AI$2,datos_us[Origen],AD17)</f>
        <v>0</v>
      </c>
      <c r="AG17" s="28"/>
      <c r="AH17" s="28">
        <f>+AE17+AA17</f>
        <v>0</v>
      </c>
      <c r="AI17" s="29">
        <f>+AF17+AB17</f>
        <v>0</v>
      </c>
      <c r="AK17" s="27" t="s">
        <v>445</v>
      </c>
      <c r="AL17" s="22">
        <f>-SUMIFS(datos_arg[ARS],datos_arg[Year],AL$2,datos_arg[Month],AP$2,datos_arg[Destino],AK17)
+ SUMIFS(datos_arg[ARS],datos_arg[Year],AL$2,datos_arg[Month],AP$2,datos_arg[Origen],AK17)
-SUMIFS(datos_us[ARS],datos_us[Year],AL$2,datos_us[Month],AP$2,datos_us[Destino],AK17)
+ SUMIFS(datos_us[ARS],datos_us[Year],AL$2,datos_us[Month],AP$2,datos_us[Origen],AK17)</f>
        <v>0</v>
      </c>
      <c r="AM17" s="22">
        <f>-SUMIFS(datos_arg[USD],datos_arg[Year],AL$2,datos_arg[Month],AP$2,datos_arg[Destino],AK17)
+ SUMIFS(datos_arg[USD],datos_arg[Year],AL$2,datos_arg[Month],AP$2,datos_arg[Origen],AK17)
-SUMIFS(datos_us[USD],datos_us[Year],AL$2,datos_us[Month],AP$2,datos_us[Destino],AK17)
+ SUMIFS(datos_us[USD],datos_us[Year],AL$2,datos_us[Month],AP$2,datos_us[Origen],AK17)</f>
        <v>0</v>
      </c>
      <c r="AN17" s="28"/>
      <c r="AO17" s="28">
        <f>+AL17+AH17</f>
        <v>0</v>
      </c>
      <c r="AP17" s="29">
        <f>+AM17+AI17</f>
        <v>0</v>
      </c>
      <c r="AR17" s="27" t="s">
        <v>445</v>
      </c>
      <c r="AS17" s="22">
        <f>-SUMIFS(datos_arg[ARS],datos_arg[Year],AS$2,datos_arg[Month],AW$2,datos_arg[Destino],AR17)
+ SUMIFS(datos_arg[ARS],datos_arg[Year],AS$2,datos_arg[Month],AW$2,datos_arg[Origen],AR17)
-SUMIFS(datos_us[ARS],datos_us[Year],AS$2,datos_us[Month],AW$2,datos_us[Destino],AR17)
+ SUMIFS(datos_us[ARS],datos_us[Year],AS$2,datos_us[Month],AW$2,datos_us[Origen],AR17)</f>
        <v>221960.64</v>
      </c>
      <c r="AT17" s="22">
        <f>-SUMIFS(datos_arg[USD],datos_arg[Year],AS$2,datos_arg[Month],AW$2,datos_arg[Destino],AR17)
+ SUMIFS(datos_arg[USD],datos_arg[Year],AS$2,datos_arg[Month],AW$2,datos_arg[Origen],AR17)
-SUMIFS(datos_us[USD],datos_us[Year],AS$2,datos_us[Month],AW$2,datos_us[Destino],AR17)
+ SUMIFS(datos_us[USD],datos_us[Year],AS$2,datos_us[Month],AW$2,datos_us[Origen],AR17)</f>
        <v>5109.9900000000007</v>
      </c>
      <c r="AU17" s="28"/>
      <c r="AV17" s="28">
        <f>+AS17+AO17</f>
        <v>221960.64</v>
      </c>
      <c r="AW17" s="29">
        <f>+AT17+AP17</f>
        <v>5109.9900000000007</v>
      </c>
      <c r="AY17" s="27" t="s">
        <v>445</v>
      </c>
      <c r="AZ17" s="22">
        <f>-SUMIFS(datos_arg[ARS],datos_arg[Year],AZ$2,datos_arg[Month],BD$2,datos_arg[Destino],AY17)
+ SUMIFS(datos_arg[ARS],datos_arg[Year],AZ$2,datos_arg[Month],BD$2,datos_arg[Origen],AY17)
-SUMIFS(datos_us[ARS],datos_us[Year],AZ$2,datos_us[Month],BD$2,datos_us[Destino],AY17)
+ SUMIFS(datos_us[ARS],datos_us[Year],AZ$2,datos_us[Month],BD$2,datos_us[Origen],AY17)</f>
        <v>-108359.14000000001</v>
      </c>
      <c r="BA17" s="22">
        <f>-SUMIFS(datos_arg[USD],datos_arg[Year],AZ$2,datos_arg[Month],BD$2,datos_arg[Destino],AY17)
+ SUMIFS(datos_arg[USD],datos_arg[Year],AZ$2,datos_arg[Month],BD$2,datos_arg[Origen],AY17)
-SUMIFS(datos_us[USD],datos_us[Year],AZ$2,datos_us[Month],BD$2,datos_us[Destino],AY17)
+ SUMIFS(datos_us[USD],datos_us[Year],AZ$2,datos_us[Month],BD$2,datos_us[Origen],AY17)</f>
        <v>-3183.25</v>
      </c>
      <c r="BB17" s="28"/>
      <c r="BC17" s="28">
        <f>+AZ17+AV17</f>
        <v>113601.5</v>
      </c>
      <c r="BD17" s="29">
        <f>+BA17+AW17</f>
        <v>1926.7400000000007</v>
      </c>
      <c r="BF17" s="27" t="s">
        <v>445</v>
      </c>
      <c r="BG17" s="22">
        <f>-SUMIFS(datos_arg[ARS],datos_arg[Year],BG$2,datos_arg[Month],BK$2,datos_arg[Destino],BF17)
+ SUMIFS(datos_arg[ARS],datos_arg[Year],BG$2,datos_arg[Month],BK$2,datos_arg[Origen],BF17)
-SUMIFS(datos_us[ARS],datos_us[Year],BG$2,datos_us[Month],BK$2,datos_us[Destino],BF17)
+ SUMIFS(datos_us[ARS],datos_us[Year],BG$2,datos_us[Month],BK$2,datos_us[Origen],BF17)</f>
        <v>131257.01999999996</v>
      </c>
      <c r="BH17" s="22">
        <f>-SUMIFS(datos_arg[USD],datos_arg[Year],BG$2,datos_arg[Month],BK$2,datos_arg[Destino],BF17)
+ SUMIFS(datos_arg[USD],datos_arg[Year],BG$2,datos_arg[Month],BK$2,datos_arg[Origen],BF17)
-SUMIFS(datos_us[USD],datos_us[Year],BG$2,datos_us[Month],BK$2,datos_us[Destino],BF17)
+ SUMIFS(datos_us[USD],datos_us[Year],BG$2,datos_us[Month],BK$2,datos_us[Origen],BF17)</f>
        <v>2123.6000000000004</v>
      </c>
      <c r="BI17" s="28"/>
      <c r="BJ17" s="28">
        <f>+BG17+BC17</f>
        <v>244858.51999999996</v>
      </c>
      <c r="BK17" s="29">
        <f>+BH17+BD17</f>
        <v>4050.3400000000011</v>
      </c>
      <c r="BM17" s="27" t="s">
        <v>445</v>
      </c>
      <c r="BN17" s="22">
        <f>-SUMIFS(datos_arg[ARS],datos_arg[Year],BN$2,datos_arg[Month],BR$2,datos_arg[Destino],BM17)
+ SUMIFS(datos_arg[ARS],datos_arg[Year],BN$2,datos_arg[Month],BR$2,datos_arg[Origen],BM17)
-SUMIFS(datos_us[ARS],datos_us[Year],BN$2,datos_us[Month],BR$2,datos_us[Destino],BM17)
+ SUMIFS(datos_us[ARS],datos_us[Year],BN$2,datos_us[Month],BR$2,datos_us[Origen],BM17)</f>
        <v>-50142.570000000007</v>
      </c>
      <c r="BO17" s="22">
        <f>-SUMIFS(datos_arg[USD],datos_arg[Year],BN$2,datos_arg[Month],BR$2,datos_arg[Destino],BM17)
+ SUMIFS(datos_arg[USD],datos_arg[Year],BN$2,datos_arg[Month],BR$2,datos_arg[Origen],BM17)
-SUMIFS(datos_us[USD],datos_us[Year],BN$2,datos_us[Month],BR$2,datos_us[Destino],BM17)
+ SUMIFS(datos_us[USD],datos_us[Year],BN$2,datos_us[Month],BR$2,datos_us[Origen],BM17)</f>
        <v>-729.65000000000146</v>
      </c>
      <c r="BP17" s="28"/>
      <c r="BQ17" s="28">
        <f>+BN17+BJ17</f>
        <v>194715.94999999995</v>
      </c>
      <c r="BR17" s="29">
        <f>+BO17+BK17</f>
        <v>3320.6899999999996</v>
      </c>
      <c r="BT17" s="27" t="s">
        <v>445</v>
      </c>
      <c r="BU17" s="22">
        <f>-SUMIFS(datos_arg[ARS],datos_arg[Year],BU$2,datos_arg[Month],BY$2,datos_arg[Destino],BT17)
+ SUMIFS(datos_arg[ARS],datos_arg[Year],BU$2,datos_arg[Month],BY$2,datos_arg[Origen],BT17)
-SUMIFS(datos_us[ARS],datos_us[Year],BU$2,datos_us[Month],BY$2,datos_us[Destino],BT17)
+ SUMIFS(datos_us[ARS],datos_us[Year],BU$2,datos_us[Month],BY$2,datos_us[Origen],BT17)</f>
        <v>-110256.37750000003</v>
      </c>
      <c r="BV17" s="22">
        <f>-SUMIFS(datos_arg[USD],datos_arg[Year],BU$2,datos_arg[Month],BY$2,datos_arg[Destino],BT17)
+ SUMIFS(datos_arg[USD],datos_arg[Year],BU$2,datos_arg[Month],BY$2,datos_arg[Origen],BT17)
-SUMIFS(datos_us[USD],datos_us[Year],BU$2,datos_us[Month],BY$2,datos_us[Destino],BT17)
+ SUMIFS(datos_us[USD],datos_us[Year],BU$2,datos_us[Month],BY$2,datos_us[Origen],BT17)</f>
        <v>-1716.12</v>
      </c>
      <c r="BW17" s="28"/>
      <c r="BX17" s="28">
        <f>+BU17+BQ17</f>
        <v>84459.572499999922</v>
      </c>
      <c r="BY17" s="29">
        <f>+BV17+BR17</f>
        <v>1604.5699999999997</v>
      </c>
      <c r="CA17" s="27" t="s">
        <v>445</v>
      </c>
      <c r="CB17" s="22">
        <f>-SUMIFS(datos_arg[ARS],datos_arg[Year],CB$2,datos_arg[Month],CF$2,datos_arg[Destino],CA17)
+ SUMIFS(datos_arg[ARS],datos_arg[Year],CB$2,datos_arg[Month],CF$2,datos_arg[Origen],CA17)
-SUMIFS(datos_us[ARS],datos_us[Year],CB$2,datos_us[Month],CF$2,datos_us[Destino],CA17)
+ SUMIFS(datos_us[ARS],datos_us[Year],CB$2,datos_us[Month],CF$2,datos_us[Origen],CA17)</f>
        <v>176614.24999999994</v>
      </c>
      <c r="CC17" s="22">
        <f>-SUMIFS(datos_arg[USD],datos_arg[Year],CB$2,datos_arg[Month],CF$2,datos_arg[Destino],CA17)
+ SUMIFS(datos_arg[USD],datos_arg[Year],CB$2,datos_arg[Month],CF$2,datos_arg[Origen],CA17)
-SUMIFS(datos_us[USD],datos_us[Year],CB$2,datos_us[Month],CF$2,datos_us[Destino],CA17)
+ SUMIFS(datos_us[USD],datos_us[Year],CB$2,datos_us[Month],CF$2,datos_us[Origen],CA17)</f>
        <v>2516.0299999999997</v>
      </c>
      <c r="CD17" s="28"/>
      <c r="CE17" s="28">
        <f>+CB17+BX17</f>
        <v>261073.82249999986</v>
      </c>
      <c r="CF17" s="29">
        <f>+CC17+BY17</f>
        <v>4120.5999999999995</v>
      </c>
      <c r="CH17" s="27" t="s">
        <v>445</v>
      </c>
      <c r="CI17" s="22">
        <f>-SUMIFS(datos_arg[ARS],datos_arg[Year],CI$2,datos_arg[Month],CM$2,datos_arg[Destino],CH17)
+ SUMIFS(datos_arg[ARS],datos_arg[Year],CI$2,datos_arg[Month],CM$2,datos_arg[Origen],CH17)
-SUMIFS(datos_us[ARS],datos_us[Year],CI$2,datos_us[Month],CM$2,datos_us[Destino],CH17)
+ SUMIFS(datos_us[ARS],datos_us[Year],CI$2,datos_us[Month],CM$2,datos_us[Origen],CH17)</f>
        <v>258458.37999999995</v>
      </c>
      <c r="CJ17" s="22">
        <f>-SUMIFS(datos_arg[USD],datos_arg[Year],CI$2,datos_arg[Month],CM$2,datos_arg[Destino],CH17)
+ SUMIFS(datos_arg[USD],datos_arg[Year],CI$2,datos_arg[Month],CM$2,datos_arg[Origen],CH17)
-SUMIFS(datos_us[USD],datos_us[Year],CI$2,datos_us[Month],CM$2,datos_us[Destino],CH17)
+ SUMIFS(datos_us[USD],datos_us[Year],CI$2,datos_us[Month],CM$2,datos_us[Origen],CH17)</f>
        <v>3499.0600000000013</v>
      </c>
      <c r="CK17" s="28"/>
      <c r="CL17" s="28">
        <f>+CI17+CE17</f>
        <v>519532.20249999978</v>
      </c>
      <c r="CM17" s="29">
        <f>+CJ17+CF17</f>
        <v>7619.6600000000008</v>
      </c>
      <c r="CO17" s="27" t="s">
        <v>445</v>
      </c>
      <c r="CP17" s="22">
        <f>-SUMIFS(datos_arg[ARS],datos_arg[Year],CP$2,datos_arg[Month],CT$2,datos_arg[Destino],CO17)
+ SUMIFS(datos_arg[ARS],datos_arg[Year],CP$2,datos_arg[Month],CT$2,datos_arg[Origen],CO17)
-SUMIFS(datos_us[ARS],datos_us[Year],CP$2,datos_us[Month],CT$2,datos_us[Destino],CO17)
+ SUMIFS(datos_us[ARS],datos_us[Year],CP$2,datos_us[Month],CT$2,datos_us[Origen],CO17)</f>
        <v>-504723.35000000003</v>
      </c>
      <c r="CQ17" s="22">
        <f>-SUMIFS(datos_arg[USD],datos_arg[Year],CP$2,datos_arg[Month],CT$2,datos_arg[Destino],CO17)
+ SUMIFS(datos_arg[USD],datos_arg[Year],CP$2,datos_arg[Month],CT$2,datos_arg[Origen],CO17)
-SUMIFS(datos_us[USD],datos_us[Year],CP$2,datos_us[Month],CT$2,datos_us[Destino],CO17)
+ SUMIFS(datos_us[USD],datos_us[Year],CP$2,datos_us[Month],CT$2,datos_us[Origen],CO17)</f>
        <v>-6598.4161290322581</v>
      </c>
      <c r="CR17" s="28"/>
      <c r="CS17" s="28">
        <f>+CP17+CL17</f>
        <v>14808.852499999746</v>
      </c>
      <c r="CT17" s="29">
        <f>+CQ17+CM17</f>
        <v>1021.2438709677426</v>
      </c>
      <c r="CV17" s="27" t="s">
        <v>445</v>
      </c>
      <c r="CW17" s="22">
        <f>-SUMIFS(datos_arg[ARS],datos_arg[Year],CW$2,datos_arg[Month],DA$2,datos_arg[Destino],CV17)
+ SUMIFS(datos_arg[ARS],datos_arg[Year],CW$2,datos_arg[Month],DA$2,datos_arg[Origen],CV17)
-SUMIFS(datos_us[ARS],datos_us[Year],CW$2,datos_us[Month],DA$2,datos_us[Destino],CV17)
+ SUMIFS(datos_us[ARS],datos_us[Year],CW$2,datos_us[Month],DA$2,datos_us[Origen],CV17)</f>
        <v>1258667.0599999994</v>
      </c>
      <c r="CX17" s="22">
        <f>-SUMIFS(datos_arg[USD],datos_arg[Year],CW$2,datos_arg[Month],DA$2,datos_arg[Destino],CV17)
+ SUMIFS(datos_arg[USD],datos_arg[Year],CW$2,datos_arg[Month],DA$2,datos_arg[Origen],CV17)
-SUMIFS(datos_us[USD],datos_us[Year],CW$2,datos_us[Month],DA$2,datos_us[Destino],CV17)
+ SUMIFS(datos_us[USD],datos_us[Year],CW$2,datos_us[Month],DA$2,datos_us[Origen],CV17)</f>
        <v>15939.543947428907</v>
      </c>
      <c r="CY17" s="28"/>
      <c r="CZ17" s="28">
        <f>+CW17+CS17</f>
        <v>1273475.9124999992</v>
      </c>
      <c r="DA17" s="29">
        <f>+CX17+CT17</f>
        <v>16960.78781839665</v>
      </c>
      <c r="DC17" s="27" t="s">
        <v>445</v>
      </c>
      <c r="DD17" s="22">
        <f>-SUMIFS(datos_arg[ARS],datos_arg[Year],DD$2,datos_arg[Month],DH$2,datos_arg[Destino],DC17)
+ SUMIFS(datos_arg[ARS],datos_arg[Year],DD$2,datos_arg[Month],DH$2,datos_arg[Origen],DC17)
-SUMIFS(datos_us[ARS],datos_us[Year],DD$2,datos_us[Month],DH$2,datos_us[Destino],DC17)
+ SUMIFS(datos_us[ARS],datos_us[Year],DD$2,datos_us[Month],DH$2,datos_us[Origen],DC17)</f>
        <v>-1215759.6100000003</v>
      </c>
      <c r="DE17" s="22">
        <f>-SUMIFS(datos_arg[USD],datos_arg[Year],DD$2,datos_arg[Month],DH$2,datos_arg[Destino],DC17)
+ SUMIFS(datos_arg[USD],datos_arg[Year],DD$2,datos_arg[Month],DH$2,datos_arg[Origen],DC17)
-SUMIFS(datos_us[USD],datos_us[Year],DD$2,datos_us[Month],DH$2,datos_us[Destino],DC17)
+ SUMIFS(datos_us[USD],datos_us[Year],DD$2,datos_us[Month],DH$2,datos_us[Origen],DC17)</f>
        <v>-15974.392818396658</v>
      </c>
      <c r="DF17" s="28"/>
      <c r="DG17" s="28">
        <f>+DD17+CZ17</f>
        <v>57716.302499998827</v>
      </c>
      <c r="DH17" s="29">
        <f>+DE17+DA17</f>
        <v>986.39499999999134</v>
      </c>
      <c r="DJ17" s="27" t="s">
        <v>445</v>
      </c>
      <c r="DK17" s="22">
        <f>-SUMIFS(datos_arg[ARS],datos_arg[Year],DK$2,datos_arg[Month],DO$2,datos_arg[Destino],DJ17)
+ SUMIFS(datos_arg[ARS],datos_arg[Year],DK$2,datos_arg[Month],DO$2,datos_arg[Origen],DJ17)
-SUMIFS(datos_us[ARS],datos_us[Year],DK$2,datos_us[Month],DO$2,datos_us[Destino],DJ17)
+ SUMIFS(datos_us[ARS],datos_us[Year],DK$2,datos_us[Month],DO$2,datos_us[Origen],DJ17)</f>
        <v>-96456.439999999973</v>
      </c>
      <c r="DL17" s="22">
        <f>-SUMIFS(datos_arg[USD],datos_arg[Year],DK$2,datos_arg[Month],DO$2,datos_arg[Destino],DJ17)
+ SUMIFS(datos_arg[USD],datos_arg[Year],DK$2,datos_arg[Month],DO$2,datos_arg[Origen],DJ17)
-SUMIFS(datos_us[USD],datos_us[Year],DK$2,datos_us[Month],DO$2,datos_us[Destino],DJ17)
+ SUMIFS(datos_us[USD],datos_us[Year],DK$2,datos_us[Month],DO$2,datos_us[Origen],DJ17)</f>
        <v>-718.98096774193527</v>
      </c>
      <c r="DM17" s="28"/>
      <c r="DN17" s="28">
        <f>+DK17+DG17</f>
        <v>-38740.137500001147</v>
      </c>
      <c r="DO17" s="29">
        <f>+DL17+DH17</f>
        <v>267.41403225805607</v>
      </c>
      <c r="DQ17" s="27" t="s">
        <v>445</v>
      </c>
      <c r="DR17" s="22">
        <f>-SUMIFS(datos_arg[ARS],datos_arg[Year],DR$2,datos_arg[Month],DV$2,datos_arg[Destino],DQ17)
+ SUMIFS(datos_arg[ARS],datos_arg[Year],DR$2,datos_arg[Month],DV$2,datos_arg[Origen],DQ17)
-SUMIFS(datos_us[ARS],datos_us[Year],DR$2,datos_us[Month],DV$2,datos_us[Destino],DQ17)
+ SUMIFS(datos_us[ARS],datos_us[Year],DR$2,datos_us[Month],DV$2,datos_us[Origen],DQ17)</f>
        <v>62319.66</v>
      </c>
      <c r="DS17" s="22">
        <f>-SUMIFS(datos_arg[USD],datos_arg[Year],DR$2,datos_arg[Month],DV$2,datos_arg[Destino],DQ17)
+ SUMIFS(datos_arg[USD],datos_arg[Year],DR$2,datos_arg[Month],DV$2,datos_arg[Origen],DQ17)
-SUMIFS(datos_us[USD],datos_us[Year],DR$2,datos_us[Month],DV$2,datos_us[Destino],DQ17)
+ SUMIFS(datos_us[USD],datos_us[Year],DR$2,datos_us[Month],DV$2,datos_us[Origen],DQ17)</f>
        <v>522.51705495425188</v>
      </c>
      <c r="DT17" s="28"/>
      <c r="DU17" s="28">
        <f>+DR17+DN17</f>
        <v>23579.522499998857</v>
      </c>
      <c r="DV17" s="29">
        <f>+DS17+DO17</f>
        <v>789.93108721230794</v>
      </c>
      <c r="DX17" s="27" t="s">
        <v>445</v>
      </c>
      <c r="DY17" s="22">
        <f>-SUMIFS(datos_arg[ARS],datos_arg[Year],DY$2,datos_arg[Month],EC$2,datos_arg[Destino],DX17)
+ SUMIFS(datos_arg[ARS],datos_arg[Year],DY$2,datos_arg[Month],EC$2,datos_arg[Origen],DX17)
-SUMIFS(datos_us[ARS],datos_us[Year],DY$2,datos_us[Month],EC$2,datos_us[Destino],DX17)
+ SUMIFS(datos_us[ARS],datos_us[Year],DY$2,datos_us[Month],EC$2,datos_us[Origen],DX17)</f>
        <v>22129.609999999986</v>
      </c>
      <c r="DZ17" s="22">
        <f>-SUMIFS(datos_arg[USD],datos_arg[Year],DY$2,datos_arg[Month],EC$2,datos_arg[Destino],DX17)
+ SUMIFS(datos_arg[USD],datos_arg[Year],DY$2,datos_arg[Month],EC$2,datos_arg[Origen],DX17)
-SUMIFS(datos_us[USD],datos_us[Year],DY$2,datos_us[Month],EC$2,datos_us[Destino],DX17)
+ SUMIFS(datos_us[USD],datos_us[Year],DY$2,datos_us[Month],EC$2,datos_us[Origen],DX17)</f>
        <v>163.38428544949033</v>
      </c>
      <c r="EA17" s="28"/>
      <c r="EB17" s="28">
        <f>+DY17+DU17</f>
        <v>45709.132499998843</v>
      </c>
      <c r="EC17" s="29">
        <f>+DZ17+DV17</f>
        <v>953.31537266179828</v>
      </c>
      <c r="EE17" s="27" t="s">
        <v>445</v>
      </c>
      <c r="EF17" s="22">
        <f>-SUMIFS(datos_arg[ARS],datos_arg[Year],EF$2,datos_arg[Month],EJ$2,datos_arg[Destino],EE17)
+ SUMIFS(datos_arg[ARS],datos_arg[Year],EF$2,datos_arg[Month],EJ$2,datos_arg[Origen],EE17)
-SUMIFS(datos_us[ARS],datos_us[Year],EF$2,datos_us[Month],EJ$2,datos_us[Destino],EE17)
+ SUMIFS(datos_us[ARS],datos_us[Year],EF$2,datos_us[Month],EJ$2,datos_us[Origen],EE17)</f>
        <v>499345.71999999991</v>
      </c>
      <c r="EG17" s="22">
        <f>-SUMIFS(datos_arg[USD],datos_arg[Year],EF$2,datos_arg[Month],EJ$2,datos_arg[Destino],EE17)
+ SUMIFS(datos_arg[USD],datos_arg[Year],EF$2,datos_arg[Month],EJ$2,datos_arg[Origen],EE17)
-SUMIFS(datos_us[USD],datos_us[Year],EF$2,datos_us[Month],EJ$2,datos_us[Destino],EE17)
+ SUMIFS(datos_us[USD],datos_us[Year],EF$2,datos_us[Month],EJ$2,datos_us[Origen],EE17)</f>
        <v>3760.6870079833379</v>
      </c>
      <c r="EH17" s="28"/>
      <c r="EI17" s="28">
        <f>+EF17+EB17</f>
        <v>545054.85249999876</v>
      </c>
      <c r="EJ17" s="29">
        <f>+EG17+EC17</f>
        <v>4714.0023806451363</v>
      </c>
      <c r="EL17" s="27" t="s">
        <v>445</v>
      </c>
      <c r="EM17" s="22">
        <f>-SUMIFS(datos_arg[ARS],datos_arg[Year],EM$2,datos_arg[Month],EQ$2,datos_arg[Destino],EL17)
+ SUMIFS(datos_arg[ARS],datos_arg[Year],EM$2,datos_arg[Month],EQ$2,datos_arg[Origen],EL17)
-SUMIFS(datos_us[ARS],datos_us[Year],EM$2,datos_us[Month],EQ$2,datos_us[Destino],EL17)
+ SUMIFS(datos_us[ARS],datos_us[Year],EM$2,datos_us[Month],EQ$2,datos_us[Origen],EL17)</f>
        <v>-340998.36999999994</v>
      </c>
      <c r="EN17" s="22">
        <f>-SUMIFS(datos_arg[USD],datos_arg[Year],EM$2,datos_arg[Month],EQ$2,datos_arg[Destino],EL17)
+ SUMIFS(datos_arg[USD],datos_arg[Year],EM$2,datos_arg[Month],EQ$2,datos_arg[Origen],EL17)
-SUMIFS(datos_us[USD],datos_us[Year],EM$2,datos_us[Month],EQ$2,datos_us[Destino],EL17)
+ SUMIFS(datos_us[USD],datos_us[Year],EM$2,datos_us[Month],EQ$2,datos_us[Origen],EL17)</f>
        <v>-2895.3255312329275</v>
      </c>
      <c r="EO17" s="28"/>
      <c r="EP17" s="28">
        <f>+EM17+EI17</f>
        <v>204056.48249999882</v>
      </c>
      <c r="EQ17" s="29">
        <f>+EN17+EJ17</f>
        <v>1818.6768494122089</v>
      </c>
      <c r="ES17" s="27" t="s">
        <v>445</v>
      </c>
      <c r="ET17" s="22">
        <f>-SUMIFS(datos_arg[ARS],datos_arg[Year],ET$2,datos_arg[Month],EX$2,datos_arg[Destino],ES17)
+ SUMIFS(datos_arg[ARS],datos_arg[Year],ET$2,datos_arg[Month],EX$2,datos_arg[Origen],ES17)
-SUMIFS(datos_us[ARS],datos_us[Year],ET$2,datos_us[Month],EX$2,datos_us[Destino],ES17)
+ SUMIFS(datos_us[ARS],datos_us[Year],ET$2,datos_us[Month],EX$2,datos_us[Origen],ES17)</f>
        <v>-151407.9700000002</v>
      </c>
      <c r="EU17" s="22">
        <f>-SUMIFS(datos_arg[USD],datos_arg[Year],ET$2,datos_arg[Month],EX$2,datos_arg[Destino],ES17)
+ SUMIFS(datos_arg[USD],datos_arg[Year],ET$2,datos_arg[Month],EX$2,datos_arg[Origen],ES17)
-SUMIFS(datos_us[USD],datos_us[Year],ET$2,datos_us[Month],EX$2,datos_us[Destino],ES17)
+ SUMIFS(datos_us[USD],datos_us[Year],ET$2,datos_us[Month],EX$2,datos_us[Origen],ES17)</f>
        <v>-24.699858101494101</v>
      </c>
      <c r="EV17" s="28"/>
      <c r="EW17" s="28">
        <f>+ET17+EP17</f>
        <v>52648.512499998615</v>
      </c>
      <c r="EX17" s="29">
        <f>+EU17+EQ17</f>
        <v>1793.9769913107148</v>
      </c>
      <c r="EZ17" s="27" t="s">
        <v>445</v>
      </c>
      <c r="FA17" s="22">
        <f>-SUMIFS(datos_arg[ARS],datos_arg[Year],FA$2,datos_arg[Month],FE$2,datos_arg[Destino],EZ17)
+ SUMIFS(datos_arg[ARS],datos_arg[Year],FA$2,datos_arg[Month],FE$2,datos_arg[Origen],EZ17)
-SUMIFS(datos_us[ARS],datos_us[Year],FA$2,datos_us[Month],FE$2,datos_us[Destino],EZ17)
+ SUMIFS(datos_us[ARS],datos_us[Year],FA$2,datos_us[Month],FE$2,datos_us[Origen],EZ17)</f>
        <v>-160931.91999999998</v>
      </c>
      <c r="FB17" s="22">
        <f>-SUMIFS(datos_arg[USD],datos_arg[Year],FA$2,datos_arg[Month],FE$2,datos_arg[Destino],EZ17)
+ SUMIFS(datos_arg[USD],datos_arg[Year],FA$2,datos_arg[Month],FE$2,datos_arg[Origen],EZ17)
-SUMIFS(datos_us[USD],datos_us[Year],FA$2,datos_us[Month],FE$2,datos_us[Destino],EZ17)
+ SUMIFS(datos_us[USD],datos_us[Year],FA$2,datos_us[Month],FE$2,datos_us[Origen],EZ17)</f>
        <v>-990.89220238095243</v>
      </c>
      <c r="FC17" s="28"/>
      <c r="FD17" s="28">
        <f>+FA17+EW17</f>
        <v>-108283.40750000137</v>
      </c>
      <c r="FE17" s="29">
        <f>+FB17+EX17</f>
        <v>803.08478892976234</v>
      </c>
      <c r="FG17" s="27" t="s">
        <v>445</v>
      </c>
      <c r="FH17" s="22">
        <f>-SUMIFS(datos_arg[ARS],datos_arg[Year],FH$2,datos_arg[Month],FL$2,datos_arg[Destino],FG17)
+ SUMIFS(datos_arg[ARS],datos_arg[Year],FH$2,datos_arg[Month],FL$2,datos_arg[Origen],FG17)
-SUMIFS(datos_us[ARS],datos_us[Year],FH$2,datos_us[Month],FL$2,datos_us[Destino],FG17)
+ SUMIFS(datos_us[ARS],datos_us[Year],FH$2,datos_us[Month],FL$2,datos_us[Origen],FG17)</f>
        <v>73053.850000000006</v>
      </c>
      <c r="FI17" s="22">
        <f>-SUMIFS(datos_arg[USD],datos_arg[Year],FH$2,datos_arg[Month],FL$2,datos_arg[Destino],FG17)
+ SUMIFS(datos_arg[USD],datos_arg[Year],FH$2,datos_arg[Month],FL$2,datos_arg[Origen],FG17)
-SUMIFS(datos_us[USD],datos_us[Year],FH$2,datos_us[Month],FL$2,datos_us[Destino],FG17)
+ SUMIFS(datos_us[USD],datos_us[Year],FH$2,datos_us[Month],FL$2,datos_us[Origen],FG17)</f>
        <v>463.07521107022717</v>
      </c>
      <c r="FJ17" s="28"/>
      <c r="FK17" s="28">
        <f>+FH17+FD17</f>
        <v>-35229.557500001363</v>
      </c>
      <c r="FL17" s="29">
        <f>+FI17+FE17</f>
        <v>1266.1599999999894</v>
      </c>
      <c r="FN17" s="27" t="s">
        <v>445</v>
      </c>
      <c r="FO17" s="22">
        <f>-SUMIFS(datos_arg[ARS],datos_arg[Year],FO$2,datos_arg[Month],FS$2,datos_arg[Destino],FN17)
+ SUMIFS(datos_arg[ARS],datos_arg[Year],FO$2,datos_arg[Month],FS$2,datos_arg[Origen],FN17)
-SUMIFS(datos_us[ARS],datos_us[Year],FO$2,datos_us[Month],FS$2,datos_us[Destino],FN17)
+ SUMIFS(datos_us[ARS],datos_us[Year],FO$2,datos_us[Month],FS$2,datos_us[Origen],FN17)</f>
        <v>-145618.33000000002</v>
      </c>
      <c r="FP17" s="22">
        <f>-SUMIFS(datos_arg[USD],datos_arg[Year],FO$2,datos_arg[Month],FS$2,datos_arg[Destino],FN17)
+ SUMIFS(datos_arg[USD],datos_arg[Year],FO$2,datos_arg[Month],FS$2,datos_arg[Origen],FN17)
-SUMIFS(datos_us[USD],datos_us[Year],FO$2,datos_us[Month],FS$2,datos_us[Destino],FN17)
+ SUMIFS(datos_us[USD],datos_us[Year],FO$2,datos_us[Month],FS$2,datos_us[Origen],FN17)</f>
        <v>-937.47000000000014</v>
      </c>
      <c r="FQ17" s="28"/>
      <c r="FR17" s="28">
        <f>+FO17+FK17</f>
        <v>-180847.88750000138</v>
      </c>
      <c r="FS17" s="29">
        <f>+FP17+FL17</f>
        <v>328.68999999998925</v>
      </c>
      <c r="FU17" s="27" t="s">
        <v>445</v>
      </c>
      <c r="FV17" s="22">
        <f>-SUMIFS(datos_arg[ARS],datos_arg[Year],FV$2,datos_arg[Month],FZ$2,datos_arg[Destino],FU17)
+ SUMIFS(datos_arg[ARS],datos_arg[Year],FV$2,datos_arg[Month],FZ$2,datos_arg[Origen],FU17)
-SUMIFS(datos_us[ARS],datos_us[Year],FV$2,datos_us[Month],FZ$2,datos_us[Destino],FU17)
+ SUMIFS(datos_us[ARS],datos_us[Year],FV$2,datos_us[Month],FZ$2,datos_us[Origen],FU17)</f>
        <v>-26828.619999999995</v>
      </c>
      <c r="FW17" s="22">
        <f>-SUMIFS(datos_arg[USD],datos_arg[Year],FV$2,datos_arg[Month],FZ$2,datos_arg[Destino],FU17)
+ SUMIFS(datos_arg[USD],datos_arg[Year],FV$2,datos_arg[Month],FZ$2,datos_arg[Origen],FU17)
-SUMIFS(datos_us[USD],datos_us[Year],FV$2,datos_us[Month],FZ$2,datos_us[Destino],FU17)
+ SUMIFS(datos_us[USD],datos_us[Year],FV$2,datos_us[Month],FZ$2,datos_us[Origen],FU17)</f>
        <v>-196.70999999999992</v>
      </c>
      <c r="FX17" s="28"/>
      <c r="FY17" s="28">
        <f>+FV17+FR17</f>
        <v>-207676.50750000137</v>
      </c>
      <c r="FZ17" s="29">
        <f>+FW17+FS17</f>
        <v>131.97999999998933</v>
      </c>
      <c r="GB17" s="27" t="s">
        <v>445</v>
      </c>
      <c r="GC17" s="22">
        <f>-SUMIFS(datos_arg[ARS],datos_arg[Year],GC$2,datos_arg[Month],GG$2,datos_arg[Destino],GB17)
+ SUMIFS(datos_arg[ARS],datos_arg[Year],GC$2,datos_arg[Month],GG$2,datos_arg[Origen],GB17)
-SUMIFS(datos_us[ARS],datos_us[Year],GC$2,datos_us[Month],GG$2,datos_us[Destino],GB17)
+ SUMIFS(datos_us[ARS],datos_us[Year],GC$2,datos_us[Month],GG$2,datos_us[Origen],GB17)</f>
        <v>726524.73</v>
      </c>
      <c r="GD17" s="22">
        <f>-SUMIFS(datos_arg[USD],datos_arg[Year],GC$2,datos_arg[Month],GG$2,datos_arg[Destino],GB17)
+ SUMIFS(datos_arg[USD],datos_arg[Year],GC$2,datos_arg[Month],GG$2,datos_arg[Origen],GB17)
-SUMIFS(datos_us[USD],datos_us[Year],GC$2,datos_us[Month],GG$2,datos_us[Destino],GB17)
+ SUMIFS(datos_us[USD],datos_us[Year],GC$2,datos_us[Month],GG$2,datos_us[Origen],GB17)</f>
        <v>5051.3099999999986</v>
      </c>
      <c r="GE17" s="28"/>
      <c r="GF17" s="28">
        <f>+GC17+FY17</f>
        <v>518848.22249999864</v>
      </c>
      <c r="GG17" s="29">
        <f>+GD17+FZ17</f>
        <v>5183.2899999999881</v>
      </c>
      <c r="GI17" s="27" t="s">
        <v>445</v>
      </c>
      <c r="GJ17" s="22">
        <f>-SUMIFS(datos_arg[ARS],datos_arg[Year],GJ$2,datos_arg[Month],GN$2,datos_arg[Destino],GI17)
+ SUMIFS(datos_arg[ARS],datos_arg[Year],GJ$2,datos_arg[Month],GN$2,datos_arg[Origen],GI17)
-SUMIFS(datos_us[ARS],datos_us[Year],GJ$2,datos_us[Month],GN$2,datos_us[Destino],GI17)
+ SUMIFS(datos_us[ARS],datos_us[Year],GJ$2,datos_us[Month],GN$2,datos_us[Origen],GI17)</f>
        <v>-551213.19999999995</v>
      </c>
      <c r="GK17" s="22">
        <f>-SUMIFS(datos_arg[USD],datos_arg[Year],GJ$2,datos_arg[Month],GN$2,datos_arg[Destino],GI17)
+ SUMIFS(datos_arg[USD],datos_arg[Year],GJ$2,datos_arg[Month],GN$2,datos_arg[Origen],GI17)
-SUMIFS(datos_us[USD],datos_us[Year],GJ$2,datos_us[Month],GN$2,datos_us[Destino],GI17)
+ SUMIFS(datos_us[USD],datos_us[Year],GJ$2,datos_us[Month],GN$2,datos_us[Origen],GI17)</f>
        <v>-3944.8445323741016</v>
      </c>
      <c r="GL17" s="28"/>
      <c r="GM17" s="28">
        <f>+GJ17+GF17</f>
        <v>-32364.977500001318</v>
      </c>
      <c r="GN17" s="29">
        <f>+GK17+GG17</f>
        <v>1238.4454676258865</v>
      </c>
      <c r="GP17" s="27" t="s">
        <v>445</v>
      </c>
      <c r="GQ17" s="22">
        <f>-SUMIFS(datos_arg[ARS],datos_arg[Year],GQ$2,datos_arg[Month],GU$2,datos_arg[Destino],GP17)
+ SUMIFS(datos_arg[ARS],datos_arg[Year],GQ$2,datos_arg[Month],GU$2,datos_arg[Origen],GP17)
-SUMIFS(datos_us[ARS],datos_us[Year],GQ$2,datos_us[Month],GU$2,datos_us[Destino],GP17)
+ SUMIFS(datos_us[ARS],datos_us[Year],GQ$2,datos_us[Month],GU$2,datos_us[Origen],GP17)</f>
        <v>105936.35000000006</v>
      </c>
      <c r="GR17" s="22">
        <f>-SUMIFS(datos_arg[USD],datos_arg[Year],GQ$2,datos_arg[Month],GU$2,datos_arg[Destino],GP17)
+ SUMIFS(datos_arg[USD],datos_arg[Year],GQ$2,datos_arg[Month],GU$2,datos_arg[Origen],GP17)
-SUMIFS(datos_us[USD],datos_us[Year],GQ$2,datos_us[Month],GU$2,datos_us[Destino],GP17)
+ SUMIFS(datos_us[USD],datos_us[Year],GQ$2,datos_us[Month],GU$2,datos_us[Origen],GP17)</f>
        <v>686.78</v>
      </c>
      <c r="GS17" s="28"/>
      <c r="GT17" s="28">
        <f>+GQ17+GM17</f>
        <v>73571.372499998746</v>
      </c>
      <c r="GU17" s="29">
        <f>+GR17+GN17</f>
        <v>1925.2254676258865</v>
      </c>
      <c r="GW17" s="27" t="s">
        <v>445</v>
      </c>
      <c r="GX17" s="22">
        <f>-SUMIFS(datos_arg[ARS],datos_arg[Year],GX$2,datos_arg[Month],HB$2,datos_arg[Destino],GW17)
+ SUMIFS(datos_arg[ARS],datos_arg[Year],GX$2,datos_arg[Month],HB$2,datos_arg[Origen],GW17)
-SUMIFS(datos_us[ARS],datos_us[Year],GX$2,datos_us[Month],HB$2,datos_us[Destino],GW17)
+ SUMIFS(datos_us[ARS],datos_us[Year],GX$2,datos_us[Month],HB$2,datos_us[Origen],GW17)</f>
        <v>437300.6399999999</v>
      </c>
      <c r="GY17" s="22">
        <f>-SUMIFS(datos_arg[USD],datos_arg[Year],GX$2,datos_arg[Month],HB$2,datos_arg[Destino],GW17)
+ SUMIFS(datos_arg[USD],datos_arg[Year],GX$2,datos_arg[Month],HB$2,datos_arg[Origen],GW17)
-SUMIFS(datos_us[USD],datos_us[Year],GX$2,datos_us[Month],HB$2,datos_us[Destino],GW17)
+ SUMIFS(datos_us[USD],datos_us[Year],GX$2,datos_us[Month],HB$2,datos_us[Origen],GW17)</f>
        <v>2473.2299999999987</v>
      </c>
      <c r="GZ17" s="28"/>
      <c r="HA17" s="28">
        <f>+GX17+GT17</f>
        <v>510872.01249999867</v>
      </c>
      <c r="HB17" s="29">
        <f>+GY17+GU17</f>
        <v>4398.4554676258849</v>
      </c>
      <c r="HD17" s="27" t="s">
        <v>445</v>
      </c>
      <c r="HE17" s="22">
        <f>-SUMIFS(datos_arg[ARS],datos_arg[Year],HE$2,datos_arg[Month],HI$2,datos_arg[Destino],HD17)
+ SUMIFS(datos_arg[ARS],datos_arg[Year],HE$2,datos_arg[Month],HI$2,datos_arg[Origen],HD17)
-SUMIFS(datos_us[ARS],datos_us[Year],HE$2,datos_us[Month],HI$2,datos_us[Destino],HD17)
+ SUMIFS(datos_us[ARS],datos_us[Year],HE$2,datos_us[Month],HI$2,datos_us[Origen],HD17)</f>
        <v>-638618.10949999955</v>
      </c>
      <c r="HF17" s="22">
        <f>-SUMIFS(datos_arg[USD],datos_arg[Year],HE$2,datos_arg[Month],HI$2,datos_arg[Destino],HD17)
+ SUMIFS(datos_arg[USD],datos_arg[Year],HE$2,datos_arg[Month],HI$2,datos_arg[Origen],HD17)
-SUMIFS(datos_us[USD],datos_us[Year],HE$2,datos_us[Month],HI$2,datos_us[Destino],HD17)
+ SUMIFS(datos_us[USD],datos_us[Year],HE$2,datos_us[Month],HI$2,datos_us[Origen],HD17)</f>
        <v>-3674.6779000000042</v>
      </c>
      <c r="HG17" s="28"/>
      <c r="HH17" s="28">
        <f>+HE17+HA17</f>
        <v>-127746.09700000088</v>
      </c>
      <c r="HI17" s="29">
        <f>+HF17+HB17</f>
        <v>723.77756762588069</v>
      </c>
      <c r="HK17" s="27" t="s">
        <v>445</v>
      </c>
      <c r="HL17" s="22">
        <f>-SUMIFS(datos_arg[ARS],datos_arg[Year],HL$2,datos_arg[Month],HP$2,datos_arg[Destino],HK17)
+ SUMIFS(datos_arg[ARS],datos_arg[Year],HL$2,datos_arg[Month],HP$2,datos_arg[Origen],HK17)
-SUMIFS(datos_us[ARS],datos_us[Year],HL$2,datos_us[Month],HP$2,datos_us[Destino],HK17)
+ SUMIFS(datos_us[ARS],datos_us[Year],HL$2,datos_us[Month],HP$2,datos_us[Origen],HK17)</f>
        <v>62583.839999999997</v>
      </c>
      <c r="HM17" s="22">
        <f>-SUMIFS(datos_arg[USD],datos_arg[Year],HL$2,datos_arg[Month],HP$2,datos_arg[Destino],HK17)
+ SUMIFS(datos_arg[USD],datos_arg[Year],HL$2,datos_arg[Month],HP$2,datos_arg[Origen],HK17)
-SUMIFS(datos_us[USD],datos_us[Year],HL$2,datos_us[Month],HP$2,datos_us[Destino],HK17)
+ SUMIFS(datos_us[USD],datos_us[Year],HL$2,datos_us[Month],HP$2,datos_us[Origen],HK17)</f>
        <v>355.59</v>
      </c>
      <c r="HN17" s="28"/>
      <c r="HO17" s="28">
        <f>+HL17+HH17</f>
        <v>-65162.257000000885</v>
      </c>
      <c r="HP17" s="29">
        <f>+HM17+HI17</f>
        <v>1079.3675676258806</v>
      </c>
    </row>
    <row r="18" spans="2:224" x14ac:dyDescent="0.25">
      <c r="B18" s="3"/>
      <c r="C18" s="22"/>
      <c r="D18" s="22"/>
      <c r="E18" s="22"/>
      <c r="F18" s="22"/>
      <c r="G18" s="23"/>
      <c r="I18" s="3"/>
      <c r="J18" s="22"/>
      <c r="K18" s="22"/>
      <c r="L18" s="22"/>
      <c r="M18" s="22"/>
      <c r="N18" s="23"/>
      <c r="P18" s="3"/>
      <c r="Q18" s="22"/>
      <c r="R18" s="22"/>
      <c r="S18" s="22"/>
      <c r="T18" s="22"/>
      <c r="U18" s="23"/>
      <c r="W18" s="3"/>
      <c r="X18" s="22"/>
      <c r="Y18" s="22"/>
      <c r="Z18" s="22"/>
      <c r="AA18" s="22"/>
      <c r="AB18" s="23"/>
      <c r="AD18" s="3"/>
      <c r="AE18" s="22"/>
      <c r="AF18" s="22"/>
      <c r="AG18" s="22"/>
      <c r="AH18" s="22"/>
      <c r="AI18" s="23"/>
      <c r="AK18" s="3"/>
      <c r="AL18" s="22"/>
      <c r="AM18" s="22"/>
      <c r="AN18" s="22"/>
      <c r="AO18" s="22"/>
      <c r="AP18" s="23"/>
      <c r="AR18" s="3"/>
      <c r="AS18" s="22"/>
      <c r="AT18" s="22"/>
      <c r="AU18" s="22"/>
      <c r="AV18" s="22"/>
      <c r="AW18" s="23"/>
      <c r="AY18" s="3"/>
      <c r="AZ18" s="22"/>
      <c r="BA18" s="22"/>
      <c r="BB18" s="22"/>
      <c r="BC18" s="22"/>
      <c r="BD18" s="23"/>
      <c r="BF18" s="3"/>
      <c r="BG18" s="22"/>
      <c r="BH18" s="22"/>
      <c r="BI18" s="22"/>
      <c r="BJ18" s="22"/>
      <c r="BK18" s="23"/>
      <c r="BM18" s="3"/>
      <c r="BN18" s="22"/>
      <c r="BO18" s="22"/>
      <c r="BP18" s="22"/>
      <c r="BQ18" s="22"/>
      <c r="BR18" s="23"/>
      <c r="BT18" s="3"/>
      <c r="BU18" s="22"/>
      <c r="BV18" s="22"/>
      <c r="BW18" s="22"/>
      <c r="BX18" s="22"/>
      <c r="BY18" s="23"/>
      <c r="CA18" s="3"/>
      <c r="CB18" s="22"/>
      <c r="CC18" s="22"/>
      <c r="CD18" s="22"/>
      <c r="CE18" s="22"/>
      <c r="CF18" s="23"/>
      <c r="CH18" s="3"/>
      <c r="CI18" s="22"/>
      <c r="CJ18" s="22"/>
      <c r="CK18" s="22"/>
      <c r="CL18" s="22"/>
      <c r="CM18" s="23"/>
      <c r="CO18" s="3"/>
      <c r="CP18" s="22"/>
      <c r="CQ18" s="22"/>
      <c r="CR18" s="22"/>
      <c r="CS18" s="22"/>
      <c r="CT18" s="23"/>
      <c r="CV18" s="3"/>
      <c r="CW18" s="22"/>
      <c r="CX18" s="22"/>
      <c r="CY18" s="22"/>
      <c r="CZ18" s="22"/>
      <c r="DA18" s="23"/>
      <c r="DC18" s="3"/>
      <c r="DD18" s="22"/>
      <c r="DE18" s="22"/>
      <c r="DF18" s="22"/>
      <c r="DG18" s="22"/>
      <c r="DH18" s="23"/>
      <c r="DJ18" s="3"/>
      <c r="DK18" s="22"/>
      <c r="DL18" s="22"/>
      <c r="DM18" s="22"/>
      <c r="DN18" s="22"/>
      <c r="DO18" s="23"/>
      <c r="DQ18" s="3"/>
      <c r="DR18" s="22"/>
      <c r="DS18" s="22"/>
      <c r="DT18" s="22"/>
      <c r="DU18" s="22"/>
      <c r="DV18" s="23"/>
      <c r="DX18" s="3"/>
      <c r="DY18" s="22"/>
      <c r="DZ18" s="22"/>
      <c r="EA18" s="22"/>
      <c r="EB18" s="22"/>
      <c r="EC18" s="23"/>
      <c r="EE18" s="3"/>
      <c r="EF18" s="22"/>
      <c r="EG18" s="22"/>
      <c r="EH18" s="22"/>
      <c r="EI18" s="22"/>
      <c r="EJ18" s="23"/>
      <c r="EL18" s="3"/>
      <c r="EM18" s="22"/>
      <c r="EN18" s="22"/>
      <c r="EO18" s="22"/>
      <c r="EP18" s="22"/>
      <c r="EQ18" s="23"/>
      <c r="ES18" s="3"/>
      <c r="ET18" s="22"/>
      <c r="EU18" s="22"/>
      <c r="EV18" s="22"/>
      <c r="EW18" s="22"/>
      <c r="EX18" s="23"/>
      <c r="EZ18" s="3"/>
      <c r="FA18" s="22"/>
      <c r="FB18" s="22"/>
      <c r="FC18" s="22"/>
      <c r="FD18" s="22"/>
      <c r="FE18" s="23"/>
      <c r="FG18" s="3"/>
      <c r="FH18" s="22"/>
      <c r="FI18" s="22"/>
      <c r="FJ18" s="22"/>
      <c r="FK18" s="22"/>
      <c r="FL18" s="23"/>
      <c r="FN18" s="3"/>
      <c r="FO18" s="22"/>
      <c r="FP18" s="22"/>
      <c r="FQ18" s="22"/>
      <c r="FR18" s="22"/>
      <c r="FS18" s="23"/>
      <c r="FU18" s="3"/>
      <c r="FV18" s="22"/>
      <c r="FW18" s="22"/>
      <c r="FX18" s="22"/>
      <c r="FY18" s="22"/>
      <c r="FZ18" s="23"/>
      <c r="GB18" s="3"/>
      <c r="GC18" s="22"/>
      <c r="GD18" s="22"/>
      <c r="GE18" s="22"/>
      <c r="GF18" s="22"/>
      <c r="GG18" s="23"/>
      <c r="GI18" s="3"/>
      <c r="GJ18" s="22"/>
      <c r="GK18" s="22"/>
      <c r="GL18" s="22"/>
      <c r="GM18" s="22"/>
      <c r="GN18" s="23"/>
      <c r="GP18" s="3"/>
      <c r="GQ18" s="22"/>
      <c r="GR18" s="22"/>
      <c r="GS18" s="22"/>
      <c r="GT18" s="22"/>
      <c r="GU18" s="23"/>
      <c r="GW18" s="3"/>
      <c r="GX18" s="22"/>
      <c r="GY18" s="22"/>
      <c r="GZ18" s="22"/>
      <c r="HA18" s="22"/>
      <c r="HB18" s="23"/>
      <c r="HD18" s="3"/>
      <c r="HE18" s="22"/>
      <c r="HF18" s="22"/>
      <c r="HG18" s="22"/>
      <c r="HH18" s="22"/>
      <c r="HI18" s="23"/>
      <c r="HK18" s="3"/>
      <c r="HL18" s="22"/>
      <c r="HM18" s="22"/>
      <c r="HN18" s="22"/>
      <c r="HO18" s="22"/>
      <c r="HP18" s="23"/>
    </row>
    <row r="19" spans="2:224" x14ac:dyDescent="0.25">
      <c r="B19" s="27" t="s">
        <v>6735</v>
      </c>
      <c r="C19" s="28"/>
      <c r="D19" s="28"/>
      <c r="E19" s="28"/>
      <c r="F19" s="28"/>
      <c r="G19" s="29"/>
      <c r="I19" s="27" t="s">
        <v>6735</v>
      </c>
      <c r="J19" s="28"/>
      <c r="K19" s="28"/>
      <c r="L19" s="28"/>
      <c r="M19" s="28"/>
      <c r="N19" s="29"/>
      <c r="P19" s="27" t="s">
        <v>6735</v>
      </c>
      <c r="Q19" s="28"/>
      <c r="R19" s="28"/>
      <c r="S19" s="28"/>
      <c r="T19" s="28"/>
      <c r="U19" s="29"/>
      <c r="W19" s="27" t="s">
        <v>6735</v>
      </c>
      <c r="X19" s="28"/>
      <c r="Y19" s="28"/>
      <c r="Z19" s="28"/>
      <c r="AA19" s="28"/>
      <c r="AB19" s="29"/>
      <c r="AD19" s="27" t="s">
        <v>6735</v>
      </c>
      <c r="AE19" s="28"/>
      <c r="AF19" s="28"/>
      <c r="AG19" s="28"/>
      <c r="AH19" s="28"/>
      <c r="AI19" s="29"/>
      <c r="AK19" s="27" t="s">
        <v>6735</v>
      </c>
      <c r="AL19" s="28"/>
      <c r="AM19" s="28"/>
      <c r="AN19" s="28"/>
      <c r="AO19" s="28"/>
      <c r="AP19" s="29"/>
      <c r="AR19" s="27" t="s">
        <v>6735</v>
      </c>
      <c r="AS19" s="28"/>
      <c r="AT19" s="28"/>
      <c r="AU19" s="28"/>
      <c r="AV19" s="28"/>
      <c r="AW19" s="29"/>
      <c r="AY19" s="27" t="s">
        <v>6735</v>
      </c>
      <c r="AZ19" s="28"/>
      <c r="BA19" s="28"/>
      <c r="BB19" s="28"/>
      <c r="BC19" s="28"/>
      <c r="BD19" s="29"/>
      <c r="BF19" s="27" t="s">
        <v>6735</v>
      </c>
      <c r="BG19" s="28"/>
      <c r="BH19" s="28"/>
      <c r="BI19" s="28"/>
      <c r="BJ19" s="28"/>
      <c r="BK19" s="29"/>
      <c r="BM19" s="27" t="s">
        <v>6735</v>
      </c>
      <c r="BN19" s="28"/>
      <c r="BO19" s="28"/>
      <c r="BP19" s="28"/>
      <c r="BQ19" s="28"/>
      <c r="BR19" s="29"/>
      <c r="BT19" s="27" t="s">
        <v>6735</v>
      </c>
      <c r="BU19" s="28"/>
      <c r="BV19" s="28"/>
      <c r="BW19" s="28"/>
      <c r="BX19" s="28"/>
      <c r="BY19" s="29"/>
      <c r="CA19" s="27" t="s">
        <v>6735</v>
      </c>
      <c r="CB19" s="28"/>
      <c r="CC19" s="28"/>
      <c r="CD19" s="28"/>
      <c r="CE19" s="28"/>
      <c r="CF19" s="29"/>
      <c r="CH19" s="27" t="s">
        <v>6735</v>
      </c>
      <c r="CI19" s="28"/>
      <c r="CJ19" s="28"/>
      <c r="CK19" s="28"/>
      <c r="CL19" s="28"/>
      <c r="CM19" s="29"/>
      <c r="CO19" s="27" t="s">
        <v>6735</v>
      </c>
      <c r="CP19" s="28"/>
      <c r="CQ19" s="28"/>
      <c r="CR19" s="28"/>
      <c r="CS19" s="28"/>
      <c r="CT19" s="29"/>
      <c r="CV19" s="27" t="s">
        <v>6735</v>
      </c>
      <c r="CW19" s="28"/>
      <c r="CX19" s="28"/>
      <c r="CY19" s="28"/>
      <c r="CZ19" s="28"/>
      <c r="DA19" s="29"/>
      <c r="DC19" s="27" t="s">
        <v>6735</v>
      </c>
      <c r="DD19" s="28"/>
      <c r="DE19" s="28"/>
      <c r="DF19" s="28"/>
      <c r="DG19" s="28"/>
      <c r="DH19" s="29"/>
      <c r="DJ19" s="27" t="s">
        <v>6735</v>
      </c>
      <c r="DK19" s="28"/>
      <c r="DL19" s="28"/>
      <c r="DM19" s="28"/>
      <c r="DN19" s="28"/>
      <c r="DO19" s="29"/>
      <c r="DQ19" s="27" t="s">
        <v>6735</v>
      </c>
      <c r="DR19" s="28"/>
      <c r="DS19" s="28"/>
      <c r="DT19" s="28"/>
      <c r="DU19" s="28"/>
      <c r="DV19" s="29"/>
      <c r="DX19" s="27" t="s">
        <v>6735</v>
      </c>
      <c r="DY19" s="28"/>
      <c r="DZ19" s="28"/>
      <c r="EA19" s="28"/>
      <c r="EB19" s="28"/>
      <c r="EC19" s="29"/>
      <c r="EE19" s="27" t="s">
        <v>6735</v>
      </c>
      <c r="EF19" s="28"/>
      <c r="EG19" s="28"/>
      <c r="EH19" s="28"/>
      <c r="EI19" s="28"/>
      <c r="EJ19" s="29"/>
      <c r="EL19" s="27" t="s">
        <v>6735</v>
      </c>
      <c r="EM19" s="28"/>
      <c r="EN19" s="28"/>
      <c r="EO19" s="28"/>
      <c r="EP19" s="28"/>
      <c r="EQ19" s="29"/>
      <c r="ES19" s="27" t="s">
        <v>6735</v>
      </c>
      <c r="ET19" s="28"/>
      <c r="EU19" s="28"/>
      <c r="EV19" s="28"/>
      <c r="EW19" s="28"/>
      <c r="EX19" s="29"/>
      <c r="EZ19" s="27" t="s">
        <v>6735</v>
      </c>
      <c r="FA19" s="28"/>
      <c r="FB19" s="28"/>
      <c r="FC19" s="28"/>
      <c r="FD19" s="28"/>
      <c r="FE19" s="29"/>
      <c r="FG19" s="27" t="s">
        <v>6735</v>
      </c>
      <c r="FH19" s="28"/>
      <c r="FI19" s="28"/>
      <c r="FJ19" s="28"/>
      <c r="FK19" s="28"/>
      <c r="FL19" s="29"/>
      <c r="FN19" s="27" t="s">
        <v>6735</v>
      </c>
      <c r="FO19" s="28"/>
      <c r="FP19" s="28"/>
      <c r="FQ19" s="28"/>
      <c r="FR19" s="28"/>
      <c r="FS19" s="29"/>
      <c r="FU19" s="27" t="s">
        <v>6735</v>
      </c>
      <c r="FV19" s="28"/>
      <c r="FW19" s="28"/>
      <c r="FX19" s="28"/>
      <c r="FY19" s="28"/>
      <c r="FZ19" s="29"/>
      <c r="GB19" s="27" t="s">
        <v>6735</v>
      </c>
      <c r="GC19" s="28"/>
      <c r="GD19" s="28"/>
      <c r="GE19" s="28"/>
      <c r="GF19" s="28"/>
      <c r="GG19" s="29"/>
      <c r="GI19" s="27" t="s">
        <v>6735</v>
      </c>
      <c r="GJ19" s="28"/>
      <c r="GK19" s="28"/>
      <c r="GL19" s="28"/>
      <c r="GM19" s="28"/>
      <c r="GN19" s="29"/>
      <c r="GP19" s="27" t="s">
        <v>6735</v>
      </c>
      <c r="GQ19" s="28"/>
      <c r="GR19" s="28"/>
      <c r="GS19" s="28"/>
      <c r="GT19" s="28"/>
      <c r="GU19" s="29"/>
      <c r="GW19" s="27" t="s">
        <v>6735</v>
      </c>
      <c r="GX19" s="28"/>
      <c r="GY19" s="28"/>
      <c r="GZ19" s="28"/>
      <c r="HA19" s="28"/>
      <c r="HB19" s="29"/>
      <c r="HD19" s="27" t="s">
        <v>6735</v>
      </c>
      <c r="HE19" s="28"/>
      <c r="HF19" s="28"/>
      <c r="HG19" s="28"/>
      <c r="HH19" s="28"/>
      <c r="HI19" s="29"/>
      <c r="HK19" s="27" t="s">
        <v>6735</v>
      </c>
      <c r="HL19" s="28"/>
      <c r="HM19" s="28"/>
      <c r="HN19" s="28"/>
      <c r="HO19" s="28"/>
      <c r="HP19" s="29"/>
    </row>
    <row r="20" spans="2:224" x14ac:dyDescent="0.25">
      <c r="B20" s="27" t="s">
        <v>446</v>
      </c>
      <c r="C20" s="22">
        <f>+ SUMIFS(datos_arg[ARS],datos_arg[Year],C$2,datos_arg[Month],G$2,datos_arg[Origen],B20)
+ SUMIFS(datos_us[ARS],datos_us[Year],C$2,datos_us[Month],G$2,datos_us[Origen],B20)</f>
        <v>962500</v>
      </c>
      <c r="D20" s="22">
        <f>+ SUMIFS(datos_arg[USD],datos_arg[Year],C$2,datos_arg[Month],G$2,datos_arg[Origen],B20)
+ SUMIFS(datos_us[USD],datos_us[Year],C$2,datos_us[Month],G$2,datos_us[Origen],B20)</f>
        <v>25000</v>
      </c>
      <c r="E20" s="28"/>
      <c r="F20" s="28">
        <f t="shared" si="32"/>
        <v>962500</v>
      </c>
      <c r="G20" s="29">
        <f t="shared" si="0"/>
        <v>25000</v>
      </c>
      <c r="I20" s="27" t="s">
        <v>446</v>
      </c>
      <c r="J20" s="22">
        <f>+ SUMIFS(datos_arg[ARS],datos_arg[Year],J$2,datos_arg[Month],N$2,datos_arg[Origen],I20)
+ SUMIFS(datos_us[ARS],datos_us[Year],J$2,datos_us[Month],N$2,datos_us[Origen],I20)</f>
        <v>1705782</v>
      </c>
      <c r="K20" s="22">
        <f>+ SUMIFS(datos_arg[USD],datos_arg[Year],J$2,datos_arg[Month],N$2,datos_arg[Origen],I20)
+ SUMIFS(datos_us[USD],datos_us[Year],J$2,datos_us[Month],N$2,datos_us[Origen],I20)</f>
        <v>44889</v>
      </c>
      <c r="L20" s="28"/>
      <c r="M20" s="28">
        <f>+J20+F20</f>
        <v>2668282</v>
      </c>
      <c r="N20" s="29">
        <f>+K20+G20</f>
        <v>69889</v>
      </c>
      <c r="P20" s="27" t="s">
        <v>446</v>
      </c>
      <c r="Q20" s="22">
        <f>+ SUMIFS(datos_arg[ARS],datos_arg[Year],Q$2,datos_arg[Month],U$2,datos_arg[Origen],P20)
+ SUMIFS(datos_us[ARS],datos_us[Year],Q$2,datos_us[Month],U$2,datos_us[Origen],P20)</f>
        <v>0</v>
      </c>
      <c r="R20" s="22">
        <f>+ SUMIFS(datos_arg[USD],datos_arg[Year],Q$2,datos_arg[Month],U$2,datos_arg[Origen],P20)
+ SUMIFS(datos_us[USD],datos_us[Year],Q$2,datos_us[Month],U$2,datos_us[Origen],P20)</f>
        <v>0</v>
      </c>
      <c r="S20" s="28"/>
      <c r="T20" s="28">
        <f>+Q20+M20</f>
        <v>2668282</v>
      </c>
      <c r="U20" s="29">
        <f>+R20+N20</f>
        <v>69889</v>
      </c>
      <c r="W20" s="27" t="s">
        <v>446</v>
      </c>
      <c r="X20" s="22">
        <f>+ SUMIFS(datos_arg[ARS],datos_arg[Year],X$2,datos_arg[Month],AB$2,datos_arg[Origen],W20)
+ SUMIFS(datos_us[ARS],datos_us[Year],X$2,datos_us[Month],AB$2,datos_us[Origen],W20)</f>
        <v>1055000</v>
      </c>
      <c r="Y20" s="22">
        <f>+ SUMIFS(datos_arg[USD],datos_arg[Year],X$2,datos_arg[Month],AB$2,datos_arg[Origen],W20)
+ SUMIFS(datos_us[USD],datos_us[Year],X$2,datos_us[Month],AB$2,datos_us[Origen],W20)</f>
        <v>25000</v>
      </c>
      <c r="Z20" s="28"/>
      <c r="AA20" s="28">
        <f>+X20+T20</f>
        <v>3723282</v>
      </c>
      <c r="AB20" s="29">
        <f>+Y20+U20</f>
        <v>94889</v>
      </c>
      <c r="AD20" s="27" t="s">
        <v>446</v>
      </c>
      <c r="AE20" s="22">
        <f>+ SUMIFS(datos_arg[ARS],datos_arg[Year],AE$2,datos_arg[Month],AI$2,datos_arg[Origen],AD20)
+ SUMIFS(datos_us[ARS],datos_us[Year],AE$2,datos_us[Month],AI$2,datos_us[Origen],AD20)</f>
        <v>450000</v>
      </c>
      <c r="AF20" s="22">
        <f>+ SUMIFS(datos_arg[USD],datos_arg[Year],AE$2,datos_arg[Month],AI$2,datos_arg[Origen],AD20)
+ SUMIFS(datos_us[USD],datos_us[Year],AE$2,datos_us[Month],AI$2,datos_us[Origen],AD20)</f>
        <v>10000</v>
      </c>
      <c r="AG20" s="28"/>
      <c r="AH20" s="28">
        <f>+AE20+AA20</f>
        <v>4173282</v>
      </c>
      <c r="AI20" s="29">
        <f>+AF20+AB20</f>
        <v>104889</v>
      </c>
      <c r="AK20" s="27" t="s">
        <v>446</v>
      </c>
      <c r="AL20" s="22">
        <f>+ SUMIFS(datos_arg[ARS],datos_arg[Year],AL$2,datos_arg[Month],AP$2,datos_arg[Origen],AK20)
+ SUMIFS(datos_us[ARS],datos_us[Year],AL$2,datos_us[Month],AP$2,datos_us[Origen],AK20)</f>
        <v>7200000</v>
      </c>
      <c r="AM20" s="22">
        <f>+ SUMIFS(datos_arg[USD],datos_arg[Year],AL$2,datos_arg[Month],AP$2,datos_arg[Origen],AK20)
+ SUMIFS(datos_us[USD],datos_us[Year],AL$2,datos_us[Month],AP$2,datos_us[Origen],AK20)</f>
        <v>160000</v>
      </c>
      <c r="AN20" s="28"/>
      <c r="AO20" s="28">
        <f>+AL20+AH20</f>
        <v>11373282</v>
      </c>
      <c r="AP20" s="29">
        <f>+AM20+AI20</f>
        <v>264889</v>
      </c>
      <c r="AR20" s="27" t="s">
        <v>446</v>
      </c>
      <c r="AS20" s="22">
        <f>+ SUMIFS(datos_arg[ARS],datos_arg[Year],AS$2,datos_arg[Month],AW$2,datos_arg[Origen],AR20)
+ SUMIFS(datos_us[ARS],datos_us[Year],AS$2,datos_us[Month],AW$2,datos_us[Origen],AR20)</f>
        <v>2810000</v>
      </c>
      <c r="AT20" s="22">
        <f>+ SUMIFS(datos_arg[USD],datos_arg[Year],AS$2,datos_arg[Month],AW$2,datos_arg[Origen],AR20)
+ SUMIFS(datos_us[USD],datos_us[Year],AS$2,datos_us[Month],AW$2,datos_us[Origen],AR20)</f>
        <v>65000</v>
      </c>
      <c r="AU20" s="28"/>
      <c r="AV20" s="28">
        <f>+AS20+AO20</f>
        <v>14183282</v>
      </c>
      <c r="AW20" s="29">
        <f>+AT20+AP20</f>
        <v>329889</v>
      </c>
      <c r="AY20" s="27" t="s">
        <v>446</v>
      </c>
      <c r="AZ20" s="22">
        <f>+ SUMIFS(datos_arg[ARS],datos_arg[Year],AZ$2,datos_arg[Month],BD$2,datos_arg[Origen],AY20)
+ SUMIFS(datos_us[ARS],datos_us[Year],AZ$2,datos_us[Month],BD$2,datos_us[Origen],AY20)</f>
        <v>14250000</v>
      </c>
      <c r="BA20" s="22">
        <f>+ SUMIFS(datos_arg[USD],datos_arg[Year],AZ$2,datos_arg[Month],BD$2,datos_arg[Origen],AY20)
+ SUMIFS(datos_us[USD],datos_us[Year],AZ$2,datos_us[Month],BD$2,datos_us[Origen],AY20)</f>
        <v>250000</v>
      </c>
      <c r="BB20" s="28"/>
      <c r="BC20" s="28">
        <f>+AZ20+AV20</f>
        <v>28433282</v>
      </c>
      <c r="BD20" s="29">
        <f>+BA20+AW20</f>
        <v>579889</v>
      </c>
      <c r="BF20" s="27" t="s">
        <v>446</v>
      </c>
      <c r="BG20" s="22">
        <f>+ SUMIFS(datos_arg[ARS],datos_arg[Year],BG$2,datos_arg[Month],BK$2,datos_arg[Origen],BF20)
+ SUMIFS(datos_us[ARS],datos_us[Year],BG$2,datos_us[Month],BK$2,datos_us[Origen],BF20)</f>
        <v>32850000</v>
      </c>
      <c r="BH20" s="22">
        <f>+ SUMIFS(datos_arg[USD],datos_arg[Year],BG$2,datos_arg[Month],BK$2,datos_arg[Origen],BF20)
+ SUMIFS(datos_us[USD],datos_us[Year],BG$2,datos_us[Month],BK$2,datos_us[Origen],BF20)</f>
        <v>575000</v>
      </c>
      <c r="BI20" s="28"/>
      <c r="BJ20" s="28">
        <f>+BG20+BC20</f>
        <v>61283282</v>
      </c>
      <c r="BK20" s="29">
        <f>+BH20+BD20</f>
        <v>1154889</v>
      </c>
      <c r="BM20" s="27" t="s">
        <v>446</v>
      </c>
      <c r="BN20" s="22">
        <f>+ SUMIFS(datos_arg[ARS],datos_arg[Year],BN$2,datos_arg[Month],BR$2,datos_arg[Origen],BM20)
+ SUMIFS(datos_us[ARS],datos_us[Year],BN$2,datos_us[Month],BR$2,datos_us[Origen],BM20)</f>
        <v>930000</v>
      </c>
      <c r="BO20" s="22">
        <f>+ SUMIFS(datos_arg[USD],datos_arg[Year],BN$2,datos_arg[Month],BR$2,datos_arg[Origen],BM20)
+ SUMIFS(datos_us[USD],datos_us[Year],BN$2,datos_us[Month],BR$2,datos_us[Origen],BM20)</f>
        <v>15000</v>
      </c>
      <c r="BP20" s="28"/>
      <c r="BQ20" s="28">
        <f>+BN20+BJ20</f>
        <v>62213282</v>
      </c>
      <c r="BR20" s="29">
        <f>+BO20+BK20</f>
        <v>1169889</v>
      </c>
      <c r="BT20" s="27" t="s">
        <v>446</v>
      </c>
      <c r="BU20" s="22">
        <f>+ SUMIFS(datos_arg[ARS],datos_arg[Year],BU$2,datos_arg[Month],BY$2,datos_arg[Origen],BT20)
+ SUMIFS(datos_us[ARS],datos_us[Year],BU$2,datos_us[Month],BY$2,datos_us[Origen],BT20)</f>
        <v>19341090.800000001</v>
      </c>
      <c r="BV20" s="22">
        <f>+ SUMIFS(datos_arg[USD],datos_arg[Year],BU$2,datos_arg[Month],BY$2,datos_arg[Origen],BT20)
+ SUMIFS(datos_us[USD],datos_us[Year],BU$2,datos_us[Month],BY$2,datos_us[Origen],BT20)</f>
        <v>297596</v>
      </c>
      <c r="BW20" s="28"/>
      <c r="BX20" s="28">
        <f>+BU20+BQ20</f>
        <v>81554372.799999997</v>
      </c>
      <c r="BY20" s="29">
        <f>+BV20+BR20</f>
        <v>1467485</v>
      </c>
      <c r="CA20" s="27" t="s">
        <v>446</v>
      </c>
      <c r="CB20" s="22">
        <f>+ SUMIFS(datos_arg[ARS],datos_arg[Year],CB$2,datos_arg[Month],CF$2,datos_arg[Origen],CA20)
+ SUMIFS(datos_us[ARS],datos_us[Year],CB$2,datos_us[Month],CF$2,datos_us[Origen],CA20)</f>
        <v>0</v>
      </c>
      <c r="CC20" s="22">
        <f>+ SUMIFS(datos_arg[USD],datos_arg[Year],CB$2,datos_arg[Month],CF$2,datos_arg[Origen],CA20)
+ SUMIFS(datos_us[USD],datos_us[Year],CB$2,datos_us[Month],CF$2,datos_us[Origen],CA20)</f>
        <v>0</v>
      </c>
      <c r="CD20" s="28"/>
      <c r="CE20" s="28">
        <f>+CB20+BX20</f>
        <v>81554372.799999997</v>
      </c>
      <c r="CF20" s="29">
        <f>+CC20+BY20</f>
        <v>1467485</v>
      </c>
      <c r="CH20" s="27" t="s">
        <v>446</v>
      </c>
      <c r="CI20" s="22">
        <f>+ SUMIFS(datos_arg[ARS],datos_arg[Year],CI$2,datos_arg[Month],CM$2,datos_arg[Origen],CH20)
+ SUMIFS(datos_us[ARS],datos_us[Year],CI$2,datos_us[Month],CM$2,datos_us[Origen],CH20)</f>
        <v>0</v>
      </c>
      <c r="CJ20" s="22">
        <f>+ SUMIFS(datos_arg[USD],datos_arg[Year],CI$2,datos_arg[Month],CM$2,datos_arg[Origen],CH20)
+ SUMIFS(datos_us[USD],datos_us[Year],CI$2,datos_us[Month],CM$2,datos_us[Origen],CH20)</f>
        <v>0</v>
      </c>
      <c r="CK20" s="28"/>
      <c r="CL20" s="28">
        <f>+CI20+CE20</f>
        <v>81554372.799999997</v>
      </c>
      <c r="CM20" s="29">
        <f>+CJ20+CF20</f>
        <v>1467485</v>
      </c>
      <c r="CO20" s="27" t="s">
        <v>446</v>
      </c>
      <c r="CP20" s="22">
        <f>+ SUMIFS(datos_arg[ARS],datos_arg[Year],CP$2,datos_arg[Month],CT$2,datos_arg[Origen],CO20)
+ SUMIFS(datos_us[ARS],datos_us[Year],CP$2,datos_us[Month],CT$2,datos_us[Origen],CO20)</f>
        <v>0</v>
      </c>
      <c r="CQ20" s="22">
        <f>+ SUMIFS(datos_arg[USD],datos_arg[Year],CP$2,datos_arg[Month],CT$2,datos_arg[Origen],CO20)
+ SUMIFS(datos_us[USD],datos_us[Year],CP$2,datos_us[Month],CT$2,datos_us[Origen],CO20)</f>
        <v>0</v>
      </c>
      <c r="CR20" s="28"/>
      <c r="CS20" s="28">
        <f>+CP20+CL20</f>
        <v>81554372.799999997</v>
      </c>
      <c r="CT20" s="29">
        <f>+CQ20+CM20</f>
        <v>1467485</v>
      </c>
      <c r="CV20" s="27" t="s">
        <v>446</v>
      </c>
      <c r="CW20" s="22">
        <f>+ SUMIFS(datos_arg[ARS],datos_arg[Year],CW$2,datos_arg[Month],DA$2,datos_arg[Origen],CV20)
+ SUMIFS(datos_us[ARS],datos_us[Year],CW$2,datos_us[Month],DA$2,datos_us[Origen],CV20)</f>
        <v>0</v>
      </c>
      <c r="CX20" s="22">
        <f>+ SUMIFS(datos_arg[USD],datos_arg[Year],CW$2,datos_arg[Month],DA$2,datos_arg[Origen],CV20)
+ SUMIFS(datos_us[USD],datos_us[Year],CW$2,datos_us[Month],DA$2,datos_us[Origen],CV20)</f>
        <v>0</v>
      </c>
      <c r="CY20" s="28"/>
      <c r="CZ20" s="28">
        <f>+CW20+CS20</f>
        <v>81554372.799999997</v>
      </c>
      <c r="DA20" s="29">
        <f>+CX20+CT20</f>
        <v>1467485</v>
      </c>
      <c r="DC20" s="27" t="s">
        <v>446</v>
      </c>
      <c r="DD20" s="22">
        <f>+ SUMIFS(datos_arg[ARS],datos_arg[Year],DD$2,datos_arg[Month],DH$2,datos_arg[Origen],DC20)
+ SUMIFS(datos_us[ARS],datos_us[Year],DD$2,datos_us[Month],DH$2,datos_us[Origen],DC20)</f>
        <v>0</v>
      </c>
      <c r="DE20" s="22">
        <f>+ SUMIFS(datos_arg[USD],datos_arg[Year],DD$2,datos_arg[Month],DH$2,datos_arg[Origen],DC20)
+ SUMIFS(datos_us[USD],datos_us[Year],DD$2,datos_us[Month],DH$2,datos_us[Origen],DC20)</f>
        <v>0</v>
      </c>
      <c r="DF20" s="28"/>
      <c r="DG20" s="28">
        <f>+DD20+CZ20</f>
        <v>81554372.799999997</v>
      </c>
      <c r="DH20" s="29">
        <f>+DE20+DA20</f>
        <v>1467485</v>
      </c>
      <c r="DJ20" s="27" t="s">
        <v>446</v>
      </c>
      <c r="DK20" s="22">
        <f>+ SUMIFS(datos_arg[ARS],datos_arg[Year],DK$2,datos_arg[Month],DO$2,datos_arg[Origen],DJ20)
+ SUMIFS(datos_us[ARS],datos_us[Year],DK$2,datos_us[Month],DO$2,datos_us[Origen],DJ20)</f>
        <v>0</v>
      </c>
      <c r="DL20" s="22">
        <f>+ SUMIFS(datos_arg[USD],datos_arg[Year],DK$2,datos_arg[Month],DO$2,datos_arg[Origen],DJ20)
+ SUMIFS(datos_us[USD],datos_us[Year],DK$2,datos_us[Month],DO$2,datos_us[Origen],DJ20)</f>
        <v>0</v>
      </c>
      <c r="DM20" s="28"/>
      <c r="DN20" s="28">
        <f>+DK20+DG20</f>
        <v>81554372.799999997</v>
      </c>
      <c r="DO20" s="29">
        <f>+DL20+DH20</f>
        <v>1467485</v>
      </c>
      <c r="DQ20" s="27" t="s">
        <v>446</v>
      </c>
      <c r="DR20" s="22">
        <f>+ SUMIFS(datos_arg[ARS],datos_arg[Year],DR$2,datos_arg[Month],DV$2,datos_arg[Origen],DQ20)
+ SUMIFS(datos_us[ARS],datos_us[Year],DR$2,datos_us[Month],DV$2,datos_us[Origen],DQ20)</f>
        <v>0</v>
      </c>
      <c r="DS20" s="22">
        <f>+ SUMIFS(datos_arg[USD],datos_arg[Year],DR$2,datos_arg[Month],DV$2,datos_arg[Origen],DQ20)
+ SUMIFS(datos_us[USD],datos_us[Year],DR$2,datos_us[Month],DV$2,datos_us[Origen],DQ20)</f>
        <v>0</v>
      </c>
      <c r="DT20" s="28"/>
      <c r="DU20" s="28">
        <f>+DR20+DN20</f>
        <v>81554372.799999997</v>
      </c>
      <c r="DV20" s="29">
        <f>+DS20+DO20</f>
        <v>1467485</v>
      </c>
      <c r="DX20" s="27" t="s">
        <v>446</v>
      </c>
      <c r="DY20" s="22">
        <f>+ SUMIFS(datos_arg[ARS],datos_arg[Year],DY$2,datos_arg[Month],EC$2,datos_arg[Origen],DX20)
+ SUMIFS(datos_us[ARS],datos_us[Year],DY$2,datos_us[Month],EC$2,datos_us[Origen],DX20)</f>
        <v>0</v>
      </c>
      <c r="DZ20" s="22">
        <f>+ SUMIFS(datos_arg[USD],datos_arg[Year],DY$2,datos_arg[Month],EC$2,datos_arg[Origen],DX20)
+ SUMIFS(datos_us[USD],datos_us[Year],DY$2,datos_us[Month],EC$2,datos_us[Origen],DX20)</f>
        <v>0</v>
      </c>
      <c r="EA20" s="28"/>
      <c r="EB20" s="28">
        <f>+DY20+DU20</f>
        <v>81554372.799999997</v>
      </c>
      <c r="EC20" s="29">
        <f>+DZ20+DV20</f>
        <v>1467485</v>
      </c>
      <c r="EE20" s="27" t="s">
        <v>446</v>
      </c>
      <c r="EF20" s="22">
        <f>+ SUMIFS(datos_arg[ARS],datos_arg[Year],EF$2,datos_arg[Month],EJ$2,datos_arg[Origen],EE20)
+ SUMIFS(datos_us[ARS],datos_us[Year],EF$2,datos_us[Month],EJ$2,datos_us[Origen],EE20)</f>
        <v>2067000.0000000002</v>
      </c>
      <c r="EG20" s="22">
        <f>+ SUMIFS(datos_arg[USD],datos_arg[Year],EF$2,datos_arg[Month],EJ$2,datos_arg[Origen],EE20)
+ SUMIFS(datos_us[USD],datos_us[Year],EF$2,datos_us[Month],EJ$2,datos_us[Origen],EE20)</f>
        <v>15000</v>
      </c>
      <c r="EH20" s="28"/>
      <c r="EI20" s="28">
        <f>+EF20+EB20</f>
        <v>83621372.799999997</v>
      </c>
      <c r="EJ20" s="29">
        <f>+EG20+EC20</f>
        <v>1482485</v>
      </c>
      <c r="EL20" s="27" t="s">
        <v>446</v>
      </c>
      <c r="EM20" s="22">
        <f>+ SUMIFS(datos_arg[ARS],datos_arg[Year],EM$2,datos_arg[Month],EQ$2,datos_arg[Origen],EL20)
+ SUMIFS(datos_us[ARS],datos_us[Year],EM$2,datos_us[Month],EQ$2,datos_us[Origen],EL20)</f>
        <v>0</v>
      </c>
      <c r="EN20" s="22">
        <f>+ SUMIFS(datos_arg[USD],datos_arg[Year],EM$2,datos_arg[Month],EQ$2,datos_arg[Origen],EL20)
+ SUMIFS(datos_us[USD],datos_us[Year],EM$2,datos_us[Month],EQ$2,datos_us[Origen],EL20)</f>
        <v>0</v>
      </c>
      <c r="EO20" s="28"/>
      <c r="EP20" s="28">
        <f>+EM20+EI20</f>
        <v>83621372.799999997</v>
      </c>
      <c r="EQ20" s="29">
        <f>+EN20+EJ20</f>
        <v>1482485</v>
      </c>
      <c r="ES20" s="27" t="s">
        <v>446</v>
      </c>
      <c r="ET20" s="22">
        <f>+ SUMIFS(datos_arg[ARS],datos_arg[Year],ET$2,datos_arg[Month],EX$2,datos_arg[Origen],ES20)
+ SUMIFS(datos_us[ARS],datos_us[Year],ET$2,datos_us[Month],EX$2,datos_us[Origen],ES20)</f>
        <v>0</v>
      </c>
      <c r="EU20" s="22">
        <f>+ SUMIFS(datos_arg[USD],datos_arg[Year],ET$2,datos_arg[Month],EX$2,datos_arg[Origen],ES20)
+ SUMIFS(datos_us[USD],datos_us[Year],ET$2,datos_us[Month],EX$2,datos_us[Origen],ES20)</f>
        <v>0</v>
      </c>
      <c r="EV20" s="28"/>
      <c r="EW20" s="28">
        <f>+ET20+EP20</f>
        <v>83621372.799999997</v>
      </c>
      <c r="EX20" s="29">
        <f>+EU20+EQ20</f>
        <v>1482485</v>
      </c>
      <c r="EZ20" s="27" t="s">
        <v>446</v>
      </c>
      <c r="FA20" s="22">
        <f>+ SUMIFS(datos_arg[ARS],datos_arg[Year],FA$2,datos_arg[Month],FE$2,datos_arg[Origen],EZ20)
+ SUMIFS(datos_us[ARS],datos_us[Year],FA$2,datos_us[Month],FE$2,datos_us[Origen],EZ20)</f>
        <v>0</v>
      </c>
      <c r="FB20" s="22">
        <f>+ SUMIFS(datos_arg[USD],datos_arg[Year],FA$2,datos_arg[Month],FE$2,datos_arg[Origen],EZ20)
+ SUMIFS(datos_us[USD],datos_us[Year],FA$2,datos_us[Month],FE$2,datos_us[Origen],EZ20)</f>
        <v>0</v>
      </c>
      <c r="FC20" s="28"/>
      <c r="FD20" s="28">
        <f>+FA20+EW20</f>
        <v>83621372.799999997</v>
      </c>
      <c r="FE20" s="29">
        <f>+FB20+EX20</f>
        <v>1482485</v>
      </c>
      <c r="FG20" s="27" t="s">
        <v>446</v>
      </c>
      <c r="FH20" s="22">
        <f>+ SUMIFS(datos_arg[ARS],datos_arg[Year],FH$2,datos_arg[Month],FL$2,datos_arg[Origen],FG20)
+ SUMIFS(datos_us[ARS],datos_us[Year],FH$2,datos_us[Month],FL$2,datos_us[Origen],FG20)</f>
        <v>0</v>
      </c>
      <c r="FI20" s="22">
        <f>+ SUMIFS(datos_arg[USD],datos_arg[Year],FH$2,datos_arg[Month],FL$2,datos_arg[Origen],FG20)
+ SUMIFS(datos_us[USD],datos_us[Year],FH$2,datos_us[Month],FL$2,datos_us[Origen],FG20)</f>
        <v>0</v>
      </c>
      <c r="FJ20" s="28"/>
      <c r="FK20" s="28">
        <f>+FH20+FD20</f>
        <v>83621372.799999997</v>
      </c>
      <c r="FL20" s="29">
        <f>+FI20+FE20</f>
        <v>1482485</v>
      </c>
      <c r="FN20" s="27" t="s">
        <v>446</v>
      </c>
      <c r="FO20" s="22">
        <f>+ SUMIFS(datos_arg[ARS],datos_arg[Year],FO$2,datos_arg[Month],FS$2,datos_arg[Origen],FN20)
+ SUMIFS(datos_us[ARS],datos_us[Year],FO$2,datos_us[Month],FS$2,datos_us[Origen],FN20)</f>
        <v>53862500</v>
      </c>
      <c r="FP20" s="22">
        <f>+ SUMIFS(datos_arg[USD],datos_arg[Year],FO$2,datos_arg[Month],FS$2,datos_arg[Origen],FN20)
+ SUMIFS(datos_us[USD],datos_us[Year],FO$2,datos_us[Month],FS$2,datos_us[Origen],FN20)</f>
        <v>350000</v>
      </c>
      <c r="FQ20" s="28"/>
      <c r="FR20" s="28">
        <f>+FO20+FK20</f>
        <v>137483872.80000001</v>
      </c>
      <c r="FS20" s="29">
        <f>+FP20+FL20</f>
        <v>1832485</v>
      </c>
      <c r="FU20" s="27" t="s">
        <v>446</v>
      </c>
      <c r="FV20" s="22">
        <f>+ SUMIFS(datos_arg[ARS],datos_arg[Year],FV$2,datos_arg[Month],FZ$2,datos_arg[Origen],FU20)
+ SUMIFS(datos_us[ARS],datos_us[Year],FV$2,datos_us[Month],FZ$2,datos_us[Origen],FU20)</f>
        <v>101096250</v>
      </c>
      <c r="FW20" s="22">
        <f>+ SUMIFS(datos_arg[USD],datos_arg[Year],FV$2,datos_arg[Month],FZ$2,datos_arg[Origen],FU20)
+ SUMIFS(datos_us[USD],datos_us[Year],FV$2,datos_us[Month],FZ$2,datos_us[Origen],FU20)</f>
        <v>677500</v>
      </c>
      <c r="FX20" s="28"/>
      <c r="FY20" s="28">
        <f>+FV20+FR20</f>
        <v>238580122.80000001</v>
      </c>
      <c r="FZ20" s="29">
        <f>+FW20+FS20</f>
        <v>2509985</v>
      </c>
      <c r="GB20" s="27" t="s">
        <v>446</v>
      </c>
      <c r="GC20" s="22">
        <f>+ SUMIFS(datos_arg[ARS],datos_arg[Year],GC$2,datos_arg[Month],GG$2,datos_arg[Origen],GB20)
+ SUMIFS(datos_us[ARS],datos_us[Year],GC$2,datos_us[Month],GG$2,datos_us[Origen],GB20)</f>
        <v>92592000</v>
      </c>
      <c r="GD20" s="22">
        <f>+ SUMIFS(datos_arg[USD],datos_arg[Year],GC$2,datos_arg[Month],GG$2,datos_arg[Origen],GB20)
+ SUMIFS(datos_us[USD],datos_us[Year],GC$2,datos_us[Month],GG$2,datos_us[Origen],GB20)</f>
        <v>656000</v>
      </c>
      <c r="GE20" s="28"/>
      <c r="GF20" s="28">
        <f>+GC20+FY20</f>
        <v>331172122.80000001</v>
      </c>
      <c r="GG20" s="29">
        <f>+GD20+FZ20</f>
        <v>3165985</v>
      </c>
      <c r="GI20" s="27" t="s">
        <v>446</v>
      </c>
      <c r="GJ20" s="22">
        <f>+ SUMIFS(datos_arg[ARS],datos_arg[Year],GJ$2,datos_arg[Month],GN$2,datos_arg[Origen],GI20)
+ SUMIFS(datos_us[ARS],datos_us[Year],GJ$2,datos_us[Month],GN$2,datos_us[Origen],GI20)</f>
        <v>10650000</v>
      </c>
      <c r="GK20" s="22">
        <f>+ SUMIFS(datos_arg[USD],datos_arg[Year],GJ$2,datos_arg[Month],GN$2,datos_arg[Origen],GI20)
+ SUMIFS(datos_us[USD],datos_us[Year],GJ$2,datos_us[Month],GN$2,datos_us[Origen],GI20)</f>
        <v>75000</v>
      </c>
      <c r="GL20" s="28"/>
      <c r="GM20" s="28">
        <f>+GJ20+GF20</f>
        <v>341822122.80000001</v>
      </c>
      <c r="GN20" s="29">
        <f>+GK20+GG20</f>
        <v>3240985</v>
      </c>
      <c r="GP20" s="27" t="s">
        <v>446</v>
      </c>
      <c r="GQ20" s="22">
        <f>+ SUMIFS(datos_arg[ARS],datos_arg[Year],GQ$2,datos_arg[Month],GU$2,datos_arg[Origen],GP20)
+ SUMIFS(datos_us[ARS],datos_us[Year],GQ$2,datos_us[Month],GU$2,datos_us[Origen],GP20)</f>
        <v>489000000</v>
      </c>
      <c r="GR20" s="22">
        <f>+ SUMIFS(datos_arg[USD],datos_arg[Year],GQ$2,datos_arg[Month],GU$2,datos_arg[Origen],GP20)
+ SUMIFS(datos_us[USD],datos_us[Year],GQ$2,datos_us[Month],GU$2,datos_us[Origen],GP20)</f>
        <v>3200000</v>
      </c>
      <c r="GS20" s="28"/>
      <c r="GT20" s="28">
        <f>+GQ20+GM20</f>
        <v>830822122.79999995</v>
      </c>
      <c r="GU20" s="29">
        <f>+GR20+GN20</f>
        <v>6440985</v>
      </c>
      <c r="GW20" s="27" t="s">
        <v>446</v>
      </c>
      <c r="GX20" s="22">
        <f>+ SUMIFS(datos_arg[ARS],datos_arg[Year],GX$2,datos_arg[Month],HB$2,datos_arg[Origen],GW20)
+ SUMIFS(datos_us[ARS],datos_us[Year],GX$2,datos_us[Month],HB$2,datos_us[Origen],GW20)</f>
        <v>0</v>
      </c>
      <c r="GY20" s="22">
        <f>+ SUMIFS(datos_arg[USD],datos_arg[Year],GX$2,datos_arg[Month],HB$2,datos_arg[Origen],GW20)
+ SUMIFS(datos_us[USD],datos_us[Year],GX$2,datos_us[Month],HB$2,datos_us[Origen],GW20)</f>
        <v>0</v>
      </c>
      <c r="GZ20" s="28"/>
      <c r="HA20" s="28">
        <f>+GX20+GT20</f>
        <v>830822122.79999995</v>
      </c>
      <c r="HB20" s="29">
        <f>+GY20+GU20</f>
        <v>6440985</v>
      </c>
      <c r="HD20" s="27" t="s">
        <v>446</v>
      </c>
      <c r="HE20" s="22">
        <f>+ SUMIFS(datos_arg[ARS],datos_arg[Year],HE$2,datos_arg[Month],HI$2,datos_arg[Origen],HD20)
+ SUMIFS(datos_us[ARS],datos_us[Year],HE$2,datos_us[Month],HI$2,datos_us[Origen],HD20)</f>
        <v>0</v>
      </c>
      <c r="HF20" s="22">
        <f>+ SUMIFS(datos_arg[USD],datos_arg[Year],HE$2,datos_arg[Month],HI$2,datos_arg[Origen],HD20)
+ SUMIFS(datos_us[USD],datos_us[Year],HE$2,datos_us[Month],HI$2,datos_us[Origen],HD20)</f>
        <v>0</v>
      </c>
      <c r="HG20" s="28"/>
      <c r="HH20" s="28">
        <f>+HE20+HA20</f>
        <v>830822122.79999995</v>
      </c>
      <c r="HI20" s="29">
        <f>+HF20+HB20</f>
        <v>6440985</v>
      </c>
      <c r="HK20" s="27" t="s">
        <v>446</v>
      </c>
      <c r="HL20" s="22">
        <f>+ SUMIFS(datos_arg[ARS],datos_arg[Year],HL$2,datos_arg[Month],HP$2,datos_arg[Origen],HK20)
+ SUMIFS(datos_us[ARS],datos_us[Year],HL$2,datos_us[Month],HP$2,datos_us[Origen],HK20)</f>
        <v>21000000</v>
      </c>
      <c r="HM20" s="22">
        <f>+ SUMIFS(datos_arg[USD],datos_arg[Year],HL$2,datos_arg[Month],HP$2,datos_arg[Origen],HK20)
+ SUMIFS(datos_us[USD],datos_us[Year],HL$2,datos_us[Month],HP$2,datos_us[Origen],HK20)</f>
        <v>120000</v>
      </c>
      <c r="HN20" s="28"/>
      <c r="HO20" s="28">
        <f>+HL20+HH20</f>
        <v>851822122.79999995</v>
      </c>
      <c r="HP20" s="29">
        <f>+HM20+HI20</f>
        <v>6560985</v>
      </c>
    </row>
    <row r="21" spans="2:224" x14ac:dyDescent="0.25">
      <c r="B21" s="3"/>
      <c r="C21" s="22"/>
      <c r="D21" s="22"/>
      <c r="E21" s="22"/>
      <c r="F21" s="22"/>
      <c r="G21" s="23"/>
      <c r="I21" s="3"/>
      <c r="J21" s="22"/>
      <c r="K21" s="22"/>
      <c r="L21" s="22"/>
      <c r="M21" s="22"/>
      <c r="N21" s="23"/>
      <c r="P21" s="3"/>
      <c r="Q21" s="22"/>
      <c r="R21" s="22"/>
      <c r="S21" s="22"/>
      <c r="T21" s="22"/>
      <c r="U21" s="23"/>
      <c r="W21" s="3"/>
      <c r="X21" s="22"/>
      <c r="Y21" s="22"/>
      <c r="Z21" s="22"/>
      <c r="AA21" s="22"/>
      <c r="AB21" s="23"/>
      <c r="AD21" s="3"/>
      <c r="AE21" s="22"/>
      <c r="AF21" s="22"/>
      <c r="AG21" s="22"/>
      <c r="AH21" s="22"/>
      <c r="AI21" s="23"/>
      <c r="AK21" s="3"/>
      <c r="AL21" s="22"/>
      <c r="AM21" s="22"/>
      <c r="AN21" s="22"/>
      <c r="AO21" s="22"/>
      <c r="AP21" s="23"/>
      <c r="AR21" s="3"/>
      <c r="AS21" s="22"/>
      <c r="AT21" s="22"/>
      <c r="AU21" s="22"/>
      <c r="AV21" s="22"/>
      <c r="AW21" s="23"/>
      <c r="AY21" s="3"/>
      <c r="AZ21" s="22"/>
      <c r="BA21" s="22"/>
      <c r="BB21" s="22"/>
      <c r="BC21" s="22"/>
      <c r="BD21" s="23"/>
      <c r="BF21" s="3"/>
      <c r="BG21" s="22"/>
      <c r="BH21" s="22"/>
      <c r="BI21" s="22"/>
      <c r="BJ21" s="22"/>
      <c r="BK21" s="23"/>
      <c r="BM21" s="3"/>
      <c r="BN21" s="22"/>
      <c r="BO21" s="22"/>
      <c r="BP21" s="22"/>
      <c r="BQ21" s="22"/>
      <c r="BR21" s="23"/>
      <c r="BT21" s="3"/>
      <c r="BU21" s="22"/>
      <c r="BV21" s="22"/>
      <c r="BW21" s="22"/>
      <c r="BX21" s="22"/>
      <c r="BY21" s="23"/>
      <c r="CA21" s="3"/>
      <c r="CB21" s="22"/>
      <c r="CC21" s="22"/>
      <c r="CD21" s="22"/>
      <c r="CE21" s="22"/>
      <c r="CF21" s="23"/>
      <c r="CH21" s="3"/>
      <c r="CI21" s="22"/>
      <c r="CJ21" s="22"/>
      <c r="CK21" s="22"/>
      <c r="CL21" s="22"/>
      <c r="CM21" s="23"/>
      <c r="CO21" s="3"/>
      <c r="CP21" s="22"/>
      <c r="CQ21" s="22"/>
      <c r="CR21" s="22"/>
      <c r="CS21" s="22"/>
      <c r="CT21" s="23"/>
      <c r="CV21" s="3"/>
      <c r="CW21" s="22"/>
      <c r="CX21" s="22"/>
      <c r="CY21" s="22"/>
      <c r="CZ21" s="22"/>
      <c r="DA21" s="23"/>
      <c r="DC21" s="3"/>
      <c r="DD21" s="22"/>
      <c r="DE21" s="22"/>
      <c r="DF21" s="22"/>
      <c r="DG21" s="22"/>
      <c r="DH21" s="23"/>
      <c r="DJ21" s="3"/>
      <c r="DK21" s="22"/>
      <c r="DL21" s="22"/>
      <c r="DM21" s="22"/>
      <c r="DN21" s="22"/>
      <c r="DO21" s="23"/>
      <c r="DQ21" s="3"/>
      <c r="DR21" s="22"/>
      <c r="DS21" s="22"/>
      <c r="DT21" s="22"/>
      <c r="DU21" s="22"/>
      <c r="DV21" s="23"/>
      <c r="DX21" s="3"/>
      <c r="DY21" s="22"/>
      <c r="DZ21" s="22"/>
      <c r="EA21" s="22"/>
      <c r="EB21" s="22"/>
      <c r="EC21" s="23"/>
      <c r="EE21" s="3"/>
      <c r="EF21" s="22"/>
      <c r="EG21" s="22"/>
      <c r="EH21" s="22"/>
      <c r="EI21" s="22"/>
      <c r="EJ21" s="23"/>
      <c r="EL21" s="3"/>
      <c r="EM21" s="22"/>
      <c r="EN21" s="22"/>
      <c r="EO21" s="22"/>
      <c r="EP21" s="22"/>
      <c r="EQ21" s="23"/>
      <c r="ES21" s="3"/>
      <c r="ET21" s="22"/>
      <c r="EU21" s="22"/>
      <c r="EV21" s="22"/>
      <c r="EW21" s="22"/>
      <c r="EX21" s="23"/>
      <c r="EZ21" s="3"/>
      <c r="FA21" s="22"/>
      <c r="FB21" s="22"/>
      <c r="FC21" s="22"/>
      <c r="FD21" s="22"/>
      <c r="FE21" s="23"/>
      <c r="FG21" s="3"/>
      <c r="FH21" s="22"/>
      <c r="FI21" s="22"/>
      <c r="FJ21" s="22"/>
      <c r="FK21" s="22"/>
      <c r="FL21" s="23"/>
      <c r="FN21" s="3"/>
      <c r="FO21" s="22"/>
      <c r="FP21" s="22"/>
      <c r="FQ21" s="22"/>
      <c r="FR21" s="22"/>
      <c r="FS21" s="23"/>
      <c r="FU21" s="3"/>
      <c r="FV21" s="22"/>
      <c r="FW21" s="22"/>
      <c r="FX21" s="22"/>
      <c r="FY21" s="22"/>
      <c r="FZ21" s="23"/>
      <c r="GB21" s="3"/>
      <c r="GC21" s="22"/>
      <c r="GD21" s="22"/>
      <c r="GE21" s="22"/>
      <c r="GF21" s="22"/>
      <c r="GG21" s="23"/>
      <c r="GI21" s="3"/>
      <c r="GJ21" s="22"/>
      <c r="GK21" s="22"/>
      <c r="GL21" s="22"/>
      <c r="GM21" s="22"/>
      <c r="GN21" s="23"/>
      <c r="GP21" s="3"/>
      <c r="GQ21" s="22"/>
      <c r="GR21" s="22"/>
      <c r="GS21" s="22"/>
      <c r="GT21" s="22"/>
      <c r="GU21" s="23"/>
      <c r="GW21" s="3"/>
      <c r="GX21" s="22"/>
      <c r="GY21" s="22"/>
      <c r="GZ21" s="22"/>
      <c r="HA21" s="22"/>
      <c r="HB21" s="23"/>
      <c r="HD21" s="3"/>
      <c r="HE21" s="22"/>
      <c r="HF21" s="22"/>
      <c r="HG21" s="22"/>
      <c r="HH21" s="22"/>
      <c r="HI21" s="23"/>
      <c r="HK21" s="3"/>
      <c r="HL21" s="22"/>
      <c r="HM21" s="22"/>
      <c r="HN21" s="22"/>
      <c r="HO21" s="22"/>
      <c r="HP21" s="23"/>
    </row>
    <row r="22" spans="2:224" x14ac:dyDescent="0.25">
      <c r="B22" s="27" t="s">
        <v>6732</v>
      </c>
      <c r="C22" s="28">
        <f>+SUM(C23:C26)</f>
        <v>391675.5</v>
      </c>
      <c r="D22" s="28">
        <f>+SUM(D23:D26)</f>
        <v>10181</v>
      </c>
      <c r="E22" s="28"/>
      <c r="F22" s="28">
        <f>+SUM(F23:F26)</f>
        <v>391675.5</v>
      </c>
      <c r="G22" s="29">
        <f>+SUM(G23:G26)</f>
        <v>10181</v>
      </c>
      <c r="I22" s="27" t="s">
        <v>6732</v>
      </c>
      <c r="J22" s="28">
        <f>+SUM(J23:J26)</f>
        <v>6195</v>
      </c>
      <c r="K22" s="28">
        <f>+SUM(K23:K26)</f>
        <v>160.03875968992247</v>
      </c>
      <c r="L22" s="28"/>
      <c r="M22" s="28">
        <f>+SUM(M23:M26)</f>
        <v>397870.5</v>
      </c>
      <c r="N22" s="29">
        <f>+SUM(N23:N26)</f>
        <v>10341.038759689922</v>
      </c>
      <c r="P22" s="27" t="s">
        <v>6732</v>
      </c>
      <c r="Q22" s="28">
        <f>+SUM(Q23:Q26)</f>
        <v>239770</v>
      </c>
      <c r="R22" s="28">
        <f>+SUM(R23:R26)</f>
        <v>5577.9069767441861</v>
      </c>
      <c r="S22" s="28"/>
      <c r="T22" s="28">
        <f>+SUM(T23:T26)</f>
        <v>637640.5</v>
      </c>
      <c r="U22" s="29">
        <f>+SUM(U23:U26)</f>
        <v>15918.945736434109</v>
      </c>
      <c r="W22" s="27" t="s">
        <v>6732</v>
      </c>
      <c r="X22" s="28">
        <f>+SUM(X23:X26)</f>
        <v>72400</v>
      </c>
      <c r="Y22" s="28">
        <f>+SUM(Y23:Y26)</f>
        <v>1700</v>
      </c>
      <c r="Z22" s="28"/>
      <c r="AA22" s="28">
        <f>+SUM(AA23:AA26)</f>
        <v>710040.5</v>
      </c>
      <c r="AB22" s="29">
        <f>+SUM(AB23:AB26)</f>
        <v>17618.945736434107</v>
      </c>
      <c r="AD22" s="27" t="s">
        <v>6732</v>
      </c>
      <c r="AE22" s="28">
        <f>+SUM(AE23:AE26)</f>
        <v>131668.75</v>
      </c>
      <c r="AF22" s="28">
        <f>+SUM(AF23:AF26)</f>
        <v>3041.6666666666665</v>
      </c>
      <c r="AG22" s="28"/>
      <c r="AH22" s="28">
        <f>+SUM(AH23:AH26)</f>
        <v>841709.25</v>
      </c>
      <c r="AI22" s="29">
        <f>+SUM(AI23:AI26)</f>
        <v>20660.612403100775</v>
      </c>
      <c r="AK22" s="27" t="s">
        <v>6732</v>
      </c>
      <c r="AL22" s="28">
        <f>+SUM(AL23:AL26)</f>
        <v>244316.12</v>
      </c>
      <c r="AM22" s="28">
        <f>+SUM(AM23:AM26)</f>
        <v>5421.9074829931969</v>
      </c>
      <c r="AN22" s="28"/>
      <c r="AO22" s="28">
        <f>+SUM(AO23:AO26)</f>
        <v>1086025.3700000001</v>
      </c>
      <c r="AP22" s="29">
        <f>+SUM(AP23:AP26)</f>
        <v>26082.519886093971</v>
      </c>
      <c r="AR22" s="27" t="s">
        <v>6732</v>
      </c>
      <c r="AS22" s="28">
        <f>+SUM(AS23:AS26)</f>
        <v>624545.56999999995</v>
      </c>
      <c r="AT22" s="28">
        <f>+SUM(AT23:AT26)</f>
        <v>14133.559217563114</v>
      </c>
      <c r="AU22" s="28"/>
      <c r="AV22" s="28">
        <f>+SUM(AV23:AV26)</f>
        <v>1710570.9400000002</v>
      </c>
      <c r="AW22" s="29">
        <f>+SUM(AW23:AW26)</f>
        <v>40216.079103657088</v>
      </c>
      <c r="AY22" s="27" t="s">
        <v>6732</v>
      </c>
      <c r="AZ22" s="28">
        <f>+SUM(AZ23:AZ26)</f>
        <v>500237.25</v>
      </c>
      <c r="BA22" s="28">
        <f>+SUM(BA23:BA26)</f>
        <v>11189.160000000002</v>
      </c>
      <c r="BB22" s="28"/>
      <c r="BC22" s="28">
        <f>+SUM(BC23:BC26)</f>
        <v>2210808.19</v>
      </c>
      <c r="BD22" s="29">
        <f>+SUM(BD23:BD26)</f>
        <v>51405.239103657092</v>
      </c>
      <c r="BF22" s="27" t="s">
        <v>6732</v>
      </c>
      <c r="BG22" s="28">
        <f>+SUM(BG23:BG26)</f>
        <v>1481250.26</v>
      </c>
      <c r="BH22" s="28">
        <f>+SUM(BH23:BH26)</f>
        <v>25790.071403508773</v>
      </c>
      <c r="BI22" s="28"/>
      <c r="BJ22" s="28">
        <f>+SUM(BJ23:BJ26)</f>
        <v>3692058.45</v>
      </c>
      <c r="BK22" s="29">
        <f>+SUM(BK23:BK26)</f>
        <v>77195.31050716585</v>
      </c>
      <c r="BM22" s="27" t="s">
        <v>6732</v>
      </c>
      <c r="BN22" s="28">
        <f>+SUM(BN23:BN26)</f>
        <v>1061514.81</v>
      </c>
      <c r="BO22" s="28">
        <f>+SUM(BO23:BO26)</f>
        <v>17661.352051282051</v>
      </c>
      <c r="BP22" s="28"/>
      <c r="BQ22" s="28">
        <f>+SUM(BQ23:BQ26)</f>
        <v>4753573.26</v>
      </c>
      <c r="BR22" s="29">
        <f>+SUM(BR23:BR26)</f>
        <v>94856.662558447919</v>
      </c>
      <c r="BT22" s="27" t="s">
        <v>6732</v>
      </c>
      <c r="BU22" s="28">
        <f>+SUM(BU23:BU26)</f>
        <v>981847.13750000007</v>
      </c>
      <c r="BV22" s="28">
        <f>+SUM(BV23:BV26)</f>
        <v>15105.550750816754</v>
      </c>
      <c r="BW22" s="28"/>
      <c r="BX22" s="28">
        <f>+SUM(BX23:BX26)</f>
        <v>5735420.3975</v>
      </c>
      <c r="BY22" s="29">
        <f>+SUM(BY23:BY26)</f>
        <v>109962.21330926467</v>
      </c>
      <c r="CA22" s="27" t="s">
        <v>6732</v>
      </c>
      <c r="CB22" s="28">
        <f>+SUM(CB23:CB26)</f>
        <v>1464284.76</v>
      </c>
      <c r="CC22" s="28">
        <f>+SUM(CC23:CC26)</f>
        <v>21401.227322624418</v>
      </c>
      <c r="CD22" s="28"/>
      <c r="CE22" s="28">
        <f>+SUM(CE23:CE26)</f>
        <v>7199705.1574999997</v>
      </c>
      <c r="CF22" s="29">
        <f>+SUM(CF23:CF26)</f>
        <v>131363.44063188907</v>
      </c>
      <c r="CH22" s="27" t="s">
        <v>6732</v>
      </c>
      <c r="CI22" s="28">
        <f>+SUM(CI23:CI26)</f>
        <v>2116632.7999999998</v>
      </c>
      <c r="CJ22" s="28">
        <f>+SUM(CJ23:CJ26)</f>
        <v>27572.572280701752</v>
      </c>
      <c r="CK22" s="28"/>
      <c r="CL22" s="28">
        <f>+SUM(CL23:CL26)</f>
        <v>9316337.9574999996</v>
      </c>
      <c r="CM22" s="29">
        <f>+SUM(CM23:CM26)</f>
        <v>158936.01291259081</v>
      </c>
      <c r="CO22" s="27" t="s">
        <v>6732</v>
      </c>
      <c r="CP22" s="28">
        <f>+SUM(CP23:CP26)</f>
        <v>2781496.23</v>
      </c>
      <c r="CQ22" s="28">
        <f>+SUM(CQ23:CQ26)</f>
        <v>36507.219711566358</v>
      </c>
      <c r="CR22" s="28"/>
      <c r="CS22" s="28">
        <f>+SUM(CS23:CS26)</f>
        <v>12097834.1875</v>
      </c>
      <c r="CT22" s="29">
        <f>+SUM(CT23:CT26)</f>
        <v>195443.23262415719</v>
      </c>
      <c r="CV22" s="27" t="s">
        <v>6732</v>
      </c>
      <c r="CW22" s="28">
        <f>+SUM(CW23:CW26)</f>
        <v>2915565.4749999996</v>
      </c>
      <c r="CX22" s="28">
        <f>+SUM(CX23:CX26)</f>
        <v>37712.837893124248</v>
      </c>
      <c r="CY22" s="28"/>
      <c r="CZ22" s="28">
        <f>+SUM(CZ23:CZ26)</f>
        <v>15013399.6625</v>
      </c>
      <c r="DA22" s="29">
        <f>+SUM(DA23:DA26)</f>
        <v>233156.07051728142</v>
      </c>
      <c r="DC22" s="27" t="s">
        <v>6732</v>
      </c>
      <c r="DD22" s="28">
        <f>+SUM(DD23:DD26)</f>
        <v>2776681.34</v>
      </c>
      <c r="DE22" s="28">
        <f>+SUM(DE23:DE26)</f>
        <v>32614.684823529413</v>
      </c>
      <c r="DF22" s="28"/>
      <c r="DG22" s="28">
        <f>+SUM(DG23:DG26)</f>
        <v>17790081.002499998</v>
      </c>
      <c r="DH22" s="29">
        <f>+SUM(DH23:DH26)</f>
        <v>265770.75534081081</v>
      </c>
      <c r="DJ22" s="27" t="s">
        <v>6732</v>
      </c>
      <c r="DK22" s="28">
        <f>+SUM(DK23:DK26)</f>
        <v>2713807.64</v>
      </c>
      <c r="DL22" s="28">
        <f>+SUM(DL23:DL26)</f>
        <v>24161.595215053763</v>
      </c>
      <c r="DM22" s="28"/>
      <c r="DN22" s="28">
        <f>+SUM(DN23:DN26)</f>
        <v>20503888.642499998</v>
      </c>
      <c r="DO22" s="29">
        <f>+SUM(DO23:DO26)</f>
        <v>289932.35055586457</v>
      </c>
      <c r="DQ22" s="27" t="s">
        <v>6732</v>
      </c>
      <c r="DR22" s="28">
        <f>+SUM(DR23:DR26)</f>
        <v>2577038.9</v>
      </c>
      <c r="DS22" s="28">
        <f>+SUM(DS23:DS26)</f>
        <v>21871.909504017662</v>
      </c>
      <c r="DT22" s="28"/>
      <c r="DU22" s="28">
        <f>+SUM(DU23:DU26)</f>
        <v>23080927.5425</v>
      </c>
      <c r="DV22" s="29">
        <f>+SUM(DV23:DV26)</f>
        <v>311804.2600598823</v>
      </c>
      <c r="DX22" s="27" t="s">
        <v>6732</v>
      </c>
      <c r="DY22" s="28">
        <f>+SUM(DY23:DY26)</f>
        <v>3302367.41</v>
      </c>
      <c r="DZ22" s="28">
        <f>+SUM(DZ23:DZ26)</f>
        <v>26375.113051309716</v>
      </c>
      <c r="EA22" s="28"/>
      <c r="EB22" s="28">
        <f>+SUM(EB23:EB26)</f>
        <v>26383294.952500001</v>
      </c>
      <c r="EC22" s="29">
        <f>+SUM(EC23:EC26)</f>
        <v>338179.37311119196</v>
      </c>
      <c r="EE22" s="27" t="s">
        <v>6732</v>
      </c>
      <c r="EF22" s="28">
        <f>+SUM(EF23:EF26)</f>
        <v>3621363.45</v>
      </c>
      <c r="EG22" s="28">
        <f>+SUM(EG23:EG26)</f>
        <v>27480.172614517265</v>
      </c>
      <c r="EH22" s="28"/>
      <c r="EI22" s="28">
        <f>+SUM(EI23:EI26)</f>
        <v>30004658.4025</v>
      </c>
      <c r="EJ22" s="29">
        <f>+SUM(EJ23:EJ26)</f>
        <v>365659.54572570923</v>
      </c>
      <c r="EL22" s="27" t="s">
        <v>6732</v>
      </c>
      <c r="EM22" s="28">
        <f>+SUM(EM23:EM26)</f>
        <v>3913643.27</v>
      </c>
      <c r="EN22" s="28">
        <f>+SUM(EN23:EN26)</f>
        <v>29880.095362351643</v>
      </c>
      <c r="EO22" s="28"/>
      <c r="EP22" s="28">
        <f>+SUM(EP23:EP26)</f>
        <v>33918301.672499999</v>
      </c>
      <c r="EQ22" s="29">
        <f>+SUM(EQ23:EQ26)</f>
        <v>395539.64108806086</v>
      </c>
      <c r="ES22" s="27" t="s">
        <v>6732</v>
      </c>
      <c r="ET22" s="28">
        <f>+SUM(ET23:ET26)</f>
        <v>4109089.62</v>
      </c>
      <c r="EU22" s="28">
        <f>+SUM(EU23:EU26)</f>
        <v>26221.740498121908</v>
      </c>
      <c r="EV22" s="28"/>
      <c r="EW22" s="28">
        <f>+SUM(EW23:EW26)</f>
        <v>38027391.292499997</v>
      </c>
      <c r="EX22" s="29">
        <f>+SUM(EX23:EX26)</f>
        <v>421761.38158618275</v>
      </c>
      <c r="EZ22" s="27" t="s">
        <v>6732</v>
      </c>
      <c r="FA22" s="28">
        <f>+SUM(FA23:FA26)</f>
        <v>4926609.7</v>
      </c>
      <c r="FB22" s="28">
        <f>+SUM(FB23:FB26)</f>
        <v>30196.929195576427</v>
      </c>
      <c r="FC22" s="28"/>
      <c r="FD22" s="28">
        <f>+SUM(FD23:FD26)</f>
        <v>42954000.9925</v>
      </c>
      <c r="FE22" s="29">
        <f>+SUM(FE23:FE26)</f>
        <v>451958.31078175921</v>
      </c>
      <c r="FG22" s="27" t="s">
        <v>6732</v>
      </c>
      <c r="FH22" s="28">
        <f>+SUM(FH23:FH26)</f>
        <v>4344948.76</v>
      </c>
      <c r="FI22" s="28">
        <f>+SUM(FI23:FI26)</f>
        <v>29192.487642938522</v>
      </c>
      <c r="FJ22" s="28"/>
      <c r="FK22" s="28">
        <f>+SUM(FK23:FK26)</f>
        <v>47298949.752499998</v>
      </c>
      <c r="FL22" s="29">
        <f>+SUM(FL23:FL26)</f>
        <v>481150.79842469777</v>
      </c>
      <c r="FN22" s="27" t="s">
        <v>6732</v>
      </c>
      <c r="FO22" s="28">
        <f>+SUM(FO23:FO26)</f>
        <v>4727761.93</v>
      </c>
      <c r="FP22" s="28">
        <f>+SUM(FP23:FP26)</f>
        <v>30512.705201480698</v>
      </c>
      <c r="FQ22" s="28"/>
      <c r="FR22" s="28">
        <f>+SUM(FR23:FR26)</f>
        <v>52026711.682499997</v>
      </c>
      <c r="FS22" s="29">
        <f>+SUM(FS23:FS26)</f>
        <v>511663.50362617843</v>
      </c>
      <c r="FU22" s="27" t="s">
        <v>6732</v>
      </c>
      <c r="FV22" s="28">
        <f>+SUM(FV23:FV26)</f>
        <v>4458663.5599999996</v>
      </c>
      <c r="FW22" s="28">
        <f>+SUM(FW23:FW26)</f>
        <v>29625.569309812094</v>
      </c>
      <c r="FX22" s="28"/>
      <c r="FY22" s="28">
        <f>+SUM(FY23:FY26)</f>
        <v>56485375.242499992</v>
      </c>
      <c r="FZ22" s="29">
        <f>+SUM(FZ23:FZ26)</f>
        <v>541289.07293599064</v>
      </c>
      <c r="GB22" s="27" t="s">
        <v>6732</v>
      </c>
      <c r="GC22" s="28">
        <f>+SUM(GC23:GC26)</f>
        <v>11649905.73</v>
      </c>
      <c r="GD22" s="28">
        <f>+SUM(GD23:GD26)</f>
        <v>82503.136714711436</v>
      </c>
      <c r="GE22" s="28"/>
      <c r="GF22" s="28">
        <f>+SUM(GF23:GF26)</f>
        <v>68135280.972499996</v>
      </c>
      <c r="GG22" s="29">
        <f>+SUM(GG23:GG26)</f>
        <v>623792.20965070196</v>
      </c>
      <c r="GI22" s="27" t="s">
        <v>6732</v>
      </c>
      <c r="GJ22" s="28">
        <f>+SUM(GJ23:GJ26)</f>
        <v>8108357.5</v>
      </c>
      <c r="GK22" s="28">
        <f>+SUM(GK23:GK26)</f>
        <v>58031.343183408804</v>
      </c>
      <c r="GL22" s="28"/>
      <c r="GM22" s="28">
        <f>+SUM(GM23:GM26)</f>
        <v>76243638.472499996</v>
      </c>
      <c r="GN22" s="29">
        <f>+SUM(GN23:GN26)</f>
        <v>681823.55283411068</v>
      </c>
      <c r="GP22" s="27" t="s">
        <v>6732</v>
      </c>
      <c r="GQ22" s="28">
        <f>+SUM(GQ23:GQ26)</f>
        <v>5755293.5499999998</v>
      </c>
      <c r="GR22" s="28">
        <f>+SUM(GR23:GR26)</f>
        <v>37019.543144766547</v>
      </c>
      <c r="GS22" s="28"/>
      <c r="GT22" s="28">
        <f>+SUM(GT23:GT26)</f>
        <v>81998932.022499993</v>
      </c>
      <c r="GU22" s="29">
        <f>+SUM(GU23:GU26)</f>
        <v>718843.09597887727</v>
      </c>
      <c r="GW22" s="27" t="s">
        <v>6732</v>
      </c>
      <c r="GX22" s="28">
        <f>+SUM(GX23:GX26)</f>
        <v>4829174.9050000003</v>
      </c>
      <c r="GY22" s="28">
        <f>+SUM(GY23:GY26)</f>
        <v>31371.381799050174</v>
      </c>
      <c r="GZ22" s="28"/>
      <c r="HA22" s="28">
        <f>+SUM(HA23:HA26)</f>
        <v>86828106.927499995</v>
      </c>
      <c r="HB22" s="29">
        <f>+SUM(HB23:HB26)</f>
        <v>750214.47777792753</v>
      </c>
      <c r="HD22" s="27" t="s">
        <v>6732</v>
      </c>
      <c r="HE22" s="28">
        <f>+SUM(HE23:HE26)</f>
        <v>8296637.8849999998</v>
      </c>
      <c r="HF22" s="28">
        <f>+SUM(HF23:HF26)</f>
        <v>48686.539980038571</v>
      </c>
      <c r="HG22" s="28"/>
      <c r="HH22" s="28">
        <f>+SUM(HH23:HH26)</f>
        <v>95124744.8125</v>
      </c>
      <c r="HI22" s="29">
        <f>+SUM(HI23:HI26)</f>
        <v>798901.01775796618</v>
      </c>
      <c r="HK22" s="27" t="s">
        <v>6732</v>
      </c>
      <c r="HL22" s="28">
        <f>+SUM(HL23:HL26)</f>
        <v>6741786.21</v>
      </c>
      <c r="HM22" s="28">
        <f>+SUM(HM23:HM26)</f>
        <v>37867.408326836558</v>
      </c>
      <c r="HN22" s="28"/>
      <c r="HO22" s="28">
        <f>+SUM(HO23:HO26)</f>
        <v>101866531.02250001</v>
      </c>
      <c r="HP22" s="29">
        <f>+SUM(HP23:HP26)</f>
        <v>836768.42608480272</v>
      </c>
    </row>
    <row r="23" spans="2:224" x14ac:dyDescent="0.25">
      <c r="B23" s="3" t="s">
        <v>5365</v>
      </c>
      <c r="C23" s="22">
        <f>SUMIFS(datos_arg[ARS],datos_arg[Year],C$2,datos_arg[Month],G$2,datos_arg[Destino],B23)
+SUMIFS(datos_us[ARS],datos_us[Year],C$2,datos_us[Month],G$2,datos_us[Destino],B23)</f>
        <v>0</v>
      </c>
      <c r="D23" s="22">
        <f>SUMIFS(datos_arg[USD],datos_arg[Year],C$2,datos_arg[Month],G$2,datos_arg[Destino],B23)
+SUMIFS(datos_us[USD],datos_us[Year],C$2,datos_us[Month],G$2,datos_us[Destino],B23)</f>
        <v>0</v>
      </c>
      <c r="E23" s="22"/>
      <c r="F23" s="22">
        <f t="shared" si="32"/>
        <v>0</v>
      </c>
      <c r="G23" s="23">
        <f t="shared" si="0"/>
        <v>0</v>
      </c>
      <c r="I23" s="3" t="s">
        <v>5365</v>
      </c>
      <c r="J23" s="22">
        <f>SUMIFS(datos_arg[ARS],datos_arg[Year],J$2,datos_arg[Month],N$2,datos_arg[Destino],I23)
+SUMIFS(datos_us[ARS],datos_us[Year],J$2,datos_us[Month],N$2,datos_us[Destino],I23)</f>
        <v>6000</v>
      </c>
      <c r="K23" s="22">
        <f>SUMIFS(datos_arg[USD],datos_arg[Year],J$2,datos_arg[Month],N$2,datos_arg[Destino],I23)
+SUMIFS(datos_us[USD],datos_us[Year],J$2,datos_us[Month],N$2,datos_us[Destino],I23)</f>
        <v>155.03875968992247</v>
      </c>
      <c r="L23" s="22"/>
      <c r="M23" s="22">
        <f t="shared" ref="M23:N26" si="64">+J23+F23</f>
        <v>6000</v>
      </c>
      <c r="N23" s="23">
        <f t="shared" si="64"/>
        <v>155.03875968992247</v>
      </c>
      <c r="P23" s="3" t="s">
        <v>5365</v>
      </c>
      <c r="Q23" s="22">
        <f>SUMIFS(datos_arg[ARS],datos_arg[Year],Q$2,datos_arg[Month],U$2,datos_arg[Destino],P23)
+SUMIFS(datos_us[ARS],datos_us[Year],Q$2,datos_us[Month],U$2,datos_us[Destino],P23)</f>
        <v>1200</v>
      </c>
      <c r="R23" s="22">
        <f>SUMIFS(datos_arg[USD],datos_arg[Year],Q$2,datos_arg[Month],U$2,datos_arg[Destino],P23)
+SUMIFS(datos_us[USD],datos_us[Year],Q$2,datos_us[Month],U$2,datos_us[Destino],P23)</f>
        <v>27.906976744186046</v>
      </c>
      <c r="S23" s="22"/>
      <c r="T23" s="22">
        <f t="shared" ref="T23:U26" si="65">+Q23+M23</f>
        <v>7200</v>
      </c>
      <c r="U23" s="23">
        <f t="shared" si="65"/>
        <v>182.94573643410851</v>
      </c>
      <c r="W23" s="3" t="s">
        <v>5365</v>
      </c>
      <c r="X23" s="22">
        <f>SUMIFS(datos_arg[ARS],datos_arg[Year],X$2,datos_arg[Month],AB$2,datos_arg[Destino],W23)
+SUMIFS(datos_us[ARS],datos_us[Year],X$2,datos_us[Month],AB$2,datos_us[Destino],W23)</f>
        <v>72400</v>
      </c>
      <c r="Y23" s="22">
        <f>SUMIFS(datos_arg[USD],datos_arg[Year],X$2,datos_arg[Month],AB$2,datos_arg[Destino],W23)
+SUMIFS(datos_us[USD],datos_us[Year],X$2,datos_us[Month],AB$2,datos_us[Destino],W23)</f>
        <v>1700</v>
      </c>
      <c r="Z23" s="22"/>
      <c r="AA23" s="22">
        <f t="shared" ref="AA23:AB26" si="66">+X23+T23</f>
        <v>79600</v>
      </c>
      <c r="AB23" s="23">
        <f t="shared" si="66"/>
        <v>1882.9457364341085</v>
      </c>
      <c r="AD23" s="3" t="s">
        <v>5365</v>
      </c>
      <c r="AE23" s="22">
        <f>SUMIFS(datos_arg[ARS],datos_arg[Year],AE$2,datos_arg[Month],AI$2,datos_arg[Destino],AD23)
+SUMIFS(datos_us[ARS],datos_us[Year],AE$2,datos_us[Month],AI$2,datos_us[Destino],AD23)</f>
        <v>33275</v>
      </c>
      <c r="AF23" s="22">
        <f>SUMIFS(datos_arg[USD],datos_arg[Year],AE$2,datos_arg[Month],AI$2,datos_arg[Destino],AD23)
+SUMIFS(datos_us[USD],datos_us[Year],AE$2,datos_us[Month],AI$2,datos_us[Destino],AD23)</f>
        <v>766.66666666666663</v>
      </c>
      <c r="AG23" s="22"/>
      <c r="AH23" s="22">
        <f t="shared" ref="AH23:AI26" si="67">+AE23+AA23</f>
        <v>112875</v>
      </c>
      <c r="AI23" s="23">
        <f t="shared" si="67"/>
        <v>2649.6124031007753</v>
      </c>
      <c r="AK23" s="3" t="s">
        <v>5365</v>
      </c>
      <c r="AL23" s="22">
        <f>SUMIFS(datos_arg[ARS],datos_arg[Year],AL$2,datos_arg[Month],AP$2,datos_arg[Destino],AK23)
+SUMIFS(datos_us[ARS],datos_us[Year],AL$2,datos_us[Month],AP$2,datos_us[Destino],AK23)</f>
        <v>99440</v>
      </c>
      <c r="AM23" s="22">
        <f>SUMIFS(datos_arg[USD],datos_arg[Year],AL$2,datos_arg[Month],AP$2,datos_arg[Destino],AK23)
+SUMIFS(datos_us[USD],datos_us[Year],AL$2,datos_us[Month],AP$2,datos_us[Destino],AK23)</f>
        <v>2200</v>
      </c>
      <c r="AN23" s="22"/>
      <c r="AO23" s="22">
        <f t="shared" ref="AO23:AP26" si="68">+AL23+AH23</f>
        <v>212315</v>
      </c>
      <c r="AP23" s="23">
        <f t="shared" si="68"/>
        <v>4849.6124031007748</v>
      </c>
      <c r="AR23" s="3" t="s">
        <v>5365</v>
      </c>
      <c r="AS23" s="22">
        <f>SUMIFS(datos_arg[ARS],datos_arg[Year],AS$2,datos_arg[Month],AW$2,datos_arg[Destino],AR23)
+SUMIFS(datos_us[ARS],datos_us[Year],AS$2,datos_us[Month],AW$2,datos_us[Destino],AR23)</f>
        <v>64125</v>
      </c>
      <c r="AT23" s="22">
        <f>SUMIFS(datos_arg[USD],datos_arg[Year],AS$2,datos_arg[Month],AW$2,datos_arg[Destino],AR23)
+SUMIFS(datos_us[USD],datos_us[Year],AS$2,datos_us[Month],AW$2,datos_us[Destino],AR23)</f>
        <v>1500</v>
      </c>
      <c r="AU23" s="22"/>
      <c r="AV23" s="22">
        <f t="shared" ref="AV23:AW26" si="69">+AS23+AO23</f>
        <v>276440</v>
      </c>
      <c r="AW23" s="23">
        <f t="shared" si="69"/>
        <v>6349.6124031007748</v>
      </c>
      <c r="AY23" s="3" t="s">
        <v>5365</v>
      </c>
      <c r="AZ23" s="22">
        <f>SUMIFS(datos_arg[ARS],datos_arg[Year],AZ$2,datos_arg[Month],BD$2,datos_arg[Destino],AY23)
+SUMIFS(datos_us[ARS],datos_us[Year],AZ$2,datos_us[Month],BD$2,datos_us[Destino],AY23)</f>
        <v>66750</v>
      </c>
      <c r="BA23" s="22">
        <f>SUMIFS(datos_arg[USD],datos_arg[Year],AZ$2,datos_arg[Month],BD$2,datos_arg[Destino],AY23)
+SUMIFS(datos_us[USD],datos_us[Year],AZ$2,datos_us[Month],BD$2,datos_us[Destino],AY23)</f>
        <v>1500</v>
      </c>
      <c r="BB23" s="22"/>
      <c r="BC23" s="22">
        <f t="shared" ref="BC23:BD26" si="70">+AZ23+AV23</f>
        <v>343190</v>
      </c>
      <c r="BD23" s="23">
        <f t="shared" si="70"/>
        <v>7849.6124031007748</v>
      </c>
      <c r="BF23" s="3" t="s">
        <v>5365</v>
      </c>
      <c r="BG23" s="22">
        <f>SUMIFS(datos_arg[ARS],datos_arg[Year],BG$2,datos_arg[Month],BK$2,datos_arg[Destino],BF23)
+SUMIFS(datos_us[ARS],datos_us[Year],BG$2,datos_us[Month],BK$2,datos_us[Destino],BF23)</f>
        <v>90000</v>
      </c>
      <c r="BH23" s="22">
        <f>SUMIFS(datos_arg[USD],datos_arg[Year],BG$2,datos_arg[Month],BK$2,datos_arg[Destino],BF23)
+SUMIFS(datos_us[USD],datos_us[Year],BG$2,datos_us[Month],BK$2,datos_us[Destino],BF23)</f>
        <v>1500</v>
      </c>
      <c r="BI23" s="22"/>
      <c r="BJ23" s="22">
        <f t="shared" ref="BJ23:BK26" si="71">+BG23+BC23</f>
        <v>433190</v>
      </c>
      <c r="BK23" s="23">
        <f t="shared" si="71"/>
        <v>9349.6124031007748</v>
      </c>
      <c r="BM23" s="3" t="s">
        <v>5365</v>
      </c>
      <c r="BN23" s="22">
        <f>SUMIFS(datos_arg[ARS],datos_arg[Year],BN$2,datos_arg[Month],BR$2,datos_arg[Destino],BM23)
+SUMIFS(datos_us[ARS],datos_us[Year],BN$2,datos_us[Month],BR$2,datos_us[Destino],BM23)</f>
        <v>120000</v>
      </c>
      <c r="BO23" s="22">
        <f>SUMIFS(datos_arg[USD],datos_arg[Year],BN$2,datos_arg[Month],BR$2,datos_arg[Destino],BM23)
+SUMIFS(datos_us[USD],datos_us[Year],BN$2,datos_us[Month],BR$2,datos_us[Destino],BM23)</f>
        <v>2000</v>
      </c>
      <c r="BP23" s="22"/>
      <c r="BQ23" s="22">
        <f t="shared" ref="BQ23:BR26" si="72">+BN23+BJ23</f>
        <v>553190</v>
      </c>
      <c r="BR23" s="23">
        <f t="shared" si="72"/>
        <v>11349.612403100775</v>
      </c>
      <c r="BT23" s="3" t="s">
        <v>5365</v>
      </c>
      <c r="BU23" s="22">
        <f>SUMIFS(datos_arg[ARS],datos_arg[Year],BU$2,datos_arg[Month],BY$2,datos_arg[Destino],BT23)
+SUMIFS(datos_us[ARS],datos_us[Year],BU$2,datos_us[Month],BY$2,datos_us[Destino],BT23)</f>
        <v>178000</v>
      </c>
      <c r="BV23" s="22">
        <f>SUMIFS(datos_arg[USD],datos_arg[Year],BU$2,datos_arg[Month],BY$2,datos_arg[Destino],BT23)
+SUMIFS(datos_us[USD],datos_us[Year],BU$2,datos_us[Month],BY$2,datos_us[Destino],BT23)</f>
        <v>2738.4615384615386</v>
      </c>
      <c r="BW23" s="22"/>
      <c r="BX23" s="22">
        <f t="shared" ref="BX23:BY26" si="73">+BU23+BQ23</f>
        <v>731190</v>
      </c>
      <c r="BY23" s="23">
        <f t="shared" si="73"/>
        <v>14088.073941562314</v>
      </c>
      <c r="CA23" s="3" t="s">
        <v>5365</v>
      </c>
      <c r="CB23" s="22">
        <f>SUMIFS(datos_arg[ARS],datos_arg[Year],CB$2,datos_arg[Month],CF$2,datos_arg[Destino],CA23)
+SUMIFS(datos_us[ARS],datos_us[Year],CB$2,datos_us[Month],CF$2,datos_us[Destino],CA23)</f>
        <v>211420</v>
      </c>
      <c r="CC23" s="22">
        <f>SUMIFS(datos_arg[USD],datos_arg[Year],CB$2,datos_arg[Month],CF$2,datos_arg[Destino],CA23)
+SUMIFS(datos_us[USD],datos_us[Year],CB$2,datos_us[Month],CF$2,datos_us[Destino],CA23)</f>
        <v>3100</v>
      </c>
      <c r="CD23" s="22"/>
      <c r="CE23" s="22">
        <f t="shared" ref="CE23:CF26" si="74">+CB23+BX23</f>
        <v>942610</v>
      </c>
      <c r="CF23" s="23">
        <f t="shared" si="74"/>
        <v>17188.073941562314</v>
      </c>
      <c r="CH23" s="3" t="s">
        <v>5365</v>
      </c>
      <c r="CI23" s="22">
        <f>SUMIFS(datos_arg[ARS],datos_arg[Year],CI$2,datos_arg[Month],CM$2,datos_arg[Destino],CH23)
+SUMIFS(datos_us[ARS],datos_us[Year],CI$2,datos_us[Month],CM$2,datos_us[Destino],CH23)</f>
        <v>315700</v>
      </c>
      <c r="CJ23" s="22">
        <f>SUMIFS(datos_arg[USD],datos_arg[Year],CI$2,datos_arg[Month],CM$2,datos_arg[Destino],CH23)
+SUMIFS(datos_us[USD],datos_us[Year],CI$2,datos_us[Month],CM$2,datos_us[Destino],CH23)</f>
        <v>4100</v>
      </c>
      <c r="CK23" s="22"/>
      <c r="CL23" s="22">
        <f t="shared" ref="CL23:CM26" si="75">+CI23+CE23</f>
        <v>1258310</v>
      </c>
      <c r="CM23" s="23">
        <f t="shared" si="75"/>
        <v>21288.073941562314</v>
      </c>
      <c r="CO23" s="3" t="s">
        <v>5365</v>
      </c>
      <c r="CP23" s="22">
        <f>SUMIFS(datos_arg[ARS],datos_arg[Year],CP$2,datos_arg[Month],CT$2,datos_arg[Destino],CO23)
+SUMIFS(datos_us[ARS],datos_us[Year],CP$2,datos_us[Month],CT$2,datos_us[Destino],CO23)</f>
        <v>494300</v>
      </c>
      <c r="CQ23" s="22">
        <f>SUMIFS(datos_arg[USD],datos_arg[Year],CP$2,datos_arg[Month],CT$2,datos_arg[Destino],CO23)
+SUMIFS(datos_us[USD],datos_us[Year],CP$2,datos_us[Month],CT$2,datos_us[Destino],CO23)</f>
        <v>6464.9006622516554</v>
      </c>
      <c r="CR23" s="22"/>
      <c r="CS23" s="22">
        <f t="shared" ref="CS23:CT26" si="76">+CP23+CL23</f>
        <v>1752610</v>
      </c>
      <c r="CT23" s="23">
        <f t="shared" si="76"/>
        <v>27752.974603813971</v>
      </c>
      <c r="CV23" s="3" t="s">
        <v>5365</v>
      </c>
      <c r="CW23" s="22">
        <f>SUMIFS(datos_arg[ARS],datos_arg[Year],CW$2,datos_arg[Month],DA$2,datos_arg[Destino],CV23)
+SUMIFS(datos_us[ARS],datos_us[Year],CW$2,datos_us[Month],DA$2,datos_us[Destino],CV23)</f>
        <v>400400</v>
      </c>
      <c r="CX23" s="22">
        <f>SUMIFS(datos_arg[USD],datos_arg[Year],CW$2,datos_arg[Month],DA$2,datos_arg[Destino],CV23)
+SUMIFS(datos_us[USD],datos_us[Year],CW$2,datos_us[Month],DA$2,datos_us[Destino],CV23)</f>
        <v>5200</v>
      </c>
      <c r="CY23" s="22"/>
      <c r="CZ23" s="22">
        <f t="shared" ref="CZ23:DA26" si="77">+CW23+CS23</f>
        <v>2153010</v>
      </c>
      <c r="DA23" s="23">
        <f t="shared" si="77"/>
        <v>32952.974603813971</v>
      </c>
      <c r="DC23" s="3" t="s">
        <v>5365</v>
      </c>
      <c r="DD23" s="22">
        <f>SUMIFS(datos_arg[ARS],datos_arg[Year],DD$2,datos_arg[Month],DH$2,datos_arg[Destino],DC23)
+SUMIFS(datos_us[ARS],datos_us[Year],DD$2,datos_us[Month],DH$2,datos_us[Destino],DC23)</f>
        <v>399500</v>
      </c>
      <c r="DE23" s="22">
        <f>SUMIFS(datos_arg[USD],datos_arg[Year],DD$2,datos_arg[Month],DH$2,datos_arg[Destino],DC23)
+SUMIFS(datos_us[USD],datos_us[Year],DD$2,datos_us[Month],DH$2,datos_us[Destino],DC23)</f>
        <v>4700</v>
      </c>
      <c r="DF23" s="22"/>
      <c r="DG23" s="22">
        <f t="shared" ref="DG23:DH26" si="78">+DD23+CZ23</f>
        <v>2552510</v>
      </c>
      <c r="DH23" s="23">
        <f t="shared" si="78"/>
        <v>37652.974603813971</v>
      </c>
      <c r="DJ23" s="3" t="s">
        <v>5365</v>
      </c>
      <c r="DK23" s="22">
        <f>SUMIFS(datos_arg[ARS],datos_arg[Year],DK$2,datos_arg[Month],DO$2,datos_arg[Destino],DJ23)
+SUMIFS(datos_us[ARS],datos_us[Year],DK$2,datos_us[Month],DO$2,datos_us[Destino],DJ23)</f>
        <v>526400</v>
      </c>
      <c r="DL23" s="22">
        <f>SUMIFS(datos_arg[USD],datos_arg[Year],DK$2,datos_arg[Month],DO$2,datos_arg[Destino],DJ23)
+SUMIFS(datos_us[USD],datos_us[Year],DK$2,datos_us[Month],DO$2,datos_us[Destino],DJ23)</f>
        <v>4700</v>
      </c>
      <c r="DM23" s="22"/>
      <c r="DN23" s="22">
        <f t="shared" ref="DN23:DO26" si="79">+DK23+DG23</f>
        <v>3078910</v>
      </c>
      <c r="DO23" s="23">
        <f t="shared" si="79"/>
        <v>42352.974603813971</v>
      </c>
      <c r="DQ23" s="3" t="s">
        <v>5365</v>
      </c>
      <c r="DR23" s="22">
        <f>SUMIFS(datos_arg[ARS],datos_arg[Year],DR$2,datos_arg[Month],DV$2,datos_arg[Destino],DQ23)
+SUMIFS(datos_us[ARS],datos_us[Year],DR$2,datos_us[Month],DV$2,datos_us[Destino],DQ23)</f>
        <v>418950</v>
      </c>
      <c r="DS23" s="22">
        <f>SUMIFS(datos_arg[USD],datos_arg[Year],DR$2,datos_arg[Month],DV$2,datos_arg[Destino],DQ23)
+SUMIFS(datos_us[USD],datos_us[Year],DR$2,datos_us[Month],DV$2,datos_us[Destino],DQ23)</f>
        <v>3570.315363769022</v>
      </c>
      <c r="DT23" s="22"/>
      <c r="DU23" s="22">
        <f t="shared" ref="DU23:DV26" si="80">+DR23+DN23</f>
        <v>3497860</v>
      </c>
      <c r="DV23" s="23">
        <f t="shared" si="80"/>
        <v>45923.28996758299</v>
      </c>
      <c r="DX23" s="3" t="s">
        <v>5365</v>
      </c>
      <c r="DY23" s="22">
        <f>SUMIFS(datos_arg[ARS],datos_arg[Year],DY$2,datos_arg[Month],EC$2,datos_arg[Destino],DX23)
+SUMIFS(datos_us[ARS],datos_us[Year],DY$2,datos_us[Month],EC$2,datos_us[Destino],DX23)</f>
        <v>550000</v>
      </c>
      <c r="DZ23" s="22">
        <f>SUMIFS(datos_arg[USD],datos_arg[Year],DY$2,datos_arg[Month],EC$2,datos_arg[Destino],DX23)
+SUMIFS(datos_us[USD],datos_us[Year],DY$2,datos_us[Month],EC$2,datos_us[Destino],DX23)</f>
        <v>4397.313432835821</v>
      </c>
      <c r="EA23" s="22"/>
      <c r="EB23" s="22">
        <f t="shared" ref="EB23:EC26" si="81">+DY23+DU23</f>
        <v>4047860</v>
      </c>
      <c r="EC23" s="23">
        <f t="shared" si="81"/>
        <v>50320.603400418811</v>
      </c>
      <c r="EE23" s="3" t="s">
        <v>5365</v>
      </c>
      <c r="EF23" s="22">
        <f>SUMIFS(datos_arg[ARS],datos_arg[Year],EF$2,datos_arg[Month],EJ$2,datos_arg[Destino],EE23)
+SUMIFS(datos_us[ARS],datos_us[Year],EF$2,datos_us[Month],EJ$2,datos_us[Destino],EE23)</f>
        <v>605100</v>
      </c>
      <c r="EG23" s="22">
        <f>SUMIFS(datos_arg[USD],datos_arg[Year],EF$2,datos_arg[Month],EJ$2,datos_arg[Destino],EE23)
+SUMIFS(datos_us[USD],datos_us[Year],EF$2,datos_us[Month],EJ$2,datos_us[Destino],EE23)</f>
        <v>4590.0193798449609</v>
      </c>
      <c r="EH23" s="22"/>
      <c r="EI23" s="22">
        <f t="shared" ref="EI23:EJ26" si="82">+EF23+EB23</f>
        <v>4652960</v>
      </c>
      <c r="EJ23" s="23">
        <f t="shared" si="82"/>
        <v>54910.622780263773</v>
      </c>
      <c r="EL23" s="3" t="s">
        <v>5365</v>
      </c>
      <c r="EM23" s="22">
        <f>SUMIFS(datos_arg[ARS],datos_arg[Year],EM$2,datos_arg[Month],EQ$2,datos_arg[Destino],EL23)
+SUMIFS(datos_us[ARS],datos_us[Year],EM$2,datos_us[Month],EQ$2,datos_us[Destino],EL23)</f>
        <v>586400</v>
      </c>
      <c r="EN23" s="22">
        <f>SUMIFS(datos_arg[USD],datos_arg[Year],EM$2,datos_arg[Month],EQ$2,datos_arg[Destino],EL23)
+SUMIFS(datos_us[USD],datos_us[Year],EM$2,datos_us[Month],EQ$2,datos_us[Destino],EL23)</f>
        <v>4476.3358778625952</v>
      </c>
      <c r="EO23" s="22"/>
      <c r="EP23" s="22">
        <f t="shared" ref="EP23:EQ26" si="83">+EM23+EI23</f>
        <v>5239360</v>
      </c>
      <c r="EQ23" s="23">
        <f t="shared" si="83"/>
        <v>59386.958658126372</v>
      </c>
      <c r="ES23" s="3" t="s">
        <v>5365</v>
      </c>
      <c r="ET23" s="22">
        <f>SUMIFS(datos_arg[ARS],datos_arg[Year],ET$2,datos_arg[Month],EX$2,datos_arg[Destino],ES23)
+SUMIFS(datos_us[ARS],datos_us[Year],ET$2,datos_us[Month],EX$2,datos_us[Destino],ES23)</f>
        <v>681500</v>
      </c>
      <c r="EU23" s="22">
        <f>SUMIFS(datos_arg[USD],datos_arg[Year],ET$2,datos_arg[Month],EX$2,datos_arg[Destino],ES23)
+SUMIFS(datos_us[USD],datos_us[Year],ET$2,datos_us[Month],EX$2,datos_us[Destino],ES23)</f>
        <v>4381.521739130435</v>
      </c>
      <c r="EV23" s="22"/>
      <c r="EW23" s="22">
        <f t="shared" ref="EW23:EX26" si="84">+ET23+EP23</f>
        <v>5920860</v>
      </c>
      <c r="EX23" s="23">
        <f t="shared" si="84"/>
        <v>63768.480397256804</v>
      </c>
      <c r="EZ23" s="3" t="s">
        <v>5365</v>
      </c>
      <c r="FA23" s="22">
        <f>SUMIFS(datos_arg[ARS],datos_arg[Year],FA$2,datos_arg[Month],FE$2,datos_arg[Destino],EZ23)
+SUMIFS(datos_us[ARS],datos_us[Year],FA$2,datos_us[Month],FE$2,datos_us[Destino],EZ23)</f>
        <v>934000</v>
      </c>
      <c r="FB23" s="22">
        <f>SUMIFS(datos_arg[USD],datos_arg[Year],FA$2,datos_arg[Month],FE$2,datos_arg[Destino],EZ23)
+SUMIFS(datos_us[USD],datos_us[Year],FA$2,datos_us[Month],FE$2,datos_us[Destino],EZ23)</f>
        <v>5700</v>
      </c>
      <c r="FC23" s="22"/>
      <c r="FD23" s="22">
        <f t="shared" ref="FD23:FE26" si="85">+FA23+EW23</f>
        <v>6854860</v>
      </c>
      <c r="FE23" s="23">
        <f t="shared" si="85"/>
        <v>69468.480397256804</v>
      </c>
      <c r="FG23" s="3" t="s">
        <v>5365</v>
      </c>
      <c r="FH23" s="22">
        <f>SUMIFS(datos_arg[ARS],datos_arg[Year],FH$2,datos_arg[Month],FL$2,datos_arg[Destino],FG23)
+SUMIFS(datos_us[ARS],datos_us[Year],FH$2,datos_us[Month],FL$2,datos_us[Destino],FG23)</f>
        <v>685000</v>
      </c>
      <c r="FI23" s="22">
        <f>SUMIFS(datos_arg[USD],datos_arg[Year],FH$2,datos_arg[Month],FL$2,datos_arg[Destino],FG23)
+SUMIFS(datos_us[USD],datos_us[Year],FH$2,datos_us[Month],FL$2,datos_us[Destino],FG23)</f>
        <v>4600</v>
      </c>
      <c r="FJ23" s="22"/>
      <c r="FK23" s="22">
        <f t="shared" ref="FK23:FL26" si="86">+FH23+FD23</f>
        <v>7539860</v>
      </c>
      <c r="FL23" s="23">
        <f t="shared" si="86"/>
        <v>74068.480397256804</v>
      </c>
      <c r="FN23" s="3" t="s">
        <v>5365</v>
      </c>
      <c r="FO23" s="22">
        <f>SUMIFS(datos_arg[ARS],datos_arg[Year],FO$2,datos_arg[Month],FS$2,datos_arg[Destino],FN23)
+SUMIFS(datos_us[ARS],datos_us[Year],FO$2,datos_us[Month],FS$2,datos_us[Destino],FN23)</f>
        <v>866750</v>
      </c>
      <c r="FP23" s="22">
        <f>SUMIFS(datos_arg[USD],datos_arg[Year],FO$2,datos_arg[Month],FS$2,datos_arg[Destino],FN23)
+SUMIFS(datos_us[USD],datos_us[Year],FO$2,datos_us[Month],FS$2,datos_us[Destino],FN23)</f>
        <v>5600</v>
      </c>
      <c r="FQ23" s="22"/>
      <c r="FR23" s="22">
        <f t="shared" ref="FR23:FS26" si="87">+FO23+FK23</f>
        <v>8406610</v>
      </c>
      <c r="FS23" s="23">
        <f t="shared" si="87"/>
        <v>79668.480397256804</v>
      </c>
      <c r="FU23" s="3" t="s">
        <v>5365</v>
      </c>
      <c r="FV23" s="22">
        <f>SUMIFS(datos_arg[ARS],datos_arg[Year],FV$2,datos_arg[Month],FZ$2,datos_arg[Destino],FU23)
+SUMIFS(datos_us[ARS],datos_us[Year],FV$2,datos_us[Month],FZ$2,datos_us[Destino],FU23)</f>
        <v>754000</v>
      </c>
      <c r="FW23" s="22">
        <f>SUMIFS(datos_arg[USD],datos_arg[Year],FV$2,datos_arg[Month],FZ$2,datos_arg[Destino],FU23)
+SUMIFS(datos_us[USD],datos_us[Year],FV$2,datos_us[Month],FZ$2,datos_us[Destino],FU23)</f>
        <v>5000</v>
      </c>
      <c r="FX23" s="22"/>
      <c r="FY23" s="22">
        <f t="shared" ref="FY23:FZ26" si="88">+FV23+FR23</f>
        <v>9160610</v>
      </c>
      <c r="FZ23" s="23">
        <f t="shared" si="88"/>
        <v>84668.480397256804</v>
      </c>
      <c r="GB23" s="3" t="s">
        <v>5365</v>
      </c>
      <c r="GC23" s="22">
        <f>SUMIFS(datos_arg[ARS],datos_arg[Year],GC$2,datos_arg[Month],GG$2,datos_arg[Destino],GB23)
+SUMIFS(datos_us[ARS],datos_us[Year],GC$2,datos_us[Month],GG$2,datos_us[Destino],GB23)</f>
        <v>1014800</v>
      </c>
      <c r="GD23" s="22">
        <f>SUMIFS(datos_arg[USD],datos_arg[Year],GC$2,datos_arg[Month],GG$2,datos_arg[Destino],GB23)
+SUMIFS(datos_us[USD],datos_us[Year],GC$2,datos_us[Month],GG$2,datos_us[Destino],GB23)</f>
        <v>7150</v>
      </c>
      <c r="GE23" s="22"/>
      <c r="GF23" s="22">
        <f t="shared" ref="GF23:GG26" si="89">+GC23+FY23</f>
        <v>10175410</v>
      </c>
      <c r="GG23" s="23">
        <f t="shared" si="89"/>
        <v>91818.480397256804</v>
      </c>
      <c r="GI23" s="3" t="s">
        <v>5365</v>
      </c>
      <c r="GJ23" s="22">
        <f>SUMIFS(datos_arg[ARS],datos_arg[Year],GJ$2,datos_arg[Month],GN$2,datos_arg[Destino],GI23)
+SUMIFS(datos_us[ARS],datos_us[Year],GJ$2,datos_us[Month],GN$2,datos_us[Destino],GI23)</f>
        <v>1086600</v>
      </c>
      <c r="GK23" s="22">
        <f>SUMIFS(datos_arg[USD],datos_arg[Year],GJ$2,datos_arg[Month],GN$2,datos_arg[Destino],GI23)
+SUMIFS(datos_us[USD],datos_us[Year],GJ$2,datos_us[Month],GN$2,datos_us[Destino],GI23)</f>
        <v>7800</v>
      </c>
      <c r="GL23" s="22"/>
      <c r="GM23" s="22">
        <f t="shared" ref="GM23:GN26" si="90">+GJ23+GF23</f>
        <v>11262010</v>
      </c>
      <c r="GN23" s="23">
        <f t="shared" si="90"/>
        <v>99618.480397256804</v>
      </c>
      <c r="GP23" s="3" t="s">
        <v>5365</v>
      </c>
      <c r="GQ23" s="22">
        <f>SUMIFS(datos_arg[ARS],datos_arg[Year],GQ$2,datos_arg[Month],GU$2,datos_arg[Destino],GP23)
+SUMIFS(datos_us[ARS],datos_us[Year],GQ$2,datos_us[Month],GU$2,datos_us[Destino],GP23)</f>
        <v>1944800</v>
      </c>
      <c r="GR23" s="22">
        <f>SUMIFS(datos_arg[USD],datos_arg[Year],GQ$2,datos_arg[Month],GU$2,datos_arg[Destino],GP23)
+SUMIFS(datos_us[USD],datos_us[Year],GQ$2,datos_us[Month],GU$2,datos_us[Destino],GP23)</f>
        <v>12658.096334045702</v>
      </c>
      <c r="GS23" s="22"/>
      <c r="GT23" s="22">
        <f t="shared" ref="GT23:GU26" si="91">+GQ23+GM23</f>
        <v>13206810</v>
      </c>
      <c r="GU23" s="23">
        <f t="shared" si="91"/>
        <v>112276.57673130251</v>
      </c>
      <c r="GW23" s="3" t="s">
        <v>5365</v>
      </c>
      <c r="GX23" s="22">
        <f>SUMIFS(datos_arg[ARS],datos_arg[Year],GX$2,datos_arg[Month],HB$2,datos_arg[Destino],GW23)
+SUMIFS(datos_us[ARS],datos_us[Year],GX$2,datos_us[Month],HB$2,datos_us[Destino],GW23)</f>
        <v>1286837.48</v>
      </c>
      <c r="GY23" s="22">
        <f>SUMIFS(datos_arg[USD],datos_arg[Year],GX$2,datos_arg[Month],HB$2,datos_arg[Destino],GW23)
+SUMIFS(datos_us[USD],datos_us[Year],GX$2,datos_us[Month],HB$2,datos_us[Destino],GW23)</f>
        <v>8254.8737840210706</v>
      </c>
      <c r="GZ23" s="22"/>
      <c r="HA23" s="22">
        <f t="shared" ref="HA23:HB26" si="92">+GX23+GT23</f>
        <v>14493647.48</v>
      </c>
      <c r="HB23" s="23">
        <f t="shared" si="92"/>
        <v>120531.45051532358</v>
      </c>
      <c r="HD23" s="3" t="s">
        <v>5365</v>
      </c>
      <c r="HE23" s="22">
        <f>SUMIFS(datos_arg[ARS],datos_arg[Year],HE$2,datos_arg[Month],HI$2,datos_arg[Destino],HD23)
+SUMIFS(datos_us[ARS],datos_us[Year],HE$2,datos_us[Month],HI$2,datos_us[Destino],HD23)</f>
        <v>1371500</v>
      </c>
      <c r="HF23" s="22">
        <f>SUMIFS(datos_arg[USD],datos_arg[Year],HE$2,datos_arg[Month],HI$2,datos_arg[Destino],HD23)
+SUMIFS(datos_us[USD],datos_us[Year],HE$2,datos_us[Month],HI$2,datos_us[Destino],HD23)</f>
        <v>8133.333333333333</v>
      </c>
      <c r="HG23" s="22"/>
      <c r="HH23" s="22">
        <f t="shared" ref="HH23:HI26" si="93">+HE23+HA23</f>
        <v>15865147.48</v>
      </c>
      <c r="HI23" s="23">
        <f t="shared" si="93"/>
        <v>128664.78384865691</v>
      </c>
      <c r="HK23" s="3" t="s">
        <v>5365</v>
      </c>
      <c r="HL23" s="22">
        <f>SUMIFS(datos_arg[ARS],datos_arg[Year],HL$2,datos_arg[Month],HP$2,datos_arg[Destino],HK23)
+SUMIFS(datos_us[ARS],datos_us[Year],HL$2,datos_us[Month],HP$2,datos_us[Destino],HK23)</f>
        <v>1438400</v>
      </c>
      <c r="HM23" s="22">
        <f>SUMIFS(datos_arg[USD],datos_arg[Year],HL$2,datos_arg[Month],HP$2,datos_arg[Destino],HK23)
+SUMIFS(datos_us[USD],datos_us[Year],HL$2,datos_us[Month],HP$2,datos_us[Destino],HK23)</f>
        <v>8080.8988764044943</v>
      </c>
      <c r="HN23" s="22"/>
      <c r="HO23" s="22">
        <f t="shared" ref="HO23:HP26" si="94">+HL23+HH23</f>
        <v>17303547.48</v>
      </c>
      <c r="HP23" s="23">
        <f t="shared" si="94"/>
        <v>136745.6827250614</v>
      </c>
    </row>
    <row r="24" spans="2:224" x14ac:dyDescent="0.25">
      <c r="B24" s="3" t="s">
        <v>5364</v>
      </c>
      <c r="C24" s="22">
        <f>SUMIFS(datos_arg[ARS],datos_arg[Year],C$2,datos_arg[Month],G$2,datos_arg[Destino],B24)
+SUMIFS(datos_us[ARS],datos_us[Year],C$2,datos_us[Month],G$2,datos_us[Destino],B24)</f>
        <v>22268</v>
      </c>
      <c r="D24" s="22">
        <f>SUMIFS(datos_arg[USD],datos_arg[Year],C$2,datos_arg[Month],G$2,datos_arg[Destino],B24)
+SUMIFS(datos_us[USD],datos_us[Year],C$2,datos_us[Month],G$2,datos_us[Destino],B24)</f>
        <v>586</v>
      </c>
      <c r="E24" s="22"/>
      <c r="F24" s="22">
        <f t="shared" si="32"/>
        <v>22268</v>
      </c>
      <c r="G24" s="23">
        <f t="shared" si="0"/>
        <v>586</v>
      </c>
      <c r="I24" s="3" t="s">
        <v>5364</v>
      </c>
      <c r="J24" s="22">
        <f>SUMIFS(datos_arg[ARS],datos_arg[Year],J$2,datos_arg[Month],N$2,datos_arg[Destino],I24)
+SUMIFS(datos_us[ARS],datos_us[Year],J$2,datos_us[Month],N$2,datos_us[Destino],I24)</f>
        <v>0</v>
      </c>
      <c r="K24" s="22">
        <f>SUMIFS(datos_arg[USD],datos_arg[Year],J$2,datos_arg[Month],N$2,datos_arg[Destino],I24)
+SUMIFS(datos_us[USD],datos_us[Year],J$2,datos_us[Month],N$2,datos_us[Destino],I24)</f>
        <v>0</v>
      </c>
      <c r="L24" s="22"/>
      <c r="M24" s="22">
        <f t="shared" si="64"/>
        <v>22268</v>
      </c>
      <c r="N24" s="23">
        <f t="shared" si="64"/>
        <v>586</v>
      </c>
      <c r="P24" s="3" t="s">
        <v>5364</v>
      </c>
      <c r="Q24" s="22">
        <f>SUMIFS(datos_arg[ARS],datos_arg[Year],Q$2,datos_arg[Month],U$2,datos_arg[Destino],P24)
+SUMIFS(datos_us[ARS],datos_us[Year],Q$2,datos_us[Month],U$2,datos_us[Destino],P24)</f>
        <v>0</v>
      </c>
      <c r="R24" s="22">
        <f>SUMIFS(datos_arg[USD],datos_arg[Year],Q$2,datos_arg[Month],U$2,datos_arg[Destino],P24)
+SUMIFS(datos_us[USD],datos_us[Year],Q$2,datos_us[Month],U$2,datos_us[Destino],P24)</f>
        <v>0</v>
      </c>
      <c r="S24" s="22"/>
      <c r="T24" s="22">
        <f t="shared" si="65"/>
        <v>22268</v>
      </c>
      <c r="U24" s="23">
        <f t="shared" si="65"/>
        <v>586</v>
      </c>
      <c r="W24" s="3" t="s">
        <v>5364</v>
      </c>
      <c r="X24" s="22">
        <f>SUMIFS(datos_arg[ARS],datos_arg[Year],X$2,datos_arg[Month],AB$2,datos_arg[Destino],W24)
+SUMIFS(datos_us[ARS],datos_us[Year],X$2,datos_us[Month],AB$2,datos_us[Destino],W24)</f>
        <v>0</v>
      </c>
      <c r="Y24" s="22">
        <f>SUMIFS(datos_arg[USD],datos_arg[Year],X$2,datos_arg[Month],AB$2,datos_arg[Destino],W24)
+SUMIFS(datos_us[USD],datos_us[Year],X$2,datos_us[Month],AB$2,datos_us[Destino],W24)</f>
        <v>0</v>
      </c>
      <c r="Z24" s="22"/>
      <c r="AA24" s="22">
        <f t="shared" si="66"/>
        <v>22268</v>
      </c>
      <c r="AB24" s="23">
        <f t="shared" si="66"/>
        <v>586</v>
      </c>
      <c r="AD24" s="3" t="s">
        <v>5364</v>
      </c>
      <c r="AE24" s="22">
        <f>SUMIFS(datos_arg[ARS],datos_arg[Year],AE$2,datos_arg[Month],AI$2,datos_arg[Destino],AD24)
+SUMIFS(datos_us[ARS],datos_us[Year],AE$2,datos_us[Month],AI$2,datos_us[Destino],AD24)</f>
        <v>98393.75</v>
      </c>
      <c r="AF24" s="22">
        <f>SUMIFS(datos_arg[USD],datos_arg[Year],AE$2,datos_arg[Month],AI$2,datos_arg[Destino],AD24)
+SUMIFS(datos_us[USD],datos_us[Year],AE$2,datos_us[Month],AI$2,datos_us[Destino],AD24)</f>
        <v>2275</v>
      </c>
      <c r="AG24" s="22"/>
      <c r="AH24" s="22">
        <f t="shared" si="67"/>
        <v>120661.75</v>
      </c>
      <c r="AI24" s="23">
        <f t="shared" si="67"/>
        <v>2861</v>
      </c>
      <c r="AK24" s="3" t="s">
        <v>5364</v>
      </c>
      <c r="AL24" s="22">
        <f>SUMIFS(datos_arg[ARS],datos_arg[Year],AL$2,datos_arg[Month],AP$2,datos_arg[Destino],AK24)
+SUMIFS(datos_us[ARS],datos_us[Year],AL$2,datos_us[Month],AP$2,datos_us[Destino],AK24)</f>
        <v>139500</v>
      </c>
      <c r="AM24" s="22">
        <f>SUMIFS(datos_arg[USD],datos_arg[Year],AL$2,datos_arg[Month],AP$2,datos_arg[Destino],AK24)
+SUMIFS(datos_us[USD],datos_us[Year],AL$2,datos_us[Month],AP$2,datos_us[Destino],AK24)</f>
        <v>3100</v>
      </c>
      <c r="AN24" s="22"/>
      <c r="AO24" s="22">
        <f t="shared" si="68"/>
        <v>260161.75</v>
      </c>
      <c r="AP24" s="23">
        <f t="shared" si="68"/>
        <v>5961</v>
      </c>
      <c r="AR24" s="3" t="s">
        <v>5364</v>
      </c>
      <c r="AS24" s="22">
        <f>SUMIFS(datos_arg[ARS],datos_arg[Year],AS$2,datos_arg[Month],AW$2,datos_arg[Destino],AR24)
+SUMIFS(datos_us[ARS],datos_us[Year],AS$2,datos_us[Month],AW$2,datos_us[Destino],AR24)</f>
        <v>433980</v>
      </c>
      <c r="AT24" s="22">
        <f>SUMIFS(datos_arg[USD],datos_arg[Year],AS$2,datos_arg[Month],AW$2,datos_arg[Destino],AR24)
+SUMIFS(datos_us[USD],datos_us[Year],AS$2,datos_us[Month],AW$2,datos_us[Destino],AR24)</f>
        <v>9800</v>
      </c>
      <c r="AU24" s="22"/>
      <c r="AV24" s="22">
        <f t="shared" si="69"/>
        <v>694141.75</v>
      </c>
      <c r="AW24" s="23">
        <f t="shared" si="69"/>
        <v>15761</v>
      </c>
      <c r="AY24" s="3" t="s">
        <v>5364</v>
      </c>
      <c r="AZ24" s="22">
        <f>SUMIFS(datos_arg[ARS],datos_arg[Year],AZ$2,datos_arg[Month],BD$2,datos_arg[Destino],AY24)
+SUMIFS(datos_us[ARS],datos_us[Year],AZ$2,datos_us[Month],BD$2,datos_us[Destino],AY24)</f>
        <v>320400</v>
      </c>
      <c r="BA24" s="22">
        <f>SUMIFS(datos_arg[USD],datos_arg[Year],AZ$2,datos_arg[Month],BD$2,datos_arg[Destino],AY24)
+SUMIFS(datos_us[USD],datos_us[Year],AZ$2,datos_us[Month],BD$2,datos_us[Destino],AY24)</f>
        <v>7200</v>
      </c>
      <c r="BB24" s="22"/>
      <c r="BC24" s="22">
        <f t="shared" si="70"/>
        <v>1014541.75</v>
      </c>
      <c r="BD24" s="23">
        <f t="shared" si="70"/>
        <v>22961</v>
      </c>
      <c r="BF24" s="3" t="s">
        <v>5364</v>
      </c>
      <c r="BG24" s="22">
        <f>SUMIFS(datos_arg[ARS],datos_arg[Year],BG$2,datos_arg[Month],BK$2,datos_arg[Destino],BF24)
+SUMIFS(datos_us[ARS],datos_us[Year],BG$2,datos_us[Month],BK$2,datos_us[Destino],BF24)</f>
        <v>490500</v>
      </c>
      <c r="BH24" s="22">
        <f>SUMIFS(datos_arg[USD],datos_arg[Year],BG$2,datos_arg[Month],BK$2,datos_arg[Destino],BF24)
+SUMIFS(datos_us[USD],datos_us[Year],BG$2,datos_us[Month],BK$2,datos_us[Destino],BF24)</f>
        <v>8500</v>
      </c>
      <c r="BI24" s="22"/>
      <c r="BJ24" s="22">
        <f t="shared" si="71"/>
        <v>1505041.75</v>
      </c>
      <c r="BK24" s="23">
        <f t="shared" si="71"/>
        <v>31461</v>
      </c>
      <c r="BM24" s="3" t="s">
        <v>5364</v>
      </c>
      <c r="BN24" s="22">
        <f>SUMIFS(datos_arg[ARS],datos_arg[Year],BN$2,datos_arg[Month],BR$2,datos_arg[Destino],BM24)
+SUMIFS(datos_us[ARS],datos_us[Year],BN$2,datos_us[Month],BR$2,datos_us[Destino],BM24)</f>
        <v>796000</v>
      </c>
      <c r="BO24" s="22">
        <f>SUMIFS(datos_arg[USD],datos_arg[Year],BN$2,datos_arg[Month],BR$2,datos_arg[Destino],BM24)
+SUMIFS(datos_us[USD],datos_us[Year],BN$2,datos_us[Month],BR$2,datos_us[Destino],BM24)</f>
        <v>13251.282051282051</v>
      </c>
      <c r="BP24" s="22"/>
      <c r="BQ24" s="22">
        <f t="shared" si="72"/>
        <v>2301041.75</v>
      </c>
      <c r="BR24" s="23">
        <f t="shared" si="72"/>
        <v>44712.282051282047</v>
      </c>
      <c r="BT24" s="3" t="s">
        <v>5364</v>
      </c>
      <c r="BU24" s="22">
        <f>SUMIFS(datos_arg[ARS],datos_arg[Year],BU$2,datos_arg[Month],BY$2,datos_arg[Destino],BT24)
+SUMIFS(datos_us[ARS],datos_us[Year],BU$2,datos_us[Month],BY$2,datos_us[Destino],BT24)</f>
        <v>633350</v>
      </c>
      <c r="BV24" s="22">
        <f>SUMIFS(datos_arg[USD],datos_arg[Year],BU$2,datos_arg[Month],BY$2,datos_arg[Destino],BT24)
+SUMIFS(datos_us[USD],datos_us[Year],BU$2,datos_us[Month],BY$2,datos_us[Destino],BT24)</f>
        <v>9744.5589545589555</v>
      </c>
      <c r="BW24" s="22"/>
      <c r="BX24" s="22">
        <f t="shared" si="73"/>
        <v>2934391.75</v>
      </c>
      <c r="BY24" s="23">
        <f t="shared" si="73"/>
        <v>54456.841005841001</v>
      </c>
      <c r="CA24" s="3" t="s">
        <v>5364</v>
      </c>
      <c r="CB24" s="22">
        <f>SUMIFS(datos_arg[ARS],datos_arg[Year],CB$2,datos_arg[Month],CF$2,datos_arg[Destino],CA24)
+SUMIFS(datos_us[ARS],datos_us[Year],CB$2,datos_us[Month],CF$2,datos_us[Destino],CA24)</f>
        <v>984040</v>
      </c>
      <c r="CC24" s="22">
        <f>SUMIFS(datos_arg[USD],datos_arg[Year],CB$2,datos_arg[Month],CF$2,datos_arg[Destino],CA24)
+SUMIFS(datos_us[USD],datos_us[Year],CB$2,datos_us[Month],CF$2,datos_us[Destino],CA24)</f>
        <v>14375.953079178886</v>
      </c>
      <c r="CD24" s="22"/>
      <c r="CE24" s="22">
        <f t="shared" si="74"/>
        <v>3918431.75</v>
      </c>
      <c r="CF24" s="23">
        <f t="shared" si="74"/>
        <v>68832.794085019879</v>
      </c>
      <c r="CH24" s="3" t="s">
        <v>5364</v>
      </c>
      <c r="CI24" s="22">
        <f>SUMIFS(datos_arg[ARS],datos_arg[Year],CI$2,datos_arg[Month],CM$2,datos_arg[Destino],CH24)
+SUMIFS(datos_us[ARS],datos_us[Year],CI$2,datos_us[Month],CM$2,datos_us[Destino],CH24)</f>
        <v>1478100</v>
      </c>
      <c r="CJ24" s="22">
        <f>SUMIFS(datos_arg[USD],datos_arg[Year],CI$2,datos_arg[Month],CM$2,datos_arg[Destino],CH24)
+SUMIFS(datos_us[USD],datos_us[Year],CI$2,datos_us[Month],CM$2,datos_us[Destino],CH24)</f>
        <v>19221.052631578947</v>
      </c>
      <c r="CK24" s="22"/>
      <c r="CL24" s="22">
        <f t="shared" si="75"/>
        <v>5396531.75</v>
      </c>
      <c r="CM24" s="23">
        <f t="shared" si="75"/>
        <v>88053.846716598826</v>
      </c>
      <c r="CO24" s="3" t="s">
        <v>5364</v>
      </c>
      <c r="CP24" s="22">
        <f>SUMIFS(datos_arg[ARS],datos_arg[Year],CP$2,datos_arg[Month],CT$2,datos_arg[Destino],CO24)
+SUMIFS(datos_us[ARS],datos_us[Year],CP$2,datos_us[Month],CT$2,datos_us[Destino],CO24)</f>
        <v>1939350</v>
      </c>
      <c r="CQ24" s="22">
        <f>SUMIFS(datos_arg[USD],datos_arg[Year],CP$2,datos_arg[Month],CT$2,datos_arg[Destino],CO24)
+SUMIFS(datos_us[USD],datos_us[Year],CP$2,datos_us[Month],CT$2,datos_us[Destino],CO24)</f>
        <v>25460.535117056857</v>
      </c>
      <c r="CR24" s="22"/>
      <c r="CS24" s="22">
        <f t="shared" si="76"/>
        <v>7335881.75</v>
      </c>
      <c r="CT24" s="23">
        <f t="shared" si="76"/>
        <v>113514.38183365569</v>
      </c>
      <c r="CV24" s="3" t="s">
        <v>5364</v>
      </c>
      <c r="CW24" s="22">
        <f>SUMIFS(datos_arg[ARS],datos_arg[Year],CW$2,datos_arg[Month],DA$2,datos_arg[Destino],CV24)
+SUMIFS(datos_us[ARS],datos_us[Year],CW$2,datos_us[Month],DA$2,datos_us[Destino],CV24)</f>
        <v>1571400</v>
      </c>
      <c r="CX24" s="22">
        <f>SUMIFS(datos_arg[USD],datos_arg[Year],CW$2,datos_arg[Month],DA$2,datos_arg[Destino],CV24)
+SUMIFS(datos_us[USD],datos_us[Year],CW$2,datos_us[Month],DA$2,datos_us[Destino],CV24)</f>
        <v>20354.83870967742</v>
      </c>
      <c r="CY24" s="22"/>
      <c r="CZ24" s="22">
        <f t="shared" si="77"/>
        <v>8907281.75</v>
      </c>
      <c r="DA24" s="23">
        <f t="shared" si="77"/>
        <v>133869.2205433331</v>
      </c>
      <c r="DC24" s="3" t="s">
        <v>5364</v>
      </c>
      <c r="DD24" s="22">
        <f>SUMIFS(datos_arg[ARS],datos_arg[Year],DD$2,datos_arg[Month],DH$2,datos_arg[Destino],DC24)
+SUMIFS(datos_us[ARS],datos_us[Year],DD$2,datos_us[Month],DH$2,datos_us[Destino],DC24)</f>
        <v>1887000</v>
      </c>
      <c r="DE24" s="22">
        <f>SUMIFS(datos_arg[USD],datos_arg[Year],DD$2,datos_arg[Month],DH$2,datos_arg[Destino],DC24)
+SUMIFS(datos_us[USD],datos_us[Year],DD$2,datos_us[Month],DH$2,datos_us[Destino],DC24)</f>
        <v>22200</v>
      </c>
      <c r="DF24" s="22"/>
      <c r="DG24" s="22">
        <f t="shared" si="78"/>
        <v>10794281.75</v>
      </c>
      <c r="DH24" s="23">
        <f t="shared" si="78"/>
        <v>156069.2205433331</v>
      </c>
      <c r="DJ24" s="3" t="s">
        <v>5364</v>
      </c>
      <c r="DK24" s="22">
        <f>SUMIFS(datos_arg[ARS],datos_arg[Year],DK$2,datos_arg[Month],DO$2,datos_arg[Destino],DJ24)
+SUMIFS(datos_us[ARS],datos_us[Year],DK$2,datos_us[Month],DO$2,datos_us[Destino],DJ24)</f>
        <v>1713600</v>
      </c>
      <c r="DL24" s="22">
        <f>SUMIFS(datos_arg[USD],datos_arg[Year],DK$2,datos_arg[Month],DO$2,datos_arg[Destino],DJ24)
+SUMIFS(datos_us[USD],datos_us[Year],DK$2,datos_us[Month],DO$2,datos_us[Destino],DJ24)</f>
        <v>15300</v>
      </c>
      <c r="DM24" s="22"/>
      <c r="DN24" s="22">
        <f t="shared" si="79"/>
        <v>12507881.75</v>
      </c>
      <c r="DO24" s="23">
        <f t="shared" si="79"/>
        <v>171369.2205433331</v>
      </c>
      <c r="DQ24" s="3" t="s">
        <v>5364</v>
      </c>
      <c r="DR24" s="22">
        <f>SUMIFS(datos_arg[ARS],datos_arg[Year],DR$2,datos_arg[Month],DV$2,datos_arg[Destino],DQ24)
+SUMIFS(datos_us[ARS],datos_us[Year],DR$2,datos_us[Month],DV$2,datos_us[Destino],DQ24)</f>
        <v>1462500</v>
      </c>
      <c r="DS24" s="22">
        <f>SUMIFS(datos_arg[USD],datos_arg[Year],DR$2,datos_arg[Month],DV$2,datos_arg[Destino],DQ24)
+SUMIFS(datos_us[USD],datos_us[Year],DR$2,datos_us[Month],DV$2,datos_us[Destino],DQ24)</f>
        <v>12500</v>
      </c>
      <c r="DT24" s="22"/>
      <c r="DU24" s="22">
        <f t="shared" si="80"/>
        <v>13970381.75</v>
      </c>
      <c r="DV24" s="23">
        <f t="shared" si="80"/>
        <v>183869.2205433331</v>
      </c>
      <c r="DX24" s="3" t="s">
        <v>5364</v>
      </c>
      <c r="DY24" s="22">
        <f>SUMIFS(datos_arg[ARS],datos_arg[Year],DY$2,datos_arg[Month],EC$2,datos_arg[Destino],DX24)
+SUMIFS(datos_us[ARS],datos_us[Year],DY$2,datos_us[Month],EC$2,datos_us[Destino],DX24)</f>
        <v>2100000</v>
      </c>
      <c r="DZ24" s="22">
        <f>SUMIFS(datos_arg[USD],datos_arg[Year],DY$2,datos_arg[Month],EC$2,datos_arg[Destino],DX24)
+SUMIFS(datos_us[USD],datos_us[Year],DY$2,datos_us[Month],EC$2,datos_us[Destino],DX24)</f>
        <v>16800</v>
      </c>
      <c r="EA24" s="22"/>
      <c r="EB24" s="22">
        <f t="shared" si="81"/>
        <v>16070381.75</v>
      </c>
      <c r="EC24" s="23">
        <f t="shared" si="81"/>
        <v>200669.2205433331</v>
      </c>
      <c r="EE24" s="3" t="s">
        <v>5364</v>
      </c>
      <c r="EF24" s="22">
        <f>SUMIFS(datos_arg[ARS],datos_arg[Year],EF$2,datos_arg[Month],EJ$2,datos_arg[Destino],EE24)
+SUMIFS(datos_us[ARS],datos_us[Year],EF$2,datos_us[Month],EJ$2,datos_us[Destino],EE24)</f>
        <v>1729000</v>
      </c>
      <c r="EG24" s="22">
        <f>SUMIFS(datos_arg[USD],datos_arg[Year],EF$2,datos_arg[Month],EJ$2,datos_arg[Destino],EE24)
+SUMIFS(datos_us[USD],datos_us[Year],EF$2,datos_us[Month],EJ$2,datos_us[Destino],EE24)</f>
        <v>13000</v>
      </c>
      <c r="EH24" s="22"/>
      <c r="EI24" s="22">
        <f t="shared" si="82"/>
        <v>17799381.75</v>
      </c>
      <c r="EJ24" s="23">
        <f t="shared" si="82"/>
        <v>213669.2205433331</v>
      </c>
      <c r="EL24" s="3" t="s">
        <v>5364</v>
      </c>
      <c r="EM24" s="22">
        <f>SUMIFS(datos_arg[ARS],datos_arg[Year],EM$2,datos_arg[Month],EQ$2,datos_arg[Destino],EL24)
+SUMIFS(datos_us[ARS],datos_us[Year],EM$2,datos_us[Month],EQ$2,datos_us[Destino],EL24)</f>
        <v>2187700</v>
      </c>
      <c r="EN24" s="22">
        <f>SUMIFS(datos_arg[USD],datos_arg[Year],EM$2,datos_arg[Month],EQ$2,datos_arg[Destino],EL24)
+SUMIFS(datos_us[USD],datos_us[Year],EM$2,datos_us[Month],EQ$2,datos_us[Destino],EL24)</f>
        <v>16700</v>
      </c>
      <c r="EO24" s="22"/>
      <c r="EP24" s="22">
        <f t="shared" si="83"/>
        <v>19987081.75</v>
      </c>
      <c r="EQ24" s="23">
        <f t="shared" si="83"/>
        <v>230369.2205433331</v>
      </c>
      <c r="ES24" s="3" t="s">
        <v>5364</v>
      </c>
      <c r="ET24" s="22">
        <f>SUMIFS(datos_arg[ARS],datos_arg[Year],ET$2,datos_arg[Month],EX$2,datos_arg[Destino],ES24)
+SUMIFS(datos_us[ARS],datos_us[Year],ET$2,datos_us[Month],EX$2,datos_us[Destino],ES24)</f>
        <v>2728000</v>
      </c>
      <c r="EU24" s="22">
        <f>SUMIFS(datos_arg[USD],datos_arg[Year],ET$2,datos_arg[Month],EX$2,datos_arg[Destino],ES24)
+SUMIFS(datos_us[USD],datos_us[Year],ET$2,datos_us[Month],EX$2,datos_us[Destino],ES24)</f>
        <v>17600</v>
      </c>
      <c r="EV24" s="22"/>
      <c r="EW24" s="22">
        <f t="shared" si="84"/>
        <v>22715081.75</v>
      </c>
      <c r="EX24" s="23">
        <f t="shared" si="84"/>
        <v>247969.2205433331</v>
      </c>
      <c r="EZ24" s="3" t="s">
        <v>5364</v>
      </c>
      <c r="FA24" s="22">
        <f>SUMIFS(datos_arg[ARS],datos_arg[Year],FA$2,datos_arg[Month],FE$2,datos_arg[Destino],EZ24)
+SUMIFS(datos_us[ARS],datos_us[Year],FA$2,datos_us[Month],FE$2,datos_us[Destino],EZ24)</f>
        <v>3373000</v>
      </c>
      <c r="FB24" s="22">
        <f>SUMIFS(datos_arg[USD],datos_arg[Year],FA$2,datos_arg[Month],FE$2,datos_arg[Destino],EZ24)
+SUMIFS(datos_us[USD],datos_us[Year],FA$2,datos_us[Month],FE$2,datos_us[Destino],EZ24)</f>
        <v>20567.073170731706</v>
      </c>
      <c r="FC24" s="22"/>
      <c r="FD24" s="22">
        <f t="shared" si="85"/>
        <v>26088081.75</v>
      </c>
      <c r="FE24" s="23">
        <f t="shared" si="85"/>
        <v>268536.29371406481</v>
      </c>
      <c r="FG24" s="3" t="s">
        <v>5364</v>
      </c>
      <c r="FH24" s="22">
        <f>SUMIFS(datos_arg[ARS],datos_arg[Year],FH$2,datos_arg[Month],FL$2,datos_arg[Destino],FG24)
+SUMIFS(datos_us[ARS],datos_us[Year],FH$2,datos_us[Month],FL$2,datos_us[Destino],FG24)</f>
        <v>3065500</v>
      </c>
      <c r="FI24" s="22">
        <f>SUMIFS(datos_arg[USD],datos_arg[Year],FH$2,datos_arg[Month],FL$2,datos_arg[Destino],FG24)
+SUMIFS(datos_us[USD],datos_us[Year],FH$2,datos_us[Month],FL$2,datos_us[Destino],FG24)</f>
        <v>20573.825503355703</v>
      </c>
      <c r="FJ24" s="22"/>
      <c r="FK24" s="22">
        <f t="shared" si="86"/>
        <v>29153581.75</v>
      </c>
      <c r="FL24" s="23">
        <f t="shared" si="86"/>
        <v>289110.11921742052</v>
      </c>
      <c r="FN24" s="3" t="s">
        <v>5364</v>
      </c>
      <c r="FO24" s="22">
        <f>SUMIFS(datos_arg[ARS],datos_arg[Year],FO$2,datos_arg[Month],FS$2,datos_arg[Destino],FN24)
+SUMIFS(datos_us[ARS],datos_us[Year],FO$2,datos_us[Month],FS$2,datos_us[Destino],FN24)</f>
        <v>3204000</v>
      </c>
      <c r="FP24" s="22">
        <f>SUMIFS(datos_arg[USD],datos_arg[Year],FO$2,datos_arg[Month],FS$2,datos_arg[Destino],FN24)
+SUMIFS(datos_us[USD],datos_us[Year],FO$2,datos_us[Month],FS$2,datos_us[Destino],FN24)</f>
        <v>20670.967741935485</v>
      </c>
      <c r="FQ24" s="22"/>
      <c r="FR24" s="22">
        <f t="shared" si="87"/>
        <v>32357581.75</v>
      </c>
      <c r="FS24" s="23">
        <f t="shared" si="87"/>
        <v>309781.08695935598</v>
      </c>
      <c r="FU24" s="3" t="s">
        <v>5364</v>
      </c>
      <c r="FV24" s="22">
        <f>SUMIFS(datos_arg[ARS],datos_arg[Year],FV$2,datos_arg[Month],FZ$2,datos_arg[Destino],FU24)
+SUMIFS(datos_us[ARS],datos_us[Year],FV$2,datos_us[Month],FZ$2,datos_us[Destino],FU24)</f>
        <v>3100500</v>
      </c>
      <c r="FW24" s="22">
        <f>SUMIFS(datos_arg[USD],datos_arg[Year],FV$2,datos_arg[Month],FZ$2,datos_arg[Destino],FU24)
+SUMIFS(datos_us[USD],datos_us[Year],FV$2,datos_us[Month],FZ$2,datos_us[Destino],FU24)</f>
        <v>20533.112582781458</v>
      </c>
      <c r="FX24" s="22"/>
      <c r="FY24" s="22">
        <f t="shared" si="88"/>
        <v>35458081.75</v>
      </c>
      <c r="FZ24" s="23">
        <f t="shared" si="88"/>
        <v>330314.19954213744</v>
      </c>
      <c r="GB24" s="3" t="s">
        <v>5364</v>
      </c>
      <c r="GC24" s="22">
        <f>SUMIFS(datos_arg[ARS],datos_arg[Year],GC$2,datos_arg[Month],GG$2,datos_arg[Destino],GB24)
+SUMIFS(datos_us[ARS],datos_us[Year],GC$2,datos_us[Month],GG$2,datos_us[Destino],GB24)</f>
        <v>2964000</v>
      </c>
      <c r="GD24" s="22">
        <f>SUMIFS(datos_arg[USD],datos_arg[Year],GC$2,datos_arg[Month],GG$2,datos_arg[Destino],GB24)
+SUMIFS(datos_us[USD],datos_us[Year],GC$2,datos_us[Month],GG$2,datos_us[Destino],GB24)</f>
        <v>20877.464788732395</v>
      </c>
      <c r="GE24" s="22"/>
      <c r="GF24" s="22">
        <f t="shared" si="89"/>
        <v>38422081.75</v>
      </c>
      <c r="GG24" s="23">
        <f t="shared" si="89"/>
        <v>351191.66433086985</v>
      </c>
      <c r="GI24" s="3" t="s">
        <v>5364</v>
      </c>
      <c r="GJ24" s="22">
        <f>SUMIFS(datos_arg[ARS],datos_arg[Year],GJ$2,datos_arg[Month],GN$2,datos_arg[Destino],GI24)
+SUMIFS(datos_us[ARS],datos_us[Year],GJ$2,datos_us[Month],GN$2,datos_us[Destino],GI24)</f>
        <v>3388700</v>
      </c>
      <c r="GK24" s="22">
        <f>SUMIFS(datos_arg[USD],datos_arg[Year],GJ$2,datos_arg[Month],GN$2,datos_arg[Destino],GI24)
+SUMIFS(datos_us[USD],datos_us[Year],GJ$2,datos_us[Month],GN$2,datos_us[Destino],GI24)</f>
        <v>24379.136690647483</v>
      </c>
      <c r="GL24" s="22"/>
      <c r="GM24" s="22">
        <f t="shared" si="90"/>
        <v>41810781.75</v>
      </c>
      <c r="GN24" s="23">
        <f t="shared" si="90"/>
        <v>375570.80102151731</v>
      </c>
      <c r="GP24" s="3" t="s">
        <v>5364</v>
      </c>
      <c r="GQ24" s="22">
        <f>SUMIFS(datos_arg[ARS],datos_arg[Year],GQ$2,datos_arg[Month],GU$2,datos_arg[Destino],GP24)
+SUMIFS(datos_us[ARS],datos_us[Year],GQ$2,datos_us[Month],GU$2,datos_us[Destino],GP24)</f>
        <v>3014000</v>
      </c>
      <c r="GR24" s="22">
        <f>SUMIFS(datos_arg[USD],datos_arg[Year],GQ$2,datos_arg[Month],GU$2,datos_arg[Destino],GP24)
+SUMIFS(datos_us[USD],datos_us[Year],GQ$2,datos_us[Month],GU$2,datos_us[Destino],GP24)</f>
        <v>19075.949367088608</v>
      </c>
      <c r="GS24" s="22"/>
      <c r="GT24" s="22">
        <f t="shared" si="91"/>
        <v>44824781.75</v>
      </c>
      <c r="GU24" s="23">
        <f t="shared" si="91"/>
        <v>394646.75038860593</v>
      </c>
      <c r="GW24" s="3" t="s">
        <v>5364</v>
      </c>
      <c r="GX24" s="22">
        <f>SUMIFS(datos_arg[ARS],datos_arg[Year],GX$2,datos_arg[Month],HB$2,datos_arg[Destino],GW24)
+SUMIFS(datos_us[ARS],datos_us[Year],GX$2,datos_us[Month],HB$2,datos_us[Destino],GW24)</f>
        <v>3049050</v>
      </c>
      <c r="GY24" s="22">
        <f>SUMIFS(datos_arg[USD],datos_arg[Year],GX$2,datos_arg[Month],HB$2,datos_arg[Destino],GW24)
+SUMIFS(datos_us[USD],datos_us[Year],GX$2,datos_us[Month],HB$2,datos_us[Destino],GW24)</f>
        <v>19928.431372549021</v>
      </c>
      <c r="GZ24" s="22"/>
      <c r="HA24" s="22">
        <f t="shared" si="92"/>
        <v>47873831.75</v>
      </c>
      <c r="HB24" s="23">
        <f t="shared" si="92"/>
        <v>414575.18176115496</v>
      </c>
      <c r="HD24" s="3" t="s">
        <v>5364</v>
      </c>
      <c r="HE24" s="22">
        <f>SUMIFS(datos_arg[ARS],datos_arg[Year],HE$2,datos_arg[Month],HI$2,datos_arg[Destino],HD24)
+SUMIFS(datos_us[ARS],datos_us[Year],HE$2,datos_us[Month],HI$2,datos_us[Destino],HD24)</f>
        <v>5201200</v>
      </c>
      <c r="HF24" s="22">
        <f>SUMIFS(datos_arg[USD],datos_arg[Year],HE$2,datos_arg[Month],HI$2,datos_arg[Destino],HD24)
+SUMIFS(datos_us[USD],datos_us[Year],HE$2,datos_us[Month],HI$2,datos_us[Destino],HD24)</f>
        <v>30889.552238805969</v>
      </c>
      <c r="HG24" s="22"/>
      <c r="HH24" s="22">
        <f t="shared" si="93"/>
        <v>53075031.75</v>
      </c>
      <c r="HI24" s="23">
        <f t="shared" si="93"/>
        <v>445464.73399996094</v>
      </c>
      <c r="HK24" s="3" t="s">
        <v>5364</v>
      </c>
      <c r="HL24" s="22">
        <f>SUMIFS(datos_arg[ARS],datos_arg[Year],HL$2,datos_arg[Month],HP$2,datos_arg[Destino],HK24)
+SUMIFS(datos_us[ARS],datos_us[Year],HL$2,datos_us[Month],HP$2,datos_us[Destino],HK24)</f>
        <v>4765100</v>
      </c>
      <c r="HM24" s="22">
        <f>SUMIFS(datos_arg[USD],datos_arg[Year],HL$2,datos_arg[Month],HP$2,datos_arg[Destino],HK24)
+SUMIFS(datos_us[USD],datos_us[Year],HL$2,datos_us[Month],HP$2,datos_us[Destino],HK24)</f>
        <v>26769.832402234635</v>
      </c>
      <c r="HN24" s="22"/>
      <c r="HO24" s="22">
        <f t="shared" si="94"/>
        <v>57840131.75</v>
      </c>
      <c r="HP24" s="23">
        <f t="shared" si="94"/>
        <v>472234.5664021956</v>
      </c>
    </row>
    <row r="25" spans="2:224" x14ac:dyDescent="0.25">
      <c r="B25" s="3" t="s">
        <v>405</v>
      </c>
      <c r="C25" s="22">
        <f>SUMIFS(datos_arg[ARS],datos_arg[Year],C$2,datos_arg[Month],G$2,datos_arg[Destino],B25)
+SUMIFS(datos_us[ARS],datos_us[Year],C$2,datos_us[Month],G$2,datos_us[Destino],B25)</f>
        <v>369407.5</v>
      </c>
      <c r="D25" s="22">
        <f>SUMIFS(datos_arg[USD],datos_arg[Year],C$2,datos_arg[Month],G$2,datos_arg[Destino],B25)
+SUMIFS(datos_us[USD],datos_us[Year],C$2,datos_us[Month],G$2,datos_us[Destino],B25)</f>
        <v>9595</v>
      </c>
      <c r="E25" s="22"/>
      <c r="F25" s="22">
        <f t="shared" si="32"/>
        <v>369407.5</v>
      </c>
      <c r="G25" s="23">
        <f t="shared" si="0"/>
        <v>9595</v>
      </c>
      <c r="I25" s="3" t="s">
        <v>405</v>
      </c>
      <c r="J25" s="22">
        <f>SUMIFS(datos_arg[ARS],datos_arg[Year],J$2,datos_arg[Month],N$2,datos_arg[Destino],I25)
+SUMIFS(datos_us[ARS],datos_us[Year],J$2,datos_us[Month],N$2,datos_us[Destino],I25)</f>
        <v>0</v>
      </c>
      <c r="K25" s="22">
        <f>SUMIFS(datos_arg[USD],datos_arg[Year],J$2,datos_arg[Month],N$2,datos_arg[Destino],I25)
+SUMIFS(datos_us[USD],datos_us[Year],J$2,datos_us[Month],N$2,datos_us[Destino],I25)</f>
        <v>0</v>
      </c>
      <c r="L25" s="22"/>
      <c r="M25" s="22">
        <f t="shared" si="64"/>
        <v>369407.5</v>
      </c>
      <c r="N25" s="23">
        <f t="shared" si="64"/>
        <v>9595</v>
      </c>
      <c r="P25" s="3" t="s">
        <v>405</v>
      </c>
      <c r="Q25" s="22">
        <f>SUMIFS(datos_arg[ARS],datos_arg[Year],Q$2,datos_arg[Month],U$2,datos_arg[Destino],P25)
+SUMIFS(datos_us[ARS],datos_us[Year],Q$2,datos_us[Month],U$2,datos_us[Destino],P25)</f>
        <v>238570</v>
      </c>
      <c r="R25" s="22">
        <f>SUMIFS(datos_arg[USD],datos_arg[Year],Q$2,datos_arg[Month],U$2,datos_arg[Destino],P25)
+SUMIFS(datos_us[USD],datos_us[Year],Q$2,datos_us[Month],U$2,datos_us[Destino],P25)</f>
        <v>5550</v>
      </c>
      <c r="S25" s="22"/>
      <c r="T25" s="22">
        <f t="shared" si="65"/>
        <v>607977.5</v>
      </c>
      <c r="U25" s="23">
        <f t="shared" si="65"/>
        <v>15145</v>
      </c>
      <c r="W25" s="3" t="s">
        <v>405</v>
      </c>
      <c r="X25" s="22">
        <f>SUMIFS(datos_arg[ARS],datos_arg[Year],X$2,datos_arg[Month],AB$2,datos_arg[Destino],W25)
+SUMIFS(datos_us[ARS],datos_us[Year],X$2,datos_us[Month],AB$2,datos_us[Destino],W25)</f>
        <v>0</v>
      </c>
      <c r="Y25" s="22">
        <f>SUMIFS(datos_arg[USD],datos_arg[Year],X$2,datos_arg[Month],AB$2,datos_arg[Destino],W25)
+SUMIFS(datos_us[USD],datos_us[Year],X$2,datos_us[Month],AB$2,datos_us[Destino],W25)</f>
        <v>0</v>
      </c>
      <c r="Z25" s="22"/>
      <c r="AA25" s="22">
        <f t="shared" si="66"/>
        <v>607977.5</v>
      </c>
      <c r="AB25" s="23">
        <f t="shared" si="66"/>
        <v>15145</v>
      </c>
      <c r="AD25" s="3" t="s">
        <v>405</v>
      </c>
      <c r="AE25" s="22">
        <f>SUMIFS(datos_arg[ARS],datos_arg[Year],AE$2,datos_arg[Month],AI$2,datos_arg[Destino],AD25)
+SUMIFS(datos_us[ARS],datos_us[Year],AE$2,datos_us[Month],AI$2,datos_us[Destino],AD25)</f>
        <v>0</v>
      </c>
      <c r="AF25" s="22">
        <f>SUMIFS(datos_arg[USD],datos_arg[Year],AE$2,datos_arg[Month],AI$2,datos_arg[Destino],AD25)
+SUMIFS(datos_us[USD],datos_us[Year],AE$2,datos_us[Month],AI$2,datos_us[Destino],AD25)</f>
        <v>0</v>
      </c>
      <c r="AG25" s="22"/>
      <c r="AH25" s="22">
        <f t="shared" si="67"/>
        <v>607977.5</v>
      </c>
      <c r="AI25" s="23">
        <f t="shared" si="67"/>
        <v>15145</v>
      </c>
      <c r="AK25" s="3" t="s">
        <v>405</v>
      </c>
      <c r="AL25" s="22">
        <f>SUMIFS(datos_arg[ARS],datos_arg[Year],AL$2,datos_arg[Month],AP$2,datos_arg[Destino],AK25)
+SUMIFS(datos_us[ARS],datos_us[Year],AL$2,datos_us[Month],AP$2,datos_us[Destino],AK25)</f>
        <v>5376.12</v>
      </c>
      <c r="AM25" s="22">
        <f>SUMIFS(datos_arg[USD],datos_arg[Year],AL$2,datos_arg[Month],AP$2,datos_arg[Destino],AK25)
+SUMIFS(datos_us[USD],datos_us[Year],AL$2,datos_us[Month],AP$2,datos_us[Destino],AK25)</f>
        <v>121.90748299319728</v>
      </c>
      <c r="AN25" s="22"/>
      <c r="AO25" s="22">
        <f t="shared" si="68"/>
        <v>613353.62</v>
      </c>
      <c r="AP25" s="23">
        <f t="shared" si="68"/>
        <v>15266.907482993198</v>
      </c>
      <c r="AR25" s="3" t="s">
        <v>405</v>
      </c>
      <c r="AS25" s="22">
        <f>SUMIFS(datos_arg[ARS],datos_arg[Year],AS$2,datos_arg[Month],AW$2,datos_arg[Destino],AR25)
+SUMIFS(datos_us[ARS],datos_us[Year],AS$2,datos_us[Month],AW$2,datos_us[Destino],AR25)</f>
        <v>100650</v>
      </c>
      <c r="AT25" s="22">
        <f>SUMIFS(datos_arg[USD],datos_arg[Year],AS$2,datos_arg[Month],AW$2,datos_arg[Destino],AR25)
+SUMIFS(datos_us[USD],datos_us[Year],AS$2,datos_us[Month],AW$2,datos_us[Destino],AR25)</f>
        <v>2242.280701754386</v>
      </c>
      <c r="AU25" s="22"/>
      <c r="AV25" s="22">
        <f t="shared" si="69"/>
        <v>714003.62</v>
      </c>
      <c r="AW25" s="23">
        <f t="shared" si="69"/>
        <v>17509.188184747585</v>
      </c>
      <c r="AY25" s="3" t="s">
        <v>405</v>
      </c>
      <c r="AZ25" s="22">
        <f>SUMIFS(datos_arg[ARS],datos_arg[Year],AZ$2,datos_arg[Month],BD$2,datos_arg[Destino],AY25)
+SUMIFS(datos_us[ARS],datos_us[Year],AZ$2,datos_us[Month],BD$2,datos_us[Destino],AY25)</f>
        <v>100800</v>
      </c>
      <c r="BA25" s="22">
        <f>SUMIFS(datos_arg[USD],datos_arg[Year],AZ$2,datos_arg[Month],BD$2,datos_arg[Destino],AY25)
+SUMIFS(datos_us[USD],datos_us[Year],AZ$2,datos_us[Month],BD$2,datos_us[Destino],AY25)</f>
        <v>2270.1754385964914</v>
      </c>
      <c r="BB25" s="22"/>
      <c r="BC25" s="22">
        <f t="shared" si="70"/>
        <v>814803.62</v>
      </c>
      <c r="BD25" s="23">
        <f t="shared" si="70"/>
        <v>19779.363623344077</v>
      </c>
      <c r="BF25" s="3" t="s">
        <v>405</v>
      </c>
      <c r="BG25" s="22">
        <f>SUMIFS(datos_arg[ARS],datos_arg[Year],BG$2,datos_arg[Month],BK$2,datos_arg[Destino],BF25)
+SUMIFS(datos_us[ARS],datos_us[Year],BG$2,datos_us[Month],BK$2,datos_us[Destino],BF25)</f>
        <v>866600</v>
      </c>
      <c r="BH25" s="22">
        <f>SUMIFS(datos_arg[USD],datos_arg[Year],BG$2,datos_arg[Month],BK$2,datos_arg[Destino],BF25)
+SUMIFS(datos_us[USD],datos_us[Year],BG$2,datos_us[Month],BK$2,datos_us[Destino],BF25)</f>
        <v>15203.508771929824</v>
      </c>
      <c r="BI25" s="22"/>
      <c r="BJ25" s="22">
        <f t="shared" si="71"/>
        <v>1681403.62</v>
      </c>
      <c r="BK25" s="23">
        <f t="shared" si="71"/>
        <v>34982.872395273902</v>
      </c>
      <c r="BM25" s="3" t="s">
        <v>405</v>
      </c>
      <c r="BN25" s="22">
        <f>SUMIFS(datos_arg[ARS],datos_arg[Year],BN$2,datos_arg[Month],BR$2,datos_arg[Destino],BM25)
+SUMIFS(datos_us[ARS],datos_us[Year],BN$2,datos_us[Month],BR$2,datos_us[Destino],BM25)</f>
        <v>110300</v>
      </c>
      <c r="BO25" s="22">
        <f>SUMIFS(datos_arg[USD],datos_arg[Year],BN$2,datos_arg[Month],BR$2,datos_arg[Destino],BM25)
+SUMIFS(datos_us[USD],datos_us[Year],BN$2,datos_us[Month],BR$2,datos_us[Destino],BM25)</f>
        <v>1838.3333333333333</v>
      </c>
      <c r="BP25" s="22"/>
      <c r="BQ25" s="22">
        <f t="shared" si="72"/>
        <v>1791703.62</v>
      </c>
      <c r="BR25" s="23">
        <f t="shared" si="72"/>
        <v>36821.205728607238</v>
      </c>
      <c r="BT25" s="3" t="s">
        <v>405</v>
      </c>
      <c r="BU25" s="22">
        <f>SUMIFS(datos_arg[ARS],datos_arg[Year],BU$2,datos_arg[Month],BY$2,datos_arg[Destino],BT25)
+SUMIFS(datos_us[ARS],datos_us[Year],BU$2,datos_us[Month],BY$2,datos_us[Destino],BT25)</f>
        <v>138500.54999999999</v>
      </c>
      <c r="BV25" s="22">
        <f>SUMIFS(datos_arg[USD],datos_arg[Year],BU$2,datos_arg[Month],BY$2,datos_arg[Destino],BT25)
+SUMIFS(datos_us[USD],datos_us[Year],BU$2,datos_us[Month],BY$2,datos_us[Destino],BT25)</f>
        <v>2132.8270270270268</v>
      </c>
      <c r="BW25" s="22"/>
      <c r="BX25" s="22">
        <f t="shared" si="73"/>
        <v>1930204.1700000002</v>
      </c>
      <c r="BY25" s="23">
        <f t="shared" si="73"/>
        <v>38954.032755634267</v>
      </c>
      <c r="CA25" s="3" t="s">
        <v>405</v>
      </c>
      <c r="CB25" s="22">
        <f>SUMIFS(datos_arg[ARS],datos_arg[Year],CB$2,datos_arg[Month],CF$2,datos_arg[Destino],CA25)
+SUMIFS(datos_us[ARS],datos_us[Year],CB$2,datos_us[Month],CF$2,datos_us[Destino],CA25)</f>
        <v>175950</v>
      </c>
      <c r="CC25" s="22">
        <f>SUMIFS(datos_arg[USD],datos_arg[Year],CB$2,datos_arg[Month],CF$2,datos_arg[Destino],CA25)
+SUMIFS(datos_us[USD],datos_us[Year],CB$2,datos_us[Month],CF$2,datos_us[Destino],CA25)</f>
        <v>2591.2899786780386</v>
      </c>
      <c r="CD25" s="22"/>
      <c r="CE25" s="22">
        <f t="shared" si="74"/>
        <v>2106154.17</v>
      </c>
      <c r="CF25" s="23">
        <f t="shared" si="74"/>
        <v>41545.322734312307</v>
      </c>
      <c r="CH25" s="3" t="s">
        <v>405</v>
      </c>
      <c r="CI25" s="22">
        <f>SUMIFS(datos_arg[ARS],datos_arg[Year],CI$2,datos_arg[Month],CM$2,datos_arg[Destino],CH25)
+SUMIFS(datos_us[ARS],datos_us[Year],CI$2,datos_us[Month],CM$2,datos_us[Destino],CH25)</f>
        <v>260550</v>
      </c>
      <c r="CJ25" s="22">
        <f>SUMIFS(datos_arg[USD],datos_arg[Year],CI$2,datos_arg[Month],CM$2,datos_arg[Destino],CH25)
+SUMIFS(datos_us[USD],datos_us[Year],CI$2,datos_us[Month],CM$2,datos_us[Destino],CH25)</f>
        <v>3428.2894736842109</v>
      </c>
      <c r="CK25" s="22"/>
      <c r="CL25" s="22">
        <f t="shared" si="75"/>
        <v>2366704.17</v>
      </c>
      <c r="CM25" s="23">
        <f t="shared" si="75"/>
        <v>44973.612207996521</v>
      </c>
      <c r="CO25" s="3" t="s">
        <v>405</v>
      </c>
      <c r="CP25" s="22">
        <f>SUMIFS(datos_arg[ARS],datos_arg[Year],CP$2,datos_arg[Month],CT$2,datos_arg[Destino],CO25)
+SUMIFS(datos_us[ARS],datos_us[Year],CP$2,datos_us[Month],CT$2,datos_us[Destino],CO25)</f>
        <v>282800</v>
      </c>
      <c r="CQ25" s="22">
        <f>SUMIFS(datos_arg[USD],datos_arg[Year],CP$2,datos_arg[Month],CT$2,datos_arg[Destino],CO25)
+SUMIFS(datos_us[USD],datos_us[Year],CP$2,datos_us[Month],CT$2,datos_us[Destino],CO25)</f>
        <v>3725.4824561403502</v>
      </c>
      <c r="CR25" s="22"/>
      <c r="CS25" s="22">
        <f t="shared" si="76"/>
        <v>2649504.17</v>
      </c>
      <c r="CT25" s="23">
        <f t="shared" si="76"/>
        <v>48699.094664136872</v>
      </c>
      <c r="CV25" s="3" t="s">
        <v>405</v>
      </c>
      <c r="CW25" s="22">
        <f>SUMIFS(datos_arg[ARS],datos_arg[Year],CW$2,datos_arg[Month],DA$2,datos_arg[Destino],CV25)
+SUMIFS(datos_us[ARS],datos_us[Year],CW$2,datos_us[Month],DA$2,datos_us[Destino],CV25)</f>
        <v>836158.55</v>
      </c>
      <c r="CX25" s="22">
        <f>SUMIFS(datos_arg[USD],datos_arg[Year],CW$2,datos_arg[Month],DA$2,datos_arg[Destino],CV25)
+SUMIFS(datos_us[USD],datos_us[Year],CW$2,datos_us[Month],DA$2,datos_us[Destino],CV25)</f>
        <v>10783.08575655114</v>
      </c>
      <c r="CY25" s="22"/>
      <c r="CZ25" s="22">
        <f t="shared" si="77"/>
        <v>3485662.7199999997</v>
      </c>
      <c r="DA25" s="23">
        <f t="shared" si="77"/>
        <v>59482.180420688012</v>
      </c>
      <c r="DC25" s="3" t="s">
        <v>405</v>
      </c>
      <c r="DD25" s="22">
        <f>SUMIFS(datos_arg[ARS],datos_arg[Year],DD$2,datos_arg[Month],DH$2,datos_arg[Destino],DC25)
+SUMIFS(datos_us[ARS],datos_us[Year],DD$2,datos_us[Month],DH$2,datos_us[Destino],DC25)</f>
        <v>409150</v>
      </c>
      <c r="DE25" s="22">
        <f>SUMIFS(datos_arg[USD],datos_arg[Year],DD$2,datos_arg[Month],DH$2,datos_arg[Destino],DC25)
+SUMIFS(datos_us[USD],datos_us[Year],DD$2,datos_us[Month],DH$2,datos_us[Destino],DC25)</f>
        <v>4813.5294117647054</v>
      </c>
      <c r="DF25" s="22"/>
      <c r="DG25" s="22">
        <f t="shared" si="78"/>
        <v>3894812.7199999997</v>
      </c>
      <c r="DH25" s="23">
        <f t="shared" si="78"/>
        <v>64295.709832452718</v>
      </c>
      <c r="DJ25" s="3" t="s">
        <v>405</v>
      </c>
      <c r="DK25" s="22">
        <f>SUMIFS(datos_arg[ARS],datos_arg[Year],DK$2,datos_arg[Month],DO$2,datos_arg[Destino],DJ25)
+SUMIFS(datos_us[ARS],datos_us[Year],DK$2,datos_us[Month],DO$2,datos_us[Destino],DJ25)</f>
        <v>365350</v>
      </c>
      <c r="DL25" s="22">
        <f>SUMIFS(datos_arg[USD],datos_arg[Year],DK$2,datos_arg[Month],DO$2,datos_arg[Destino],DJ25)
+SUMIFS(datos_us[USD],datos_us[Year],DK$2,datos_us[Month],DO$2,datos_us[Destino],DJ25)</f>
        <v>3246.3709677419356</v>
      </c>
      <c r="DM25" s="22"/>
      <c r="DN25" s="22">
        <f t="shared" si="79"/>
        <v>4260162.72</v>
      </c>
      <c r="DO25" s="23">
        <f t="shared" si="79"/>
        <v>67542.080800194657</v>
      </c>
      <c r="DQ25" s="3" t="s">
        <v>405</v>
      </c>
      <c r="DR25" s="22">
        <f>SUMIFS(datos_arg[ARS],datos_arg[Year],DR$2,datos_arg[Month],DV$2,datos_arg[Destino],DQ25)
+SUMIFS(datos_us[ARS],datos_us[Year],DR$2,datos_us[Month],DV$2,datos_us[Destino],DQ25)</f>
        <v>564300</v>
      </c>
      <c r="DS25" s="22">
        <f>SUMIFS(datos_arg[USD],datos_arg[Year],DR$2,datos_arg[Month],DV$2,datos_arg[Destino],DQ25)
+SUMIFS(datos_us[USD],datos_us[Year],DR$2,datos_us[Month],DV$2,datos_us[Destino],DQ25)</f>
        <v>4700</v>
      </c>
      <c r="DT25" s="22"/>
      <c r="DU25" s="22">
        <f t="shared" si="80"/>
        <v>4824462.72</v>
      </c>
      <c r="DV25" s="23">
        <f t="shared" si="80"/>
        <v>72242.080800194657</v>
      </c>
      <c r="DX25" s="3" t="s">
        <v>405</v>
      </c>
      <c r="DY25" s="22">
        <f>SUMIFS(datos_arg[ARS],datos_arg[Year],DY$2,datos_arg[Month],EC$2,datos_arg[Destino],DX25)
+SUMIFS(datos_us[ARS],datos_us[Year],DY$2,datos_us[Month],EC$2,datos_us[Destino],DX25)</f>
        <v>540275</v>
      </c>
      <c r="DZ25" s="22">
        <f>SUMIFS(datos_arg[USD],datos_arg[Year],DY$2,datos_arg[Month],EC$2,datos_arg[Destino],DX25)
+SUMIFS(datos_us[USD],datos_us[Year],DY$2,datos_us[Month],EC$2,datos_us[Destino],DX25)</f>
        <v>4292.3031325301199</v>
      </c>
      <c r="EA25" s="22"/>
      <c r="EB25" s="22">
        <f t="shared" si="81"/>
        <v>5364737.72</v>
      </c>
      <c r="EC25" s="23">
        <f t="shared" si="81"/>
        <v>76534.38393272477</v>
      </c>
      <c r="EE25" s="3" t="s">
        <v>405</v>
      </c>
      <c r="EF25" s="22">
        <f>SUMIFS(datos_arg[ARS],datos_arg[Year],EF$2,datos_arg[Month],EJ$2,datos_arg[Destino],EE25)
+SUMIFS(datos_us[ARS],datos_us[Year],EF$2,datos_us[Month],EJ$2,datos_us[Destino],EE25)</f>
        <v>1191360</v>
      </c>
      <c r="EG25" s="22">
        <f>SUMIFS(datos_arg[USD],datos_arg[Year],EF$2,datos_arg[Month],EJ$2,datos_arg[Destino],EE25)
+SUMIFS(datos_us[USD],datos_us[Year],EF$2,datos_us[Month],EJ$2,datos_us[Destino],EE25)</f>
        <v>9162.424242424242</v>
      </c>
      <c r="EH25" s="22"/>
      <c r="EI25" s="22">
        <f t="shared" si="82"/>
        <v>6556097.7199999997</v>
      </c>
      <c r="EJ25" s="23">
        <f t="shared" si="82"/>
        <v>85696.80817514901</v>
      </c>
      <c r="EL25" s="3" t="s">
        <v>405</v>
      </c>
      <c r="EM25" s="22">
        <f>SUMIFS(datos_arg[ARS],datos_arg[Year],EM$2,datos_arg[Month],EQ$2,datos_arg[Destino],EL25)
+SUMIFS(datos_us[ARS],datos_us[Year],EM$2,datos_us[Month],EQ$2,datos_us[Destino],EL25)</f>
        <v>1000960</v>
      </c>
      <c r="EN25" s="22">
        <f>SUMIFS(datos_arg[USD],datos_arg[Year],EM$2,datos_arg[Month],EQ$2,datos_arg[Destino],EL25)
+SUMIFS(datos_us[USD],datos_us[Year],EM$2,datos_us[Month],EQ$2,datos_us[Destino],EL25)</f>
        <v>7668.905109489051</v>
      </c>
      <c r="EO25" s="22"/>
      <c r="EP25" s="22">
        <f t="shared" si="83"/>
        <v>7557057.7199999997</v>
      </c>
      <c r="EQ25" s="23">
        <f t="shared" si="83"/>
        <v>93365.713284638055</v>
      </c>
      <c r="ES25" s="3" t="s">
        <v>405</v>
      </c>
      <c r="ET25" s="22">
        <f>SUMIFS(datos_arg[ARS],datos_arg[Year],ET$2,datos_arg[Month],EX$2,datos_arg[Destino],ES25)
+SUMIFS(datos_us[ARS],datos_us[Year],ET$2,datos_us[Month],EX$2,datos_us[Destino],ES25)</f>
        <v>577465</v>
      </c>
      <c r="EU25" s="22">
        <f>SUMIFS(datos_arg[USD],datos_arg[Year],ET$2,datos_arg[Month],EX$2,datos_arg[Destino],ES25)
+SUMIFS(datos_us[USD],datos_us[Year],ET$2,datos_us[Month],EX$2,datos_us[Destino],ES25)</f>
        <v>3498.3058954393769</v>
      </c>
      <c r="EV25" s="22"/>
      <c r="EW25" s="22">
        <f t="shared" si="84"/>
        <v>8134522.7199999997</v>
      </c>
      <c r="EX25" s="23">
        <f t="shared" si="84"/>
        <v>96864.019180077434</v>
      </c>
      <c r="EZ25" s="3" t="s">
        <v>405</v>
      </c>
      <c r="FA25" s="22">
        <f>SUMIFS(datos_arg[ARS],datos_arg[Year],FA$2,datos_arg[Month],FE$2,datos_arg[Destino],EZ25)
+SUMIFS(datos_us[ARS],datos_us[Year],FA$2,datos_us[Month],FE$2,datos_us[Destino],EZ25)</f>
        <v>491400</v>
      </c>
      <c r="FB25" s="22">
        <f>SUMIFS(datos_arg[USD],datos_arg[Year],FA$2,datos_arg[Month],FE$2,datos_arg[Destino],EZ25)
+SUMIFS(datos_us[USD],datos_us[Year],FA$2,datos_us[Month],FE$2,datos_us[Destino],EZ25)</f>
        <v>3126.7080745341618</v>
      </c>
      <c r="FC25" s="22"/>
      <c r="FD25" s="22">
        <f t="shared" si="85"/>
        <v>8625922.7199999988</v>
      </c>
      <c r="FE25" s="23">
        <f t="shared" si="85"/>
        <v>99990.7272546116</v>
      </c>
      <c r="FG25" s="3" t="s">
        <v>405</v>
      </c>
      <c r="FH25" s="22">
        <f>SUMIFS(datos_arg[ARS],datos_arg[Year],FH$2,datos_arg[Month],FL$2,datos_arg[Destino],FG25)
+SUMIFS(datos_us[ARS],datos_us[Year],FH$2,datos_us[Month],FL$2,datos_us[Destino],FG25)</f>
        <v>459900</v>
      </c>
      <c r="FI25" s="22">
        <f>SUMIFS(datos_arg[USD],datos_arg[Year],FH$2,datos_arg[Month],FL$2,datos_arg[Destino],FG25)
+SUMIFS(datos_us[USD],datos_us[Year],FH$2,datos_us[Month],FL$2,datos_us[Destino],FG25)</f>
        <v>3136.9127516778522</v>
      </c>
      <c r="FJ25" s="22"/>
      <c r="FK25" s="22">
        <f t="shared" si="86"/>
        <v>9085822.7199999988</v>
      </c>
      <c r="FL25" s="23">
        <f t="shared" si="86"/>
        <v>103127.64000628945</v>
      </c>
      <c r="FN25" s="3" t="s">
        <v>405</v>
      </c>
      <c r="FO25" s="22">
        <f>SUMIFS(datos_arg[ARS],datos_arg[Year],FO$2,datos_arg[Month],FS$2,datos_arg[Destino],FN25)
+SUMIFS(datos_us[ARS],datos_us[Year],FO$2,datos_us[Month],FS$2,datos_us[Destino],FN25)</f>
        <v>562198.55000000005</v>
      </c>
      <c r="FP25" s="22">
        <f>SUMIFS(datos_arg[USD],datos_arg[Year],FO$2,datos_arg[Month],FS$2,datos_arg[Destino],FN25)
+SUMIFS(datos_us[USD],datos_us[Year],FO$2,datos_us[Month],FS$2,datos_us[Destino],FN25)</f>
        <v>3629.2450079323107</v>
      </c>
      <c r="FQ25" s="22"/>
      <c r="FR25" s="22">
        <f t="shared" si="87"/>
        <v>9648021.2699999996</v>
      </c>
      <c r="FS25" s="23">
        <f t="shared" si="87"/>
        <v>106756.88501422177</v>
      </c>
      <c r="FU25" s="3" t="s">
        <v>405</v>
      </c>
      <c r="FV25" s="22">
        <f>SUMIFS(datos_arg[ARS],datos_arg[Year],FV$2,datos_arg[Month],FZ$2,datos_arg[Destino],FU25)
+SUMIFS(datos_us[ARS],datos_us[Year],FV$2,datos_us[Month],FZ$2,datos_us[Destino],FU25)</f>
        <v>476100</v>
      </c>
      <c r="FW25" s="22">
        <f>SUMIFS(datos_arg[USD],datos_arg[Year],FV$2,datos_arg[Month],FZ$2,datos_arg[Destino],FU25)
+SUMIFS(datos_us[USD],datos_us[Year],FV$2,datos_us[Month],FZ$2,datos_us[Destino],FU25)</f>
        <v>3238.7755102040815</v>
      </c>
      <c r="FX25" s="22"/>
      <c r="FY25" s="22">
        <f t="shared" si="88"/>
        <v>10124121.27</v>
      </c>
      <c r="FZ25" s="23">
        <f t="shared" si="88"/>
        <v>109995.66052442585</v>
      </c>
      <c r="GB25" s="3" t="s">
        <v>405</v>
      </c>
      <c r="GC25" s="22">
        <f>SUMIFS(datos_arg[ARS],datos_arg[Year],GC$2,datos_arg[Month],GG$2,datos_arg[Destino],GB25)
+SUMIFS(datos_us[ARS],datos_us[Year],GC$2,datos_us[Month],GG$2,datos_us[Destino],GB25)</f>
        <v>7217595</v>
      </c>
      <c r="GD25" s="22">
        <f>SUMIFS(datos_arg[USD],datos_arg[Year],GC$2,datos_arg[Month],GG$2,datos_arg[Destino],GB25)
+SUMIFS(datos_us[USD],datos_us[Year],GC$2,datos_us[Month],GG$2,datos_us[Destino],GB25)</f>
        <v>51267.340425531918</v>
      </c>
      <c r="GE25" s="22"/>
      <c r="GF25" s="22">
        <f t="shared" si="89"/>
        <v>17341716.27</v>
      </c>
      <c r="GG25" s="23">
        <f t="shared" si="89"/>
        <v>161263.00094995776</v>
      </c>
      <c r="GI25" s="3" t="s">
        <v>405</v>
      </c>
      <c r="GJ25" s="22">
        <f>SUMIFS(datos_arg[ARS],datos_arg[Year],GJ$2,datos_arg[Month],GN$2,datos_arg[Destino],GI25)
+SUMIFS(datos_us[ARS],datos_us[Year],GJ$2,datos_us[Month],GN$2,datos_us[Destino],GI25)</f>
        <v>3494792</v>
      </c>
      <c r="GK25" s="22">
        <f>SUMIFS(datos_arg[USD],datos_arg[Year],GJ$2,datos_arg[Month],GN$2,datos_arg[Destino],GI25)
+SUMIFS(datos_us[USD],datos_us[Year],GJ$2,datos_us[Month],GN$2,datos_us[Destino],GI25)</f>
        <v>24892.601407716371</v>
      </c>
      <c r="GL25" s="22"/>
      <c r="GM25" s="22">
        <f t="shared" si="90"/>
        <v>20836508.27</v>
      </c>
      <c r="GN25" s="23">
        <f t="shared" si="90"/>
        <v>186155.60235767413</v>
      </c>
      <c r="GP25" s="3" t="s">
        <v>405</v>
      </c>
      <c r="GQ25" s="22">
        <f>SUMIFS(datos_arg[ARS],datos_arg[Year],GQ$2,datos_arg[Month],GU$2,datos_arg[Destino],GP25)
+SUMIFS(datos_us[ARS],datos_us[Year],GQ$2,datos_us[Month],GU$2,datos_us[Destino],GP25)</f>
        <v>609736</v>
      </c>
      <c r="GR25" s="22">
        <f>SUMIFS(datos_arg[USD],datos_arg[Year],GQ$2,datos_arg[Month],GU$2,datos_arg[Destino],GP25)
+SUMIFS(datos_us[USD],datos_us[Year],GQ$2,datos_us[Month],GU$2,datos_us[Destino],GP25)</f>
        <v>4060.756556291391</v>
      </c>
      <c r="GS25" s="22"/>
      <c r="GT25" s="22">
        <f t="shared" si="91"/>
        <v>21446244.27</v>
      </c>
      <c r="GU25" s="23">
        <f t="shared" si="91"/>
        <v>190216.35891396552</v>
      </c>
      <c r="GW25" s="3" t="s">
        <v>405</v>
      </c>
      <c r="GX25" s="22">
        <f>SUMIFS(datos_arg[ARS],datos_arg[Year],GX$2,datos_arg[Month],HB$2,datos_arg[Destino],GW25)
+SUMIFS(datos_us[ARS],datos_us[Year],GX$2,datos_us[Month],HB$2,datos_us[Destino],GW25)</f>
        <v>358686</v>
      </c>
      <c r="GY25" s="22">
        <f>SUMIFS(datos_arg[USD],datos_arg[Year],GX$2,datos_arg[Month],HB$2,datos_arg[Destino],GW25)
+SUMIFS(datos_us[USD],datos_us[Year],GX$2,datos_us[Month],HB$2,datos_us[Destino],GW25)</f>
        <v>2344.3529411764703</v>
      </c>
      <c r="GZ25" s="22"/>
      <c r="HA25" s="22">
        <f t="shared" si="92"/>
        <v>21804930.27</v>
      </c>
      <c r="HB25" s="23">
        <f t="shared" si="92"/>
        <v>192560.711855142</v>
      </c>
      <c r="HD25" s="3" t="s">
        <v>405</v>
      </c>
      <c r="HE25" s="22">
        <f>SUMIFS(datos_arg[ARS],datos_arg[Year],HE$2,datos_arg[Month],HI$2,datos_arg[Destino],HD25)
+SUMIFS(datos_us[ARS],datos_us[Year],HE$2,datos_us[Month],HI$2,datos_us[Destino],HD25)</f>
        <v>1511072.03</v>
      </c>
      <c r="HF25" s="22">
        <f>SUMIFS(datos_arg[USD],datos_arg[Year],HE$2,datos_arg[Month],HI$2,datos_arg[Destino],HD25)
+SUMIFS(datos_us[USD],datos_us[Year],HE$2,datos_us[Month],HI$2,datos_us[Destino],HD25)</f>
        <v>8445.1850643060261</v>
      </c>
      <c r="HG25" s="22"/>
      <c r="HH25" s="22">
        <f t="shared" si="93"/>
        <v>23316002.300000001</v>
      </c>
      <c r="HI25" s="23">
        <f t="shared" si="93"/>
        <v>201005.89691944802</v>
      </c>
      <c r="HK25" s="3" t="s">
        <v>405</v>
      </c>
      <c r="HL25" s="22">
        <f>SUMIFS(datos_arg[ARS],datos_arg[Year],HL$2,datos_arg[Month],HP$2,datos_arg[Destino],HK25)
+SUMIFS(datos_us[ARS],datos_us[Year],HL$2,datos_us[Month],HP$2,datos_us[Destino],HK25)</f>
        <v>447403.5</v>
      </c>
      <c r="HM25" s="22">
        <f>SUMIFS(datos_arg[USD],datos_arg[Year],HL$2,datos_arg[Month],HP$2,datos_arg[Destino],HK25)
+SUMIFS(datos_us[USD],datos_us[Year],HL$2,datos_us[Month],HP$2,datos_us[Destino],HK25)</f>
        <v>2510.4064768899207</v>
      </c>
      <c r="HN25" s="22"/>
      <c r="HO25" s="22">
        <f t="shared" si="94"/>
        <v>23763405.800000001</v>
      </c>
      <c r="HP25" s="23">
        <f t="shared" si="94"/>
        <v>203516.30339633793</v>
      </c>
    </row>
    <row r="26" spans="2:224" x14ac:dyDescent="0.25">
      <c r="B26" s="3" t="s">
        <v>404</v>
      </c>
      <c r="C26" s="22">
        <f>SUMIFS(datos_arg[ARS],datos_arg[Year],C$2,datos_arg[Month],G$2,datos_arg[Destino],B26)
+SUMIFS(datos_us[ARS],datos_us[Year],C$2,datos_us[Month],G$2,datos_us[Destino],B26)</f>
        <v>0</v>
      </c>
      <c r="D26" s="22">
        <f>SUMIFS(datos_arg[USD],datos_arg[Year],C$2,datos_arg[Month],G$2,datos_arg[Destino],B26)
+SUMIFS(datos_us[USD],datos_us[Year],C$2,datos_us[Month],G$2,datos_us[Destino],B26)</f>
        <v>0</v>
      </c>
      <c r="E26" s="22"/>
      <c r="F26" s="22">
        <f t="shared" si="32"/>
        <v>0</v>
      </c>
      <c r="G26" s="23">
        <f t="shared" si="0"/>
        <v>0</v>
      </c>
      <c r="I26" s="3" t="s">
        <v>404</v>
      </c>
      <c r="J26" s="22">
        <f>SUMIFS(datos_arg[ARS],datos_arg[Year],J$2,datos_arg[Month],N$2,datos_arg[Destino],I26)
+SUMIFS(datos_us[ARS],datos_us[Year],J$2,datos_us[Month],N$2,datos_us[Destino],I26)</f>
        <v>195</v>
      </c>
      <c r="K26" s="22">
        <f>SUMIFS(datos_arg[USD],datos_arg[Year],J$2,datos_arg[Month],N$2,datos_arg[Destino],I26)
+SUMIFS(datos_us[USD],datos_us[Year],J$2,datos_us[Month],N$2,datos_us[Destino],I26)</f>
        <v>5</v>
      </c>
      <c r="L26" s="22"/>
      <c r="M26" s="22">
        <f t="shared" si="64"/>
        <v>195</v>
      </c>
      <c r="N26" s="23">
        <f t="shared" si="64"/>
        <v>5</v>
      </c>
      <c r="P26" s="3" t="s">
        <v>404</v>
      </c>
      <c r="Q26" s="22">
        <f>SUMIFS(datos_arg[ARS],datos_arg[Year],Q$2,datos_arg[Month],U$2,datos_arg[Destino],P26)
+SUMIFS(datos_us[ARS],datos_us[Year],Q$2,datos_us[Month],U$2,datos_us[Destino],P26)</f>
        <v>0</v>
      </c>
      <c r="R26" s="22">
        <f>SUMIFS(datos_arg[USD],datos_arg[Year],Q$2,datos_arg[Month],U$2,datos_arg[Destino],P26)
+SUMIFS(datos_us[USD],datos_us[Year],Q$2,datos_us[Month],U$2,datos_us[Destino],P26)</f>
        <v>0</v>
      </c>
      <c r="S26" s="22"/>
      <c r="T26" s="22">
        <f t="shared" si="65"/>
        <v>195</v>
      </c>
      <c r="U26" s="23">
        <f t="shared" si="65"/>
        <v>5</v>
      </c>
      <c r="W26" s="3" t="s">
        <v>404</v>
      </c>
      <c r="X26" s="22">
        <f>SUMIFS(datos_arg[ARS],datos_arg[Year],X$2,datos_arg[Month],AB$2,datos_arg[Destino],W26)
+SUMIFS(datos_us[ARS],datos_us[Year],X$2,datos_us[Month],AB$2,datos_us[Destino],W26)</f>
        <v>0</v>
      </c>
      <c r="Y26" s="22">
        <f>SUMIFS(datos_arg[USD],datos_arg[Year],X$2,datos_arg[Month],AB$2,datos_arg[Destino],W26)
+SUMIFS(datos_us[USD],datos_us[Year],X$2,datos_us[Month],AB$2,datos_us[Destino],W26)</f>
        <v>0</v>
      </c>
      <c r="Z26" s="22"/>
      <c r="AA26" s="22">
        <f t="shared" si="66"/>
        <v>195</v>
      </c>
      <c r="AB26" s="23">
        <f t="shared" si="66"/>
        <v>5</v>
      </c>
      <c r="AD26" s="3" t="s">
        <v>404</v>
      </c>
      <c r="AE26" s="22">
        <f>SUMIFS(datos_arg[ARS],datos_arg[Year],AE$2,datos_arg[Month],AI$2,datos_arg[Destino],AD26)
+SUMIFS(datos_us[ARS],datos_us[Year],AE$2,datos_us[Month],AI$2,datos_us[Destino],AD26)</f>
        <v>0</v>
      </c>
      <c r="AF26" s="22">
        <f>SUMIFS(datos_arg[USD],datos_arg[Year],AE$2,datos_arg[Month],AI$2,datos_arg[Destino],AD26)
+SUMIFS(datos_us[USD],datos_us[Year],AE$2,datos_us[Month],AI$2,datos_us[Destino],AD26)</f>
        <v>0</v>
      </c>
      <c r="AG26" s="22"/>
      <c r="AH26" s="22">
        <f t="shared" si="67"/>
        <v>195</v>
      </c>
      <c r="AI26" s="23">
        <f t="shared" si="67"/>
        <v>5</v>
      </c>
      <c r="AK26" s="3" t="s">
        <v>404</v>
      </c>
      <c r="AL26" s="22">
        <f>SUMIFS(datos_arg[ARS],datos_arg[Year],AL$2,datos_arg[Month],AP$2,datos_arg[Destino],AK26)
+SUMIFS(datos_us[ARS],datos_us[Year],AL$2,datos_us[Month],AP$2,datos_us[Destino],AK26)</f>
        <v>0</v>
      </c>
      <c r="AM26" s="22">
        <f>SUMIFS(datos_arg[USD],datos_arg[Year],AL$2,datos_arg[Month],AP$2,datos_arg[Destino],AK26)
+SUMIFS(datos_us[USD],datos_us[Year],AL$2,datos_us[Month],AP$2,datos_us[Destino],AK26)</f>
        <v>0</v>
      </c>
      <c r="AN26" s="22"/>
      <c r="AO26" s="22">
        <f t="shared" si="68"/>
        <v>195</v>
      </c>
      <c r="AP26" s="23">
        <f t="shared" si="68"/>
        <v>5</v>
      </c>
      <c r="AR26" s="3" t="s">
        <v>404</v>
      </c>
      <c r="AS26" s="22">
        <f>SUMIFS(datos_arg[ARS],datos_arg[Year],AS$2,datos_arg[Month],AW$2,datos_arg[Destino],AR26)
+SUMIFS(datos_us[ARS],datos_us[Year],AS$2,datos_us[Month],AW$2,datos_us[Destino],AR26)</f>
        <v>25790.57</v>
      </c>
      <c r="AT26" s="22">
        <f>SUMIFS(datos_arg[USD],datos_arg[Year],AS$2,datos_arg[Month],AW$2,datos_arg[Destino],AR26)
+SUMIFS(datos_us[USD],datos_us[Year],AS$2,datos_us[Month],AW$2,datos_us[Destino],AR26)</f>
        <v>591.27851580872743</v>
      </c>
      <c r="AU26" s="22"/>
      <c r="AV26" s="22">
        <f t="shared" si="69"/>
        <v>25985.57</v>
      </c>
      <c r="AW26" s="23">
        <f t="shared" si="69"/>
        <v>596.27851580872743</v>
      </c>
      <c r="AY26" s="3" t="s">
        <v>404</v>
      </c>
      <c r="AZ26" s="22">
        <f>SUMIFS(datos_arg[ARS],datos_arg[Year],AZ$2,datos_arg[Month],BD$2,datos_arg[Destino],AY26)
+SUMIFS(datos_us[ARS],datos_us[Year],AZ$2,datos_us[Month],BD$2,datos_us[Destino],AY26)</f>
        <v>12287.25</v>
      </c>
      <c r="BA26" s="22">
        <f>SUMIFS(datos_arg[USD],datos_arg[Year],AZ$2,datos_arg[Month],BD$2,datos_arg[Destino],AY26)
+SUMIFS(datos_us[USD],datos_us[Year],AZ$2,datos_us[Month],BD$2,datos_us[Destino],AY26)</f>
        <v>218.98456140350876</v>
      </c>
      <c r="BB26" s="22"/>
      <c r="BC26" s="22">
        <f t="shared" si="70"/>
        <v>38272.82</v>
      </c>
      <c r="BD26" s="23">
        <f t="shared" si="70"/>
        <v>815.26307721223623</v>
      </c>
      <c r="BF26" s="3" t="s">
        <v>404</v>
      </c>
      <c r="BG26" s="22">
        <f>SUMIFS(datos_arg[ARS],datos_arg[Year],BG$2,datos_arg[Month],BK$2,datos_arg[Destino],BF26)
+SUMIFS(datos_us[ARS],datos_us[Year],BG$2,datos_us[Month],BK$2,datos_us[Destino],BF26)</f>
        <v>34150.26</v>
      </c>
      <c r="BH26" s="22">
        <f>SUMIFS(datos_arg[USD],datos_arg[Year],BG$2,datos_arg[Month],BK$2,datos_arg[Destino],BF26)
+SUMIFS(datos_us[USD],datos_us[Year],BG$2,datos_us[Month],BK$2,datos_us[Destino],BF26)</f>
        <v>586.56263157894739</v>
      </c>
      <c r="BI26" s="22"/>
      <c r="BJ26" s="22">
        <f t="shared" si="71"/>
        <v>72423.08</v>
      </c>
      <c r="BK26" s="23">
        <f t="shared" si="71"/>
        <v>1401.8257087911836</v>
      </c>
      <c r="BM26" s="3" t="s">
        <v>404</v>
      </c>
      <c r="BN26" s="22">
        <f>SUMIFS(datos_arg[ARS],datos_arg[Year],BN$2,datos_arg[Month],BR$2,datos_arg[Destino],BM26)
+SUMIFS(datos_us[ARS],datos_us[Year],BN$2,datos_us[Month],BR$2,datos_us[Destino],BM26)</f>
        <v>35214.81</v>
      </c>
      <c r="BO26" s="22">
        <f>SUMIFS(datos_arg[USD],datos_arg[Year],BN$2,datos_arg[Month],BR$2,datos_arg[Destino],BM26)
+SUMIFS(datos_us[USD],datos_us[Year],BN$2,datos_us[Month],BR$2,datos_us[Destino],BM26)</f>
        <v>571.73666666666668</v>
      </c>
      <c r="BP26" s="22"/>
      <c r="BQ26" s="22">
        <f t="shared" si="72"/>
        <v>107637.89</v>
      </c>
      <c r="BR26" s="23">
        <f t="shared" si="72"/>
        <v>1973.5623754578503</v>
      </c>
      <c r="BT26" s="3" t="s">
        <v>404</v>
      </c>
      <c r="BU26" s="22">
        <f>SUMIFS(datos_arg[ARS],datos_arg[Year],BU$2,datos_arg[Month],BY$2,datos_arg[Destino],BT26)
+SUMIFS(datos_us[ARS],datos_us[Year],BU$2,datos_us[Month],BY$2,datos_us[Destino],BT26)</f>
        <v>31996.587499999998</v>
      </c>
      <c r="BV26" s="22">
        <f>SUMIFS(datos_arg[USD],datos_arg[Year],BU$2,datos_arg[Month],BY$2,datos_arg[Destino],BT26)
+SUMIFS(datos_us[USD],datos_us[Year],BU$2,datos_us[Month],BY$2,datos_us[Destino],BT26)</f>
        <v>489.7032307692308</v>
      </c>
      <c r="BW26" s="22"/>
      <c r="BX26" s="22">
        <f t="shared" si="73"/>
        <v>139634.47750000001</v>
      </c>
      <c r="BY26" s="23">
        <f t="shared" si="73"/>
        <v>2463.2656062270812</v>
      </c>
      <c r="CA26" s="3" t="s">
        <v>404</v>
      </c>
      <c r="CB26" s="22">
        <f>SUMIFS(datos_arg[ARS],datos_arg[Year],CB$2,datos_arg[Month],CF$2,datos_arg[Destino],CA26)
+SUMIFS(datos_us[ARS],datos_us[Year],CB$2,datos_us[Month],CF$2,datos_us[Destino],CA26)</f>
        <v>92874.760000000009</v>
      </c>
      <c r="CC26" s="22">
        <f>SUMIFS(datos_arg[USD],datos_arg[Year],CB$2,datos_arg[Month],CF$2,datos_arg[Destino],CA26)
+SUMIFS(datos_us[USD],datos_us[Year],CB$2,datos_us[Month],CF$2,datos_us[Destino],CA26)</f>
        <v>1333.9842647674907</v>
      </c>
      <c r="CD26" s="22"/>
      <c r="CE26" s="22">
        <f t="shared" si="74"/>
        <v>232509.23750000002</v>
      </c>
      <c r="CF26" s="23">
        <f t="shared" si="74"/>
        <v>3797.2498709945721</v>
      </c>
      <c r="CH26" s="3" t="s">
        <v>404</v>
      </c>
      <c r="CI26" s="22">
        <f>SUMIFS(datos_arg[ARS],datos_arg[Year],CI$2,datos_arg[Month],CM$2,datos_arg[Destino],CH26)
+SUMIFS(datos_us[ARS],datos_us[Year],CI$2,datos_us[Month],CM$2,datos_us[Destino],CH26)</f>
        <v>62282.8</v>
      </c>
      <c r="CJ26" s="22">
        <f>SUMIFS(datos_arg[USD],datos_arg[Year],CI$2,datos_arg[Month],CM$2,datos_arg[Destino],CH26)
+SUMIFS(datos_us[USD],datos_us[Year],CI$2,datos_us[Month],CM$2,datos_us[Destino],CH26)</f>
        <v>823.23017543859646</v>
      </c>
      <c r="CK26" s="22"/>
      <c r="CL26" s="22">
        <f t="shared" si="75"/>
        <v>294792.03750000003</v>
      </c>
      <c r="CM26" s="23">
        <f t="shared" si="75"/>
        <v>4620.4800464331684</v>
      </c>
      <c r="CO26" s="3" t="s">
        <v>404</v>
      </c>
      <c r="CP26" s="22">
        <f>SUMIFS(datos_arg[ARS],datos_arg[Year],CP$2,datos_arg[Month],CT$2,datos_arg[Destino],CO26)
+SUMIFS(datos_us[ARS],datos_us[Year],CP$2,datos_us[Month],CT$2,datos_us[Destino],CO26)</f>
        <v>65046.23</v>
      </c>
      <c r="CQ26" s="22">
        <f>SUMIFS(datos_arg[USD],datos_arg[Year],CP$2,datos_arg[Month],CT$2,datos_arg[Destino],CO26)
+SUMIFS(datos_us[USD],datos_us[Year],CP$2,datos_us[Month],CT$2,datos_us[Destino],CO26)</f>
        <v>856.30147611749453</v>
      </c>
      <c r="CR26" s="22"/>
      <c r="CS26" s="22">
        <f t="shared" si="76"/>
        <v>359838.26750000002</v>
      </c>
      <c r="CT26" s="23">
        <f t="shared" si="76"/>
        <v>5476.7815225506629</v>
      </c>
      <c r="CV26" s="3" t="s">
        <v>404</v>
      </c>
      <c r="CW26" s="22">
        <f>SUMIFS(datos_arg[ARS],datos_arg[Year],CW$2,datos_arg[Month],DA$2,datos_arg[Destino],CV26)
+SUMIFS(datos_us[ARS],datos_us[Year],CW$2,datos_us[Month],DA$2,datos_us[Destino],CV26)</f>
        <v>107606.92499999999</v>
      </c>
      <c r="CX26" s="22">
        <f>SUMIFS(datos_arg[USD],datos_arg[Year],CW$2,datos_arg[Month],DA$2,datos_arg[Destino],CV26)
+SUMIFS(datos_us[USD],datos_us[Year],CW$2,datos_us[Month],DA$2,datos_us[Destino],CV26)</f>
        <v>1374.913426895685</v>
      </c>
      <c r="CY26" s="22"/>
      <c r="CZ26" s="22">
        <f t="shared" si="77"/>
        <v>467445.1925</v>
      </c>
      <c r="DA26" s="23">
        <f t="shared" si="77"/>
        <v>6851.6949494463479</v>
      </c>
      <c r="DC26" s="3" t="s">
        <v>404</v>
      </c>
      <c r="DD26" s="22">
        <f>SUMIFS(datos_arg[ARS],datos_arg[Year],DD$2,datos_arg[Month],DH$2,datos_arg[Destino],DC26)
+SUMIFS(datos_us[ARS],datos_us[Year],DD$2,datos_us[Month],DH$2,datos_us[Destino],DC26)</f>
        <v>81031.34</v>
      </c>
      <c r="DE26" s="22">
        <f>SUMIFS(datos_arg[USD],datos_arg[Year],DD$2,datos_arg[Month],DH$2,datos_arg[Destino],DC26)
+SUMIFS(datos_us[USD],datos_us[Year],DD$2,datos_us[Month],DH$2,datos_us[Destino],DC26)</f>
        <v>901.15541176470595</v>
      </c>
      <c r="DF26" s="22"/>
      <c r="DG26" s="22">
        <f t="shared" si="78"/>
        <v>548476.53249999997</v>
      </c>
      <c r="DH26" s="23">
        <f t="shared" si="78"/>
        <v>7752.8503612110535</v>
      </c>
      <c r="DJ26" s="3" t="s">
        <v>404</v>
      </c>
      <c r="DK26" s="22">
        <f>SUMIFS(datos_arg[ARS],datos_arg[Year],DK$2,datos_arg[Month],DO$2,datos_arg[Destino],DJ26)
+SUMIFS(datos_us[ARS],datos_us[Year],DK$2,datos_us[Month],DO$2,datos_us[Destino],DJ26)</f>
        <v>108457.64000000001</v>
      </c>
      <c r="DL26" s="22">
        <f>SUMIFS(datos_arg[USD],datos_arg[Year],DK$2,datos_arg[Month],DO$2,datos_arg[Destino],DJ26)
+SUMIFS(datos_us[USD],datos_us[Year],DK$2,datos_us[Month],DO$2,datos_us[Destino],DJ26)</f>
        <v>915.22424731182798</v>
      </c>
      <c r="DM26" s="22"/>
      <c r="DN26" s="22">
        <f t="shared" si="79"/>
        <v>656934.17249999999</v>
      </c>
      <c r="DO26" s="23">
        <f t="shared" si="79"/>
        <v>8668.074608522882</v>
      </c>
      <c r="DQ26" s="3" t="s">
        <v>404</v>
      </c>
      <c r="DR26" s="22">
        <f>SUMIFS(datos_arg[ARS],datos_arg[Year],DR$2,datos_arg[Month],DV$2,datos_arg[Destino],DQ26)
+SUMIFS(datos_us[ARS],datos_us[Year],DR$2,datos_us[Month],DV$2,datos_us[Destino],DQ26)</f>
        <v>131288.90000000002</v>
      </c>
      <c r="DS26" s="22">
        <f>SUMIFS(datos_arg[USD],datos_arg[Year],DR$2,datos_arg[Month],DV$2,datos_arg[Destino],DQ26)
+SUMIFS(datos_us[USD],datos_us[Year],DR$2,datos_us[Month],DV$2,datos_us[Destino],DQ26)</f>
        <v>1101.5941402486403</v>
      </c>
      <c r="DT26" s="22"/>
      <c r="DU26" s="22">
        <f t="shared" si="80"/>
        <v>788223.07250000001</v>
      </c>
      <c r="DV26" s="23">
        <f t="shared" si="80"/>
        <v>9769.6687487715226</v>
      </c>
      <c r="DX26" s="3" t="s">
        <v>404</v>
      </c>
      <c r="DY26" s="22">
        <f>SUMIFS(datos_arg[ARS],datos_arg[Year],DY$2,datos_arg[Month],EC$2,datos_arg[Destino],DX26)
+SUMIFS(datos_us[ARS],datos_us[Year],DY$2,datos_us[Month],EC$2,datos_us[Destino],DX26)</f>
        <v>112092.41</v>
      </c>
      <c r="DZ26" s="22">
        <f>SUMIFS(datos_arg[USD],datos_arg[Year],DY$2,datos_arg[Month],EC$2,datos_arg[Destino],DX26)
+SUMIFS(datos_us[USD],datos_us[Year],DY$2,datos_us[Month],EC$2,datos_us[Destino],DX26)</f>
        <v>885.49648594377516</v>
      </c>
      <c r="EA26" s="22"/>
      <c r="EB26" s="22">
        <f t="shared" si="81"/>
        <v>900315.48250000004</v>
      </c>
      <c r="EC26" s="23">
        <f t="shared" si="81"/>
        <v>10655.165234715298</v>
      </c>
      <c r="EE26" s="3" t="s">
        <v>404</v>
      </c>
      <c r="EF26" s="22">
        <f>SUMIFS(datos_arg[ARS],datos_arg[Year],EF$2,datos_arg[Month],EJ$2,datos_arg[Destino],EE26)
+SUMIFS(datos_us[ARS],datos_us[Year],EF$2,datos_us[Month],EJ$2,datos_us[Destino],EE26)</f>
        <v>95903.450000000012</v>
      </c>
      <c r="EG26" s="22">
        <f>SUMIFS(datos_arg[USD],datos_arg[Year],EF$2,datos_arg[Month],EJ$2,datos_arg[Destino],EE26)
+SUMIFS(datos_us[USD],datos_us[Year],EF$2,datos_us[Month],EJ$2,datos_us[Destino],EE26)</f>
        <v>727.72899224806201</v>
      </c>
      <c r="EH26" s="22"/>
      <c r="EI26" s="22">
        <f t="shared" si="82"/>
        <v>996218.93250000011</v>
      </c>
      <c r="EJ26" s="23">
        <f t="shared" si="82"/>
        <v>11382.894226963359</v>
      </c>
      <c r="EL26" s="3" t="s">
        <v>404</v>
      </c>
      <c r="EM26" s="22">
        <f>SUMIFS(datos_arg[ARS],datos_arg[Year],EM$2,datos_arg[Month],EQ$2,datos_arg[Destino],EL26)
+SUMIFS(datos_us[ARS],datos_us[Year],EM$2,datos_us[Month],EQ$2,datos_us[Destino],EL26)</f>
        <v>138583.26999999999</v>
      </c>
      <c r="EN26" s="22">
        <f>SUMIFS(datos_arg[USD],datos_arg[Year],EM$2,datos_arg[Month],EQ$2,datos_arg[Destino],EL26)
+SUMIFS(datos_us[USD],datos_us[Year],EM$2,datos_us[Month],EQ$2,datos_us[Destino],EL26)</f>
        <v>1034.8543750000001</v>
      </c>
      <c r="EO26" s="22"/>
      <c r="EP26" s="22">
        <f t="shared" si="83"/>
        <v>1134802.2025000001</v>
      </c>
      <c r="EQ26" s="23">
        <f t="shared" si="83"/>
        <v>12417.74860196336</v>
      </c>
      <c r="ES26" s="3" t="s">
        <v>404</v>
      </c>
      <c r="ET26" s="22">
        <f>SUMIFS(datos_arg[ARS],datos_arg[Year],ET$2,datos_arg[Month],EX$2,datos_arg[Destino],ES26)
+SUMIFS(datos_us[ARS],datos_us[Year],ET$2,datos_us[Month],EX$2,datos_us[Destino],ES26)</f>
        <v>122124.62000000001</v>
      </c>
      <c r="EU26" s="22">
        <f>SUMIFS(datos_arg[USD],datos_arg[Year],ET$2,datos_arg[Month],EX$2,datos_arg[Destino],ES26)
+SUMIFS(datos_us[USD],datos_us[Year],ET$2,datos_us[Month],EX$2,datos_us[Destino],ES26)</f>
        <v>741.9128635520949</v>
      </c>
      <c r="EV26" s="22"/>
      <c r="EW26" s="22">
        <f t="shared" si="84"/>
        <v>1256926.8225000002</v>
      </c>
      <c r="EX26" s="23">
        <f t="shared" si="84"/>
        <v>13159.661465515455</v>
      </c>
      <c r="EZ26" s="3" t="s">
        <v>404</v>
      </c>
      <c r="FA26" s="22">
        <f>SUMIFS(datos_arg[ARS],datos_arg[Year],FA$2,datos_arg[Month],FE$2,datos_arg[Destino],EZ26)
+SUMIFS(datos_us[ARS],datos_us[Year],FA$2,datos_us[Month],FE$2,datos_us[Destino],EZ26)</f>
        <v>128209.7</v>
      </c>
      <c r="FB26" s="22">
        <f>SUMIFS(datos_arg[USD],datos_arg[Year],FA$2,datos_arg[Month],FE$2,datos_arg[Destino],EZ26)
+SUMIFS(datos_us[USD],datos_us[Year],FA$2,datos_us[Month],FE$2,datos_us[Destino],EZ26)</f>
        <v>803.14795031055905</v>
      </c>
      <c r="FC26" s="22"/>
      <c r="FD26" s="22">
        <f t="shared" si="85"/>
        <v>1385136.5225000002</v>
      </c>
      <c r="FE26" s="23">
        <f t="shared" si="85"/>
        <v>13962.809415826014</v>
      </c>
      <c r="FG26" s="3" t="s">
        <v>404</v>
      </c>
      <c r="FH26" s="22">
        <f>SUMIFS(datos_arg[ARS],datos_arg[Year],FH$2,datos_arg[Month],FL$2,datos_arg[Destino],FG26)
+SUMIFS(datos_us[ARS],datos_us[Year],FH$2,datos_us[Month],FL$2,datos_us[Destino],FG26)</f>
        <v>134548.76</v>
      </c>
      <c r="FI26" s="22">
        <f>SUMIFS(datos_arg[USD],datos_arg[Year],FH$2,datos_arg[Month],FL$2,datos_arg[Destino],FG26)
+SUMIFS(datos_us[USD],datos_us[Year],FH$2,datos_us[Month],FL$2,datos_us[Destino],FG26)</f>
        <v>881.74938790496628</v>
      </c>
      <c r="FJ26" s="22"/>
      <c r="FK26" s="22">
        <f t="shared" si="86"/>
        <v>1519685.2825000002</v>
      </c>
      <c r="FL26" s="23">
        <f t="shared" si="86"/>
        <v>14844.558803730981</v>
      </c>
      <c r="FN26" s="3" t="s">
        <v>404</v>
      </c>
      <c r="FO26" s="22">
        <f>SUMIFS(datos_arg[ARS],datos_arg[Year],FO$2,datos_arg[Month],FS$2,datos_arg[Destino],FN26)
+SUMIFS(datos_us[ARS],datos_us[Year],FO$2,datos_us[Month],FS$2,datos_us[Destino],FN26)</f>
        <v>94813.38</v>
      </c>
      <c r="FP26" s="22">
        <f>SUMIFS(datos_arg[USD],datos_arg[Year],FO$2,datos_arg[Month],FS$2,datos_arg[Destino],FN26)
+SUMIFS(datos_us[USD],datos_us[Year],FO$2,datos_us[Month],FS$2,datos_us[Destino],FN26)</f>
        <v>612.49245161290321</v>
      </c>
      <c r="FQ26" s="22"/>
      <c r="FR26" s="22">
        <f t="shared" si="87"/>
        <v>1614498.6625000001</v>
      </c>
      <c r="FS26" s="23">
        <f t="shared" si="87"/>
        <v>15457.051255343884</v>
      </c>
      <c r="FU26" s="3" t="s">
        <v>404</v>
      </c>
      <c r="FV26" s="22">
        <f>SUMIFS(datos_arg[ARS],datos_arg[Year],FV$2,datos_arg[Month],FZ$2,datos_arg[Destino],FU26)
+SUMIFS(datos_us[ARS],datos_us[Year],FV$2,datos_us[Month],FZ$2,datos_us[Destino],FU26)</f>
        <v>128063.56000000001</v>
      </c>
      <c r="FW26" s="22">
        <f>SUMIFS(datos_arg[USD],datos_arg[Year],FV$2,datos_arg[Month],FZ$2,datos_arg[Destino],FU26)
+SUMIFS(datos_us[USD],datos_us[Year],FV$2,datos_us[Month],FZ$2,datos_us[Destino],FU26)</f>
        <v>853.68121682655283</v>
      </c>
      <c r="FX26" s="22"/>
      <c r="FY26" s="22">
        <f t="shared" si="88"/>
        <v>1742562.2225000001</v>
      </c>
      <c r="FZ26" s="23">
        <f t="shared" si="88"/>
        <v>16310.732472170437</v>
      </c>
      <c r="GB26" s="3" t="s">
        <v>404</v>
      </c>
      <c r="GC26" s="22">
        <f>SUMIFS(datos_arg[ARS],datos_arg[Year],GC$2,datos_arg[Month],GG$2,datos_arg[Destino],GB26)
+SUMIFS(datos_us[ARS],datos_us[Year],GC$2,datos_us[Month],GG$2,datos_us[Destino],GB26)</f>
        <v>453510.73</v>
      </c>
      <c r="GD26" s="22">
        <f>SUMIFS(datos_arg[USD],datos_arg[Year],GC$2,datos_arg[Month],GG$2,datos_arg[Destino],GB26)
+SUMIFS(datos_us[USD],datos_us[Year],GC$2,datos_us[Month],GG$2,datos_us[Destino],GB26)</f>
        <v>3208.3315004471265</v>
      </c>
      <c r="GE26" s="22"/>
      <c r="GF26" s="22">
        <f t="shared" si="89"/>
        <v>2196072.9525000001</v>
      </c>
      <c r="GG26" s="23">
        <f t="shared" si="89"/>
        <v>19519.063972617565</v>
      </c>
      <c r="GI26" s="3" t="s">
        <v>404</v>
      </c>
      <c r="GJ26" s="22">
        <f>SUMIFS(datos_arg[ARS],datos_arg[Year],GJ$2,datos_arg[Month],GN$2,datos_arg[Destino],GI26)
+SUMIFS(datos_us[ARS],datos_us[Year],GJ$2,datos_us[Month],GN$2,datos_us[Destino],GI26)</f>
        <v>138265.5</v>
      </c>
      <c r="GK26" s="22">
        <f>SUMIFS(datos_arg[USD],datos_arg[Year],GJ$2,datos_arg[Month],GN$2,datos_arg[Destino],GI26)
+SUMIFS(datos_us[USD],datos_us[Year],GJ$2,datos_us[Month],GN$2,datos_us[Destino],GI26)</f>
        <v>959.60508504494715</v>
      </c>
      <c r="GL26" s="22"/>
      <c r="GM26" s="22">
        <f t="shared" si="90"/>
        <v>2334338.4525000001</v>
      </c>
      <c r="GN26" s="23">
        <f t="shared" si="90"/>
        <v>20478.669057662511</v>
      </c>
      <c r="GP26" s="3" t="s">
        <v>404</v>
      </c>
      <c r="GQ26" s="22">
        <f>SUMIFS(datos_arg[ARS],datos_arg[Year],GQ$2,datos_arg[Month],GU$2,datos_arg[Destino],GP26)
+SUMIFS(datos_us[ARS],datos_us[Year],GQ$2,datos_us[Month],GU$2,datos_us[Destino],GP26)</f>
        <v>186757.55000000002</v>
      </c>
      <c r="GR26" s="22">
        <f>SUMIFS(datos_arg[USD],datos_arg[Year],GQ$2,datos_arg[Month],GU$2,datos_arg[Destino],GP26)
+SUMIFS(datos_us[USD],datos_us[Year],GQ$2,datos_us[Month],GU$2,datos_us[Destino],GP26)</f>
        <v>1224.740887340849</v>
      </c>
      <c r="GS26" s="22"/>
      <c r="GT26" s="22">
        <f t="shared" si="91"/>
        <v>2521096.0024999999</v>
      </c>
      <c r="GU26" s="23">
        <f t="shared" si="91"/>
        <v>21703.409945003361</v>
      </c>
      <c r="GW26" s="3" t="s">
        <v>404</v>
      </c>
      <c r="GX26" s="22">
        <f>SUMIFS(datos_arg[ARS],datos_arg[Year],GX$2,datos_arg[Month],HB$2,datos_arg[Destino],GW26)
+SUMIFS(datos_us[ARS],datos_us[Year],GX$2,datos_us[Month],HB$2,datos_us[Destino],GW26)</f>
        <v>134601.42499999999</v>
      </c>
      <c r="GY26" s="22">
        <f>SUMIFS(datos_arg[USD],datos_arg[Year],GX$2,datos_arg[Month],HB$2,datos_arg[Destino],GW26)
+SUMIFS(datos_us[USD],datos_us[Year],GX$2,datos_us[Month],HB$2,datos_us[Destino],GW26)</f>
        <v>843.72370130360923</v>
      </c>
      <c r="GZ26" s="22"/>
      <c r="HA26" s="22">
        <f t="shared" si="92"/>
        <v>2655697.4274999998</v>
      </c>
      <c r="HB26" s="23">
        <f t="shared" si="92"/>
        <v>22547.133646306971</v>
      </c>
      <c r="HD26" s="3" t="s">
        <v>404</v>
      </c>
      <c r="HE26" s="22">
        <f>SUMIFS(datos_arg[ARS],datos_arg[Year],HE$2,datos_arg[Month],HI$2,datos_arg[Destino],HD26)
+SUMIFS(datos_us[ARS],datos_us[Year],HE$2,datos_us[Month],HI$2,datos_us[Destino],HD26)</f>
        <v>212865.85499999998</v>
      </c>
      <c r="HF26" s="22">
        <f>SUMIFS(datos_arg[USD],datos_arg[Year],HE$2,datos_arg[Month],HI$2,datos_arg[Destino],HD26)
+SUMIFS(datos_us[USD],datos_us[Year],HE$2,datos_us[Month],HI$2,datos_us[Destino],HD26)</f>
        <v>1218.469343593245</v>
      </c>
      <c r="HG26" s="22"/>
      <c r="HH26" s="22">
        <f t="shared" si="93"/>
        <v>2868563.2824999997</v>
      </c>
      <c r="HI26" s="23">
        <f t="shared" si="93"/>
        <v>23765.602989900217</v>
      </c>
      <c r="HK26" s="3" t="s">
        <v>404</v>
      </c>
      <c r="HL26" s="22">
        <f>SUMIFS(datos_arg[ARS],datos_arg[Year],HL$2,datos_arg[Month],HP$2,datos_arg[Destino],HK26)
+SUMIFS(datos_us[ARS],datos_us[Year],HL$2,datos_us[Month],HP$2,datos_us[Destino],HK26)</f>
        <v>90882.709999999992</v>
      </c>
      <c r="HM26" s="22">
        <f>SUMIFS(datos_arg[USD],datos_arg[Year],HL$2,datos_arg[Month],HP$2,datos_arg[Destino],HK26)
+SUMIFS(datos_us[USD],datos_us[Year],HL$2,datos_us[Month],HP$2,datos_us[Destino],HK26)</f>
        <v>506.27057130751365</v>
      </c>
      <c r="HN26" s="22"/>
      <c r="HO26" s="22">
        <f t="shared" si="94"/>
        <v>2959445.9924999997</v>
      </c>
      <c r="HP26" s="23">
        <f t="shared" si="94"/>
        <v>24271.873561207729</v>
      </c>
    </row>
    <row r="27" spans="2:224" x14ac:dyDescent="0.25">
      <c r="B27" s="3"/>
      <c r="C27" s="22"/>
      <c r="D27" s="22"/>
      <c r="E27" s="22"/>
      <c r="F27" s="22"/>
      <c r="G27" s="23"/>
      <c r="I27" s="3"/>
      <c r="J27" s="22"/>
      <c r="K27" s="22"/>
      <c r="L27" s="22"/>
      <c r="M27" s="22"/>
      <c r="N27" s="23"/>
      <c r="P27" s="3"/>
      <c r="Q27" s="22"/>
      <c r="R27" s="22"/>
      <c r="S27" s="22"/>
      <c r="T27" s="22"/>
      <c r="U27" s="23"/>
      <c r="W27" s="3"/>
      <c r="X27" s="22"/>
      <c r="Y27" s="22"/>
      <c r="Z27" s="22"/>
      <c r="AA27" s="22"/>
      <c r="AB27" s="23"/>
      <c r="AD27" s="3"/>
      <c r="AE27" s="22"/>
      <c r="AF27" s="22"/>
      <c r="AG27" s="22"/>
      <c r="AH27" s="22"/>
      <c r="AI27" s="23"/>
      <c r="AK27" s="3"/>
      <c r="AL27" s="22"/>
      <c r="AM27" s="22"/>
      <c r="AN27" s="22"/>
      <c r="AO27" s="22"/>
      <c r="AP27" s="23"/>
      <c r="AR27" s="3"/>
      <c r="AS27" s="22"/>
      <c r="AT27" s="22"/>
      <c r="AU27" s="22"/>
      <c r="AV27" s="22"/>
      <c r="AW27" s="23"/>
      <c r="AY27" s="3"/>
      <c r="AZ27" s="22"/>
      <c r="BA27" s="22"/>
      <c r="BB27" s="22"/>
      <c r="BC27" s="22"/>
      <c r="BD27" s="23"/>
      <c r="BF27" s="3"/>
      <c r="BG27" s="22"/>
      <c r="BH27" s="22"/>
      <c r="BI27" s="22"/>
      <c r="BJ27" s="22"/>
      <c r="BK27" s="23"/>
      <c r="BM27" s="3"/>
      <c r="BN27" s="22"/>
      <c r="BO27" s="22"/>
      <c r="BP27" s="22"/>
      <c r="BQ27" s="22"/>
      <c r="BR27" s="23"/>
      <c r="BT27" s="3"/>
      <c r="BU27" s="22"/>
      <c r="BV27" s="22"/>
      <c r="BW27" s="22"/>
      <c r="BX27" s="22"/>
      <c r="BY27" s="23"/>
      <c r="CA27" s="3"/>
      <c r="CB27" s="22"/>
      <c r="CC27" s="22"/>
      <c r="CD27" s="22"/>
      <c r="CE27" s="22"/>
      <c r="CF27" s="23"/>
      <c r="CH27" s="3"/>
      <c r="CI27" s="22"/>
      <c r="CJ27" s="22"/>
      <c r="CK27" s="22"/>
      <c r="CL27" s="22"/>
      <c r="CM27" s="23"/>
      <c r="CO27" s="3"/>
      <c r="CP27" s="22"/>
      <c r="CQ27" s="22"/>
      <c r="CR27" s="22"/>
      <c r="CS27" s="22"/>
      <c r="CT27" s="23"/>
      <c r="CV27" s="3"/>
      <c r="CW27" s="22"/>
      <c r="CX27" s="22"/>
      <c r="CY27" s="22"/>
      <c r="CZ27" s="22"/>
      <c r="DA27" s="23"/>
      <c r="DC27" s="3"/>
      <c r="DD27" s="22"/>
      <c r="DE27" s="22"/>
      <c r="DF27" s="22"/>
      <c r="DG27" s="22"/>
      <c r="DH27" s="23"/>
      <c r="DJ27" s="3"/>
      <c r="DK27" s="22"/>
      <c r="DL27" s="22"/>
      <c r="DM27" s="22"/>
      <c r="DN27" s="22"/>
      <c r="DO27" s="23"/>
      <c r="DQ27" s="3"/>
      <c r="DR27" s="22"/>
      <c r="DS27" s="22"/>
      <c r="DT27" s="22"/>
      <c r="DU27" s="22"/>
      <c r="DV27" s="23"/>
      <c r="DX27" s="3"/>
      <c r="DY27" s="22"/>
      <c r="DZ27" s="22"/>
      <c r="EA27" s="22"/>
      <c r="EB27" s="22"/>
      <c r="EC27" s="23"/>
      <c r="EE27" s="3"/>
      <c r="EF27" s="22"/>
      <c r="EG27" s="22"/>
      <c r="EH27" s="22"/>
      <c r="EI27" s="22"/>
      <c r="EJ27" s="23"/>
      <c r="EL27" s="3"/>
      <c r="EM27" s="22"/>
      <c r="EN27" s="22"/>
      <c r="EO27" s="22"/>
      <c r="EP27" s="22"/>
      <c r="EQ27" s="23"/>
      <c r="ES27" s="3"/>
      <c r="ET27" s="22"/>
      <c r="EU27" s="22"/>
      <c r="EV27" s="22"/>
      <c r="EW27" s="22"/>
      <c r="EX27" s="23"/>
      <c r="EZ27" s="3"/>
      <c r="FA27" s="22"/>
      <c r="FB27" s="22"/>
      <c r="FC27" s="22"/>
      <c r="FD27" s="22"/>
      <c r="FE27" s="23"/>
      <c r="FG27" s="3"/>
      <c r="FH27" s="22"/>
      <c r="FI27" s="22"/>
      <c r="FJ27" s="22"/>
      <c r="FK27" s="22"/>
      <c r="FL27" s="23"/>
      <c r="FN27" s="3"/>
      <c r="FO27" s="22"/>
      <c r="FP27" s="22"/>
      <c r="FQ27" s="22"/>
      <c r="FR27" s="22"/>
      <c r="FS27" s="23"/>
      <c r="FU27" s="3"/>
      <c r="FV27" s="22"/>
      <c r="FW27" s="22"/>
      <c r="FX27" s="22"/>
      <c r="FY27" s="22"/>
      <c r="FZ27" s="23"/>
      <c r="GB27" s="3"/>
      <c r="GC27" s="22"/>
      <c r="GD27" s="22"/>
      <c r="GE27" s="22"/>
      <c r="GF27" s="22"/>
      <c r="GG27" s="23"/>
      <c r="GI27" s="3"/>
      <c r="GJ27" s="22"/>
      <c r="GK27" s="22"/>
      <c r="GL27" s="22"/>
      <c r="GM27" s="22"/>
      <c r="GN27" s="23"/>
      <c r="GP27" s="3"/>
      <c r="GQ27" s="22"/>
      <c r="GR27" s="22"/>
      <c r="GS27" s="22"/>
      <c r="GT27" s="22"/>
      <c r="GU27" s="23"/>
      <c r="GW27" s="3"/>
      <c r="GX27" s="22"/>
      <c r="GY27" s="22"/>
      <c r="GZ27" s="22"/>
      <c r="HA27" s="22"/>
      <c r="HB27" s="23"/>
      <c r="HD27" s="3"/>
      <c r="HE27" s="22"/>
      <c r="HF27" s="22"/>
      <c r="HG27" s="22"/>
      <c r="HH27" s="22"/>
      <c r="HI27" s="23"/>
      <c r="HK27" s="3"/>
      <c r="HL27" s="22"/>
      <c r="HM27" s="22"/>
      <c r="HN27" s="22"/>
      <c r="HO27" s="22"/>
      <c r="HP27" s="23"/>
    </row>
    <row r="28" spans="2:224" x14ac:dyDescent="0.25">
      <c r="B28" s="27" t="s">
        <v>6733</v>
      </c>
      <c r="C28" s="28">
        <f>+SUM(C29:C33)</f>
        <v>3312</v>
      </c>
      <c r="D28" s="28">
        <f>+SUM(D29:D33)</f>
        <v>88.14456140350876</v>
      </c>
      <c r="E28" s="28"/>
      <c r="F28" s="28">
        <f>+SUM(F29:F33)</f>
        <v>3312</v>
      </c>
      <c r="G28" s="29">
        <f>+SUM(G29:G33)</f>
        <v>88.14456140350876</v>
      </c>
      <c r="I28" s="27" t="s">
        <v>6733</v>
      </c>
      <c r="J28" s="28">
        <f>+SUM(J29:J33)</f>
        <v>16200</v>
      </c>
      <c r="K28" s="28">
        <f>+SUM(K29:K33)</f>
        <v>416.45354358532654</v>
      </c>
      <c r="L28" s="28"/>
      <c r="M28" s="28">
        <f>+SUM(M29:M33)</f>
        <v>19512</v>
      </c>
      <c r="N28" s="29">
        <f>+SUM(N29:N33)</f>
        <v>504.5981049888353</v>
      </c>
      <c r="P28" s="27" t="s">
        <v>6733</v>
      </c>
      <c r="Q28" s="28">
        <f>+SUM(Q29:Q33)</f>
        <v>24345</v>
      </c>
      <c r="R28" s="28">
        <f>+SUM(R29:R33)</f>
        <v>584.50667141915608</v>
      </c>
      <c r="S28" s="28"/>
      <c r="T28" s="28">
        <f>+SUM(T29:T33)</f>
        <v>43857</v>
      </c>
      <c r="U28" s="29">
        <f>+SUM(U29:U33)</f>
        <v>1089.1047764079913</v>
      </c>
      <c r="W28" s="27" t="s">
        <v>6733</v>
      </c>
      <c r="X28" s="28">
        <f>+SUM(X29:X33)</f>
        <v>26324</v>
      </c>
      <c r="Y28" s="28">
        <f>+SUM(Y29:Y33)</f>
        <v>638.35189592857057</v>
      </c>
      <c r="Z28" s="28"/>
      <c r="AA28" s="28">
        <f>+SUM(AA29:AA33)</f>
        <v>70181</v>
      </c>
      <c r="AB28" s="29">
        <f>+SUM(AB29:AB33)</f>
        <v>1727.4566723365617</v>
      </c>
      <c r="AD28" s="27" t="s">
        <v>6733</v>
      </c>
      <c r="AE28" s="28">
        <f>+SUM(AE29:AE33)</f>
        <v>163766.75</v>
      </c>
      <c r="AF28" s="28">
        <f>+SUM(AF29:AF33)</f>
        <v>3644.0266859344893</v>
      </c>
      <c r="AG28" s="28"/>
      <c r="AH28" s="28">
        <f>+SUM(AH29:AH33)</f>
        <v>233947.75</v>
      </c>
      <c r="AI28" s="29">
        <f>+SUM(AI29:AI33)</f>
        <v>5371.4833582710517</v>
      </c>
      <c r="AK28" s="27" t="s">
        <v>6733</v>
      </c>
      <c r="AL28" s="28">
        <f>+SUM(AL29:AL33)</f>
        <v>44850</v>
      </c>
      <c r="AM28" s="28">
        <f>+SUM(AM29:AM33)</f>
        <v>1008.1768631468111</v>
      </c>
      <c r="AN28" s="28"/>
      <c r="AO28" s="28">
        <f>+SUM(AO29:AO33)</f>
        <v>278797.75</v>
      </c>
      <c r="AP28" s="29">
        <f>+SUM(AP29:AP33)</f>
        <v>6379.660221417862</v>
      </c>
      <c r="AR28" s="27" t="s">
        <v>6733</v>
      </c>
      <c r="AS28" s="28">
        <f>+SUM(AS29:AS33)</f>
        <v>61025.47</v>
      </c>
      <c r="AT28" s="28">
        <f>+SUM(AT29:AT33)</f>
        <v>1404.9971223654356</v>
      </c>
      <c r="AU28" s="28"/>
      <c r="AV28" s="28">
        <f>+SUM(AV29:AV33)</f>
        <v>339823.22000000003</v>
      </c>
      <c r="AW28" s="29">
        <f>+SUM(AW29:AW33)</f>
        <v>7784.6573437832976</v>
      </c>
      <c r="AY28" s="27" t="s">
        <v>6733</v>
      </c>
      <c r="AZ28" s="28">
        <f>+SUM(AZ29:AZ33)</f>
        <v>218107.89</v>
      </c>
      <c r="BA28" s="28">
        <f>+SUM(BA29:BA33)</f>
        <v>4396.7294854916199</v>
      </c>
      <c r="BB28" s="28"/>
      <c r="BC28" s="28">
        <f>+SUM(BC29:BC33)</f>
        <v>557931.11</v>
      </c>
      <c r="BD28" s="29">
        <f>+SUM(BD29:BD33)</f>
        <v>12181.386829274918</v>
      </c>
      <c r="BF28" s="27" t="s">
        <v>6733</v>
      </c>
      <c r="BG28" s="28">
        <f>+SUM(BG29:BG33)</f>
        <v>319159.55000000005</v>
      </c>
      <c r="BH28" s="28">
        <f>+SUM(BH29:BH33)</f>
        <v>5483.0391228070175</v>
      </c>
      <c r="BI28" s="28"/>
      <c r="BJ28" s="28">
        <f>+SUM(BJ29:BJ33)</f>
        <v>877090.66000000015</v>
      </c>
      <c r="BK28" s="29">
        <f>+SUM(BK29:BK33)</f>
        <v>17664.425952081936</v>
      </c>
      <c r="BM28" s="27" t="s">
        <v>6733</v>
      </c>
      <c r="BN28" s="28">
        <f>+SUM(BN29:BN33)</f>
        <v>492568.97999999992</v>
      </c>
      <c r="BO28" s="28">
        <f>+SUM(BO29:BO33)</f>
        <v>7976.6127729528534</v>
      </c>
      <c r="BP28" s="28"/>
      <c r="BQ28" s="28">
        <f>+SUM(BQ29:BQ33)</f>
        <v>1369659.64</v>
      </c>
      <c r="BR28" s="29">
        <f>+SUM(BR29:BR33)</f>
        <v>25641.038725034792</v>
      </c>
      <c r="BT28" s="27" t="s">
        <v>6733</v>
      </c>
      <c r="BU28" s="28">
        <f>+SUM(BU29:BU33)</f>
        <v>356095.54749999999</v>
      </c>
      <c r="BV28" s="28">
        <f>+SUM(BV29:BV33)</f>
        <v>5485.5583836486776</v>
      </c>
      <c r="BW28" s="28"/>
      <c r="BX28" s="28">
        <f>+SUM(BX29:BX33)</f>
        <v>1725755.1875</v>
      </c>
      <c r="BY28" s="29">
        <f>+SUM(BY29:BY33)</f>
        <v>31126.597108683469</v>
      </c>
      <c r="CA28" s="27" t="s">
        <v>6733</v>
      </c>
      <c r="CB28" s="28">
        <f>+SUM(CB29:CB33)</f>
        <v>443027.3</v>
      </c>
      <c r="CC28" s="28">
        <f>+SUM(CC29:CC33)</f>
        <v>6290.6487859048038</v>
      </c>
      <c r="CD28" s="28"/>
      <c r="CE28" s="28">
        <f>+SUM(CE29:CE33)</f>
        <v>2168782.4874999998</v>
      </c>
      <c r="CF28" s="29">
        <f>+SUM(CF29:CF33)</f>
        <v>37417.245894588268</v>
      </c>
      <c r="CH28" s="27" t="s">
        <v>6733</v>
      </c>
      <c r="CI28" s="28">
        <f>+SUM(CI29:CI33)</f>
        <v>195590.13183369022</v>
      </c>
      <c r="CJ28" s="28">
        <f>+SUM(CJ29:CJ33)</f>
        <v>2588.0844482904122</v>
      </c>
      <c r="CK28" s="28"/>
      <c r="CL28" s="28">
        <f>+SUM(CL29:CL33)</f>
        <v>2364372.61933369</v>
      </c>
      <c r="CM28" s="29">
        <f>+SUM(CM29:CM33)</f>
        <v>40005.330342878682</v>
      </c>
      <c r="CO28" s="27" t="s">
        <v>6733</v>
      </c>
      <c r="CP28" s="28">
        <f>+SUM(CP29:CP33)</f>
        <v>302218.62192266498</v>
      </c>
      <c r="CQ28" s="28">
        <f>+SUM(CQ29:CQ33)</f>
        <v>3971.3839031096832</v>
      </c>
      <c r="CR28" s="28"/>
      <c r="CS28" s="28">
        <f>+SUM(CS29:CS33)</f>
        <v>2666591.2412563548</v>
      </c>
      <c r="CT28" s="29">
        <f>+SUM(CT29:CT33)</f>
        <v>43976.714245988376</v>
      </c>
      <c r="CV28" s="27" t="s">
        <v>6733</v>
      </c>
      <c r="CW28" s="28">
        <f>+SUM(CW29:CW33)</f>
        <v>351008.41657439573</v>
      </c>
      <c r="CX28" s="28">
        <f>+SUM(CX29:CX33)</f>
        <v>4504.1253176674963</v>
      </c>
      <c r="CY28" s="28"/>
      <c r="CZ28" s="28">
        <f>+SUM(CZ29:CZ33)</f>
        <v>3017599.6578307506</v>
      </c>
      <c r="DA28" s="29">
        <f>+SUM(DA29:DA33)</f>
        <v>48480.839563655863</v>
      </c>
      <c r="DC28" s="27" t="s">
        <v>6733</v>
      </c>
      <c r="DD28" s="28">
        <f>+SUM(DD29:DD33)</f>
        <v>130750.20941898908</v>
      </c>
      <c r="DE28" s="28">
        <f>+SUM(DE29:DE33)</f>
        <v>1528.0245257276026</v>
      </c>
      <c r="DF28" s="28"/>
      <c r="DG28" s="28">
        <f>+SUM(DG29:DG33)</f>
        <v>3148349.8672497398</v>
      </c>
      <c r="DH28" s="29">
        <f>+SUM(DH29:DH33)</f>
        <v>50008.86408938346</v>
      </c>
      <c r="DJ28" s="27" t="s">
        <v>6733</v>
      </c>
      <c r="DK28" s="28">
        <f>+SUM(DK29:DK33)</f>
        <v>53829.103309520302</v>
      </c>
      <c r="DL28" s="28">
        <f>+SUM(DL29:DL33)</f>
        <v>449.74160462614202</v>
      </c>
      <c r="DM28" s="28"/>
      <c r="DN28" s="28">
        <f>+SUM(DN29:DN33)</f>
        <v>3202178.9705592599</v>
      </c>
      <c r="DO28" s="29">
        <f>+SUM(DO29:DO33)</f>
        <v>50458.60569400961</v>
      </c>
      <c r="DQ28" s="27" t="s">
        <v>6733</v>
      </c>
      <c r="DR28" s="28">
        <f>+SUM(DR29:DR33)</f>
        <v>237109.69371556074</v>
      </c>
      <c r="DS28" s="28">
        <f>+SUM(DS29:DS33)</f>
        <v>1951.2501667265531</v>
      </c>
      <c r="DT28" s="28"/>
      <c r="DU28" s="28">
        <f>+SUM(DU29:DU33)</f>
        <v>3439288.6642748211</v>
      </c>
      <c r="DV28" s="29">
        <f>+SUM(DV29:DV33)</f>
        <v>52409.855860736163</v>
      </c>
      <c r="DX28" s="27" t="s">
        <v>6733</v>
      </c>
      <c r="DY28" s="28">
        <f>+SUM(DY29:DY33)</f>
        <v>265414.42055852676</v>
      </c>
      <c r="DZ28" s="28">
        <f>+SUM(DZ29:DZ33)</f>
        <v>2081.9157575417667</v>
      </c>
      <c r="EA28" s="28"/>
      <c r="EB28" s="28">
        <f>+SUM(EB29:EB33)</f>
        <v>3704703.0848333477</v>
      </c>
      <c r="EC28" s="29">
        <f>+SUM(EC29:EC33)</f>
        <v>54491.771618277933</v>
      </c>
      <c r="EE28" s="27" t="s">
        <v>6733</v>
      </c>
      <c r="EF28" s="28">
        <f>+SUM(EF29:EF33)</f>
        <v>542967.48306674138</v>
      </c>
      <c r="EG28" s="28">
        <f>+SUM(EG29:EG33)</f>
        <v>4132.4390212946746</v>
      </c>
      <c r="EH28" s="28"/>
      <c r="EI28" s="28">
        <f>+SUM(EI29:EI33)</f>
        <v>4247670.5679000886</v>
      </c>
      <c r="EJ28" s="29">
        <f>+SUM(EJ29:EJ33)</f>
        <v>58624.2106395726</v>
      </c>
      <c r="EL28" s="27" t="s">
        <v>6733</v>
      </c>
      <c r="EM28" s="28">
        <f>+SUM(EM29:EM33)</f>
        <v>450666.78293229797</v>
      </c>
      <c r="EN28" s="28">
        <f>+SUM(EN29:EN33)</f>
        <v>3323.5899222434819</v>
      </c>
      <c r="EO28" s="28"/>
      <c r="EP28" s="28">
        <f>+SUM(EP29:EP33)</f>
        <v>4698337.3508323869</v>
      </c>
      <c r="EQ28" s="29">
        <f>+SUM(EQ29:EQ33)</f>
        <v>61947.800561816082</v>
      </c>
      <c r="ES28" s="27" t="s">
        <v>6733</v>
      </c>
      <c r="ET28" s="28">
        <f>+SUM(ET29:ET33)</f>
        <v>745886.19771594054</v>
      </c>
      <c r="EU28" s="28">
        <f>+SUM(EU29:EU33)</f>
        <v>4661.3837247554702</v>
      </c>
      <c r="EV28" s="28"/>
      <c r="EW28" s="28">
        <f>+SUM(EW29:EW33)</f>
        <v>5444223.5485483278</v>
      </c>
      <c r="EX28" s="29">
        <f>+SUM(EX29:EX33)</f>
        <v>66609.184286571559</v>
      </c>
      <c r="EZ28" s="27" t="s">
        <v>6733</v>
      </c>
      <c r="FA28" s="28">
        <f>+SUM(FA29:FA33)</f>
        <v>599498.57350391499</v>
      </c>
      <c r="FB28" s="28">
        <f>+SUM(FB29:FB33)</f>
        <v>3726.2102852192484</v>
      </c>
      <c r="FC28" s="28"/>
      <c r="FD28" s="28">
        <f>+SUM(FD29:FD33)</f>
        <v>6043722.122052243</v>
      </c>
      <c r="FE28" s="29">
        <f>+SUM(FE29:FE33)</f>
        <v>70335.394571790806</v>
      </c>
      <c r="FG28" s="27" t="s">
        <v>6733</v>
      </c>
      <c r="FH28" s="28">
        <f>+SUM(FH29:FH33)</f>
        <v>389628.47000000003</v>
      </c>
      <c r="FI28" s="28">
        <f>+SUM(FI29:FI33)</f>
        <v>2584.607163883697</v>
      </c>
      <c r="FJ28" s="28"/>
      <c r="FK28" s="28">
        <f>+SUM(FK29:FK33)</f>
        <v>6433350.5920522418</v>
      </c>
      <c r="FL28" s="29">
        <f>+SUM(FL29:FL33)</f>
        <v>72920.001735674508</v>
      </c>
      <c r="FN28" s="27" t="s">
        <v>6733</v>
      </c>
      <c r="FO28" s="28">
        <f>+SUM(FO29:FO33)</f>
        <v>217050.65000000002</v>
      </c>
      <c r="FP28" s="28">
        <f>+SUM(FP29:FP33)</f>
        <v>1406.3783909290073</v>
      </c>
      <c r="FQ28" s="28"/>
      <c r="FR28" s="28">
        <f>+SUM(FR29:FR33)</f>
        <v>6650401.2420522431</v>
      </c>
      <c r="FS28" s="29">
        <f>+SUM(FS29:FS33)</f>
        <v>74326.380126603515</v>
      </c>
      <c r="FU28" s="27" t="s">
        <v>6733</v>
      </c>
      <c r="FV28" s="28">
        <f>+SUM(FV29:FV33)</f>
        <v>314495.62000000005</v>
      </c>
      <c r="FW28" s="28">
        <f>+SUM(FW29:FW33)</f>
        <v>2166.9643975566601</v>
      </c>
      <c r="FX28" s="28"/>
      <c r="FY28" s="28">
        <f>+SUM(FY29:FY33)</f>
        <v>6964896.8620522441</v>
      </c>
      <c r="FZ28" s="29">
        <f>+SUM(FZ29:FZ33)</f>
        <v>76493.344524160173</v>
      </c>
      <c r="GB28" s="27" t="s">
        <v>6733</v>
      </c>
      <c r="GC28" s="28">
        <f>+SUM(GC29:GC33)</f>
        <v>1126600.27</v>
      </c>
      <c r="GD28" s="28">
        <f>+SUM(GD29:GD33)</f>
        <v>8014.0103317389685</v>
      </c>
      <c r="GE28" s="28"/>
      <c r="GF28" s="28">
        <f>+SUM(GF29:GF33)</f>
        <v>8091497.1320522437</v>
      </c>
      <c r="GG28" s="29">
        <f>+SUM(GG29:GG33)</f>
        <v>84507.354855899146</v>
      </c>
      <c r="GI28" s="27" t="s">
        <v>6733</v>
      </c>
      <c r="GJ28" s="28">
        <f>+SUM(GJ29:GJ33)</f>
        <v>922264.20000000007</v>
      </c>
      <c r="GK28" s="28">
        <f>+SUM(GK29:GK33)</f>
        <v>6549.5217702817918</v>
      </c>
      <c r="GL28" s="28"/>
      <c r="GM28" s="28">
        <f>+SUM(GM29:GM33)</f>
        <v>9013761.3320522439</v>
      </c>
      <c r="GN28" s="29">
        <f>+SUM(GN29:GN33)</f>
        <v>91056.876626180936</v>
      </c>
      <c r="GP28" s="27" t="s">
        <v>6733</v>
      </c>
      <c r="GQ28" s="28">
        <f>+SUM(GQ29:GQ33)</f>
        <v>1043873.56</v>
      </c>
      <c r="GR28" s="28">
        <f>+SUM(GR29:GR33)</f>
        <v>6892.6310189007445</v>
      </c>
      <c r="GS28" s="28"/>
      <c r="GT28" s="28">
        <f>+SUM(GT29:GT33)</f>
        <v>10057634.892052244</v>
      </c>
      <c r="GU28" s="29">
        <f>+SUM(GU29:GU33)</f>
        <v>97949.50764508167</v>
      </c>
      <c r="GW28" s="27" t="s">
        <v>6733</v>
      </c>
      <c r="GX28" s="28">
        <f>+SUM(GX29:GX33)</f>
        <v>1569257.173</v>
      </c>
      <c r="GY28" s="28">
        <f>+SUM(GY29:GY33)</f>
        <v>9932.1362851891608</v>
      </c>
      <c r="GZ28" s="28"/>
      <c r="HA28" s="28">
        <f>+SUM(HA29:HA33)</f>
        <v>11626892.065052243</v>
      </c>
      <c r="HB28" s="29">
        <f>+SUM(HB29:HB33)</f>
        <v>107881.64393027085</v>
      </c>
      <c r="HD28" s="27" t="s">
        <v>6733</v>
      </c>
      <c r="HE28" s="28">
        <f>+SUM(HE29:HE33)</f>
        <v>1468000.5750000002</v>
      </c>
      <c r="HF28" s="28">
        <f>+SUM(HF29:HF33)</f>
        <v>8425.939240613232</v>
      </c>
      <c r="HG28" s="28"/>
      <c r="HH28" s="28">
        <f>+SUM(HH29:HH33)</f>
        <v>13094892.640052244</v>
      </c>
      <c r="HI28" s="29">
        <f>+SUM(HI29:HI33)</f>
        <v>116307.58317088407</v>
      </c>
      <c r="HK28" s="27" t="s">
        <v>6733</v>
      </c>
      <c r="HL28" s="28">
        <f>+SUM(HL29:HL33)</f>
        <v>1573562.9599999997</v>
      </c>
      <c r="HM28" s="28">
        <f>+SUM(HM29:HM33)</f>
        <v>8844.3934505802026</v>
      </c>
      <c r="HN28" s="28"/>
      <c r="HO28" s="28">
        <f>+SUM(HO29:HO33)</f>
        <v>14668455.600052241</v>
      </c>
      <c r="HP28" s="29">
        <f>+SUM(HP29:HP33)</f>
        <v>125151.97662146427</v>
      </c>
    </row>
    <row r="29" spans="2:224" x14ac:dyDescent="0.25">
      <c r="B29" s="3" t="s">
        <v>430</v>
      </c>
      <c r="C29" s="22">
        <f>SUMIFS(datos_arg[ARS],datos_arg[Year],C$2,datos_arg[Month],G$2,datos_arg[Destino],B29)
+SUMIFS(datos_us[ARS],datos_us[Year],C$2,datos_us[Month],G$2,datos_us[Destino],B29)</f>
        <v>2065</v>
      </c>
      <c r="D29" s="22">
        <f>SUMIFS(datos_arg[USD],datos_arg[Year],C$2,datos_arg[Month],G$2,datos_arg[Destino],B29)
+SUMIFS(datos_us[USD],datos_us[Year],C$2,datos_us[Month],G$2,datos_us[Destino],B29)</f>
        <v>54.891228070175437</v>
      </c>
      <c r="E29" s="22"/>
      <c r="F29" s="22">
        <f t="shared" si="32"/>
        <v>2065</v>
      </c>
      <c r="G29" s="23">
        <f t="shared" si="0"/>
        <v>54.891228070175437</v>
      </c>
      <c r="I29" s="3" t="s">
        <v>430</v>
      </c>
      <c r="J29" s="22">
        <f>SUMIFS(datos_arg[ARS],datos_arg[Year],J$2,datos_arg[Month],N$2,datos_arg[Destino],I29)
+SUMIFS(datos_us[ARS],datos_us[Year],J$2,datos_us[Month],N$2,datos_us[Destino],I29)</f>
        <v>7900</v>
      </c>
      <c r="K29" s="22">
        <f>SUMIFS(datos_arg[USD],datos_arg[Year],J$2,datos_arg[Month],N$2,datos_arg[Destino],I29)
+SUMIFS(datos_us[USD],datos_us[Year],J$2,datos_us[Month],N$2,datos_us[Destino],I29)</f>
        <v>202.71922269066289</v>
      </c>
      <c r="L29" s="22"/>
      <c r="M29" s="22">
        <f t="shared" ref="M29:N33" si="95">+J29+F29</f>
        <v>9965</v>
      </c>
      <c r="N29" s="23">
        <f t="shared" si="95"/>
        <v>257.61045076083832</v>
      </c>
      <c r="P29" s="3" t="s">
        <v>430</v>
      </c>
      <c r="Q29" s="22">
        <f>SUMIFS(datos_arg[ARS],datos_arg[Year],Q$2,datos_arg[Month],U$2,datos_arg[Destino],P29)
+SUMIFS(datos_us[ARS],datos_us[Year],Q$2,datos_us[Month],U$2,datos_us[Destino],P29)</f>
        <v>12045</v>
      </c>
      <c r="R29" s="22">
        <f>SUMIFS(datos_arg[USD],datos_arg[Year],Q$2,datos_arg[Month],U$2,datos_arg[Destino],P29)
+SUMIFS(datos_us[USD],datos_us[Year],Q$2,datos_us[Month],U$2,datos_us[Destino],P29)</f>
        <v>293.74039974713168</v>
      </c>
      <c r="S29" s="22"/>
      <c r="T29" s="22">
        <f t="shared" ref="T29:U33" si="96">+Q29+M29</f>
        <v>22010</v>
      </c>
      <c r="U29" s="23">
        <f t="shared" si="96"/>
        <v>551.35085050796999</v>
      </c>
      <c r="W29" s="3" t="s">
        <v>430</v>
      </c>
      <c r="X29" s="22">
        <f>SUMIFS(datos_arg[ARS],datos_arg[Year],X$2,datos_arg[Month],AB$2,datos_arg[Destino],W29)
+SUMIFS(datos_us[ARS],datos_us[Year],X$2,datos_us[Month],AB$2,datos_us[Destino],W29)</f>
        <v>9950</v>
      </c>
      <c r="Y29" s="22">
        <f>SUMIFS(datos_arg[USD],datos_arg[Year],X$2,datos_arg[Month],AB$2,datos_arg[Destino],W29)
+SUMIFS(datos_us[USD],datos_us[Year],X$2,datos_us[Month],AB$2,datos_us[Destino],W29)</f>
        <v>237.21894795169192</v>
      </c>
      <c r="Z29" s="22"/>
      <c r="AA29" s="22">
        <f t="shared" ref="AA29:AB33" si="97">+X29+T29</f>
        <v>31960</v>
      </c>
      <c r="AB29" s="23">
        <f t="shared" si="97"/>
        <v>788.56979845966191</v>
      </c>
      <c r="AD29" s="3" t="s">
        <v>430</v>
      </c>
      <c r="AE29" s="22">
        <f>SUMIFS(datos_arg[ARS],datos_arg[Year],AE$2,datos_arg[Month],AI$2,datos_arg[Destino],AD29)
+SUMIFS(datos_us[ARS],datos_us[Year],AE$2,datos_us[Month],AI$2,datos_us[Destino],AD29)</f>
        <v>8300</v>
      </c>
      <c r="AF29" s="22">
        <f>SUMIFS(datos_arg[USD],datos_arg[Year],AE$2,datos_arg[Month],AI$2,datos_arg[Destino],AD29)
+SUMIFS(datos_us[USD],datos_us[Year],AE$2,datos_us[Month],AI$2,datos_us[Destino],AD29)</f>
        <v>186.51252408477842</v>
      </c>
      <c r="AG29" s="22"/>
      <c r="AH29" s="22">
        <f t="shared" ref="AH29:AI33" si="98">+AE29+AA29</f>
        <v>40260</v>
      </c>
      <c r="AI29" s="23">
        <f t="shared" si="98"/>
        <v>975.08232254444033</v>
      </c>
      <c r="AK29" s="3" t="s">
        <v>430</v>
      </c>
      <c r="AL29" s="22">
        <f>SUMIFS(datos_arg[ARS],datos_arg[Year],AL$2,datos_arg[Month],AP$2,datos_arg[Destino],AK29)
+SUMIFS(datos_us[ARS],datos_us[Year],AL$2,datos_us[Month],AP$2,datos_us[Destino],AK29)</f>
        <v>36700</v>
      </c>
      <c r="AM29" s="22">
        <f>SUMIFS(datos_arg[USD],datos_arg[Year],AL$2,datos_arg[Month],AP$2,datos_arg[Destino],AK29)
+SUMIFS(datos_us[USD],datos_us[Year],AL$2,datos_us[Month],AP$2,datos_us[Destino],AK29)</f>
        <v>827.06575203570003</v>
      </c>
      <c r="AN29" s="22"/>
      <c r="AO29" s="22">
        <f t="shared" ref="AO29:AP33" si="99">+AL29+AH29</f>
        <v>76960</v>
      </c>
      <c r="AP29" s="23">
        <f t="shared" si="99"/>
        <v>1802.1480745801405</v>
      </c>
      <c r="AR29" s="3" t="s">
        <v>430</v>
      </c>
      <c r="AS29" s="22">
        <f>SUMIFS(datos_arg[ARS],datos_arg[Year],AS$2,datos_arg[Month],AW$2,datos_arg[Destino],AR29)
+SUMIFS(datos_us[ARS],datos_us[Year],AS$2,datos_us[Month],AW$2,datos_us[Destino],AR29)</f>
        <v>48067.03</v>
      </c>
      <c r="AT29" s="22">
        <f>SUMIFS(datos_arg[USD],datos_arg[Year],AS$2,datos_arg[Month],AW$2,datos_arg[Destino],AR29)
+SUMIFS(datos_us[USD],datos_us[Year],AS$2,datos_us[Month],AW$2,datos_us[Destino],AR29)</f>
        <v>1106.051146573242</v>
      </c>
      <c r="AU29" s="22"/>
      <c r="AV29" s="22">
        <f t="shared" ref="AV29:AW33" si="100">+AS29+AO29</f>
        <v>125027.03</v>
      </c>
      <c r="AW29" s="23">
        <f t="shared" si="100"/>
        <v>2908.1992211533825</v>
      </c>
      <c r="AY29" s="3" t="s">
        <v>430</v>
      </c>
      <c r="AZ29" s="22">
        <f>SUMIFS(datos_arg[ARS],datos_arg[Year],AZ$2,datos_arg[Month],BD$2,datos_arg[Destino],AY29)
+SUMIFS(datos_us[ARS],datos_us[Year],AZ$2,datos_us[Month],BD$2,datos_us[Destino],AY29)</f>
        <v>135166.84000000003</v>
      </c>
      <c r="BA29" s="22">
        <f>SUMIFS(datos_arg[USD],datos_arg[Year],AZ$2,datos_arg[Month],BD$2,datos_arg[Destino],AY29)
+SUMIFS(datos_us[USD],datos_us[Year],AZ$2,datos_us[Month],BD$2,datos_us[Destino],AY29)</f>
        <v>2857.5483850131513</v>
      </c>
      <c r="BB29" s="22"/>
      <c r="BC29" s="22">
        <f t="shared" ref="BC29:BD33" si="101">+AZ29+AV29</f>
        <v>260193.87000000002</v>
      </c>
      <c r="BD29" s="23">
        <f t="shared" si="101"/>
        <v>5765.7476061665338</v>
      </c>
      <c r="BF29" s="3" t="s">
        <v>430</v>
      </c>
      <c r="BG29" s="22">
        <f>SUMIFS(datos_arg[ARS],datos_arg[Year],BG$2,datos_arg[Month],BK$2,datos_arg[Destino],BF29)
+SUMIFS(datos_us[ARS],datos_us[Year],BG$2,datos_us[Month],BK$2,datos_us[Destino],BF29)</f>
        <v>177896.25000000003</v>
      </c>
      <c r="BH29" s="22">
        <f>SUMIFS(datos_arg[USD],datos_arg[Year],BG$2,datos_arg[Month],BK$2,datos_arg[Destino],BF29)
+SUMIFS(datos_us[USD],datos_us[Year],BG$2,datos_us[Month],BK$2,datos_us[Destino],BF29)</f>
        <v>3067.0877192982457</v>
      </c>
      <c r="BI29" s="22"/>
      <c r="BJ29" s="22">
        <f t="shared" ref="BJ29:BK33" si="102">+BG29+BC29</f>
        <v>438090.12000000005</v>
      </c>
      <c r="BK29" s="23">
        <f t="shared" si="102"/>
        <v>8832.8353254647791</v>
      </c>
      <c r="BM29" s="3" t="s">
        <v>430</v>
      </c>
      <c r="BN29" s="22">
        <f>SUMIFS(datos_arg[ARS],datos_arg[Year],BN$2,datos_arg[Month],BR$2,datos_arg[Destino],BM29)
+SUMIFS(datos_us[ARS],datos_us[Year],BN$2,datos_us[Month],BR$2,datos_us[Destino],BM29)</f>
        <v>288318.69999999995</v>
      </c>
      <c r="BO29" s="22">
        <f>SUMIFS(datos_arg[USD],datos_arg[Year],BN$2,datos_arg[Month],BR$2,datos_arg[Destino],BM29)
+SUMIFS(datos_us[USD],datos_us[Year],BN$2,datos_us[Month],BR$2,datos_us[Destino],BM29)</f>
        <v>4688.5415963606283</v>
      </c>
      <c r="BP29" s="22"/>
      <c r="BQ29" s="22">
        <f t="shared" ref="BQ29:BR33" si="103">+BN29+BJ29</f>
        <v>726408.82000000007</v>
      </c>
      <c r="BR29" s="23">
        <f t="shared" si="103"/>
        <v>13521.376921825407</v>
      </c>
      <c r="BT29" s="3" t="s">
        <v>430</v>
      </c>
      <c r="BU29" s="22">
        <f>SUMIFS(datos_arg[ARS],datos_arg[Year],BU$2,datos_arg[Month],BY$2,datos_arg[Destino],BT29)
+SUMIFS(datos_us[ARS],datos_us[Year],BU$2,datos_us[Month],BY$2,datos_us[Destino],BT29)</f>
        <v>79677.059999999983</v>
      </c>
      <c r="BV29" s="22">
        <f>SUMIFS(datos_arg[USD],datos_arg[Year],BU$2,datos_arg[Month],BY$2,datos_arg[Destino],BT29)
+SUMIFS(datos_us[USD],datos_us[Year],BU$2,datos_us[Month],BY$2,datos_us[Destino],BT29)</f>
        <v>1229.7891993221406</v>
      </c>
      <c r="BW29" s="22"/>
      <c r="BX29" s="22">
        <f t="shared" ref="BX29:BY33" si="104">+BU29+BQ29</f>
        <v>806085.88</v>
      </c>
      <c r="BY29" s="23">
        <f t="shared" si="104"/>
        <v>14751.166121147548</v>
      </c>
      <c r="CA29" s="3" t="s">
        <v>430</v>
      </c>
      <c r="CB29" s="22">
        <f>SUMIFS(datos_arg[ARS],datos_arg[Year],CB$2,datos_arg[Month],CF$2,datos_arg[Destino],CA29)
+SUMIFS(datos_us[ARS],datos_us[Year],CB$2,datos_us[Month],CF$2,datos_us[Destino],CA29)</f>
        <v>109074.06</v>
      </c>
      <c r="CC29" s="22">
        <f>SUMIFS(datos_arg[USD],datos_arg[Year],CB$2,datos_arg[Month],CF$2,datos_arg[Destino],CA29)
+SUMIFS(datos_us[USD],datos_us[Year],CB$2,datos_us[Month],CF$2,datos_us[Destino],CA29)</f>
        <v>1522.6830851724549</v>
      </c>
      <c r="CD29" s="22"/>
      <c r="CE29" s="22">
        <f t="shared" ref="CE29:CF33" si="105">+CB29+BX29</f>
        <v>915159.94</v>
      </c>
      <c r="CF29" s="23">
        <f t="shared" si="105"/>
        <v>16273.849206320003</v>
      </c>
      <c r="CH29" s="3" t="s">
        <v>430</v>
      </c>
      <c r="CI29" s="22">
        <f>SUMIFS(datos_arg[ARS],datos_arg[Year],CI$2,datos_arg[Month],CM$2,datos_arg[Destino],CH29)
+SUMIFS(datos_us[ARS],datos_us[Year],CI$2,datos_us[Month],CM$2,datos_us[Destino],CH29)</f>
        <v>31974.91</v>
      </c>
      <c r="CJ29" s="22">
        <f>SUMIFS(datos_arg[USD],datos_arg[Year],CI$2,datos_arg[Month],CM$2,datos_arg[Destino],CH29)
+SUMIFS(datos_us[USD],datos_us[Year],CI$2,datos_us[Month],CM$2,datos_us[Destino],CH29)</f>
        <v>422.00519435844512</v>
      </c>
      <c r="CK29" s="22"/>
      <c r="CL29" s="22">
        <f t="shared" ref="CL29:CM33" si="106">+CI29+CE29</f>
        <v>947134.85</v>
      </c>
      <c r="CM29" s="23">
        <f t="shared" si="106"/>
        <v>16695.854400678447</v>
      </c>
      <c r="CO29" s="3" t="s">
        <v>430</v>
      </c>
      <c r="CP29" s="22">
        <f>SUMIFS(datos_arg[ARS],datos_arg[Year],CP$2,datos_arg[Month],CT$2,datos_arg[Destino],CO29)
+SUMIFS(datos_us[ARS],datos_us[Year],CP$2,datos_us[Month],CT$2,datos_us[Destino],CO29)</f>
        <v>101977.02</v>
      </c>
      <c r="CQ29" s="22">
        <f>SUMIFS(datos_arg[USD],datos_arg[Year],CP$2,datos_arg[Month],CT$2,datos_arg[Destino],CO29)
+SUMIFS(datos_us[USD],datos_us[Year],CP$2,datos_us[Month],CT$2,datos_us[Destino],CO29)</f>
        <v>1333.0474752200143</v>
      </c>
      <c r="CR29" s="22"/>
      <c r="CS29" s="22">
        <f t="shared" ref="CS29:CT33" si="107">+CP29+CL29</f>
        <v>1049111.8699999999</v>
      </c>
      <c r="CT29" s="23">
        <f t="shared" si="107"/>
        <v>18028.90187589846</v>
      </c>
      <c r="CV29" s="3" t="s">
        <v>430</v>
      </c>
      <c r="CW29" s="22">
        <f>SUMIFS(datos_arg[ARS],datos_arg[Year],CW$2,datos_arg[Month],DA$2,datos_arg[Destino],CV29)
+SUMIFS(datos_us[ARS],datos_us[Year],CW$2,datos_us[Month],DA$2,datos_us[Destino],CV29)</f>
        <v>111191.04999999999</v>
      </c>
      <c r="CX29" s="22">
        <f>SUMIFS(datos_arg[USD],datos_arg[Year],CW$2,datos_arg[Month],DA$2,datos_arg[Destino],CV29)
+SUMIFS(datos_us[USD],datos_us[Year],CW$2,datos_us[Month],DA$2,datos_us[Destino],CV29)</f>
        <v>1432.0575298826607</v>
      </c>
      <c r="CY29" s="22"/>
      <c r="CZ29" s="22">
        <f t="shared" ref="CZ29:DA33" si="108">+CW29+CS29</f>
        <v>1160302.92</v>
      </c>
      <c r="DA29" s="23">
        <f t="shared" si="108"/>
        <v>19460.959405781119</v>
      </c>
      <c r="DC29" s="3" t="s">
        <v>430</v>
      </c>
      <c r="DD29" s="22">
        <f>SUMIFS(datos_arg[ARS],datos_arg[Year],DD$2,datos_arg[Month],DH$2,datos_arg[Destino],DC29)
+SUMIFS(datos_us[ARS],datos_us[Year],DD$2,datos_us[Month],DH$2,datos_us[Destino],DC29)</f>
        <v>4751.1099999999997</v>
      </c>
      <c r="DE29" s="22">
        <f>SUMIFS(datos_arg[USD],datos_arg[Year],DD$2,datos_arg[Month],DH$2,datos_arg[Destino],DC29)
+SUMIFS(datos_us[USD],datos_us[Year],DD$2,datos_us[Month],DH$2,datos_us[Destino],DC29)</f>
        <v>46.107599789915966</v>
      </c>
      <c r="DF29" s="22"/>
      <c r="DG29" s="22">
        <f t="shared" ref="DG29:DH33" si="109">+DD29+CZ29</f>
        <v>1165054.03</v>
      </c>
      <c r="DH29" s="23">
        <f t="shared" si="109"/>
        <v>19507.067005571036</v>
      </c>
      <c r="DJ29" s="3" t="s">
        <v>430</v>
      </c>
      <c r="DK29" s="22">
        <f>SUMIFS(datos_arg[ARS],datos_arg[Year],DK$2,datos_arg[Month],DO$2,datos_arg[Destino],DJ29)
+SUMIFS(datos_us[ARS],datos_us[Year],DK$2,datos_us[Month],DO$2,datos_us[Destino],DJ29)</f>
        <v>17902.32</v>
      </c>
      <c r="DL29" s="22">
        <f>SUMIFS(datos_arg[USD],datos_arg[Year],DK$2,datos_arg[Month],DO$2,datos_arg[Destino],DJ29)
+SUMIFS(datos_us[USD],datos_us[Year],DK$2,datos_us[Month],DO$2,datos_us[Destino],DJ29)</f>
        <v>147.53180286589506</v>
      </c>
      <c r="DM29" s="22"/>
      <c r="DN29" s="22">
        <f t="shared" ref="DN29:DO33" si="110">+DK29+DG29</f>
        <v>1182956.3500000001</v>
      </c>
      <c r="DO29" s="23">
        <f t="shared" si="110"/>
        <v>19654.598808436931</v>
      </c>
      <c r="DQ29" s="3" t="s">
        <v>430</v>
      </c>
      <c r="DR29" s="22">
        <f>SUMIFS(datos_arg[ARS],datos_arg[Year],DR$2,datos_arg[Month],DV$2,datos_arg[Destino],DQ29)
+SUMIFS(datos_us[ARS],datos_us[Year],DR$2,datos_us[Month],DV$2,datos_us[Destino],DQ29)</f>
        <v>149488.64000000001</v>
      </c>
      <c r="DS29" s="22">
        <f>SUMIFS(datos_arg[USD],datos_arg[Year],DR$2,datos_arg[Month],DV$2,datos_arg[Destino],DQ29)
+SUMIFS(datos_us[USD],datos_us[Year],DR$2,datos_us[Month],DV$2,datos_us[Destino],DQ29)</f>
        <v>1233.9833137929018</v>
      </c>
      <c r="DT29" s="22"/>
      <c r="DU29" s="22">
        <f t="shared" ref="DU29:DV33" si="111">+DR29+DN29</f>
        <v>1332444.9900000002</v>
      </c>
      <c r="DV29" s="23">
        <f t="shared" si="111"/>
        <v>20888.582122229833</v>
      </c>
      <c r="DX29" s="3" t="s">
        <v>430</v>
      </c>
      <c r="DY29" s="22">
        <f>SUMIFS(datos_arg[ARS],datos_arg[Year],DY$2,datos_arg[Month],EC$2,datos_arg[Destino],DX29)
+SUMIFS(datos_us[ARS],datos_us[Year],DY$2,datos_us[Month],EC$2,datos_us[Destino],DX29)</f>
        <v>91653.19</v>
      </c>
      <c r="DZ29" s="22">
        <f>SUMIFS(datos_arg[USD],datos_arg[Year],DY$2,datos_arg[Month],EC$2,datos_arg[Destino],DX29)
+SUMIFS(datos_us[USD],datos_us[Year],DY$2,datos_us[Month],EC$2,datos_us[Destino],DX29)</f>
        <v>727.59934381728101</v>
      </c>
      <c r="EA29" s="22"/>
      <c r="EB29" s="22">
        <f t="shared" ref="EB29:EC33" si="112">+DY29+DU29</f>
        <v>1424098.1800000002</v>
      </c>
      <c r="EC29" s="23">
        <f t="shared" si="112"/>
        <v>21616.181466047114</v>
      </c>
      <c r="EE29" s="3" t="s">
        <v>430</v>
      </c>
      <c r="EF29" s="22">
        <f>SUMIFS(datos_arg[ARS],datos_arg[Year],EF$2,datos_arg[Month],EJ$2,datos_arg[Destino],EE29)
+SUMIFS(datos_us[ARS],datos_us[Year],EF$2,datos_us[Month],EJ$2,datos_us[Destino],EE29)</f>
        <v>140160.16</v>
      </c>
      <c r="EG29" s="22">
        <f>SUMIFS(datos_arg[USD],datos_arg[Year],EF$2,datos_arg[Month],EJ$2,datos_arg[Destino],EE29)
+SUMIFS(datos_us[USD],datos_us[Year],EF$2,datos_us[Month],EJ$2,datos_us[Destino],EE29)</f>
        <v>1072.0686244997682</v>
      </c>
      <c r="EH29" s="22"/>
      <c r="EI29" s="22">
        <f t="shared" ref="EI29:EJ33" si="113">+EF29+EB29</f>
        <v>1564258.34</v>
      </c>
      <c r="EJ29" s="23">
        <f t="shared" si="113"/>
        <v>22688.250090546881</v>
      </c>
      <c r="EL29" s="3" t="s">
        <v>430</v>
      </c>
      <c r="EM29" s="22">
        <f>SUMIFS(datos_arg[ARS],datos_arg[Year],EM$2,datos_arg[Month],EQ$2,datos_arg[Destino],EL29)
+SUMIFS(datos_us[ARS],datos_us[Year],EM$2,datos_us[Month],EQ$2,datos_us[Destino],EL29)</f>
        <v>163904.56999999998</v>
      </c>
      <c r="EN29" s="22">
        <f>SUMIFS(datos_arg[USD],datos_arg[Year],EM$2,datos_arg[Month],EQ$2,datos_arg[Destino],EL29)
+SUMIFS(datos_us[USD],datos_us[Year],EM$2,datos_us[Month],EQ$2,datos_us[Destino],EL29)</f>
        <v>1223.3594535522886</v>
      </c>
      <c r="EO29" s="22"/>
      <c r="EP29" s="22">
        <f t="shared" ref="EP29:EQ33" si="114">+EM29+EI29</f>
        <v>1728162.9100000001</v>
      </c>
      <c r="EQ29" s="23">
        <f t="shared" si="114"/>
        <v>23911.60954409917</v>
      </c>
      <c r="ES29" s="3" t="s">
        <v>430</v>
      </c>
      <c r="ET29" s="22">
        <f>SUMIFS(datos_arg[ARS],datos_arg[Year],ET$2,datos_arg[Month],EX$2,datos_arg[Destino],ES29)
+SUMIFS(datos_us[ARS],datos_us[Year],ET$2,datos_us[Month],EX$2,datos_us[Destino],ES29)</f>
        <v>179321.06999999998</v>
      </c>
      <c r="EU29" s="22">
        <f>SUMIFS(datos_arg[USD],datos_arg[Year],ET$2,datos_arg[Month],EX$2,datos_arg[Destino],ES29)
+SUMIFS(datos_us[USD],datos_us[Year],ET$2,datos_us[Month],EX$2,datos_us[Destino],ES29)</f>
        <v>1160.6003748590631</v>
      </c>
      <c r="EV29" s="22"/>
      <c r="EW29" s="22">
        <f t="shared" ref="EW29:EX33" si="115">+ET29+EP29</f>
        <v>1907483.9800000002</v>
      </c>
      <c r="EX29" s="23">
        <f t="shared" si="115"/>
        <v>25072.209918958233</v>
      </c>
      <c r="EZ29" s="3" t="s">
        <v>430</v>
      </c>
      <c r="FA29" s="22">
        <f>SUMIFS(datos_arg[ARS],datos_arg[Year],FA$2,datos_arg[Month],FE$2,datos_arg[Destino],EZ29)
+SUMIFS(datos_us[ARS],datos_us[Year],FA$2,datos_us[Month],FE$2,datos_us[Destino],EZ29)</f>
        <v>204209.82</v>
      </c>
      <c r="FB29" s="22">
        <f>SUMIFS(datos_arg[USD],datos_arg[Year],FA$2,datos_arg[Month],FE$2,datos_arg[Destino],EZ29)
+SUMIFS(datos_us[USD],datos_us[Year],FA$2,datos_us[Month],FE$2,datos_us[Destino],EZ29)</f>
        <v>1279.7862077120349</v>
      </c>
      <c r="FC29" s="22"/>
      <c r="FD29" s="22">
        <f t="shared" ref="FD29:FE33" si="116">+FA29+EW29</f>
        <v>2111693.8000000003</v>
      </c>
      <c r="FE29" s="23">
        <f t="shared" si="116"/>
        <v>26351.996126670267</v>
      </c>
      <c r="FG29" s="3" t="s">
        <v>430</v>
      </c>
      <c r="FH29" s="22">
        <f>SUMIFS(datos_arg[ARS],datos_arg[Year],FH$2,datos_arg[Month],FL$2,datos_arg[Destino],FG29)
+SUMIFS(datos_us[ARS],datos_us[Year],FH$2,datos_us[Month],FL$2,datos_us[Destino],FG29)</f>
        <v>228691.57000000004</v>
      </c>
      <c r="FI29" s="22">
        <f>SUMIFS(datos_arg[USD],datos_arg[Year],FH$2,datos_arg[Month],FL$2,datos_arg[Destino],FG29)
+SUMIFS(datos_us[USD],datos_us[Year],FH$2,datos_us[Month],FL$2,datos_us[Destino],FG29)</f>
        <v>1503.7360698222569</v>
      </c>
      <c r="FJ29" s="22"/>
      <c r="FK29" s="22">
        <f t="shared" ref="FK29:FL33" si="117">+FH29+FD29</f>
        <v>2340385.37</v>
      </c>
      <c r="FL29" s="23">
        <f t="shared" si="117"/>
        <v>27855.732196492525</v>
      </c>
      <c r="FN29" s="3" t="s">
        <v>430</v>
      </c>
      <c r="FO29" s="22">
        <f>SUMIFS(datos_arg[ARS],datos_arg[Year],FO$2,datos_arg[Month],FS$2,datos_arg[Destino],FN29)
+SUMIFS(datos_us[ARS],datos_us[Year],FO$2,datos_us[Month],FS$2,datos_us[Destino],FN29)</f>
        <v>65154.810000000005</v>
      </c>
      <c r="FP29" s="22">
        <f>SUMIFS(datos_arg[USD],datos_arg[Year],FO$2,datos_arg[Month],FS$2,datos_arg[Destino],FN29)
+SUMIFS(datos_us[USD],datos_us[Year],FO$2,datos_us[Month],FS$2,datos_us[Destino],FN29)</f>
        <v>420.60585127775454</v>
      </c>
      <c r="FQ29" s="22"/>
      <c r="FR29" s="22">
        <f t="shared" ref="FR29:FS33" si="118">+FO29+FK29</f>
        <v>2405540.1800000002</v>
      </c>
      <c r="FS29" s="23">
        <f t="shared" si="118"/>
        <v>28276.338047770281</v>
      </c>
      <c r="FU29" s="3" t="s">
        <v>430</v>
      </c>
      <c r="FV29" s="22">
        <f>SUMIFS(datos_arg[ARS],datos_arg[Year],FV$2,datos_arg[Month],FZ$2,datos_arg[Destino],FU29)
+SUMIFS(datos_us[ARS],datos_us[Year],FV$2,datos_us[Month],FZ$2,datos_us[Destino],FU29)</f>
        <v>67590.94</v>
      </c>
      <c r="FW29" s="22">
        <f>SUMIFS(datos_arg[USD],datos_arg[Year],FV$2,datos_arg[Month],FZ$2,datos_arg[Destino],FU29)
+SUMIFS(datos_us[USD],datos_us[Year],FV$2,datos_us[Month],FZ$2,datos_us[Destino],FU29)</f>
        <v>447.9215046855677</v>
      </c>
      <c r="FX29" s="22"/>
      <c r="FY29" s="22">
        <f t="shared" ref="FY29:FZ33" si="119">+FV29+FR29</f>
        <v>2473131.12</v>
      </c>
      <c r="FZ29" s="23">
        <f t="shared" si="119"/>
        <v>28724.259552455849</v>
      </c>
      <c r="GB29" s="3" t="s">
        <v>430</v>
      </c>
      <c r="GC29" s="22">
        <f>SUMIFS(datos_arg[ARS],datos_arg[Year],GC$2,datos_arg[Month],GG$2,datos_arg[Destino],GB29)
+SUMIFS(datos_us[ARS],datos_us[Year],GC$2,datos_us[Month],GG$2,datos_us[Destino],GB29)</f>
        <v>294835.89</v>
      </c>
      <c r="GD29" s="22">
        <f>SUMIFS(datos_arg[USD],datos_arg[Year],GC$2,datos_arg[Month],GG$2,datos_arg[Destino],GB29)
+SUMIFS(datos_us[USD],datos_us[Year],GC$2,datos_us[Month],GG$2,datos_us[Destino],GB29)</f>
        <v>2102.8359634285125</v>
      </c>
      <c r="GE29" s="22"/>
      <c r="GF29" s="22">
        <f t="shared" ref="GF29:GG33" si="120">+GC29+FY29</f>
        <v>2767967.0100000002</v>
      </c>
      <c r="GG29" s="23">
        <f t="shared" si="120"/>
        <v>30827.095515884361</v>
      </c>
      <c r="GI29" s="3" t="s">
        <v>430</v>
      </c>
      <c r="GJ29" s="22">
        <f>SUMIFS(datos_arg[ARS],datos_arg[Year],GJ$2,datos_arg[Month],GN$2,datos_arg[Destino],GI29)
+SUMIFS(datos_us[ARS],datos_us[Year],GJ$2,datos_us[Month],GN$2,datos_us[Destino],GI29)</f>
        <v>114301.47000000002</v>
      </c>
      <c r="GK29" s="22">
        <f>SUMIFS(datos_arg[USD],datos_arg[Year],GJ$2,datos_arg[Month],GN$2,datos_arg[Destino],GI29)
+SUMIFS(datos_us[USD],datos_us[Year],GJ$2,datos_us[Month],GN$2,datos_us[Destino],GI29)</f>
        <v>802.63095959440886</v>
      </c>
      <c r="GL29" s="22"/>
      <c r="GM29" s="22">
        <f t="shared" ref="GM29:GN33" si="121">+GJ29+GF29</f>
        <v>2882268.4800000004</v>
      </c>
      <c r="GN29" s="23">
        <f t="shared" si="121"/>
        <v>31629.726475478768</v>
      </c>
      <c r="GP29" s="3" t="s">
        <v>430</v>
      </c>
      <c r="GQ29" s="22">
        <f>SUMIFS(datos_arg[ARS],datos_arg[Year],GQ$2,datos_arg[Month],GU$2,datos_arg[Destino],GP29)
+SUMIFS(datos_us[ARS],datos_us[Year],GQ$2,datos_us[Month],GU$2,datos_us[Destino],GP29)</f>
        <v>290907.63</v>
      </c>
      <c r="GR29" s="22">
        <f>SUMIFS(datos_arg[USD],datos_arg[Year],GQ$2,datos_arg[Month],GU$2,datos_arg[Destino],GP29)
+SUMIFS(datos_us[USD],datos_us[Year],GQ$2,datos_us[Month],GU$2,datos_us[Destino],GP29)</f>
        <v>1929.200553856637</v>
      </c>
      <c r="GS29" s="22"/>
      <c r="GT29" s="22">
        <f t="shared" ref="GT29:GU33" si="122">+GQ29+GM29</f>
        <v>3173176.1100000003</v>
      </c>
      <c r="GU29" s="23">
        <f t="shared" si="122"/>
        <v>33558.927029335406</v>
      </c>
      <c r="GW29" s="3" t="s">
        <v>430</v>
      </c>
      <c r="GX29" s="22">
        <f>SUMIFS(datos_arg[ARS],datos_arg[Year],GX$2,datos_arg[Month],HB$2,datos_arg[Destino],GW29)
+SUMIFS(datos_us[ARS],datos_us[Year],GX$2,datos_us[Month],HB$2,datos_us[Destino],GW29)</f>
        <v>419132.9</v>
      </c>
      <c r="GY29" s="22">
        <f>SUMIFS(datos_arg[USD],datos_arg[Year],GX$2,datos_arg[Month],HB$2,datos_arg[Destino],GW29)
+SUMIFS(datos_us[USD],datos_us[Year],GX$2,datos_us[Month],HB$2,datos_us[Destino],GW29)</f>
        <v>2623.9571671134086</v>
      </c>
      <c r="GZ29" s="22"/>
      <c r="HA29" s="22">
        <f t="shared" ref="HA29:HB33" si="123">+GX29+GT29</f>
        <v>3592309.0100000002</v>
      </c>
      <c r="HB29" s="23">
        <f t="shared" si="123"/>
        <v>36182.884196448817</v>
      </c>
      <c r="HD29" s="3" t="s">
        <v>430</v>
      </c>
      <c r="HE29" s="22">
        <f>SUMIFS(datos_arg[ARS],datos_arg[Year],HE$2,datos_arg[Month],HI$2,datos_arg[Destino],HD29)
+SUMIFS(datos_us[ARS],datos_us[Year],HE$2,datos_us[Month],HI$2,datos_us[Destino],HD29)</f>
        <v>371985.32000000007</v>
      </c>
      <c r="HF29" s="22">
        <f>SUMIFS(datos_arg[USD],datos_arg[Year],HE$2,datos_arg[Month],HI$2,datos_arg[Destino],HD29)
+SUMIFS(datos_us[USD],datos_us[Year],HE$2,datos_us[Month],HI$2,datos_us[Destino],HD29)</f>
        <v>2150.7295283818435</v>
      </c>
      <c r="HG29" s="22"/>
      <c r="HH29" s="22">
        <f t="shared" ref="HH29:HI33" si="124">+HE29+HA29</f>
        <v>3964294.33</v>
      </c>
      <c r="HI29" s="23">
        <f t="shared" si="124"/>
        <v>38333.613724830662</v>
      </c>
      <c r="HK29" s="3" t="s">
        <v>430</v>
      </c>
      <c r="HL29" s="22">
        <f>SUMIFS(datos_arg[ARS],datos_arg[Year],HL$2,datos_arg[Month],HP$2,datos_arg[Destino],HK29)
+SUMIFS(datos_us[ARS],datos_us[Year],HL$2,datos_us[Month],HP$2,datos_us[Destino],HK29)</f>
        <v>258053.39999999997</v>
      </c>
      <c r="HM29" s="22">
        <f>SUMIFS(datos_arg[USD],datos_arg[Year],HL$2,datos_arg[Month],HP$2,datos_arg[Destino],HK29)
+SUMIFS(datos_us[USD],datos_us[Year],HL$2,datos_us[Month],HP$2,datos_us[Destino],HK29)</f>
        <v>1456.86985067152</v>
      </c>
      <c r="HN29" s="22"/>
      <c r="HO29" s="22">
        <f t="shared" ref="HO29:HP33" si="125">+HL29+HH29</f>
        <v>4222347.7300000004</v>
      </c>
      <c r="HP29" s="23">
        <f t="shared" si="125"/>
        <v>39790.483575502185</v>
      </c>
    </row>
    <row r="30" spans="2:224" x14ac:dyDescent="0.25">
      <c r="B30" s="3" t="s">
        <v>5383</v>
      </c>
      <c r="C30" s="22">
        <f>SUMIFS(datos_arg[ARS],datos_arg[Year],C$2,datos_arg[Month],G$2,datos_arg[Destino],B30)
+SUMIFS(datos_us[ARS],datos_us[Year],C$2,datos_us[Month],G$2,datos_us[Destino],B30)</f>
        <v>0</v>
      </c>
      <c r="D30" s="22">
        <f>SUMIFS(datos_arg[USD],datos_arg[Year],C$2,datos_arg[Month],G$2,datos_arg[Destino],B30)
+SUMIFS(datos_us[USD],datos_us[Year],C$2,datos_us[Month],G$2,datos_us[Destino],B30)</f>
        <v>0</v>
      </c>
      <c r="E30" s="22"/>
      <c r="F30" s="22">
        <f t="shared" si="32"/>
        <v>0</v>
      </c>
      <c r="G30" s="23">
        <f t="shared" si="0"/>
        <v>0</v>
      </c>
      <c r="I30" s="3" t="s">
        <v>5383</v>
      </c>
      <c r="J30" s="22">
        <f>SUMIFS(datos_arg[ARS],datos_arg[Year],J$2,datos_arg[Month],N$2,datos_arg[Destino],I30)
+SUMIFS(datos_us[ARS],datos_us[Year],J$2,datos_us[Month],N$2,datos_us[Destino],I30)</f>
        <v>5400</v>
      </c>
      <c r="K30" s="22">
        <f>SUMIFS(datos_arg[USD],datos_arg[Year],J$2,datos_arg[Month],N$2,datos_arg[Destino],I30)
+SUMIFS(datos_us[USD],datos_us[Year],J$2,datos_us[Month],N$2,datos_us[Destino],I30)</f>
        <v>138.79892037786774</v>
      </c>
      <c r="L30" s="22"/>
      <c r="M30" s="22">
        <f t="shared" si="95"/>
        <v>5400</v>
      </c>
      <c r="N30" s="23">
        <f t="shared" si="95"/>
        <v>138.79892037786774</v>
      </c>
      <c r="P30" s="3" t="s">
        <v>5383</v>
      </c>
      <c r="Q30" s="22">
        <f>SUMIFS(datos_arg[ARS],datos_arg[Year],Q$2,datos_arg[Month],U$2,datos_arg[Destino],P30)
+SUMIFS(datos_us[ARS],datos_us[Year],Q$2,datos_us[Month],U$2,datos_us[Destino],P30)</f>
        <v>2800</v>
      </c>
      <c r="R30" s="22">
        <f>SUMIFS(datos_arg[USD],datos_arg[Year],Q$2,datos_arg[Month],U$2,datos_arg[Destino],P30)
+SUMIFS(datos_us[USD],datos_us[Year],Q$2,datos_us[Month],U$2,datos_us[Destino],P30)</f>
        <v>68.932617769827075</v>
      </c>
      <c r="S30" s="22"/>
      <c r="T30" s="22">
        <f t="shared" si="96"/>
        <v>8200</v>
      </c>
      <c r="U30" s="23">
        <f t="shared" si="96"/>
        <v>207.73153814769483</v>
      </c>
      <c r="W30" s="3" t="s">
        <v>5383</v>
      </c>
      <c r="X30" s="22">
        <f>SUMIFS(datos_arg[ARS],datos_arg[Year],X$2,datos_arg[Month],AB$2,datos_arg[Destino],W30)
+SUMIFS(datos_us[ARS],datos_us[Year],X$2,datos_us[Month],AB$2,datos_us[Destino],W30)</f>
        <v>12000</v>
      </c>
      <c r="Y30" s="22">
        <f>SUMIFS(datos_arg[USD],datos_arg[Year],X$2,datos_arg[Month],AB$2,datos_arg[Destino],W30)
+SUMIFS(datos_us[USD],datos_us[Year],X$2,datos_us[Month],AB$2,datos_us[Destino],W30)</f>
        <v>300</v>
      </c>
      <c r="Z30" s="22"/>
      <c r="AA30" s="22">
        <f t="shared" si="97"/>
        <v>20200</v>
      </c>
      <c r="AB30" s="23">
        <f t="shared" si="97"/>
        <v>507.73153814769483</v>
      </c>
      <c r="AD30" s="3" t="s">
        <v>5383</v>
      </c>
      <c r="AE30" s="22">
        <f>SUMIFS(datos_arg[ARS],datos_arg[Year],AE$2,datos_arg[Month],AI$2,datos_arg[Destino],AD30)
+SUMIFS(datos_us[ARS],datos_us[Year],AE$2,datos_us[Month],AI$2,datos_us[Destino],AD30)</f>
        <v>141066.75</v>
      </c>
      <c r="AF30" s="22">
        <f>SUMIFS(datos_arg[USD],datos_arg[Year],AE$2,datos_arg[Month],AI$2,datos_arg[Destino],AD30)
+SUMIFS(datos_us[USD],datos_us[Year],AE$2,datos_us[Month],AI$2,datos_us[Destino],AD30)</f>
        <v>3136.6149967886963</v>
      </c>
      <c r="AG30" s="22"/>
      <c r="AH30" s="22">
        <f t="shared" si="98"/>
        <v>161266.75</v>
      </c>
      <c r="AI30" s="23">
        <f t="shared" si="98"/>
        <v>3644.346534936391</v>
      </c>
      <c r="AK30" s="3" t="s">
        <v>5383</v>
      </c>
      <c r="AL30" s="22">
        <f>SUMIFS(datos_arg[ARS],datos_arg[Year],AL$2,datos_arg[Month],AP$2,datos_arg[Destino],AK30)
+SUMIFS(datos_us[ARS],datos_us[Year],AL$2,datos_us[Month],AP$2,datos_us[Destino],AK30)</f>
        <v>7650</v>
      </c>
      <c r="AM30" s="22">
        <f>SUMIFS(datos_arg[USD],datos_arg[Year],AL$2,datos_arg[Month],AP$2,datos_arg[Destino],AK30)
+SUMIFS(datos_us[USD],datos_us[Year],AL$2,datos_us[Month],AP$2,datos_us[Destino],AK30)</f>
        <v>170</v>
      </c>
      <c r="AN30" s="22"/>
      <c r="AO30" s="22">
        <f t="shared" si="99"/>
        <v>168916.75</v>
      </c>
      <c r="AP30" s="23">
        <f t="shared" si="99"/>
        <v>3814.346534936391</v>
      </c>
      <c r="AR30" s="3" t="s">
        <v>5383</v>
      </c>
      <c r="AS30" s="22">
        <f>SUMIFS(datos_arg[ARS],datos_arg[Year],AS$2,datos_arg[Month],AW$2,datos_arg[Destino],AR30)
+SUMIFS(datos_us[ARS],datos_us[Year],AS$2,datos_us[Month],AW$2,datos_us[Destino],AR30)</f>
        <v>7980</v>
      </c>
      <c r="AT30" s="22">
        <f>SUMIFS(datos_arg[USD],datos_arg[Year],AS$2,datos_arg[Month],AW$2,datos_arg[Destino],AR30)
+SUMIFS(datos_us[USD],datos_us[Year],AS$2,datos_us[Month],AW$2,datos_us[Destino],AR30)</f>
        <v>185.59907520739833</v>
      </c>
      <c r="AU30" s="22"/>
      <c r="AV30" s="22">
        <f t="shared" si="100"/>
        <v>176896.75</v>
      </c>
      <c r="AW30" s="23">
        <f t="shared" si="100"/>
        <v>3999.9456101437895</v>
      </c>
      <c r="AY30" s="3" t="s">
        <v>5383</v>
      </c>
      <c r="AZ30" s="22">
        <f>SUMIFS(datos_arg[ARS],datos_arg[Year],AZ$2,datos_arg[Month],BD$2,datos_arg[Destino],AY30)
+SUMIFS(datos_us[ARS],datos_us[Year],AZ$2,datos_us[Month],BD$2,datos_us[Destino],AY30)</f>
        <v>72193.5</v>
      </c>
      <c r="BA30" s="22">
        <f>SUMIFS(datos_arg[USD],datos_arg[Year],AZ$2,datos_arg[Month],BD$2,datos_arg[Destino],AY30)
+SUMIFS(datos_us[USD],datos_us[Year],AZ$2,datos_us[Month],BD$2,datos_us[Destino],AY30)</f>
        <v>1317.090909090909</v>
      </c>
      <c r="BB30" s="22"/>
      <c r="BC30" s="22">
        <f t="shared" si="101"/>
        <v>249090.25</v>
      </c>
      <c r="BD30" s="23">
        <f t="shared" si="101"/>
        <v>5317.0365192346981</v>
      </c>
      <c r="BF30" s="3" t="s">
        <v>5383</v>
      </c>
      <c r="BG30" s="22">
        <f>SUMIFS(datos_arg[ARS],datos_arg[Year],BG$2,datos_arg[Month],BK$2,datos_arg[Destino],BF30)
+SUMIFS(datos_us[ARS],datos_us[Year],BG$2,datos_us[Month],BK$2,datos_us[Destino],BF30)</f>
        <v>55081.32</v>
      </c>
      <c r="BH30" s="22">
        <f>SUMIFS(datos_arg[USD],datos_arg[Year],BG$2,datos_arg[Month],BK$2,datos_arg[Destino],BF30)
+SUMIFS(datos_us[USD],datos_us[Year],BG$2,datos_us[Month],BK$2,datos_us[Destino],BF30)</f>
        <v>959.7600000000001</v>
      </c>
      <c r="BI30" s="22"/>
      <c r="BJ30" s="22">
        <f t="shared" si="102"/>
        <v>304171.57</v>
      </c>
      <c r="BK30" s="23">
        <f t="shared" si="102"/>
        <v>6276.7965192346983</v>
      </c>
      <c r="BM30" s="3" t="s">
        <v>5383</v>
      </c>
      <c r="BN30" s="22">
        <f>SUMIFS(datos_arg[ARS],datos_arg[Year],BN$2,datos_arg[Month],BR$2,datos_arg[Destino],BM30)
+SUMIFS(datos_us[ARS],datos_us[Year],BN$2,datos_us[Month],BR$2,datos_us[Destino],BM30)</f>
        <v>70003.3</v>
      </c>
      <c r="BO30" s="22">
        <f>SUMIFS(datos_arg[USD],datos_arg[Year],BN$2,datos_arg[Month],BR$2,datos_arg[Destino],BM30)
+SUMIFS(datos_us[USD],datos_us[Year],BN$2,datos_us[Month],BR$2,datos_us[Destino],BM30)</f>
        <v>1124.6820967741937</v>
      </c>
      <c r="BP30" s="22"/>
      <c r="BQ30" s="22">
        <f t="shared" si="103"/>
        <v>374174.87</v>
      </c>
      <c r="BR30" s="23">
        <f t="shared" si="103"/>
        <v>7401.4786160088915</v>
      </c>
      <c r="BT30" s="3" t="s">
        <v>5383</v>
      </c>
      <c r="BU30" s="22">
        <f>SUMIFS(datos_arg[ARS],datos_arg[Year],BU$2,datos_arg[Month],BY$2,datos_arg[Destino],BT30)
+SUMIFS(datos_us[ARS],datos_us[Year],BU$2,datos_us[Month],BY$2,datos_us[Destino],BT30)</f>
        <v>249787.54</v>
      </c>
      <c r="BV30" s="22">
        <f>SUMIFS(datos_arg[USD],datos_arg[Year],BU$2,datos_arg[Month],BY$2,datos_arg[Destino],BT30)
+SUMIFS(datos_us[USD],datos_us[Year],BU$2,datos_us[Month],BY$2,datos_us[Destino],BT30)</f>
        <v>3845.6397902071431</v>
      </c>
      <c r="BW30" s="22"/>
      <c r="BX30" s="22">
        <f t="shared" si="104"/>
        <v>623962.41</v>
      </c>
      <c r="BY30" s="23">
        <f t="shared" si="104"/>
        <v>11247.118406216036</v>
      </c>
      <c r="CA30" s="3" t="s">
        <v>5383</v>
      </c>
      <c r="CB30" s="22">
        <f>SUMIFS(datos_arg[ARS],datos_arg[Year],CB$2,datos_arg[Month],CF$2,datos_arg[Destino],CA30)
+SUMIFS(datos_us[ARS],datos_us[Year],CB$2,datos_us[Month],CF$2,datos_us[Destino],CA30)</f>
        <v>277262.24</v>
      </c>
      <c r="CC30" s="22">
        <f>SUMIFS(datos_arg[USD],datos_arg[Year],CB$2,datos_arg[Month],CF$2,datos_arg[Destino],CA30)
+SUMIFS(datos_us[USD],datos_us[Year],CB$2,datos_us[Month],CF$2,datos_us[Destino],CA30)</f>
        <v>3969.6826181694414</v>
      </c>
      <c r="CD30" s="22"/>
      <c r="CE30" s="22">
        <f t="shared" si="105"/>
        <v>901224.65</v>
      </c>
      <c r="CF30" s="23">
        <f t="shared" si="105"/>
        <v>15216.801024385477</v>
      </c>
      <c r="CH30" s="3" t="s">
        <v>5383</v>
      </c>
      <c r="CI30" s="22">
        <f>SUMIFS(datos_arg[ARS],datos_arg[Year],CI$2,datos_arg[Month],CM$2,datos_arg[Destino],CH30)
+SUMIFS(datos_us[ARS],datos_us[Year],CI$2,datos_us[Month],CM$2,datos_us[Destino],CH30)</f>
        <v>133616.72183369022</v>
      </c>
      <c r="CJ30" s="22">
        <f>SUMIFS(datos_arg[USD],datos_arg[Year],CI$2,datos_arg[Month],CM$2,datos_arg[Destino],CH30)
+SUMIFS(datos_us[USD],datos_us[Year],CI$2,datos_us[Month],CM$2,datos_us[Destino],CH30)</f>
        <v>1770.9700987892084</v>
      </c>
      <c r="CK30" s="22"/>
      <c r="CL30" s="22">
        <f t="shared" si="106"/>
        <v>1034841.3718336902</v>
      </c>
      <c r="CM30" s="23">
        <f t="shared" si="106"/>
        <v>16987.771123174687</v>
      </c>
      <c r="CO30" s="3" t="s">
        <v>5383</v>
      </c>
      <c r="CP30" s="22">
        <f>SUMIFS(datos_arg[ARS],datos_arg[Year],CP$2,datos_arg[Month],CT$2,datos_arg[Destino],CO30)
+SUMIFS(datos_us[ARS],datos_us[Year],CP$2,datos_us[Month],CT$2,datos_us[Destino],CO30)</f>
        <v>155660.64045049142</v>
      </c>
      <c r="CQ30" s="22">
        <f>SUMIFS(datos_arg[USD],datos_arg[Year],CP$2,datos_arg[Month],CT$2,datos_arg[Destino],CO30)
+SUMIFS(datos_us[USD],datos_us[Year],CP$2,datos_us[Month],CT$2,datos_us[Destino],CO30)</f>
        <v>2053.4963545906539</v>
      </c>
      <c r="CR30" s="22"/>
      <c r="CS30" s="22">
        <f t="shared" si="107"/>
        <v>1190502.0122841815</v>
      </c>
      <c r="CT30" s="23">
        <f t="shared" si="107"/>
        <v>19041.267477765341</v>
      </c>
      <c r="CV30" s="3" t="s">
        <v>5383</v>
      </c>
      <c r="CW30" s="22">
        <f>SUMIFS(datos_arg[ARS],datos_arg[Year],CW$2,datos_arg[Month],DA$2,datos_arg[Destino],CV30)
+SUMIFS(datos_us[ARS],datos_us[Year],CW$2,datos_us[Month],DA$2,datos_us[Destino],CV30)</f>
        <v>152874.33657439577</v>
      </c>
      <c r="CX30" s="22">
        <f>SUMIFS(datos_arg[USD],datos_arg[Year],CW$2,datos_arg[Month],DA$2,datos_arg[Destino],CV30)
+SUMIFS(datos_us[USD],datos_us[Year],CW$2,datos_us[Month],DA$2,datos_us[Destino],CV30)</f>
        <v>1971.3692063405904</v>
      </c>
      <c r="CY30" s="22"/>
      <c r="CZ30" s="22">
        <f t="shared" si="108"/>
        <v>1343376.3488585772</v>
      </c>
      <c r="DA30" s="23">
        <f t="shared" si="108"/>
        <v>21012.636684105932</v>
      </c>
      <c r="DC30" s="3" t="s">
        <v>5383</v>
      </c>
      <c r="DD30" s="22">
        <f>SUMIFS(datos_arg[ARS],datos_arg[Year],DD$2,datos_arg[Month],DH$2,datos_arg[Destino],DC30)
+SUMIFS(datos_us[ARS],datos_us[Year],DD$2,datos_us[Month],DH$2,datos_us[Destino],DC30)</f>
        <v>123919.09941898908</v>
      </c>
      <c r="DE30" s="22">
        <f>SUMIFS(datos_arg[USD],datos_arg[Year],DD$2,datos_arg[Month],DH$2,datos_arg[Destino],DC30)
+SUMIFS(datos_us[USD],datos_us[Year],DD$2,datos_us[Month],DH$2,datos_us[Destino],DC30)</f>
        <v>1457.4463377023926</v>
      </c>
      <c r="DF30" s="22"/>
      <c r="DG30" s="22">
        <f t="shared" si="109"/>
        <v>1467295.4482775663</v>
      </c>
      <c r="DH30" s="23">
        <f t="shared" si="109"/>
        <v>22470.083021808325</v>
      </c>
      <c r="DJ30" s="3" t="s">
        <v>5383</v>
      </c>
      <c r="DK30" s="22">
        <f>SUMIFS(datos_arg[ARS],datos_arg[Year],DK$2,datos_arg[Month],DO$2,datos_arg[Destino],DJ30)
+SUMIFS(datos_us[ARS],datos_us[Year],DK$2,datos_us[Month],DO$2,datos_us[Destino],DJ30)</f>
        <v>11486.890622132569</v>
      </c>
      <c r="DL30" s="22">
        <f>SUMIFS(datos_arg[USD],datos_arg[Year],DK$2,datos_arg[Month],DO$2,datos_arg[Destino],DJ30)
+SUMIFS(datos_us[USD],datos_us[Year],DK$2,datos_us[Month],DO$2,datos_us[Destino],DJ30)</f>
        <v>97.497048423976963</v>
      </c>
      <c r="DM30" s="22"/>
      <c r="DN30" s="22">
        <f t="shared" si="110"/>
        <v>1478782.3388996988</v>
      </c>
      <c r="DO30" s="23">
        <f t="shared" si="110"/>
        <v>22567.580070232303</v>
      </c>
      <c r="DQ30" s="3" t="s">
        <v>5383</v>
      </c>
      <c r="DR30" s="22">
        <f>SUMIFS(datos_arg[ARS],datos_arg[Year],DR$2,datos_arg[Month],DV$2,datos_arg[Destino],DQ30)
+SUMIFS(datos_us[ARS],datos_us[Year],DR$2,datos_us[Month],DV$2,datos_us[Destino],DQ30)</f>
        <v>20087.373715560727</v>
      </c>
      <c r="DS30" s="22">
        <f>SUMIFS(datos_arg[USD],datos_arg[Year],DR$2,datos_arg[Month],DV$2,datos_arg[Destino],DQ30)
+SUMIFS(datos_us[USD],datos_us[Year],DR$2,datos_us[Month],DV$2,datos_us[Destino],DQ30)</f>
        <v>166.50932419928554</v>
      </c>
      <c r="DT30" s="22"/>
      <c r="DU30" s="22">
        <f t="shared" si="111"/>
        <v>1498869.7126152595</v>
      </c>
      <c r="DV30" s="23">
        <f t="shared" si="111"/>
        <v>22734.08939443159</v>
      </c>
      <c r="DX30" s="3" t="s">
        <v>5383</v>
      </c>
      <c r="DY30" s="22">
        <f>SUMIFS(datos_arg[ARS],datos_arg[Year],DY$2,datos_arg[Month],EC$2,datos_arg[Destino],DX30)
+SUMIFS(datos_us[ARS],datos_us[Year],DY$2,datos_us[Month],EC$2,datos_us[Destino],DX30)</f>
        <v>82252.953156397591</v>
      </c>
      <c r="DZ30" s="22">
        <f>SUMIFS(datos_arg[USD],datos_arg[Year],DY$2,datos_arg[Month],EC$2,datos_arg[Destino],DX30)
+SUMIFS(datos_us[USD],datos_us[Year],DY$2,datos_us[Month],EC$2,datos_us[Destino],DX30)</f>
        <v>631.94590233129838</v>
      </c>
      <c r="EA30" s="22"/>
      <c r="EB30" s="22">
        <f t="shared" si="112"/>
        <v>1581122.6657716571</v>
      </c>
      <c r="EC30" s="23">
        <f t="shared" si="112"/>
        <v>23366.03529676289</v>
      </c>
      <c r="EE30" s="3" t="s">
        <v>5383</v>
      </c>
      <c r="EF30" s="22">
        <f>SUMIFS(datos_arg[ARS],datos_arg[Year],EF$2,datos_arg[Month],EJ$2,datos_arg[Destino],EE30)
+SUMIFS(datos_us[ARS],datos_us[Year],EF$2,datos_us[Month],EJ$2,datos_us[Destino],EE30)</f>
        <v>157955.50306674131</v>
      </c>
      <c r="EG30" s="22">
        <f>SUMIFS(datos_arg[USD],datos_arg[Year],EF$2,datos_arg[Month],EJ$2,datos_arg[Destino],EE30)
+SUMIFS(datos_us[USD],datos_us[Year],EF$2,datos_us[Month],EJ$2,datos_us[Destino],EE30)</f>
        <v>1203.0891002568005</v>
      </c>
      <c r="EH30" s="22"/>
      <c r="EI30" s="22">
        <f t="shared" si="113"/>
        <v>1739078.1688383985</v>
      </c>
      <c r="EJ30" s="23">
        <f t="shared" si="113"/>
        <v>24569.124397019688</v>
      </c>
      <c r="EL30" s="3" t="s">
        <v>5383</v>
      </c>
      <c r="EM30" s="22">
        <f>SUMIFS(datos_arg[ARS],datos_arg[Year],EM$2,datos_arg[Month],EQ$2,datos_arg[Destino],EL30)
+SUMIFS(datos_us[ARS],datos_us[Year],EM$2,datos_us[Month],EQ$2,datos_us[Destino],EL30)</f>
        <v>201855.632932298</v>
      </c>
      <c r="EN30" s="22">
        <f>SUMIFS(datos_arg[USD],datos_arg[Year],EM$2,datos_arg[Month],EQ$2,datos_arg[Destino],EL30)
+SUMIFS(datos_us[USD],datos_us[Year],EM$2,datos_us[Month],EQ$2,datos_us[Destino],EL30)</f>
        <v>1469.1088227810378</v>
      </c>
      <c r="EO30" s="22"/>
      <c r="EP30" s="22">
        <f t="shared" si="114"/>
        <v>1940933.8017706964</v>
      </c>
      <c r="EQ30" s="23">
        <f t="shared" si="114"/>
        <v>26038.233219800728</v>
      </c>
      <c r="ES30" s="3" t="s">
        <v>5383</v>
      </c>
      <c r="ET30" s="22">
        <f>SUMIFS(datos_arg[ARS],datos_arg[Year],ET$2,datos_arg[Month],EX$2,datos_arg[Destino],ES30)
+SUMIFS(datos_us[ARS],datos_us[Year],ET$2,datos_us[Month],EX$2,datos_us[Destino],ES30)</f>
        <v>167757.69387940952</v>
      </c>
      <c r="EU30" s="22">
        <f>SUMIFS(datos_arg[USD],datos_arg[Year],ET$2,datos_arg[Month],EX$2,datos_arg[Destino],ES30)
+SUMIFS(datos_us[USD],datos_us[Year],ET$2,datos_us[Month],EX$2,datos_us[Destino],ES30)</f>
        <v>1040.269564103367</v>
      </c>
      <c r="EV30" s="22"/>
      <c r="EW30" s="22">
        <f t="shared" si="115"/>
        <v>2108691.4956501061</v>
      </c>
      <c r="EX30" s="23">
        <f t="shared" si="115"/>
        <v>27078.502783904096</v>
      </c>
      <c r="EZ30" s="3" t="s">
        <v>5383</v>
      </c>
      <c r="FA30" s="22">
        <f>SUMIFS(datos_arg[ARS],datos_arg[Year],FA$2,datos_arg[Month],FE$2,datos_arg[Destino],EZ30)
+SUMIFS(datos_us[ARS],datos_us[Year],FA$2,datos_us[Month],FE$2,datos_us[Destino],EZ30)</f>
        <v>239214.40429597319</v>
      </c>
      <c r="FB30" s="22">
        <f>SUMIFS(datos_arg[USD],datos_arg[Year],FA$2,datos_arg[Month],FE$2,datos_arg[Destino],EZ30)
+SUMIFS(datos_us[USD],datos_us[Year],FA$2,datos_us[Month],FE$2,datos_us[Destino],EZ30)</f>
        <v>1473.3007097657896</v>
      </c>
      <c r="FC30" s="22"/>
      <c r="FD30" s="22">
        <f t="shared" si="116"/>
        <v>2347905.8999460791</v>
      </c>
      <c r="FE30" s="23">
        <f t="shared" si="116"/>
        <v>28551.803493669886</v>
      </c>
      <c r="FG30" s="3" t="s">
        <v>5383</v>
      </c>
      <c r="FH30" s="22">
        <f>SUMIFS(datos_arg[ARS],datos_arg[Year],FH$2,datos_arg[Month],FL$2,datos_arg[Destino],FG30)
+SUMIFS(datos_us[ARS],datos_us[Year],FH$2,datos_us[Month],FL$2,datos_us[Destino],FG30)</f>
        <v>62168.63</v>
      </c>
      <c r="FI30" s="22">
        <f>SUMIFS(datos_arg[USD],datos_arg[Year],FH$2,datos_arg[Month],FL$2,datos_arg[Destino],FG30)
+SUMIFS(datos_us[USD],datos_us[Year],FH$2,datos_us[Month],FL$2,datos_us[Destino],FG30)</f>
        <v>413.62919452505952</v>
      </c>
      <c r="FJ30" s="22"/>
      <c r="FK30" s="22">
        <f t="shared" si="117"/>
        <v>2410074.529946079</v>
      </c>
      <c r="FL30" s="23">
        <f t="shared" si="117"/>
        <v>28965.432688194946</v>
      </c>
      <c r="FN30" s="3" t="s">
        <v>5383</v>
      </c>
      <c r="FO30" s="22">
        <f>SUMIFS(datos_arg[ARS],datos_arg[Year],FO$2,datos_arg[Month],FS$2,datos_arg[Destino],FN30)
+SUMIFS(datos_us[ARS],datos_us[Year],FO$2,datos_us[Month],FS$2,datos_us[Destino],FN30)</f>
        <v>40059.770000000004</v>
      </c>
      <c r="FP30" s="22">
        <f>SUMIFS(datos_arg[USD],datos_arg[Year],FO$2,datos_arg[Month],FS$2,datos_arg[Destino],FN30)
+SUMIFS(datos_us[USD],datos_us[Year],FO$2,datos_us[Month],FS$2,datos_us[Destino],FN30)</f>
        <v>259.67822618418069</v>
      </c>
      <c r="FQ30" s="22"/>
      <c r="FR30" s="22">
        <f t="shared" si="118"/>
        <v>2450134.299946079</v>
      </c>
      <c r="FS30" s="23">
        <f t="shared" si="118"/>
        <v>29225.110914379125</v>
      </c>
      <c r="FU30" s="3" t="s">
        <v>5383</v>
      </c>
      <c r="FV30" s="22">
        <f>SUMIFS(datos_arg[ARS],datos_arg[Year],FV$2,datos_arg[Month],FZ$2,datos_arg[Destino],FU30)
+SUMIFS(datos_us[ARS],datos_us[Year],FV$2,datos_us[Month],FZ$2,datos_us[Destino],FU30)</f>
        <v>135113.60000000001</v>
      </c>
      <c r="FW30" s="22">
        <f>SUMIFS(datos_arg[USD],datos_arg[Year],FV$2,datos_arg[Month],FZ$2,datos_arg[Destino],FU30)
+SUMIFS(datos_us[USD],datos_us[Year],FV$2,datos_us[Month],FZ$2,datos_us[Destino],FU30)</f>
        <v>922.10175895157602</v>
      </c>
      <c r="FX30" s="22"/>
      <c r="FY30" s="22">
        <f t="shared" si="119"/>
        <v>2585247.8999460791</v>
      </c>
      <c r="FZ30" s="23">
        <f t="shared" si="119"/>
        <v>30147.212673330701</v>
      </c>
      <c r="GB30" s="3" t="s">
        <v>5383</v>
      </c>
      <c r="GC30" s="22">
        <f>SUMIFS(datos_arg[ARS],datos_arg[Year],GC$2,datos_arg[Month],GG$2,datos_arg[Destino],GB30)
+SUMIFS(datos_us[ARS],datos_us[Year],GC$2,datos_us[Month],GG$2,datos_us[Destino],GB30)</f>
        <v>511762.74999999994</v>
      </c>
      <c r="GD30" s="22">
        <f>SUMIFS(datos_arg[USD],datos_arg[Year],GC$2,datos_arg[Month],GG$2,datos_arg[Destino],GB30)
+SUMIFS(datos_us[USD],datos_us[Year],GC$2,datos_us[Month],GG$2,datos_us[Destino],GB30)</f>
        <v>3626.0361594035276</v>
      </c>
      <c r="GE30" s="22"/>
      <c r="GF30" s="22">
        <f t="shared" si="120"/>
        <v>3097010.6499460791</v>
      </c>
      <c r="GG30" s="23">
        <f t="shared" si="120"/>
        <v>33773.248832734229</v>
      </c>
      <c r="GI30" s="3" t="s">
        <v>5383</v>
      </c>
      <c r="GJ30" s="22">
        <f>SUMIFS(datos_arg[ARS],datos_arg[Year],GJ$2,datos_arg[Month],GN$2,datos_arg[Destino],GI30)
+SUMIFS(datos_us[ARS],datos_us[Year],GJ$2,datos_us[Month],GN$2,datos_us[Destino],GI30)</f>
        <v>725726.09000000008</v>
      </c>
      <c r="GK30" s="22">
        <f>SUMIFS(datos_arg[USD],datos_arg[Year],GJ$2,datos_arg[Month],GN$2,datos_arg[Destino],GI30)
+SUMIFS(datos_us[USD],datos_us[Year],GJ$2,datos_us[Month],GN$2,datos_us[Destino],GI30)</f>
        <v>5167.1588535887131</v>
      </c>
      <c r="GL30" s="22"/>
      <c r="GM30" s="22">
        <f t="shared" si="121"/>
        <v>3822736.7399460794</v>
      </c>
      <c r="GN30" s="23">
        <f t="shared" si="121"/>
        <v>38940.407686322942</v>
      </c>
      <c r="GP30" s="3" t="s">
        <v>5383</v>
      </c>
      <c r="GQ30" s="22">
        <f>SUMIFS(datos_arg[ARS],datos_arg[Year],GQ$2,datos_arg[Month],GU$2,datos_arg[Destino],GP30)
+SUMIFS(datos_us[ARS],datos_us[Year],GQ$2,datos_us[Month],GU$2,datos_us[Destino],GP30)</f>
        <v>521277.1100000001</v>
      </c>
      <c r="GR30" s="22">
        <f>SUMIFS(datos_arg[USD],datos_arg[Year],GQ$2,datos_arg[Month],GU$2,datos_arg[Destino],GP30)
+SUMIFS(datos_us[USD],datos_us[Year],GQ$2,datos_us[Month],GU$2,datos_us[Destino],GP30)</f>
        <v>3437.3275062303501</v>
      </c>
      <c r="GS30" s="22"/>
      <c r="GT30" s="22">
        <f t="shared" si="122"/>
        <v>4344013.8499460798</v>
      </c>
      <c r="GU30" s="23">
        <f t="shared" si="122"/>
        <v>42377.735192553293</v>
      </c>
      <c r="GW30" s="3" t="s">
        <v>5383</v>
      </c>
      <c r="GX30" s="22">
        <f>SUMIFS(datos_arg[ARS],datos_arg[Year],GX$2,datos_arg[Month],HB$2,datos_arg[Destino],GW30)
+SUMIFS(datos_us[ARS],datos_us[Year],GX$2,datos_us[Month],HB$2,datos_us[Destino],GW30)</f>
        <v>774517.51299999992</v>
      </c>
      <c r="GY30" s="22">
        <f>SUMIFS(datos_arg[USD],datos_arg[Year],GX$2,datos_arg[Month],HB$2,datos_arg[Destino],GW30)
+SUMIFS(datos_us[USD],datos_us[Year],GX$2,datos_us[Month],HB$2,datos_us[Destino],GW30)</f>
        <v>4963.9410172315074</v>
      </c>
      <c r="GZ30" s="22"/>
      <c r="HA30" s="22">
        <f t="shared" si="123"/>
        <v>5118531.36294608</v>
      </c>
      <c r="HB30" s="23">
        <f t="shared" si="123"/>
        <v>47341.676209784797</v>
      </c>
      <c r="HD30" s="3" t="s">
        <v>5383</v>
      </c>
      <c r="HE30" s="22">
        <f>SUMIFS(datos_arg[ARS],datos_arg[Year],HE$2,datos_arg[Month],HI$2,datos_arg[Destino],HD30)
+SUMIFS(datos_us[ARS],datos_us[Year],HE$2,datos_us[Month],HI$2,datos_us[Destino],HD30)</f>
        <v>674648.95500000007</v>
      </c>
      <c r="HF30" s="22">
        <f>SUMIFS(datos_arg[USD],datos_arg[Year],HE$2,datos_arg[Month],HI$2,datos_arg[Destino],HD30)
+SUMIFS(datos_us[USD],datos_us[Year],HE$2,datos_us[Month],HI$2,datos_us[Destino],HD30)</f>
        <v>3869.6317060019023</v>
      </c>
      <c r="HG30" s="22"/>
      <c r="HH30" s="22">
        <f t="shared" si="124"/>
        <v>5793180.3179460801</v>
      </c>
      <c r="HI30" s="23">
        <f t="shared" si="124"/>
        <v>51211.307915786696</v>
      </c>
      <c r="HK30" s="3" t="s">
        <v>5383</v>
      </c>
      <c r="HL30" s="22">
        <f>SUMIFS(datos_arg[ARS],datos_arg[Year],HL$2,datos_arg[Month],HP$2,datos_arg[Destino],HK30)
+SUMIFS(datos_us[ARS],datos_us[Year],HL$2,datos_us[Month],HP$2,datos_us[Destino],HK30)</f>
        <v>1092146.2199999997</v>
      </c>
      <c r="HM30" s="22">
        <f>SUMIFS(datos_arg[USD],datos_arg[Year],HL$2,datos_arg[Month],HP$2,datos_arg[Destino],HK30)
+SUMIFS(datos_us[USD],datos_us[Year],HL$2,datos_us[Month],HP$2,datos_us[Destino],HK30)</f>
        <v>6131.440628323995</v>
      </c>
      <c r="HN30" s="22"/>
      <c r="HO30" s="22">
        <f t="shared" si="125"/>
        <v>6885326.5379460799</v>
      </c>
      <c r="HP30" s="23">
        <f t="shared" si="125"/>
        <v>57342.748544110691</v>
      </c>
    </row>
    <row r="31" spans="2:224" x14ac:dyDescent="0.25">
      <c r="B31" s="3" t="s">
        <v>5382</v>
      </c>
      <c r="C31" s="22">
        <f>SUMIFS(datos_arg[ARS],datos_arg[Year],C$2,datos_arg[Month],G$2,datos_arg[Destino],B31)
+SUMIFS(datos_us[ARS],datos_us[Year],C$2,datos_us[Month],G$2,datos_us[Destino],B31)</f>
        <v>0</v>
      </c>
      <c r="D31" s="22">
        <f>SUMIFS(datos_arg[USD],datos_arg[Year],C$2,datos_arg[Month],G$2,datos_arg[Destino],B31)
+SUMIFS(datos_us[USD],datos_us[Year],C$2,datos_us[Month],G$2,datos_us[Destino],B31)</f>
        <v>0</v>
      </c>
      <c r="E31" s="22"/>
      <c r="F31" s="22">
        <f t="shared" si="32"/>
        <v>0</v>
      </c>
      <c r="G31" s="23">
        <f t="shared" si="0"/>
        <v>0</v>
      </c>
      <c r="I31" s="3" t="s">
        <v>5382</v>
      </c>
      <c r="J31" s="22">
        <f>SUMIFS(datos_arg[ARS],datos_arg[Year],J$2,datos_arg[Month],N$2,datos_arg[Destino],I31)
+SUMIFS(datos_us[ARS],datos_us[Year],J$2,datos_us[Month],N$2,datos_us[Destino],I31)</f>
        <v>0</v>
      </c>
      <c r="K31" s="22">
        <f>SUMIFS(datos_arg[USD],datos_arg[Year],J$2,datos_arg[Month],N$2,datos_arg[Destino],I31)
+SUMIFS(datos_us[USD],datos_us[Year],J$2,datos_us[Month],N$2,datos_us[Destino],I31)</f>
        <v>0</v>
      </c>
      <c r="L31" s="22"/>
      <c r="M31" s="22">
        <f t="shared" si="95"/>
        <v>0</v>
      </c>
      <c r="N31" s="23">
        <f t="shared" si="95"/>
        <v>0</v>
      </c>
      <c r="P31" s="3" t="s">
        <v>5382</v>
      </c>
      <c r="Q31" s="22">
        <f>SUMIFS(datos_arg[ARS],datos_arg[Year],Q$2,datos_arg[Month],U$2,datos_arg[Destino],P31)
+SUMIFS(datos_us[ARS],datos_us[Year],Q$2,datos_us[Month],U$2,datos_us[Destino],P31)</f>
        <v>0</v>
      </c>
      <c r="R31" s="22">
        <f>SUMIFS(datos_arg[USD],datos_arg[Year],Q$2,datos_arg[Month],U$2,datos_arg[Destino],P31)
+SUMIFS(datos_us[USD],datos_us[Year],Q$2,datos_us[Month],U$2,datos_us[Destino],P31)</f>
        <v>0</v>
      </c>
      <c r="S31" s="22"/>
      <c r="T31" s="22">
        <f t="shared" si="96"/>
        <v>0</v>
      </c>
      <c r="U31" s="23">
        <f t="shared" si="96"/>
        <v>0</v>
      </c>
      <c r="W31" s="3" t="s">
        <v>5382</v>
      </c>
      <c r="X31" s="22">
        <f>SUMIFS(datos_arg[ARS],datos_arg[Year],X$2,datos_arg[Month],AB$2,datos_arg[Destino],W31)
+SUMIFS(datos_us[ARS],datos_us[Year],X$2,datos_us[Month],AB$2,datos_us[Destino],W31)</f>
        <v>0</v>
      </c>
      <c r="Y31" s="22">
        <f>SUMIFS(datos_arg[USD],datos_arg[Year],X$2,datos_arg[Month],AB$2,datos_arg[Destino],W31)
+SUMIFS(datos_us[USD],datos_us[Year],X$2,datos_us[Month],AB$2,datos_us[Destino],W31)</f>
        <v>0</v>
      </c>
      <c r="Z31" s="22"/>
      <c r="AA31" s="22">
        <f t="shared" si="97"/>
        <v>0</v>
      </c>
      <c r="AB31" s="23">
        <f t="shared" si="97"/>
        <v>0</v>
      </c>
      <c r="AD31" s="3" t="s">
        <v>5382</v>
      </c>
      <c r="AE31" s="22">
        <f>SUMIFS(datos_arg[ARS],datos_arg[Year],AE$2,datos_arg[Month],AI$2,datos_arg[Destino],AD31)
+SUMIFS(datos_us[ARS],datos_us[Year],AE$2,datos_us[Month],AI$2,datos_us[Destino],AD31)</f>
        <v>0</v>
      </c>
      <c r="AF31" s="22">
        <f>SUMIFS(datos_arg[USD],datos_arg[Year],AE$2,datos_arg[Month],AI$2,datos_arg[Destino],AD31)
+SUMIFS(datos_us[USD],datos_us[Year],AE$2,datos_us[Month],AI$2,datos_us[Destino],AD31)</f>
        <v>0</v>
      </c>
      <c r="AG31" s="22"/>
      <c r="AH31" s="22">
        <f t="shared" si="98"/>
        <v>0</v>
      </c>
      <c r="AI31" s="23">
        <f t="shared" si="98"/>
        <v>0</v>
      </c>
      <c r="AK31" s="3" t="s">
        <v>5382</v>
      </c>
      <c r="AL31" s="22">
        <f>SUMIFS(datos_arg[ARS],datos_arg[Year],AL$2,datos_arg[Month],AP$2,datos_arg[Destino],AK31)
+SUMIFS(datos_us[ARS],datos_us[Year],AL$2,datos_us[Month],AP$2,datos_us[Destino],AK31)</f>
        <v>0</v>
      </c>
      <c r="AM31" s="22">
        <f>SUMIFS(datos_arg[USD],datos_arg[Year],AL$2,datos_arg[Month],AP$2,datos_arg[Destino],AK31)
+SUMIFS(datos_us[USD],datos_us[Year],AL$2,datos_us[Month],AP$2,datos_us[Destino],AK31)</f>
        <v>0</v>
      </c>
      <c r="AN31" s="22"/>
      <c r="AO31" s="22">
        <f t="shared" si="99"/>
        <v>0</v>
      </c>
      <c r="AP31" s="23">
        <f t="shared" si="99"/>
        <v>0</v>
      </c>
      <c r="AR31" s="3" t="s">
        <v>5382</v>
      </c>
      <c r="AS31" s="22">
        <f>SUMIFS(datos_arg[ARS],datos_arg[Year],AS$2,datos_arg[Month],AW$2,datos_arg[Destino],AR31)
+SUMIFS(datos_us[ARS],datos_us[Year],AS$2,datos_us[Month],AW$2,datos_us[Destino],AR31)</f>
        <v>0</v>
      </c>
      <c r="AT31" s="22">
        <f>SUMIFS(datos_arg[USD],datos_arg[Year],AS$2,datos_arg[Month],AW$2,datos_arg[Destino],AR31)
+SUMIFS(datos_us[USD],datos_us[Year],AS$2,datos_us[Month],AW$2,datos_us[Destino],AR31)</f>
        <v>0</v>
      </c>
      <c r="AU31" s="22"/>
      <c r="AV31" s="22">
        <f t="shared" si="100"/>
        <v>0</v>
      </c>
      <c r="AW31" s="23">
        <f t="shared" si="100"/>
        <v>0</v>
      </c>
      <c r="AY31" s="3" t="s">
        <v>5382</v>
      </c>
      <c r="AZ31" s="22">
        <f>SUMIFS(datos_arg[ARS],datos_arg[Year],AZ$2,datos_arg[Month],BD$2,datos_arg[Destino],AY31)
+SUMIFS(datos_us[ARS],datos_us[Year],AZ$2,datos_us[Month],BD$2,datos_us[Destino],AY31)</f>
        <v>1400</v>
      </c>
      <c r="BA31" s="22">
        <f>SUMIFS(datos_arg[USD],datos_arg[Year],AZ$2,datos_arg[Month],BD$2,datos_arg[Destino],AY31)
+SUMIFS(datos_us[USD],datos_us[Year],AZ$2,datos_us[Month],BD$2,datos_us[Destino],AY31)</f>
        <v>31.818181818181817</v>
      </c>
      <c r="BB31" s="22"/>
      <c r="BC31" s="22">
        <f t="shared" si="101"/>
        <v>1400</v>
      </c>
      <c r="BD31" s="23">
        <f t="shared" si="101"/>
        <v>31.818181818181817</v>
      </c>
      <c r="BF31" s="3" t="s">
        <v>5382</v>
      </c>
      <c r="BG31" s="22">
        <f>SUMIFS(datos_arg[ARS],datos_arg[Year],BG$2,datos_arg[Month],BK$2,datos_arg[Destino],BF31)
+SUMIFS(datos_us[ARS],datos_us[Year],BG$2,datos_us[Month],BK$2,datos_us[Destino],BF31)</f>
        <v>0</v>
      </c>
      <c r="BH31" s="22">
        <f>SUMIFS(datos_arg[USD],datos_arg[Year],BG$2,datos_arg[Month],BK$2,datos_arg[Destino],BF31)
+SUMIFS(datos_us[USD],datos_us[Year],BG$2,datos_us[Month],BK$2,datos_us[Destino],BF31)</f>
        <v>0</v>
      </c>
      <c r="BI31" s="22"/>
      <c r="BJ31" s="22">
        <f t="shared" si="102"/>
        <v>1400</v>
      </c>
      <c r="BK31" s="23">
        <f t="shared" si="102"/>
        <v>31.818181818181817</v>
      </c>
      <c r="BM31" s="3" t="s">
        <v>5382</v>
      </c>
      <c r="BN31" s="22">
        <f>SUMIFS(datos_arg[ARS],datos_arg[Year],BN$2,datos_arg[Month],BR$2,datos_arg[Destino],BM31)
+SUMIFS(datos_us[ARS],datos_us[Year],BN$2,datos_us[Month],BR$2,datos_us[Destino],BM31)</f>
        <v>19950</v>
      </c>
      <c r="BO31" s="22">
        <f>SUMIFS(datos_arg[USD],datos_arg[Year],BN$2,datos_arg[Month],BR$2,datos_arg[Destino],BM31)
+SUMIFS(datos_us[USD],datos_us[Year],BN$2,datos_us[Month],BR$2,datos_us[Destino],BM31)</f>
        <v>321.77419354838707</v>
      </c>
      <c r="BP31" s="22"/>
      <c r="BQ31" s="22">
        <f t="shared" si="103"/>
        <v>21350</v>
      </c>
      <c r="BR31" s="23">
        <f t="shared" si="103"/>
        <v>353.59237536656889</v>
      </c>
      <c r="BT31" s="3" t="s">
        <v>5382</v>
      </c>
      <c r="BU31" s="22">
        <f>SUMIFS(datos_arg[ARS],datos_arg[Year],BU$2,datos_arg[Month],BY$2,datos_arg[Destino],BT31)
+SUMIFS(datos_us[ARS],datos_us[Year],BU$2,datos_us[Month],BY$2,datos_us[Destino],BT31)</f>
        <v>12388</v>
      </c>
      <c r="BV31" s="22">
        <f>SUMIFS(datos_arg[USD],datos_arg[Year],BU$2,datos_arg[Month],BY$2,datos_arg[Destino],BT31)
+SUMIFS(datos_us[USD],datos_us[Year],BU$2,datos_us[Month],BY$2,datos_us[Destino],BT31)</f>
        <v>190.58461538461538</v>
      </c>
      <c r="BW31" s="22"/>
      <c r="BX31" s="22">
        <f t="shared" si="104"/>
        <v>33738</v>
      </c>
      <c r="BY31" s="23">
        <f t="shared" si="104"/>
        <v>544.17699075118423</v>
      </c>
      <c r="CA31" s="3" t="s">
        <v>5382</v>
      </c>
      <c r="CB31" s="22">
        <f>SUMIFS(datos_arg[ARS],datos_arg[Year],CB$2,datos_arg[Month],CF$2,datos_arg[Destino],CA31)
+SUMIFS(datos_us[ARS],datos_us[Year],CB$2,datos_us[Month],CF$2,datos_us[Destino],CA31)</f>
        <v>21823</v>
      </c>
      <c r="CC31" s="22">
        <f>SUMIFS(datos_arg[USD],datos_arg[Year],CB$2,datos_arg[Month],CF$2,datos_arg[Destino],CA31)
+SUMIFS(datos_us[USD],datos_us[Year],CB$2,datos_us[Month],CF$2,datos_us[Destino],CA31)</f>
        <v>310.01480789919498</v>
      </c>
      <c r="CD31" s="22"/>
      <c r="CE31" s="22">
        <f t="shared" si="105"/>
        <v>55561</v>
      </c>
      <c r="CF31" s="23">
        <f t="shared" si="105"/>
        <v>854.19179865037927</v>
      </c>
      <c r="CH31" s="3" t="s">
        <v>5382</v>
      </c>
      <c r="CI31" s="22">
        <f>SUMIFS(datos_arg[ARS],datos_arg[Year],CI$2,datos_arg[Month],CM$2,datos_arg[Destino],CH31)
+SUMIFS(datos_us[ARS],datos_us[Year],CI$2,datos_us[Month],CM$2,datos_us[Destino],CH31)</f>
        <v>9924</v>
      </c>
      <c r="CJ31" s="22">
        <f>SUMIFS(datos_arg[USD],datos_arg[Year],CI$2,datos_arg[Month],CM$2,datos_arg[Destino],CH31)
+SUMIFS(datos_us[USD],datos_us[Year],CI$2,datos_us[Month],CM$2,datos_us[Destino],CH31)</f>
        <v>131.08842105263159</v>
      </c>
      <c r="CK31" s="22"/>
      <c r="CL31" s="22">
        <f t="shared" si="106"/>
        <v>65485</v>
      </c>
      <c r="CM31" s="23">
        <f t="shared" si="106"/>
        <v>985.28021970301086</v>
      </c>
      <c r="CO31" s="3" t="s">
        <v>5382</v>
      </c>
      <c r="CP31" s="22">
        <f>SUMIFS(datos_arg[ARS],datos_arg[Year],CP$2,datos_arg[Month],CT$2,datos_arg[Destino],CO31)
+SUMIFS(datos_us[ARS],datos_us[Year],CP$2,datos_us[Month],CT$2,datos_us[Destino],CO31)</f>
        <v>31718.301472173618</v>
      </c>
      <c r="CQ31" s="22">
        <f>SUMIFS(datos_arg[USD],datos_arg[Year],CP$2,datos_arg[Month],CT$2,datos_arg[Destino],CO31)
+SUMIFS(datos_us[USD],datos_us[Year],CP$2,datos_us[Month],CT$2,datos_us[Destino],CO31)</f>
        <v>414.36366365438607</v>
      </c>
      <c r="CR31" s="22"/>
      <c r="CS31" s="22">
        <f t="shared" si="107"/>
        <v>97203.301472173625</v>
      </c>
      <c r="CT31" s="23">
        <f t="shared" si="107"/>
        <v>1399.643883357397</v>
      </c>
      <c r="CV31" s="3" t="s">
        <v>5382</v>
      </c>
      <c r="CW31" s="22">
        <f>SUMIFS(datos_arg[ARS],datos_arg[Year],CW$2,datos_arg[Month],DA$2,datos_arg[Destino],CV31)
+SUMIFS(datos_us[ARS],datos_us[Year],CW$2,datos_us[Month],DA$2,datos_us[Destino],CV31)</f>
        <v>59284</v>
      </c>
      <c r="CX31" s="22">
        <f>SUMIFS(datos_arg[USD],datos_arg[Year],CW$2,datos_arg[Month],DA$2,datos_arg[Destino],CV31)
+SUMIFS(datos_us[USD],datos_us[Year],CW$2,datos_us[Month],DA$2,datos_us[Destino],CV31)</f>
        <v>745.03185391458635</v>
      </c>
      <c r="CY31" s="22"/>
      <c r="CZ31" s="22">
        <f t="shared" si="108"/>
        <v>156487.30147217363</v>
      </c>
      <c r="DA31" s="23">
        <f t="shared" si="108"/>
        <v>2144.6757372719835</v>
      </c>
      <c r="DC31" s="3" t="s">
        <v>5382</v>
      </c>
      <c r="DD31" s="22">
        <f>SUMIFS(datos_arg[ARS],datos_arg[Year],DD$2,datos_arg[Month],DH$2,datos_arg[Destino],DC31)
+SUMIFS(datos_us[ARS],datos_us[Year],DD$2,datos_us[Month],DH$2,datos_us[Destino],DC31)</f>
        <v>0</v>
      </c>
      <c r="DE31" s="22">
        <f>SUMIFS(datos_arg[USD],datos_arg[Year],DD$2,datos_arg[Month],DH$2,datos_arg[Destino],DC31)
+SUMIFS(datos_us[USD],datos_us[Year],DD$2,datos_us[Month],DH$2,datos_us[Destino],DC31)</f>
        <v>0</v>
      </c>
      <c r="DF31" s="22"/>
      <c r="DG31" s="22">
        <f t="shared" si="109"/>
        <v>156487.30147217363</v>
      </c>
      <c r="DH31" s="23">
        <f t="shared" si="109"/>
        <v>2144.6757372719835</v>
      </c>
      <c r="DJ31" s="3" t="s">
        <v>5382</v>
      </c>
      <c r="DK31" s="22">
        <f>SUMIFS(datos_arg[ARS],datos_arg[Year],DK$2,datos_arg[Month],DO$2,datos_arg[Destino],DJ31)
+SUMIFS(datos_us[ARS],datos_us[Year],DK$2,datos_us[Month],DO$2,datos_us[Destino],DJ31)</f>
        <v>15672</v>
      </c>
      <c r="DL31" s="22">
        <f>SUMIFS(datos_arg[USD],datos_arg[Year],DK$2,datos_arg[Month],DO$2,datos_arg[Destino],DJ31)
+SUMIFS(datos_us[USD],datos_us[Year],DK$2,datos_us[Month],DO$2,datos_us[Destino],DJ31)</f>
        <v>130.6</v>
      </c>
      <c r="DM31" s="22"/>
      <c r="DN31" s="22">
        <f t="shared" si="110"/>
        <v>172159.30147217363</v>
      </c>
      <c r="DO31" s="23">
        <f t="shared" si="110"/>
        <v>2275.2757372719834</v>
      </c>
      <c r="DQ31" s="3" t="s">
        <v>5382</v>
      </c>
      <c r="DR31" s="22">
        <f>SUMIFS(datos_arg[ARS],datos_arg[Year],DR$2,datos_arg[Month],DV$2,datos_arg[Destino],DQ31)
+SUMIFS(datos_us[ARS],datos_us[Year],DR$2,datos_us[Month],DV$2,datos_us[Destino],DQ31)</f>
        <v>47349.249999999993</v>
      </c>
      <c r="DS31" s="22">
        <f>SUMIFS(datos_arg[USD],datos_arg[Year],DR$2,datos_arg[Month],DV$2,datos_arg[Destino],DQ31)
+SUMIFS(datos_us[USD],datos_us[Year],DR$2,datos_us[Month],DV$2,datos_us[Destino],DQ31)</f>
        <v>382.94384915572238</v>
      </c>
      <c r="DT31" s="22"/>
      <c r="DU31" s="22">
        <f t="shared" si="111"/>
        <v>219508.55147217363</v>
      </c>
      <c r="DV31" s="23">
        <f t="shared" si="111"/>
        <v>2658.219586427706</v>
      </c>
      <c r="DX31" s="3" t="s">
        <v>5382</v>
      </c>
      <c r="DY31" s="22">
        <f>SUMIFS(datos_arg[ARS],datos_arg[Year],DY$2,datos_arg[Month],EC$2,datos_arg[Destino],DX31)
+SUMIFS(datos_us[ARS],datos_us[Year],DY$2,datos_us[Month],EC$2,datos_us[Destino],DX31)</f>
        <v>60490.807402129198</v>
      </c>
      <c r="DZ31" s="22">
        <f>SUMIFS(datos_arg[USD],datos_arg[Year],DY$2,datos_arg[Month],EC$2,datos_arg[Destino],DX31)
+SUMIFS(datos_us[USD],datos_us[Year],DY$2,datos_us[Month],EC$2,datos_us[Destino],DX31)</f>
        <v>478.40667575838694</v>
      </c>
      <c r="EA31" s="22"/>
      <c r="EB31" s="22">
        <f t="shared" si="112"/>
        <v>279999.35887430282</v>
      </c>
      <c r="EC31" s="23">
        <f t="shared" si="112"/>
        <v>3136.6262621860928</v>
      </c>
      <c r="EE31" s="3" t="s">
        <v>5382</v>
      </c>
      <c r="EF31" s="22">
        <f>SUMIFS(datos_arg[ARS],datos_arg[Year],EF$2,datos_arg[Month],EJ$2,datos_arg[Destino],EE31)
+SUMIFS(datos_us[ARS],datos_us[Year],EF$2,datos_us[Month],EJ$2,datos_us[Destino],EE31)</f>
        <v>222571.82</v>
      </c>
      <c r="EG31" s="22">
        <f>SUMIFS(datos_arg[USD],datos_arg[Year],EF$2,datos_arg[Month],EJ$2,datos_arg[Destino],EE31)
+SUMIFS(datos_us[USD],datos_us[Year],EF$2,datos_us[Month],EJ$2,datos_us[Destino],EE31)</f>
        <v>1687.3111646267832</v>
      </c>
      <c r="EH31" s="22"/>
      <c r="EI31" s="22">
        <f t="shared" si="113"/>
        <v>502571.17887430283</v>
      </c>
      <c r="EJ31" s="23">
        <f t="shared" si="113"/>
        <v>4823.9374268128759</v>
      </c>
      <c r="EL31" s="3" t="s">
        <v>5382</v>
      </c>
      <c r="EM31" s="22">
        <f>SUMIFS(datos_arg[ARS],datos_arg[Year],EM$2,datos_arg[Month],EQ$2,datos_arg[Destino],EL31)
+SUMIFS(datos_us[ARS],datos_us[Year],EM$2,datos_us[Month],EQ$2,datos_us[Destino],EL31)</f>
        <v>57438</v>
      </c>
      <c r="EN31" s="22">
        <f>SUMIFS(datos_arg[USD],datos_arg[Year],EM$2,datos_arg[Month],EQ$2,datos_arg[Destino],EL31)
+SUMIFS(datos_us[USD],datos_us[Year],EM$2,datos_us[Month],EQ$2,datos_us[Destino],EL31)</f>
        <v>422.96496350364964</v>
      </c>
      <c r="EO31" s="22"/>
      <c r="EP31" s="22">
        <f t="shared" si="114"/>
        <v>560009.17887430289</v>
      </c>
      <c r="EQ31" s="23">
        <f t="shared" si="114"/>
        <v>5246.9023903165253</v>
      </c>
      <c r="ES31" s="3" t="s">
        <v>5382</v>
      </c>
      <c r="ET31" s="22">
        <f>SUMIFS(datos_arg[ARS],datos_arg[Year],ET$2,datos_arg[Month],EX$2,datos_arg[Destino],ES31)
+SUMIFS(datos_us[ARS],datos_us[Year],ET$2,datos_us[Month],EX$2,datos_us[Destino],ES31)</f>
        <v>356317.96</v>
      </c>
      <c r="EU31" s="22">
        <f>SUMIFS(datos_arg[USD],datos_arg[Year],ET$2,datos_arg[Month],EX$2,datos_arg[Destino],ES31)
+SUMIFS(datos_us[USD],datos_us[Year],ET$2,datos_us[Month],EX$2,datos_us[Destino],ES31)</f>
        <v>2198.5023020380881</v>
      </c>
      <c r="EV31" s="22"/>
      <c r="EW31" s="22">
        <f t="shared" si="115"/>
        <v>916327.13887430285</v>
      </c>
      <c r="EX31" s="23">
        <f t="shared" si="115"/>
        <v>7445.4046923546139</v>
      </c>
      <c r="EZ31" s="3" t="s">
        <v>5382</v>
      </c>
      <c r="FA31" s="22">
        <f>SUMIFS(datos_arg[ARS],datos_arg[Year],FA$2,datos_arg[Month],FE$2,datos_arg[Destino],EZ31)
+SUMIFS(datos_us[ARS],datos_us[Year],FA$2,datos_us[Month],FE$2,datos_us[Destino],EZ31)</f>
        <v>112578.31999999999</v>
      </c>
      <c r="FB31" s="22">
        <f>SUMIFS(datos_arg[USD],datos_arg[Year],FA$2,datos_arg[Month],FE$2,datos_arg[Destino],EZ31)
+SUMIFS(datos_us[USD],datos_us[Year],FA$2,datos_us[Month],FE$2,datos_us[Destino],EZ31)</f>
        <v>701.69046895968222</v>
      </c>
      <c r="FC31" s="22"/>
      <c r="FD31" s="22">
        <f t="shared" si="116"/>
        <v>1028905.4588743028</v>
      </c>
      <c r="FE31" s="23">
        <f t="shared" si="116"/>
        <v>8147.0951613142961</v>
      </c>
      <c r="FG31" s="3" t="s">
        <v>5382</v>
      </c>
      <c r="FH31" s="22">
        <f>SUMIFS(datos_arg[ARS],datos_arg[Year],FH$2,datos_arg[Month],FL$2,datos_arg[Destino],FG31)
+SUMIFS(datos_us[ARS],datos_us[Year],FH$2,datos_us[Month],FL$2,datos_us[Destino],FG31)</f>
        <v>54347</v>
      </c>
      <c r="FI31" s="22">
        <f>SUMIFS(datos_arg[USD],datos_arg[Year],FH$2,datos_arg[Month],FL$2,datos_arg[Destino],FG31)
+SUMIFS(datos_us[USD],datos_us[Year],FH$2,datos_us[Month],FL$2,datos_us[Destino],FG31)</f>
        <v>369.27233866519578</v>
      </c>
      <c r="FJ31" s="22"/>
      <c r="FK31" s="22">
        <f t="shared" si="117"/>
        <v>1083252.4588743029</v>
      </c>
      <c r="FL31" s="23">
        <f t="shared" si="117"/>
        <v>8516.3674999794912</v>
      </c>
      <c r="FN31" s="3" t="s">
        <v>5382</v>
      </c>
      <c r="FO31" s="22">
        <f>SUMIFS(datos_arg[ARS],datos_arg[Year],FO$2,datos_arg[Month],FS$2,datos_arg[Destino],FN31)
+SUMIFS(datos_us[ARS],datos_us[Year],FO$2,datos_us[Month],FS$2,datos_us[Destino],FN31)</f>
        <v>78226.52</v>
      </c>
      <c r="FP31" s="22">
        <f>SUMIFS(datos_arg[USD],datos_arg[Year],FO$2,datos_arg[Month],FS$2,datos_arg[Destino],FN31)
+SUMIFS(datos_us[USD],datos_us[Year],FO$2,datos_us[Month],FS$2,datos_us[Destino],FN31)</f>
        <v>508.8730713221205</v>
      </c>
      <c r="FQ31" s="22"/>
      <c r="FR31" s="22">
        <f t="shared" si="118"/>
        <v>1161478.9788743029</v>
      </c>
      <c r="FS31" s="23">
        <f t="shared" si="118"/>
        <v>9025.2405713016124</v>
      </c>
      <c r="FU31" s="3" t="s">
        <v>5382</v>
      </c>
      <c r="FV31" s="22">
        <f>SUMIFS(datos_arg[ARS],datos_arg[Year],FV$2,datos_arg[Month],FZ$2,datos_arg[Destino],FU31)
+SUMIFS(datos_us[ARS],datos_us[Year],FV$2,datos_us[Month],FZ$2,datos_us[Destino],FU31)</f>
        <v>93000</v>
      </c>
      <c r="FW31" s="22">
        <f>SUMIFS(datos_arg[USD],datos_arg[Year],FV$2,datos_arg[Month],FZ$2,datos_arg[Destino],FU31)
+SUMIFS(datos_us[USD],datos_us[Year],FV$2,datos_us[Month],FZ$2,datos_us[Destino],FU31)</f>
        <v>669.06474820143887</v>
      </c>
      <c r="FX31" s="22"/>
      <c r="FY31" s="22">
        <f t="shared" si="119"/>
        <v>1254478.9788743029</v>
      </c>
      <c r="FZ31" s="23">
        <f t="shared" si="119"/>
        <v>9694.3053195030516</v>
      </c>
      <c r="GB31" s="3" t="s">
        <v>5382</v>
      </c>
      <c r="GC31" s="22">
        <f>SUMIFS(datos_arg[ARS],datos_arg[Year],GC$2,datos_arg[Month],GG$2,datos_arg[Destino],GB31)
+SUMIFS(datos_us[ARS],datos_us[Year],GC$2,datos_us[Month],GG$2,datos_us[Destino],GB31)</f>
        <v>272376.21000000008</v>
      </c>
      <c r="GD31" s="22">
        <f>SUMIFS(datos_arg[USD],datos_arg[Year],GC$2,datos_arg[Month],GG$2,datos_arg[Destino],GB31)
+SUMIFS(datos_us[USD],datos_us[Year],GC$2,datos_us[Month],GG$2,datos_us[Destino],GB31)</f>
        <v>1945.5443571428573</v>
      </c>
      <c r="GE31" s="22"/>
      <c r="GF31" s="22">
        <f t="shared" si="120"/>
        <v>1526855.1888743029</v>
      </c>
      <c r="GG31" s="23">
        <f t="shared" si="120"/>
        <v>11639.849676645908</v>
      </c>
      <c r="GI31" s="3" t="s">
        <v>5382</v>
      </c>
      <c r="GJ31" s="22">
        <f>SUMIFS(datos_arg[ARS],datos_arg[Year],GJ$2,datos_arg[Month],GN$2,datos_arg[Destino],GI31)
+SUMIFS(datos_us[ARS],datos_us[Year],GJ$2,datos_us[Month],GN$2,datos_us[Destino],GI31)</f>
        <v>41671.5</v>
      </c>
      <c r="GK31" s="22">
        <f>SUMIFS(datos_arg[USD],datos_arg[Year],GJ$2,datos_arg[Month],GN$2,datos_arg[Destino],GI31)
+SUMIFS(datos_us[USD],datos_us[Year],GJ$2,datos_us[Month],GN$2,datos_us[Destino],GI31)</f>
        <v>291.14932382923786</v>
      </c>
      <c r="GL31" s="22"/>
      <c r="GM31" s="22">
        <f t="shared" si="121"/>
        <v>1568526.6888743029</v>
      </c>
      <c r="GN31" s="23">
        <f t="shared" si="121"/>
        <v>11930.999000475147</v>
      </c>
      <c r="GP31" s="3" t="s">
        <v>5382</v>
      </c>
      <c r="GQ31" s="22">
        <f>SUMIFS(datos_arg[ARS],datos_arg[Year],GQ$2,datos_arg[Month],GU$2,datos_arg[Destino],GP31)
+SUMIFS(datos_us[ARS],datos_us[Year],GQ$2,datos_us[Month],GU$2,datos_us[Destino],GP31)</f>
        <v>190529</v>
      </c>
      <c r="GR31" s="22">
        <f>SUMIFS(datos_arg[USD],datos_arg[Year],GQ$2,datos_arg[Month],GU$2,datos_arg[Destino],GP31)
+SUMIFS(datos_us[USD],datos_us[Year],GQ$2,datos_us[Month],GU$2,datos_us[Destino],GP31)</f>
        <v>1254.1244697190073</v>
      </c>
      <c r="GS31" s="22"/>
      <c r="GT31" s="22">
        <f t="shared" si="122"/>
        <v>1759055.6888743029</v>
      </c>
      <c r="GU31" s="23">
        <f t="shared" si="122"/>
        <v>13185.123470194154</v>
      </c>
      <c r="GW31" s="3" t="s">
        <v>5382</v>
      </c>
      <c r="GX31" s="22">
        <f>SUMIFS(datos_arg[ARS],datos_arg[Year],GX$2,datos_arg[Month],HB$2,datos_arg[Destino],GW31)
+SUMIFS(datos_us[ARS],datos_us[Year],GX$2,datos_us[Month],HB$2,datos_us[Destino],GW31)</f>
        <v>223503.91999999998</v>
      </c>
      <c r="GY31" s="22">
        <f>SUMIFS(datos_arg[USD],datos_arg[Year],GX$2,datos_arg[Month],HB$2,datos_arg[Destino],GW31)
+SUMIFS(datos_us[USD],datos_us[Year],GX$2,datos_us[Month],HB$2,datos_us[Destino],GW31)</f>
        <v>1421.3335938656644</v>
      </c>
      <c r="GZ31" s="22"/>
      <c r="HA31" s="22">
        <f t="shared" si="123"/>
        <v>1982559.6088743028</v>
      </c>
      <c r="HB31" s="23">
        <f t="shared" si="123"/>
        <v>14606.457064059818</v>
      </c>
      <c r="HD31" s="3" t="s">
        <v>5382</v>
      </c>
      <c r="HE31" s="22">
        <f>SUMIFS(datos_arg[ARS],datos_arg[Year],HE$2,datos_arg[Month],HI$2,datos_arg[Destino],HD31)
+SUMIFS(datos_us[ARS],datos_us[Year],HE$2,datos_us[Month],HI$2,datos_us[Destino],HD31)</f>
        <v>95702.95</v>
      </c>
      <c r="HF31" s="22">
        <f>SUMIFS(datos_arg[USD],datos_arg[Year],HE$2,datos_arg[Month],HI$2,datos_arg[Destino],HD31)
+SUMIFS(datos_us[USD],datos_us[Year],HE$2,datos_us[Month],HI$2,datos_us[Destino],HD31)</f>
        <v>557.57086685069316</v>
      </c>
      <c r="HG31" s="22"/>
      <c r="HH31" s="22">
        <f t="shared" si="124"/>
        <v>2078262.5588743028</v>
      </c>
      <c r="HI31" s="23">
        <f t="shared" si="124"/>
        <v>15164.02793091051</v>
      </c>
      <c r="HK31" s="3" t="s">
        <v>5382</v>
      </c>
      <c r="HL31" s="22">
        <f>SUMIFS(datos_arg[ARS],datos_arg[Year],HL$2,datos_arg[Month],HP$2,datos_arg[Destino],HK31)
+SUMIFS(datos_us[ARS],datos_us[Year],HL$2,datos_us[Month],HP$2,datos_us[Destino],HK31)</f>
        <v>85508.7</v>
      </c>
      <c r="HM31" s="22">
        <f>SUMIFS(datos_arg[USD],datos_arg[Year],HL$2,datos_arg[Month],HP$2,datos_arg[Destino],HK31)
+SUMIFS(datos_us[USD],datos_us[Year],HL$2,datos_us[Month],HP$2,datos_us[Destino],HK31)</f>
        <v>482.1660406026557</v>
      </c>
      <c r="HN31" s="22"/>
      <c r="HO31" s="22">
        <f t="shared" si="125"/>
        <v>2163771.2588743027</v>
      </c>
      <c r="HP31" s="23">
        <f t="shared" si="125"/>
        <v>15646.193971513165</v>
      </c>
    </row>
    <row r="32" spans="2:224" x14ac:dyDescent="0.25">
      <c r="B32" s="3" t="s">
        <v>970</v>
      </c>
      <c r="C32" s="22">
        <f>SUMIFS(datos_arg[ARS],datos_arg[Year],C$2,datos_arg[Month],G$2,datos_arg[Destino],B32)
+SUMIFS(datos_us[ARS],datos_us[Year],C$2,datos_us[Month],G$2,datos_us[Destino],B32)</f>
        <v>1247</v>
      </c>
      <c r="D32" s="22">
        <f>SUMIFS(datos_arg[USD],datos_arg[Year],C$2,datos_arg[Month],G$2,datos_arg[Destino],B32)
+SUMIFS(datos_us[USD],datos_us[Year],C$2,datos_us[Month],G$2,datos_us[Destino],B32)</f>
        <v>33.25333333333333</v>
      </c>
      <c r="E32" s="22"/>
      <c r="F32" s="22">
        <f t="shared" si="32"/>
        <v>1247</v>
      </c>
      <c r="G32" s="23">
        <f t="shared" si="0"/>
        <v>33.25333333333333</v>
      </c>
      <c r="I32" s="3" t="s">
        <v>970</v>
      </c>
      <c r="J32" s="22">
        <f>SUMIFS(datos_arg[ARS],datos_arg[Year],J$2,datos_arg[Month],N$2,datos_arg[Destino],I32)
+SUMIFS(datos_us[ARS],datos_us[Year],J$2,datos_us[Month],N$2,datos_us[Destino],I32)</f>
        <v>2900</v>
      </c>
      <c r="K32" s="22">
        <f>SUMIFS(datos_arg[USD],datos_arg[Year],J$2,datos_arg[Month],N$2,datos_arg[Destino],I32)
+SUMIFS(datos_us[USD],datos_us[Year],J$2,datos_us[Month],N$2,datos_us[Destino],I32)</f>
        <v>74.935400516795852</v>
      </c>
      <c r="L32" s="22"/>
      <c r="M32" s="22">
        <f t="shared" si="95"/>
        <v>4147</v>
      </c>
      <c r="N32" s="23">
        <f t="shared" si="95"/>
        <v>108.18873385012918</v>
      </c>
      <c r="P32" s="3" t="s">
        <v>970</v>
      </c>
      <c r="Q32" s="22">
        <f>SUMIFS(datos_arg[ARS],datos_arg[Year],Q$2,datos_arg[Month],U$2,datos_arg[Destino],P32)
+SUMIFS(datos_us[ARS],datos_us[Year],Q$2,datos_us[Month],U$2,datos_us[Destino],P32)</f>
        <v>9500</v>
      </c>
      <c r="R32" s="22">
        <f>SUMIFS(datos_arg[USD],datos_arg[Year],Q$2,datos_arg[Month],U$2,datos_arg[Destino],P32)
+SUMIFS(datos_us[USD],datos_us[Year],Q$2,datos_us[Month],U$2,datos_us[Destino],P32)</f>
        <v>221.83365390219734</v>
      </c>
      <c r="S32" s="22"/>
      <c r="T32" s="22">
        <f t="shared" si="96"/>
        <v>13647</v>
      </c>
      <c r="U32" s="23">
        <f t="shared" si="96"/>
        <v>330.02238775232649</v>
      </c>
      <c r="W32" s="3" t="s">
        <v>970</v>
      </c>
      <c r="X32" s="22">
        <f>SUMIFS(datos_arg[ARS],datos_arg[Year],X$2,datos_arg[Month],AB$2,datos_arg[Destino],W32)
+SUMIFS(datos_us[ARS],datos_us[Year],X$2,datos_us[Month],AB$2,datos_us[Destino],W32)</f>
        <v>4374</v>
      </c>
      <c r="Y32" s="22">
        <f>SUMIFS(datos_arg[USD],datos_arg[Year],X$2,datos_arg[Month],AB$2,datos_arg[Destino],W32)
+SUMIFS(datos_us[USD],datos_us[Year],X$2,datos_us[Month],AB$2,datos_us[Destino],W32)</f>
        <v>101.13294797687861</v>
      </c>
      <c r="Z32" s="22"/>
      <c r="AA32" s="22">
        <f t="shared" si="97"/>
        <v>18021</v>
      </c>
      <c r="AB32" s="23">
        <f t="shared" si="97"/>
        <v>431.15533572920509</v>
      </c>
      <c r="AD32" s="3" t="s">
        <v>970</v>
      </c>
      <c r="AE32" s="22">
        <f>SUMIFS(datos_arg[ARS],datos_arg[Year],AE$2,datos_arg[Month],AI$2,datos_arg[Destino],AD32)
+SUMIFS(datos_us[ARS],datos_us[Year],AE$2,datos_us[Month],AI$2,datos_us[Destino],AD32)</f>
        <v>14400</v>
      </c>
      <c r="AF32" s="22">
        <f>SUMIFS(datos_arg[USD],datos_arg[Year],AE$2,datos_arg[Month],AI$2,datos_arg[Destino],AD32)
+SUMIFS(datos_us[USD],datos_us[Year],AE$2,datos_us[Month],AI$2,datos_us[Destino],AD32)</f>
        <v>320.89916506101474</v>
      </c>
      <c r="AG32" s="22"/>
      <c r="AH32" s="22">
        <f t="shared" si="98"/>
        <v>32421</v>
      </c>
      <c r="AI32" s="23">
        <f t="shared" si="98"/>
        <v>752.05450079021989</v>
      </c>
      <c r="AK32" s="3" t="s">
        <v>970</v>
      </c>
      <c r="AL32" s="22">
        <f>SUMIFS(datos_arg[ARS],datos_arg[Year],AL$2,datos_arg[Month],AP$2,datos_arg[Destino],AK32)
+SUMIFS(datos_us[ARS],datos_us[Year],AL$2,datos_us[Month],AP$2,datos_us[Destino],AK32)</f>
        <v>500</v>
      </c>
      <c r="AM32" s="22">
        <f>SUMIFS(datos_arg[USD],datos_arg[Year],AL$2,datos_arg[Month],AP$2,datos_arg[Destino],AK32)
+SUMIFS(datos_us[USD],datos_us[Year],AL$2,datos_us[Month],AP$2,datos_us[Destino],AK32)</f>
        <v>11.111111111111111</v>
      </c>
      <c r="AN32" s="22"/>
      <c r="AO32" s="22">
        <f t="shared" si="99"/>
        <v>32921</v>
      </c>
      <c r="AP32" s="23">
        <f t="shared" si="99"/>
        <v>763.16561190133098</v>
      </c>
      <c r="AR32" s="3" t="s">
        <v>970</v>
      </c>
      <c r="AS32" s="22">
        <f>SUMIFS(datos_arg[ARS],datos_arg[Year],AS$2,datos_arg[Month],AW$2,datos_arg[Destino],AR32)
+SUMIFS(datos_us[ARS],datos_us[Year],AS$2,datos_us[Month],AW$2,datos_us[Destino],AR32)</f>
        <v>4978.4400000000005</v>
      </c>
      <c r="AT32" s="22">
        <f>SUMIFS(datos_arg[USD],datos_arg[Year],AS$2,datos_arg[Month],AW$2,datos_arg[Destino],AR32)
+SUMIFS(datos_us[USD],datos_us[Year],AS$2,datos_us[Month],AW$2,datos_us[Destino],AR32)</f>
        <v>113.34690058479532</v>
      </c>
      <c r="AU32" s="22"/>
      <c r="AV32" s="22">
        <f t="shared" si="100"/>
        <v>37899.440000000002</v>
      </c>
      <c r="AW32" s="23">
        <f t="shared" si="100"/>
        <v>876.5125124861263</v>
      </c>
      <c r="AY32" s="3" t="s">
        <v>970</v>
      </c>
      <c r="AZ32" s="22">
        <f>SUMIFS(datos_arg[ARS],datos_arg[Year],AZ$2,datos_arg[Month],BD$2,datos_arg[Destino],AY32)
+SUMIFS(datos_us[ARS],datos_us[Year],AZ$2,datos_us[Month],BD$2,datos_us[Destino],AY32)</f>
        <v>9347.5499999999993</v>
      </c>
      <c r="BA32" s="22">
        <f>SUMIFS(datos_arg[USD],datos_arg[Year],AZ$2,datos_arg[Month],BD$2,datos_arg[Destino],AY32)
+SUMIFS(datos_us[USD],datos_us[Year],AZ$2,datos_us[Month],BD$2,datos_us[Destino],AY32)</f>
        <v>190.27200956937801</v>
      </c>
      <c r="BB32" s="22"/>
      <c r="BC32" s="22">
        <f t="shared" si="101"/>
        <v>47246.990000000005</v>
      </c>
      <c r="BD32" s="23">
        <f t="shared" si="101"/>
        <v>1066.7845220555043</v>
      </c>
      <c r="BF32" s="3" t="s">
        <v>970</v>
      </c>
      <c r="BG32" s="22">
        <f>SUMIFS(datos_arg[ARS],datos_arg[Year],BG$2,datos_arg[Month],BK$2,datos_arg[Destino],BF32)
+SUMIFS(datos_us[ARS],datos_us[Year],BG$2,datos_us[Month],BK$2,datos_us[Destino],BF32)</f>
        <v>86181.98000000001</v>
      </c>
      <c r="BH32" s="22">
        <f>SUMIFS(datos_arg[USD],datos_arg[Year],BG$2,datos_arg[Month],BK$2,datos_arg[Destino],BF32)
+SUMIFS(datos_us[USD],datos_us[Year],BG$2,datos_us[Month],BK$2,datos_us[Destino],BF32)</f>
        <v>1456.1914035087718</v>
      </c>
      <c r="BI32" s="22"/>
      <c r="BJ32" s="22">
        <f t="shared" si="102"/>
        <v>133428.97000000003</v>
      </c>
      <c r="BK32" s="23">
        <f t="shared" si="102"/>
        <v>2522.9759255642762</v>
      </c>
      <c r="BM32" s="3" t="s">
        <v>970</v>
      </c>
      <c r="BN32" s="22">
        <f>SUMIFS(datos_arg[ARS],datos_arg[Year],BN$2,datos_arg[Month],BR$2,datos_arg[Destino],BM32)
+SUMIFS(datos_us[ARS],datos_us[Year],BN$2,datos_us[Month],BR$2,datos_us[Destino],BM32)</f>
        <v>114296.98</v>
      </c>
      <c r="BO32" s="22">
        <f>SUMIFS(datos_arg[USD],datos_arg[Year],BN$2,datos_arg[Month],BR$2,datos_arg[Destino],BM32)
+SUMIFS(datos_us[USD],datos_us[Year],BN$2,datos_us[Month],BR$2,datos_us[Destino],BM32)</f>
        <v>1841.6148862696443</v>
      </c>
      <c r="BP32" s="22"/>
      <c r="BQ32" s="22">
        <f t="shared" si="103"/>
        <v>247725.95</v>
      </c>
      <c r="BR32" s="23">
        <f t="shared" si="103"/>
        <v>4364.5908118339203</v>
      </c>
      <c r="BT32" s="3" t="s">
        <v>970</v>
      </c>
      <c r="BU32" s="22">
        <f>SUMIFS(datos_arg[ARS],datos_arg[Year],BU$2,datos_arg[Month],BY$2,datos_arg[Destino],BT32)
+SUMIFS(datos_us[ARS],datos_us[Year],BU$2,datos_us[Month],BY$2,datos_us[Destino],BT32)</f>
        <v>13242.9475</v>
      </c>
      <c r="BV32" s="22">
        <f>SUMIFS(datos_arg[USD],datos_arg[Year],BU$2,datos_arg[Month],BY$2,datos_arg[Destino],BT32)
+SUMIFS(datos_us[USD],datos_us[Year],BU$2,datos_us[Month],BY$2,datos_us[Destino],BT32)</f>
        <v>204.16016335016334</v>
      </c>
      <c r="BW32" s="22"/>
      <c r="BX32" s="22">
        <f t="shared" si="104"/>
        <v>260968.89750000002</v>
      </c>
      <c r="BY32" s="23">
        <f t="shared" si="104"/>
        <v>4568.7509751840835</v>
      </c>
      <c r="CA32" s="3" t="s">
        <v>970</v>
      </c>
      <c r="CB32" s="22">
        <f>SUMIFS(datos_arg[ARS],datos_arg[Year],CB$2,datos_arg[Month],CF$2,datos_arg[Destino],CA32)
+SUMIFS(datos_us[ARS],datos_us[Year],CB$2,datos_us[Month],CF$2,datos_us[Destino],CA32)</f>
        <v>23368</v>
      </c>
      <c r="CC32" s="22">
        <f>SUMIFS(datos_arg[USD],datos_arg[Year],CB$2,datos_arg[Month],CF$2,datos_arg[Destino],CA32)
+SUMIFS(datos_us[USD],datos_us[Year],CB$2,datos_us[Month],CF$2,datos_us[Destino],CA32)</f>
        <v>331.67050041887904</v>
      </c>
      <c r="CD32" s="22"/>
      <c r="CE32" s="22">
        <f t="shared" si="105"/>
        <v>284336.89750000002</v>
      </c>
      <c r="CF32" s="23">
        <f t="shared" si="105"/>
        <v>4900.4214756029623</v>
      </c>
      <c r="CH32" s="3" t="s">
        <v>970</v>
      </c>
      <c r="CI32" s="22">
        <f>SUMIFS(datos_arg[ARS],datos_arg[Year],CI$2,datos_arg[Month],CM$2,datos_arg[Destino],CH32)
+SUMIFS(datos_us[ARS],datos_us[Year],CI$2,datos_us[Month],CM$2,datos_us[Destino],CH32)</f>
        <v>18994.5</v>
      </c>
      <c r="CJ32" s="22">
        <f>SUMIFS(datos_arg[USD],datos_arg[Year],CI$2,datos_arg[Month],CM$2,datos_arg[Destino],CH32)
+SUMIFS(datos_us[USD],datos_us[Year],CI$2,datos_us[Month],CM$2,datos_us[Destino],CH32)</f>
        <v>249.81020777433781</v>
      </c>
      <c r="CK32" s="22"/>
      <c r="CL32" s="22">
        <f t="shared" si="106"/>
        <v>303331.39750000002</v>
      </c>
      <c r="CM32" s="23">
        <f t="shared" si="106"/>
        <v>5150.2316833773002</v>
      </c>
      <c r="CO32" s="3" t="s">
        <v>970</v>
      </c>
      <c r="CP32" s="22">
        <f>SUMIFS(datos_arg[ARS],datos_arg[Year],CP$2,datos_arg[Month],CT$2,datos_arg[Destino],CO32)
+SUMIFS(datos_us[ARS],datos_us[Year],CP$2,datos_us[Month],CT$2,datos_us[Destino],CO32)</f>
        <v>12862.66</v>
      </c>
      <c r="CQ32" s="22">
        <f>SUMIFS(datos_arg[USD],datos_arg[Year],CP$2,datos_arg[Month],CT$2,datos_arg[Destino],CO32)
+SUMIFS(datos_us[USD],datos_us[Year],CP$2,datos_us[Month],CT$2,datos_us[Destino],CO32)</f>
        <v>170.47640964462889</v>
      </c>
      <c r="CR32" s="22"/>
      <c r="CS32" s="22">
        <f t="shared" si="107"/>
        <v>316194.0575</v>
      </c>
      <c r="CT32" s="23">
        <f t="shared" si="107"/>
        <v>5320.708093021929</v>
      </c>
      <c r="CV32" s="3" t="s">
        <v>970</v>
      </c>
      <c r="CW32" s="22">
        <f>SUMIFS(datos_arg[ARS],datos_arg[Year],CW$2,datos_arg[Month],DA$2,datos_arg[Destino],CV32)
+SUMIFS(datos_us[ARS],datos_us[Year],CW$2,datos_us[Month],DA$2,datos_us[Destino],CV32)</f>
        <v>19669.03</v>
      </c>
      <c r="CX32" s="22">
        <f>SUMIFS(datos_arg[USD],datos_arg[Year],CW$2,datos_arg[Month],DA$2,datos_arg[Destino],CV32)
+SUMIFS(datos_us[USD],datos_us[Year],CW$2,datos_us[Month],DA$2,datos_us[Destino],CV32)</f>
        <v>253.81623558983708</v>
      </c>
      <c r="CY32" s="22"/>
      <c r="CZ32" s="22">
        <f t="shared" si="108"/>
        <v>335863.08750000002</v>
      </c>
      <c r="DA32" s="23">
        <f t="shared" si="108"/>
        <v>5574.5243286117657</v>
      </c>
      <c r="DC32" s="3" t="s">
        <v>970</v>
      </c>
      <c r="DD32" s="22">
        <f>SUMIFS(datos_arg[ARS],datos_arg[Year],DD$2,datos_arg[Month],DH$2,datos_arg[Destino],DC32)
+SUMIFS(datos_us[ARS],datos_us[Year],DD$2,datos_us[Month],DH$2,datos_us[Destino],DC32)</f>
        <v>2080</v>
      </c>
      <c r="DE32" s="22">
        <f>SUMIFS(datos_arg[USD],datos_arg[Year],DD$2,datos_arg[Month],DH$2,datos_arg[Destino],DC32)
+SUMIFS(datos_us[USD],datos_us[Year],DD$2,datos_us[Month],DH$2,datos_us[Destino],DC32)</f>
        <v>24.470588235294116</v>
      </c>
      <c r="DF32" s="22"/>
      <c r="DG32" s="22">
        <f t="shared" si="109"/>
        <v>337943.08750000002</v>
      </c>
      <c r="DH32" s="23">
        <f t="shared" si="109"/>
        <v>5598.9949168470594</v>
      </c>
      <c r="DJ32" s="3" t="s">
        <v>970</v>
      </c>
      <c r="DK32" s="22">
        <f>SUMIFS(datos_arg[ARS],datos_arg[Year],DK$2,datos_arg[Month],DO$2,datos_arg[Destino],DJ32)
+SUMIFS(datos_us[ARS],datos_us[Year],DK$2,datos_us[Month],DO$2,datos_us[Destino],DJ32)</f>
        <v>8767.8926873877317</v>
      </c>
      <c r="DL32" s="22">
        <f>SUMIFS(datos_arg[USD],datos_arg[Year],DK$2,datos_arg[Month],DO$2,datos_arg[Destino],DJ32)
+SUMIFS(datos_us[USD],datos_us[Year],DK$2,datos_us[Month],DO$2,datos_us[Destino],DJ32)</f>
        <v>74.112753336270004</v>
      </c>
      <c r="DM32" s="22"/>
      <c r="DN32" s="22">
        <f t="shared" si="110"/>
        <v>346710.98018738773</v>
      </c>
      <c r="DO32" s="23">
        <f t="shared" si="110"/>
        <v>5673.107670183329</v>
      </c>
      <c r="DQ32" s="3" t="s">
        <v>970</v>
      </c>
      <c r="DR32" s="22">
        <f>SUMIFS(datos_arg[ARS],datos_arg[Year],DR$2,datos_arg[Month],DV$2,datos_arg[Destino],DQ32)
+SUMIFS(datos_us[ARS],datos_us[Year],DR$2,datos_us[Month],DV$2,datos_us[Destino],DQ32)</f>
        <v>18984.43</v>
      </c>
      <c r="DS32" s="22">
        <f>SUMIFS(datos_arg[USD],datos_arg[Year],DR$2,datos_arg[Month],DV$2,datos_arg[Destino],DQ32)
+SUMIFS(datos_us[USD],datos_us[Year],DR$2,datos_us[Month],DV$2,datos_us[Destino],DQ32)</f>
        <v>158.05758201766781</v>
      </c>
      <c r="DT32" s="22"/>
      <c r="DU32" s="22">
        <f t="shared" si="111"/>
        <v>365695.41018738772</v>
      </c>
      <c r="DV32" s="23">
        <f t="shared" si="111"/>
        <v>5831.1652522009972</v>
      </c>
      <c r="DX32" s="3" t="s">
        <v>970</v>
      </c>
      <c r="DY32" s="22">
        <f>SUMIFS(datos_arg[ARS],datos_arg[Year],DY$2,datos_arg[Month],EC$2,datos_arg[Destino],DX32)
+SUMIFS(datos_us[ARS],datos_us[Year],DY$2,datos_us[Month],EC$2,datos_us[Destino],DX32)</f>
        <v>22437.47</v>
      </c>
      <c r="DZ32" s="22">
        <f>SUMIFS(datos_arg[USD],datos_arg[Year],DY$2,datos_arg[Month],EC$2,datos_arg[Destino],DX32)
+SUMIFS(datos_us[USD],datos_us[Year],DY$2,datos_us[Month],EC$2,datos_us[Destino],DX32)</f>
        <v>176.33504410856071</v>
      </c>
      <c r="EA32" s="22"/>
      <c r="EB32" s="22">
        <f t="shared" si="112"/>
        <v>388132.88018738769</v>
      </c>
      <c r="EC32" s="23">
        <f t="shared" si="112"/>
        <v>6007.5002963095576</v>
      </c>
      <c r="EE32" s="3" t="s">
        <v>970</v>
      </c>
      <c r="EF32" s="22">
        <f>SUMIFS(datos_arg[ARS],datos_arg[Year],EF$2,datos_arg[Month],EJ$2,datos_arg[Destino],EE32)
+SUMIFS(datos_us[ARS],datos_us[Year],EF$2,datos_us[Month],EJ$2,datos_us[Destino],EE32)</f>
        <v>9160</v>
      </c>
      <c r="EG32" s="22">
        <f>SUMIFS(datos_arg[USD],datos_arg[Year],EF$2,datos_arg[Month],EJ$2,datos_arg[Destino],EE32)
+SUMIFS(datos_us[USD],datos_us[Year],EF$2,datos_us[Month],EJ$2,datos_us[Destino],EE32)</f>
        <v>69.946062519270455</v>
      </c>
      <c r="EH32" s="22"/>
      <c r="EI32" s="22">
        <f t="shared" si="113"/>
        <v>397292.88018738769</v>
      </c>
      <c r="EJ32" s="23">
        <f t="shared" si="113"/>
        <v>6077.4463588288281</v>
      </c>
      <c r="EL32" s="3" t="s">
        <v>970</v>
      </c>
      <c r="EM32" s="22">
        <f>SUMIFS(datos_arg[ARS],datos_arg[Year],EM$2,datos_arg[Month],EQ$2,datos_arg[Destino],EL32)
+SUMIFS(datos_us[ARS],datos_us[Year],EM$2,datos_us[Month],EQ$2,datos_us[Destino],EL32)</f>
        <v>14573.58</v>
      </c>
      <c r="EN32" s="22">
        <f>SUMIFS(datos_arg[USD],datos_arg[Year],EM$2,datos_arg[Month],EQ$2,datos_arg[Destino],EL32)
+SUMIFS(datos_us[USD],datos_us[Year],EM$2,datos_us[Month],EQ$2,datos_us[Destino],EL32)</f>
        <v>111.2929363466162</v>
      </c>
      <c r="EO32" s="22"/>
      <c r="EP32" s="22">
        <f t="shared" si="114"/>
        <v>411866.46018738771</v>
      </c>
      <c r="EQ32" s="23">
        <f t="shared" si="114"/>
        <v>6188.7392951754446</v>
      </c>
      <c r="ES32" s="3" t="s">
        <v>970</v>
      </c>
      <c r="ET32" s="22">
        <f>SUMIFS(datos_arg[ARS],datos_arg[Year],ET$2,datos_arg[Month],EX$2,datos_arg[Destino],ES32)
+SUMIFS(datos_us[ARS],datos_us[Year],ET$2,datos_us[Month],EX$2,datos_us[Destino],ES32)</f>
        <v>33636.473836531099</v>
      </c>
      <c r="EU32" s="22">
        <f>SUMIFS(datos_arg[USD],datos_arg[Year],ET$2,datos_arg[Month],EX$2,datos_arg[Destino],ES32)
+SUMIFS(datos_us[USD],datos_us[Year],ET$2,datos_us[Month],EX$2,datos_us[Destino],ES32)</f>
        <v>209.31505518352461</v>
      </c>
      <c r="EV32" s="22"/>
      <c r="EW32" s="22">
        <f t="shared" si="115"/>
        <v>445502.93402391882</v>
      </c>
      <c r="EX32" s="23">
        <f t="shared" si="115"/>
        <v>6398.0543503589688</v>
      </c>
      <c r="EZ32" s="3" t="s">
        <v>970</v>
      </c>
      <c r="FA32" s="22">
        <f>SUMIFS(datos_arg[ARS],datos_arg[Year],FA$2,datos_arg[Month],FE$2,datos_arg[Destino],EZ32)
+SUMIFS(datos_us[ARS],datos_us[Year],FA$2,datos_us[Month],FE$2,datos_us[Destino],EZ32)</f>
        <v>14590.029207941841</v>
      </c>
      <c r="FB32" s="22">
        <f>SUMIFS(datos_arg[USD],datos_arg[Year],FA$2,datos_arg[Month],FE$2,datos_arg[Destino],EZ32)
+SUMIFS(datos_us[USD],datos_us[Year],FA$2,datos_us[Month],FE$2,datos_us[Destino],EZ32)</f>
        <v>91.099203129567883</v>
      </c>
      <c r="FC32" s="22"/>
      <c r="FD32" s="22">
        <f t="shared" si="116"/>
        <v>460092.96323186066</v>
      </c>
      <c r="FE32" s="23">
        <f t="shared" si="116"/>
        <v>6489.153553488537</v>
      </c>
      <c r="FG32" s="3" t="s">
        <v>970</v>
      </c>
      <c r="FH32" s="22">
        <f>SUMIFS(datos_arg[ARS],datos_arg[Year],FH$2,datos_arg[Month],FL$2,datos_arg[Destino],FG32)
+SUMIFS(datos_us[ARS],datos_us[Year],FH$2,datos_us[Month],FL$2,datos_us[Destino],FG32)</f>
        <v>32901.269999999997</v>
      </c>
      <c r="FI32" s="22">
        <f>SUMIFS(datos_arg[USD],datos_arg[Year],FH$2,datos_arg[Month],FL$2,datos_arg[Destino],FG32)
+SUMIFS(datos_us[USD],datos_us[Year],FH$2,datos_us[Month],FL$2,datos_us[Destino],FG32)</f>
        <v>220.22678590885118</v>
      </c>
      <c r="FJ32" s="22"/>
      <c r="FK32" s="22">
        <f t="shared" si="117"/>
        <v>492994.23323186068</v>
      </c>
      <c r="FL32" s="23">
        <f t="shared" si="117"/>
        <v>6709.3803393973885</v>
      </c>
      <c r="FN32" s="3" t="s">
        <v>970</v>
      </c>
      <c r="FO32" s="22">
        <f>SUMIFS(datos_arg[ARS],datos_arg[Year],FO$2,datos_arg[Month],FS$2,datos_arg[Destino],FN32)
+SUMIFS(datos_us[ARS],datos_us[Year],FO$2,datos_us[Month],FS$2,datos_us[Destino],FN32)</f>
        <v>16129.55</v>
      </c>
      <c r="FP32" s="22">
        <f>SUMIFS(datos_arg[USD],datos_arg[Year],FO$2,datos_arg[Month],FS$2,datos_arg[Destino],FN32)
+SUMIFS(datos_us[USD],datos_us[Year],FO$2,datos_us[Month],FS$2,datos_us[Destino],FN32)</f>
        <v>104.44704859656473</v>
      </c>
      <c r="FQ32" s="22"/>
      <c r="FR32" s="22">
        <f t="shared" si="118"/>
        <v>509123.78323186067</v>
      </c>
      <c r="FS32" s="23">
        <f t="shared" si="118"/>
        <v>6813.8273879939534</v>
      </c>
      <c r="FU32" s="3" t="s">
        <v>970</v>
      </c>
      <c r="FV32" s="22">
        <f>SUMIFS(datos_arg[ARS],datos_arg[Year],FV$2,datos_arg[Month],FZ$2,datos_arg[Destino],FU32)
+SUMIFS(datos_us[ARS],datos_us[Year],FV$2,datos_us[Month],FZ$2,datos_us[Destino],FU32)</f>
        <v>18791.080000000002</v>
      </c>
      <c r="FW32" s="22">
        <f>SUMIFS(datos_arg[USD],datos_arg[Year],FV$2,datos_arg[Month],FZ$2,datos_arg[Destino],FU32)
+SUMIFS(datos_us[USD],datos_us[Year],FV$2,datos_us[Month],FZ$2,datos_us[Destino],FU32)</f>
        <v>127.87638571807746</v>
      </c>
      <c r="FX32" s="22"/>
      <c r="FY32" s="22">
        <f t="shared" si="119"/>
        <v>527914.86323186068</v>
      </c>
      <c r="FZ32" s="23">
        <f t="shared" si="119"/>
        <v>6941.7037737120309</v>
      </c>
      <c r="GB32" s="3" t="s">
        <v>970</v>
      </c>
      <c r="GC32" s="22">
        <f>SUMIFS(datos_arg[ARS],datos_arg[Year],GC$2,datos_arg[Month],GG$2,datos_arg[Destino],GB32)
+SUMIFS(datos_us[ARS],datos_us[Year],GC$2,datos_us[Month],GG$2,datos_us[Destino],GB32)</f>
        <v>12165.42</v>
      </c>
      <c r="GD32" s="22">
        <f>SUMIFS(datos_arg[USD],datos_arg[Year],GC$2,datos_arg[Month],GG$2,datos_arg[Destino],GB32)
+SUMIFS(datos_us[USD],datos_us[Year],GC$2,datos_us[Month],GG$2,datos_us[Destino],GB32)</f>
        <v>86.30813747835586</v>
      </c>
      <c r="GE32" s="22"/>
      <c r="GF32" s="22">
        <f t="shared" si="120"/>
        <v>540080.28323186073</v>
      </c>
      <c r="GG32" s="23">
        <f t="shared" si="120"/>
        <v>7028.0119111903869</v>
      </c>
      <c r="GI32" s="3" t="s">
        <v>970</v>
      </c>
      <c r="GJ32" s="22">
        <f>SUMIFS(datos_arg[ARS],datos_arg[Year],GJ$2,datos_arg[Month],GN$2,datos_arg[Destino],GI32)
+SUMIFS(datos_us[ARS],datos_us[Year],GJ$2,datos_us[Month],GN$2,datos_us[Destino],GI32)</f>
        <v>40565.14</v>
      </c>
      <c r="GK32" s="22">
        <f>SUMIFS(datos_arg[USD],datos_arg[Year],GJ$2,datos_arg[Month],GN$2,datos_arg[Destino],GI32)
+SUMIFS(datos_us[USD],datos_us[Year],GJ$2,datos_us[Month],GN$2,datos_us[Destino],GI32)</f>
        <v>288.58263326943268</v>
      </c>
      <c r="GL32" s="22"/>
      <c r="GM32" s="22">
        <f t="shared" si="121"/>
        <v>580645.42323186074</v>
      </c>
      <c r="GN32" s="23">
        <f t="shared" si="121"/>
        <v>7316.5945444598192</v>
      </c>
      <c r="GP32" s="3" t="s">
        <v>970</v>
      </c>
      <c r="GQ32" s="22">
        <f>SUMIFS(datos_arg[ARS],datos_arg[Year],GQ$2,datos_arg[Month],GU$2,datos_arg[Destino],GP32)
+SUMIFS(datos_us[ARS],datos_us[Year],GQ$2,datos_us[Month],GU$2,datos_us[Destino],GP32)</f>
        <v>41159.82</v>
      </c>
      <c r="GR32" s="22">
        <f>SUMIFS(datos_arg[USD],datos_arg[Year],GQ$2,datos_arg[Month],GU$2,datos_arg[Destino],GP32)
+SUMIFS(datos_us[USD],datos_us[Year],GQ$2,datos_us[Month],GU$2,datos_us[Destino],GP32)</f>
        <v>271.97848909474953</v>
      </c>
      <c r="GS32" s="22"/>
      <c r="GT32" s="22">
        <f t="shared" si="122"/>
        <v>621805.24323186069</v>
      </c>
      <c r="GU32" s="23">
        <f t="shared" si="122"/>
        <v>7588.5730335545686</v>
      </c>
      <c r="GW32" s="3" t="s">
        <v>970</v>
      </c>
      <c r="GX32" s="22">
        <f>SUMIFS(datos_arg[ARS],datos_arg[Year],GX$2,datos_arg[Month],HB$2,datos_arg[Destino],GW32)
+SUMIFS(datos_us[ARS],datos_us[Year],GX$2,datos_us[Month],HB$2,datos_us[Destino],GW32)</f>
        <v>89822.84</v>
      </c>
      <c r="GY32" s="22">
        <f>SUMIFS(datos_arg[USD],datos_arg[Year],GX$2,datos_arg[Month],HB$2,datos_arg[Destino],GW32)
+SUMIFS(datos_us[USD],datos_us[Year],GX$2,datos_us[Month],HB$2,datos_us[Destino],GW32)</f>
        <v>551.08361145619267</v>
      </c>
      <c r="GZ32" s="22"/>
      <c r="HA32" s="22">
        <f t="shared" si="123"/>
        <v>711628.08323186066</v>
      </c>
      <c r="HB32" s="23">
        <f t="shared" si="123"/>
        <v>8139.6566450107612</v>
      </c>
      <c r="HD32" s="3" t="s">
        <v>970</v>
      </c>
      <c r="HE32" s="22">
        <f>SUMIFS(datos_arg[ARS],datos_arg[Year],HE$2,datos_arg[Month],HI$2,datos_arg[Destino],HD32)
+SUMIFS(datos_us[ARS],datos_us[Year],HE$2,datos_us[Month],HI$2,datos_us[Destino],HD32)</f>
        <v>325663.35000000015</v>
      </c>
      <c r="HF32" s="22">
        <f>SUMIFS(datos_arg[USD],datos_arg[Year],HE$2,datos_arg[Month],HI$2,datos_arg[Destino],HD32)
+SUMIFS(datos_us[USD],datos_us[Year],HE$2,datos_us[Month],HI$2,datos_us[Destino],HD32)</f>
        <v>1848.0071393787925</v>
      </c>
      <c r="HG32" s="22"/>
      <c r="HH32" s="22">
        <f t="shared" si="124"/>
        <v>1037291.4332318609</v>
      </c>
      <c r="HI32" s="23">
        <f t="shared" si="124"/>
        <v>9987.6637843895533</v>
      </c>
      <c r="HK32" s="3" t="s">
        <v>970</v>
      </c>
      <c r="HL32" s="22">
        <f>SUMIFS(datos_arg[ARS],datos_arg[Year],HL$2,datos_arg[Month],HP$2,datos_arg[Destino],HK32)
+SUMIFS(datos_us[ARS],datos_us[Year],HL$2,datos_us[Month],HP$2,datos_us[Destino],HK32)</f>
        <v>130796.84999999999</v>
      </c>
      <c r="HM32" s="22">
        <f>SUMIFS(datos_arg[USD],datos_arg[Year],HL$2,datos_arg[Month],HP$2,datos_arg[Destino],HK32)
+SUMIFS(datos_us[USD],datos_us[Year],HL$2,datos_us[Month],HP$2,datos_us[Destino],HK32)</f>
        <v>734.26642536405416</v>
      </c>
      <c r="HN32" s="22"/>
      <c r="HO32" s="22">
        <f t="shared" si="125"/>
        <v>1168088.283231861</v>
      </c>
      <c r="HP32" s="23">
        <f t="shared" si="125"/>
        <v>10721.930209753607</v>
      </c>
    </row>
    <row r="33" spans="2:224" x14ac:dyDescent="0.25">
      <c r="B33" s="3" t="s">
        <v>6645</v>
      </c>
      <c r="C33" s="22">
        <f>SUMIFS(datos_arg[ARS],datos_arg[Year],C$2,datos_arg[Month],G$2,datos_arg[Destino],B33)
+SUMIFS(datos_us[ARS],datos_us[Year],C$2,datos_us[Month],G$2,datos_us[Destino],B33)</f>
        <v>0</v>
      </c>
      <c r="D33" s="22">
        <f>SUMIFS(datos_arg[USD],datos_arg[Year],C$2,datos_arg[Month],G$2,datos_arg[Destino],B33)
+SUMIFS(datos_us[USD],datos_us[Year],C$2,datos_us[Month],G$2,datos_us[Destino],B33)</f>
        <v>0</v>
      </c>
      <c r="E33" s="22"/>
      <c r="F33" s="22">
        <f t="shared" si="32"/>
        <v>0</v>
      </c>
      <c r="G33" s="23">
        <f t="shared" si="0"/>
        <v>0</v>
      </c>
      <c r="I33" s="3" t="s">
        <v>6645</v>
      </c>
      <c r="J33" s="22">
        <f>SUMIFS(datos_arg[ARS],datos_arg[Year],J$2,datos_arg[Month],N$2,datos_arg[Destino],I33)
+SUMIFS(datos_us[ARS],datos_us[Year],J$2,datos_us[Month],N$2,datos_us[Destino],I33)</f>
        <v>0</v>
      </c>
      <c r="K33" s="22">
        <f>SUMIFS(datos_arg[USD],datos_arg[Year],J$2,datos_arg[Month],N$2,datos_arg[Destino],I33)
+SUMIFS(datos_us[USD],datos_us[Year],J$2,datos_us[Month],N$2,datos_us[Destino],I33)</f>
        <v>0</v>
      </c>
      <c r="L33" s="22"/>
      <c r="M33" s="22">
        <f t="shared" si="95"/>
        <v>0</v>
      </c>
      <c r="N33" s="23">
        <f t="shared" si="95"/>
        <v>0</v>
      </c>
      <c r="P33" s="3" t="s">
        <v>6645</v>
      </c>
      <c r="Q33" s="22">
        <f>SUMIFS(datos_arg[ARS],datos_arg[Year],Q$2,datos_arg[Month],U$2,datos_arg[Destino],P33)
+SUMIFS(datos_us[ARS],datos_us[Year],Q$2,datos_us[Month],U$2,datos_us[Destino],P33)</f>
        <v>0</v>
      </c>
      <c r="R33" s="22">
        <f>SUMIFS(datos_arg[USD],datos_arg[Year],Q$2,datos_arg[Month],U$2,datos_arg[Destino],P33)
+SUMIFS(datos_us[USD],datos_us[Year],Q$2,datos_us[Month],U$2,datos_us[Destino],P33)</f>
        <v>0</v>
      </c>
      <c r="S33" s="22"/>
      <c r="T33" s="22">
        <f t="shared" si="96"/>
        <v>0</v>
      </c>
      <c r="U33" s="23">
        <f t="shared" si="96"/>
        <v>0</v>
      </c>
      <c r="W33" s="3" t="s">
        <v>6645</v>
      </c>
      <c r="X33" s="22">
        <f>SUMIFS(datos_arg[ARS],datos_arg[Year],X$2,datos_arg[Month],AB$2,datos_arg[Destino],W33)
+SUMIFS(datos_us[ARS],datos_us[Year],X$2,datos_us[Month],AB$2,datos_us[Destino],W33)</f>
        <v>0</v>
      </c>
      <c r="Y33" s="22">
        <f>SUMIFS(datos_arg[USD],datos_arg[Year],X$2,datos_arg[Month],AB$2,datos_arg[Destino],W33)
+SUMIFS(datos_us[USD],datos_us[Year],X$2,datos_us[Month],AB$2,datos_us[Destino],W33)</f>
        <v>0</v>
      </c>
      <c r="Z33" s="22"/>
      <c r="AA33" s="22">
        <f t="shared" si="97"/>
        <v>0</v>
      </c>
      <c r="AB33" s="23">
        <f t="shared" si="97"/>
        <v>0</v>
      </c>
      <c r="AD33" s="3" t="s">
        <v>6645</v>
      </c>
      <c r="AE33" s="22">
        <f>SUMIFS(datos_arg[ARS],datos_arg[Year],AE$2,datos_arg[Month],AI$2,datos_arg[Destino],AD33)
+SUMIFS(datos_us[ARS],datos_us[Year],AE$2,datos_us[Month],AI$2,datos_us[Destino],AD33)</f>
        <v>0</v>
      </c>
      <c r="AF33" s="22">
        <f>SUMIFS(datos_arg[USD],datos_arg[Year],AE$2,datos_arg[Month],AI$2,datos_arg[Destino],AD33)
+SUMIFS(datos_us[USD],datos_us[Year],AE$2,datos_us[Month],AI$2,datos_us[Destino],AD33)</f>
        <v>0</v>
      </c>
      <c r="AG33" s="22"/>
      <c r="AH33" s="22">
        <f t="shared" si="98"/>
        <v>0</v>
      </c>
      <c r="AI33" s="23">
        <f t="shared" si="98"/>
        <v>0</v>
      </c>
      <c r="AK33" s="3" t="s">
        <v>6645</v>
      </c>
      <c r="AL33" s="22">
        <f>SUMIFS(datos_arg[ARS],datos_arg[Year],AL$2,datos_arg[Month],AP$2,datos_arg[Destino],AK33)
+SUMIFS(datos_us[ARS],datos_us[Year],AL$2,datos_us[Month],AP$2,datos_us[Destino],AK33)</f>
        <v>0</v>
      </c>
      <c r="AM33" s="22">
        <f>SUMIFS(datos_arg[USD],datos_arg[Year],AL$2,datos_arg[Month],AP$2,datos_arg[Destino],AK33)
+SUMIFS(datos_us[USD],datos_us[Year],AL$2,datos_us[Month],AP$2,datos_us[Destino],AK33)</f>
        <v>0</v>
      </c>
      <c r="AN33" s="22"/>
      <c r="AO33" s="22">
        <f t="shared" si="99"/>
        <v>0</v>
      </c>
      <c r="AP33" s="23">
        <f t="shared" si="99"/>
        <v>0</v>
      </c>
      <c r="AR33" s="3" t="s">
        <v>6645</v>
      </c>
      <c r="AS33" s="22">
        <f>SUMIFS(datos_arg[ARS],datos_arg[Year],AS$2,datos_arg[Month],AW$2,datos_arg[Destino],AR33)
+SUMIFS(datos_us[ARS],datos_us[Year],AS$2,datos_us[Month],AW$2,datos_us[Destino],AR33)</f>
        <v>0</v>
      </c>
      <c r="AT33" s="22">
        <f>SUMIFS(datos_arg[USD],datos_arg[Year],AS$2,datos_arg[Month],AW$2,datos_arg[Destino],AR33)
+SUMIFS(datos_us[USD],datos_us[Year],AS$2,datos_us[Month],AW$2,datos_us[Destino],AR33)</f>
        <v>0</v>
      </c>
      <c r="AU33" s="22"/>
      <c r="AV33" s="22">
        <f t="shared" si="100"/>
        <v>0</v>
      </c>
      <c r="AW33" s="23">
        <f t="shared" si="100"/>
        <v>0</v>
      </c>
      <c r="AY33" s="3" t="s">
        <v>6645</v>
      </c>
      <c r="AZ33" s="22">
        <f>SUMIFS(datos_arg[ARS],datos_arg[Year],AZ$2,datos_arg[Month],BD$2,datos_arg[Destino],AY33)
+SUMIFS(datos_us[ARS],datos_us[Year],AZ$2,datos_us[Month],BD$2,datos_us[Destino],AY33)</f>
        <v>0</v>
      </c>
      <c r="BA33" s="22">
        <f>SUMIFS(datos_arg[USD],datos_arg[Year],AZ$2,datos_arg[Month],BD$2,datos_arg[Destino],AY33)
+SUMIFS(datos_us[USD],datos_us[Year],AZ$2,datos_us[Month],BD$2,datos_us[Destino],AY33)</f>
        <v>0</v>
      </c>
      <c r="BB33" s="22"/>
      <c r="BC33" s="22">
        <f t="shared" si="101"/>
        <v>0</v>
      </c>
      <c r="BD33" s="23">
        <f t="shared" si="101"/>
        <v>0</v>
      </c>
      <c r="BF33" s="3" t="s">
        <v>6645</v>
      </c>
      <c r="BG33" s="22">
        <f>SUMIFS(datos_arg[ARS],datos_arg[Year],BG$2,datos_arg[Month],BK$2,datos_arg[Destino],BF33)
+SUMIFS(datos_us[ARS],datos_us[Year],BG$2,datos_us[Month],BK$2,datos_us[Destino],BF33)</f>
        <v>0</v>
      </c>
      <c r="BH33" s="22">
        <f>SUMIFS(datos_arg[USD],datos_arg[Year],BG$2,datos_arg[Month],BK$2,datos_arg[Destino],BF33)
+SUMIFS(datos_us[USD],datos_us[Year],BG$2,datos_us[Month],BK$2,datos_us[Destino],BF33)</f>
        <v>0</v>
      </c>
      <c r="BI33" s="22"/>
      <c r="BJ33" s="22">
        <f t="shared" si="102"/>
        <v>0</v>
      </c>
      <c r="BK33" s="23">
        <f t="shared" si="102"/>
        <v>0</v>
      </c>
      <c r="BM33" s="3" t="s">
        <v>6645</v>
      </c>
      <c r="BN33" s="22">
        <f>SUMIFS(datos_arg[ARS],datos_arg[Year],BN$2,datos_arg[Month],BR$2,datos_arg[Destino],BM33)
+SUMIFS(datos_us[ARS],datos_us[Year],BN$2,datos_us[Month],BR$2,datos_us[Destino],BM33)</f>
        <v>0</v>
      </c>
      <c r="BO33" s="22">
        <f>SUMIFS(datos_arg[USD],datos_arg[Year],BN$2,datos_arg[Month],BR$2,datos_arg[Destino],BM33)
+SUMIFS(datos_us[USD],datos_us[Year],BN$2,datos_us[Month],BR$2,datos_us[Destino],BM33)</f>
        <v>0</v>
      </c>
      <c r="BP33" s="22"/>
      <c r="BQ33" s="22">
        <f t="shared" si="103"/>
        <v>0</v>
      </c>
      <c r="BR33" s="23">
        <f t="shared" si="103"/>
        <v>0</v>
      </c>
      <c r="BT33" s="3" t="s">
        <v>6645</v>
      </c>
      <c r="BU33" s="22">
        <f>SUMIFS(datos_arg[ARS],datos_arg[Year],BU$2,datos_arg[Month],BY$2,datos_arg[Destino],BT33)
+SUMIFS(datos_us[ARS],datos_us[Year],BU$2,datos_us[Month],BY$2,datos_us[Destino],BT33)</f>
        <v>1000</v>
      </c>
      <c r="BV33" s="22">
        <f>SUMIFS(datos_arg[USD],datos_arg[Year],BU$2,datos_arg[Month],BY$2,datos_arg[Destino],BT33)
+SUMIFS(datos_us[USD],datos_us[Year],BU$2,datos_us[Month],BY$2,datos_us[Destino],BT33)</f>
        <v>15.384615384615385</v>
      </c>
      <c r="BW33" s="22"/>
      <c r="BX33" s="22">
        <f t="shared" si="104"/>
        <v>1000</v>
      </c>
      <c r="BY33" s="23">
        <f t="shared" si="104"/>
        <v>15.384615384615385</v>
      </c>
      <c r="CA33" s="3" t="s">
        <v>6645</v>
      </c>
      <c r="CB33" s="22">
        <f>SUMIFS(datos_arg[ARS],datos_arg[Year],CB$2,datos_arg[Month],CF$2,datos_arg[Destino],CA33)
+SUMIFS(datos_us[ARS],datos_us[Year],CB$2,datos_us[Month],CF$2,datos_us[Destino],CA33)</f>
        <v>11500</v>
      </c>
      <c r="CC33" s="22">
        <f>SUMIFS(datos_arg[USD],datos_arg[Year],CB$2,datos_arg[Month],CF$2,datos_arg[Destino],CA33)
+SUMIFS(datos_us[USD],datos_us[Year],CB$2,datos_us[Month],CF$2,datos_us[Destino],CA33)</f>
        <v>156.59777424483309</v>
      </c>
      <c r="CD33" s="22"/>
      <c r="CE33" s="22">
        <f t="shared" si="105"/>
        <v>12500</v>
      </c>
      <c r="CF33" s="23">
        <f t="shared" si="105"/>
        <v>171.98238962944848</v>
      </c>
      <c r="CH33" s="3" t="s">
        <v>6645</v>
      </c>
      <c r="CI33" s="22">
        <f>SUMIFS(datos_arg[ARS],datos_arg[Year],CI$2,datos_arg[Month],CM$2,datos_arg[Destino],CH33)
+SUMIFS(datos_us[ARS],datos_us[Year],CI$2,datos_us[Month],CM$2,datos_us[Destino],CH33)</f>
        <v>1080</v>
      </c>
      <c r="CJ33" s="22">
        <f>SUMIFS(datos_arg[USD],datos_arg[Year],CI$2,datos_arg[Month],CM$2,datos_arg[Destino],CH33)
+SUMIFS(datos_us[USD],datos_us[Year],CI$2,datos_us[Month],CM$2,datos_us[Destino],CH33)</f>
        <v>14.210526315789474</v>
      </c>
      <c r="CK33" s="22"/>
      <c r="CL33" s="22">
        <f t="shared" si="106"/>
        <v>13580</v>
      </c>
      <c r="CM33" s="23">
        <f t="shared" si="106"/>
        <v>186.19291594523796</v>
      </c>
      <c r="CO33" s="3" t="s">
        <v>6645</v>
      </c>
      <c r="CP33" s="22">
        <f>SUMIFS(datos_arg[ARS],datos_arg[Year],CP$2,datos_arg[Month],CT$2,datos_arg[Destino],CO33)
+SUMIFS(datos_us[ARS],datos_us[Year],CP$2,datos_us[Month],CT$2,datos_us[Destino],CO33)</f>
        <v>0</v>
      </c>
      <c r="CQ33" s="22">
        <f>SUMIFS(datos_arg[USD],datos_arg[Year],CP$2,datos_arg[Month],CT$2,datos_arg[Destino],CO33)
+SUMIFS(datos_us[USD],datos_us[Year],CP$2,datos_us[Month],CT$2,datos_us[Destino],CO33)</f>
        <v>0</v>
      </c>
      <c r="CR33" s="22"/>
      <c r="CS33" s="22">
        <f t="shared" si="107"/>
        <v>13580</v>
      </c>
      <c r="CT33" s="23">
        <f t="shared" si="107"/>
        <v>186.19291594523796</v>
      </c>
      <c r="CV33" s="3" t="s">
        <v>6645</v>
      </c>
      <c r="CW33" s="22">
        <f>SUMIFS(datos_arg[ARS],datos_arg[Year],CW$2,datos_arg[Month],DA$2,datos_arg[Destino],CV33)
+SUMIFS(datos_us[ARS],datos_us[Year],CW$2,datos_us[Month],DA$2,datos_us[Destino],CV33)</f>
        <v>7990</v>
      </c>
      <c r="CX33" s="22">
        <f>SUMIFS(datos_arg[USD],datos_arg[Year],CW$2,datos_arg[Month],DA$2,datos_arg[Destino],CV33)
+SUMIFS(datos_us[USD],datos_us[Year],CW$2,datos_us[Month],DA$2,datos_us[Destino],CV33)</f>
        <v>101.85049193982196</v>
      </c>
      <c r="CY33" s="22"/>
      <c r="CZ33" s="22">
        <f t="shared" si="108"/>
        <v>21570</v>
      </c>
      <c r="DA33" s="23">
        <f t="shared" si="108"/>
        <v>288.04340788505993</v>
      </c>
      <c r="DC33" s="3" t="s">
        <v>6645</v>
      </c>
      <c r="DD33" s="22">
        <f>SUMIFS(datos_arg[ARS],datos_arg[Year],DD$2,datos_arg[Month],DH$2,datos_arg[Destino],DC33)
+SUMIFS(datos_us[ARS],datos_us[Year],DD$2,datos_us[Month],DH$2,datos_us[Destino],DC33)</f>
        <v>0</v>
      </c>
      <c r="DE33" s="22">
        <f>SUMIFS(datos_arg[USD],datos_arg[Year],DD$2,datos_arg[Month],DH$2,datos_arg[Destino],DC33)
+SUMIFS(datos_us[USD],datos_us[Year],DD$2,datos_us[Month],DH$2,datos_us[Destino],DC33)</f>
        <v>0</v>
      </c>
      <c r="DF33" s="22"/>
      <c r="DG33" s="22">
        <f t="shared" si="109"/>
        <v>21570</v>
      </c>
      <c r="DH33" s="23">
        <f t="shared" si="109"/>
        <v>288.04340788505993</v>
      </c>
      <c r="DJ33" s="3" t="s">
        <v>6645</v>
      </c>
      <c r="DK33" s="22">
        <f>SUMIFS(datos_arg[ARS],datos_arg[Year],DK$2,datos_arg[Month],DO$2,datos_arg[Destino],DJ33)
+SUMIFS(datos_us[ARS],datos_us[Year],DK$2,datos_us[Month],DO$2,datos_us[Destino],DJ33)</f>
        <v>0</v>
      </c>
      <c r="DL33" s="22">
        <f>SUMIFS(datos_arg[USD],datos_arg[Year],DK$2,datos_arg[Month],DO$2,datos_arg[Destino],DJ33)
+SUMIFS(datos_us[USD],datos_us[Year],DK$2,datos_us[Month],DO$2,datos_us[Destino],DJ33)</f>
        <v>0</v>
      </c>
      <c r="DM33" s="22"/>
      <c r="DN33" s="22">
        <f t="shared" si="110"/>
        <v>21570</v>
      </c>
      <c r="DO33" s="23">
        <f t="shared" si="110"/>
        <v>288.04340788505993</v>
      </c>
      <c r="DQ33" s="3" t="s">
        <v>6645</v>
      </c>
      <c r="DR33" s="22">
        <f>SUMIFS(datos_arg[ARS],datos_arg[Year],DR$2,datos_arg[Month],DV$2,datos_arg[Destino],DQ33)
+SUMIFS(datos_us[ARS],datos_us[Year],DR$2,datos_us[Month],DV$2,datos_us[Destino],DQ33)</f>
        <v>1200</v>
      </c>
      <c r="DS33" s="22">
        <f>SUMIFS(datos_arg[USD],datos_arg[Year],DR$2,datos_arg[Month],DV$2,datos_arg[Destino],DQ33)
+SUMIFS(datos_us[USD],datos_us[Year],DR$2,datos_us[Month],DV$2,datos_us[Destino],DQ33)</f>
        <v>9.7560975609756095</v>
      </c>
      <c r="DT33" s="22"/>
      <c r="DU33" s="22">
        <f t="shared" si="111"/>
        <v>22770</v>
      </c>
      <c r="DV33" s="23">
        <f t="shared" si="111"/>
        <v>297.79950544603554</v>
      </c>
      <c r="DX33" s="3" t="s">
        <v>6645</v>
      </c>
      <c r="DY33" s="22">
        <f>SUMIFS(datos_arg[ARS],datos_arg[Year],DY$2,datos_arg[Month],EC$2,datos_arg[Destino],DX33)
+SUMIFS(datos_us[ARS],datos_us[Year],DY$2,datos_us[Month],EC$2,datos_us[Destino],DX33)</f>
        <v>8580</v>
      </c>
      <c r="DZ33" s="22">
        <f>SUMIFS(datos_arg[USD],datos_arg[Year],DY$2,datos_arg[Month],EC$2,datos_arg[Destino],DX33)
+SUMIFS(datos_us[USD],datos_us[Year],DY$2,datos_us[Month],EC$2,datos_us[Destino],DX33)</f>
        <v>67.628791526239766</v>
      </c>
      <c r="EA33" s="22"/>
      <c r="EB33" s="22">
        <f t="shared" si="112"/>
        <v>31350</v>
      </c>
      <c r="EC33" s="23">
        <f t="shared" si="112"/>
        <v>365.42829697227529</v>
      </c>
      <c r="EE33" s="3" t="s">
        <v>6645</v>
      </c>
      <c r="EF33" s="22">
        <f>SUMIFS(datos_arg[ARS],datos_arg[Year],EF$2,datos_arg[Month],EJ$2,datos_arg[Destino],EE33)
+SUMIFS(datos_us[ARS],datos_us[Year],EF$2,datos_us[Month],EJ$2,datos_us[Destino],EE33)</f>
        <v>13120</v>
      </c>
      <c r="EG33" s="22">
        <f>SUMIFS(datos_arg[USD],datos_arg[Year],EF$2,datos_arg[Month],EJ$2,datos_arg[Destino],EE33)
+SUMIFS(datos_us[USD],datos_us[Year],EF$2,datos_us[Month],EJ$2,datos_us[Destino],EE33)</f>
        <v>100.02406939205235</v>
      </c>
      <c r="EH33" s="22"/>
      <c r="EI33" s="22">
        <f t="shared" si="113"/>
        <v>44470</v>
      </c>
      <c r="EJ33" s="23">
        <f t="shared" si="113"/>
        <v>465.45236636432764</v>
      </c>
      <c r="EL33" s="3" t="s">
        <v>6645</v>
      </c>
      <c r="EM33" s="22">
        <f>SUMIFS(datos_arg[ARS],datos_arg[Year],EM$2,datos_arg[Month],EQ$2,datos_arg[Destino],EL33)
+SUMIFS(datos_us[ARS],datos_us[Year],EM$2,datos_us[Month],EQ$2,datos_us[Destino],EL33)</f>
        <v>12895</v>
      </c>
      <c r="EN33" s="22">
        <f>SUMIFS(datos_arg[USD],datos_arg[Year],EM$2,datos_arg[Month],EQ$2,datos_arg[Destino],EL33)
+SUMIFS(datos_us[USD],datos_us[Year],EM$2,datos_us[Month],EQ$2,datos_us[Destino],EL33)</f>
        <v>96.863746059889678</v>
      </c>
      <c r="EO33" s="22"/>
      <c r="EP33" s="22">
        <f t="shared" si="114"/>
        <v>57365</v>
      </c>
      <c r="EQ33" s="23">
        <f t="shared" si="114"/>
        <v>562.31611242421729</v>
      </c>
      <c r="ES33" s="3" t="s">
        <v>6645</v>
      </c>
      <c r="ET33" s="22">
        <f>SUMIFS(datos_arg[ARS],datos_arg[Year],ET$2,datos_arg[Month],EX$2,datos_arg[Destino],ES33)
+SUMIFS(datos_us[ARS],datos_us[Year],ET$2,datos_us[Month],EX$2,datos_us[Destino],ES33)</f>
        <v>8853</v>
      </c>
      <c r="EU33" s="22">
        <f>SUMIFS(datos_arg[USD],datos_arg[Year],ET$2,datos_arg[Month],EX$2,datos_arg[Destino],ES33)
+SUMIFS(datos_us[USD],datos_us[Year],ET$2,datos_us[Month],EX$2,datos_us[Destino],ES33)</f>
        <v>52.696428571428569</v>
      </c>
      <c r="EV33" s="22"/>
      <c r="EW33" s="22">
        <f t="shared" si="115"/>
        <v>66218</v>
      </c>
      <c r="EX33" s="23">
        <f t="shared" si="115"/>
        <v>615.01254099564585</v>
      </c>
      <c r="EZ33" s="3" t="s">
        <v>6645</v>
      </c>
      <c r="FA33" s="22">
        <f>SUMIFS(datos_arg[ARS],datos_arg[Year],FA$2,datos_arg[Month],FE$2,datos_arg[Destino],EZ33)
+SUMIFS(datos_us[ARS],datos_us[Year],FA$2,datos_us[Month],FE$2,datos_us[Destino],EZ33)</f>
        <v>28906</v>
      </c>
      <c r="FB33" s="22">
        <f>SUMIFS(datos_arg[USD],datos_arg[Year],FA$2,datos_arg[Month],FE$2,datos_arg[Destino],EZ33)
+SUMIFS(datos_us[USD],datos_us[Year],FA$2,datos_us[Month],FE$2,datos_us[Destino],EZ33)</f>
        <v>180.3336956521739</v>
      </c>
      <c r="FC33" s="22"/>
      <c r="FD33" s="22">
        <f t="shared" si="116"/>
        <v>95124</v>
      </c>
      <c r="FE33" s="23">
        <f t="shared" si="116"/>
        <v>795.34623664781975</v>
      </c>
      <c r="FG33" s="3" t="s">
        <v>6645</v>
      </c>
      <c r="FH33" s="22">
        <f>SUMIFS(datos_arg[ARS],datos_arg[Year],FH$2,datos_arg[Month],FL$2,datos_arg[Destino],FG33)
+SUMIFS(datos_us[ARS],datos_us[Year],FH$2,datos_us[Month],FL$2,datos_us[Destino],FG33)</f>
        <v>11520</v>
      </c>
      <c r="FI33" s="22">
        <f>SUMIFS(datos_arg[USD],datos_arg[Year],FH$2,datos_arg[Month],FL$2,datos_arg[Destino],FG33)
+SUMIFS(datos_us[USD],datos_us[Year],FH$2,datos_us[Month],FL$2,datos_us[Destino],FG33)</f>
        <v>77.742774962333925</v>
      </c>
      <c r="FJ33" s="22"/>
      <c r="FK33" s="22">
        <f t="shared" si="117"/>
        <v>106644</v>
      </c>
      <c r="FL33" s="23">
        <f t="shared" si="117"/>
        <v>873.08901161015365</v>
      </c>
      <c r="FN33" s="3" t="s">
        <v>6645</v>
      </c>
      <c r="FO33" s="22">
        <f>SUMIFS(datos_arg[ARS],datos_arg[Year],FO$2,datos_arg[Month],FS$2,datos_arg[Destino],FN33)
+SUMIFS(datos_us[ARS],datos_us[Year],FO$2,datos_us[Month],FS$2,datos_us[Destino],FN33)</f>
        <v>17480</v>
      </c>
      <c r="FP33" s="22">
        <f>SUMIFS(datos_arg[USD],datos_arg[Year],FO$2,datos_arg[Month],FS$2,datos_arg[Destino],FN33)
+SUMIFS(datos_us[USD],datos_us[Year],FO$2,datos_us[Month],FS$2,datos_us[Destino],FN33)</f>
        <v>112.7741935483871</v>
      </c>
      <c r="FQ33" s="22"/>
      <c r="FR33" s="22">
        <f t="shared" si="118"/>
        <v>124124</v>
      </c>
      <c r="FS33" s="23">
        <f t="shared" si="118"/>
        <v>985.86320515854072</v>
      </c>
      <c r="FU33" s="3" t="s">
        <v>6645</v>
      </c>
      <c r="FV33" s="22">
        <f>SUMIFS(datos_arg[ARS],datos_arg[Year],FV$2,datos_arg[Month],FZ$2,datos_arg[Destino],FU33)
+SUMIFS(datos_us[ARS],datos_us[Year],FV$2,datos_us[Month],FZ$2,datos_us[Destino],FU33)</f>
        <v>0</v>
      </c>
      <c r="FW33" s="22">
        <f>SUMIFS(datos_arg[USD],datos_arg[Year],FV$2,datos_arg[Month],FZ$2,datos_arg[Destino],FU33)
+SUMIFS(datos_us[USD],datos_us[Year],FV$2,datos_us[Month],FZ$2,datos_us[Destino],FU33)</f>
        <v>0</v>
      </c>
      <c r="FX33" s="22"/>
      <c r="FY33" s="22">
        <f t="shared" si="119"/>
        <v>124124</v>
      </c>
      <c r="FZ33" s="23">
        <f t="shared" si="119"/>
        <v>985.86320515854072</v>
      </c>
      <c r="GB33" s="3" t="s">
        <v>6645</v>
      </c>
      <c r="GC33" s="22">
        <f>SUMIFS(datos_arg[ARS],datos_arg[Year],GC$2,datos_arg[Month],GG$2,datos_arg[Destino],GB33)
+SUMIFS(datos_us[ARS],datos_us[Year],GC$2,datos_us[Month],GG$2,datos_us[Destino],GB33)</f>
        <v>35460</v>
      </c>
      <c r="GD33" s="22">
        <f>SUMIFS(datos_arg[USD],datos_arg[Year],GC$2,datos_arg[Month],GG$2,datos_arg[Destino],GB33)
+SUMIFS(datos_us[USD],datos_us[Year],GC$2,datos_us[Month],GG$2,datos_us[Destino],GB33)</f>
        <v>253.28571428571428</v>
      </c>
      <c r="GE33" s="22"/>
      <c r="GF33" s="22">
        <f t="shared" si="120"/>
        <v>159584</v>
      </c>
      <c r="GG33" s="23">
        <f t="shared" si="120"/>
        <v>1239.1489194442549</v>
      </c>
      <c r="GI33" s="3" t="s">
        <v>6645</v>
      </c>
      <c r="GJ33" s="22">
        <f>SUMIFS(datos_arg[ARS],datos_arg[Year],GJ$2,datos_arg[Month],GN$2,datos_arg[Destino],GI33)
+SUMIFS(datos_us[ARS],datos_us[Year],GJ$2,datos_us[Month],GN$2,datos_us[Destino],GI33)</f>
        <v>0</v>
      </c>
      <c r="GK33" s="22">
        <f>SUMIFS(datos_arg[USD],datos_arg[Year],GJ$2,datos_arg[Month],GN$2,datos_arg[Destino],GI33)
+SUMIFS(datos_us[USD],datos_us[Year],GJ$2,datos_us[Month],GN$2,datos_us[Destino],GI33)</f>
        <v>0</v>
      </c>
      <c r="GL33" s="22"/>
      <c r="GM33" s="22">
        <f t="shared" si="121"/>
        <v>159584</v>
      </c>
      <c r="GN33" s="23">
        <f t="shared" si="121"/>
        <v>1239.1489194442549</v>
      </c>
      <c r="GP33" s="3" t="s">
        <v>6645</v>
      </c>
      <c r="GQ33" s="22">
        <f>SUMIFS(datos_arg[ARS],datos_arg[Year],GQ$2,datos_arg[Month],GU$2,datos_arg[Destino],GP33)
+SUMIFS(datos_us[ARS],datos_us[Year],GQ$2,datos_us[Month],GU$2,datos_us[Destino],GP33)</f>
        <v>0</v>
      </c>
      <c r="GR33" s="22">
        <f>SUMIFS(datos_arg[USD],datos_arg[Year],GQ$2,datos_arg[Month],GU$2,datos_arg[Destino],GP33)
+SUMIFS(datos_us[USD],datos_us[Year],GQ$2,datos_us[Month],GU$2,datos_us[Destino],GP33)</f>
        <v>0</v>
      </c>
      <c r="GS33" s="22"/>
      <c r="GT33" s="22">
        <f t="shared" si="122"/>
        <v>159584</v>
      </c>
      <c r="GU33" s="23">
        <f t="shared" si="122"/>
        <v>1239.1489194442549</v>
      </c>
      <c r="GW33" s="3" t="s">
        <v>6645</v>
      </c>
      <c r="GX33" s="22">
        <f>SUMIFS(datos_arg[ARS],datos_arg[Year],GX$2,datos_arg[Month],HB$2,datos_arg[Destino],GW33)
+SUMIFS(datos_us[ARS],datos_us[Year],GX$2,datos_us[Month],HB$2,datos_us[Destino],GW33)</f>
        <v>62280</v>
      </c>
      <c r="GY33" s="22">
        <f>SUMIFS(datos_arg[USD],datos_arg[Year],GX$2,datos_arg[Month],HB$2,datos_arg[Destino],GW33)
+SUMIFS(datos_us[USD],datos_us[Year],GX$2,datos_us[Month],HB$2,datos_us[Destino],GW33)</f>
        <v>371.82089552238807</v>
      </c>
      <c r="GZ33" s="22"/>
      <c r="HA33" s="22">
        <f t="shared" si="123"/>
        <v>221864</v>
      </c>
      <c r="HB33" s="23">
        <f t="shared" si="123"/>
        <v>1610.9698149666431</v>
      </c>
      <c r="HD33" s="3" t="s">
        <v>6645</v>
      </c>
      <c r="HE33" s="22">
        <f>SUMIFS(datos_arg[ARS],datos_arg[Year],HE$2,datos_arg[Month],HI$2,datos_arg[Destino],HD33)
+SUMIFS(datos_us[ARS],datos_us[Year],HE$2,datos_us[Month],HI$2,datos_us[Destino],HD33)</f>
        <v>0</v>
      </c>
      <c r="HF33" s="22">
        <f>SUMIFS(datos_arg[USD],datos_arg[Year],HE$2,datos_arg[Month],HI$2,datos_arg[Destino],HD33)
+SUMIFS(datos_us[USD],datos_us[Year],HE$2,datos_us[Month],HI$2,datos_us[Destino],HD33)</f>
        <v>0</v>
      </c>
      <c r="HG33" s="22"/>
      <c r="HH33" s="22">
        <f t="shared" si="124"/>
        <v>221864</v>
      </c>
      <c r="HI33" s="23">
        <f t="shared" si="124"/>
        <v>1610.9698149666431</v>
      </c>
      <c r="HK33" s="3" t="s">
        <v>6645</v>
      </c>
      <c r="HL33" s="22">
        <f>SUMIFS(datos_arg[ARS],datos_arg[Year],HL$2,datos_arg[Month],HP$2,datos_arg[Destino],HK33)
+SUMIFS(datos_us[ARS],datos_us[Year],HL$2,datos_us[Month],HP$2,datos_us[Destino],HK33)</f>
        <v>7057.79</v>
      </c>
      <c r="HM33" s="22">
        <f>SUMIFS(datos_arg[USD],datos_arg[Year],HL$2,datos_arg[Month],HP$2,datos_arg[Destino],HK33)
+SUMIFS(datos_us[USD],datos_us[Year],HL$2,datos_us[Month],HP$2,datos_us[Destino],HK33)</f>
        <v>39.650505617977529</v>
      </c>
      <c r="HN33" s="22"/>
      <c r="HO33" s="22">
        <f t="shared" si="125"/>
        <v>228921.79</v>
      </c>
      <c r="HP33" s="23">
        <f t="shared" si="125"/>
        <v>1650.6203205846207</v>
      </c>
    </row>
    <row r="34" spans="2:224" x14ac:dyDescent="0.25">
      <c r="B34" s="3"/>
      <c r="C34" s="22"/>
      <c r="D34" s="22"/>
      <c r="E34" s="22"/>
      <c r="F34" s="22"/>
      <c r="G34" s="23"/>
      <c r="I34" s="3"/>
      <c r="J34" s="22"/>
      <c r="K34" s="22"/>
      <c r="L34" s="22"/>
      <c r="M34" s="22"/>
      <c r="N34" s="23"/>
      <c r="P34" s="3"/>
      <c r="Q34" s="22"/>
      <c r="R34" s="22"/>
      <c r="S34" s="22"/>
      <c r="T34" s="22"/>
      <c r="U34" s="23"/>
      <c r="W34" s="3"/>
      <c r="X34" s="22"/>
      <c r="Y34" s="22"/>
      <c r="Z34" s="22"/>
      <c r="AA34" s="22"/>
      <c r="AB34" s="23"/>
      <c r="AD34" s="3"/>
      <c r="AE34" s="22"/>
      <c r="AF34" s="22"/>
      <c r="AG34" s="22"/>
      <c r="AH34" s="22"/>
      <c r="AI34" s="23"/>
      <c r="AK34" s="3"/>
      <c r="AL34" s="22"/>
      <c r="AM34" s="22"/>
      <c r="AN34" s="22"/>
      <c r="AO34" s="22"/>
      <c r="AP34" s="23"/>
      <c r="AR34" s="3"/>
      <c r="AS34" s="22"/>
      <c r="AT34" s="22"/>
      <c r="AU34" s="22"/>
      <c r="AV34" s="22"/>
      <c r="AW34" s="23"/>
      <c r="AY34" s="3"/>
      <c r="AZ34" s="22"/>
      <c r="BA34" s="22"/>
      <c r="BB34" s="22"/>
      <c r="BC34" s="22"/>
      <c r="BD34" s="23"/>
      <c r="BF34" s="3"/>
      <c r="BG34" s="22"/>
      <c r="BH34" s="22"/>
      <c r="BI34" s="22"/>
      <c r="BJ34" s="22"/>
      <c r="BK34" s="23"/>
      <c r="BM34" s="3"/>
      <c r="BN34" s="22"/>
      <c r="BO34" s="22"/>
      <c r="BP34" s="22"/>
      <c r="BQ34" s="22"/>
      <c r="BR34" s="23"/>
      <c r="BT34" s="3"/>
      <c r="BU34" s="22"/>
      <c r="BV34" s="22"/>
      <c r="BW34" s="22"/>
      <c r="BX34" s="22"/>
      <c r="BY34" s="23"/>
      <c r="CA34" s="3"/>
      <c r="CB34" s="22"/>
      <c r="CC34" s="22"/>
      <c r="CD34" s="22"/>
      <c r="CE34" s="22"/>
      <c r="CF34" s="23"/>
      <c r="CH34" s="3"/>
      <c r="CI34" s="22"/>
      <c r="CJ34" s="22"/>
      <c r="CK34" s="22"/>
      <c r="CL34" s="22"/>
      <c r="CM34" s="23"/>
      <c r="CO34" s="3"/>
      <c r="CP34" s="22"/>
      <c r="CQ34" s="22"/>
      <c r="CR34" s="22"/>
      <c r="CS34" s="22"/>
      <c r="CT34" s="23"/>
      <c r="CV34" s="3"/>
      <c r="CW34" s="22"/>
      <c r="CX34" s="22"/>
      <c r="CY34" s="22"/>
      <c r="CZ34" s="22"/>
      <c r="DA34" s="23"/>
      <c r="DC34" s="3"/>
      <c r="DD34" s="22"/>
      <c r="DE34" s="22"/>
      <c r="DF34" s="22"/>
      <c r="DG34" s="22"/>
      <c r="DH34" s="23"/>
      <c r="DJ34" s="3"/>
      <c r="DK34" s="22"/>
      <c r="DL34" s="22"/>
      <c r="DM34" s="22"/>
      <c r="DN34" s="22"/>
      <c r="DO34" s="23"/>
      <c r="DQ34" s="3"/>
      <c r="DR34" s="22"/>
      <c r="DS34" s="22"/>
      <c r="DT34" s="22"/>
      <c r="DU34" s="22"/>
      <c r="DV34" s="23"/>
      <c r="DX34" s="3"/>
      <c r="DY34" s="22"/>
      <c r="DZ34" s="22"/>
      <c r="EA34" s="22"/>
      <c r="EB34" s="22"/>
      <c r="EC34" s="23"/>
      <c r="EE34" s="3"/>
      <c r="EF34" s="22"/>
      <c r="EG34" s="22"/>
      <c r="EH34" s="22"/>
      <c r="EI34" s="22"/>
      <c r="EJ34" s="23"/>
      <c r="EL34" s="3"/>
      <c r="EM34" s="22"/>
      <c r="EN34" s="22"/>
      <c r="EO34" s="22"/>
      <c r="EP34" s="22"/>
      <c r="EQ34" s="23"/>
      <c r="ES34" s="3"/>
      <c r="ET34" s="22"/>
      <c r="EU34" s="22"/>
      <c r="EV34" s="22"/>
      <c r="EW34" s="22"/>
      <c r="EX34" s="23"/>
      <c r="EZ34" s="3"/>
      <c r="FA34" s="22"/>
      <c r="FB34" s="22"/>
      <c r="FC34" s="22"/>
      <c r="FD34" s="22"/>
      <c r="FE34" s="23"/>
      <c r="FG34" s="3"/>
      <c r="FH34" s="22"/>
      <c r="FI34" s="22"/>
      <c r="FJ34" s="22"/>
      <c r="FK34" s="22"/>
      <c r="FL34" s="23"/>
      <c r="FN34" s="3"/>
      <c r="FO34" s="22"/>
      <c r="FP34" s="22"/>
      <c r="FQ34" s="22"/>
      <c r="FR34" s="22"/>
      <c r="FS34" s="23"/>
      <c r="FU34" s="3"/>
      <c r="FV34" s="22"/>
      <c r="FW34" s="22"/>
      <c r="FX34" s="22"/>
      <c r="FY34" s="22"/>
      <c r="FZ34" s="23"/>
      <c r="GB34" s="3"/>
      <c r="GC34" s="22"/>
      <c r="GD34" s="22"/>
      <c r="GE34" s="22"/>
      <c r="GF34" s="22"/>
      <c r="GG34" s="23"/>
      <c r="GI34" s="3"/>
      <c r="GJ34" s="22"/>
      <c r="GK34" s="22"/>
      <c r="GL34" s="22"/>
      <c r="GM34" s="22"/>
      <c r="GN34" s="23"/>
      <c r="GP34" s="3"/>
      <c r="GQ34" s="22"/>
      <c r="GR34" s="22"/>
      <c r="GS34" s="22"/>
      <c r="GT34" s="22"/>
      <c r="GU34" s="23"/>
      <c r="GW34" s="3"/>
      <c r="GX34" s="22"/>
      <c r="GY34" s="22"/>
      <c r="GZ34" s="22"/>
      <c r="HA34" s="22"/>
      <c r="HB34" s="23"/>
      <c r="HD34" s="3"/>
      <c r="HE34" s="22"/>
      <c r="HF34" s="22"/>
      <c r="HG34" s="22"/>
      <c r="HH34" s="22"/>
      <c r="HI34" s="23"/>
      <c r="HK34" s="3"/>
      <c r="HL34" s="22"/>
      <c r="HM34" s="22"/>
      <c r="HN34" s="22"/>
      <c r="HO34" s="22"/>
      <c r="HP34" s="23"/>
    </row>
    <row r="35" spans="2:224" x14ac:dyDescent="0.25">
      <c r="B35" s="27" t="s">
        <v>449</v>
      </c>
      <c r="C35" s="28">
        <f>+SUM(C36:C41)</f>
        <v>15405</v>
      </c>
      <c r="D35" s="28">
        <f>+SUM(D36:D41)</f>
        <v>5.1264912280702104</v>
      </c>
      <c r="E35" s="28"/>
      <c r="F35" s="28">
        <f>+SUM(F36:F41)</f>
        <v>15405</v>
      </c>
      <c r="G35" s="29">
        <f>+SUM(G36:G41)</f>
        <v>5.1264912280702104</v>
      </c>
      <c r="I35" s="27" t="s">
        <v>449</v>
      </c>
      <c r="J35" s="28">
        <f>+SUM(J36:J41)</f>
        <v>0</v>
      </c>
      <c r="K35" s="28">
        <f>+SUM(K36:K41)</f>
        <v>22.045387312115299</v>
      </c>
      <c r="L35" s="28"/>
      <c r="M35" s="28">
        <f>+SUM(M36:M41)</f>
        <v>15405</v>
      </c>
      <c r="N35" s="29">
        <f>+SUM(N36:N41)</f>
        <v>27.17187854018551</v>
      </c>
      <c r="P35" s="27" t="s">
        <v>449</v>
      </c>
      <c r="Q35" s="28">
        <f>+SUM(Q36:Q41)</f>
        <v>351840</v>
      </c>
      <c r="R35" s="28">
        <f>+SUM(R36:R41)</f>
        <v>8729.8189738318251</v>
      </c>
      <c r="S35" s="28"/>
      <c r="T35" s="28">
        <f>+SUM(T36:T41)</f>
        <v>367245</v>
      </c>
      <c r="U35" s="29">
        <f>+SUM(U36:U41)</f>
        <v>8756.9908523720114</v>
      </c>
      <c r="W35" s="27" t="s">
        <v>449</v>
      </c>
      <c r="X35" s="28">
        <f>+SUM(X36:X41)</f>
        <v>95380.5</v>
      </c>
      <c r="Y35" s="28">
        <f>+SUM(Y36:Y41)</f>
        <v>1981.5927278490569</v>
      </c>
      <c r="Z35" s="28"/>
      <c r="AA35" s="28">
        <f>+SUM(AA36:AA41)</f>
        <v>462625.5</v>
      </c>
      <c r="AB35" s="29">
        <f>+SUM(AB36:AB41)</f>
        <v>10738.583580221068</v>
      </c>
      <c r="AD35" s="27" t="s">
        <v>449</v>
      </c>
      <c r="AE35" s="28">
        <f>+SUM(AE36:AE41)</f>
        <v>25700</v>
      </c>
      <c r="AF35" s="28">
        <f>+SUM(AF36:AF41)</f>
        <v>580.10276172125873</v>
      </c>
      <c r="AG35" s="28"/>
      <c r="AH35" s="28">
        <f>+SUM(AH36:AH41)</f>
        <v>488325.5</v>
      </c>
      <c r="AI35" s="29">
        <f>+SUM(AI36:AI41)</f>
        <v>11318.686341942328</v>
      </c>
      <c r="AK35" s="27" t="s">
        <v>449</v>
      </c>
      <c r="AL35" s="28">
        <f>+SUM(AL36:AL41)</f>
        <v>504287.58250000002</v>
      </c>
      <c r="AM35" s="28">
        <f>+SUM(AM36:AM41)</f>
        <v>11201.511870266759</v>
      </c>
      <c r="AN35" s="28"/>
      <c r="AO35" s="28">
        <f>+SUM(AO36:AO41)</f>
        <v>992613.08250000002</v>
      </c>
      <c r="AP35" s="29">
        <f>+SUM(AP36:AP41)</f>
        <v>22520.198212209081</v>
      </c>
      <c r="AR35" s="27" t="s">
        <v>449</v>
      </c>
      <c r="AS35" s="28">
        <f>+SUM(AS36:AS41)</f>
        <v>470237.19499999995</v>
      </c>
      <c r="AT35" s="28">
        <f>+SUM(AT36:AT41)</f>
        <v>10496.00900573221</v>
      </c>
      <c r="AU35" s="28"/>
      <c r="AV35" s="28">
        <f>+SUM(AV36:AV41)</f>
        <v>1462850.2775000001</v>
      </c>
      <c r="AW35" s="29">
        <f>+SUM(AW36:AW41)</f>
        <v>33016.207217941301</v>
      </c>
      <c r="AY35" s="27" t="s">
        <v>449</v>
      </c>
      <c r="AZ35" s="28">
        <f>+SUM(AZ36:AZ41)</f>
        <v>99838.425000000047</v>
      </c>
      <c r="BA35" s="28">
        <f>+SUM(BA36:BA41)</f>
        <v>2105.7017543859647</v>
      </c>
      <c r="BB35" s="28"/>
      <c r="BC35" s="28">
        <f>+SUM(BC36:BC41)</f>
        <v>1562688.7025000001</v>
      </c>
      <c r="BD35" s="29">
        <f>+SUM(BD36:BD41)</f>
        <v>35121.908972327263</v>
      </c>
      <c r="BF35" s="27" t="s">
        <v>449</v>
      </c>
      <c r="BG35" s="28">
        <f>+SUM(BG36:BG41)</f>
        <v>212396.2</v>
      </c>
      <c r="BH35" s="28">
        <f>+SUM(BH36:BH41)</f>
        <v>3620.3928070175439</v>
      </c>
      <c r="BI35" s="28"/>
      <c r="BJ35" s="28">
        <f>+SUM(BJ36:BJ41)</f>
        <v>1775084.9025000001</v>
      </c>
      <c r="BK35" s="29">
        <f>+SUM(BK36:BK41)</f>
        <v>38742.301779344809</v>
      </c>
      <c r="BM35" s="27" t="s">
        <v>449</v>
      </c>
      <c r="BN35" s="28">
        <f>+SUM(BN36:BN41)</f>
        <v>191050</v>
      </c>
      <c r="BO35" s="28">
        <f>+SUM(BO36:BO41)</f>
        <v>3022.4669830438384</v>
      </c>
      <c r="BP35" s="28"/>
      <c r="BQ35" s="28">
        <f>+SUM(BQ36:BQ41)</f>
        <v>1966134.9025000001</v>
      </c>
      <c r="BR35" s="29">
        <f>+SUM(BR36:BR41)</f>
        <v>41764.768762388645</v>
      </c>
      <c r="BT35" s="27" t="s">
        <v>449</v>
      </c>
      <c r="BU35" s="28">
        <f>+SUM(BU36:BU41)</f>
        <v>65556.982500000027</v>
      </c>
      <c r="BV35" s="28">
        <f>+SUM(BV36:BV41)</f>
        <v>954.45510345510593</v>
      </c>
      <c r="BW35" s="28"/>
      <c r="BX35" s="28">
        <f>+SUM(BX36:BX41)</f>
        <v>2031691.8850000002</v>
      </c>
      <c r="BY35" s="29">
        <f>+SUM(BY36:BY41)</f>
        <v>42719.223865843749</v>
      </c>
      <c r="CA35" s="27" t="s">
        <v>449</v>
      </c>
      <c r="CB35" s="28">
        <f>+SUM(CB36:CB41)</f>
        <v>570753.2899999998</v>
      </c>
      <c r="CC35" s="28">
        <f>+SUM(CC36:CC41)</f>
        <v>8122.2494553474326</v>
      </c>
      <c r="CD35" s="28"/>
      <c r="CE35" s="28">
        <f>+SUM(CE36:CE41)</f>
        <v>2602445.1750000003</v>
      </c>
      <c r="CF35" s="29">
        <f>+SUM(CF36:CF41)</f>
        <v>50841.473321191181</v>
      </c>
      <c r="CH35" s="27" t="s">
        <v>449</v>
      </c>
      <c r="CI35" s="28">
        <f>+SUM(CI36:CI41)</f>
        <v>107303.5</v>
      </c>
      <c r="CJ35" s="28">
        <f>+SUM(CJ36:CJ41)</f>
        <v>1437.5915905456543</v>
      </c>
      <c r="CK35" s="28"/>
      <c r="CL35" s="28">
        <f>+SUM(CL36:CL41)</f>
        <v>2709748.6750000003</v>
      </c>
      <c r="CM35" s="29">
        <f>+SUM(CM36:CM41)</f>
        <v>52279.064911736838</v>
      </c>
      <c r="CO35" s="27" t="s">
        <v>449</v>
      </c>
      <c r="CP35" s="28">
        <f>+SUM(CP36:CP41)</f>
        <v>147087.75</v>
      </c>
      <c r="CQ35" s="28">
        <f>+SUM(CQ36:CQ41)</f>
        <v>1934.0841993762499</v>
      </c>
      <c r="CR35" s="28"/>
      <c r="CS35" s="28">
        <f>+SUM(CS36:CS41)</f>
        <v>2856836.4250000003</v>
      </c>
      <c r="CT35" s="29">
        <f>+SUM(CT36:CT41)</f>
        <v>54213.149111113082</v>
      </c>
      <c r="CV35" s="27" t="s">
        <v>449</v>
      </c>
      <c r="CW35" s="28">
        <f>+SUM(CW36:CW41)</f>
        <v>94183.944999999687</v>
      </c>
      <c r="CX35" s="28">
        <f>+SUM(CX36:CX41)</f>
        <v>1123.4661480295756</v>
      </c>
      <c r="CY35" s="28"/>
      <c r="CZ35" s="28">
        <f>+SUM(CZ36:CZ41)</f>
        <v>2951020.3699999996</v>
      </c>
      <c r="DA35" s="29">
        <f>+SUM(DA36:DA41)</f>
        <v>55336.615259142665</v>
      </c>
      <c r="DC35" s="27" t="s">
        <v>449</v>
      </c>
      <c r="DD35" s="28">
        <f>+SUM(DD36:DD41)</f>
        <v>9579.1</v>
      </c>
      <c r="DE35" s="28">
        <f>+SUM(DE36:DE41)</f>
        <v>760.71720844539266</v>
      </c>
      <c r="DF35" s="28"/>
      <c r="DG35" s="28">
        <f>+SUM(DG36:DG41)</f>
        <v>2960599.4699999997</v>
      </c>
      <c r="DH35" s="29">
        <f>+SUM(DH36:DH41)</f>
        <v>56097.33246758805</v>
      </c>
      <c r="DJ35" s="27" t="s">
        <v>449</v>
      </c>
      <c r="DK35" s="28">
        <f>+SUM(DK36:DK41)</f>
        <v>1010012</v>
      </c>
      <c r="DL35" s="28">
        <f>+SUM(DL36:DL41)</f>
        <v>783.60678913425784</v>
      </c>
      <c r="DM35" s="28"/>
      <c r="DN35" s="28">
        <f>+SUM(DN36:DN41)</f>
        <v>3970611.4699999997</v>
      </c>
      <c r="DO35" s="29">
        <f>+SUM(DO36:DO41)</f>
        <v>56880.939256722311</v>
      </c>
      <c r="DQ35" s="27" t="s">
        <v>449</v>
      </c>
      <c r="DR35" s="28">
        <f>+SUM(DR36:DR41)</f>
        <v>990459.62</v>
      </c>
      <c r="DS35" s="28">
        <f>+SUM(DS36:DS41)</f>
        <v>8016.2459900242175</v>
      </c>
      <c r="DT35" s="28"/>
      <c r="DU35" s="28">
        <f>+SUM(DU36:DU41)</f>
        <v>4961071.09</v>
      </c>
      <c r="DV35" s="29">
        <f>+SUM(DV36:DV41)</f>
        <v>64897.185246746529</v>
      </c>
      <c r="DX35" s="27" t="s">
        <v>449</v>
      </c>
      <c r="DY35" s="28">
        <f>+SUM(DY36:DY41)</f>
        <v>91310.989999999991</v>
      </c>
      <c r="DZ35" s="28">
        <f>+SUM(DZ36:DZ41)</f>
        <v>745.39995909301365</v>
      </c>
      <c r="EA35" s="28"/>
      <c r="EB35" s="28">
        <f>+SUM(EB36:EB41)</f>
        <v>5052382.0799999991</v>
      </c>
      <c r="EC35" s="29">
        <f>+SUM(EC36:EC41)</f>
        <v>65642.585205839539</v>
      </c>
      <c r="EE35" s="27" t="s">
        <v>449</v>
      </c>
      <c r="EF35" s="28">
        <f>+SUM(EF36:EF41)</f>
        <v>561168.51</v>
      </c>
      <c r="EG35" s="28">
        <f>+SUM(EG36:EG41)</f>
        <v>2449.9873842837574</v>
      </c>
      <c r="EH35" s="28"/>
      <c r="EI35" s="28">
        <f>+SUM(EI36:EI41)</f>
        <v>5613550.5899999999</v>
      </c>
      <c r="EJ35" s="29">
        <f>+SUM(EJ36:EJ41)</f>
        <v>68092.572590123309</v>
      </c>
      <c r="EL35" s="27" t="s">
        <v>449</v>
      </c>
      <c r="EM35" s="28">
        <f>+SUM(EM36:EM41)</f>
        <v>176749.65</v>
      </c>
      <c r="EN35" s="28">
        <f>+SUM(EN36:EN41)</f>
        <v>1350.2037307871701</v>
      </c>
      <c r="EO35" s="28"/>
      <c r="EP35" s="28">
        <f>+SUM(EP36:EP41)</f>
        <v>5790300.2399999993</v>
      </c>
      <c r="EQ35" s="29">
        <f>+SUM(EQ36:EQ41)</f>
        <v>69442.776320910489</v>
      </c>
      <c r="ES35" s="27" t="s">
        <v>449</v>
      </c>
      <c r="ET35" s="28">
        <f>+SUM(ET36:ET41)</f>
        <v>1875602.31</v>
      </c>
      <c r="EU35" s="28">
        <f>+SUM(EU36:EU41)</f>
        <v>12137.356310901499</v>
      </c>
      <c r="EV35" s="28"/>
      <c r="EW35" s="28">
        <f>+SUM(EW36:EW41)</f>
        <v>7665902.5499999989</v>
      </c>
      <c r="EX35" s="29">
        <f>+SUM(EX36:EX41)</f>
        <v>81580.132631811997</v>
      </c>
      <c r="EZ35" s="27" t="s">
        <v>449</v>
      </c>
      <c r="FA35" s="28">
        <f>+SUM(FA36:FA41)</f>
        <v>837869.0277794369</v>
      </c>
      <c r="FB35" s="28">
        <f>+SUM(FB36:FB41)</f>
        <v>3396.8385397671364</v>
      </c>
      <c r="FC35" s="28"/>
      <c r="FD35" s="28">
        <f>+SUM(FD36:FD41)</f>
        <v>8503771.5777794365</v>
      </c>
      <c r="FE35" s="29">
        <f>+SUM(FE36:FE41)</f>
        <v>84976.971171579135</v>
      </c>
      <c r="FG35" s="27" t="s">
        <v>449</v>
      </c>
      <c r="FH35" s="28">
        <f>+SUM(FH36:FH41)</f>
        <v>301253.86840847466</v>
      </c>
      <c r="FI35" s="28">
        <f>+SUM(FI36:FI41)</f>
        <v>1672.8150011919895</v>
      </c>
      <c r="FJ35" s="28"/>
      <c r="FK35" s="28">
        <f>+SUM(FK36:FK41)</f>
        <v>8805025.4461879116</v>
      </c>
      <c r="FL35" s="29">
        <f>+SUM(FL36:FL41)</f>
        <v>86649.786172771113</v>
      </c>
      <c r="FN35" s="27" t="s">
        <v>449</v>
      </c>
      <c r="FO35" s="28">
        <f>+SUM(FO36:FO41)</f>
        <v>356651.7</v>
      </c>
      <c r="FP35" s="28">
        <f>+SUM(FP36:FP41)</f>
        <v>1709.7256390626826</v>
      </c>
      <c r="FQ35" s="28"/>
      <c r="FR35" s="28">
        <f>+SUM(FR36:FR41)</f>
        <v>9161677.1461879108</v>
      </c>
      <c r="FS35" s="29">
        <f>+SUM(FS36:FS41)</f>
        <v>88359.511811833785</v>
      </c>
      <c r="FU35" s="27" t="s">
        <v>449</v>
      </c>
      <c r="FV35" s="28">
        <f>+SUM(FV36:FV41)</f>
        <v>2930179.44</v>
      </c>
      <c r="FW35" s="28">
        <f>+SUM(FW36:FW41)</f>
        <v>813.78485486132956</v>
      </c>
      <c r="FX35" s="28"/>
      <c r="FY35" s="28">
        <f>+SUM(FY36:FY41)</f>
        <v>12091856.58618791</v>
      </c>
      <c r="FZ35" s="29">
        <f>+SUM(FZ36:FZ41)</f>
        <v>89173.296666695125</v>
      </c>
      <c r="GB35" s="27" t="s">
        <v>449</v>
      </c>
      <c r="GC35" s="28">
        <f>+SUM(GC36:GC41)</f>
        <v>1527423.21</v>
      </c>
      <c r="GD35" s="28">
        <f>+SUM(GD36:GD41)</f>
        <v>3559.5340489073606</v>
      </c>
      <c r="GE35" s="28"/>
      <c r="GF35" s="28">
        <f>+SUM(GF36:GF41)</f>
        <v>13619279.796187911</v>
      </c>
      <c r="GG35" s="29">
        <f>+SUM(GG36:GG41)</f>
        <v>92732.830715602482</v>
      </c>
      <c r="GI35" s="27" t="s">
        <v>449</v>
      </c>
      <c r="GJ35" s="28">
        <f>+SUM(GJ36:GJ41)</f>
        <v>521601.47</v>
      </c>
      <c r="GK35" s="28">
        <f>+SUM(GK36:GK41)</f>
        <v>3735.639227157496</v>
      </c>
      <c r="GL35" s="28"/>
      <c r="GM35" s="28">
        <f>+SUM(GM36:GM41)</f>
        <v>14140881.26618791</v>
      </c>
      <c r="GN35" s="29">
        <f>+SUM(GN36:GN41)</f>
        <v>96468.46994275997</v>
      </c>
      <c r="GP35" s="27" t="s">
        <v>449</v>
      </c>
      <c r="GQ35" s="28">
        <f>+SUM(GQ36:GQ41)</f>
        <v>1431176.85</v>
      </c>
      <c r="GR35" s="28">
        <f>+SUM(GR36:GR41)</f>
        <v>1022.615437318496</v>
      </c>
      <c r="GS35" s="28"/>
      <c r="GT35" s="28">
        <f>+SUM(GT36:GT41)</f>
        <v>15572058.116187911</v>
      </c>
      <c r="GU35" s="29">
        <f>+SUM(GU36:GU41)</f>
        <v>97491.085380078483</v>
      </c>
      <c r="GW35" s="27" t="s">
        <v>449</v>
      </c>
      <c r="GX35" s="28">
        <f>+SUM(GX36:GX41)</f>
        <v>5637680.3300000001</v>
      </c>
      <c r="GY35" s="28">
        <f>+SUM(GY36:GY41)</f>
        <v>35464.339091668422</v>
      </c>
      <c r="GZ35" s="28"/>
      <c r="HA35" s="28">
        <f>+SUM(HA36:HA41)</f>
        <v>21209738.446187913</v>
      </c>
      <c r="HB35" s="29">
        <f>+SUM(HB36:HB41)</f>
        <v>132955.42447174687</v>
      </c>
      <c r="HD35" s="27" t="s">
        <v>449</v>
      </c>
      <c r="HE35" s="28">
        <f>+SUM(HE36:HE41)</f>
        <v>1003456.73</v>
      </c>
      <c r="HF35" s="28">
        <f>+SUM(HF36:HF41)</f>
        <v>6146.8224134408529</v>
      </c>
      <c r="HG35" s="28"/>
      <c r="HH35" s="28">
        <f>+SUM(HH36:HH41)</f>
        <v>22213195.17618791</v>
      </c>
      <c r="HI35" s="29">
        <f>+SUM(HI36:HI41)</f>
        <v>139102.24688518778</v>
      </c>
      <c r="HK35" s="27" t="s">
        <v>449</v>
      </c>
      <c r="HL35" s="28">
        <f>+SUM(HL36:HL41)</f>
        <v>36504</v>
      </c>
      <c r="HM35" s="28">
        <f>+SUM(HM36:HM41)</f>
        <v>207.32923546921731</v>
      </c>
      <c r="HN35" s="28"/>
      <c r="HO35" s="28">
        <f>+SUM(HO36:HO41)</f>
        <v>22249699.17618791</v>
      </c>
      <c r="HP35" s="29">
        <f>+SUM(HP36:HP41)</f>
        <v>139309.57612065697</v>
      </c>
    </row>
    <row r="36" spans="2:224" x14ac:dyDescent="0.25">
      <c r="B36" s="3" t="s">
        <v>44</v>
      </c>
      <c r="C36" s="22">
        <f>SUMIFS(datos_arg[ARS],datos_arg[Year],C$2,datos_arg[Month],G$2,datos_arg[Destino],B36)
+SUMIFS(datos_us[ARS],datos_us[Year],C$2,datos_us[Month],G$2,datos_us[Destino],B36)</f>
        <v>0</v>
      </c>
      <c r="D36" s="22">
        <f>SUMIFS(datos_arg[USD],datos_arg[Year],C$2,datos_arg[Month],G$2,datos_arg[Destino],B36)
+SUMIFS(datos_us[USD],datos_us[Year],C$2,datos_us[Month],G$2,datos_us[Destino],B36)</f>
        <v>0</v>
      </c>
      <c r="E36" s="22"/>
      <c r="F36" s="22">
        <f t="shared" si="32"/>
        <v>0</v>
      </c>
      <c r="G36" s="23">
        <f t="shared" si="0"/>
        <v>0</v>
      </c>
      <c r="I36" s="3" t="s">
        <v>44</v>
      </c>
      <c r="J36" s="22">
        <f>SUMIFS(datos_arg[ARS],datos_arg[Year],J$2,datos_arg[Month],N$2,datos_arg[Destino],I36)
+SUMIFS(datos_us[ARS],datos_us[Year],J$2,datos_us[Month],N$2,datos_us[Destino],I36)</f>
        <v>0</v>
      </c>
      <c r="K36" s="22">
        <f>SUMIFS(datos_arg[USD],datos_arg[Year],J$2,datos_arg[Month],N$2,datos_arg[Destino],I36)
+SUMIFS(datos_us[USD],datos_us[Year],J$2,datos_us[Month],N$2,datos_us[Destino],I36)</f>
        <v>0</v>
      </c>
      <c r="L36" s="22"/>
      <c r="M36" s="22">
        <f t="shared" ref="M36:M41" si="126">+J36+F36</f>
        <v>0</v>
      </c>
      <c r="N36" s="23">
        <f t="shared" ref="N36:N41" si="127">+K36+G36</f>
        <v>0</v>
      </c>
      <c r="P36" s="3" t="s">
        <v>44</v>
      </c>
      <c r="Q36" s="22">
        <f>SUMIFS(datos_arg[ARS],datos_arg[Year],Q$2,datos_arg[Month],U$2,datos_arg[Destino],P36)
+SUMIFS(datos_us[ARS],datos_us[Year],Q$2,datos_us[Month],U$2,datos_us[Destino],P36)</f>
        <v>320700</v>
      </c>
      <c r="R36" s="22">
        <f>SUMIFS(datos_arg[USD],datos_arg[Year],Q$2,datos_arg[Month],U$2,datos_arg[Destino],P36)
+SUMIFS(datos_us[USD],datos_us[Year],Q$2,datos_us[Month],U$2,datos_us[Destino],P36)</f>
        <v>8000</v>
      </c>
      <c r="S36" s="22"/>
      <c r="T36" s="22">
        <f t="shared" ref="T36:T41" si="128">+Q36+M36</f>
        <v>320700</v>
      </c>
      <c r="U36" s="23">
        <f t="shared" ref="U36:U41" si="129">+R36+N36</f>
        <v>8000</v>
      </c>
      <c r="W36" s="3" t="s">
        <v>44</v>
      </c>
      <c r="X36" s="22">
        <f>SUMIFS(datos_arg[ARS],datos_arg[Year],X$2,datos_arg[Month],AB$2,datos_arg[Destino],W36)
+SUMIFS(datos_us[ARS],datos_us[Year],X$2,datos_us[Month],AB$2,datos_us[Destino],W36)</f>
        <v>0</v>
      </c>
      <c r="Y36" s="22">
        <f>SUMIFS(datos_arg[USD],datos_arg[Year],X$2,datos_arg[Month],AB$2,datos_arg[Destino],W36)
+SUMIFS(datos_us[USD],datos_us[Year],X$2,datos_us[Month],AB$2,datos_us[Destino],W36)</f>
        <v>0</v>
      </c>
      <c r="Z36" s="22"/>
      <c r="AA36" s="22">
        <f t="shared" ref="AA36:AA41" si="130">+X36+T36</f>
        <v>320700</v>
      </c>
      <c r="AB36" s="23">
        <f t="shared" ref="AB36:AB41" si="131">+Y36+U36</f>
        <v>8000</v>
      </c>
      <c r="AD36" s="3" t="s">
        <v>44</v>
      </c>
      <c r="AE36" s="22">
        <f>SUMIFS(datos_arg[ARS],datos_arg[Year],AE$2,datos_arg[Month],AI$2,datos_arg[Destino],AD36)
+SUMIFS(datos_us[ARS],datos_us[Year],AE$2,datos_us[Month],AI$2,datos_us[Destino],AD36)</f>
        <v>0</v>
      </c>
      <c r="AF36" s="22">
        <f>SUMIFS(datos_arg[USD],datos_arg[Year],AE$2,datos_arg[Month],AI$2,datos_arg[Destino],AD36)
+SUMIFS(datos_us[USD],datos_us[Year],AE$2,datos_us[Month],AI$2,datos_us[Destino],AD36)</f>
        <v>0</v>
      </c>
      <c r="AG36" s="22"/>
      <c r="AH36" s="22">
        <f t="shared" ref="AH36:AH41" si="132">+AE36+AA36</f>
        <v>320700</v>
      </c>
      <c r="AI36" s="23">
        <f t="shared" ref="AI36:AI41" si="133">+AF36+AB36</f>
        <v>8000</v>
      </c>
      <c r="AK36" s="3" t="s">
        <v>44</v>
      </c>
      <c r="AL36" s="22">
        <f>SUMIFS(datos_arg[ARS],datos_arg[Year],AL$2,datos_arg[Month],AP$2,datos_arg[Destino],AK36)
+SUMIFS(datos_us[ARS],datos_us[Year],AL$2,datos_us[Month],AP$2,datos_us[Destino],AK36)</f>
        <v>2000</v>
      </c>
      <c r="AM36" s="22">
        <f>SUMIFS(datos_arg[USD],datos_arg[Year],AL$2,datos_arg[Month],AP$2,datos_arg[Destino],AK36)
+SUMIFS(datos_us[USD],datos_us[Year],AL$2,datos_us[Month],AP$2,datos_us[Destino],AK36)</f>
        <v>45.351473922902493</v>
      </c>
      <c r="AN36" s="22"/>
      <c r="AO36" s="22">
        <f t="shared" ref="AO36:AO41" si="134">+AL36+AH36</f>
        <v>322700</v>
      </c>
      <c r="AP36" s="23">
        <f t="shared" ref="AP36:AP41" si="135">+AM36+AI36</f>
        <v>8045.3514739229022</v>
      </c>
      <c r="AR36" s="3" t="s">
        <v>44</v>
      </c>
      <c r="AS36" s="22">
        <f>SUMIFS(datos_arg[ARS],datos_arg[Year],AS$2,datos_arg[Month],AW$2,datos_arg[Destino],AR36)
+SUMIFS(datos_us[ARS],datos_us[Year],AS$2,datos_us[Month],AW$2,datos_us[Destino],AR36)</f>
        <v>161966.69999999998</v>
      </c>
      <c r="AT36" s="22">
        <f>SUMIFS(datos_arg[USD],datos_arg[Year],AS$2,datos_arg[Month],AW$2,datos_arg[Destino],AR36)
+SUMIFS(datos_us[USD],datos_us[Year],AS$2,datos_us[Month],AW$2,datos_us[Destino],AR36)</f>
        <v>3829</v>
      </c>
      <c r="AU36" s="22"/>
      <c r="AV36" s="22">
        <f t="shared" ref="AV36:AV41" si="136">+AS36+AO36</f>
        <v>484666.69999999995</v>
      </c>
      <c r="AW36" s="23">
        <f t="shared" ref="AW36:AW41" si="137">+AT36+AP36</f>
        <v>11874.351473922903</v>
      </c>
      <c r="AY36" s="3" t="s">
        <v>44</v>
      </c>
      <c r="AZ36" s="22">
        <f>SUMIFS(datos_arg[ARS],datos_arg[Year],AZ$2,datos_arg[Month],BD$2,datos_arg[Destino],AY36)
+SUMIFS(datos_us[ARS],datos_us[Year],AZ$2,datos_us[Month],BD$2,datos_us[Destino],AY36)</f>
        <v>0</v>
      </c>
      <c r="BA36" s="22">
        <f>SUMIFS(datos_arg[USD],datos_arg[Year],AZ$2,datos_arg[Month],BD$2,datos_arg[Destino],AY36)
+SUMIFS(datos_us[USD],datos_us[Year],AZ$2,datos_us[Month],BD$2,datos_us[Destino],AY36)</f>
        <v>0</v>
      </c>
      <c r="BB36" s="22"/>
      <c r="BC36" s="22">
        <f t="shared" ref="BC36:BC41" si="138">+AZ36+AV36</f>
        <v>484666.69999999995</v>
      </c>
      <c r="BD36" s="23">
        <f t="shared" ref="BD36:BD41" si="139">+BA36+AW36</f>
        <v>11874.351473922903</v>
      </c>
      <c r="BF36" s="3" t="s">
        <v>44</v>
      </c>
      <c r="BG36" s="22">
        <f>SUMIFS(datos_arg[ARS],datos_arg[Year],BG$2,datos_arg[Month],BK$2,datos_arg[Destino],BF36)
+SUMIFS(datos_us[ARS],datos_us[Year],BG$2,datos_us[Month],BK$2,datos_us[Destino],BF36)</f>
        <v>31240</v>
      </c>
      <c r="BH36" s="22">
        <f>SUMIFS(datos_arg[USD],datos_arg[Year],BG$2,datos_arg[Month],BK$2,datos_arg[Destino],BF36)
+SUMIFS(datos_us[USD],datos_us[Year],BG$2,datos_us[Month],BK$2,datos_us[Destino],BF36)</f>
        <v>548.07017543859649</v>
      </c>
      <c r="BI36" s="22"/>
      <c r="BJ36" s="22">
        <f t="shared" ref="BJ36:BJ41" si="140">+BG36+BC36</f>
        <v>515906.69999999995</v>
      </c>
      <c r="BK36" s="23">
        <f t="shared" ref="BK36:BK41" si="141">+BH36+BD36</f>
        <v>12422.4216493615</v>
      </c>
      <c r="BM36" s="3" t="s">
        <v>44</v>
      </c>
      <c r="BN36" s="22">
        <f>SUMIFS(datos_arg[ARS],datos_arg[Year],BN$2,datos_arg[Month],BR$2,datos_arg[Destino],BM36)
+SUMIFS(datos_us[ARS],datos_us[Year],BN$2,datos_us[Month],BR$2,datos_us[Destino],BM36)</f>
        <v>60600</v>
      </c>
      <c r="BO36" s="22">
        <f>SUMIFS(datos_arg[USD],datos_arg[Year],BN$2,datos_arg[Month],BR$2,datos_arg[Destino],BM36)
+SUMIFS(datos_us[USD],datos_us[Year],BN$2,datos_us[Month],BR$2,datos_us[Destino],BM36)</f>
        <v>932.78846153846155</v>
      </c>
      <c r="BP36" s="22"/>
      <c r="BQ36" s="22">
        <f t="shared" ref="BQ36:BQ41" si="142">+BN36+BJ36</f>
        <v>576506.69999999995</v>
      </c>
      <c r="BR36" s="23">
        <f t="shared" ref="BR36:BR41" si="143">+BO36+BK36</f>
        <v>13355.210110899961</v>
      </c>
      <c r="BT36" s="3" t="s">
        <v>44</v>
      </c>
      <c r="BU36" s="22">
        <f>SUMIFS(datos_arg[ARS],datos_arg[Year],BU$2,datos_arg[Month],BY$2,datos_arg[Destino],BT36)
+SUMIFS(datos_us[ARS],datos_us[Year],BU$2,datos_us[Month],BY$2,datos_us[Destino],BT36)</f>
        <v>2600</v>
      </c>
      <c r="BV36" s="22">
        <f>SUMIFS(datos_arg[USD],datos_arg[Year],BU$2,datos_arg[Month],BY$2,datos_arg[Destino],BT36)
+SUMIFS(datos_us[USD],datos_us[Year],BU$2,datos_us[Month],BY$2,datos_us[Destino],BT36)</f>
        <v>41.269841269841272</v>
      </c>
      <c r="BW36" s="22"/>
      <c r="BX36" s="22">
        <f t="shared" ref="BX36:BX41" si="144">+BU36+BQ36</f>
        <v>579106.69999999995</v>
      </c>
      <c r="BY36" s="23">
        <f t="shared" ref="BY36:BY41" si="145">+BV36+BR36</f>
        <v>13396.479952169802</v>
      </c>
      <c r="CA36" s="3" t="s">
        <v>44</v>
      </c>
      <c r="CB36" s="22">
        <f>SUMIFS(datos_arg[ARS],datos_arg[Year],CB$2,datos_arg[Month],CF$2,datos_arg[Destino],CA36)
+SUMIFS(datos_us[ARS],datos_us[Year],CB$2,datos_us[Month],CF$2,datos_us[Destino],CA36)</f>
        <v>496374</v>
      </c>
      <c r="CC36" s="22">
        <f>SUMIFS(datos_arg[USD],datos_arg[Year],CB$2,datos_arg[Month],CF$2,datos_arg[Destino],CA36)
+SUMIFS(datos_us[USD],datos_us[Year],CB$2,datos_us[Month],CF$2,datos_us[Destino],CA36)</f>
        <v>7281.4285714285716</v>
      </c>
      <c r="CD36" s="22"/>
      <c r="CE36" s="22">
        <f t="shared" ref="CE36:CE41" si="146">+CB36+BX36</f>
        <v>1075480.7</v>
      </c>
      <c r="CF36" s="23">
        <f t="shared" ref="CF36:CF41" si="147">+CC36+BY36</f>
        <v>20677.908523598373</v>
      </c>
      <c r="CH36" s="3" t="s">
        <v>44</v>
      </c>
      <c r="CI36" s="22">
        <f>SUMIFS(datos_arg[ARS],datos_arg[Year],CI$2,datos_arg[Month],CM$2,datos_arg[Destino],CH36)
+SUMIFS(datos_us[ARS],datos_us[Year],CI$2,datos_us[Month],CM$2,datos_us[Destino],CH36)</f>
        <v>46150</v>
      </c>
      <c r="CJ36" s="22">
        <f>SUMIFS(datos_arg[USD],datos_arg[Year],CI$2,datos_arg[Month],CM$2,datos_arg[Destino],CH36)
+SUMIFS(datos_us[USD],datos_us[Year],CI$2,datos_us[Month],CM$2,datos_us[Destino],CH36)</f>
        <v>623.02631578947364</v>
      </c>
      <c r="CK36" s="22"/>
      <c r="CL36" s="22">
        <f t="shared" ref="CL36:CL41" si="148">+CI36+CE36</f>
        <v>1121630.7</v>
      </c>
      <c r="CM36" s="23">
        <f t="shared" ref="CM36:CM41" si="149">+CJ36+CF36</f>
        <v>21300.934839387846</v>
      </c>
      <c r="CO36" s="3" t="s">
        <v>44</v>
      </c>
      <c r="CP36" s="22">
        <f>SUMIFS(datos_arg[ARS],datos_arg[Year],CP$2,datos_arg[Month],CT$2,datos_arg[Destino],CO36)
+SUMIFS(datos_us[ARS],datos_us[Year],CP$2,datos_us[Month],CT$2,datos_us[Destino],CO36)</f>
        <v>14290</v>
      </c>
      <c r="CQ36" s="22">
        <f>SUMIFS(datos_arg[USD],datos_arg[Year],CP$2,datos_arg[Month],CT$2,datos_arg[Destino],CO36)
+SUMIFS(datos_us[USD],datos_us[Year],CP$2,datos_us[Month],CT$2,datos_us[Destino],CO36)</f>
        <v>186.79738562091504</v>
      </c>
      <c r="CR36" s="22"/>
      <c r="CS36" s="22">
        <f t="shared" ref="CS36:CS41" si="150">+CP36+CL36</f>
        <v>1135920.7</v>
      </c>
      <c r="CT36" s="23">
        <f t="shared" ref="CT36:CT41" si="151">+CQ36+CM36</f>
        <v>21487.73222500876</v>
      </c>
      <c r="CV36" s="3" t="s">
        <v>44</v>
      </c>
      <c r="CW36" s="22">
        <f>SUMIFS(datos_arg[ARS],datos_arg[Year],CW$2,datos_arg[Month],DA$2,datos_arg[Destino],CV36)
+SUMIFS(datos_us[ARS],datos_us[Year],CW$2,datos_us[Month],DA$2,datos_us[Destino],CV36)</f>
        <v>4200</v>
      </c>
      <c r="CX36" s="22">
        <f>SUMIFS(datos_arg[USD],datos_arg[Year],CW$2,datos_arg[Month],DA$2,datos_arg[Destino],CV36)
+SUMIFS(datos_us[USD],datos_us[Year],CW$2,datos_us[Month],DA$2,datos_us[Destino],CV36)</f>
        <v>54.193548387096776</v>
      </c>
      <c r="CY36" s="22"/>
      <c r="CZ36" s="22">
        <f t="shared" ref="CZ36:CZ41" si="152">+CW36+CS36</f>
        <v>1140120.7</v>
      </c>
      <c r="DA36" s="23">
        <f t="shared" ref="DA36:DA41" si="153">+CX36+CT36</f>
        <v>21541.925773395858</v>
      </c>
      <c r="DC36" s="3" t="s">
        <v>44</v>
      </c>
      <c r="DD36" s="22">
        <f>SUMIFS(datos_arg[ARS],datos_arg[Year],DD$2,datos_arg[Month],DH$2,datos_arg[Destino],DC36)
+SUMIFS(datos_us[ARS],datos_us[Year],DD$2,datos_us[Month],DH$2,datos_us[Destino],DC36)</f>
        <v>0</v>
      </c>
      <c r="DE36" s="22">
        <f>SUMIFS(datos_arg[USD],datos_arg[Year],DD$2,datos_arg[Month],DH$2,datos_arg[Destino],DC36)
+SUMIFS(datos_us[USD],datos_us[Year],DD$2,datos_us[Month],DH$2,datos_us[Destino],DC36)</f>
        <v>0</v>
      </c>
      <c r="DF36" s="22"/>
      <c r="DG36" s="22">
        <f t="shared" ref="DG36:DG41" si="154">+DD36+CZ36</f>
        <v>1140120.7</v>
      </c>
      <c r="DH36" s="23">
        <f t="shared" ref="DH36:DH41" si="155">+DE36+DA36</f>
        <v>21541.925773395858</v>
      </c>
      <c r="DJ36" s="3" t="s">
        <v>44</v>
      </c>
      <c r="DK36" s="22">
        <f>SUMIFS(datos_arg[ARS],datos_arg[Year],DK$2,datos_arg[Month],DO$2,datos_arg[Destino],DJ36)
+SUMIFS(datos_us[ARS],datos_us[Year],DK$2,datos_us[Month],DO$2,datos_us[Destino],DJ36)</f>
        <v>0</v>
      </c>
      <c r="DL36" s="22">
        <f>SUMIFS(datos_arg[USD],datos_arg[Year],DK$2,datos_arg[Month],DO$2,datos_arg[Destino],DJ36)
+SUMIFS(datos_us[USD],datos_us[Year],DK$2,datos_us[Month],DO$2,datos_us[Destino],DJ36)</f>
        <v>0</v>
      </c>
      <c r="DM36" s="22"/>
      <c r="DN36" s="22">
        <f t="shared" ref="DN36:DN41" si="156">+DK36+DG36</f>
        <v>1140120.7</v>
      </c>
      <c r="DO36" s="23">
        <f t="shared" ref="DO36:DO41" si="157">+DL36+DH36</f>
        <v>21541.925773395858</v>
      </c>
      <c r="DQ36" s="3" t="s">
        <v>44</v>
      </c>
      <c r="DR36" s="22">
        <f>SUMIFS(datos_arg[ARS],datos_arg[Year],DR$2,datos_arg[Month],DV$2,datos_arg[Destino],DQ36)
+SUMIFS(datos_us[ARS],datos_us[Year],DR$2,datos_us[Month],DV$2,datos_us[Destino],DQ36)</f>
        <v>808310.88</v>
      </c>
      <c r="DS36" s="22">
        <f>SUMIFS(datos_arg[USD],datos_arg[Year],DR$2,datos_arg[Month],DV$2,datos_arg[Destino],DQ36)
+SUMIFS(datos_us[USD],datos_us[Year],DR$2,datos_us[Month],DV$2,datos_us[Destino],DQ36)</f>
        <v>6908.64</v>
      </c>
      <c r="DT36" s="22"/>
      <c r="DU36" s="22">
        <f t="shared" ref="DU36:DU41" si="158">+DR36+DN36</f>
        <v>1948431.58</v>
      </c>
      <c r="DV36" s="23">
        <f t="shared" ref="DV36:DV41" si="159">+DS36+DO36</f>
        <v>28450.565773395858</v>
      </c>
      <c r="DX36" s="3" t="s">
        <v>44</v>
      </c>
      <c r="DY36" s="22">
        <f>SUMIFS(datos_arg[ARS],datos_arg[Year],DY$2,datos_arg[Month],EC$2,datos_arg[Destino],DX36)
+SUMIFS(datos_us[ARS],datos_us[Year],DY$2,datos_us[Month],EC$2,datos_us[Destino],DX36)</f>
        <v>62500</v>
      </c>
      <c r="DZ36" s="22">
        <f>SUMIFS(datos_arg[USD],datos_arg[Year],DY$2,datos_arg[Month],EC$2,datos_arg[Destino],DX36)
+SUMIFS(datos_us[USD],datos_us[Year],DY$2,datos_us[Month],EC$2,datos_us[Destino],DX36)</f>
        <v>500</v>
      </c>
      <c r="EA36" s="22"/>
      <c r="EB36" s="22">
        <f t="shared" ref="EB36:EB41" si="160">+DY36+DU36</f>
        <v>2010931.58</v>
      </c>
      <c r="EC36" s="23">
        <f t="shared" ref="EC36:EC41" si="161">+DZ36+DV36</f>
        <v>28950.565773395858</v>
      </c>
      <c r="EE36" s="3" t="s">
        <v>44</v>
      </c>
      <c r="EF36" s="22">
        <f>SUMIFS(datos_arg[ARS],datos_arg[Year],EF$2,datos_arg[Month],EJ$2,datos_arg[Destino],EE36)
+SUMIFS(datos_us[ARS],datos_us[Year],EF$2,datos_us[Month],EJ$2,datos_us[Destino],EE36)</f>
        <v>252350</v>
      </c>
      <c r="EG36" s="22">
        <f>SUMIFS(datos_arg[USD],datos_arg[Year],EF$2,datos_arg[Month],EJ$2,datos_arg[Destino],EE36)
+SUMIFS(datos_us[USD],datos_us[Year],EF$2,datos_us[Month],EJ$2,datos_us[Destino],EE36)</f>
        <v>1950</v>
      </c>
      <c r="EH36" s="22"/>
      <c r="EI36" s="22">
        <f t="shared" ref="EI36:EI41" si="162">+EF36+EB36</f>
        <v>2263281.58</v>
      </c>
      <c r="EJ36" s="23">
        <f t="shared" ref="EJ36:EJ41" si="163">+EG36+EC36</f>
        <v>30900.565773395858</v>
      </c>
      <c r="EL36" s="3" t="s">
        <v>44</v>
      </c>
      <c r="EM36" s="22">
        <f>SUMIFS(datos_arg[ARS],datos_arg[Year],EM$2,datos_arg[Month],EQ$2,datos_arg[Destino],EL36)
+SUMIFS(datos_us[ARS],datos_us[Year],EM$2,datos_us[Month],EQ$2,datos_us[Destino],EL36)</f>
        <v>0</v>
      </c>
      <c r="EN36" s="22">
        <f>SUMIFS(datos_arg[USD],datos_arg[Year],EM$2,datos_arg[Month],EQ$2,datos_arg[Destino],EL36)
+SUMIFS(datos_us[USD],datos_us[Year],EM$2,datos_us[Month],EQ$2,datos_us[Destino],EL36)</f>
        <v>0</v>
      </c>
      <c r="EO36" s="22"/>
      <c r="EP36" s="22">
        <f t="shared" ref="EP36:EP41" si="164">+EM36+EI36</f>
        <v>2263281.58</v>
      </c>
      <c r="EQ36" s="23">
        <f t="shared" ref="EQ36:EQ41" si="165">+EN36+EJ36</f>
        <v>30900.565773395858</v>
      </c>
      <c r="ES36" s="3" t="s">
        <v>44</v>
      </c>
      <c r="ET36" s="22">
        <f>SUMIFS(datos_arg[ARS],datos_arg[Year],ET$2,datos_arg[Month],EX$2,datos_arg[Destino],ES36)
+SUMIFS(datos_us[ARS],datos_us[Year],ET$2,datos_us[Month],EX$2,datos_us[Destino],ES36)</f>
        <v>1107010</v>
      </c>
      <c r="EU36" s="22">
        <f>SUMIFS(datos_arg[USD],datos_arg[Year],ET$2,datos_arg[Month],EX$2,datos_arg[Destino],ES36)
+SUMIFS(datos_us[USD],datos_us[Year],ET$2,datos_us[Month],EX$2,datos_us[Destino],ES36)</f>
        <v>7530</v>
      </c>
      <c r="EV36" s="22"/>
      <c r="EW36" s="22">
        <f t="shared" ref="EW36:EW41" si="166">+ET36+EP36</f>
        <v>3370291.58</v>
      </c>
      <c r="EX36" s="23">
        <f t="shared" ref="EX36:EX41" si="167">+EU36+EQ36</f>
        <v>38430.565773395858</v>
      </c>
      <c r="EZ36" s="3" t="s">
        <v>44</v>
      </c>
      <c r="FA36" s="22">
        <f>SUMIFS(datos_arg[ARS],datos_arg[Year],FA$2,datos_arg[Month],FE$2,datos_arg[Destino],EZ36)
+SUMIFS(datos_us[ARS],datos_us[Year],FA$2,datos_us[Month],FE$2,datos_us[Destino],EZ36)</f>
        <v>0</v>
      </c>
      <c r="FB36" s="22">
        <f>SUMIFS(datos_arg[USD],datos_arg[Year],FA$2,datos_arg[Month],FE$2,datos_arg[Destino],EZ36)
+SUMIFS(datos_us[USD],datos_us[Year],FA$2,datos_us[Month],FE$2,datos_us[Destino],EZ36)</f>
        <v>0</v>
      </c>
      <c r="FC36" s="22"/>
      <c r="FD36" s="22">
        <f t="shared" ref="FD36:FD41" si="168">+FA36+EW36</f>
        <v>3370291.58</v>
      </c>
      <c r="FE36" s="23">
        <f t="shared" ref="FE36:FE41" si="169">+FB36+EX36</f>
        <v>38430.565773395858</v>
      </c>
      <c r="FG36" s="3" t="s">
        <v>44</v>
      </c>
      <c r="FH36" s="22">
        <f>SUMIFS(datos_arg[ARS],datos_arg[Year],FH$2,datos_arg[Month],FL$2,datos_arg[Destino],FG36)
+SUMIFS(datos_us[ARS],datos_us[Year],FH$2,datos_us[Month],FL$2,datos_us[Destino],FG36)</f>
        <v>10000</v>
      </c>
      <c r="FI36" s="22">
        <f>SUMIFS(datos_arg[USD],datos_arg[Year],FH$2,datos_arg[Month],FL$2,datos_arg[Destino],FG36)
+SUMIFS(datos_us[USD],datos_us[Year],FH$2,datos_us[Month],FL$2,datos_us[Destino],FG36)</f>
        <v>67.340067340067336</v>
      </c>
      <c r="FJ36" s="22"/>
      <c r="FK36" s="22">
        <f t="shared" ref="FK36:FK41" si="170">+FH36+FD36</f>
        <v>3380291.58</v>
      </c>
      <c r="FL36" s="23">
        <f t="shared" ref="FL36:FL41" si="171">+FI36+FE36</f>
        <v>38497.905840735926</v>
      </c>
      <c r="FN36" s="3" t="s">
        <v>44</v>
      </c>
      <c r="FO36" s="22">
        <f>SUMIFS(datos_arg[ARS],datos_arg[Year],FO$2,datos_arg[Month],FS$2,datos_arg[Destino],FN36)
+SUMIFS(datos_us[ARS],datos_us[Year],FO$2,datos_us[Month],FS$2,datos_us[Destino],FN36)</f>
        <v>0</v>
      </c>
      <c r="FP36" s="22">
        <f>SUMIFS(datos_arg[USD],datos_arg[Year],FO$2,datos_arg[Month],FS$2,datos_arg[Destino],FN36)
+SUMIFS(datos_us[USD],datos_us[Year],FO$2,datos_us[Month],FS$2,datos_us[Destino],FN36)</f>
        <v>0</v>
      </c>
      <c r="FQ36" s="22"/>
      <c r="FR36" s="22">
        <f t="shared" ref="FR36:FR41" si="172">+FO36+FK36</f>
        <v>3380291.58</v>
      </c>
      <c r="FS36" s="23">
        <f t="shared" ref="FS36:FS41" si="173">+FP36+FL36</f>
        <v>38497.905840735926</v>
      </c>
      <c r="FU36" s="3" t="s">
        <v>44</v>
      </c>
      <c r="FV36" s="22">
        <f>SUMIFS(datos_arg[ARS],datos_arg[Year],FV$2,datos_arg[Month],FZ$2,datos_arg[Destino],FU36)
+SUMIFS(datos_us[ARS],datos_us[Year],FV$2,datos_us[Month],FZ$2,datos_us[Destino],FU36)</f>
        <v>0</v>
      </c>
      <c r="FW36" s="22">
        <f>SUMIFS(datos_arg[USD],datos_arg[Year],FV$2,datos_arg[Month],FZ$2,datos_arg[Destino],FU36)
+SUMIFS(datos_us[USD],datos_us[Year],FV$2,datos_us[Month],FZ$2,datos_us[Destino],FU36)</f>
        <v>0</v>
      </c>
      <c r="FX36" s="22"/>
      <c r="FY36" s="22">
        <f t="shared" ref="FY36:FY41" si="174">+FV36+FR36</f>
        <v>3380291.58</v>
      </c>
      <c r="FZ36" s="23">
        <f t="shared" ref="FZ36:FZ41" si="175">+FW36+FS36</f>
        <v>38497.905840735926</v>
      </c>
      <c r="GB36" s="3" t="s">
        <v>44</v>
      </c>
      <c r="GC36" s="22">
        <f>SUMIFS(datos_arg[ARS],datos_arg[Year],GC$2,datos_arg[Month],GG$2,datos_arg[Destino],GB36)
+SUMIFS(datos_us[ARS],datos_us[Year],GC$2,datos_us[Month],GG$2,datos_us[Destino],GB36)</f>
        <v>384632</v>
      </c>
      <c r="GD36" s="22">
        <f>SUMIFS(datos_arg[USD],datos_arg[Year],GC$2,datos_arg[Month],GG$2,datos_arg[Destino],GB36)
+SUMIFS(datos_us[USD],datos_us[Year],GC$2,datos_us[Month],GG$2,datos_us[Destino],GB36)</f>
        <v>2721</v>
      </c>
      <c r="GE36" s="22"/>
      <c r="GF36" s="22">
        <f t="shared" ref="GF36:GF41" si="176">+GC36+FY36</f>
        <v>3764923.58</v>
      </c>
      <c r="GG36" s="23">
        <f t="shared" ref="GG36:GG41" si="177">+GD36+FZ36</f>
        <v>41218.905840735926</v>
      </c>
      <c r="GI36" s="3" t="s">
        <v>44</v>
      </c>
      <c r="GJ36" s="22">
        <f>SUMIFS(datos_arg[ARS],datos_arg[Year],GJ$2,datos_arg[Month],GN$2,datos_arg[Destino],GI36)
+SUMIFS(datos_us[ARS],datos_us[Year],GJ$2,datos_us[Month],GN$2,datos_us[Destino],GI36)</f>
        <v>448800</v>
      </c>
      <c r="GK36" s="22">
        <f>SUMIFS(datos_arg[USD],datos_arg[Year],GJ$2,datos_arg[Month],GN$2,datos_arg[Destino],GI36)
+SUMIFS(datos_us[USD],datos_us[Year],GJ$2,datos_us[Month],GN$2,datos_us[Destino],GI36)</f>
        <v>3144.3037974683543</v>
      </c>
      <c r="GL36" s="22"/>
      <c r="GM36" s="22">
        <f t="shared" ref="GM36:GM41" si="178">+GJ36+GF36</f>
        <v>4213723.58</v>
      </c>
      <c r="GN36" s="23">
        <f t="shared" ref="GN36:GN41" si="179">+GK36+GG36</f>
        <v>44363.20963820428</v>
      </c>
      <c r="GP36" s="3" t="s">
        <v>44</v>
      </c>
      <c r="GQ36" s="22">
        <f>SUMIFS(datos_arg[ARS],datos_arg[Year],GQ$2,datos_arg[Month],GU$2,datos_arg[Destino],GP36)
+SUMIFS(datos_us[ARS],datos_us[Year],GQ$2,datos_us[Month],GU$2,datos_us[Destino],GP36)</f>
        <v>11500</v>
      </c>
      <c r="GR36" s="22">
        <f>SUMIFS(datos_arg[USD],datos_arg[Year],GQ$2,datos_arg[Month],GU$2,datos_arg[Destino],GP36)
+SUMIFS(datos_us[USD],datos_us[Year],GQ$2,datos_us[Month],GU$2,datos_us[Destino],GP36)</f>
        <v>76.666666666666671</v>
      </c>
      <c r="GS36" s="22"/>
      <c r="GT36" s="22">
        <f t="shared" ref="GT36:GT41" si="180">+GQ36+GM36</f>
        <v>4225223.58</v>
      </c>
      <c r="GU36" s="23">
        <f t="shared" ref="GU36:GU41" si="181">+GR36+GN36</f>
        <v>44439.876304870944</v>
      </c>
      <c r="GW36" s="3" t="s">
        <v>44</v>
      </c>
      <c r="GX36" s="22">
        <f>SUMIFS(datos_arg[ARS],datos_arg[Year],GX$2,datos_arg[Month],HB$2,datos_arg[Destino],GW36)
+SUMIFS(datos_us[ARS],datos_us[Year],GX$2,datos_us[Month],HB$2,datos_us[Destino],GW36)</f>
        <v>5565000</v>
      </c>
      <c r="GY36" s="22">
        <f>SUMIFS(datos_arg[USD],datos_arg[Year],GX$2,datos_arg[Month],HB$2,datos_arg[Destino],GW36)
+SUMIFS(datos_us[USD],datos_us[Year],GX$2,datos_us[Month],HB$2,datos_us[Destino],GW36)</f>
        <v>35000</v>
      </c>
      <c r="GZ36" s="22"/>
      <c r="HA36" s="22">
        <f t="shared" ref="HA36:HA41" si="182">+GX36+GT36</f>
        <v>9790223.5800000001</v>
      </c>
      <c r="HB36" s="23">
        <f t="shared" ref="HB36:HB41" si="183">+GY36+GU36</f>
        <v>79439.876304870937</v>
      </c>
      <c r="HD36" s="3" t="s">
        <v>44</v>
      </c>
      <c r="HE36" s="22">
        <f>SUMIFS(datos_arg[ARS],datos_arg[Year],HE$2,datos_arg[Month],HI$2,datos_arg[Destino],HD36)
+SUMIFS(datos_us[ARS],datos_us[Year],HE$2,datos_us[Month],HI$2,datos_us[Destino],HD36)</f>
        <v>853496.25</v>
      </c>
      <c r="HF36" s="22">
        <f>SUMIFS(datos_arg[USD],datos_arg[Year],HE$2,datos_arg[Month],HI$2,datos_arg[Destino],HD36)
+SUMIFS(datos_us[USD],datos_us[Year],HE$2,datos_us[Month],HI$2,datos_us[Destino],HD36)</f>
        <v>5095.5</v>
      </c>
      <c r="HG36" s="22"/>
      <c r="HH36" s="22">
        <f t="shared" ref="HH36:HH41" si="184">+HE36+HA36</f>
        <v>10643719.83</v>
      </c>
      <c r="HI36" s="23">
        <f t="shared" ref="HI36:HI41" si="185">+HF36+HB36</f>
        <v>84535.376304870937</v>
      </c>
      <c r="HK36" s="3" t="s">
        <v>44</v>
      </c>
      <c r="HL36" s="22">
        <f>SUMIFS(datos_arg[ARS],datos_arg[Year],HL$2,datos_arg[Month],HP$2,datos_arg[Destino],HK36)
+SUMIFS(datos_us[ARS],datos_us[Year],HL$2,datos_us[Month],HP$2,datos_us[Destino],HK36)</f>
        <v>35200</v>
      </c>
      <c r="HM36" s="22">
        <f>SUMIFS(datos_arg[USD],datos_arg[Year],HL$2,datos_arg[Month],HP$2,datos_arg[Destino],HK36)
+SUMIFS(datos_us[USD],datos_us[Year],HL$2,datos_us[Month],HP$2,datos_us[Destino],HK36)</f>
        <v>200</v>
      </c>
      <c r="HN36" s="22"/>
      <c r="HO36" s="22">
        <f t="shared" ref="HO36:HO41" si="186">+HL36+HH36</f>
        <v>10678919.83</v>
      </c>
      <c r="HP36" s="23">
        <f t="shared" ref="HP36:HP41" si="187">+HM36+HI36</f>
        <v>84735.376304870937</v>
      </c>
    </row>
    <row r="37" spans="2:224" x14ac:dyDescent="0.25">
      <c r="B37" s="3" t="s">
        <v>505</v>
      </c>
      <c r="C37" s="22">
        <f>SUMIFS(datos_arg[ARS],datos_arg[Year],C$2,datos_arg[Month],G$2,datos_arg[Destino],B37)
+SUMIFS(datos_us[ARS],datos_us[Year],C$2,datos_us[Month],G$2,datos_us[Destino],B37)</f>
        <v>0</v>
      </c>
      <c r="D37" s="22">
        <f>SUMIFS(datos_arg[USD],datos_arg[Year],C$2,datos_arg[Month],G$2,datos_arg[Destino],B37)
+SUMIFS(datos_us[USD],datos_us[Year],C$2,datos_us[Month],G$2,datos_us[Destino],B37)</f>
        <v>0</v>
      </c>
      <c r="E37" s="22"/>
      <c r="F37" s="22">
        <f t="shared" si="32"/>
        <v>0</v>
      </c>
      <c r="G37" s="23">
        <f t="shared" si="0"/>
        <v>0</v>
      </c>
      <c r="I37" s="3" t="s">
        <v>505</v>
      </c>
      <c r="J37" s="22">
        <f>SUMIFS(datos_arg[ARS],datos_arg[Year],J$2,datos_arg[Month],N$2,datos_arg[Destino],I37)
+SUMIFS(datos_us[ARS],datos_us[Year],J$2,datos_us[Month],N$2,datos_us[Destino],I37)</f>
        <v>0</v>
      </c>
      <c r="K37" s="22">
        <f>SUMIFS(datos_arg[USD],datos_arg[Year],J$2,datos_arg[Month],N$2,datos_arg[Destino],I37)
+SUMIFS(datos_us[USD],datos_us[Year],J$2,datos_us[Month],N$2,datos_us[Destino],I37)</f>
        <v>0</v>
      </c>
      <c r="L37" s="22"/>
      <c r="M37" s="22">
        <f t="shared" si="126"/>
        <v>0</v>
      </c>
      <c r="N37" s="23">
        <f t="shared" si="127"/>
        <v>0</v>
      </c>
      <c r="P37" s="3" t="s">
        <v>505</v>
      </c>
      <c r="Q37" s="22">
        <f>SUMIFS(datos_arg[ARS],datos_arg[Year],Q$2,datos_arg[Month],U$2,datos_arg[Destino],P37)
+SUMIFS(datos_us[ARS],datos_us[Year],Q$2,datos_us[Month],U$2,datos_us[Destino],P37)</f>
        <v>1140</v>
      </c>
      <c r="R37" s="22">
        <f>SUMIFS(datos_arg[USD],datos_arg[Year],Q$2,datos_arg[Month],U$2,datos_arg[Destino],P37)
+SUMIFS(datos_us[USD],datos_us[Year],Q$2,datos_us[Month],U$2,datos_us[Destino],P37)</f>
        <v>26.573426573426573</v>
      </c>
      <c r="S37" s="22"/>
      <c r="T37" s="22">
        <f t="shared" si="128"/>
        <v>1140</v>
      </c>
      <c r="U37" s="23">
        <f t="shared" si="129"/>
        <v>26.573426573426573</v>
      </c>
      <c r="W37" s="3" t="s">
        <v>505</v>
      </c>
      <c r="X37" s="22">
        <f>SUMIFS(datos_arg[ARS],datos_arg[Year],X$2,datos_arg[Month],AB$2,datos_arg[Destino],W37)
+SUMIFS(datos_us[ARS],datos_us[Year],X$2,datos_us[Month],AB$2,datos_us[Destino],W37)</f>
        <v>0</v>
      </c>
      <c r="Y37" s="22">
        <f>SUMIFS(datos_arg[USD],datos_arg[Year],X$2,datos_arg[Month],AB$2,datos_arg[Destino],W37)
+SUMIFS(datos_us[USD],datos_us[Year],X$2,datos_us[Month],AB$2,datos_us[Destino],W37)</f>
        <v>0</v>
      </c>
      <c r="Z37" s="22"/>
      <c r="AA37" s="22">
        <f t="shared" si="130"/>
        <v>1140</v>
      </c>
      <c r="AB37" s="23">
        <f t="shared" si="131"/>
        <v>26.573426573426573</v>
      </c>
      <c r="AD37" s="3" t="s">
        <v>505</v>
      </c>
      <c r="AE37" s="22">
        <f>SUMIFS(datos_arg[ARS],datos_arg[Year],AE$2,datos_arg[Month],AI$2,datos_arg[Destino],AD37)
+SUMIFS(datos_us[ARS],datos_us[Year],AE$2,datos_us[Month],AI$2,datos_us[Destino],AD37)</f>
        <v>0</v>
      </c>
      <c r="AF37" s="22">
        <f>SUMIFS(datos_arg[USD],datos_arg[Year],AE$2,datos_arg[Month],AI$2,datos_arg[Destino],AD37)
+SUMIFS(datos_us[USD],datos_us[Year],AE$2,datos_us[Month],AI$2,datos_us[Destino],AD37)</f>
        <v>0</v>
      </c>
      <c r="AG37" s="22"/>
      <c r="AH37" s="22">
        <f t="shared" si="132"/>
        <v>1140</v>
      </c>
      <c r="AI37" s="23">
        <f t="shared" si="133"/>
        <v>26.573426573426573</v>
      </c>
      <c r="AK37" s="3" t="s">
        <v>505</v>
      </c>
      <c r="AL37" s="22">
        <f>SUMIFS(datos_arg[ARS],datos_arg[Year],AL$2,datos_arg[Month],AP$2,datos_arg[Destino],AK37)
+SUMIFS(datos_us[ARS],datos_us[Year],AL$2,datos_us[Month],AP$2,datos_us[Destino],AK37)</f>
        <v>0</v>
      </c>
      <c r="AM37" s="22">
        <f>SUMIFS(datos_arg[USD],datos_arg[Year],AL$2,datos_arg[Month],AP$2,datos_arg[Destino],AK37)
+SUMIFS(datos_us[USD],datos_us[Year],AL$2,datos_us[Month],AP$2,datos_us[Destino],AK37)</f>
        <v>0</v>
      </c>
      <c r="AN37" s="22"/>
      <c r="AO37" s="22">
        <f t="shared" si="134"/>
        <v>1140</v>
      </c>
      <c r="AP37" s="23">
        <f t="shared" si="135"/>
        <v>26.573426573426573</v>
      </c>
      <c r="AR37" s="3" t="s">
        <v>505</v>
      </c>
      <c r="AS37" s="22">
        <f>SUMIFS(datos_arg[ARS],datos_arg[Year],AS$2,datos_arg[Month],AW$2,datos_arg[Destino],AR37)
+SUMIFS(datos_us[ARS],datos_us[Year],AS$2,datos_us[Month],AW$2,datos_us[Destino],AR37)</f>
        <v>0</v>
      </c>
      <c r="AT37" s="22">
        <f>SUMIFS(datos_arg[USD],datos_arg[Year],AS$2,datos_arg[Month],AW$2,datos_arg[Destino],AR37)
+SUMIFS(datos_us[USD],datos_us[Year],AS$2,datos_us[Month],AW$2,datos_us[Destino],AR37)</f>
        <v>0</v>
      </c>
      <c r="AU37" s="22"/>
      <c r="AV37" s="22">
        <f t="shared" si="136"/>
        <v>1140</v>
      </c>
      <c r="AW37" s="23">
        <f t="shared" si="137"/>
        <v>26.573426573426573</v>
      </c>
      <c r="AY37" s="3" t="s">
        <v>505</v>
      </c>
      <c r="AZ37" s="22">
        <f>SUMIFS(datos_arg[ARS],datos_arg[Year],AZ$2,datos_arg[Month],BD$2,datos_arg[Destino],AY37)
+SUMIFS(datos_us[ARS],datos_us[Year],AZ$2,datos_us[Month],BD$2,datos_us[Destino],AY37)</f>
        <v>26400</v>
      </c>
      <c r="BA37" s="22">
        <f>SUMIFS(datos_arg[USD],datos_arg[Year],AZ$2,datos_arg[Month],BD$2,datos_arg[Destino],AY37)
+SUMIFS(datos_us[USD],datos_us[Year],AZ$2,datos_us[Month],BD$2,datos_us[Destino],AY37)</f>
        <v>600</v>
      </c>
      <c r="BB37" s="22"/>
      <c r="BC37" s="22">
        <f t="shared" si="138"/>
        <v>27540</v>
      </c>
      <c r="BD37" s="23">
        <f t="shared" si="139"/>
        <v>626.57342657342656</v>
      </c>
      <c r="BF37" s="3" t="s">
        <v>505</v>
      </c>
      <c r="BG37" s="22">
        <f>SUMIFS(datos_arg[ARS],datos_arg[Year],BG$2,datos_arg[Month],BK$2,datos_arg[Destino],BF37)
+SUMIFS(datos_us[ARS],datos_us[Year],BG$2,datos_us[Month],BK$2,datos_us[Destino],BF37)</f>
        <v>0</v>
      </c>
      <c r="BH37" s="22">
        <f>SUMIFS(datos_arg[USD],datos_arg[Year],BG$2,datos_arg[Month],BK$2,datos_arg[Destino],BF37)
+SUMIFS(datos_us[USD],datos_us[Year],BG$2,datos_us[Month],BK$2,datos_us[Destino],BF37)</f>
        <v>0</v>
      </c>
      <c r="BI37" s="22"/>
      <c r="BJ37" s="22">
        <f t="shared" si="140"/>
        <v>27540</v>
      </c>
      <c r="BK37" s="23">
        <f t="shared" si="141"/>
        <v>626.57342657342656</v>
      </c>
      <c r="BM37" s="3" t="s">
        <v>505</v>
      </c>
      <c r="BN37" s="22">
        <f>SUMIFS(datos_arg[ARS],datos_arg[Year],BN$2,datos_arg[Month],BR$2,datos_arg[Destino],BM37)
+SUMIFS(datos_us[ARS],datos_us[Year],BN$2,datos_us[Month],BR$2,datos_us[Destino],BM37)</f>
        <v>0</v>
      </c>
      <c r="BO37" s="22">
        <f>SUMIFS(datos_arg[USD],datos_arg[Year],BN$2,datos_arg[Month],BR$2,datos_arg[Destino],BM37)
+SUMIFS(datos_us[USD],datos_us[Year],BN$2,datos_us[Month],BR$2,datos_us[Destino],BM37)</f>
        <v>0</v>
      </c>
      <c r="BP37" s="22"/>
      <c r="BQ37" s="22">
        <f t="shared" si="142"/>
        <v>27540</v>
      </c>
      <c r="BR37" s="23">
        <f t="shared" si="143"/>
        <v>626.57342657342656</v>
      </c>
      <c r="BT37" s="3" t="s">
        <v>505</v>
      </c>
      <c r="BU37" s="22">
        <f>SUMIFS(datos_arg[ARS],datos_arg[Year],BU$2,datos_arg[Month],BY$2,datos_arg[Destino],BT37)
+SUMIFS(datos_us[ARS],datos_us[Year],BU$2,datos_us[Month],BY$2,datos_us[Destino],BT37)</f>
        <v>0</v>
      </c>
      <c r="BV37" s="22">
        <f>SUMIFS(datos_arg[USD],datos_arg[Year],BU$2,datos_arg[Month],BY$2,datos_arg[Destino],BT37)
+SUMIFS(datos_us[USD],datos_us[Year],BU$2,datos_us[Month],BY$2,datos_us[Destino],BT37)</f>
        <v>0</v>
      </c>
      <c r="BW37" s="22"/>
      <c r="BX37" s="22">
        <f t="shared" si="144"/>
        <v>27540</v>
      </c>
      <c r="BY37" s="23">
        <f t="shared" si="145"/>
        <v>626.57342657342656</v>
      </c>
      <c r="CA37" s="3" t="s">
        <v>505</v>
      </c>
      <c r="CB37" s="22">
        <f>SUMIFS(datos_arg[ARS],datos_arg[Year],CB$2,datos_arg[Month],CF$2,datos_arg[Destino],CA37)
+SUMIFS(datos_us[ARS],datos_us[Year],CB$2,datos_us[Month],CF$2,datos_us[Destino],CA37)</f>
        <v>0</v>
      </c>
      <c r="CC37" s="22">
        <f>SUMIFS(datos_arg[USD],datos_arg[Year],CB$2,datos_arg[Month],CF$2,datos_arg[Destino],CA37)
+SUMIFS(datos_us[USD],datos_us[Year],CB$2,datos_us[Month],CF$2,datos_us[Destino],CA37)</f>
        <v>0</v>
      </c>
      <c r="CD37" s="22"/>
      <c r="CE37" s="22">
        <f t="shared" si="146"/>
        <v>27540</v>
      </c>
      <c r="CF37" s="23">
        <f t="shared" si="147"/>
        <v>626.57342657342656</v>
      </c>
      <c r="CH37" s="3" t="s">
        <v>505</v>
      </c>
      <c r="CI37" s="22">
        <f>SUMIFS(datos_arg[ARS],datos_arg[Year],CI$2,datos_arg[Month],CM$2,datos_arg[Destino],CH37)
+SUMIFS(datos_us[ARS],datos_us[Year],CI$2,datos_us[Month],CM$2,datos_us[Destino],CH37)</f>
        <v>0</v>
      </c>
      <c r="CJ37" s="22">
        <f>SUMIFS(datos_arg[USD],datos_arg[Year],CI$2,datos_arg[Month],CM$2,datos_arg[Destino],CH37)
+SUMIFS(datos_us[USD],datos_us[Year],CI$2,datos_us[Month],CM$2,datos_us[Destino],CH37)</f>
        <v>0</v>
      </c>
      <c r="CK37" s="22"/>
      <c r="CL37" s="22">
        <f t="shared" si="148"/>
        <v>27540</v>
      </c>
      <c r="CM37" s="23">
        <f t="shared" si="149"/>
        <v>626.57342657342656</v>
      </c>
      <c r="CO37" s="3" t="s">
        <v>505</v>
      </c>
      <c r="CP37" s="22">
        <f>SUMIFS(datos_arg[ARS],datos_arg[Year],CP$2,datos_arg[Month],CT$2,datos_arg[Destino],CO37)
+SUMIFS(datos_us[ARS],datos_us[Year],CP$2,datos_us[Month],CT$2,datos_us[Destino],CO37)</f>
        <v>0</v>
      </c>
      <c r="CQ37" s="22">
        <f>SUMIFS(datos_arg[USD],datos_arg[Year],CP$2,datos_arg[Month],CT$2,datos_arg[Destino],CO37)
+SUMIFS(datos_us[USD],datos_us[Year],CP$2,datos_us[Month],CT$2,datos_us[Destino],CO37)</f>
        <v>0</v>
      </c>
      <c r="CR37" s="22"/>
      <c r="CS37" s="22">
        <f t="shared" si="150"/>
        <v>27540</v>
      </c>
      <c r="CT37" s="23">
        <f t="shared" si="151"/>
        <v>626.57342657342656</v>
      </c>
      <c r="CV37" s="3" t="s">
        <v>505</v>
      </c>
      <c r="CW37" s="22">
        <f>SUMIFS(datos_arg[ARS],datos_arg[Year],CW$2,datos_arg[Month],DA$2,datos_arg[Destino],CV37)
+SUMIFS(datos_us[ARS],datos_us[Year],CW$2,datos_us[Month],DA$2,datos_us[Destino],CV37)</f>
        <v>0</v>
      </c>
      <c r="CX37" s="22">
        <f>SUMIFS(datos_arg[USD],datos_arg[Year],CW$2,datos_arg[Month],DA$2,datos_arg[Destino],CV37)
+SUMIFS(datos_us[USD],datos_us[Year],CW$2,datos_us[Month],DA$2,datos_us[Destino],CV37)</f>
        <v>0</v>
      </c>
      <c r="CY37" s="22"/>
      <c r="CZ37" s="22">
        <f t="shared" si="152"/>
        <v>27540</v>
      </c>
      <c r="DA37" s="23">
        <f t="shared" si="153"/>
        <v>626.57342657342656</v>
      </c>
      <c r="DC37" s="3" t="s">
        <v>505</v>
      </c>
      <c r="DD37" s="22">
        <f>SUMIFS(datos_arg[ARS],datos_arg[Year],DD$2,datos_arg[Month],DH$2,datos_arg[Destino],DC37)
+SUMIFS(datos_us[ARS],datos_us[Year],DD$2,datos_us[Month],DH$2,datos_us[Destino],DC37)</f>
        <v>0</v>
      </c>
      <c r="DE37" s="22">
        <f>SUMIFS(datos_arg[USD],datos_arg[Year],DD$2,datos_arg[Month],DH$2,datos_arg[Destino],DC37)
+SUMIFS(datos_us[USD],datos_us[Year],DD$2,datos_us[Month],DH$2,datos_us[Destino],DC37)</f>
        <v>0</v>
      </c>
      <c r="DF37" s="22"/>
      <c r="DG37" s="22">
        <f t="shared" si="154"/>
        <v>27540</v>
      </c>
      <c r="DH37" s="23">
        <f t="shared" si="155"/>
        <v>626.57342657342656</v>
      </c>
      <c r="DJ37" s="3" t="s">
        <v>505</v>
      </c>
      <c r="DK37" s="22">
        <f>SUMIFS(datos_arg[ARS],datos_arg[Year],DK$2,datos_arg[Month],DO$2,datos_arg[Destino],DJ37)
+SUMIFS(datos_us[ARS],datos_us[Year],DK$2,datos_us[Month],DO$2,datos_us[Destino],DJ37)</f>
        <v>0</v>
      </c>
      <c r="DL37" s="22">
        <f>SUMIFS(datos_arg[USD],datos_arg[Year],DK$2,datos_arg[Month],DO$2,datos_arg[Destino],DJ37)
+SUMIFS(datos_us[USD],datos_us[Year],DK$2,datos_us[Month],DO$2,datos_us[Destino],DJ37)</f>
        <v>0</v>
      </c>
      <c r="DM37" s="22"/>
      <c r="DN37" s="22">
        <f t="shared" si="156"/>
        <v>27540</v>
      </c>
      <c r="DO37" s="23">
        <f t="shared" si="157"/>
        <v>626.57342657342656</v>
      </c>
      <c r="DQ37" s="3" t="s">
        <v>505</v>
      </c>
      <c r="DR37" s="22">
        <f>SUMIFS(datos_arg[ARS],datos_arg[Year],DR$2,datos_arg[Month],DV$2,datos_arg[Destino],DQ37)
+SUMIFS(datos_us[ARS],datos_us[Year],DR$2,datos_us[Month],DV$2,datos_us[Destino],DQ37)</f>
        <v>1035.5</v>
      </c>
      <c r="DS37" s="22">
        <f>SUMIFS(datos_arg[USD],datos_arg[Year],DR$2,datos_arg[Month],DV$2,datos_arg[Destino],DQ37)
+SUMIFS(datos_us[USD],datos_us[Year],DR$2,datos_us[Month],DV$2,datos_us[Destino],DQ37)</f>
        <v>8.2840000000000007</v>
      </c>
      <c r="DT37" s="22"/>
      <c r="DU37" s="22">
        <f t="shared" si="158"/>
        <v>28575.5</v>
      </c>
      <c r="DV37" s="23">
        <f t="shared" si="159"/>
        <v>634.85742657342655</v>
      </c>
      <c r="DX37" s="3" t="s">
        <v>505</v>
      </c>
      <c r="DY37" s="22">
        <f>SUMIFS(datos_arg[ARS],datos_arg[Year],DY$2,datos_arg[Month],EC$2,datos_arg[Destino],DX37)
+SUMIFS(datos_us[ARS],datos_us[Year],DY$2,datos_us[Month],EC$2,datos_us[Destino],DX37)</f>
        <v>11644.989999999998</v>
      </c>
      <c r="DZ37" s="22">
        <f>SUMIFS(datos_arg[USD],datos_arg[Year],DY$2,datos_arg[Month],EC$2,datos_arg[Destino],DX37)
+SUMIFS(datos_us[USD],datos_us[Year],DY$2,datos_us[Month],EC$2,datos_us[Destino],DX37)</f>
        <v>92.97184945971614</v>
      </c>
      <c r="EA37" s="22"/>
      <c r="EB37" s="22">
        <f t="shared" si="160"/>
        <v>40220.49</v>
      </c>
      <c r="EC37" s="23">
        <f t="shared" si="161"/>
        <v>727.82927603314272</v>
      </c>
      <c r="EE37" s="3" t="s">
        <v>505</v>
      </c>
      <c r="EF37" s="22">
        <f>SUMIFS(datos_arg[ARS],datos_arg[Year],EF$2,datos_arg[Month],EJ$2,datos_arg[Destino],EE37)
+SUMIFS(datos_us[ARS],datos_us[Year],EF$2,datos_us[Month],EJ$2,datos_us[Destino],EE37)</f>
        <v>12328.51</v>
      </c>
      <c r="EG37" s="22">
        <f>SUMIFS(datos_arg[USD],datos_arg[Year],EF$2,datos_arg[Month],EJ$2,datos_arg[Destino],EE37)
+SUMIFS(datos_us[USD],datos_us[Year],EF$2,datos_us[Month],EJ$2,datos_us[Destino],EE37)</f>
        <v>95.449176033913844</v>
      </c>
      <c r="EH37" s="22"/>
      <c r="EI37" s="22">
        <f t="shared" si="162"/>
        <v>52549</v>
      </c>
      <c r="EJ37" s="23">
        <f t="shared" si="163"/>
        <v>823.27845206705661</v>
      </c>
      <c r="EL37" s="3" t="s">
        <v>505</v>
      </c>
      <c r="EM37" s="22">
        <f>SUMIFS(datos_arg[ARS],datos_arg[Year],EM$2,datos_arg[Month],EQ$2,datos_arg[Destino],EL37)
+SUMIFS(datos_us[ARS],datos_us[Year],EM$2,datos_us[Month],EQ$2,datos_us[Destino],EL37)</f>
        <v>11329.65</v>
      </c>
      <c r="EN37" s="22">
        <f>SUMIFS(datos_arg[USD],datos_arg[Year],EM$2,datos_arg[Month],EQ$2,datos_arg[Destino],EL37)
+SUMIFS(datos_us[USD],datos_us[Year],EM$2,datos_us[Month],EQ$2,datos_us[Destino],EL37)</f>
        <v>87.735346302988461</v>
      </c>
      <c r="EO37" s="22"/>
      <c r="EP37" s="22">
        <f t="shared" si="164"/>
        <v>63878.65</v>
      </c>
      <c r="EQ37" s="23">
        <f t="shared" si="165"/>
        <v>911.01379837004504</v>
      </c>
      <c r="ES37" s="3" t="s">
        <v>505</v>
      </c>
      <c r="ET37" s="22">
        <f>SUMIFS(datos_arg[ARS],datos_arg[Year],ET$2,datos_arg[Month],EX$2,datos_arg[Destino],ES37)
+SUMIFS(datos_us[ARS],datos_us[Year],ET$2,datos_us[Month],EX$2,datos_us[Destino],ES37)</f>
        <v>11128.310000000001</v>
      </c>
      <c r="EU37" s="22">
        <f>SUMIFS(datos_arg[USD],datos_arg[Year],ET$2,datos_arg[Month],EX$2,datos_arg[Destino],ES37)
+SUMIFS(datos_us[USD],datos_us[Year],ET$2,datos_us[Month],EX$2,datos_us[Destino],ES37)</f>
        <v>65.481658582103364</v>
      </c>
      <c r="EV37" s="22"/>
      <c r="EW37" s="22">
        <f t="shared" si="166"/>
        <v>75006.960000000006</v>
      </c>
      <c r="EX37" s="23">
        <f t="shared" si="167"/>
        <v>976.4954569521484</v>
      </c>
      <c r="EZ37" s="3" t="s">
        <v>505</v>
      </c>
      <c r="FA37" s="22">
        <f>SUMIFS(datos_arg[ARS],datos_arg[Year],FA$2,datos_arg[Month],FE$2,datos_arg[Destino],EZ37)
+SUMIFS(datos_us[ARS],datos_us[Year],FA$2,datos_us[Month],FE$2,datos_us[Destino],EZ37)</f>
        <v>11842.21</v>
      </c>
      <c r="FB37" s="22">
        <f>SUMIFS(datos_arg[USD],datos_arg[Year],FA$2,datos_arg[Month],FE$2,datos_arg[Destino],EZ37)
+SUMIFS(datos_us[USD],datos_us[Year],FA$2,datos_us[Month],FE$2,datos_us[Destino],EZ37)</f>
        <v>72.412712500621609</v>
      </c>
      <c r="FC37" s="22"/>
      <c r="FD37" s="22">
        <f t="shared" si="168"/>
        <v>86849.170000000013</v>
      </c>
      <c r="FE37" s="23">
        <f t="shared" si="169"/>
        <v>1048.9081694527699</v>
      </c>
      <c r="FG37" s="3" t="s">
        <v>505</v>
      </c>
      <c r="FH37" s="22">
        <f>SUMIFS(datos_arg[ARS],datos_arg[Year],FH$2,datos_arg[Month],FL$2,datos_arg[Destino],FG37)
+SUMIFS(datos_us[ARS],datos_us[Year],FH$2,datos_us[Month],FL$2,datos_us[Destino],FG37)</f>
        <v>2671.9500000000003</v>
      </c>
      <c r="FI37" s="22">
        <f>SUMIFS(datos_arg[USD],datos_arg[Year],FH$2,datos_arg[Month],FL$2,datos_arg[Destino],FG37)
+SUMIFS(datos_us[USD],datos_us[Year],FH$2,datos_us[Month],FL$2,datos_us[Destino],FG37)</f>
        <v>17.788940400663869</v>
      </c>
      <c r="FJ37" s="22"/>
      <c r="FK37" s="22">
        <f t="shared" si="170"/>
        <v>89521.12000000001</v>
      </c>
      <c r="FL37" s="23">
        <f t="shared" si="171"/>
        <v>1066.6971098534339</v>
      </c>
      <c r="FN37" s="3" t="s">
        <v>505</v>
      </c>
      <c r="FO37" s="22">
        <f>SUMIFS(datos_arg[ARS],datos_arg[Year],FO$2,datos_arg[Month],FS$2,datos_arg[Destino],FN37)
+SUMIFS(datos_us[ARS],datos_us[Year],FO$2,datos_us[Month],FS$2,datos_us[Destino],FN37)</f>
        <v>11281.699999999999</v>
      </c>
      <c r="FP37" s="22">
        <f>SUMIFS(datos_arg[USD],datos_arg[Year],FO$2,datos_arg[Month],FS$2,datos_arg[Destino],FN37)
+SUMIFS(datos_us[USD],datos_us[Year],FO$2,datos_us[Month],FS$2,datos_us[Destino],FN37)</f>
        <v>72.940244129746503</v>
      </c>
      <c r="FQ37" s="22"/>
      <c r="FR37" s="22">
        <f t="shared" si="172"/>
        <v>100802.82</v>
      </c>
      <c r="FS37" s="23">
        <f t="shared" si="173"/>
        <v>1139.6373539831804</v>
      </c>
      <c r="FU37" s="3" t="s">
        <v>505</v>
      </c>
      <c r="FV37" s="22">
        <f>SUMIFS(datos_arg[ARS],datos_arg[Year],FV$2,datos_arg[Month],FZ$2,datos_arg[Destino],FU37)
+SUMIFS(datos_us[ARS],datos_us[Year],FV$2,datos_us[Month],FZ$2,datos_us[Destino],FU37)</f>
        <v>3578.44</v>
      </c>
      <c r="FW37" s="22">
        <f>SUMIFS(datos_arg[USD],datos_arg[Year],FV$2,datos_arg[Month],FZ$2,datos_arg[Destino],FU37)
+SUMIFS(datos_us[USD],datos_us[Year],FV$2,datos_us[Month],FZ$2,datos_us[Destino],FU37)</f>
        <v>24.876201514388775</v>
      </c>
      <c r="FX37" s="22"/>
      <c r="FY37" s="22">
        <f t="shared" si="174"/>
        <v>104381.26000000001</v>
      </c>
      <c r="FZ37" s="23">
        <f t="shared" si="175"/>
        <v>1164.5135554975693</v>
      </c>
      <c r="GB37" s="3" t="s">
        <v>505</v>
      </c>
      <c r="GC37" s="22">
        <f>SUMIFS(datos_arg[ARS],datos_arg[Year],GC$2,datos_arg[Month],GG$2,datos_arg[Destino],GB37)
+SUMIFS(datos_us[ARS],datos_us[Year],GC$2,datos_us[Month],GG$2,datos_us[Destino],GB37)</f>
        <v>2602.21</v>
      </c>
      <c r="GD37" s="22">
        <f>SUMIFS(datos_arg[USD],datos_arg[Year],GC$2,datos_arg[Month],GG$2,datos_arg[Destino],GB37)
+SUMIFS(datos_us[USD],datos_us[Year],GC$2,datos_us[Month],GG$2,datos_us[Destino],GB37)</f>
        <v>18.730952899887193</v>
      </c>
      <c r="GE37" s="22"/>
      <c r="GF37" s="22">
        <f t="shared" si="176"/>
        <v>106983.47000000002</v>
      </c>
      <c r="GG37" s="23">
        <f t="shared" si="177"/>
        <v>1183.2445083974565</v>
      </c>
      <c r="GI37" s="3" t="s">
        <v>505</v>
      </c>
      <c r="GJ37" s="22">
        <f>SUMIFS(datos_arg[ARS],datos_arg[Year],GJ$2,datos_arg[Month],GN$2,datos_arg[Destino],GI37)
+SUMIFS(datos_us[ARS],datos_us[Year],GJ$2,datos_us[Month],GN$2,datos_us[Destino],GI37)</f>
        <v>1596.47</v>
      </c>
      <c r="GK37" s="22">
        <f>SUMIFS(datos_arg[USD],datos_arg[Year],GJ$2,datos_arg[Month],GN$2,datos_arg[Destino],GI37)
+SUMIFS(datos_us[USD],datos_us[Year],GJ$2,datos_us[Month],GN$2,datos_us[Destino],GI37)</f>
        <v>10.209318069920085</v>
      </c>
      <c r="GL37" s="22"/>
      <c r="GM37" s="22">
        <f t="shared" si="178"/>
        <v>108579.94000000002</v>
      </c>
      <c r="GN37" s="23">
        <f t="shared" si="179"/>
        <v>1193.4538264673765</v>
      </c>
      <c r="GP37" s="3" t="s">
        <v>505</v>
      </c>
      <c r="GQ37" s="22">
        <f>SUMIFS(datos_arg[ARS],datos_arg[Year],GQ$2,datos_arg[Month],GU$2,datos_arg[Destino],GP37)
+SUMIFS(datos_us[ARS],datos_us[Year],GQ$2,datos_us[Month],GU$2,datos_us[Destino],GP37)</f>
        <v>71704.349999999991</v>
      </c>
      <c r="GR37" s="22">
        <f>SUMIFS(datos_arg[USD],datos_arg[Year],GQ$2,datos_arg[Month],GU$2,datos_arg[Destino],GP37)
+SUMIFS(datos_us[USD],datos_us[Year],GQ$2,datos_us[Month],GU$2,datos_us[Destino],GP37)</f>
        <v>476.82581201899967</v>
      </c>
      <c r="GS37" s="22"/>
      <c r="GT37" s="22">
        <f t="shared" si="180"/>
        <v>180284.29</v>
      </c>
      <c r="GU37" s="23">
        <f t="shared" si="181"/>
        <v>1670.2796384863761</v>
      </c>
      <c r="GW37" s="3" t="s">
        <v>505</v>
      </c>
      <c r="GX37" s="22">
        <f>SUMIFS(datos_arg[ARS],datos_arg[Year],GX$2,datos_arg[Month],HB$2,datos_arg[Destino],GW37)
+SUMIFS(datos_us[ARS],datos_us[Year],GX$2,datos_us[Month],HB$2,datos_us[Destino],GW37)</f>
        <v>12760.33</v>
      </c>
      <c r="GY37" s="22">
        <f>SUMIFS(datos_arg[USD],datos_arg[Year],GX$2,datos_arg[Month],HB$2,datos_arg[Destino],GW37)
+SUMIFS(datos_us[USD],datos_us[Year],GX$2,datos_us[Month],HB$2,datos_us[Destino],GW37)</f>
        <v>82.564180481946977</v>
      </c>
      <c r="GZ37" s="22"/>
      <c r="HA37" s="22">
        <f t="shared" si="182"/>
        <v>193044.62</v>
      </c>
      <c r="HB37" s="23">
        <f t="shared" si="183"/>
        <v>1752.8438189683231</v>
      </c>
      <c r="HD37" s="3" t="s">
        <v>505</v>
      </c>
      <c r="HE37" s="22">
        <f>SUMIFS(datos_arg[ARS],datos_arg[Year],HE$2,datos_arg[Month],HI$2,datos_arg[Destino],HD37)
+SUMIFS(datos_us[ARS],datos_us[Year],HE$2,datos_us[Month],HI$2,datos_us[Destino],HD37)</f>
        <v>4372.0600000000004</v>
      </c>
      <c r="HF37" s="22">
        <f>SUMIFS(datos_arg[USD],datos_arg[Year],HE$2,datos_arg[Month],HI$2,datos_arg[Destino],HD37)
+SUMIFS(datos_us[USD],datos_us[Year],HE$2,datos_us[Month],HI$2,datos_us[Destino],HD37)</f>
        <v>24.327403845301124</v>
      </c>
      <c r="HG37" s="22"/>
      <c r="HH37" s="22">
        <f t="shared" si="184"/>
        <v>197416.68</v>
      </c>
      <c r="HI37" s="23">
        <f t="shared" si="185"/>
        <v>1777.1712228136244</v>
      </c>
      <c r="HK37" s="3" t="s">
        <v>505</v>
      </c>
      <c r="HL37" s="22">
        <f>SUMIFS(datos_arg[ARS],datos_arg[Year],HL$2,datos_arg[Month],HP$2,datos_arg[Destino],HK37)
+SUMIFS(datos_us[ARS],datos_us[Year],HL$2,datos_us[Month],HP$2,datos_us[Destino],HK37)</f>
        <v>304</v>
      </c>
      <c r="HM37" s="22">
        <f>SUMIFS(datos_arg[USD],datos_arg[Year],HL$2,datos_arg[Month],HP$2,datos_arg[Destino],HK37)
+SUMIFS(datos_us[USD],datos_us[Year],HL$2,datos_us[Month],HP$2,datos_us[Destino],HK37)</f>
        <v>1.7112579411274256</v>
      </c>
      <c r="HN37" s="22"/>
      <c r="HO37" s="22">
        <f t="shared" si="186"/>
        <v>197720.68</v>
      </c>
      <c r="HP37" s="23">
        <f t="shared" si="187"/>
        <v>1778.8824807547517</v>
      </c>
    </row>
    <row r="38" spans="2:224" x14ac:dyDescent="0.25">
      <c r="B38" s="3" t="s">
        <v>523</v>
      </c>
      <c r="C38" s="22">
        <f>SUMIFS(datos_arg[ARS],datos_arg[Year],C$2,datos_arg[Month],G$2,datos_arg[Destino],B38)
+SUMIFS(datos_us[ARS],datos_us[Year],C$2,datos_us[Month],G$2,datos_us[Destino],B38)</f>
        <v>0</v>
      </c>
      <c r="D38" s="22">
        <f>SUMIFS(datos_arg[USD],datos_arg[Year],C$2,datos_arg[Month],G$2,datos_arg[Destino],B38)
+SUMIFS(datos_us[USD],datos_us[Year],C$2,datos_us[Month],G$2,datos_us[Destino],B38)</f>
        <v>0</v>
      </c>
      <c r="E38" s="22"/>
      <c r="F38" s="22">
        <f t="shared" si="32"/>
        <v>0</v>
      </c>
      <c r="G38" s="23">
        <f t="shared" si="0"/>
        <v>0</v>
      </c>
      <c r="I38" s="3" t="s">
        <v>523</v>
      </c>
      <c r="J38" s="22">
        <f>SUMIFS(datos_arg[ARS],datos_arg[Year],J$2,datos_arg[Month],N$2,datos_arg[Destino],I38)
+SUMIFS(datos_us[ARS],datos_us[Year],J$2,datos_us[Month],N$2,datos_us[Destino],I38)</f>
        <v>0</v>
      </c>
      <c r="K38" s="22">
        <f>SUMIFS(datos_arg[USD],datos_arg[Year],J$2,datos_arg[Month],N$2,datos_arg[Destino],I38)
+SUMIFS(datos_us[USD],datos_us[Year],J$2,datos_us[Month],N$2,datos_us[Destino],I38)</f>
        <v>0</v>
      </c>
      <c r="L38" s="22"/>
      <c r="M38" s="22">
        <f t="shared" si="126"/>
        <v>0</v>
      </c>
      <c r="N38" s="23">
        <f t="shared" si="127"/>
        <v>0</v>
      </c>
      <c r="P38" s="3" t="s">
        <v>523</v>
      </c>
      <c r="Q38" s="22">
        <f>SUMIFS(datos_arg[ARS],datos_arg[Year],Q$2,datos_arg[Month],U$2,datos_arg[Destino],P38)
+SUMIFS(datos_us[ARS],datos_us[Year],Q$2,datos_us[Month],U$2,datos_us[Destino],P38)</f>
        <v>6000</v>
      </c>
      <c r="R38" s="22">
        <f>SUMIFS(datos_arg[USD],datos_arg[Year],Q$2,datos_arg[Month],U$2,datos_arg[Destino],P38)
+SUMIFS(datos_us[USD],datos_us[Year],Q$2,datos_us[Month],U$2,datos_us[Destino],P38)</f>
        <v>139.86013986013987</v>
      </c>
      <c r="S38" s="22"/>
      <c r="T38" s="22">
        <f t="shared" si="128"/>
        <v>6000</v>
      </c>
      <c r="U38" s="23">
        <f t="shared" si="129"/>
        <v>139.86013986013987</v>
      </c>
      <c r="W38" s="3" t="s">
        <v>523</v>
      </c>
      <c r="X38" s="22">
        <f>SUMIFS(datos_arg[ARS],datos_arg[Year],X$2,datos_arg[Month],AB$2,datos_arg[Destino],W38)
+SUMIFS(datos_us[ARS],datos_us[Year],X$2,datos_us[Month],AB$2,datos_us[Destino],W38)</f>
        <v>80740</v>
      </c>
      <c r="Y38" s="22">
        <f>SUMIFS(datos_arg[USD],datos_arg[Year],X$2,datos_arg[Month],AB$2,datos_arg[Destino],W38)
+SUMIFS(datos_us[USD],datos_us[Year],X$2,datos_us[Month],AB$2,datos_us[Destino],W38)</f>
        <v>1955.3100692214371</v>
      </c>
      <c r="Z38" s="22"/>
      <c r="AA38" s="22">
        <f t="shared" si="130"/>
        <v>86740</v>
      </c>
      <c r="AB38" s="23">
        <f t="shared" si="131"/>
        <v>2095.170209081577</v>
      </c>
      <c r="AD38" s="3" t="s">
        <v>523</v>
      </c>
      <c r="AE38" s="22">
        <f>SUMIFS(datos_arg[ARS],datos_arg[Year],AE$2,datos_arg[Month],AI$2,datos_arg[Destino],AD38)
+SUMIFS(datos_us[ARS],datos_us[Year],AE$2,datos_us[Month],AI$2,datos_us[Destino],AD38)</f>
        <v>25700</v>
      </c>
      <c r="AF38" s="22">
        <f>SUMIFS(datos_arg[USD],datos_arg[Year],AE$2,datos_arg[Month],AI$2,datos_arg[Destino],AD38)
+SUMIFS(datos_us[USD],datos_us[Year],AE$2,datos_us[Month],AI$2,datos_us[Destino],AD38)</f>
        <v>580.10276172125873</v>
      </c>
      <c r="AG38" s="22"/>
      <c r="AH38" s="22">
        <f t="shared" si="132"/>
        <v>112440</v>
      </c>
      <c r="AI38" s="23">
        <f t="shared" si="133"/>
        <v>2675.2729708028355</v>
      </c>
      <c r="AK38" s="3" t="s">
        <v>523</v>
      </c>
      <c r="AL38" s="22">
        <f>SUMIFS(datos_arg[ARS],datos_arg[Year],AL$2,datos_arg[Month],AP$2,datos_arg[Destino],AK38)
+SUMIFS(datos_us[ARS],datos_us[Year],AL$2,datos_us[Month],AP$2,datos_us[Destino],AK38)</f>
        <v>501173.13</v>
      </c>
      <c r="AM38" s="22">
        <f>SUMIFS(datos_arg[USD],datos_arg[Year],AL$2,datos_arg[Month],AP$2,datos_arg[Destino],AK38)
+SUMIFS(datos_us[USD],datos_us[Year],AL$2,datos_us[Month],AP$2,datos_us[Destino],AK38)</f>
        <v>11138.727870372275</v>
      </c>
      <c r="AN38" s="22"/>
      <c r="AO38" s="22">
        <f t="shared" si="134"/>
        <v>613613.13</v>
      </c>
      <c r="AP38" s="23">
        <f t="shared" si="135"/>
        <v>13814.000841175111</v>
      </c>
      <c r="AR38" s="3" t="s">
        <v>523</v>
      </c>
      <c r="AS38" s="22">
        <f>SUMIFS(datos_arg[ARS],datos_arg[Year],AS$2,datos_arg[Month],AW$2,datos_arg[Destino],AR38)
+SUMIFS(datos_us[ARS],datos_us[Year],AS$2,datos_us[Month],AW$2,datos_us[Destino],AR38)</f>
        <v>280568</v>
      </c>
      <c r="AT38" s="22">
        <f>SUMIFS(datos_arg[USD],datos_arg[Year],AS$2,datos_arg[Month],AW$2,datos_arg[Destino],AR38)
+SUMIFS(datos_us[USD],datos_us[Year],AS$2,datos_us[Month],AW$2,datos_us[Destino],AR38)</f>
        <v>6590.5033319733438</v>
      </c>
      <c r="AU38" s="22"/>
      <c r="AV38" s="22">
        <f t="shared" si="136"/>
        <v>894181.13</v>
      </c>
      <c r="AW38" s="23">
        <f t="shared" si="137"/>
        <v>20404.504173148456</v>
      </c>
      <c r="AY38" s="3" t="s">
        <v>523</v>
      </c>
      <c r="AZ38" s="22">
        <f>SUMIFS(datos_arg[ARS],datos_arg[Year],AZ$2,datos_arg[Month],BD$2,datos_arg[Destino],AY38)
+SUMIFS(datos_us[ARS],datos_us[Year],AZ$2,datos_us[Month],BD$2,datos_us[Destino],AY38)</f>
        <v>72825</v>
      </c>
      <c r="BA38" s="22">
        <f>SUMIFS(datos_arg[USD],datos_arg[Year],AZ$2,datos_arg[Month],BD$2,datos_arg[Destino],AY38)
+SUMIFS(datos_us[USD],datos_us[Year],AZ$2,datos_us[Month],BD$2,datos_us[Destino],AY38)</f>
        <v>1505.7017543859647</v>
      </c>
      <c r="BB38" s="22"/>
      <c r="BC38" s="22">
        <f t="shared" si="138"/>
        <v>967006.13</v>
      </c>
      <c r="BD38" s="23">
        <f t="shared" si="139"/>
        <v>21910.205927534422</v>
      </c>
      <c r="BF38" s="3" t="s">
        <v>523</v>
      </c>
      <c r="BG38" s="22">
        <f>SUMIFS(datos_arg[ARS],datos_arg[Year],BG$2,datos_arg[Month],BK$2,datos_arg[Destino],BF38)
+SUMIFS(datos_us[ARS],datos_us[Year],BG$2,datos_us[Month],BK$2,datos_us[Destino],BF38)</f>
        <v>181156.2</v>
      </c>
      <c r="BH38" s="22">
        <f>SUMIFS(datos_arg[USD],datos_arg[Year],BG$2,datos_arg[Month],BK$2,datos_arg[Destino],BF38)
+SUMIFS(datos_us[USD],datos_us[Year],BG$2,datos_us[Month],BK$2,datos_us[Destino],BF38)</f>
        <v>3072.3226315789475</v>
      </c>
      <c r="BI38" s="22"/>
      <c r="BJ38" s="22">
        <f t="shared" si="140"/>
        <v>1148162.33</v>
      </c>
      <c r="BK38" s="23">
        <f t="shared" si="141"/>
        <v>24982.528559113369</v>
      </c>
      <c r="BM38" s="3" t="s">
        <v>523</v>
      </c>
      <c r="BN38" s="22">
        <f>SUMIFS(datos_arg[ARS],datos_arg[Year],BN$2,datos_arg[Month],BR$2,datos_arg[Destino],BM38)
+SUMIFS(datos_us[ARS],datos_us[Year],BN$2,datos_us[Month],BR$2,datos_us[Destino],BM38)</f>
        <v>130450</v>
      </c>
      <c r="BO38" s="22">
        <f>SUMIFS(datos_arg[USD],datos_arg[Year],BN$2,datos_arg[Month],BR$2,datos_arg[Destino],BM38)
+SUMIFS(datos_us[USD],datos_us[Year],BN$2,datos_us[Month],BR$2,datos_us[Destino],BM38)</f>
        <v>2077.0094086021504</v>
      </c>
      <c r="BP38" s="22"/>
      <c r="BQ38" s="22">
        <f t="shared" si="142"/>
        <v>1278612.33</v>
      </c>
      <c r="BR38" s="23">
        <f t="shared" si="143"/>
        <v>27059.537967715518</v>
      </c>
      <c r="BT38" s="3" t="s">
        <v>523</v>
      </c>
      <c r="BU38" s="22">
        <f>SUMIFS(datos_arg[ARS],datos_arg[Year],BU$2,datos_arg[Month],BY$2,datos_arg[Destino],BT38)
+SUMIFS(datos_us[ARS],datos_us[Year],BU$2,datos_us[Month],BY$2,datos_us[Destino],BT38)</f>
        <v>59196.770000000004</v>
      </c>
      <c r="BV38" s="22">
        <f>SUMIFS(datos_arg[USD],datos_arg[Year],BU$2,datos_arg[Month],BY$2,datos_arg[Destino],BT38)
+SUMIFS(datos_us[USD],datos_us[Year],BU$2,datos_us[Month],BY$2,datos_us[Destino],BT38)</f>
        <v>910.76037851037847</v>
      </c>
      <c r="BW38" s="22"/>
      <c r="BX38" s="22">
        <f t="shared" si="144"/>
        <v>1337809.1000000001</v>
      </c>
      <c r="BY38" s="23">
        <f t="shared" si="145"/>
        <v>27970.298346225896</v>
      </c>
      <c r="CA38" s="3" t="s">
        <v>523</v>
      </c>
      <c r="CB38" s="22">
        <f>SUMIFS(datos_arg[ARS],datos_arg[Year],CB$2,datos_arg[Month],CF$2,datos_arg[Destino],CA38)
+SUMIFS(datos_us[ARS],datos_us[Year],CB$2,datos_us[Month],CF$2,datos_us[Destino],CA38)</f>
        <v>58018.44</v>
      </c>
      <c r="CC38" s="22">
        <f>SUMIFS(datos_arg[USD],datos_arg[Year],CB$2,datos_arg[Month],CF$2,datos_arg[Destino],CA38)
+SUMIFS(datos_us[USD],datos_us[Year],CB$2,datos_us[Month],CF$2,datos_us[Destino],CA38)</f>
        <v>836.66739287706628</v>
      </c>
      <c r="CD38" s="22"/>
      <c r="CE38" s="22">
        <f t="shared" si="146"/>
        <v>1395827.54</v>
      </c>
      <c r="CF38" s="23">
        <f t="shared" si="147"/>
        <v>28806.965739102961</v>
      </c>
      <c r="CH38" s="3" t="s">
        <v>523</v>
      </c>
      <c r="CI38" s="22">
        <f>SUMIFS(datos_arg[ARS],datos_arg[Year],CI$2,datos_arg[Month],CM$2,datos_arg[Destino],CH38)
+SUMIFS(datos_us[ARS],datos_us[Year],CI$2,datos_us[Month],CM$2,datos_us[Destino],CH38)</f>
        <v>61153.5</v>
      </c>
      <c r="CJ38" s="22">
        <f>SUMIFS(datos_arg[USD],datos_arg[Year],CI$2,datos_arg[Month],CM$2,datos_arg[Destino],CH38)
+SUMIFS(datos_us[USD],datos_us[Year],CI$2,datos_us[Month],CM$2,datos_us[Destino],CH38)</f>
        <v>808.03699002407984</v>
      </c>
      <c r="CK38" s="22"/>
      <c r="CL38" s="22">
        <f t="shared" si="148"/>
        <v>1456981.04</v>
      </c>
      <c r="CM38" s="23">
        <f t="shared" si="149"/>
        <v>29615.002729127042</v>
      </c>
      <c r="CO38" s="3" t="s">
        <v>523</v>
      </c>
      <c r="CP38" s="22">
        <f>SUMIFS(datos_arg[ARS],datos_arg[Year],CP$2,datos_arg[Month],CT$2,datos_arg[Destino],CO38)
+SUMIFS(datos_us[ARS],datos_us[Year],CP$2,datos_us[Month],CT$2,datos_us[Destino],CO38)</f>
        <v>132797.75</v>
      </c>
      <c r="CQ38" s="22">
        <f>SUMIFS(datos_arg[USD],datos_arg[Year],CP$2,datos_arg[Month],CT$2,datos_arg[Destino],CO38)
+SUMIFS(datos_us[USD],datos_us[Year],CP$2,datos_us[Month],CT$2,datos_us[Destino],CO38)</f>
        <v>1739.2670216444892</v>
      </c>
      <c r="CR38" s="22"/>
      <c r="CS38" s="22">
        <f t="shared" si="150"/>
        <v>1589778.79</v>
      </c>
      <c r="CT38" s="23">
        <f t="shared" si="151"/>
        <v>31354.269750771531</v>
      </c>
      <c r="CV38" s="3" t="s">
        <v>523</v>
      </c>
      <c r="CW38" s="22">
        <f>SUMIFS(datos_arg[ARS],datos_arg[Year],CW$2,datos_arg[Month],DA$2,datos_arg[Destino],CV38)
+SUMIFS(datos_us[ARS],datos_us[Year],CW$2,datos_us[Month],DA$2,datos_us[Destino],CV38)</f>
        <v>73622.179999999993</v>
      </c>
      <c r="CX38" s="22">
        <f>SUMIFS(datos_arg[USD],datos_arg[Year],CW$2,datos_arg[Month],DA$2,datos_arg[Destino],CV38)
+SUMIFS(datos_us[USD],datos_us[Year],CW$2,datos_us[Month],DA$2,datos_us[Destino],CV38)</f>
        <v>948.766804808095</v>
      </c>
      <c r="CY38" s="22"/>
      <c r="CZ38" s="22">
        <f t="shared" si="152"/>
        <v>1663400.97</v>
      </c>
      <c r="DA38" s="23">
        <f t="shared" si="153"/>
        <v>32303.036555579627</v>
      </c>
      <c r="DC38" s="3" t="s">
        <v>523</v>
      </c>
      <c r="DD38" s="22">
        <f>SUMIFS(datos_arg[ARS],datos_arg[Year],DD$2,datos_arg[Month],DH$2,datos_arg[Destino],DC38)
+SUMIFS(datos_us[ARS],datos_us[Year],DD$2,datos_us[Month],DH$2,datos_us[Destino],DC38)</f>
        <v>9579.1</v>
      </c>
      <c r="DE38" s="22">
        <f>SUMIFS(datos_arg[USD],datos_arg[Year],DD$2,datos_arg[Month],DH$2,datos_arg[Destino],DC38)
+SUMIFS(datos_us[USD],datos_us[Year],DD$2,datos_us[Month],DH$2,datos_us[Destino],DC38)</f>
        <v>108.88352941176471</v>
      </c>
      <c r="DF38" s="22"/>
      <c r="DG38" s="22">
        <f t="shared" si="154"/>
        <v>1672980.07</v>
      </c>
      <c r="DH38" s="23">
        <f t="shared" si="155"/>
        <v>32411.92008499139</v>
      </c>
      <c r="DJ38" s="3" t="s">
        <v>523</v>
      </c>
      <c r="DK38" s="22">
        <f>SUMIFS(datos_arg[ARS],datos_arg[Year],DK$2,datos_arg[Month],DO$2,datos_arg[Destino],DJ38)
+SUMIFS(datos_us[ARS],datos_us[Year],DK$2,datos_us[Month],DO$2,datos_us[Destino],DJ38)</f>
        <v>4812</v>
      </c>
      <c r="DL38" s="22">
        <f>SUMIFS(datos_arg[USD],datos_arg[Year],DK$2,datos_arg[Month],DO$2,datos_arg[Destino],DJ38)
+SUMIFS(datos_us[USD],datos_us[Year],DK$2,datos_us[Month],DO$2,datos_us[Destino],DJ38)</f>
        <v>39.046511627906973</v>
      </c>
      <c r="DM38" s="22"/>
      <c r="DN38" s="22">
        <f t="shared" si="156"/>
        <v>1677792.07</v>
      </c>
      <c r="DO38" s="23">
        <f t="shared" si="157"/>
        <v>32450.966596619299</v>
      </c>
      <c r="DQ38" s="3" t="s">
        <v>523</v>
      </c>
      <c r="DR38" s="22">
        <f>SUMIFS(datos_arg[ARS],datos_arg[Year],DR$2,datos_arg[Month],DV$2,datos_arg[Destino],DQ38)
+SUMIFS(datos_us[ARS],datos_us[Year],DR$2,datos_us[Month],DV$2,datos_us[Destino],DQ38)</f>
        <v>131313.24</v>
      </c>
      <c r="DS38" s="22">
        <f>SUMIFS(datos_arg[USD],datos_arg[Year],DR$2,datos_arg[Month],DV$2,datos_arg[Destino],DQ38)
+SUMIFS(datos_us[USD],datos_us[Year],DR$2,datos_us[Month],DV$2,datos_us[Destino],DQ38)</f>
        <v>1068.2420741101319</v>
      </c>
      <c r="DT38" s="22"/>
      <c r="DU38" s="22">
        <f t="shared" si="158"/>
        <v>1809105.31</v>
      </c>
      <c r="DV38" s="23">
        <f t="shared" si="159"/>
        <v>33519.208670729429</v>
      </c>
      <c r="DX38" s="3" t="s">
        <v>523</v>
      </c>
      <c r="DY38" s="22">
        <f>SUMIFS(datos_arg[ARS],datos_arg[Year],DY$2,datos_arg[Month],EC$2,datos_arg[Destino],DX38)
+SUMIFS(datos_us[ARS],datos_us[Year],DY$2,datos_us[Month],EC$2,datos_us[Destino],DX38)</f>
        <v>17166</v>
      </c>
      <c r="DZ38" s="22">
        <f>SUMIFS(datos_arg[USD],datos_arg[Year],DY$2,datos_arg[Month],EC$2,datos_arg[Destino],DX38)
+SUMIFS(datos_us[USD],datos_us[Year],DY$2,datos_us[Month],EC$2,datos_us[Destino],DX38)</f>
        <v>135.22764743183259</v>
      </c>
      <c r="EA38" s="22"/>
      <c r="EB38" s="22">
        <f t="shared" si="160"/>
        <v>1826271.31</v>
      </c>
      <c r="EC38" s="23">
        <f t="shared" si="161"/>
        <v>33654.436318161264</v>
      </c>
      <c r="EE38" s="3" t="s">
        <v>523</v>
      </c>
      <c r="EF38" s="22">
        <f>SUMIFS(datos_arg[ARS],datos_arg[Year],EF$2,datos_arg[Month],EJ$2,datos_arg[Destino],EE38)
+SUMIFS(datos_us[ARS],datos_us[Year],EF$2,datos_us[Month],EJ$2,datos_us[Destino],EE38)</f>
        <v>53470</v>
      </c>
      <c r="EG38" s="22">
        <f>SUMIFS(datos_arg[USD],datos_arg[Year],EF$2,datos_arg[Month],EJ$2,datos_arg[Destino],EE38)
+SUMIFS(datos_us[USD],datos_us[Year],EF$2,datos_us[Month],EJ$2,datos_us[Destino],EE38)</f>
        <v>403.76870309186978</v>
      </c>
      <c r="EH38" s="22"/>
      <c r="EI38" s="22">
        <f t="shared" si="162"/>
        <v>1879741.31</v>
      </c>
      <c r="EJ38" s="23">
        <f t="shared" si="163"/>
        <v>34058.205021253132</v>
      </c>
      <c r="EL38" s="3" t="s">
        <v>523</v>
      </c>
      <c r="EM38" s="22">
        <f>SUMIFS(datos_arg[ARS],datos_arg[Year],EM$2,datos_arg[Month],EQ$2,datos_arg[Destino],EL38)
+SUMIFS(datos_us[ARS],datos_us[Year],EM$2,datos_us[Month],EQ$2,datos_us[Destino],EL38)</f>
        <v>165420</v>
      </c>
      <c r="EN38" s="22">
        <f>SUMIFS(datos_arg[USD],datos_arg[Year],EM$2,datos_arg[Month],EQ$2,datos_arg[Destino],EL38)
+SUMIFS(datos_us[USD],datos_us[Year],EM$2,datos_us[Month],EQ$2,datos_us[Destino],EL38)</f>
        <v>1231.7859402467116</v>
      </c>
      <c r="EO38" s="22"/>
      <c r="EP38" s="22">
        <f t="shared" si="164"/>
        <v>2045161.31</v>
      </c>
      <c r="EQ38" s="23">
        <f t="shared" si="165"/>
        <v>35289.990961499847</v>
      </c>
      <c r="ES38" s="3" t="s">
        <v>523</v>
      </c>
      <c r="ET38" s="22">
        <f>SUMIFS(datos_arg[ARS],datos_arg[Year],ET$2,datos_arg[Month],EX$2,datos_arg[Destino],ES38)
+SUMIFS(datos_us[ARS],datos_us[Year],ET$2,datos_us[Month],EX$2,datos_us[Destino],ES38)</f>
        <v>757464</v>
      </c>
      <c r="EU38" s="22">
        <f>SUMIFS(datos_arg[USD],datos_arg[Year],ET$2,datos_arg[Month],EX$2,datos_arg[Destino],ES38)
+SUMIFS(datos_us[USD],datos_us[Year],ET$2,datos_us[Month],EX$2,datos_us[Destino],ES38)</f>
        <v>4541.8746523193959</v>
      </c>
      <c r="EV38" s="22"/>
      <c r="EW38" s="22">
        <f t="shared" si="166"/>
        <v>2802625.31</v>
      </c>
      <c r="EX38" s="23">
        <f t="shared" si="167"/>
        <v>39831.865613819245</v>
      </c>
      <c r="EZ38" s="3" t="s">
        <v>523</v>
      </c>
      <c r="FA38" s="22">
        <f>SUMIFS(datos_arg[ARS],datos_arg[Year],FA$2,datos_arg[Month],FE$2,datos_arg[Destino],EZ38)
+SUMIFS(datos_us[ARS],datos_us[Year],FA$2,datos_us[Month],FE$2,datos_us[Destino],EZ38)</f>
        <v>539773</v>
      </c>
      <c r="FB38" s="22">
        <f>SUMIFS(datos_arg[USD],datos_arg[Year],FA$2,datos_arg[Month],FE$2,datos_arg[Destino],EZ38)
+SUMIFS(datos_us[USD],datos_us[Year],FA$2,datos_us[Month],FE$2,datos_us[Destino],EZ38)</f>
        <v>3324.4258272665147</v>
      </c>
      <c r="FC38" s="22"/>
      <c r="FD38" s="22">
        <f t="shared" si="168"/>
        <v>3342398.31</v>
      </c>
      <c r="FE38" s="23">
        <f t="shared" si="169"/>
        <v>43156.291441085763</v>
      </c>
      <c r="FG38" s="3" t="s">
        <v>523</v>
      </c>
      <c r="FH38" s="22">
        <f>SUMIFS(datos_arg[ARS],datos_arg[Year],FH$2,datos_arg[Month],FL$2,datos_arg[Destino],FG38)
+SUMIFS(datos_us[ARS],datos_us[Year],FH$2,datos_us[Month],FL$2,datos_us[Destino],FG38)</f>
        <v>230081.91840847465</v>
      </c>
      <c r="FI38" s="22">
        <f>SUMIFS(datos_arg[USD],datos_arg[Year],FH$2,datos_arg[Month],FL$2,datos_arg[Destino],FG38)
+SUMIFS(datos_us[USD],datos_us[Year],FH$2,datos_us[Month],FL$2,datos_us[Destino],FG38)</f>
        <v>1520.6079508450064</v>
      </c>
      <c r="FJ38" s="22"/>
      <c r="FK38" s="22">
        <f t="shared" si="170"/>
        <v>3572480.2284084745</v>
      </c>
      <c r="FL38" s="23">
        <f t="shared" si="171"/>
        <v>44676.899391930769</v>
      </c>
      <c r="FN38" s="3" t="s">
        <v>523</v>
      </c>
      <c r="FO38" s="22">
        <f>SUMIFS(datos_arg[ARS],datos_arg[Year],FO$2,datos_arg[Month],FS$2,datos_arg[Destino],FN38)
+SUMIFS(datos_us[ARS],datos_us[Year],FO$2,datos_us[Month],FS$2,datos_us[Destino],FN38)</f>
        <v>253370</v>
      </c>
      <c r="FP38" s="22">
        <f>SUMIFS(datos_arg[USD],datos_arg[Year],FO$2,datos_arg[Month],FS$2,datos_arg[Destino],FN38)
+SUMIFS(datos_us[USD],datos_us[Year],FO$2,datos_us[Month],FS$2,datos_us[Destino],FN38)</f>
        <v>1636.785394932936</v>
      </c>
      <c r="FQ38" s="22"/>
      <c r="FR38" s="22">
        <f t="shared" si="172"/>
        <v>3825850.2284084745</v>
      </c>
      <c r="FS38" s="23">
        <f t="shared" si="173"/>
        <v>46313.684786863705</v>
      </c>
      <c r="FU38" s="3" t="s">
        <v>523</v>
      </c>
      <c r="FV38" s="22">
        <f>SUMIFS(datos_arg[ARS],datos_arg[Year],FV$2,datos_arg[Month],FZ$2,datos_arg[Destino],FU38)
+SUMIFS(datos_us[ARS],datos_us[Year],FV$2,datos_us[Month],FZ$2,datos_us[Destino],FU38)</f>
        <v>112930</v>
      </c>
      <c r="FW38" s="22">
        <f>SUMIFS(datos_arg[USD],datos_arg[Year],FV$2,datos_arg[Month],FZ$2,datos_arg[Destino],FU38)
+SUMIFS(datos_us[USD],datos_us[Year],FV$2,datos_us[Month],FZ$2,datos_us[Destino],FU38)</f>
        <v>765.19055023945111</v>
      </c>
      <c r="FX38" s="22"/>
      <c r="FY38" s="22">
        <f t="shared" si="174"/>
        <v>3938780.2284084745</v>
      </c>
      <c r="FZ38" s="23">
        <f t="shared" si="175"/>
        <v>47078.875337103156</v>
      </c>
      <c r="GB38" s="3" t="s">
        <v>523</v>
      </c>
      <c r="GC38" s="22">
        <f>SUMIFS(datos_arg[ARS],datos_arg[Year],GC$2,datos_arg[Month],GG$2,datos_arg[Destino],GB38)
+SUMIFS(datos_us[ARS],datos_us[Year],GC$2,datos_us[Month],GG$2,datos_us[Destino],GB38)</f>
        <v>111569</v>
      </c>
      <c r="GD38" s="22">
        <f>SUMIFS(datos_arg[USD],datos_arg[Year],GC$2,datos_arg[Month],GG$2,datos_arg[Destino],GB38)
+SUMIFS(datos_us[USD],datos_us[Year],GC$2,datos_us[Month],GG$2,datos_us[Destino],GB38)</f>
        <v>794.07371609650295</v>
      </c>
      <c r="GE38" s="22"/>
      <c r="GF38" s="22">
        <f t="shared" si="176"/>
        <v>4050349.2284084745</v>
      </c>
      <c r="GG38" s="23">
        <f t="shared" si="177"/>
        <v>47872.949053199656</v>
      </c>
      <c r="GI38" s="3" t="s">
        <v>523</v>
      </c>
      <c r="GJ38" s="22">
        <f>SUMIFS(datos_arg[ARS],datos_arg[Year],GJ$2,datos_arg[Month],GN$2,datos_arg[Destino],GI38)
+SUMIFS(datos_us[ARS],datos_us[Year],GJ$2,datos_us[Month],GN$2,datos_us[Destino],GI38)</f>
        <v>71205</v>
      </c>
      <c r="GK38" s="22">
        <f>SUMIFS(datos_arg[USD],datos_arg[Year],GJ$2,datos_arg[Month],GN$2,datos_arg[Destino],GI38)
+SUMIFS(datos_us[USD],datos_us[Year],GJ$2,datos_us[Month],GN$2,datos_us[Destino],GI38)</f>
        <v>505.66424071434955</v>
      </c>
      <c r="GL38" s="22"/>
      <c r="GM38" s="22">
        <f t="shared" si="178"/>
        <v>4121554.2284084745</v>
      </c>
      <c r="GN38" s="23">
        <f t="shared" si="179"/>
        <v>48378.613293914008</v>
      </c>
      <c r="GP38" s="3" t="s">
        <v>523</v>
      </c>
      <c r="GQ38" s="22">
        <f>SUMIFS(datos_arg[ARS],datos_arg[Year],GQ$2,datos_arg[Month],GU$2,datos_arg[Destino],GP38)
+SUMIFS(datos_us[ARS],datos_us[Year],GQ$2,datos_us[Month],GU$2,datos_us[Destino],GP38)</f>
        <v>66420</v>
      </c>
      <c r="GR38" s="22">
        <f>SUMIFS(datos_arg[USD],datos_arg[Year],GQ$2,datos_arg[Month],GU$2,datos_arg[Destino],GP38)
+SUMIFS(datos_us[USD],datos_us[Year],GQ$2,datos_us[Month],GU$2,datos_us[Destino],GP38)</f>
        <v>436.15221365439015</v>
      </c>
      <c r="GS38" s="22"/>
      <c r="GT38" s="22">
        <f t="shared" si="180"/>
        <v>4187974.2284084745</v>
      </c>
      <c r="GU38" s="23">
        <f t="shared" si="181"/>
        <v>48814.765507568402</v>
      </c>
      <c r="GW38" s="3" t="s">
        <v>523</v>
      </c>
      <c r="GX38" s="22">
        <f>SUMIFS(datos_arg[ARS],datos_arg[Year],GX$2,datos_arg[Month],HB$2,datos_arg[Destino],GW38)
+SUMIFS(datos_us[ARS],datos_us[Year],GX$2,datos_us[Month],HB$2,datos_us[Destino],GW38)</f>
        <v>59920</v>
      </c>
      <c r="GY38" s="22">
        <f>SUMIFS(datos_arg[USD],datos_arg[Year],GX$2,datos_arg[Month],HB$2,datos_arg[Destino],GW38)
+SUMIFS(datos_us[USD],datos_us[Year],GX$2,datos_us[Month],HB$2,datos_us[Destino],GW38)</f>
        <v>381.77491118647845</v>
      </c>
      <c r="GZ38" s="22"/>
      <c r="HA38" s="22">
        <f t="shared" si="182"/>
        <v>4247894.2284084745</v>
      </c>
      <c r="HB38" s="23">
        <f t="shared" si="183"/>
        <v>49196.540418754877</v>
      </c>
      <c r="HD38" s="3" t="s">
        <v>523</v>
      </c>
      <c r="HE38" s="22">
        <f>SUMIFS(datos_arg[ARS],datos_arg[Year],HE$2,datos_arg[Month],HI$2,datos_arg[Destino],HD38)
+SUMIFS(datos_us[ARS],datos_us[Year],HE$2,datos_us[Month],HI$2,datos_us[Destino],HD38)</f>
        <v>145588.41999999998</v>
      </c>
      <c r="HF38" s="22">
        <f>SUMIFS(datos_arg[USD],datos_arg[Year],HE$2,datos_arg[Month],HI$2,datos_arg[Destino],HD38)
+SUMIFS(datos_us[USD],datos_us[Year],HE$2,datos_us[Month],HI$2,datos_us[Destino],HD38)</f>
        <v>830.29712029493226</v>
      </c>
      <c r="HG38" s="22"/>
      <c r="HH38" s="22">
        <f t="shared" si="184"/>
        <v>4393482.6484084744</v>
      </c>
      <c r="HI38" s="23">
        <f t="shared" si="185"/>
        <v>50026.837539049811</v>
      </c>
      <c r="HK38" s="3" t="s">
        <v>523</v>
      </c>
      <c r="HL38" s="22">
        <f>SUMIFS(datos_arg[ARS],datos_arg[Year],HL$2,datos_arg[Month],HP$2,datos_arg[Destino],HK38)
+SUMIFS(datos_us[ARS],datos_us[Year],HL$2,datos_us[Month],HP$2,datos_us[Destino],HK38)</f>
        <v>1000</v>
      </c>
      <c r="HM38" s="22">
        <f>SUMIFS(datos_arg[USD],datos_arg[Year],HL$2,datos_arg[Month],HP$2,datos_arg[Destino],HK38)
+SUMIFS(datos_us[USD],datos_us[Year],HL$2,datos_us[Month],HP$2,datos_us[Destino],HK38)</f>
        <v>5.617977528089888</v>
      </c>
      <c r="HN38" s="22"/>
      <c r="HO38" s="22">
        <f t="shared" si="186"/>
        <v>4394482.6484084744</v>
      </c>
      <c r="HP38" s="23">
        <f t="shared" si="187"/>
        <v>50032.455516577902</v>
      </c>
    </row>
    <row r="39" spans="2:224" x14ac:dyDescent="0.25">
      <c r="B39" s="3" t="s">
        <v>441</v>
      </c>
      <c r="C39" s="22">
        <f>SUMIFS(datos_arg[ARS],datos_arg[Year],C$2,datos_arg[Month],G$2,datos_arg[Destino],B39)
+SUMIFS(datos_us[ARS],datos_us[Year],C$2,datos_us[Month],G$2,datos_us[Destino],B39)</f>
        <v>15405</v>
      </c>
      <c r="D39" s="22">
        <f>SUMIFS(datos_arg[USD],datos_arg[Year],C$2,datos_arg[Month],G$2,datos_arg[Destino],B39)
+SUMIFS(datos_us[USD],datos_us[Year],C$2,datos_us[Month],G$2,datos_us[Destino],B39)</f>
        <v>5.1264912280702104</v>
      </c>
      <c r="E39" s="22"/>
      <c r="F39" s="22">
        <f t="shared" si="32"/>
        <v>15405</v>
      </c>
      <c r="G39" s="23">
        <f t="shared" si="0"/>
        <v>5.1264912280702104</v>
      </c>
      <c r="I39" s="3" t="s">
        <v>441</v>
      </c>
      <c r="J39" s="22">
        <f>SUMIFS(datos_arg[ARS],datos_arg[Year],J$2,datos_arg[Month],N$2,datos_arg[Destino],I39)
+SUMIFS(datos_us[ARS],datos_us[Year],J$2,datos_us[Month],N$2,datos_us[Destino],I39)</f>
        <v>0</v>
      </c>
      <c r="K39" s="22">
        <f>SUMIFS(datos_arg[USD],datos_arg[Year],J$2,datos_arg[Month],N$2,datos_arg[Destino],I39)
+SUMIFS(datos_us[USD],datos_us[Year],J$2,datos_us[Month],N$2,datos_us[Destino],I39)</f>
        <v>22.045387312115299</v>
      </c>
      <c r="L39" s="22"/>
      <c r="M39" s="22">
        <f t="shared" si="126"/>
        <v>15405</v>
      </c>
      <c r="N39" s="23">
        <f t="shared" si="127"/>
        <v>27.17187854018551</v>
      </c>
      <c r="P39" s="3" t="s">
        <v>441</v>
      </c>
      <c r="Q39" s="22">
        <f>SUMIFS(datos_arg[ARS],datos_arg[Year],Q$2,datos_arg[Month],U$2,datos_arg[Destino],P39)
+SUMIFS(datos_us[ARS],datos_us[Year],Q$2,datos_us[Month],U$2,datos_us[Destino],P39)</f>
        <v>0</v>
      </c>
      <c r="R39" s="22">
        <f>SUMIFS(datos_arg[USD],datos_arg[Year],Q$2,datos_arg[Month],U$2,datos_arg[Destino],P39)
+SUMIFS(datos_us[USD],datos_us[Year],Q$2,datos_us[Month],U$2,datos_us[Destino],P39)</f>
        <v>3.9448479577000102</v>
      </c>
      <c r="S39" s="22"/>
      <c r="T39" s="22">
        <f t="shared" si="128"/>
        <v>15405</v>
      </c>
      <c r="U39" s="23">
        <f t="shared" si="129"/>
        <v>31.116726497885519</v>
      </c>
      <c r="W39" s="3" t="s">
        <v>441</v>
      </c>
      <c r="X39" s="22">
        <f>SUMIFS(datos_arg[ARS],datos_arg[Year],X$2,datos_arg[Month],AB$2,datos_arg[Destino],W39)
+SUMIFS(datos_us[ARS],datos_us[Year],X$2,datos_us[Month],AB$2,datos_us[Destino],W39)</f>
        <v>14640.5</v>
      </c>
      <c r="Y39" s="22">
        <f>SUMIFS(datos_arg[USD],datos_arg[Year],X$2,datos_arg[Month],AB$2,datos_arg[Destino],W39)
+SUMIFS(datos_us[USD],datos_us[Year],X$2,datos_us[Month],AB$2,datos_us[Destino],W39)</f>
        <v>26.282658627619799</v>
      </c>
      <c r="Z39" s="22"/>
      <c r="AA39" s="22">
        <f t="shared" si="130"/>
        <v>30045.5</v>
      </c>
      <c r="AB39" s="23">
        <f t="shared" si="131"/>
        <v>57.399385125505319</v>
      </c>
      <c r="AD39" s="3" t="s">
        <v>441</v>
      </c>
      <c r="AE39" s="22">
        <f>SUMIFS(datos_arg[ARS],datos_arg[Year],AE$2,datos_arg[Month],AI$2,datos_arg[Destino],AD39)
+SUMIFS(datos_us[ARS],datos_us[Year],AE$2,datos_us[Month],AI$2,datos_us[Destino],AD39)</f>
        <v>0</v>
      </c>
      <c r="AF39" s="22">
        <f>SUMIFS(datos_arg[USD],datos_arg[Year],AE$2,datos_arg[Month],AI$2,datos_arg[Destino],AD39)
+SUMIFS(datos_us[USD],datos_us[Year],AE$2,datos_us[Month],AI$2,datos_us[Destino],AD39)</f>
        <v>0</v>
      </c>
      <c r="AG39" s="22"/>
      <c r="AH39" s="22">
        <f t="shared" si="132"/>
        <v>30045.5</v>
      </c>
      <c r="AI39" s="23">
        <f t="shared" si="133"/>
        <v>57.399385125505319</v>
      </c>
      <c r="AK39" s="3" t="s">
        <v>441</v>
      </c>
      <c r="AL39" s="22">
        <f>SUMIFS(datos_arg[ARS],datos_arg[Year],AL$2,datos_arg[Month],AP$2,datos_arg[Destino],AK39)
+SUMIFS(datos_us[ARS],datos_us[Year],AL$2,datos_us[Month],AP$2,datos_us[Destino],AK39)</f>
        <v>1114.4525000000012</v>
      </c>
      <c r="AM39" s="22">
        <f>SUMIFS(datos_arg[USD],datos_arg[Year],AL$2,datos_arg[Month],AP$2,datos_arg[Destino],AK39)
+SUMIFS(datos_us[USD],datos_us[Year],AL$2,datos_us[Month],AP$2,datos_us[Destino],AK39)</f>
        <v>17.432525971580599</v>
      </c>
      <c r="AN39" s="22"/>
      <c r="AO39" s="22">
        <f t="shared" si="134"/>
        <v>31159.952499999999</v>
      </c>
      <c r="AP39" s="23">
        <f t="shared" si="135"/>
        <v>74.831911097085921</v>
      </c>
      <c r="AR39" s="3" t="s">
        <v>441</v>
      </c>
      <c r="AS39" s="22">
        <f>SUMIFS(datos_arg[ARS],datos_arg[Year],AS$2,datos_arg[Month],AW$2,datos_arg[Destino],AR39)
+SUMIFS(datos_us[ARS],datos_us[Year],AS$2,datos_us[Month],AW$2,datos_us[Destino],AR39)</f>
        <v>27702.495000000024</v>
      </c>
      <c r="AT39" s="22">
        <f>SUMIFS(datos_arg[USD],datos_arg[Year],AS$2,datos_arg[Month],AW$2,datos_arg[Destino],AR39)
+SUMIFS(datos_us[USD],datos_us[Year],AS$2,datos_us[Month],AW$2,datos_us[Destino],AR39)</f>
        <v>76.5056737588652</v>
      </c>
      <c r="AU39" s="22"/>
      <c r="AV39" s="22">
        <f t="shared" si="136"/>
        <v>58862.447500000024</v>
      </c>
      <c r="AW39" s="23">
        <f t="shared" si="137"/>
        <v>151.33758485595112</v>
      </c>
      <c r="AY39" s="3" t="s">
        <v>441</v>
      </c>
      <c r="AZ39" s="22">
        <f>SUMIFS(datos_arg[ARS],datos_arg[Year],AZ$2,datos_arg[Month],BD$2,datos_arg[Destino],AY39)
+SUMIFS(datos_us[ARS],datos_us[Year],AZ$2,datos_us[Month],BD$2,datos_us[Destino],AY39)</f>
        <v>613.42500000004657</v>
      </c>
      <c r="BA39" s="22">
        <f>SUMIFS(datos_arg[USD],datos_arg[Year],AZ$2,datos_arg[Month],BD$2,datos_arg[Destino],AY39)
+SUMIFS(datos_us[USD],datos_us[Year],AZ$2,datos_us[Month],BD$2,datos_us[Destino],AY39)</f>
        <v>0</v>
      </c>
      <c r="BB39" s="22"/>
      <c r="BC39" s="22">
        <f t="shared" si="138"/>
        <v>59475.87250000007</v>
      </c>
      <c r="BD39" s="23">
        <f t="shared" si="139"/>
        <v>151.33758485595112</v>
      </c>
      <c r="BF39" s="3" t="s">
        <v>441</v>
      </c>
      <c r="BG39" s="22">
        <f>SUMIFS(datos_arg[ARS],datos_arg[Year],BG$2,datos_arg[Month],BK$2,datos_arg[Destino],BF39)
+SUMIFS(datos_us[ARS],datos_us[Year],BG$2,datos_us[Month],BK$2,datos_us[Destino],BF39)</f>
        <v>0</v>
      </c>
      <c r="BH39" s="22">
        <f>SUMIFS(datos_arg[USD],datos_arg[Year],BG$2,datos_arg[Month],BK$2,datos_arg[Destino],BF39)
+SUMIFS(datos_us[USD],datos_us[Year],BG$2,datos_us[Month],BK$2,datos_us[Destino],BF39)</f>
        <v>0</v>
      </c>
      <c r="BI39" s="22"/>
      <c r="BJ39" s="22">
        <f t="shared" si="140"/>
        <v>59475.87250000007</v>
      </c>
      <c r="BK39" s="23">
        <f t="shared" si="141"/>
        <v>151.33758485595112</v>
      </c>
      <c r="BM39" s="3" t="s">
        <v>441</v>
      </c>
      <c r="BN39" s="22">
        <f>SUMIFS(datos_arg[ARS],datos_arg[Year],BN$2,datos_arg[Month],BR$2,datos_arg[Destino],BM39)
+SUMIFS(datos_us[ARS],datos_us[Year],BN$2,datos_us[Month],BR$2,datos_us[Destino],BM39)</f>
        <v>0</v>
      </c>
      <c r="BO39" s="22">
        <f>SUMIFS(datos_arg[USD],datos_arg[Year],BN$2,datos_arg[Month],BR$2,datos_arg[Destino],BM39)
+SUMIFS(datos_us[USD],datos_us[Year],BN$2,datos_us[Month],BR$2,datos_us[Destino],BM39)</f>
        <v>12.669112903226299</v>
      </c>
      <c r="BP39" s="22"/>
      <c r="BQ39" s="22">
        <f t="shared" si="142"/>
        <v>59475.87250000007</v>
      </c>
      <c r="BR39" s="23">
        <f t="shared" si="143"/>
        <v>164.00669775917743</v>
      </c>
      <c r="BT39" s="3" t="s">
        <v>441</v>
      </c>
      <c r="BU39" s="22">
        <f>SUMIFS(datos_arg[ARS],datos_arg[Year],BU$2,datos_arg[Month],BY$2,datos_arg[Destino],BT39)
+SUMIFS(datos_us[ARS],datos_us[Year],BU$2,datos_us[Month],BY$2,datos_us[Destino],BT39)</f>
        <v>3760.2125000000287</v>
      </c>
      <c r="BV39" s="22">
        <f>SUMIFS(datos_arg[USD],datos_arg[Year],BU$2,datos_arg[Month],BY$2,datos_arg[Destino],BT39)
+SUMIFS(datos_us[USD],datos_us[Year],BU$2,datos_us[Month],BY$2,datos_us[Destino],BT39)</f>
        <v>2.4248836748860798</v>
      </c>
      <c r="BW39" s="22"/>
      <c r="BX39" s="22">
        <f t="shared" si="144"/>
        <v>63236.085000000101</v>
      </c>
      <c r="BY39" s="23">
        <f t="shared" si="145"/>
        <v>166.4315814340635</v>
      </c>
      <c r="CA39" s="3" t="s">
        <v>441</v>
      </c>
      <c r="CB39" s="22">
        <f>SUMIFS(datos_arg[ARS],datos_arg[Year],CB$2,datos_arg[Month],CF$2,datos_arg[Destino],CA39)
+SUMIFS(datos_us[ARS],datos_us[Year],CB$2,datos_us[Month],CF$2,datos_us[Destino],CA39)</f>
        <v>16360.84999999986</v>
      </c>
      <c r="CC39" s="22">
        <f>SUMIFS(datos_arg[USD],datos_arg[Year],CB$2,datos_arg[Month],CF$2,datos_arg[Destino],CA39)
+SUMIFS(datos_us[USD],datos_us[Year],CB$2,datos_us[Month],CF$2,datos_us[Destino],CA39)</f>
        <v>4.1534910417952897</v>
      </c>
      <c r="CD39" s="22"/>
      <c r="CE39" s="22">
        <f t="shared" si="146"/>
        <v>79596.934999999969</v>
      </c>
      <c r="CF39" s="23">
        <f t="shared" si="147"/>
        <v>170.58507247585879</v>
      </c>
      <c r="CH39" s="3" t="s">
        <v>441</v>
      </c>
      <c r="CI39" s="22">
        <f>SUMIFS(datos_arg[ARS],datos_arg[Year],CI$2,datos_arg[Month],CM$2,datos_arg[Destino],CH39)
+SUMIFS(datos_us[ARS],datos_us[Year],CI$2,datos_us[Month],CM$2,datos_us[Destino],CH39)</f>
        <v>0</v>
      </c>
      <c r="CJ39" s="22">
        <f>SUMIFS(datos_arg[USD],datos_arg[Year],CI$2,datos_arg[Month],CM$2,datos_arg[Destino],CH39)
+SUMIFS(datos_us[USD],datos_us[Year],CI$2,datos_us[Month],CM$2,datos_us[Destino],CH39)</f>
        <v>6.5282847321007003</v>
      </c>
      <c r="CK39" s="22"/>
      <c r="CL39" s="22">
        <f t="shared" si="148"/>
        <v>79596.934999999969</v>
      </c>
      <c r="CM39" s="23">
        <f t="shared" si="149"/>
        <v>177.1133572079595</v>
      </c>
      <c r="CO39" s="3" t="s">
        <v>441</v>
      </c>
      <c r="CP39" s="22">
        <f>SUMIFS(datos_arg[ARS],datos_arg[Year],CP$2,datos_arg[Month],CT$2,datos_arg[Destino],CO39)
+SUMIFS(datos_us[ARS],datos_us[Year],CP$2,datos_us[Month],CT$2,datos_us[Destino],CO39)</f>
        <v>0</v>
      </c>
      <c r="CQ39" s="22">
        <f>SUMIFS(datos_arg[USD],datos_arg[Year],CP$2,datos_arg[Month],CT$2,datos_arg[Destino],CO39)
+SUMIFS(datos_us[USD],datos_us[Year],CP$2,datos_us[Month],CT$2,datos_us[Destino],CO39)</f>
        <v>8.0197921108456249</v>
      </c>
      <c r="CR39" s="22"/>
      <c r="CS39" s="22">
        <f t="shared" si="150"/>
        <v>79596.934999999969</v>
      </c>
      <c r="CT39" s="23">
        <f t="shared" si="151"/>
        <v>185.13314931880512</v>
      </c>
      <c r="CV39" s="3" t="s">
        <v>441</v>
      </c>
      <c r="CW39" s="22">
        <f>SUMIFS(datos_arg[ARS],datos_arg[Year],CW$2,datos_arg[Month],DA$2,datos_arg[Destino],CV39)
+SUMIFS(datos_us[ARS],datos_us[Year],CW$2,datos_us[Month],DA$2,datos_us[Destino],CV39)</f>
        <v>11108.844999999699</v>
      </c>
      <c r="CX39" s="22">
        <f>SUMIFS(datos_arg[USD],datos_arg[Year],CW$2,datos_arg[Month],DA$2,datos_arg[Destino],CV39)
+SUMIFS(datos_us[USD],datos_us[Year],CW$2,datos_us[Month],DA$2,datos_us[Destino],CV39)</f>
        <v>52.286054574643401</v>
      </c>
      <c r="CY39" s="22"/>
      <c r="CZ39" s="22">
        <f t="shared" si="152"/>
        <v>90705.779999999664</v>
      </c>
      <c r="DA39" s="23">
        <f t="shared" si="153"/>
        <v>237.41920389344853</v>
      </c>
      <c r="DC39" s="3" t="s">
        <v>441</v>
      </c>
      <c r="DD39" s="22">
        <f>SUMIFS(datos_arg[ARS],datos_arg[Year],DD$2,datos_arg[Month],DH$2,datos_arg[Destino],DC39)
+SUMIFS(datos_us[ARS],datos_us[Year],DD$2,datos_us[Month],DH$2,datos_us[Destino],DC39)</f>
        <v>0</v>
      </c>
      <c r="DE39" s="22">
        <f>SUMIFS(datos_arg[USD],datos_arg[Year],DD$2,datos_arg[Month],DH$2,datos_arg[Destino],DC39)
+SUMIFS(datos_us[USD],datos_us[Year],DD$2,datos_us[Month],DH$2,datos_us[Destino],DC39)</f>
        <v>651.83367903362796</v>
      </c>
      <c r="DF39" s="22"/>
      <c r="DG39" s="22">
        <f t="shared" si="154"/>
        <v>90705.779999999664</v>
      </c>
      <c r="DH39" s="23">
        <f t="shared" si="155"/>
        <v>889.25288292707648</v>
      </c>
      <c r="DJ39" s="3" t="s">
        <v>441</v>
      </c>
      <c r="DK39" s="22">
        <f>SUMIFS(datos_arg[ARS],datos_arg[Year],DK$2,datos_arg[Month],DO$2,datos_arg[Destino],DJ39)
+SUMIFS(datos_us[ARS],datos_us[Year],DK$2,datos_us[Month],DO$2,datos_us[Destino],DJ39)</f>
        <v>1005200</v>
      </c>
      <c r="DL39" s="22">
        <f>SUMIFS(datos_arg[USD],datos_arg[Year],DK$2,datos_arg[Month],DO$2,datos_arg[Destino],DJ39)
+SUMIFS(datos_us[USD],datos_us[Year],DK$2,datos_us[Month],DO$2,datos_us[Destino],DJ39)</f>
        <v>744.56027750635087</v>
      </c>
      <c r="DM39" s="22"/>
      <c r="DN39" s="22">
        <f t="shared" si="156"/>
        <v>1095905.7799999996</v>
      </c>
      <c r="DO39" s="23">
        <f t="shared" si="157"/>
        <v>1633.8131604334274</v>
      </c>
      <c r="DQ39" s="3" t="s">
        <v>441</v>
      </c>
      <c r="DR39" s="22">
        <f>SUMIFS(datos_arg[ARS],datos_arg[Year],DR$2,datos_arg[Month],DV$2,datos_arg[Destino],DQ39)
+SUMIFS(datos_us[ARS],datos_us[Year],DR$2,datos_us[Month],DV$2,datos_us[Destino],DQ39)</f>
        <v>49800</v>
      </c>
      <c r="DS39" s="22">
        <f>SUMIFS(datos_arg[USD],datos_arg[Year],DR$2,datos_arg[Month],DV$2,datos_arg[Destino],DQ39)
+SUMIFS(datos_us[USD],datos_us[Year],DR$2,datos_us[Month],DV$2,datos_us[Destino],DQ39)</f>
        <v>31.079915914086499</v>
      </c>
      <c r="DT39" s="22"/>
      <c r="DU39" s="22">
        <f t="shared" si="158"/>
        <v>1145705.7799999996</v>
      </c>
      <c r="DV39" s="23">
        <f t="shared" si="159"/>
        <v>1664.8930763475139</v>
      </c>
      <c r="DX39" s="3" t="s">
        <v>441</v>
      </c>
      <c r="DY39" s="22">
        <f>SUMIFS(datos_arg[ARS],datos_arg[Year],DY$2,datos_arg[Month],EC$2,datos_arg[Destino],DX39)
+SUMIFS(datos_us[ARS],datos_us[Year],DY$2,datos_us[Month],EC$2,datos_us[Destino],DX39)</f>
        <v>0</v>
      </c>
      <c r="DZ39" s="22">
        <f>SUMIFS(datos_arg[USD],datos_arg[Year],DY$2,datos_arg[Month],EC$2,datos_arg[Destino],DX39)
+SUMIFS(datos_us[USD],datos_us[Year],DY$2,datos_us[Month],EC$2,datos_us[Destino],DX39)</f>
        <v>17.200462201464902</v>
      </c>
      <c r="EA39" s="22"/>
      <c r="EB39" s="22">
        <f t="shared" si="160"/>
        <v>1145705.7799999996</v>
      </c>
      <c r="EC39" s="23">
        <f t="shared" si="161"/>
        <v>1682.0935385489788</v>
      </c>
      <c r="EE39" s="3" t="s">
        <v>441</v>
      </c>
      <c r="EF39" s="22">
        <f>SUMIFS(datos_arg[ARS],datos_arg[Year],EF$2,datos_arg[Month],EJ$2,datos_arg[Destino],EE39)
+SUMIFS(datos_us[ARS],datos_us[Year],EF$2,datos_us[Month],EJ$2,datos_us[Destino],EE39)</f>
        <v>243020</v>
      </c>
      <c r="EG39" s="22">
        <f>SUMIFS(datos_arg[USD],datos_arg[Year],EF$2,datos_arg[Month],EJ$2,datos_arg[Destino],EE39)
+SUMIFS(datos_us[USD],datos_us[Year],EF$2,datos_us[Month],EJ$2,datos_us[Destino],EE39)</f>
        <v>0.769505157973981</v>
      </c>
      <c r="EH39" s="22"/>
      <c r="EI39" s="22">
        <f t="shared" si="162"/>
        <v>1388725.7799999996</v>
      </c>
      <c r="EJ39" s="23">
        <f t="shared" si="163"/>
        <v>1682.8630437069528</v>
      </c>
      <c r="EL39" s="3" t="s">
        <v>441</v>
      </c>
      <c r="EM39" s="22">
        <f>SUMIFS(datos_arg[ARS],datos_arg[Year],EM$2,datos_arg[Month],EQ$2,datos_arg[Destino],EL39)
+SUMIFS(datos_us[ARS],datos_us[Year],EM$2,datos_us[Month],EQ$2,datos_us[Destino],EL39)</f>
        <v>0</v>
      </c>
      <c r="EN39" s="22">
        <f>SUMIFS(datos_arg[USD],datos_arg[Year],EM$2,datos_arg[Month],EQ$2,datos_arg[Destino],EL39)
+SUMIFS(datos_us[USD],datos_us[Year],EM$2,datos_us[Month],EQ$2,datos_us[Destino],EL39)</f>
        <v>30.682444237470001</v>
      </c>
      <c r="EO39" s="22"/>
      <c r="EP39" s="22">
        <f t="shared" si="164"/>
        <v>1388725.7799999996</v>
      </c>
      <c r="EQ39" s="23">
        <f t="shared" si="165"/>
        <v>1713.5454879444228</v>
      </c>
      <c r="ES39" s="3" t="s">
        <v>441</v>
      </c>
      <c r="ET39" s="22">
        <f>SUMIFS(datos_arg[ARS],datos_arg[Year],ET$2,datos_arg[Month],EX$2,datos_arg[Destino],ES39)
+SUMIFS(datos_us[ARS],datos_us[Year],ET$2,datos_us[Month],EX$2,datos_us[Destino],ES39)</f>
        <v>0</v>
      </c>
      <c r="EU39" s="22">
        <f>SUMIFS(datos_arg[USD],datos_arg[Year],ET$2,datos_arg[Month],EX$2,datos_arg[Destino],ES39)
+SUMIFS(datos_us[USD],datos_us[Year],ET$2,datos_us[Month],EX$2,datos_us[Destino],ES39)</f>
        <v>0</v>
      </c>
      <c r="EV39" s="22"/>
      <c r="EW39" s="22">
        <f t="shared" si="166"/>
        <v>1388725.7799999996</v>
      </c>
      <c r="EX39" s="23">
        <f t="shared" si="167"/>
        <v>1713.5454879444228</v>
      </c>
      <c r="EZ39" s="3" t="s">
        <v>441</v>
      </c>
      <c r="FA39" s="22">
        <f>SUMIFS(datos_arg[ARS],datos_arg[Year],FA$2,datos_arg[Month],FE$2,datos_arg[Destino],EZ39)
+SUMIFS(datos_us[ARS],datos_us[Year],FA$2,datos_us[Month],FE$2,datos_us[Destino],EZ39)</f>
        <v>286253.817779437</v>
      </c>
      <c r="FB39" s="22">
        <f>SUMIFS(datos_arg[USD],datos_arg[Year],FA$2,datos_arg[Month],FE$2,datos_arg[Destino],EZ39)
+SUMIFS(datos_us[USD],datos_us[Year],FA$2,datos_us[Month],FE$2,datos_us[Destino],EZ39)</f>
        <v>0</v>
      </c>
      <c r="FC39" s="22"/>
      <c r="FD39" s="22">
        <f t="shared" si="168"/>
        <v>1674979.5977794365</v>
      </c>
      <c r="FE39" s="23">
        <f t="shared" si="169"/>
        <v>1713.5454879444228</v>
      </c>
      <c r="FG39" s="3" t="s">
        <v>441</v>
      </c>
      <c r="FH39" s="22">
        <f>SUMIFS(datos_arg[ARS],datos_arg[Year],FH$2,datos_arg[Month],FL$2,datos_arg[Destino],FG39)
+SUMIFS(datos_us[ARS],datos_us[Year],FH$2,datos_us[Month],FL$2,datos_us[Destino],FG39)</f>
        <v>58500</v>
      </c>
      <c r="FI39" s="22">
        <f>SUMIFS(datos_arg[USD],datos_arg[Year],FH$2,datos_arg[Month],FL$2,datos_arg[Destino],FG39)
+SUMIFS(datos_us[USD],datos_us[Year],FH$2,datos_us[Month],FL$2,datos_us[Destino],FG39)</f>
        <v>67.078042606251998</v>
      </c>
      <c r="FJ39" s="22"/>
      <c r="FK39" s="22">
        <f t="shared" si="170"/>
        <v>1733479.5977794365</v>
      </c>
      <c r="FL39" s="23">
        <f t="shared" si="171"/>
        <v>1780.6235305506748</v>
      </c>
      <c r="FN39" s="3" t="s">
        <v>441</v>
      </c>
      <c r="FO39" s="22">
        <f>SUMIFS(datos_arg[ARS],datos_arg[Year],FO$2,datos_arg[Month],FS$2,datos_arg[Destino],FN39)
+SUMIFS(datos_us[ARS],datos_us[Year],FO$2,datos_us[Month],FS$2,datos_us[Destino],FN39)</f>
        <v>92000</v>
      </c>
      <c r="FP39" s="22">
        <f>SUMIFS(datos_arg[USD],datos_arg[Year],FO$2,datos_arg[Month],FS$2,datos_arg[Destino],FN39)
+SUMIFS(datos_us[USD],datos_us[Year],FO$2,datos_us[Month],FS$2,datos_us[Destino],FN39)</f>
        <v>0</v>
      </c>
      <c r="FQ39" s="22"/>
      <c r="FR39" s="22">
        <f t="shared" si="172"/>
        <v>1825479.5977794365</v>
      </c>
      <c r="FS39" s="23">
        <f t="shared" si="173"/>
        <v>1780.6235305506748</v>
      </c>
      <c r="FU39" s="3" t="s">
        <v>441</v>
      </c>
      <c r="FV39" s="22">
        <f>SUMIFS(datos_arg[ARS],datos_arg[Year],FV$2,datos_arg[Month],FZ$2,datos_arg[Destino],FU39)
+SUMIFS(datos_us[ARS],datos_us[Year],FV$2,datos_us[Month],FZ$2,datos_us[Destino],FU39)</f>
        <v>2813671</v>
      </c>
      <c r="FW39" s="22">
        <f>SUMIFS(datos_arg[USD],datos_arg[Year],FV$2,datos_arg[Month],FZ$2,datos_arg[Destino],FU39)
+SUMIFS(datos_us[USD],datos_us[Year],FV$2,datos_us[Month],FZ$2,datos_us[Destino],FU39)</f>
        <v>23.7181031074897</v>
      </c>
      <c r="FX39" s="22"/>
      <c r="FY39" s="22">
        <f t="shared" si="174"/>
        <v>4639150.597779436</v>
      </c>
      <c r="FZ39" s="23">
        <f t="shared" si="175"/>
        <v>1804.3416336581645</v>
      </c>
      <c r="GB39" s="3" t="s">
        <v>441</v>
      </c>
      <c r="GC39" s="22">
        <f>SUMIFS(datos_arg[ARS],datos_arg[Year],GC$2,datos_arg[Month],GG$2,datos_arg[Destino],GB39)
+SUMIFS(datos_us[ARS],datos_us[Year],GC$2,datos_us[Month],GG$2,datos_us[Destino],GB39)</f>
        <v>1028620</v>
      </c>
      <c r="GD39" s="22">
        <f>SUMIFS(datos_arg[USD],datos_arg[Year],GC$2,datos_arg[Month],GG$2,datos_arg[Destino],GB39)
+SUMIFS(datos_us[USD],datos_us[Year],GC$2,datos_us[Month],GG$2,datos_us[Destino],GB39)</f>
        <v>25.729379910970362</v>
      </c>
      <c r="GE39" s="22"/>
      <c r="GF39" s="22">
        <f t="shared" si="176"/>
        <v>5667770.597779436</v>
      </c>
      <c r="GG39" s="23">
        <f t="shared" si="177"/>
        <v>1830.0710135691349</v>
      </c>
      <c r="GI39" s="3" t="s">
        <v>441</v>
      </c>
      <c r="GJ39" s="22">
        <f>SUMIFS(datos_arg[ARS],datos_arg[Year],GJ$2,datos_arg[Month],GN$2,datos_arg[Destino],GI39)
+SUMIFS(datos_us[ARS],datos_us[Year],GJ$2,datos_us[Month],GN$2,datos_us[Destino],GI39)</f>
        <v>0</v>
      </c>
      <c r="GK39" s="22">
        <f>SUMIFS(datos_arg[USD],datos_arg[Year],GJ$2,datos_arg[Month],GN$2,datos_arg[Destino],GI39)
+SUMIFS(datos_us[USD],datos_us[Year],GJ$2,datos_us[Month],GN$2,datos_us[Destino],GI39)</f>
        <v>75.46187090487183</v>
      </c>
      <c r="GL39" s="22"/>
      <c r="GM39" s="22">
        <f t="shared" si="178"/>
        <v>5667770.597779436</v>
      </c>
      <c r="GN39" s="23">
        <f t="shared" si="179"/>
        <v>1905.5328844740068</v>
      </c>
      <c r="GP39" s="3" t="s">
        <v>441</v>
      </c>
      <c r="GQ39" s="22">
        <f>SUMIFS(datos_arg[ARS],datos_arg[Year],GQ$2,datos_arg[Month],GU$2,datos_arg[Destino],GP39)
+SUMIFS(datos_us[ARS],datos_us[Year],GQ$2,datos_us[Month],GU$2,datos_us[Destino],GP39)</f>
        <v>1281552.5</v>
      </c>
      <c r="GR39" s="22">
        <f>SUMIFS(datos_arg[USD],datos_arg[Year],GQ$2,datos_arg[Month],GU$2,datos_arg[Destino],GP39)
+SUMIFS(datos_us[USD],datos_us[Year],GQ$2,datos_us[Month],GU$2,datos_us[Destino],GP39)</f>
        <v>32.970744978439519</v>
      </c>
      <c r="GS39" s="22"/>
      <c r="GT39" s="22">
        <f t="shared" si="180"/>
        <v>6949323.097779436</v>
      </c>
      <c r="GU39" s="23">
        <f t="shared" si="181"/>
        <v>1938.5036294524464</v>
      </c>
      <c r="GW39" s="3" t="s">
        <v>441</v>
      </c>
      <c r="GX39" s="22">
        <f>SUMIFS(datos_arg[ARS],datos_arg[Year],GX$2,datos_arg[Month],HB$2,datos_arg[Destino],GW39)
+SUMIFS(datos_us[ARS],datos_us[Year],GX$2,datos_us[Month],HB$2,datos_us[Destino],GW39)</f>
        <v>0</v>
      </c>
      <c r="GY39" s="22">
        <f>SUMIFS(datos_arg[USD],datos_arg[Year],GX$2,datos_arg[Month],HB$2,datos_arg[Destino],GW39)
+SUMIFS(datos_us[USD],datos_us[Year],GX$2,datos_us[Month],HB$2,datos_us[Destino],GW39)</f>
        <v>0</v>
      </c>
      <c r="GZ39" s="22"/>
      <c r="HA39" s="22">
        <f t="shared" si="182"/>
        <v>6949323.097779436</v>
      </c>
      <c r="HB39" s="23">
        <f t="shared" si="183"/>
        <v>1938.5036294524464</v>
      </c>
      <c r="HD39" s="3" t="s">
        <v>441</v>
      </c>
      <c r="HE39" s="22">
        <f>SUMIFS(datos_arg[ARS],datos_arg[Year],HE$2,datos_arg[Month],HI$2,datos_arg[Destino],HD39)
+SUMIFS(datos_us[ARS],datos_us[Year],HE$2,datos_us[Month],HI$2,datos_us[Destino],HD39)</f>
        <v>0</v>
      </c>
      <c r="HF39" s="22">
        <f>SUMIFS(datos_arg[USD],datos_arg[Year],HE$2,datos_arg[Month],HI$2,datos_arg[Destino],HD39)
+SUMIFS(datos_us[USD],datos_us[Year],HE$2,datos_us[Month],HI$2,datos_us[Destino],HD39)</f>
        <v>196.69788930061983</v>
      </c>
      <c r="HG39" s="22"/>
      <c r="HH39" s="22">
        <f t="shared" si="184"/>
        <v>6949323.097779436</v>
      </c>
      <c r="HI39" s="23">
        <f t="shared" si="185"/>
        <v>2135.201518753066</v>
      </c>
      <c r="HK39" s="3" t="s">
        <v>441</v>
      </c>
      <c r="HL39" s="22">
        <f>SUMIFS(datos_arg[ARS],datos_arg[Year],HL$2,datos_arg[Month],HP$2,datos_arg[Destino],HK39)
+SUMIFS(datos_us[ARS],datos_us[Year],HL$2,datos_us[Month],HP$2,datos_us[Destino],HK39)</f>
        <v>0</v>
      </c>
      <c r="HM39" s="22">
        <f>SUMIFS(datos_arg[USD],datos_arg[Year],HL$2,datos_arg[Month],HP$2,datos_arg[Destino],HK39)
+SUMIFS(datos_us[USD],datos_us[Year],HL$2,datos_us[Month],HP$2,datos_us[Destino],HK39)</f>
        <v>0</v>
      </c>
      <c r="HN39" s="22"/>
      <c r="HO39" s="22">
        <f t="shared" si="186"/>
        <v>6949323.097779436</v>
      </c>
      <c r="HP39" s="23">
        <f t="shared" si="187"/>
        <v>2135.201518753066</v>
      </c>
    </row>
    <row r="40" spans="2:224" x14ac:dyDescent="0.25">
      <c r="B40" s="3" t="s">
        <v>509</v>
      </c>
      <c r="C40" s="22">
        <f>SUMIFS(datos_arg[ARS],datos_arg[Year],C$2,datos_arg[Month],G$2,datos_arg[Destino],B40)
+SUMIFS(datos_us[ARS],datos_us[Year],C$2,datos_us[Month],G$2,datos_us[Destino],B40)</f>
        <v>0</v>
      </c>
      <c r="D40" s="22">
        <f>SUMIFS(datos_arg[USD],datos_arg[Year],C$2,datos_arg[Month],G$2,datos_arg[Destino],B40)
+SUMIFS(datos_us[USD],datos_us[Year],C$2,datos_us[Month],G$2,datos_us[Destino],B40)</f>
        <v>0</v>
      </c>
      <c r="E40" s="22"/>
      <c r="F40" s="22">
        <f t="shared" si="32"/>
        <v>0</v>
      </c>
      <c r="G40" s="23">
        <f t="shared" si="0"/>
        <v>0</v>
      </c>
      <c r="I40" s="3" t="s">
        <v>509</v>
      </c>
      <c r="J40" s="22">
        <f>SUMIFS(datos_arg[ARS],datos_arg[Year],J$2,datos_arg[Month],N$2,datos_arg[Destino],I40)
+SUMIFS(datos_us[ARS],datos_us[Year],J$2,datos_us[Month],N$2,datos_us[Destino],I40)</f>
        <v>0</v>
      </c>
      <c r="K40" s="22">
        <f>SUMIFS(datos_arg[USD],datos_arg[Year],J$2,datos_arg[Month],N$2,datos_arg[Destino],I40)
+SUMIFS(datos_us[USD],datos_us[Year],J$2,datos_us[Month],N$2,datos_us[Destino],I40)</f>
        <v>0</v>
      </c>
      <c r="L40" s="22"/>
      <c r="M40" s="22">
        <f t="shared" si="126"/>
        <v>0</v>
      </c>
      <c r="N40" s="23">
        <f t="shared" si="127"/>
        <v>0</v>
      </c>
      <c r="P40" s="3" t="s">
        <v>509</v>
      </c>
      <c r="Q40" s="22">
        <f>SUMIFS(datos_arg[ARS],datos_arg[Year],Q$2,datos_arg[Month],U$2,datos_arg[Destino],P40)
+SUMIFS(datos_us[ARS],datos_us[Year],Q$2,datos_us[Month],U$2,datos_us[Destino],P40)</f>
        <v>24000</v>
      </c>
      <c r="R40" s="22">
        <f>SUMIFS(datos_arg[USD],datos_arg[Year],Q$2,datos_arg[Month],U$2,datos_arg[Destino],P40)
+SUMIFS(datos_us[USD],datos_us[Year],Q$2,datos_us[Month],U$2,datos_us[Destino],P40)</f>
        <v>559.44055944055947</v>
      </c>
      <c r="S40" s="22"/>
      <c r="T40" s="22">
        <f t="shared" si="128"/>
        <v>24000</v>
      </c>
      <c r="U40" s="23">
        <f t="shared" si="129"/>
        <v>559.44055944055947</v>
      </c>
      <c r="W40" s="3" t="s">
        <v>509</v>
      </c>
      <c r="X40" s="22">
        <f>SUMIFS(datos_arg[ARS],datos_arg[Year],X$2,datos_arg[Month],AB$2,datos_arg[Destino],W40)
+SUMIFS(datos_us[ARS],datos_us[Year],X$2,datos_us[Month],AB$2,datos_us[Destino],W40)</f>
        <v>0</v>
      </c>
      <c r="Y40" s="22">
        <f>SUMIFS(datos_arg[USD],datos_arg[Year],X$2,datos_arg[Month],AB$2,datos_arg[Destino],W40)
+SUMIFS(datos_us[USD],datos_us[Year],X$2,datos_us[Month],AB$2,datos_us[Destino],W40)</f>
        <v>0</v>
      </c>
      <c r="Z40" s="22"/>
      <c r="AA40" s="22">
        <f t="shared" si="130"/>
        <v>24000</v>
      </c>
      <c r="AB40" s="23">
        <f t="shared" si="131"/>
        <v>559.44055944055947</v>
      </c>
      <c r="AD40" s="3" t="s">
        <v>509</v>
      </c>
      <c r="AE40" s="22">
        <f>SUMIFS(datos_arg[ARS],datos_arg[Year],AE$2,datos_arg[Month],AI$2,datos_arg[Destino],AD40)
+SUMIFS(datos_us[ARS],datos_us[Year],AE$2,datos_us[Month],AI$2,datos_us[Destino],AD40)</f>
        <v>0</v>
      </c>
      <c r="AF40" s="22">
        <f>SUMIFS(datos_arg[USD],datos_arg[Year],AE$2,datos_arg[Month],AI$2,datos_arg[Destino],AD40)
+SUMIFS(datos_us[USD],datos_us[Year],AE$2,datos_us[Month],AI$2,datos_us[Destino],AD40)</f>
        <v>0</v>
      </c>
      <c r="AG40" s="22"/>
      <c r="AH40" s="22">
        <f t="shared" si="132"/>
        <v>24000</v>
      </c>
      <c r="AI40" s="23">
        <f t="shared" si="133"/>
        <v>559.44055944055947</v>
      </c>
      <c r="AK40" s="3" t="s">
        <v>509</v>
      </c>
      <c r="AL40" s="22">
        <f>SUMIFS(datos_arg[ARS],datos_arg[Year],AL$2,datos_arg[Month],AP$2,datos_arg[Destino],AK40)
+SUMIFS(datos_us[ARS],datos_us[Year],AL$2,datos_us[Month],AP$2,datos_us[Destino],AK40)</f>
        <v>0</v>
      </c>
      <c r="AM40" s="22">
        <f>SUMIFS(datos_arg[USD],datos_arg[Year],AL$2,datos_arg[Month],AP$2,datos_arg[Destino],AK40)
+SUMIFS(datos_us[USD],datos_us[Year],AL$2,datos_us[Month],AP$2,datos_us[Destino],AK40)</f>
        <v>0</v>
      </c>
      <c r="AN40" s="22"/>
      <c r="AO40" s="22">
        <f t="shared" si="134"/>
        <v>24000</v>
      </c>
      <c r="AP40" s="23">
        <f t="shared" si="135"/>
        <v>559.44055944055947</v>
      </c>
      <c r="AR40" s="3" t="s">
        <v>509</v>
      </c>
      <c r="AS40" s="22">
        <f>SUMIFS(datos_arg[ARS],datos_arg[Year],AS$2,datos_arg[Month],AW$2,datos_arg[Destino],AR40)
+SUMIFS(datos_us[ARS],datos_us[Year],AS$2,datos_us[Month],AW$2,datos_us[Destino],AR40)</f>
        <v>0</v>
      </c>
      <c r="AT40" s="22">
        <f>SUMIFS(datos_arg[USD],datos_arg[Year],AS$2,datos_arg[Month],AW$2,datos_arg[Destino],AR40)
+SUMIFS(datos_us[USD],datos_us[Year],AS$2,datos_us[Month],AW$2,datos_us[Destino],AR40)</f>
        <v>0</v>
      </c>
      <c r="AU40" s="22"/>
      <c r="AV40" s="22">
        <f t="shared" si="136"/>
        <v>24000</v>
      </c>
      <c r="AW40" s="23">
        <f t="shared" si="137"/>
        <v>559.44055944055947</v>
      </c>
      <c r="AY40" s="3" t="s">
        <v>509</v>
      </c>
      <c r="AZ40" s="22">
        <f>SUMIFS(datos_arg[ARS],datos_arg[Year],AZ$2,datos_arg[Month],BD$2,datos_arg[Destino],AY40)
+SUMIFS(datos_us[ARS],datos_us[Year],AZ$2,datos_us[Month],BD$2,datos_us[Destino],AY40)</f>
        <v>0</v>
      </c>
      <c r="BA40" s="22">
        <f>SUMIFS(datos_arg[USD],datos_arg[Year],AZ$2,datos_arg[Month],BD$2,datos_arg[Destino],AY40)
+SUMIFS(datos_us[USD],datos_us[Year],AZ$2,datos_us[Month],BD$2,datos_us[Destino],AY40)</f>
        <v>0</v>
      </c>
      <c r="BB40" s="22"/>
      <c r="BC40" s="22">
        <f t="shared" si="138"/>
        <v>24000</v>
      </c>
      <c r="BD40" s="23">
        <f t="shared" si="139"/>
        <v>559.44055944055947</v>
      </c>
      <c r="BF40" s="3" t="s">
        <v>509</v>
      </c>
      <c r="BG40" s="22">
        <f>SUMIFS(datos_arg[ARS],datos_arg[Year],BG$2,datos_arg[Month],BK$2,datos_arg[Destino],BF40)
+SUMIFS(datos_us[ARS],datos_us[Year],BG$2,datos_us[Month],BK$2,datos_us[Destino],BF40)</f>
        <v>0</v>
      </c>
      <c r="BH40" s="22">
        <f>SUMIFS(datos_arg[USD],datos_arg[Year],BG$2,datos_arg[Month],BK$2,datos_arg[Destino],BF40)
+SUMIFS(datos_us[USD],datos_us[Year],BG$2,datos_us[Month],BK$2,datos_us[Destino],BF40)</f>
        <v>0</v>
      </c>
      <c r="BI40" s="22"/>
      <c r="BJ40" s="22">
        <f t="shared" si="140"/>
        <v>24000</v>
      </c>
      <c r="BK40" s="23">
        <f t="shared" si="141"/>
        <v>559.44055944055947</v>
      </c>
      <c r="BM40" s="3" t="s">
        <v>509</v>
      </c>
      <c r="BN40" s="22">
        <f>SUMIFS(datos_arg[ARS],datos_arg[Year],BN$2,datos_arg[Month],BR$2,datos_arg[Destino],BM40)
+SUMIFS(datos_us[ARS],datos_us[Year],BN$2,datos_us[Month],BR$2,datos_us[Destino],BM40)</f>
        <v>0</v>
      </c>
      <c r="BO40" s="22">
        <f>SUMIFS(datos_arg[USD],datos_arg[Year],BN$2,datos_arg[Month],BR$2,datos_arg[Destino],BM40)
+SUMIFS(datos_us[USD],datos_us[Year],BN$2,datos_us[Month],BR$2,datos_us[Destino],BM40)</f>
        <v>0</v>
      </c>
      <c r="BP40" s="22"/>
      <c r="BQ40" s="22">
        <f t="shared" si="142"/>
        <v>24000</v>
      </c>
      <c r="BR40" s="23">
        <f t="shared" si="143"/>
        <v>559.44055944055947</v>
      </c>
      <c r="BT40" s="3" t="s">
        <v>509</v>
      </c>
      <c r="BU40" s="22">
        <f>SUMIFS(datos_arg[ARS],datos_arg[Year],BU$2,datos_arg[Month],BY$2,datos_arg[Destino],BT40)
+SUMIFS(datos_us[ARS],datos_us[Year],BU$2,datos_us[Month],BY$2,datos_us[Destino],BT40)</f>
        <v>0</v>
      </c>
      <c r="BV40" s="22">
        <f>SUMIFS(datos_arg[USD],datos_arg[Year],BU$2,datos_arg[Month],BY$2,datos_arg[Destino],BT40)
+SUMIFS(datos_us[USD],datos_us[Year],BU$2,datos_us[Month],BY$2,datos_us[Destino],BT40)</f>
        <v>0</v>
      </c>
      <c r="BW40" s="22"/>
      <c r="BX40" s="22">
        <f t="shared" si="144"/>
        <v>24000</v>
      </c>
      <c r="BY40" s="23">
        <f t="shared" si="145"/>
        <v>559.44055944055947</v>
      </c>
      <c r="CA40" s="3" t="s">
        <v>509</v>
      </c>
      <c r="CB40" s="22">
        <f>SUMIFS(datos_arg[ARS],datos_arg[Year],CB$2,datos_arg[Month],CF$2,datos_arg[Destino],CA40)
+SUMIFS(datos_us[ARS],datos_us[Year],CB$2,datos_us[Month],CF$2,datos_us[Destino],CA40)</f>
        <v>0</v>
      </c>
      <c r="CC40" s="22">
        <f>SUMIFS(datos_arg[USD],datos_arg[Year],CB$2,datos_arg[Month],CF$2,datos_arg[Destino],CA40)
+SUMIFS(datos_us[USD],datos_us[Year],CB$2,datos_us[Month],CF$2,datos_us[Destino],CA40)</f>
        <v>0</v>
      </c>
      <c r="CD40" s="22"/>
      <c r="CE40" s="22">
        <f t="shared" si="146"/>
        <v>24000</v>
      </c>
      <c r="CF40" s="23">
        <f t="shared" si="147"/>
        <v>559.44055944055947</v>
      </c>
      <c r="CH40" s="3" t="s">
        <v>509</v>
      </c>
      <c r="CI40" s="22">
        <f>SUMIFS(datos_arg[ARS],datos_arg[Year],CI$2,datos_arg[Month],CM$2,datos_arg[Destino],CH40)
+SUMIFS(datos_us[ARS],datos_us[Year],CI$2,datos_us[Month],CM$2,datos_us[Destino],CH40)</f>
        <v>0</v>
      </c>
      <c r="CJ40" s="22">
        <f>SUMIFS(datos_arg[USD],datos_arg[Year],CI$2,datos_arg[Month],CM$2,datos_arg[Destino],CH40)
+SUMIFS(datos_us[USD],datos_us[Year],CI$2,datos_us[Month],CM$2,datos_us[Destino],CH40)</f>
        <v>0</v>
      </c>
      <c r="CK40" s="22"/>
      <c r="CL40" s="22">
        <f t="shared" si="148"/>
        <v>24000</v>
      </c>
      <c r="CM40" s="23">
        <f t="shared" si="149"/>
        <v>559.44055944055947</v>
      </c>
      <c r="CO40" s="3" t="s">
        <v>509</v>
      </c>
      <c r="CP40" s="22">
        <f>SUMIFS(datos_arg[ARS],datos_arg[Year],CP$2,datos_arg[Month],CT$2,datos_arg[Destino],CO40)
+SUMIFS(datos_us[ARS],datos_us[Year],CP$2,datos_us[Month],CT$2,datos_us[Destino],CO40)</f>
        <v>0</v>
      </c>
      <c r="CQ40" s="22">
        <f>SUMIFS(datos_arg[USD],datos_arg[Year],CP$2,datos_arg[Month],CT$2,datos_arg[Destino],CO40)
+SUMIFS(datos_us[USD],datos_us[Year],CP$2,datos_us[Month],CT$2,datos_us[Destino],CO40)</f>
        <v>0</v>
      </c>
      <c r="CR40" s="22"/>
      <c r="CS40" s="22">
        <f t="shared" si="150"/>
        <v>24000</v>
      </c>
      <c r="CT40" s="23">
        <f t="shared" si="151"/>
        <v>559.44055944055947</v>
      </c>
      <c r="CV40" s="3" t="s">
        <v>509</v>
      </c>
      <c r="CW40" s="22">
        <f>SUMIFS(datos_arg[ARS],datos_arg[Year],CW$2,datos_arg[Month],DA$2,datos_arg[Destino],CV40)
+SUMIFS(datos_us[ARS],datos_us[Year],CW$2,datos_us[Month],DA$2,datos_us[Destino],CV40)</f>
        <v>5252.92</v>
      </c>
      <c r="CX40" s="22">
        <f>SUMIFS(datos_arg[USD],datos_arg[Year],CW$2,datos_arg[Month],DA$2,datos_arg[Destino],CV40)
+SUMIFS(datos_us[USD],datos_us[Year],CW$2,datos_us[Month],DA$2,datos_us[Destino],CV40)</f>
        <v>68.219740259740263</v>
      </c>
      <c r="CY40" s="22"/>
      <c r="CZ40" s="22">
        <f t="shared" si="152"/>
        <v>29252.92</v>
      </c>
      <c r="DA40" s="23">
        <f t="shared" si="153"/>
        <v>627.66029970029967</v>
      </c>
      <c r="DC40" s="3" t="s">
        <v>509</v>
      </c>
      <c r="DD40" s="22">
        <f>SUMIFS(datos_arg[ARS],datos_arg[Year],DD$2,datos_arg[Month],DH$2,datos_arg[Destino],DC40)
+SUMIFS(datos_us[ARS],datos_us[Year],DD$2,datos_us[Month],DH$2,datos_us[Destino],DC40)</f>
        <v>0</v>
      </c>
      <c r="DE40" s="22">
        <f>SUMIFS(datos_arg[USD],datos_arg[Year],DD$2,datos_arg[Month],DH$2,datos_arg[Destino],DC40)
+SUMIFS(datos_us[USD],datos_us[Year],DD$2,datos_us[Month],DH$2,datos_us[Destino],DC40)</f>
        <v>0</v>
      </c>
      <c r="DF40" s="22"/>
      <c r="DG40" s="22">
        <f t="shared" si="154"/>
        <v>29252.92</v>
      </c>
      <c r="DH40" s="23">
        <f t="shared" si="155"/>
        <v>627.66029970029967</v>
      </c>
      <c r="DJ40" s="3" t="s">
        <v>509</v>
      </c>
      <c r="DK40" s="22">
        <f>SUMIFS(datos_arg[ARS],datos_arg[Year],DK$2,datos_arg[Month],DO$2,datos_arg[Destino],DJ40)
+SUMIFS(datos_us[ARS],datos_us[Year],DK$2,datos_us[Month],DO$2,datos_us[Destino],DJ40)</f>
        <v>0</v>
      </c>
      <c r="DL40" s="22">
        <f>SUMIFS(datos_arg[USD],datos_arg[Year],DK$2,datos_arg[Month],DO$2,datos_arg[Destino],DJ40)
+SUMIFS(datos_us[USD],datos_us[Year],DK$2,datos_us[Month],DO$2,datos_us[Destino],DJ40)</f>
        <v>0</v>
      </c>
      <c r="DM40" s="22"/>
      <c r="DN40" s="22">
        <f t="shared" si="156"/>
        <v>29252.92</v>
      </c>
      <c r="DO40" s="23">
        <f t="shared" si="157"/>
        <v>627.66029970029967</v>
      </c>
      <c r="DQ40" s="3" t="s">
        <v>509</v>
      </c>
      <c r="DR40" s="22">
        <f>SUMIFS(datos_arg[ARS],datos_arg[Year],DR$2,datos_arg[Month],DV$2,datos_arg[Destino],DQ40)
+SUMIFS(datos_us[ARS],datos_us[Year],DR$2,datos_us[Month],DV$2,datos_us[Destino],DQ40)</f>
        <v>0</v>
      </c>
      <c r="DS40" s="22">
        <f>SUMIFS(datos_arg[USD],datos_arg[Year],DR$2,datos_arg[Month],DV$2,datos_arg[Destino],DQ40)
+SUMIFS(datos_us[USD],datos_us[Year],DR$2,datos_us[Month],DV$2,datos_us[Destino],DQ40)</f>
        <v>0</v>
      </c>
      <c r="DT40" s="22"/>
      <c r="DU40" s="22">
        <f t="shared" si="158"/>
        <v>29252.92</v>
      </c>
      <c r="DV40" s="23">
        <f t="shared" si="159"/>
        <v>627.66029970029967</v>
      </c>
      <c r="DX40" s="3" t="s">
        <v>509</v>
      </c>
      <c r="DY40" s="22">
        <f>SUMIFS(datos_arg[ARS],datos_arg[Year],DY$2,datos_arg[Month],EC$2,datos_arg[Destino],DX40)
+SUMIFS(datos_us[ARS],datos_us[Year],DY$2,datos_us[Month],EC$2,datos_us[Destino],DX40)</f>
        <v>0</v>
      </c>
      <c r="DZ40" s="22">
        <f>SUMIFS(datos_arg[USD],datos_arg[Year],DY$2,datos_arg[Month],EC$2,datos_arg[Destino],DX40)
+SUMIFS(datos_us[USD],datos_us[Year],DY$2,datos_us[Month],EC$2,datos_us[Destino],DX40)</f>
        <v>0</v>
      </c>
      <c r="EA40" s="22"/>
      <c r="EB40" s="22">
        <f t="shared" si="160"/>
        <v>29252.92</v>
      </c>
      <c r="EC40" s="23">
        <f t="shared" si="161"/>
        <v>627.66029970029967</v>
      </c>
      <c r="EE40" s="3" t="s">
        <v>509</v>
      </c>
      <c r="EF40" s="22">
        <f>SUMIFS(datos_arg[ARS],datos_arg[Year],EF$2,datos_arg[Month],EJ$2,datos_arg[Destino],EE40)
+SUMIFS(datos_us[ARS],datos_us[Year],EF$2,datos_us[Month],EJ$2,datos_us[Destino],EE40)</f>
        <v>0</v>
      </c>
      <c r="EG40" s="22">
        <f>SUMIFS(datos_arg[USD],datos_arg[Year],EF$2,datos_arg[Month],EJ$2,datos_arg[Destino],EE40)
+SUMIFS(datos_us[USD],datos_us[Year],EF$2,datos_us[Month],EJ$2,datos_us[Destino],EE40)</f>
        <v>0</v>
      </c>
      <c r="EH40" s="22"/>
      <c r="EI40" s="22">
        <f t="shared" si="162"/>
        <v>29252.92</v>
      </c>
      <c r="EJ40" s="23">
        <f t="shared" si="163"/>
        <v>627.66029970029967</v>
      </c>
      <c r="EL40" s="3" t="s">
        <v>509</v>
      </c>
      <c r="EM40" s="22">
        <f>SUMIFS(datos_arg[ARS],datos_arg[Year],EM$2,datos_arg[Month],EQ$2,datos_arg[Destino],EL40)
+SUMIFS(datos_us[ARS],datos_us[Year],EM$2,datos_us[Month],EQ$2,datos_us[Destino],EL40)</f>
        <v>0</v>
      </c>
      <c r="EN40" s="22">
        <f>SUMIFS(datos_arg[USD],datos_arg[Year],EM$2,datos_arg[Month],EQ$2,datos_arg[Destino],EL40)
+SUMIFS(datos_us[USD],datos_us[Year],EM$2,datos_us[Month],EQ$2,datos_us[Destino],EL40)</f>
        <v>0</v>
      </c>
      <c r="EO40" s="22"/>
      <c r="EP40" s="22">
        <f t="shared" si="164"/>
        <v>29252.92</v>
      </c>
      <c r="EQ40" s="23">
        <f t="shared" si="165"/>
        <v>627.66029970029967</v>
      </c>
      <c r="ES40" s="3" t="s">
        <v>509</v>
      </c>
      <c r="ET40" s="22">
        <f>SUMIFS(datos_arg[ARS],datos_arg[Year],ET$2,datos_arg[Month],EX$2,datos_arg[Destino],ES40)
+SUMIFS(datos_us[ARS],datos_us[Year],ET$2,datos_us[Month],EX$2,datos_us[Destino],ES40)</f>
        <v>0</v>
      </c>
      <c r="EU40" s="22">
        <f>SUMIFS(datos_arg[USD],datos_arg[Year],ET$2,datos_arg[Month],EX$2,datos_arg[Destino],ES40)
+SUMIFS(datos_us[USD],datos_us[Year],ET$2,datos_us[Month],EX$2,datos_us[Destino],ES40)</f>
        <v>0</v>
      </c>
      <c r="EV40" s="22"/>
      <c r="EW40" s="22">
        <f t="shared" si="166"/>
        <v>29252.92</v>
      </c>
      <c r="EX40" s="23">
        <f t="shared" si="167"/>
        <v>627.66029970029967</v>
      </c>
      <c r="EZ40" s="3" t="s">
        <v>509</v>
      </c>
      <c r="FA40" s="22">
        <f>SUMIFS(datos_arg[ARS],datos_arg[Year],FA$2,datos_arg[Month],FE$2,datos_arg[Destino],EZ40)
+SUMIFS(datos_us[ARS],datos_us[Year],FA$2,datos_us[Month],FE$2,datos_us[Destino],EZ40)</f>
        <v>0</v>
      </c>
      <c r="FB40" s="22">
        <f>SUMIFS(datos_arg[USD],datos_arg[Year],FA$2,datos_arg[Month],FE$2,datos_arg[Destino],EZ40)
+SUMIFS(datos_us[USD],datos_us[Year],FA$2,datos_us[Month],FE$2,datos_us[Destino],EZ40)</f>
        <v>0</v>
      </c>
      <c r="FC40" s="22"/>
      <c r="FD40" s="22">
        <f t="shared" si="168"/>
        <v>29252.92</v>
      </c>
      <c r="FE40" s="23">
        <f t="shared" si="169"/>
        <v>627.66029970029967</v>
      </c>
      <c r="FG40" s="3" t="s">
        <v>509</v>
      </c>
      <c r="FH40" s="22">
        <f>SUMIFS(datos_arg[ARS],datos_arg[Year],FH$2,datos_arg[Month],FL$2,datos_arg[Destino],FG40)
+SUMIFS(datos_us[ARS],datos_us[Year],FH$2,datos_us[Month],FL$2,datos_us[Destino],FG40)</f>
        <v>0</v>
      </c>
      <c r="FI40" s="22">
        <f>SUMIFS(datos_arg[USD],datos_arg[Year],FH$2,datos_arg[Month],FL$2,datos_arg[Destino],FG40)
+SUMIFS(datos_us[USD],datos_us[Year],FH$2,datos_us[Month],FL$2,datos_us[Destino],FG40)</f>
        <v>0</v>
      </c>
      <c r="FJ40" s="22"/>
      <c r="FK40" s="22">
        <f t="shared" si="170"/>
        <v>29252.92</v>
      </c>
      <c r="FL40" s="23">
        <f t="shared" si="171"/>
        <v>627.66029970029967</v>
      </c>
      <c r="FN40" s="3" t="s">
        <v>509</v>
      </c>
      <c r="FO40" s="22">
        <f>SUMIFS(datos_arg[ARS],datos_arg[Year],FO$2,datos_arg[Month],FS$2,datos_arg[Destino],FN40)
+SUMIFS(datos_us[ARS],datos_us[Year],FO$2,datos_us[Month],FS$2,datos_us[Destino],FN40)</f>
        <v>0</v>
      </c>
      <c r="FP40" s="22">
        <f>SUMIFS(datos_arg[USD],datos_arg[Year],FO$2,datos_arg[Month],FS$2,datos_arg[Destino],FN40)
+SUMIFS(datos_us[USD],datos_us[Year],FO$2,datos_us[Month],FS$2,datos_us[Destino],FN40)</f>
        <v>0</v>
      </c>
      <c r="FQ40" s="22"/>
      <c r="FR40" s="22">
        <f t="shared" si="172"/>
        <v>29252.92</v>
      </c>
      <c r="FS40" s="23">
        <f t="shared" si="173"/>
        <v>627.66029970029967</v>
      </c>
      <c r="FU40" s="3" t="s">
        <v>509</v>
      </c>
      <c r="FV40" s="22">
        <f>SUMIFS(datos_arg[ARS],datos_arg[Year],FV$2,datos_arg[Month],FZ$2,datos_arg[Destino],FU40)
+SUMIFS(datos_us[ARS],datos_us[Year],FV$2,datos_us[Month],FZ$2,datos_us[Destino],FU40)</f>
        <v>0</v>
      </c>
      <c r="FW40" s="22">
        <f>SUMIFS(datos_arg[USD],datos_arg[Year],FV$2,datos_arg[Month],FZ$2,datos_arg[Destino],FU40)
+SUMIFS(datos_us[USD],datos_us[Year],FV$2,datos_us[Month],FZ$2,datos_us[Destino],FU40)</f>
        <v>0</v>
      </c>
      <c r="FX40" s="22"/>
      <c r="FY40" s="22">
        <f t="shared" si="174"/>
        <v>29252.92</v>
      </c>
      <c r="FZ40" s="23">
        <f t="shared" si="175"/>
        <v>627.66029970029967</v>
      </c>
      <c r="GB40" s="3" t="s">
        <v>509</v>
      </c>
      <c r="GC40" s="22">
        <f>SUMIFS(datos_arg[ARS],datos_arg[Year],GC$2,datos_arg[Month],GG$2,datos_arg[Destino],GB40)
+SUMIFS(datos_us[ARS],datos_us[Year],GC$2,datos_us[Month],GG$2,datos_us[Destino],GB40)</f>
        <v>0</v>
      </c>
      <c r="GD40" s="22">
        <f>SUMIFS(datos_arg[USD],datos_arg[Year],GC$2,datos_arg[Month],GG$2,datos_arg[Destino],GB40)
+SUMIFS(datos_us[USD],datos_us[Year],GC$2,datos_us[Month],GG$2,datos_us[Destino],GB40)</f>
        <v>0</v>
      </c>
      <c r="GE40" s="22"/>
      <c r="GF40" s="22">
        <f t="shared" si="176"/>
        <v>29252.92</v>
      </c>
      <c r="GG40" s="23">
        <f t="shared" si="177"/>
        <v>627.66029970029967</v>
      </c>
      <c r="GI40" s="3" t="s">
        <v>509</v>
      </c>
      <c r="GJ40" s="22">
        <f>SUMIFS(datos_arg[ARS],datos_arg[Year],GJ$2,datos_arg[Month],GN$2,datos_arg[Destino],GI40)
+SUMIFS(datos_us[ARS],datos_us[Year],GJ$2,datos_us[Month],GN$2,datos_us[Destino],GI40)</f>
        <v>0</v>
      </c>
      <c r="GK40" s="22">
        <f>SUMIFS(datos_arg[USD],datos_arg[Year],GJ$2,datos_arg[Month],GN$2,datos_arg[Destino],GI40)
+SUMIFS(datos_us[USD],datos_us[Year],GJ$2,datos_us[Month],GN$2,datos_us[Destino],GI40)</f>
        <v>0</v>
      </c>
      <c r="GL40" s="22"/>
      <c r="GM40" s="22">
        <f t="shared" si="178"/>
        <v>29252.92</v>
      </c>
      <c r="GN40" s="23">
        <f t="shared" si="179"/>
        <v>627.66029970029967</v>
      </c>
      <c r="GP40" s="3" t="s">
        <v>509</v>
      </c>
      <c r="GQ40" s="22">
        <f>SUMIFS(datos_arg[ARS],datos_arg[Year],GQ$2,datos_arg[Month],GU$2,datos_arg[Destino],GP40)
+SUMIFS(datos_us[ARS],datos_us[Year],GQ$2,datos_us[Month],GU$2,datos_us[Destino],GP40)</f>
        <v>0</v>
      </c>
      <c r="GR40" s="22">
        <f>SUMIFS(datos_arg[USD],datos_arg[Year],GQ$2,datos_arg[Month],GU$2,datos_arg[Destino],GP40)
+SUMIFS(datos_us[USD],datos_us[Year],GQ$2,datos_us[Month],GU$2,datos_us[Destino],GP40)</f>
        <v>0</v>
      </c>
      <c r="GS40" s="22"/>
      <c r="GT40" s="22">
        <f t="shared" si="180"/>
        <v>29252.92</v>
      </c>
      <c r="GU40" s="23">
        <f t="shared" si="181"/>
        <v>627.66029970029967</v>
      </c>
      <c r="GW40" s="3" t="s">
        <v>509</v>
      </c>
      <c r="GX40" s="22">
        <f>SUMIFS(datos_arg[ARS],datos_arg[Year],GX$2,datos_arg[Month],HB$2,datos_arg[Destino],GW40)
+SUMIFS(datos_us[ARS],datos_us[Year],GX$2,datos_us[Month],HB$2,datos_us[Destino],GW40)</f>
        <v>0</v>
      </c>
      <c r="GY40" s="22">
        <f>SUMIFS(datos_arg[USD],datos_arg[Year],GX$2,datos_arg[Month],HB$2,datos_arg[Destino],GW40)
+SUMIFS(datos_us[USD],datos_us[Year],GX$2,datos_us[Month],HB$2,datos_us[Destino],GW40)</f>
        <v>0</v>
      </c>
      <c r="GZ40" s="22"/>
      <c r="HA40" s="22">
        <f t="shared" si="182"/>
        <v>29252.92</v>
      </c>
      <c r="HB40" s="23">
        <f t="shared" si="183"/>
        <v>627.66029970029967</v>
      </c>
      <c r="HD40" s="3" t="s">
        <v>509</v>
      </c>
      <c r="HE40" s="22">
        <f>SUMIFS(datos_arg[ARS],datos_arg[Year],HE$2,datos_arg[Month],HI$2,datos_arg[Destino],HD40)
+SUMIFS(datos_us[ARS],datos_us[Year],HE$2,datos_us[Month],HI$2,datos_us[Destino],HD40)</f>
        <v>0</v>
      </c>
      <c r="HF40" s="22">
        <f>SUMIFS(datos_arg[USD],datos_arg[Year],HE$2,datos_arg[Month],HI$2,datos_arg[Destino],HD40)
+SUMIFS(datos_us[USD],datos_us[Year],HE$2,datos_us[Month],HI$2,datos_us[Destino],HD40)</f>
        <v>0</v>
      </c>
      <c r="HG40" s="22"/>
      <c r="HH40" s="22">
        <f t="shared" si="184"/>
        <v>29252.92</v>
      </c>
      <c r="HI40" s="23">
        <f t="shared" si="185"/>
        <v>627.66029970029967</v>
      </c>
      <c r="HK40" s="3" t="s">
        <v>509</v>
      </c>
      <c r="HL40" s="22">
        <f>SUMIFS(datos_arg[ARS],datos_arg[Year],HL$2,datos_arg[Month],HP$2,datos_arg[Destino],HK40)
+SUMIFS(datos_us[ARS],datos_us[Year],HL$2,datos_us[Month],HP$2,datos_us[Destino],HK40)</f>
        <v>0</v>
      </c>
      <c r="HM40" s="22">
        <f>SUMIFS(datos_arg[USD],datos_arg[Year],HL$2,datos_arg[Month],HP$2,datos_arg[Destino],HK40)
+SUMIFS(datos_us[USD],datos_us[Year],HL$2,datos_us[Month],HP$2,datos_us[Destino],HK40)</f>
        <v>0</v>
      </c>
      <c r="HN40" s="22"/>
      <c r="HO40" s="22">
        <f t="shared" si="186"/>
        <v>29252.92</v>
      </c>
      <c r="HP40" s="23">
        <f t="shared" si="187"/>
        <v>627.66029970029967</v>
      </c>
    </row>
    <row r="41" spans="2:224" x14ac:dyDescent="0.25">
      <c r="B41" s="3" t="s">
        <v>1262</v>
      </c>
      <c r="C41" s="22">
        <f>SUMIFS(datos_arg[ARS],datos_arg[Year],C$2,datos_arg[Month],G$2,datos_arg[Destino],B41)
+SUMIFS(datos_us[ARS],datos_us[Year],C$2,datos_us[Month],G$2,datos_us[Destino],B41)</f>
        <v>0</v>
      </c>
      <c r="D41" s="22">
        <f>SUMIFS(datos_arg[USD],datos_arg[Year],C$2,datos_arg[Month],G$2,datos_arg[Destino],B41)
+SUMIFS(datos_us[USD],datos_us[Year],C$2,datos_us[Month],G$2,datos_us[Destino],B41)</f>
        <v>0</v>
      </c>
      <c r="E41" s="22"/>
      <c r="F41" s="22">
        <f t="shared" si="32"/>
        <v>0</v>
      </c>
      <c r="G41" s="23">
        <f t="shared" si="0"/>
        <v>0</v>
      </c>
      <c r="I41" s="3" t="s">
        <v>1262</v>
      </c>
      <c r="J41" s="22">
        <f>SUMIFS(datos_arg[ARS],datos_arg[Year],J$2,datos_arg[Month],N$2,datos_arg[Destino],I41)
+SUMIFS(datos_us[ARS],datos_us[Year],J$2,datos_us[Month],N$2,datos_us[Destino],I41)</f>
        <v>0</v>
      </c>
      <c r="K41" s="22">
        <f>SUMIFS(datos_arg[USD],datos_arg[Year],J$2,datos_arg[Month],N$2,datos_arg[Destino],I41)
+SUMIFS(datos_us[USD],datos_us[Year],J$2,datos_us[Month],N$2,datos_us[Destino],I41)</f>
        <v>0</v>
      </c>
      <c r="L41" s="22"/>
      <c r="M41" s="22">
        <f t="shared" si="126"/>
        <v>0</v>
      </c>
      <c r="N41" s="23">
        <f t="shared" si="127"/>
        <v>0</v>
      </c>
      <c r="P41" s="3" t="s">
        <v>1262</v>
      </c>
      <c r="Q41" s="22">
        <f>SUMIFS(datos_arg[ARS],datos_arg[Year],Q$2,datos_arg[Month],U$2,datos_arg[Destino],P41)
+SUMIFS(datos_us[ARS],datos_us[Year],Q$2,datos_us[Month],U$2,datos_us[Destino],P41)</f>
        <v>0</v>
      </c>
      <c r="R41" s="22">
        <f>SUMIFS(datos_arg[USD],datos_arg[Year],Q$2,datos_arg[Month],U$2,datos_arg[Destino],P41)
+SUMIFS(datos_us[USD],datos_us[Year],Q$2,datos_us[Month],U$2,datos_us[Destino],P41)</f>
        <v>0</v>
      </c>
      <c r="S41" s="22"/>
      <c r="T41" s="22">
        <f t="shared" si="128"/>
        <v>0</v>
      </c>
      <c r="U41" s="23">
        <f t="shared" si="129"/>
        <v>0</v>
      </c>
      <c r="W41" s="3" t="s">
        <v>1262</v>
      </c>
      <c r="X41" s="22">
        <f>SUMIFS(datos_arg[ARS],datos_arg[Year],X$2,datos_arg[Month],AB$2,datos_arg[Destino],W41)
+SUMIFS(datos_us[ARS],datos_us[Year],X$2,datos_us[Month],AB$2,datos_us[Destino],W41)</f>
        <v>0</v>
      </c>
      <c r="Y41" s="22">
        <f>SUMIFS(datos_arg[USD],datos_arg[Year],X$2,datos_arg[Month],AB$2,datos_arg[Destino],W41)
+SUMIFS(datos_us[USD],datos_us[Year],X$2,datos_us[Month],AB$2,datos_us[Destino],W41)</f>
        <v>0</v>
      </c>
      <c r="Z41" s="22"/>
      <c r="AA41" s="22">
        <f t="shared" si="130"/>
        <v>0</v>
      </c>
      <c r="AB41" s="23">
        <f t="shared" si="131"/>
        <v>0</v>
      </c>
      <c r="AD41" s="3" t="s">
        <v>1262</v>
      </c>
      <c r="AE41" s="22">
        <f>SUMIFS(datos_arg[ARS],datos_arg[Year],AE$2,datos_arg[Month],AI$2,datos_arg[Destino],AD41)
+SUMIFS(datos_us[ARS],datos_us[Year],AE$2,datos_us[Month],AI$2,datos_us[Destino],AD41)</f>
        <v>0</v>
      </c>
      <c r="AF41" s="22">
        <f>SUMIFS(datos_arg[USD],datos_arg[Year],AE$2,datos_arg[Month],AI$2,datos_arg[Destino],AD41)
+SUMIFS(datos_us[USD],datos_us[Year],AE$2,datos_us[Month],AI$2,datos_us[Destino],AD41)</f>
        <v>0</v>
      </c>
      <c r="AG41" s="22"/>
      <c r="AH41" s="22">
        <f t="shared" si="132"/>
        <v>0</v>
      </c>
      <c r="AI41" s="23">
        <f t="shared" si="133"/>
        <v>0</v>
      </c>
      <c r="AK41" s="3" t="s">
        <v>1262</v>
      </c>
      <c r="AL41" s="22">
        <f>SUMIFS(datos_arg[ARS],datos_arg[Year],AL$2,datos_arg[Month],AP$2,datos_arg[Destino],AK41)
+SUMIFS(datos_us[ARS],datos_us[Year],AL$2,datos_us[Month],AP$2,datos_us[Destino],AK41)</f>
        <v>0</v>
      </c>
      <c r="AM41" s="22">
        <f>SUMIFS(datos_arg[USD],datos_arg[Year],AL$2,datos_arg[Month],AP$2,datos_arg[Destino],AK41)
+SUMIFS(datos_us[USD],datos_us[Year],AL$2,datos_us[Month],AP$2,datos_us[Destino],AK41)</f>
        <v>0</v>
      </c>
      <c r="AN41" s="22"/>
      <c r="AO41" s="22">
        <f t="shared" si="134"/>
        <v>0</v>
      </c>
      <c r="AP41" s="23">
        <f t="shared" si="135"/>
        <v>0</v>
      </c>
      <c r="AR41" s="3" t="s">
        <v>1262</v>
      </c>
      <c r="AS41" s="22">
        <f>SUMIFS(datos_arg[ARS],datos_arg[Year],AS$2,datos_arg[Month],AW$2,datos_arg[Destino],AR41)
+SUMIFS(datos_us[ARS],datos_us[Year],AS$2,datos_us[Month],AW$2,datos_us[Destino],AR41)</f>
        <v>0</v>
      </c>
      <c r="AT41" s="22">
        <f>SUMIFS(datos_arg[USD],datos_arg[Year],AS$2,datos_arg[Month],AW$2,datos_arg[Destino],AR41)
+SUMIFS(datos_us[USD],datos_us[Year],AS$2,datos_us[Month],AW$2,datos_us[Destino],AR41)</f>
        <v>0</v>
      </c>
      <c r="AU41" s="22"/>
      <c r="AV41" s="22">
        <f t="shared" si="136"/>
        <v>0</v>
      </c>
      <c r="AW41" s="23">
        <f t="shared" si="137"/>
        <v>0</v>
      </c>
      <c r="AY41" s="3" t="s">
        <v>1262</v>
      </c>
      <c r="AZ41" s="22">
        <f>SUMIFS(datos_arg[ARS],datos_arg[Year],AZ$2,datos_arg[Month],BD$2,datos_arg[Destino],AY41)
+SUMIFS(datos_us[ARS],datos_us[Year],AZ$2,datos_us[Month],BD$2,datos_us[Destino],AY41)</f>
        <v>0</v>
      </c>
      <c r="BA41" s="22">
        <f>SUMIFS(datos_arg[USD],datos_arg[Year],AZ$2,datos_arg[Month],BD$2,datos_arg[Destino],AY41)
+SUMIFS(datos_us[USD],datos_us[Year],AZ$2,datos_us[Month],BD$2,datos_us[Destino],AY41)</f>
        <v>0</v>
      </c>
      <c r="BB41" s="22"/>
      <c r="BC41" s="22">
        <f t="shared" si="138"/>
        <v>0</v>
      </c>
      <c r="BD41" s="23">
        <f t="shared" si="139"/>
        <v>0</v>
      </c>
      <c r="BF41" s="3" t="s">
        <v>1262</v>
      </c>
      <c r="BG41" s="22">
        <f>SUMIFS(datos_arg[ARS],datos_arg[Year],BG$2,datos_arg[Month],BK$2,datos_arg[Destino],BF41)
+SUMIFS(datos_us[ARS],datos_us[Year],BG$2,datos_us[Month],BK$2,datos_us[Destino],BF41)</f>
        <v>0</v>
      </c>
      <c r="BH41" s="22">
        <f>SUMIFS(datos_arg[USD],datos_arg[Year],BG$2,datos_arg[Month],BK$2,datos_arg[Destino],BF41)
+SUMIFS(datos_us[USD],datos_us[Year],BG$2,datos_us[Month],BK$2,datos_us[Destino],BF41)</f>
        <v>0</v>
      </c>
      <c r="BI41" s="22"/>
      <c r="BJ41" s="22">
        <f t="shared" si="140"/>
        <v>0</v>
      </c>
      <c r="BK41" s="23">
        <f t="shared" si="141"/>
        <v>0</v>
      </c>
      <c r="BM41" s="3" t="s">
        <v>1262</v>
      </c>
      <c r="BN41" s="22">
        <f>SUMIFS(datos_arg[ARS],datos_arg[Year],BN$2,datos_arg[Month],BR$2,datos_arg[Destino],BM41)
+SUMIFS(datos_us[ARS],datos_us[Year],BN$2,datos_us[Month],BR$2,datos_us[Destino],BM41)</f>
        <v>0</v>
      </c>
      <c r="BO41" s="22">
        <f>SUMIFS(datos_arg[USD],datos_arg[Year],BN$2,datos_arg[Month],BR$2,datos_arg[Destino],BM41)
+SUMIFS(datos_us[USD],datos_us[Year],BN$2,datos_us[Month],BR$2,datos_us[Destino],BM41)</f>
        <v>0</v>
      </c>
      <c r="BP41" s="22"/>
      <c r="BQ41" s="22">
        <f t="shared" si="142"/>
        <v>0</v>
      </c>
      <c r="BR41" s="23">
        <f t="shared" si="143"/>
        <v>0</v>
      </c>
      <c r="BT41" s="3" t="s">
        <v>1262</v>
      </c>
      <c r="BU41" s="22">
        <f>SUMIFS(datos_arg[ARS],datos_arg[Year],BU$2,datos_arg[Month],BY$2,datos_arg[Destino],BT41)
+SUMIFS(datos_us[ARS],datos_us[Year],BU$2,datos_us[Month],BY$2,datos_us[Destino],BT41)</f>
        <v>0</v>
      </c>
      <c r="BV41" s="22">
        <f>SUMIFS(datos_arg[USD],datos_arg[Year],BU$2,datos_arg[Month],BY$2,datos_arg[Destino],BT41)
+SUMIFS(datos_us[USD],datos_us[Year],BU$2,datos_us[Month],BY$2,datos_us[Destino],BT41)</f>
        <v>0</v>
      </c>
      <c r="BW41" s="22"/>
      <c r="BX41" s="22">
        <f t="shared" si="144"/>
        <v>0</v>
      </c>
      <c r="BY41" s="23">
        <f t="shared" si="145"/>
        <v>0</v>
      </c>
      <c r="CA41" s="3" t="s">
        <v>1262</v>
      </c>
      <c r="CB41" s="22">
        <f>SUMIFS(datos_arg[ARS],datos_arg[Year],CB$2,datos_arg[Month],CF$2,datos_arg[Destino],CA41)
+SUMIFS(datos_us[ARS],datos_us[Year],CB$2,datos_us[Month],CF$2,datos_us[Destino],CA41)</f>
        <v>0</v>
      </c>
      <c r="CC41" s="22">
        <f>SUMIFS(datos_arg[USD],datos_arg[Year],CB$2,datos_arg[Month],CF$2,datos_arg[Destino],CA41)
+SUMIFS(datos_us[USD],datos_us[Year],CB$2,datos_us[Month],CF$2,datos_us[Destino],CA41)</f>
        <v>0</v>
      </c>
      <c r="CD41" s="22"/>
      <c r="CE41" s="22">
        <f t="shared" si="146"/>
        <v>0</v>
      </c>
      <c r="CF41" s="23">
        <f t="shared" si="147"/>
        <v>0</v>
      </c>
      <c r="CH41" s="3" t="s">
        <v>1262</v>
      </c>
      <c r="CI41" s="22">
        <f>SUMIFS(datos_arg[ARS],datos_arg[Year],CI$2,datos_arg[Month],CM$2,datos_arg[Destino],CH41)
+SUMIFS(datos_us[ARS],datos_us[Year],CI$2,datos_us[Month],CM$2,datos_us[Destino],CH41)</f>
        <v>0</v>
      </c>
      <c r="CJ41" s="22">
        <f>SUMIFS(datos_arg[USD],datos_arg[Year],CI$2,datos_arg[Month],CM$2,datos_arg[Destino],CH41)
+SUMIFS(datos_us[USD],datos_us[Year],CI$2,datos_us[Month],CM$2,datos_us[Destino],CH41)</f>
        <v>0</v>
      </c>
      <c r="CK41" s="22"/>
      <c r="CL41" s="22">
        <f t="shared" si="148"/>
        <v>0</v>
      </c>
      <c r="CM41" s="23">
        <f t="shared" si="149"/>
        <v>0</v>
      </c>
      <c r="CO41" s="3" t="s">
        <v>1262</v>
      </c>
      <c r="CP41" s="22">
        <f>SUMIFS(datos_arg[ARS],datos_arg[Year],CP$2,datos_arg[Month],CT$2,datos_arg[Destino],CO41)
+SUMIFS(datos_us[ARS],datos_us[Year],CP$2,datos_us[Month],CT$2,datos_us[Destino],CO41)</f>
        <v>0</v>
      </c>
      <c r="CQ41" s="22">
        <f>SUMIFS(datos_arg[USD],datos_arg[Year],CP$2,datos_arg[Month],CT$2,datos_arg[Destino],CO41)
+SUMIFS(datos_us[USD],datos_us[Year],CP$2,datos_us[Month],CT$2,datos_us[Destino],CO41)</f>
        <v>0</v>
      </c>
      <c r="CR41" s="22"/>
      <c r="CS41" s="22">
        <f t="shared" si="150"/>
        <v>0</v>
      </c>
      <c r="CT41" s="23">
        <f t="shared" si="151"/>
        <v>0</v>
      </c>
      <c r="CV41" s="3" t="s">
        <v>1262</v>
      </c>
      <c r="CW41" s="22">
        <f>SUMIFS(datos_arg[ARS],datos_arg[Year],CW$2,datos_arg[Month],DA$2,datos_arg[Destino],CV41)
+SUMIFS(datos_us[ARS],datos_us[Year],CW$2,datos_us[Month],DA$2,datos_us[Destino],CV41)</f>
        <v>0</v>
      </c>
      <c r="CX41" s="22">
        <f>SUMIFS(datos_arg[USD],datos_arg[Year],CW$2,datos_arg[Month],DA$2,datos_arg[Destino],CV41)
+SUMIFS(datos_us[USD],datos_us[Year],CW$2,datos_us[Month],DA$2,datos_us[Destino],CV41)</f>
        <v>0</v>
      </c>
      <c r="CY41" s="22"/>
      <c r="CZ41" s="22">
        <f t="shared" si="152"/>
        <v>0</v>
      </c>
      <c r="DA41" s="23">
        <f t="shared" si="153"/>
        <v>0</v>
      </c>
      <c r="DC41" s="3" t="s">
        <v>1262</v>
      </c>
      <c r="DD41" s="22">
        <f>SUMIFS(datos_arg[ARS],datos_arg[Year],DD$2,datos_arg[Month],DH$2,datos_arg[Destino],DC41)
+SUMIFS(datos_us[ARS],datos_us[Year],DD$2,datos_us[Month],DH$2,datos_us[Destino],DC41)</f>
        <v>0</v>
      </c>
      <c r="DE41" s="22">
        <f>SUMIFS(datos_arg[USD],datos_arg[Year],DD$2,datos_arg[Month],DH$2,datos_arg[Destino],DC41)
+SUMIFS(datos_us[USD],datos_us[Year],DD$2,datos_us[Month],DH$2,datos_us[Destino],DC41)</f>
        <v>0</v>
      </c>
      <c r="DF41" s="22"/>
      <c r="DG41" s="22">
        <f t="shared" si="154"/>
        <v>0</v>
      </c>
      <c r="DH41" s="23">
        <f t="shared" si="155"/>
        <v>0</v>
      </c>
      <c r="DJ41" s="3" t="s">
        <v>1262</v>
      </c>
      <c r="DK41" s="22">
        <f>SUMIFS(datos_arg[ARS],datos_arg[Year],DK$2,datos_arg[Month],DO$2,datos_arg[Destino],DJ41)
+SUMIFS(datos_us[ARS],datos_us[Year],DK$2,datos_us[Month],DO$2,datos_us[Destino],DJ41)</f>
        <v>0</v>
      </c>
      <c r="DL41" s="22">
        <f>SUMIFS(datos_arg[USD],datos_arg[Year],DK$2,datos_arg[Month],DO$2,datos_arg[Destino],DJ41)
+SUMIFS(datos_us[USD],datos_us[Year],DK$2,datos_us[Month],DO$2,datos_us[Destino],DJ41)</f>
        <v>0</v>
      </c>
      <c r="DM41" s="22"/>
      <c r="DN41" s="22">
        <f t="shared" si="156"/>
        <v>0</v>
      </c>
      <c r="DO41" s="23">
        <f t="shared" si="157"/>
        <v>0</v>
      </c>
      <c r="DQ41" s="3" t="s">
        <v>1262</v>
      </c>
      <c r="DR41" s="22">
        <f>SUMIFS(datos_arg[ARS],datos_arg[Year],DR$2,datos_arg[Month],DV$2,datos_arg[Destino],DQ41)
+SUMIFS(datos_us[ARS],datos_us[Year],DR$2,datos_us[Month],DV$2,datos_us[Destino],DQ41)</f>
        <v>0</v>
      </c>
      <c r="DS41" s="22">
        <f>SUMIFS(datos_arg[USD],datos_arg[Year],DR$2,datos_arg[Month],DV$2,datos_arg[Destino],DQ41)
+SUMIFS(datos_us[USD],datos_us[Year],DR$2,datos_us[Month],DV$2,datos_us[Destino],DQ41)</f>
        <v>0</v>
      </c>
      <c r="DT41" s="22"/>
      <c r="DU41" s="22">
        <f t="shared" si="158"/>
        <v>0</v>
      </c>
      <c r="DV41" s="23">
        <f t="shared" si="159"/>
        <v>0</v>
      </c>
      <c r="DX41" s="3" t="s">
        <v>1262</v>
      </c>
      <c r="DY41" s="22">
        <f>SUMIFS(datos_arg[ARS],datos_arg[Year],DY$2,datos_arg[Month],EC$2,datos_arg[Destino],DX41)
+SUMIFS(datos_us[ARS],datos_us[Year],DY$2,datos_us[Month],EC$2,datos_us[Destino],DX41)</f>
        <v>0</v>
      </c>
      <c r="DZ41" s="22">
        <f>SUMIFS(datos_arg[USD],datos_arg[Year],DY$2,datos_arg[Month],EC$2,datos_arg[Destino],DX41)
+SUMIFS(datos_us[USD],datos_us[Year],DY$2,datos_us[Month],EC$2,datos_us[Destino],DX41)</f>
        <v>0</v>
      </c>
      <c r="EA41" s="22"/>
      <c r="EB41" s="22">
        <f t="shared" si="160"/>
        <v>0</v>
      </c>
      <c r="EC41" s="23">
        <f t="shared" si="161"/>
        <v>0</v>
      </c>
      <c r="EE41" s="3" t="s">
        <v>1262</v>
      </c>
      <c r="EF41" s="22">
        <f>SUMIFS(datos_arg[ARS],datos_arg[Year],EF$2,datos_arg[Month],EJ$2,datos_arg[Destino],EE41)
+SUMIFS(datos_us[ARS],datos_us[Year],EF$2,datos_us[Month],EJ$2,datos_us[Destino],EE41)</f>
        <v>0</v>
      </c>
      <c r="EG41" s="22">
        <f>SUMIFS(datos_arg[USD],datos_arg[Year],EF$2,datos_arg[Month],EJ$2,datos_arg[Destino],EE41)
+SUMIFS(datos_us[USD],datos_us[Year],EF$2,datos_us[Month],EJ$2,datos_us[Destino],EE41)</f>
        <v>0</v>
      </c>
      <c r="EH41" s="22"/>
      <c r="EI41" s="22">
        <f t="shared" si="162"/>
        <v>0</v>
      </c>
      <c r="EJ41" s="23">
        <f t="shared" si="163"/>
        <v>0</v>
      </c>
      <c r="EL41" s="3" t="s">
        <v>1262</v>
      </c>
      <c r="EM41" s="22">
        <f>SUMIFS(datos_arg[ARS],datos_arg[Year],EM$2,datos_arg[Month],EQ$2,datos_arg[Destino],EL41)
+SUMIFS(datos_us[ARS],datos_us[Year],EM$2,datos_us[Month],EQ$2,datos_us[Destino],EL41)</f>
        <v>0</v>
      </c>
      <c r="EN41" s="22">
        <f>SUMIFS(datos_arg[USD],datos_arg[Year],EM$2,datos_arg[Month],EQ$2,datos_arg[Destino],EL41)
+SUMIFS(datos_us[USD],datos_us[Year],EM$2,datos_us[Month],EQ$2,datos_us[Destino],EL41)</f>
        <v>0</v>
      </c>
      <c r="EO41" s="22"/>
      <c r="EP41" s="22">
        <f t="shared" si="164"/>
        <v>0</v>
      </c>
      <c r="EQ41" s="23">
        <f t="shared" si="165"/>
        <v>0</v>
      </c>
      <c r="ES41" s="3" t="s">
        <v>1262</v>
      </c>
      <c r="ET41" s="22">
        <f>SUMIFS(datos_arg[ARS],datos_arg[Year],ET$2,datos_arg[Month],EX$2,datos_arg[Destino],ES41)
+SUMIFS(datos_us[ARS],datos_us[Year],ET$2,datos_us[Month],EX$2,datos_us[Destino],ES41)</f>
        <v>0</v>
      </c>
      <c r="EU41" s="22">
        <f>SUMIFS(datos_arg[USD],datos_arg[Year],ET$2,datos_arg[Month],EX$2,datos_arg[Destino],ES41)
+SUMIFS(datos_us[USD],datos_us[Year],ET$2,datos_us[Month],EX$2,datos_us[Destino],ES41)</f>
        <v>0</v>
      </c>
      <c r="EV41" s="22"/>
      <c r="EW41" s="22">
        <f t="shared" si="166"/>
        <v>0</v>
      </c>
      <c r="EX41" s="23">
        <f t="shared" si="167"/>
        <v>0</v>
      </c>
      <c r="EZ41" s="3" t="s">
        <v>1262</v>
      </c>
      <c r="FA41" s="22">
        <f>SUMIFS(datos_arg[ARS],datos_arg[Year],FA$2,datos_arg[Month],FE$2,datos_arg[Destino],EZ41)
+SUMIFS(datos_us[ARS],datos_us[Year],FA$2,datos_us[Month],FE$2,datos_us[Destino],EZ41)</f>
        <v>0</v>
      </c>
      <c r="FB41" s="22">
        <f>SUMIFS(datos_arg[USD],datos_arg[Year],FA$2,datos_arg[Month],FE$2,datos_arg[Destino],EZ41)
+SUMIFS(datos_us[USD],datos_us[Year],FA$2,datos_us[Month],FE$2,datos_us[Destino],EZ41)</f>
        <v>0</v>
      </c>
      <c r="FC41" s="22"/>
      <c r="FD41" s="22">
        <f t="shared" si="168"/>
        <v>0</v>
      </c>
      <c r="FE41" s="23">
        <f t="shared" si="169"/>
        <v>0</v>
      </c>
      <c r="FG41" s="3" t="s">
        <v>1262</v>
      </c>
      <c r="FH41" s="22">
        <f>SUMIFS(datos_arg[ARS],datos_arg[Year],FH$2,datos_arg[Month],FL$2,datos_arg[Destino],FG41)
+SUMIFS(datos_us[ARS],datos_us[Year],FH$2,datos_us[Month],FL$2,datos_us[Destino],FG41)</f>
        <v>0</v>
      </c>
      <c r="FI41" s="22">
        <f>SUMIFS(datos_arg[USD],datos_arg[Year],FH$2,datos_arg[Month],FL$2,datos_arg[Destino],FG41)
+SUMIFS(datos_us[USD],datos_us[Year],FH$2,datos_us[Month],FL$2,datos_us[Destino],FG41)</f>
        <v>0</v>
      </c>
      <c r="FJ41" s="22"/>
      <c r="FK41" s="22">
        <f t="shared" si="170"/>
        <v>0</v>
      </c>
      <c r="FL41" s="23">
        <f t="shared" si="171"/>
        <v>0</v>
      </c>
      <c r="FN41" s="3" t="s">
        <v>1262</v>
      </c>
      <c r="FO41" s="22">
        <f>SUMIFS(datos_arg[ARS],datos_arg[Year],FO$2,datos_arg[Month],FS$2,datos_arg[Destino],FN41)
+SUMIFS(datos_us[ARS],datos_us[Year],FO$2,datos_us[Month],FS$2,datos_us[Destino],FN41)</f>
        <v>0</v>
      </c>
      <c r="FP41" s="22">
        <f>SUMIFS(datos_arg[USD],datos_arg[Year],FO$2,datos_arg[Month],FS$2,datos_arg[Destino],FN41)
+SUMIFS(datos_us[USD],datos_us[Year],FO$2,datos_us[Month],FS$2,datos_us[Destino],FN41)</f>
        <v>0</v>
      </c>
      <c r="FQ41" s="22"/>
      <c r="FR41" s="22">
        <f t="shared" si="172"/>
        <v>0</v>
      </c>
      <c r="FS41" s="23">
        <f t="shared" si="173"/>
        <v>0</v>
      </c>
      <c r="FU41" s="3" t="s">
        <v>1262</v>
      </c>
      <c r="FV41" s="22">
        <f>SUMIFS(datos_arg[ARS],datos_arg[Year],FV$2,datos_arg[Month],FZ$2,datos_arg[Destino],FU41)
+SUMIFS(datos_us[ARS],datos_us[Year],FV$2,datos_us[Month],FZ$2,datos_us[Destino],FU41)</f>
        <v>0</v>
      </c>
      <c r="FW41" s="22">
        <f>SUMIFS(datos_arg[USD],datos_arg[Year],FV$2,datos_arg[Month],FZ$2,datos_arg[Destino],FU41)
+SUMIFS(datos_us[USD],datos_us[Year],FV$2,datos_us[Month],FZ$2,datos_us[Destino],FU41)</f>
        <v>0</v>
      </c>
      <c r="FX41" s="22"/>
      <c r="FY41" s="22">
        <f t="shared" si="174"/>
        <v>0</v>
      </c>
      <c r="FZ41" s="23">
        <f t="shared" si="175"/>
        <v>0</v>
      </c>
      <c r="GB41" s="3" t="s">
        <v>1262</v>
      </c>
      <c r="GC41" s="22">
        <f>SUMIFS(datos_arg[ARS],datos_arg[Year],GC$2,datos_arg[Month],GG$2,datos_arg[Destino],GB41)
+SUMIFS(datos_us[ARS],datos_us[Year],GC$2,datos_us[Month],GG$2,datos_us[Destino],GB41)</f>
        <v>0</v>
      </c>
      <c r="GD41" s="22">
        <f>SUMIFS(datos_arg[USD],datos_arg[Year],GC$2,datos_arg[Month],GG$2,datos_arg[Destino],GB41)
+SUMIFS(datos_us[USD],datos_us[Year],GC$2,datos_us[Month],GG$2,datos_us[Destino],GB41)</f>
        <v>0</v>
      </c>
      <c r="GE41" s="22"/>
      <c r="GF41" s="22">
        <f t="shared" si="176"/>
        <v>0</v>
      </c>
      <c r="GG41" s="23">
        <f t="shared" si="177"/>
        <v>0</v>
      </c>
      <c r="GI41" s="3" t="s">
        <v>1262</v>
      </c>
      <c r="GJ41" s="22">
        <f>SUMIFS(datos_arg[ARS],datos_arg[Year],GJ$2,datos_arg[Month],GN$2,datos_arg[Destino],GI41)
+SUMIFS(datos_us[ARS],datos_us[Year],GJ$2,datos_us[Month],GN$2,datos_us[Destino],GI41)</f>
        <v>0</v>
      </c>
      <c r="GK41" s="22">
        <f>SUMIFS(datos_arg[USD],datos_arg[Year],GJ$2,datos_arg[Month],GN$2,datos_arg[Destino],GI41)
+SUMIFS(datos_us[USD],datos_us[Year],GJ$2,datos_us[Month],GN$2,datos_us[Destino],GI41)</f>
        <v>0</v>
      </c>
      <c r="GL41" s="22"/>
      <c r="GM41" s="22">
        <f t="shared" si="178"/>
        <v>0</v>
      </c>
      <c r="GN41" s="23">
        <f t="shared" si="179"/>
        <v>0</v>
      </c>
      <c r="GP41" s="3" t="s">
        <v>1262</v>
      </c>
      <c r="GQ41" s="22">
        <f>SUMIFS(datos_arg[ARS],datos_arg[Year],GQ$2,datos_arg[Month],GU$2,datos_arg[Destino],GP41)
+SUMIFS(datos_us[ARS],datos_us[Year],GQ$2,datos_us[Month],GU$2,datos_us[Destino],GP41)</f>
        <v>0</v>
      </c>
      <c r="GR41" s="22">
        <f>SUMIFS(datos_arg[USD],datos_arg[Year],GQ$2,datos_arg[Month],GU$2,datos_arg[Destino],GP41)
+SUMIFS(datos_us[USD],datos_us[Year],GQ$2,datos_us[Month],GU$2,datos_us[Destino],GP41)</f>
        <v>0</v>
      </c>
      <c r="GS41" s="22"/>
      <c r="GT41" s="22">
        <f t="shared" si="180"/>
        <v>0</v>
      </c>
      <c r="GU41" s="23">
        <f t="shared" si="181"/>
        <v>0</v>
      </c>
      <c r="GW41" s="3" t="s">
        <v>1262</v>
      </c>
      <c r="GX41" s="22">
        <f>SUMIFS(datos_arg[ARS],datos_arg[Year],GX$2,datos_arg[Month],HB$2,datos_arg[Destino],GW41)
+SUMIFS(datos_us[ARS],datos_us[Year],GX$2,datos_us[Month],HB$2,datos_us[Destino],GW41)</f>
        <v>0</v>
      </c>
      <c r="GY41" s="22">
        <f>SUMIFS(datos_arg[USD],datos_arg[Year],GX$2,datos_arg[Month],HB$2,datos_arg[Destino],GW41)
+SUMIFS(datos_us[USD],datos_us[Year],GX$2,datos_us[Month],HB$2,datos_us[Destino],GW41)</f>
        <v>0</v>
      </c>
      <c r="GZ41" s="22"/>
      <c r="HA41" s="22">
        <f t="shared" si="182"/>
        <v>0</v>
      </c>
      <c r="HB41" s="23">
        <f t="shared" si="183"/>
        <v>0</v>
      </c>
      <c r="HD41" s="3" t="s">
        <v>1262</v>
      </c>
      <c r="HE41" s="22">
        <f>SUMIFS(datos_arg[ARS],datos_arg[Year],HE$2,datos_arg[Month],HI$2,datos_arg[Destino],HD41)
+SUMIFS(datos_us[ARS],datos_us[Year],HE$2,datos_us[Month],HI$2,datos_us[Destino],HD41)</f>
        <v>0</v>
      </c>
      <c r="HF41" s="22">
        <f>SUMIFS(datos_arg[USD],datos_arg[Year],HE$2,datos_arg[Month],HI$2,datos_arg[Destino],HD41)
+SUMIFS(datos_us[USD],datos_us[Year],HE$2,datos_us[Month],HI$2,datos_us[Destino],HD41)</f>
        <v>0</v>
      </c>
      <c r="HG41" s="22"/>
      <c r="HH41" s="22">
        <f t="shared" si="184"/>
        <v>0</v>
      </c>
      <c r="HI41" s="23">
        <f t="shared" si="185"/>
        <v>0</v>
      </c>
      <c r="HK41" s="3" t="s">
        <v>1262</v>
      </c>
      <c r="HL41" s="22">
        <f>SUMIFS(datos_arg[ARS],datos_arg[Year],HL$2,datos_arg[Month],HP$2,datos_arg[Destino],HK41)
+SUMIFS(datos_us[ARS],datos_us[Year],HL$2,datos_us[Month],HP$2,datos_us[Destino],HK41)</f>
        <v>0</v>
      </c>
      <c r="HM41" s="22">
        <f>SUMIFS(datos_arg[USD],datos_arg[Year],HL$2,datos_arg[Month],HP$2,datos_arg[Destino],HK41)
+SUMIFS(datos_us[USD],datos_us[Year],HL$2,datos_us[Month],HP$2,datos_us[Destino],HK41)</f>
        <v>0</v>
      </c>
      <c r="HN41" s="22"/>
      <c r="HO41" s="22">
        <f t="shared" si="186"/>
        <v>0</v>
      </c>
      <c r="HP41" s="23">
        <f t="shared" si="187"/>
        <v>0</v>
      </c>
    </row>
    <row r="42" spans="2:224" x14ac:dyDescent="0.25">
      <c r="B42" s="3"/>
      <c r="C42" s="22"/>
      <c r="D42" s="22"/>
      <c r="E42" s="22"/>
      <c r="F42" s="22"/>
      <c r="G42" s="23"/>
      <c r="I42" s="3"/>
      <c r="J42" s="22"/>
      <c r="K42" s="22"/>
      <c r="L42" s="22"/>
      <c r="M42" s="22"/>
      <c r="N42" s="23"/>
      <c r="P42" s="3"/>
      <c r="Q42" s="22"/>
      <c r="R42" s="22"/>
      <c r="S42" s="22"/>
      <c r="T42" s="22"/>
      <c r="U42" s="23"/>
      <c r="W42" s="3"/>
      <c r="X42" s="22"/>
      <c r="Y42" s="22"/>
      <c r="Z42" s="22"/>
      <c r="AA42" s="22"/>
      <c r="AB42" s="23"/>
      <c r="AD42" s="3"/>
      <c r="AE42" s="22"/>
      <c r="AF42" s="22"/>
      <c r="AG42" s="22"/>
      <c r="AH42" s="22"/>
      <c r="AI42" s="23"/>
      <c r="AK42" s="3"/>
      <c r="AL42" s="22"/>
      <c r="AM42" s="22"/>
      <c r="AN42" s="22"/>
      <c r="AO42" s="22"/>
      <c r="AP42" s="23"/>
      <c r="AR42" s="3"/>
      <c r="AS42" s="22"/>
      <c r="AT42" s="22"/>
      <c r="AU42" s="22"/>
      <c r="AV42" s="22"/>
      <c r="AW42" s="23"/>
      <c r="AY42" s="3"/>
      <c r="AZ42" s="22"/>
      <c r="BA42" s="22"/>
      <c r="BB42" s="22"/>
      <c r="BC42" s="22"/>
      <c r="BD42" s="23"/>
      <c r="BF42" s="3"/>
      <c r="BG42" s="22"/>
      <c r="BH42" s="22"/>
      <c r="BI42" s="22"/>
      <c r="BJ42" s="22"/>
      <c r="BK42" s="23"/>
      <c r="BM42" s="3"/>
      <c r="BN42" s="22"/>
      <c r="BO42" s="22"/>
      <c r="BP42" s="22"/>
      <c r="BQ42" s="22"/>
      <c r="BR42" s="23"/>
      <c r="BT42" s="3"/>
      <c r="BU42" s="22"/>
      <c r="BV42" s="22"/>
      <c r="BW42" s="22"/>
      <c r="BX42" s="22"/>
      <c r="BY42" s="23"/>
      <c r="CA42" s="3"/>
      <c r="CB42" s="22"/>
      <c r="CC42" s="22"/>
      <c r="CD42" s="22"/>
      <c r="CE42" s="22"/>
      <c r="CF42" s="23"/>
      <c r="CH42" s="3"/>
      <c r="CI42" s="22"/>
      <c r="CJ42" s="22"/>
      <c r="CK42" s="22"/>
      <c r="CL42" s="22"/>
      <c r="CM42" s="23"/>
      <c r="CO42" s="3"/>
      <c r="CP42" s="22"/>
      <c r="CQ42" s="22"/>
      <c r="CR42" s="22"/>
      <c r="CS42" s="22"/>
      <c r="CT42" s="23"/>
      <c r="CV42" s="3"/>
      <c r="CW42" s="22"/>
      <c r="CX42" s="22"/>
      <c r="CY42" s="22"/>
      <c r="CZ42" s="22"/>
      <c r="DA42" s="23"/>
      <c r="DC42" s="3"/>
      <c r="DD42" s="22"/>
      <c r="DE42" s="22"/>
      <c r="DF42" s="22"/>
      <c r="DG42" s="22"/>
      <c r="DH42" s="23"/>
      <c r="DJ42" s="3"/>
      <c r="DK42" s="22"/>
      <c r="DL42" s="22"/>
      <c r="DM42" s="22"/>
      <c r="DN42" s="22"/>
      <c r="DO42" s="23"/>
      <c r="DQ42" s="3"/>
      <c r="DR42" s="22"/>
      <c r="DS42" s="22"/>
      <c r="DT42" s="22"/>
      <c r="DU42" s="22"/>
      <c r="DV42" s="23"/>
      <c r="DX42" s="3"/>
      <c r="DY42" s="22"/>
      <c r="DZ42" s="22"/>
      <c r="EA42" s="22"/>
      <c r="EB42" s="22"/>
      <c r="EC42" s="23"/>
      <c r="EE42" s="3"/>
      <c r="EF42" s="22"/>
      <c r="EG42" s="22"/>
      <c r="EH42" s="22"/>
      <c r="EI42" s="22"/>
      <c r="EJ42" s="23"/>
      <c r="EL42" s="3"/>
      <c r="EM42" s="22"/>
      <c r="EN42" s="22"/>
      <c r="EO42" s="22"/>
      <c r="EP42" s="22"/>
      <c r="EQ42" s="23"/>
      <c r="ES42" s="3"/>
      <c r="ET42" s="22"/>
      <c r="EU42" s="22"/>
      <c r="EV42" s="22"/>
      <c r="EW42" s="22"/>
      <c r="EX42" s="23"/>
      <c r="EZ42" s="3"/>
      <c r="FA42" s="22"/>
      <c r="FB42" s="22"/>
      <c r="FC42" s="22"/>
      <c r="FD42" s="22"/>
      <c r="FE42" s="23"/>
      <c r="FG42" s="3"/>
      <c r="FH42" s="22"/>
      <c r="FI42" s="22"/>
      <c r="FJ42" s="22"/>
      <c r="FK42" s="22"/>
      <c r="FL42" s="23"/>
      <c r="FN42" s="3"/>
      <c r="FO42" s="22"/>
      <c r="FP42" s="22"/>
      <c r="FQ42" s="22"/>
      <c r="FR42" s="22"/>
      <c r="FS42" s="23"/>
      <c r="FU42" s="3"/>
      <c r="FV42" s="22"/>
      <c r="FW42" s="22"/>
      <c r="FX42" s="22"/>
      <c r="FY42" s="22"/>
      <c r="FZ42" s="23"/>
      <c r="GB42" s="3"/>
      <c r="GC42" s="22"/>
      <c r="GD42" s="22"/>
      <c r="GE42" s="22"/>
      <c r="GF42" s="22"/>
      <c r="GG42" s="23"/>
      <c r="GI42" s="3"/>
      <c r="GJ42" s="22"/>
      <c r="GK42" s="22"/>
      <c r="GL42" s="22"/>
      <c r="GM42" s="22"/>
      <c r="GN42" s="23"/>
      <c r="GP42" s="3"/>
      <c r="GQ42" s="22"/>
      <c r="GR42" s="22"/>
      <c r="GS42" s="22"/>
      <c r="GT42" s="22"/>
      <c r="GU42" s="23"/>
      <c r="GW42" s="3"/>
      <c r="GX42" s="22"/>
      <c r="GY42" s="22"/>
      <c r="GZ42" s="22"/>
      <c r="HA42" s="22"/>
      <c r="HB42" s="23"/>
      <c r="HD42" s="3"/>
      <c r="HE42" s="22"/>
      <c r="HF42" s="22"/>
      <c r="HG42" s="22"/>
      <c r="HH42" s="22"/>
      <c r="HI42" s="23"/>
      <c r="HK42" s="3"/>
      <c r="HL42" s="22"/>
      <c r="HM42" s="22"/>
      <c r="HN42" s="22"/>
      <c r="HO42" s="22"/>
      <c r="HP42" s="23"/>
    </row>
    <row r="43" spans="2:224" x14ac:dyDescent="0.25">
      <c r="B43" s="27" t="s">
        <v>5358</v>
      </c>
      <c r="C43" s="28">
        <f>+SUM(C44:C49)</f>
        <v>3810</v>
      </c>
      <c r="D43" s="28">
        <f>+SUM(D44:D49)</f>
        <v>98.961038961038952</v>
      </c>
      <c r="E43" s="28"/>
      <c r="F43" s="28">
        <f>+SUM(F44:F49)</f>
        <v>3810</v>
      </c>
      <c r="G43" s="29">
        <f>+SUM(G44:G49)</f>
        <v>98.961038961038952</v>
      </c>
      <c r="I43" s="27" t="s">
        <v>5358</v>
      </c>
      <c r="J43" s="28">
        <f>+SUM(J44:J49)</f>
        <v>146400</v>
      </c>
      <c r="K43" s="28">
        <f>+SUM(K44:K49)</f>
        <v>3652.7131782945735</v>
      </c>
      <c r="L43" s="28"/>
      <c r="M43" s="28">
        <f>+SUM(M44:M49)</f>
        <v>150210</v>
      </c>
      <c r="N43" s="29">
        <f>+SUM(N44:N49)</f>
        <v>3751.6742172556123</v>
      </c>
      <c r="P43" s="27" t="s">
        <v>5358</v>
      </c>
      <c r="Q43" s="28">
        <f>+SUM(Q44:Q49)</f>
        <v>265790</v>
      </c>
      <c r="R43" s="28">
        <f>+SUM(R44:R49)</f>
        <v>6682.0601705516019</v>
      </c>
      <c r="S43" s="28"/>
      <c r="T43" s="28">
        <f>+SUM(T44:T49)</f>
        <v>416000</v>
      </c>
      <c r="U43" s="29">
        <f>+SUM(U44:U49)</f>
        <v>10433.734387807215</v>
      </c>
      <c r="W43" s="27" t="s">
        <v>5358</v>
      </c>
      <c r="X43" s="28">
        <f>+SUM(X44:X49)</f>
        <v>451400</v>
      </c>
      <c r="Y43" s="28">
        <f>+SUM(Y44:Y49)</f>
        <v>10732.539968008023</v>
      </c>
      <c r="Z43" s="28"/>
      <c r="AA43" s="28">
        <f>+SUM(AA44:AA49)</f>
        <v>867400</v>
      </c>
      <c r="AB43" s="29">
        <f>+SUM(AB44:AB49)</f>
        <v>21166.27435581524</v>
      </c>
      <c r="AD43" s="27" t="s">
        <v>5358</v>
      </c>
      <c r="AE43" s="28">
        <f>+SUM(AE44:AE49)</f>
        <v>201859</v>
      </c>
      <c r="AF43" s="28">
        <f>+SUM(AF44:AF49)</f>
        <v>4485.7555555555555</v>
      </c>
      <c r="AG43" s="28"/>
      <c r="AH43" s="28">
        <f>+SUM(AH44:AH49)</f>
        <v>1069259</v>
      </c>
      <c r="AI43" s="29">
        <f>+SUM(AI44:AI49)</f>
        <v>25652.029911370795</v>
      </c>
      <c r="AK43" s="27" t="s">
        <v>5358</v>
      </c>
      <c r="AL43" s="28">
        <f>+SUM(AL44:AL49)</f>
        <v>108233.75</v>
      </c>
      <c r="AM43" s="28">
        <f>+SUM(AM44:AM49)</f>
        <v>2415.6286589090309</v>
      </c>
      <c r="AN43" s="28"/>
      <c r="AO43" s="28">
        <f>+SUM(AO44:AO49)</f>
        <v>1177492.75</v>
      </c>
      <c r="AP43" s="29">
        <f>+SUM(AP44:AP49)</f>
        <v>28067.658570279822</v>
      </c>
      <c r="AR43" s="27" t="s">
        <v>5358</v>
      </c>
      <c r="AS43" s="28">
        <f>+SUM(AS44:AS49)</f>
        <v>178875</v>
      </c>
      <c r="AT43" s="28">
        <f>+SUM(AT44:AT49)</f>
        <v>4170.3333060880341</v>
      </c>
      <c r="AU43" s="28"/>
      <c r="AV43" s="28">
        <f>+SUM(AV44:AV49)</f>
        <v>1356367.75</v>
      </c>
      <c r="AW43" s="29">
        <f>+SUM(AW44:AW49)</f>
        <v>32237.991876367858</v>
      </c>
      <c r="AY43" s="27" t="s">
        <v>5358</v>
      </c>
      <c r="AZ43" s="28">
        <f>+SUM(AZ44:AZ49)</f>
        <v>193370</v>
      </c>
      <c r="BA43" s="28">
        <f>+SUM(BA44:BA49)</f>
        <v>3731.8053340421757</v>
      </c>
      <c r="BB43" s="28"/>
      <c r="BC43" s="28">
        <f>+SUM(BC44:BC49)</f>
        <v>1549737.75</v>
      </c>
      <c r="BD43" s="29">
        <f>+SUM(BD44:BD49)</f>
        <v>35969.797210410034</v>
      </c>
      <c r="BF43" s="27" t="s">
        <v>5358</v>
      </c>
      <c r="BG43" s="28">
        <f>+SUM(BG44:BG49)</f>
        <v>98480</v>
      </c>
      <c r="BH43" s="28">
        <f>+SUM(BH44:BH49)</f>
        <v>1702.6491228070174</v>
      </c>
      <c r="BI43" s="28"/>
      <c r="BJ43" s="28">
        <f>+SUM(BJ44:BJ49)</f>
        <v>1648217.75</v>
      </c>
      <c r="BK43" s="29">
        <f>+SUM(BK44:BK49)</f>
        <v>37672.446333217049</v>
      </c>
      <c r="BM43" s="27" t="s">
        <v>5358</v>
      </c>
      <c r="BN43" s="28">
        <f>+SUM(BN44:BN49)</f>
        <v>170000</v>
      </c>
      <c r="BO43" s="28">
        <f>+SUM(BO44:BO49)</f>
        <v>2748.8862179487182</v>
      </c>
      <c r="BP43" s="28"/>
      <c r="BQ43" s="28">
        <f>+SUM(BQ44:BQ49)</f>
        <v>1818217.75</v>
      </c>
      <c r="BR43" s="29">
        <f>+SUM(BR44:BR49)</f>
        <v>40421.332551165768</v>
      </c>
      <c r="BT43" s="27" t="s">
        <v>5358</v>
      </c>
      <c r="BU43" s="28">
        <f>+SUM(BU44:BU49)</f>
        <v>113177.84</v>
      </c>
      <c r="BV43" s="28">
        <f>+SUM(BV44:BV49)</f>
        <v>1722.8839465244173</v>
      </c>
      <c r="BW43" s="28"/>
      <c r="BX43" s="28">
        <f>+SUM(BX44:BX49)</f>
        <v>1931395.5899999999</v>
      </c>
      <c r="BY43" s="29">
        <f>+SUM(BY44:BY49)</f>
        <v>42144.216497690184</v>
      </c>
      <c r="CA43" s="27" t="s">
        <v>5358</v>
      </c>
      <c r="CB43" s="28">
        <f>+SUM(CB44:CB49)</f>
        <v>431715.79000000004</v>
      </c>
      <c r="CC43" s="28">
        <f>+SUM(CC44:CC49)</f>
        <v>6178.0204117962903</v>
      </c>
      <c r="CD43" s="28"/>
      <c r="CE43" s="28">
        <f>+SUM(CE44:CE49)</f>
        <v>2363111.38</v>
      </c>
      <c r="CF43" s="29">
        <f>+SUM(CF44:CF49)</f>
        <v>48322.23690948647</v>
      </c>
      <c r="CH43" s="27" t="s">
        <v>5358</v>
      </c>
      <c r="CI43" s="28">
        <f>+SUM(CI44:CI49)</f>
        <v>782984.89098266675</v>
      </c>
      <c r="CJ43" s="28">
        <f>+SUM(CJ44:CJ49)</f>
        <v>10362.064271531246</v>
      </c>
      <c r="CK43" s="28"/>
      <c r="CL43" s="28">
        <f>+SUM(CL44:CL49)</f>
        <v>3146096.2709826669</v>
      </c>
      <c r="CM43" s="29">
        <f>+SUM(CM44:CM49)</f>
        <v>58684.30118101772</v>
      </c>
      <c r="CO43" s="27" t="s">
        <v>5358</v>
      </c>
      <c r="CP43" s="28">
        <f>+SUM(CP44:CP49)</f>
        <v>532831.27590202924</v>
      </c>
      <c r="CQ43" s="28">
        <f>+SUM(CQ44:CQ49)</f>
        <v>7004.2403854314489</v>
      </c>
      <c r="CR43" s="28"/>
      <c r="CS43" s="28">
        <f>+SUM(CS44:CS49)</f>
        <v>3678927.546884696</v>
      </c>
      <c r="CT43" s="29">
        <f>+SUM(CT44:CT49)</f>
        <v>65688.541566449174</v>
      </c>
      <c r="CV43" s="27" t="s">
        <v>5358</v>
      </c>
      <c r="CW43" s="28">
        <f>+SUM(CW44:CW49)</f>
        <v>266329.82005612541</v>
      </c>
      <c r="CX43" s="28">
        <f>+SUM(CX44:CX49)</f>
        <v>3383.5212123647057</v>
      </c>
      <c r="CY43" s="28"/>
      <c r="CZ43" s="28">
        <f>+SUM(CZ44:CZ49)</f>
        <v>3945257.3669408215</v>
      </c>
      <c r="DA43" s="29">
        <f>+SUM(DA44:DA49)</f>
        <v>69072.062778813881</v>
      </c>
      <c r="DC43" s="27" t="s">
        <v>5358</v>
      </c>
      <c r="DD43" s="28">
        <f>+SUM(DD44:DD49)</f>
        <v>149182.11777423901</v>
      </c>
      <c r="DE43" s="28">
        <f>+SUM(DE44:DE49)</f>
        <v>1377.2261691927276</v>
      </c>
      <c r="DF43" s="28"/>
      <c r="DG43" s="28">
        <f>+SUM(DG44:DG49)</f>
        <v>4094439.4847150603</v>
      </c>
      <c r="DH43" s="29">
        <f>+SUM(DH44:DH49)</f>
        <v>70449.288948006608</v>
      </c>
      <c r="DJ43" s="27" t="s">
        <v>5358</v>
      </c>
      <c r="DK43" s="28">
        <f>+SUM(DK44:DK49)</f>
        <v>442067.72771361168</v>
      </c>
      <c r="DL43" s="28">
        <f>+SUM(DL44:DL49)</f>
        <v>3785.1066625405065</v>
      </c>
      <c r="DM43" s="28"/>
      <c r="DN43" s="28">
        <f>+SUM(DN44:DN49)</f>
        <v>4536507.2124286722</v>
      </c>
      <c r="DO43" s="29">
        <f>+SUM(DO44:DO49)</f>
        <v>74234.395610547115</v>
      </c>
      <c r="DQ43" s="27" t="s">
        <v>5358</v>
      </c>
      <c r="DR43" s="28">
        <f>+SUM(DR44:DR49)</f>
        <v>750391.42014196597</v>
      </c>
      <c r="DS43" s="28">
        <f>+SUM(DS44:DS49)</f>
        <v>6191.6474644497375</v>
      </c>
      <c r="DT43" s="28"/>
      <c r="DU43" s="28">
        <f>+SUM(DU44:DU49)</f>
        <v>5286898.6325706383</v>
      </c>
      <c r="DV43" s="29">
        <f>+SUM(DV44:DV49)</f>
        <v>80426.043074996851</v>
      </c>
      <c r="DX43" s="27" t="s">
        <v>5358</v>
      </c>
      <c r="DY43" s="28">
        <f>+SUM(DY44:DY49)</f>
        <v>311028.96591129049</v>
      </c>
      <c r="DZ43" s="28">
        <f>+SUM(DZ44:DZ49)</f>
        <v>2452.6131557817989</v>
      </c>
      <c r="EA43" s="28"/>
      <c r="EB43" s="28">
        <f>+SUM(EB44:EB49)</f>
        <v>5597927.5984819289</v>
      </c>
      <c r="EC43" s="29">
        <f>+SUM(EC44:EC49)</f>
        <v>82878.656230778652</v>
      </c>
      <c r="EE43" s="27" t="s">
        <v>5358</v>
      </c>
      <c r="EF43" s="28">
        <f>+SUM(EF44:EF49)</f>
        <v>371600.11684858846</v>
      </c>
      <c r="EG43" s="28">
        <f>+SUM(EG44:EG49)</f>
        <v>2829.9542046208135</v>
      </c>
      <c r="EH43" s="28"/>
      <c r="EI43" s="28">
        <f>+SUM(EI44:EI49)</f>
        <v>5969527.7153305169</v>
      </c>
      <c r="EJ43" s="29">
        <f>+SUM(EJ44:EJ49)</f>
        <v>85708.61043539946</v>
      </c>
      <c r="EL43" s="27" t="s">
        <v>5358</v>
      </c>
      <c r="EM43" s="28">
        <f>+SUM(EM44:EM49)</f>
        <v>808484.53562507546</v>
      </c>
      <c r="EN43" s="28">
        <f>+SUM(EN44:EN49)</f>
        <v>5969.0835936894255</v>
      </c>
      <c r="EO43" s="28"/>
      <c r="EP43" s="28">
        <f>+SUM(EP44:EP49)</f>
        <v>6778012.2509555928</v>
      </c>
      <c r="EQ43" s="29">
        <f>+SUM(EQ44:EQ49)</f>
        <v>91677.694029088889</v>
      </c>
      <c r="ES43" s="27" t="s">
        <v>5358</v>
      </c>
      <c r="ET43" s="28">
        <f>+SUM(ET44:ET49)</f>
        <v>752894.77188412286</v>
      </c>
      <c r="EU43" s="28">
        <f>+SUM(EU44:EU49)</f>
        <v>4688.0419275877412</v>
      </c>
      <c r="EV43" s="28"/>
      <c r="EW43" s="28">
        <f>+SUM(EW44:EW49)</f>
        <v>7530907.0228397157</v>
      </c>
      <c r="EX43" s="29">
        <f>+SUM(EX44:EX49)</f>
        <v>96365.735956676639</v>
      </c>
      <c r="EZ43" s="27" t="s">
        <v>5358</v>
      </c>
      <c r="FA43" s="28">
        <f>+SUM(FA44:FA49)</f>
        <v>295318.85358849401</v>
      </c>
      <c r="FB43" s="28">
        <f>+SUM(FB44:FB49)</f>
        <v>1833.5508365554674</v>
      </c>
      <c r="FC43" s="28"/>
      <c r="FD43" s="28">
        <f>+SUM(FD44:FD49)</f>
        <v>7826225.8764282092</v>
      </c>
      <c r="FE43" s="29">
        <f>+SUM(FE44:FE49)</f>
        <v>98199.286793232095</v>
      </c>
      <c r="FG43" s="27" t="s">
        <v>5358</v>
      </c>
      <c r="FH43" s="28">
        <f>+SUM(FH44:FH49)</f>
        <v>358880.48</v>
      </c>
      <c r="FI43" s="28">
        <f>+SUM(FI44:FI49)</f>
        <v>2401.386601991212</v>
      </c>
      <c r="FJ43" s="28"/>
      <c r="FK43" s="28">
        <f>+SUM(FK44:FK49)</f>
        <v>8185106.3564282088</v>
      </c>
      <c r="FL43" s="29">
        <f>+SUM(FL44:FL49)</f>
        <v>100600.6733952233</v>
      </c>
      <c r="FN43" s="27" t="s">
        <v>5358</v>
      </c>
      <c r="FO43" s="28">
        <f>+SUM(FO44:FO49)</f>
        <v>29288.829999999998</v>
      </c>
      <c r="FP43" s="28">
        <f>+SUM(FP44:FP49)</f>
        <v>190.39559925690386</v>
      </c>
      <c r="FQ43" s="28"/>
      <c r="FR43" s="28">
        <f>+SUM(FR44:FR49)</f>
        <v>8214395.1864282088</v>
      </c>
      <c r="FS43" s="29">
        <f>+SUM(FS44:FS49)</f>
        <v>100791.06899448021</v>
      </c>
      <c r="FU43" s="27" t="s">
        <v>5358</v>
      </c>
      <c r="FV43" s="28">
        <f>+SUM(FV44:FV49)</f>
        <v>1862412.5299999998</v>
      </c>
      <c r="FW43" s="28">
        <f>+SUM(FW44:FW49)</f>
        <v>12910.325948634432</v>
      </c>
      <c r="FX43" s="28"/>
      <c r="FY43" s="28">
        <f>+SUM(FY44:FY49)</f>
        <v>10076807.716428209</v>
      </c>
      <c r="FZ43" s="29">
        <f>+SUM(FZ44:FZ49)</f>
        <v>113701.39494311463</v>
      </c>
      <c r="GB43" s="27" t="s">
        <v>5358</v>
      </c>
      <c r="GC43" s="28">
        <f>+SUM(GC44:GC49)</f>
        <v>1609352.3199999998</v>
      </c>
      <c r="GD43" s="28">
        <f>+SUM(GD44:GD49)</f>
        <v>11393.034718147534</v>
      </c>
      <c r="GE43" s="28"/>
      <c r="GF43" s="28">
        <f>+SUM(GF44:GF49)</f>
        <v>11686160.036428209</v>
      </c>
      <c r="GG43" s="29">
        <f>+SUM(GG44:GG49)</f>
        <v>125094.42966126215</v>
      </c>
      <c r="GI43" s="27" t="s">
        <v>5358</v>
      </c>
      <c r="GJ43" s="28">
        <f>+SUM(GJ44:GJ49)</f>
        <v>2990517.66</v>
      </c>
      <c r="GK43" s="28">
        <f>+SUM(GK44:GK49)</f>
        <v>19899.156248620824</v>
      </c>
      <c r="GL43" s="28"/>
      <c r="GM43" s="28">
        <f>+SUM(GM44:GM49)</f>
        <v>14676677.69642821</v>
      </c>
      <c r="GN43" s="29">
        <f>+SUM(GN44:GN49)</f>
        <v>144993.585909883</v>
      </c>
      <c r="GP43" s="27" t="s">
        <v>5358</v>
      </c>
      <c r="GQ43" s="28">
        <f>+SUM(GQ44:GQ49)</f>
        <v>3151999.65</v>
      </c>
      <c r="GR43" s="28">
        <f>+SUM(GR44:GR49)</f>
        <v>20799.07958017182</v>
      </c>
      <c r="GS43" s="28"/>
      <c r="GT43" s="28">
        <f>+SUM(GT44:GT49)</f>
        <v>17828677.346428208</v>
      </c>
      <c r="GU43" s="29">
        <f>+SUM(GU44:GU49)</f>
        <v>165792.66549005479</v>
      </c>
      <c r="GW43" s="27" t="s">
        <v>5358</v>
      </c>
      <c r="GX43" s="28">
        <f>+SUM(GX44:GX49)</f>
        <v>3859949.0870000003</v>
      </c>
      <c r="GY43" s="28">
        <f>+SUM(GY44:GY49)</f>
        <v>24477.872992741595</v>
      </c>
      <c r="GZ43" s="28"/>
      <c r="HA43" s="28">
        <f>+SUM(HA44:HA49)</f>
        <v>21688626.433428209</v>
      </c>
      <c r="HB43" s="29">
        <f>+SUM(HB44:HB49)</f>
        <v>190270.5384827964</v>
      </c>
      <c r="HD43" s="27" t="s">
        <v>5358</v>
      </c>
      <c r="HE43" s="28">
        <f>+SUM(HE44:HE49)</f>
        <v>2207626.7299999995</v>
      </c>
      <c r="HF43" s="28">
        <f>+SUM(HF44:HF49)</f>
        <v>12952.973144169659</v>
      </c>
      <c r="HG43" s="28"/>
      <c r="HH43" s="28">
        <f>+SUM(HH44:HH49)</f>
        <v>23896253.16342821</v>
      </c>
      <c r="HI43" s="29">
        <f>+SUM(HI44:HI49)</f>
        <v>203223.51162696606</v>
      </c>
      <c r="HK43" s="27" t="s">
        <v>5358</v>
      </c>
      <c r="HL43" s="28">
        <f>+SUM(HL44:HL49)</f>
        <v>1964795.2999999998</v>
      </c>
      <c r="HM43" s="28">
        <f>+SUM(HM44:HM49)</f>
        <v>11070.036350416078</v>
      </c>
      <c r="HN43" s="28"/>
      <c r="HO43" s="28">
        <f>+SUM(HO44:HO49)</f>
        <v>25861048.46342821</v>
      </c>
      <c r="HP43" s="29">
        <f>+SUM(HP44:HP49)</f>
        <v>214293.54797738214</v>
      </c>
    </row>
    <row r="44" spans="2:224" x14ac:dyDescent="0.25">
      <c r="B44" s="3" t="s">
        <v>85</v>
      </c>
      <c r="C44" s="22">
        <f>SUMIFS(datos_arg[ARS],datos_arg[Year],C$2,datos_arg[Month],G$2,datos_arg[Destino],B44)
- SUMIFS(datos_arg[ARS],datos_arg[Year],C$2,datos_arg[Month],G$2,datos_arg[Origen],B44)
+SUMIFS(datos_us[ARS],datos_us[Year],C$2,datos_us[Month],G$2,datos_us[Destino],B44)
- SUMIFS(datos_us[ARS],datos_us[Year],C$2,datos_us[Month],G$2,datos_us[Origen],B44)</f>
        <v>3810</v>
      </c>
      <c r="D44" s="22">
        <f>SUMIFS(datos_arg[USD],datos_arg[Year],C$2,datos_arg[Month],G$2,datos_arg[Destino],B44)
- SUMIFS(datos_arg[USD],datos_arg[Year],C$2,datos_arg[Month],G$2,datos_arg[Origen],B44)
+SUMIFS(datos_us[USD],datos_us[Year],C$2,datos_us[Month],G$2,datos_us[Destino],B44)
- SUMIFS(datos_us[USD],datos_us[Year],C$2,datos_us[Month],G$2,datos_us[Origen],B44)</f>
        <v>98.961038961038952</v>
      </c>
      <c r="E44" s="22"/>
      <c r="F44" s="22">
        <f t="shared" si="32"/>
        <v>3810</v>
      </c>
      <c r="G44" s="23">
        <f t="shared" si="0"/>
        <v>98.961038961038952</v>
      </c>
      <c r="I44" s="3" t="s">
        <v>85</v>
      </c>
      <c r="J44" s="22">
        <f>SUMIFS(datos_arg[ARS],datos_arg[Year],J$2,datos_arg[Month],N$2,datos_arg[Destino],I44)
- SUMIFS(datos_arg[ARS],datos_arg[Year],J$2,datos_arg[Month],N$2,datos_arg[Origen],I44)
+SUMIFS(datos_us[ARS],datos_us[Year],J$2,datos_us[Month],N$2,datos_us[Destino],I44)
- SUMIFS(datos_us[ARS],datos_us[Year],J$2,datos_us[Month],N$2,datos_us[Origen],I44)</f>
        <v>0</v>
      </c>
      <c r="K44" s="22">
        <f>SUMIFS(datos_arg[USD],datos_arg[Year],J$2,datos_arg[Month],N$2,datos_arg[Destino],I44)
- SUMIFS(datos_arg[USD],datos_arg[Year],J$2,datos_arg[Month],N$2,datos_arg[Origen],I44)
+SUMIFS(datos_us[USD],datos_us[Year],J$2,datos_us[Month],N$2,datos_us[Destino],I44)
- SUMIFS(datos_us[USD],datos_us[Year],J$2,datos_us[Month],N$2,datos_us[Origen],I44)</f>
        <v>0</v>
      </c>
      <c r="L44" s="22"/>
      <c r="M44" s="22">
        <f t="shared" ref="M44:M49" si="188">+J44+F44</f>
        <v>3810</v>
      </c>
      <c r="N44" s="23">
        <f t="shared" ref="N44:N49" si="189">+K44+G44</f>
        <v>98.961038961038952</v>
      </c>
      <c r="P44" s="3" t="s">
        <v>85</v>
      </c>
      <c r="Q44" s="22">
        <f>SUMIFS(datos_arg[ARS],datos_arg[Year],Q$2,datos_arg[Month],U$2,datos_arg[Destino],P44)
- SUMIFS(datos_arg[ARS],datos_arg[Year],Q$2,datos_arg[Month],U$2,datos_arg[Origen],P44)
+SUMIFS(datos_us[ARS],datos_us[Year],Q$2,datos_us[Month],U$2,datos_us[Destino],P44)
- SUMIFS(datos_us[ARS],datos_us[Year],Q$2,datos_us[Month],U$2,datos_us[Origen],P44)</f>
        <v>6000</v>
      </c>
      <c r="R44" s="22">
        <f>SUMIFS(datos_arg[USD],datos_arg[Year],Q$2,datos_arg[Month],U$2,datos_arg[Destino],P44)
- SUMIFS(datos_arg[USD],datos_arg[Year],Q$2,datos_arg[Month],U$2,datos_arg[Origen],P44)
+SUMIFS(datos_us[USD],datos_us[Year],Q$2,datos_us[Month],U$2,datos_us[Destino],P44)
- SUMIFS(datos_us[USD],datos_us[Year],Q$2,datos_us[Month],U$2,datos_us[Origen],P44)</f>
        <v>139.53488372093022</v>
      </c>
      <c r="S44" s="22"/>
      <c r="T44" s="22">
        <f t="shared" ref="T44:T49" si="190">+Q44+M44</f>
        <v>9810</v>
      </c>
      <c r="U44" s="23">
        <f t="shared" ref="U44:U49" si="191">+R44+N44</f>
        <v>238.49592268196918</v>
      </c>
      <c r="W44" s="3" t="s">
        <v>85</v>
      </c>
      <c r="X44" s="22">
        <f>SUMIFS(datos_arg[ARS],datos_arg[Year],X$2,datos_arg[Month],AB$2,datos_arg[Destino],W44)
- SUMIFS(datos_arg[ARS],datos_arg[Year],X$2,datos_arg[Month],AB$2,datos_arg[Origen],W44)
+SUMIFS(datos_us[ARS],datos_us[Year],X$2,datos_us[Month],AB$2,datos_us[Destino],W44)
- SUMIFS(datos_us[ARS],datos_us[Year],X$2,datos_us[Month],AB$2,datos_us[Origen],W44)</f>
        <v>33450</v>
      </c>
      <c r="Y44" s="22">
        <f>SUMIFS(datos_arg[USD],datos_arg[Year],X$2,datos_arg[Month],AB$2,datos_arg[Destino],W44)
- SUMIFS(datos_arg[USD],datos_arg[Year],X$2,datos_arg[Month],AB$2,datos_arg[Origen],W44)
+SUMIFS(datos_us[USD],datos_us[Year],X$2,datos_us[Month],AB$2,datos_us[Destino],W44)
- SUMIFS(datos_us[USD],datos_us[Year],X$2,datos_us[Month],AB$2,datos_us[Origen],W44)</f>
        <v>774.196800645248</v>
      </c>
      <c r="Z44" s="22"/>
      <c r="AA44" s="22">
        <f t="shared" ref="AA44:AA49" si="192">+X44+T44</f>
        <v>43260</v>
      </c>
      <c r="AB44" s="23">
        <f t="shared" ref="AB44:AB49" si="193">+Y44+U44</f>
        <v>1012.6927233272172</v>
      </c>
      <c r="AD44" s="3" t="s">
        <v>85</v>
      </c>
      <c r="AE44" s="22">
        <f>SUMIFS(datos_arg[ARS],datos_arg[Year],AE$2,datos_arg[Month],AI$2,datos_arg[Destino],AD44)
- SUMIFS(datos_arg[ARS],datos_arg[Year],AE$2,datos_arg[Month],AI$2,datos_arg[Origen],AD44)
+SUMIFS(datos_us[ARS],datos_us[Year],AE$2,datos_us[Month],AI$2,datos_us[Destino],AD44)
- SUMIFS(datos_us[ARS],datos_us[Year],AE$2,datos_us[Month],AI$2,datos_us[Origen],AD44)</f>
        <v>9676</v>
      </c>
      <c r="AF44" s="22">
        <f>SUMIFS(datos_arg[USD],datos_arg[Year],AE$2,datos_arg[Month],AI$2,datos_arg[Destino],AD44)
- SUMIFS(datos_arg[USD],datos_arg[Year],AE$2,datos_arg[Month],AI$2,datos_arg[Origen],AD44)
+SUMIFS(datos_us[USD],datos_us[Year],AE$2,datos_us[Month],AI$2,datos_us[Destino],AD44)
- SUMIFS(datos_us[USD],datos_us[Year],AE$2,datos_us[Month],AI$2,datos_us[Origen],AD44)</f>
        <v>215.02222222222221</v>
      </c>
      <c r="AG44" s="22"/>
      <c r="AH44" s="22">
        <f t="shared" ref="AH44:AH49" si="194">+AE44+AA44</f>
        <v>52936</v>
      </c>
      <c r="AI44" s="23">
        <f t="shared" ref="AI44:AI49" si="195">+AF44+AB44</f>
        <v>1227.7149455494393</v>
      </c>
      <c r="AK44" s="3" t="s">
        <v>85</v>
      </c>
      <c r="AL44" s="22">
        <f>SUMIFS(datos_arg[ARS],datos_arg[Year],AL$2,datos_arg[Month],AP$2,datos_arg[Destino],AK44)
- SUMIFS(datos_arg[ARS],datos_arg[Year],AL$2,datos_arg[Month],AP$2,datos_arg[Origen],AK44)
+SUMIFS(datos_us[ARS],datos_us[Year],AL$2,datos_us[Month],AP$2,datos_us[Destino],AK44)
- SUMIFS(datos_us[ARS],datos_us[Year],AL$2,datos_us[Month],AP$2,datos_us[Origen],AK44)</f>
        <v>54070.75</v>
      </c>
      <c r="AM44" s="22">
        <f>SUMIFS(datos_arg[USD],datos_arg[Year],AL$2,datos_arg[Month],AP$2,datos_arg[Destino],AK44)
- SUMIFS(datos_arg[USD],datos_arg[Year],AL$2,datos_arg[Month],AP$2,datos_arg[Origen],AK44)
+SUMIFS(datos_us[USD],datos_us[Year],AL$2,datos_us[Month],AP$2,datos_us[Destino],AK44)
- SUMIFS(datos_us[USD],datos_us[Year],AL$2,datos_us[Month],AP$2,datos_us[Origen],AK44)</f>
        <v>1203.4239406969898</v>
      </c>
      <c r="AN44" s="22"/>
      <c r="AO44" s="22">
        <f t="shared" ref="AO44:AO49" si="196">+AL44+AH44</f>
        <v>107006.75</v>
      </c>
      <c r="AP44" s="23">
        <f t="shared" ref="AP44:AP49" si="197">+AM44+AI44</f>
        <v>2431.1388862464291</v>
      </c>
      <c r="AR44" s="3" t="s">
        <v>85</v>
      </c>
      <c r="AS44" s="22">
        <f>SUMIFS(datos_arg[ARS],datos_arg[Year],AS$2,datos_arg[Month],AW$2,datos_arg[Destino],AR44)
- SUMIFS(datos_arg[ARS],datos_arg[Year],AS$2,datos_arg[Month],AW$2,datos_arg[Origen],AR44)
+SUMIFS(datos_us[ARS],datos_us[Year],AS$2,datos_us[Month],AW$2,datos_us[Destino],AR44)
- SUMIFS(datos_us[ARS],datos_us[Year],AS$2,datos_us[Month],AW$2,datos_us[Origen],AR44)</f>
        <v>4500</v>
      </c>
      <c r="AT44" s="22">
        <f>SUMIFS(datos_arg[USD],datos_arg[Year],AS$2,datos_arg[Month],AW$2,datos_arg[Destino],AR44)
- SUMIFS(datos_arg[USD],datos_arg[Year],AS$2,datos_arg[Month],AW$2,datos_arg[Origen],AR44)
+SUMIFS(datos_us[USD],datos_us[Year],AS$2,datos_us[Month],AW$2,datos_us[Destino],AR44)
- SUMIFS(datos_us[USD],datos_us[Year],AS$2,datos_us[Month],AW$2,datos_us[Origen],AR44)</f>
        <v>105.26315789473685</v>
      </c>
      <c r="AU44" s="22"/>
      <c r="AV44" s="22">
        <f t="shared" ref="AV44:AV49" si="198">+AS44+AO44</f>
        <v>111506.75</v>
      </c>
      <c r="AW44" s="23">
        <f t="shared" ref="AW44:AW49" si="199">+AT44+AP44</f>
        <v>2536.4020441411658</v>
      </c>
      <c r="AY44" s="3" t="s">
        <v>85</v>
      </c>
      <c r="AZ44" s="22">
        <f>SUMIFS(datos_arg[ARS],datos_arg[Year],AZ$2,datos_arg[Month],BD$2,datos_arg[Destino],AY44)
- SUMIFS(datos_arg[ARS],datos_arg[Year],AZ$2,datos_arg[Month],BD$2,datos_arg[Origen],AY44)
+SUMIFS(datos_us[ARS],datos_us[Year],AZ$2,datos_us[Month],BD$2,datos_us[Destino],AY44)
- SUMIFS(datos_us[ARS],datos_us[Year],AZ$2,datos_us[Month],BD$2,datos_us[Origen],AY44)</f>
        <v>24550</v>
      </c>
      <c r="BA44" s="22">
        <f>SUMIFS(datos_arg[USD],datos_arg[Year],AZ$2,datos_arg[Month],BD$2,datos_arg[Destino],AY44)
- SUMIFS(datos_arg[USD],datos_arg[Year],AZ$2,datos_arg[Month],BD$2,datos_arg[Origen],AY44)
+SUMIFS(datos_us[USD],datos_us[Year],AZ$2,datos_us[Month],BD$2,datos_us[Destino],AY44)
- SUMIFS(datos_us[USD],datos_us[Year],AZ$2,datos_us[Month],BD$2,datos_us[Origen],AY44)</f>
        <v>461.55192273613329</v>
      </c>
      <c r="BB44" s="22"/>
      <c r="BC44" s="22">
        <f t="shared" ref="BC44:BC49" si="200">+AZ44+AV44</f>
        <v>136056.75</v>
      </c>
      <c r="BD44" s="23">
        <f t="shared" ref="BD44:BD49" si="201">+BA44+AW44</f>
        <v>2997.9539668772991</v>
      </c>
      <c r="BF44" s="3" t="s">
        <v>85</v>
      </c>
      <c r="BG44" s="22">
        <f>SUMIFS(datos_arg[ARS],datos_arg[Year],BG$2,datos_arg[Month],BK$2,datos_arg[Destino],BF44)
- SUMIFS(datos_arg[ARS],datos_arg[Year],BG$2,datos_arg[Month],BK$2,datos_arg[Origen],BF44)
+SUMIFS(datos_us[ARS],datos_us[Year],BG$2,datos_us[Month],BK$2,datos_us[Destino],BF44)
- SUMIFS(datos_us[ARS],datos_us[Year],BG$2,datos_us[Month],BK$2,datos_us[Origen],BF44)</f>
        <v>23580</v>
      </c>
      <c r="BH44" s="22">
        <f>SUMIFS(datos_arg[USD],datos_arg[Year],BG$2,datos_arg[Month],BK$2,datos_arg[Destino],BF44)
- SUMIFS(datos_arg[USD],datos_arg[Year],BG$2,datos_arg[Month],BK$2,datos_arg[Origen],BF44)
+SUMIFS(datos_us[USD],datos_us[Year],BG$2,datos_us[Month],BK$2,datos_us[Destino],BF44)
- SUMIFS(datos_us[USD],datos_us[Year],BG$2,datos_us[Month],BK$2,datos_us[Origen],BF44)</f>
        <v>393</v>
      </c>
      <c r="BI44" s="22"/>
      <c r="BJ44" s="22">
        <f t="shared" ref="BJ44:BJ49" si="202">+BG44+BC44</f>
        <v>159636.75</v>
      </c>
      <c r="BK44" s="23">
        <f t="shared" ref="BK44:BK49" si="203">+BH44+BD44</f>
        <v>3390.9539668772991</v>
      </c>
      <c r="BM44" s="3" t="s">
        <v>85</v>
      </c>
      <c r="BN44" s="22">
        <f>SUMIFS(datos_arg[ARS],datos_arg[Year],BN$2,datos_arg[Month],BR$2,datos_arg[Destino],BM44)
- SUMIFS(datos_arg[ARS],datos_arg[Year],BN$2,datos_arg[Month],BR$2,datos_arg[Origen],BM44)
+SUMIFS(datos_us[ARS],datos_us[Year],BN$2,datos_us[Month],BR$2,datos_us[Destino],BM44)
- SUMIFS(datos_us[ARS],datos_us[Year],BN$2,datos_us[Month],BR$2,datos_us[Origen],BM44)</f>
        <v>0</v>
      </c>
      <c r="BO44" s="22">
        <f>SUMIFS(datos_arg[USD],datos_arg[Year],BN$2,datos_arg[Month],BR$2,datos_arg[Destino],BM44)
- SUMIFS(datos_arg[USD],datos_arg[Year],BN$2,datos_arg[Month],BR$2,datos_arg[Origen],BM44)
+SUMIFS(datos_us[USD],datos_us[Year],BN$2,datos_us[Month],BR$2,datos_us[Destino],BM44)
- SUMIFS(datos_us[USD],datos_us[Year],BN$2,datos_us[Month],BR$2,datos_us[Origen],BM44)</f>
        <v>0</v>
      </c>
      <c r="BP44" s="22"/>
      <c r="BQ44" s="22">
        <f t="shared" ref="BQ44:BQ49" si="204">+BN44+BJ44</f>
        <v>159636.75</v>
      </c>
      <c r="BR44" s="23">
        <f t="shared" ref="BR44:BR49" si="205">+BO44+BK44</f>
        <v>3390.9539668772991</v>
      </c>
      <c r="BT44" s="3" t="s">
        <v>85</v>
      </c>
      <c r="BU44" s="22">
        <f>SUMIFS(datos_arg[ARS],datos_arg[Year],BU$2,datos_arg[Month],BY$2,datos_arg[Destino],BT44)
- SUMIFS(datos_arg[ARS],datos_arg[Year],BU$2,datos_arg[Month],BY$2,datos_arg[Origen],BT44)
+SUMIFS(datos_us[ARS],datos_us[Year],BU$2,datos_us[Month],BY$2,datos_us[Destino],BT44)
- SUMIFS(datos_us[ARS],datos_us[Year],BU$2,datos_us[Month],BY$2,datos_us[Origen],BT44)</f>
        <v>16064.84</v>
      </c>
      <c r="BV44" s="22">
        <f>SUMIFS(datos_arg[USD],datos_arg[Year],BU$2,datos_arg[Month],BY$2,datos_arg[Destino],BT44)
- SUMIFS(datos_arg[USD],datos_arg[Year],BU$2,datos_arg[Month],BY$2,datos_arg[Origen],BT44)
+SUMIFS(datos_us[USD],datos_us[Year],BU$2,datos_us[Month],BY$2,datos_us[Destino],BT44)
- SUMIFS(datos_us[USD],datos_us[Year],BU$2,datos_us[Month],BY$2,datos_us[Origen],BT44)</f>
        <v>247.15138461538461</v>
      </c>
      <c r="BW44" s="22"/>
      <c r="BX44" s="22">
        <f t="shared" ref="BX44:BX49" si="206">+BU44+BQ44</f>
        <v>175701.59</v>
      </c>
      <c r="BY44" s="23">
        <f t="shared" ref="BY44:BY49" si="207">+BV44+BR44</f>
        <v>3638.1053514926839</v>
      </c>
      <c r="CA44" s="3" t="s">
        <v>85</v>
      </c>
      <c r="CB44" s="22">
        <f>SUMIFS(datos_arg[ARS],datos_arg[Year],CB$2,datos_arg[Month],CF$2,datos_arg[Destino],CA44)
- SUMIFS(datos_arg[ARS],datos_arg[Year],CB$2,datos_arg[Month],CF$2,datos_arg[Origen],CA44)
+SUMIFS(datos_us[ARS],datos_us[Year],CB$2,datos_us[Month],CF$2,datos_us[Destino],CA44)
- SUMIFS(datos_us[ARS],datos_us[Year],CB$2,datos_us[Month],CF$2,datos_us[Origen],CA44)</f>
        <v>166250.79</v>
      </c>
      <c r="CC44" s="22">
        <f>SUMIFS(datos_arg[USD],datos_arg[Year],CB$2,datos_arg[Month],CF$2,datos_arg[Destino],CA44)
- SUMIFS(datos_arg[USD],datos_arg[Year],CB$2,datos_arg[Month],CF$2,datos_arg[Origen],CA44)
+SUMIFS(datos_us[USD],datos_us[Year],CB$2,datos_us[Month],CF$2,datos_us[Destino],CA44)
- SUMIFS(datos_us[USD],datos_us[Year],CB$2,datos_us[Month],CF$2,datos_us[Origen],CA44)</f>
        <v>2360.9793863179075</v>
      </c>
      <c r="CD44" s="22"/>
      <c r="CE44" s="22">
        <f t="shared" ref="CE44:CE49" si="208">+CB44+BX44</f>
        <v>341952.38</v>
      </c>
      <c r="CF44" s="23">
        <f t="shared" ref="CF44:CF49" si="209">+CC44+BY44</f>
        <v>5999.0847378105918</v>
      </c>
      <c r="CH44" s="3" t="s">
        <v>85</v>
      </c>
      <c r="CI44" s="22">
        <f>SUMIFS(datos_arg[ARS],datos_arg[Year],CI$2,datos_arg[Month],CM$2,datos_arg[Destino],CH44)
- SUMIFS(datos_arg[ARS],datos_arg[Year],CI$2,datos_arg[Month],CM$2,datos_arg[Origen],CH44)
+SUMIFS(datos_us[ARS],datos_us[Year],CI$2,datos_us[Month],CM$2,datos_us[Destino],CH44)
- SUMIFS(datos_us[ARS],datos_us[Year],CI$2,datos_us[Month],CM$2,datos_us[Origen],CH44)</f>
        <v>76660.409447021288</v>
      </c>
      <c r="CJ44" s="22">
        <f>SUMIFS(datos_arg[USD],datos_arg[Year],CI$2,datos_arg[Month],CM$2,datos_arg[Destino],CH44)
- SUMIFS(datos_arg[USD],datos_arg[Year],CI$2,datos_arg[Month],CM$2,datos_arg[Origen],CH44)
+SUMIFS(datos_us[USD],datos_us[Year],CI$2,datos_us[Month],CM$2,datos_us[Destino],CH44)
- SUMIFS(datos_us[USD],datos_us[Year],CI$2,datos_us[Month],CM$2,datos_us[Origen],CH44)</f>
        <v>1004.3446023346436</v>
      </c>
      <c r="CK44" s="22"/>
      <c r="CL44" s="22">
        <f t="shared" ref="CL44:CL49" si="210">+CI44+CE44</f>
        <v>418612.78944702132</v>
      </c>
      <c r="CM44" s="23">
        <f t="shared" ref="CM44:CM49" si="211">+CJ44+CF44</f>
        <v>7003.4293401452351</v>
      </c>
      <c r="CO44" s="3" t="s">
        <v>85</v>
      </c>
      <c r="CP44" s="22">
        <f>SUMIFS(datos_arg[ARS],datos_arg[Year],CP$2,datos_arg[Month],CT$2,datos_arg[Destino],CO44)
- SUMIFS(datos_arg[ARS],datos_arg[Year],CP$2,datos_arg[Month],CT$2,datos_arg[Origen],CO44)
+SUMIFS(datos_us[ARS],datos_us[Year],CP$2,datos_us[Month],CT$2,datos_us[Destino],CO44)
- SUMIFS(datos_us[ARS],datos_us[Year],CP$2,datos_us[Month],CT$2,datos_us[Origen],CO44)</f>
        <v>365445.77024966531</v>
      </c>
      <c r="CQ44" s="22">
        <f>SUMIFS(datos_arg[USD],datos_arg[Year],CP$2,datos_arg[Month],CT$2,datos_arg[Destino],CO44)
- SUMIFS(datos_arg[USD],datos_arg[Year],CP$2,datos_arg[Month],CT$2,datos_arg[Origen],CO44)
+SUMIFS(datos_us[USD],datos_us[Year],CP$2,datos_us[Month],CT$2,datos_us[Destino],CO44)
- SUMIFS(datos_us[USD],datos_us[Year],CP$2,datos_us[Month],CT$2,datos_us[Origen],CO44)</f>
        <v>4820.5532428874267</v>
      </c>
      <c r="CR44" s="22"/>
      <c r="CS44" s="22">
        <f t="shared" ref="CS44:CS49" si="212">+CP44+CL44</f>
        <v>784058.55969668669</v>
      </c>
      <c r="CT44" s="23">
        <f t="shared" ref="CT44:CT49" si="213">+CQ44+CM44</f>
        <v>11823.982583032663</v>
      </c>
      <c r="CV44" s="3" t="s">
        <v>85</v>
      </c>
      <c r="CW44" s="22">
        <f>SUMIFS(datos_arg[ARS],datos_arg[Year],CW$2,datos_arg[Month],DA$2,datos_arg[Destino],CV44)
- SUMIFS(datos_arg[ARS],datos_arg[Year],CW$2,datos_arg[Month],DA$2,datos_arg[Origen],CV44)
+SUMIFS(datos_us[ARS],datos_us[Year],CW$2,datos_us[Month],DA$2,datos_us[Destino],CV44)
- SUMIFS(datos_us[ARS],datos_us[Year],CW$2,datos_us[Month],DA$2,datos_us[Origen],CV44)</f>
        <v>130531.78054679299</v>
      </c>
      <c r="CX44" s="22">
        <f>SUMIFS(datos_arg[USD],datos_arg[Year],CW$2,datos_arg[Month],DA$2,datos_arg[Destino],CV44)
- SUMIFS(datos_arg[USD],datos_arg[Year],CW$2,datos_arg[Month],DA$2,datos_arg[Origen],CV44)
+SUMIFS(datos_us[USD],datos_us[Year],CW$2,datos_us[Month],DA$2,datos_us[Destino],CV44)
- SUMIFS(datos_us[USD],datos_us[Year],CW$2,datos_us[Month],DA$2,datos_us[Origen],CV44)</f>
        <v>1683.5274864147436</v>
      </c>
      <c r="CY44" s="22"/>
      <c r="CZ44" s="22">
        <f t="shared" ref="CZ44:CZ49" si="214">+CW44+CS44</f>
        <v>914590.3402434797</v>
      </c>
      <c r="DA44" s="23">
        <f t="shared" ref="DA44:DA49" si="215">+CX44+CT44</f>
        <v>13507.510069447406</v>
      </c>
      <c r="DC44" s="3" t="s">
        <v>85</v>
      </c>
      <c r="DD44" s="22">
        <f>SUMIFS(datos_arg[ARS],datos_arg[Year],DD$2,datos_arg[Month],DH$2,datos_arg[Destino],DC44)
- SUMIFS(datos_arg[ARS],datos_arg[Year],DD$2,datos_arg[Month],DH$2,datos_arg[Origen],DC44)
+SUMIFS(datos_us[ARS],datos_us[Year],DD$2,datos_us[Month],DH$2,datos_us[Destino],DC44)
- SUMIFS(datos_us[ARS],datos_us[Year],DD$2,datos_us[Month],DH$2,datos_us[Origen],DC44)</f>
        <v>9678.3377742389821</v>
      </c>
      <c r="DE44" s="22">
        <f>SUMIFS(datos_arg[USD],datos_arg[Year],DD$2,datos_arg[Month],DH$2,datos_arg[Destino],DC44)
- SUMIFS(datos_arg[USD],datos_arg[Year],DD$2,datos_arg[Month],DH$2,datos_arg[Origen],DC44)
+SUMIFS(datos_us[USD],datos_us[Year],DD$2,datos_us[Month],DH$2,datos_us[Destino],DC44)
- SUMIFS(datos_us[USD],datos_us[Year],DD$2,datos_us[Month],DH$2,datos_us[Origen],DC44)</f>
        <v>113.86279734398803</v>
      </c>
      <c r="DF44" s="22"/>
      <c r="DG44" s="22">
        <f t="shared" ref="DG44:DG49" si="216">+DD44+CZ44</f>
        <v>924268.67801771872</v>
      </c>
      <c r="DH44" s="23">
        <f t="shared" ref="DH44:DH49" si="217">+DE44+DA44</f>
        <v>13621.372866791395</v>
      </c>
      <c r="DJ44" s="3" t="s">
        <v>85</v>
      </c>
      <c r="DK44" s="22">
        <f>SUMIFS(datos_arg[ARS],datos_arg[Year],DK$2,datos_arg[Month],DO$2,datos_arg[Destino],DJ44)
- SUMIFS(datos_arg[ARS],datos_arg[Year],DK$2,datos_arg[Month],DO$2,datos_arg[Origen],DJ44)
+SUMIFS(datos_us[ARS],datos_us[Year],DK$2,datos_us[Month],DO$2,datos_us[Destino],DJ44)
- SUMIFS(datos_us[ARS],datos_us[Year],DK$2,datos_us[Month],DO$2,datos_us[Origen],DJ44)</f>
        <v>1303.98</v>
      </c>
      <c r="DL44" s="22">
        <f>SUMIFS(datos_arg[USD],datos_arg[Year],DK$2,datos_arg[Month],DO$2,datos_arg[Destino],DJ44)
- SUMIFS(datos_arg[USD],datos_arg[Year],DK$2,datos_arg[Month],DO$2,datos_arg[Origen],DJ44)
+SUMIFS(datos_us[USD],datos_us[Year],DK$2,datos_us[Month],DO$2,datos_us[Destino],DJ44)
- SUMIFS(datos_us[USD],datos_us[Year],DK$2,datos_us[Month],DO$2,datos_us[Origen],DJ44)</f>
        <v>11.280190476190477</v>
      </c>
      <c r="DM44" s="22"/>
      <c r="DN44" s="22">
        <f t="shared" ref="DN44:DN49" si="218">+DK44+DG44</f>
        <v>925572.6580177187</v>
      </c>
      <c r="DO44" s="23">
        <f t="shared" ref="DO44:DO49" si="219">+DL44+DH44</f>
        <v>13632.653057267586</v>
      </c>
      <c r="DQ44" s="3" t="s">
        <v>85</v>
      </c>
      <c r="DR44" s="22">
        <f>SUMIFS(datos_arg[ARS],datos_arg[Year],DR$2,datos_arg[Month],DV$2,datos_arg[Destino],DQ44)
- SUMIFS(datos_arg[ARS],datos_arg[Year],DR$2,datos_arg[Month],DV$2,datos_arg[Origen],DQ44)
+SUMIFS(datos_us[ARS],datos_us[Year],DR$2,datos_us[Month],DV$2,datos_us[Destino],DQ44)
- SUMIFS(datos_us[ARS],datos_us[Year],DR$2,datos_us[Month],DV$2,datos_us[Origen],DQ44)</f>
        <v>76560.380701585935</v>
      </c>
      <c r="DS44" s="22">
        <f>SUMIFS(datos_arg[USD],datos_arg[Year],DR$2,datos_arg[Month],DV$2,datos_arg[Destino],DQ44)
- SUMIFS(datos_arg[USD],datos_arg[Year],DR$2,datos_arg[Month],DV$2,datos_arg[Origen],DQ44)
+SUMIFS(datos_us[USD],datos_us[Year],DR$2,datos_us[Month],DV$2,datos_us[Destino],DQ44)
- SUMIFS(datos_us[USD],datos_us[Year],DR$2,datos_us[Month],DV$2,datos_us[Origen],DQ44)</f>
        <v>632.2061923114228</v>
      </c>
      <c r="DT44" s="22"/>
      <c r="DU44" s="22">
        <f t="shared" ref="DU44:DU49" si="220">+DR44+DN44</f>
        <v>1002133.0387193046</v>
      </c>
      <c r="DV44" s="23">
        <f t="shared" ref="DV44:DV49" si="221">+DS44+DO44</f>
        <v>14264.859249579009</v>
      </c>
      <c r="DX44" s="3" t="s">
        <v>85</v>
      </c>
      <c r="DY44" s="22">
        <f>SUMIFS(datos_arg[ARS],datos_arg[Year],DY$2,datos_arg[Month],EC$2,datos_arg[Destino],DX44)
- SUMIFS(datos_arg[ARS],datos_arg[Year],DY$2,datos_arg[Month],EC$2,datos_arg[Origen],DX44)
+SUMIFS(datos_us[ARS],datos_us[Year],DY$2,datos_us[Month],EC$2,datos_us[Destino],DX44)
- SUMIFS(datos_us[ARS],datos_us[Year],DY$2,datos_us[Month],EC$2,datos_us[Origen],DX44)</f>
        <v>41187.035911290528</v>
      </c>
      <c r="DZ44" s="22">
        <f>SUMIFS(datos_arg[USD],datos_arg[Year],DY$2,datos_arg[Month],EC$2,datos_arg[Destino],DX44)
- SUMIFS(datos_arg[USD],datos_arg[Year],DY$2,datos_arg[Month],EC$2,datos_arg[Origen],DX44)
+SUMIFS(datos_us[USD],datos_us[Year],DY$2,datos_us[Month],EC$2,datos_us[Destino],DX44)
- SUMIFS(datos_us[USD],datos_us[Year],DY$2,datos_us[Month],EC$2,datos_us[Origen],DX44)</f>
        <v>323.68004651972717</v>
      </c>
      <c r="EA44" s="22"/>
      <c r="EB44" s="22">
        <f t="shared" ref="EB44:EB49" si="222">+DY44+DU44</f>
        <v>1043320.0746305952</v>
      </c>
      <c r="EC44" s="23">
        <f t="shared" ref="EC44:EC49" si="223">+DZ44+DV44</f>
        <v>14588.539296098736</v>
      </c>
      <c r="EE44" s="3" t="s">
        <v>85</v>
      </c>
      <c r="EF44" s="22">
        <f>SUMIFS(datos_arg[ARS],datos_arg[Year],EF$2,datos_arg[Month],EJ$2,datos_arg[Destino],EE44)
- SUMIFS(datos_arg[ARS],datos_arg[Year],EF$2,datos_arg[Month],EJ$2,datos_arg[Origen],EE44)
+SUMIFS(datos_us[ARS],datos_us[Year],EF$2,datos_us[Month],EJ$2,datos_us[Destino],EE44)
- SUMIFS(datos_us[ARS],datos_us[Year],EF$2,datos_us[Month],EJ$2,datos_us[Origen],EE44)</f>
        <v>27697.15</v>
      </c>
      <c r="EG44" s="22">
        <f>SUMIFS(datos_arg[USD],datos_arg[Year],EF$2,datos_arg[Month],EJ$2,datos_arg[Destino],EE44)
- SUMIFS(datos_arg[USD],datos_arg[Year],EF$2,datos_arg[Month],EJ$2,datos_arg[Origen],EE44)
+SUMIFS(datos_us[USD],datos_us[Year],EF$2,datos_us[Month],EJ$2,datos_us[Destino],EE44)
- SUMIFS(datos_us[USD],datos_us[Year],EF$2,datos_us[Month],EJ$2,datos_us[Origen],EE44)</f>
        <v>213.351116190521</v>
      </c>
      <c r="EH44" s="22"/>
      <c r="EI44" s="22">
        <f t="shared" ref="EI44:EI49" si="224">+EF44+EB44</f>
        <v>1071017.2246305952</v>
      </c>
      <c r="EJ44" s="23">
        <f t="shared" ref="EJ44:EJ49" si="225">+EG44+EC44</f>
        <v>14801.890412289256</v>
      </c>
      <c r="EL44" s="3" t="s">
        <v>85</v>
      </c>
      <c r="EM44" s="22">
        <f>SUMIFS(datos_arg[ARS],datos_arg[Year],EM$2,datos_arg[Month],EQ$2,datos_arg[Destino],EL44)
- SUMIFS(datos_arg[ARS],datos_arg[Year],EM$2,datos_arg[Month],EQ$2,datos_arg[Origen],EL44)
+SUMIFS(datos_us[ARS],datos_us[Year],EM$2,datos_us[Month],EQ$2,datos_us[Destino],EL44)
- SUMIFS(datos_us[ARS],datos_us[Year],EM$2,datos_us[Month],EQ$2,datos_us[Origen],EL44)</f>
        <v>42842.06154929578</v>
      </c>
      <c r="EN44" s="22">
        <f>SUMIFS(datos_arg[USD],datos_arg[Year],EM$2,datos_arg[Month],EQ$2,datos_arg[Destino],EL44)
- SUMIFS(datos_arg[USD],datos_arg[Year],EM$2,datos_arg[Month],EQ$2,datos_arg[Origen],EL44)
+SUMIFS(datos_us[USD],datos_us[Year],EM$2,datos_us[Month],EQ$2,datos_us[Destino],EL44)
- SUMIFS(datos_us[USD],datos_us[Year],EM$2,datos_us[Month],EQ$2,datos_us[Origen],EL44)</f>
        <v>324.24833842617568</v>
      </c>
      <c r="EO44" s="22"/>
      <c r="EP44" s="22">
        <f t="shared" ref="EP44:EP49" si="226">+EM44+EI44</f>
        <v>1113859.2861798909</v>
      </c>
      <c r="EQ44" s="23">
        <f t="shared" ref="EQ44:EQ49" si="227">+EN44+EJ44</f>
        <v>15126.138750715432</v>
      </c>
      <c r="ES44" s="3" t="s">
        <v>85</v>
      </c>
      <c r="ET44" s="22">
        <f>SUMIFS(datos_arg[ARS],datos_arg[Year],ET$2,datos_arg[Month],EX$2,datos_arg[Destino],ES44)
- SUMIFS(datos_arg[ARS],datos_arg[Year],ET$2,datos_arg[Month],EX$2,datos_arg[Origen],ES44)
+SUMIFS(datos_us[ARS],datos_us[Year],ET$2,datos_us[Month],EX$2,datos_us[Destino],ES44)
- SUMIFS(datos_us[ARS],datos_us[Year],ET$2,datos_us[Month],EX$2,datos_us[Origen],ES44)</f>
        <v>112445.49954535092</v>
      </c>
      <c r="EU44" s="22">
        <f>SUMIFS(datos_arg[USD],datos_arg[Year],ET$2,datos_arg[Month],EX$2,datos_arg[Destino],ES44)
- SUMIFS(datos_arg[USD],datos_arg[Year],ET$2,datos_arg[Month],EX$2,datos_arg[Origen],ES44)
+SUMIFS(datos_us[USD],datos_us[Year],ET$2,datos_us[Month],EX$2,datos_us[Destino],ES44)
- SUMIFS(datos_us[USD],datos_us[Year],ET$2,datos_us[Month],EX$2,datos_us[Origen],ES44)</f>
        <v>651.529354336658</v>
      </c>
      <c r="EV44" s="22"/>
      <c r="EW44" s="22">
        <f t="shared" ref="EW44:EW49" si="228">+ET44+EP44</f>
        <v>1226304.7857252418</v>
      </c>
      <c r="EX44" s="23">
        <f t="shared" ref="EX44:EX49" si="229">+EU44+EQ44</f>
        <v>15777.668105052091</v>
      </c>
      <c r="EZ44" s="3" t="s">
        <v>85</v>
      </c>
      <c r="FA44" s="22">
        <f>SUMIFS(datos_arg[ARS],datos_arg[Year],FA$2,datos_arg[Month],FE$2,datos_arg[Destino],EZ44)
- SUMIFS(datos_arg[ARS],datos_arg[Year],FA$2,datos_arg[Month],FE$2,datos_arg[Origen],EZ44)
+SUMIFS(datos_us[ARS],datos_us[Year],FA$2,datos_us[Month],FE$2,datos_us[Destino],EZ44)
- SUMIFS(datos_us[ARS],datos_us[Year],FA$2,datos_us[Month],FE$2,datos_us[Origen],EZ44)</f>
        <v>97519.36983026861</v>
      </c>
      <c r="FB44" s="22">
        <f>SUMIFS(datos_arg[USD],datos_arg[Year],FA$2,datos_arg[Month],FE$2,datos_arg[Destino],EZ44)
- SUMIFS(datos_arg[USD],datos_arg[Year],FA$2,datos_arg[Month],FE$2,datos_arg[Origen],EZ44)
+SUMIFS(datos_us[USD],datos_us[Year],FA$2,datos_us[Month],FE$2,datos_us[Destino],EZ44)
- SUMIFS(datos_us[USD],datos_us[Year],FA$2,datos_us[Month],FE$2,datos_us[Origen],EZ44)</f>
        <v>611.49006183325764</v>
      </c>
      <c r="FC44" s="22"/>
      <c r="FD44" s="22">
        <f t="shared" ref="FD44:FD49" si="230">+FA44+EW44</f>
        <v>1323824.1555555104</v>
      </c>
      <c r="FE44" s="23">
        <f t="shared" ref="FE44:FE49" si="231">+FB44+EX44</f>
        <v>16389.158166885347</v>
      </c>
      <c r="FG44" s="3" t="s">
        <v>85</v>
      </c>
      <c r="FH44" s="22">
        <f>SUMIFS(datos_arg[ARS],datos_arg[Year],FH$2,datos_arg[Month],FL$2,datos_arg[Destino],FG44)
- SUMIFS(datos_arg[ARS],datos_arg[Year],FH$2,datos_arg[Month],FL$2,datos_arg[Origen],FG44)
+SUMIFS(datos_us[ARS],datos_us[Year],FH$2,datos_us[Month],FL$2,datos_us[Destino],FG44)
- SUMIFS(datos_us[ARS],datos_us[Year],FH$2,datos_us[Month],FL$2,datos_us[Origen],FG44)</f>
        <v>19885.03</v>
      </c>
      <c r="FI44" s="22">
        <f>SUMIFS(datos_arg[USD],datos_arg[Year],FH$2,datos_arg[Month],FL$2,datos_arg[Destino],FG44)
- SUMIFS(datos_arg[USD],datos_arg[Year],FH$2,datos_arg[Month],FL$2,datos_arg[Origen],FG44)
+SUMIFS(datos_us[USD],datos_us[Year],FH$2,datos_us[Month],FL$2,datos_us[Destino],FG44)
- SUMIFS(datos_us[USD],datos_us[Year],FH$2,datos_us[Month],FL$2,datos_us[Origen],FG44)</f>
        <v>132.60033949790886</v>
      </c>
      <c r="FJ44" s="22"/>
      <c r="FK44" s="22">
        <f t="shared" ref="FK44:FK49" si="232">+FH44+FD44</f>
        <v>1343709.1855555105</v>
      </c>
      <c r="FL44" s="23">
        <f t="shared" ref="FL44:FL49" si="233">+FI44+FE44</f>
        <v>16521.758506383256</v>
      </c>
      <c r="FN44" s="3" t="s">
        <v>85</v>
      </c>
      <c r="FO44" s="22">
        <f>SUMIFS(datos_arg[ARS],datos_arg[Year],FO$2,datos_arg[Month],FS$2,datos_arg[Destino],FN44)
- SUMIFS(datos_arg[ARS],datos_arg[Year],FO$2,datos_arg[Month],FS$2,datos_arg[Origen],FN44)
+SUMIFS(datos_us[ARS],datos_us[Year],FO$2,datos_us[Month],FS$2,datos_us[Destino],FN44)
- SUMIFS(datos_us[ARS],datos_us[Year],FO$2,datos_us[Month],FS$2,datos_us[Origen],FN44)</f>
        <v>11288.99</v>
      </c>
      <c r="FP44" s="22">
        <f>SUMIFS(datos_arg[USD],datos_arg[Year],FO$2,datos_arg[Month],FS$2,datos_arg[Destino],FN44)
- SUMIFS(datos_arg[USD],datos_arg[Year],FO$2,datos_arg[Month],FS$2,datos_arg[Origen],FN44)
+SUMIFS(datos_us[USD],datos_us[Year],FO$2,datos_us[Month],FS$2,datos_us[Destino],FN44)
- SUMIFS(datos_us[USD],datos_us[Year],FO$2,datos_us[Month],FS$2,datos_us[Origen],FN44)</f>
        <v>72.904250523669873</v>
      </c>
      <c r="FQ44" s="22"/>
      <c r="FR44" s="22">
        <f t="shared" ref="FR44:FR49" si="234">+FO44+FK44</f>
        <v>1354998.1755555104</v>
      </c>
      <c r="FS44" s="23">
        <f t="shared" ref="FS44:FS49" si="235">+FP44+FL44</f>
        <v>16594.662756906924</v>
      </c>
      <c r="FU44" s="3" t="s">
        <v>85</v>
      </c>
      <c r="FV44" s="22">
        <f>SUMIFS(datos_arg[ARS],datos_arg[Year],FV$2,datos_arg[Month],FZ$2,datos_arg[Destino],FU44)
- SUMIFS(datos_arg[ARS],datos_arg[Year],FV$2,datos_arg[Month],FZ$2,datos_arg[Origen],FU44)
+SUMIFS(datos_us[ARS],datos_us[Year],FV$2,datos_us[Month],FZ$2,datos_us[Destino],FU44)
- SUMIFS(datos_us[ARS],datos_us[Year],FV$2,datos_us[Month],FZ$2,datos_us[Origen],FU44)</f>
        <v>77806.880000000005</v>
      </c>
      <c r="FW44" s="22">
        <f>SUMIFS(datos_arg[USD],datos_arg[Year],FV$2,datos_arg[Month],FZ$2,datos_arg[Destino],FU44)
- SUMIFS(datos_arg[USD],datos_arg[Year],FV$2,datos_arg[Month],FZ$2,datos_arg[Origen],FU44)
+SUMIFS(datos_us[USD],datos_us[Year],FV$2,datos_us[Month],FZ$2,datos_us[Destino],FU44)
- SUMIFS(datos_us[USD],datos_us[Year],FV$2,datos_us[Month],FZ$2,datos_us[Origen],FU44)</f>
        <v>520.753409546797</v>
      </c>
      <c r="FX44" s="22"/>
      <c r="FY44" s="22">
        <f t="shared" ref="FY44:FY49" si="236">+FV44+FR44</f>
        <v>1432805.0555555103</v>
      </c>
      <c r="FZ44" s="23">
        <f t="shared" ref="FZ44:FZ49" si="237">+FW44+FS44</f>
        <v>17115.416166453721</v>
      </c>
      <c r="GB44" s="3" t="s">
        <v>85</v>
      </c>
      <c r="GC44" s="22">
        <f>SUMIFS(datos_arg[ARS],datos_arg[Year],GC$2,datos_arg[Month],GG$2,datos_arg[Destino],GB44)
- SUMIFS(datos_arg[ARS],datos_arg[Year],GC$2,datos_arg[Month],GG$2,datos_arg[Origen],GB44)
+SUMIFS(datos_us[ARS],datos_us[Year],GC$2,datos_us[Month],GG$2,datos_us[Destino],GB44)
- SUMIFS(datos_us[ARS],datos_us[Year],GC$2,datos_us[Month],GG$2,datos_us[Origen],GB44)</f>
        <v>210372.56000000003</v>
      </c>
      <c r="GD44" s="22">
        <f>SUMIFS(datos_arg[USD],datos_arg[Year],GC$2,datos_arg[Month],GG$2,datos_arg[Destino],GB44)
- SUMIFS(datos_arg[USD],datos_arg[Year],GC$2,datos_arg[Month],GG$2,datos_arg[Origen],GB44)
+SUMIFS(datos_us[USD],datos_us[Year],GC$2,datos_us[Month],GG$2,datos_us[Destino],GB44)
- SUMIFS(datos_us[USD],datos_us[Year],GC$2,datos_us[Month],GG$2,datos_us[Origen],GB44)</f>
        <v>1490.8162164001922</v>
      </c>
      <c r="GE44" s="22"/>
      <c r="GF44" s="22">
        <f t="shared" ref="GF44:GF49" si="238">+GC44+FY44</f>
        <v>1643177.6155555104</v>
      </c>
      <c r="GG44" s="23">
        <f t="shared" ref="GG44:GG49" si="239">+GD44+FZ44</f>
        <v>18606.232382853912</v>
      </c>
      <c r="GI44" s="3" t="s">
        <v>85</v>
      </c>
      <c r="GJ44" s="22">
        <f>SUMIFS(datos_arg[ARS],datos_arg[Year],GJ$2,datos_arg[Month],GN$2,datos_arg[Destino],GI44)
- SUMIFS(datos_arg[ARS],datos_arg[Year],GJ$2,datos_arg[Month],GN$2,datos_arg[Origen],GI44)
+SUMIFS(datos_us[ARS],datos_us[Year],GJ$2,datos_us[Month],GN$2,datos_us[Destino],GI44)
- SUMIFS(datos_us[ARS],datos_us[Year],GJ$2,datos_us[Month],GN$2,datos_us[Origen],GI44)</f>
        <v>314647.58</v>
      </c>
      <c r="GK44" s="22">
        <f>SUMIFS(datos_arg[USD],datos_arg[Year],GJ$2,datos_arg[Month],GN$2,datos_arg[Destino],GI44)
- SUMIFS(datos_arg[USD],datos_arg[Year],GJ$2,datos_arg[Month],GN$2,datos_arg[Origen],GI44)
+SUMIFS(datos_us[USD],datos_us[Year],GJ$2,datos_us[Month],GN$2,datos_us[Destino],GI44)
- SUMIFS(datos_us[USD],datos_us[Year],GJ$2,datos_us[Month],GN$2,datos_us[Origen],GI44)</f>
        <v>2231.9054518078565</v>
      </c>
      <c r="GL44" s="22"/>
      <c r="GM44" s="22">
        <f t="shared" ref="GM44:GM49" si="240">+GJ44+GF44</f>
        <v>1957825.1955555105</v>
      </c>
      <c r="GN44" s="23">
        <f t="shared" ref="GN44:GN49" si="241">+GK44+GG44</f>
        <v>20838.137834661768</v>
      </c>
      <c r="GP44" s="3" t="s">
        <v>85</v>
      </c>
      <c r="GQ44" s="22">
        <f>SUMIFS(datos_arg[ARS],datos_arg[Year],GQ$2,datos_arg[Month],GU$2,datos_arg[Destino],GP44)
- SUMIFS(datos_arg[ARS],datos_arg[Year],GQ$2,datos_arg[Month],GU$2,datos_arg[Origen],GP44)
+SUMIFS(datos_us[ARS],datos_us[Year],GQ$2,datos_us[Month],GU$2,datos_us[Destino],GP44)
- SUMIFS(datos_us[ARS],datos_us[Year],GQ$2,datos_us[Month],GU$2,datos_us[Origen],GP44)</f>
        <v>156580.04</v>
      </c>
      <c r="GR44" s="22">
        <f>SUMIFS(datos_arg[USD],datos_arg[Year],GQ$2,datos_arg[Month],GU$2,datos_arg[Destino],GP44)
- SUMIFS(datos_arg[USD],datos_arg[Year],GQ$2,datos_arg[Month],GU$2,datos_arg[Origen],GP44)
+SUMIFS(datos_us[USD],datos_us[Year],GQ$2,datos_us[Month],GU$2,datos_us[Destino],GP44)
- SUMIFS(datos_us[USD],datos_us[Year],GQ$2,datos_us[Month],GU$2,datos_us[Origen],GP44)</f>
        <v>1030.8046180573876</v>
      </c>
      <c r="GS44" s="22"/>
      <c r="GT44" s="22">
        <f t="shared" ref="GT44:GT49" si="242">+GQ44+GM44</f>
        <v>2114405.2355555105</v>
      </c>
      <c r="GU44" s="23">
        <f t="shared" ref="GU44:GU49" si="243">+GR44+GN44</f>
        <v>21868.942452719155</v>
      </c>
      <c r="GW44" s="3" t="s">
        <v>85</v>
      </c>
      <c r="GX44" s="22">
        <f>SUMIFS(datos_arg[ARS],datos_arg[Year],GX$2,datos_arg[Month],HB$2,datos_arg[Destino],GW44)
- SUMIFS(datos_arg[ARS],datos_arg[Year],GX$2,datos_arg[Month],HB$2,datos_arg[Origen],GW44)
+SUMIFS(datos_us[ARS],datos_us[Year],GX$2,datos_us[Month],HB$2,datos_us[Destino],GW44)
- SUMIFS(datos_us[ARS],datos_us[Year],GX$2,datos_us[Month],HB$2,datos_us[Origen],GW44)</f>
        <v>299316.837</v>
      </c>
      <c r="GY44" s="22">
        <f>SUMIFS(datos_arg[USD],datos_arg[Year],GX$2,datos_arg[Month],HB$2,datos_arg[Destino],GW44)
- SUMIFS(datos_arg[USD],datos_arg[Year],GX$2,datos_arg[Month],HB$2,datos_arg[Origen],GW44)
+SUMIFS(datos_us[USD],datos_us[Year],GX$2,datos_us[Month],HB$2,datos_us[Destino],GW44)
- SUMIFS(datos_us[USD],datos_us[Year],GX$2,datos_us[Month],HB$2,datos_us[Origen],GW44)</f>
        <v>1855.3933208138549</v>
      </c>
      <c r="GZ44" s="22"/>
      <c r="HA44" s="22">
        <f t="shared" ref="HA44:HA49" si="244">+GX44+GT44</f>
        <v>2413722.0725555103</v>
      </c>
      <c r="HB44" s="23">
        <f t="shared" ref="HB44:HB49" si="245">+GY44+GU44</f>
        <v>23724.33577353301</v>
      </c>
      <c r="HD44" s="3" t="s">
        <v>85</v>
      </c>
      <c r="HE44" s="22">
        <f>SUMIFS(datos_arg[ARS],datos_arg[Year],HE$2,datos_arg[Month],HI$2,datos_arg[Destino],HD44)
- SUMIFS(datos_arg[ARS],datos_arg[Year],HE$2,datos_arg[Month],HI$2,datos_arg[Origen],HD44)
+SUMIFS(datos_us[ARS],datos_us[Year],HE$2,datos_us[Month],HI$2,datos_us[Destino],HD44)
- SUMIFS(datos_us[ARS],datos_us[Year],HE$2,datos_us[Month],HI$2,datos_us[Origen],HD44)</f>
        <v>237828.35000000003</v>
      </c>
      <c r="HF44" s="22">
        <f>SUMIFS(datos_arg[USD],datos_arg[Year],HE$2,datos_arg[Month],HI$2,datos_arg[Destino],HD44)
- SUMIFS(datos_arg[USD],datos_arg[Year],HE$2,datos_arg[Month],HI$2,datos_arg[Origen],HD44)
+SUMIFS(datos_us[USD],datos_us[Year],HE$2,datos_us[Month],HI$2,datos_us[Destino],HD44)
- SUMIFS(datos_us[USD],datos_us[Year],HE$2,datos_us[Month],HI$2,datos_us[Origen],HD44)</f>
        <v>1360.3248605973431</v>
      </c>
      <c r="HG44" s="22"/>
      <c r="HH44" s="22">
        <f t="shared" ref="HH44:HH49" si="246">+HE44+HA44</f>
        <v>2651550.4225555104</v>
      </c>
      <c r="HI44" s="23">
        <f t="shared" ref="HI44:HI49" si="247">+HF44+HB44</f>
        <v>25084.660634130352</v>
      </c>
      <c r="HK44" s="3" t="s">
        <v>85</v>
      </c>
      <c r="HL44" s="22">
        <f>SUMIFS(datos_arg[ARS],datos_arg[Year],HL$2,datos_arg[Month],HP$2,datos_arg[Destino],HK44)
- SUMIFS(datos_arg[ARS],datos_arg[Year],HL$2,datos_arg[Month],HP$2,datos_arg[Origen],HK44)
+SUMIFS(datos_us[ARS],datos_us[Year],HL$2,datos_us[Month],HP$2,datos_us[Destino],HK44)
- SUMIFS(datos_us[ARS],datos_us[Year],HL$2,datos_us[Month],HP$2,datos_us[Origen],HK44)</f>
        <v>536650.6</v>
      </c>
      <c r="HM44" s="22">
        <f>SUMIFS(datos_arg[USD],datos_arg[Year],HL$2,datos_arg[Month],HP$2,datos_arg[Destino],HK44)
- SUMIFS(datos_arg[USD],datos_arg[Year],HL$2,datos_arg[Month],HP$2,datos_arg[Origen],HK44)
+SUMIFS(datos_us[USD],datos_us[Year],HL$2,datos_us[Month],HP$2,datos_us[Destino],HK44)
- SUMIFS(datos_us[USD],datos_us[Year],HL$2,datos_us[Month],HP$2,datos_us[Origen],HK44)</f>
        <v>3032.4435990222037</v>
      </c>
      <c r="HN44" s="22"/>
      <c r="HO44" s="22">
        <f t="shared" ref="HO44:HO49" si="248">+HL44+HH44</f>
        <v>3188201.0225555105</v>
      </c>
      <c r="HP44" s="23">
        <f t="shared" ref="HP44:HP49" si="249">+HM44+HI44</f>
        <v>28117.104233152557</v>
      </c>
    </row>
    <row r="45" spans="2:224" x14ac:dyDescent="0.25">
      <c r="B45" s="3" t="s">
        <v>969</v>
      </c>
      <c r="C45" s="22">
        <f>SUMIFS(datos_arg[ARS],datos_arg[Year],C$2,datos_arg[Month],G$2,datos_arg[Destino],B45)
- SUMIFS(datos_arg[ARS],datos_arg[Year],C$2,datos_arg[Month],G$2,datos_arg[Origen],B45)
+SUMIFS(datos_us[ARS],datos_us[Year],C$2,datos_us[Month],G$2,datos_us[Destino],B45)
- SUMIFS(datos_us[ARS],datos_us[Year],C$2,datos_us[Month],G$2,datos_us[Origen],B45)</f>
        <v>0</v>
      </c>
      <c r="D45" s="22">
        <f>SUMIFS(datos_arg[USD],datos_arg[Year],C$2,datos_arg[Month],G$2,datos_arg[Destino],B45)
- SUMIFS(datos_arg[USD],datos_arg[Year],C$2,datos_arg[Month],G$2,datos_arg[Origen],B45)
+SUMIFS(datos_us[USD],datos_us[Year],C$2,datos_us[Month],G$2,datos_us[Destino],B45)
- SUMIFS(datos_us[USD],datos_us[Year],C$2,datos_us[Month],G$2,datos_us[Origen],B45)</f>
        <v>0</v>
      </c>
      <c r="E45" s="22"/>
      <c r="F45" s="22">
        <f t="shared" si="32"/>
        <v>0</v>
      </c>
      <c r="G45" s="23">
        <f t="shared" si="0"/>
        <v>0</v>
      </c>
      <c r="I45" s="3" t="s">
        <v>969</v>
      </c>
      <c r="J45" s="22">
        <f>SUMIFS(datos_arg[ARS],datos_arg[Year],J$2,datos_arg[Month],N$2,datos_arg[Destino],I45)
- SUMIFS(datos_arg[ARS],datos_arg[Year],J$2,datos_arg[Month],N$2,datos_arg[Origen],I45)
+SUMIFS(datos_us[ARS],datos_us[Year],J$2,datos_us[Month],N$2,datos_us[Destino],I45)
- SUMIFS(datos_us[ARS],datos_us[Year],J$2,datos_us[Month],N$2,datos_us[Origen],I45)</f>
        <v>0</v>
      </c>
      <c r="K45" s="22">
        <f>SUMIFS(datos_arg[USD],datos_arg[Year],J$2,datos_arg[Month],N$2,datos_arg[Destino],I45)
- SUMIFS(datos_arg[USD],datos_arg[Year],J$2,datos_arg[Month],N$2,datos_arg[Origen],I45)
+SUMIFS(datos_us[USD],datos_us[Year],J$2,datos_us[Month],N$2,datos_us[Destino],I45)
- SUMIFS(datos_us[USD],datos_us[Year],J$2,datos_us[Month],N$2,datos_us[Origen],I45)</f>
        <v>0</v>
      </c>
      <c r="L45" s="22"/>
      <c r="M45" s="22">
        <f t="shared" si="188"/>
        <v>0</v>
      </c>
      <c r="N45" s="23">
        <f t="shared" si="189"/>
        <v>0</v>
      </c>
      <c r="P45" s="3" t="s">
        <v>969</v>
      </c>
      <c r="Q45" s="22">
        <f>SUMIFS(datos_arg[ARS],datos_arg[Year],Q$2,datos_arg[Month],U$2,datos_arg[Destino],P45)
- SUMIFS(datos_arg[ARS],datos_arg[Year],Q$2,datos_arg[Month],U$2,datos_arg[Origen],P45)
+SUMIFS(datos_us[ARS],datos_us[Year],Q$2,datos_us[Month],U$2,datos_us[Destino],P45)
- SUMIFS(datos_us[ARS],datos_us[Year],Q$2,datos_us[Month],U$2,datos_us[Origen],P45)</f>
        <v>37840</v>
      </c>
      <c r="R45" s="22">
        <f>SUMIFS(datos_arg[USD],datos_arg[Year],Q$2,datos_arg[Month],U$2,datos_arg[Destino],P45)
- SUMIFS(datos_arg[USD],datos_arg[Year],Q$2,datos_arg[Month],U$2,datos_arg[Origen],P45)
+SUMIFS(datos_us[USD],datos_us[Year],Q$2,datos_us[Month],U$2,datos_us[Destino],P45)
- SUMIFS(datos_us[USD],datos_us[Year],Q$2,datos_us[Month],U$2,datos_us[Origen],P45)</f>
        <v>881.39534883720933</v>
      </c>
      <c r="S45" s="22"/>
      <c r="T45" s="22">
        <f t="shared" si="190"/>
        <v>37840</v>
      </c>
      <c r="U45" s="23">
        <f t="shared" si="191"/>
        <v>881.39534883720933</v>
      </c>
      <c r="W45" s="3" t="s">
        <v>969</v>
      </c>
      <c r="X45" s="22">
        <f>SUMIFS(datos_arg[ARS],datos_arg[Year],X$2,datos_arg[Month],AB$2,datos_arg[Destino],W45)
- SUMIFS(datos_arg[ARS],datos_arg[Year],X$2,datos_arg[Month],AB$2,datos_arg[Origen],W45)
+SUMIFS(datos_us[ARS],datos_us[Year],X$2,datos_us[Month],AB$2,datos_us[Destino],W45)
- SUMIFS(datos_us[ARS],datos_us[Year],X$2,datos_us[Month],AB$2,datos_us[Origen],W45)</f>
        <v>0</v>
      </c>
      <c r="Y45" s="22">
        <f>SUMIFS(datos_arg[USD],datos_arg[Year],X$2,datos_arg[Month],AB$2,datos_arg[Destino],W45)
- SUMIFS(datos_arg[USD],datos_arg[Year],X$2,datos_arg[Month],AB$2,datos_arg[Origen],W45)
+SUMIFS(datos_us[USD],datos_us[Year],X$2,datos_us[Month],AB$2,datos_us[Destino],W45)
- SUMIFS(datos_us[USD],datos_us[Year],X$2,datos_us[Month],AB$2,datos_us[Origen],W45)</f>
        <v>0</v>
      </c>
      <c r="Z45" s="22"/>
      <c r="AA45" s="22">
        <f t="shared" si="192"/>
        <v>37840</v>
      </c>
      <c r="AB45" s="23">
        <f t="shared" si="193"/>
        <v>881.39534883720933</v>
      </c>
      <c r="AD45" s="3" t="s">
        <v>969</v>
      </c>
      <c r="AE45" s="22">
        <f>SUMIFS(datos_arg[ARS],datos_arg[Year],AE$2,datos_arg[Month],AI$2,datos_arg[Destino],AD45)
- SUMIFS(datos_arg[ARS],datos_arg[Year],AE$2,datos_arg[Month],AI$2,datos_arg[Origen],AD45)
+SUMIFS(datos_us[ARS],datos_us[Year],AE$2,datos_us[Month],AI$2,datos_us[Destino],AD45)
- SUMIFS(datos_us[ARS],datos_us[Year],AE$2,datos_us[Month],AI$2,datos_us[Origen],AD45)</f>
        <v>12183</v>
      </c>
      <c r="AF45" s="22">
        <f>SUMIFS(datos_arg[USD],datos_arg[Year],AE$2,datos_arg[Month],AI$2,datos_arg[Destino],AD45)
- SUMIFS(datos_arg[USD],datos_arg[Year],AE$2,datos_arg[Month],AI$2,datos_arg[Origen],AD45)
+SUMIFS(datos_us[USD],datos_us[Year],AE$2,datos_us[Month],AI$2,datos_us[Destino],AD45)
- SUMIFS(datos_us[USD],datos_us[Year],AE$2,datos_us[Month],AI$2,datos_us[Origen],AD45)</f>
        <v>270.73333333333335</v>
      </c>
      <c r="AG45" s="22"/>
      <c r="AH45" s="22">
        <f t="shared" si="194"/>
        <v>50023</v>
      </c>
      <c r="AI45" s="23">
        <f t="shared" si="195"/>
        <v>1152.1286821705426</v>
      </c>
      <c r="AK45" s="3" t="s">
        <v>969</v>
      </c>
      <c r="AL45" s="22">
        <f>SUMIFS(datos_arg[ARS],datos_arg[Year],AL$2,datos_arg[Month],AP$2,datos_arg[Destino],AK45)
- SUMIFS(datos_arg[ARS],datos_arg[Year],AL$2,datos_arg[Month],AP$2,datos_arg[Origen],AK45)
+SUMIFS(datos_us[ARS],datos_us[Year],AL$2,datos_us[Month],AP$2,datos_us[Destino],AK45)
- SUMIFS(datos_us[ARS],datos_us[Year],AL$2,datos_us[Month],AP$2,datos_us[Origen],AK45)</f>
        <v>6000</v>
      </c>
      <c r="AM45" s="22">
        <f>SUMIFS(datos_arg[USD],datos_arg[Year],AL$2,datos_arg[Month],AP$2,datos_arg[Destino],AK45)
- SUMIFS(datos_arg[USD],datos_arg[Year],AL$2,datos_arg[Month],AP$2,datos_arg[Origen],AK45)
+SUMIFS(datos_us[USD],datos_us[Year],AL$2,datos_us[Month],AP$2,datos_us[Destino],AK45)
- SUMIFS(datos_us[USD],datos_us[Year],AL$2,datos_us[Month],AP$2,datos_us[Origen],AK45)</f>
        <v>132.74336283185841</v>
      </c>
      <c r="AN45" s="22"/>
      <c r="AO45" s="22">
        <f t="shared" si="196"/>
        <v>56023</v>
      </c>
      <c r="AP45" s="23">
        <f t="shared" si="197"/>
        <v>1284.8720450024009</v>
      </c>
      <c r="AR45" s="3" t="s">
        <v>969</v>
      </c>
      <c r="AS45" s="22">
        <f>SUMIFS(datos_arg[ARS],datos_arg[Year],AS$2,datos_arg[Month],AW$2,datos_arg[Destino],AR45)
- SUMIFS(datos_arg[ARS],datos_arg[Year],AS$2,datos_arg[Month],AW$2,datos_arg[Origen],AR45)
+SUMIFS(datos_us[ARS],datos_us[Year],AS$2,datos_us[Month],AW$2,datos_us[Destino],AR45)
- SUMIFS(datos_us[ARS],datos_us[Year],AS$2,datos_us[Month],AW$2,datos_us[Origen],AR45)</f>
        <v>57950</v>
      </c>
      <c r="AT45" s="22">
        <f>SUMIFS(datos_arg[USD],datos_arg[Year],AS$2,datos_arg[Month],AW$2,datos_arg[Destino],AR45)
- SUMIFS(datos_arg[USD],datos_arg[Year],AS$2,datos_arg[Month],AW$2,datos_arg[Origen],AR45)
+SUMIFS(datos_us[USD],datos_us[Year],AS$2,datos_us[Month],AW$2,datos_us[Destino],AR45)
- SUMIFS(datos_us[USD],datos_us[Year],AS$2,datos_us[Month],AW$2,datos_us[Origen],AR45)</f>
        <v>1346.2645377488666</v>
      </c>
      <c r="AU45" s="22"/>
      <c r="AV45" s="22">
        <f t="shared" si="198"/>
        <v>113973</v>
      </c>
      <c r="AW45" s="23">
        <f t="shared" si="199"/>
        <v>2631.1365827512673</v>
      </c>
      <c r="AY45" s="3" t="s">
        <v>969</v>
      </c>
      <c r="AZ45" s="22">
        <f>SUMIFS(datos_arg[ARS],datos_arg[Year],AZ$2,datos_arg[Month],BD$2,datos_arg[Destino],AY45)
- SUMIFS(datos_arg[ARS],datos_arg[Year],AZ$2,datos_arg[Month],BD$2,datos_arg[Origen],AY45)
+SUMIFS(datos_us[ARS],datos_us[Year],AZ$2,datos_us[Month],BD$2,datos_us[Destino],AY45)
- SUMIFS(datos_us[ARS],datos_us[Year],AZ$2,datos_us[Month],BD$2,datos_us[Origen],AY45)</f>
        <v>86300</v>
      </c>
      <c r="BA45" s="22">
        <f>SUMIFS(datos_arg[USD],datos_arg[Year],AZ$2,datos_arg[Month],BD$2,datos_arg[Destino],AY45)
- SUMIFS(datos_arg[USD],datos_arg[Year],AZ$2,datos_arg[Month],BD$2,datos_arg[Origen],AY45)
+SUMIFS(datos_us[USD],datos_us[Year],AZ$2,datos_us[Month],BD$2,datos_us[Destino],AY45)
- SUMIFS(datos_us[USD],datos_us[Year],AZ$2,datos_us[Month],BD$2,datos_us[Origen],AY45)</f>
        <v>1742.1052631578946</v>
      </c>
      <c r="BB45" s="22"/>
      <c r="BC45" s="22">
        <f t="shared" si="200"/>
        <v>200273</v>
      </c>
      <c r="BD45" s="23">
        <f t="shared" si="201"/>
        <v>4373.2418459091623</v>
      </c>
      <c r="BF45" s="3" t="s">
        <v>969</v>
      </c>
      <c r="BG45" s="22">
        <f>SUMIFS(datos_arg[ARS],datos_arg[Year],BG$2,datos_arg[Month],BK$2,datos_arg[Destino],BF45)
- SUMIFS(datos_arg[ARS],datos_arg[Year],BG$2,datos_arg[Month],BK$2,datos_arg[Origen],BF45)
+SUMIFS(datos_us[ARS],datos_us[Year],BG$2,datos_us[Month],BK$2,datos_us[Destino],BF45)
- SUMIFS(datos_us[ARS],datos_us[Year],BG$2,datos_us[Month],BK$2,datos_us[Origen],BF45)</f>
        <v>62000</v>
      </c>
      <c r="BH45" s="22">
        <f>SUMIFS(datos_arg[USD],datos_arg[Year],BG$2,datos_arg[Month],BK$2,datos_arg[Destino],BF45)
- SUMIFS(datos_arg[USD],datos_arg[Year],BG$2,datos_arg[Month],BK$2,datos_arg[Origen],BF45)
+SUMIFS(datos_us[USD],datos_us[Year],BG$2,datos_us[Month],BK$2,datos_us[Destino],BF45)
- SUMIFS(datos_us[USD],datos_us[Year],BG$2,datos_us[Month],BK$2,datos_us[Origen],BF45)</f>
        <v>1083.3333333333333</v>
      </c>
      <c r="BI45" s="22"/>
      <c r="BJ45" s="22">
        <f t="shared" si="202"/>
        <v>262273</v>
      </c>
      <c r="BK45" s="23">
        <f t="shared" si="203"/>
        <v>5456.5751792424953</v>
      </c>
      <c r="BM45" s="3" t="s">
        <v>969</v>
      </c>
      <c r="BN45" s="22">
        <f>SUMIFS(datos_arg[ARS],datos_arg[Year],BN$2,datos_arg[Month],BR$2,datos_arg[Destino],BM45)
- SUMIFS(datos_arg[ARS],datos_arg[Year],BN$2,datos_arg[Month],BR$2,datos_arg[Origen],BM45)
+SUMIFS(datos_us[ARS],datos_us[Year],BN$2,datos_us[Month],BR$2,datos_us[Destino],BM45)
- SUMIFS(datos_us[ARS],datos_us[Year],BN$2,datos_us[Month],BR$2,datos_us[Origen],BM45)</f>
        <v>112500</v>
      </c>
      <c r="BO45" s="22">
        <f>SUMIFS(datos_arg[USD],datos_arg[Year],BN$2,datos_arg[Month],BR$2,datos_arg[Destino],BM45)
- SUMIFS(datos_arg[USD],datos_arg[Year],BN$2,datos_arg[Month],BR$2,datos_arg[Origen],BM45)
+SUMIFS(datos_us[USD],datos_us[Year],BN$2,datos_us[Month],BR$2,datos_us[Destino],BM45)
- SUMIFS(datos_us[USD],datos_us[Year],BN$2,datos_us[Month],BR$2,datos_us[Origen],BM45)</f>
        <v>1809.8958333333333</v>
      </c>
      <c r="BP45" s="22"/>
      <c r="BQ45" s="22">
        <f t="shared" si="204"/>
        <v>374773</v>
      </c>
      <c r="BR45" s="23">
        <f t="shared" si="205"/>
        <v>7266.4710125758284</v>
      </c>
      <c r="BT45" s="3" t="s">
        <v>969</v>
      </c>
      <c r="BU45" s="22">
        <f>SUMIFS(datos_arg[ARS],datos_arg[Year],BU$2,datos_arg[Month],BY$2,datos_arg[Destino],BT45)
- SUMIFS(datos_arg[ARS],datos_arg[Year],BU$2,datos_arg[Month],BY$2,datos_arg[Origen],BT45)
+SUMIFS(datos_us[ARS],datos_us[Year],BU$2,datos_us[Month],BY$2,datos_us[Destino],BT45)
- SUMIFS(datos_us[ARS],datos_us[Year],BU$2,datos_us[Month],BY$2,datos_us[Origen],BT45)</f>
        <v>27828</v>
      </c>
      <c r="BV45" s="22">
        <f>SUMIFS(datos_arg[USD],datos_arg[Year],BU$2,datos_arg[Month],BY$2,datos_arg[Destino],BT45)
- SUMIFS(datos_arg[USD],datos_arg[Year],BU$2,datos_arg[Month],BY$2,datos_arg[Origen],BT45)
+SUMIFS(datos_us[USD],datos_us[Year],BU$2,datos_us[Month],BY$2,datos_us[Destino],BT45)
- SUMIFS(datos_us[USD],datos_us[Year],BU$2,datos_us[Month],BY$2,datos_us[Origen],BT45)</f>
        <v>427.32586367880486</v>
      </c>
      <c r="BW45" s="22"/>
      <c r="BX45" s="22">
        <f t="shared" si="206"/>
        <v>402601</v>
      </c>
      <c r="BY45" s="23">
        <f t="shared" si="207"/>
        <v>7693.7968762546334</v>
      </c>
      <c r="CA45" s="3" t="s">
        <v>969</v>
      </c>
      <c r="CB45" s="22">
        <f>SUMIFS(datos_arg[ARS],datos_arg[Year],CB$2,datos_arg[Month],CF$2,datos_arg[Destino],CA45)
- SUMIFS(datos_arg[ARS],datos_arg[Year],CB$2,datos_arg[Month],CF$2,datos_arg[Origen],CA45)
+SUMIFS(datos_us[ARS],datos_us[Year],CB$2,datos_us[Month],CF$2,datos_us[Destino],CA45)
- SUMIFS(datos_us[ARS],datos_us[Year],CB$2,datos_us[Month],CF$2,datos_us[Origen],CA45)</f>
        <v>171590</v>
      </c>
      <c r="CC45" s="22">
        <f>SUMIFS(datos_arg[USD],datos_arg[Year],CB$2,datos_arg[Month],CF$2,datos_arg[Destino],CA45)
- SUMIFS(datos_arg[USD],datos_arg[Year],CB$2,datos_arg[Month],CF$2,datos_arg[Origen],CA45)
+SUMIFS(datos_us[USD],datos_us[Year],CB$2,datos_us[Month],CF$2,datos_us[Destino],CA45)
- SUMIFS(datos_us[USD],datos_us[Year],CB$2,datos_us[Month],CF$2,datos_us[Origen],CA45)</f>
        <v>2506.9735372154723</v>
      </c>
      <c r="CD45" s="22"/>
      <c r="CE45" s="22">
        <f t="shared" si="208"/>
        <v>574191</v>
      </c>
      <c r="CF45" s="23">
        <f t="shared" si="209"/>
        <v>10200.770413470105</v>
      </c>
      <c r="CH45" s="3" t="s">
        <v>969</v>
      </c>
      <c r="CI45" s="22">
        <f>SUMIFS(datos_arg[ARS],datos_arg[Year],CI$2,datos_arg[Month],CM$2,datos_arg[Destino],CH45)
- SUMIFS(datos_arg[ARS],datos_arg[Year],CI$2,datos_arg[Month],CM$2,datos_arg[Origen],CH45)
+SUMIFS(datos_us[ARS],datos_us[Year],CI$2,datos_us[Month],CM$2,datos_us[Destino],CH45)
- SUMIFS(datos_us[ARS],datos_us[Year],CI$2,datos_us[Month],CM$2,datos_us[Origen],CH45)</f>
        <v>398890</v>
      </c>
      <c r="CJ45" s="22">
        <f>SUMIFS(datos_arg[USD],datos_arg[Year],CI$2,datos_arg[Month],CM$2,datos_arg[Destino],CH45)
- SUMIFS(datos_arg[USD],datos_arg[Year],CI$2,datos_arg[Month],CM$2,datos_arg[Origen],CH45)
+SUMIFS(datos_us[USD],datos_us[Year],CI$2,datos_us[Month],CM$2,datos_us[Destino],CH45)
- SUMIFS(datos_us[USD],datos_us[Year],CI$2,datos_us[Month],CM$2,datos_us[Origen],CH45)</f>
        <v>5332.4323288613687</v>
      </c>
      <c r="CK45" s="22"/>
      <c r="CL45" s="22">
        <f t="shared" si="210"/>
        <v>973081</v>
      </c>
      <c r="CM45" s="23">
        <f t="shared" si="211"/>
        <v>15533.202742331474</v>
      </c>
      <c r="CO45" s="3" t="s">
        <v>969</v>
      </c>
      <c r="CP45" s="22">
        <f>SUMIFS(datos_arg[ARS],datos_arg[Year],CP$2,datos_arg[Month],CT$2,datos_arg[Destino],CO45)
- SUMIFS(datos_arg[ARS],datos_arg[Year],CP$2,datos_arg[Month],CT$2,datos_arg[Origen],CO45)
+SUMIFS(datos_us[ARS],datos_us[Year],CP$2,datos_us[Month],CT$2,datos_us[Destino],CO45)
- SUMIFS(datos_us[ARS],datos_us[Year],CP$2,datos_us[Month],CT$2,datos_us[Origen],CO45)</f>
        <v>49565.79</v>
      </c>
      <c r="CQ45" s="22">
        <f>SUMIFS(datos_arg[USD],datos_arg[Year],CP$2,datos_arg[Month],CT$2,datos_arg[Destino],CO45)
- SUMIFS(datos_arg[USD],datos_arg[Year],CP$2,datos_arg[Month],CT$2,datos_arg[Origen],CO45)
+SUMIFS(datos_us[USD],datos_us[Year],CP$2,datos_us[Month],CT$2,datos_us[Destino],CO45)
- SUMIFS(datos_us[USD],datos_us[Year],CP$2,datos_us[Month],CT$2,datos_us[Origen],CO45)</f>
        <v>639.76493763440862</v>
      </c>
      <c r="CR45" s="22"/>
      <c r="CS45" s="22">
        <f t="shared" si="212"/>
        <v>1022646.79</v>
      </c>
      <c r="CT45" s="23">
        <f t="shared" si="213"/>
        <v>16172.967679965883</v>
      </c>
      <c r="CV45" s="3" t="s">
        <v>969</v>
      </c>
      <c r="CW45" s="22">
        <f>SUMIFS(datos_arg[ARS],datos_arg[Year],CW$2,datos_arg[Month],DA$2,datos_arg[Destino],CV45)
- SUMIFS(datos_arg[ARS],datos_arg[Year],CW$2,datos_arg[Month],DA$2,datos_arg[Origen],CV45)
+SUMIFS(datos_us[ARS],datos_us[Year],CW$2,datos_us[Month],DA$2,datos_us[Destino],CV45)
- SUMIFS(datos_us[ARS],datos_us[Year],CW$2,datos_us[Month],DA$2,datos_us[Origen],CV45)</f>
        <v>78563.199999999997</v>
      </c>
      <c r="CX45" s="22">
        <f>SUMIFS(datos_arg[USD],datos_arg[Year],CW$2,datos_arg[Month],DA$2,datos_arg[Destino],CV45)
- SUMIFS(datos_arg[USD],datos_arg[Year],CW$2,datos_arg[Month],DA$2,datos_arg[Origen],CV45)
+SUMIFS(datos_us[USD],datos_us[Year],CW$2,datos_us[Month],DA$2,datos_us[Destino],CV45)
- SUMIFS(datos_us[USD],datos_us[Year],CW$2,datos_us[Month],DA$2,datos_us[Origen],CV45)</f>
        <v>961.294895774201</v>
      </c>
      <c r="CY45" s="22"/>
      <c r="CZ45" s="22">
        <f t="shared" si="214"/>
        <v>1101209.99</v>
      </c>
      <c r="DA45" s="23">
        <f t="shared" si="215"/>
        <v>17134.262575740082</v>
      </c>
      <c r="DC45" s="3" t="s">
        <v>969</v>
      </c>
      <c r="DD45" s="22">
        <f>SUMIFS(datos_arg[ARS],datos_arg[Year],DD$2,datos_arg[Month],DH$2,datos_arg[Destino],DC45)
- SUMIFS(datos_arg[ARS],datos_arg[Year],DD$2,datos_arg[Month],DH$2,datos_arg[Origen],DC45)
+SUMIFS(datos_us[ARS],datos_us[Year],DD$2,datos_us[Month],DH$2,datos_us[Destino],DC45)
- SUMIFS(datos_us[ARS],datos_us[Year],DD$2,datos_us[Month],DH$2,datos_us[Origen],DC45)</f>
        <v>0</v>
      </c>
      <c r="DE45" s="22">
        <f>SUMIFS(datos_arg[USD],datos_arg[Year],DD$2,datos_arg[Month],DH$2,datos_arg[Destino],DC45)
- SUMIFS(datos_arg[USD],datos_arg[Year],DD$2,datos_arg[Month],DH$2,datos_arg[Origen],DC45)
+SUMIFS(datos_us[USD],datos_us[Year],DD$2,datos_us[Month],DH$2,datos_us[Destino],DC45)
- SUMIFS(datos_us[USD],datos_us[Year],DD$2,datos_us[Month],DH$2,datos_us[Origen],DC45)</f>
        <v>0</v>
      </c>
      <c r="DF45" s="22"/>
      <c r="DG45" s="22">
        <f t="shared" si="216"/>
        <v>1101209.99</v>
      </c>
      <c r="DH45" s="23">
        <f t="shared" si="217"/>
        <v>17134.262575740082</v>
      </c>
      <c r="DJ45" s="3" t="s">
        <v>969</v>
      </c>
      <c r="DK45" s="22">
        <f>SUMIFS(datos_arg[ARS],datos_arg[Year],DK$2,datos_arg[Month],DO$2,datos_arg[Destino],DJ45)
- SUMIFS(datos_arg[ARS],datos_arg[Year],DK$2,datos_arg[Month],DO$2,datos_arg[Origen],DJ45)
+SUMIFS(datos_us[ARS],datos_us[Year],DK$2,datos_us[Month],DO$2,datos_us[Destino],DJ45)
- SUMIFS(datos_us[ARS],datos_us[Year],DK$2,datos_us[Month],DO$2,datos_us[Origen],DJ45)</f>
        <v>24240</v>
      </c>
      <c r="DL45" s="22">
        <f>SUMIFS(datos_arg[USD],datos_arg[Year],DK$2,datos_arg[Month],DO$2,datos_arg[Destino],DJ45)
- SUMIFS(datos_arg[USD],datos_arg[Year],DK$2,datos_arg[Month],DO$2,datos_arg[Origen],DJ45)
+SUMIFS(datos_us[USD],datos_us[Year],DK$2,datos_us[Month],DO$2,datos_us[Destino],DJ45)
- SUMIFS(datos_us[USD],datos_us[Year],DK$2,datos_us[Month],DO$2,datos_us[Origen],DJ45)</f>
        <v>187.90697674418604</v>
      </c>
      <c r="DM45" s="22"/>
      <c r="DN45" s="22">
        <f t="shared" si="218"/>
        <v>1125449.99</v>
      </c>
      <c r="DO45" s="23">
        <f t="shared" si="219"/>
        <v>17322.169552484269</v>
      </c>
      <c r="DQ45" s="3" t="s">
        <v>969</v>
      </c>
      <c r="DR45" s="22">
        <f>SUMIFS(datos_arg[ARS],datos_arg[Year],DR$2,datos_arg[Month],DV$2,datos_arg[Destino],DQ45)
- SUMIFS(datos_arg[ARS],datos_arg[Year],DR$2,datos_arg[Month],DV$2,datos_arg[Origen],DQ45)
+SUMIFS(datos_us[ARS],datos_us[Year],DR$2,datos_us[Month],DV$2,datos_us[Destino],DQ45)
- SUMIFS(datos_us[ARS],datos_us[Year],DR$2,datos_us[Month],DV$2,datos_us[Origen],DQ45)</f>
        <v>0</v>
      </c>
      <c r="DS45" s="22">
        <f>SUMIFS(datos_arg[USD],datos_arg[Year],DR$2,datos_arg[Month],DV$2,datos_arg[Destino],DQ45)
- SUMIFS(datos_arg[USD],datos_arg[Year],DR$2,datos_arg[Month],DV$2,datos_arg[Origen],DQ45)
+SUMIFS(datos_us[USD],datos_us[Year],DR$2,datos_us[Month],DV$2,datos_us[Destino],DQ45)
- SUMIFS(datos_us[USD],datos_us[Year],DR$2,datos_us[Month],DV$2,datos_us[Origen],DQ45)</f>
        <v>0</v>
      </c>
      <c r="DT45" s="22"/>
      <c r="DU45" s="22">
        <f t="shared" si="220"/>
        <v>1125449.99</v>
      </c>
      <c r="DV45" s="23">
        <f t="shared" si="221"/>
        <v>17322.169552484269</v>
      </c>
      <c r="DX45" s="3" t="s">
        <v>969</v>
      </c>
      <c r="DY45" s="22">
        <f>SUMIFS(datos_arg[ARS],datos_arg[Year],DY$2,datos_arg[Month],EC$2,datos_arg[Destino],DX45)
- SUMIFS(datos_arg[ARS],datos_arg[Year],DY$2,datos_arg[Month],EC$2,datos_arg[Origen],DX45)
+SUMIFS(datos_us[ARS],datos_us[Year],DY$2,datos_us[Month],EC$2,datos_us[Destino],DX45)
- SUMIFS(datos_us[ARS],datos_us[Year],DY$2,datos_us[Month],EC$2,datos_us[Origen],DX45)</f>
        <v>9640</v>
      </c>
      <c r="DZ45" s="22">
        <f>SUMIFS(datos_arg[USD],datos_arg[Year],DY$2,datos_arg[Month],EC$2,datos_arg[Destino],DX45)
- SUMIFS(datos_arg[USD],datos_arg[Year],DY$2,datos_arg[Month],EC$2,datos_arg[Origen],DX45)
+SUMIFS(datos_us[USD],datos_us[Year],DY$2,datos_us[Month],EC$2,datos_us[Destino],DX45)
- SUMIFS(datos_us[USD],datos_us[Year],DY$2,datos_us[Month],EC$2,datos_us[Origen],DX45)</f>
        <v>74.949446316803076</v>
      </c>
      <c r="EA45" s="22"/>
      <c r="EB45" s="22">
        <f t="shared" si="222"/>
        <v>1135089.99</v>
      </c>
      <c r="EC45" s="23">
        <f t="shared" si="223"/>
        <v>17397.118998801074</v>
      </c>
      <c r="EE45" s="3" t="s">
        <v>969</v>
      </c>
      <c r="EF45" s="22">
        <f>SUMIFS(datos_arg[ARS],datos_arg[Year],EF$2,datos_arg[Month],EJ$2,datos_arg[Destino],EE45)
- SUMIFS(datos_arg[ARS],datos_arg[Year],EF$2,datos_arg[Month],EJ$2,datos_arg[Origen],EE45)
+SUMIFS(datos_us[ARS],datos_us[Year],EF$2,datos_us[Month],EJ$2,datos_us[Destino],EE45)
- SUMIFS(datos_us[ARS],datos_us[Year],EF$2,datos_us[Month],EJ$2,datos_us[Origen],EE45)</f>
        <v>15487.564010625723</v>
      </c>
      <c r="EG45" s="22">
        <f>SUMIFS(datos_arg[USD],datos_arg[Year],EF$2,datos_arg[Month],EJ$2,datos_arg[Destino],EE45)
- SUMIFS(datos_arg[USD],datos_arg[Year],EF$2,datos_arg[Month],EJ$2,datos_arg[Origen],EE45)
+SUMIFS(datos_us[USD],datos_us[Year],EF$2,datos_us[Month],EJ$2,datos_us[Destino],EE45)
- SUMIFS(datos_us[USD],datos_us[Year],EF$2,datos_us[Month],EJ$2,datos_us[Origen],EE45)</f>
        <v>120.05863574128469</v>
      </c>
      <c r="EH45" s="22"/>
      <c r="EI45" s="22">
        <f t="shared" si="224"/>
        <v>1150577.5540106257</v>
      </c>
      <c r="EJ45" s="23">
        <f t="shared" si="225"/>
        <v>17517.177634542357</v>
      </c>
      <c r="EL45" s="3" t="s">
        <v>969</v>
      </c>
      <c r="EM45" s="22">
        <f>SUMIFS(datos_arg[ARS],datos_arg[Year],EM$2,datos_arg[Month],EQ$2,datos_arg[Destino],EL45)
- SUMIFS(datos_arg[ARS],datos_arg[Year],EM$2,datos_arg[Month],EQ$2,datos_arg[Origen],EL45)
+SUMIFS(datos_us[ARS],datos_us[Year],EM$2,datos_us[Month],EQ$2,datos_us[Destino],EL45)
- SUMIFS(datos_us[ARS],datos_us[Year],EM$2,datos_us[Month],EQ$2,datos_us[Origen],EL45)</f>
        <v>88966</v>
      </c>
      <c r="EN45" s="22">
        <f>SUMIFS(datos_arg[USD],datos_arg[Year],EM$2,datos_arg[Month],EQ$2,datos_arg[Destino],EL45)
- SUMIFS(datos_arg[USD],datos_arg[Year],EM$2,datos_arg[Month],EQ$2,datos_arg[Origen],EL45)
+SUMIFS(datos_us[USD],datos_us[Year],EM$2,datos_us[Month],EQ$2,datos_us[Destino],EL45)
- SUMIFS(datos_us[USD],datos_us[Year],EM$2,datos_us[Month],EQ$2,datos_us[Origen],EL45)</f>
        <v>654.25304136253044</v>
      </c>
      <c r="EO45" s="22"/>
      <c r="EP45" s="22">
        <f t="shared" si="226"/>
        <v>1239543.5540106257</v>
      </c>
      <c r="EQ45" s="23">
        <f t="shared" si="227"/>
        <v>18171.430675904889</v>
      </c>
      <c r="ES45" s="3" t="s">
        <v>969</v>
      </c>
      <c r="ET45" s="22">
        <f>SUMIFS(datos_arg[ARS],datos_arg[Year],ET$2,datos_arg[Month],EX$2,datos_arg[Destino],ES45)
- SUMIFS(datos_arg[ARS],datos_arg[Year],ET$2,datos_arg[Month],EX$2,datos_arg[Origen],ES45)
+SUMIFS(datos_us[ARS],datos_us[Year],ET$2,datos_us[Month],EX$2,datos_us[Destino],ES45)
- SUMIFS(datos_us[ARS],datos_us[Year],ET$2,datos_us[Month],EX$2,datos_us[Origen],ES45)</f>
        <v>243993.51935839275</v>
      </c>
      <c r="EU45" s="22">
        <f>SUMIFS(datos_arg[USD],datos_arg[Year],ET$2,datos_arg[Month],EX$2,datos_arg[Destino],ES45)
- SUMIFS(datos_arg[USD],datos_arg[Year],ET$2,datos_arg[Month],EX$2,datos_arg[Origen],ES45)
+SUMIFS(datos_us[USD],datos_us[Year],ET$2,datos_us[Month],EX$2,datos_us[Destino],ES45)
- SUMIFS(datos_us[USD],datos_us[Year],ET$2,datos_us[Month],EX$2,datos_us[Origen],ES45)</f>
        <v>1498.9310178936178</v>
      </c>
      <c r="EV45" s="22"/>
      <c r="EW45" s="22">
        <f t="shared" si="228"/>
        <v>1483537.0733690185</v>
      </c>
      <c r="EX45" s="23">
        <f t="shared" si="229"/>
        <v>19670.361693798506</v>
      </c>
      <c r="EZ45" s="3" t="s">
        <v>969</v>
      </c>
      <c r="FA45" s="22">
        <f>SUMIFS(datos_arg[ARS],datos_arg[Year],FA$2,datos_arg[Month],FE$2,datos_arg[Destino],EZ45)
- SUMIFS(datos_arg[ARS],datos_arg[Year],FA$2,datos_arg[Month],FE$2,datos_arg[Origen],EZ45)
+SUMIFS(datos_us[ARS],datos_us[Year],FA$2,datos_us[Month],FE$2,datos_us[Destino],EZ45)
- SUMIFS(datos_us[ARS],datos_us[Year],FA$2,datos_us[Month],FE$2,datos_us[Origen],EZ45)</f>
        <v>13982.533758225411</v>
      </c>
      <c r="FB45" s="22">
        <f>SUMIFS(datos_arg[USD],datos_arg[Year],FA$2,datos_arg[Month],FE$2,datos_arg[Destino],EZ45)
- SUMIFS(datos_arg[USD],datos_arg[Year],FA$2,datos_arg[Month],FE$2,datos_arg[Origen],EZ45)
+SUMIFS(datos_us[USD],datos_us[Year],FA$2,datos_us[Month],FE$2,datos_us[Destino],EZ45)
- SUMIFS(datos_us[USD],datos_us[Year],FA$2,datos_us[Month],FE$2,datos_us[Origen],EZ45)</f>
        <v>84.999289088719777</v>
      </c>
      <c r="FC45" s="22"/>
      <c r="FD45" s="22">
        <f t="shared" si="230"/>
        <v>1497519.6071272439</v>
      </c>
      <c r="FE45" s="23">
        <f t="shared" si="231"/>
        <v>19755.360982887225</v>
      </c>
      <c r="FG45" s="3" t="s">
        <v>969</v>
      </c>
      <c r="FH45" s="22">
        <f>SUMIFS(datos_arg[ARS],datos_arg[Year],FH$2,datos_arg[Month],FL$2,datos_arg[Destino],FG45)
- SUMIFS(datos_arg[ARS],datos_arg[Year],FH$2,datos_arg[Month],FL$2,datos_arg[Origen],FG45)
+SUMIFS(datos_us[ARS],datos_us[Year],FH$2,datos_us[Month],FL$2,datos_us[Destino],FG45)
- SUMIFS(datos_us[ARS],datos_us[Year],FH$2,datos_us[Month],FL$2,datos_us[Origen],FG45)</f>
        <v>104431</v>
      </c>
      <c r="FI45" s="22">
        <f>SUMIFS(datos_arg[USD],datos_arg[Year],FH$2,datos_arg[Month],FL$2,datos_arg[Destino],FG45)
- SUMIFS(datos_arg[USD],datos_arg[Year],FH$2,datos_arg[Month],FL$2,datos_arg[Origen],FG45)
+SUMIFS(datos_us[USD],datos_us[Year],FH$2,datos_us[Month],FL$2,datos_us[Destino],FG45)
- SUMIFS(datos_us[USD],datos_us[Year],FH$2,datos_us[Month],FL$2,datos_us[Origen],FG45)</f>
        <v>700.87919463087246</v>
      </c>
      <c r="FJ45" s="22"/>
      <c r="FK45" s="22">
        <f t="shared" si="232"/>
        <v>1601950.6071272439</v>
      </c>
      <c r="FL45" s="23">
        <f t="shared" si="233"/>
        <v>20456.240177518099</v>
      </c>
      <c r="FN45" s="3" t="s">
        <v>969</v>
      </c>
      <c r="FO45" s="22">
        <f>SUMIFS(datos_arg[ARS],datos_arg[Year],FO$2,datos_arg[Month],FS$2,datos_arg[Destino],FN45)
- SUMIFS(datos_arg[ARS],datos_arg[Year],FO$2,datos_arg[Month],FS$2,datos_arg[Origen],FN45)
+SUMIFS(datos_us[ARS],datos_us[Year],FO$2,datos_us[Month],FS$2,datos_us[Destino],FN45)
- SUMIFS(datos_us[ARS],datos_us[Year],FO$2,datos_us[Month],FS$2,datos_us[Origen],FN45)</f>
        <v>7520</v>
      </c>
      <c r="FP45" s="22">
        <f>SUMIFS(datos_arg[USD],datos_arg[Year],FO$2,datos_arg[Month],FS$2,datos_arg[Destino],FN45)
- SUMIFS(datos_arg[USD],datos_arg[Year],FO$2,datos_arg[Month],FS$2,datos_arg[Origen],FN45)
+SUMIFS(datos_us[USD],datos_us[Year],FO$2,datos_us[Month],FS$2,datos_us[Destino],FN45)
- SUMIFS(datos_us[USD],datos_us[Year],FO$2,datos_us[Month],FS$2,datos_us[Origen],FN45)</f>
        <v>48.831168831168831</v>
      </c>
      <c r="FQ45" s="22"/>
      <c r="FR45" s="22">
        <f t="shared" si="234"/>
        <v>1609470.6071272439</v>
      </c>
      <c r="FS45" s="23">
        <f t="shared" si="235"/>
        <v>20505.071346349268</v>
      </c>
      <c r="FU45" s="3" t="s">
        <v>969</v>
      </c>
      <c r="FV45" s="22">
        <f>SUMIFS(datos_arg[ARS],datos_arg[Year],FV$2,datos_arg[Month],FZ$2,datos_arg[Destino],FU45)
- SUMIFS(datos_arg[ARS],datos_arg[Year],FV$2,datos_arg[Month],FZ$2,datos_arg[Origen],FU45)
+SUMIFS(datos_us[ARS],datos_us[Year],FV$2,datos_us[Month],FZ$2,datos_us[Destino],FU45)
- SUMIFS(datos_us[ARS],datos_us[Year],FV$2,datos_us[Month],FZ$2,datos_us[Origen],FU45)</f>
        <v>44636.75</v>
      </c>
      <c r="FW45" s="22">
        <f>SUMIFS(datos_arg[USD],datos_arg[Year],FV$2,datos_arg[Month],FZ$2,datos_arg[Destino],FU45)
- SUMIFS(datos_arg[USD],datos_arg[Year],FV$2,datos_arg[Month],FZ$2,datos_arg[Origen],FU45)
+SUMIFS(datos_us[USD],datos_us[Year],FV$2,datos_us[Month],FZ$2,datos_us[Destino],FU45)
- SUMIFS(datos_us[USD],datos_us[Year],FV$2,datos_us[Month],FZ$2,datos_us[Origen],FU45)</f>
        <v>303.59777983920844</v>
      </c>
      <c r="FX45" s="22"/>
      <c r="FY45" s="22">
        <f t="shared" si="236"/>
        <v>1654107.3571272439</v>
      </c>
      <c r="FZ45" s="23">
        <f t="shared" si="237"/>
        <v>20808.669126188477</v>
      </c>
      <c r="GB45" s="3" t="s">
        <v>969</v>
      </c>
      <c r="GC45" s="22">
        <f>SUMIFS(datos_arg[ARS],datos_arg[Year],GC$2,datos_arg[Month],GG$2,datos_arg[Destino],GB45)
- SUMIFS(datos_arg[ARS],datos_arg[Year],GC$2,datos_arg[Month],GG$2,datos_arg[Origen],GB45)
+SUMIFS(datos_us[ARS],datos_us[Year],GC$2,datos_us[Month],GG$2,datos_us[Destino],GB45)
- SUMIFS(datos_us[ARS],datos_us[Year],GC$2,datos_us[Month],GG$2,datos_us[Origen],GB45)</f>
        <v>405507.15</v>
      </c>
      <c r="GD45" s="22">
        <f>SUMIFS(datos_arg[USD],datos_arg[Year],GC$2,datos_arg[Month],GG$2,datos_arg[Destino],GB45)
- SUMIFS(datos_arg[USD],datos_arg[Year],GC$2,datos_arg[Month],GG$2,datos_arg[Origen],GB45)
+SUMIFS(datos_us[USD],datos_us[Year],GC$2,datos_us[Month],GG$2,datos_us[Destino],GB45)
- SUMIFS(datos_us[USD],datos_us[Year],GC$2,datos_us[Month],GG$2,datos_us[Origen],GB45)</f>
        <v>2840.3657281418323</v>
      </c>
      <c r="GE45" s="22"/>
      <c r="GF45" s="22">
        <f t="shared" si="238"/>
        <v>2059614.507127244</v>
      </c>
      <c r="GG45" s="23">
        <f t="shared" si="239"/>
        <v>23649.034854330308</v>
      </c>
      <c r="GI45" s="3" t="s">
        <v>969</v>
      </c>
      <c r="GJ45" s="22">
        <f>SUMIFS(datos_arg[ARS],datos_arg[Year],GJ$2,datos_arg[Month],GN$2,datos_arg[Destino],GI45)
- SUMIFS(datos_arg[ARS],datos_arg[Year],GJ$2,datos_arg[Month],GN$2,datos_arg[Origen],GI45)
+SUMIFS(datos_us[ARS],datos_us[Year],GJ$2,datos_us[Month],GN$2,datos_us[Destino],GI45)
- SUMIFS(datos_us[ARS],datos_us[Year],GJ$2,datos_us[Month],GN$2,datos_us[Origen],GI45)</f>
        <v>13334</v>
      </c>
      <c r="GK45" s="22">
        <f>SUMIFS(datos_arg[USD],datos_arg[Year],GJ$2,datos_arg[Month],GN$2,datos_arg[Destino],GI45)
- SUMIFS(datos_arg[USD],datos_arg[Year],GJ$2,datos_arg[Month],GN$2,datos_arg[Origen],GI45)
+SUMIFS(datos_us[USD],datos_us[Year],GJ$2,datos_us[Month],GN$2,datos_us[Destino],GI45)
- SUMIFS(datos_us[USD],datos_us[Year],GJ$2,datos_us[Month],GN$2,datos_us[Origen],GI45)</f>
        <v>91.638011015748248</v>
      </c>
      <c r="GL45" s="22"/>
      <c r="GM45" s="22">
        <f t="shared" si="240"/>
        <v>2072948.507127244</v>
      </c>
      <c r="GN45" s="23">
        <f t="shared" si="241"/>
        <v>23740.672865346056</v>
      </c>
      <c r="GP45" s="3" t="s">
        <v>969</v>
      </c>
      <c r="GQ45" s="22">
        <f>SUMIFS(datos_arg[ARS],datos_arg[Year],GQ$2,datos_arg[Month],GU$2,datos_arg[Destino],GP45)
- SUMIFS(datos_arg[ARS],datos_arg[Year],GQ$2,datos_arg[Month],GU$2,datos_arg[Origen],GP45)
+SUMIFS(datos_us[ARS],datos_us[Year],GQ$2,datos_us[Month],GU$2,datos_us[Destino],GP45)
- SUMIFS(datos_us[ARS],datos_us[Year],GQ$2,datos_us[Month],GU$2,datos_us[Origen],GP45)</f>
        <v>962887.98</v>
      </c>
      <c r="GR45" s="22">
        <f>SUMIFS(datos_arg[USD],datos_arg[Year],GQ$2,datos_arg[Month],GU$2,datos_arg[Destino],GP45)
- SUMIFS(datos_arg[USD],datos_arg[Year],GQ$2,datos_arg[Month],GU$2,datos_arg[Origen],GP45)
+SUMIFS(datos_us[USD],datos_us[Year],GQ$2,datos_us[Month],GU$2,datos_us[Destino],GP45)
- SUMIFS(datos_us[USD],datos_us[Year],GQ$2,datos_us[Month],GU$2,datos_us[Origen],GP45)</f>
        <v>6334.957279196864</v>
      </c>
      <c r="GS45" s="22"/>
      <c r="GT45" s="22">
        <f t="shared" si="242"/>
        <v>3035836.487127244</v>
      </c>
      <c r="GU45" s="23">
        <f t="shared" si="243"/>
        <v>30075.63014454292</v>
      </c>
      <c r="GW45" s="3" t="s">
        <v>969</v>
      </c>
      <c r="GX45" s="22">
        <f>SUMIFS(datos_arg[ARS],datos_arg[Year],GX$2,datos_arg[Month],HB$2,datos_arg[Destino],GW45)
- SUMIFS(datos_arg[ARS],datos_arg[Year],GX$2,datos_arg[Month],HB$2,datos_arg[Origen],GW45)
+SUMIFS(datos_us[ARS],datos_us[Year],GX$2,datos_us[Month],HB$2,datos_us[Destino],GW45)
- SUMIFS(datos_us[ARS],datos_us[Year],GX$2,datos_us[Month],HB$2,datos_us[Origen],GW45)</f>
        <v>287031.05000000005</v>
      </c>
      <c r="GY45" s="22">
        <f>SUMIFS(datos_arg[USD],datos_arg[Year],GX$2,datos_arg[Month],HB$2,datos_arg[Destino],GW45)
- SUMIFS(datos_arg[USD],datos_arg[Year],GX$2,datos_arg[Month],HB$2,datos_arg[Origen],GW45)
+SUMIFS(datos_us[USD],datos_us[Year],GX$2,datos_us[Month],HB$2,datos_us[Destino],GW45)
- SUMIFS(datos_us[USD],datos_us[Year],GX$2,datos_us[Month],HB$2,datos_us[Origen],GW45)</f>
        <v>1782.613546116223</v>
      </c>
      <c r="GZ45" s="22"/>
      <c r="HA45" s="22">
        <f t="shared" si="244"/>
        <v>3322867.5371272443</v>
      </c>
      <c r="HB45" s="23">
        <f t="shared" si="245"/>
        <v>31858.243690659143</v>
      </c>
      <c r="HD45" s="3" t="s">
        <v>969</v>
      </c>
      <c r="HE45" s="22">
        <f>SUMIFS(datos_arg[ARS],datos_arg[Year],HE$2,datos_arg[Month],HI$2,datos_arg[Destino],HD45)
- SUMIFS(datos_arg[ARS],datos_arg[Year],HE$2,datos_arg[Month],HI$2,datos_arg[Origen],HD45)
+SUMIFS(datos_us[ARS],datos_us[Year],HE$2,datos_us[Month],HI$2,datos_us[Destino],HD45)
- SUMIFS(datos_us[ARS],datos_us[Year],HE$2,datos_us[Month],HI$2,datos_us[Origen],HD45)</f>
        <v>64288.25</v>
      </c>
      <c r="HF45" s="22">
        <f>SUMIFS(datos_arg[USD],datos_arg[Year],HE$2,datos_arg[Month],HI$2,datos_arg[Destino],HD45)
- SUMIFS(datos_arg[USD],datos_arg[Year],HE$2,datos_arg[Month],HI$2,datos_arg[Origen],HD45)
+SUMIFS(datos_us[USD],datos_us[Year],HE$2,datos_us[Month],HI$2,datos_us[Destino],HD45)
- SUMIFS(datos_us[USD],datos_us[Year],HE$2,datos_us[Month],HI$2,datos_us[Origen],HD45)</f>
        <v>360.99852635658169</v>
      </c>
      <c r="HG45" s="22"/>
      <c r="HH45" s="22">
        <f t="shared" si="246"/>
        <v>3387155.7871272443</v>
      </c>
      <c r="HI45" s="23">
        <f t="shared" si="247"/>
        <v>32219.242217015726</v>
      </c>
      <c r="HK45" s="3" t="s">
        <v>969</v>
      </c>
      <c r="HL45" s="22">
        <f>SUMIFS(datos_arg[ARS],datos_arg[Year],HL$2,datos_arg[Month],HP$2,datos_arg[Destino],HK45)
- SUMIFS(datos_arg[ARS],datos_arg[Year],HL$2,datos_arg[Month],HP$2,datos_arg[Origen],HK45)
+SUMIFS(datos_us[ARS],datos_us[Year],HL$2,datos_us[Month],HP$2,datos_us[Destino],HK45)
- SUMIFS(datos_us[ARS],datos_us[Year],HL$2,datos_us[Month],HP$2,datos_us[Origen],HK45)</f>
        <v>606082.55000000005</v>
      </c>
      <c r="HM45" s="22">
        <f>SUMIFS(datos_arg[USD],datos_arg[Year],HL$2,datos_arg[Month],HP$2,datos_arg[Destino],HK45)
- SUMIFS(datos_arg[USD],datos_arg[Year],HL$2,datos_arg[Month],HP$2,datos_arg[Origen],HK45)
+SUMIFS(datos_us[USD],datos_us[Year],HL$2,datos_us[Month],HP$2,datos_us[Destino],HK45)
- SUMIFS(datos_us[USD],datos_us[Year],HL$2,datos_us[Month],HP$2,datos_us[Origen],HK45)</f>
        <v>3424.8972509651785</v>
      </c>
      <c r="HN45" s="22"/>
      <c r="HO45" s="22">
        <f t="shared" si="248"/>
        <v>3993238.3371272441</v>
      </c>
      <c r="HP45" s="23">
        <f t="shared" si="249"/>
        <v>35644.139467980902</v>
      </c>
    </row>
    <row r="46" spans="2:224" x14ac:dyDescent="0.25">
      <c r="B46" s="3" t="s">
        <v>4110</v>
      </c>
      <c r="C46" s="22">
        <f>SUMIFS(datos_arg[ARS],datos_arg[Year],C$2,datos_arg[Month],G$2,datos_arg[Destino],B46)
- SUMIFS(datos_arg[ARS],datos_arg[Year],C$2,datos_arg[Month],G$2,datos_arg[Origen],B46)
+SUMIFS(datos_us[ARS],datos_us[Year],C$2,datos_us[Month],G$2,datos_us[Destino],B46)
- SUMIFS(datos_us[ARS],datos_us[Year],C$2,datos_us[Month],G$2,datos_us[Origen],B46)</f>
        <v>0</v>
      </c>
      <c r="D46" s="22">
        <f>SUMIFS(datos_arg[USD],datos_arg[Year],C$2,datos_arg[Month],G$2,datos_arg[Destino],B46)
- SUMIFS(datos_arg[USD],datos_arg[Year],C$2,datos_arg[Month],G$2,datos_arg[Origen],B46)
+SUMIFS(datos_us[USD],datos_us[Year],C$2,datos_us[Month],G$2,datos_us[Destino],B46)
- SUMIFS(datos_us[USD],datos_us[Year],C$2,datos_us[Month],G$2,datos_us[Origen],B46)</f>
        <v>0</v>
      </c>
      <c r="E46" s="22"/>
      <c r="F46" s="22">
        <f t="shared" si="32"/>
        <v>0</v>
      </c>
      <c r="G46" s="23">
        <f t="shared" si="0"/>
        <v>0</v>
      </c>
      <c r="I46" s="3" t="s">
        <v>4110</v>
      </c>
      <c r="J46" s="22">
        <f>SUMIFS(datos_arg[ARS],datos_arg[Year],J$2,datos_arg[Month],N$2,datos_arg[Destino],I46)
- SUMIFS(datos_arg[ARS],datos_arg[Year],J$2,datos_arg[Month],N$2,datos_arg[Origen],I46)
+SUMIFS(datos_us[ARS],datos_us[Year],J$2,datos_us[Month],N$2,datos_us[Destino],I46)
- SUMIFS(datos_us[ARS],datos_us[Year],J$2,datos_us[Month],N$2,datos_us[Origen],I46)</f>
        <v>33000</v>
      </c>
      <c r="K46" s="22">
        <f>SUMIFS(datos_arg[USD],datos_arg[Year],J$2,datos_arg[Month],N$2,datos_arg[Destino],I46)
- SUMIFS(datos_arg[USD],datos_arg[Year],J$2,datos_arg[Month],N$2,datos_arg[Origen],I46)
+SUMIFS(datos_us[USD],datos_us[Year],J$2,datos_us[Month],N$2,datos_us[Destino],I46)
- SUMIFS(datos_us[USD],datos_us[Year],J$2,datos_us[Month],N$2,datos_us[Origen],I46)</f>
        <v>852.71317829457359</v>
      </c>
      <c r="L46" s="22"/>
      <c r="M46" s="22">
        <f t="shared" si="188"/>
        <v>33000</v>
      </c>
      <c r="N46" s="23">
        <f t="shared" si="189"/>
        <v>852.71317829457359</v>
      </c>
      <c r="P46" s="3" t="s">
        <v>4110</v>
      </c>
      <c r="Q46" s="22">
        <f>SUMIFS(datos_arg[ARS],datos_arg[Year],Q$2,datos_arg[Month],U$2,datos_arg[Destino],P46)
- SUMIFS(datos_arg[ARS],datos_arg[Year],Q$2,datos_arg[Month],U$2,datos_arg[Origen],P46)
+SUMIFS(datos_us[ARS],datos_us[Year],Q$2,datos_us[Month],U$2,datos_us[Destino],P46)
- SUMIFS(datos_us[ARS],datos_us[Year],Q$2,datos_us[Month],U$2,datos_us[Origen],P46)</f>
        <v>152200</v>
      </c>
      <c r="R46" s="22">
        <f>SUMIFS(datos_arg[USD],datos_arg[Year],Q$2,datos_arg[Month],U$2,datos_arg[Destino],P46)
- SUMIFS(datos_arg[USD],datos_arg[Year],Q$2,datos_arg[Month],U$2,datos_arg[Origen],P46)
+SUMIFS(datos_us[USD],datos_us[Year],Q$2,datos_us[Month],U$2,datos_us[Destino],P46)
- SUMIFS(datos_us[USD],datos_us[Year],Q$2,datos_us[Month],U$2,datos_us[Origen],P46)</f>
        <v>3879.9119892755143</v>
      </c>
      <c r="S46" s="22"/>
      <c r="T46" s="22">
        <f t="shared" si="190"/>
        <v>185200</v>
      </c>
      <c r="U46" s="23">
        <f t="shared" si="191"/>
        <v>4732.6251675700878</v>
      </c>
      <c r="W46" s="3" t="s">
        <v>4110</v>
      </c>
      <c r="X46" s="22">
        <f>SUMIFS(datos_arg[ARS],datos_arg[Year],X$2,datos_arg[Month],AB$2,datos_arg[Destino],W46)
- SUMIFS(datos_arg[ARS],datos_arg[Year],X$2,datos_arg[Month],AB$2,datos_arg[Origen],W46)
+SUMIFS(datos_us[ARS],datos_us[Year],X$2,datos_us[Month],AB$2,datos_us[Destino],W46)
- SUMIFS(datos_us[ARS],datos_us[Year],X$2,datos_us[Month],AB$2,datos_us[Origen],W46)</f>
        <v>203200</v>
      </c>
      <c r="Y46" s="22">
        <f>SUMIFS(datos_arg[USD],datos_arg[Year],X$2,datos_arg[Month],AB$2,datos_arg[Destino],W46)
- SUMIFS(datos_arg[USD],datos_arg[Year],X$2,datos_arg[Month],AB$2,datos_arg[Origen],W46)
+SUMIFS(datos_us[USD],datos_us[Year],X$2,datos_us[Month],AB$2,datos_us[Destino],W46)
- SUMIFS(datos_us[USD],datos_us[Year],X$2,datos_us[Month],AB$2,datos_us[Origen],W46)</f>
        <v>4748.4458751125412</v>
      </c>
      <c r="Z46" s="22"/>
      <c r="AA46" s="22">
        <f t="shared" si="192"/>
        <v>388400</v>
      </c>
      <c r="AB46" s="23">
        <f t="shared" si="193"/>
        <v>9481.0710426826299</v>
      </c>
      <c r="AD46" s="3" t="s">
        <v>4110</v>
      </c>
      <c r="AE46" s="22">
        <f>SUMIFS(datos_arg[ARS],datos_arg[Year],AE$2,datos_arg[Month],AI$2,datos_arg[Destino],AD46)
- SUMIFS(datos_arg[ARS],datos_arg[Year],AE$2,datos_arg[Month],AI$2,datos_arg[Origen],AD46)
+SUMIFS(datos_us[ARS],datos_us[Year],AE$2,datos_us[Month],AI$2,datos_us[Destino],AD46)
- SUMIFS(datos_us[ARS],datos_us[Year],AE$2,datos_us[Month],AI$2,datos_us[Origen],AD46)</f>
        <v>180000</v>
      </c>
      <c r="AF46" s="22">
        <f>SUMIFS(datos_arg[USD],datos_arg[Year],AE$2,datos_arg[Month],AI$2,datos_arg[Destino],AD46)
- SUMIFS(datos_arg[USD],datos_arg[Year],AE$2,datos_arg[Month],AI$2,datos_arg[Origen],AD46)
+SUMIFS(datos_us[USD],datos_us[Year],AE$2,datos_us[Month],AI$2,datos_us[Destino],AD46)
- SUMIFS(datos_us[USD],datos_us[Year],AE$2,datos_us[Month],AI$2,datos_us[Origen],AD46)</f>
        <v>4000</v>
      </c>
      <c r="AG46" s="22"/>
      <c r="AH46" s="22">
        <f t="shared" si="194"/>
        <v>568400</v>
      </c>
      <c r="AI46" s="23">
        <f t="shared" si="195"/>
        <v>13481.07104268263</v>
      </c>
      <c r="AK46" s="3" t="s">
        <v>4110</v>
      </c>
      <c r="AL46" s="22">
        <f>SUMIFS(datos_arg[ARS],datos_arg[Year],AL$2,datos_arg[Month],AP$2,datos_arg[Destino],AK46)
- SUMIFS(datos_arg[ARS],datos_arg[Year],AL$2,datos_arg[Month],AP$2,datos_arg[Origen],AK46)
+SUMIFS(datos_us[ARS],datos_us[Year],AL$2,datos_us[Month],AP$2,datos_us[Destino],AK46)
- SUMIFS(datos_us[ARS],datos_us[Year],AL$2,datos_us[Month],AP$2,datos_us[Origen],AK46)</f>
        <v>37163</v>
      </c>
      <c r="AM46" s="22">
        <f>SUMIFS(datos_arg[USD],datos_arg[Year],AL$2,datos_arg[Month],AP$2,datos_arg[Destino],AK46)
- SUMIFS(datos_arg[USD],datos_arg[Year],AL$2,datos_arg[Month],AP$2,datos_arg[Origen],AK46)
+SUMIFS(datos_us[USD],datos_us[Year],AL$2,datos_us[Month],AP$2,datos_us[Destino],AK46)
- SUMIFS(datos_us[USD],datos_us[Year],AL$2,datos_us[Month],AP$2,datos_us[Origen],AK46)</f>
        <v>831.43429788300136</v>
      </c>
      <c r="AN46" s="22"/>
      <c r="AO46" s="22">
        <f t="shared" si="196"/>
        <v>605563</v>
      </c>
      <c r="AP46" s="23">
        <f t="shared" si="197"/>
        <v>14312.505340565631</v>
      </c>
      <c r="AR46" s="3" t="s">
        <v>4110</v>
      </c>
      <c r="AS46" s="22">
        <f>SUMIFS(datos_arg[ARS],datos_arg[Year],AS$2,datos_arg[Month],AW$2,datos_arg[Destino],AR46)
- SUMIFS(datos_arg[ARS],datos_arg[Year],AS$2,datos_arg[Month],AW$2,datos_arg[Origen],AR46)
+SUMIFS(datos_us[ARS],datos_us[Year],AS$2,datos_us[Month],AW$2,datos_us[Destino],AR46)
- SUMIFS(datos_us[ARS],datos_us[Year],AS$2,datos_us[Month],AW$2,datos_us[Origen],AR46)</f>
        <v>71325</v>
      </c>
      <c r="AT46" s="22">
        <f>SUMIFS(datos_arg[USD],datos_arg[Year],AS$2,datos_arg[Month],AW$2,datos_arg[Destino],AR46)
- SUMIFS(datos_arg[USD],datos_arg[Year],AS$2,datos_arg[Month],AW$2,datos_arg[Origen],AR46)
+SUMIFS(datos_us[USD],datos_us[Year],AS$2,datos_us[Month],AW$2,datos_us[Destino],AR46)
- SUMIFS(datos_us[USD],datos_us[Year],AS$2,datos_us[Month],AW$2,datos_us[Origen],AR46)</f>
        <v>1658.8433292533659</v>
      </c>
      <c r="AU46" s="22"/>
      <c r="AV46" s="22">
        <f t="shared" si="198"/>
        <v>676888</v>
      </c>
      <c r="AW46" s="23">
        <f t="shared" si="199"/>
        <v>15971.348669818997</v>
      </c>
      <c r="AY46" s="3" t="s">
        <v>4110</v>
      </c>
      <c r="AZ46" s="22">
        <f>SUMIFS(datos_arg[ARS],datos_arg[Year],AZ$2,datos_arg[Month],BD$2,datos_arg[Destino],AY46)
- SUMIFS(datos_arg[ARS],datos_arg[Year],AZ$2,datos_arg[Month],BD$2,datos_arg[Origen],AY46)
+SUMIFS(datos_us[ARS],datos_us[Year],AZ$2,datos_us[Month],BD$2,datos_us[Destino],AY46)
- SUMIFS(datos_us[ARS],datos_us[Year],AZ$2,datos_us[Month],BD$2,datos_us[Origen],AY46)</f>
        <v>82520</v>
      </c>
      <c r="BA46" s="22">
        <f>SUMIFS(datos_arg[USD],datos_arg[Year],AZ$2,datos_arg[Month],BD$2,datos_arg[Destino],AY46)
- SUMIFS(datos_arg[USD],datos_arg[Year],AZ$2,datos_arg[Month],BD$2,datos_arg[Origen],AY46)
+SUMIFS(datos_us[USD],datos_us[Year],AZ$2,datos_us[Month],BD$2,datos_us[Destino],AY46)
- SUMIFS(datos_us[USD],datos_us[Year],AZ$2,datos_us[Month],BD$2,datos_us[Origen],AY46)</f>
        <v>1528.148148148148</v>
      </c>
      <c r="BB46" s="22"/>
      <c r="BC46" s="22">
        <f t="shared" si="200"/>
        <v>759408</v>
      </c>
      <c r="BD46" s="23">
        <f t="shared" si="201"/>
        <v>17499.496817967145</v>
      </c>
      <c r="BF46" s="3" t="s">
        <v>4110</v>
      </c>
      <c r="BG46" s="22">
        <f>SUMIFS(datos_arg[ARS],datos_arg[Year],BG$2,datos_arg[Month],BK$2,datos_arg[Destino],BF46)
- SUMIFS(datos_arg[ARS],datos_arg[Year],BG$2,datos_arg[Month],BK$2,datos_arg[Origen],BF46)
+SUMIFS(datos_us[ARS],datos_us[Year],BG$2,datos_us[Month],BK$2,datos_us[Destino],BF46)
- SUMIFS(datos_us[ARS],datos_us[Year],BG$2,datos_us[Month],BK$2,datos_us[Origen],BF46)</f>
        <v>12900</v>
      </c>
      <c r="BH46" s="22">
        <f>SUMIFS(datos_arg[USD],datos_arg[Year],BG$2,datos_arg[Month],BK$2,datos_arg[Destino],BF46)
- SUMIFS(datos_arg[USD],datos_arg[Year],BG$2,datos_arg[Month],BK$2,datos_arg[Origen],BF46)
+SUMIFS(datos_us[USD],datos_us[Year],BG$2,datos_us[Month],BK$2,datos_us[Destino],BF46)
- SUMIFS(datos_us[USD],datos_us[Year],BG$2,datos_us[Month],BK$2,datos_us[Origen],BF46)</f>
        <v>226.31578947368422</v>
      </c>
      <c r="BI46" s="22"/>
      <c r="BJ46" s="22">
        <f t="shared" si="202"/>
        <v>772308</v>
      </c>
      <c r="BK46" s="23">
        <f t="shared" si="203"/>
        <v>17725.812607440828</v>
      </c>
      <c r="BM46" s="3" t="s">
        <v>4110</v>
      </c>
      <c r="BN46" s="22">
        <f>SUMIFS(datos_arg[ARS],datos_arg[Year],BN$2,datos_arg[Month],BR$2,datos_arg[Destino],BM46)
- SUMIFS(datos_arg[ARS],datos_arg[Year],BN$2,datos_arg[Month],BR$2,datos_arg[Origen],BM46)
+SUMIFS(datos_us[ARS],datos_us[Year],BN$2,datos_us[Month],BR$2,datos_us[Destino],BM46)
- SUMIFS(datos_us[ARS],datos_us[Year],BN$2,datos_us[Month],BR$2,datos_us[Origen],BM46)</f>
        <v>0</v>
      </c>
      <c r="BO46" s="22">
        <f>SUMIFS(datos_arg[USD],datos_arg[Year],BN$2,datos_arg[Month],BR$2,datos_arg[Destino],BM46)
- SUMIFS(datos_arg[USD],datos_arg[Year],BN$2,datos_arg[Month],BR$2,datos_arg[Origen],BM46)
+SUMIFS(datos_us[USD],datos_us[Year],BN$2,datos_us[Month],BR$2,datos_us[Destino],BM46)
- SUMIFS(datos_us[USD],datos_us[Year],BN$2,datos_us[Month],BR$2,datos_us[Origen],BM46)</f>
        <v>0</v>
      </c>
      <c r="BP46" s="22"/>
      <c r="BQ46" s="22">
        <f t="shared" si="204"/>
        <v>772308</v>
      </c>
      <c r="BR46" s="23">
        <f t="shared" si="205"/>
        <v>17725.812607440828</v>
      </c>
      <c r="BT46" s="3" t="s">
        <v>4110</v>
      </c>
      <c r="BU46" s="22">
        <f>SUMIFS(datos_arg[ARS],datos_arg[Year],BU$2,datos_arg[Month],BY$2,datos_arg[Destino],BT46)
- SUMIFS(datos_arg[ARS],datos_arg[Year],BU$2,datos_arg[Month],BY$2,datos_arg[Origen],BT46)
+SUMIFS(datos_us[ARS],datos_us[Year],BU$2,datos_us[Month],BY$2,datos_us[Destino],BT46)
- SUMIFS(datos_us[ARS],datos_us[Year],BU$2,datos_us[Month],BY$2,datos_us[Origen],BT46)</f>
        <v>27200</v>
      </c>
      <c r="BV46" s="22">
        <f>SUMIFS(datos_arg[USD],datos_arg[Year],BU$2,datos_arg[Month],BY$2,datos_arg[Destino],BT46)
- SUMIFS(datos_arg[USD],datos_arg[Year],BU$2,datos_arg[Month],BY$2,datos_arg[Origen],BT46)
+SUMIFS(datos_us[USD],datos_us[Year],BU$2,datos_us[Month],BY$2,datos_us[Destino],BT46)
- SUMIFS(datos_us[USD],datos_us[Year],BU$2,datos_us[Month],BY$2,datos_us[Origen],BT46)</f>
        <v>418.46153846153845</v>
      </c>
      <c r="BW46" s="22"/>
      <c r="BX46" s="22">
        <f t="shared" si="206"/>
        <v>799508</v>
      </c>
      <c r="BY46" s="23">
        <f t="shared" si="207"/>
        <v>18144.274145902367</v>
      </c>
      <c r="CA46" s="3" t="s">
        <v>4110</v>
      </c>
      <c r="CB46" s="22">
        <f>SUMIFS(datos_arg[ARS],datos_arg[Year],CB$2,datos_arg[Month],CF$2,datos_arg[Destino],CA46)
- SUMIFS(datos_arg[ARS],datos_arg[Year],CB$2,datos_arg[Month],CF$2,datos_arg[Origen],CA46)
+SUMIFS(datos_us[ARS],datos_us[Year],CB$2,datos_us[Month],CF$2,datos_us[Destino],CA46)
- SUMIFS(datos_us[ARS],datos_us[Year],CB$2,datos_us[Month],CF$2,datos_us[Origen],CA46)</f>
        <v>0</v>
      </c>
      <c r="CC46" s="22">
        <f>SUMIFS(datos_arg[USD],datos_arg[Year],CB$2,datos_arg[Month],CF$2,datos_arg[Destino],CA46)
- SUMIFS(datos_arg[USD],datos_arg[Year],CB$2,datos_arg[Month],CF$2,datos_arg[Origen],CA46)
+SUMIFS(datos_us[USD],datos_us[Year],CB$2,datos_us[Month],CF$2,datos_us[Destino],CA46)
- SUMIFS(datos_us[USD],datos_us[Year],CB$2,datos_us[Month],CF$2,datos_us[Origen],CA46)</f>
        <v>0</v>
      </c>
      <c r="CD46" s="22"/>
      <c r="CE46" s="22">
        <f t="shared" si="208"/>
        <v>799508</v>
      </c>
      <c r="CF46" s="23">
        <f t="shared" si="209"/>
        <v>18144.274145902367</v>
      </c>
      <c r="CH46" s="3" t="s">
        <v>4110</v>
      </c>
      <c r="CI46" s="22">
        <f>SUMIFS(datos_arg[ARS],datos_arg[Year],CI$2,datos_arg[Month],CM$2,datos_arg[Destino],CH46)
- SUMIFS(datos_arg[ARS],datos_arg[Year],CI$2,datos_arg[Month],CM$2,datos_arg[Origen],CH46)
+SUMIFS(datos_us[ARS],datos_us[Year],CI$2,datos_us[Month],CM$2,datos_us[Destino],CH46)
- SUMIFS(datos_us[ARS],datos_us[Year],CI$2,datos_us[Month],CM$2,datos_us[Origen],CH46)</f>
        <v>224850</v>
      </c>
      <c r="CJ46" s="22">
        <f>SUMIFS(datos_arg[USD],datos_arg[Year],CI$2,datos_arg[Month],CM$2,datos_arg[Destino],CH46)
- SUMIFS(datos_arg[USD],datos_arg[Year],CI$2,datos_arg[Month],CM$2,datos_arg[Origen],CH46)
+SUMIFS(datos_us[USD],datos_us[Year],CI$2,datos_us[Month],CM$2,datos_us[Destino],CH46)
- SUMIFS(datos_us[USD],datos_us[Year],CI$2,datos_us[Month],CM$2,datos_us[Origen],CH46)</f>
        <v>2939.2156862745096</v>
      </c>
      <c r="CK46" s="22"/>
      <c r="CL46" s="22">
        <f t="shared" si="210"/>
        <v>1024358</v>
      </c>
      <c r="CM46" s="23">
        <f t="shared" si="211"/>
        <v>21083.489832176878</v>
      </c>
      <c r="CO46" s="3" t="s">
        <v>4110</v>
      </c>
      <c r="CP46" s="22">
        <f>SUMIFS(datos_arg[ARS],datos_arg[Year],CP$2,datos_arg[Month],CT$2,datos_arg[Destino],CO46)
- SUMIFS(datos_arg[ARS],datos_arg[Year],CP$2,datos_arg[Month],CT$2,datos_arg[Origen],CO46)
+SUMIFS(datos_us[ARS],datos_us[Year],CP$2,datos_us[Month],CT$2,datos_us[Destino],CO46)
- SUMIFS(datos_us[ARS],datos_us[Year],CP$2,datos_us[Month],CT$2,datos_us[Origen],CO46)</f>
        <v>47181.030992374843</v>
      </c>
      <c r="CQ46" s="22">
        <f>SUMIFS(datos_arg[USD],datos_arg[Year],CP$2,datos_arg[Month],CT$2,datos_arg[Destino],CO46)
- SUMIFS(datos_arg[USD],datos_arg[Year],CP$2,datos_arg[Month],CT$2,datos_arg[Origen],CO46)
+SUMIFS(datos_us[USD],datos_us[Year],CP$2,datos_us[Month],CT$2,datos_us[Destino],CO46)
- SUMIFS(datos_us[USD],datos_us[Year],CP$2,datos_us[Month],CT$2,datos_us[Origen],CO46)</f>
        <v>623.08180466377644</v>
      </c>
      <c r="CR46" s="22"/>
      <c r="CS46" s="22">
        <f t="shared" si="212"/>
        <v>1071539.0309923748</v>
      </c>
      <c r="CT46" s="23">
        <f t="shared" si="213"/>
        <v>21706.571636840654</v>
      </c>
      <c r="CV46" s="3" t="s">
        <v>4110</v>
      </c>
      <c r="CW46" s="22">
        <f>SUMIFS(datos_arg[ARS],datos_arg[Year],CW$2,datos_arg[Month],DA$2,datos_arg[Destino],CV46)
- SUMIFS(datos_arg[ARS],datos_arg[Year],CW$2,datos_arg[Month],DA$2,datos_arg[Origen],CV46)
+SUMIFS(datos_us[ARS],datos_us[Year],CW$2,datos_us[Month],DA$2,datos_us[Destino],CV46)
- SUMIFS(datos_us[ARS],datos_us[Year],CW$2,datos_us[Month],DA$2,datos_us[Origen],CV46)</f>
        <v>36545.428600250234</v>
      </c>
      <c r="CX46" s="22">
        <f>SUMIFS(datos_arg[USD],datos_arg[Year],CW$2,datos_arg[Month],DA$2,datos_arg[Destino],CV46)
- SUMIFS(datos_arg[USD],datos_arg[Year],CW$2,datos_arg[Month],DA$2,datos_arg[Origen],CV46)
+SUMIFS(datos_us[USD],datos_us[Year],CW$2,datos_us[Month],DA$2,datos_us[Destino],CV46)
- SUMIFS(datos_us[USD],datos_us[Year],CW$2,datos_us[Month],DA$2,datos_us[Origen],CV46)</f>
        <v>474.61595584740559</v>
      </c>
      <c r="CY46" s="22"/>
      <c r="CZ46" s="22">
        <f t="shared" si="214"/>
        <v>1108084.459592625</v>
      </c>
      <c r="DA46" s="23">
        <f t="shared" si="215"/>
        <v>22181.18759268806</v>
      </c>
      <c r="DC46" s="3" t="s">
        <v>4110</v>
      </c>
      <c r="DD46" s="22">
        <f>SUMIFS(datos_arg[ARS],datos_arg[Year],DD$2,datos_arg[Month],DH$2,datos_arg[Destino],DC46)
- SUMIFS(datos_arg[ARS],datos_arg[Year],DD$2,datos_arg[Month],DH$2,datos_arg[Origen],DC46)
+SUMIFS(datos_us[ARS],datos_us[Year],DD$2,datos_us[Month],DH$2,datos_us[Destino],DC46)
- SUMIFS(datos_us[ARS],datos_us[Year],DD$2,datos_us[Month],DH$2,datos_us[Origen],DC46)</f>
        <v>0</v>
      </c>
      <c r="DE46" s="22">
        <f>SUMIFS(datos_arg[USD],datos_arg[Year],DD$2,datos_arg[Month],DH$2,datos_arg[Destino],DC46)
- SUMIFS(datos_arg[USD],datos_arg[Year],DD$2,datos_arg[Month],DH$2,datos_arg[Origen],DC46)
+SUMIFS(datos_us[USD],datos_us[Year],DD$2,datos_us[Month],DH$2,datos_us[Destino],DC46)
- SUMIFS(datos_us[USD],datos_us[Year],DD$2,datos_us[Month],DH$2,datos_us[Origen],DC46)</f>
        <v>0</v>
      </c>
      <c r="DF46" s="22"/>
      <c r="DG46" s="22">
        <f t="shared" si="216"/>
        <v>1108084.459592625</v>
      </c>
      <c r="DH46" s="23">
        <f t="shared" si="217"/>
        <v>22181.18759268806</v>
      </c>
      <c r="DJ46" s="3" t="s">
        <v>4110</v>
      </c>
      <c r="DK46" s="22">
        <f>SUMIFS(datos_arg[ARS],datos_arg[Year],DK$2,datos_arg[Month],DO$2,datos_arg[Destino],DJ46)
- SUMIFS(datos_arg[ARS],datos_arg[Year],DK$2,datos_arg[Month],DO$2,datos_arg[Origen],DJ46)
+SUMIFS(datos_us[ARS],datos_us[Year],DK$2,datos_us[Month],DO$2,datos_us[Destino],DJ46)
- SUMIFS(datos_us[ARS],datos_us[Year],DK$2,datos_us[Month],DO$2,datos_us[Origen],DJ46)</f>
        <v>6400</v>
      </c>
      <c r="DL46" s="22">
        <f>SUMIFS(datos_arg[USD],datos_arg[Year],DK$2,datos_arg[Month],DO$2,datos_arg[Destino],DJ46)
- SUMIFS(datos_arg[USD],datos_arg[Year],DK$2,datos_arg[Month],DO$2,datos_arg[Origen],DJ46)
+SUMIFS(datos_us[USD],datos_us[Year],DK$2,datos_us[Month],DO$2,datos_us[Destino],DJ46)
- SUMIFS(datos_us[USD],datos_us[Year],DK$2,datos_us[Month],DO$2,datos_us[Origen],DJ46)</f>
        <v>53.333333333333336</v>
      </c>
      <c r="DM46" s="22"/>
      <c r="DN46" s="22">
        <f t="shared" si="218"/>
        <v>1114484.459592625</v>
      </c>
      <c r="DO46" s="23">
        <f t="shared" si="219"/>
        <v>22234.520926021392</v>
      </c>
      <c r="DQ46" s="3" t="s">
        <v>4110</v>
      </c>
      <c r="DR46" s="22">
        <f>SUMIFS(datos_arg[ARS],datos_arg[Year],DR$2,datos_arg[Month],DV$2,datos_arg[Destino],DQ46)
- SUMIFS(datos_arg[ARS],datos_arg[Year],DR$2,datos_arg[Month],DV$2,datos_arg[Origen],DQ46)
+SUMIFS(datos_us[ARS],datos_us[Year],DR$2,datos_us[Month],DV$2,datos_us[Destino],DQ46)
- SUMIFS(datos_us[ARS],datos_us[Year],DR$2,datos_us[Month],DV$2,datos_us[Origen],DQ46)</f>
        <v>253507.9902801337</v>
      </c>
      <c r="DS46" s="22">
        <f>SUMIFS(datos_arg[USD],datos_arg[Year],DR$2,datos_arg[Month],DV$2,datos_arg[Destino],DQ46)
- SUMIFS(datos_arg[USD],datos_arg[Year],DR$2,datos_arg[Month],DV$2,datos_arg[Origen],DQ46)
+SUMIFS(datos_us[USD],datos_us[Year],DR$2,datos_us[Month],DV$2,datos_us[Destino],DQ46)
- SUMIFS(datos_us[USD],datos_us[Year],DR$2,datos_us[Month],DV$2,datos_us[Origen],DQ46)</f>
        <v>2114.0853624511565</v>
      </c>
      <c r="DT46" s="22"/>
      <c r="DU46" s="22">
        <f t="shared" si="220"/>
        <v>1367992.4498727587</v>
      </c>
      <c r="DV46" s="23">
        <f t="shared" si="221"/>
        <v>24348.606288472547</v>
      </c>
      <c r="DX46" s="3" t="s">
        <v>4110</v>
      </c>
      <c r="DY46" s="22">
        <f>SUMIFS(datos_arg[ARS],datos_arg[Year],DY$2,datos_arg[Month],EC$2,datos_arg[Destino],DX46)
- SUMIFS(datos_arg[ARS],datos_arg[Year],DY$2,datos_arg[Month],EC$2,datos_arg[Origen],DX46)
+SUMIFS(datos_us[ARS],datos_us[Year],DY$2,datos_us[Month],EC$2,datos_us[Destino],DX46)
- SUMIFS(datos_us[ARS],datos_us[Year],DY$2,datos_us[Month],EC$2,datos_us[Origen],DX46)</f>
        <v>6758</v>
      </c>
      <c r="DZ46" s="22">
        <f>SUMIFS(datos_arg[USD],datos_arg[Year],DY$2,datos_arg[Month],EC$2,datos_arg[Destino],DX46)
- SUMIFS(datos_arg[USD],datos_arg[Year],DY$2,datos_arg[Month],EC$2,datos_arg[Origen],DX46)
+SUMIFS(datos_us[USD],datos_us[Year],DY$2,datos_us[Month],EC$2,datos_us[Destino],DX46)
- SUMIFS(datos_us[USD],datos_us[Year],DY$2,datos_us[Month],EC$2,datos_us[Origen],DX46)</f>
        <v>52.796875</v>
      </c>
      <c r="EA46" s="22"/>
      <c r="EB46" s="22">
        <f t="shared" si="222"/>
        <v>1374750.4498727587</v>
      </c>
      <c r="EC46" s="23">
        <f t="shared" si="223"/>
        <v>24401.403163472547</v>
      </c>
      <c r="EE46" s="3" t="s">
        <v>4110</v>
      </c>
      <c r="EF46" s="22">
        <f>SUMIFS(datos_arg[ARS],datos_arg[Year],EF$2,datos_arg[Month],EJ$2,datos_arg[Destino],EE46)
- SUMIFS(datos_arg[ARS],datos_arg[Year],EF$2,datos_arg[Month],EJ$2,datos_arg[Origen],EE46)
+SUMIFS(datos_us[ARS],datos_us[Year],EF$2,datos_us[Month],EJ$2,datos_us[Destino],EE46)
- SUMIFS(datos_us[ARS],datos_us[Year],EF$2,datos_us[Month],EJ$2,datos_us[Origen],EE46)</f>
        <v>115000</v>
      </c>
      <c r="EG46" s="22">
        <f>SUMIFS(datos_arg[USD],datos_arg[Year],EF$2,datos_arg[Month],EJ$2,datos_arg[Destino],EE46)
- SUMIFS(datos_arg[USD],datos_arg[Year],EF$2,datos_arg[Month],EJ$2,datos_arg[Origen],EE46)
+SUMIFS(datos_us[USD],datos_us[Year],EF$2,datos_us[Month],EJ$2,datos_us[Destino],EE46)
- SUMIFS(datos_us[USD],datos_us[Year],EF$2,datos_us[Month],EJ$2,datos_us[Origen],EE46)</f>
        <v>858.20895522388059</v>
      </c>
      <c r="EH46" s="22"/>
      <c r="EI46" s="22">
        <f t="shared" si="224"/>
        <v>1489750.4498727587</v>
      </c>
      <c r="EJ46" s="23">
        <f t="shared" si="225"/>
        <v>25259.612118696426</v>
      </c>
      <c r="EL46" s="3" t="s">
        <v>4110</v>
      </c>
      <c r="EM46" s="22">
        <f>SUMIFS(datos_arg[ARS],datos_arg[Year],EM$2,datos_arg[Month],EQ$2,datos_arg[Destino],EL46)
- SUMIFS(datos_arg[ARS],datos_arg[Year],EM$2,datos_arg[Month],EQ$2,datos_arg[Origen],EL46)
+SUMIFS(datos_us[ARS],datos_us[Year],EM$2,datos_us[Month],EQ$2,datos_us[Destino],EL46)
- SUMIFS(datos_us[ARS],datos_us[Year],EM$2,datos_us[Month],EQ$2,datos_us[Origen],EL46)</f>
        <v>160845.96466121828</v>
      </c>
      <c r="EN46" s="22">
        <f>SUMIFS(datos_arg[USD],datos_arg[Year],EM$2,datos_arg[Month],EQ$2,datos_arg[Destino],EL46)
- SUMIFS(datos_arg[USD],datos_arg[Year],EM$2,datos_arg[Month],EQ$2,datos_arg[Origen],EL46)
+SUMIFS(datos_us[USD],datos_us[Year],EM$2,datos_us[Month],EQ$2,datos_us[Destino],EL46)
- SUMIFS(datos_us[USD],datos_us[Year],EM$2,datos_us[Month],EQ$2,datos_us[Origen],EL46)</f>
        <v>1228.1058159231984</v>
      </c>
      <c r="EO46" s="22"/>
      <c r="EP46" s="22">
        <f t="shared" si="226"/>
        <v>1650596.4145339769</v>
      </c>
      <c r="EQ46" s="23">
        <f t="shared" si="227"/>
        <v>26487.717934619624</v>
      </c>
      <c r="ES46" s="3" t="s">
        <v>4110</v>
      </c>
      <c r="ET46" s="22">
        <f>SUMIFS(datos_arg[ARS],datos_arg[Year],ET$2,datos_arg[Month],EX$2,datos_arg[Destino],ES46)
- SUMIFS(datos_arg[ARS],datos_arg[Year],ET$2,datos_arg[Month],EX$2,datos_arg[Origen],ES46)
+SUMIFS(datos_us[ARS],datos_us[Year],ET$2,datos_us[Month],EX$2,datos_us[Destino],ES46)
- SUMIFS(datos_us[ARS],datos_us[Year],ET$2,datos_us[Month],EX$2,datos_us[Origen],ES46)</f>
        <v>44686.87136522925</v>
      </c>
      <c r="EU46" s="22">
        <f>SUMIFS(datos_arg[USD],datos_arg[Year],ET$2,datos_arg[Month],EX$2,datos_arg[Destino],ES46)
- SUMIFS(datos_arg[USD],datos_arg[Year],ET$2,datos_arg[Month],EX$2,datos_arg[Origen],ES46)
+SUMIFS(datos_us[USD],datos_us[Year],ET$2,datos_us[Month],EX$2,datos_us[Destino],ES46)
- SUMIFS(datos_us[USD],datos_us[Year],ET$2,datos_us[Month],EX$2,datos_us[Origen],ES46)</f>
        <v>295.73527602676239</v>
      </c>
      <c r="EV46" s="22"/>
      <c r="EW46" s="22">
        <f t="shared" si="228"/>
        <v>1695283.2858992061</v>
      </c>
      <c r="EX46" s="23">
        <f t="shared" si="229"/>
        <v>26783.453210646388</v>
      </c>
      <c r="EZ46" s="3" t="s">
        <v>4110</v>
      </c>
      <c r="FA46" s="22">
        <f>SUMIFS(datos_arg[ARS],datos_arg[Year],FA$2,datos_arg[Month],FE$2,datos_arg[Destino],EZ46)
- SUMIFS(datos_arg[ARS],datos_arg[Year],FA$2,datos_arg[Month],FE$2,datos_arg[Origen],EZ46)
+SUMIFS(datos_us[ARS],datos_us[Year],FA$2,datos_us[Month],FE$2,datos_us[Destino],EZ46)
- SUMIFS(datos_us[ARS],datos_us[Year],FA$2,datos_us[Month],FE$2,datos_us[Origen],EZ46)</f>
        <v>3000</v>
      </c>
      <c r="FB46" s="22">
        <f>SUMIFS(datos_arg[USD],datos_arg[Year],FA$2,datos_arg[Month],FE$2,datos_arg[Destino],EZ46)
- SUMIFS(datos_arg[USD],datos_arg[Year],FA$2,datos_arg[Month],FE$2,datos_arg[Origen],EZ46)
+SUMIFS(datos_us[USD],datos_us[Year],FA$2,datos_us[Month],FE$2,datos_us[Destino],EZ46)
- SUMIFS(datos_us[USD],datos_us[Year],FA$2,datos_us[Month],FE$2,datos_us[Origen],EZ46)</f>
        <v>18.75</v>
      </c>
      <c r="FC46" s="22"/>
      <c r="FD46" s="22">
        <f t="shared" si="230"/>
        <v>1698283.2858992061</v>
      </c>
      <c r="FE46" s="23">
        <f t="shared" si="231"/>
        <v>26802.203210646388</v>
      </c>
      <c r="FG46" s="3" t="s">
        <v>4110</v>
      </c>
      <c r="FH46" s="22">
        <f>SUMIFS(datos_arg[ARS],datos_arg[Year],FH$2,datos_arg[Month],FL$2,datos_arg[Destino],FG46)
- SUMIFS(datos_arg[ARS],datos_arg[Year],FH$2,datos_arg[Month],FL$2,datos_arg[Origen],FG46)
+SUMIFS(datos_us[ARS],datos_us[Year],FH$2,datos_us[Month],FL$2,datos_us[Destino],FG46)
- SUMIFS(datos_us[ARS],datos_us[Year],FH$2,datos_us[Month],FL$2,datos_us[Origen],FG46)</f>
        <v>28350.29</v>
      </c>
      <c r="FI46" s="22">
        <f>SUMIFS(datos_arg[USD],datos_arg[Year],FH$2,datos_arg[Month],FL$2,datos_arg[Destino],FG46)
- SUMIFS(datos_arg[USD],datos_arg[Year],FH$2,datos_arg[Month],FL$2,datos_arg[Origen],FG46)
+SUMIFS(datos_us[USD],datos_us[Year],FH$2,datos_us[Month],FL$2,datos_us[Destino],FG46)
- SUMIFS(datos_us[USD],datos_us[Year],FH$2,datos_us[Month],FL$2,datos_us[Origen],FG46)</f>
        <v>191.52222972972973</v>
      </c>
      <c r="FJ46" s="22"/>
      <c r="FK46" s="22">
        <f t="shared" si="232"/>
        <v>1726633.5758992061</v>
      </c>
      <c r="FL46" s="23">
        <f t="shared" si="233"/>
        <v>26993.725440376118</v>
      </c>
      <c r="FN46" s="3" t="s">
        <v>4110</v>
      </c>
      <c r="FO46" s="22">
        <f>SUMIFS(datos_arg[ARS],datos_arg[Year],FO$2,datos_arg[Month],FS$2,datos_arg[Destino],FN46)
- SUMIFS(datos_arg[ARS],datos_arg[Year],FO$2,datos_arg[Month],FS$2,datos_arg[Origen],FN46)
+SUMIFS(datos_us[ARS],datos_us[Year],FO$2,datos_us[Month],FS$2,datos_us[Destino],FN46)
- SUMIFS(datos_us[ARS],datos_us[Year],FO$2,datos_us[Month],FS$2,datos_us[Origen],FN46)</f>
        <v>0</v>
      </c>
      <c r="FP46" s="22">
        <f>SUMIFS(datos_arg[USD],datos_arg[Year],FO$2,datos_arg[Month],FS$2,datos_arg[Destino],FN46)
- SUMIFS(datos_arg[USD],datos_arg[Year],FO$2,datos_arg[Month],FS$2,datos_arg[Origen],FN46)
+SUMIFS(datos_us[USD],datos_us[Year],FO$2,datos_us[Month],FS$2,datos_us[Destino],FN46)
- SUMIFS(datos_us[USD],datos_us[Year],FO$2,datos_us[Month],FS$2,datos_us[Origen],FN46)</f>
        <v>0</v>
      </c>
      <c r="FQ46" s="22"/>
      <c r="FR46" s="22">
        <f t="shared" si="234"/>
        <v>1726633.5758992061</v>
      </c>
      <c r="FS46" s="23">
        <f t="shared" si="235"/>
        <v>26993.725440376118</v>
      </c>
      <c r="FU46" s="3" t="s">
        <v>4110</v>
      </c>
      <c r="FV46" s="22">
        <f>SUMIFS(datos_arg[ARS],datos_arg[Year],FV$2,datos_arg[Month],FZ$2,datos_arg[Destino],FU46)
- SUMIFS(datos_arg[ARS],datos_arg[Year],FV$2,datos_arg[Month],FZ$2,datos_arg[Origen],FU46)
+SUMIFS(datos_us[ARS],datos_us[Year],FV$2,datos_us[Month],FZ$2,datos_us[Destino],FU46)
- SUMIFS(datos_us[ARS],datos_us[Year],FV$2,datos_us[Month],FZ$2,datos_us[Origen],FU46)</f>
        <v>1092590</v>
      </c>
      <c r="FW46" s="22">
        <f>SUMIFS(datos_arg[USD],datos_arg[Year],FV$2,datos_arg[Month],FZ$2,datos_arg[Destino],FU46)
- SUMIFS(datos_arg[USD],datos_arg[Year],FV$2,datos_arg[Month],FZ$2,datos_arg[Origen],FU46)
+SUMIFS(datos_us[USD],datos_us[Year],FV$2,datos_us[Month],FZ$2,datos_us[Destino],FU46)
- SUMIFS(datos_us[USD],datos_us[Year],FV$2,datos_us[Month],FZ$2,datos_us[Origen],FU46)</f>
        <v>7581.6200396825398</v>
      </c>
      <c r="FX46" s="22"/>
      <c r="FY46" s="22">
        <f t="shared" si="236"/>
        <v>2819223.5758992061</v>
      </c>
      <c r="FZ46" s="23">
        <f t="shared" si="237"/>
        <v>34575.345480058655</v>
      </c>
      <c r="GB46" s="3" t="s">
        <v>4110</v>
      </c>
      <c r="GC46" s="22">
        <f>SUMIFS(datos_arg[ARS],datos_arg[Year],GC$2,datos_arg[Month],GG$2,datos_arg[Destino],GB46)
- SUMIFS(datos_arg[ARS],datos_arg[Year],GC$2,datos_arg[Month],GG$2,datos_arg[Origen],GB46)
+SUMIFS(datos_us[ARS],datos_us[Year],GC$2,datos_us[Month],GG$2,datos_us[Destino],GB46)
- SUMIFS(datos_us[ARS],datos_us[Year],GC$2,datos_us[Month],GG$2,datos_us[Origen],GB46)</f>
        <v>532560</v>
      </c>
      <c r="GD46" s="22">
        <f>SUMIFS(datos_arg[USD],datos_arg[Year],GC$2,datos_arg[Month],GG$2,datos_arg[Destino],GB46)
- SUMIFS(datos_arg[USD],datos_arg[Year],GC$2,datos_arg[Month],GG$2,datos_arg[Origen],GB46)
+SUMIFS(datos_us[USD],datos_us[Year],GC$2,datos_us[Month],GG$2,datos_us[Destino],GB46)
- SUMIFS(datos_us[USD],datos_us[Year],GC$2,datos_us[Month],GG$2,datos_us[Origen],GB46)</f>
        <v>3778.6423505572443</v>
      </c>
      <c r="GE46" s="22"/>
      <c r="GF46" s="22">
        <f t="shared" si="238"/>
        <v>3351783.5758992061</v>
      </c>
      <c r="GG46" s="23">
        <f t="shared" si="239"/>
        <v>38353.987830615901</v>
      </c>
      <c r="GI46" s="3" t="s">
        <v>4110</v>
      </c>
      <c r="GJ46" s="22">
        <f>SUMIFS(datos_arg[ARS],datos_arg[Year],GJ$2,datos_arg[Month],GN$2,datos_arg[Destino],GI46)
- SUMIFS(datos_arg[ARS],datos_arg[Year],GJ$2,datos_arg[Month],GN$2,datos_arg[Origen],GI46)
+SUMIFS(datos_us[ARS],datos_us[Year],GJ$2,datos_us[Month],GN$2,datos_us[Destino],GI46)
- SUMIFS(datos_us[ARS],datos_us[Year],GJ$2,datos_us[Month],GN$2,datos_us[Origen],GI46)</f>
        <v>1668160.98</v>
      </c>
      <c r="GK46" s="22">
        <f>SUMIFS(datos_arg[USD],datos_arg[Year],GJ$2,datos_arg[Month],GN$2,datos_arg[Destino],GI46)
- SUMIFS(datos_arg[USD],datos_arg[Year],GJ$2,datos_arg[Month],GN$2,datos_arg[Origen],GI46)
+SUMIFS(datos_us[USD],datos_us[Year],GJ$2,datos_us[Month],GN$2,datos_us[Destino],GI46)
- SUMIFS(datos_us[USD],datos_us[Year],GJ$2,datos_us[Month],GN$2,datos_us[Origen],GI46)</f>
        <v>11072.79201271734</v>
      </c>
      <c r="GL46" s="22"/>
      <c r="GM46" s="22">
        <f t="shared" si="240"/>
        <v>5019944.5558992065</v>
      </c>
      <c r="GN46" s="23">
        <f t="shared" si="241"/>
        <v>49426.779843333243</v>
      </c>
      <c r="GP46" s="3" t="s">
        <v>4110</v>
      </c>
      <c r="GQ46" s="22">
        <f>SUMIFS(datos_arg[ARS],datos_arg[Year],GQ$2,datos_arg[Month],GU$2,datos_arg[Destino],GP46)
- SUMIFS(datos_arg[ARS],datos_arg[Year],GQ$2,datos_arg[Month],GU$2,datos_arg[Origen],GP46)
+SUMIFS(datos_us[ARS],datos_us[Year],GQ$2,datos_us[Month],GU$2,datos_us[Destino],GP46)
- SUMIFS(datos_us[ARS],datos_us[Year],GQ$2,datos_us[Month],GU$2,datos_us[Origen],GP46)</f>
        <v>1445705.85</v>
      </c>
      <c r="GR46" s="22">
        <f>SUMIFS(datos_arg[USD],datos_arg[Year],GQ$2,datos_arg[Month],GU$2,datos_arg[Destino],GP46)
- SUMIFS(datos_arg[USD],datos_arg[Year],GQ$2,datos_arg[Month],GU$2,datos_arg[Origen],GP46)
+SUMIFS(datos_us[USD],datos_us[Year],GQ$2,datos_us[Month],GU$2,datos_us[Destino],GP46)
- SUMIFS(datos_us[USD],datos_us[Year],GQ$2,datos_us[Month],GU$2,datos_us[Origen],GP46)</f>
        <v>9562.8954180337842</v>
      </c>
      <c r="GS46" s="22"/>
      <c r="GT46" s="22">
        <f t="shared" si="242"/>
        <v>6465650.4058992062</v>
      </c>
      <c r="GU46" s="23">
        <f t="shared" si="243"/>
        <v>58989.675261367025</v>
      </c>
      <c r="GW46" s="3" t="s">
        <v>4110</v>
      </c>
      <c r="GX46" s="22">
        <f>SUMIFS(datos_arg[ARS],datos_arg[Year],GX$2,datos_arg[Month],HB$2,datos_arg[Destino],GW46)
- SUMIFS(datos_arg[ARS],datos_arg[Year],GX$2,datos_arg[Month],HB$2,datos_arg[Origen],GW46)
+SUMIFS(datos_us[ARS],datos_us[Year],GX$2,datos_us[Month],HB$2,datos_us[Destino],GW46)
- SUMIFS(datos_us[ARS],datos_us[Year],GX$2,datos_us[Month],HB$2,datos_us[Origen],GW46)</f>
        <v>2094019.57</v>
      </c>
      <c r="GY46" s="22">
        <f>SUMIFS(datos_arg[USD],datos_arg[Year],GX$2,datos_arg[Month],HB$2,datos_arg[Destino],GW46)
- SUMIFS(datos_arg[USD],datos_arg[Year],GX$2,datos_arg[Month],HB$2,datos_arg[Origen],GW46)
+SUMIFS(datos_us[USD],datos_us[Year],GX$2,datos_us[Month],HB$2,datos_us[Destino],GW46)
- SUMIFS(datos_us[USD],datos_us[Year],GX$2,datos_us[Month],HB$2,datos_us[Origen],GW46)</f>
        <v>13350.375130843251</v>
      </c>
      <c r="GZ46" s="22"/>
      <c r="HA46" s="22">
        <f t="shared" si="244"/>
        <v>8559669.9758992065</v>
      </c>
      <c r="HB46" s="23">
        <f t="shared" si="245"/>
        <v>72340.05039221028</v>
      </c>
      <c r="HD46" s="3" t="s">
        <v>4110</v>
      </c>
      <c r="HE46" s="22">
        <f>SUMIFS(datos_arg[ARS],datos_arg[Year],HE$2,datos_arg[Month],HI$2,datos_arg[Destino],HD46)
- SUMIFS(datos_arg[ARS],datos_arg[Year],HE$2,datos_arg[Month],HI$2,datos_arg[Origen],HD46)
+SUMIFS(datos_us[ARS],datos_us[Year],HE$2,datos_us[Month],HI$2,datos_us[Destino],HD46)
- SUMIFS(datos_us[ARS],datos_us[Year],HE$2,datos_us[Month],HI$2,datos_us[Origen],HD46)</f>
        <v>869524.47999999986</v>
      </c>
      <c r="HF46" s="22">
        <f>SUMIFS(datos_arg[USD],datos_arg[Year],HE$2,datos_arg[Month],HI$2,datos_arg[Destino],HD46)
- SUMIFS(datos_arg[USD],datos_arg[Year],HE$2,datos_arg[Month],HI$2,datos_arg[Origen],HD46)
+SUMIFS(datos_us[USD],datos_us[Year],HE$2,datos_us[Month],HI$2,datos_us[Destino],HD46)
- SUMIFS(datos_us[USD],datos_us[Year],HE$2,datos_us[Month],HI$2,datos_us[Origen],HD46)</f>
        <v>5154.162062418779</v>
      </c>
      <c r="HG46" s="22"/>
      <c r="HH46" s="22">
        <f t="shared" si="246"/>
        <v>9429194.4558992069</v>
      </c>
      <c r="HI46" s="23">
        <f t="shared" si="247"/>
        <v>77494.212454629058</v>
      </c>
      <c r="HK46" s="3" t="s">
        <v>4110</v>
      </c>
      <c r="HL46" s="22">
        <f>SUMIFS(datos_arg[ARS],datos_arg[Year],HL$2,datos_arg[Month],HP$2,datos_arg[Destino],HK46)
- SUMIFS(datos_arg[ARS],datos_arg[Year],HL$2,datos_arg[Month],HP$2,datos_arg[Origen],HK46)
+SUMIFS(datos_us[ARS],datos_us[Year],HL$2,datos_us[Month],HP$2,datos_us[Destino],HK46)
- SUMIFS(datos_us[ARS],datos_us[Year],HL$2,datos_us[Month],HP$2,datos_us[Origen],HK46)</f>
        <v>251285</v>
      </c>
      <c r="HM46" s="22">
        <f>SUMIFS(datos_arg[USD],datos_arg[Year],HL$2,datos_arg[Month],HP$2,datos_arg[Destino],HK46)
- SUMIFS(datos_arg[USD],datos_arg[Year],HL$2,datos_arg[Month],HP$2,datos_arg[Origen],HK46)
+SUMIFS(datos_us[USD],datos_us[Year],HL$2,datos_us[Month],HP$2,datos_us[Destino],HK46)
- SUMIFS(datos_us[USD],datos_us[Year],HL$2,datos_us[Month],HP$2,datos_us[Origen],HK46)</f>
        <v>1414.1521961184883</v>
      </c>
      <c r="HN46" s="22"/>
      <c r="HO46" s="22">
        <f t="shared" si="248"/>
        <v>9680479.4558992069</v>
      </c>
      <c r="HP46" s="23">
        <f t="shared" si="249"/>
        <v>78908.36465074755</v>
      </c>
    </row>
    <row r="47" spans="2:224" x14ac:dyDescent="0.25">
      <c r="B47" s="3" t="s">
        <v>4109</v>
      </c>
      <c r="C47" s="22">
        <f>SUMIFS(datos_arg[ARS],datos_arg[Year],C$2,datos_arg[Month],G$2,datos_arg[Destino],B47)
- SUMIFS(datos_arg[ARS],datos_arg[Year],C$2,datos_arg[Month],G$2,datos_arg[Origen],B47)
+SUMIFS(datos_us[ARS],datos_us[Year],C$2,datos_us[Month],G$2,datos_us[Destino],B47)
- SUMIFS(datos_us[ARS],datos_us[Year],C$2,datos_us[Month],G$2,datos_us[Origen],B47)</f>
        <v>0</v>
      </c>
      <c r="D47" s="22">
        <f>SUMIFS(datos_arg[USD],datos_arg[Year],C$2,datos_arg[Month],G$2,datos_arg[Destino],B47)
- SUMIFS(datos_arg[USD],datos_arg[Year],C$2,datos_arg[Month],G$2,datos_arg[Origen],B47)
+SUMIFS(datos_us[USD],datos_us[Year],C$2,datos_us[Month],G$2,datos_us[Destino],B47)
- SUMIFS(datos_us[USD],datos_us[Year],C$2,datos_us[Month],G$2,datos_us[Origen],B47)</f>
        <v>0</v>
      </c>
      <c r="E47" s="22"/>
      <c r="F47" s="22">
        <f t="shared" si="32"/>
        <v>0</v>
      </c>
      <c r="G47" s="23">
        <f t="shared" si="0"/>
        <v>0</v>
      </c>
      <c r="I47" s="3" t="s">
        <v>4109</v>
      </c>
      <c r="J47" s="22">
        <f>SUMIFS(datos_arg[ARS],datos_arg[Year],J$2,datos_arg[Month],N$2,datos_arg[Destino],I47)
- SUMIFS(datos_arg[ARS],datos_arg[Year],J$2,datos_arg[Month],N$2,datos_arg[Origen],I47)
+SUMIFS(datos_us[ARS],datos_us[Year],J$2,datos_us[Month],N$2,datos_us[Destino],I47)
- SUMIFS(datos_us[ARS],datos_us[Year],J$2,datos_us[Month],N$2,datos_us[Origen],I47)</f>
        <v>113400</v>
      </c>
      <c r="K47" s="22">
        <f>SUMIFS(datos_arg[USD],datos_arg[Year],J$2,datos_arg[Month],N$2,datos_arg[Destino],I47)
- SUMIFS(datos_arg[USD],datos_arg[Year],J$2,datos_arg[Month],N$2,datos_arg[Origen],I47)
+SUMIFS(datos_us[USD],datos_us[Year],J$2,datos_us[Month],N$2,datos_us[Destino],I47)
- SUMIFS(datos_us[USD],datos_us[Year],J$2,datos_us[Month],N$2,datos_us[Origen],I47)</f>
        <v>2800</v>
      </c>
      <c r="L47" s="22"/>
      <c r="M47" s="22">
        <f t="shared" si="188"/>
        <v>113400</v>
      </c>
      <c r="N47" s="23">
        <f t="shared" si="189"/>
        <v>2800</v>
      </c>
      <c r="P47" s="3" t="s">
        <v>4109</v>
      </c>
      <c r="Q47" s="22">
        <f>SUMIFS(datos_arg[ARS],datos_arg[Year],Q$2,datos_arg[Month],U$2,datos_arg[Destino],P47)
- SUMIFS(datos_arg[ARS],datos_arg[Year],Q$2,datos_arg[Month],U$2,datos_arg[Origen],P47)
+SUMIFS(datos_us[ARS],datos_us[Year],Q$2,datos_us[Month],U$2,datos_us[Destino],P47)
- SUMIFS(datos_us[ARS],datos_us[Year],Q$2,datos_us[Month],U$2,datos_us[Origen],P47)</f>
        <v>31250</v>
      </c>
      <c r="R47" s="22">
        <f>SUMIFS(datos_arg[USD],datos_arg[Year],Q$2,datos_arg[Month],U$2,datos_arg[Destino],P47)
- SUMIFS(datos_arg[USD],datos_arg[Year],Q$2,datos_arg[Month],U$2,datos_arg[Origen],P47)
+SUMIFS(datos_us[USD],datos_us[Year],Q$2,datos_us[Month],U$2,datos_us[Destino],P47)
- SUMIFS(datos_us[USD],datos_us[Year],Q$2,datos_us[Month],U$2,datos_us[Origen],P47)</f>
        <v>795</v>
      </c>
      <c r="S47" s="22"/>
      <c r="T47" s="22">
        <f t="shared" si="190"/>
        <v>144650</v>
      </c>
      <c r="U47" s="23">
        <f t="shared" si="191"/>
        <v>3595</v>
      </c>
      <c r="W47" s="3" t="s">
        <v>4109</v>
      </c>
      <c r="X47" s="22">
        <f>SUMIFS(datos_arg[ARS],datos_arg[Year],X$2,datos_arg[Month],AB$2,datos_arg[Destino],W47)
- SUMIFS(datos_arg[ARS],datos_arg[Year],X$2,datos_arg[Month],AB$2,datos_arg[Origen],W47)
+SUMIFS(datos_us[ARS],datos_us[Year],X$2,datos_us[Month],AB$2,datos_us[Destino],W47)
- SUMIFS(datos_us[ARS],datos_us[Year],X$2,datos_us[Month],AB$2,datos_us[Origen],W47)</f>
        <v>139750</v>
      </c>
      <c r="Y47" s="22">
        <f>SUMIFS(datos_arg[USD],datos_arg[Year],X$2,datos_arg[Month],AB$2,datos_arg[Destino],W47)
- SUMIFS(datos_arg[USD],datos_arg[Year],X$2,datos_arg[Month],AB$2,datos_arg[Origen],W47)
+SUMIFS(datos_us[USD],datos_us[Year],X$2,datos_us[Month],AB$2,datos_us[Destino],W47)
- SUMIFS(datos_us[USD],datos_us[Year],X$2,datos_us[Month],AB$2,datos_us[Origen],W47)</f>
        <v>3423.2804232804237</v>
      </c>
      <c r="Z47" s="22"/>
      <c r="AA47" s="22">
        <f t="shared" si="192"/>
        <v>284400</v>
      </c>
      <c r="AB47" s="23">
        <f t="shared" si="193"/>
        <v>7018.2804232804237</v>
      </c>
      <c r="AD47" s="3" t="s">
        <v>4109</v>
      </c>
      <c r="AE47" s="22">
        <f>SUMIFS(datos_arg[ARS],datos_arg[Year],AE$2,datos_arg[Month],AI$2,datos_arg[Destino],AD47)
- SUMIFS(datos_arg[ARS],datos_arg[Year],AE$2,datos_arg[Month],AI$2,datos_arg[Origen],AD47)
+SUMIFS(datos_us[ARS],datos_us[Year],AE$2,datos_us[Month],AI$2,datos_us[Destino],AD47)
- SUMIFS(datos_us[ARS],datos_us[Year],AE$2,datos_us[Month],AI$2,datos_us[Origen],AD47)</f>
        <v>0</v>
      </c>
      <c r="AF47" s="22">
        <f>SUMIFS(datos_arg[USD],datos_arg[Year],AE$2,datos_arg[Month],AI$2,datos_arg[Destino],AD47)
- SUMIFS(datos_arg[USD],datos_arg[Year],AE$2,datos_arg[Month],AI$2,datos_arg[Origen],AD47)
+SUMIFS(datos_us[USD],datos_us[Year],AE$2,datos_us[Month],AI$2,datos_us[Destino],AD47)
- SUMIFS(datos_us[USD],datos_us[Year],AE$2,datos_us[Month],AI$2,datos_us[Origen],AD47)</f>
        <v>0</v>
      </c>
      <c r="AG47" s="22"/>
      <c r="AH47" s="22">
        <f t="shared" si="194"/>
        <v>284400</v>
      </c>
      <c r="AI47" s="23">
        <f t="shared" si="195"/>
        <v>7018.2804232804237</v>
      </c>
      <c r="AK47" s="3" t="s">
        <v>4109</v>
      </c>
      <c r="AL47" s="22">
        <f>SUMIFS(datos_arg[ARS],datos_arg[Year],AL$2,datos_arg[Month],AP$2,datos_arg[Destino],AK47)
- SUMIFS(datos_arg[ARS],datos_arg[Year],AL$2,datos_arg[Month],AP$2,datos_arg[Origen],AK47)
+SUMIFS(datos_us[ARS],datos_us[Year],AL$2,datos_us[Month],AP$2,datos_us[Destino],AK47)
- SUMIFS(datos_us[ARS],datos_us[Year],AL$2,datos_us[Month],AP$2,datos_us[Origen],AK47)</f>
        <v>10000</v>
      </c>
      <c r="AM47" s="22">
        <f>SUMIFS(datos_arg[USD],datos_arg[Year],AL$2,datos_arg[Month],AP$2,datos_arg[Destino],AK47)
- SUMIFS(datos_arg[USD],datos_arg[Year],AL$2,datos_arg[Month],AP$2,datos_arg[Origen],AK47)
+SUMIFS(datos_us[USD],datos_us[Year],AL$2,datos_us[Month],AP$2,datos_us[Destino],AK47)
- SUMIFS(datos_us[USD],datos_us[Year],AL$2,datos_us[Month],AP$2,datos_us[Origen],AK47)</f>
        <v>225.47914317925591</v>
      </c>
      <c r="AN47" s="22"/>
      <c r="AO47" s="22">
        <f t="shared" si="196"/>
        <v>294400</v>
      </c>
      <c r="AP47" s="23">
        <f t="shared" si="197"/>
        <v>7243.7595664596793</v>
      </c>
      <c r="AR47" s="3" t="s">
        <v>4109</v>
      </c>
      <c r="AS47" s="22">
        <f>SUMIFS(datos_arg[ARS],datos_arg[Year],AS$2,datos_arg[Month],AW$2,datos_arg[Destino],AR47)
- SUMIFS(datos_arg[ARS],datos_arg[Year],AS$2,datos_arg[Month],AW$2,datos_arg[Origen],AR47)
+SUMIFS(datos_us[ARS],datos_us[Year],AS$2,datos_us[Month],AW$2,datos_us[Destino],AR47)
- SUMIFS(datos_us[ARS],datos_us[Year],AS$2,datos_us[Month],AW$2,datos_us[Origen],AR47)</f>
        <v>5000</v>
      </c>
      <c r="AT47" s="22">
        <f>SUMIFS(datos_arg[USD],datos_arg[Year],AS$2,datos_arg[Month],AW$2,datos_arg[Destino],AR47)
- SUMIFS(datos_arg[USD],datos_arg[Year],AS$2,datos_arg[Month],AW$2,datos_arg[Origen],AR47)
+SUMIFS(datos_us[USD],datos_us[Year],AS$2,datos_us[Month],AW$2,datos_us[Destino],AR47)
- SUMIFS(datos_us[USD],datos_us[Year],AS$2,datos_us[Month],AW$2,datos_us[Origen],AR47)</f>
        <v>116.27906976744185</v>
      </c>
      <c r="AU47" s="22"/>
      <c r="AV47" s="22">
        <f t="shared" si="198"/>
        <v>299400</v>
      </c>
      <c r="AW47" s="23">
        <f t="shared" si="199"/>
        <v>7360.0386362271211</v>
      </c>
      <c r="AY47" s="3" t="s">
        <v>4109</v>
      </c>
      <c r="AZ47" s="22">
        <f>SUMIFS(datos_arg[ARS],datos_arg[Year],AZ$2,datos_arg[Month],BD$2,datos_arg[Destino],AY47)
- SUMIFS(datos_arg[ARS],datos_arg[Year],AZ$2,datos_arg[Month],BD$2,datos_arg[Origen],AY47)
+SUMIFS(datos_us[ARS],datos_us[Year],AZ$2,datos_us[Month],BD$2,datos_us[Destino],AY47)
- SUMIFS(datos_us[ARS],datos_us[Year],AZ$2,datos_us[Month],BD$2,datos_us[Origen],AY47)</f>
        <v>0</v>
      </c>
      <c r="BA47" s="22">
        <f>SUMIFS(datos_arg[USD],datos_arg[Year],AZ$2,datos_arg[Month],BD$2,datos_arg[Destino],AY47)
- SUMIFS(datos_arg[USD],datos_arg[Year],AZ$2,datos_arg[Month],BD$2,datos_arg[Origen],AY47)
+SUMIFS(datos_us[USD],datos_us[Year],AZ$2,datos_us[Month],BD$2,datos_us[Destino],AY47)
- SUMIFS(datos_us[USD],datos_us[Year],AZ$2,datos_us[Month],BD$2,datos_us[Origen],AY47)</f>
        <v>0</v>
      </c>
      <c r="BB47" s="22"/>
      <c r="BC47" s="22">
        <f t="shared" si="200"/>
        <v>299400</v>
      </c>
      <c r="BD47" s="23">
        <f t="shared" si="201"/>
        <v>7360.0386362271211</v>
      </c>
      <c r="BF47" s="3" t="s">
        <v>4109</v>
      </c>
      <c r="BG47" s="22">
        <f>SUMIFS(datos_arg[ARS],datos_arg[Year],BG$2,datos_arg[Month],BK$2,datos_arg[Destino],BF47)
- SUMIFS(datos_arg[ARS],datos_arg[Year],BG$2,datos_arg[Month],BK$2,datos_arg[Origen],BF47)
+SUMIFS(datos_us[ARS],datos_us[Year],BG$2,datos_us[Month],BK$2,datos_us[Destino],BF47)
- SUMIFS(datos_us[ARS],datos_us[Year],BG$2,datos_us[Month],BK$2,datos_us[Origen],BF47)</f>
        <v>0</v>
      </c>
      <c r="BH47" s="22">
        <f>SUMIFS(datos_arg[USD],datos_arg[Year],BG$2,datos_arg[Month],BK$2,datos_arg[Destino],BF47)
- SUMIFS(datos_arg[USD],datos_arg[Year],BG$2,datos_arg[Month],BK$2,datos_arg[Origen],BF47)
+SUMIFS(datos_us[USD],datos_us[Year],BG$2,datos_us[Month],BK$2,datos_us[Destino],BF47)
- SUMIFS(datos_us[USD],datos_us[Year],BG$2,datos_us[Month],BK$2,datos_us[Origen],BF47)</f>
        <v>0</v>
      </c>
      <c r="BI47" s="22"/>
      <c r="BJ47" s="22">
        <f t="shared" si="202"/>
        <v>299400</v>
      </c>
      <c r="BK47" s="23">
        <f t="shared" si="203"/>
        <v>7360.0386362271211</v>
      </c>
      <c r="BM47" s="3" t="s">
        <v>4109</v>
      </c>
      <c r="BN47" s="22">
        <f>SUMIFS(datos_arg[ARS],datos_arg[Year],BN$2,datos_arg[Month],BR$2,datos_arg[Destino],BM47)
- SUMIFS(datos_arg[ARS],datos_arg[Year],BN$2,datos_arg[Month],BR$2,datos_arg[Origen],BM47)
+SUMIFS(datos_us[ARS],datos_us[Year],BN$2,datos_us[Month],BR$2,datos_us[Destino],BM47)
- SUMIFS(datos_us[ARS],datos_us[Year],BN$2,datos_us[Month],BR$2,datos_us[Origen],BM47)</f>
        <v>27000</v>
      </c>
      <c r="BO47" s="22">
        <f>SUMIFS(datos_arg[USD],datos_arg[Year],BN$2,datos_arg[Month],BR$2,datos_arg[Destino],BM47)
- SUMIFS(datos_arg[USD],datos_arg[Year],BN$2,datos_arg[Month],BR$2,datos_arg[Origen],BM47)
+SUMIFS(datos_us[USD],datos_us[Year],BN$2,datos_us[Month],BR$2,datos_us[Destino],BM47)
- SUMIFS(datos_us[USD],datos_us[Year],BN$2,datos_us[Month],BR$2,datos_us[Origen],BM47)</f>
        <v>430.65705128205127</v>
      </c>
      <c r="BP47" s="22"/>
      <c r="BQ47" s="22">
        <f t="shared" si="204"/>
        <v>326400</v>
      </c>
      <c r="BR47" s="23">
        <f t="shared" si="205"/>
        <v>7790.6956875091728</v>
      </c>
      <c r="BT47" s="3" t="s">
        <v>4109</v>
      </c>
      <c r="BU47" s="22">
        <f>SUMIFS(datos_arg[ARS],datos_arg[Year],BU$2,datos_arg[Month],BY$2,datos_arg[Destino],BT47)
- SUMIFS(datos_arg[ARS],datos_arg[Year],BU$2,datos_arg[Month],BY$2,datos_arg[Origen],BT47)
+SUMIFS(datos_us[ARS],datos_us[Year],BU$2,datos_us[Month],BY$2,datos_us[Destino],BT47)
- SUMIFS(datos_us[ARS],datos_us[Year],BU$2,datos_us[Month],BY$2,datos_us[Origen],BT47)</f>
        <v>16085</v>
      </c>
      <c r="BV47" s="22">
        <f>SUMIFS(datos_arg[USD],datos_arg[Year],BU$2,datos_arg[Month],BY$2,datos_arg[Destino],BT47)
- SUMIFS(datos_arg[USD],datos_arg[Year],BU$2,datos_arg[Month],BY$2,datos_arg[Origen],BT47)
+SUMIFS(datos_us[USD],datos_us[Year],BU$2,datos_us[Month],BY$2,datos_us[Destino],BT47)
- SUMIFS(datos_us[USD],datos_us[Year],BU$2,datos_us[Month],BY$2,datos_us[Origen],BT47)</f>
        <v>247.59221859221861</v>
      </c>
      <c r="BW47" s="22"/>
      <c r="BX47" s="22">
        <f t="shared" si="206"/>
        <v>342485</v>
      </c>
      <c r="BY47" s="23">
        <f t="shared" si="207"/>
        <v>8038.2879061013919</v>
      </c>
      <c r="CA47" s="3" t="s">
        <v>4109</v>
      </c>
      <c r="CB47" s="22">
        <f>SUMIFS(datos_arg[ARS],datos_arg[Year],CB$2,datos_arg[Month],CF$2,datos_arg[Destino],CA47)
- SUMIFS(datos_arg[ARS],datos_arg[Year],CB$2,datos_arg[Month],CF$2,datos_arg[Origen],CA47)
+SUMIFS(datos_us[ARS],datos_us[Year],CB$2,datos_us[Month],CF$2,datos_us[Destino],CA47)
- SUMIFS(datos_us[ARS],datos_us[Year],CB$2,datos_us[Month],CF$2,datos_us[Origen],CA47)</f>
        <v>21375</v>
      </c>
      <c r="CC47" s="22">
        <f>SUMIFS(datos_arg[USD],datos_arg[Year],CB$2,datos_arg[Month],CF$2,datos_arg[Destino],CA47)
- SUMIFS(datos_arg[USD],datos_arg[Year],CB$2,datos_arg[Month],CF$2,datos_arg[Origen],CA47)
+SUMIFS(datos_us[USD],datos_us[Year],CB$2,datos_us[Month],CF$2,datos_us[Destino],CA47)
- SUMIFS(datos_us[USD],datos_us[Year],CB$2,datos_us[Month],CF$2,datos_us[Origen],CA47)</f>
        <v>297.56748826291079</v>
      </c>
      <c r="CD47" s="22"/>
      <c r="CE47" s="22">
        <f t="shared" si="208"/>
        <v>363860</v>
      </c>
      <c r="CF47" s="23">
        <f t="shared" si="209"/>
        <v>8335.8553943643019</v>
      </c>
      <c r="CH47" s="3" t="s">
        <v>4109</v>
      </c>
      <c r="CI47" s="22">
        <f>SUMIFS(datos_arg[ARS],datos_arg[Year],CI$2,datos_arg[Month],CM$2,datos_arg[Destino],CH47)
- SUMIFS(datos_arg[ARS],datos_arg[Year],CI$2,datos_arg[Month],CM$2,datos_arg[Origen],CH47)
+SUMIFS(datos_us[ARS],datos_us[Year],CI$2,datos_us[Month],CM$2,datos_us[Destino],CH47)
- SUMIFS(datos_us[ARS],datos_us[Year],CI$2,datos_us[Month],CM$2,datos_us[Origen],CH47)</f>
        <v>4784.4815356454474</v>
      </c>
      <c r="CJ47" s="22">
        <f>SUMIFS(datos_arg[USD],datos_arg[Year],CI$2,datos_arg[Month],CM$2,datos_arg[Destino],CH47)
- SUMIFS(datos_arg[USD],datos_arg[Year],CI$2,datos_arg[Month],CM$2,datos_arg[Origen],CH47)
+SUMIFS(datos_us[USD],datos_us[Year],CI$2,datos_us[Month],CM$2,datos_us[Destino],CH47)
- SUMIFS(datos_us[USD],datos_us[Year],CI$2,datos_us[Month],CM$2,datos_us[Origen],CH47)</f>
        <v>62.542242296018912</v>
      </c>
      <c r="CK47" s="22"/>
      <c r="CL47" s="22">
        <f t="shared" si="210"/>
        <v>368644.48153564543</v>
      </c>
      <c r="CM47" s="23">
        <f t="shared" si="211"/>
        <v>8398.3976366603201</v>
      </c>
      <c r="CO47" s="3" t="s">
        <v>4109</v>
      </c>
      <c r="CP47" s="22">
        <f>SUMIFS(datos_arg[ARS],datos_arg[Year],CP$2,datos_arg[Month],CT$2,datos_arg[Destino],CO47)
- SUMIFS(datos_arg[ARS],datos_arg[Year],CP$2,datos_arg[Month],CT$2,datos_arg[Origen],CO47)
+SUMIFS(datos_us[ARS],datos_us[Year],CP$2,datos_us[Month],CT$2,datos_us[Destino],CO47)
- SUMIFS(datos_us[ARS],datos_us[Year],CP$2,datos_us[Month],CT$2,datos_us[Origen],CO47)</f>
        <v>70638.684659989085</v>
      </c>
      <c r="CQ47" s="22">
        <f>SUMIFS(datos_arg[USD],datos_arg[Year],CP$2,datos_arg[Month],CT$2,datos_arg[Destino],CO47)
- SUMIFS(datos_arg[USD],datos_arg[Year],CP$2,datos_arg[Month],CT$2,datos_arg[Origen],CO47)
+SUMIFS(datos_us[USD],datos_us[Year],CP$2,datos_us[Month],CT$2,datos_us[Destino],CO47)
- SUMIFS(datos_us[USD],datos_us[Year],CP$2,datos_us[Month],CT$2,datos_us[Origen],CO47)</f>
        <v>920.84040024583771</v>
      </c>
      <c r="CR47" s="22"/>
      <c r="CS47" s="22">
        <f t="shared" si="212"/>
        <v>439283.16619563452</v>
      </c>
      <c r="CT47" s="23">
        <f t="shared" si="213"/>
        <v>9319.2380369061575</v>
      </c>
      <c r="CV47" s="3" t="s">
        <v>4109</v>
      </c>
      <c r="CW47" s="22">
        <f>SUMIFS(datos_arg[ARS],datos_arg[Year],CW$2,datos_arg[Month],DA$2,datos_arg[Destino],CV47)
- SUMIFS(datos_arg[ARS],datos_arg[Year],CW$2,datos_arg[Month],DA$2,datos_arg[Origen],CV47)
+SUMIFS(datos_us[ARS],datos_us[Year],CW$2,datos_us[Month],DA$2,datos_us[Destino],CV47)
- SUMIFS(datos_us[ARS],datos_us[Year],CW$2,datos_us[Month],DA$2,datos_us[Origen],CV47)</f>
        <v>1689.4109090821789</v>
      </c>
      <c r="CX47" s="22">
        <f>SUMIFS(datos_arg[USD],datos_arg[Year],CW$2,datos_arg[Month],DA$2,datos_arg[Destino],CV47)
- SUMIFS(datos_arg[USD],datos_arg[Year],CW$2,datos_arg[Month],DA$2,datos_arg[Origen],CV47)
+SUMIFS(datos_us[USD],datos_us[Year],CW$2,datos_us[Month],DA$2,datos_us[Destino],CV47)
- SUMIFS(datos_us[USD],datos_us[Year],CW$2,datos_us[Month],DA$2,datos_us[Origen],CV47)</f>
        <v>21.940401416651675</v>
      </c>
      <c r="CY47" s="22"/>
      <c r="CZ47" s="22">
        <f t="shared" si="214"/>
        <v>440972.57710471668</v>
      </c>
      <c r="DA47" s="23">
        <f t="shared" si="215"/>
        <v>9341.1784383228096</v>
      </c>
      <c r="DC47" s="3" t="s">
        <v>4109</v>
      </c>
      <c r="DD47" s="22">
        <f>SUMIFS(datos_arg[ARS],datos_arg[Year],DD$2,datos_arg[Month],DH$2,datos_arg[Destino],DC47)
- SUMIFS(datos_arg[ARS],datos_arg[Year],DD$2,datos_arg[Month],DH$2,datos_arg[Origen],DC47)
+SUMIFS(datos_us[ARS],datos_us[Year],DD$2,datos_us[Month],DH$2,datos_us[Destino],DC47)
- SUMIFS(datos_us[ARS],datos_us[Year],DD$2,datos_us[Month],DH$2,datos_us[Origen],DC47)</f>
        <v>137603.78000000003</v>
      </c>
      <c r="DE47" s="22">
        <f>SUMIFS(datos_arg[USD],datos_arg[Year],DD$2,datos_arg[Month],DH$2,datos_arg[Destino],DC47)
- SUMIFS(datos_arg[USD],datos_arg[Year],DD$2,datos_arg[Month],DH$2,datos_arg[Origen],DC47)
+SUMIFS(datos_us[USD],datos_us[Year],DD$2,datos_us[Month],DH$2,datos_us[Destino],DC47)
- SUMIFS(datos_us[USD],datos_us[Year],DD$2,datos_us[Month],DH$2,datos_us[Origen],DC47)</f>
        <v>1241.0104306722692</v>
      </c>
      <c r="DF47" s="22"/>
      <c r="DG47" s="22">
        <f t="shared" si="216"/>
        <v>578576.35710471671</v>
      </c>
      <c r="DH47" s="23">
        <f t="shared" si="217"/>
        <v>10582.188868995079</v>
      </c>
      <c r="DJ47" s="3" t="s">
        <v>4109</v>
      </c>
      <c r="DK47" s="22">
        <f>SUMIFS(datos_arg[ARS],datos_arg[Year],DK$2,datos_arg[Month],DO$2,datos_arg[Destino],DJ47)
- SUMIFS(datos_arg[ARS],datos_arg[Year],DK$2,datos_arg[Month],DO$2,datos_arg[Origen],DJ47)
+SUMIFS(datos_us[ARS],datos_us[Year],DK$2,datos_us[Month],DO$2,datos_us[Destino],DJ47)
- SUMIFS(datos_us[ARS],datos_us[Year],DK$2,datos_us[Month],DO$2,datos_us[Origen],DJ47)</f>
        <v>235523.74771361166</v>
      </c>
      <c r="DL47" s="22">
        <f>SUMIFS(datos_arg[USD],datos_arg[Year],DK$2,datos_arg[Month],DO$2,datos_arg[Destino],DJ47)
- SUMIFS(datos_arg[USD],datos_arg[Year],DK$2,datos_arg[Month],DO$2,datos_arg[Origen],DJ47)
+SUMIFS(datos_us[USD],datos_us[Year],DK$2,datos_us[Month],DO$2,datos_us[Destino],DJ47)
- SUMIFS(datos_us[USD],datos_us[Year],DK$2,datos_us[Month],DO$2,datos_us[Origen],DJ47)</f>
        <v>2042.4363924015431</v>
      </c>
      <c r="DM47" s="22"/>
      <c r="DN47" s="22">
        <f t="shared" si="218"/>
        <v>814100.1048183284</v>
      </c>
      <c r="DO47" s="23">
        <f t="shared" si="219"/>
        <v>12624.625261396623</v>
      </c>
      <c r="DQ47" s="3" t="s">
        <v>4109</v>
      </c>
      <c r="DR47" s="22">
        <f>SUMIFS(datos_arg[ARS],datos_arg[Year],DR$2,datos_arg[Month],DV$2,datos_arg[Destino],DQ47)
- SUMIFS(datos_arg[ARS],datos_arg[Year],DR$2,datos_arg[Month],DV$2,datos_arg[Origen],DQ47)
+SUMIFS(datos_us[ARS],datos_us[Year],DR$2,datos_us[Month],DV$2,datos_us[Destino],DQ47)
- SUMIFS(datos_us[ARS],datos_us[Year],DR$2,datos_us[Month],DV$2,datos_us[Origen],DQ47)</f>
        <v>158323.04916024633</v>
      </c>
      <c r="DS47" s="22">
        <f>SUMIFS(datos_arg[USD],datos_arg[Year],DR$2,datos_arg[Month],DV$2,datos_arg[Destino],DQ47)
- SUMIFS(datos_arg[USD],datos_arg[Year],DR$2,datos_arg[Month],DV$2,datos_arg[Origen],DQ47)
+SUMIFS(datos_us[USD],datos_us[Year],DR$2,datos_us[Month],DV$2,datos_us[Destino],DQ47)
- SUMIFS(datos_us[USD],datos_us[Year],DR$2,datos_us[Month],DV$2,datos_us[Origen],DQ47)</f>
        <v>1277.3218518420342</v>
      </c>
      <c r="DT47" s="22"/>
      <c r="DU47" s="22">
        <f t="shared" si="220"/>
        <v>972423.15397857479</v>
      </c>
      <c r="DV47" s="23">
        <f t="shared" si="221"/>
        <v>13901.947113238657</v>
      </c>
      <c r="DX47" s="3" t="s">
        <v>4109</v>
      </c>
      <c r="DY47" s="22">
        <f>SUMIFS(datos_arg[ARS],datos_arg[Year],DY$2,datos_arg[Month],EC$2,datos_arg[Destino],DX47)
- SUMIFS(datos_arg[ARS],datos_arg[Year],DY$2,datos_arg[Month],EC$2,datos_arg[Origen],DX47)
+SUMIFS(datos_us[ARS],datos_us[Year],DY$2,datos_us[Month],EC$2,datos_us[Destino],DX47)
- SUMIFS(datos_us[ARS],datos_us[Year],DY$2,datos_us[Month],EC$2,datos_us[Origen],DX47)</f>
        <v>173029.92999999996</v>
      </c>
      <c r="DZ47" s="22">
        <f>SUMIFS(datos_arg[USD],datos_arg[Year],DY$2,datos_arg[Month],EC$2,datos_arg[Destino],DX47)
- SUMIFS(datos_arg[USD],datos_arg[Year],DY$2,datos_arg[Month],EC$2,datos_arg[Origen],DX47)
+SUMIFS(datos_us[USD],datos_us[Year],DY$2,datos_us[Month],EC$2,datos_us[Destino],DX47)
- SUMIFS(datos_us[USD],datos_us[Year],DY$2,datos_us[Month],EC$2,datos_us[Origen],DX47)</f>
        <v>1370.3132100791106</v>
      </c>
      <c r="EA47" s="22"/>
      <c r="EB47" s="22">
        <f t="shared" si="222"/>
        <v>1145453.0839785747</v>
      </c>
      <c r="EC47" s="23">
        <f t="shared" si="223"/>
        <v>15272.260323317767</v>
      </c>
      <c r="EE47" s="3" t="s">
        <v>4109</v>
      </c>
      <c r="EF47" s="22">
        <f>SUMIFS(datos_arg[ARS],datos_arg[Year],EF$2,datos_arg[Month],EJ$2,datos_arg[Destino],EE47)
- SUMIFS(datos_arg[ARS],datos_arg[Year],EF$2,datos_arg[Month],EJ$2,datos_arg[Origen],EE47)
+SUMIFS(datos_us[ARS],datos_us[Year],EF$2,datos_us[Month],EJ$2,datos_us[Destino],EE47)
- SUMIFS(datos_us[ARS],datos_us[Year],EF$2,datos_us[Month],EJ$2,datos_us[Origen],EE47)</f>
        <v>98415.402837962727</v>
      </c>
      <c r="EG47" s="22">
        <f>SUMIFS(datos_arg[USD],datos_arg[Year],EF$2,datos_arg[Month],EJ$2,datos_arg[Destino],EE47)
- SUMIFS(datos_arg[USD],datos_arg[Year],EF$2,datos_arg[Month],EJ$2,datos_arg[Origen],EE47)
+SUMIFS(datos_us[USD],datos_us[Year],EF$2,datos_us[Month],EJ$2,datos_us[Destino],EE47)
- SUMIFS(datos_us[USD],datos_us[Year],EF$2,datos_us[Month],EJ$2,datos_us[Origen],EE47)</f>
        <v>753.01465411237371</v>
      </c>
      <c r="EH47" s="22"/>
      <c r="EI47" s="22">
        <f t="shared" si="224"/>
        <v>1243868.4868165376</v>
      </c>
      <c r="EJ47" s="23">
        <f t="shared" si="225"/>
        <v>16025.274977430141</v>
      </c>
      <c r="EL47" s="3" t="s">
        <v>4109</v>
      </c>
      <c r="EM47" s="22">
        <f>SUMIFS(datos_arg[ARS],datos_arg[Year],EM$2,datos_arg[Month],EQ$2,datos_arg[Destino],EL47)
- SUMIFS(datos_arg[ARS],datos_arg[Year],EM$2,datos_arg[Month],EQ$2,datos_arg[Origen],EL47)
+SUMIFS(datos_us[ARS],datos_us[Year],EM$2,datos_us[Month],EQ$2,datos_us[Destino],EL47)
- SUMIFS(datos_us[ARS],datos_us[Year],EM$2,datos_us[Month],EQ$2,datos_us[Origen],EL47)</f>
        <v>138830.50941456141</v>
      </c>
      <c r="EN47" s="22">
        <f>SUMIFS(datos_arg[USD],datos_arg[Year],EM$2,datos_arg[Month],EQ$2,datos_arg[Destino],EL47)
- SUMIFS(datos_arg[USD],datos_arg[Year],EM$2,datos_arg[Month],EQ$2,datos_arg[Origen],EL47)
+SUMIFS(datos_us[USD],datos_us[Year],EM$2,datos_us[Month],EQ$2,datos_us[Destino],EL47)
- SUMIFS(datos_us[USD],datos_us[Year],EM$2,datos_us[Month],EQ$2,datos_us[Origen],EL47)</f>
        <v>1060.0149569854941</v>
      </c>
      <c r="EO47" s="22"/>
      <c r="EP47" s="22">
        <f t="shared" si="226"/>
        <v>1382698.9962310989</v>
      </c>
      <c r="EQ47" s="23">
        <f t="shared" si="227"/>
        <v>17085.289934415636</v>
      </c>
      <c r="ES47" s="3" t="s">
        <v>4109</v>
      </c>
      <c r="ET47" s="22">
        <f>SUMIFS(datos_arg[ARS],datos_arg[Year],ET$2,datos_arg[Month],EX$2,datos_arg[Destino],ES47)
- SUMIFS(datos_arg[ARS],datos_arg[Year],ET$2,datos_arg[Month],EX$2,datos_arg[Origen],ES47)
+SUMIFS(datos_us[ARS],datos_us[Year],ET$2,datos_us[Month],EX$2,datos_us[Destino],ES47)
- SUMIFS(datos_us[ARS],datos_us[Year],ET$2,datos_us[Month],EX$2,datos_us[Origen],ES47)</f>
        <v>21768.881615149967</v>
      </c>
      <c r="EU47" s="22">
        <f>SUMIFS(datos_arg[USD],datos_arg[Year],ET$2,datos_arg[Month],EX$2,datos_arg[Destino],ES47)
- SUMIFS(datos_arg[USD],datos_arg[Year],ET$2,datos_arg[Month],EX$2,datos_arg[Origen],ES47)
+SUMIFS(datos_us[USD],datos_us[Year],ET$2,datos_us[Month],EX$2,datos_us[Destino],ES47)
- SUMIFS(datos_us[USD],datos_us[Year],ET$2,datos_us[Month],EX$2,datos_us[Origen],ES47)</f>
        <v>131.78438345697762</v>
      </c>
      <c r="EV47" s="22"/>
      <c r="EW47" s="22">
        <f t="shared" si="228"/>
        <v>1404467.8778462489</v>
      </c>
      <c r="EX47" s="23">
        <f t="shared" si="229"/>
        <v>17217.074317872615</v>
      </c>
      <c r="EZ47" s="3" t="s">
        <v>4109</v>
      </c>
      <c r="FA47" s="22">
        <f>SUMIFS(datos_arg[ARS],datos_arg[Year],FA$2,datos_arg[Month],FE$2,datos_arg[Destino],EZ47)
- SUMIFS(datos_arg[ARS],datos_arg[Year],FA$2,datos_arg[Month],FE$2,datos_arg[Origen],EZ47)
+SUMIFS(datos_us[ARS],datos_us[Year],FA$2,datos_us[Month],FE$2,datos_us[Destino],EZ47)
- SUMIFS(datos_us[ARS],datos_us[Year],FA$2,datos_us[Month],FE$2,datos_us[Origen],EZ47)</f>
        <v>30816.95</v>
      </c>
      <c r="FB47" s="22">
        <f>SUMIFS(datos_arg[USD],datos_arg[Year],FA$2,datos_arg[Month],FE$2,datos_arg[Destino],EZ47)
- SUMIFS(datos_arg[USD],datos_arg[Year],FA$2,datos_arg[Month],FE$2,datos_arg[Origen],EZ47)
+SUMIFS(datos_us[USD],datos_us[Year],FA$2,datos_us[Month],FE$2,datos_us[Destino],EZ47)
- SUMIFS(datos_us[USD],datos_us[Year],FA$2,datos_us[Month],FE$2,datos_us[Origen],EZ47)</f>
        <v>190.37443064182196</v>
      </c>
      <c r="FC47" s="22"/>
      <c r="FD47" s="22">
        <f t="shared" si="230"/>
        <v>1435284.8278462489</v>
      </c>
      <c r="FE47" s="23">
        <f t="shared" si="231"/>
        <v>17407.448748514438</v>
      </c>
      <c r="FG47" s="3" t="s">
        <v>4109</v>
      </c>
      <c r="FH47" s="22">
        <f>SUMIFS(datos_arg[ARS],datos_arg[Year],FH$2,datos_arg[Month],FL$2,datos_arg[Destino],FG47)
- SUMIFS(datos_arg[ARS],datos_arg[Year],FH$2,datos_arg[Month],FL$2,datos_arg[Origen],FG47)
+SUMIFS(datos_us[ARS],datos_us[Year],FH$2,datos_us[Month],FL$2,datos_us[Destino],FG47)
- SUMIFS(datos_us[ARS],datos_us[Year],FH$2,datos_us[Month],FL$2,datos_us[Origen],FG47)</f>
        <v>100214.16</v>
      </c>
      <c r="FI47" s="22">
        <f>SUMIFS(datos_arg[USD],datos_arg[Year],FH$2,datos_arg[Month],FL$2,datos_arg[Destino],FG47)
- SUMIFS(datos_arg[USD],datos_arg[Year],FH$2,datos_arg[Month],FL$2,datos_arg[Origen],FG47)
+SUMIFS(datos_us[USD],datos_us[Year],FH$2,datos_us[Month],FL$2,datos_us[Destino],FG47)
- SUMIFS(datos_us[USD],datos_us[Year],FH$2,datos_us[Month],FL$2,datos_us[Origen],FG47)</f>
        <v>660.27427350823382</v>
      </c>
      <c r="FJ47" s="22"/>
      <c r="FK47" s="22">
        <f t="shared" si="232"/>
        <v>1535498.9878462488</v>
      </c>
      <c r="FL47" s="23">
        <f t="shared" si="233"/>
        <v>18067.72302202267</v>
      </c>
      <c r="FN47" s="3" t="s">
        <v>4109</v>
      </c>
      <c r="FO47" s="22">
        <f>SUMIFS(datos_arg[ARS],datos_arg[Year],FO$2,datos_arg[Month],FS$2,datos_arg[Destino],FN47)
- SUMIFS(datos_arg[ARS],datos_arg[Year],FO$2,datos_arg[Month],FS$2,datos_arg[Origen],FN47)
+SUMIFS(datos_us[ARS],datos_us[Year],FO$2,datos_us[Month],FS$2,datos_us[Destino],FN47)
- SUMIFS(datos_us[ARS],datos_us[Year],FO$2,datos_us[Month],FS$2,datos_us[Origen],FN47)</f>
        <v>10479.84</v>
      </c>
      <c r="FP47" s="22">
        <f>SUMIFS(datos_arg[USD],datos_arg[Year],FO$2,datos_arg[Month],FS$2,datos_arg[Destino],FN47)
- SUMIFS(datos_arg[USD],datos_arg[Year],FO$2,datos_arg[Month],FS$2,datos_arg[Origen],FN47)
+SUMIFS(datos_us[USD],datos_us[Year],FO$2,datos_us[Month],FS$2,datos_us[Destino],FN47)
- SUMIFS(datos_us[USD],datos_us[Year],FO$2,datos_us[Month],FS$2,datos_us[Origen],FN47)</f>
        <v>68.660179902065153</v>
      </c>
      <c r="FQ47" s="22"/>
      <c r="FR47" s="22">
        <f t="shared" si="234"/>
        <v>1545978.8278462489</v>
      </c>
      <c r="FS47" s="23">
        <f t="shared" si="235"/>
        <v>18136.383201924735</v>
      </c>
      <c r="FU47" s="3" t="s">
        <v>4109</v>
      </c>
      <c r="FV47" s="22">
        <f>SUMIFS(datos_arg[ARS],datos_arg[Year],FV$2,datos_arg[Month],FZ$2,datos_arg[Destino],FU47)
- SUMIFS(datos_arg[ARS],datos_arg[Year],FV$2,datos_arg[Month],FZ$2,datos_arg[Origen],FU47)
+SUMIFS(datos_us[ARS],datos_us[Year],FV$2,datos_us[Month],FZ$2,datos_us[Destino],FU47)
- SUMIFS(datos_us[ARS],datos_us[Year],FV$2,datos_us[Month],FZ$2,datos_us[Origen],FU47)</f>
        <v>149378.9</v>
      </c>
      <c r="FW47" s="22">
        <f>SUMIFS(datos_arg[USD],datos_arg[Year],FV$2,datos_arg[Month],FZ$2,datos_arg[Destino],FU47)
- SUMIFS(datos_arg[USD],datos_arg[Year],FV$2,datos_arg[Month],FZ$2,datos_arg[Origen],FU47)
+SUMIFS(datos_us[USD],datos_us[Year],FV$2,datos_us[Month],FZ$2,datos_us[Destino],FU47)
- SUMIFS(datos_us[USD],datos_us[Year],FV$2,datos_us[Month],FZ$2,datos_us[Origen],FU47)</f>
        <v>1005.5769879114431</v>
      </c>
      <c r="FX47" s="22"/>
      <c r="FY47" s="22">
        <f t="shared" si="236"/>
        <v>1695357.7278462488</v>
      </c>
      <c r="FZ47" s="23">
        <f t="shared" si="237"/>
        <v>19141.960189836176</v>
      </c>
      <c r="GB47" s="3" t="s">
        <v>4109</v>
      </c>
      <c r="GC47" s="22">
        <f>SUMIFS(datos_arg[ARS],datos_arg[Year],GC$2,datos_arg[Month],GG$2,datos_arg[Destino],GB47)
- SUMIFS(datos_arg[ARS],datos_arg[Year],GC$2,datos_arg[Month],GG$2,datos_arg[Origen],GB47)
+SUMIFS(datos_us[ARS],datos_us[Year],GC$2,datos_us[Month],GG$2,datos_us[Destino],GB47)
- SUMIFS(datos_us[ARS],datos_us[Year],GC$2,datos_us[Month],GG$2,datos_us[Origen],GB47)</f>
        <v>282312.61</v>
      </c>
      <c r="GD47" s="22">
        <f>SUMIFS(datos_arg[USD],datos_arg[Year],GC$2,datos_arg[Month],GG$2,datos_arg[Destino],GB47)
- SUMIFS(datos_arg[USD],datos_arg[Year],GC$2,datos_arg[Month],GG$2,datos_arg[Origen],GB47)
+SUMIFS(datos_us[USD],datos_us[Year],GC$2,datos_us[Month],GG$2,datos_us[Destino],GB47)
- SUMIFS(datos_us[USD],datos_us[Year],GC$2,datos_us[Month],GG$2,datos_us[Origen],GB47)</f>
        <v>2010.7546855106352</v>
      </c>
      <c r="GE47" s="22"/>
      <c r="GF47" s="22">
        <f t="shared" si="238"/>
        <v>1977670.3378462489</v>
      </c>
      <c r="GG47" s="23">
        <f t="shared" si="239"/>
        <v>21152.71487534681</v>
      </c>
      <c r="GI47" s="3" t="s">
        <v>4109</v>
      </c>
      <c r="GJ47" s="22">
        <f>SUMIFS(datos_arg[ARS],datos_arg[Year],GJ$2,datos_arg[Month],GN$2,datos_arg[Destino],GI47)
- SUMIFS(datos_arg[ARS],datos_arg[Year],GJ$2,datos_arg[Month],GN$2,datos_arg[Origen],GI47)
+SUMIFS(datos_us[ARS],datos_us[Year],GJ$2,datos_us[Month],GN$2,datos_us[Destino],GI47)
- SUMIFS(datos_us[ARS],datos_us[Year],GJ$2,datos_us[Month],GN$2,datos_us[Origen],GI47)</f>
        <v>171375.1</v>
      </c>
      <c r="GK47" s="22">
        <f>SUMIFS(datos_arg[USD],datos_arg[Year],GJ$2,datos_arg[Month],GN$2,datos_arg[Destino],GI47)
- SUMIFS(datos_arg[USD],datos_arg[Year],GJ$2,datos_arg[Month],GN$2,datos_arg[Origen],GI47)
+SUMIFS(datos_us[USD],datos_us[Year],GJ$2,datos_us[Month],GN$2,datos_us[Destino],GI47)
- SUMIFS(datos_us[USD],datos_us[Year],GJ$2,datos_us[Month],GN$2,datos_us[Origen],GI47)</f>
        <v>1214.0507369486677</v>
      </c>
      <c r="GL47" s="22"/>
      <c r="GM47" s="22">
        <f t="shared" si="240"/>
        <v>2149045.437846249</v>
      </c>
      <c r="GN47" s="23">
        <f t="shared" si="241"/>
        <v>22366.76561229548</v>
      </c>
      <c r="GP47" s="3" t="s">
        <v>4109</v>
      </c>
      <c r="GQ47" s="22">
        <f>SUMIFS(datos_arg[ARS],datos_arg[Year],GQ$2,datos_arg[Month],GU$2,datos_arg[Destino],GP47)
- SUMIFS(datos_arg[ARS],datos_arg[Year],GQ$2,datos_arg[Month],GU$2,datos_arg[Origen],GP47)
+SUMIFS(datos_us[ARS],datos_us[Year],GQ$2,datos_us[Month],GU$2,datos_us[Destino],GP47)
- SUMIFS(datos_us[ARS],datos_us[Year],GQ$2,datos_us[Month],GU$2,datos_us[Origen],GP47)</f>
        <v>171825.78</v>
      </c>
      <c r="GR47" s="22">
        <f>SUMIFS(datos_arg[USD],datos_arg[Year],GQ$2,datos_arg[Month],GU$2,datos_arg[Destino],GP47)
- SUMIFS(datos_arg[USD],datos_arg[Year],GQ$2,datos_arg[Month],GU$2,datos_arg[Origen],GP47)
+SUMIFS(datos_us[USD],datos_us[Year],GQ$2,datos_us[Month],GU$2,datos_us[Destino],GP47)
- SUMIFS(datos_us[USD],datos_us[Year],GQ$2,datos_us[Month],GU$2,datos_us[Origen],GP47)</f>
        <v>1147.9114423729577</v>
      </c>
      <c r="GS47" s="22"/>
      <c r="GT47" s="22">
        <f t="shared" si="242"/>
        <v>2320871.2178462488</v>
      </c>
      <c r="GU47" s="23">
        <f t="shared" si="243"/>
        <v>23514.677054668438</v>
      </c>
      <c r="GW47" s="3" t="s">
        <v>4109</v>
      </c>
      <c r="GX47" s="22">
        <f>SUMIFS(datos_arg[ARS],datos_arg[Year],GX$2,datos_arg[Month],HB$2,datos_arg[Destino],GW47)
- SUMIFS(datos_arg[ARS],datos_arg[Year],GX$2,datos_arg[Month],HB$2,datos_arg[Origen],GW47)
+SUMIFS(datos_us[ARS],datos_us[Year],GX$2,datos_us[Month],HB$2,datos_us[Destino],GW47)
- SUMIFS(datos_us[ARS],datos_us[Year],GX$2,datos_us[Month],HB$2,datos_us[Origen],GW47)</f>
        <v>458581.63</v>
      </c>
      <c r="GY47" s="22">
        <f>SUMIFS(datos_arg[USD],datos_arg[Year],GX$2,datos_arg[Month],HB$2,datos_arg[Destino],GW47)
- SUMIFS(datos_arg[USD],datos_arg[Year],GX$2,datos_arg[Month],HB$2,datos_arg[Origen],GW47)
+SUMIFS(datos_us[USD],datos_us[Year],GX$2,datos_us[Month],HB$2,datos_us[Destino],GW47)
- SUMIFS(datos_us[USD],datos_us[Year],GX$2,datos_us[Month],HB$2,datos_us[Origen],GW47)</f>
        <v>2868.1795680924802</v>
      </c>
      <c r="GZ47" s="22"/>
      <c r="HA47" s="22">
        <f t="shared" si="244"/>
        <v>2779452.8478462487</v>
      </c>
      <c r="HB47" s="23">
        <f t="shared" si="245"/>
        <v>26382.856622760919</v>
      </c>
      <c r="HD47" s="3" t="s">
        <v>4109</v>
      </c>
      <c r="HE47" s="22">
        <f>SUMIFS(datos_arg[ARS],datos_arg[Year],HE$2,datos_arg[Month],HI$2,datos_arg[Destino],HD47)
- SUMIFS(datos_arg[ARS],datos_arg[Year],HE$2,datos_arg[Month],HI$2,datos_arg[Origen],HD47)
+SUMIFS(datos_us[ARS],datos_us[Year],HE$2,datos_us[Month],HI$2,datos_us[Destino],HD47)
- SUMIFS(datos_us[ARS],datos_us[Year],HE$2,datos_us[Month],HI$2,datos_us[Origen],HD47)</f>
        <v>171735.65</v>
      </c>
      <c r="HF47" s="22">
        <f>SUMIFS(datos_arg[USD],datos_arg[Year],HE$2,datos_arg[Month],HI$2,datos_arg[Destino],HD47)
- SUMIFS(datos_arg[USD],datos_arg[Year],HE$2,datos_arg[Month],HI$2,datos_arg[Origen],HD47)
+SUMIFS(datos_us[USD],datos_us[Year],HE$2,datos_us[Month],HI$2,datos_us[Destino],HD47)
- SUMIFS(datos_us[USD],datos_us[Year],HE$2,datos_us[Month],HI$2,datos_us[Origen],HD47)</f>
        <v>979.86218597741686</v>
      </c>
      <c r="HG47" s="22"/>
      <c r="HH47" s="22">
        <f t="shared" si="246"/>
        <v>2951188.4978462486</v>
      </c>
      <c r="HI47" s="23">
        <f t="shared" si="247"/>
        <v>27362.718808738337</v>
      </c>
      <c r="HK47" s="3" t="s">
        <v>4109</v>
      </c>
      <c r="HL47" s="22">
        <f>SUMIFS(datos_arg[ARS],datos_arg[Year],HL$2,datos_arg[Month],HP$2,datos_arg[Destino],HK47)
- SUMIFS(datos_arg[ARS],datos_arg[Year],HL$2,datos_arg[Month],HP$2,datos_arg[Origen],HK47)
+SUMIFS(datos_us[ARS],datos_us[Year],HL$2,datos_us[Month],HP$2,datos_us[Destino],HK47)
- SUMIFS(datos_us[ARS],datos_us[Year],HL$2,datos_us[Month],HP$2,datos_us[Origen],HK47)</f>
        <v>348277.15</v>
      </c>
      <c r="HM47" s="22">
        <f>SUMIFS(datos_arg[USD],datos_arg[Year],HL$2,datos_arg[Month],HP$2,datos_arg[Destino],HK47)
- SUMIFS(datos_arg[USD],datos_arg[Year],HL$2,datos_arg[Month],HP$2,datos_arg[Origen],HK47)
+SUMIFS(datos_us[USD],datos_us[Year],HL$2,datos_us[Month],HP$2,datos_us[Destino],HK47)
- SUMIFS(datos_us[USD],datos_us[Year],HL$2,datos_us[Month],HP$2,datos_us[Origen],HK47)</f>
        <v>1950.81874213583</v>
      </c>
      <c r="HN47" s="22"/>
      <c r="HO47" s="22">
        <f t="shared" si="248"/>
        <v>3299465.6478462485</v>
      </c>
      <c r="HP47" s="23">
        <f t="shared" si="249"/>
        <v>29313.537550874167</v>
      </c>
    </row>
    <row r="48" spans="2:224" x14ac:dyDescent="0.25">
      <c r="B48" s="3" t="s">
        <v>4108</v>
      </c>
      <c r="C48" s="22">
        <f>SUMIFS(datos_arg[ARS],datos_arg[Year],C$2,datos_arg[Month],G$2,datos_arg[Destino],B48)
- SUMIFS(datos_arg[ARS],datos_arg[Year],C$2,datos_arg[Month],G$2,datos_arg[Origen],B48)
+SUMIFS(datos_us[ARS],datos_us[Year],C$2,datos_us[Month],G$2,datos_us[Destino],B48)
- SUMIFS(datos_us[ARS],datos_us[Year],C$2,datos_us[Month],G$2,datos_us[Origen],B48)</f>
        <v>0</v>
      </c>
      <c r="D48" s="22">
        <f>SUMIFS(datos_arg[USD],datos_arg[Year],C$2,datos_arg[Month],G$2,datos_arg[Destino],B48)
- SUMIFS(datos_arg[USD],datos_arg[Year],C$2,datos_arg[Month],G$2,datos_arg[Origen],B48)
+SUMIFS(datos_us[USD],datos_us[Year],C$2,datos_us[Month],G$2,datos_us[Destino],B48)
- SUMIFS(datos_us[USD],datos_us[Year],C$2,datos_us[Month],G$2,datos_us[Origen],B48)</f>
        <v>0</v>
      </c>
      <c r="E48" s="22"/>
      <c r="F48" s="22">
        <f t="shared" si="32"/>
        <v>0</v>
      </c>
      <c r="G48" s="23">
        <f t="shared" si="0"/>
        <v>0</v>
      </c>
      <c r="I48" s="3" t="s">
        <v>4108</v>
      </c>
      <c r="J48" s="22">
        <f>SUMIFS(datos_arg[ARS],datos_arg[Year],J$2,datos_arg[Month],N$2,datos_arg[Destino],I48)
- SUMIFS(datos_arg[ARS],datos_arg[Year],J$2,datos_arg[Month],N$2,datos_arg[Origen],I48)
+SUMIFS(datos_us[ARS],datos_us[Year],J$2,datos_us[Month],N$2,datos_us[Destino],I48)
- SUMIFS(datos_us[ARS],datos_us[Year],J$2,datos_us[Month],N$2,datos_us[Origen],I48)</f>
        <v>0</v>
      </c>
      <c r="K48" s="22">
        <f>SUMIFS(datos_arg[USD],datos_arg[Year],J$2,datos_arg[Month],N$2,datos_arg[Destino],I48)
- SUMIFS(datos_arg[USD],datos_arg[Year],J$2,datos_arg[Month],N$2,datos_arg[Origen],I48)
+SUMIFS(datos_us[USD],datos_us[Year],J$2,datos_us[Month],N$2,datos_us[Destino],I48)
- SUMIFS(datos_us[USD],datos_us[Year],J$2,datos_us[Month],N$2,datos_us[Origen],I48)</f>
        <v>0</v>
      </c>
      <c r="L48" s="22"/>
      <c r="M48" s="22">
        <f t="shared" si="188"/>
        <v>0</v>
      </c>
      <c r="N48" s="23">
        <f t="shared" si="189"/>
        <v>0</v>
      </c>
      <c r="P48" s="3" t="s">
        <v>4108</v>
      </c>
      <c r="Q48" s="22">
        <f>SUMIFS(datos_arg[ARS],datos_arg[Year],Q$2,datos_arg[Month],U$2,datos_arg[Destino],P48)
- SUMIFS(datos_arg[ARS],datos_arg[Year],Q$2,datos_arg[Month],U$2,datos_arg[Origen],P48)
+SUMIFS(datos_us[ARS],datos_us[Year],Q$2,datos_us[Month],U$2,datos_us[Destino],P48)
- SUMIFS(datos_us[ARS],datos_us[Year],Q$2,datos_us[Month],U$2,datos_us[Origen],P48)</f>
        <v>38500</v>
      </c>
      <c r="R48" s="22">
        <f>SUMIFS(datos_arg[USD],datos_arg[Year],Q$2,datos_arg[Month],U$2,datos_arg[Destino],P48)
- SUMIFS(datos_arg[USD],datos_arg[Year],Q$2,datos_arg[Month],U$2,datos_arg[Origen],P48)
+SUMIFS(datos_us[USD],datos_us[Year],Q$2,datos_us[Month],U$2,datos_us[Destino],P48)
- SUMIFS(datos_us[USD],datos_us[Year],Q$2,datos_us[Month],U$2,datos_us[Origen],P48)</f>
        <v>986.21794871794873</v>
      </c>
      <c r="S48" s="22"/>
      <c r="T48" s="22">
        <f t="shared" si="190"/>
        <v>38500</v>
      </c>
      <c r="U48" s="23">
        <f t="shared" si="191"/>
        <v>986.21794871794873</v>
      </c>
      <c r="W48" s="3" t="s">
        <v>4108</v>
      </c>
      <c r="X48" s="22">
        <f>SUMIFS(datos_arg[ARS],datos_arg[Year],X$2,datos_arg[Month],AB$2,datos_arg[Destino],W48)
- SUMIFS(datos_arg[ARS],datos_arg[Year],X$2,datos_arg[Month],AB$2,datos_arg[Origen],W48)
+SUMIFS(datos_us[ARS],datos_us[Year],X$2,datos_us[Month],AB$2,datos_us[Destino],W48)
- SUMIFS(datos_us[ARS],datos_us[Year],X$2,datos_us[Month],AB$2,datos_us[Origen],W48)</f>
        <v>75000</v>
      </c>
      <c r="Y48" s="22">
        <f>SUMIFS(datos_arg[USD],datos_arg[Year],X$2,datos_arg[Month],AB$2,datos_arg[Destino],W48)
- SUMIFS(datos_arg[USD],datos_arg[Year],X$2,datos_arg[Month],AB$2,datos_arg[Origen],W48)
+SUMIFS(datos_us[USD],datos_us[Year],X$2,datos_us[Month],AB$2,datos_us[Destino],W48)
- SUMIFS(datos_us[USD],datos_us[Year],X$2,datos_us[Month],AB$2,datos_us[Origen],W48)</f>
        <v>1786.6168689698102</v>
      </c>
      <c r="Z48" s="22"/>
      <c r="AA48" s="22">
        <f t="shared" si="192"/>
        <v>113500</v>
      </c>
      <c r="AB48" s="23">
        <f t="shared" si="193"/>
        <v>2772.8348176877589</v>
      </c>
      <c r="AD48" s="3" t="s">
        <v>4108</v>
      </c>
      <c r="AE48" s="22">
        <f>SUMIFS(datos_arg[ARS],datos_arg[Year],AE$2,datos_arg[Month],AI$2,datos_arg[Destino],AD48)
- SUMIFS(datos_arg[ARS],datos_arg[Year],AE$2,datos_arg[Month],AI$2,datos_arg[Origen],AD48)
+SUMIFS(datos_us[ARS],datos_us[Year],AE$2,datos_us[Month],AI$2,datos_us[Destino],AD48)
- SUMIFS(datos_us[ARS],datos_us[Year],AE$2,datos_us[Month],AI$2,datos_us[Origen],AD48)</f>
        <v>0</v>
      </c>
      <c r="AF48" s="22">
        <f>SUMIFS(datos_arg[USD],datos_arg[Year],AE$2,datos_arg[Month],AI$2,datos_arg[Destino],AD48)
- SUMIFS(datos_arg[USD],datos_arg[Year],AE$2,datos_arg[Month],AI$2,datos_arg[Origen],AD48)
+SUMIFS(datos_us[USD],datos_us[Year],AE$2,datos_us[Month],AI$2,datos_us[Destino],AD48)
- SUMIFS(datos_us[USD],datos_us[Year],AE$2,datos_us[Month],AI$2,datos_us[Origen],AD48)</f>
        <v>0</v>
      </c>
      <c r="AG48" s="22"/>
      <c r="AH48" s="22">
        <f t="shared" si="194"/>
        <v>113500</v>
      </c>
      <c r="AI48" s="23">
        <f t="shared" si="195"/>
        <v>2772.8348176877589</v>
      </c>
      <c r="AK48" s="3" t="s">
        <v>4108</v>
      </c>
      <c r="AL48" s="22">
        <f>SUMIFS(datos_arg[ARS],datos_arg[Year],AL$2,datos_arg[Month],AP$2,datos_arg[Destino],AK48)
- SUMIFS(datos_arg[ARS],datos_arg[Year],AL$2,datos_arg[Month],AP$2,datos_arg[Origen],AK48)
+SUMIFS(datos_us[ARS],datos_us[Year],AL$2,datos_us[Month],AP$2,datos_us[Destino],AK48)
- SUMIFS(datos_us[ARS],datos_us[Year],AL$2,datos_us[Month],AP$2,datos_us[Origen],AK48)</f>
        <v>1000</v>
      </c>
      <c r="AM48" s="22">
        <f>SUMIFS(datos_arg[USD],datos_arg[Year],AL$2,datos_arg[Month],AP$2,datos_arg[Destino],AK48)
- SUMIFS(datos_arg[USD],datos_arg[Year],AL$2,datos_arg[Month],AP$2,datos_arg[Origen],AK48)
+SUMIFS(datos_us[USD],datos_us[Year],AL$2,datos_us[Month],AP$2,datos_us[Destino],AK48)
- SUMIFS(datos_us[USD],datos_us[Year],AL$2,datos_us[Month],AP$2,datos_us[Origen],AK48)</f>
        <v>22.547914317925592</v>
      </c>
      <c r="AN48" s="22"/>
      <c r="AO48" s="22">
        <f t="shared" si="196"/>
        <v>114500</v>
      </c>
      <c r="AP48" s="23">
        <f t="shared" si="197"/>
        <v>2795.3827320056844</v>
      </c>
      <c r="AR48" s="3" t="s">
        <v>4108</v>
      </c>
      <c r="AS48" s="22">
        <f>SUMIFS(datos_arg[ARS],datos_arg[Year],AS$2,datos_arg[Month],AW$2,datos_arg[Destino],AR48)
- SUMIFS(datos_arg[ARS],datos_arg[Year],AS$2,datos_arg[Month],AW$2,datos_arg[Origen],AR48)
+SUMIFS(datos_us[ARS],datos_us[Year],AS$2,datos_us[Month],AW$2,datos_us[Destino],AR48)
- SUMIFS(datos_us[ARS],datos_us[Year],AS$2,datos_us[Month],AW$2,datos_us[Origen],AR48)</f>
        <v>40100</v>
      </c>
      <c r="AT48" s="22">
        <f>SUMIFS(datos_arg[USD],datos_arg[Year],AS$2,datos_arg[Month],AW$2,datos_arg[Destino],AR48)
- SUMIFS(datos_arg[USD],datos_arg[Year],AS$2,datos_arg[Month],AW$2,datos_arg[Origen],AR48)
+SUMIFS(datos_us[USD],datos_us[Year],AS$2,datos_us[Month],AW$2,datos_us[Destino],AR48)
- SUMIFS(datos_us[USD],datos_us[Year],AS$2,datos_us[Month],AW$2,datos_us[Origen],AR48)</f>
        <v>943.68321142362265</v>
      </c>
      <c r="AU48" s="22"/>
      <c r="AV48" s="22">
        <f t="shared" si="198"/>
        <v>154600</v>
      </c>
      <c r="AW48" s="23">
        <f t="shared" si="199"/>
        <v>3739.065943429307</v>
      </c>
      <c r="AY48" s="3" t="s">
        <v>4108</v>
      </c>
      <c r="AZ48" s="22">
        <f>SUMIFS(datos_arg[ARS],datos_arg[Year],AZ$2,datos_arg[Month],BD$2,datos_arg[Destino],AY48)
- SUMIFS(datos_arg[ARS],datos_arg[Year],AZ$2,datos_arg[Month],BD$2,datos_arg[Origen],AY48)
+SUMIFS(datos_us[ARS],datos_us[Year],AZ$2,datos_us[Month],BD$2,datos_us[Destino],AY48)
- SUMIFS(datos_us[ARS],datos_us[Year],AZ$2,datos_us[Month],BD$2,datos_us[Origen],AY48)</f>
        <v>0</v>
      </c>
      <c r="BA48" s="22">
        <f>SUMIFS(datos_arg[USD],datos_arg[Year],AZ$2,datos_arg[Month],BD$2,datos_arg[Destino],AY48)
- SUMIFS(datos_arg[USD],datos_arg[Year],AZ$2,datos_arg[Month],BD$2,datos_arg[Origen],AY48)
+SUMIFS(datos_us[USD],datos_us[Year],AZ$2,datos_us[Month],BD$2,datos_us[Destino],AY48)
- SUMIFS(datos_us[USD],datos_us[Year],AZ$2,datos_us[Month],BD$2,datos_us[Origen],AY48)</f>
        <v>0</v>
      </c>
      <c r="BB48" s="22"/>
      <c r="BC48" s="22">
        <f t="shared" si="200"/>
        <v>154600</v>
      </c>
      <c r="BD48" s="23">
        <f t="shared" si="201"/>
        <v>3739.065943429307</v>
      </c>
      <c r="BF48" s="3" t="s">
        <v>4108</v>
      </c>
      <c r="BG48" s="22">
        <f>SUMIFS(datos_arg[ARS],datos_arg[Year],BG$2,datos_arg[Month],BK$2,datos_arg[Destino],BF48)
- SUMIFS(datos_arg[ARS],datos_arg[Year],BG$2,datos_arg[Month],BK$2,datos_arg[Origen],BF48)
+SUMIFS(datos_us[ARS],datos_us[Year],BG$2,datos_us[Month],BK$2,datos_us[Destino],BF48)
- SUMIFS(datos_us[ARS],datos_us[Year],BG$2,datos_us[Month],BK$2,datos_us[Origen],BF48)</f>
        <v>0</v>
      </c>
      <c r="BH48" s="22">
        <f>SUMIFS(datos_arg[USD],datos_arg[Year],BG$2,datos_arg[Month],BK$2,datos_arg[Destino],BF48)
- SUMIFS(datos_arg[USD],datos_arg[Year],BG$2,datos_arg[Month],BK$2,datos_arg[Origen],BF48)
+SUMIFS(datos_us[USD],datos_us[Year],BG$2,datos_us[Month],BK$2,datos_us[Destino],BF48)
- SUMIFS(datos_us[USD],datos_us[Year],BG$2,datos_us[Month],BK$2,datos_us[Origen],BF48)</f>
        <v>0</v>
      </c>
      <c r="BI48" s="22"/>
      <c r="BJ48" s="22">
        <f t="shared" si="202"/>
        <v>154600</v>
      </c>
      <c r="BK48" s="23">
        <f t="shared" si="203"/>
        <v>3739.065943429307</v>
      </c>
      <c r="BM48" s="3" t="s">
        <v>4108</v>
      </c>
      <c r="BN48" s="22">
        <f>SUMIFS(datos_arg[ARS],datos_arg[Year],BN$2,datos_arg[Month],BR$2,datos_arg[Destino],BM48)
- SUMIFS(datos_arg[ARS],datos_arg[Year],BN$2,datos_arg[Month],BR$2,datos_arg[Origen],BM48)
+SUMIFS(datos_us[ARS],datos_us[Year],BN$2,datos_us[Month],BR$2,datos_us[Destino],BM48)
- SUMIFS(datos_us[ARS],datos_us[Year],BN$2,datos_us[Month],BR$2,datos_us[Origen],BM48)</f>
        <v>30500</v>
      </c>
      <c r="BO48" s="22">
        <f>SUMIFS(datos_arg[USD],datos_arg[Year],BN$2,datos_arg[Month],BR$2,datos_arg[Destino],BM48)
- SUMIFS(datos_arg[USD],datos_arg[Year],BN$2,datos_arg[Month],BR$2,datos_arg[Origen],BM48)
+SUMIFS(datos_us[USD],datos_us[Year],BN$2,datos_us[Month],BR$2,datos_us[Destino],BM48)
- SUMIFS(datos_us[USD],datos_us[Year],BN$2,datos_us[Month],BR$2,datos_us[Origen],BM48)</f>
        <v>508.33333333333331</v>
      </c>
      <c r="BP48" s="22"/>
      <c r="BQ48" s="22">
        <f t="shared" si="204"/>
        <v>185100</v>
      </c>
      <c r="BR48" s="23">
        <f t="shared" si="205"/>
        <v>4247.3992767626405</v>
      </c>
      <c r="BT48" s="3" t="s">
        <v>4108</v>
      </c>
      <c r="BU48" s="22">
        <f>SUMIFS(datos_arg[ARS],datos_arg[Year],BU$2,datos_arg[Month],BY$2,datos_arg[Destino],BT48)
- SUMIFS(datos_arg[ARS],datos_arg[Year],BU$2,datos_arg[Month],BY$2,datos_arg[Origen],BT48)
+SUMIFS(datos_us[ARS],datos_us[Year],BU$2,datos_us[Month],BY$2,datos_us[Destino],BT48)
- SUMIFS(datos_us[ARS],datos_us[Year],BU$2,datos_us[Month],BY$2,datos_us[Origen],BT48)</f>
        <v>26000</v>
      </c>
      <c r="BV48" s="22">
        <f>SUMIFS(datos_arg[USD],datos_arg[Year],BU$2,datos_arg[Month],BY$2,datos_arg[Destino],BT48)
- SUMIFS(datos_arg[USD],datos_arg[Year],BU$2,datos_arg[Month],BY$2,datos_arg[Origen],BT48)
+SUMIFS(datos_us[USD],datos_us[Year],BU$2,datos_us[Month],BY$2,datos_us[Destino],BT48)
- SUMIFS(datos_us[USD],datos_us[Year],BU$2,datos_us[Month],BY$2,datos_us[Origen],BT48)</f>
        <v>382.35294117647061</v>
      </c>
      <c r="BW48" s="22"/>
      <c r="BX48" s="22">
        <f t="shared" si="206"/>
        <v>211100</v>
      </c>
      <c r="BY48" s="23">
        <f t="shared" si="207"/>
        <v>4629.7522179391108</v>
      </c>
      <c r="CA48" s="3" t="s">
        <v>4108</v>
      </c>
      <c r="CB48" s="22">
        <f>SUMIFS(datos_arg[ARS],datos_arg[Year],CB$2,datos_arg[Month],CF$2,datos_arg[Destino],CA48)
- SUMIFS(datos_arg[ARS],datos_arg[Year],CB$2,datos_arg[Month],CF$2,datos_arg[Origen],CA48)
+SUMIFS(datos_us[ARS],datos_us[Year],CB$2,datos_us[Month],CF$2,datos_us[Destino],CA48)
- SUMIFS(datos_us[ARS],datos_us[Year],CB$2,datos_us[Month],CF$2,datos_us[Origen],CA48)</f>
        <v>72500</v>
      </c>
      <c r="CC48" s="22">
        <f>SUMIFS(datos_arg[USD],datos_arg[Year],CB$2,datos_arg[Month],CF$2,datos_arg[Destino],CA48)
- SUMIFS(datos_arg[USD],datos_arg[Year],CB$2,datos_arg[Month],CF$2,datos_arg[Origen],CA48)
+SUMIFS(datos_us[USD],datos_us[Year],CB$2,datos_us[Month],CF$2,datos_us[Destino],CA48)
- SUMIFS(datos_us[USD],datos_us[Year],CB$2,datos_us[Month],CF$2,datos_us[Origen],CA48)</f>
        <v>1012.5000000000001</v>
      </c>
      <c r="CD48" s="22"/>
      <c r="CE48" s="22">
        <f t="shared" si="208"/>
        <v>283600</v>
      </c>
      <c r="CF48" s="23">
        <f t="shared" si="209"/>
        <v>5642.2522179391108</v>
      </c>
      <c r="CH48" s="3" t="s">
        <v>4108</v>
      </c>
      <c r="CI48" s="22">
        <f>SUMIFS(datos_arg[ARS],datos_arg[Year],CI$2,datos_arg[Month],CM$2,datos_arg[Destino],CH48)
- SUMIFS(datos_arg[ARS],datos_arg[Year],CI$2,datos_arg[Month],CM$2,datos_arg[Origen],CH48)
+SUMIFS(datos_us[ARS],datos_us[Year],CI$2,datos_us[Month],CM$2,datos_us[Destino],CH48)
- SUMIFS(datos_us[ARS],datos_us[Year],CI$2,datos_us[Month],CM$2,datos_us[Origen],CH48)</f>
        <v>77800</v>
      </c>
      <c r="CJ48" s="22">
        <f>SUMIFS(datos_arg[USD],datos_arg[Year],CI$2,datos_arg[Month],CM$2,datos_arg[Destino],CH48)
- SUMIFS(datos_arg[USD],datos_arg[Year],CI$2,datos_arg[Month],CM$2,datos_arg[Origen],CH48)
+SUMIFS(datos_us[USD],datos_us[Year],CI$2,datos_us[Month],CM$2,datos_us[Destino],CH48)
- SUMIFS(datos_us[USD],datos_us[Year],CI$2,datos_us[Month],CM$2,datos_us[Origen],CH48)</f>
        <v>1023.5294117647059</v>
      </c>
      <c r="CK48" s="22"/>
      <c r="CL48" s="22">
        <f t="shared" si="210"/>
        <v>361400</v>
      </c>
      <c r="CM48" s="23">
        <f t="shared" si="211"/>
        <v>6665.7816297038171</v>
      </c>
      <c r="CO48" s="3" t="s">
        <v>4108</v>
      </c>
      <c r="CP48" s="22">
        <f>SUMIFS(datos_arg[ARS],datos_arg[Year],CP$2,datos_arg[Month],CT$2,datos_arg[Destino],CO48)
- SUMIFS(datos_arg[ARS],datos_arg[Year],CP$2,datos_arg[Month],CT$2,datos_arg[Origen],CO48)
+SUMIFS(datos_us[ARS],datos_us[Year],CP$2,datos_us[Month],CT$2,datos_us[Destino],CO48)
- SUMIFS(datos_us[ARS],datos_us[Year],CP$2,datos_us[Month],CT$2,datos_us[Origen],CO48)</f>
        <v>0</v>
      </c>
      <c r="CQ48" s="22">
        <f>SUMIFS(datos_arg[USD],datos_arg[Year],CP$2,datos_arg[Month],CT$2,datos_arg[Destino],CO48)
- SUMIFS(datos_arg[USD],datos_arg[Year],CP$2,datos_arg[Month],CT$2,datos_arg[Origen],CO48)
+SUMIFS(datos_us[USD],datos_us[Year],CP$2,datos_us[Month],CT$2,datos_us[Destino],CO48)
- SUMIFS(datos_us[USD],datos_us[Year],CP$2,datos_us[Month],CT$2,datos_us[Origen],CO48)</f>
        <v>0</v>
      </c>
      <c r="CR48" s="22"/>
      <c r="CS48" s="22">
        <f t="shared" si="212"/>
        <v>361400</v>
      </c>
      <c r="CT48" s="23">
        <f t="shared" si="213"/>
        <v>6665.7816297038171</v>
      </c>
      <c r="CV48" s="3" t="s">
        <v>4108</v>
      </c>
      <c r="CW48" s="22">
        <f>SUMIFS(datos_arg[ARS],datos_arg[Year],CW$2,datos_arg[Month],DA$2,datos_arg[Destino],CV48)
- SUMIFS(datos_arg[ARS],datos_arg[Year],CW$2,datos_arg[Month],DA$2,datos_arg[Origen],CV48)
+SUMIFS(datos_us[ARS],datos_us[Year],CW$2,datos_us[Month],DA$2,datos_us[Destino],CV48)
- SUMIFS(datos_us[ARS],datos_us[Year],CW$2,datos_us[Month],DA$2,datos_us[Origen],CV48)</f>
        <v>19000</v>
      </c>
      <c r="CX48" s="22">
        <f>SUMIFS(datos_arg[USD],datos_arg[Year],CW$2,datos_arg[Month],DA$2,datos_arg[Destino],CV48)
- SUMIFS(datos_arg[USD],datos_arg[Year],CW$2,datos_arg[Month],DA$2,datos_arg[Origen],CV48)
+SUMIFS(datos_us[USD],datos_us[Year],CW$2,datos_us[Month],DA$2,datos_us[Destino],CV48)
- SUMIFS(datos_us[USD],datos_us[Year],CW$2,datos_us[Month],DA$2,datos_us[Origen],CV48)</f>
        <v>242.14247291170369</v>
      </c>
      <c r="CY48" s="22"/>
      <c r="CZ48" s="22">
        <f t="shared" si="214"/>
        <v>380400</v>
      </c>
      <c r="DA48" s="23">
        <f t="shared" si="215"/>
        <v>6907.9241026155205</v>
      </c>
      <c r="DC48" s="3" t="s">
        <v>4108</v>
      </c>
      <c r="DD48" s="22">
        <f>SUMIFS(datos_arg[ARS],datos_arg[Year],DD$2,datos_arg[Month],DH$2,datos_arg[Destino],DC48)
- SUMIFS(datos_arg[ARS],datos_arg[Year],DD$2,datos_arg[Month],DH$2,datos_arg[Origen],DC48)
+SUMIFS(datos_us[ARS],datos_us[Year],DD$2,datos_us[Month],DH$2,datos_us[Destino],DC48)
- SUMIFS(datos_us[ARS],datos_us[Year],DD$2,datos_us[Month],DH$2,datos_us[Origen],DC48)</f>
        <v>1900</v>
      </c>
      <c r="DE48" s="22">
        <f>SUMIFS(datos_arg[USD],datos_arg[Year],DD$2,datos_arg[Month],DH$2,datos_arg[Destino],DC48)
- SUMIFS(datos_arg[USD],datos_arg[Year],DD$2,datos_arg[Month],DH$2,datos_arg[Origen],DC48)
+SUMIFS(datos_us[USD],datos_us[Year],DD$2,datos_us[Month],DH$2,datos_us[Destino],DC48)
- SUMIFS(datos_us[USD],datos_us[Year],DD$2,datos_us[Month],DH$2,datos_us[Origen],DC48)</f>
        <v>22.352941176470587</v>
      </c>
      <c r="DF48" s="22"/>
      <c r="DG48" s="22">
        <f t="shared" si="216"/>
        <v>382300</v>
      </c>
      <c r="DH48" s="23">
        <f t="shared" si="217"/>
        <v>6930.2770437919908</v>
      </c>
      <c r="DJ48" s="3" t="s">
        <v>4108</v>
      </c>
      <c r="DK48" s="22">
        <f>SUMIFS(datos_arg[ARS],datos_arg[Year],DK$2,datos_arg[Month],DO$2,datos_arg[Destino],DJ48)
- SUMIFS(datos_arg[ARS],datos_arg[Year],DK$2,datos_arg[Month],DO$2,datos_arg[Origen],DJ48)
+SUMIFS(datos_us[ARS],datos_us[Year],DK$2,datos_us[Month],DO$2,datos_us[Destino],DJ48)
- SUMIFS(datos_us[ARS],datos_us[Year],DK$2,datos_us[Month],DO$2,datos_us[Origen],DJ48)</f>
        <v>174600</v>
      </c>
      <c r="DL48" s="22">
        <f>SUMIFS(datos_arg[USD],datos_arg[Year],DK$2,datos_arg[Month],DO$2,datos_arg[Destino],DJ48)
- SUMIFS(datos_arg[USD],datos_arg[Year],DK$2,datos_arg[Month],DO$2,datos_arg[Origen],DJ48)
+SUMIFS(datos_us[USD],datos_us[Year],DK$2,datos_us[Month],DO$2,datos_us[Destino],DJ48)
- SUMIFS(datos_us[USD],datos_us[Year],DK$2,datos_us[Month],DO$2,datos_us[Origen],DJ48)</f>
        <v>1490.1497695852534</v>
      </c>
      <c r="DM48" s="22"/>
      <c r="DN48" s="22">
        <f t="shared" si="218"/>
        <v>556900</v>
      </c>
      <c r="DO48" s="23">
        <f t="shared" si="219"/>
        <v>8420.4268133772439</v>
      </c>
      <c r="DQ48" s="3" t="s">
        <v>4108</v>
      </c>
      <c r="DR48" s="22">
        <f>SUMIFS(datos_arg[ARS],datos_arg[Year],DR$2,datos_arg[Month],DV$2,datos_arg[Destino],DQ48)
- SUMIFS(datos_arg[ARS],datos_arg[Year],DR$2,datos_arg[Month],DV$2,datos_arg[Origen],DQ48)
+SUMIFS(datos_us[ARS],datos_us[Year],DR$2,datos_us[Month],DV$2,datos_us[Destino],DQ48)
- SUMIFS(datos_us[ARS],datos_us[Year],DR$2,datos_us[Month],DV$2,datos_us[Origen],DQ48)</f>
        <v>262000</v>
      </c>
      <c r="DS48" s="22">
        <f>SUMIFS(datos_arg[USD],datos_arg[Year],DR$2,datos_arg[Month],DV$2,datos_arg[Destino],DQ48)
- SUMIFS(datos_arg[USD],datos_arg[Year],DR$2,datos_arg[Month],DV$2,datos_arg[Origen],DQ48)
+SUMIFS(datos_us[USD],datos_us[Year],DR$2,datos_us[Month],DV$2,datos_us[Destino],DQ48)
- SUMIFS(datos_us[USD],datos_us[Year],DR$2,datos_us[Month],DV$2,datos_us[Origen],DQ48)</f>
        <v>2168.0340578451246</v>
      </c>
      <c r="DT48" s="22"/>
      <c r="DU48" s="22">
        <f t="shared" si="220"/>
        <v>818900</v>
      </c>
      <c r="DV48" s="23">
        <f t="shared" si="221"/>
        <v>10588.460871222369</v>
      </c>
      <c r="DX48" s="3" t="s">
        <v>4108</v>
      </c>
      <c r="DY48" s="22">
        <f>SUMIFS(datos_arg[ARS],datos_arg[Year],DY$2,datos_arg[Month],EC$2,datos_arg[Destino],DX48)
- SUMIFS(datos_arg[ARS],datos_arg[Year],DY$2,datos_arg[Month],EC$2,datos_arg[Origen],DX48)
+SUMIFS(datos_us[ARS],datos_us[Year],DY$2,datos_us[Month],EC$2,datos_us[Destino],DX48)
- SUMIFS(datos_us[ARS],datos_us[Year],DY$2,datos_us[Month],EC$2,datos_us[Origen],DX48)</f>
        <v>80414</v>
      </c>
      <c r="DZ48" s="22">
        <f>SUMIFS(datos_arg[USD],datos_arg[Year],DY$2,datos_arg[Month],EC$2,datos_arg[Destino],DX48)
- SUMIFS(datos_arg[USD],datos_arg[Year],DY$2,datos_arg[Month],EC$2,datos_arg[Origen],DX48)
+SUMIFS(datos_us[USD],datos_us[Year],DY$2,datos_us[Month],EC$2,datos_us[Destino],DX48)
- SUMIFS(datos_us[USD],datos_us[Year],DY$2,datos_us[Month],EC$2,datos_us[Origen],DX48)</f>
        <v>630.8735778661578</v>
      </c>
      <c r="EA48" s="22"/>
      <c r="EB48" s="22">
        <f t="shared" si="222"/>
        <v>899314</v>
      </c>
      <c r="EC48" s="23">
        <f t="shared" si="223"/>
        <v>11219.334449088527</v>
      </c>
      <c r="EE48" s="3" t="s">
        <v>4108</v>
      </c>
      <c r="EF48" s="22">
        <f>SUMIFS(datos_arg[ARS],datos_arg[Year],EF$2,datos_arg[Month],EJ$2,datos_arg[Destino],EE48)
- SUMIFS(datos_arg[ARS],datos_arg[Year],EF$2,datos_arg[Month],EJ$2,datos_arg[Origen],EE48)
+SUMIFS(datos_us[ARS],datos_us[Year],EF$2,datos_us[Month],EJ$2,datos_us[Destino],EE48)
- SUMIFS(datos_us[ARS],datos_us[Year],EF$2,datos_us[Month],EJ$2,datos_us[Origen],EE48)</f>
        <v>115000</v>
      </c>
      <c r="EG48" s="22">
        <f>SUMIFS(datos_arg[USD],datos_arg[Year],EF$2,datos_arg[Month],EJ$2,datos_arg[Destino],EE48)
- SUMIFS(datos_arg[USD],datos_arg[Year],EF$2,datos_arg[Month],EJ$2,datos_arg[Origen],EE48)
+SUMIFS(datos_us[USD],datos_us[Year],EF$2,datos_us[Month],EJ$2,datos_us[Destino],EE48)
- SUMIFS(datos_us[USD],datos_us[Year],EF$2,datos_us[Month],EJ$2,datos_us[Origen],EE48)</f>
        <v>885.32084335275351</v>
      </c>
      <c r="EH48" s="22"/>
      <c r="EI48" s="22">
        <f t="shared" si="224"/>
        <v>1014314</v>
      </c>
      <c r="EJ48" s="23">
        <f t="shared" si="225"/>
        <v>12104.655292441281</v>
      </c>
      <c r="EL48" s="3" t="s">
        <v>4108</v>
      </c>
      <c r="EM48" s="22">
        <f>SUMIFS(datos_arg[ARS],datos_arg[Year],EM$2,datos_arg[Month],EQ$2,datos_arg[Destino],EL48)
- SUMIFS(datos_arg[ARS],datos_arg[Year],EM$2,datos_arg[Month],EQ$2,datos_arg[Origen],EL48)
+SUMIFS(datos_us[ARS],datos_us[Year],EM$2,datos_us[Month],EQ$2,datos_us[Destino],EL48)
- SUMIFS(datos_us[ARS],datos_us[Year],EM$2,datos_us[Month],EQ$2,datos_us[Origen],EL48)</f>
        <v>377000</v>
      </c>
      <c r="EN48" s="22">
        <f>SUMIFS(datos_arg[USD],datos_arg[Year],EM$2,datos_arg[Month],EQ$2,datos_arg[Destino],EL48)
- SUMIFS(datos_arg[USD],datos_arg[Year],EM$2,datos_arg[Month],EQ$2,datos_arg[Origen],EL48)
+SUMIFS(datos_us[USD],datos_us[Year],EM$2,datos_us[Month],EQ$2,datos_us[Destino],EL48)
- SUMIFS(datos_us[USD],datos_us[Year],EM$2,datos_us[Month],EQ$2,datos_us[Origen],EL48)</f>
        <v>2702.4614409920264</v>
      </c>
      <c r="EO48" s="22"/>
      <c r="EP48" s="22">
        <f t="shared" si="226"/>
        <v>1391314</v>
      </c>
      <c r="EQ48" s="23">
        <f t="shared" si="227"/>
        <v>14807.116733433308</v>
      </c>
      <c r="ES48" s="3" t="s">
        <v>4108</v>
      </c>
      <c r="ET48" s="22">
        <f>SUMIFS(datos_arg[ARS],datos_arg[Year],ET$2,datos_arg[Month],EX$2,datos_arg[Destino],ES48)
- SUMIFS(datos_arg[ARS],datos_arg[Year],ET$2,datos_arg[Month],EX$2,datos_arg[Origen],ES48)
+SUMIFS(datos_us[ARS],datos_us[Year],ET$2,datos_us[Month],EX$2,datos_us[Destino],ES48)
- SUMIFS(datos_us[ARS],datos_us[Year],ET$2,datos_us[Month],EX$2,datos_us[Origen],ES48)</f>
        <v>330000</v>
      </c>
      <c r="EU48" s="22">
        <f>SUMIFS(datos_arg[USD],datos_arg[Year],ET$2,datos_arg[Month],EX$2,datos_arg[Destino],ES48)
- SUMIFS(datos_arg[USD],datos_arg[Year],ET$2,datos_arg[Month],EX$2,datos_arg[Origen],ES48)
+SUMIFS(datos_us[USD],datos_us[Year],ET$2,datos_us[Month],EX$2,datos_us[Destino],ES48)
- SUMIFS(datos_us[USD],datos_us[Year],ET$2,datos_us[Month],EX$2,datos_us[Origen],ES48)</f>
        <v>2110.0618958737255</v>
      </c>
      <c r="EV48" s="22"/>
      <c r="EW48" s="22">
        <f t="shared" si="228"/>
        <v>1721314</v>
      </c>
      <c r="EX48" s="23">
        <f t="shared" si="229"/>
        <v>16917.178629307033</v>
      </c>
      <c r="EZ48" s="3" t="s">
        <v>4108</v>
      </c>
      <c r="FA48" s="22">
        <f>SUMIFS(datos_arg[ARS],datos_arg[Year],FA$2,datos_arg[Month],FE$2,datos_arg[Destino],EZ48)
- SUMIFS(datos_arg[ARS],datos_arg[Year],FA$2,datos_arg[Month],FE$2,datos_arg[Origen],EZ48)
+SUMIFS(datos_us[ARS],datos_us[Year],FA$2,datos_us[Month],FE$2,datos_us[Destino],EZ48)
- SUMIFS(datos_us[ARS],datos_us[Year],FA$2,datos_us[Month],FE$2,datos_us[Origen],EZ48)</f>
        <v>150000</v>
      </c>
      <c r="FB48" s="22">
        <f>SUMIFS(datos_arg[USD],datos_arg[Year],FA$2,datos_arg[Month],FE$2,datos_arg[Destino],EZ48)
- SUMIFS(datos_arg[USD],datos_arg[Year],FA$2,datos_arg[Month],FE$2,datos_arg[Origen],EZ48)
+SUMIFS(datos_us[USD],datos_us[Year],FA$2,datos_us[Month],FE$2,datos_us[Destino],EZ48)
- SUMIFS(datos_us[USD],datos_us[Year],FA$2,datos_us[Month],FE$2,datos_us[Origen],EZ48)</f>
        <v>927.93705499166799</v>
      </c>
      <c r="FC48" s="22"/>
      <c r="FD48" s="22">
        <f t="shared" si="230"/>
        <v>1871314</v>
      </c>
      <c r="FE48" s="23">
        <f t="shared" si="231"/>
        <v>17845.1156842987</v>
      </c>
      <c r="FG48" s="3" t="s">
        <v>4108</v>
      </c>
      <c r="FH48" s="22">
        <f>SUMIFS(datos_arg[ARS],datos_arg[Year],FH$2,datos_arg[Month],FL$2,datos_arg[Destino],FG48)
- SUMIFS(datos_arg[ARS],datos_arg[Year],FH$2,datos_arg[Month],FL$2,datos_arg[Origen],FG48)
+SUMIFS(datos_us[ARS],datos_us[Year],FH$2,datos_us[Month],FL$2,datos_us[Destino],FG48)
- SUMIFS(datos_us[ARS],datos_us[Year],FH$2,datos_us[Month],FL$2,datos_us[Origen],FG48)</f>
        <v>106000</v>
      </c>
      <c r="FI48" s="22">
        <f>SUMIFS(datos_arg[USD],datos_arg[Year],FH$2,datos_arg[Month],FL$2,datos_arg[Destino],FG48)
- SUMIFS(datos_arg[USD],datos_arg[Year],FH$2,datos_arg[Month],FL$2,datos_arg[Origen],FG48)
+SUMIFS(datos_us[USD],datos_us[Year],FH$2,datos_us[Month],FL$2,datos_us[Destino],FG48)
- SUMIFS(datos_us[USD],datos_us[Year],FH$2,datos_us[Month],FL$2,datos_us[Origen],FG48)</f>
        <v>716.11056462446686</v>
      </c>
      <c r="FJ48" s="22"/>
      <c r="FK48" s="22">
        <f t="shared" si="232"/>
        <v>1977314</v>
      </c>
      <c r="FL48" s="23">
        <f t="shared" si="233"/>
        <v>18561.226248923165</v>
      </c>
      <c r="FN48" s="3" t="s">
        <v>4108</v>
      </c>
      <c r="FO48" s="22">
        <f>SUMIFS(datos_arg[ARS],datos_arg[Year],FO$2,datos_arg[Month],FS$2,datos_arg[Destino],FN48)
- SUMIFS(datos_arg[ARS],datos_arg[Year],FO$2,datos_arg[Month],FS$2,datos_arg[Origen],FN48)
+SUMIFS(datos_us[ARS],datos_us[Year],FO$2,datos_us[Month],FS$2,datos_us[Destino],FN48)
- SUMIFS(datos_us[ARS],datos_us[Year],FO$2,datos_us[Month],FS$2,datos_us[Origen],FN48)</f>
        <v>0</v>
      </c>
      <c r="FP48" s="22">
        <f>SUMIFS(datos_arg[USD],datos_arg[Year],FO$2,datos_arg[Month],FS$2,datos_arg[Destino],FN48)
- SUMIFS(datos_arg[USD],datos_arg[Year],FO$2,datos_arg[Month],FS$2,datos_arg[Origen],FN48)
+SUMIFS(datos_us[USD],datos_us[Year],FO$2,datos_us[Month],FS$2,datos_us[Destino],FN48)
- SUMIFS(datos_us[USD],datos_us[Year],FO$2,datos_us[Month],FS$2,datos_us[Origen],FN48)</f>
        <v>0</v>
      </c>
      <c r="FQ48" s="22"/>
      <c r="FR48" s="22">
        <f t="shared" si="234"/>
        <v>1977314</v>
      </c>
      <c r="FS48" s="23">
        <f t="shared" si="235"/>
        <v>18561.226248923165</v>
      </c>
      <c r="FU48" s="3" t="s">
        <v>4108</v>
      </c>
      <c r="FV48" s="22">
        <f>SUMIFS(datos_arg[ARS],datos_arg[Year],FV$2,datos_arg[Month],FZ$2,datos_arg[Destino],FU48)
- SUMIFS(datos_arg[ARS],datos_arg[Year],FV$2,datos_arg[Month],FZ$2,datos_arg[Origen],FU48)
+SUMIFS(datos_us[ARS],datos_us[Year],FV$2,datos_us[Month],FZ$2,datos_us[Destino],FU48)
- SUMIFS(datos_us[ARS],datos_us[Year],FV$2,datos_us[Month],FZ$2,datos_us[Origen],FU48)</f>
        <v>220000</v>
      </c>
      <c r="FW48" s="22">
        <f>SUMIFS(datos_arg[USD],datos_arg[Year],FV$2,datos_arg[Month],FZ$2,datos_arg[Destino],FU48)
- SUMIFS(datos_arg[USD],datos_arg[Year],FV$2,datos_arg[Month],FZ$2,datos_arg[Origen],FU48)
+SUMIFS(datos_us[USD],datos_us[Year],FV$2,datos_us[Month],FZ$2,datos_us[Destino],FU48)
- SUMIFS(datos_us[USD],datos_us[Year],FV$2,datos_us[Month],FZ$2,datos_us[Origen],FU48)</f>
        <v>1498.7777316544439</v>
      </c>
      <c r="FX48" s="22"/>
      <c r="FY48" s="22">
        <f t="shared" si="236"/>
        <v>2197314</v>
      </c>
      <c r="FZ48" s="23">
        <f t="shared" si="237"/>
        <v>20060.00398057761</v>
      </c>
      <c r="GB48" s="3" t="s">
        <v>4108</v>
      </c>
      <c r="GC48" s="22">
        <f>SUMIFS(datos_arg[ARS],datos_arg[Year],GC$2,datos_arg[Month],GG$2,datos_arg[Destino],GB48)
- SUMIFS(datos_arg[ARS],datos_arg[Year],GC$2,datos_arg[Month],GG$2,datos_arg[Origen],GB48)
+SUMIFS(datos_us[ARS],datos_us[Year],GC$2,datos_us[Month],GG$2,datos_us[Destino],GB48)
- SUMIFS(datos_us[ARS],datos_us[Year],GC$2,datos_us[Month],GG$2,datos_us[Origen],GB48)</f>
        <v>178600</v>
      </c>
      <c r="GD48" s="22">
        <f>SUMIFS(datos_arg[USD],datos_arg[Year],GC$2,datos_arg[Month],GG$2,datos_arg[Destino],GB48)
- SUMIFS(datos_arg[USD],datos_arg[Year],GC$2,datos_arg[Month],GG$2,datos_arg[Origen],GB48)
+SUMIFS(datos_us[USD],datos_us[Year],GC$2,datos_us[Month],GG$2,datos_us[Destino],GB48)
- SUMIFS(datos_us[USD],datos_us[Year],GC$2,datos_us[Month],GG$2,datos_us[Origen],GB48)</f>
        <v>1272.4557375376296</v>
      </c>
      <c r="GE48" s="22"/>
      <c r="GF48" s="22">
        <f t="shared" si="238"/>
        <v>2375914</v>
      </c>
      <c r="GG48" s="23">
        <f t="shared" si="239"/>
        <v>21332.459718115239</v>
      </c>
      <c r="GI48" s="3" t="s">
        <v>4108</v>
      </c>
      <c r="GJ48" s="22">
        <f>SUMIFS(datos_arg[ARS],datos_arg[Year],GJ$2,datos_arg[Month],GN$2,datos_arg[Destino],GI48)
- SUMIFS(datos_arg[ARS],datos_arg[Year],GJ$2,datos_arg[Month],GN$2,datos_arg[Origen],GI48)
+SUMIFS(datos_us[ARS],datos_us[Year],GJ$2,datos_us[Month],GN$2,datos_us[Destino],GI48)
- SUMIFS(datos_us[ARS],datos_us[Year],GJ$2,datos_us[Month],GN$2,datos_us[Origen],GI48)</f>
        <v>823000</v>
      </c>
      <c r="GK48" s="22">
        <f>SUMIFS(datos_arg[USD],datos_arg[Year],GJ$2,datos_arg[Month],GN$2,datos_arg[Destino],GI48)
- SUMIFS(datos_arg[USD],datos_arg[Year],GJ$2,datos_arg[Month],GN$2,datos_arg[Origen],GI48)
+SUMIFS(datos_us[USD],datos_us[Year],GJ$2,datos_us[Month],GN$2,datos_us[Destino],GI48)
- SUMIFS(datos_us[USD],datos_us[Year],GJ$2,datos_us[Month],GN$2,datos_us[Origen],GI48)</f>
        <v>5288.7700361312118</v>
      </c>
      <c r="GL48" s="22"/>
      <c r="GM48" s="22">
        <f t="shared" si="240"/>
        <v>3198914</v>
      </c>
      <c r="GN48" s="23">
        <f t="shared" si="241"/>
        <v>26621.229754246451</v>
      </c>
      <c r="GP48" s="3" t="s">
        <v>4108</v>
      </c>
      <c r="GQ48" s="22">
        <f>SUMIFS(datos_arg[ARS],datos_arg[Year],GQ$2,datos_arg[Month],GU$2,datos_arg[Destino],GP48)
- SUMIFS(datos_arg[ARS],datos_arg[Year],GQ$2,datos_arg[Month],GU$2,datos_arg[Origen],GP48)
+SUMIFS(datos_us[ARS],datos_us[Year],GQ$2,datos_us[Month],GU$2,datos_us[Destino],GP48)
- SUMIFS(datos_us[ARS],datos_us[Year],GQ$2,datos_us[Month],GU$2,datos_us[Origen],GP48)</f>
        <v>415000</v>
      </c>
      <c r="GR48" s="22">
        <f>SUMIFS(datos_arg[USD],datos_arg[Year],GQ$2,datos_arg[Month],GU$2,datos_arg[Destino],GP48)
- SUMIFS(datos_arg[USD],datos_arg[Year],GQ$2,datos_arg[Month],GU$2,datos_arg[Origen],GP48)
+SUMIFS(datos_us[USD],datos_us[Year],GQ$2,datos_us[Month],GU$2,datos_us[Destino],GP48)
- SUMIFS(datos_us[USD],datos_us[Year],GQ$2,datos_us[Month],GU$2,datos_us[Origen],GP48)</f>
        <v>2722.5108225108224</v>
      </c>
      <c r="GS48" s="22"/>
      <c r="GT48" s="22">
        <f t="shared" si="242"/>
        <v>3613914</v>
      </c>
      <c r="GU48" s="23">
        <f t="shared" si="243"/>
        <v>29343.740576757275</v>
      </c>
      <c r="GW48" s="3" t="s">
        <v>4108</v>
      </c>
      <c r="GX48" s="22">
        <f>SUMIFS(datos_arg[ARS],datos_arg[Year],GX$2,datos_arg[Month],HB$2,datos_arg[Destino],GW48)
- SUMIFS(datos_arg[ARS],datos_arg[Year],GX$2,datos_arg[Month],HB$2,datos_arg[Origen],GW48)
+SUMIFS(datos_us[ARS],datos_us[Year],GX$2,datos_us[Month],HB$2,datos_us[Destino],GW48)
- SUMIFS(datos_us[ARS],datos_us[Year],GX$2,datos_us[Month],HB$2,datos_us[Origen],GW48)</f>
        <v>721000</v>
      </c>
      <c r="GY48" s="22">
        <f>SUMIFS(datos_arg[USD],datos_arg[Year],GX$2,datos_arg[Month],HB$2,datos_arg[Destino],GW48)
- SUMIFS(datos_arg[USD],datos_arg[Year],GX$2,datos_arg[Month],HB$2,datos_arg[Origen],GW48)
+SUMIFS(datos_us[USD],datos_us[Year],GX$2,datos_us[Month],HB$2,datos_us[Destino],GW48)
- SUMIFS(datos_us[USD],datos_us[Year],GX$2,datos_us[Month],HB$2,datos_us[Origen],GW48)</f>
        <v>4621.3114268757845</v>
      </c>
      <c r="GZ48" s="22"/>
      <c r="HA48" s="22">
        <f t="shared" si="244"/>
        <v>4334914</v>
      </c>
      <c r="HB48" s="23">
        <f t="shared" si="245"/>
        <v>33965.052003633056</v>
      </c>
      <c r="HD48" s="3" t="s">
        <v>4108</v>
      </c>
      <c r="HE48" s="22">
        <f>SUMIFS(datos_arg[ARS],datos_arg[Year],HE$2,datos_arg[Month],HI$2,datos_arg[Destino],HD48)
- SUMIFS(datos_arg[ARS],datos_arg[Year],HE$2,datos_arg[Month],HI$2,datos_arg[Origen],HD48)
+SUMIFS(datos_us[ARS],datos_us[Year],HE$2,datos_us[Month],HI$2,datos_us[Destino],HD48)
- SUMIFS(datos_us[ARS],datos_us[Year],HE$2,datos_us[Month],HI$2,datos_us[Origen],HD48)</f>
        <v>864250</v>
      </c>
      <c r="HF48" s="22">
        <f>SUMIFS(datos_arg[USD],datos_arg[Year],HE$2,datos_arg[Month],HI$2,datos_arg[Destino],HD48)
- SUMIFS(datos_arg[USD],datos_arg[Year],HE$2,datos_arg[Month],HI$2,datos_arg[Origen],HD48)
+SUMIFS(datos_us[USD],datos_us[Year],HE$2,datos_us[Month],HI$2,datos_us[Destino],HD48)
- SUMIFS(datos_us[USD],datos_us[Year],HE$2,datos_us[Month],HI$2,datos_us[Origen],HD48)</f>
        <v>5097.6255088195385</v>
      </c>
      <c r="HG48" s="22"/>
      <c r="HH48" s="22">
        <f t="shared" si="246"/>
        <v>5199164</v>
      </c>
      <c r="HI48" s="23">
        <f t="shared" si="247"/>
        <v>39062.677512452596</v>
      </c>
      <c r="HK48" s="3" t="s">
        <v>4108</v>
      </c>
      <c r="HL48" s="22">
        <f>SUMIFS(datos_arg[ARS],datos_arg[Year],HL$2,datos_arg[Month],HP$2,datos_arg[Destino],HK48)
- SUMIFS(datos_arg[ARS],datos_arg[Year],HL$2,datos_arg[Month],HP$2,datos_arg[Origen],HK48)
+SUMIFS(datos_us[ARS],datos_us[Year],HL$2,datos_us[Month],HP$2,datos_us[Destino],HK48)
- SUMIFS(datos_us[ARS],datos_us[Year],HL$2,datos_us[Month],HP$2,datos_us[Origen],HK48)</f>
        <v>222500</v>
      </c>
      <c r="HM48" s="22">
        <f>SUMIFS(datos_arg[USD],datos_arg[Year],HL$2,datos_arg[Month],HP$2,datos_arg[Destino],HK48)
- SUMIFS(datos_arg[USD],datos_arg[Year],HL$2,datos_arg[Month],HP$2,datos_arg[Origen],HK48)
+SUMIFS(datos_us[USD],datos_us[Year],HL$2,datos_us[Month],HP$2,datos_us[Destino],HK48)
- SUMIFS(datos_us[USD],datos_us[Year],HL$2,datos_us[Month],HP$2,datos_us[Origen],HK48)</f>
        <v>1247.7245621743768</v>
      </c>
      <c r="HN48" s="22"/>
      <c r="HO48" s="22">
        <f t="shared" si="248"/>
        <v>5421664</v>
      </c>
      <c r="HP48" s="23">
        <f t="shared" si="249"/>
        <v>40310.402074626974</v>
      </c>
    </row>
    <row r="49" spans="2:224" x14ac:dyDescent="0.25">
      <c r="B49" s="3" t="s">
        <v>4154</v>
      </c>
      <c r="C49" s="22">
        <f>SUMIFS(datos_arg[ARS],datos_arg[Year],C$2,datos_arg[Month],G$2,datos_arg[Destino],B49)
- SUMIFS(datos_arg[ARS],datos_arg[Year],C$2,datos_arg[Month],G$2,datos_arg[Origen],B49)
+SUMIFS(datos_us[ARS],datos_us[Year],C$2,datos_us[Month],G$2,datos_us[Destino],B49)
- SUMIFS(datos_us[ARS],datos_us[Year],C$2,datos_us[Month],G$2,datos_us[Origen],B49)</f>
        <v>0</v>
      </c>
      <c r="D49" s="22">
        <f>SUMIFS(datos_arg[USD],datos_arg[Year],C$2,datos_arg[Month],G$2,datos_arg[Destino],B49)
- SUMIFS(datos_arg[USD],datos_arg[Year],C$2,datos_arg[Month],G$2,datos_arg[Origen],B49)
+SUMIFS(datos_us[USD],datos_us[Year],C$2,datos_us[Month],G$2,datos_us[Destino],B49)
- SUMIFS(datos_us[USD],datos_us[Year],C$2,datos_us[Month],G$2,datos_us[Origen],B49)</f>
        <v>0</v>
      </c>
      <c r="E49" s="22"/>
      <c r="F49" s="22">
        <f t="shared" si="32"/>
        <v>0</v>
      </c>
      <c r="G49" s="23">
        <f t="shared" si="0"/>
        <v>0</v>
      </c>
      <c r="I49" s="3" t="s">
        <v>4154</v>
      </c>
      <c r="J49" s="22">
        <f>SUMIFS(datos_arg[ARS],datos_arg[Year],J$2,datos_arg[Month],N$2,datos_arg[Destino],I49)
- SUMIFS(datos_arg[ARS],datos_arg[Year],J$2,datos_arg[Month],N$2,datos_arg[Origen],I49)
+SUMIFS(datos_us[ARS],datos_us[Year],J$2,datos_us[Month],N$2,datos_us[Destino],I49)
- SUMIFS(datos_us[ARS],datos_us[Year],J$2,datos_us[Month],N$2,datos_us[Origen],I49)</f>
        <v>0</v>
      </c>
      <c r="K49" s="22">
        <f>SUMIFS(datos_arg[USD],datos_arg[Year],J$2,datos_arg[Month],N$2,datos_arg[Destino],I49)
- SUMIFS(datos_arg[USD],datos_arg[Year],J$2,datos_arg[Month],N$2,datos_arg[Origen],I49)
+SUMIFS(datos_us[USD],datos_us[Year],J$2,datos_us[Month],N$2,datos_us[Destino],I49)
- SUMIFS(datos_us[USD],datos_us[Year],J$2,datos_us[Month],N$2,datos_us[Origen],I49)</f>
        <v>0</v>
      </c>
      <c r="L49" s="22"/>
      <c r="M49" s="22">
        <f t="shared" si="188"/>
        <v>0</v>
      </c>
      <c r="N49" s="23">
        <f t="shared" si="189"/>
        <v>0</v>
      </c>
      <c r="P49" s="3" t="s">
        <v>4154</v>
      </c>
      <c r="Q49" s="22">
        <f>SUMIFS(datos_arg[ARS],datos_arg[Year],Q$2,datos_arg[Month],U$2,datos_arg[Destino],P49)
- SUMIFS(datos_arg[ARS],datos_arg[Year],Q$2,datos_arg[Month],U$2,datos_arg[Origen],P49)
+SUMIFS(datos_us[ARS],datos_us[Year],Q$2,datos_us[Month],U$2,datos_us[Destino],P49)
- SUMIFS(datos_us[ARS],datos_us[Year],Q$2,datos_us[Month],U$2,datos_us[Origen],P49)</f>
        <v>0</v>
      </c>
      <c r="R49" s="22">
        <f>SUMIFS(datos_arg[USD],datos_arg[Year],Q$2,datos_arg[Month],U$2,datos_arg[Destino],P49)
- SUMIFS(datos_arg[USD],datos_arg[Year],Q$2,datos_arg[Month],U$2,datos_arg[Origen],P49)
+SUMIFS(datos_us[USD],datos_us[Year],Q$2,datos_us[Month],U$2,datos_us[Destino],P49)
- SUMIFS(datos_us[USD],datos_us[Year],Q$2,datos_us[Month],U$2,datos_us[Origen],P49)</f>
        <v>0</v>
      </c>
      <c r="S49" s="22"/>
      <c r="T49" s="22">
        <f t="shared" si="190"/>
        <v>0</v>
      </c>
      <c r="U49" s="23">
        <f t="shared" si="191"/>
        <v>0</v>
      </c>
      <c r="W49" s="3" t="s">
        <v>4154</v>
      </c>
      <c r="X49" s="22">
        <f>SUMIFS(datos_arg[ARS],datos_arg[Year],X$2,datos_arg[Month],AB$2,datos_arg[Destino],W49)
- SUMIFS(datos_arg[ARS],datos_arg[Year],X$2,datos_arg[Month],AB$2,datos_arg[Origen],W49)
+SUMIFS(datos_us[ARS],datos_us[Year],X$2,datos_us[Month],AB$2,datos_us[Destino],W49)
- SUMIFS(datos_us[ARS],datos_us[Year],X$2,datos_us[Month],AB$2,datos_us[Origen],W49)</f>
        <v>0</v>
      </c>
      <c r="Y49" s="22">
        <f>SUMIFS(datos_arg[USD],datos_arg[Year],X$2,datos_arg[Month],AB$2,datos_arg[Destino],W49)
- SUMIFS(datos_arg[USD],datos_arg[Year],X$2,datos_arg[Month],AB$2,datos_arg[Origen],W49)
+SUMIFS(datos_us[USD],datos_us[Year],X$2,datos_us[Month],AB$2,datos_us[Destino],W49)
- SUMIFS(datos_us[USD],datos_us[Year],X$2,datos_us[Month],AB$2,datos_us[Origen],W49)</f>
        <v>0</v>
      </c>
      <c r="Z49" s="22"/>
      <c r="AA49" s="22">
        <f t="shared" si="192"/>
        <v>0</v>
      </c>
      <c r="AB49" s="23">
        <f t="shared" si="193"/>
        <v>0</v>
      </c>
      <c r="AD49" s="3" t="s">
        <v>4154</v>
      </c>
      <c r="AE49" s="22">
        <f>SUMIFS(datos_arg[ARS],datos_arg[Year],AE$2,datos_arg[Month],AI$2,datos_arg[Destino],AD49)
- SUMIFS(datos_arg[ARS],datos_arg[Year],AE$2,datos_arg[Month],AI$2,datos_arg[Origen],AD49)
+SUMIFS(datos_us[ARS],datos_us[Year],AE$2,datos_us[Month],AI$2,datos_us[Destino],AD49)
- SUMIFS(datos_us[ARS],datos_us[Year],AE$2,datos_us[Month],AI$2,datos_us[Origen],AD49)</f>
        <v>0</v>
      </c>
      <c r="AF49" s="22">
        <f>SUMIFS(datos_arg[USD],datos_arg[Year],AE$2,datos_arg[Month],AI$2,datos_arg[Destino],AD49)
- SUMIFS(datos_arg[USD],datos_arg[Year],AE$2,datos_arg[Month],AI$2,datos_arg[Origen],AD49)
+SUMIFS(datos_us[USD],datos_us[Year],AE$2,datos_us[Month],AI$2,datos_us[Destino],AD49)
- SUMIFS(datos_us[USD],datos_us[Year],AE$2,datos_us[Month],AI$2,datos_us[Origen],AD49)</f>
        <v>0</v>
      </c>
      <c r="AG49" s="22"/>
      <c r="AH49" s="22">
        <f t="shared" si="194"/>
        <v>0</v>
      </c>
      <c r="AI49" s="23">
        <f t="shared" si="195"/>
        <v>0</v>
      </c>
      <c r="AK49" s="3" t="s">
        <v>4154</v>
      </c>
      <c r="AL49" s="22">
        <f>SUMIFS(datos_arg[ARS],datos_arg[Year],AL$2,datos_arg[Month],AP$2,datos_arg[Destino],AK49)
- SUMIFS(datos_arg[ARS],datos_arg[Year],AL$2,datos_arg[Month],AP$2,datos_arg[Origen],AK49)
+SUMIFS(datos_us[ARS],datos_us[Year],AL$2,datos_us[Month],AP$2,datos_us[Destino],AK49)
- SUMIFS(datos_us[ARS],datos_us[Year],AL$2,datos_us[Month],AP$2,datos_us[Origen],AK49)</f>
        <v>0</v>
      </c>
      <c r="AM49" s="22">
        <f>SUMIFS(datos_arg[USD],datos_arg[Year],AL$2,datos_arg[Month],AP$2,datos_arg[Destino],AK49)
- SUMIFS(datos_arg[USD],datos_arg[Year],AL$2,datos_arg[Month],AP$2,datos_arg[Origen],AK49)
+SUMIFS(datos_us[USD],datos_us[Year],AL$2,datos_us[Month],AP$2,datos_us[Destino],AK49)
- SUMIFS(datos_us[USD],datos_us[Year],AL$2,datos_us[Month],AP$2,datos_us[Origen],AK49)</f>
        <v>0</v>
      </c>
      <c r="AN49" s="22"/>
      <c r="AO49" s="22">
        <f t="shared" si="196"/>
        <v>0</v>
      </c>
      <c r="AP49" s="23">
        <f t="shared" si="197"/>
        <v>0</v>
      </c>
      <c r="AR49" s="3" t="s">
        <v>4154</v>
      </c>
      <c r="AS49" s="22">
        <f>SUMIFS(datos_arg[ARS],datos_arg[Year],AS$2,datos_arg[Month],AW$2,datos_arg[Destino],AR49)
- SUMIFS(datos_arg[ARS],datos_arg[Year],AS$2,datos_arg[Month],AW$2,datos_arg[Origen],AR49)
+SUMIFS(datos_us[ARS],datos_us[Year],AS$2,datos_us[Month],AW$2,datos_us[Destino],AR49)
- SUMIFS(datos_us[ARS],datos_us[Year],AS$2,datos_us[Month],AW$2,datos_us[Origen],AR49)</f>
        <v>0</v>
      </c>
      <c r="AT49" s="22">
        <f>SUMIFS(datos_arg[USD],datos_arg[Year],AS$2,datos_arg[Month],AW$2,datos_arg[Destino],AR49)
- SUMIFS(datos_arg[USD],datos_arg[Year],AS$2,datos_arg[Month],AW$2,datos_arg[Origen],AR49)
+SUMIFS(datos_us[USD],datos_us[Year],AS$2,datos_us[Month],AW$2,datos_us[Destino],AR49)
- SUMIFS(datos_us[USD],datos_us[Year],AS$2,datos_us[Month],AW$2,datos_us[Origen],AR49)</f>
        <v>0</v>
      </c>
      <c r="AU49" s="22"/>
      <c r="AV49" s="22">
        <f t="shared" si="198"/>
        <v>0</v>
      </c>
      <c r="AW49" s="23">
        <f t="shared" si="199"/>
        <v>0</v>
      </c>
      <c r="AY49" s="3" t="s">
        <v>4154</v>
      </c>
      <c r="AZ49" s="22">
        <f>SUMIFS(datos_arg[ARS],datos_arg[Year],AZ$2,datos_arg[Month],BD$2,datos_arg[Destino],AY49)
- SUMIFS(datos_arg[ARS],datos_arg[Year],AZ$2,datos_arg[Month],BD$2,datos_arg[Origen],AY49)
+SUMIFS(datos_us[ARS],datos_us[Year],AZ$2,datos_us[Month],BD$2,datos_us[Destino],AY49)
- SUMIFS(datos_us[ARS],datos_us[Year],AZ$2,datos_us[Month],BD$2,datos_us[Origen],AY49)</f>
        <v>0</v>
      </c>
      <c r="BA49" s="22">
        <f>SUMIFS(datos_arg[USD],datos_arg[Year],AZ$2,datos_arg[Month],BD$2,datos_arg[Destino],AY49)
- SUMIFS(datos_arg[USD],datos_arg[Year],AZ$2,datos_arg[Month],BD$2,datos_arg[Origen],AY49)
+SUMIFS(datos_us[USD],datos_us[Year],AZ$2,datos_us[Month],BD$2,datos_us[Destino],AY49)
- SUMIFS(datos_us[USD],datos_us[Year],AZ$2,datos_us[Month],BD$2,datos_us[Origen],AY49)</f>
        <v>0</v>
      </c>
      <c r="BB49" s="22"/>
      <c r="BC49" s="22">
        <f t="shared" si="200"/>
        <v>0</v>
      </c>
      <c r="BD49" s="23">
        <f t="shared" si="201"/>
        <v>0</v>
      </c>
      <c r="BF49" s="3" t="s">
        <v>4154</v>
      </c>
      <c r="BG49" s="22">
        <f>SUMIFS(datos_arg[ARS],datos_arg[Year],BG$2,datos_arg[Month],BK$2,datos_arg[Destino],BF49)
- SUMIFS(datos_arg[ARS],datos_arg[Year],BG$2,datos_arg[Month],BK$2,datos_arg[Origen],BF49)
+SUMIFS(datos_us[ARS],datos_us[Year],BG$2,datos_us[Month],BK$2,datos_us[Destino],BF49)
- SUMIFS(datos_us[ARS],datos_us[Year],BG$2,datos_us[Month],BK$2,datos_us[Origen],BF49)</f>
        <v>0</v>
      </c>
      <c r="BH49" s="22">
        <f>SUMIFS(datos_arg[USD],datos_arg[Year],BG$2,datos_arg[Month],BK$2,datos_arg[Destino],BF49)
- SUMIFS(datos_arg[USD],datos_arg[Year],BG$2,datos_arg[Month],BK$2,datos_arg[Origen],BF49)
+SUMIFS(datos_us[USD],datos_us[Year],BG$2,datos_us[Month],BK$2,datos_us[Destino],BF49)
- SUMIFS(datos_us[USD],datos_us[Year],BG$2,datos_us[Month],BK$2,datos_us[Origen],BF49)</f>
        <v>0</v>
      </c>
      <c r="BI49" s="22"/>
      <c r="BJ49" s="22">
        <f t="shared" si="202"/>
        <v>0</v>
      </c>
      <c r="BK49" s="23">
        <f t="shared" si="203"/>
        <v>0</v>
      </c>
      <c r="BM49" s="3" t="s">
        <v>4154</v>
      </c>
      <c r="BN49" s="22">
        <f>SUMIFS(datos_arg[ARS],datos_arg[Year],BN$2,datos_arg[Month],BR$2,datos_arg[Destino],BM49)
- SUMIFS(datos_arg[ARS],datos_arg[Year],BN$2,datos_arg[Month],BR$2,datos_arg[Origen],BM49)
+SUMIFS(datos_us[ARS],datos_us[Year],BN$2,datos_us[Month],BR$2,datos_us[Destino],BM49)
- SUMIFS(datos_us[ARS],datos_us[Year],BN$2,datos_us[Month],BR$2,datos_us[Origen],BM49)</f>
        <v>0</v>
      </c>
      <c r="BO49" s="22">
        <f>SUMIFS(datos_arg[USD],datos_arg[Year],BN$2,datos_arg[Month],BR$2,datos_arg[Destino],BM49)
- SUMIFS(datos_arg[USD],datos_arg[Year],BN$2,datos_arg[Month],BR$2,datos_arg[Origen],BM49)
+SUMIFS(datos_us[USD],datos_us[Year],BN$2,datos_us[Month],BR$2,datos_us[Destino],BM49)
- SUMIFS(datos_us[USD],datos_us[Year],BN$2,datos_us[Month],BR$2,datos_us[Origen],BM49)</f>
        <v>0</v>
      </c>
      <c r="BP49" s="22"/>
      <c r="BQ49" s="22">
        <f t="shared" si="204"/>
        <v>0</v>
      </c>
      <c r="BR49" s="23">
        <f t="shared" si="205"/>
        <v>0</v>
      </c>
      <c r="BT49" s="3" t="s">
        <v>4154</v>
      </c>
      <c r="BU49" s="22">
        <f>SUMIFS(datos_arg[ARS],datos_arg[Year],BU$2,datos_arg[Month],BY$2,datos_arg[Destino],BT49)
- SUMIFS(datos_arg[ARS],datos_arg[Year],BU$2,datos_arg[Month],BY$2,datos_arg[Origen],BT49)
+SUMIFS(datos_us[ARS],datos_us[Year],BU$2,datos_us[Month],BY$2,datos_us[Destino],BT49)
- SUMIFS(datos_us[ARS],datos_us[Year],BU$2,datos_us[Month],BY$2,datos_us[Origen],BT49)</f>
        <v>0</v>
      </c>
      <c r="BV49" s="22">
        <f>SUMIFS(datos_arg[USD],datos_arg[Year],BU$2,datos_arg[Month],BY$2,datos_arg[Destino],BT49)
- SUMIFS(datos_arg[USD],datos_arg[Year],BU$2,datos_arg[Month],BY$2,datos_arg[Origen],BT49)
+SUMIFS(datos_us[USD],datos_us[Year],BU$2,datos_us[Month],BY$2,datos_us[Destino],BT49)
- SUMIFS(datos_us[USD],datos_us[Year],BU$2,datos_us[Month],BY$2,datos_us[Origen],BT49)</f>
        <v>0</v>
      </c>
      <c r="BW49" s="22"/>
      <c r="BX49" s="22">
        <f t="shared" si="206"/>
        <v>0</v>
      </c>
      <c r="BY49" s="23">
        <f t="shared" si="207"/>
        <v>0</v>
      </c>
      <c r="CA49" s="3" t="s">
        <v>4154</v>
      </c>
      <c r="CB49" s="22">
        <f>SUMIFS(datos_arg[ARS],datos_arg[Year],CB$2,datos_arg[Month],CF$2,datos_arg[Destino],CA49)
- SUMIFS(datos_arg[ARS],datos_arg[Year],CB$2,datos_arg[Month],CF$2,datos_arg[Origen],CA49)
+SUMIFS(datos_us[ARS],datos_us[Year],CB$2,datos_us[Month],CF$2,datos_us[Destino],CA49)
- SUMIFS(datos_us[ARS],datos_us[Year],CB$2,datos_us[Month],CF$2,datos_us[Origen],CA49)</f>
        <v>0</v>
      </c>
      <c r="CC49" s="22">
        <f>SUMIFS(datos_arg[USD],datos_arg[Year],CB$2,datos_arg[Month],CF$2,datos_arg[Destino],CA49)
- SUMIFS(datos_arg[USD],datos_arg[Year],CB$2,datos_arg[Month],CF$2,datos_arg[Origen],CA49)
+SUMIFS(datos_us[USD],datos_us[Year],CB$2,datos_us[Month],CF$2,datos_us[Destino],CA49)
- SUMIFS(datos_us[USD],datos_us[Year],CB$2,datos_us[Month],CF$2,datos_us[Origen],CA49)</f>
        <v>0</v>
      </c>
      <c r="CD49" s="22"/>
      <c r="CE49" s="22">
        <f t="shared" si="208"/>
        <v>0</v>
      </c>
      <c r="CF49" s="23">
        <f t="shared" si="209"/>
        <v>0</v>
      </c>
      <c r="CH49" s="3" t="s">
        <v>4154</v>
      </c>
      <c r="CI49" s="22">
        <f>SUMIFS(datos_arg[ARS],datos_arg[Year],CI$2,datos_arg[Month],CM$2,datos_arg[Destino],CH49)
- SUMIFS(datos_arg[ARS],datos_arg[Year],CI$2,datos_arg[Month],CM$2,datos_arg[Origen],CH49)
+SUMIFS(datos_us[ARS],datos_us[Year],CI$2,datos_us[Month],CM$2,datos_us[Destino],CH49)
- SUMIFS(datos_us[ARS],datos_us[Year],CI$2,datos_us[Month],CM$2,datos_us[Origen],CH49)</f>
        <v>0</v>
      </c>
      <c r="CJ49" s="22">
        <f>SUMIFS(datos_arg[USD],datos_arg[Year],CI$2,datos_arg[Month],CM$2,datos_arg[Destino],CH49)
- SUMIFS(datos_arg[USD],datos_arg[Year],CI$2,datos_arg[Month],CM$2,datos_arg[Origen],CH49)
+SUMIFS(datos_us[USD],datos_us[Year],CI$2,datos_us[Month],CM$2,datos_us[Destino],CH49)
- SUMIFS(datos_us[USD],datos_us[Year],CI$2,datos_us[Month],CM$2,datos_us[Origen],CH49)</f>
        <v>0</v>
      </c>
      <c r="CK49" s="22"/>
      <c r="CL49" s="22">
        <f t="shared" si="210"/>
        <v>0</v>
      </c>
      <c r="CM49" s="23">
        <f t="shared" si="211"/>
        <v>0</v>
      </c>
      <c r="CO49" s="3" t="s">
        <v>4154</v>
      </c>
      <c r="CP49" s="22">
        <f>SUMIFS(datos_arg[ARS],datos_arg[Year],CP$2,datos_arg[Month],CT$2,datos_arg[Destino],CO49)
- SUMIFS(datos_arg[ARS],datos_arg[Year],CP$2,datos_arg[Month],CT$2,datos_arg[Origen],CO49)
+SUMIFS(datos_us[ARS],datos_us[Year],CP$2,datos_us[Month],CT$2,datos_us[Destino],CO49)
- SUMIFS(datos_us[ARS],datos_us[Year],CP$2,datos_us[Month],CT$2,datos_us[Origen],CO49)</f>
        <v>0</v>
      </c>
      <c r="CQ49" s="22">
        <f>SUMIFS(datos_arg[USD],datos_arg[Year],CP$2,datos_arg[Month],CT$2,datos_arg[Destino],CO49)
- SUMIFS(datos_arg[USD],datos_arg[Year],CP$2,datos_arg[Month],CT$2,datos_arg[Origen],CO49)
+SUMIFS(datos_us[USD],datos_us[Year],CP$2,datos_us[Month],CT$2,datos_us[Destino],CO49)
- SUMIFS(datos_us[USD],datos_us[Year],CP$2,datos_us[Month],CT$2,datos_us[Origen],CO49)</f>
        <v>0</v>
      </c>
      <c r="CR49" s="22"/>
      <c r="CS49" s="22">
        <f t="shared" si="212"/>
        <v>0</v>
      </c>
      <c r="CT49" s="23">
        <f t="shared" si="213"/>
        <v>0</v>
      </c>
      <c r="CV49" s="3" t="s">
        <v>4154</v>
      </c>
      <c r="CW49" s="22">
        <f>SUMIFS(datos_arg[ARS],datos_arg[Year],CW$2,datos_arg[Month],DA$2,datos_arg[Destino],CV49)
- SUMIFS(datos_arg[ARS],datos_arg[Year],CW$2,datos_arg[Month],DA$2,datos_arg[Origen],CV49)
+SUMIFS(datos_us[ARS],datos_us[Year],CW$2,datos_us[Month],DA$2,datos_us[Destino],CV49)
- SUMIFS(datos_us[ARS],datos_us[Year],CW$2,datos_us[Month],DA$2,datos_us[Origen],CV49)</f>
        <v>0</v>
      </c>
      <c r="CX49" s="22">
        <f>SUMIFS(datos_arg[USD],datos_arg[Year],CW$2,datos_arg[Month],DA$2,datos_arg[Destino],CV49)
- SUMIFS(datos_arg[USD],datos_arg[Year],CW$2,datos_arg[Month],DA$2,datos_arg[Origen],CV49)
+SUMIFS(datos_us[USD],datos_us[Year],CW$2,datos_us[Month],DA$2,datos_us[Destino],CV49)
- SUMIFS(datos_us[USD],datos_us[Year],CW$2,datos_us[Month],DA$2,datos_us[Origen],CV49)</f>
        <v>0</v>
      </c>
      <c r="CY49" s="22"/>
      <c r="CZ49" s="22">
        <f t="shared" si="214"/>
        <v>0</v>
      </c>
      <c r="DA49" s="23">
        <f t="shared" si="215"/>
        <v>0</v>
      </c>
      <c r="DC49" s="3" t="s">
        <v>4154</v>
      </c>
      <c r="DD49" s="22">
        <f>SUMIFS(datos_arg[ARS],datos_arg[Year],DD$2,datos_arg[Month],DH$2,datos_arg[Destino],DC49)
- SUMIFS(datos_arg[ARS],datos_arg[Year],DD$2,datos_arg[Month],DH$2,datos_arg[Origen],DC49)
+SUMIFS(datos_us[ARS],datos_us[Year],DD$2,datos_us[Month],DH$2,datos_us[Destino],DC49)
- SUMIFS(datos_us[ARS],datos_us[Year],DD$2,datos_us[Month],DH$2,datos_us[Origen],DC49)</f>
        <v>0</v>
      </c>
      <c r="DE49" s="22">
        <f>SUMIFS(datos_arg[USD],datos_arg[Year],DD$2,datos_arg[Month],DH$2,datos_arg[Destino],DC49)
- SUMIFS(datos_arg[USD],datos_arg[Year],DD$2,datos_arg[Month],DH$2,datos_arg[Origen],DC49)
+SUMIFS(datos_us[USD],datos_us[Year],DD$2,datos_us[Month],DH$2,datos_us[Destino],DC49)
- SUMIFS(datos_us[USD],datos_us[Year],DD$2,datos_us[Month],DH$2,datos_us[Origen],DC49)</f>
        <v>0</v>
      </c>
      <c r="DF49" s="22"/>
      <c r="DG49" s="22">
        <f t="shared" si="216"/>
        <v>0</v>
      </c>
      <c r="DH49" s="23">
        <f t="shared" si="217"/>
        <v>0</v>
      </c>
      <c r="DJ49" s="3" t="s">
        <v>4154</v>
      </c>
      <c r="DK49" s="22">
        <f>SUMIFS(datos_arg[ARS],datos_arg[Year],DK$2,datos_arg[Month],DO$2,datos_arg[Destino],DJ49)
- SUMIFS(datos_arg[ARS],datos_arg[Year],DK$2,datos_arg[Month],DO$2,datos_arg[Origen],DJ49)
+SUMIFS(datos_us[ARS],datos_us[Year],DK$2,datos_us[Month],DO$2,datos_us[Destino],DJ49)
- SUMIFS(datos_us[ARS],datos_us[Year],DK$2,datos_us[Month],DO$2,datos_us[Origen],DJ49)</f>
        <v>0</v>
      </c>
      <c r="DL49" s="22">
        <f>SUMIFS(datos_arg[USD],datos_arg[Year],DK$2,datos_arg[Month],DO$2,datos_arg[Destino],DJ49)
- SUMIFS(datos_arg[USD],datos_arg[Year],DK$2,datos_arg[Month],DO$2,datos_arg[Origen],DJ49)
+SUMIFS(datos_us[USD],datos_us[Year],DK$2,datos_us[Month],DO$2,datos_us[Destino],DJ49)
- SUMIFS(datos_us[USD],datos_us[Year],DK$2,datos_us[Month],DO$2,datos_us[Origen],DJ49)</f>
        <v>0</v>
      </c>
      <c r="DM49" s="22"/>
      <c r="DN49" s="22">
        <f t="shared" si="218"/>
        <v>0</v>
      </c>
      <c r="DO49" s="23">
        <f t="shared" si="219"/>
        <v>0</v>
      </c>
      <c r="DQ49" s="3" t="s">
        <v>4154</v>
      </c>
      <c r="DR49" s="22">
        <f>SUMIFS(datos_arg[ARS],datos_arg[Year],DR$2,datos_arg[Month],DV$2,datos_arg[Destino],DQ49)
- SUMIFS(datos_arg[ARS],datos_arg[Year],DR$2,datos_arg[Month],DV$2,datos_arg[Origen],DQ49)
+SUMIFS(datos_us[ARS],datos_us[Year],DR$2,datos_us[Month],DV$2,datos_us[Destino],DQ49)
- SUMIFS(datos_us[ARS],datos_us[Year],DR$2,datos_us[Month],DV$2,datos_us[Origen],DQ49)</f>
        <v>0</v>
      </c>
      <c r="DS49" s="22">
        <f>SUMIFS(datos_arg[USD],datos_arg[Year],DR$2,datos_arg[Month],DV$2,datos_arg[Destino],DQ49)
- SUMIFS(datos_arg[USD],datos_arg[Year],DR$2,datos_arg[Month],DV$2,datos_arg[Origen],DQ49)
+SUMIFS(datos_us[USD],datos_us[Year],DR$2,datos_us[Month],DV$2,datos_us[Destino],DQ49)
- SUMIFS(datos_us[USD],datos_us[Year],DR$2,datos_us[Month],DV$2,datos_us[Origen],DQ49)</f>
        <v>0</v>
      </c>
      <c r="DT49" s="22"/>
      <c r="DU49" s="22">
        <f t="shared" si="220"/>
        <v>0</v>
      </c>
      <c r="DV49" s="23">
        <f t="shared" si="221"/>
        <v>0</v>
      </c>
      <c r="DX49" s="3" t="s">
        <v>4154</v>
      </c>
      <c r="DY49" s="22">
        <f>SUMIFS(datos_arg[ARS],datos_arg[Year],DY$2,datos_arg[Month],EC$2,datos_arg[Destino],DX49)
- SUMIFS(datos_arg[ARS],datos_arg[Year],DY$2,datos_arg[Month],EC$2,datos_arg[Origen],DX49)
+SUMIFS(datos_us[ARS],datos_us[Year],DY$2,datos_us[Month],EC$2,datos_us[Destino],DX49)
- SUMIFS(datos_us[ARS],datos_us[Year],DY$2,datos_us[Month],EC$2,datos_us[Origen],DX49)</f>
        <v>0</v>
      </c>
      <c r="DZ49" s="22">
        <f>SUMIFS(datos_arg[USD],datos_arg[Year],DY$2,datos_arg[Month],EC$2,datos_arg[Destino],DX49)
- SUMIFS(datos_arg[USD],datos_arg[Year],DY$2,datos_arg[Month],EC$2,datos_arg[Origen],DX49)
+SUMIFS(datos_us[USD],datos_us[Year],DY$2,datos_us[Month],EC$2,datos_us[Destino],DX49)
- SUMIFS(datos_us[USD],datos_us[Year],DY$2,datos_us[Month],EC$2,datos_us[Origen],DX49)</f>
        <v>0</v>
      </c>
      <c r="EA49" s="22"/>
      <c r="EB49" s="22">
        <f t="shared" si="222"/>
        <v>0</v>
      </c>
      <c r="EC49" s="23">
        <f t="shared" si="223"/>
        <v>0</v>
      </c>
      <c r="EE49" s="3" t="s">
        <v>4154</v>
      </c>
      <c r="EF49" s="22">
        <f>SUMIFS(datos_arg[ARS],datos_arg[Year],EF$2,datos_arg[Month],EJ$2,datos_arg[Destino],EE49)
- SUMIFS(datos_arg[ARS],datos_arg[Year],EF$2,datos_arg[Month],EJ$2,datos_arg[Origen],EE49)
+SUMIFS(datos_us[ARS],datos_us[Year],EF$2,datos_us[Month],EJ$2,datos_us[Destino],EE49)
- SUMIFS(datos_us[ARS],datos_us[Year],EF$2,datos_us[Month],EJ$2,datos_us[Origen],EE49)</f>
        <v>0</v>
      </c>
      <c r="EG49" s="22">
        <f>SUMIFS(datos_arg[USD],datos_arg[Year],EF$2,datos_arg[Month],EJ$2,datos_arg[Destino],EE49)
- SUMIFS(datos_arg[USD],datos_arg[Year],EF$2,datos_arg[Month],EJ$2,datos_arg[Origen],EE49)
+SUMIFS(datos_us[USD],datos_us[Year],EF$2,datos_us[Month],EJ$2,datos_us[Destino],EE49)
- SUMIFS(datos_us[USD],datos_us[Year],EF$2,datos_us[Month],EJ$2,datos_us[Origen],EE49)</f>
        <v>0</v>
      </c>
      <c r="EH49" s="22"/>
      <c r="EI49" s="22">
        <f t="shared" si="224"/>
        <v>0</v>
      </c>
      <c r="EJ49" s="23">
        <f t="shared" si="225"/>
        <v>0</v>
      </c>
      <c r="EL49" s="3" t="s">
        <v>4154</v>
      </c>
      <c r="EM49" s="22">
        <f>SUMIFS(datos_arg[ARS],datos_arg[Year],EM$2,datos_arg[Month],EQ$2,datos_arg[Destino],EL49)
- SUMIFS(datos_arg[ARS],datos_arg[Year],EM$2,datos_arg[Month],EQ$2,datos_arg[Origen],EL49)
+SUMIFS(datos_us[ARS],datos_us[Year],EM$2,datos_us[Month],EQ$2,datos_us[Destino],EL49)
- SUMIFS(datos_us[ARS],datos_us[Year],EM$2,datos_us[Month],EQ$2,datos_us[Origen],EL49)</f>
        <v>0</v>
      </c>
      <c r="EN49" s="22">
        <f>SUMIFS(datos_arg[USD],datos_arg[Year],EM$2,datos_arg[Month],EQ$2,datos_arg[Destino],EL49)
- SUMIFS(datos_arg[USD],datos_arg[Year],EM$2,datos_arg[Month],EQ$2,datos_arg[Origen],EL49)
+SUMIFS(datos_us[USD],datos_us[Year],EM$2,datos_us[Month],EQ$2,datos_us[Destino],EL49)
- SUMIFS(datos_us[USD],datos_us[Year],EM$2,datos_us[Month],EQ$2,datos_us[Origen],EL49)</f>
        <v>0</v>
      </c>
      <c r="EO49" s="22"/>
      <c r="EP49" s="22">
        <f t="shared" si="226"/>
        <v>0</v>
      </c>
      <c r="EQ49" s="23">
        <f t="shared" si="227"/>
        <v>0</v>
      </c>
      <c r="ES49" s="3" t="s">
        <v>4154</v>
      </c>
      <c r="ET49" s="22">
        <f>SUMIFS(datos_arg[ARS],datos_arg[Year],ET$2,datos_arg[Month],EX$2,datos_arg[Destino],ES49)
- SUMIFS(datos_arg[ARS],datos_arg[Year],ET$2,datos_arg[Month],EX$2,datos_arg[Origen],ES49)
+SUMIFS(datos_us[ARS],datos_us[Year],ET$2,datos_us[Month],EX$2,datos_us[Destino],ES49)
- SUMIFS(datos_us[ARS],datos_us[Year],ET$2,datos_us[Month],EX$2,datos_us[Origen],ES49)</f>
        <v>0</v>
      </c>
      <c r="EU49" s="22">
        <f>SUMIFS(datos_arg[USD],datos_arg[Year],ET$2,datos_arg[Month],EX$2,datos_arg[Destino],ES49)
- SUMIFS(datos_arg[USD],datos_arg[Year],ET$2,datos_arg[Month],EX$2,datos_arg[Origen],ES49)
+SUMIFS(datos_us[USD],datos_us[Year],ET$2,datos_us[Month],EX$2,datos_us[Destino],ES49)
- SUMIFS(datos_us[USD],datos_us[Year],ET$2,datos_us[Month],EX$2,datos_us[Origen],ES49)</f>
        <v>0</v>
      </c>
      <c r="EV49" s="22"/>
      <c r="EW49" s="22">
        <f t="shared" si="228"/>
        <v>0</v>
      </c>
      <c r="EX49" s="23">
        <f t="shared" si="229"/>
        <v>0</v>
      </c>
      <c r="EZ49" s="3" t="s">
        <v>4154</v>
      </c>
      <c r="FA49" s="22">
        <f>SUMIFS(datos_arg[ARS],datos_arg[Year],FA$2,datos_arg[Month],FE$2,datos_arg[Destino],EZ49)
- SUMIFS(datos_arg[ARS],datos_arg[Year],FA$2,datos_arg[Month],FE$2,datos_arg[Origen],EZ49)
+SUMIFS(datos_us[ARS],datos_us[Year],FA$2,datos_us[Month],FE$2,datos_us[Destino],EZ49)
- SUMIFS(datos_us[ARS],datos_us[Year],FA$2,datos_us[Month],FE$2,datos_us[Origen],EZ49)</f>
        <v>0</v>
      </c>
      <c r="FB49" s="22">
        <f>SUMIFS(datos_arg[USD],datos_arg[Year],FA$2,datos_arg[Month],FE$2,datos_arg[Destino],EZ49)
- SUMIFS(datos_arg[USD],datos_arg[Year],FA$2,datos_arg[Month],FE$2,datos_arg[Origen],EZ49)
+SUMIFS(datos_us[USD],datos_us[Year],FA$2,datos_us[Month],FE$2,datos_us[Destino],EZ49)
- SUMIFS(datos_us[USD],datos_us[Year],FA$2,datos_us[Month],FE$2,datos_us[Origen],EZ49)</f>
        <v>0</v>
      </c>
      <c r="FC49" s="22"/>
      <c r="FD49" s="22">
        <f t="shared" si="230"/>
        <v>0</v>
      </c>
      <c r="FE49" s="23">
        <f t="shared" si="231"/>
        <v>0</v>
      </c>
      <c r="FG49" s="3" t="s">
        <v>4154</v>
      </c>
      <c r="FH49" s="22">
        <f>SUMIFS(datos_arg[ARS],datos_arg[Year],FH$2,datos_arg[Month],FL$2,datos_arg[Destino],FG49)
- SUMIFS(datos_arg[ARS],datos_arg[Year],FH$2,datos_arg[Month],FL$2,datos_arg[Origen],FG49)
+SUMIFS(datos_us[ARS],datos_us[Year],FH$2,datos_us[Month],FL$2,datos_us[Destino],FG49)
- SUMIFS(datos_us[ARS],datos_us[Year],FH$2,datos_us[Month],FL$2,datos_us[Origen],FG49)</f>
        <v>0</v>
      </c>
      <c r="FI49" s="22">
        <f>SUMIFS(datos_arg[USD],datos_arg[Year],FH$2,datos_arg[Month],FL$2,datos_arg[Destino],FG49)
- SUMIFS(datos_arg[USD],datos_arg[Year],FH$2,datos_arg[Month],FL$2,datos_arg[Origen],FG49)
+SUMIFS(datos_us[USD],datos_us[Year],FH$2,datos_us[Month],FL$2,datos_us[Destino],FG49)
- SUMIFS(datos_us[USD],datos_us[Year],FH$2,datos_us[Month],FL$2,datos_us[Origen],FG49)</f>
        <v>0</v>
      </c>
      <c r="FJ49" s="22"/>
      <c r="FK49" s="22">
        <f t="shared" si="232"/>
        <v>0</v>
      </c>
      <c r="FL49" s="23">
        <f t="shared" si="233"/>
        <v>0</v>
      </c>
      <c r="FN49" s="3" t="s">
        <v>4154</v>
      </c>
      <c r="FO49" s="22">
        <f>SUMIFS(datos_arg[ARS],datos_arg[Year],FO$2,datos_arg[Month],FS$2,datos_arg[Destino],FN49)
- SUMIFS(datos_arg[ARS],datos_arg[Year],FO$2,datos_arg[Month],FS$2,datos_arg[Origen],FN49)
+SUMIFS(datos_us[ARS],datos_us[Year],FO$2,datos_us[Month],FS$2,datos_us[Destino],FN49)
- SUMIFS(datos_us[ARS],datos_us[Year],FO$2,datos_us[Month],FS$2,datos_us[Origen],FN49)</f>
        <v>0</v>
      </c>
      <c r="FP49" s="22">
        <f>SUMIFS(datos_arg[USD],datos_arg[Year],FO$2,datos_arg[Month],FS$2,datos_arg[Destino],FN49)
- SUMIFS(datos_arg[USD],datos_arg[Year],FO$2,datos_arg[Month],FS$2,datos_arg[Origen],FN49)
+SUMIFS(datos_us[USD],datos_us[Year],FO$2,datos_us[Month],FS$2,datos_us[Destino],FN49)
- SUMIFS(datos_us[USD],datos_us[Year],FO$2,datos_us[Month],FS$2,datos_us[Origen],FN49)</f>
        <v>0</v>
      </c>
      <c r="FQ49" s="22"/>
      <c r="FR49" s="22">
        <f t="shared" si="234"/>
        <v>0</v>
      </c>
      <c r="FS49" s="23">
        <f t="shared" si="235"/>
        <v>0</v>
      </c>
      <c r="FU49" s="3" t="s">
        <v>4154</v>
      </c>
      <c r="FV49" s="22">
        <f>SUMIFS(datos_arg[ARS],datos_arg[Year],FV$2,datos_arg[Month],FZ$2,datos_arg[Destino],FU49)
- SUMIFS(datos_arg[ARS],datos_arg[Year],FV$2,datos_arg[Month],FZ$2,datos_arg[Origen],FU49)
+SUMIFS(datos_us[ARS],datos_us[Year],FV$2,datos_us[Month],FZ$2,datos_us[Destino],FU49)
- SUMIFS(datos_us[ARS],datos_us[Year],FV$2,datos_us[Month],FZ$2,datos_us[Origen],FU49)</f>
        <v>278000</v>
      </c>
      <c r="FW49" s="22">
        <f>SUMIFS(datos_arg[USD],datos_arg[Year],FV$2,datos_arg[Month],FZ$2,datos_arg[Destino],FU49)
- SUMIFS(datos_arg[USD],datos_arg[Year],FV$2,datos_arg[Month],FZ$2,datos_arg[Origen],FU49)
+SUMIFS(datos_us[USD],datos_us[Year],FV$2,datos_us[Month],FZ$2,datos_us[Destino],FU49)
- SUMIFS(datos_us[USD],datos_us[Year],FV$2,datos_us[Month],FZ$2,datos_us[Origen],FU49)</f>
        <v>2000</v>
      </c>
      <c r="FX49" s="22"/>
      <c r="FY49" s="22">
        <f t="shared" si="236"/>
        <v>278000</v>
      </c>
      <c r="FZ49" s="23">
        <f t="shared" si="237"/>
        <v>2000</v>
      </c>
      <c r="GB49" s="3" t="s">
        <v>4154</v>
      </c>
      <c r="GC49" s="22">
        <f>SUMIFS(datos_arg[ARS],datos_arg[Year],GC$2,datos_arg[Month],GG$2,datos_arg[Destino],GB49)
- SUMIFS(datos_arg[ARS],datos_arg[Year],GC$2,datos_arg[Month],GG$2,datos_arg[Origen],GB49)
+SUMIFS(datos_us[ARS],datos_us[Year],GC$2,datos_us[Month],GG$2,datos_us[Destino],GB49)
- SUMIFS(datos_us[ARS],datos_us[Year],GC$2,datos_us[Month],GG$2,datos_us[Origen],GB49)</f>
        <v>0</v>
      </c>
      <c r="GD49" s="22">
        <f>SUMIFS(datos_arg[USD],datos_arg[Year],GC$2,datos_arg[Month],GG$2,datos_arg[Destino],GB49)
- SUMIFS(datos_arg[USD],datos_arg[Year],GC$2,datos_arg[Month],GG$2,datos_arg[Origen],GB49)
+SUMIFS(datos_us[USD],datos_us[Year],GC$2,datos_us[Month],GG$2,datos_us[Destino],GB49)
- SUMIFS(datos_us[USD],datos_us[Year],GC$2,datos_us[Month],GG$2,datos_us[Origen],GB49)</f>
        <v>0</v>
      </c>
      <c r="GE49" s="22"/>
      <c r="GF49" s="22">
        <f t="shared" si="238"/>
        <v>278000</v>
      </c>
      <c r="GG49" s="23">
        <f t="shared" si="239"/>
        <v>2000</v>
      </c>
      <c r="GI49" s="3" t="s">
        <v>4154</v>
      </c>
      <c r="GJ49" s="22">
        <f>SUMIFS(datos_arg[ARS],datos_arg[Year],GJ$2,datos_arg[Month],GN$2,datos_arg[Destino],GI49)
- SUMIFS(datos_arg[ARS],datos_arg[Year],GJ$2,datos_arg[Month],GN$2,datos_arg[Origen],GI49)
+SUMIFS(datos_us[ARS],datos_us[Year],GJ$2,datos_us[Month],GN$2,datos_us[Destino],GI49)
- SUMIFS(datos_us[ARS],datos_us[Year],GJ$2,datos_us[Month],GN$2,datos_us[Origen],GI49)</f>
        <v>0</v>
      </c>
      <c r="GK49" s="22">
        <f>SUMIFS(datos_arg[USD],datos_arg[Year],GJ$2,datos_arg[Month],GN$2,datos_arg[Destino],GI49)
- SUMIFS(datos_arg[USD],datos_arg[Year],GJ$2,datos_arg[Month],GN$2,datos_arg[Origen],GI49)
+SUMIFS(datos_us[USD],datos_us[Year],GJ$2,datos_us[Month],GN$2,datos_us[Destino],GI49)
- SUMIFS(datos_us[USD],datos_us[Year],GJ$2,datos_us[Month],GN$2,datos_us[Origen],GI49)</f>
        <v>0</v>
      </c>
      <c r="GL49" s="22"/>
      <c r="GM49" s="22">
        <f t="shared" si="240"/>
        <v>278000</v>
      </c>
      <c r="GN49" s="23">
        <f t="shared" si="241"/>
        <v>2000</v>
      </c>
      <c r="GP49" s="3" t="s">
        <v>4154</v>
      </c>
      <c r="GQ49" s="22">
        <f>SUMIFS(datos_arg[ARS],datos_arg[Year],GQ$2,datos_arg[Month],GU$2,datos_arg[Destino],GP49)
- SUMIFS(datos_arg[ARS],datos_arg[Year],GQ$2,datos_arg[Month],GU$2,datos_arg[Origen],GP49)
+SUMIFS(datos_us[ARS],datos_us[Year],GQ$2,datos_us[Month],GU$2,datos_us[Destino],GP49)
- SUMIFS(datos_us[ARS],datos_us[Year],GQ$2,datos_us[Month],GU$2,datos_us[Origen],GP49)</f>
        <v>0</v>
      </c>
      <c r="GR49" s="22">
        <f>SUMIFS(datos_arg[USD],datos_arg[Year],GQ$2,datos_arg[Month],GU$2,datos_arg[Destino],GP49)
- SUMIFS(datos_arg[USD],datos_arg[Year],GQ$2,datos_arg[Month],GU$2,datos_arg[Origen],GP49)
+SUMIFS(datos_us[USD],datos_us[Year],GQ$2,datos_us[Month],GU$2,datos_us[Destino],GP49)
- SUMIFS(datos_us[USD],datos_us[Year],GQ$2,datos_us[Month],GU$2,datos_us[Origen],GP49)</f>
        <v>0</v>
      </c>
      <c r="GS49" s="22"/>
      <c r="GT49" s="22">
        <f t="shared" si="242"/>
        <v>278000</v>
      </c>
      <c r="GU49" s="23">
        <f t="shared" si="243"/>
        <v>2000</v>
      </c>
      <c r="GW49" s="3" t="s">
        <v>4154</v>
      </c>
      <c r="GX49" s="22">
        <f>SUMIFS(datos_arg[ARS],datos_arg[Year],GX$2,datos_arg[Month],HB$2,datos_arg[Destino],GW49)
- SUMIFS(datos_arg[ARS],datos_arg[Year],GX$2,datos_arg[Month],HB$2,datos_arg[Origen],GW49)
+SUMIFS(datos_us[ARS],datos_us[Year],GX$2,datos_us[Month],HB$2,datos_us[Destino],GW49)
- SUMIFS(datos_us[ARS],datos_us[Year],GX$2,datos_us[Month],HB$2,datos_us[Origen],GW49)</f>
        <v>0</v>
      </c>
      <c r="GY49" s="22">
        <f>SUMIFS(datos_arg[USD],datos_arg[Year],GX$2,datos_arg[Month],HB$2,datos_arg[Destino],GW49)
- SUMIFS(datos_arg[USD],datos_arg[Year],GX$2,datos_arg[Month],HB$2,datos_arg[Origen],GW49)
+SUMIFS(datos_us[USD],datos_us[Year],GX$2,datos_us[Month],HB$2,datos_us[Destino],GW49)
- SUMIFS(datos_us[USD],datos_us[Year],GX$2,datos_us[Month],HB$2,datos_us[Origen],GW49)</f>
        <v>0</v>
      </c>
      <c r="GZ49" s="22"/>
      <c r="HA49" s="22">
        <f t="shared" si="244"/>
        <v>278000</v>
      </c>
      <c r="HB49" s="23">
        <f t="shared" si="245"/>
        <v>2000</v>
      </c>
      <c r="HD49" s="3" t="s">
        <v>4154</v>
      </c>
      <c r="HE49" s="22">
        <f>SUMIFS(datos_arg[ARS],datos_arg[Year],HE$2,datos_arg[Month],HI$2,datos_arg[Destino],HD49)
- SUMIFS(datos_arg[ARS],datos_arg[Year],HE$2,datos_arg[Month],HI$2,datos_arg[Origen],HD49)
+SUMIFS(datos_us[ARS],datos_us[Year],HE$2,datos_us[Month],HI$2,datos_us[Destino],HD49)
- SUMIFS(datos_us[ARS],datos_us[Year],HE$2,datos_us[Month],HI$2,datos_us[Origen],HD49)</f>
        <v>0</v>
      </c>
      <c r="HF49" s="22">
        <f>SUMIFS(datos_arg[USD],datos_arg[Year],HE$2,datos_arg[Month],HI$2,datos_arg[Destino],HD49)
- SUMIFS(datos_arg[USD],datos_arg[Year],HE$2,datos_arg[Month],HI$2,datos_arg[Origen],HD49)
+SUMIFS(datos_us[USD],datos_us[Year],HE$2,datos_us[Month],HI$2,datos_us[Destino],HD49)
- SUMIFS(datos_us[USD],datos_us[Year],HE$2,datos_us[Month],HI$2,datos_us[Origen],HD49)</f>
        <v>0</v>
      </c>
      <c r="HG49" s="22"/>
      <c r="HH49" s="22">
        <f t="shared" si="246"/>
        <v>278000</v>
      </c>
      <c r="HI49" s="23">
        <f t="shared" si="247"/>
        <v>2000</v>
      </c>
      <c r="HK49" s="3" t="s">
        <v>4154</v>
      </c>
      <c r="HL49" s="22">
        <f>SUMIFS(datos_arg[ARS],datos_arg[Year],HL$2,datos_arg[Month],HP$2,datos_arg[Destino],HK49)
- SUMIFS(datos_arg[ARS],datos_arg[Year],HL$2,datos_arg[Month],HP$2,datos_arg[Origen],HK49)
+SUMIFS(datos_us[ARS],datos_us[Year],HL$2,datos_us[Month],HP$2,datos_us[Destino],HK49)
- SUMIFS(datos_us[ARS],datos_us[Year],HL$2,datos_us[Month],HP$2,datos_us[Origen],HK49)</f>
        <v>0</v>
      </c>
      <c r="HM49" s="22">
        <f>SUMIFS(datos_arg[USD],datos_arg[Year],HL$2,datos_arg[Month],HP$2,datos_arg[Destino],HK49)
- SUMIFS(datos_arg[USD],datos_arg[Year],HL$2,datos_arg[Month],HP$2,datos_arg[Origen],HK49)
+SUMIFS(datos_us[USD],datos_us[Year],HL$2,datos_us[Month],HP$2,datos_us[Destino],HK49)
- SUMIFS(datos_us[USD],datos_us[Year],HL$2,datos_us[Month],HP$2,datos_us[Origen],HK49)</f>
        <v>0</v>
      </c>
      <c r="HN49" s="22"/>
      <c r="HO49" s="22">
        <f t="shared" si="248"/>
        <v>278000</v>
      </c>
      <c r="HP49" s="23">
        <f t="shared" si="249"/>
        <v>2000</v>
      </c>
    </row>
    <row r="50" spans="2:224" x14ac:dyDescent="0.25">
      <c r="B50" s="3"/>
      <c r="C50" s="22"/>
      <c r="D50" s="22"/>
      <c r="E50" s="22"/>
      <c r="F50" s="22"/>
      <c r="G50" s="23"/>
      <c r="I50" s="3"/>
      <c r="J50" s="22"/>
      <c r="K50" s="22"/>
      <c r="L50" s="22"/>
      <c r="M50" s="22"/>
      <c r="N50" s="23"/>
      <c r="P50" s="3"/>
      <c r="Q50" s="22"/>
      <c r="R50" s="22"/>
      <c r="S50" s="22"/>
      <c r="T50" s="22"/>
      <c r="U50" s="23"/>
      <c r="W50" s="3"/>
      <c r="X50" s="22"/>
      <c r="Y50" s="22"/>
      <c r="Z50" s="22"/>
      <c r="AA50" s="22"/>
      <c r="AB50" s="23"/>
      <c r="AD50" s="3"/>
      <c r="AE50" s="22"/>
      <c r="AF50" s="22"/>
      <c r="AG50" s="22"/>
      <c r="AH50" s="22"/>
      <c r="AI50" s="23"/>
      <c r="AK50" s="3"/>
      <c r="AL50" s="22"/>
      <c r="AM50" s="22"/>
      <c r="AN50" s="22"/>
      <c r="AO50" s="22"/>
      <c r="AP50" s="23"/>
      <c r="AR50" s="3"/>
      <c r="AS50" s="22"/>
      <c r="AT50" s="22"/>
      <c r="AU50" s="22"/>
      <c r="AV50" s="22"/>
      <c r="AW50" s="23"/>
      <c r="AY50" s="3"/>
      <c r="AZ50" s="22"/>
      <c r="BA50" s="22"/>
      <c r="BB50" s="22"/>
      <c r="BC50" s="22"/>
      <c r="BD50" s="23"/>
      <c r="BF50" s="3"/>
      <c r="BG50" s="22"/>
      <c r="BH50" s="22"/>
      <c r="BI50" s="22"/>
      <c r="BJ50" s="22"/>
      <c r="BK50" s="23"/>
      <c r="BM50" s="3"/>
      <c r="BN50" s="22"/>
      <c r="BO50" s="22"/>
      <c r="BP50" s="22"/>
      <c r="BQ50" s="22"/>
      <c r="BR50" s="23"/>
      <c r="BT50" s="3"/>
      <c r="BU50" s="22"/>
      <c r="BV50" s="22"/>
      <c r="BW50" s="22"/>
      <c r="BX50" s="22"/>
      <c r="BY50" s="23"/>
      <c r="CA50" s="3"/>
      <c r="CB50" s="22"/>
      <c r="CC50" s="22"/>
      <c r="CD50" s="22"/>
      <c r="CE50" s="22"/>
      <c r="CF50" s="23"/>
      <c r="CH50" s="3"/>
      <c r="CI50" s="22"/>
      <c r="CJ50" s="22"/>
      <c r="CK50" s="22"/>
      <c r="CL50" s="22"/>
      <c r="CM50" s="23"/>
      <c r="CO50" s="3"/>
      <c r="CP50" s="22"/>
      <c r="CQ50" s="22"/>
      <c r="CR50" s="22"/>
      <c r="CS50" s="22"/>
      <c r="CT50" s="23"/>
      <c r="CV50" s="3"/>
      <c r="CW50" s="22"/>
      <c r="CX50" s="22"/>
      <c r="CY50" s="22"/>
      <c r="CZ50" s="22"/>
      <c r="DA50" s="23"/>
      <c r="DC50" s="3"/>
      <c r="DD50" s="22"/>
      <c r="DE50" s="22"/>
      <c r="DF50" s="22"/>
      <c r="DG50" s="22"/>
      <c r="DH50" s="23"/>
      <c r="DJ50" s="3"/>
      <c r="DK50" s="22"/>
      <c r="DL50" s="22"/>
      <c r="DM50" s="22"/>
      <c r="DN50" s="22"/>
      <c r="DO50" s="23"/>
      <c r="DQ50" s="3"/>
      <c r="DR50" s="22"/>
      <c r="DS50" s="22"/>
      <c r="DT50" s="22"/>
      <c r="DU50" s="22"/>
      <c r="DV50" s="23"/>
      <c r="DX50" s="3"/>
      <c r="DY50" s="22"/>
      <c r="DZ50" s="22"/>
      <c r="EA50" s="22"/>
      <c r="EB50" s="22"/>
      <c r="EC50" s="23"/>
      <c r="EE50" s="3"/>
      <c r="EF50" s="22"/>
      <c r="EG50" s="22"/>
      <c r="EH50" s="22"/>
      <c r="EI50" s="22"/>
      <c r="EJ50" s="23"/>
      <c r="EL50" s="3"/>
      <c r="EM50" s="22"/>
      <c r="EN50" s="22"/>
      <c r="EO50" s="22"/>
      <c r="EP50" s="22"/>
      <c r="EQ50" s="23"/>
      <c r="ES50" s="3"/>
      <c r="ET50" s="22"/>
      <c r="EU50" s="22"/>
      <c r="EV50" s="22"/>
      <c r="EW50" s="22"/>
      <c r="EX50" s="23"/>
      <c r="EZ50" s="3"/>
      <c r="FA50" s="22"/>
      <c r="FB50" s="22"/>
      <c r="FC50" s="22"/>
      <c r="FD50" s="22"/>
      <c r="FE50" s="23"/>
      <c r="FG50" s="3"/>
      <c r="FH50" s="22"/>
      <c r="FI50" s="22"/>
      <c r="FJ50" s="22"/>
      <c r="FK50" s="22"/>
      <c r="FL50" s="23"/>
      <c r="FN50" s="3"/>
      <c r="FO50" s="22"/>
      <c r="FP50" s="22"/>
      <c r="FQ50" s="22"/>
      <c r="FR50" s="22"/>
      <c r="FS50" s="23"/>
      <c r="FU50" s="3"/>
      <c r="FV50" s="22"/>
      <c r="FW50" s="22"/>
      <c r="FX50" s="22"/>
      <c r="FY50" s="22"/>
      <c r="FZ50" s="23"/>
      <c r="GB50" s="3"/>
      <c r="GC50" s="22"/>
      <c r="GD50" s="22"/>
      <c r="GE50" s="22"/>
      <c r="GF50" s="22"/>
      <c r="GG50" s="23"/>
      <c r="GI50" s="3"/>
      <c r="GJ50" s="22"/>
      <c r="GK50" s="22"/>
      <c r="GL50" s="22"/>
      <c r="GM50" s="22"/>
      <c r="GN50" s="23"/>
      <c r="GP50" s="3"/>
      <c r="GQ50" s="22"/>
      <c r="GR50" s="22"/>
      <c r="GS50" s="22"/>
      <c r="GT50" s="22"/>
      <c r="GU50" s="23"/>
      <c r="GW50" s="3"/>
      <c r="GX50" s="22"/>
      <c r="GY50" s="22"/>
      <c r="GZ50" s="22"/>
      <c r="HA50" s="22"/>
      <c r="HB50" s="23"/>
      <c r="HD50" s="3"/>
      <c r="HE50" s="22"/>
      <c r="HF50" s="22"/>
      <c r="HG50" s="22"/>
      <c r="HH50" s="22"/>
      <c r="HI50" s="23"/>
      <c r="HK50" s="3"/>
      <c r="HL50" s="22"/>
      <c r="HM50" s="22"/>
      <c r="HN50" s="22"/>
      <c r="HO50" s="22"/>
      <c r="HP50" s="23"/>
    </row>
    <row r="51" spans="2:224" x14ac:dyDescent="0.25">
      <c r="B51" s="27" t="s">
        <v>617</v>
      </c>
      <c r="C51" s="28">
        <f>+SUM(C52:C56)</f>
        <v>310910</v>
      </c>
      <c r="D51" s="28">
        <f>+SUM(D52:D56)</f>
        <v>8227.5324675324664</v>
      </c>
      <c r="E51" s="28"/>
      <c r="F51" s="28">
        <f>+SUM(F52:F56)</f>
        <v>310910</v>
      </c>
      <c r="G51" s="29">
        <f>+SUM(G52:G56)</f>
        <v>8227.5324675324664</v>
      </c>
      <c r="I51" s="27" t="s">
        <v>617</v>
      </c>
      <c r="J51" s="28">
        <f>+SUM(J52:J56)</f>
        <v>106423</v>
      </c>
      <c r="K51" s="28">
        <f>+SUM(K52:K56)</f>
        <v>2780.8192725569306</v>
      </c>
      <c r="L51" s="28"/>
      <c r="M51" s="28">
        <f>+SUM(M52:M56)</f>
        <v>417333</v>
      </c>
      <c r="N51" s="29">
        <f>+SUM(N52:N56)</f>
        <v>11008.351740089398</v>
      </c>
      <c r="P51" s="27" t="s">
        <v>617</v>
      </c>
      <c r="Q51" s="28">
        <f>+SUM(Q52:Q56)</f>
        <v>215939.5</v>
      </c>
      <c r="R51" s="28">
        <f>+SUM(R52:R56)</f>
        <v>5450.7240484933272</v>
      </c>
      <c r="S51" s="28"/>
      <c r="T51" s="28">
        <f>+SUM(T52:T56)</f>
        <v>633272.5</v>
      </c>
      <c r="U51" s="29">
        <f>+SUM(U52:U56)</f>
        <v>16459.075788582726</v>
      </c>
      <c r="W51" s="27" t="s">
        <v>617</v>
      </c>
      <c r="X51" s="28">
        <f>+SUM(X52:X56)</f>
        <v>52290</v>
      </c>
      <c r="Y51" s="28">
        <f>+SUM(Y52:Y56)</f>
        <v>1233.3265895953759</v>
      </c>
      <c r="Z51" s="28"/>
      <c r="AA51" s="28">
        <f>+SUM(AA52:AA56)</f>
        <v>685562.5</v>
      </c>
      <c r="AB51" s="29">
        <f>+SUM(AB52:AB56)</f>
        <v>17692.4023781781</v>
      </c>
      <c r="AD51" s="27" t="s">
        <v>617</v>
      </c>
      <c r="AE51" s="28">
        <f>+SUM(AE52:AE56)</f>
        <v>146940.25</v>
      </c>
      <c r="AF51" s="28">
        <f>+SUM(AF52:AF56)</f>
        <v>3301.678869621066</v>
      </c>
      <c r="AG51" s="28"/>
      <c r="AH51" s="28">
        <f>+SUM(AH52:AH56)</f>
        <v>832502.75</v>
      </c>
      <c r="AI51" s="29">
        <f>+SUM(AI52:AI56)</f>
        <v>20994.081247799168</v>
      </c>
      <c r="AK51" s="27" t="s">
        <v>617</v>
      </c>
      <c r="AL51" s="28">
        <f>+SUM(AL52:AL56)</f>
        <v>69560</v>
      </c>
      <c r="AM51" s="28">
        <f>+SUM(AM52:AM56)</f>
        <v>1543.7325467059982</v>
      </c>
      <c r="AN51" s="28"/>
      <c r="AO51" s="28">
        <f>+SUM(AO52:AO56)</f>
        <v>902062.75</v>
      </c>
      <c r="AP51" s="29">
        <f>+SUM(AP52:AP56)</f>
        <v>22537.813794505164</v>
      </c>
      <c r="AR51" s="27" t="s">
        <v>617</v>
      </c>
      <c r="AS51" s="28">
        <f>+SUM(AS52:AS56)</f>
        <v>358900.55000000005</v>
      </c>
      <c r="AT51" s="28">
        <f>+SUM(AT52:AT56)</f>
        <v>8258.130512803682</v>
      </c>
      <c r="AU51" s="28"/>
      <c r="AV51" s="28">
        <f>+SUM(AV52:AV56)</f>
        <v>1260963.3</v>
      </c>
      <c r="AW51" s="29">
        <f>+SUM(AW52:AW56)</f>
        <v>30795.944307308848</v>
      </c>
      <c r="AY51" s="27" t="s">
        <v>617</v>
      </c>
      <c r="AZ51" s="28">
        <f>+SUM(AZ52:AZ56)</f>
        <v>1115130.6399999999</v>
      </c>
      <c r="BA51" s="28">
        <f>+SUM(BA52:BA56)</f>
        <v>21116.951013645223</v>
      </c>
      <c r="BB51" s="28"/>
      <c r="BC51" s="28">
        <f>+SUM(BC52:BC56)</f>
        <v>2376093.94</v>
      </c>
      <c r="BD51" s="29">
        <f>+SUM(BD52:BD56)</f>
        <v>51912.895320954063</v>
      </c>
      <c r="BF51" s="27" t="s">
        <v>617</v>
      </c>
      <c r="BG51" s="28">
        <f>+SUM(BG52:BG56)</f>
        <v>124000</v>
      </c>
      <c r="BH51" s="28">
        <f>+SUM(BH52:BH56)</f>
        <v>2070.1754385964909</v>
      </c>
      <c r="BI51" s="28"/>
      <c r="BJ51" s="28">
        <f>+SUM(BJ52:BJ56)</f>
        <v>2500093.94</v>
      </c>
      <c r="BK51" s="29">
        <f>+SUM(BK52:BK56)</f>
        <v>53983.070759550552</v>
      </c>
      <c r="BM51" s="27" t="s">
        <v>617</v>
      </c>
      <c r="BN51" s="28">
        <f>+SUM(BN52:BN56)</f>
        <v>979407.16</v>
      </c>
      <c r="BO51" s="28">
        <f>+SUM(BO52:BO56)</f>
        <v>15944.131207609593</v>
      </c>
      <c r="BP51" s="28"/>
      <c r="BQ51" s="28">
        <f>+SUM(BQ52:BQ56)</f>
        <v>3479501.0999999996</v>
      </c>
      <c r="BR51" s="29">
        <f>+SUM(BR52:BR56)</f>
        <v>69927.201967160159</v>
      </c>
      <c r="BT51" s="27" t="s">
        <v>617</v>
      </c>
      <c r="BU51" s="28">
        <f>+SUM(BU52:BU56)</f>
        <v>1025613.73</v>
      </c>
      <c r="BV51" s="28">
        <f>+SUM(BV52:BV56)</f>
        <v>15805.602951755893</v>
      </c>
      <c r="BW51" s="28"/>
      <c r="BX51" s="28">
        <f>+SUM(BX52:BX56)</f>
        <v>4505114.83</v>
      </c>
      <c r="BY51" s="29">
        <f>+SUM(BY52:BY56)</f>
        <v>85732.804918916037</v>
      </c>
      <c r="CA51" s="27" t="s">
        <v>617</v>
      </c>
      <c r="CB51" s="28">
        <f>+SUM(CB52:CB56)</f>
        <v>548382.78999999992</v>
      </c>
      <c r="CC51" s="28">
        <f>+SUM(CC52:CC56)</f>
        <v>8060.6789001663401</v>
      </c>
      <c r="CD51" s="28"/>
      <c r="CE51" s="28">
        <f>+SUM(CE52:CE56)</f>
        <v>5053497.62</v>
      </c>
      <c r="CF51" s="29">
        <f>+SUM(CF52:CF56)</f>
        <v>93793.483819082379</v>
      </c>
      <c r="CH51" s="27" t="s">
        <v>617</v>
      </c>
      <c r="CI51" s="28">
        <f>+SUM(CI52:CI56)</f>
        <v>640369.57718364301</v>
      </c>
      <c r="CJ51" s="28">
        <f>+SUM(CJ52:CJ56)</f>
        <v>8503.9953780589603</v>
      </c>
      <c r="CK51" s="28"/>
      <c r="CL51" s="28">
        <f>+SUM(CL52:CL56)</f>
        <v>5693867.1971836425</v>
      </c>
      <c r="CM51" s="29">
        <f>+SUM(CM52:CM56)</f>
        <v>102297.47919714135</v>
      </c>
      <c r="CO51" s="27" t="s">
        <v>617</v>
      </c>
      <c r="CP51" s="28">
        <f>+SUM(CP52:CP56)</f>
        <v>529394.17737643921</v>
      </c>
      <c r="CQ51" s="28">
        <f>+SUM(CQ52:CQ56)</f>
        <v>6963.2918967818832</v>
      </c>
      <c r="CR51" s="28"/>
      <c r="CS51" s="28">
        <f>+SUM(CS52:CS56)</f>
        <v>6223261.3745600823</v>
      </c>
      <c r="CT51" s="29">
        <f>+SUM(CT52:CT56)</f>
        <v>109260.77109392322</v>
      </c>
      <c r="CV51" s="27" t="s">
        <v>617</v>
      </c>
      <c r="CW51" s="28">
        <f>+SUM(CW52:CW56)</f>
        <v>1483549.6383694788</v>
      </c>
      <c r="CX51" s="28">
        <f>+SUM(CX52:CX56)</f>
        <v>18891.830921868495</v>
      </c>
      <c r="CY51" s="28"/>
      <c r="CZ51" s="28">
        <f>+SUM(CZ52:CZ56)</f>
        <v>7706811.0129295615</v>
      </c>
      <c r="DA51" s="29">
        <f>+SUM(DA52:DA56)</f>
        <v>128152.60201579174</v>
      </c>
      <c r="DC51" s="27" t="s">
        <v>617</v>
      </c>
      <c r="DD51" s="28">
        <f>+SUM(DD52:DD56)</f>
        <v>445618.44280677172</v>
      </c>
      <c r="DE51" s="28">
        <f>+SUM(DE52:DE56)</f>
        <v>5242.5699153737869</v>
      </c>
      <c r="DF51" s="28"/>
      <c r="DG51" s="28">
        <f>+SUM(DG52:DG56)</f>
        <v>8152429.4557363326</v>
      </c>
      <c r="DH51" s="29">
        <f>+SUM(DH52:DH56)</f>
        <v>133395.1719311655</v>
      </c>
      <c r="DJ51" s="27" t="s">
        <v>617</v>
      </c>
      <c r="DK51" s="28">
        <f>+SUM(DK52:DK56)</f>
        <v>287842.848536868</v>
      </c>
      <c r="DL51" s="28">
        <f>+SUM(DL52:DL56)</f>
        <v>2388.5016865037592</v>
      </c>
      <c r="DM51" s="28"/>
      <c r="DN51" s="28">
        <f>+SUM(DN52:DN56)</f>
        <v>8440272.3042732012</v>
      </c>
      <c r="DO51" s="29">
        <f>+SUM(DO52:DO56)</f>
        <v>135783.67361766926</v>
      </c>
      <c r="DQ51" s="27" t="s">
        <v>617</v>
      </c>
      <c r="DR51" s="28">
        <f>+SUM(DR52:DR56)</f>
        <v>141955.9861424733</v>
      </c>
      <c r="DS51" s="28">
        <f>+SUM(DS52:DS56)</f>
        <v>1163.8533495151028</v>
      </c>
      <c r="DT51" s="28"/>
      <c r="DU51" s="28">
        <f>+SUM(DU52:DU56)</f>
        <v>8582228.2904156744</v>
      </c>
      <c r="DV51" s="29">
        <f>+SUM(DV52:DV56)</f>
        <v>136947.52696718439</v>
      </c>
      <c r="DX51" s="27" t="s">
        <v>617</v>
      </c>
      <c r="DY51" s="28">
        <f>+SUM(DY52:DY56)</f>
        <v>301698.38353018271</v>
      </c>
      <c r="DZ51" s="28">
        <f>+SUM(DZ52:DZ56)</f>
        <v>2348.6948263661361</v>
      </c>
      <c r="EA51" s="28"/>
      <c r="EB51" s="28">
        <f>+SUM(EB52:EB56)</f>
        <v>8883926.6739458553</v>
      </c>
      <c r="EC51" s="29">
        <f>+SUM(EC52:EC56)</f>
        <v>139296.22179355047</v>
      </c>
      <c r="EE51" s="27" t="s">
        <v>617</v>
      </c>
      <c r="EF51" s="28">
        <f>+SUM(EF52:EF56)</f>
        <v>905446.0800846701</v>
      </c>
      <c r="EG51" s="28">
        <f>+SUM(EG52:EG56)</f>
        <v>6849.1427832103846</v>
      </c>
      <c r="EH51" s="28"/>
      <c r="EI51" s="28">
        <f>+SUM(EI52:EI56)</f>
        <v>9789372.7540305257</v>
      </c>
      <c r="EJ51" s="29">
        <f>+SUM(EJ52:EJ56)</f>
        <v>146145.36457676088</v>
      </c>
      <c r="EL51" s="27" t="s">
        <v>617</v>
      </c>
      <c r="EM51" s="28">
        <f>+SUM(EM52:EM56)</f>
        <v>741486.45144262654</v>
      </c>
      <c r="EN51" s="28">
        <f>+SUM(EN52:EN56)</f>
        <v>5482.2581242653187</v>
      </c>
      <c r="EO51" s="28"/>
      <c r="EP51" s="28">
        <f>+SUM(EP52:EP56)</f>
        <v>10530859.205473153</v>
      </c>
      <c r="EQ51" s="29">
        <f>+SUM(EQ52:EQ56)</f>
        <v>151627.62270102618</v>
      </c>
      <c r="ES51" s="27" t="s">
        <v>617</v>
      </c>
      <c r="ET51" s="28">
        <f>+SUM(ET52:ET56)</f>
        <v>683513.00039993657</v>
      </c>
      <c r="EU51" s="28">
        <f>+SUM(EU52:EU56)</f>
        <v>4281.1267590552161</v>
      </c>
      <c r="EV51" s="28"/>
      <c r="EW51" s="28">
        <f>+SUM(EW52:EW56)</f>
        <v>11214372.205873091</v>
      </c>
      <c r="EX51" s="29">
        <f>+SUM(EX52:EX56)</f>
        <v>155908.7494600814</v>
      </c>
      <c r="EZ51" s="27" t="s">
        <v>617</v>
      </c>
      <c r="FA51" s="28">
        <f>+SUM(FA52:FA56)</f>
        <v>728842.79290759098</v>
      </c>
      <c r="FB51" s="28">
        <f>+SUM(FB52:FB56)</f>
        <v>4624.4921785552879</v>
      </c>
      <c r="FC51" s="28"/>
      <c r="FD51" s="28">
        <f>+SUM(FD52:FD56)</f>
        <v>11943214.998780683</v>
      </c>
      <c r="FE51" s="29">
        <f>+SUM(FE52:FE56)</f>
        <v>160533.24163863671</v>
      </c>
      <c r="FG51" s="27" t="s">
        <v>617</v>
      </c>
      <c r="FH51" s="28">
        <f>+SUM(FH52:FH56)</f>
        <v>516799.05000000005</v>
      </c>
      <c r="FI51" s="28">
        <f>+SUM(FI52:FI56)</f>
        <v>3491.6355920490128</v>
      </c>
      <c r="FJ51" s="28"/>
      <c r="FK51" s="28">
        <f>+SUM(FK52:FK56)</f>
        <v>12460014.048780682</v>
      </c>
      <c r="FL51" s="29">
        <f>+SUM(FL52:FL56)</f>
        <v>164024.8772306857</v>
      </c>
      <c r="FN51" s="27" t="s">
        <v>617</v>
      </c>
      <c r="FO51" s="28">
        <f>+SUM(FO52:FO56)</f>
        <v>306983.95999999996</v>
      </c>
      <c r="FP51" s="28">
        <f>+SUM(FP52:FP56)</f>
        <v>1984.8254857939521</v>
      </c>
      <c r="FQ51" s="28"/>
      <c r="FR51" s="28">
        <f>+SUM(FR52:FR56)</f>
        <v>12766998.008780681</v>
      </c>
      <c r="FS51" s="29">
        <f>+SUM(FS52:FS56)</f>
        <v>166009.70271647966</v>
      </c>
      <c r="FU51" s="27" t="s">
        <v>617</v>
      </c>
      <c r="FV51" s="28">
        <f>+SUM(FV52:FV56)</f>
        <v>243364.87</v>
      </c>
      <c r="FW51" s="28">
        <f>+SUM(FW52:FW56)</f>
        <v>1631.5710491585407</v>
      </c>
      <c r="FX51" s="28"/>
      <c r="FY51" s="28">
        <f>+SUM(FY52:FY56)</f>
        <v>13010362.878780682</v>
      </c>
      <c r="FZ51" s="29">
        <f>+SUM(FZ52:FZ56)</f>
        <v>167641.27376563818</v>
      </c>
      <c r="GB51" s="27" t="s">
        <v>617</v>
      </c>
      <c r="GC51" s="28">
        <f>+SUM(GC52:GC56)</f>
        <v>2924266.5599999996</v>
      </c>
      <c r="GD51" s="28">
        <f>+SUM(GD52:GD56)</f>
        <v>20528.97334762941</v>
      </c>
      <c r="GE51" s="28"/>
      <c r="GF51" s="28">
        <f>+SUM(GF52:GF56)</f>
        <v>15934629.43878068</v>
      </c>
      <c r="GG51" s="29">
        <f>+SUM(GG52:GG56)</f>
        <v>188170.24711326757</v>
      </c>
      <c r="GI51" s="27" t="s">
        <v>617</v>
      </c>
      <c r="GJ51" s="28">
        <f>+SUM(GJ52:GJ56)</f>
        <v>2209877.9700000002</v>
      </c>
      <c r="GK51" s="28">
        <f>+SUM(GK52:GK56)</f>
        <v>15350.831510510809</v>
      </c>
      <c r="GL51" s="28"/>
      <c r="GM51" s="28">
        <f>+SUM(GM52:GM56)</f>
        <v>18144507.408780679</v>
      </c>
      <c r="GN51" s="29">
        <f>+SUM(GN52:GN56)</f>
        <v>203521.07862377839</v>
      </c>
      <c r="GP51" s="27" t="s">
        <v>617</v>
      </c>
      <c r="GQ51" s="28">
        <f>+SUM(GQ52:GQ56)</f>
        <v>1151610.8900000001</v>
      </c>
      <c r="GR51" s="28">
        <f>+SUM(GR52:GR56)</f>
        <v>7595.5704405725037</v>
      </c>
      <c r="GS51" s="28"/>
      <c r="GT51" s="28">
        <f>+SUM(GT52:GT56)</f>
        <v>19296118.29878068</v>
      </c>
      <c r="GU51" s="29">
        <f>+SUM(GU52:GU56)</f>
        <v>211116.6490643509</v>
      </c>
      <c r="GW51" s="27" t="s">
        <v>617</v>
      </c>
      <c r="GX51" s="28">
        <f>+SUM(GX52:GX56)</f>
        <v>1973739.5150000001</v>
      </c>
      <c r="GY51" s="28">
        <f>+SUM(GY52:GY56)</f>
        <v>12337.855014974446</v>
      </c>
      <c r="GZ51" s="28"/>
      <c r="HA51" s="28">
        <f>+SUM(HA52:HA56)</f>
        <v>21269857.81378068</v>
      </c>
      <c r="HB51" s="29">
        <f>+SUM(HB52:HB56)</f>
        <v>223454.50407932533</v>
      </c>
      <c r="HD51" s="27" t="s">
        <v>617</v>
      </c>
      <c r="HE51" s="28">
        <f>+SUM(HE52:HE56)</f>
        <v>1914469.0904999997</v>
      </c>
      <c r="HF51" s="28">
        <f>+SUM(HF52:HF56)</f>
        <v>11061.374518873252</v>
      </c>
      <c r="HG51" s="28"/>
      <c r="HH51" s="28">
        <f>+SUM(HH52:HH56)</f>
        <v>23184326.904280677</v>
      </c>
      <c r="HI51" s="29">
        <f>+SUM(HI52:HI56)</f>
        <v>234515.87859819861</v>
      </c>
      <c r="HK51" s="27" t="s">
        <v>617</v>
      </c>
      <c r="HL51" s="28">
        <f>+SUM(HL52:HL56)</f>
        <v>1265629.2399999998</v>
      </c>
      <c r="HM51" s="28">
        <f>+SUM(HM52:HM56)</f>
        <v>7135.4949359596212</v>
      </c>
      <c r="HN51" s="28"/>
      <c r="HO51" s="28">
        <f>+SUM(HO52:HO56)</f>
        <v>24449956.144280676</v>
      </c>
      <c r="HP51" s="29">
        <f>+SUM(HP52:HP56)</f>
        <v>241651.37353415825</v>
      </c>
    </row>
    <row r="52" spans="2:224" x14ac:dyDescent="0.25">
      <c r="B52" s="3" t="s">
        <v>8101</v>
      </c>
      <c r="C52" s="22">
        <f>SUMIFS(datos_arg[ARS],datos_arg[Year],C$2,datos_arg[Month],G$2,datos_arg[Destino],B52)
- SUMIFS(datos_arg[ARS],datos_arg[Year],C$2,datos_arg[Month],G$2,datos_arg[Origen],B52)
+SUMIFS(datos_us[ARS],datos_us[Year],C$2,datos_us[Month],G$2,datos_us[Destino],B52)
- SUMIFS(datos_us[ARS],datos_us[Year],C$2,datos_us[Month],G$2,datos_us[Origen],B52)</f>
        <v>0</v>
      </c>
      <c r="D52" s="22">
        <f>SUMIFS(datos_arg[USD],datos_arg[Year],C$2,datos_arg[Month],G$2,datos_arg[Destino],B52)
- SUMIFS(datos_arg[USD],datos_arg[Year],C$2,datos_arg[Month],G$2,datos_arg[Origen],B52)
+SUMIFS(datos_us[USD],datos_us[Year],C$2,datos_us[Month],G$2,datos_us[Destino],B52)
- SUMIFS(datos_us[USD],datos_us[Year],C$2,datos_us[Month],G$2,datos_us[Origen],B52)</f>
        <v>0</v>
      </c>
      <c r="E52" s="22"/>
      <c r="F52" s="22">
        <f t="shared" si="32"/>
        <v>0</v>
      </c>
      <c r="G52" s="23">
        <f t="shared" si="0"/>
        <v>0</v>
      </c>
      <c r="I52" s="3" t="s">
        <v>8101</v>
      </c>
      <c r="J52" s="22">
        <f>SUMIFS(datos_arg[ARS],datos_arg[Year],J$2,datos_arg[Month],N$2,datos_arg[Destino],I52)
- SUMIFS(datos_arg[ARS],datos_arg[Year],J$2,datos_arg[Month],N$2,datos_arg[Origen],I52)
+SUMIFS(datos_us[ARS],datos_us[Year],J$2,datos_us[Month],N$2,datos_us[Destino],I52)
- SUMIFS(datos_us[ARS],datos_us[Year],J$2,datos_us[Month],N$2,datos_us[Origen],I52)</f>
        <v>37266</v>
      </c>
      <c r="K52" s="22">
        <f>SUMIFS(datos_arg[USD],datos_arg[Year],J$2,datos_arg[Month],N$2,datos_arg[Destino],I52)
- SUMIFS(datos_arg[USD],datos_arg[Year],J$2,datos_arg[Month],N$2,datos_arg[Origen],I52)
+SUMIFS(datos_us[USD],datos_us[Year],J$2,datos_us[Month],N$2,datos_us[Destino],I52)
- SUMIFS(datos_us[USD],datos_us[Year],J$2,datos_us[Month],N$2,datos_us[Origen],I52)</f>
        <v>980.68421052631572</v>
      </c>
      <c r="L52" s="22"/>
      <c r="M52" s="22">
        <f t="shared" ref="M52:N56" si="250">+J52+F52</f>
        <v>37266</v>
      </c>
      <c r="N52" s="23">
        <f t="shared" si="250"/>
        <v>980.68421052631572</v>
      </c>
      <c r="P52" s="3" t="s">
        <v>8101</v>
      </c>
      <c r="Q52" s="22">
        <f>SUMIFS(datos_arg[ARS],datos_arg[Year],Q$2,datos_arg[Month],U$2,datos_arg[Destino],P52)
- SUMIFS(datos_arg[ARS],datos_arg[Year],Q$2,datos_arg[Month],U$2,datos_arg[Origen],P52)
+SUMIFS(datos_us[ARS],datos_us[Year],Q$2,datos_us[Month],U$2,datos_us[Destino],P52)
- SUMIFS(datos_us[ARS],datos_us[Year],Q$2,datos_us[Month],U$2,datos_us[Origen],P52)</f>
        <v>38142</v>
      </c>
      <c r="R52" s="22">
        <f>SUMIFS(datos_arg[USD],datos_arg[Year],Q$2,datos_arg[Month],U$2,datos_arg[Destino],P52)
- SUMIFS(datos_arg[USD],datos_arg[Year],Q$2,datos_arg[Month],U$2,datos_arg[Origen],P52)
+SUMIFS(datos_us[USD],datos_us[Year],Q$2,datos_us[Month],U$2,datos_us[Destino],P52)
- SUMIFS(datos_us[USD],datos_us[Year],Q$2,datos_us[Month],U$2,datos_us[Origen],P52)</f>
        <v>978</v>
      </c>
      <c r="S52" s="22"/>
      <c r="T52" s="22">
        <f t="shared" ref="T52:U56" si="251">+Q52+M52</f>
        <v>75408</v>
      </c>
      <c r="U52" s="23">
        <f t="shared" si="251"/>
        <v>1958.6842105263158</v>
      </c>
      <c r="W52" s="3" t="s">
        <v>8101</v>
      </c>
      <c r="X52" s="22">
        <f>SUMIFS(datos_arg[ARS],datos_arg[Year],X$2,datos_arg[Month],AB$2,datos_arg[Destino],W52)
- SUMIFS(datos_arg[ARS],datos_arg[Year],X$2,datos_arg[Month],AB$2,datos_arg[Origen],W52)
+SUMIFS(datos_us[ARS],datos_us[Year],X$2,datos_us[Month],AB$2,datos_us[Destino],W52)
- SUMIFS(datos_us[ARS],datos_us[Year],X$2,datos_us[Month],AB$2,datos_us[Origen],W52)</f>
        <v>0</v>
      </c>
      <c r="Y52" s="22">
        <f>SUMIFS(datos_arg[USD],datos_arg[Year],X$2,datos_arg[Month],AB$2,datos_arg[Destino],W52)
- SUMIFS(datos_arg[USD],datos_arg[Year],X$2,datos_arg[Month],AB$2,datos_arg[Origen],W52)
+SUMIFS(datos_us[USD],datos_us[Year],X$2,datos_us[Month],AB$2,datos_us[Destino],W52)
- SUMIFS(datos_us[USD],datos_us[Year],X$2,datos_us[Month],AB$2,datos_us[Origen],W52)</f>
        <v>0</v>
      </c>
      <c r="Z52" s="22"/>
      <c r="AA52" s="22">
        <f t="shared" ref="AA52:AB56" si="252">+X52+T52</f>
        <v>75408</v>
      </c>
      <c r="AB52" s="23">
        <f t="shared" si="252"/>
        <v>1958.6842105263158</v>
      </c>
      <c r="AD52" s="3" t="s">
        <v>8101</v>
      </c>
      <c r="AE52" s="22">
        <f>SUMIFS(datos_arg[ARS],datos_arg[Year],AE$2,datos_arg[Month],AI$2,datos_arg[Destino],AD52)
- SUMIFS(datos_arg[ARS],datos_arg[Year],AE$2,datos_arg[Month],AI$2,datos_arg[Origen],AD52)
+SUMIFS(datos_us[ARS],datos_us[Year],AE$2,datos_us[Month],AI$2,datos_us[Destino],AD52)
- SUMIFS(datos_us[ARS],datos_us[Year],AE$2,datos_us[Month],AI$2,datos_us[Origen],AD52)</f>
        <v>13900</v>
      </c>
      <c r="AF52" s="22">
        <f>SUMIFS(datos_arg[USD],datos_arg[Year],AE$2,datos_arg[Month],AI$2,datos_arg[Destino],AD52)
- SUMIFS(datos_arg[USD],datos_arg[Year],AE$2,datos_arg[Month],AI$2,datos_arg[Origen],AD52)
+SUMIFS(datos_us[USD],datos_us[Year],AE$2,datos_us[Month],AI$2,datos_us[Destino],AD52)
- SUMIFS(datos_us[USD],datos_us[Year],AE$2,datos_us[Month],AI$2,datos_us[Origen],AD52)</f>
        <v>308.88888888888886</v>
      </c>
      <c r="AG52" s="22"/>
      <c r="AH52" s="22">
        <f t="shared" ref="AH52:AI56" si="253">+AE52+AA52</f>
        <v>89308</v>
      </c>
      <c r="AI52" s="23">
        <f t="shared" si="253"/>
        <v>2267.5730994152045</v>
      </c>
      <c r="AK52" s="3" t="s">
        <v>8101</v>
      </c>
      <c r="AL52" s="22">
        <f>SUMIFS(datos_arg[ARS],datos_arg[Year],AL$2,datos_arg[Month],AP$2,datos_arg[Destino],AK52)
- SUMIFS(datos_arg[ARS],datos_arg[Year],AL$2,datos_arg[Month],AP$2,datos_arg[Origen],AK52)
+SUMIFS(datos_us[ARS],datos_us[Year],AL$2,datos_us[Month],AP$2,datos_us[Destino],AK52)
- SUMIFS(datos_us[ARS],datos_us[Year],AL$2,datos_us[Month],AP$2,datos_us[Origen],AK52)</f>
        <v>0</v>
      </c>
      <c r="AM52" s="22">
        <f>SUMIFS(datos_arg[USD],datos_arg[Year],AL$2,datos_arg[Month],AP$2,datos_arg[Destino],AK52)
- SUMIFS(datos_arg[USD],datos_arg[Year],AL$2,datos_arg[Month],AP$2,datos_arg[Origen],AK52)
+SUMIFS(datos_us[USD],datos_us[Year],AL$2,datos_us[Month],AP$2,datos_us[Destino],AK52)
- SUMIFS(datos_us[USD],datos_us[Year],AL$2,datos_us[Month],AP$2,datos_us[Origen],AK52)</f>
        <v>0</v>
      </c>
      <c r="AN52" s="22"/>
      <c r="AO52" s="22">
        <f t="shared" ref="AO52:AP56" si="254">+AL52+AH52</f>
        <v>89308</v>
      </c>
      <c r="AP52" s="23">
        <f t="shared" si="254"/>
        <v>2267.5730994152045</v>
      </c>
      <c r="AR52" s="3" t="s">
        <v>8101</v>
      </c>
      <c r="AS52" s="22">
        <f>SUMIFS(datos_arg[ARS],datos_arg[Year],AS$2,datos_arg[Month],AW$2,datos_arg[Destino],AR52)
- SUMIFS(datos_arg[ARS],datos_arg[Year],AS$2,datos_arg[Month],AW$2,datos_arg[Origen],AR52)
+SUMIFS(datos_us[ARS],datos_us[Year],AS$2,datos_us[Month],AW$2,datos_us[Destino],AR52)
- SUMIFS(datos_us[ARS],datos_us[Year],AS$2,datos_us[Month],AW$2,datos_us[Origen],AR52)</f>
        <v>39220</v>
      </c>
      <c r="AT52" s="22">
        <f>SUMIFS(datos_arg[USD],datos_arg[Year],AS$2,datos_arg[Month],AW$2,datos_arg[Destino],AR52)
- SUMIFS(datos_arg[USD],datos_arg[Year],AS$2,datos_arg[Month],AW$2,datos_arg[Origen],AR52)
+SUMIFS(datos_us[USD],datos_us[Year],AS$2,datos_us[Month],AW$2,datos_us[Destino],AR52)
- SUMIFS(datos_us[USD],datos_us[Year],AS$2,datos_us[Month],AW$2,datos_us[Origen],AR52)</f>
        <v>900.88319832767183</v>
      </c>
      <c r="AU52" s="22"/>
      <c r="AV52" s="22">
        <f t="shared" ref="AV52:AW56" si="255">+AS52+AO52</f>
        <v>128528</v>
      </c>
      <c r="AW52" s="23">
        <f t="shared" si="255"/>
        <v>3168.4562977428764</v>
      </c>
      <c r="AY52" s="3" t="s">
        <v>8101</v>
      </c>
      <c r="AZ52" s="22">
        <f>SUMIFS(datos_arg[ARS],datos_arg[Year],AZ$2,datos_arg[Month],BD$2,datos_arg[Destino],AY52)
- SUMIFS(datos_arg[ARS],datos_arg[Year],AZ$2,datos_arg[Month],BD$2,datos_arg[Origen],AY52)
+SUMIFS(datos_us[ARS],datos_us[Year],AZ$2,datos_us[Month],BD$2,datos_us[Destino],AY52)
- SUMIFS(datos_us[ARS],datos_us[Year],AZ$2,datos_us[Month],BD$2,datos_us[Origen],AY52)</f>
        <v>83856.079999999987</v>
      </c>
      <c r="BA52" s="22">
        <f>SUMIFS(datos_arg[USD],datos_arg[Year],AZ$2,datos_arg[Month],BD$2,datos_arg[Destino],AY52)
- SUMIFS(datos_arg[USD],datos_arg[Year],AZ$2,datos_arg[Month],BD$2,datos_arg[Origen],AY52)
+SUMIFS(datos_us[USD],datos_us[Year],AZ$2,datos_us[Month],BD$2,datos_us[Destino],AY52)
- SUMIFS(datos_us[USD],datos_us[Year],AZ$2,datos_us[Month],BD$2,datos_us[Origen],AY52)</f>
        <v>1905.82</v>
      </c>
      <c r="BB52" s="22"/>
      <c r="BC52" s="22">
        <f t="shared" ref="BC52:BD56" si="256">+AZ52+AV52</f>
        <v>212384.08</v>
      </c>
      <c r="BD52" s="23">
        <f t="shared" si="256"/>
        <v>5074.2762977428765</v>
      </c>
      <c r="BF52" s="3" t="s">
        <v>8101</v>
      </c>
      <c r="BG52" s="22">
        <f>SUMIFS(datos_arg[ARS],datos_arg[Year],BG$2,datos_arg[Month],BK$2,datos_arg[Destino],BF52)
- SUMIFS(datos_arg[ARS],datos_arg[Year],BG$2,datos_arg[Month],BK$2,datos_arg[Origen],BF52)
+SUMIFS(datos_us[ARS],datos_us[Year],BG$2,datos_us[Month],BK$2,datos_us[Destino],BF52)
- SUMIFS(datos_us[ARS],datos_us[Year],BG$2,datos_us[Month],BK$2,datos_us[Origen],BF52)</f>
        <v>120000</v>
      </c>
      <c r="BH52" s="22">
        <f>SUMIFS(datos_arg[USD],datos_arg[Year],BG$2,datos_arg[Month],BK$2,datos_arg[Destino],BF52)
- SUMIFS(datos_arg[USD],datos_arg[Year],BG$2,datos_arg[Month],BK$2,datos_arg[Origen],BF52)
+SUMIFS(datos_us[USD],datos_us[Year],BG$2,datos_us[Month],BK$2,datos_us[Destino],BF52)
- SUMIFS(datos_us[USD],datos_us[Year],BG$2,datos_us[Month],BK$2,datos_us[Origen],BF52)</f>
        <v>2003.5087719298244</v>
      </c>
      <c r="BI52" s="22"/>
      <c r="BJ52" s="22">
        <f t="shared" ref="BJ52:BK56" si="257">+BG52+BC52</f>
        <v>332384.07999999996</v>
      </c>
      <c r="BK52" s="23">
        <f t="shared" si="257"/>
        <v>7077.785069672701</v>
      </c>
      <c r="BM52" s="3" t="s">
        <v>8101</v>
      </c>
      <c r="BN52" s="22">
        <f>SUMIFS(datos_arg[ARS],datos_arg[Year],BN$2,datos_arg[Month],BR$2,datos_arg[Destino],BM52)
- SUMIFS(datos_arg[ARS],datos_arg[Year],BN$2,datos_arg[Month],BR$2,datos_arg[Origen],BM52)
+SUMIFS(datos_us[ARS],datos_us[Year],BN$2,datos_us[Month],BR$2,datos_us[Destino],BM52)
- SUMIFS(datos_us[ARS],datos_us[Year],BN$2,datos_us[Month],BR$2,datos_us[Origen],BM52)</f>
        <v>713159.16</v>
      </c>
      <c r="BO52" s="22">
        <f>SUMIFS(datos_arg[USD],datos_arg[Year],BN$2,datos_arg[Month],BR$2,datos_arg[Destino],BM52)
- SUMIFS(datos_arg[USD],datos_arg[Year],BN$2,datos_arg[Month],BR$2,datos_arg[Origen],BM52)
+SUMIFS(datos_us[USD],datos_us[Year],BN$2,datos_us[Month],BR$2,datos_us[Destino],BM52)
- SUMIFS(datos_us[USD],datos_us[Year],BN$2,datos_us[Month],BR$2,datos_us[Origen],BM52)</f>
        <v>11594.765616211744</v>
      </c>
      <c r="BP52" s="22"/>
      <c r="BQ52" s="22">
        <f t="shared" ref="BQ52:BR56" si="258">+BN52+BJ52</f>
        <v>1045543.24</v>
      </c>
      <c r="BR52" s="23">
        <f t="shared" si="258"/>
        <v>18672.550685884446</v>
      </c>
      <c r="BT52" s="3" t="s">
        <v>8101</v>
      </c>
      <c r="BU52" s="22">
        <f>SUMIFS(datos_arg[ARS],datos_arg[Year],BU$2,datos_arg[Month],BY$2,datos_arg[Destino],BT52)
- SUMIFS(datos_arg[ARS],datos_arg[Year],BU$2,datos_arg[Month],BY$2,datos_arg[Origen],BT52)
+SUMIFS(datos_us[ARS],datos_us[Year],BU$2,datos_us[Month],BY$2,datos_us[Destino],BT52)
- SUMIFS(datos_us[ARS],datos_us[Year],BU$2,datos_us[Month],BY$2,datos_us[Origen],BT52)</f>
        <v>435272.93</v>
      </c>
      <c r="BV52" s="22">
        <f>SUMIFS(datos_arg[USD],datos_arg[Year],BU$2,datos_arg[Month],BY$2,datos_arg[Destino],BT52)
- SUMIFS(datos_arg[USD],datos_arg[Year],BU$2,datos_arg[Month],BY$2,datos_arg[Origen],BT52)
+SUMIFS(datos_us[USD],datos_us[Year],BU$2,datos_us[Month],BY$2,datos_us[Destino],BT52)
- SUMIFS(datos_us[USD],datos_us[Year],BU$2,datos_us[Month],BY$2,datos_us[Origen],BT52)</f>
        <v>6710.3032318679379</v>
      </c>
      <c r="BW52" s="22"/>
      <c r="BX52" s="22">
        <f t="shared" ref="BX52:BY56" si="259">+BU52+BQ52</f>
        <v>1480816.17</v>
      </c>
      <c r="BY52" s="23">
        <f t="shared" si="259"/>
        <v>25382.853917752385</v>
      </c>
      <c r="CA52" s="3" t="s">
        <v>8101</v>
      </c>
      <c r="CB52" s="22">
        <f>SUMIFS(datos_arg[ARS],datos_arg[Year],CB$2,datos_arg[Month],CF$2,datos_arg[Destino],CA52)
- SUMIFS(datos_arg[ARS],datos_arg[Year],CB$2,datos_arg[Month],CF$2,datos_arg[Origen],CA52)
+SUMIFS(datos_us[ARS],datos_us[Year],CB$2,datos_us[Month],CF$2,datos_us[Destino],CA52)
- SUMIFS(datos_us[ARS],datos_us[Year],CB$2,datos_us[Month],CF$2,datos_us[Origen],CA52)</f>
        <v>308155.57999999996</v>
      </c>
      <c r="CC52" s="22">
        <f>SUMIFS(datos_arg[USD],datos_arg[Year],CB$2,datos_arg[Month],CF$2,datos_arg[Destino],CA52)
- SUMIFS(datos_arg[USD],datos_arg[Year],CB$2,datos_arg[Month],CF$2,datos_arg[Origen],CA52)
+SUMIFS(datos_us[USD],datos_us[Year],CB$2,datos_us[Month],CF$2,datos_us[Destino],CA52)
- SUMIFS(datos_us[USD],datos_us[Year],CB$2,datos_us[Month],CF$2,datos_us[Origen],CA52)</f>
        <v>4509.3989001663404</v>
      </c>
      <c r="CD52" s="22"/>
      <c r="CE52" s="22">
        <f t="shared" ref="CE52:CF56" si="260">+CB52+BX52</f>
        <v>1788971.75</v>
      </c>
      <c r="CF52" s="23">
        <f t="shared" si="260"/>
        <v>29892.252817918725</v>
      </c>
      <c r="CH52" s="3" t="s">
        <v>8101</v>
      </c>
      <c r="CI52" s="22">
        <f>SUMIFS(datos_arg[ARS],datos_arg[Year],CI$2,datos_arg[Month],CM$2,datos_arg[Destino],CH52)
- SUMIFS(datos_arg[ARS],datos_arg[Year],CI$2,datos_arg[Month],CM$2,datos_arg[Origen],CH52)
+SUMIFS(datos_us[ARS],datos_us[Year],CI$2,datos_us[Month],CM$2,datos_us[Destino],CH52)
- SUMIFS(datos_us[ARS],datos_us[Year],CI$2,datos_us[Month],CM$2,datos_us[Origen],CH52)</f>
        <v>404829.53694684757</v>
      </c>
      <c r="CJ52" s="22">
        <f>SUMIFS(datos_arg[USD],datos_arg[Year],CI$2,datos_arg[Month],CM$2,datos_arg[Destino],CH52)
- SUMIFS(datos_arg[USD],datos_arg[Year],CI$2,datos_arg[Month],CM$2,datos_arg[Origen],CH52)
+SUMIFS(datos_us[USD],datos_us[Year],CI$2,datos_us[Month],CM$2,datos_us[Destino],CH52)
- SUMIFS(datos_us[USD],datos_us[Year],CI$2,datos_us[Month],CM$2,datos_us[Origen],CH52)</f>
        <v>5373.537755067151</v>
      </c>
      <c r="CK52" s="22"/>
      <c r="CL52" s="22">
        <f t="shared" ref="CL52:CM56" si="261">+CI52+CE52</f>
        <v>2193801.2869468476</v>
      </c>
      <c r="CM52" s="23">
        <f t="shared" si="261"/>
        <v>35265.790572985876</v>
      </c>
      <c r="CO52" s="3" t="s">
        <v>8101</v>
      </c>
      <c r="CP52" s="22">
        <f>SUMIFS(datos_arg[ARS],datos_arg[Year],CP$2,datos_arg[Month],CT$2,datos_arg[Destino],CO52)
- SUMIFS(datos_arg[ARS],datos_arg[Year],CP$2,datos_arg[Month],CT$2,datos_arg[Origen],CO52)
+SUMIFS(datos_us[ARS],datos_us[Year],CP$2,datos_us[Month],CT$2,datos_us[Destino],CO52)
- SUMIFS(datos_us[ARS],datos_us[Year],CP$2,datos_us[Month],CT$2,datos_us[Origen],CO52)</f>
        <v>126727.54280833813</v>
      </c>
      <c r="CQ52" s="22">
        <f>SUMIFS(datos_arg[USD],datos_arg[Year],CP$2,datos_arg[Month],CT$2,datos_arg[Destino],CO52)
- SUMIFS(datos_arg[USD],datos_arg[Year],CP$2,datos_arg[Month],CT$2,datos_arg[Origen],CO52)
+SUMIFS(datos_us[USD],datos_us[Year],CP$2,datos_us[Month],CT$2,datos_us[Destino],CO52)
- SUMIFS(datos_us[USD],datos_us[Year],CP$2,datos_us[Month],CT$2,datos_us[Origen],CO52)</f>
        <v>1655.8186896779143</v>
      </c>
      <c r="CR52" s="22"/>
      <c r="CS52" s="22">
        <f t="shared" ref="CS52:CT56" si="262">+CP52+CL52</f>
        <v>2320528.8297551856</v>
      </c>
      <c r="CT52" s="23">
        <f t="shared" si="262"/>
        <v>36921.609262663791</v>
      </c>
      <c r="CV52" s="3" t="s">
        <v>8101</v>
      </c>
      <c r="CW52" s="22">
        <f>SUMIFS(datos_arg[ARS],datos_arg[Year],CW$2,datos_arg[Month],DA$2,datos_arg[Destino],CV52)
- SUMIFS(datos_arg[ARS],datos_arg[Year],CW$2,datos_arg[Month],DA$2,datos_arg[Origen],CV52)
+SUMIFS(datos_us[ARS],datos_us[Year],CW$2,datos_us[Month],DA$2,datos_us[Destino],CV52)
- SUMIFS(datos_us[ARS],datos_us[Year],CW$2,datos_us[Month],DA$2,datos_us[Origen],CV52)</f>
        <v>741599.63591455249</v>
      </c>
      <c r="CX52" s="22">
        <f>SUMIFS(datos_arg[USD],datos_arg[Year],CW$2,datos_arg[Month],DA$2,datos_arg[Destino],CV52)
- SUMIFS(datos_arg[USD],datos_arg[Year],CW$2,datos_arg[Month],DA$2,datos_arg[Origen],CV52)
+SUMIFS(datos_us[USD],datos_us[Year],CW$2,datos_us[Month],DA$2,datos_us[Destino],CV52)
- SUMIFS(datos_us[USD],datos_us[Year],CW$2,datos_us[Month],DA$2,datos_us[Origen],CV52)</f>
        <v>9525.0473266900917</v>
      </c>
      <c r="CY52" s="22"/>
      <c r="CZ52" s="22">
        <f t="shared" ref="CZ52:DA56" si="263">+CW52+CS52</f>
        <v>3062128.4656697381</v>
      </c>
      <c r="DA52" s="23">
        <f t="shared" si="263"/>
        <v>46446.656589353879</v>
      </c>
      <c r="DC52" s="3" t="s">
        <v>8101</v>
      </c>
      <c r="DD52" s="22">
        <f>SUMIFS(datos_arg[ARS],datos_arg[Year],DD$2,datos_arg[Month],DH$2,datos_arg[Destino],DC52)
- SUMIFS(datos_arg[ARS],datos_arg[Year],DD$2,datos_arg[Month],DH$2,datos_arg[Origen],DC52)
+SUMIFS(datos_us[ARS],datos_us[Year],DD$2,datos_us[Month],DH$2,datos_us[Destino],DC52)
- SUMIFS(datos_us[ARS],datos_us[Year],DD$2,datos_us[Month],DH$2,datos_us[Origen],DC52)</f>
        <v>396810.5799999999</v>
      </c>
      <c r="DE52" s="22">
        <f>SUMIFS(datos_arg[USD],datos_arg[Year],DD$2,datos_arg[Month],DH$2,datos_arg[Destino],DC52)
- SUMIFS(datos_arg[USD],datos_arg[Year],DD$2,datos_arg[Month],DH$2,datos_arg[Origen],DC52)
+SUMIFS(datos_us[USD],datos_us[Year],DD$2,datos_us[Month],DH$2,datos_us[Destino],DC52)
- SUMIFS(datos_us[USD],datos_us[Year],DD$2,datos_us[Month],DH$2,datos_us[Origen],DC52)</f>
        <v>4668.3597647058823</v>
      </c>
      <c r="DF52" s="22"/>
      <c r="DG52" s="22">
        <f t="shared" ref="DG52:DH56" si="264">+DD52+CZ52</f>
        <v>3458939.0456697382</v>
      </c>
      <c r="DH52" s="23">
        <f t="shared" si="264"/>
        <v>51115.016354059764</v>
      </c>
      <c r="DJ52" s="3" t="s">
        <v>8101</v>
      </c>
      <c r="DK52" s="22">
        <f>SUMIFS(datos_arg[ARS],datos_arg[Year],DK$2,datos_arg[Month],DO$2,datos_arg[Destino],DJ52)
- SUMIFS(datos_arg[ARS],datos_arg[Year],DK$2,datos_arg[Month],DO$2,datos_arg[Origen],DJ52)
+SUMIFS(datos_us[ARS],datos_us[Year],DK$2,datos_us[Month],DO$2,datos_us[Destino],DJ52)
- SUMIFS(datos_us[ARS],datos_us[Year],DK$2,datos_us[Month],DO$2,datos_us[Origen],DJ52)</f>
        <v>19105.93144300202</v>
      </c>
      <c r="DL52" s="22">
        <f>SUMIFS(datos_arg[USD],datos_arg[Year],DK$2,datos_arg[Month],DO$2,datos_arg[Destino],DJ52)
- SUMIFS(datos_arg[USD],datos_arg[Year],DK$2,datos_arg[Month],DO$2,datos_arg[Origen],DJ52)
+SUMIFS(datos_us[USD],datos_us[Year],DK$2,datos_us[Month],DO$2,datos_us[Destino],DJ52)
- SUMIFS(datos_us[USD],datos_us[Year],DK$2,datos_us[Month],DO$2,datos_us[Origen],DJ52)</f>
        <v>159.49249366727906</v>
      </c>
      <c r="DM52" s="22"/>
      <c r="DN52" s="22">
        <f t="shared" ref="DN52:DO56" si="265">+DK52+DG52</f>
        <v>3478044.9771127403</v>
      </c>
      <c r="DO52" s="23">
        <f t="shared" si="265"/>
        <v>51274.50884772704</v>
      </c>
      <c r="DQ52" s="3" t="s">
        <v>8101</v>
      </c>
      <c r="DR52" s="22">
        <f>SUMIFS(datos_arg[ARS],datos_arg[Year],DR$2,datos_arg[Month],DV$2,datos_arg[Destino],DQ52)
- SUMIFS(datos_arg[ARS],datos_arg[Year],DR$2,datos_arg[Month],DV$2,datos_arg[Origen],DQ52)
+SUMIFS(datos_us[ARS],datos_us[Year],DR$2,datos_us[Month],DV$2,datos_us[Destino],DQ52)
- SUMIFS(datos_us[ARS],datos_us[Year],DR$2,datos_us[Month],DV$2,datos_us[Origen],DQ52)</f>
        <v>75555.986142473295</v>
      </c>
      <c r="DS52" s="22">
        <f>SUMIFS(datos_arg[USD],datos_arg[Year],DR$2,datos_arg[Month],DV$2,datos_arg[Destino],DQ52)
- SUMIFS(datos_arg[USD],datos_arg[Year],DR$2,datos_arg[Month],DV$2,datos_arg[Origen],DQ52)
+SUMIFS(datos_us[USD],datos_us[Year],DR$2,datos_us[Month],DV$2,datos_us[Destino],DQ52)
- SUMIFS(datos_us[USD],datos_us[Year],DR$2,datos_us[Month],DV$2,datos_us[Origen],DQ52)</f>
        <v>620.26925970293883</v>
      </c>
      <c r="DT52" s="22"/>
      <c r="DU52" s="22">
        <f t="shared" ref="DU52:DV56" si="266">+DR52+DN52</f>
        <v>3553600.9632552136</v>
      </c>
      <c r="DV52" s="23">
        <f t="shared" si="266"/>
        <v>51894.778107429978</v>
      </c>
      <c r="DX52" s="3" t="s">
        <v>8101</v>
      </c>
      <c r="DY52" s="22">
        <f>SUMIFS(datos_arg[ARS],datos_arg[Year],DY$2,datos_arg[Month],EC$2,datos_arg[Destino],DX52)
- SUMIFS(datos_arg[ARS],datos_arg[Year],DY$2,datos_arg[Month],EC$2,datos_arg[Origen],DX52)
+SUMIFS(datos_us[ARS],datos_us[Year],DY$2,datos_us[Month],EC$2,datos_us[Destino],DX52)
- SUMIFS(datos_us[ARS],datos_us[Year],DY$2,datos_us[Month],EC$2,datos_us[Origen],DX52)</f>
        <v>96848.997096943378</v>
      </c>
      <c r="DZ52" s="22">
        <f>SUMIFS(datos_arg[USD],datos_arg[Year],DY$2,datos_arg[Month],EC$2,datos_arg[Destino],DX52)
- SUMIFS(datos_arg[USD],datos_arg[Year],DY$2,datos_arg[Month],EC$2,datos_arg[Origen],DX52)
+SUMIFS(datos_us[USD],datos_us[Year],DY$2,datos_us[Month],EC$2,datos_us[Destino],DX52)
- SUMIFS(datos_us[USD],datos_us[Year],DY$2,datos_us[Month],EC$2,datos_us[Origen],DX52)</f>
        <v>767.60222188691921</v>
      </c>
      <c r="EA52" s="22"/>
      <c r="EB52" s="22">
        <f t="shared" ref="EB52:EC56" si="267">+DY52+DU52</f>
        <v>3650449.9603521568</v>
      </c>
      <c r="EC52" s="23">
        <f t="shared" si="267"/>
        <v>52662.380329316897</v>
      </c>
      <c r="EE52" s="3" t="s">
        <v>8101</v>
      </c>
      <c r="EF52" s="22">
        <f>SUMIFS(datos_arg[ARS],datos_arg[Year],EF$2,datos_arg[Month],EJ$2,datos_arg[Destino],EE52)
- SUMIFS(datos_arg[ARS],datos_arg[Year],EF$2,datos_arg[Month],EJ$2,datos_arg[Origen],EE52)
+SUMIFS(datos_us[ARS],datos_us[Year],EF$2,datos_us[Month],EJ$2,datos_us[Destino],EE52)
- SUMIFS(datos_us[ARS],datos_us[Year],EF$2,datos_us[Month],EJ$2,datos_us[Origen],EE52)</f>
        <v>527915.01008467015</v>
      </c>
      <c r="EG52" s="22">
        <f>SUMIFS(datos_arg[USD],datos_arg[Year],EF$2,datos_arg[Month],EJ$2,datos_arg[Destino],EE52)
- SUMIFS(datos_arg[USD],datos_arg[Year],EF$2,datos_arg[Month],EJ$2,datos_arg[Origen],EE52)
+SUMIFS(datos_us[USD],datos_us[Year],EF$2,datos_us[Month],EJ$2,datos_us[Destino],EE52)
- SUMIFS(datos_us[USD],datos_us[Year],EF$2,datos_us[Month],EJ$2,datos_us[Origen],EE52)</f>
        <v>4000.6499880721312</v>
      </c>
      <c r="EH52" s="22"/>
      <c r="EI52" s="22">
        <f t="shared" ref="EI52:EJ56" si="268">+EF52+EB52</f>
        <v>4178364.9704368268</v>
      </c>
      <c r="EJ52" s="23">
        <f t="shared" si="268"/>
        <v>56663.030317389028</v>
      </c>
      <c r="EL52" s="3" t="s">
        <v>8101</v>
      </c>
      <c r="EM52" s="22">
        <f>SUMIFS(datos_arg[ARS],datos_arg[Year],EM$2,datos_arg[Month],EQ$2,datos_arg[Destino],EL52)
- SUMIFS(datos_arg[ARS],datos_arg[Year],EM$2,datos_arg[Month],EQ$2,datos_arg[Origen],EL52)
+SUMIFS(datos_us[ARS],datos_us[Year],EM$2,datos_us[Month],EQ$2,datos_us[Destino],EL52)
- SUMIFS(datos_us[ARS],datos_us[Year],EM$2,datos_us[Month],EQ$2,datos_us[Origen],EL52)</f>
        <v>509166.76144262654</v>
      </c>
      <c r="EN52" s="22">
        <f>SUMIFS(datos_arg[USD],datos_arg[Year],EM$2,datos_arg[Month],EQ$2,datos_arg[Destino],EL52)
- SUMIFS(datos_arg[USD],datos_arg[Year],EM$2,datos_arg[Month],EQ$2,datos_arg[Origen],EL52)
+SUMIFS(datos_us[USD],datos_us[Year],EM$2,datos_us[Month],EQ$2,datos_us[Destino],EL52)
- SUMIFS(datos_us[USD],datos_us[Year],EM$2,datos_us[Month],EQ$2,datos_us[Origen],EL52)</f>
        <v>3713.4059410365626</v>
      </c>
      <c r="EO52" s="22"/>
      <c r="EP52" s="22">
        <f t="shared" ref="EP52:EQ56" si="269">+EM52+EI52</f>
        <v>4687531.7318794532</v>
      </c>
      <c r="EQ52" s="23">
        <f t="shared" si="269"/>
        <v>60376.436258425587</v>
      </c>
      <c r="ES52" s="3" t="s">
        <v>8101</v>
      </c>
      <c r="ET52" s="22">
        <f>SUMIFS(datos_arg[ARS],datos_arg[Year],ET$2,datos_arg[Month],EX$2,datos_arg[Destino],ES52)
- SUMIFS(datos_arg[ARS],datos_arg[Year],ET$2,datos_arg[Month],EX$2,datos_arg[Origen],ES52)
+SUMIFS(datos_us[ARS],datos_us[Year],ET$2,datos_us[Month],EX$2,datos_us[Destino],ES52)
- SUMIFS(datos_us[ARS],datos_us[Year],ET$2,datos_us[Month],EX$2,datos_us[Origen],ES52)</f>
        <v>348386.09039993654</v>
      </c>
      <c r="EU52" s="22">
        <f>SUMIFS(datos_arg[USD],datos_arg[Year],ET$2,datos_arg[Month],EX$2,datos_arg[Destino],ES52)
- SUMIFS(datos_arg[USD],datos_arg[Year],ET$2,datos_arg[Month],EX$2,datos_arg[Origen],ES52)
+SUMIFS(datos_us[USD],datos_us[Year],ET$2,datos_us[Month],EX$2,datos_us[Destino],ES52)
- SUMIFS(datos_us[USD],datos_us[Year],ET$2,datos_us[Month],EX$2,datos_us[Origen],ES52)</f>
        <v>2021.4049861249168</v>
      </c>
      <c r="EV52" s="22"/>
      <c r="EW52" s="22">
        <f t="shared" ref="EW52:EX56" si="270">+ET52+EP52</f>
        <v>5035917.8222793899</v>
      </c>
      <c r="EX52" s="23">
        <f t="shared" si="270"/>
        <v>62397.841244550502</v>
      </c>
      <c r="EZ52" s="3" t="s">
        <v>8101</v>
      </c>
      <c r="FA52" s="22">
        <f>SUMIFS(datos_arg[ARS],datos_arg[Year],FA$2,datos_arg[Month],FE$2,datos_arg[Destino],EZ52)
- SUMIFS(datos_arg[ARS],datos_arg[Year],FA$2,datos_arg[Month],FE$2,datos_arg[Origen],EZ52)
+SUMIFS(datos_us[ARS],datos_us[Year],FA$2,datos_us[Month],FE$2,datos_us[Destino],EZ52)
- SUMIFS(datos_us[ARS],datos_us[Year],FA$2,datos_us[Month],FE$2,datos_us[Origen],EZ52)</f>
        <v>496388.78290759091</v>
      </c>
      <c r="FB52" s="22">
        <f>SUMIFS(datos_arg[USD],datos_arg[Year],FA$2,datos_arg[Month],FE$2,datos_arg[Destino],EZ52)
- SUMIFS(datos_arg[USD],datos_arg[Year],FA$2,datos_arg[Month],FE$2,datos_arg[Origen],EZ52)
+SUMIFS(datos_us[USD],datos_us[Year],FA$2,datos_us[Month],FE$2,datos_us[Destino],EZ52)
- SUMIFS(datos_us[USD],datos_us[Year],FA$2,datos_us[Month],FE$2,datos_us[Origen],EZ52)</f>
        <v>3154.7910114578222</v>
      </c>
      <c r="FC52" s="22"/>
      <c r="FD52" s="22">
        <f t="shared" ref="FD52:FE56" si="271">+FA52+EW52</f>
        <v>5532306.6051869811</v>
      </c>
      <c r="FE52" s="23">
        <f t="shared" si="271"/>
        <v>65552.632256008321</v>
      </c>
      <c r="FG52" s="3" t="s">
        <v>8101</v>
      </c>
      <c r="FH52" s="22">
        <f>SUMIFS(datos_arg[ARS],datos_arg[Year],FH$2,datos_arg[Month],FL$2,datos_arg[Destino],FG52)
- SUMIFS(datos_arg[ARS],datos_arg[Year],FH$2,datos_arg[Month],FL$2,datos_arg[Origen],FG52)
+SUMIFS(datos_us[ARS],datos_us[Year],FH$2,datos_us[Month],FL$2,datos_us[Destino],FG52)
- SUMIFS(datos_us[ARS],datos_us[Year],FH$2,datos_us[Month],FL$2,datos_us[Origen],FG52)</f>
        <v>64612.81</v>
      </c>
      <c r="FI52" s="22">
        <f>SUMIFS(datos_arg[USD],datos_arg[Year],FH$2,datos_arg[Month],FL$2,datos_arg[Destino],FG52)
- SUMIFS(datos_arg[USD],datos_arg[Year],FH$2,datos_arg[Month],FL$2,datos_arg[Origen],FG52)
+SUMIFS(datos_us[USD],datos_us[Year],FH$2,datos_us[Month],FL$2,datos_us[Destino],FG52)
- SUMIFS(datos_us[USD],datos_us[Year],FH$2,datos_us[Month],FL$2,datos_us[Origen],FG52)</f>
        <v>429.16457869251485</v>
      </c>
      <c r="FJ52" s="22"/>
      <c r="FK52" s="22">
        <f t="shared" ref="FK52:FL56" si="272">+FH52+FD52</f>
        <v>5596919.4151869807</v>
      </c>
      <c r="FL52" s="23">
        <f t="shared" si="272"/>
        <v>65981.796834700843</v>
      </c>
      <c r="FN52" s="3" t="s">
        <v>8101</v>
      </c>
      <c r="FO52" s="22">
        <f>SUMIFS(datos_arg[ARS],datos_arg[Year],FO$2,datos_arg[Month],FS$2,datos_arg[Destino],FN52)
- SUMIFS(datos_arg[ARS],datos_arg[Year],FO$2,datos_arg[Month],FS$2,datos_arg[Origen],FN52)
+SUMIFS(datos_us[ARS],datos_us[Year],FO$2,datos_us[Month],FS$2,datos_us[Destino],FN52)
- SUMIFS(datos_us[ARS],datos_us[Year],FO$2,datos_us[Month],FS$2,datos_us[Origen],FN52)</f>
        <v>102515.95999999999</v>
      </c>
      <c r="FP52" s="22">
        <f>SUMIFS(datos_arg[USD],datos_arg[Year],FO$2,datos_arg[Month],FS$2,datos_arg[Destino],FN52)
- SUMIFS(datos_arg[USD],datos_arg[Year],FO$2,datos_arg[Month],FS$2,datos_arg[Origen],FN52)
+SUMIFS(datos_us[USD],datos_us[Year],FO$2,datos_us[Month],FS$2,datos_us[Destino],FN52)
- SUMIFS(datos_us[USD],datos_us[Year],FO$2,datos_us[Month],FS$2,datos_us[Origen],FN52)</f>
        <v>665.35032869298857</v>
      </c>
      <c r="FQ52" s="22"/>
      <c r="FR52" s="22">
        <f t="shared" ref="FR52:FS56" si="273">+FO52+FK52</f>
        <v>5699435.3751869807</v>
      </c>
      <c r="FS52" s="23">
        <f t="shared" si="273"/>
        <v>66647.147163393834</v>
      </c>
      <c r="FU52" s="3" t="s">
        <v>8101</v>
      </c>
      <c r="FV52" s="22">
        <f>SUMIFS(datos_arg[ARS],datos_arg[Year],FV$2,datos_arg[Month],FZ$2,datos_arg[Destino],FU52)
- SUMIFS(datos_arg[ARS],datos_arg[Year],FV$2,datos_arg[Month],FZ$2,datos_arg[Origen],FU52)
+SUMIFS(datos_us[ARS],datos_us[Year],FV$2,datos_us[Month],FZ$2,datos_us[Destino],FU52)
- SUMIFS(datos_us[ARS],datos_us[Year],FV$2,datos_us[Month],FZ$2,datos_us[Origen],FU52)</f>
        <v>48472.880000000005</v>
      </c>
      <c r="FW52" s="22">
        <f>SUMIFS(datos_arg[USD],datos_arg[Year],FV$2,datos_arg[Month],FZ$2,datos_arg[Destino],FU52)
- SUMIFS(datos_arg[USD],datos_arg[Year],FV$2,datos_arg[Month],FZ$2,datos_arg[Origen],FU52)
+SUMIFS(datos_us[USD],datos_us[Year],FV$2,datos_us[Month],FZ$2,datos_us[Destino],FU52)
- SUMIFS(datos_us[USD],datos_us[Year],FV$2,datos_us[Month],FZ$2,datos_us[Origen],FU52)</f>
        <v>322.23928278596202</v>
      </c>
      <c r="FX52" s="22"/>
      <c r="FY52" s="22">
        <f t="shared" ref="FY52:FZ56" si="274">+FV52+FR52</f>
        <v>5747908.2551869806</v>
      </c>
      <c r="FZ52" s="23">
        <f t="shared" si="274"/>
        <v>66969.386446179793</v>
      </c>
      <c r="GB52" s="3" t="s">
        <v>8101</v>
      </c>
      <c r="GC52" s="22">
        <f>SUMIFS(datos_arg[ARS],datos_arg[Year],GC$2,datos_arg[Month],GG$2,datos_arg[Destino],GB52)
- SUMIFS(datos_arg[ARS],datos_arg[Year],GC$2,datos_arg[Month],GG$2,datos_arg[Origen],GB52)
+SUMIFS(datos_us[ARS],datos_us[Year],GC$2,datos_us[Month],GG$2,datos_us[Destino],GB52)
- SUMIFS(datos_us[ARS],datos_us[Year],GC$2,datos_us[Month],GG$2,datos_us[Origen],GB52)</f>
        <v>2390671.3099999996</v>
      </c>
      <c r="GD52" s="22">
        <f>SUMIFS(datos_arg[USD],datos_arg[Year],GC$2,datos_arg[Month],GG$2,datos_arg[Destino],GB52)
- SUMIFS(datos_arg[USD],datos_arg[Year],GC$2,datos_arg[Month],GG$2,datos_arg[Origen],GB52)
+SUMIFS(datos_us[USD],datos_us[Year],GC$2,datos_us[Month],GG$2,datos_us[Destino],GB52)
- SUMIFS(datos_us[USD],datos_us[Year],GC$2,datos_us[Month],GG$2,datos_us[Origen],GB52)</f>
        <v>16758.793708384685</v>
      </c>
      <c r="GE52" s="22"/>
      <c r="GF52" s="22">
        <f t="shared" ref="GF52:GG56" si="275">+GC52+FY52</f>
        <v>8138579.5651869802</v>
      </c>
      <c r="GG52" s="23">
        <f t="shared" si="275"/>
        <v>83728.18015456447</v>
      </c>
      <c r="GI52" s="3" t="s">
        <v>8101</v>
      </c>
      <c r="GJ52" s="22">
        <f>SUMIFS(datos_arg[ARS],datos_arg[Year],GJ$2,datos_arg[Month],GN$2,datos_arg[Destino],GI52)
- SUMIFS(datos_arg[ARS],datos_arg[Year],GJ$2,datos_arg[Month],GN$2,datos_arg[Origen],GI52)
+SUMIFS(datos_us[ARS],datos_us[Year],GJ$2,datos_us[Month],GN$2,datos_us[Destino],GI52)
- SUMIFS(datos_us[ARS],datos_us[Year],GJ$2,datos_us[Month],GN$2,datos_us[Origen],GI52)</f>
        <v>1576937.9700000002</v>
      </c>
      <c r="GK52" s="22">
        <f>SUMIFS(datos_arg[USD],datos_arg[Year],GJ$2,datos_arg[Month],GN$2,datos_arg[Destino],GI52)
- SUMIFS(datos_arg[USD],datos_arg[Year],GJ$2,datos_arg[Month],GN$2,datos_arg[Origen],GI52)
+SUMIFS(datos_us[USD],datos_us[Year],GJ$2,datos_us[Month],GN$2,datos_us[Destino],GI52)
- SUMIFS(datos_us[USD],datos_us[Year],GJ$2,datos_us[Month],GN$2,datos_us[Origen],GI52)</f>
        <v>10863.857780593309</v>
      </c>
      <c r="GL52" s="22"/>
      <c r="GM52" s="22">
        <f t="shared" ref="GM52:GN56" si="276">+GJ52+GF52</f>
        <v>9715517.5351869799</v>
      </c>
      <c r="GN52" s="23">
        <f t="shared" si="276"/>
        <v>94592.037935157772</v>
      </c>
      <c r="GP52" s="3" t="s">
        <v>8101</v>
      </c>
      <c r="GQ52" s="22">
        <f>SUMIFS(datos_arg[ARS],datos_arg[Year],GQ$2,datos_arg[Month],GU$2,datos_arg[Destino],GP52)
- SUMIFS(datos_arg[ARS],datos_arg[Year],GQ$2,datos_arg[Month],GU$2,datos_arg[Origen],GP52)
+SUMIFS(datos_us[ARS],datos_us[Year],GQ$2,datos_us[Month],GU$2,datos_us[Destino],GP52)
- SUMIFS(datos_us[ARS],datos_us[Year],GQ$2,datos_us[Month],GU$2,datos_us[Origen],GP52)</f>
        <v>831290.89</v>
      </c>
      <c r="GR52" s="22">
        <f>SUMIFS(datos_arg[USD],datos_arg[Year],GQ$2,datos_arg[Month],GU$2,datos_arg[Destino],GP52)
- SUMIFS(datos_arg[USD],datos_arg[Year],GQ$2,datos_arg[Month],GU$2,datos_arg[Origen],GP52)
+SUMIFS(datos_us[USD],datos_us[Year],GQ$2,datos_us[Month],GU$2,datos_us[Destino],GP52)
- SUMIFS(datos_us[USD],datos_us[Year],GQ$2,datos_us[Month],GU$2,datos_us[Origen],GP52)</f>
        <v>5464.8499641068829</v>
      </c>
      <c r="GS52" s="22"/>
      <c r="GT52" s="22">
        <f t="shared" ref="GT52:GU56" si="277">+GQ52+GM52</f>
        <v>10546808.425186981</v>
      </c>
      <c r="GU52" s="23">
        <f t="shared" si="277"/>
        <v>100056.88789926465</v>
      </c>
      <c r="GW52" s="3" t="s">
        <v>8101</v>
      </c>
      <c r="GX52" s="22">
        <f>SUMIFS(datos_arg[ARS],datos_arg[Year],GX$2,datos_arg[Month],HB$2,datos_arg[Destino],GW52)
- SUMIFS(datos_arg[ARS],datos_arg[Year],GX$2,datos_arg[Month],HB$2,datos_arg[Origen],GW52)
+SUMIFS(datos_us[ARS],datos_us[Year],GX$2,datos_us[Month],HB$2,datos_us[Destino],GW52)
- SUMIFS(datos_us[ARS],datos_us[Year],GX$2,datos_us[Month],HB$2,datos_us[Origen],GW52)</f>
        <v>1756895.7250000001</v>
      </c>
      <c r="GY52" s="22">
        <f>SUMIFS(datos_arg[USD],datos_arg[Year],GX$2,datos_arg[Month],HB$2,datos_arg[Destino],GW52)
- SUMIFS(datos_arg[USD],datos_arg[Year],GX$2,datos_arg[Month],HB$2,datos_arg[Origen],GW52)
+SUMIFS(datos_us[USD],datos_us[Year],GX$2,datos_us[Month],HB$2,datos_us[Destino],GW52)
- SUMIFS(datos_us[USD],datos_us[Year],GX$2,datos_us[Month],HB$2,datos_us[Origen],GW52)</f>
        <v>10944.851693332563</v>
      </c>
      <c r="GZ52" s="22"/>
      <c r="HA52" s="22">
        <f t="shared" ref="HA52:HB56" si="278">+GX52+GT52</f>
        <v>12303704.15018698</v>
      </c>
      <c r="HB52" s="23">
        <f t="shared" si="278"/>
        <v>111001.73959259721</v>
      </c>
      <c r="HD52" s="3" t="s">
        <v>8101</v>
      </c>
      <c r="HE52" s="22">
        <f>SUMIFS(datos_arg[ARS],datos_arg[Year],HE$2,datos_arg[Month],HI$2,datos_arg[Destino],HD52)
- SUMIFS(datos_arg[ARS],datos_arg[Year],HE$2,datos_arg[Month],HI$2,datos_arg[Origen],HD52)
+SUMIFS(datos_us[ARS],datos_us[Year],HE$2,datos_us[Month],HI$2,datos_us[Destino],HD52)
- SUMIFS(datos_us[ARS],datos_us[Year],HE$2,datos_us[Month],HI$2,datos_us[Origen],HD52)</f>
        <v>908203.91049999977</v>
      </c>
      <c r="HF52" s="22">
        <f>SUMIFS(datos_arg[USD],datos_arg[Year],HE$2,datos_arg[Month],HI$2,datos_arg[Destino],HD52)
- SUMIFS(datos_arg[USD],datos_arg[Year],HE$2,datos_arg[Month],HI$2,datos_arg[Origen],HD52)
+SUMIFS(datos_us[USD],datos_us[Year],HE$2,datos_us[Month],HI$2,datos_us[Destino],HD52)
- SUMIFS(datos_us[USD],datos_us[Year],HE$2,datos_us[Month],HI$2,datos_us[Origen],HD52)</f>
        <v>5301.7506691427589</v>
      </c>
      <c r="HG52" s="22"/>
      <c r="HH52" s="22">
        <f t="shared" ref="HH52:HI56" si="279">+HE52+HA52</f>
        <v>13211908.060686979</v>
      </c>
      <c r="HI52" s="23">
        <f t="shared" si="279"/>
        <v>116303.49026173996</v>
      </c>
      <c r="HK52" s="3" t="s">
        <v>8101</v>
      </c>
      <c r="HL52" s="22">
        <f>SUMIFS(datos_arg[ARS],datos_arg[Year],HL$2,datos_arg[Month],HP$2,datos_arg[Destino],HK52)
- SUMIFS(datos_arg[ARS],datos_arg[Year],HL$2,datos_arg[Month],HP$2,datos_arg[Origen],HK52)
+SUMIFS(datos_us[ARS],datos_us[Year],HL$2,datos_us[Month],HP$2,datos_us[Destino],HK52)
- SUMIFS(datos_us[ARS],datos_us[Year],HL$2,datos_us[Month],HP$2,datos_us[Origen],HK52)</f>
        <v>714943.48999999987</v>
      </c>
      <c r="HM52" s="22">
        <f>SUMIFS(datos_arg[USD],datos_arg[Year],HL$2,datos_arg[Month],HP$2,datos_arg[Destino],HK52)
- SUMIFS(datos_arg[USD],datos_arg[Year],HL$2,datos_arg[Month],HP$2,datos_arg[Origen],HK52)
+SUMIFS(datos_us[USD],datos_us[Year],HL$2,datos_us[Month],HP$2,datos_us[Destino],HK52)
- SUMIFS(datos_us[USD],datos_us[Year],HL$2,datos_us[Month],HP$2,datos_us[Origen],HK52)</f>
        <v>4038.8896910112367</v>
      </c>
      <c r="HN52" s="22"/>
      <c r="HO52" s="22">
        <f t="shared" ref="HO52:HP56" si="280">+HL52+HH52</f>
        <v>13926851.55068698</v>
      </c>
      <c r="HP52" s="23">
        <f t="shared" si="280"/>
        <v>120342.3799527512</v>
      </c>
    </row>
    <row r="53" spans="2:224" x14ac:dyDescent="0.25">
      <c r="B53" s="3" t="s">
        <v>6653</v>
      </c>
      <c r="C53" s="22">
        <f>SUMIFS(datos_arg[ARS],datos_arg[Year],C$2,datos_arg[Month],G$2,datos_arg[Destino],B53)
- SUMIFS(datos_arg[ARS],datos_arg[Year],C$2,datos_arg[Month],G$2,datos_arg[Origen],B53)
+SUMIFS(datos_us[ARS],datos_us[Year],C$2,datos_us[Month],G$2,datos_us[Destino],B53)
- SUMIFS(datos_us[ARS],datos_us[Year],C$2,datos_us[Month],G$2,datos_us[Origen],B53)</f>
        <v>29250</v>
      </c>
      <c r="D53" s="22">
        <f>SUMIFS(datos_arg[USD],datos_arg[Year],C$2,datos_arg[Month],G$2,datos_arg[Destino],B53)
- SUMIFS(datos_arg[USD],datos_arg[Year],C$2,datos_arg[Month],G$2,datos_arg[Origen],B53)
+SUMIFS(datos_us[USD],datos_us[Year],C$2,datos_us[Month],G$2,datos_us[Destino],B53)
- SUMIFS(datos_us[USD],datos_us[Year],C$2,datos_us[Month],G$2,datos_us[Origen],B53)</f>
        <v>780</v>
      </c>
      <c r="E53" s="22"/>
      <c r="F53" s="22">
        <f t="shared" si="32"/>
        <v>29250</v>
      </c>
      <c r="G53" s="23">
        <f t="shared" si="0"/>
        <v>780</v>
      </c>
      <c r="I53" s="3" t="s">
        <v>6653</v>
      </c>
      <c r="J53" s="22">
        <f>SUMIFS(datos_arg[ARS],datos_arg[Year],J$2,datos_arg[Month],N$2,datos_arg[Destino],I53)
- SUMIFS(datos_arg[ARS],datos_arg[Year],J$2,datos_arg[Month],N$2,datos_arg[Origen],I53)
+SUMIFS(datos_us[ARS],datos_us[Year],J$2,datos_us[Month],N$2,datos_us[Destino],I53)
- SUMIFS(datos_us[ARS],datos_us[Year],J$2,datos_us[Month],N$2,datos_us[Origen],I53)</f>
        <v>0</v>
      </c>
      <c r="K53" s="22">
        <f>SUMIFS(datos_arg[USD],datos_arg[Year],J$2,datos_arg[Month],N$2,datos_arg[Destino],I53)
- SUMIFS(datos_arg[USD],datos_arg[Year],J$2,datos_arg[Month],N$2,datos_arg[Origen],I53)
+SUMIFS(datos_us[USD],datos_us[Year],J$2,datos_us[Month],N$2,datos_us[Destino],I53)
- SUMIFS(datos_us[USD],datos_us[Year],J$2,datos_us[Month],N$2,datos_us[Origen],I53)</f>
        <v>0</v>
      </c>
      <c r="L53" s="22"/>
      <c r="M53" s="22">
        <f t="shared" si="250"/>
        <v>29250</v>
      </c>
      <c r="N53" s="23">
        <f t="shared" si="250"/>
        <v>780</v>
      </c>
      <c r="P53" s="3" t="s">
        <v>6653</v>
      </c>
      <c r="Q53" s="22">
        <f>SUMIFS(datos_arg[ARS],datos_arg[Year],Q$2,datos_arg[Month],U$2,datos_arg[Destino],P53)
- SUMIFS(datos_arg[ARS],datos_arg[Year],Q$2,datos_arg[Month],U$2,datos_arg[Origen],P53)
+SUMIFS(datos_us[ARS],datos_us[Year],Q$2,datos_us[Month],U$2,datos_us[Destino],P53)
- SUMIFS(datos_us[ARS],datos_us[Year],Q$2,datos_us[Month],U$2,datos_us[Origen],P53)</f>
        <v>0</v>
      </c>
      <c r="R53" s="22">
        <f>SUMIFS(datos_arg[USD],datos_arg[Year],Q$2,datos_arg[Month],U$2,datos_arg[Destino],P53)
- SUMIFS(datos_arg[USD],datos_arg[Year],Q$2,datos_arg[Month],U$2,datos_arg[Origen],P53)
+SUMIFS(datos_us[USD],datos_us[Year],Q$2,datos_us[Month],U$2,datos_us[Destino],P53)
- SUMIFS(datos_us[USD],datos_us[Year],Q$2,datos_us[Month],U$2,datos_us[Origen],P53)</f>
        <v>0</v>
      </c>
      <c r="S53" s="22"/>
      <c r="T53" s="22">
        <f t="shared" si="251"/>
        <v>29250</v>
      </c>
      <c r="U53" s="23">
        <f t="shared" si="251"/>
        <v>780</v>
      </c>
      <c r="W53" s="3" t="s">
        <v>6653</v>
      </c>
      <c r="X53" s="22">
        <f>SUMIFS(datos_arg[ARS],datos_arg[Year],X$2,datos_arg[Month],AB$2,datos_arg[Destino],W53)
- SUMIFS(datos_arg[ARS],datos_arg[Year],X$2,datos_arg[Month],AB$2,datos_arg[Origen],W53)
+SUMIFS(datos_us[ARS],datos_us[Year],X$2,datos_us[Month],AB$2,datos_us[Destino],W53)
- SUMIFS(datos_us[ARS],datos_us[Year],X$2,datos_us[Month],AB$2,datos_us[Origen],W53)</f>
        <v>0</v>
      </c>
      <c r="Y53" s="22">
        <f>SUMIFS(datos_arg[USD],datos_arg[Year],X$2,datos_arg[Month],AB$2,datos_arg[Destino],W53)
- SUMIFS(datos_arg[USD],datos_arg[Year],X$2,datos_arg[Month],AB$2,datos_arg[Origen],W53)
+SUMIFS(datos_us[USD],datos_us[Year],X$2,datos_us[Month],AB$2,datos_us[Destino],W53)
- SUMIFS(datos_us[USD],datos_us[Year],X$2,datos_us[Month],AB$2,datos_us[Origen],W53)</f>
        <v>0</v>
      </c>
      <c r="Z53" s="22"/>
      <c r="AA53" s="22">
        <f t="shared" si="252"/>
        <v>29250</v>
      </c>
      <c r="AB53" s="23">
        <f t="shared" si="252"/>
        <v>780</v>
      </c>
      <c r="AD53" s="3" t="s">
        <v>6653</v>
      </c>
      <c r="AE53" s="22">
        <f>SUMIFS(datos_arg[ARS],datos_arg[Year],AE$2,datos_arg[Month],AI$2,datos_arg[Destino],AD53)
- SUMIFS(datos_arg[ARS],datos_arg[Year],AE$2,datos_arg[Month],AI$2,datos_arg[Origen],AD53)
+SUMIFS(datos_us[ARS],datos_us[Year],AE$2,datos_us[Month],AI$2,datos_us[Destino],AD53)
- SUMIFS(datos_us[ARS],datos_us[Year],AE$2,datos_us[Month],AI$2,datos_us[Origen],AD53)</f>
        <v>20200</v>
      </c>
      <c r="AF53" s="22">
        <f>SUMIFS(datos_arg[USD],datos_arg[Year],AE$2,datos_arg[Month],AI$2,datos_arg[Destino],AD53)
- SUMIFS(datos_arg[USD],datos_arg[Year],AE$2,datos_arg[Month],AI$2,datos_arg[Origen],AD53)
+SUMIFS(datos_us[USD],datos_us[Year],AE$2,datos_us[Month],AI$2,datos_us[Destino],AD53)
- SUMIFS(datos_us[USD],datos_us[Year],AE$2,datos_us[Month],AI$2,datos_us[Origen],AD53)</f>
        <v>448.88888888888886</v>
      </c>
      <c r="AG53" s="22"/>
      <c r="AH53" s="22">
        <f t="shared" si="253"/>
        <v>49450</v>
      </c>
      <c r="AI53" s="23">
        <f t="shared" si="253"/>
        <v>1228.8888888888889</v>
      </c>
      <c r="AK53" s="3" t="s">
        <v>6653</v>
      </c>
      <c r="AL53" s="22">
        <f>SUMIFS(datos_arg[ARS],datos_arg[Year],AL$2,datos_arg[Month],AP$2,datos_arg[Destino],AK53)
- SUMIFS(datos_arg[ARS],datos_arg[Year],AL$2,datos_arg[Month],AP$2,datos_arg[Origen],AK53)
+SUMIFS(datos_us[ARS],datos_us[Year],AL$2,datos_us[Month],AP$2,datos_us[Destino],AK53)
- SUMIFS(datos_us[ARS],datos_us[Year],AL$2,datos_us[Month],AP$2,datos_us[Origen],AK53)</f>
        <v>28760</v>
      </c>
      <c r="AM53" s="22">
        <f>SUMIFS(datos_arg[USD],datos_arg[Year],AL$2,datos_arg[Month],AP$2,datos_arg[Destino],AK53)
- SUMIFS(datos_arg[USD],datos_arg[Year],AL$2,datos_arg[Month],AP$2,datos_arg[Origen],AK53)
+SUMIFS(datos_us[USD],datos_us[Year],AL$2,datos_us[Month],AP$2,datos_us[Destino],AK53)
- SUMIFS(datos_us[USD],datos_us[Year],AL$2,datos_us[Month],AP$2,datos_us[Origen],AK53)</f>
        <v>639.11111111111109</v>
      </c>
      <c r="AN53" s="22"/>
      <c r="AO53" s="22">
        <f t="shared" si="254"/>
        <v>78210</v>
      </c>
      <c r="AP53" s="23">
        <f t="shared" si="254"/>
        <v>1868</v>
      </c>
      <c r="AR53" s="3" t="s">
        <v>6653</v>
      </c>
      <c r="AS53" s="22">
        <f>SUMIFS(datos_arg[ARS],datos_arg[Year],AS$2,datos_arg[Month],AW$2,datos_arg[Destino],AR53)
- SUMIFS(datos_arg[ARS],datos_arg[Year],AS$2,datos_arg[Month],AW$2,datos_arg[Origen],AR53)
+SUMIFS(datos_us[ARS],datos_us[Year],AS$2,datos_us[Month],AW$2,datos_us[Destino],AR53)
- SUMIFS(datos_us[ARS],datos_us[Year],AS$2,datos_us[Month],AW$2,datos_us[Origen],AR53)</f>
        <v>8920</v>
      </c>
      <c r="AT53" s="22">
        <f>SUMIFS(datos_arg[USD],datos_arg[Year],AS$2,datos_arg[Month],AW$2,datos_arg[Destino],AR53)
- SUMIFS(datos_arg[USD],datos_arg[Year],AS$2,datos_arg[Month],AW$2,datos_arg[Origen],AR53)
+SUMIFS(datos_us[USD],datos_us[Year],AS$2,datos_us[Month],AW$2,datos_us[Destino],AR53)
- SUMIFS(datos_us[USD],datos_us[Year],AS$2,datos_us[Month],AW$2,datos_us[Origen],AR53)</f>
        <v>207.70297837617298</v>
      </c>
      <c r="AU53" s="22"/>
      <c r="AV53" s="22">
        <f t="shared" si="255"/>
        <v>87130</v>
      </c>
      <c r="AW53" s="23">
        <f t="shared" si="255"/>
        <v>2075.7029783761732</v>
      </c>
      <c r="AY53" s="3" t="s">
        <v>6653</v>
      </c>
      <c r="AZ53" s="22">
        <f>SUMIFS(datos_arg[ARS],datos_arg[Year],AZ$2,datos_arg[Month],BD$2,datos_arg[Destino],AY53)
- SUMIFS(datos_arg[ARS],datos_arg[Year],AZ$2,datos_arg[Month],BD$2,datos_arg[Origen],AY53)
+SUMIFS(datos_us[ARS],datos_us[Year],AZ$2,datos_us[Month],BD$2,datos_us[Destino],AY53)
- SUMIFS(datos_us[ARS],datos_us[Year],AZ$2,datos_us[Month],BD$2,datos_us[Origen],AY53)</f>
        <v>15840</v>
      </c>
      <c r="BA53" s="22">
        <f>SUMIFS(datos_arg[USD],datos_arg[Year],AZ$2,datos_arg[Month],BD$2,datos_arg[Destino],AY53)
- SUMIFS(datos_arg[USD],datos_arg[Year],AZ$2,datos_arg[Month],BD$2,datos_arg[Origen],AY53)
+SUMIFS(datos_us[USD],datos_us[Year],AZ$2,datos_us[Month],BD$2,datos_us[Destino],AY53)
- SUMIFS(datos_us[USD],datos_us[Year],AZ$2,datos_us[Month],BD$2,datos_us[Origen],AY53)</f>
        <v>360</v>
      </c>
      <c r="BB53" s="22"/>
      <c r="BC53" s="22">
        <f t="shared" si="256"/>
        <v>102970</v>
      </c>
      <c r="BD53" s="23">
        <f t="shared" si="256"/>
        <v>2435.7029783761732</v>
      </c>
      <c r="BF53" s="3" t="s">
        <v>6653</v>
      </c>
      <c r="BG53" s="22">
        <f>SUMIFS(datos_arg[ARS],datos_arg[Year],BG$2,datos_arg[Month],BK$2,datos_arg[Destino],BF53)
- SUMIFS(datos_arg[ARS],datos_arg[Year],BG$2,datos_arg[Month],BK$2,datos_arg[Origen],BF53)
+SUMIFS(datos_us[ARS],datos_us[Year],BG$2,datos_us[Month],BK$2,datos_us[Destino],BF53)
- SUMIFS(datos_us[ARS],datos_us[Year],BG$2,datos_us[Month],BK$2,datos_us[Origen],BF53)</f>
        <v>4000</v>
      </c>
      <c r="BH53" s="22">
        <f>SUMIFS(datos_arg[USD],datos_arg[Year],BG$2,datos_arg[Month],BK$2,datos_arg[Destino],BF53)
- SUMIFS(datos_arg[USD],datos_arg[Year],BG$2,datos_arg[Month],BK$2,datos_arg[Origen],BF53)
+SUMIFS(datos_us[USD],datos_us[Year],BG$2,datos_us[Month],BK$2,datos_us[Destino],BF53)
- SUMIFS(datos_us[USD],datos_us[Year],BG$2,datos_us[Month],BK$2,datos_us[Origen],BF53)</f>
        <v>66.666666666666671</v>
      </c>
      <c r="BI53" s="22"/>
      <c r="BJ53" s="22">
        <f t="shared" si="257"/>
        <v>106970</v>
      </c>
      <c r="BK53" s="23">
        <f t="shared" si="257"/>
        <v>2502.3696450428397</v>
      </c>
      <c r="BM53" s="3" t="s">
        <v>6653</v>
      </c>
      <c r="BN53" s="22">
        <f>SUMIFS(datos_arg[ARS],datos_arg[Year],BN$2,datos_arg[Month],BR$2,datos_arg[Destino],BM53)
- SUMIFS(datos_arg[ARS],datos_arg[Year],BN$2,datos_arg[Month],BR$2,datos_arg[Origen],BM53)
+SUMIFS(datos_us[ARS],datos_us[Year],BN$2,datos_us[Month],BR$2,datos_us[Destino],BM53)
- SUMIFS(datos_us[ARS],datos_us[Year],BN$2,datos_us[Month],BR$2,datos_us[Origen],BM53)</f>
        <v>187350</v>
      </c>
      <c r="BO53" s="22">
        <f>SUMIFS(datos_arg[USD],datos_arg[Year],BN$2,datos_arg[Month],BR$2,datos_arg[Destino],BM53)
- SUMIFS(datos_arg[USD],datos_arg[Year],BN$2,datos_arg[Month],BR$2,datos_arg[Origen],BM53)
+SUMIFS(datos_us[USD],datos_us[Year],BN$2,datos_us[Month],BR$2,datos_us[Destino],BM53)
- SUMIFS(datos_us[USD],datos_us[Year],BN$2,datos_us[Month],BR$2,datos_us[Origen],BM53)</f>
        <v>3050</v>
      </c>
      <c r="BP53" s="22"/>
      <c r="BQ53" s="22">
        <f t="shared" si="258"/>
        <v>294320</v>
      </c>
      <c r="BR53" s="23">
        <f t="shared" si="258"/>
        <v>5552.3696450428397</v>
      </c>
      <c r="BT53" s="3" t="s">
        <v>6653</v>
      </c>
      <c r="BU53" s="22">
        <f>SUMIFS(datos_arg[ARS],datos_arg[Year],BU$2,datos_arg[Month],BY$2,datos_arg[Destino],BT53)
- SUMIFS(datos_arg[ARS],datos_arg[Year],BU$2,datos_arg[Month],BY$2,datos_arg[Origen],BT53)
+SUMIFS(datos_us[ARS],datos_us[Year],BU$2,datos_us[Month],BY$2,datos_us[Destino],BT53)
- SUMIFS(datos_us[ARS],datos_us[Year],BU$2,datos_us[Month],BY$2,datos_us[Origen],BT53)</f>
        <v>0</v>
      </c>
      <c r="BV53" s="22">
        <f>SUMIFS(datos_arg[USD],datos_arg[Year],BU$2,datos_arg[Month],BY$2,datos_arg[Destino],BT53)
- SUMIFS(datos_arg[USD],datos_arg[Year],BU$2,datos_arg[Month],BY$2,datos_arg[Origen],BT53)
+SUMIFS(datos_us[USD],datos_us[Year],BU$2,datos_us[Month],BY$2,datos_us[Destino],BT53)
- SUMIFS(datos_us[USD],datos_us[Year],BU$2,datos_us[Month],BY$2,datos_us[Origen],BT53)</f>
        <v>0</v>
      </c>
      <c r="BW53" s="22"/>
      <c r="BX53" s="22">
        <f t="shared" si="259"/>
        <v>294320</v>
      </c>
      <c r="BY53" s="23">
        <f t="shared" si="259"/>
        <v>5552.3696450428397</v>
      </c>
      <c r="CA53" s="3" t="s">
        <v>6653</v>
      </c>
      <c r="CB53" s="22">
        <f>SUMIFS(datos_arg[ARS],datos_arg[Year],CB$2,datos_arg[Month],CF$2,datos_arg[Destino],CA53)
- SUMIFS(datos_arg[ARS],datos_arg[Year],CB$2,datos_arg[Month],CF$2,datos_arg[Origen],CA53)
+SUMIFS(datos_us[ARS],datos_us[Year],CB$2,datos_us[Month],CF$2,datos_us[Destino],CA53)
- SUMIFS(datos_us[ARS],datos_us[Year],CB$2,datos_us[Month],CF$2,datos_us[Origen],CA53)</f>
        <v>95480</v>
      </c>
      <c r="CC53" s="22">
        <f>SUMIFS(datos_arg[USD],datos_arg[Year],CB$2,datos_arg[Month],CF$2,datos_arg[Destino],CA53)
- SUMIFS(datos_arg[USD],datos_arg[Year],CB$2,datos_arg[Month],CF$2,datos_arg[Origen],CA53)
+SUMIFS(datos_us[USD],datos_us[Year],CB$2,datos_us[Month],CF$2,datos_us[Destino],CA53)
- SUMIFS(datos_us[USD],datos_us[Year],CB$2,datos_us[Month],CF$2,datos_us[Origen],CA53)</f>
        <v>1400</v>
      </c>
      <c r="CD53" s="22"/>
      <c r="CE53" s="22">
        <f t="shared" si="260"/>
        <v>389800</v>
      </c>
      <c r="CF53" s="23">
        <f t="shared" si="260"/>
        <v>6952.3696450428397</v>
      </c>
      <c r="CH53" s="3" t="s">
        <v>6653</v>
      </c>
      <c r="CI53" s="22">
        <f>SUMIFS(datos_arg[ARS],datos_arg[Year],CI$2,datos_arg[Month],CM$2,datos_arg[Destino],CH53)
- SUMIFS(datos_arg[ARS],datos_arg[Year],CI$2,datos_arg[Month],CM$2,datos_arg[Origen],CH53)
+SUMIFS(datos_us[ARS],datos_us[Year],CI$2,datos_us[Month],CM$2,datos_us[Destino],CH53)
- SUMIFS(datos_us[ARS],datos_us[Year],CI$2,datos_us[Month],CM$2,datos_us[Origen],CH53)</f>
        <v>22145.239999999998</v>
      </c>
      <c r="CJ53" s="22">
        <f>SUMIFS(datos_arg[USD],datos_arg[Year],CI$2,datos_arg[Month],CM$2,datos_arg[Destino],CH53)
- SUMIFS(datos_arg[USD],datos_arg[Year],CI$2,datos_arg[Month],CM$2,datos_arg[Origen],CH53)
+SUMIFS(datos_us[USD],datos_us[Year],CI$2,datos_us[Month],CM$2,datos_us[Destino],CH53)
- SUMIFS(datos_us[USD],datos_us[Year],CI$2,datos_us[Month],CM$2,datos_us[Origen],CH53)</f>
        <v>299.26</v>
      </c>
      <c r="CK53" s="22"/>
      <c r="CL53" s="22">
        <f t="shared" si="261"/>
        <v>411945.24</v>
      </c>
      <c r="CM53" s="23">
        <f t="shared" si="261"/>
        <v>7251.6296450428399</v>
      </c>
      <c r="CO53" s="3" t="s">
        <v>6653</v>
      </c>
      <c r="CP53" s="22">
        <f>SUMIFS(datos_arg[ARS],datos_arg[Year],CP$2,datos_arg[Month],CT$2,datos_arg[Destino],CO53)
- SUMIFS(datos_arg[ARS],datos_arg[Year],CP$2,datos_arg[Month],CT$2,datos_arg[Origen],CO53)
+SUMIFS(datos_us[ARS],datos_us[Year],CP$2,datos_us[Month],CT$2,datos_us[Destino],CO53)
- SUMIFS(datos_us[ARS],datos_us[Year],CP$2,datos_us[Month],CT$2,datos_us[Origen],CO53)</f>
        <v>149190</v>
      </c>
      <c r="CQ53" s="22">
        <f>SUMIFS(datos_arg[USD],datos_arg[Year],CP$2,datos_arg[Month],CT$2,datos_arg[Destino],CO53)
- SUMIFS(datos_arg[USD],datos_arg[Year],CP$2,datos_arg[Month],CT$2,datos_arg[Origen],CO53)
+SUMIFS(datos_us[USD],datos_us[Year],CP$2,datos_us[Month],CT$2,datos_us[Destino],CO53)
- SUMIFS(datos_us[USD],datos_us[Year],CP$2,datos_us[Month],CT$2,datos_us[Origen],CO53)</f>
        <v>1969.2926707106683</v>
      </c>
      <c r="CR53" s="22"/>
      <c r="CS53" s="22">
        <f t="shared" si="262"/>
        <v>561135.24</v>
      </c>
      <c r="CT53" s="23">
        <f t="shared" si="262"/>
        <v>9220.9223157535089</v>
      </c>
      <c r="CV53" s="3" t="s">
        <v>6653</v>
      </c>
      <c r="CW53" s="22">
        <f>SUMIFS(datos_arg[ARS],datos_arg[Year],CW$2,datos_arg[Month],DA$2,datos_arg[Destino],CV53)
- SUMIFS(datos_arg[ARS],datos_arg[Year],CW$2,datos_arg[Month],DA$2,datos_arg[Origen],CV53)
+SUMIFS(datos_us[ARS],datos_us[Year],CW$2,datos_us[Month],DA$2,datos_us[Destino],CV53)
- SUMIFS(datos_us[ARS],datos_us[Year],CW$2,datos_us[Month],DA$2,datos_us[Origen],CV53)</f>
        <v>50455.00707099741</v>
      </c>
      <c r="CX53" s="22">
        <f>SUMIFS(datos_arg[USD],datos_arg[Year],CW$2,datos_arg[Month],DA$2,datos_arg[Destino],CV53)
- SUMIFS(datos_arg[USD],datos_arg[Year],CW$2,datos_arg[Month],DA$2,datos_arg[Origen],CV53)
+SUMIFS(datos_us[USD],datos_us[Year],CW$2,datos_us[Month],DA$2,datos_us[Destino],CV53)
- SUMIFS(datos_us[USD],datos_us[Year],CW$2,datos_us[Month],DA$2,datos_us[Origen],CV53)</f>
        <v>593.58831848232239</v>
      </c>
      <c r="CY53" s="22"/>
      <c r="CZ53" s="22">
        <f t="shared" si="263"/>
        <v>611590.24707099737</v>
      </c>
      <c r="DA53" s="23">
        <f t="shared" si="263"/>
        <v>9814.5106342358304</v>
      </c>
      <c r="DC53" s="3" t="s">
        <v>6653</v>
      </c>
      <c r="DD53" s="22">
        <f>SUMIFS(datos_arg[ARS],datos_arg[Year],DD$2,datos_arg[Month],DH$2,datos_arg[Destino],DC53)
- SUMIFS(datos_arg[ARS],datos_arg[Year],DD$2,datos_arg[Month],DH$2,datos_arg[Origen],DC53)
+SUMIFS(datos_us[ARS],datos_us[Year],DD$2,datos_us[Month],DH$2,datos_us[Destino],DC53)
- SUMIFS(datos_us[ARS],datos_us[Year],DD$2,datos_us[Month],DH$2,datos_us[Origen],DC53)</f>
        <v>31798.636279869766</v>
      </c>
      <c r="DE53" s="22">
        <f>SUMIFS(datos_arg[USD],datos_arg[Year],DD$2,datos_arg[Month],DH$2,datos_arg[Destino],DC53)
- SUMIFS(datos_arg[USD],datos_arg[Year],DD$2,datos_arg[Month],DH$2,datos_arg[Origen],DC53)
+SUMIFS(datos_us[USD],datos_us[Year],DD$2,datos_us[Month],DH$2,datos_us[Destino],DC53)
- SUMIFS(datos_us[USD],datos_us[Year],DD$2,datos_us[Month],DH$2,datos_us[Origen],DC53)</f>
        <v>374.10160329258548</v>
      </c>
      <c r="DF53" s="22"/>
      <c r="DG53" s="22">
        <f t="shared" si="264"/>
        <v>643388.88335086708</v>
      </c>
      <c r="DH53" s="23">
        <f t="shared" si="264"/>
        <v>10188.612237528416</v>
      </c>
      <c r="DJ53" s="3" t="s">
        <v>6653</v>
      </c>
      <c r="DK53" s="22">
        <f>SUMIFS(datos_arg[ARS],datos_arg[Year],DK$2,datos_arg[Month],DO$2,datos_arg[Destino],DJ53)
- SUMIFS(datos_arg[ARS],datos_arg[Year],DK$2,datos_arg[Month],DO$2,datos_arg[Origen],DJ53)
+SUMIFS(datos_us[ARS],datos_us[Year],DK$2,datos_us[Month],DO$2,datos_us[Destino],DJ53)
- SUMIFS(datos_us[ARS],datos_us[Year],DK$2,datos_us[Month],DO$2,datos_us[Origen],DJ53)</f>
        <v>240500</v>
      </c>
      <c r="DL53" s="22">
        <f>SUMIFS(datos_arg[USD],datos_arg[Year],DK$2,datos_arg[Month],DO$2,datos_arg[Destino],DJ53)
- SUMIFS(datos_arg[USD],datos_arg[Year],DK$2,datos_arg[Month],DO$2,datos_arg[Origen],DJ53)
+SUMIFS(datos_us[USD],datos_us[Year],DK$2,datos_us[Month],DO$2,datos_us[Destino],DJ53)
- SUMIFS(datos_us[USD],datos_us[Year],DK$2,datos_us[Month],DO$2,datos_us[Origen],DJ53)</f>
        <v>2004.1666666666667</v>
      </c>
      <c r="DM53" s="22"/>
      <c r="DN53" s="22">
        <f t="shared" si="265"/>
        <v>883888.88335086708</v>
      </c>
      <c r="DO53" s="23">
        <f t="shared" si="265"/>
        <v>12192.778904195082</v>
      </c>
      <c r="DQ53" s="3" t="s">
        <v>6653</v>
      </c>
      <c r="DR53" s="22">
        <f>SUMIFS(datos_arg[ARS],datos_arg[Year],DR$2,datos_arg[Month],DV$2,datos_arg[Destino],DQ53)
- SUMIFS(datos_arg[ARS],datos_arg[Year],DR$2,datos_arg[Month],DV$2,datos_arg[Origen],DQ53)
+SUMIFS(datos_us[ARS],datos_us[Year],DR$2,datos_us[Month],DV$2,datos_us[Destino],DQ53)
- SUMIFS(datos_us[ARS],datos_us[Year],DR$2,datos_us[Month],DV$2,datos_us[Origen],DQ53)</f>
        <v>65400</v>
      </c>
      <c r="DS53" s="22">
        <f>SUMIFS(datos_arg[USD],datos_arg[Year],DR$2,datos_arg[Month],DV$2,datos_arg[Destino],DQ53)
- SUMIFS(datos_arg[USD],datos_arg[Year],DR$2,datos_arg[Month],DV$2,datos_arg[Origen],DQ53)
+SUMIFS(datos_us[USD],datos_us[Year],DR$2,datos_us[Month],DV$2,datos_us[Destino],DQ53)
- SUMIFS(datos_us[USD],datos_us[Year],DR$2,datos_us[Month],DV$2,datos_us[Origen],DQ53)</f>
        <v>535.51957368313174</v>
      </c>
      <c r="DT53" s="22"/>
      <c r="DU53" s="22">
        <f t="shared" si="266"/>
        <v>949288.88335086708</v>
      </c>
      <c r="DV53" s="23">
        <f t="shared" si="266"/>
        <v>12728.298477878214</v>
      </c>
      <c r="DX53" s="3" t="s">
        <v>6653</v>
      </c>
      <c r="DY53" s="22">
        <f>SUMIFS(datos_arg[ARS],datos_arg[Year],DY$2,datos_arg[Month],EC$2,datos_arg[Destino],DX53)
- SUMIFS(datos_arg[ARS],datos_arg[Year],DY$2,datos_arg[Month],EC$2,datos_arg[Origen],DX53)
+SUMIFS(datos_us[ARS],datos_us[Year],DY$2,datos_us[Month],EC$2,datos_us[Destino],DX53)
- SUMIFS(datos_us[ARS],datos_us[Year],DY$2,datos_us[Month],EC$2,datos_us[Origen],DX53)</f>
        <v>127384.6415504858</v>
      </c>
      <c r="DZ53" s="22">
        <f>SUMIFS(datos_arg[USD],datos_arg[Year],DY$2,datos_arg[Month],EC$2,datos_arg[Destino],DX53)
- SUMIFS(datos_arg[USD],datos_arg[Year],DY$2,datos_arg[Month],EC$2,datos_arg[Origen],DX53)
+SUMIFS(datos_us[USD],datos_us[Year],DY$2,datos_us[Month],EC$2,datos_us[Destino],DX53)
- SUMIFS(datos_us[USD],datos_us[Year],DY$2,datos_us[Month],EC$2,datos_us[Origen],DX53)</f>
        <v>961.37464541718896</v>
      </c>
      <c r="EA53" s="22"/>
      <c r="EB53" s="22">
        <f t="shared" si="267"/>
        <v>1076673.5249013528</v>
      </c>
      <c r="EC53" s="23">
        <f t="shared" si="267"/>
        <v>13689.673123295403</v>
      </c>
      <c r="EE53" s="3" t="s">
        <v>6653</v>
      </c>
      <c r="EF53" s="22">
        <f>SUMIFS(datos_arg[ARS],datos_arg[Year],EF$2,datos_arg[Month],EJ$2,datos_arg[Destino],EE53)
- SUMIFS(datos_arg[ARS],datos_arg[Year],EF$2,datos_arg[Month],EJ$2,datos_arg[Origen],EE53)
+SUMIFS(datos_us[ARS],datos_us[Year],EF$2,datos_us[Month],EJ$2,datos_us[Destino],EE53)
- SUMIFS(datos_us[ARS],datos_us[Year],EF$2,datos_us[Month],EJ$2,datos_us[Origen],EE53)</f>
        <v>376800</v>
      </c>
      <c r="EG53" s="22">
        <f>SUMIFS(datos_arg[USD],datos_arg[Year],EF$2,datos_arg[Month],EJ$2,datos_arg[Destino],EE53)
- SUMIFS(datos_arg[USD],datos_arg[Year],EF$2,datos_arg[Month],EJ$2,datos_arg[Origen],EE53)
+SUMIFS(datos_us[USD],datos_us[Year],EF$2,datos_us[Month],EJ$2,datos_us[Destino],EE53)
- SUMIFS(datos_us[USD],datos_us[Year],EF$2,datos_us[Month],EJ$2,datos_us[Origen],EE53)</f>
        <v>2842.8691797536371</v>
      </c>
      <c r="EH53" s="22"/>
      <c r="EI53" s="22">
        <f t="shared" si="268"/>
        <v>1453473.5249013528</v>
      </c>
      <c r="EJ53" s="23">
        <f t="shared" si="268"/>
        <v>16532.542303049038</v>
      </c>
      <c r="EL53" s="3" t="s">
        <v>6653</v>
      </c>
      <c r="EM53" s="22">
        <f>SUMIFS(datos_arg[ARS],datos_arg[Year],EM$2,datos_arg[Month],EQ$2,datos_arg[Destino],EL53)
- SUMIFS(datos_arg[ARS],datos_arg[Year],EM$2,datos_arg[Month],EQ$2,datos_arg[Origen],EL53)
+SUMIFS(datos_us[ARS],datos_us[Year],EM$2,datos_us[Month],EQ$2,datos_us[Destino],EL53)
- SUMIFS(datos_us[ARS],datos_us[Year],EM$2,datos_us[Month],EQ$2,datos_us[Origen],EL53)</f>
        <v>201500</v>
      </c>
      <c r="EN53" s="22">
        <f>SUMIFS(datos_arg[USD],datos_arg[Year],EM$2,datos_arg[Month],EQ$2,datos_arg[Destino],EL53)
- SUMIFS(datos_arg[USD],datos_arg[Year],EM$2,datos_arg[Month],EQ$2,datos_arg[Origen],EL53)
+SUMIFS(datos_us[USD],datos_us[Year],EM$2,datos_us[Month],EQ$2,datos_us[Destino],EL53)
- SUMIFS(datos_us[USD],datos_us[Year],EM$2,datos_us[Month],EQ$2,datos_us[Origen],EL53)</f>
        <v>1538.1679389312976</v>
      </c>
      <c r="EO53" s="22"/>
      <c r="EP53" s="22">
        <f t="shared" si="269"/>
        <v>1654973.5249013528</v>
      </c>
      <c r="EQ53" s="23">
        <f t="shared" si="269"/>
        <v>18070.710241980334</v>
      </c>
      <c r="ES53" s="3" t="s">
        <v>6653</v>
      </c>
      <c r="ET53" s="22">
        <f>SUMIFS(datos_arg[ARS],datos_arg[Year],ET$2,datos_arg[Month],EX$2,datos_arg[Destino],ES53)
- SUMIFS(datos_arg[ARS],datos_arg[Year],ET$2,datos_arg[Month],EX$2,datos_arg[Origen],ES53)
+SUMIFS(datos_us[ARS],datos_us[Year],ET$2,datos_us[Month],EX$2,datos_us[Destino],ES53)
- SUMIFS(datos_us[ARS],datos_us[Year],ET$2,datos_us[Month],EX$2,datos_us[Origen],ES53)</f>
        <v>243370</v>
      </c>
      <c r="EU53" s="22">
        <f>SUMIFS(datos_arg[USD],datos_arg[Year],ET$2,datos_arg[Month],EX$2,datos_arg[Destino],ES53)
- SUMIFS(datos_arg[USD],datos_arg[Year],ET$2,datos_arg[Month],EX$2,datos_arg[Origen],ES53)
+SUMIFS(datos_us[USD],datos_us[Year],ET$2,datos_us[Month],EX$2,datos_us[Destino],ES53)
- SUMIFS(datos_us[USD],datos_us[Year],ET$2,datos_us[Month],EX$2,datos_us[Origen],ES53)</f>
        <v>1668.3655686968891</v>
      </c>
      <c r="EV53" s="22"/>
      <c r="EW53" s="22">
        <f t="shared" si="270"/>
        <v>1898343.5249013528</v>
      </c>
      <c r="EX53" s="23">
        <f t="shared" si="270"/>
        <v>19739.075810677223</v>
      </c>
      <c r="EZ53" s="3" t="s">
        <v>6653</v>
      </c>
      <c r="FA53" s="22">
        <f>SUMIFS(datos_arg[ARS],datos_arg[Year],FA$2,datos_arg[Month],FE$2,datos_arg[Destino],EZ53)
- SUMIFS(datos_arg[ARS],datos_arg[Year],FA$2,datos_arg[Month],FE$2,datos_arg[Origen],EZ53)
+SUMIFS(datos_us[ARS],datos_us[Year],FA$2,datos_us[Month],FE$2,datos_us[Destino],EZ53)
- SUMIFS(datos_us[ARS],datos_us[Year],FA$2,datos_us[Month],FE$2,datos_us[Origen],EZ53)</f>
        <v>211700</v>
      </c>
      <c r="FB53" s="22">
        <f>SUMIFS(datos_arg[USD],datos_arg[Year],FA$2,datos_arg[Month],FE$2,datos_arg[Destino],EZ53)
- SUMIFS(datos_arg[USD],datos_arg[Year],FA$2,datos_arg[Month],FE$2,datos_arg[Origen],EZ53)
+SUMIFS(datos_us[USD],datos_us[Year],FA$2,datos_us[Month],FE$2,datos_us[Destino],EZ53)
- SUMIFS(datos_us[USD],datos_us[Year],FA$2,datos_us[Month],FE$2,datos_us[Origen],EZ53)</f>
        <v>1341.3609307359307</v>
      </c>
      <c r="FC53" s="22"/>
      <c r="FD53" s="22">
        <f t="shared" si="271"/>
        <v>2110043.5249013528</v>
      </c>
      <c r="FE53" s="23">
        <f t="shared" si="271"/>
        <v>21080.436741413152</v>
      </c>
      <c r="FG53" s="3" t="s">
        <v>6653</v>
      </c>
      <c r="FH53" s="22">
        <f>SUMIFS(datos_arg[ARS],datos_arg[Year],FH$2,datos_arg[Month],FL$2,datos_arg[Destino],FG53)
- SUMIFS(datos_arg[ARS],datos_arg[Year],FH$2,datos_arg[Month],FL$2,datos_arg[Origen],FG53)
+SUMIFS(datos_us[ARS],datos_us[Year],FH$2,datos_us[Month],FL$2,datos_us[Destino],FG53)
- SUMIFS(datos_us[ARS],datos_us[Year],FH$2,datos_us[Month],FL$2,datos_us[Origen],FG53)</f>
        <v>196180</v>
      </c>
      <c r="FI53" s="22">
        <f>SUMIFS(datos_arg[USD],datos_arg[Year],FH$2,datos_arg[Month],FL$2,datos_arg[Destino],FG53)
- SUMIFS(datos_arg[USD],datos_arg[Year],FH$2,datos_arg[Month],FL$2,datos_arg[Origen],FG53)
+SUMIFS(datos_us[USD],datos_us[Year],FH$2,datos_us[Month],FL$2,datos_us[Destino],FG53)
- SUMIFS(datos_us[USD],datos_us[Year],FH$2,datos_us[Month],FL$2,datos_us[Origen],FG53)</f>
        <v>1325.7888806115077</v>
      </c>
      <c r="FJ53" s="22"/>
      <c r="FK53" s="22">
        <f t="shared" si="272"/>
        <v>2306223.5249013528</v>
      </c>
      <c r="FL53" s="23">
        <f t="shared" si="272"/>
        <v>22406.22562202466</v>
      </c>
      <c r="FN53" s="3" t="s">
        <v>6653</v>
      </c>
      <c r="FO53" s="22">
        <f>SUMIFS(datos_arg[ARS],datos_arg[Year],FO$2,datos_arg[Month],FS$2,datos_arg[Destino],FN53)
- SUMIFS(datos_arg[ARS],datos_arg[Year],FO$2,datos_arg[Month],FS$2,datos_arg[Origen],FN53)
+SUMIFS(datos_us[ARS],datos_us[Year],FO$2,datos_us[Month],FS$2,datos_us[Destino],FN53)
- SUMIFS(datos_us[ARS],datos_us[Year],FO$2,datos_us[Month],FS$2,datos_us[Origen],FN53)</f>
        <v>167968</v>
      </c>
      <c r="FP53" s="22">
        <f>SUMIFS(datos_arg[USD],datos_arg[Year],FO$2,datos_arg[Month],FS$2,datos_arg[Destino],FN53)
- SUMIFS(datos_arg[USD],datos_arg[Year],FO$2,datos_arg[Month],FS$2,datos_arg[Origen],FN53)
+SUMIFS(datos_us[USD],datos_us[Year],FO$2,datos_us[Month],FS$2,datos_us[Destino],FN53)
- SUMIFS(datos_us[USD],datos_us[Year],FO$2,datos_us[Month],FS$2,datos_us[Origen],FN53)</f>
        <v>1083.7608713866778</v>
      </c>
      <c r="FQ53" s="22"/>
      <c r="FR53" s="22">
        <f t="shared" si="273"/>
        <v>2474191.5249013528</v>
      </c>
      <c r="FS53" s="23">
        <f t="shared" si="273"/>
        <v>23489.986493411339</v>
      </c>
      <c r="FU53" s="3" t="s">
        <v>6653</v>
      </c>
      <c r="FV53" s="22">
        <f>SUMIFS(datos_arg[ARS],datos_arg[Year],FV$2,datos_arg[Month],FZ$2,datos_arg[Destino],FU53)
- SUMIFS(datos_arg[ARS],datos_arg[Year],FV$2,datos_arg[Month],FZ$2,datos_arg[Origen],FU53)
+SUMIFS(datos_us[ARS],datos_us[Year],FV$2,datos_us[Month],FZ$2,datos_us[Destino],FU53)
- SUMIFS(datos_us[ARS],datos_us[Year],FV$2,datos_us[Month],FZ$2,datos_us[Origen],FU53)</f>
        <v>85875.99</v>
      </c>
      <c r="FW53" s="22">
        <f>SUMIFS(datos_arg[USD],datos_arg[Year],FV$2,datos_arg[Month],FZ$2,datos_arg[Destino],FU53)
- SUMIFS(datos_arg[USD],datos_arg[Year],FV$2,datos_arg[Month],FZ$2,datos_arg[Origen],FU53)
+SUMIFS(datos_us[USD],datos_us[Year],FV$2,datos_us[Month],FZ$2,datos_us[Destino],FU53)
- SUMIFS(datos_us[USD],datos_us[Year],FV$2,datos_us[Month],FZ$2,datos_us[Origen],FU53)</f>
        <v>578.34968803683091</v>
      </c>
      <c r="FX53" s="22"/>
      <c r="FY53" s="22">
        <f t="shared" si="274"/>
        <v>2560067.514901353</v>
      </c>
      <c r="FZ53" s="23">
        <f t="shared" si="274"/>
        <v>24068.336181448169</v>
      </c>
      <c r="GB53" s="3" t="s">
        <v>6653</v>
      </c>
      <c r="GC53" s="22">
        <f>SUMIFS(datos_arg[ARS],datos_arg[Year],GC$2,datos_arg[Month],GG$2,datos_arg[Destino],GB53)
- SUMIFS(datos_arg[ARS],datos_arg[Year],GC$2,datos_arg[Month],GG$2,datos_arg[Origen],GB53)
+SUMIFS(datos_us[ARS],datos_us[Year],GC$2,datos_us[Month],GG$2,datos_us[Destino],GB53)
- SUMIFS(datos_us[ARS],datos_us[Year],GC$2,datos_us[Month],GG$2,datos_us[Origen],GB53)</f>
        <v>242000</v>
      </c>
      <c r="GD53" s="22">
        <f>SUMIFS(datos_arg[USD],datos_arg[Year],GC$2,datos_arg[Month],GG$2,datos_arg[Destino],GB53)
- SUMIFS(datos_arg[USD],datos_arg[Year],GC$2,datos_arg[Month],GG$2,datos_arg[Origen],GB53)
+SUMIFS(datos_us[USD],datos_us[Year],GC$2,datos_us[Month],GG$2,datos_us[Destino],GB53)
- SUMIFS(datos_us[USD],datos_us[Year],GC$2,datos_us[Month],GG$2,datos_us[Origen],GB53)</f>
        <v>1712.4912596144241</v>
      </c>
      <c r="GE53" s="22"/>
      <c r="GF53" s="22">
        <f t="shared" si="275"/>
        <v>2802067.514901353</v>
      </c>
      <c r="GG53" s="23">
        <f t="shared" si="275"/>
        <v>25780.827441062593</v>
      </c>
      <c r="GI53" s="3" t="s">
        <v>6653</v>
      </c>
      <c r="GJ53" s="22">
        <f>SUMIFS(datos_arg[ARS],datos_arg[Year],GJ$2,datos_arg[Month],GN$2,datos_arg[Destino],GI53)
- SUMIFS(datos_arg[ARS],datos_arg[Year],GJ$2,datos_arg[Month],GN$2,datos_arg[Origen],GI53)
+SUMIFS(datos_us[ARS],datos_us[Year],GJ$2,datos_us[Month],GN$2,datos_us[Destino],GI53)
- SUMIFS(datos_us[ARS],datos_us[Year],GJ$2,datos_us[Month],GN$2,datos_us[Origen],GI53)</f>
        <v>632940</v>
      </c>
      <c r="GK53" s="22">
        <f>SUMIFS(datos_arg[USD],datos_arg[Year],GJ$2,datos_arg[Month],GN$2,datos_arg[Destino],GI53)
- SUMIFS(datos_arg[USD],datos_arg[Year],GJ$2,datos_arg[Month],GN$2,datos_arg[Origen],GI53)
+SUMIFS(datos_us[USD],datos_us[Year],GJ$2,datos_us[Month],GN$2,datos_us[Destino],GI53)
- SUMIFS(datos_us[USD],datos_us[Year],GJ$2,datos_us[Month],GN$2,datos_us[Origen],GI53)</f>
        <v>4486.9737299174994</v>
      </c>
      <c r="GL53" s="22"/>
      <c r="GM53" s="22">
        <f t="shared" si="276"/>
        <v>3435007.514901353</v>
      </c>
      <c r="GN53" s="23">
        <f t="shared" si="276"/>
        <v>30267.801170980092</v>
      </c>
      <c r="GP53" s="3" t="s">
        <v>6653</v>
      </c>
      <c r="GQ53" s="22">
        <f>SUMIFS(datos_arg[ARS],datos_arg[Year],GQ$2,datos_arg[Month],GU$2,datos_arg[Destino],GP53)
- SUMIFS(datos_arg[ARS],datos_arg[Year],GQ$2,datos_arg[Month],GU$2,datos_arg[Origen],GP53)
+SUMIFS(datos_us[ARS],datos_us[Year],GQ$2,datos_us[Month],GU$2,datos_us[Destino],GP53)
- SUMIFS(datos_us[ARS],datos_us[Year],GQ$2,datos_us[Month],GU$2,datos_us[Origen],GP53)</f>
        <v>75000</v>
      </c>
      <c r="GR53" s="22">
        <f>SUMIFS(datos_arg[USD],datos_arg[Year],GQ$2,datos_arg[Month],GU$2,datos_arg[Destino],GP53)
- SUMIFS(datos_arg[USD],datos_arg[Year],GQ$2,datos_arg[Month],GU$2,datos_arg[Origen],GP53)
+SUMIFS(datos_us[USD],datos_us[Year],GQ$2,datos_us[Month],GU$2,datos_us[Destino],GP53)
- SUMIFS(datos_us[USD],datos_us[Year],GQ$2,datos_us[Month],GU$2,datos_us[Origen],GP53)</f>
        <v>496.8131916974088</v>
      </c>
      <c r="GS53" s="22"/>
      <c r="GT53" s="22">
        <f t="shared" si="277"/>
        <v>3510007.514901353</v>
      </c>
      <c r="GU53" s="23">
        <f t="shared" si="277"/>
        <v>30764.614362677501</v>
      </c>
      <c r="GW53" s="3" t="s">
        <v>6653</v>
      </c>
      <c r="GX53" s="22">
        <f>SUMIFS(datos_arg[ARS],datos_arg[Year],GX$2,datos_arg[Month],HB$2,datos_arg[Destino],GW53)
- SUMIFS(datos_arg[ARS],datos_arg[Year],GX$2,datos_arg[Month],HB$2,datos_arg[Origen],GW53)
+SUMIFS(datos_us[ARS],datos_us[Year],GX$2,datos_us[Month],HB$2,datos_us[Destino],GW53)
- SUMIFS(datos_us[ARS],datos_us[Year],GX$2,datos_us[Month],HB$2,datos_us[Origen],GW53)</f>
        <v>139990.41</v>
      </c>
      <c r="GY53" s="22">
        <f>SUMIFS(datos_arg[USD],datos_arg[Year],GX$2,datos_arg[Month],HB$2,datos_arg[Destino],GW53)
- SUMIFS(datos_arg[USD],datos_arg[Year],GX$2,datos_arg[Month],HB$2,datos_arg[Origen],GW53)
+SUMIFS(datos_us[USD],datos_us[Year],GX$2,datos_us[Month],HB$2,datos_us[Destino],GW53)
- SUMIFS(datos_us[USD],datos_us[Year],GX$2,datos_us[Month],HB$2,datos_us[Origen],GW53)</f>
        <v>912.20301355965273</v>
      </c>
      <c r="GZ53" s="22"/>
      <c r="HA53" s="22">
        <f t="shared" si="278"/>
        <v>3649997.9249013532</v>
      </c>
      <c r="HB53" s="23">
        <f t="shared" si="278"/>
        <v>31676.817376237155</v>
      </c>
      <c r="HD53" s="3" t="s">
        <v>6653</v>
      </c>
      <c r="HE53" s="22">
        <f>SUMIFS(datos_arg[ARS],datos_arg[Year],HE$2,datos_arg[Month],HI$2,datos_arg[Destino],HD53)
- SUMIFS(datos_arg[ARS],datos_arg[Year],HE$2,datos_arg[Month],HI$2,datos_arg[Origen],HD53)
+SUMIFS(datos_us[ARS],datos_us[Year],HE$2,datos_us[Month],HI$2,datos_us[Destino],HD53)
- SUMIFS(datos_us[ARS],datos_us[Year],HE$2,datos_us[Month],HI$2,datos_us[Origen],HD53)</f>
        <v>640838.24</v>
      </c>
      <c r="HF53" s="22">
        <f>SUMIFS(datos_arg[USD],datos_arg[Year],HE$2,datos_arg[Month],HI$2,datos_arg[Destino],HD53)
- SUMIFS(datos_arg[USD],datos_arg[Year],HE$2,datos_arg[Month],HI$2,datos_arg[Origen],HD53)
+SUMIFS(datos_us[USD],datos_us[Year],HE$2,datos_us[Month],HI$2,datos_us[Destino],HD53)
- SUMIFS(datos_us[USD],datos_us[Year],HE$2,datos_us[Month],HI$2,datos_us[Origen],HD53)</f>
        <v>3638.5316815920401</v>
      </c>
      <c r="HG53" s="22"/>
      <c r="HH53" s="22">
        <f t="shared" si="279"/>
        <v>4290836.1649013534</v>
      </c>
      <c r="HI53" s="23">
        <f t="shared" si="279"/>
        <v>35315.349057829197</v>
      </c>
      <c r="HK53" s="3" t="s">
        <v>6653</v>
      </c>
      <c r="HL53" s="22">
        <f>SUMIFS(datos_arg[ARS],datos_arg[Year],HL$2,datos_arg[Month],HP$2,datos_arg[Destino],HK53)
- SUMIFS(datos_arg[ARS],datos_arg[Year],HL$2,datos_arg[Month],HP$2,datos_arg[Origen],HK53)
+SUMIFS(datos_us[ARS],datos_us[Year],HL$2,datos_us[Month],HP$2,datos_us[Destino],HK53)
- SUMIFS(datos_us[ARS],datos_us[Year],HL$2,datos_us[Month],HP$2,datos_us[Origen],HK53)</f>
        <v>372520</v>
      </c>
      <c r="HM53" s="22">
        <f>SUMIFS(datos_arg[USD],datos_arg[Year],HL$2,datos_arg[Month],HP$2,datos_arg[Destino],HK53)
- SUMIFS(datos_arg[USD],datos_arg[Year],HL$2,datos_arg[Month],HP$2,datos_arg[Origen],HK53)
+SUMIFS(datos_us[USD],datos_us[Year],HL$2,datos_us[Month],HP$2,datos_us[Destino],HK53)
- SUMIFS(datos_us[USD],datos_us[Year],HL$2,datos_us[Month],HP$2,datos_us[Origen],HK53)</f>
        <v>2091.6263331640425</v>
      </c>
      <c r="HN53" s="22"/>
      <c r="HO53" s="22">
        <f t="shared" si="280"/>
        <v>4663356.1649013534</v>
      </c>
      <c r="HP53" s="23">
        <f t="shared" si="280"/>
        <v>37406.975390993241</v>
      </c>
    </row>
    <row r="54" spans="2:224" x14ac:dyDescent="0.25">
      <c r="B54" s="3" t="s">
        <v>6672</v>
      </c>
      <c r="C54" s="22">
        <f>SUMIFS(datos_arg[ARS],datos_arg[Year],C$2,datos_arg[Month],G$2,datos_arg[Destino],B54)
- SUMIFS(datos_arg[ARS],datos_arg[Year],C$2,datos_arg[Month],G$2,datos_arg[Origen],B54)
+SUMIFS(datos_us[ARS],datos_us[Year],C$2,datos_us[Month],G$2,datos_us[Destino],B54)
- SUMIFS(datos_us[ARS],datos_us[Year],C$2,datos_us[Month],G$2,datos_us[Origen],B54)</f>
        <v>0</v>
      </c>
      <c r="D54" s="22">
        <f>SUMIFS(datos_arg[USD],datos_arg[Year],C$2,datos_arg[Month],G$2,datos_arg[Destino],B54)
- SUMIFS(datos_arg[USD],datos_arg[Year],C$2,datos_arg[Month],G$2,datos_arg[Origen],B54)
+SUMIFS(datos_us[USD],datos_us[Year],C$2,datos_us[Month],G$2,datos_us[Destino],B54)
- SUMIFS(datos_us[USD],datos_us[Year],C$2,datos_us[Month],G$2,datos_us[Origen],B54)</f>
        <v>0</v>
      </c>
      <c r="E54" s="22"/>
      <c r="F54" s="22">
        <f>+C54</f>
        <v>0</v>
      </c>
      <c r="G54" s="23">
        <f>+D54</f>
        <v>0</v>
      </c>
      <c r="I54" s="3" t="s">
        <v>6672</v>
      </c>
      <c r="J54" s="22">
        <f>SUMIFS(datos_arg[ARS],datos_arg[Year],J$2,datos_arg[Month],N$2,datos_arg[Destino],I54)
- SUMIFS(datos_arg[ARS],datos_arg[Year],J$2,datos_arg[Month],N$2,datos_arg[Origen],I54)
+SUMIFS(datos_us[ARS],datos_us[Year],J$2,datos_us[Month],N$2,datos_us[Destino],I54)
- SUMIFS(datos_us[ARS],datos_us[Year],J$2,datos_us[Month],N$2,datos_us[Origen],I54)</f>
        <v>0</v>
      </c>
      <c r="K54" s="22">
        <f>SUMIFS(datos_arg[USD],datos_arg[Year],J$2,datos_arg[Month],N$2,datos_arg[Destino],I54)
- SUMIFS(datos_arg[USD],datos_arg[Year],J$2,datos_arg[Month],N$2,datos_arg[Origen],I54)
+SUMIFS(datos_us[USD],datos_us[Year],J$2,datos_us[Month],N$2,datos_us[Destino],I54)
- SUMIFS(datos_us[USD],datos_us[Year],J$2,datos_us[Month],N$2,datos_us[Origen],I54)</f>
        <v>0</v>
      </c>
      <c r="L54" s="22"/>
      <c r="M54" s="22">
        <f>+J54+F54</f>
        <v>0</v>
      </c>
      <c r="N54" s="23">
        <f>+K54+G54</f>
        <v>0</v>
      </c>
      <c r="P54" s="3" t="s">
        <v>6672</v>
      </c>
      <c r="Q54" s="22">
        <f>SUMIFS(datos_arg[ARS],datos_arg[Year],Q$2,datos_arg[Month],U$2,datos_arg[Destino],P54)
- SUMIFS(datos_arg[ARS],datos_arg[Year],Q$2,datos_arg[Month],U$2,datos_arg[Origen],P54)
+SUMIFS(datos_us[ARS],datos_us[Year],Q$2,datos_us[Month],U$2,datos_us[Destino],P54)
- SUMIFS(datos_us[ARS],datos_us[Year],Q$2,datos_us[Month],U$2,datos_us[Origen],P54)</f>
        <v>0</v>
      </c>
      <c r="R54" s="22">
        <f>SUMIFS(datos_arg[USD],datos_arg[Year],Q$2,datos_arg[Month],U$2,datos_arg[Destino],P54)
- SUMIFS(datos_arg[USD],datos_arg[Year],Q$2,datos_arg[Month],U$2,datos_arg[Origen],P54)
+SUMIFS(datos_us[USD],datos_us[Year],Q$2,datos_us[Month],U$2,datos_us[Destino],P54)
- SUMIFS(datos_us[USD],datos_us[Year],Q$2,datos_us[Month],U$2,datos_us[Origen],P54)</f>
        <v>0</v>
      </c>
      <c r="S54" s="22"/>
      <c r="T54" s="22">
        <f t="shared" si="251"/>
        <v>0</v>
      </c>
      <c r="U54" s="23">
        <f t="shared" si="251"/>
        <v>0</v>
      </c>
      <c r="W54" s="3" t="s">
        <v>6672</v>
      </c>
      <c r="X54" s="22">
        <f>SUMIFS(datos_arg[ARS],datos_arg[Year],X$2,datos_arg[Month],AB$2,datos_arg[Destino],W54)
- SUMIFS(datos_arg[ARS],datos_arg[Year],X$2,datos_arg[Month],AB$2,datos_arg[Origen],W54)
+SUMIFS(datos_us[ARS],datos_us[Year],X$2,datos_us[Month],AB$2,datos_us[Destino],W54)
- SUMIFS(datos_us[ARS],datos_us[Year],X$2,datos_us[Month],AB$2,datos_us[Origen],W54)</f>
        <v>0</v>
      </c>
      <c r="Y54" s="22">
        <f>SUMIFS(datos_arg[USD],datos_arg[Year],X$2,datos_arg[Month],AB$2,datos_arg[Destino],W54)
- SUMIFS(datos_arg[USD],datos_arg[Year],X$2,datos_arg[Month],AB$2,datos_arg[Origen],W54)
+SUMIFS(datos_us[USD],datos_us[Year],X$2,datos_us[Month],AB$2,datos_us[Destino],W54)
- SUMIFS(datos_us[USD],datos_us[Year],X$2,datos_us[Month],AB$2,datos_us[Origen],W54)</f>
        <v>0</v>
      </c>
      <c r="Z54" s="22"/>
      <c r="AA54" s="22">
        <f t="shared" si="252"/>
        <v>0</v>
      </c>
      <c r="AB54" s="23">
        <f t="shared" si="252"/>
        <v>0</v>
      </c>
      <c r="AD54" s="3" t="s">
        <v>6672</v>
      </c>
      <c r="AE54" s="22">
        <f>SUMIFS(datos_arg[ARS],datos_arg[Year],AE$2,datos_arg[Month],AI$2,datos_arg[Destino],AD54)
- SUMIFS(datos_arg[ARS],datos_arg[Year],AE$2,datos_arg[Month],AI$2,datos_arg[Origen],AD54)
+SUMIFS(datos_us[ARS],datos_us[Year],AE$2,datos_us[Month],AI$2,datos_us[Destino],AD54)
- SUMIFS(datos_us[ARS],datos_us[Year],AE$2,datos_us[Month],AI$2,datos_us[Origen],AD54)</f>
        <v>0</v>
      </c>
      <c r="AF54" s="22">
        <f>SUMIFS(datos_arg[USD],datos_arg[Year],AE$2,datos_arg[Month],AI$2,datos_arg[Destino],AD54)
- SUMIFS(datos_arg[USD],datos_arg[Year],AE$2,datos_arg[Month],AI$2,datos_arg[Origen],AD54)
+SUMIFS(datos_us[USD],datos_us[Year],AE$2,datos_us[Month],AI$2,datos_us[Destino],AD54)
- SUMIFS(datos_us[USD],datos_us[Year],AE$2,datos_us[Month],AI$2,datos_us[Origen],AD54)</f>
        <v>0</v>
      </c>
      <c r="AG54" s="22"/>
      <c r="AH54" s="22">
        <f t="shared" si="253"/>
        <v>0</v>
      </c>
      <c r="AI54" s="23">
        <f t="shared" si="253"/>
        <v>0</v>
      </c>
      <c r="AK54" s="3" t="s">
        <v>6672</v>
      </c>
      <c r="AL54" s="22">
        <f>SUMIFS(datos_arg[ARS],datos_arg[Year],AL$2,datos_arg[Month],AP$2,datos_arg[Destino],AK54)
- SUMIFS(datos_arg[ARS],datos_arg[Year],AL$2,datos_arg[Month],AP$2,datos_arg[Origen],AK54)
+SUMIFS(datos_us[ARS],datos_us[Year],AL$2,datos_us[Month],AP$2,datos_us[Destino],AK54)
- SUMIFS(datos_us[ARS],datos_us[Year],AL$2,datos_us[Month],AP$2,datos_us[Origen],AK54)</f>
        <v>0</v>
      </c>
      <c r="AM54" s="22">
        <f>SUMIFS(datos_arg[USD],datos_arg[Year],AL$2,datos_arg[Month],AP$2,datos_arg[Destino],AK54)
- SUMIFS(datos_arg[USD],datos_arg[Year],AL$2,datos_arg[Month],AP$2,datos_arg[Origen],AK54)
+SUMIFS(datos_us[USD],datos_us[Year],AL$2,datos_us[Month],AP$2,datos_us[Destino],AK54)
- SUMIFS(datos_us[USD],datos_us[Year],AL$2,datos_us[Month],AP$2,datos_us[Origen],AK54)</f>
        <v>0</v>
      </c>
      <c r="AN54" s="22"/>
      <c r="AO54" s="22">
        <f t="shared" si="254"/>
        <v>0</v>
      </c>
      <c r="AP54" s="23">
        <f t="shared" si="254"/>
        <v>0</v>
      </c>
      <c r="AR54" s="3" t="s">
        <v>6672</v>
      </c>
      <c r="AS54" s="22">
        <f>SUMIFS(datos_arg[ARS],datos_arg[Year],AS$2,datos_arg[Month],AW$2,datos_arg[Destino],AR54)
- SUMIFS(datos_arg[ARS],datos_arg[Year],AS$2,datos_arg[Month],AW$2,datos_arg[Origen],AR54)
+SUMIFS(datos_us[ARS],datos_us[Year],AS$2,datos_us[Month],AW$2,datos_us[Destino],AR54)
- SUMIFS(datos_us[ARS],datos_us[Year],AS$2,datos_us[Month],AW$2,datos_us[Origen],AR54)</f>
        <v>0</v>
      </c>
      <c r="AT54" s="22">
        <f>SUMIFS(datos_arg[USD],datos_arg[Year],AS$2,datos_arg[Month],AW$2,datos_arg[Destino],AR54)
- SUMIFS(datos_arg[USD],datos_arg[Year],AS$2,datos_arg[Month],AW$2,datos_arg[Origen],AR54)
+SUMIFS(datos_us[USD],datos_us[Year],AS$2,datos_us[Month],AW$2,datos_us[Destino],AR54)
- SUMIFS(datos_us[USD],datos_us[Year],AS$2,datos_us[Month],AW$2,datos_us[Origen],AR54)</f>
        <v>0</v>
      </c>
      <c r="AU54" s="22"/>
      <c r="AV54" s="22">
        <f t="shared" si="255"/>
        <v>0</v>
      </c>
      <c r="AW54" s="23">
        <f t="shared" si="255"/>
        <v>0</v>
      </c>
      <c r="AY54" s="3" t="s">
        <v>6672</v>
      </c>
      <c r="AZ54" s="22">
        <f>SUMIFS(datos_arg[ARS],datos_arg[Year],AZ$2,datos_arg[Month],BD$2,datos_arg[Destino],AY54)
- SUMIFS(datos_arg[ARS],datos_arg[Year],AZ$2,datos_arg[Month],BD$2,datos_arg[Origen],AY54)
+SUMIFS(datos_us[ARS],datos_us[Year],AZ$2,datos_us[Month],BD$2,datos_us[Destino],AY54)
- SUMIFS(datos_us[ARS],datos_us[Year],AZ$2,datos_us[Month],BD$2,datos_us[Origen],AY54)</f>
        <v>0</v>
      </c>
      <c r="BA54" s="22">
        <f>SUMIFS(datos_arg[USD],datos_arg[Year],AZ$2,datos_arg[Month],BD$2,datos_arg[Destino],AY54)
- SUMIFS(datos_arg[USD],datos_arg[Year],AZ$2,datos_arg[Month],BD$2,datos_arg[Origen],AY54)
+SUMIFS(datos_us[USD],datos_us[Year],AZ$2,datos_us[Month],BD$2,datos_us[Destino],AY54)
- SUMIFS(datos_us[USD],datos_us[Year],AZ$2,datos_us[Month],BD$2,datos_us[Origen],AY54)</f>
        <v>0</v>
      </c>
      <c r="BB54" s="22"/>
      <c r="BC54" s="22">
        <f t="shared" si="256"/>
        <v>0</v>
      </c>
      <c r="BD54" s="23">
        <f t="shared" si="256"/>
        <v>0</v>
      </c>
      <c r="BF54" s="3" t="s">
        <v>6672</v>
      </c>
      <c r="BG54" s="22">
        <f>SUMIFS(datos_arg[ARS],datos_arg[Year],BG$2,datos_arg[Month],BK$2,datos_arg[Destino],BF54)
- SUMIFS(datos_arg[ARS],datos_arg[Year],BG$2,datos_arg[Month],BK$2,datos_arg[Origen],BF54)
+SUMIFS(datos_us[ARS],datos_us[Year],BG$2,datos_us[Month],BK$2,datos_us[Destino],BF54)
- SUMIFS(datos_us[ARS],datos_us[Year],BG$2,datos_us[Month],BK$2,datos_us[Origen],BF54)</f>
        <v>0</v>
      </c>
      <c r="BH54" s="22">
        <f>SUMIFS(datos_arg[USD],datos_arg[Year],BG$2,datos_arg[Month],BK$2,datos_arg[Destino],BF54)
- SUMIFS(datos_arg[USD],datos_arg[Year],BG$2,datos_arg[Month],BK$2,datos_arg[Origen],BF54)
+SUMIFS(datos_us[USD],datos_us[Year],BG$2,datos_us[Month],BK$2,datos_us[Destino],BF54)
- SUMIFS(datos_us[USD],datos_us[Year],BG$2,datos_us[Month],BK$2,datos_us[Origen],BF54)</f>
        <v>0</v>
      </c>
      <c r="BI54" s="22"/>
      <c r="BJ54" s="22">
        <f t="shared" si="257"/>
        <v>0</v>
      </c>
      <c r="BK54" s="23">
        <f t="shared" si="257"/>
        <v>0</v>
      </c>
      <c r="BM54" s="3" t="s">
        <v>6672</v>
      </c>
      <c r="BN54" s="22">
        <f>SUMIFS(datos_arg[ARS],datos_arg[Year],BN$2,datos_arg[Month],BR$2,datos_arg[Destino],BM54)
- SUMIFS(datos_arg[ARS],datos_arg[Year],BN$2,datos_arg[Month],BR$2,datos_arg[Origen],BM54)
+SUMIFS(datos_us[ARS],datos_us[Year],BN$2,datos_us[Month],BR$2,datos_us[Destino],BM54)
- SUMIFS(datos_us[ARS],datos_us[Year],BN$2,datos_us[Month],BR$2,datos_us[Origen],BM54)</f>
        <v>0</v>
      </c>
      <c r="BO54" s="22">
        <f>SUMIFS(datos_arg[USD],datos_arg[Year],BN$2,datos_arg[Month],BR$2,datos_arg[Destino],BM54)
- SUMIFS(datos_arg[USD],datos_arg[Year],BN$2,datos_arg[Month],BR$2,datos_arg[Origen],BM54)
+SUMIFS(datos_us[USD],datos_us[Year],BN$2,datos_us[Month],BR$2,datos_us[Destino],BM54)
- SUMIFS(datos_us[USD],datos_us[Year],BN$2,datos_us[Month],BR$2,datos_us[Origen],BM54)</f>
        <v>0</v>
      </c>
      <c r="BP54" s="22"/>
      <c r="BQ54" s="22">
        <f t="shared" si="258"/>
        <v>0</v>
      </c>
      <c r="BR54" s="23">
        <f t="shared" si="258"/>
        <v>0</v>
      </c>
      <c r="BT54" s="3" t="s">
        <v>6672</v>
      </c>
      <c r="BU54" s="22">
        <f>SUMIFS(datos_arg[ARS],datos_arg[Year],BU$2,datos_arg[Month],BY$2,datos_arg[Destino],BT54)
- SUMIFS(datos_arg[ARS],datos_arg[Year],BU$2,datos_arg[Month],BY$2,datos_arg[Origen],BT54)
+SUMIFS(datos_us[ARS],datos_us[Year],BU$2,datos_us[Month],BY$2,datos_us[Destino],BT54)
- SUMIFS(datos_us[ARS],datos_us[Year],BU$2,datos_us[Month],BY$2,datos_us[Origen],BT54)</f>
        <v>0</v>
      </c>
      <c r="BV54" s="22">
        <f>SUMIFS(datos_arg[USD],datos_arg[Year],BU$2,datos_arg[Month],BY$2,datos_arg[Destino],BT54)
- SUMIFS(datos_arg[USD],datos_arg[Year],BU$2,datos_arg[Month],BY$2,datos_arg[Origen],BT54)
+SUMIFS(datos_us[USD],datos_us[Year],BU$2,datos_us[Month],BY$2,datos_us[Destino],BT54)
- SUMIFS(datos_us[USD],datos_us[Year],BU$2,datos_us[Month],BY$2,datos_us[Origen],BT54)</f>
        <v>0</v>
      </c>
      <c r="BW54" s="22"/>
      <c r="BX54" s="22">
        <f t="shared" si="259"/>
        <v>0</v>
      </c>
      <c r="BY54" s="23">
        <f t="shared" si="259"/>
        <v>0</v>
      </c>
      <c r="CA54" s="3" t="s">
        <v>6672</v>
      </c>
      <c r="CB54" s="22">
        <f>SUMIFS(datos_arg[ARS],datos_arg[Year],CB$2,datos_arg[Month],CF$2,datos_arg[Destino],CA54)
- SUMIFS(datos_arg[ARS],datos_arg[Year],CB$2,datos_arg[Month],CF$2,datos_arg[Origen],CA54)
+SUMIFS(datos_us[ARS],datos_us[Year],CB$2,datos_us[Month],CF$2,datos_us[Destino],CA54)
- SUMIFS(datos_us[ARS],datos_us[Year],CB$2,datos_us[Month],CF$2,datos_us[Origen],CA54)</f>
        <v>8804.880000000001</v>
      </c>
      <c r="CC54" s="22">
        <f>SUMIFS(datos_arg[USD],datos_arg[Year],CB$2,datos_arg[Month],CF$2,datos_arg[Destino],CA54)
- SUMIFS(datos_arg[USD],datos_arg[Year],CB$2,datos_arg[Month],CF$2,datos_arg[Origen],CA54)
+SUMIFS(datos_us[USD],datos_us[Year],CB$2,datos_us[Month],CF$2,datos_us[Destino],CA54)
- SUMIFS(datos_us[USD],datos_us[Year],CB$2,datos_us[Month],CF$2,datos_us[Origen],CA54)</f>
        <v>122.28999999999999</v>
      </c>
      <c r="CD54" s="22"/>
      <c r="CE54" s="22">
        <f t="shared" si="260"/>
        <v>8804.880000000001</v>
      </c>
      <c r="CF54" s="23">
        <f t="shared" si="260"/>
        <v>122.28999999999999</v>
      </c>
      <c r="CH54" s="3" t="s">
        <v>6672</v>
      </c>
      <c r="CI54" s="22">
        <f>SUMIFS(datos_arg[ARS],datos_arg[Year],CI$2,datos_arg[Month],CM$2,datos_arg[Destino],CH54)
- SUMIFS(datos_arg[ARS],datos_arg[Year],CI$2,datos_arg[Month],CM$2,datos_arg[Origen],CH54)
+SUMIFS(datos_us[ARS],datos_us[Year],CI$2,datos_us[Month],CM$2,datos_us[Destino],CH54)
- SUMIFS(datos_us[ARS],datos_us[Year],CI$2,datos_us[Month],CM$2,datos_us[Origen],CH54)</f>
        <v>3873.9484121135783</v>
      </c>
      <c r="CJ54" s="22">
        <f>SUMIFS(datos_arg[USD],datos_arg[Year],CI$2,datos_arg[Month],CM$2,datos_arg[Destino],CH54)
- SUMIFS(datos_arg[USD],datos_arg[Year],CI$2,datos_arg[Month],CM$2,datos_arg[Origen],CH54)
+SUMIFS(datos_us[USD],datos_us[Year],CI$2,datos_us[Month],CM$2,datos_us[Destino],CH54)
- SUMIFS(datos_us[USD],datos_us[Year],CI$2,datos_us[Month],CM$2,datos_us[Origen],CH54)</f>
        <v>51.691155713902987</v>
      </c>
      <c r="CK54" s="22"/>
      <c r="CL54" s="22">
        <f t="shared" si="261"/>
        <v>12678.82841211358</v>
      </c>
      <c r="CM54" s="23">
        <f t="shared" si="261"/>
        <v>173.98115571390298</v>
      </c>
      <c r="CO54" s="3" t="s">
        <v>6672</v>
      </c>
      <c r="CP54" s="22">
        <f>SUMIFS(datos_arg[ARS],datos_arg[Year],CP$2,datos_arg[Month],CT$2,datos_arg[Destino],CO54)
- SUMIFS(datos_arg[ARS],datos_arg[Year],CP$2,datos_arg[Month],CT$2,datos_arg[Origen],CO54)
+SUMIFS(datos_us[ARS],datos_us[Year],CP$2,datos_us[Month],CT$2,datos_us[Destino],CO54)
- SUMIFS(datos_us[ARS],datos_us[Year],CP$2,datos_us[Month],CT$2,datos_us[Origen],CO54)</f>
        <v>167057.63456810109</v>
      </c>
      <c r="CQ54" s="22">
        <f>SUMIFS(datos_arg[USD],datos_arg[Year],CP$2,datos_arg[Month],CT$2,datos_arg[Destino],CO54)
- SUMIFS(datos_arg[USD],datos_arg[Year],CP$2,datos_arg[Month],CT$2,datos_arg[Origen],CO54)
+SUMIFS(datos_us[USD],datos_us[Year],CP$2,datos_us[Month],CT$2,datos_us[Destino],CO54)
- SUMIFS(datos_us[USD],datos_us[Year],CP$2,datos_us[Month],CT$2,datos_us[Origen],CO54)</f>
        <v>2190.9372944178849</v>
      </c>
      <c r="CR54" s="22"/>
      <c r="CS54" s="22">
        <f t="shared" si="262"/>
        <v>179736.46298021468</v>
      </c>
      <c r="CT54" s="23">
        <f t="shared" si="262"/>
        <v>2364.9184501317877</v>
      </c>
      <c r="CV54" s="3" t="s">
        <v>6672</v>
      </c>
      <c r="CW54" s="22">
        <f>SUMIFS(datos_arg[ARS],datos_arg[Year],CW$2,datos_arg[Month],DA$2,datos_arg[Destino],CV54)
- SUMIFS(datos_arg[ARS],datos_arg[Year],CW$2,datos_arg[Month],DA$2,datos_arg[Origen],CV54)
+SUMIFS(datos_us[ARS],datos_us[Year],CW$2,datos_us[Month],DA$2,datos_us[Destino],CV54)
- SUMIFS(datos_us[ARS],datos_us[Year],CW$2,datos_us[Month],DA$2,datos_us[Origen],CV54)</f>
        <v>34050.836532186848</v>
      </c>
      <c r="CX54" s="22">
        <f>SUMIFS(datos_arg[USD],datos_arg[Year],CW$2,datos_arg[Month],DA$2,datos_arg[Destino],CV54)
- SUMIFS(datos_arg[USD],datos_arg[Year],CW$2,datos_arg[Month],DA$2,datos_arg[Origen],CV54)
+SUMIFS(datos_us[USD],datos_us[Year],CW$2,datos_us[Month],DA$2,datos_us[Destino],CV54)
- SUMIFS(datos_us[USD],datos_us[Year],CW$2,datos_us[Month],DA$2,datos_us[Origen],CV54)</f>
        <v>440.5708644854999</v>
      </c>
      <c r="CY54" s="22"/>
      <c r="CZ54" s="22">
        <f t="shared" si="263"/>
        <v>213787.29951240151</v>
      </c>
      <c r="DA54" s="23">
        <f t="shared" si="263"/>
        <v>2805.4893146172876</v>
      </c>
      <c r="DC54" s="3" t="s">
        <v>6672</v>
      </c>
      <c r="DD54" s="22">
        <f>SUMIFS(datos_arg[ARS],datos_arg[Year],DD$2,datos_arg[Month],DH$2,datos_arg[Destino],DC54)
- SUMIFS(datos_arg[ARS],datos_arg[Year],DD$2,datos_arg[Month],DH$2,datos_arg[Origen],DC54)
+SUMIFS(datos_us[ARS],datos_us[Year],DD$2,datos_us[Month],DH$2,datos_us[Destino],DC54)
- SUMIFS(datos_us[ARS],datos_us[Year],DD$2,datos_us[Month],DH$2,datos_us[Origen],DC54)</f>
        <v>10145.008149097466</v>
      </c>
      <c r="DE54" s="22">
        <f>SUMIFS(datos_arg[USD],datos_arg[Year],DD$2,datos_arg[Month],DH$2,datos_arg[Destino],DC54)
- SUMIFS(datos_arg[USD],datos_arg[Year],DD$2,datos_arg[Month],DH$2,datos_arg[Origen],DC54)
+SUMIFS(datos_us[USD],datos_us[Year],DD$2,datos_us[Month],DH$2,datos_us[Destino],DC54)
- SUMIFS(datos_us[USD],datos_us[Year],DD$2,datos_us[Month],DH$2,datos_us[Origen],DC54)</f>
        <v>119.35303704820549</v>
      </c>
      <c r="DF54" s="22"/>
      <c r="DG54" s="22">
        <f t="shared" si="264"/>
        <v>223932.30766149898</v>
      </c>
      <c r="DH54" s="23">
        <f t="shared" si="264"/>
        <v>2924.842351665493</v>
      </c>
      <c r="DJ54" s="3" t="s">
        <v>6672</v>
      </c>
      <c r="DK54" s="22">
        <f>SUMIFS(datos_arg[ARS],datos_arg[Year],DK$2,datos_arg[Month],DO$2,datos_arg[Destino],DJ54)
- SUMIFS(datos_arg[ARS],datos_arg[Year],DK$2,datos_arg[Month],DO$2,datos_arg[Origen],DJ54)
+SUMIFS(datos_us[ARS],datos_us[Year],DK$2,datos_us[Month],DO$2,datos_us[Destino],DJ54)
- SUMIFS(datos_us[ARS],datos_us[Year],DK$2,datos_us[Month],DO$2,datos_us[Origen],DJ54)</f>
        <v>0</v>
      </c>
      <c r="DL54" s="22">
        <f>SUMIFS(datos_arg[USD],datos_arg[Year],DK$2,datos_arg[Month],DO$2,datos_arg[Destino],DJ54)
- SUMIFS(datos_arg[USD],datos_arg[Year],DK$2,datos_arg[Month],DO$2,datos_arg[Origen],DJ54)
+SUMIFS(datos_us[USD],datos_us[Year],DK$2,datos_us[Month],DO$2,datos_us[Destino],DJ54)
- SUMIFS(datos_us[USD],datos_us[Year],DK$2,datos_us[Month],DO$2,datos_us[Origen],DJ54)</f>
        <v>0</v>
      </c>
      <c r="DM54" s="22"/>
      <c r="DN54" s="22">
        <f t="shared" si="265"/>
        <v>223932.30766149898</v>
      </c>
      <c r="DO54" s="23">
        <f t="shared" si="265"/>
        <v>2924.842351665493</v>
      </c>
      <c r="DQ54" s="3" t="s">
        <v>6672</v>
      </c>
      <c r="DR54" s="22">
        <f>SUMIFS(datos_arg[ARS],datos_arg[Year],DR$2,datos_arg[Month],DV$2,datos_arg[Destino],DQ54)
- SUMIFS(datos_arg[ARS],datos_arg[Year],DR$2,datos_arg[Month],DV$2,datos_arg[Origen],DQ54)
+SUMIFS(datos_us[ARS],datos_us[Year],DR$2,datos_us[Month],DV$2,datos_us[Destino],DQ54)
- SUMIFS(datos_us[ARS],datos_us[Year],DR$2,datos_us[Month],DV$2,datos_us[Origen],DQ54)</f>
        <v>0</v>
      </c>
      <c r="DS54" s="22">
        <f>SUMIFS(datos_arg[USD],datos_arg[Year],DR$2,datos_arg[Month],DV$2,datos_arg[Destino],DQ54)
- SUMIFS(datos_arg[USD],datos_arg[Year],DR$2,datos_arg[Month],DV$2,datos_arg[Origen],DQ54)
+SUMIFS(datos_us[USD],datos_us[Year],DR$2,datos_us[Month],DV$2,datos_us[Destino],DQ54)
- SUMIFS(datos_us[USD],datos_us[Year],DR$2,datos_us[Month],DV$2,datos_us[Origen],DQ54)</f>
        <v>0</v>
      </c>
      <c r="DT54" s="22"/>
      <c r="DU54" s="22">
        <f t="shared" si="266"/>
        <v>223932.30766149898</v>
      </c>
      <c r="DV54" s="23">
        <f t="shared" si="266"/>
        <v>2924.842351665493</v>
      </c>
      <c r="DX54" s="3" t="s">
        <v>6672</v>
      </c>
      <c r="DY54" s="22">
        <f>SUMIFS(datos_arg[ARS],datos_arg[Year],DY$2,datos_arg[Month],EC$2,datos_arg[Destino],DX54)
- SUMIFS(datos_arg[ARS],datos_arg[Year],DY$2,datos_arg[Month],EC$2,datos_arg[Origen],DX54)
+SUMIFS(datos_us[ARS],datos_us[Year],DY$2,datos_us[Month],EC$2,datos_us[Destino],DX54)
- SUMIFS(datos_us[ARS],datos_us[Year],DY$2,datos_us[Month],EC$2,datos_us[Origen],DX54)</f>
        <v>0</v>
      </c>
      <c r="DZ54" s="22">
        <f>SUMIFS(datos_arg[USD],datos_arg[Year],DY$2,datos_arg[Month],EC$2,datos_arg[Destino],DX54)
- SUMIFS(datos_arg[USD],datos_arg[Year],DY$2,datos_arg[Month],EC$2,datos_arg[Origen],DX54)
+SUMIFS(datos_us[USD],datos_us[Year],DY$2,datos_us[Month],EC$2,datos_us[Destino],DX54)
- SUMIFS(datos_us[USD],datos_us[Year],DY$2,datos_us[Month],EC$2,datos_us[Origen],DX54)</f>
        <v>0</v>
      </c>
      <c r="EA54" s="22"/>
      <c r="EB54" s="22">
        <f t="shared" si="267"/>
        <v>223932.30766149898</v>
      </c>
      <c r="EC54" s="23">
        <f t="shared" si="267"/>
        <v>2924.842351665493</v>
      </c>
      <c r="EE54" s="3" t="s">
        <v>6672</v>
      </c>
      <c r="EF54" s="22">
        <f>SUMIFS(datos_arg[ARS],datos_arg[Year],EF$2,datos_arg[Month],EJ$2,datos_arg[Destino],EE54)
- SUMIFS(datos_arg[ARS],datos_arg[Year],EF$2,datos_arg[Month],EJ$2,datos_arg[Origen],EE54)
+SUMIFS(datos_us[ARS],datos_us[Year],EF$2,datos_us[Month],EJ$2,datos_us[Destino],EE54)
- SUMIFS(datos_us[ARS],datos_us[Year],EF$2,datos_us[Month],EJ$2,datos_us[Origen],EE54)</f>
        <v>0</v>
      </c>
      <c r="EG54" s="22">
        <f>SUMIFS(datos_arg[USD],datos_arg[Year],EF$2,datos_arg[Month],EJ$2,datos_arg[Destino],EE54)
- SUMIFS(datos_arg[USD],datos_arg[Year],EF$2,datos_arg[Month],EJ$2,datos_arg[Origen],EE54)
+SUMIFS(datos_us[USD],datos_us[Year],EF$2,datos_us[Month],EJ$2,datos_us[Destino],EE54)
- SUMIFS(datos_us[USD],datos_us[Year],EF$2,datos_us[Month],EJ$2,datos_us[Origen],EE54)</f>
        <v>0</v>
      </c>
      <c r="EH54" s="22"/>
      <c r="EI54" s="22">
        <f t="shared" si="268"/>
        <v>223932.30766149898</v>
      </c>
      <c r="EJ54" s="23">
        <f t="shared" si="268"/>
        <v>2924.842351665493</v>
      </c>
      <c r="EL54" s="3" t="s">
        <v>6672</v>
      </c>
      <c r="EM54" s="22">
        <f>SUMIFS(datos_arg[ARS],datos_arg[Year],EM$2,datos_arg[Month],EQ$2,datos_arg[Destino],EL54)
- SUMIFS(datos_arg[ARS],datos_arg[Year],EM$2,datos_arg[Month],EQ$2,datos_arg[Origen],EL54)
+SUMIFS(datos_us[ARS],datos_us[Year],EM$2,datos_us[Month],EQ$2,datos_us[Destino],EL54)
- SUMIFS(datos_us[ARS],datos_us[Year],EM$2,datos_us[Month],EQ$2,datos_us[Origen],EL54)</f>
        <v>4299.6900000000005</v>
      </c>
      <c r="EN54" s="22">
        <f>SUMIFS(datos_arg[USD],datos_arg[Year],EM$2,datos_arg[Month],EQ$2,datos_arg[Destino],EL54)
- SUMIFS(datos_arg[USD],datos_arg[Year],EM$2,datos_arg[Month],EQ$2,datos_arg[Origen],EL54)
+SUMIFS(datos_us[USD],datos_us[Year],EM$2,datos_us[Month],EQ$2,datos_us[Destino],EL54)
- SUMIFS(datos_us[USD],datos_us[Year],EM$2,datos_us[Month],EQ$2,datos_us[Origen],EL54)</f>
        <v>30.494255319148934</v>
      </c>
      <c r="EO54" s="22"/>
      <c r="EP54" s="22">
        <f t="shared" si="269"/>
        <v>228231.99766149899</v>
      </c>
      <c r="EQ54" s="23">
        <f t="shared" si="269"/>
        <v>2955.336606984642</v>
      </c>
      <c r="ES54" s="3" t="s">
        <v>6672</v>
      </c>
      <c r="ET54" s="22">
        <f>SUMIFS(datos_arg[ARS],datos_arg[Year],ET$2,datos_arg[Month],EX$2,datos_arg[Destino],ES54)
- SUMIFS(datos_arg[ARS],datos_arg[Year],ET$2,datos_arg[Month],EX$2,datos_arg[Origen],ES54)
+SUMIFS(datos_us[ARS],datos_us[Year],ET$2,datos_us[Month],EX$2,datos_us[Destino],ES54)
- SUMIFS(datos_us[ARS],datos_us[Year],ET$2,datos_us[Month],EX$2,datos_us[Origen],ES54)</f>
        <v>0</v>
      </c>
      <c r="EU54" s="22">
        <f>SUMIFS(datos_arg[USD],datos_arg[Year],ET$2,datos_arg[Month],EX$2,datos_arg[Destino],ES54)
- SUMIFS(datos_arg[USD],datos_arg[Year],ET$2,datos_arg[Month],EX$2,datos_arg[Origen],ES54)
+SUMIFS(datos_us[USD],datos_us[Year],ET$2,datos_us[Month],EX$2,datos_us[Destino],ES54)
- SUMIFS(datos_us[USD],datos_us[Year],ET$2,datos_us[Month],EX$2,datos_us[Origen],ES54)</f>
        <v>0</v>
      </c>
      <c r="EV54" s="22"/>
      <c r="EW54" s="22">
        <f t="shared" si="270"/>
        <v>228231.99766149899</v>
      </c>
      <c r="EX54" s="23">
        <f t="shared" si="270"/>
        <v>2955.336606984642</v>
      </c>
      <c r="EZ54" s="3" t="s">
        <v>6672</v>
      </c>
      <c r="FA54" s="22">
        <f>SUMIFS(datos_arg[ARS],datos_arg[Year],FA$2,datos_arg[Month],FE$2,datos_arg[Destino],EZ54)
- SUMIFS(datos_arg[ARS],datos_arg[Year],FA$2,datos_arg[Month],FE$2,datos_arg[Origen],EZ54)
+SUMIFS(datos_us[ARS],datos_us[Year],FA$2,datos_us[Month],FE$2,datos_us[Destino],EZ54)
- SUMIFS(datos_us[ARS],datos_us[Year],FA$2,datos_us[Month],FE$2,datos_us[Origen],EZ54)</f>
        <v>0</v>
      </c>
      <c r="FB54" s="22">
        <f>SUMIFS(datos_arg[USD],datos_arg[Year],FA$2,datos_arg[Month],FE$2,datos_arg[Destino],EZ54)
- SUMIFS(datos_arg[USD],datos_arg[Year],FA$2,datos_arg[Month],FE$2,datos_arg[Origen],EZ54)
+SUMIFS(datos_us[USD],datos_us[Year],FA$2,datos_us[Month],FE$2,datos_us[Destino],EZ54)
- SUMIFS(datos_us[USD],datos_us[Year],FA$2,datos_us[Month],FE$2,datos_us[Origen],EZ54)</f>
        <v>0</v>
      </c>
      <c r="FC54" s="22"/>
      <c r="FD54" s="22">
        <f t="shared" si="271"/>
        <v>228231.99766149899</v>
      </c>
      <c r="FE54" s="23">
        <f t="shared" si="271"/>
        <v>2955.336606984642</v>
      </c>
      <c r="FG54" s="3" t="s">
        <v>6672</v>
      </c>
      <c r="FH54" s="22">
        <f>SUMIFS(datos_arg[ARS],datos_arg[Year],FH$2,datos_arg[Month],FL$2,datos_arg[Destino],FG54)
- SUMIFS(datos_arg[ARS],datos_arg[Year],FH$2,datos_arg[Month],FL$2,datos_arg[Origen],FG54)
+SUMIFS(datos_us[ARS],datos_us[Year],FH$2,datos_us[Month],FL$2,datos_us[Destino],FG54)
- SUMIFS(datos_us[ARS],datos_us[Year],FH$2,datos_us[Month],FL$2,datos_us[Origen],FG54)</f>
        <v>14691.15</v>
      </c>
      <c r="FI54" s="22">
        <f>SUMIFS(datos_arg[USD],datos_arg[Year],FH$2,datos_arg[Month],FL$2,datos_arg[Destino],FG54)
- SUMIFS(datos_arg[USD],datos_arg[Year],FH$2,datos_arg[Month],FL$2,datos_arg[Origen],FG54)
+SUMIFS(datos_us[USD],datos_us[Year],FH$2,datos_us[Month],FL$2,datos_us[Destino],FG54)
- SUMIFS(datos_us[USD],datos_us[Year],FH$2,datos_us[Month],FL$2,datos_us[Origen],FG54)</f>
        <v>99.939795918367338</v>
      </c>
      <c r="FJ54" s="22"/>
      <c r="FK54" s="22">
        <f t="shared" si="272"/>
        <v>242923.14766149898</v>
      </c>
      <c r="FL54" s="23">
        <f t="shared" si="272"/>
        <v>3055.2764029030095</v>
      </c>
      <c r="FN54" s="3" t="s">
        <v>6672</v>
      </c>
      <c r="FO54" s="22">
        <f>SUMIFS(datos_arg[ARS],datos_arg[Year],FO$2,datos_arg[Month],FS$2,datos_arg[Destino],FN54)
- SUMIFS(datos_arg[ARS],datos_arg[Year],FO$2,datos_arg[Month],FS$2,datos_arg[Origen],FN54)
+SUMIFS(datos_us[ARS],datos_us[Year],FO$2,datos_us[Month],FS$2,datos_us[Destino],FN54)
- SUMIFS(datos_us[ARS],datos_us[Year],FO$2,datos_us[Month],FS$2,datos_us[Origen],FN54)</f>
        <v>0</v>
      </c>
      <c r="FP54" s="22">
        <f>SUMIFS(datos_arg[USD],datos_arg[Year],FO$2,datos_arg[Month],FS$2,datos_arg[Destino],FN54)
- SUMIFS(datos_arg[USD],datos_arg[Year],FO$2,datos_arg[Month],FS$2,datos_arg[Origen],FN54)
+SUMIFS(datos_us[USD],datos_us[Year],FO$2,datos_us[Month],FS$2,datos_us[Destino],FN54)
- SUMIFS(datos_us[USD],datos_us[Year],FO$2,datos_us[Month],FS$2,datos_us[Origen],FN54)</f>
        <v>0</v>
      </c>
      <c r="FQ54" s="22"/>
      <c r="FR54" s="22">
        <f t="shared" si="273"/>
        <v>242923.14766149898</v>
      </c>
      <c r="FS54" s="23">
        <f t="shared" si="273"/>
        <v>3055.2764029030095</v>
      </c>
      <c r="FU54" s="3" t="s">
        <v>6672</v>
      </c>
      <c r="FV54" s="22">
        <f>SUMIFS(datos_arg[ARS],datos_arg[Year],FV$2,datos_arg[Month],FZ$2,datos_arg[Destino],FU54)
- SUMIFS(datos_arg[ARS],datos_arg[Year],FV$2,datos_arg[Month],FZ$2,datos_arg[Origen],FU54)
+SUMIFS(datos_us[ARS],datos_us[Year],FV$2,datos_us[Month],FZ$2,datos_us[Destino],FU54)
- SUMIFS(datos_us[ARS],datos_us[Year],FV$2,datos_us[Month],FZ$2,datos_us[Origen],FU54)</f>
        <v>19470</v>
      </c>
      <c r="FW54" s="22">
        <f>SUMIFS(datos_arg[USD],datos_arg[Year],FV$2,datos_arg[Month],FZ$2,datos_arg[Destino],FU54)
- SUMIFS(datos_arg[USD],datos_arg[Year],FV$2,datos_arg[Month],FZ$2,datos_arg[Origen],FU54)
+SUMIFS(datos_us[USD],datos_us[Year],FV$2,datos_us[Month],FZ$2,datos_us[Destino],FU54)
- SUMIFS(datos_us[USD],datos_us[Year],FV$2,datos_us[Month],FZ$2,datos_us[Origen],FU54)</f>
        <v>128.94039735099338</v>
      </c>
      <c r="FX54" s="22"/>
      <c r="FY54" s="22">
        <f t="shared" si="274"/>
        <v>262393.14766149898</v>
      </c>
      <c r="FZ54" s="23">
        <f t="shared" si="274"/>
        <v>3184.2168002540029</v>
      </c>
      <c r="GB54" s="3" t="s">
        <v>6672</v>
      </c>
      <c r="GC54" s="22">
        <f>SUMIFS(datos_arg[ARS],datos_arg[Year],GC$2,datos_arg[Month],GG$2,datos_arg[Destino],GB54)
- SUMIFS(datos_arg[ARS],datos_arg[Year],GC$2,datos_arg[Month],GG$2,datos_arg[Origen],GB54)
+SUMIFS(datos_us[ARS],datos_us[Year],GC$2,datos_us[Month],GG$2,datos_us[Destino],GB54)
- SUMIFS(datos_us[ARS],datos_us[Year],GC$2,datos_us[Month],GG$2,datos_us[Origen],GB54)</f>
        <v>43585.04</v>
      </c>
      <c r="GD54" s="22">
        <f>SUMIFS(datos_arg[USD],datos_arg[Year],GC$2,datos_arg[Month],GG$2,datos_arg[Destino],GB54)
- SUMIFS(datos_arg[USD],datos_arg[Year],GC$2,datos_arg[Month],GG$2,datos_arg[Origen],GB54)
+SUMIFS(datos_us[USD],datos_us[Year],GC$2,datos_us[Month],GG$2,datos_us[Destino],GB54)
- SUMIFS(datos_us[USD],datos_us[Year],GC$2,datos_us[Month],GG$2,datos_us[Origen],GB54)</f>
        <v>306.93690140845069</v>
      </c>
      <c r="GE54" s="22"/>
      <c r="GF54" s="22">
        <f t="shared" si="275"/>
        <v>305978.18766149896</v>
      </c>
      <c r="GG54" s="23">
        <f t="shared" si="275"/>
        <v>3491.1537016624534</v>
      </c>
      <c r="GI54" s="3" t="s">
        <v>6672</v>
      </c>
      <c r="GJ54" s="22">
        <f>SUMIFS(datos_arg[ARS],datos_arg[Year],GJ$2,datos_arg[Month],GN$2,datos_arg[Destino],GI54)
- SUMIFS(datos_arg[ARS],datos_arg[Year],GJ$2,datos_arg[Month],GN$2,datos_arg[Origen],GI54)
+SUMIFS(datos_us[ARS],datos_us[Year],GJ$2,datos_us[Month],GN$2,datos_us[Destino],GI54)
- SUMIFS(datos_us[ARS],datos_us[Year],GJ$2,datos_us[Month],GN$2,datos_us[Origen],GI54)</f>
        <v>0</v>
      </c>
      <c r="GK54" s="22">
        <f>SUMIFS(datos_arg[USD],datos_arg[Year],GJ$2,datos_arg[Month],GN$2,datos_arg[Destino],GI54)
- SUMIFS(datos_arg[USD],datos_arg[Year],GJ$2,datos_arg[Month],GN$2,datos_arg[Origen],GI54)
+SUMIFS(datos_us[USD],datos_us[Year],GJ$2,datos_us[Month],GN$2,datos_us[Destino],GI54)
- SUMIFS(datos_us[USD],datos_us[Year],GJ$2,datos_us[Month],GN$2,datos_us[Origen],GI54)</f>
        <v>0</v>
      </c>
      <c r="GL54" s="22"/>
      <c r="GM54" s="22">
        <f t="shared" si="276"/>
        <v>305978.18766149896</v>
      </c>
      <c r="GN54" s="23">
        <f t="shared" si="276"/>
        <v>3491.1537016624534</v>
      </c>
      <c r="GP54" s="3" t="s">
        <v>6672</v>
      </c>
      <c r="GQ54" s="22">
        <f>SUMIFS(datos_arg[ARS],datos_arg[Year],GQ$2,datos_arg[Month],GU$2,datos_arg[Destino],GP54)
- SUMIFS(datos_arg[ARS],datos_arg[Year],GQ$2,datos_arg[Month],GU$2,datos_arg[Origen],GP54)
+SUMIFS(datos_us[ARS],datos_us[Year],GQ$2,datos_us[Month],GU$2,datos_us[Destino],GP54)
- SUMIFS(datos_us[ARS],datos_us[Year],GQ$2,datos_us[Month],GU$2,datos_us[Origen],GP54)</f>
        <v>0</v>
      </c>
      <c r="GR54" s="22">
        <f>SUMIFS(datos_arg[USD],datos_arg[Year],GQ$2,datos_arg[Month],GU$2,datos_arg[Destino],GP54)
- SUMIFS(datos_arg[USD],datos_arg[Year],GQ$2,datos_arg[Month],GU$2,datos_arg[Origen],GP54)
+SUMIFS(datos_us[USD],datos_us[Year],GQ$2,datos_us[Month],GU$2,datos_us[Destino],GP54)
- SUMIFS(datos_us[USD],datos_us[Year],GQ$2,datos_us[Month],GU$2,datos_us[Origen],GP54)</f>
        <v>0</v>
      </c>
      <c r="GS54" s="22"/>
      <c r="GT54" s="22">
        <f t="shared" si="277"/>
        <v>305978.18766149896</v>
      </c>
      <c r="GU54" s="23">
        <f t="shared" si="277"/>
        <v>3491.1537016624534</v>
      </c>
      <c r="GW54" s="3" t="s">
        <v>6672</v>
      </c>
      <c r="GX54" s="22">
        <f>SUMIFS(datos_arg[ARS],datos_arg[Year],GX$2,datos_arg[Month],HB$2,datos_arg[Destino],GW54)
- SUMIFS(datos_arg[ARS],datos_arg[Year],GX$2,datos_arg[Month],HB$2,datos_arg[Origen],GW54)
+SUMIFS(datos_us[ARS],datos_us[Year],GX$2,datos_us[Month],HB$2,datos_us[Destino],GW54)
- SUMIFS(datos_us[ARS],datos_us[Year],GX$2,datos_us[Month],HB$2,datos_us[Origen],GW54)</f>
        <v>0</v>
      </c>
      <c r="GY54" s="22">
        <f>SUMIFS(datos_arg[USD],datos_arg[Year],GX$2,datos_arg[Month],HB$2,datos_arg[Destino],GW54)
- SUMIFS(datos_arg[USD],datos_arg[Year],GX$2,datos_arg[Month],HB$2,datos_arg[Origen],GW54)
+SUMIFS(datos_us[USD],datos_us[Year],GX$2,datos_us[Month],HB$2,datos_us[Destino],GW54)
- SUMIFS(datos_us[USD],datos_us[Year],GX$2,datos_us[Month],HB$2,datos_us[Origen],GW54)</f>
        <v>0</v>
      </c>
      <c r="GZ54" s="22"/>
      <c r="HA54" s="22">
        <f t="shared" si="278"/>
        <v>305978.18766149896</v>
      </c>
      <c r="HB54" s="23">
        <f t="shared" si="278"/>
        <v>3491.1537016624534</v>
      </c>
      <c r="HD54" s="3" t="s">
        <v>6672</v>
      </c>
      <c r="HE54" s="22">
        <f>SUMIFS(datos_arg[ARS],datos_arg[Year],HE$2,datos_arg[Month],HI$2,datos_arg[Destino],HD54)
- SUMIFS(datos_arg[ARS],datos_arg[Year],HE$2,datos_arg[Month],HI$2,datos_arg[Origen],HD54)
+SUMIFS(datos_us[ARS],datos_us[Year],HE$2,datos_us[Month],HI$2,datos_us[Destino],HD54)
- SUMIFS(datos_us[ARS],datos_us[Year],HE$2,datos_us[Month],HI$2,datos_us[Origen],HD54)</f>
        <v>0</v>
      </c>
      <c r="HF54" s="22">
        <f>SUMIFS(datos_arg[USD],datos_arg[Year],HE$2,datos_arg[Month],HI$2,datos_arg[Destino],HD54)
- SUMIFS(datos_arg[USD],datos_arg[Year],HE$2,datos_arg[Month],HI$2,datos_arg[Origen],HD54)
+SUMIFS(datos_us[USD],datos_us[Year],HE$2,datos_us[Month],HI$2,datos_us[Destino],HD54)
- SUMIFS(datos_us[USD],datos_us[Year],HE$2,datos_us[Month],HI$2,datos_us[Origen],HD54)</f>
        <v>0</v>
      </c>
      <c r="HG54" s="22"/>
      <c r="HH54" s="22">
        <f t="shared" si="279"/>
        <v>305978.18766149896</v>
      </c>
      <c r="HI54" s="23">
        <f t="shared" si="279"/>
        <v>3491.1537016624534</v>
      </c>
      <c r="HK54" s="3" t="s">
        <v>6672</v>
      </c>
      <c r="HL54" s="22">
        <f>SUMIFS(datos_arg[ARS],datos_arg[Year],HL$2,datos_arg[Month],HP$2,datos_arg[Destino],HK54)
- SUMIFS(datos_arg[ARS],datos_arg[Year],HL$2,datos_arg[Month],HP$2,datos_arg[Origen],HK54)
+SUMIFS(datos_us[ARS],datos_us[Year],HL$2,datos_us[Month],HP$2,datos_us[Destino],HK54)
- SUMIFS(datos_us[ARS],datos_us[Year],HL$2,datos_us[Month],HP$2,datos_us[Origen],HK54)</f>
        <v>0</v>
      </c>
      <c r="HM54" s="22">
        <f>SUMIFS(datos_arg[USD],datos_arg[Year],HL$2,datos_arg[Month],HP$2,datos_arg[Destino],HK54)
- SUMIFS(datos_arg[USD],datos_arg[Year],HL$2,datos_arg[Month],HP$2,datos_arg[Origen],HK54)
+SUMIFS(datos_us[USD],datos_us[Year],HL$2,datos_us[Month],HP$2,datos_us[Destino],HK54)
- SUMIFS(datos_us[USD],datos_us[Year],HL$2,datos_us[Month],HP$2,datos_us[Origen],HK54)</f>
        <v>0</v>
      </c>
      <c r="HN54" s="22"/>
      <c r="HO54" s="22">
        <f t="shared" si="280"/>
        <v>305978.18766149896</v>
      </c>
      <c r="HP54" s="23">
        <f t="shared" si="280"/>
        <v>3491.1537016624534</v>
      </c>
    </row>
    <row r="55" spans="2:224" x14ac:dyDescent="0.25">
      <c r="B55" s="3" t="s">
        <v>5384</v>
      </c>
      <c r="C55" s="22">
        <f>SUMIFS(datos_arg[ARS],datos_arg[Year],C$2,datos_arg[Month],G$2,datos_arg[Destino],B55)
- SUMIFS(datos_arg[ARS],datos_arg[Year],C$2,datos_arg[Month],G$2,datos_arg[Origen],B55)
+SUMIFS(datos_us[ARS],datos_us[Year],C$2,datos_us[Month],G$2,datos_us[Destino],B55)
- SUMIFS(datos_us[ARS],datos_us[Year],C$2,datos_us[Month],G$2,datos_us[Origen],B55)</f>
        <v>281660</v>
      </c>
      <c r="D55" s="22">
        <f>SUMIFS(datos_arg[USD],datos_arg[Year],C$2,datos_arg[Month],G$2,datos_arg[Destino],B55)
- SUMIFS(datos_arg[USD],datos_arg[Year],C$2,datos_arg[Month],G$2,datos_arg[Origen],B55)
+SUMIFS(datos_us[USD],datos_us[Year],C$2,datos_us[Month],G$2,datos_us[Destino],B55)
- SUMIFS(datos_us[USD],datos_us[Year],C$2,datos_us[Month],G$2,datos_us[Origen],B55)</f>
        <v>7447.5324675324673</v>
      </c>
      <c r="E55" s="22"/>
      <c r="F55" s="22">
        <f t="shared" si="32"/>
        <v>281660</v>
      </c>
      <c r="G55" s="23">
        <f t="shared" si="0"/>
        <v>7447.5324675324673</v>
      </c>
      <c r="I55" s="3" t="s">
        <v>5384</v>
      </c>
      <c r="J55" s="22">
        <f>SUMIFS(datos_arg[ARS],datos_arg[Year],J$2,datos_arg[Month],N$2,datos_arg[Destino],I55)
- SUMIFS(datos_arg[ARS],datos_arg[Year],J$2,datos_arg[Month],N$2,datos_arg[Origen],I55)
+SUMIFS(datos_us[ARS],datos_us[Year],J$2,datos_us[Month],N$2,datos_us[Destino],I55)
- SUMIFS(datos_us[ARS],datos_us[Year],J$2,datos_us[Month],N$2,datos_us[Origen],I55)</f>
        <v>69157</v>
      </c>
      <c r="K55" s="22">
        <f>SUMIFS(datos_arg[USD],datos_arg[Year],J$2,datos_arg[Month],N$2,datos_arg[Destino],I55)
- SUMIFS(datos_arg[USD],datos_arg[Year],J$2,datos_arg[Month],N$2,datos_arg[Origen],I55)
+SUMIFS(datos_us[USD],datos_us[Year],J$2,datos_us[Month],N$2,datos_us[Destino],I55)
- SUMIFS(datos_us[USD],datos_us[Year],J$2,datos_us[Month],N$2,datos_us[Origen],I55)</f>
        <v>1800.135062030615</v>
      </c>
      <c r="L55" s="22"/>
      <c r="M55" s="22">
        <f t="shared" si="250"/>
        <v>350817</v>
      </c>
      <c r="N55" s="23">
        <f t="shared" si="250"/>
        <v>9247.667529563083</v>
      </c>
      <c r="P55" s="3" t="s">
        <v>5384</v>
      </c>
      <c r="Q55" s="22">
        <f>SUMIFS(datos_arg[ARS],datos_arg[Year],Q$2,datos_arg[Month],U$2,datos_arg[Destino],P55)
- SUMIFS(datos_arg[ARS],datos_arg[Year],Q$2,datos_arg[Month],U$2,datos_arg[Origen],P55)
+SUMIFS(datos_us[ARS],datos_us[Year],Q$2,datos_us[Month],U$2,datos_us[Destino],P55)
- SUMIFS(datos_us[ARS],datos_us[Year],Q$2,datos_us[Month],U$2,datos_us[Origen],P55)</f>
        <v>177797.5</v>
      </c>
      <c r="R55" s="22">
        <f>SUMIFS(datos_arg[USD],datos_arg[Year],Q$2,datos_arg[Month],U$2,datos_arg[Destino],P55)
- SUMIFS(datos_arg[USD],datos_arg[Year],Q$2,datos_arg[Month],U$2,datos_arg[Origen],P55)
+SUMIFS(datos_us[USD],datos_us[Year],Q$2,datos_us[Month],U$2,datos_us[Destino],P55)
- SUMIFS(datos_us[USD],datos_us[Year],Q$2,datos_us[Month],U$2,datos_us[Origen],P55)</f>
        <v>4472.7240484933272</v>
      </c>
      <c r="S55" s="22"/>
      <c r="T55" s="22">
        <f t="shared" si="251"/>
        <v>528614.5</v>
      </c>
      <c r="U55" s="23">
        <f t="shared" si="251"/>
        <v>13720.391578056409</v>
      </c>
      <c r="W55" s="3" t="s">
        <v>5384</v>
      </c>
      <c r="X55" s="22">
        <f>SUMIFS(datos_arg[ARS],datos_arg[Year],X$2,datos_arg[Month],AB$2,datos_arg[Destino],W55)
- SUMIFS(datos_arg[ARS],datos_arg[Year],X$2,datos_arg[Month],AB$2,datos_arg[Origen],W55)
+SUMIFS(datos_us[ARS],datos_us[Year],X$2,datos_us[Month],AB$2,datos_us[Destino],W55)
- SUMIFS(datos_us[ARS],datos_us[Year],X$2,datos_us[Month],AB$2,datos_us[Origen],W55)</f>
        <v>52290</v>
      </c>
      <c r="Y55" s="22">
        <f>SUMIFS(datos_arg[USD],datos_arg[Year],X$2,datos_arg[Month],AB$2,datos_arg[Destino],W55)
- SUMIFS(datos_arg[USD],datos_arg[Year],X$2,datos_arg[Month],AB$2,datos_arg[Origen],W55)
+SUMIFS(datos_us[USD],datos_us[Year],X$2,datos_us[Month],AB$2,datos_us[Destino],W55)
- SUMIFS(datos_us[USD],datos_us[Year],X$2,datos_us[Month],AB$2,datos_us[Origen],W55)</f>
        <v>1233.3265895953759</v>
      </c>
      <c r="Z55" s="22"/>
      <c r="AA55" s="22">
        <f t="shared" si="252"/>
        <v>580904.5</v>
      </c>
      <c r="AB55" s="23">
        <f t="shared" si="252"/>
        <v>14953.718167651785</v>
      </c>
      <c r="AD55" s="3" t="s">
        <v>5384</v>
      </c>
      <c r="AE55" s="22">
        <f>SUMIFS(datos_arg[ARS],datos_arg[Year],AE$2,datos_arg[Month],AI$2,datos_arg[Destino],AD55)
- SUMIFS(datos_arg[ARS],datos_arg[Year],AE$2,datos_arg[Month],AI$2,datos_arg[Origen],AD55)
+SUMIFS(datos_us[ARS],datos_us[Year],AE$2,datos_us[Month],AI$2,datos_us[Destino],AD55)
- SUMIFS(datos_us[ARS],datos_us[Year],AE$2,datos_us[Month],AI$2,datos_us[Origen],AD55)</f>
        <v>85722.5</v>
      </c>
      <c r="AF55" s="22">
        <f>SUMIFS(datos_arg[USD],datos_arg[Year],AE$2,datos_arg[Month],AI$2,datos_arg[Destino],AD55)
- SUMIFS(datos_arg[USD],datos_arg[Year],AE$2,datos_arg[Month],AI$2,datos_arg[Origen],AD55)
+SUMIFS(datos_us[USD],datos_us[Year],AE$2,datos_us[Month],AI$2,datos_us[Destino],AD55)
- SUMIFS(datos_us[USD],datos_us[Year],AE$2,datos_us[Month],AI$2,datos_us[Origen],AD55)</f>
        <v>1916.9010918432884</v>
      </c>
      <c r="AG55" s="22"/>
      <c r="AH55" s="22">
        <f t="shared" si="253"/>
        <v>666627</v>
      </c>
      <c r="AI55" s="23">
        <f t="shared" si="253"/>
        <v>16870.619259495073</v>
      </c>
      <c r="AK55" s="3" t="s">
        <v>5384</v>
      </c>
      <c r="AL55" s="22">
        <f>SUMIFS(datos_arg[ARS],datos_arg[Year],AL$2,datos_arg[Month],AP$2,datos_arg[Destino],AK55)
- SUMIFS(datos_arg[ARS],datos_arg[Year],AL$2,datos_arg[Month],AP$2,datos_arg[Origen],AK55)
+SUMIFS(datos_us[ARS],datos_us[Year],AL$2,datos_us[Month],AP$2,datos_us[Destino],AK55)
- SUMIFS(datos_us[ARS],datos_us[Year],AL$2,datos_us[Month],AP$2,datos_us[Origen],AK55)</f>
        <v>40800</v>
      </c>
      <c r="AM55" s="22">
        <f>SUMIFS(datos_arg[USD],datos_arg[Year],AL$2,datos_arg[Month],AP$2,datos_arg[Destino],AK55)
- SUMIFS(datos_arg[USD],datos_arg[Year],AL$2,datos_arg[Month],AP$2,datos_arg[Origen],AK55)
+SUMIFS(datos_us[USD],datos_us[Year],AL$2,datos_us[Month],AP$2,datos_us[Destino],AK55)
- SUMIFS(datos_us[USD],datos_us[Year],AL$2,datos_us[Month],AP$2,datos_us[Origen],AK55)</f>
        <v>904.62143559488698</v>
      </c>
      <c r="AN55" s="22"/>
      <c r="AO55" s="22">
        <f t="shared" si="254"/>
        <v>707427</v>
      </c>
      <c r="AP55" s="23">
        <f t="shared" si="254"/>
        <v>17775.24069508996</v>
      </c>
      <c r="AR55" s="3" t="s">
        <v>5384</v>
      </c>
      <c r="AS55" s="22">
        <f>SUMIFS(datos_arg[ARS],datos_arg[Year],AS$2,datos_arg[Month],AW$2,datos_arg[Destino],AR55)
- SUMIFS(datos_arg[ARS],datos_arg[Year],AS$2,datos_arg[Month],AW$2,datos_arg[Origen],AR55)
+SUMIFS(datos_us[ARS],datos_us[Year],AS$2,datos_us[Month],AW$2,datos_us[Destino],AR55)
- SUMIFS(datos_us[ARS],datos_us[Year],AS$2,datos_us[Month],AW$2,datos_us[Origen],AR55)</f>
        <v>310760.55000000005</v>
      </c>
      <c r="AT55" s="22">
        <f>SUMIFS(datos_arg[USD],datos_arg[Year],AS$2,datos_arg[Month],AW$2,datos_arg[Destino],AR55)
- SUMIFS(datos_arg[USD],datos_arg[Year],AS$2,datos_arg[Month],AW$2,datos_arg[Origen],AR55)
+SUMIFS(datos_us[USD],datos_us[Year],AS$2,datos_us[Month],AW$2,datos_us[Destino],AR55)
- SUMIFS(datos_us[USD],datos_us[Year],AS$2,datos_us[Month],AW$2,datos_us[Origen],AR55)</f>
        <v>7149.544336099837</v>
      </c>
      <c r="AU55" s="22"/>
      <c r="AV55" s="22">
        <f t="shared" si="255"/>
        <v>1018187.55</v>
      </c>
      <c r="AW55" s="23">
        <f t="shared" si="255"/>
        <v>24924.785031189796</v>
      </c>
      <c r="AY55" s="3" t="s">
        <v>5384</v>
      </c>
      <c r="AZ55" s="22">
        <f>SUMIFS(datos_arg[ARS],datos_arg[Year],AZ$2,datos_arg[Month],BD$2,datos_arg[Destino],AY55)
- SUMIFS(datos_arg[ARS],datos_arg[Year],AZ$2,datos_arg[Month],BD$2,datos_arg[Origen],AY55)
+SUMIFS(datos_us[ARS],datos_us[Year],AZ$2,datos_us[Month],BD$2,datos_us[Destino],AY55)
- SUMIFS(datos_us[ARS],datos_us[Year],AZ$2,datos_us[Month],BD$2,datos_us[Origen],AY55)</f>
        <v>1015434.5599999999</v>
      </c>
      <c r="BA55" s="22">
        <f>SUMIFS(datos_arg[USD],datos_arg[Year],AZ$2,datos_arg[Month],BD$2,datos_arg[Destino],AY55)
- SUMIFS(datos_arg[USD],datos_arg[Year],AZ$2,datos_arg[Month],BD$2,datos_arg[Origen],AY55)
+SUMIFS(datos_us[USD],datos_us[Year],AZ$2,datos_us[Month],BD$2,datos_us[Destino],AY55)
- SUMIFS(datos_us[USD],datos_us[Year],AZ$2,datos_us[Month],BD$2,datos_us[Origen],AY55)</f>
        <v>18851.131013645223</v>
      </c>
      <c r="BB55" s="22"/>
      <c r="BC55" s="22">
        <f t="shared" si="256"/>
        <v>2033622.1099999999</v>
      </c>
      <c r="BD55" s="23">
        <f t="shared" si="256"/>
        <v>43775.916044835016</v>
      </c>
      <c r="BF55" s="3" t="s">
        <v>5384</v>
      </c>
      <c r="BG55" s="22">
        <f>SUMIFS(datos_arg[ARS],datos_arg[Year],BG$2,datos_arg[Month],BK$2,datos_arg[Destino],BF55)
- SUMIFS(datos_arg[ARS],datos_arg[Year],BG$2,datos_arg[Month],BK$2,datos_arg[Origen],BF55)
+SUMIFS(datos_us[ARS],datos_us[Year],BG$2,datos_us[Month],BK$2,datos_us[Destino],BF55)
- SUMIFS(datos_us[ARS],datos_us[Year],BG$2,datos_us[Month],BK$2,datos_us[Origen],BF55)</f>
        <v>0</v>
      </c>
      <c r="BH55" s="22">
        <f>SUMIFS(datos_arg[USD],datos_arg[Year],BG$2,datos_arg[Month],BK$2,datos_arg[Destino],BF55)
- SUMIFS(datos_arg[USD],datos_arg[Year],BG$2,datos_arg[Month],BK$2,datos_arg[Origen],BF55)
+SUMIFS(datos_us[USD],datos_us[Year],BG$2,datos_us[Month],BK$2,datos_us[Destino],BF55)
- SUMIFS(datos_us[USD],datos_us[Year],BG$2,datos_us[Month],BK$2,datos_us[Origen],BF55)</f>
        <v>0</v>
      </c>
      <c r="BI55" s="22"/>
      <c r="BJ55" s="22">
        <f t="shared" si="257"/>
        <v>2033622.1099999999</v>
      </c>
      <c r="BK55" s="23">
        <f t="shared" si="257"/>
        <v>43775.916044835016</v>
      </c>
      <c r="BM55" s="3" t="s">
        <v>5384</v>
      </c>
      <c r="BN55" s="22">
        <f>SUMIFS(datos_arg[ARS],datos_arg[Year],BN$2,datos_arg[Month],BR$2,datos_arg[Destino],BM55)
- SUMIFS(datos_arg[ARS],datos_arg[Year],BN$2,datos_arg[Month],BR$2,datos_arg[Origen],BM55)
+SUMIFS(datos_us[ARS],datos_us[Year],BN$2,datos_us[Month],BR$2,datos_us[Destino],BM55)
- SUMIFS(datos_us[ARS],datos_us[Year],BN$2,datos_us[Month],BR$2,datos_us[Origen],BM55)</f>
        <v>78898</v>
      </c>
      <c r="BO55" s="22">
        <f>SUMIFS(datos_arg[USD],datos_arg[Year],BN$2,datos_arg[Month],BR$2,datos_arg[Destino],BM55)
- SUMIFS(datos_arg[USD],datos_arg[Year],BN$2,datos_arg[Month],BR$2,datos_arg[Origen],BM55)
+SUMIFS(datos_us[USD],datos_us[Year],BN$2,datos_us[Month],BR$2,datos_us[Destino],BM55)
- SUMIFS(datos_us[USD],datos_us[Year],BN$2,datos_us[Month],BR$2,datos_us[Origen],BM55)</f>
        <v>1299.3655913978496</v>
      </c>
      <c r="BP55" s="22"/>
      <c r="BQ55" s="22">
        <f t="shared" si="258"/>
        <v>2112520.11</v>
      </c>
      <c r="BR55" s="23">
        <f t="shared" si="258"/>
        <v>45075.281636232867</v>
      </c>
      <c r="BT55" s="3" t="s">
        <v>5384</v>
      </c>
      <c r="BU55" s="22">
        <f>SUMIFS(datos_arg[ARS],datos_arg[Year],BU$2,datos_arg[Month],BY$2,datos_arg[Destino],BT55)
- SUMIFS(datos_arg[ARS],datos_arg[Year],BU$2,datos_arg[Month],BY$2,datos_arg[Origen],BT55)
+SUMIFS(datos_us[ARS],datos_us[Year],BU$2,datos_us[Month],BY$2,datos_us[Destino],BT55)
- SUMIFS(datos_us[ARS],datos_us[Year],BU$2,datos_us[Month],BY$2,datos_us[Origen],BT55)</f>
        <v>586340.80000000005</v>
      </c>
      <c r="BV55" s="22">
        <f>SUMIFS(datos_arg[USD],datos_arg[Year],BU$2,datos_arg[Month],BY$2,datos_arg[Destino],BT55)
- SUMIFS(datos_arg[USD],datos_arg[Year],BU$2,datos_arg[Month],BY$2,datos_arg[Origen],BT55)
+SUMIFS(datos_us[USD],datos_us[Year],BU$2,datos_us[Month],BY$2,datos_us[Destino],BT55)
- SUMIFS(datos_us[USD],datos_us[Year],BU$2,datos_us[Month],BY$2,datos_us[Origen],BT55)</f>
        <v>9036.4761904761908</v>
      </c>
      <c r="BW55" s="22"/>
      <c r="BX55" s="22">
        <f t="shared" si="259"/>
        <v>2698860.91</v>
      </c>
      <c r="BY55" s="23">
        <f t="shared" si="259"/>
        <v>54111.757826709058</v>
      </c>
      <c r="CA55" s="3" t="s">
        <v>5384</v>
      </c>
      <c r="CB55" s="22">
        <f>SUMIFS(datos_arg[ARS],datos_arg[Year],CB$2,datos_arg[Month],CF$2,datos_arg[Destino],CA55)
- SUMIFS(datos_arg[ARS],datos_arg[Year],CB$2,datos_arg[Month],CF$2,datos_arg[Origen],CA55)
+SUMIFS(datos_us[ARS],datos_us[Year],CB$2,datos_us[Month],CF$2,datos_us[Destino],CA55)
- SUMIFS(datos_us[ARS],datos_us[Year],CB$2,datos_us[Month],CF$2,datos_us[Origen],CA55)</f>
        <v>135942.32999999999</v>
      </c>
      <c r="CC55" s="22">
        <f>SUMIFS(datos_arg[USD],datos_arg[Year],CB$2,datos_arg[Month],CF$2,datos_arg[Destino],CA55)
- SUMIFS(datos_arg[USD],datos_arg[Year],CB$2,datos_arg[Month],CF$2,datos_arg[Origen],CA55)
+SUMIFS(datos_us[USD],datos_us[Year],CB$2,datos_us[Month],CF$2,datos_us[Destino],CA55)
- SUMIFS(datos_us[USD],datos_us[Year],CB$2,datos_us[Month],CF$2,datos_us[Origen],CA55)</f>
        <v>2028.99</v>
      </c>
      <c r="CD55" s="22"/>
      <c r="CE55" s="22">
        <f t="shared" si="260"/>
        <v>2834803.24</v>
      </c>
      <c r="CF55" s="23">
        <f t="shared" si="260"/>
        <v>56140.747826709056</v>
      </c>
      <c r="CH55" s="3" t="s">
        <v>5384</v>
      </c>
      <c r="CI55" s="22">
        <f>SUMIFS(datos_arg[ARS],datos_arg[Year],CI$2,datos_arg[Month],CM$2,datos_arg[Destino],CH55)
- SUMIFS(datos_arg[ARS],datos_arg[Year],CI$2,datos_arg[Month],CM$2,datos_arg[Origen],CH55)
+SUMIFS(datos_us[ARS],datos_us[Year],CI$2,datos_us[Month],CM$2,datos_us[Destino],CH55)
- SUMIFS(datos_us[ARS],datos_us[Year],CI$2,datos_us[Month],CM$2,datos_us[Origen],CH55)</f>
        <v>209520.85182468186</v>
      </c>
      <c r="CJ55" s="22">
        <f>SUMIFS(datos_arg[USD],datos_arg[Year],CI$2,datos_arg[Month],CM$2,datos_arg[Destino],CH55)
- SUMIFS(datos_arg[USD],datos_arg[Year],CI$2,datos_arg[Month],CM$2,datos_arg[Origen],CH55)
+SUMIFS(datos_us[USD],datos_us[Year],CI$2,datos_us[Month],CM$2,datos_us[Destino],CH55)
- SUMIFS(datos_us[USD],datos_us[Year],CI$2,datos_us[Month],CM$2,datos_us[Origen],CH55)</f>
        <v>2779.5064672779063</v>
      </c>
      <c r="CK55" s="22"/>
      <c r="CL55" s="22">
        <f t="shared" si="261"/>
        <v>3044324.091824682</v>
      </c>
      <c r="CM55" s="23">
        <f t="shared" si="261"/>
        <v>58920.25429398696</v>
      </c>
      <c r="CO55" s="3" t="s">
        <v>5384</v>
      </c>
      <c r="CP55" s="22">
        <f>SUMIFS(datos_arg[ARS],datos_arg[Year],CP$2,datos_arg[Month],CT$2,datos_arg[Destino],CO55)
- SUMIFS(datos_arg[ARS],datos_arg[Year],CP$2,datos_arg[Month],CT$2,datos_arg[Origen],CO55)
+SUMIFS(datos_us[ARS],datos_us[Year],CP$2,datos_us[Month],CT$2,datos_us[Destino],CO55)
- SUMIFS(datos_us[ARS],datos_us[Year],CP$2,datos_us[Month],CT$2,datos_us[Origen],CO55)</f>
        <v>2300</v>
      </c>
      <c r="CQ55" s="22">
        <f>SUMIFS(datos_arg[USD],datos_arg[Year],CP$2,datos_arg[Month],CT$2,datos_arg[Destino],CO55)
- SUMIFS(datos_arg[USD],datos_arg[Year],CP$2,datos_arg[Month],CT$2,datos_arg[Origen],CO55)
+SUMIFS(datos_us[USD],datos_us[Year],CP$2,datos_us[Month],CT$2,datos_us[Destino],CO55)
- SUMIFS(datos_us[USD],datos_us[Year],CP$2,datos_us[Month],CT$2,datos_us[Origen],CO55)</f>
        <v>29.870129870129869</v>
      </c>
      <c r="CR55" s="22"/>
      <c r="CS55" s="22">
        <f t="shared" si="262"/>
        <v>3046624.091824682</v>
      </c>
      <c r="CT55" s="23">
        <f t="shared" si="262"/>
        <v>58950.124423857087</v>
      </c>
      <c r="CV55" s="3" t="s">
        <v>5384</v>
      </c>
      <c r="CW55" s="22">
        <f>SUMIFS(datos_arg[ARS],datos_arg[Year],CW$2,datos_arg[Month],DA$2,datos_arg[Destino],CV55)
- SUMIFS(datos_arg[ARS],datos_arg[Year],CW$2,datos_arg[Month],DA$2,datos_arg[Origen],CV55)
+SUMIFS(datos_us[ARS],datos_us[Year],CW$2,datos_us[Month],DA$2,datos_us[Destino],CV55)
- SUMIFS(datos_us[ARS],datos_us[Year],CW$2,datos_us[Month],DA$2,datos_us[Origen],CV55)</f>
        <v>605077.23885174212</v>
      </c>
      <c r="CX55" s="22">
        <f>SUMIFS(datos_arg[USD],datos_arg[Year],CW$2,datos_arg[Month],DA$2,datos_arg[Destino],CV55)
- SUMIFS(datos_arg[USD],datos_arg[Year],CW$2,datos_arg[Month],DA$2,datos_arg[Origen],CV55)
+SUMIFS(datos_us[USD],datos_us[Year],CW$2,datos_us[Month],DA$2,datos_us[Destino],CV55)
- SUMIFS(datos_us[USD],datos_us[Year],CW$2,datos_us[Month],DA$2,datos_us[Origen],CV55)</f>
        <v>7652.7156942618649</v>
      </c>
      <c r="CY55" s="22"/>
      <c r="CZ55" s="22">
        <f t="shared" si="263"/>
        <v>3651701.3306764243</v>
      </c>
      <c r="DA55" s="23">
        <f t="shared" si="263"/>
        <v>66602.840118118955</v>
      </c>
      <c r="DC55" s="3" t="s">
        <v>5384</v>
      </c>
      <c r="DD55" s="22">
        <f>SUMIFS(datos_arg[ARS],datos_arg[Year],DD$2,datos_arg[Month],DH$2,datos_arg[Destino],DC55)
- SUMIFS(datos_arg[ARS],datos_arg[Year],DD$2,datos_arg[Month],DH$2,datos_arg[Origen],DC55)
+SUMIFS(datos_us[ARS],datos_us[Year],DD$2,datos_us[Month],DH$2,datos_us[Destino],DC55)
- SUMIFS(datos_us[ARS],datos_us[Year],DD$2,datos_us[Month],DH$2,datos_us[Origen],DC55)</f>
        <v>5175.6011408736449</v>
      </c>
      <c r="DE55" s="22">
        <f>SUMIFS(datos_arg[USD],datos_arg[Year],DD$2,datos_arg[Month],DH$2,datos_arg[Destino],DC55)
- SUMIFS(datos_arg[USD],datos_arg[Year],DD$2,datos_arg[Month],DH$2,datos_arg[Origen],DC55)
+SUMIFS(datos_us[USD],datos_us[Year],DD$2,datos_us[Month],DH$2,datos_us[Destino],DC55)
- SUMIFS(datos_us[USD],datos_us[Year],DD$2,datos_us[Month],DH$2,datos_us[Origen],DC55)</f>
        <v>60.889425186748767</v>
      </c>
      <c r="DF55" s="22"/>
      <c r="DG55" s="22">
        <f t="shared" si="264"/>
        <v>3656876.9318172978</v>
      </c>
      <c r="DH55" s="23">
        <f t="shared" si="264"/>
        <v>66663.729543305701</v>
      </c>
      <c r="DJ55" s="3" t="s">
        <v>5384</v>
      </c>
      <c r="DK55" s="22">
        <f>SUMIFS(datos_arg[ARS],datos_arg[Year],DK$2,datos_arg[Month],DO$2,datos_arg[Destino],DJ55)
- SUMIFS(datos_arg[ARS],datos_arg[Year],DK$2,datos_arg[Month],DO$2,datos_arg[Origen],DJ55)
+SUMIFS(datos_us[ARS],datos_us[Year],DK$2,datos_us[Month],DO$2,datos_us[Destino],DJ55)
- SUMIFS(datos_us[ARS],datos_us[Year],DK$2,datos_us[Month],DO$2,datos_us[Origen],DJ55)</f>
        <v>28236.917093866006</v>
      </c>
      <c r="DL55" s="22">
        <f>SUMIFS(datos_arg[USD],datos_arg[Year],DK$2,datos_arg[Month],DO$2,datos_arg[Destino],DJ55)
- SUMIFS(datos_arg[USD],datos_arg[Year],DK$2,datos_arg[Month],DO$2,datos_arg[Origen],DJ55)
+SUMIFS(datos_us[USD],datos_us[Year],DK$2,datos_us[Month],DO$2,datos_us[Destino],DJ55)
- SUMIFS(datos_us[USD],datos_us[Year],DK$2,datos_us[Month],DO$2,datos_us[Origen],DJ55)</f>
        <v>224.8425261698136</v>
      </c>
      <c r="DM55" s="22"/>
      <c r="DN55" s="22">
        <f t="shared" si="265"/>
        <v>3685113.8489111639</v>
      </c>
      <c r="DO55" s="23">
        <f t="shared" si="265"/>
        <v>66888.572069475515</v>
      </c>
      <c r="DQ55" s="3" t="s">
        <v>5384</v>
      </c>
      <c r="DR55" s="22">
        <f>SUMIFS(datos_arg[ARS],datos_arg[Year],DR$2,datos_arg[Month],DV$2,datos_arg[Destino],DQ55)
- SUMIFS(datos_arg[ARS],datos_arg[Year],DR$2,datos_arg[Month],DV$2,datos_arg[Origen],DQ55)
+SUMIFS(datos_us[ARS],datos_us[Year],DR$2,datos_us[Month],DV$2,datos_us[Destino],DQ55)
- SUMIFS(datos_us[ARS],datos_us[Year],DR$2,datos_us[Month],DV$2,datos_us[Origen],DQ55)</f>
        <v>1000</v>
      </c>
      <c r="DS55" s="22">
        <f>SUMIFS(datos_arg[USD],datos_arg[Year],DR$2,datos_arg[Month],DV$2,datos_arg[Destino],DQ55)
- SUMIFS(datos_arg[USD],datos_arg[Year],DR$2,datos_arg[Month],DV$2,datos_arg[Origen],DQ55)
+SUMIFS(datos_us[USD],datos_us[Year],DR$2,datos_us[Month],DV$2,datos_us[Destino],DQ55)
- SUMIFS(datos_us[USD],datos_us[Year],DR$2,datos_us[Month],DV$2,datos_us[Origen],DQ55)</f>
        <v>8.064516129032258</v>
      </c>
      <c r="DT55" s="22"/>
      <c r="DU55" s="22">
        <f t="shared" si="266"/>
        <v>3686113.8489111639</v>
      </c>
      <c r="DV55" s="23">
        <f t="shared" si="266"/>
        <v>66896.636585604545</v>
      </c>
      <c r="DX55" s="3" t="s">
        <v>5384</v>
      </c>
      <c r="DY55" s="22">
        <f>SUMIFS(datos_arg[ARS],datos_arg[Year],DY$2,datos_arg[Month],EC$2,datos_arg[Destino],DX55)
- SUMIFS(datos_arg[ARS],datos_arg[Year],DY$2,datos_arg[Month],EC$2,datos_arg[Origen],DX55)
+SUMIFS(datos_us[ARS],datos_us[Year],DY$2,datos_us[Month],EC$2,datos_us[Destino],DX55)
- SUMIFS(datos_us[ARS],datos_us[Year],DY$2,datos_us[Month],EC$2,datos_us[Origen],DX55)</f>
        <v>0</v>
      </c>
      <c r="DZ55" s="22">
        <f>SUMIFS(datos_arg[USD],datos_arg[Year],DY$2,datos_arg[Month],EC$2,datos_arg[Destino],DX55)
- SUMIFS(datos_arg[USD],datos_arg[Year],DY$2,datos_arg[Month],EC$2,datos_arg[Origen],DX55)
+SUMIFS(datos_us[USD],datos_us[Year],DY$2,datos_us[Month],EC$2,datos_us[Destino],DX55)
- SUMIFS(datos_us[USD],datos_us[Year],DY$2,datos_us[Month],EC$2,datos_us[Origen],DX55)</f>
        <v>0</v>
      </c>
      <c r="EA55" s="22"/>
      <c r="EB55" s="22">
        <f t="shared" si="267"/>
        <v>3686113.8489111639</v>
      </c>
      <c r="EC55" s="23">
        <f t="shared" si="267"/>
        <v>66896.636585604545</v>
      </c>
      <c r="EE55" s="3" t="s">
        <v>5384</v>
      </c>
      <c r="EF55" s="22">
        <f>SUMIFS(datos_arg[ARS],datos_arg[Year],EF$2,datos_arg[Month],EJ$2,datos_arg[Destino],EE55)
- SUMIFS(datos_arg[ARS],datos_arg[Year],EF$2,datos_arg[Month],EJ$2,datos_arg[Origen],EE55)
+SUMIFS(datos_us[ARS],datos_us[Year],EF$2,datos_us[Month],EJ$2,datos_us[Destino],EE55)
- SUMIFS(datos_us[ARS],datos_us[Year],EF$2,datos_us[Month],EJ$2,datos_us[Origen],EE55)</f>
        <v>0</v>
      </c>
      <c r="EG55" s="22">
        <f>SUMIFS(datos_arg[USD],datos_arg[Year],EF$2,datos_arg[Month],EJ$2,datos_arg[Destino],EE55)
- SUMIFS(datos_arg[USD],datos_arg[Year],EF$2,datos_arg[Month],EJ$2,datos_arg[Origen],EE55)
+SUMIFS(datos_us[USD],datos_us[Year],EF$2,datos_us[Month],EJ$2,datos_us[Destino],EE55)
- SUMIFS(datos_us[USD],datos_us[Year],EF$2,datos_us[Month],EJ$2,datos_us[Origen],EE55)</f>
        <v>0</v>
      </c>
      <c r="EH55" s="22"/>
      <c r="EI55" s="22">
        <f t="shared" si="268"/>
        <v>3686113.8489111639</v>
      </c>
      <c r="EJ55" s="23">
        <f t="shared" si="268"/>
        <v>66896.636585604545</v>
      </c>
      <c r="EL55" s="3" t="s">
        <v>5384</v>
      </c>
      <c r="EM55" s="22">
        <f>SUMIFS(datos_arg[ARS],datos_arg[Year],EM$2,datos_arg[Month],EQ$2,datos_arg[Destino],EL55)
- SUMIFS(datos_arg[ARS],datos_arg[Year],EM$2,datos_arg[Month],EQ$2,datos_arg[Origen],EL55)
+SUMIFS(datos_us[ARS],datos_us[Year],EM$2,datos_us[Month],EQ$2,datos_us[Destino],EL55)
- SUMIFS(datos_us[ARS],datos_us[Year],EM$2,datos_us[Month],EQ$2,datos_us[Origen],EL55)</f>
        <v>25720</v>
      </c>
      <c r="EN55" s="22">
        <f>SUMIFS(datos_arg[USD],datos_arg[Year],EM$2,datos_arg[Month],EQ$2,datos_arg[Destino],EL55)
- SUMIFS(datos_arg[USD],datos_arg[Year],EM$2,datos_arg[Month],EQ$2,datos_arg[Origen],EL55)
+SUMIFS(datos_us[USD],datos_us[Year],EM$2,datos_us[Month],EQ$2,datos_us[Destino],EL55)
- SUMIFS(datos_us[USD],datos_us[Year],EM$2,datos_us[Month],EQ$2,datos_us[Origen],EL55)</f>
        <v>194.26406305238422</v>
      </c>
      <c r="EO55" s="22"/>
      <c r="EP55" s="22">
        <f t="shared" si="269"/>
        <v>3711833.8489111639</v>
      </c>
      <c r="EQ55" s="23">
        <f t="shared" si="269"/>
        <v>67090.900648656927</v>
      </c>
      <c r="ES55" s="3" t="s">
        <v>5384</v>
      </c>
      <c r="ET55" s="22">
        <f>SUMIFS(datos_arg[ARS],datos_arg[Year],ET$2,datos_arg[Month],EX$2,datos_arg[Destino],ES55)
- SUMIFS(datos_arg[ARS],datos_arg[Year],ET$2,datos_arg[Month],EX$2,datos_arg[Origen],ES55)
+SUMIFS(datos_us[ARS],datos_us[Year],ET$2,datos_us[Month],EX$2,datos_us[Destino],ES55)
- SUMIFS(datos_us[ARS],datos_us[Year],ET$2,datos_us[Month],EX$2,datos_us[Origen],ES55)</f>
        <v>0</v>
      </c>
      <c r="EU55" s="22">
        <f>SUMIFS(datos_arg[USD],datos_arg[Year],ET$2,datos_arg[Month],EX$2,datos_arg[Destino],ES55)
- SUMIFS(datos_arg[USD],datos_arg[Year],ET$2,datos_arg[Month],EX$2,datos_arg[Origen],ES55)
+SUMIFS(datos_us[USD],datos_us[Year],ET$2,datos_us[Month],EX$2,datos_us[Destino],ES55)
- SUMIFS(datos_us[USD],datos_us[Year],ET$2,datos_us[Month],EX$2,datos_us[Origen],ES55)</f>
        <v>0</v>
      </c>
      <c r="EV55" s="22"/>
      <c r="EW55" s="22">
        <f t="shared" si="270"/>
        <v>3711833.8489111639</v>
      </c>
      <c r="EX55" s="23">
        <f t="shared" si="270"/>
        <v>67090.900648656927</v>
      </c>
      <c r="EZ55" s="3" t="s">
        <v>5384</v>
      </c>
      <c r="FA55" s="22">
        <f>SUMIFS(datos_arg[ARS],datos_arg[Year],FA$2,datos_arg[Month],FE$2,datos_arg[Destino],EZ55)
- SUMIFS(datos_arg[ARS],datos_arg[Year],FA$2,datos_arg[Month],FE$2,datos_arg[Origen],EZ55)
+SUMIFS(datos_us[ARS],datos_us[Year],FA$2,datos_us[Month],FE$2,datos_us[Destino],EZ55)
- SUMIFS(datos_us[ARS],datos_us[Year],FA$2,datos_us[Month],FE$2,datos_us[Origen],EZ55)</f>
        <v>9237.3799999999992</v>
      </c>
      <c r="FB55" s="22">
        <f>SUMIFS(datos_arg[USD],datos_arg[Year],FA$2,datos_arg[Month],FE$2,datos_arg[Destino],EZ55)
- SUMIFS(datos_arg[USD],datos_arg[Year],FA$2,datos_arg[Month],FE$2,datos_arg[Origen],EZ55)
+SUMIFS(datos_us[USD],datos_us[Year],FA$2,datos_us[Month],FE$2,datos_us[Destino],EZ55)
- SUMIFS(datos_us[USD],datos_us[Year],FA$2,datos_us[Month],FE$2,datos_us[Origen],EZ55)</f>
        <v>59.788867313915851</v>
      </c>
      <c r="FC55" s="22"/>
      <c r="FD55" s="22">
        <f t="shared" si="271"/>
        <v>3721071.2289111638</v>
      </c>
      <c r="FE55" s="23">
        <f t="shared" si="271"/>
        <v>67150.689515970837</v>
      </c>
      <c r="FG55" s="3" t="s">
        <v>5384</v>
      </c>
      <c r="FH55" s="22">
        <f>SUMIFS(datos_arg[ARS],datos_arg[Year],FH$2,datos_arg[Month],FL$2,datos_arg[Destino],FG55)
- SUMIFS(datos_arg[ARS],datos_arg[Year],FH$2,datos_arg[Month],FL$2,datos_arg[Origen],FG55)
+SUMIFS(datos_us[ARS],datos_us[Year],FH$2,datos_us[Month],FL$2,datos_us[Destino],FG55)
- SUMIFS(datos_us[ARS],datos_us[Year],FH$2,datos_us[Month],FL$2,datos_us[Origen],FG55)</f>
        <v>232735.09</v>
      </c>
      <c r="FI55" s="22">
        <f>SUMIFS(datos_arg[USD],datos_arg[Year],FH$2,datos_arg[Month],FL$2,datos_arg[Destino],FG55)
- SUMIFS(datos_arg[USD],datos_arg[Year],FH$2,datos_arg[Month],FL$2,datos_arg[Origen],FG55)
+SUMIFS(datos_us[USD],datos_us[Year],FH$2,datos_us[Month],FL$2,datos_us[Destino],FG55)
- SUMIFS(datos_us[USD],datos_us[Year],FH$2,datos_us[Month],FL$2,datos_us[Origen],FG55)</f>
        <v>1578.3749898878473</v>
      </c>
      <c r="FJ55" s="22"/>
      <c r="FK55" s="22">
        <f t="shared" si="272"/>
        <v>3953806.3189111636</v>
      </c>
      <c r="FL55" s="23">
        <f t="shared" si="272"/>
        <v>68729.064505858682</v>
      </c>
      <c r="FN55" s="3" t="s">
        <v>5384</v>
      </c>
      <c r="FO55" s="22">
        <f>SUMIFS(datos_arg[ARS],datos_arg[Year],FO$2,datos_arg[Month],FS$2,datos_arg[Destino],FN55)
- SUMIFS(datos_arg[ARS],datos_arg[Year],FO$2,datos_arg[Month],FS$2,datos_arg[Origen],FN55)
+SUMIFS(datos_us[ARS],datos_us[Year],FO$2,datos_us[Month],FS$2,datos_us[Destino],FN55)
- SUMIFS(datos_us[ARS],datos_us[Year],FO$2,datos_us[Month],FS$2,datos_us[Origen],FN55)</f>
        <v>36500</v>
      </c>
      <c r="FP55" s="22">
        <f>SUMIFS(datos_arg[USD],datos_arg[Year],FO$2,datos_arg[Month],FS$2,datos_arg[Destino],FN55)
- SUMIFS(datos_arg[USD],datos_arg[Year],FO$2,datos_arg[Month],FS$2,datos_arg[Origen],FN55)
+SUMIFS(datos_us[USD],datos_us[Year],FO$2,datos_us[Month],FS$2,datos_us[Destino],FN55)
- SUMIFS(datos_us[USD],datos_us[Year],FO$2,datos_us[Month],FS$2,datos_us[Origen],FN55)</f>
        <v>235.71428571428572</v>
      </c>
      <c r="FQ55" s="22"/>
      <c r="FR55" s="22">
        <f t="shared" si="273"/>
        <v>3990306.3189111636</v>
      </c>
      <c r="FS55" s="23">
        <f t="shared" si="273"/>
        <v>68964.778791572971</v>
      </c>
      <c r="FU55" s="3" t="s">
        <v>5384</v>
      </c>
      <c r="FV55" s="22">
        <f>SUMIFS(datos_arg[ARS],datos_arg[Year],FV$2,datos_arg[Month],FZ$2,datos_arg[Destino],FU55)
- SUMIFS(datos_arg[ARS],datos_arg[Year],FV$2,datos_arg[Month],FZ$2,datos_arg[Origen],FU55)
+SUMIFS(datos_us[ARS],datos_us[Year],FV$2,datos_us[Month],FZ$2,datos_us[Destino],FU55)
- SUMIFS(datos_us[ARS],datos_us[Year],FV$2,datos_us[Month],FZ$2,datos_us[Origen],FU55)</f>
        <v>89546</v>
      </c>
      <c r="FW55" s="22">
        <f>SUMIFS(datos_arg[USD],datos_arg[Year],FV$2,datos_arg[Month],FZ$2,datos_arg[Destino],FU55)
- SUMIFS(datos_arg[USD],datos_arg[Year],FV$2,datos_arg[Month],FZ$2,datos_arg[Origen],FU55)
+SUMIFS(datos_us[USD],datos_us[Year],FV$2,datos_us[Month],FZ$2,datos_us[Destino],FU55)
- SUMIFS(datos_us[USD],datos_us[Year],FV$2,datos_us[Month],FZ$2,datos_us[Origen],FU55)</f>
        <v>602.04168098475452</v>
      </c>
      <c r="FX55" s="22"/>
      <c r="FY55" s="22">
        <f t="shared" si="274"/>
        <v>4079852.3189111636</v>
      </c>
      <c r="FZ55" s="23">
        <f t="shared" si="274"/>
        <v>69566.820472557723</v>
      </c>
      <c r="GB55" s="3" t="s">
        <v>5384</v>
      </c>
      <c r="GC55" s="22">
        <f>SUMIFS(datos_arg[ARS],datos_arg[Year],GC$2,datos_arg[Month],GG$2,datos_arg[Destino],GB55)
- SUMIFS(datos_arg[ARS],datos_arg[Year],GC$2,datos_arg[Month],GG$2,datos_arg[Origen],GB55)
+SUMIFS(datos_us[ARS],datos_us[Year],GC$2,datos_us[Month],GG$2,datos_us[Destino],GB55)
- SUMIFS(datos_us[ARS],datos_us[Year],GC$2,datos_us[Month],GG$2,datos_us[Origen],GB55)</f>
        <v>248010.21</v>
      </c>
      <c r="GD55" s="22">
        <f>SUMIFS(datos_arg[USD],datos_arg[Year],GC$2,datos_arg[Month],GG$2,datos_arg[Destino],GB55)
- SUMIFS(datos_arg[USD],datos_arg[Year],GC$2,datos_arg[Month],GG$2,datos_arg[Origen],GB55)
+SUMIFS(datos_us[USD],datos_us[Year],GC$2,datos_us[Month],GG$2,datos_us[Destino],GB55)
- SUMIFS(datos_us[USD],datos_us[Year],GC$2,datos_us[Month],GG$2,datos_us[Origen],GB55)</f>
        <v>1750.7514782218491</v>
      </c>
      <c r="GE55" s="22"/>
      <c r="GF55" s="22">
        <f t="shared" si="275"/>
        <v>4327862.528911164</v>
      </c>
      <c r="GG55" s="23">
        <f t="shared" si="275"/>
        <v>71317.571950779573</v>
      </c>
      <c r="GI55" s="3" t="s">
        <v>5384</v>
      </c>
      <c r="GJ55" s="22">
        <f>SUMIFS(datos_arg[ARS],datos_arg[Year],GJ$2,datos_arg[Month],GN$2,datos_arg[Destino],GI55)
- SUMIFS(datos_arg[ARS],datos_arg[Year],GJ$2,datos_arg[Month],GN$2,datos_arg[Origen],GI55)
+SUMIFS(datos_us[ARS],datos_us[Year],GJ$2,datos_us[Month],GN$2,datos_us[Destino],GI55)
- SUMIFS(datos_us[ARS],datos_us[Year],GJ$2,datos_us[Month],GN$2,datos_us[Origen],GI55)</f>
        <v>0</v>
      </c>
      <c r="GK55" s="22">
        <f>SUMIFS(datos_arg[USD],datos_arg[Year],GJ$2,datos_arg[Month],GN$2,datos_arg[Destino],GI55)
- SUMIFS(datos_arg[USD],datos_arg[Year],GJ$2,datos_arg[Month],GN$2,datos_arg[Origen],GI55)
+SUMIFS(datos_us[USD],datos_us[Year],GJ$2,datos_us[Month],GN$2,datos_us[Destino],GI55)
- SUMIFS(datos_us[USD],datos_us[Year],GJ$2,datos_us[Month],GN$2,datos_us[Origen],GI55)</f>
        <v>0</v>
      </c>
      <c r="GL55" s="22"/>
      <c r="GM55" s="22">
        <f t="shared" si="276"/>
        <v>4327862.528911164</v>
      </c>
      <c r="GN55" s="23">
        <f t="shared" si="276"/>
        <v>71317.571950779573</v>
      </c>
      <c r="GP55" s="3" t="s">
        <v>5384</v>
      </c>
      <c r="GQ55" s="22">
        <f>SUMIFS(datos_arg[ARS],datos_arg[Year],GQ$2,datos_arg[Month],GU$2,datos_arg[Destino],GP55)
- SUMIFS(datos_arg[ARS],datos_arg[Year],GQ$2,datos_arg[Month],GU$2,datos_arg[Origen],GP55)
+SUMIFS(datos_us[ARS],datos_us[Year],GQ$2,datos_us[Month],GU$2,datos_us[Destino],GP55)
- SUMIFS(datos_us[ARS],datos_us[Year],GQ$2,datos_us[Month],GU$2,datos_us[Origen],GP55)</f>
        <v>245320</v>
      </c>
      <c r="GR55" s="22">
        <f>SUMIFS(datos_arg[USD],datos_arg[Year],GQ$2,datos_arg[Month],GU$2,datos_arg[Destino],GP55)
- SUMIFS(datos_arg[USD],datos_arg[Year],GQ$2,datos_arg[Month],GU$2,datos_arg[Origen],GP55)
+SUMIFS(datos_us[USD],datos_us[Year],GQ$2,datos_us[Month],GU$2,datos_us[Destino],GP55)
- SUMIFS(datos_us[USD],datos_us[Year],GQ$2,datos_us[Month],GU$2,datos_us[Origen],GP55)</f>
        <v>1633.9072847682119</v>
      </c>
      <c r="GS55" s="22"/>
      <c r="GT55" s="22">
        <f t="shared" si="277"/>
        <v>4573182.528911164</v>
      </c>
      <c r="GU55" s="23">
        <f t="shared" si="277"/>
        <v>72951.479235547784</v>
      </c>
      <c r="GW55" s="3" t="s">
        <v>5384</v>
      </c>
      <c r="GX55" s="22">
        <f>SUMIFS(datos_arg[ARS],datos_arg[Year],GX$2,datos_arg[Month],HB$2,datos_arg[Destino],GW55)
- SUMIFS(datos_arg[ARS],datos_arg[Year],GX$2,datos_arg[Month],HB$2,datos_arg[Origen],GW55)
+SUMIFS(datos_us[ARS],datos_us[Year],GX$2,datos_us[Month],HB$2,datos_us[Destino],GW55)
- SUMIFS(datos_us[ARS],datos_us[Year],GX$2,datos_us[Month],HB$2,datos_us[Origen],GW55)</f>
        <v>76853.38</v>
      </c>
      <c r="GY55" s="22">
        <f>SUMIFS(datos_arg[USD],datos_arg[Year],GX$2,datos_arg[Month],HB$2,datos_arg[Destino],GW55)
- SUMIFS(datos_arg[USD],datos_arg[Year],GX$2,datos_arg[Month],HB$2,datos_arg[Origen],GW55)
+SUMIFS(datos_us[USD],datos_us[Year],GX$2,datos_us[Month],HB$2,datos_us[Destino],GW55)
- SUMIFS(datos_us[USD],datos_us[Year],GX$2,datos_us[Month],HB$2,datos_us[Origen],GW55)</f>
        <v>480.80030808223046</v>
      </c>
      <c r="GZ55" s="22"/>
      <c r="HA55" s="22">
        <f t="shared" si="278"/>
        <v>4650035.9089111639</v>
      </c>
      <c r="HB55" s="23">
        <f t="shared" si="278"/>
        <v>73432.279543630008</v>
      </c>
      <c r="HD55" s="3" t="s">
        <v>5384</v>
      </c>
      <c r="HE55" s="22">
        <f>SUMIFS(datos_arg[ARS],datos_arg[Year],HE$2,datos_arg[Month],HI$2,datos_arg[Destino],HD55)
- SUMIFS(datos_arg[ARS],datos_arg[Year],HE$2,datos_arg[Month],HI$2,datos_arg[Origen],HD55)
+SUMIFS(datos_us[ARS],datos_us[Year],HE$2,datos_us[Month],HI$2,datos_us[Destino],HD55)
- SUMIFS(datos_us[ARS],datos_us[Year],HE$2,datos_us[Month],HI$2,datos_us[Origen],HD55)</f>
        <v>327566.59999999998</v>
      </c>
      <c r="HF55" s="22">
        <f>SUMIFS(datos_arg[USD],datos_arg[Year],HE$2,datos_arg[Month],HI$2,datos_arg[Destino],HD55)
- SUMIFS(datos_arg[USD],datos_arg[Year],HE$2,datos_arg[Month],HI$2,datos_arg[Origen],HD55)
+SUMIFS(datos_us[USD],datos_us[Year],HE$2,datos_us[Month],HI$2,datos_us[Destino],HD55)
- SUMIFS(datos_us[USD],datos_us[Year],HE$2,datos_us[Month],HI$2,datos_us[Origen],HD55)</f>
        <v>1901.0132487015474</v>
      </c>
      <c r="HG55" s="22"/>
      <c r="HH55" s="22">
        <f t="shared" si="279"/>
        <v>4977602.5089111635</v>
      </c>
      <c r="HI55" s="23">
        <f t="shared" si="279"/>
        <v>75333.292792331558</v>
      </c>
      <c r="HK55" s="3" t="s">
        <v>5384</v>
      </c>
      <c r="HL55" s="22">
        <f>SUMIFS(datos_arg[ARS],datos_arg[Year],HL$2,datos_arg[Month],HP$2,datos_arg[Destino],HK55)
- SUMIFS(datos_arg[ARS],datos_arg[Year],HL$2,datos_arg[Month],HP$2,datos_arg[Origen],HK55)
+SUMIFS(datos_us[ARS],datos_us[Year],HL$2,datos_us[Month],HP$2,datos_us[Destino],HK55)
- SUMIFS(datos_us[ARS],datos_us[Year],HL$2,datos_us[Month],HP$2,datos_us[Origen],HK55)</f>
        <v>119745</v>
      </c>
      <c r="HM55" s="22">
        <f>SUMIFS(datos_arg[USD],datos_arg[Year],HL$2,datos_arg[Month],HP$2,datos_arg[Destino],HK55)
- SUMIFS(datos_arg[USD],datos_arg[Year],HL$2,datos_arg[Month],HP$2,datos_arg[Origen],HK55)
+SUMIFS(datos_us[USD],datos_us[Year],HL$2,datos_us[Month],HP$2,datos_us[Destino],HK55)
- SUMIFS(datos_us[USD],datos_us[Year],HL$2,datos_us[Month],HP$2,datos_us[Origen],HK55)</f>
        <v>677.85903983656794</v>
      </c>
      <c r="HN55" s="22"/>
      <c r="HO55" s="22">
        <f t="shared" si="280"/>
        <v>5097347.5089111635</v>
      </c>
      <c r="HP55" s="23">
        <f t="shared" si="280"/>
        <v>76011.151832168121</v>
      </c>
    </row>
    <row r="56" spans="2:224" x14ac:dyDescent="0.25">
      <c r="B56" s="3" t="s">
        <v>6651</v>
      </c>
      <c r="C56" s="22">
        <f>SUMIFS(datos_arg[ARS],datos_arg[Year],C$2,datos_arg[Month],G$2,datos_arg[Destino],B56)
- SUMIFS(datos_arg[ARS],datos_arg[Year],C$2,datos_arg[Month],G$2,datos_arg[Origen],B56)
+SUMIFS(datos_us[ARS],datos_us[Year],C$2,datos_us[Month],G$2,datos_us[Destino],B56)
- SUMIFS(datos_us[ARS],datos_us[Year],C$2,datos_us[Month],G$2,datos_us[Origen],B56)</f>
        <v>0</v>
      </c>
      <c r="D56" s="22">
        <f>SUMIFS(datos_arg[USD],datos_arg[Year],C$2,datos_arg[Month],G$2,datos_arg[Destino],B56)
- SUMIFS(datos_arg[USD],datos_arg[Year],C$2,datos_arg[Month],G$2,datos_arg[Origen],B56)
+SUMIFS(datos_us[USD],datos_us[Year],C$2,datos_us[Month],G$2,datos_us[Destino],B56)
- SUMIFS(datos_us[USD],datos_us[Year],C$2,datos_us[Month],G$2,datos_us[Origen],B56)</f>
        <v>0</v>
      </c>
      <c r="E56" s="22"/>
      <c r="F56" s="22">
        <f t="shared" si="32"/>
        <v>0</v>
      </c>
      <c r="G56" s="23">
        <f t="shared" si="0"/>
        <v>0</v>
      </c>
      <c r="I56" s="3" t="s">
        <v>6651</v>
      </c>
      <c r="J56" s="22">
        <f>SUMIFS(datos_arg[ARS],datos_arg[Year],J$2,datos_arg[Month],N$2,datos_arg[Destino],I56)
- SUMIFS(datos_arg[ARS],datos_arg[Year],J$2,datos_arg[Month],N$2,datos_arg[Origen],I56)
+SUMIFS(datos_us[ARS],datos_us[Year],J$2,datos_us[Month],N$2,datos_us[Destino],I56)
- SUMIFS(datos_us[ARS],datos_us[Year],J$2,datos_us[Month],N$2,datos_us[Origen],I56)</f>
        <v>0</v>
      </c>
      <c r="K56" s="22">
        <f>SUMIFS(datos_arg[USD],datos_arg[Year],J$2,datos_arg[Month],N$2,datos_arg[Destino],I56)
- SUMIFS(datos_arg[USD],datos_arg[Year],J$2,datos_arg[Month],N$2,datos_arg[Origen],I56)
+SUMIFS(datos_us[USD],datos_us[Year],J$2,datos_us[Month],N$2,datos_us[Destino],I56)
- SUMIFS(datos_us[USD],datos_us[Year],J$2,datos_us[Month],N$2,datos_us[Origen],I56)</f>
        <v>0</v>
      </c>
      <c r="L56" s="22"/>
      <c r="M56" s="22">
        <f t="shared" si="250"/>
        <v>0</v>
      </c>
      <c r="N56" s="23">
        <f t="shared" si="250"/>
        <v>0</v>
      </c>
      <c r="P56" s="3" t="s">
        <v>6651</v>
      </c>
      <c r="Q56" s="22">
        <f>SUMIFS(datos_arg[ARS],datos_arg[Year],Q$2,datos_arg[Month],U$2,datos_arg[Destino],P56)
- SUMIFS(datos_arg[ARS],datos_arg[Year],Q$2,datos_arg[Month],U$2,datos_arg[Origen],P56)
+SUMIFS(datos_us[ARS],datos_us[Year],Q$2,datos_us[Month],U$2,datos_us[Destino],P56)
- SUMIFS(datos_us[ARS],datos_us[Year],Q$2,datos_us[Month],U$2,datos_us[Origen],P56)</f>
        <v>0</v>
      </c>
      <c r="R56" s="22">
        <f>SUMIFS(datos_arg[USD],datos_arg[Year],Q$2,datos_arg[Month],U$2,datos_arg[Destino],P56)
- SUMIFS(datos_arg[USD],datos_arg[Year],Q$2,datos_arg[Month],U$2,datos_arg[Origen],P56)
+SUMIFS(datos_us[USD],datos_us[Year],Q$2,datos_us[Month],U$2,datos_us[Destino],P56)
- SUMIFS(datos_us[USD],datos_us[Year],Q$2,datos_us[Month],U$2,datos_us[Origen],P56)</f>
        <v>0</v>
      </c>
      <c r="S56" s="22"/>
      <c r="T56" s="22">
        <f t="shared" si="251"/>
        <v>0</v>
      </c>
      <c r="U56" s="23">
        <f t="shared" si="251"/>
        <v>0</v>
      </c>
      <c r="W56" s="3" t="s">
        <v>6651</v>
      </c>
      <c r="X56" s="22">
        <f>SUMIFS(datos_arg[ARS],datos_arg[Year],X$2,datos_arg[Month],AB$2,datos_arg[Destino],W56)
- SUMIFS(datos_arg[ARS],datos_arg[Year],X$2,datos_arg[Month],AB$2,datos_arg[Origen],W56)
+SUMIFS(datos_us[ARS],datos_us[Year],X$2,datos_us[Month],AB$2,datos_us[Destino],W56)
- SUMIFS(datos_us[ARS],datos_us[Year],X$2,datos_us[Month],AB$2,datos_us[Origen],W56)</f>
        <v>0</v>
      </c>
      <c r="Y56" s="22">
        <f>SUMIFS(datos_arg[USD],datos_arg[Year],X$2,datos_arg[Month],AB$2,datos_arg[Destino],W56)
- SUMIFS(datos_arg[USD],datos_arg[Year],X$2,datos_arg[Month],AB$2,datos_arg[Origen],W56)
+SUMIFS(datos_us[USD],datos_us[Year],X$2,datos_us[Month],AB$2,datos_us[Destino],W56)
- SUMIFS(datos_us[USD],datos_us[Year],X$2,datos_us[Month],AB$2,datos_us[Origen],W56)</f>
        <v>0</v>
      </c>
      <c r="Z56" s="22"/>
      <c r="AA56" s="22">
        <f t="shared" si="252"/>
        <v>0</v>
      </c>
      <c r="AB56" s="23">
        <f t="shared" si="252"/>
        <v>0</v>
      </c>
      <c r="AD56" s="3" t="s">
        <v>6651</v>
      </c>
      <c r="AE56" s="22">
        <f>SUMIFS(datos_arg[ARS],datos_arg[Year],AE$2,datos_arg[Month],AI$2,datos_arg[Destino],AD56)
- SUMIFS(datos_arg[ARS],datos_arg[Year],AE$2,datos_arg[Month],AI$2,datos_arg[Origen],AD56)
+SUMIFS(datos_us[ARS],datos_us[Year],AE$2,datos_us[Month],AI$2,datos_us[Destino],AD56)
- SUMIFS(datos_us[ARS],datos_us[Year],AE$2,datos_us[Month],AI$2,datos_us[Origen],AD56)</f>
        <v>27117.75</v>
      </c>
      <c r="AF56" s="22">
        <f>SUMIFS(datos_arg[USD],datos_arg[Year],AE$2,datos_arg[Month],AI$2,datos_arg[Destino],AD56)
- SUMIFS(datos_arg[USD],datos_arg[Year],AE$2,datos_arg[Month],AI$2,datos_arg[Origen],AD56)
+SUMIFS(datos_us[USD],datos_us[Year],AE$2,datos_us[Month],AI$2,datos_us[Destino],AD56)
- SUMIFS(datos_us[USD],datos_us[Year],AE$2,datos_us[Month],AI$2,datos_us[Origen],AD56)</f>
        <v>627</v>
      </c>
      <c r="AG56" s="22"/>
      <c r="AH56" s="22">
        <f t="shared" si="253"/>
        <v>27117.75</v>
      </c>
      <c r="AI56" s="23">
        <f t="shared" si="253"/>
        <v>627</v>
      </c>
      <c r="AK56" s="3" t="s">
        <v>6651</v>
      </c>
      <c r="AL56" s="22">
        <f>SUMIFS(datos_arg[ARS],datos_arg[Year],AL$2,datos_arg[Month],AP$2,datos_arg[Destino],AK56)
- SUMIFS(datos_arg[ARS],datos_arg[Year],AL$2,datos_arg[Month],AP$2,datos_arg[Origen],AK56)
+SUMIFS(datos_us[ARS],datos_us[Year],AL$2,datos_us[Month],AP$2,datos_us[Destino],AK56)
- SUMIFS(datos_us[ARS],datos_us[Year],AL$2,datos_us[Month],AP$2,datos_us[Origen],AK56)</f>
        <v>0</v>
      </c>
      <c r="AM56" s="22">
        <f>SUMIFS(datos_arg[USD],datos_arg[Year],AL$2,datos_arg[Month],AP$2,datos_arg[Destino],AK56)
- SUMIFS(datos_arg[USD],datos_arg[Year],AL$2,datos_arg[Month],AP$2,datos_arg[Origen],AK56)
+SUMIFS(datos_us[USD],datos_us[Year],AL$2,datos_us[Month],AP$2,datos_us[Destino],AK56)
- SUMIFS(datos_us[USD],datos_us[Year],AL$2,datos_us[Month],AP$2,datos_us[Origen],AK56)</f>
        <v>0</v>
      </c>
      <c r="AN56" s="22"/>
      <c r="AO56" s="22">
        <f t="shared" si="254"/>
        <v>27117.75</v>
      </c>
      <c r="AP56" s="23">
        <f t="shared" si="254"/>
        <v>627</v>
      </c>
      <c r="AR56" s="3" t="s">
        <v>6651</v>
      </c>
      <c r="AS56" s="22">
        <f>SUMIFS(datos_arg[ARS],datos_arg[Year],AS$2,datos_arg[Month],AW$2,datos_arg[Destino],AR56)
- SUMIFS(datos_arg[ARS],datos_arg[Year],AS$2,datos_arg[Month],AW$2,datos_arg[Origen],AR56)
+SUMIFS(datos_us[ARS],datos_us[Year],AS$2,datos_us[Month],AW$2,datos_us[Destino],AR56)
- SUMIFS(datos_us[ARS],datos_us[Year],AS$2,datos_us[Month],AW$2,datos_us[Origen],AR56)</f>
        <v>0</v>
      </c>
      <c r="AT56" s="22">
        <f>SUMIFS(datos_arg[USD],datos_arg[Year],AS$2,datos_arg[Month],AW$2,datos_arg[Destino],AR56)
- SUMIFS(datos_arg[USD],datos_arg[Year],AS$2,datos_arg[Month],AW$2,datos_arg[Origen],AR56)
+SUMIFS(datos_us[USD],datos_us[Year],AS$2,datos_us[Month],AW$2,datos_us[Destino],AR56)
- SUMIFS(datos_us[USD],datos_us[Year],AS$2,datos_us[Month],AW$2,datos_us[Origen],AR56)</f>
        <v>0</v>
      </c>
      <c r="AU56" s="22"/>
      <c r="AV56" s="22">
        <f t="shared" si="255"/>
        <v>27117.75</v>
      </c>
      <c r="AW56" s="23">
        <f t="shared" si="255"/>
        <v>627</v>
      </c>
      <c r="AY56" s="3" t="s">
        <v>6651</v>
      </c>
      <c r="AZ56" s="22">
        <f>SUMIFS(datos_arg[ARS],datos_arg[Year],AZ$2,datos_arg[Month],BD$2,datos_arg[Destino],AY56)
- SUMIFS(datos_arg[ARS],datos_arg[Year],AZ$2,datos_arg[Month],BD$2,datos_arg[Origen],AY56)
+SUMIFS(datos_us[ARS],datos_us[Year],AZ$2,datos_us[Month],BD$2,datos_us[Destino],AY56)
- SUMIFS(datos_us[ARS],datos_us[Year],AZ$2,datos_us[Month],BD$2,datos_us[Origen],AY56)</f>
        <v>0</v>
      </c>
      <c r="BA56" s="22">
        <f>SUMIFS(datos_arg[USD],datos_arg[Year],AZ$2,datos_arg[Month],BD$2,datos_arg[Destino],AY56)
- SUMIFS(datos_arg[USD],datos_arg[Year],AZ$2,datos_arg[Month],BD$2,datos_arg[Origen],AY56)
+SUMIFS(datos_us[USD],datos_us[Year],AZ$2,datos_us[Month],BD$2,datos_us[Destino],AY56)
- SUMIFS(datos_us[USD],datos_us[Year],AZ$2,datos_us[Month],BD$2,datos_us[Origen],AY56)</f>
        <v>0</v>
      </c>
      <c r="BB56" s="22"/>
      <c r="BC56" s="22">
        <f t="shared" si="256"/>
        <v>27117.75</v>
      </c>
      <c r="BD56" s="23">
        <f t="shared" si="256"/>
        <v>627</v>
      </c>
      <c r="BF56" s="3" t="s">
        <v>6651</v>
      </c>
      <c r="BG56" s="22">
        <f>SUMIFS(datos_arg[ARS],datos_arg[Year],BG$2,datos_arg[Month],BK$2,datos_arg[Destino],BF56)
- SUMIFS(datos_arg[ARS],datos_arg[Year],BG$2,datos_arg[Month],BK$2,datos_arg[Origen],BF56)
+SUMIFS(datos_us[ARS],datos_us[Year],BG$2,datos_us[Month],BK$2,datos_us[Destino],BF56)
- SUMIFS(datos_us[ARS],datos_us[Year],BG$2,datos_us[Month],BK$2,datos_us[Origen],BF56)</f>
        <v>0</v>
      </c>
      <c r="BH56" s="22">
        <f>SUMIFS(datos_arg[USD],datos_arg[Year],BG$2,datos_arg[Month],BK$2,datos_arg[Destino],BF56)
- SUMIFS(datos_arg[USD],datos_arg[Year],BG$2,datos_arg[Month],BK$2,datos_arg[Origen],BF56)
+SUMIFS(datos_us[USD],datos_us[Year],BG$2,datos_us[Month],BK$2,datos_us[Destino],BF56)
- SUMIFS(datos_us[USD],datos_us[Year],BG$2,datos_us[Month],BK$2,datos_us[Origen],BF56)</f>
        <v>0</v>
      </c>
      <c r="BI56" s="22"/>
      <c r="BJ56" s="22">
        <f t="shared" si="257"/>
        <v>27117.75</v>
      </c>
      <c r="BK56" s="23">
        <f t="shared" si="257"/>
        <v>627</v>
      </c>
      <c r="BM56" s="3" t="s">
        <v>6651</v>
      </c>
      <c r="BN56" s="22">
        <f>SUMIFS(datos_arg[ARS],datos_arg[Year],BN$2,datos_arg[Month],BR$2,datos_arg[Destino],BM56)
- SUMIFS(datos_arg[ARS],datos_arg[Year],BN$2,datos_arg[Month],BR$2,datos_arg[Origen],BM56)
+SUMIFS(datos_us[ARS],datos_us[Year],BN$2,datos_us[Month],BR$2,datos_us[Destino],BM56)
- SUMIFS(datos_us[ARS],datos_us[Year],BN$2,datos_us[Month],BR$2,datos_us[Origen],BM56)</f>
        <v>0</v>
      </c>
      <c r="BO56" s="22">
        <f>SUMIFS(datos_arg[USD],datos_arg[Year],BN$2,datos_arg[Month],BR$2,datos_arg[Destino],BM56)
- SUMIFS(datos_arg[USD],datos_arg[Year],BN$2,datos_arg[Month],BR$2,datos_arg[Origen],BM56)
+SUMIFS(datos_us[USD],datos_us[Year],BN$2,datos_us[Month],BR$2,datos_us[Destino],BM56)
- SUMIFS(datos_us[USD],datos_us[Year],BN$2,datos_us[Month],BR$2,datos_us[Origen],BM56)</f>
        <v>0</v>
      </c>
      <c r="BP56" s="22"/>
      <c r="BQ56" s="22">
        <f t="shared" si="258"/>
        <v>27117.75</v>
      </c>
      <c r="BR56" s="23">
        <f t="shared" si="258"/>
        <v>627</v>
      </c>
      <c r="BT56" s="3" t="s">
        <v>6651</v>
      </c>
      <c r="BU56" s="22">
        <f>SUMIFS(datos_arg[ARS],datos_arg[Year],BU$2,datos_arg[Month],BY$2,datos_arg[Destino],BT56)
- SUMIFS(datos_arg[ARS],datos_arg[Year],BU$2,datos_arg[Month],BY$2,datos_arg[Origen],BT56)
+SUMIFS(datos_us[ARS],datos_us[Year],BU$2,datos_us[Month],BY$2,datos_us[Destino],BT56)
- SUMIFS(datos_us[ARS],datos_us[Year],BU$2,datos_us[Month],BY$2,datos_us[Origen],BT56)</f>
        <v>4000</v>
      </c>
      <c r="BV56" s="22">
        <f>SUMIFS(datos_arg[USD],datos_arg[Year],BU$2,datos_arg[Month],BY$2,datos_arg[Destino],BT56)
- SUMIFS(datos_arg[USD],datos_arg[Year],BU$2,datos_arg[Month],BY$2,datos_arg[Origen],BT56)
+SUMIFS(datos_us[USD],datos_us[Year],BU$2,datos_us[Month],BY$2,datos_us[Destino],BT56)
- SUMIFS(datos_us[USD],datos_us[Year],BU$2,datos_us[Month],BY$2,datos_us[Origen],BT56)</f>
        <v>58.823529411764703</v>
      </c>
      <c r="BW56" s="22"/>
      <c r="BX56" s="22">
        <f t="shared" si="259"/>
        <v>31117.75</v>
      </c>
      <c r="BY56" s="23">
        <f t="shared" si="259"/>
        <v>685.82352941176475</v>
      </c>
      <c r="CA56" s="3" t="s">
        <v>6651</v>
      </c>
      <c r="CB56" s="22">
        <f>SUMIFS(datos_arg[ARS],datos_arg[Year],CB$2,datos_arg[Month],CF$2,datos_arg[Destino],CA56)
- SUMIFS(datos_arg[ARS],datos_arg[Year],CB$2,datos_arg[Month],CF$2,datos_arg[Origen],CA56)
+SUMIFS(datos_us[ARS],datos_us[Year],CB$2,datos_us[Month],CF$2,datos_us[Destino],CA56)
- SUMIFS(datos_us[ARS],datos_us[Year],CB$2,datos_us[Month],CF$2,datos_us[Origen],CA56)</f>
        <v>0</v>
      </c>
      <c r="CC56" s="22">
        <f>SUMIFS(datos_arg[USD],datos_arg[Year],CB$2,datos_arg[Month],CF$2,datos_arg[Destino],CA56)
- SUMIFS(datos_arg[USD],datos_arg[Year],CB$2,datos_arg[Month],CF$2,datos_arg[Origen],CA56)
+SUMIFS(datos_us[USD],datos_us[Year],CB$2,datos_us[Month],CF$2,datos_us[Destino],CA56)
- SUMIFS(datos_us[USD],datos_us[Year],CB$2,datos_us[Month],CF$2,datos_us[Origen],CA56)</f>
        <v>0</v>
      </c>
      <c r="CD56" s="22"/>
      <c r="CE56" s="22">
        <f t="shared" si="260"/>
        <v>31117.75</v>
      </c>
      <c r="CF56" s="23">
        <f t="shared" si="260"/>
        <v>685.82352941176475</v>
      </c>
      <c r="CH56" s="3" t="s">
        <v>6651</v>
      </c>
      <c r="CI56" s="22">
        <f>SUMIFS(datos_arg[ARS],datos_arg[Year],CI$2,datos_arg[Month],CM$2,datos_arg[Destino],CH56)
- SUMIFS(datos_arg[ARS],datos_arg[Year],CI$2,datos_arg[Month],CM$2,datos_arg[Origen],CH56)
+SUMIFS(datos_us[ARS],datos_us[Year],CI$2,datos_us[Month],CM$2,datos_us[Destino],CH56)
- SUMIFS(datos_us[ARS],datos_us[Year],CI$2,datos_us[Month],CM$2,datos_us[Origen],CH56)</f>
        <v>0</v>
      </c>
      <c r="CJ56" s="22">
        <f>SUMIFS(datos_arg[USD],datos_arg[Year],CI$2,datos_arg[Month],CM$2,datos_arg[Destino],CH56)
- SUMIFS(datos_arg[USD],datos_arg[Year],CI$2,datos_arg[Month],CM$2,datos_arg[Origen],CH56)
+SUMIFS(datos_us[USD],datos_us[Year],CI$2,datos_us[Month],CM$2,datos_us[Destino],CH56)
- SUMIFS(datos_us[USD],datos_us[Year],CI$2,datos_us[Month],CM$2,datos_us[Origen],CH56)</f>
        <v>0</v>
      </c>
      <c r="CK56" s="22"/>
      <c r="CL56" s="22">
        <f t="shared" si="261"/>
        <v>31117.75</v>
      </c>
      <c r="CM56" s="23">
        <f t="shared" si="261"/>
        <v>685.82352941176475</v>
      </c>
      <c r="CO56" s="3" t="s">
        <v>6651</v>
      </c>
      <c r="CP56" s="22">
        <f>SUMIFS(datos_arg[ARS],datos_arg[Year],CP$2,datos_arg[Month],CT$2,datos_arg[Destino],CO56)
- SUMIFS(datos_arg[ARS],datos_arg[Year],CP$2,datos_arg[Month],CT$2,datos_arg[Origen],CO56)
+SUMIFS(datos_us[ARS],datos_us[Year],CP$2,datos_us[Month],CT$2,datos_us[Destino],CO56)
- SUMIFS(datos_us[ARS],datos_us[Year],CP$2,datos_us[Month],CT$2,datos_us[Origen],CO56)</f>
        <v>84119</v>
      </c>
      <c r="CQ56" s="22">
        <f>SUMIFS(datos_arg[USD],datos_arg[Year],CP$2,datos_arg[Month],CT$2,datos_arg[Destino],CO56)
- SUMIFS(datos_arg[USD],datos_arg[Year],CP$2,datos_arg[Month],CT$2,datos_arg[Origen],CO56)
+SUMIFS(datos_us[USD],datos_us[Year],CP$2,datos_us[Month],CT$2,datos_us[Destino],CO56)
- SUMIFS(datos_us[USD],datos_us[Year],CP$2,datos_us[Month],CT$2,datos_us[Origen],CO56)</f>
        <v>1117.3731121052861</v>
      </c>
      <c r="CR56" s="22"/>
      <c r="CS56" s="22">
        <f t="shared" si="262"/>
        <v>115236.75</v>
      </c>
      <c r="CT56" s="23">
        <f t="shared" si="262"/>
        <v>1803.1966415170509</v>
      </c>
      <c r="CV56" s="3" t="s">
        <v>6651</v>
      </c>
      <c r="CW56" s="22">
        <f>SUMIFS(datos_arg[ARS],datos_arg[Year],CW$2,datos_arg[Month],DA$2,datos_arg[Destino],CV56)
- SUMIFS(datos_arg[ARS],datos_arg[Year],CW$2,datos_arg[Month],DA$2,datos_arg[Origen],CV56)
+SUMIFS(datos_us[ARS],datos_us[Year],CW$2,datos_us[Month],DA$2,datos_us[Destino],CV56)
- SUMIFS(datos_us[ARS],datos_us[Year],CW$2,datos_us[Month],DA$2,datos_us[Origen],CV56)</f>
        <v>52366.920000000006</v>
      </c>
      <c r="CX56" s="22">
        <f>SUMIFS(datos_arg[USD],datos_arg[Year],CW$2,datos_arg[Month],DA$2,datos_arg[Destino],CV56)
- SUMIFS(datos_arg[USD],datos_arg[Year],CW$2,datos_arg[Month],DA$2,datos_arg[Origen],CV56)
+SUMIFS(datos_us[USD],datos_us[Year],CW$2,datos_us[Month],DA$2,datos_us[Destino],CV56)
- SUMIFS(datos_us[USD],datos_us[Year],CW$2,datos_us[Month],DA$2,datos_us[Origen],CV56)</f>
        <v>679.90871794871794</v>
      </c>
      <c r="CY56" s="22"/>
      <c r="CZ56" s="22">
        <f t="shared" si="263"/>
        <v>167603.67000000001</v>
      </c>
      <c r="DA56" s="23">
        <f t="shared" si="263"/>
        <v>2483.1053594657687</v>
      </c>
      <c r="DC56" s="3" t="s">
        <v>6651</v>
      </c>
      <c r="DD56" s="22">
        <f>SUMIFS(datos_arg[ARS],datos_arg[Year],DD$2,datos_arg[Month],DH$2,datos_arg[Destino],DC56)
- SUMIFS(datos_arg[ARS],datos_arg[Year],DD$2,datos_arg[Month],DH$2,datos_arg[Origen],DC56)
+SUMIFS(datos_us[ARS],datos_us[Year],DD$2,datos_us[Month],DH$2,datos_us[Destino],DC56)
- SUMIFS(datos_us[ARS],datos_us[Year],DD$2,datos_us[Month],DH$2,datos_us[Origen],DC56)</f>
        <v>1688.6172369310152</v>
      </c>
      <c r="DE56" s="22">
        <f>SUMIFS(datos_arg[USD],datos_arg[Year],DD$2,datos_arg[Month],DH$2,datos_arg[Destino],DC56)
- SUMIFS(datos_arg[USD],datos_arg[Year],DD$2,datos_arg[Month],DH$2,datos_arg[Origen],DC56)
+SUMIFS(datos_us[USD],datos_us[Year],DD$2,datos_us[Month],DH$2,datos_us[Destino],DC56)
- SUMIFS(datos_us[USD],datos_us[Year],DD$2,datos_us[Month],DH$2,datos_us[Origen],DC56)</f>
        <v>19.866085140364884</v>
      </c>
      <c r="DF56" s="22"/>
      <c r="DG56" s="22">
        <f t="shared" si="264"/>
        <v>169292.28723693104</v>
      </c>
      <c r="DH56" s="23">
        <f t="shared" si="264"/>
        <v>2502.9714446061334</v>
      </c>
      <c r="DJ56" s="3" t="s">
        <v>6651</v>
      </c>
      <c r="DK56" s="22">
        <f>SUMIFS(datos_arg[ARS],datos_arg[Year],DK$2,datos_arg[Month],DO$2,datos_arg[Destino],DJ56)
- SUMIFS(datos_arg[ARS],datos_arg[Year],DK$2,datos_arg[Month],DO$2,datos_arg[Origen],DJ56)
+SUMIFS(datos_us[ARS],datos_us[Year],DK$2,datos_us[Month],DO$2,datos_us[Destino],DJ56)
- SUMIFS(datos_us[ARS],datos_us[Year],DK$2,datos_us[Month],DO$2,datos_us[Origen],DJ56)</f>
        <v>0</v>
      </c>
      <c r="DL56" s="22">
        <f>SUMIFS(datos_arg[USD],datos_arg[Year],DK$2,datos_arg[Month],DO$2,datos_arg[Destino],DJ56)
- SUMIFS(datos_arg[USD],datos_arg[Year],DK$2,datos_arg[Month],DO$2,datos_arg[Origen],DJ56)
+SUMIFS(datos_us[USD],datos_us[Year],DK$2,datos_us[Month],DO$2,datos_us[Destino],DJ56)
- SUMIFS(datos_us[USD],datos_us[Year],DK$2,datos_us[Month],DO$2,datos_us[Origen],DJ56)</f>
        <v>0</v>
      </c>
      <c r="DM56" s="22"/>
      <c r="DN56" s="22">
        <f t="shared" si="265"/>
        <v>169292.28723693104</v>
      </c>
      <c r="DO56" s="23">
        <f t="shared" si="265"/>
        <v>2502.9714446061334</v>
      </c>
      <c r="DQ56" s="3" t="s">
        <v>6651</v>
      </c>
      <c r="DR56" s="22">
        <f>SUMIFS(datos_arg[ARS],datos_arg[Year],DR$2,datos_arg[Month],DV$2,datos_arg[Destino],DQ56)
- SUMIFS(datos_arg[ARS],datos_arg[Year],DR$2,datos_arg[Month],DV$2,datos_arg[Origen],DQ56)
+SUMIFS(datos_us[ARS],datos_us[Year],DR$2,datos_us[Month],DV$2,datos_us[Destino],DQ56)
- SUMIFS(datos_us[ARS],datos_us[Year],DR$2,datos_us[Month],DV$2,datos_us[Origen],DQ56)</f>
        <v>0</v>
      </c>
      <c r="DS56" s="22">
        <f>SUMIFS(datos_arg[USD],datos_arg[Year],DR$2,datos_arg[Month],DV$2,datos_arg[Destino],DQ56)
- SUMIFS(datos_arg[USD],datos_arg[Year],DR$2,datos_arg[Month],DV$2,datos_arg[Origen],DQ56)
+SUMIFS(datos_us[USD],datos_us[Year],DR$2,datos_us[Month],DV$2,datos_us[Destino],DQ56)
- SUMIFS(datos_us[USD],datos_us[Year],DR$2,datos_us[Month],DV$2,datos_us[Origen],DQ56)</f>
        <v>0</v>
      </c>
      <c r="DT56" s="22"/>
      <c r="DU56" s="22">
        <f t="shared" si="266"/>
        <v>169292.28723693104</v>
      </c>
      <c r="DV56" s="23">
        <f t="shared" si="266"/>
        <v>2502.9714446061334</v>
      </c>
      <c r="DX56" s="3" t="s">
        <v>6651</v>
      </c>
      <c r="DY56" s="22">
        <f>SUMIFS(datos_arg[ARS],datos_arg[Year],DY$2,datos_arg[Month],EC$2,datos_arg[Destino],DX56)
- SUMIFS(datos_arg[ARS],datos_arg[Year],DY$2,datos_arg[Month],EC$2,datos_arg[Origen],DX56)
+SUMIFS(datos_us[ARS],datos_us[Year],DY$2,datos_us[Month],EC$2,datos_us[Destino],DX56)
- SUMIFS(datos_us[ARS],datos_us[Year],DY$2,datos_us[Month],EC$2,datos_us[Origen],DX56)</f>
        <v>77464.744882753512</v>
      </c>
      <c r="DZ56" s="22">
        <f>SUMIFS(datos_arg[USD],datos_arg[Year],DY$2,datos_arg[Month],EC$2,datos_arg[Destino],DX56)
- SUMIFS(datos_arg[USD],datos_arg[Year],DY$2,datos_arg[Month],EC$2,datos_arg[Origen],DX56)
+SUMIFS(datos_us[USD],datos_us[Year],DY$2,datos_us[Month],EC$2,datos_us[Destino],DX56)
- SUMIFS(datos_us[USD],datos_us[Year],DY$2,datos_us[Month],EC$2,datos_us[Origen],DX56)</f>
        <v>619.71795906202794</v>
      </c>
      <c r="EA56" s="22"/>
      <c r="EB56" s="22">
        <f t="shared" si="267"/>
        <v>246757.03211968456</v>
      </c>
      <c r="EC56" s="23">
        <f t="shared" si="267"/>
        <v>3122.6894036681615</v>
      </c>
      <c r="EE56" s="3" t="s">
        <v>6651</v>
      </c>
      <c r="EF56" s="22">
        <f>SUMIFS(datos_arg[ARS],datos_arg[Year],EF$2,datos_arg[Month],EJ$2,datos_arg[Destino],EE56)
- SUMIFS(datos_arg[ARS],datos_arg[Year],EF$2,datos_arg[Month],EJ$2,datos_arg[Origen],EE56)
+SUMIFS(datos_us[ARS],datos_us[Year],EF$2,datos_us[Month],EJ$2,datos_us[Destino],EE56)
- SUMIFS(datos_us[ARS],datos_us[Year],EF$2,datos_us[Month],EJ$2,datos_us[Origen],EE56)</f>
        <v>731.07</v>
      </c>
      <c r="EG56" s="22">
        <f>SUMIFS(datos_arg[USD],datos_arg[Year],EF$2,datos_arg[Month],EJ$2,datos_arg[Destino],EE56)
- SUMIFS(datos_arg[USD],datos_arg[Year],EF$2,datos_arg[Month],EJ$2,datos_arg[Origen],EE56)
+SUMIFS(datos_us[USD],datos_us[Year],EF$2,datos_us[Month],EJ$2,datos_us[Destino],EE56)
- SUMIFS(datos_us[USD],datos_us[Year],EF$2,datos_us[Month],EJ$2,datos_us[Origen],EE56)</f>
        <v>5.6236153846153849</v>
      </c>
      <c r="EH56" s="22"/>
      <c r="EI56" s="22">
        <f t="shared" si="268"/>
        <v>247488.10211968457</v>
      </c>
      <c r="EJ56" s="23">
        <f t="shared" si="268"/>
        <v>3128.3130190527768</v>
      </c>
      <c r="EL56" s="3" t="s">
        <v>6651</v>
      </c>
      <c r="EM56" s="22">
        <f>SUMIFS(datos_arg[ARS],datos_arg[Year],EM$2,datos_arg[Month],EQ$2,datos_arg[Destino],EL56)
- SUMIFS(datos_arg[ARS],datos_arg[Year],EM$2,datos_arg[Month],EQ$2,datos_arg[Origen],EL56)
+SUMIFS(datos_us[ARS],datos_us[Year],EM$2,datos_us[Month],EQ$2,datos_us[Destino],EL56)
- SUMIFS(datos_us[ARS],datos_us[Year],EM$2,datos_us[Month],EQ$2,datos_us[Origen],EL56)</f>
        <v>800</v>
      </c>
      <c r="EN56" s="22">
        <f>SUMIFS(datos_arg[USD],datos_arg[Year],EM$2,datos_arg[Month],EQ$2,datos_arg[Destino],EL56)
- SUMIFS(datos_arg[USD],datos_arg[Year],EM$2,datos_arg[Month],EQ$2,datos_arg[Origen],EL56)
+SUMIFS(datos_us[USD],datos_us[Year],EM$2,datos_us[Month],EQ$2,datos_us[Destino],EL56)
- SUMIFS(datos_us[USD],datos_us[Year],EM$2,datos_us[Month],EQ$2,datos_us[Origen],EL56)</f>
        <v>5.9259259259259256</v>
      </c>
      <c r="EO56" s="22"/>
      <c r="EP56" s="22">
        <f t="shared" si="269"/>
        <v>248288.10211968457</v>
      </c>
      <c r="EQ56" s="23">
        <f t="shared" si="269"/>
        <v>3134.2389449787029</v>
      </c>
      <c r="ES56" s="3" t="s">
        <v>6651</v>
      </c>
      <c r="ET56" s="22">
        <f>SUMIFS(datos_arg[ARS],datos_arg[Year],ET$2,datos_arg[Month],EX$2,datos_arg[Destino],ES56)
- SUMIFS(datos_arg[ARS],datos_arg[Year],ET$2,datos_arg[Month],EX$2,datos_arg[Origen],ES56)
+SUMIFS(datos_us[ARS],datos_us[Year],ET$2,datos_us[Month],EX$2,datos_us[Destino],ES56)
- SUMIFS(datos_us[ARS],datos_us[Year],ET$2,datos_us[Month],EX$2,datos_us[Origen],ES56)</f>
        <v>91756.91</v>
      </c>
      <c r="EU56" s="22">
        <f>SUMIFS(datos_arg[USD],datos_arg[Year],ET$2,datos_arg[Month],EX$2,datos_arg[Destino],ES56)
- SUMIFS(datos_arg[USD],datos_arg[Year],ET$2,datos_arg[Month],EX$2,datos_arg[Origen],ES56)
+SUMIFS(datos_us[USD],datos_us[Year],ET$2,datos_us[Month],EX$2,datos_us[Destino],ES56)
- SUMIFS(datos_us[USD],datos_us[Year],ET$2,datos_us[Month],EX$2,datos_us[Origen],ES56)</f>
        <v>591.3562042334097</v>
      </c>
      <c r="EV56" s="22"/>
      <c r="EW56" s="22">
        <f t="shared" si="270"/>
        <v>340045.0121196846</v>
      </c>
      <c r="EX56" s="23">
        <f t="shared" si="270"/>
        <v>3725.5951492121126</v>
      </c>
      <c r="EZ56" s="3" t="s">
        <v>6651</v>
      </c>
      <c r="FA56" s="22">
        <f>SUMIFS(datos_arg[ARS],datos_arg[Year],FA$2,datos_arg[Month],FE$2,datos_arg[Destino],EZ56)
- SUMIFS(datos_arg[ARS],datos_arg[Year],FA$2,datos_arg[Month],FE$2,datos_arg[Origen],EZ56)
+SUMIFS(datos_us[ARS],datos_us[Year],FA$2,datos_us[Month],FE$2,datos_us[Destino],EZ56)
- SUMIFS(datos_us[ARS],datos_us[Year],FA$2,datos_us[Month],FE$2,datos_us[Origen],EZ56)</f>
        <v>11516.63</v>
      </c>
      <c r="FB56" s="22">
        <f>SUMIFS(datos_arg[USD],datos_arg[Year],FA$2,datos_arg[Month],FE$2,datos_arg[Destino],EZ56)
- SUMIFS(datos_arg[USD],datos_arg[Year],FA$2,datos_arg[Month],FE$2,datos_arg[Origen],EZ56)
+SUMIFS(datos_us[USD],datos_us[Year],FA$2,datos_us[Month],FE$2,datos_us[Destino],EZ56)
- SUMIFS(datos_us[USD],datos_us[Year],FA$2,datos_us[Month],FE$2,datos_us[Origen],EZ56)</f>
        <v>68.551369047619048</v>
      </c>
      <c r="FC56" s="22"/>
      <c r="FD56" s="22">
        <f t="shared" si="271"/>
        <v>351561.64211968461</v>
      </c>
      <c r="FE56" s="23">
        <f t="shared" si="271"/>
        <v>3794.1465182597317</v>
      </c>
      <c r="FG56" s="3" t="s">
        <v>6651</v>
      </c>
      <c r="FH56" s="22">
        <f>SUMIFS(datos_arg[ARS],datos_arg[Year],FH$2,datos_arg[Month],FL$2,datos_arg[Destino],FG56)
- SUMIFS(datos_arg[ARS],datos_arg[Year],FH$2,datos_arg[Month],FL$2,datos_arg[Origen],FG56)
+SUMIFS(datos_us[ARS],datos_us[Year],FH$2,datos_us[Month],FL$2,datos_us[Destino],FG56)
- SUMIFS(datos_us[ARS],datos_us[Year],FH$2,datos_us[Month],FL$2,datos_us[Origen],FG56)</f>
        <v>8580</v>
      </c>
      <c r="FI56" s="22">
        <f>SUMIFS(datos_arg[USD],datos_arg[Year],FH$2,datos_arg[Month],FL$2,datos_arg[Destino],FG56)
- SUMIFS(datos_arg[USD],datos_arg[Year],FH$2,datos_arg[Month],FL$2,datos_arg[Origen],FG56)
+SUMIFS(datos_us[USD],datos_us[Year],FH$2,datos_us[Month],FL$2,datos_us[Destino],FG56)
- SUMIFS(datos_us[USD],datos_us[Year],FH$2,datos_us[Month],FL$2,datos_us[Origen],FG56)</f>
        <v>58.367346938775512</v>
      </c>
      <c r="FJ56" s="22"/>
      <c r="FK56" s="22">
        <f t="shared" si="272"/>
        <v>360141.64211968461</v>
      </c>
      <c r="FL56" s="23">
        <f t="shared" si="272"/>
        <v>3852.5138651985071</v>
      </c>
      <c r="FN56" s="3" t="s">
        <v>6651</v>
      </c>
      <c r="FO56" s="22">
        <f>SUMIFS(datos_arg[ARS],datos_arg[Year],FO$2,datos_arg[Month],FS$2,datos_arg[Destino],FN56)
- SUMIFS(datos_arg[ARS],datos_arg[Year],FO$2,datos_arg[Month],FS$2,datos_arg[Origen],FN56)
+SUMIFS(datos_us[ARS],datos_us[Year],FO$2,datos_us[Month],FS$2,datos_us[Destino],FN56)
- SUMIFS(datos_us[ARS],datos_us[Year],FO$2,datos_us[Month],FS$2,datos_us[Origen],FN56)</f>
        <v>0</v>
      </c>
      <c r="FP56" s="22">
        <f>SUMIFS(datos_arg[USD],datos_arg[Year],FO$2,datos_arg[Month],FS$2,datos_arg[Destino],FN56)
- SUMIFS(datos_arg[USD],datos_arg[Year],FO$2,datos_arg[Month],FS$2,datos_arg[Origen],FN56)
+SUMIFS(datos_us[USD],datos_us[Year],FO$2,datos_us[Month],FS$2,datos_us[Destino],FN56)
- SUMIFS(datos_us[USD],datos_us[Year],FO$2,datos_us[Month],FS$2,datos_us[Origen],FN56)</f>
        <v>0</v>
      </c>
      <c r="FQ56" s="22"/>
      <c r="FR56" s="22">
        <f t="shared" si="273"/>
        <v>360141.64211968461</v>
      </c>
      <c r="FS56" s="23">
        <f t="shared" si="273"/>
        <v>3852.5138651985071</v>
      </c>
      <c r="FU56" s="3" t="s">
        <v>6651</v>
      </c>
      <c r="FV56" s="22">
        <f>SUMIFS(datos_arg[ARS],datos_arg[Year],FV$2,datos_arg[Month],FZ$2,datos_arg[Destino],FU56)
- SUMIFS(datos_arg[ARS],datos_arg[Year],FV$2,datos_arg[Month],FZ$2,datos_arg[Origen],FU56)
+SUMIFS(datos_us[ARS],datos_us[Year],FV$2,datos_us[Month],FZ$2,datos_us[Destino],FU56)
- SUMIFS(datos_us[ARS],datos_us[Year],FV$2,datos_us[Month],FZ$2,datos_us[Origen],FU56)</f>
        <v>0</v>
      </c>
      <c r="FW56" s="22">
        <f>SUMIFS(datos_arg[USD],datos_arg[Year],FV$2,datos_arg[Month],FZ$2,datos_arg[Destino],FU56)
- SUMIFS(datos_arg[USD],datos_arg[Year],FV$2,datos_arg[Month],FZ$2,datos_arg[Origen],FU56)
+SUMIFS(datos_us[USD],datos_us[Year],FV$2,datos_us[Month],FZ$2,datos_us[Destino],FU56)
- SUMIFS(datos_us[USD],datos_us[Year],FV$2,datos_us[Month],FZ$2,datos_us[Origen],FU56)</f>
        <v>0</v>
      </c>
      <c r="FX56" s="22"/>
      <c r="FY56" s="22">
        <f t="shared" si="274"/>
        <v>360141.64211968461</v>
      </c>
      <c r="FZ56" s="23">
        <f t="shared" si="274"/>
        <v>3852.5138651985071</v>
      </c>
      <c r="GB56" s="3" t="s">
        <v>6651</v>
      </c>
      <c r="GC56" s="22">
        <f>SUMIFS(datos_arg[ARS],datos_arg[Year],GC$2,datos_arg[Month],GG$2,datos_arg[Destino],GB56)
- SUMIFS(datos_arg[ARS],datos_arg[Year],GC$2,datos_arg[Month],GG$2,datos_arg[Origen],GB56)
+SUMIFS(datos_us[ARS],datos_us[Year],GC$2,datos_us[Month],GG$2,datos_us[Destino],GB56)
- SUMIFS(datos_us[ARS],datos_us[Year],GC$2,datos_us[Month],GG$2,datos_us[Origen],GB56)</f>
        <v>0</v>
      </c>
      <c r="GD56" s="22">
        <f>SUMIFS(datos_arg[USD],datos_arg[Year],GC$2,datos_arg[Month],GG$2,datos_arg[Destino],GB56)
- SUMIFS(datos_arg[USD],datos_arg[Year],GC$2,datos_arg[Month],GG$2,datos_arg[Origen],GB56)
+SUMIFS(datos_us[USD],datos_us[Year],GC$2,datos_us[Month],GG$2,datos_us[Destino],GB56)
- SUMIFS(datos_us[USD],datos_us[Year],GC$2,datos_us[Month],GG$2,datos_us[Origen],GB56)</f>
        <v>0</v>
      </c>
      <c r="GE56" s="22"/>
      <c r="GF56" s="22">
        <f t="shared" si="275"/>
        <v>360141.64211968461</v>
      </c>
      <c r="GG56" s="23">
        <f t="shared" si="275"/>
        <v>3852.5138651985071</v>
      </c>
      <c r="GI56" s="3" t="s">
        <v>6651</v>
      </c>
      <c r="GJ56" s="22">
        <f>SUMIFS(datos_arg[ARS],datos_arg[Year],GJ$2,datos_arg[Month],GN$2,datos_arg[Destino],GI56)
- SUMIFS(datos_arg[ARS],datos_arg[Year],GJ$2,datos_arg[Month],GN$2,datos_arg[Origen],GI56)
+SUMIFS(datos_us[ARS],datos_us[Year],GJ$2,datos_us[Month],GN$2,datos_us[Destino],GI56)
- SUMIFS(datos_us[ARS],datos_us[Year],GJ$2,datos_us[Month],GN$2,datos_us[Origen],GI56)</f>
        <v>0</v>
      </c>
      <c r="GK56" s="22">
        <f>SUMIFS(datos_arg[USD],datos_arg[Year],GJ$2,datos_arg[Month],GN$2,datos_arg[Destino],GI56)
- SUMIFS(datos_arg[USD],datos_arg[Year],GJ$2,datos_arg[Month],GN$2,datos_arg[Origen],GI56)
+SUMIFS(datos_us[USD],datos_us[Year],GJ$2,datos_us[Month],GN$2,datos_us[Destino],GI56)
- SUMIFS(datos_us[USD],datos_us[Year],GJ$2,datos_us[Month],GN$2,datos_us[Origen],GI56)</f>
        <v>0</v>
      </c>
      <c r="GL56" s="22"/>
      <c r="GM56" s="22">
        <f t="shared" si="276"/>
        <v>360141.64211968461</v>
      </c>
      <c r="GN56" s="23">
        <f t="shared" si="276"/>
        <v>3852.5138651985071</v>
      </c>
      <c r="GP56" s="3" t="s">
        <v>6651</v>
      </c>
      <c r="GQ56" s="22">
        <f>SUMIFS(datos_arg[ARS],datos_arg[Year],GQ$2,datos_arg[Month],GU$2,datos_arg[Destino],GP56)
- SUMIFS(datos_arg[ARS],datos_arg[Year],GQ$2,datos_arg[Month],GU$2,datos_arg[Origen],GP56)
+SUMIFS(datos_us[ARS],datos_us[Year],GQ$2,datos_us[Month],GU$2,datos_us[Destino],GP56)
- SUMIFS(datos_us[ARS],datos_us[Year],GQ$2,datos_us[Month],GU$2,datos_us[Origen],GP56)</f>
        <v>0</v>
      </c>
      <c r="GR56" s="22">
        <f>SUMIFS(datos_arg[USD],datos_arg[Year],GQ$2,datos_arg[Month],GU$2,datos_arg[Destino],GP56)
- SUMIFS(datos_arg[USD],datos_arg[Year],GQ$2,datos_arg[Month],GU$2,datos_arg[Origen],GP56)
+SUMIFS(datos_us[USD],datos_us[Year],GQ$2,datos_us[Month],GU$2,datos_us[Destino],GP56)
- SUMIFS(datos_us[USD],datos_us[Year],GQ$2,datos_us[Month],GU$2,datos_us[Origen],GP56)</f>
        <v>0</v>
      </c>
      <c r="GS56" s="22"/>
      <c r="GT56" s="22">
        <f t="shared" si="277"/>
        <v>360141.64211968461</v>
      </c>
      <c r="GU56" s="23">
        <f t="shared" si="277"/>
        <v>3852.5138651985071</v>
      </c>
      <c r="GW56" s="3" t="s">
        <v>6651</v>
      </c>
      <c r="GX56" s="22">
        <f>SUMIFS(datos_arg[ARS],datos_arg[Year],GX$2,datos_arg[Month],HB$2,datos_arg[Destino],GW56)
- SUMIFS(datos_arg[ARS],datos_arg[Year],GX$2,datos_arg[Month],HB$2,datos_arg[Origen],GW56)
+SUMIFS(datos_us[ARS],datos_us[Year],GX$2,datos_us[Month],HB$2,datos_us[Destino],GW56)
- SUMIFS(datos_us[ARS],datos_us[Year],GX$2,datos_us[Month],HB$2,datos_us[Origen],GW56)</f>
        <v>0</v>
      </c>
      <c r="GY56" s="22">
        <f>SUMIFS(datos_arg[USD],datos_arg[Year],GX$2,datos_arg[Month],HB$2,datos_arg[Destino],GW56)
- SUMIFS(datos_arg[USD],datos_arg[Year],GX$2,datos_arg[Month],HB$2,datos_arg[Origen],GW56)
+SUMIFS(datos_us[USD],datos_us[Year],GX$2,datos_us[Month],HB$2,datos_us[Destino],GW56)
- SUMIFS(datos_us[USD],datos_us[Year],GX$2,datos_us[Month],HB$2,datos_us[Origen],GW56)</f>
        <v>0</v>
      </c>
      <c r="GZ56" s="22"/>
      <c r="HA56" s="22">
        <f t="shared" si="278"/>
        <v>360141.64211968461</v>
      </c>
      <c r="HB56" s="23">
        <f t="shared" si="278"/>
        <v>3852.5138651985071</v>
      </c>
      <c r="HD56" s="3" t="s">
        <v>6651</v>
      </c>
      <c r="HE56" s="22">
        <f>SUMIFS(datos_arg[ARS],datos_arg[Year],HE$2,datos_arg[Month],HI$2,datos_arg[Destino],HD56)
- SUMIFS(datos_arg[ARS],datos_arg[Year],HE$2,datos_arg[Month],HI$2,datos_arg[Origen],HD56)
+SUMIFS(datos_us[ARS],datos_us[Year],HE$2,datos_us[Month],HI$2,datos_us[Destino],HD56)
- SUMIFS(datos_us[ARS],datos_us[Year],HE$2,datos_us[Month],HI$2,datos_us[Origen],HD56)</f>
        <v>37860.339999999997</v>
      </c>
      <c r="HF56" s="22">
        <f>SUMIFS(datos_arg[USD],datos_arg[Year],HE$2,datos_arg[Month],HI$2,datos_arg[Destino],HD56)
- SUMIFS(datos_arg[USD],datos_arg[Year],HE$2,datos_arg[Month],HI$2,datos_arg[Origen],HD56)
+SUMIFS(datos_us[USD],datos_us[Year],HE$2,datos_us[Month],HI$2,datos_us[Destino],HD56)
- SUMIFS(datos_us[USD],datos_us[Year],HE$2,datos_us[Month],HI$2,datos_us[Origen],HD56)</f>
        <v>220.07891943690638</v>
      </c>
      <c r="HG56" s="22"/>
      <c r="HH56" s="22">
        <f t="shared" si="279"/>
        <v>398001.98211968457</v>
      </c>
      <c r="HI56" s="23">
        <f t="shared" si="279"/>
        <v>4072.5927846354134</v>
      </c>
      <c r="HK56" s="3" t="s">
        <v>6651</v>
      </c>
      <c r="HL56" s="22">
        <f>SUMIFS(datos_arg[ARS],datos_arg[Year],HL$2,datos_arg[Month],HP$2,datos_arg[Destino],HK56)
- SUMIFS(datos_arg[ARS],datos_arg[Year],HL$2,datos_arg[Month],HP$2,datos_arg[Origen],HK56)
+SUMIFS(datos_us[ARS],datos_us[Year],HL$2,datos_us[Month],HP$2,datos_us[Destino],HK56)
- SUMIFS(datos_us[ARS],datos_us[Year],HL$2,datos_us[Month],HP$2,datos_us[Origen],HK56)</f>
        <v>58420.75</v>
      </c>
      <c r="HM56" s="22">
        <f>SUMIFS(datos_arg[USD],datos_arg[Year],HL$2,datos_arg[Month],HP$2,datos_arg[Destino],HK56)
- SUMIFS(datos_arg[USD],datos_arg[Year],HL$2,datos_arg[Month],HP$2,datos_arg[Origen],HK56)
+SUMIFS(datos_us[USD],datos_us[Year],HL$2,datos_us[Month],HP$2,datos_us[Destino],HK56)
- SUMIFS(datos_us[USD],datos_us[Year],HL$2,datos_us[Month],HP$2,datos_us[Origen],HK56)</f>
        <v>327.11987194777475</v>
      </c>
      <c r="HN56" s="22"/>
      <c r="HO56" s="22">
        <f t="shared" si="280"/>
        <v>456422.73211968457</v>
      </c>
      <c r="HP56" s="23">
        <f t="shared" si="280"/>
        <v>4399.7126565831877</v>
      </c>
    </row>
    <row r="57" spans="2:224" x14ac:dyDescent="0.25">
      <c r="B57" s="3"/>
      <c r="C57" s="22"/>
      <c r="D57" s="22"/>
      <c r="E57" s="22"/>
      <c r="F57" s="22"/>
      <c r="G57" s="23"/>
      <c r="I57" s="3"/>
      <c r="J57" s="22"/>
      <c r="K57" s="22"/>
      <c r="L57" s="22"/>
      <c r="M57" s="22"/>
      <c r="N57" s="23"/>
      <c r="P57" s="3"/>
      <c r="Q57" s="22"/>
      <c r="R57" s="22"/>
      <c r="S57" s="22"/>
      <c r="T57" s="22"/>
      <c r="U57" s="23"/>
      <c r="W57" s="3"/>
      <c r="X57" s="22"/>
      <c r="Y57" s="22"/>
      <c r="Z57" s="22"/>
      <c r="AA57" s="22"/>
      <c r="AB57" s="23"/>
      <c r="AD57" s="3"/>
      <c r="AE57" s="22"/>
      <c r="AF57" s="22"/>
      <c r="AG57" s="22"/>
      <c r="AH57" s="22"/>
      <c r="AI57" s="23"/>
      <c r="AK57" s="3"/>
      <c r="AL57" s="22"/>
      <c r="AM57" s="22"/>
      <c r="AN57" s="22"/>
      <c r="AO57" s="22"/>
      <c r="AP57" s="23"/>
      <c r="AR57" s="3"/>
      <c r="AS57" s="22"/>
      <c r="AT57" s="22"/>
      <c r="AU57" s="22"/>
      <c r="AV57" s="22"/>
      <c r="AW57" s="23"/>
      <c r="AY57" s="3"/>
      <c r="AZ57" s="22"/>
      <c r="BA57" s="22"/>
      <c r="BB57" s="22"/>
      <c r="BC57" s="22"/>
      <c r="BD57" s="23"/>
      <c r="BF57" s="3"/>
      <c r="BG57" s="22"/>
      <c r="BH57" s="22"/>
      <c r="BI57" s="22"/>
      <c r="BJ57" s="22"/>
      <c r="BK57" s="23"/>
      <c r="BM57" s="3"/>
      <c r="BN57" s="22"/>
      <c r="BO57" s="22"/>
      <c r="BP57" s="22"/>
      <c r="BQ57" s="22"/>
      <c r="BR57" s="23"/>
      <c r="BT57" s="3"/>
      <c r="BU57" s="22"/>
      <c r="BV57" s="22"/>
      <c r="BW57" s="22"/>
      <c r="BX57" s="22"/>
      <c r="BY57" s="23"/>
      <c r="CA57" s="3"/>
      <c r="CB57" s="22"/>
      <c r="CC57" s="22"/>
      <c r="CD57" s="22"/>
      <c r="CE57" s="22"/>
      <c r="CF57" s="23"/>
      <c r="CH57" s="3"/>
      <c r="CI57" s="22"/>
      <c r="CJ57" s="22"/>
      <c r="CK57" s="22"/>
      <c r="CL57" s="22"/>
      <c r="CM57" s="23"/>
      <c r="CO57" s="3"/>
      <c r="CP57" s="22"/>
      <c r="CQ57" s="22"/>
      <c r="CR57" s="22"/>
      <c r="CS57" s="22"/>
      <c r="CT57" s="23"/>
      <c r="CV57" s="3"/>
      <c r="CW57" s="22"/>
      <c r="CX57" s="22"/>
      <c r="CY57" s="22"/>
      <c r="CZ57" s="22"/>
      <c r="DA57" s="23"/>
      <c r="DC57" s="3"/>
      <c r="DD57" s="22"/>
      <c r="DE57" s="22"/>
      <c r="DF57" s="22"/>
      <c r="DG57" s="22"/>
      <c r="DH57" s="23"/>
      <c r="DJ57" s="3"/>
      <c r="DK57" s="22"/>
      <c r="DL57" s="22"/>
      <c r="DM57" s="22"/>
      <c r="DN57" s="22"/>
      <c r="DO57" s="23"/>
      <c r="DQ57" s="3"/>
      <c r="DR57" s="22"/>
      <c r="DS57" s="22"/>
      <c r="DT57" s="22"/>
      <c r="DU57" s="22"/>
      <c r="DV57" s="23"/>
      <c r="DX57" s="3"/>
      <c r="DY57" s="22"/>
      <c r="DZ57" s="22"/>
      <c r="EA57" s="22"/>
      <c r="EB57" s="22"/>
      <c r="EC57" s="23"/>
      <c r="EE57" s="3"/>
      <c r="EF57" s="22"/>
      <c r="EG57" s="22"/>
      <c r="EH57" s="22"/>
      <c r="EI57" s="22"/>
      <c r="EJ57" s="23"/>
      <c r="EL57" s="3"/>
      <c r="EM57" s="22"/>
      <c r="EN57" s="22"/>
      <c r="EO57" s="22"/>
      <c r="EP57" s="22"/>
      <c r="EQ57" s="23"/>
      <c r="ES57" s="3"/>
      <c r="ET57" s="22"/>
      <c r="EU57" s="22"/>
      <c r="EV57" s="22"/>
      <c r="EW57" s="22"/>
      <c r="EX57" s="23"/>
      <c r="EZ57" s="3"/>
      <c r="FA57" s="22"/>
      <c r="FB57" s="22"/>
      <c r="FC57" s="22"/>
      <c r="FD57" s="22"/>
      <c r="FE57" s="23"/>
      <c r="FG57" s="3"/>
      <c r="FH57" s="22"/>
      <c r="FI57" s="22"/>
      <c r="FJ57" s="22"/>
      <c r="FK57" s="22"/>
      <c r="FL57" s="23"/>
      <c r="FN57" s="3"/>
      <c r="FO57" s="22"/>
      <c r="FP57" s="22"/>
      <c r="FQ57" s="22"/>
      <c r="FR57" s="22"/>
      <c r="FS57" s="23"/>
      <c r="FU57" s="3"/>
      <c r="FV57" s="22"/>
      <c r="FW57" s="22"/>
      <c r="FX57" s="22"/>
      <c r="FY57" s="22"/>
      <c r="FZ57" s="23"/>
      <c r="GB57" s="3"/>
      <c r="GC57" s="22"/>
      <c r="GD57" s="22"/>
      <c r="GE57" s="22"/>
      <c r="GF57" s="22"/>
      <c r="GG57" s="23"/>
      <c r="GI57" s="3"/>
      <c r="GJ57" s="22"/>
      <c r="GK57" s="22"/>
      <c r="GL57" s="22"/>
      <c r="GM57" s="22"/>
      <c r="GN57" s="23"/>
      <c r="GP57" s="3"/>
      <c r="GQ57" s="22"/>
      <c r="GR57" s="22"/>
      <c r="GS57" s="22"/>
      <c r="GT57" s="22"/>
      <c r="GU57" s="23"/>
      <c r="GW57" s="3"/>
      <c r="GX57" s="22"/>
      <c r="GY57" s="22"/>
      <c r="GZ57" s="22"/>
      <c r="HA57" s="22"/>
      <c r="HB57" s="23"/>
      <c r="HD57" s="3"/>
      <c r="HE57" s="22"/>
      <c r="HF57" s="22"/>
      <c r="HG57" s="22"/>
      <c r="HH57" s="22"/>
      <c r="HI57" s="23"/>
      <c r="HK57" s="3"/>
      <c r="HL57" s="22"/>
      <c r="HM57" s="22"/>
      <c r="HN57" s="22"/>
      <c r="HO57" s="22"/>
      <c r="HP57" s="23"/>
    </row>
    <row r="58" spans="2:224" x14ac:dyDescent="0.25">
      <c r="B58" s="27" t="s">
        <v>448</v>
      </c>
      <c r="C58" s="28">
        <f>+SUM(C59:C61)</f>
        <v>9752.5</v>
      </c>
      <c r="D58" s="28">
        <f>+SUM(D59:D61)</f>
        <v>98.961038961038952</v>
      </c>
      <c r="E58" s="28"/>
      <c r="F58" s="28">
        <f>+SUM(F59:F61)</f>
        <v>9752.5</v>
      </c>
      <c r="G58" s="29">
        <f>+SUM(G59:G61)</f>
        <v>98.961038961038952</v>
      </c>
      <c r="I58" s="27" t="s">
        <v>448</v>
      </c>
      <c r="J58" s="28">
        <f>+SUM(J59:J61)</f>
        <v>27200.800000000047</v>
      </c>
      <c r="K58" s="28">
        <f>+SUM(K59:K61)</f>
        <v>0</v>
      </c>
      <c r="L58" s="28"/>
      <c r="M58" s="28">
        <f>+SUM(M59:M61)</f>
        <v>36953.300000000047</v>
      </c>
      <c r="N58" s="29">
        <f>+SUM(N59:N61)</f>
        <v>98.961038961038952</v>
      </c>
      <c r="P58" s="27" t="s">
        <v>448</v>
      </c>
      <c r="Q58" s="28">
        <f>+SUM(Q59:Q61)</f>
        <v>71319.199999999953</v>
      </c>
      <c r="R58" s="28">
        <f>+SUM(R59:R61)</f>
        <v>13.215807448365155</v>
      </c>
      <c r="S58" s="28"/>
      <c r="T58" s="28">
        <f>+SUM(T59:T61)</f>
        <v>108272.5</v>
      </c>
      <c r="U58" s="29">
        <f>+SUM(U59:U61)</f>
        <v>112.17684640940411</v>
      </c>
      <c r="W58" s="27" t="s">
        <v>448</v>
      </c>
      <c r="X58" s="28">
        <f>+SUM(X59:X61)</f>
        <v>17875</v>
      </c>
      <c r="Y58" s="28">
        <f>+SUM(Y59:Y61)</f>
        <v>30.944330997910413</v>
      </c>
      <c r="Z58" s="28"/>
      <c r="AA58" s="28">
        <f>+SUM(AA59:AA61)</f>
        <v>126147.5</v>
      </c>
      <c r="AB58" s="29">
        <f>+SUM(AB59:AB61)</f>
        <v>143.12117740731452</v>
      </c>
      <c r="AD58" s="27" t="s">
        <v>448</v>
      </c>
      <c r="AE58" s="28">
        <f>+SUM(AE59:AE61)</f>
        <v>22270.000000000058</v>
      </c>
      <c r="AF58" s="28">
        <f>+SUM(AF59:AF61)</f>
        <v>37.593126316261248</v>
      </c>
      <c r="AG58" s="28"/>
      <c r="AH58" s="28">
        <f>+SUM(AH59:AH61)</f>
        <v>148417.50000000006</v>
      </c>
      <c r="AI58" s="29">
        <f>+SUM(AI59:AI61)</f>
        <v>180.71430372357577</v>
      </c>
      <c r="AK58" s="27" t="s">
        <v>448</v>
      </c>
      <c r="AL58" s="28">
        <f>+SUM(AL59:AL61)</f>
        <v>394.45250000001397</v>
      </c>
      <c r="AM58" s="28">
        <f>+SUM(AM59:AM61)</f>
        <v>16.446310910685042</v>
      </c>
      <c r="AN58" s="28"/>
      <c r="AO58" s="28">
        <f>+SUM(AO59:AO61)</f>
        <v>148811.95250000007</v>
      </c>
      <c r="AP58" s="29">
        <f>+SUM(AP59:AP61)</f>
        <v>197.16061463426081</v>
      </c>
      <c r="AR58" s="27" t="s">
        <v>448</v>
      </c>
      <c r="AS58" s="28">
        <f>+SUM(AS59:AS61)</f>
        <v>9039.0700000000652</v>
      </c>
      <c r="AT58" s="28">
        <f>+SUM(AT59:AT61)</f>
        <v>102.825182030625</v>
      </c>
      <c r="AU58" s="28"/>
      <c r="AV58" s="28">
        <f>+SUM(AV59:AV61)</f>
        <v>157851.02250000014</v>
      </c>
      <c r="AW58" s="29">
        <f>+SUM(AW59:AW61)</f>
        <v>299.98579666488581</v>
      </c>
      <c r="AY58" s="27" t="s">
        <v>448</v>
      </c>
      <c r="AZ58" s="28">
        <f>+SUM(AZ59:AZ61)</f>
        <v>133408.20999999996</v>
      </c>
      <c r="BA58" s="28">
        <f>+SUM(BA59:BA61)</f>
        <v>765.85987418040111</v>
      </c>
      <c r="BB58" s="28"/>
      <c r="BC58" s="28">
        <f>+SUM(BC59:BC61)</f>
        <v>291259.2325000001</v>
      </c>
      <c r="BD58" s="29">
        <f>+SUM(BD59:BD61)</f>
        <v>1065.8456708452868</v>
      </c>
      <c r="BF58" s="27" t="s">
        <v>448</v>
      </c>
      <c r="BG58" s="28">
        <f>+SUM(BG59:BG61)</f>
        <v>15860.550000000221</v>
      </c>
      <c r="BH58" s="28">
        <f>+SUM(BH59:BH61)</f>
        <v>26.539868421052404</v>
      </c>
      <c r="BI58" s="28"/>
      <c r="BJ58" s="28">
        <f>+SUM(BJ59:BJ61)</f>
        <v>307119.78250000032</v>
      </c>
      <c r="BK58" s="29">
        <f>+SUM(BK59:BK61)</f>
        <v>1092.3855392663393</v>
      </c>
      <c r="BM58" s="27" t="s">
        <v>448</v>
      </c>
      <c r="BN58" s="28">
        <f>+SUM(BN59:BN61)</f>
        <v>116513.69999999995</v>
      </c>
      <c r="BO58" s="28">
        <f>+SUM(BO59:BO61)</f>
        <v>1200</v>
      </c>
      <c r="BP58" s="28"/>
      <c r="BQ58" s="28">
        <f>+SUM(BQ59:BQ61)</f>
        <v>423633.48250000027</v>
      </c>
      <c r="BR58" s="29">
        <f>+SUM(BR59:BR61)</f>
        <v>2292.385539266339</v>
      </c>
      <c r="BT58" s="27" t="s">
        <v>448</v>
      </c>
      <c r="BU58" s="28">
        <f>+SUM(BU59:BU61)</f>
        <v>96009.312500000058</v>
      </c>
      <c r="BV58" s="28">
        <f>+SUM(BV59:BV61)</f>
        <v>56.792770998682698</v>
      </c>
      <c r="BW58" s="28"/>
      <c r="BX58" s="28">
        <f>+SUM(BX59:BX61)</f>
        <v>519642.79500000039</v>
      </c>
      <c r="BY58" s="29">
        <f>+SUM(BY59:BY61)</f>
        <v>2349.178310265022</v>
      </c>
      <c r="CA58" s="27" t="s">
        <v>448</v>
      </c>
      <c r="CB58" s="28">
        <f>+SUM(CB59:CB61)</f>
        <v>123085.95000000019</v>
      </c>
      <c r="CC58" s="28">
        <f>+SUM(CC59:CC61)</f>
        <v>49.658127031650501</v>
      </c>
      <c r="CD58" s="28"/>
      <c r="CE58" s="28">
        <f>+SUM(CE59:CE61)</f>
        <v>642728.74500000058</v>
      </c>
      <c r="CF58" s="29">
        <f>+SUM(CF59:CF61)</f>
        <v>2398.8364372966726</v>
      </c>
      <c r="CH58" s="27" t="s">
        <v>448</v>
      </c>
      <c r="CI58" s="28">
        <f>+SUM(CI59:CI61)</f>
        <v>84940.849999998813</v>
      </c>
      <c r="CJ58" s="28">
        <f>+SUM(CJ59:CJ61)</f>
        <v>0</v>
      </c>
      <c r="CK58" s="28"/>
      <c r="CL58" s="28">
        <f>+SUM(CL59:CL61)</f>
        <v>727669.59499999939</v>
      </c>
      <c r="CM58" s="29">
        <f>+SUM(CM59:CM61)</f>
        <v>2398.8364372966726</v>
      </c>
      <c r="CO58" s="27" t="s">
        <v>448</v>
      </c>
      <c r="CP58" s="28">
        <f>+SUM(CP59:CP61)</f>
        <v>29213.595000000299</v>
      </c>
      <c r="CQ58" s="28">
        <f>+SUM(CQ59:CQ61)</f>
        <v>33.69</v>
      </c>
      <c r="CR58" s="28"/>
      <c r="CS58" s="28">
        <f>+SUM(CS59:CS61)</f>
        <v>756883.18999999971</v>
      </c>
      <c r="CT58" s="29">
        <f>+SUM(CT59:CT61)</f>
        <v>2432.5264372966726</v>
      </c>
      <c r="CV58" s="27" t="s">
        <v>448</v>
      </c>
      <c r="CW58" s="28">
        <f>+SUM(CW59:CW61)</f>
        <v>197550</v>
      </c>
      <c r="CX58" s="28">
        <f>+SUM(CX59:CX61)</f>
        <v>0</v>
      </c>
      <c r="CY58" s="28"/>
      <c r="CZ58" s="28">
        <f>+SUM(CZ59:CZ61)</f>
        <v>954433.18999999971</v>
      </c>
      <c r="DA58" s="29">
        <f>+SUM(DA59:DA61)</f>
        <v>2432.5264372966726</v>
      </c>
      <c r="DC58" s="27" t="s">
        <v>448</v>
      </c>
      <c r="DD58" s="28">
        <f>+SUM(DD59:DD61)</f>
        <v>840400</v>
      </c>
      <c r="DE58" s="28">
        <f>+SUM(DE59:DE61)</f>
        <v>15.260877220186558</v>
      </c>
      <c r="DF58" s="28"/>
      <c r="DG58" s="28">
        <f>+SUM(DG59:DG61)</f>
        <v>1794833.1899999997</v>
      </c>
      <c r="DH58" s="29">
        <f>+SUM(DH59:DH61)</f>
        <v>2447.7873145168592</v>
      </c>
      <c r="DJ58" s="27" t="s">
        <v>448</v>
      </c>
      <c r="DK58" s="28">
        <f>+SUM(DK59:DK61)</f>
        <v>1068000.0000000019</v>
      </c>
      <c r="DL58" s="28">
        <f>+SUM(DL59:DL61)</f>
        <v>706.1459560835608</v>
      </c>
      <c r="DM58" s="28"/>
      <c r="DN58" s="28">
        <f>+SUM(DN59:DN61)</f>
        <v>2862833.1900000018</v>
      </c>
      <c r="DO58" s="29">
        <f>+SUM(DO59:DO61)</f>
        <v>3153.9332706004202</v>
      </c>
      <c r="DQ58" s="27" t="s">
        <v>448</v>
      </c>
      <c r="DR58" s="28">
        <f>+SUM(DR59:DR61)</f>
        <v>12042.559560000143</v>
      </c>
      <c r="DS58" s="28">
        <f>+SUM(DS59:DS61)</f>
        <v>100.3546630000012</v>
      </c>
      <c r="DT58" s="28"/>
      <c r="DU58" s="28">
        <f>+SUM(DU59:DU61)</f>
        <v>2874875.7495600018</v>
      </c>
      <c r="DV58" s="29">
        <f>+SUM(DV59:DV61)</f>
        <v>3254.2879336004212</v>
      </c>
      <c r="DX58" s="27" t="s">
        <v>448</v>
      </c>
      <c r="DY58" s="28">
        <f>+SUM(DY59:DY61)</f>
        <v>157700.00000000186</v>
      </c>
      <c r="DZ58" s="28">
        <f>+SUM(DZ59:DZ61)</f>
        <v>0</v>
      </c>
      <c r="EA58" s="28"/>
      <c r="EB58" s="28">
        <f>+SUM(EB59:EB61)</f>
        <v>3032575.7495600036</v>
      </c>
      <c r="EC58" s="29">
        <f>+SUM(EC59:EC61)</f>
        <v>3254.2879336004212</v>
      </c>
      <c r="EE58" s="27" t="s">
        <v>448</v>
      </c>
      <c r="EF58" s="28">
        <f>+SUM(EF59:EF61)</f>
        <v>574047.41999999993</v>
      </c>
      <c r="EG58" s="28">
        <f>+SUM(EG59:EG61)</f>
        <v>4449.9799999999996</v>
      </c>
      <c r="EH58" s="28"/>
      <c r="EI58" s="28">
        <f>+SUM(EI59:EI61)</f>
        <v>3606623.1695600036</v>
      </c>
      <c r="EJ58" s="29">
        <f>+SUM(EJ59:EJ61)</f>
        <v>7704.2679336004212</v>
      </c>
      <c r="EL58" s="27" t="s">
        <v>448</v>
      </c>
      <c r="EM58" s="28">
        <f>+SUM(EM59:EM61)</f>
        <v>120573.25806210469</v>
      </c>
      <c r="EN58" s="28">
        <f>+SUM(EN59:EN61)</f>
        <v>0</v>
      </c>
      <c r="EO58" s="28"/>
      <c r="EP58" s="28">
        <f>+SUM(EP59:EP61)</f>
        <v>3727196.4276221083</v>
      </c>
      <c r="EQ58" s="29">
        <f>+SUM(EQ59:EQ61)</f>
        <v>7704.2679336004212</v>
      </c>
      <c r="ES58" s="27" t="s">
        <v>448</v>
      </c>
      <c r="ET58" s="28">
        <f>+SUM(ET59:ET61)</f>
        <v>515035.64812580915</v>
      </c>
      <c r="EU58" s="28">
        <f>+SUM(EU59:EU61)</f>
        <v>87.67742556694634</v>
      </c>
      <c r="EV58" s="28"/>
      <c r="EW58" s="28">
        <f>+SUM(EW59:EW61)</f>
        <v>4242232.0757479174</v>
      </c>
      <c r="EX58" s="29">
        <f>+SUM(EX59:EX61)</f>
        <v>7791.9453591673673</v>
      </c>
      <c r="EZ58" s="27" t="s">
        <v>448</v>
      </c>
      <c r="FA58" s="28">
        <f>+SUM(FA59:FA61)</f>
        <v>0</v>
      </c>
      <c r="FB58" s="28">
        <f>+SUM(FB59:FB61)</f>
        <v>97.746373138519999</v>
      </c>
      <c r="FC58" s="28"/>
      <c r="FD58" s="28">
        <f>+SUM(FD59:FD61)</f>
        <v>4242232.0757479174</v>
      </c>
      <c r="FE58" s="29">
        <f>+SUM(FE59:FE61)</f>
        <v>7889.6917323058879</v>
      </c>
      <c r="FG58" s="27" t="s">
        <v>448</v>
      </c>
      <c r="FH58" s="28">
        <f>+SUM(FH59:FH61)</f>
        <v>129.99</v>
      </c>
      <c r="FI58" s="28">
        <f>+SUM(FI59:FI61)</f>
        <v>0.83864516129032263</v>
      </c>
      <c r="FJ58" s="28"/>
      <c r="FK58" s="28">
        <f>+SUM(FK59:FK61)</f>
        <v>4242362.0657479167</v>
      </c>
      <c r="FL58" s="29">
        <f>+SUM(FL59:FL61)</f>
        <v>7890.5303774671775</v>
      </c>
      <c r="FN58" s="27" t="s">
        <v>448</v>
      </c>
      <c r="FO58" s="28">
        <f>+SUM(FO59:FO61)</f>
        <v>0</v>
      </c>
      <c r="FP58" s="28">
        <f>+SUM(FP59:FP61)</f>
        <v>55.877784875862432</v>
      </c>
      <c r="FQ58" s="28"/>
      <c r="FR58" s="28">
        <f>+SUM(FR59:FR61)</f>
        <v>4242362.0657479167</v>
      </c>
      <c r="FS58" s="29">
        <f>+SUM(FS59:FS61)</f>
        <v>7946.4081623430402</v>
      </c>
      <c r="FU58" s="27" t="s">
        <v>448</v>
      </c>
      <c r="FV58" s="28">
        <f>+SUM(FV59:FV61)</f>
        <v>0</v>
      </c>
      <c r="FW58" s="28">
        <f>+SUM(FW59:FW61)</f>
        <v>129.20475364316997</v>
      </c>
      <c r="FX58" s="28"/>
      <c r="FY58" s="28">
        <f>+SUM(FY59:FY61)</f>
        <v>4242362.0657479167</v>
      </c>
      <c r="FZ58" s="29">
        <f>+SUM(FZ59:FZ61)</f>
        <v>8075.6129159862094</v>
      </c>
      <c r="GB58" s="27" t="s">
        <v>448</v>
      </c>
      <c r="GC58" s="28">
        <f>+SUM(GC59:GC61)</f>
        <v>0</v>
      </c>
      <c r="GD58" s="28">
        <f>+SUM(GD59:GD61)</f>
        <v>21.296807865784046</v>
      </c>
      <c r="GE58" s="28"/>
      <c r="GF58" s="28">
        <f>+SUM(GF59:GF61)</f>
        <v>4242362.0657479167</v>
      </c>
      <c r="GG58" s="29">
        <f>+SUM(GG59:GG61)</f>
        <v>8096.9097238519944</v>
      </c>
      <c r="GI58" s="27" t="s">
        <v>448</v>
      </c>
      <c r="GJ58" s="28">
        <f>+SUM(GJ59:GJ61)</f>
        <v>12991579</v>
      </c>
      <c r="GK58" s="28">
        <f>+SUM(GK59:GK61)</f>
        <v>11.758631420336314</v>
      </c>
      <c r="GL58" s="28"/>
      <c r="GM58" s="28">
        <f>+SUM(GM59:GM61)</f>
        <v>17233941.065747917</v>
      </c>
      <c r="GN58" s="29">
        <f>+SUM(GN59:GN61)</f>
        <v>8108.6683552723307</v>
      </c>
      <c r="GP58" s="27" t="s">
        <v>448</v>
      </c>
      <c r="GQ58" s="28">
        <f>+SUM(GQ59:GQ61)</f>
        <v>0</v>
      </c>
      <c r="GR58" s="28">
        <f>+SUM(GR59:GR61)</f>
        <v>18.395224352551928</v>
      </c>
      <c r="GS58" s="28"/>
      <c r="GT58" s="28">
        <f>+SUM(GT59:GT61)</f>
        <v>17233941.065747917</v>
      </c>
      <c r="GU58" s="29">
        <f>+SUM(GU59:GU61)</f>
        <v>8127.0635796248816</v>
      </c>
      <c r="GW58" s="27" t="s">
        <v>448</v>
      </c>
      <c r="GX58" s="28">
        <f>+SUM(GX59:GX61)</f>
        <v>190800</v>
      </c>
      <c r="GY58" s="28">
        <f>+SUM(GY59:GY61)</f>
        <v>1200</v>
      </c>
      <c r="GZ58" s="28"/>
      <c r="HA58" s="28">
        <f>+SUM(HA59:HA61)</f>
        <v>17424741.065747917</v>
      </c>
      <c r="HB58" s="29">
        <f>+SUM(HB59:HB61)</f>
        <v>9327.0635796248825</v>
      </c>
      <c r="HD58" s="27" t="s">
        <v>448</v>
      </c>
      <c r="HE58" s="28">
        <f>+SUM(HE59:HE61)</f>
        <v>13729119.5</v>
      </c>
      <c r="HF58" s="28">
        <f>+SUM(HF59:HF61)</f>
        <v>155.06856720095129</v>
      </c>
      <c r="HG58" s="28"/>
      <c r="HH58" s="28">
        <f>+SUM(HH59:HH61)</f>
        <v>31153860.565747917</v>
      </c>
      <c r="HI58" s="29">
        <f>+SUM(HI59:HI61)</f>
        <v>9482.1321468258338</v>
      </c>
      <c r="HK58" s="27" t="s">
        <v>448</v>
      </c>
      <c r="HL58" s="28">
        <f>+SUM(HL59:HL61)</f>
        <v>4486</v>
      </c>
      <c r="HM58" s="28">
        <f>+SUM(HM59:HM61)</f>
        <v>25.061452513966479</v>
      </c>
      <c r="HN58" s="28"/>
      <c r="HO58" s="28">
        <f>+SUM(HO59:HO61)</f>
        <v>31158346.565747917</v>
      </c>
      <c r="HP58" s="29">
        <f>+SUM(HP59:HP61)</f>
        <v>9507.1935993398001</v>
      </c>
    </row>
    <row r="59" spans="2:224" x14ac:dyDescent="0.25">
      <c r="B59" s="3" t="s">
        <v>1208</v>
      </c>
      <c r="C59" s="22">
        <f>+ SUMIFS(datos_arg[ARS],datos_arg[Year],C$2,datos_arg[Month],G$2,datos_arg[Origen],B59)
+ SUMIFS(datos_us[ARS],datos_us[Year],C$2,datos_us[Month],G$2,datos_us[Origen],B59)</f>
        <v>3810</v>
      </c>
      <c r="D59" s="22">
        <f>+ SUMIFS(datos_arg[USD],datos_arg[Year],C$2,datos_arg[Month],G$2,datos_arg[Origen],B59)
+ SUMIFS(datos_us[USD],datos_us[Year],C$2,datos_us[Month],G$2,datos_us[Origen],B59)</f>
        <v>98.961038961038952</v>
      </c>
      <c r="E59" s="22"/>
      <c r="F59" s="22">
        <f t="shared" si="32"/>
        <v>3810</v>
      </c>
      <c r="G59" s="23">
        <f t="shared" si="0"/>
        <v>98.961038961038952</v>
      </c>
      <c r="I59" s="3" t="s">
        <v>1208</v>
      </c>
      <c r="J59" s="22">
        <f>+ SUMIFS(datos_arg[ARS],datos_arg[Year],J$2,datos_arg[Month],N$2,datos_arg[Origen],I59)
+ SUMIFS(datos_us[ARS],datos_us[Year],J$2,datos_us[Month],N$2,datos_us[Origen],I59)</f>
        <v>0</v>
      </c>
      <c r="K59" s="22">
        <f>+ SUMIFS(datos_arg[USD],datos_arg[Year],J$2,datos_arg[Month],N$2,datos_arg[Origen],I59)
+ SUMIFS(datos_us[USD],datos_us[Year],J$2,datos_us[Month],N$2,datos_us[Origen],I59)</f>
        <v>0</v>
      </c>
      <c r="L59" s="22"/>
      <c r="M59" s="22">
        <f t="shared" ref="M59:N61" si="281">+J59+F59</f>
        <v>3810</v>
      </c>
      <c r="N59" s="23">
        <f t="shared" si="281"/>
        <v>98.961038961038952</v>
      </c>
      <c r="P59" s="3" t="s">
        <v>1208</v>
      </c>
      <c r="Q59" s="22">
        <f>+ SUMIFS(datos_arg[ARS],datos_arg[Year],Q$2,datos_arg[Month],U$2,datos_arg[Origen],P59)
+ SUMIFS(datos_us[ARS],datos_us[Year],Q$2,datos_us[Month],U$2,datos_us[Origen],P59)</f>
        <v>0</v>
      </c>
      <c r="R59" s="22">
        <f>+ SUMIFS(datos_arg[USD],datos_arg[Year],Q$2,datos_arg[Month],U$2,datos_arg[Origen],P59)
+ SUMIFS(datos_us[USD],datos_us[Year],Q$2,datos_us[Month],U$2,datos_us[Origen],P59)</f>
        <v>0</v>
      </c>
      <c r="S59" s="22"/>
      <c r="T59" s="22">
        <f t="shared" ref="T59:U61" si="282">+Q59+M59</f>
        <v>3810</v>
      </c>
      <c r="U59" s="23">
        <f t="shared" si="282"/>
        <v>98.961038961038952</v>
      </c>
      <c r="W59" s="3" t="s">
        <v>1208</v>
      </c>
      <c r="X59" s="22">
        <f>+ SUMIFS(datos_arg[ARS],datos_arg[Year],X$2,datos_arg[Month],AB$2,datos_arg[Origen],W59)
+ SUMIFS(datos_us[ARS],datos_us[Year],X$2,datos_us[Month],AB$2,datos_us[Origen],W59)</f>
        <v>0</v>
      </c>
      <c r="Y59" s="22">
        <f>+ SUMIFS(datos_arg[USD],datos_arg[Year],X$2,datos_arg[Month],AB$2,datos_arg[Origen],W59)
+ SUMIFS(datos_us[USD],datos_us[Year],X$2,datos_us[Month],AB$2,datos_us[Origen],W59)</f>
        <v>0</v>
      </c>
      <c r="Z59" s="22"/>
      <c r="AA59" s="22">
        <f t="shared" ref="AA59:AB61" si="283">+X59+T59</f>
        <v>3810</v>
      </c>
      <c r="AB59" s="23">
        <f t="shared" si="283"/>
        <v>98.961038961038952</v>
      </c>
      <c r="AD59" s="3" t="s">
        <v>1208</v>
      </c>
      <c r="AE59" s="22">
        <f>+ SUMIFS(datos_arg[ARS],datos_arg[Year],AE$2,datos_arg[Month],AI$2,datos_arg[Origen],AD59)
+ SUMIFS(datos_us[ARS],datos_us[Year],AE$2,datos_us[Month],AI$2,datos_us[Origen],AD59)</f>
        <v>0</v>
      </c>
      <c r="AF59" s="22">
        <f>+ SUMIFS(datos_arg[USD],datos_arg[Year],AE$2,datos_arg[Month],AI$2,datos_arg[Origen],AD59)
+ SUMIFS(datos_us[USD],datos_us[Year],AE$2,datos_us[Month],AI$2,datos_us[Origen],AD59)</f>
        <v>0</v>
      </c>
      <c r="AG59" s="22"/>
      <c r="AH59" s="22">
        <f t="shared" ref="AH59:AI61" si="284">+AE59+AA59</f>
        <v>3810</v>
      </c>
      <c r="AI59" s="23">
        <f t="shared" si="284"/>
        <v>98.961038961038952</v>
      </c>
      <c r="AK59" s="3" t="s">
        <v>1208</v>
      </c>
      <c r="AL59" s="22">
        <f>+ SUMIFS(datos_arg[ARS],datos_arg[Year],AL$2,datos_arg[Month],AP$2,datos_arg[Origen],AK59)
+ SUMIFS(datos_us[ARS],datos_us[Year],AL$2,datos_us[Month],AP$2,datos_us[Origen],AK59)</f>
        <v>0</v>
      </c>
      <c r="AM59" s="22">
        <f>+ SUMIFS(datos_arg[USD],datos_arg[Year],AL$2,datos_arg[Month],AP$2,datos_arg[Origen],AK59)
+ SUMIFS(datos_us[USD],datos_us[Year],AL$2,datos_us[Month],AP$2,datos_us[Origen],AK59)</f>
        <v>0</v>
      </c>
      <c r="AN59" s="22"/>
      <c r="AO59" s="22">
        <f t="shared" ref="AO59:AP61" si="285">+AL59+AH59</f>
        <v>3810</v>
      </c>
      <c r="AP59" s="23">
        <f t="shared" si="285"/>
        <v>98.961038961038952</v>
      </c>
      <c r="AR59" s="3" t="s">
        <v>1208</v>
      </c>
      <c r="AS59" s="22">
        <f>+ SUMIFS(datos_arg[ARS],datos_arg[Year],AS$2,datos_arg[Month],AW$2,datos_arg[Origen],AR59)
+ SUMIFS(datos_us[ARS],datos_us[Year],AS$2,datos_us[Month],AW$2,datos_us[Origen],AR59)</f>
        <v>0</v>
      </c>
      <c r="AT59" s="22">
        <f>+ SUMIFS(datos_arg[USD],datos_arg[Year],AS$2,datos_arg[Month],AW$2,datos_arg[Origen],AR59)
+ SUMIFS(datos_us[USD],datos_us[Year],AS$2,datos_us[Month],AW$2,datos_us[Origen],AR59)</f>
        <v>0</v>
      </c>
      <c r="AU59" s="22"/>
      <c r="AV59" s="22">
        <f t="shared" ref="AV59:AW61" si="286">+AS59+AO59</f>
        <v>3810</v>
      </c>
      <c r="AW59" s="23">
        <f t="shared" si="286"/>
        <v>98.961038961038952</v>
      </c>
      <c r="AY59" s="3" t="s">
        <v>1208</v>
      </c>
      <c r="AZ59" s="22">
        <f>+ SUMIFS(datos_arg[ARS],datos_arg[Year],AZ$2,datos_arg[Month],BD$2,datos_arg[Origen],AY59)
+ SUMIFS(datos_us[ARS],datos_us[Year],AZ$2,datos_us[Month],BD$2,datos_us[Origen],AY59)</f>
        <v>17639.16</v>
      </c>
      <c r="BA59" s="22">
        <f>+ SUMIFS(datos_arg[USD],datos_arg[Year],AZ$2,datos_arg[Month],BD$2,datos_arg[Origen],AY59)
+ SUMIFS(datos_us[USD],datos_us[Year],AZ$2,datos_us[Month],BD$2,datos_us[Origen],AY59)</f>
        <v>400.89</v>
      </c>
      <c r="BB59" s="22"/>
      <c r="BC59" s="22">
        <f t="shared" ref="BC59:BD61" si="287">+AZ59+AV59</f>
        <v>21449.16</v>
      </c>
      <c r="BD59" s="23">
        <f t="shared" si="287"/>
        <v>499.85103896103897</v>
      </c>
      <c r="BF59" s="3" t="s">
        <v>1208</v>
      </c>
      <c r="BG59" s="22">
        <f>+ SUMIFS(datos_arg[ARS],datos_arg[Year],BG$2,datos_arg[Month],BK$2,datos_arg[Origen],BF59)
+ SUMIFS(datos_us[ARS],datos_us[Year],BG$2,datos_us[Month],BK$2,datos_us[Origen],BF59)</f>
        <v>0</v>
      </c>
      <c r="BH59" s="22">
        <f>+ SUMIFS(datos_arg[USD],datos_arg[Year],BG$2,datos_arg[Month],BK$2,datos_arg[Origen],BF59)
+ SUMIFS(datos_us[USD],datos_us[Year],BG$2,datos_us[Month],BK$2,datos_us[Origen],BF59)</f>
        <v>0</v>
      </c>
      <c r="BI59" s="22"/>
      <c r="BJ59" s="22">
        <f t="shared" ref="BJ59:BK61" si="288">+BG59+BC59</f>
        <v>21449.16</v>
      </c>
      <c r="BK59" s="23">
        <f t="shared" si="288"/>
        <v>499.85103896103897</v>
      </c>
      <c r="BM59" s="3" t="s">
        <v>1208</v>
      </c>
      <c r="BN59" s="22">
        <f>+ SUMIFS(datos_arg[ARS],datos_arg[Year],BN$2,datos_arg[Month],BR$2,datos_arg[Origen],BM59)
+ SUMIFS(datos_us[ARS],datos_us[Year],BN$2,datos_us[Month],BR$2,datos_us[Origen],BM59)</f>
        <v>74400</v>
      </c>
      <c r="BO59" s="22">
        <f>+ SUMIFS(datos_arg[USD],datos_arg[Year],BN$2,datos_arg[Month],BR$2,datos_arg[Origen],BM59)
+ SUMIFS(datos_us[USD],datos_us[Year],BN$2,datos_us[Month],BR$2,datos_us[Origen],BM59)</f>
        <v>1200</v>
      </c>
      <c r="BP59" s="22"/>
      <c r="BQ59" s="22">
        <f t="shared" ref="BQ59:BR61" si="289">+BN59+BJ59</f>
        <v>95849.16</v>
      </c>
      <c r="BR59" s="23">
        <f t="shared" si="289"/>
        <v>1699.851038961039</v>
      </c>
      <c r="BT59" s="3" t="s">
        <v>1208</v>
      </c>
      <c r="BU59" s="22">
        <f>+ SUMIFS(datos_arg[ARS],datos_arg[Year],BU$2,datos_arg[Month],BY$2,datos_arg[Origen],BT59)
+ SUMIFS(datos_us[ARS],datos_us[Year],BU$2,datos_us[Month],BY$2,datos_us[Origen],BT59)</f>
        <v>0</v>
      </c>
      <c r="BV59" s="22">
        <f>+ SUMIFS(datos_arg[USD],datos_arg[Year],BU$2,datos_arg[Month],BY$2,datos_arg[Origen],BT59)
+ SUMIFS(datos_us[USD],datos_us[Year],BU$2,datos_us[Month],BY$2,datos_us[Origen],BT59)</f>
        <v>0</v>
      </c>
      <c r="BW59" s="22"/>
      <c r="BX59" s="22">
        <f t="shared" ref="BX59:BY61" si="290">+BU59+BQ59</f>
        <v>95849.16</v>
      </c>
      <c r="BY59" s="23">
        <f t="shared" si="290"/>
        <v>1699.851038961039</v>
      </c>
      <c r="CA59" s="3" t="s">
        <v>1208</v>
      </c>
      <c r="CB59" s="22">
        <f>+ SUMIFS(datos_arg[ARS],datos_arg[Year],CB$2,datos_arg[Month],CF$2,datos_arg[Origen],CA59)
+ SUMIFS(datos_us[ARS],datos_us[Year],CB$2,datos_us[Month],CF$2,datos_us[Origen],CA59)</f>
        <v>0</v>
      </c>
      <c r="CC59" s="22">
        <f>+ SUMIFS(datos_arg[USD],datos_arg[Year],CB$2,datos_arg[Month],CF$2,datos_arg[Origen],CA59)
+ SUMIFS(datos_us[USD],datos_us[Year],CB$2,datos_us[Month],CF$2,datos_us[Origen],CA59)</f>
        <v>0</v>
      </c>
      <c r="CD59" s="22"/>
      <c r="CE59" s="22">
        <f t="shared" ref="CE59:CF61" si="291">+CB59+BX59</f>
        <v>95849.16</v>
      </c>
      <c r="CF59" s="23">
        <f t="shared" si="291"/>
        <v>1699.851038961039</v>
      </c>
      <c r="CH59" s="3" t="s">
        <v>1208</v>
      </c>
      <c r="CI59" s="22">
        <f>+ SUMIFS(datos_arg[ARS],datos_arg[Year],CI$2,datos_arg[Month],CM$2,datos_arg[Origen],CH59)
+ SUMIFS(datos_us[ARS],datos_us[Year],CI$2,datos_us[Month],CM$2,datos_us[Origen],CH59)</f>
        <v>0</v>
      </c>
      <c r="CJ59" s="22">
        <f>+ SUMIFS(datos_arg[USD],datos_arg[Year],CI$2,datos_arg[Month],CM$2,datos_arg[Origen],CH59)
+ SUMIFS(datos_us[USD],datos_us[Year],CI$2,datos_us[Month],CM$2,datos_us[Origen],CH59)</f>
        <v>0</v>
      </c>
      <c r="CK59" s="22"/>
      <c r="CL59" s="22">
        <f t="shared" ref="CL59:CM61" si="292">+CI59+CE59</f>
        <v>95849.16</v>
      </c>
      <c r="CM59" s="23">
        <f t="shared" si="292"/>
        <v>1699.851038961039</v>
      </c>
      <c r="CO59" s="3" t="s">
        <v>1208</v>
      </c>
      <c r="CP59" s="22">
        <f>+ SUMIFS(datos_arg[ARS],datos_arg[Year],CP$2,datos_arg[Month],CT$2,datos_arg[Origen],CO59)
+ SUMIFS(datos_us[ARS],datos_us[Year],CP$2,datos_us[Month],CT$2,datos_us[Origen],CO59)</f>
        <v>0</v>
      </c>
      <c r="CQ59" s="22">
        <f>+ SUMIFS(datos_arg[USD],datos_arg[Year],CP$2,datos_arg[Month],CT$2,datos_arg[Origen],CO59)
+ SUMIFS(datos_us[USD],datos_us[Year],CP$2,datos_us[Month],CT$2,datos_us[Origen],CO59)</f>
        <v>0</v>
      </c>
      <c r="CR59" s="22"/>
      <c r="CS59" s="22">
        <f t="shared" ref="CS59:CT61" si="293">+CP59+CL59</f>
        <v>95849.16</v>
      </c>
      <c r="CT59" s="23">
        <f t="shared" si="293"/>
        <v>1699.851038961039</v>
      </c>
      <c r="CV59" s="3" t="s">
        <v>1208</v>
      </c>
      <c r="CW59" s="22">
        <f>+ SUMIFS(datos_arg[ARS],datos_arg[Year],CW$2,datos_arg[Month],DA$2,datos_arg[Origen],CV59)
+ SUMIFS(datos_us[ARS],datos_us[Year],CW$2,datos_us[Month],DA$2,datos_us[Origen],CV59)</f>
        <v>0</v>
      </c>
      <c r="CX59" s="22">
        <f>+ SUMIFS(datos_arg[USD],datos_arg[Year],CW$2,datos_arg[Month],DA$2,datos_arg[Origen],CV59)
+ SUMIFS(datos_us[USD],datos_us[Year],CW$2,datos_us[Month],DA$2,datos_us[Origen],CV59)</f>
        <v>0</v>
      </c>
      <c r="CY59" s="22"/>
      <c r="CZ59" s="22">
        <f t="shared" ref="CZ59:DA61" si="294">+CW59+CS59</f>
        <v>95849.16</v>
      </c>
      <c r="DA59" s="23">
        <f t="shared" si="294"/>
        <v>1699.851038961039</v>
      </c>
      <c r="DC59" s="3" t="s">
        <v>1208</v>
      </c>
      <c r="DD59" s="22">
        <f>+ SUMIFS(datos_arg[ARS],datos_arg[Year],DD$2,datos_arg[Month],DH$2,datos_arg[Origen],DC59)
+ SUMIFS(datos_us[ARS],datos_us[Year],DD$2,datos_us[Month],DH$2,datos_us[Origen],DC59)</f>
        <v>0</v>
      </c>
      <c r="DE59" s="22">
        <f>+ SUMIFS(datos_arg[USD],datos_arg[Year],DD$2,datos_arg[Month],DH$2,datos_arg[Origen],DC59)
+ SUMIFS(datos_us[USD],datos_us[Year],DD$2,datos_us[Month],DH$2,datos_us[Origen],DC59)</f>
        <v>0</v>
      </c>
      <c r="DF59" s="22"/>
      <c r="DG59" s="22">
        <f t="shared" ref="DG59:DH61" si="295">+DD59+CZ59</f>
        <v>95849.16</v>
      </c>
      <c r="DH59" s="23">
        <f t="shared" si="295"/>
        <v>1699.851038961039</v>
      </c>
      <c r="DJ59" s="3" t="s">
        <v>1208</v>
      </c>
      <c r="DK59" s="22">
        <f>+ SUMIFS(datos_arg[ARS],datos_arg[Year],DK$2,datos_arg[Month],DO$2,datos_arg[Origen],DJ59)
+ SUMIFS(datos_us[ARS],datos_us[Year],DK$2,datos_us[Month],DO$2,datos_us[Origen],DJ59)</f>
        <v>0</v>
      </c>
      <c r="DL59" s="22">
        <f>+ SUMIFS(datos_arg[USD],datos_arg[Year],DK$2,datos_arg[Month],DO$2,datos_arg[Origen],DJ59)
+ SUMIFS(datos_us[USD],datos_us[Year],DK$2,datos_us[Month],DO$2,datos_us[Origen],DJ59)</f>
        <v>0</v>
      </c>
      <c r="DM59" s="22"/>
      <c r="DN59" s="22">
        <f t="shared" ref="DN59:DO61" si="296">+DK59+DG59</f>
        <v>95849.16</v>
      </c>
      <c r="DO59" s="23">
        <f t="shared" si="296"/>
        <v>1699.851038961039</v>
      </c>
      <c r="DQ59" s="3" t="s">
        <v>1208</v>
      </c>
      <c r="DR59" s="22">
        <f>+ SUMIFS(datos_arg[ARS],datos_arg[Year],DR$2,datos_arg[Month],DV$2,datos_arg[Origen],DQ59)
+ SUMIFS(datos_us[ARS],datos_us[Year],DR$2,datos_us[Month],DV$2,datos_us[Origen],DQ59)</f>
        <v>0</v>
      </c>
      <c r="DS59" s="22">
        <f>+ SUMIFS(datos_arg[USD],datos_arg[Year],DR$2,datos_arg[Month],DV$2,datos_arg[Origen],DQ59)
+ SUMIFS(datos_us[USD],datos_us[Year],DR$2,datos_us[Month],DV$2,datos_us[Origen],DQ59)</f>
        <v>0</v>
      </c>
      <c r="DT59" s="22"/>
      <c r="DU59" s="22">
        <f t="shared" ref="DU59:DV61" si="297">+DR59+DN59</f>
        <v>95849.16</v>
      </c>
      <c r="DV59" s="23">
        <f t="shared" si="297"/>
        <v>1699.851038961039</v>
      </c>
      <c r="DX59" s="3" t="s">
        <v>1208</v>
      </c>
      <c r="DY59" s="22">
        <f>+ SUMIFS(datos_arg[ARS],datos_arg[Year],DY$2,datos_arg[Month],EC$2,datos_arg[Origen],DX59)
+ SUMIFS(datos_us[ARS],datos_us[Year],DY$2,datos_us[Month],EC$2,datos_us[Origen],DX59)</f>
        <v>0</v>
      </c>
      <c r="DZ59" s="22">
        <f>+ SUMIFS(datos_arg[USD],datos_arg[Year],DY$2,datos_arg[Month],EC$2,datos_arg[Origen],DX59)
+ SUMIFS(datos_us[USD],datos_us[Year],DY$2,datos_us[Month],EC$2,datos_us[Origen],DX59)</f>
        <v>0</v>
      </c>
      <c r="EA59" s="22"/>
      <c r="EB59" s="22">
        <f t="shared" ref="EB59:EC61" si="298">+DY59+DU59</f>
        <v>95849.16</v>
      </c>
      <c r="EC59" s="23">
        <f t="shared" si="298"/>
        <v>1699.851038961039</v>
      </c>
      <c r="EE59" s="3" t="s">
        <v>1208</v>
      </c>
      <c r="EF59" s="22">
        <f>+ SUMIFS(datos_arg[ARS],datos_arg[Year],EF$2,datos_arg[Month],EJ$2,datos_arg[Origen],EE59)
+ SUMIFS(datos_us[ARS],datos_us[Year],EF$2,datos_us[Month],EJ$2,datos_us[Origen],EE59)</f>
        <v>574047.41999999993</v>
      </c>
      <c r="EG59" s="22">
        <f>+ SUMIFS(datos_arg[USD],datos_arg[Year],EF$2,datos_arg[Month],EJ$2,datos_arg[Origen],EE59)
+ SUMIFS(datos_us[USD],datos_us[Year],EF$2,datos_us[Month],EJ$2,datos_us[Origen],EE59)</f>
        <v>4449.9799999999996</v>
      </c>
      <c r="EH59" s="22"/>
      <c r="EI59" s="22">
        <f t="shared" ref="EI59:EJ61" si="299">+EF59+EB59</f>
        <v>669896.57999999996</v>
      </c>
      <c r="EJ59" s="23">
        <f t="shared" si="299"/>
        <v>6149.8310389610388</v>
      </c>
      <c r="EL59" s="3" t="s">
        <v>1208</v>
      </c>
      <c r="EM59" s="22">
        <f>+ SUMIFS(datos_arg[ARS],datos_arg[Year],EM$2,datos_arg[Month],EQ$2,datos_arg[Origen],EL59)
+ SUMIFS(datos_us[ARS],datos_us[Year],EM$2,datos_us[Month],EQ$2,datos_us[Origen],EL59)</f>
        <v>0</v>
      </c>
      <c r="EN59" s="22">
        <f>+ SUMIFS(datos_arg[USD],datos_arg[Year],EM$2,datos_arg[Month],EQ$2,datos_arg[Origen],EL59)
+ SUMIFS(datos_us[USD],datos_us[Year],EM$2,datos_us[Month],EQ$2,datos_us[Origen],EL59)</f>
        <v>0</v>
      </c>
      <c r="EO59" s="22"/>
      <c r="EP59" s="22">
        <f t="shared" ref="EP59:EQ61" si="300">+EM59+EI59</f>
        <v>669896.57999999996</v>
      </c>
      <c r="EQ59" s="23">
        <f t="shared" si="300"/>
        <v>6149.8310389610388</v>
      </c>
      <c r="ES59" s="3" t="s">
        <v>1208</v>
      </c>
      <c r="ET59" s="22">
        <f>+ SUMIFS(datos_arg[ARS],datos_arg[Year],ET$2,datos_arg[Month],EX$2,datos_arg[Origen],ES59)
+ SUMIFS(datos_us[ARS],datos_us[Year],ET$2,datos_us[Month],EX$2,datos_us[Origen],ES59)</f>
        <v>0</v>
      </c>
      <c r="EU59" s="22">
        <f>+ SUMIFS(datos_arg[USD],datos_arg[Year],ET$2,datos_arg[Month],EX$2,datos_arg[Origen],ES59)
+ SUMIFS(datos_us[USD],datos_us[Year],ET$2,datos_us[Month],EX$2,datos_us[Origen],ES59)</f>
        <v>0</v>
      </c>
      <c r="EV59" s="22"/>
      <c r="EW59" s="22">
        <f t="shared" ref="EW59:EX61" si="301">+ET59+EP59</f>
        <v>669896.57999999996</v>
      </c>
      <c r="EX59" s="23">
        <f t="shared" si="301"/>
        <v>6149.8310389610388</v>
      </c>
      <c r="EZ59" s="3" t="s">
        <v>1208</v>
      </c>
      <c r="FA59" s="22">
        <f>+ SUMIFS(datos_arg[ARS],datos_arg[Year],FA$2,datos_arg[Month],FE$2,datos_arg[Origen],EZ59)
+ SUMIFS(datos_us[ARS],datos_us[Year],FA$2,datos_us[Month],FE$2,datos_us[Origen],EZ59)</f>
        <v>0</v>
      </c>
      <c r="FB59" s="22">
        <f>+ SUMIFS(datos_arg[USD],datos_arg[Year],FA$2,datos_arg[Month],FE$2,datos_arg[Origen],EZ59)
+ SUMIFS(datos_us[USD],datos_us[Year],FA$2,datos_us[Month],FE$2,datos_us[Origen],EZ59)</f>
        <v>0</v>
      </c>
      <c r="FC59" s="22"/>
      <c r="FD59" s="22">
        <f t="shared" ref="FD59:FE61" si="302">+FA59+EW59</f>
        <v>669896.57999999996</v>
      </c>
      <c r="FE59" s="23">
        <f t="shared" si="302"/>
        <v>6149.8310389610388</v>
      </c>
      <c r="FG59" s="3" t="s">
        <v>1208</v>
      </c>
      <c r="FH59" s="22">
        <f>+ SUMIFS(datos_arg[ARS],datos_arg[Year],FH$2,datos_arg[Month],FL$2,datos_arg[Origen],FG59)
+ SUMIFS(datos_us[ARS],datos_us[Year],FH$2,datos_us[Month],FL$2,datos_us[Origen],FG59)</f>
        <v>0</v>
      </c>
      <c r="FI59" s="22">
        <f>+ SUMIFS(datos_arg[USD],datos_arg[Year],FH$2,datos_arg[Month],FL$2,datos_arg[Origen],FG59)
+ SUMIFS(datos_us[USD],datos_us[Year],FH$2,datos_us[Month],FL$2,datos_us[Origen],FG59)</f>
        <v>0</v>
      </c>
      <c r="FJ59" s="22"/>
      <c r="FK59" s="22">
        <f t="shared" ref="FK59:FL61" si="303">+FH59+FD59</f>
        <v>669896.57999999996</v>
      </c>
      <c r="FL59" s="23">
        <f t="shared" si="303"/>
        <v>6149.8310389610388</v>
      </c>
      <c r="FN59" s="3" t="s">
        <v>1208</v>
      </c>
      <c r="FO59" s="22">
        <f>+ SUMIFS(datos_arg[ARS],datos_arg[Year],FO$2,datos_arg[Month],FS$2,datos_arg[Origen],FN59)
+ SUMIFS(datos_us[ARS],datos_us[Year],FO$2,datos_us[Month],FS$2,datos_us[Origen],FN59)</f>
        <v>0</v>
      </c>
      <c r="FP59" s="22">
        <f>+ SUMIFS(datos_arg[USD],datos_arg[Year],FO$2,datos_arg[Month],FS$2,datos_arg[Origen],FN59)
+ SUMIFS(datos_us[USD],datos_us[Year],FO$2,datos_us[Month],FS$2,datos_us[Origen],FN59)</f>
        <v>0</v>
      </c>
      <c r="FQ59" s="22"/>
      <c r="FR59" s="22">
        <f t="shared" ref="FR59:FS61" si="304">+FO59+FK59</f>
        <v>669896.57999999996</v>
      </c>
      <c r="FS59" s="23">
        <f t="shared" si="304"/>
        <v>6149.8310389610388</v>
      </c>
      <c r="FU59" s="3" t="s">
        <v>1208</v>
      </c>
      <c r="FV59" s="22">
        <f>+ SUMIFS(datos_arg[ARS],datos_arg[Year],FV$2,datos_arg[Month],FZ$2,datos_arg[Origen],FU59)
+ SUMIFS(datos_us[ARS],datos_us[Year],FV$2,datos_us[Month],FZ$2,datos_us[Origen],FU59)</f>
        <v>0</v>
      </c>
      <c r="FW59" s="22">
        <f>+ SUMIFS(datos_arg[USD],datos_arg[Year],FV$2,datos_arg[Month],FZ$2,datos_arg[Origen],FU59)
+ SUMIFS(datos_us[USD],datos_us[Year],FV$2,datos_us[Month],FZ$2,datos_us[Origen],FU59)</f>
        <v>0</v>
      </c>
      <c r="FX59" s="22"/>
      <c r="FY59" s="22">
        <f t="shared" ref="FY59:FZ61" si="305">+FV59+FR59</f>
        <v>669896.57999999996</v>
      </c>
      <c r="FZ59" s="23">
        <f t="shared" si="305"/>
        <v>6149.8310389610388</v>
      </c>
      <c r="GB59" s="3" t="s">
        <v>1208</v>
      </c>
      <c r="GC59" s="22">
        <f>+ SUMIFS(datos_arg[ARS],datos_arg[Year],GC$2,datos_arg[Month],GG$2,datos_arg[Origen],GB59)
+ SUMIFS(datos_us[ARS],datos_us[Year],GC$2,datos_us[Month],GG$2,datos_us[Origen],GB59)</f>
        <v>0</v>
      </c>
      <c r="GD59" s="22">
        <f>+ SUMIFS(datos_arg[USD],datos_arg[Year],GC$2,datos_arg[Month],GG$2,datos_arg[Origen],GB59)
+ SUMIFS(datos_us[USD],datos_us[Year],GC$2,datos_us[Month],GG$2,datos_us[Origen],GB59)</f>
        <v>0</v>
      </c>
      <c r="GE59" s="22"/>
      <c r="GF59" s="22">
        <f t="shared" ref="GF59:GG61" si="306">+GC59+FY59</f>
        <v>669896.57999999996</v>
      </c>
      <c r="GG59" s="23">
        <f t="shared" si="306"/>
        <v>6149.8310389610388</v>
      </c>
      <c r="GI59" s="3" t="s">
        <v>1208</v>
      </c>
      <c r="GJ59" s="22">
        <f>+ SUMIFS(datos_arg[ARS],datos_arg[Year],GJ$2,datos_arg[Month],GN$2,datos_arg[Origen],GI59)
+ SUMIFS(datos_us[ARS],datos_us[Year],GJ$2,datos_us[Month],GN$2,datos_us[Origen],GI59)</f>
        <v>0</v>
      </c>
      <c r="GK59" s="22">
        <f>+ SUMIFS(datos_arg[USD],datos_arg[Year],GJ$2,datos_arg[Month],GN$2,datos_arg[Origen],GI59)
+ SUMIFS(datos_us[USD],datos_us[Year],GJ$2,datos_us[Month],GN$2,datos_us[Origen],GI59)</f>
        <v>0</v>
      </c>
      <c r="GL59" s="22"/>
      <c r="GM59" s="22">
        <f t="shared" ref="GM59:GN61" si="307">+GJ59+GF59</f>
        <v>669896.57999999996</v>
      </c>
      <c r="GN59" s="23">
        <f t="shared" si="307"/>
        <v>6149.8310389610388</v>
      </c>
      <c r="GP59" s="3" t="s">
        <v>1208</v>
      </c>
      <c r="GQ59" s="22">
        <f>+ SUMIFS(datos_arg[ARS],datos_arg[Year],GQ$2,datos_arg[Month],GU$2,datos_arg[Origen],GP59)
+ SUMIFS(datos_us[ARS],datos_us[Year],GQ$2,datos_us[Month],GU$2,datos_us[Origen],GP59)</f>
        <v>0</v>
      </c>
      <c r="GR59" s="22">
        <f>+ SUMIFS(datos_arg[USD],datos_arg[Year],GQ$2,datos_arg[Month],GU$2,datos_arg[Origen],GP59)
+ SUMIFS(datos_us[USD],datos_us[Year],GQ$2,datos_us[Month],GU$2,datos_us[Origen],GP59)</f>
        <v>0</v>
      </c>
      <c r="GS59" s="22"/>
      <c r="GT59" s="22">
        <f t="shared" ref="GT59:GU61" si="308">+GQ59+GM59</f>
        <v>669896.57999999996</v>
      </c>
      <c r="GU59" s="23">
        <f t="shared" si="308"/>
        <v>6149.8310389610388</v>
      </c>
      <c r="GW59" s="3" t="s">
        <v>1208</v>
      </c>
      <c r="GX59" s="22">
        <f>+ SUMIFS(datos_arg[ARS],datos_arg[Year],GX$2,datos_arg[Month],HB$2,datos_arg[Origen],GW59)
+ SUMIFS(datos_us[ARS],datos_us[Year],GX$2,datos_us[Month],HB$2,datos_us[Origen],GW59)</f>
        <v>190800</v>
      </c>
      <c r="GY59" s="22">
        <f>+ SUMIFS(datos_arg[USD],datos_arg[Year],GX$2,datos_arg[Month],HB$2,datos_arg[Origen],GW59)
+ SUMIFS(datos_us[USD],datos_us[Year],GX$2,datos_us[Month],HB$2,datos_us[Origen],GW59)</f>
        <v>1200</v>
      </c>
      <c r="GZ59" s="22"/>
      <c r="HA59" s="22">
        <f t="shared" ref="HA59:HB61" si="309">+GX59+GT59</f>
        <v>860696.58</v>
      </c>
      <c r="HB59" s="23">
        <f t="shared" si="309"/>
        <v>7349.8310389610388</v>
      </c>
      <c r="HD59" s="3" t="s">
        <v>1208</v>
      </c>
      <c r="HE59" s="22">
        <f>+ SUMIFS(datos_arg[ARS],datos_arg[Year],HE$2,datos_arg[Month],HI$2,datos_arg[Origen],HD59)
+ SUMIFS(datos_us[ARS],datos_us[Year],HE$2,datos_us[Month],HI$2,datos_us[Origen],HD59)</f>
        <v>0</v>
      </c>
      <c r="HF59" s="22">
        <f>+ SUMIFS(datos_arg[USD],datos_arg[Year],HE$2,datos_arg[Month],HI$2,datos_arg[Origen],HD59)
+ SUMIFS(datos_us[USD],datos_us[Year],HE$2,datos_us[Month],HI$2,datos_us[Origen],HD59)</f>
        <v>0</v>
      </c>
      <c r="HG59" s="22"/>
      <c r="HH59" s="22">
        <f t="shared" ref="HH59:HI61" si="310">+HE59+HA59</f>
        <v>860696.58</v>
      </c>
      <c r="HI59" s="23">
        <f t="shared" si="310"/>
        <v>7349.8310389610388</v>
      </c>
      <c r="HK59" s="3" t="s">
        <v>1208</v>
      </c>
      <c r="HL59" s="22">
        <f>+ SUMIFS(datos_arg[ARS],datos_arg[Year],HL$2,datos_arg[Month],HP$2,datos_arg[Origen],HK59)
+ SUMIFS(datos_us[ARS],datos_us[Year],HL$2,datos_us[Month],HP$2,datos_us[Origen],HK59)</f>
        <v>4486</v>
      </c>
      <c r="HM59" s="22">
        <f>+ SUMIFS(datos_arg[USD],datos_arg[Year],HL$2,datos_arg[Month],HP$2,datos_arg[Origen],HK59)
+ SUMIFS(datos_us[USD],datos_us[Year],HL$2,datos_us[Month],HP$2,datos_us[Origen],HK59)</f>
        <v>25.061452513966479</v>
      </c>
      <c r="HN59" s="22"/>
      <c r="HO59" s="22">
        <f t="shared" ref="HO59:HP61" si="311">+HL59+HH59</f>
        <v>865182.58</v>
      </c>
      <c r="HP59" s="23">
        <f t="shared" si="311"/>
        <v>7374.892491475005</v>
      </c>
    </row>
    <row r="60" spans="2:224" x14ac:dyDescent="0.25">
      <c r="B60" s="3" t="s">
        <v>443</v>
      </c>
      <c r="C60" s="22">
        <f>+ SUMIFS(datos_arg[ARS],datos_arg[Year],C$2,datos_arg[Month],G$2,datos_arg[Origen],B60)
+ SUMIFS(datos_us[ARS],datos_us[Year],C$2,datos_us[Month],G$2,datos_us[Origen],B60)</f>
        <v>5942.5</v>
      </c>
      <c r="D60" s="22">
        <f>+ SUMIFS(datos_arg[USD],datos_arg[Year],C$2,datos_arg[Month],G$2,datos_arg[Origen],B60)
+ SUMIFS(datos_us[USD],datos_us[Year],C$2,datos_us[Month],G$2,datos_us[Origen],B60)</f>
        <v>0</v>
      </c>
      <c r="E60" s="22"/>
      <c r="F60" s="22">
        <f t="shared" si="32"/>
        <v>5942.5</v>
      </c>
      <c r="G60" s="23">
        <f t="shared" si="0"/>
        <v>0</v>
      </c>
      <c r="I60" s="3" t="s">
        <v>443</v>
      </c>
      <c r="J60" s="22">
        <f>+ SUMIFS(datos_arg[ARS],datos_arg[Year],J$2,datos_arg[Month],N$2,datos_arg[Origen],I60)
+ SUMIFS(datos_us[ARS],datos_us[Year],J$2,datos_us[Month],N$2,datos_us[Origen],I60)</f>
        <v>27200.800000000047</v>
      </c>
      <c r="K60" s="22">
        <f>+ SUMIFS(datos_arg[USD],datos_arg[Year],J$2,datos_arg[Month],N$2,datos_arg[Origen],I60)
+ SUMIFS(datos_us[USD],datos_us[Year],J$2,datos_us[Month],N$2,datos_us[Origen],I60)</f>
        <v>0</v>
      </c>
      <c r="L60" s="22"/>
      <c r="M60" s="22">
        <f t="shared" si="281"/>
        <v>33143.300000000047</v>
      </c>
      <c r="N60" s="23">
        <f t="shared" si="281"/>
        <v>0</v>
      </c>
      <c r="P60" s="3" t="s">
        <v>443</v>
      </c>
      <c r="Q60" s="22">
        <f>+ SUMIFS(datos_arg[ARS],datos_arg[Year],Q$2,datos_arg[Month],U$2,datos_arg[Origen],P60)
+ SUMIFS(datos_us[ARS],datos_us[Year],Q$2,datos_us[Month],U$2,datos_us[Origen],P60)</f>
        <v>71319.199999999953</v>
      </c>
      <c r="R60" s="22">
        <f>+ SUMIFS(datos_arg[USD],datos_arg[Year],Q$2,datos_arg[Month],U$2,datos_arg[Origen],P60)
+ SUMIFS(datos_us[USD],datos_us[Year],Q$2,datos_us[Month],U$2,datos_us[Origen],P60)</f>
        <v>13.215807448365155</v>
      </c>
      <c r="S60" s="22"/>
      <c r="T60" s="22">
        <f t="shared" si="282"/>
        <v>104462.5</v>
      </c>
      <c r="U60" s="23">
        <f t="shared" si="282"/>
        <v>13.215807448365155</v>
      </c>
      <c r="W60" s="3" t="s">
        <v>443</v>
      </c>
      <c r="X60" s="22">
        <f>+ SUMIFS(datos_arg[ARS],datos_arg[Year],X$2,datos_arg[Month],AB$2,datos_arg[Origen],W60)
+ SUMIFS(datos_us[ARS],datos_us[Year],X$2,datos_us[Month],AB$2,datos_us[Origen],W60)</f>
        <v>17875</v>
      </c>
      <c r="Y60" s="22">
        <f>+ SUMIFS(datos_arg[USD],datos_arg[Year],X$2,datos_arg[Month],AB$2,datos_arg[Origen],W60)
+ SUMIFS(datos_us[USD],datos_us[Year],X$2,datos_us[Month],AB$2,datos_us[Origen],W60)</f>
        <v>30.944330997910413</v>
      </c>
      <c r="Z60" s="22"/>
      <c r="AA60" s="22">
        <f t="shared" si="283"/>
        <v>122337.5</v>
      </c>
      <c r="AB60" s="23">
        <f t="shared" si="283"/>
        <v>44.160138446275568</v>
      </c>
      <c r="AD60" s="3" t="s">
        <v>443</v>
      </c>
      <c r="AE60" s="22">
        <f>+ SUMIFS(datos_arg[ARS],datos_arg[Year],AE$2,datos_arg[Month],AI$2,datos_arg[Origen],AD60)
+ SUMIFS(datos_us[ARS],datos_us[Year],AE$2,datos_us[Month],AI$2,datos_us[Origen],AD60)</f>
        <v>22270.000000000058</v>
      </c>
      <c r="AF60" s="22">
        <f>+ SUMIFS(datos_arg[USD],datos_arg[Year],AE$2,datos_arg[Month],AI$2,datos_arg[Origen],AD60)
+ SUMIFS(datos_us[USD],datos_us[Year],AE$2,datos_us[Month],AI$2,datos_us[Origen],AD60)</f>
        <v>37.593126316261248</v>
      </c>
      <c r="AG60" s="22"/>
      <c r="AH60" s="22">
        <f t="shared" si="284"/>
        <v>144607.50000000006</v>
      </c>
      <c r="AI60" s="23">
        <f t="shared" si="284"/>
        <v>81.753264762536816</v>
      </c>
      <c r="AK60" s="3" t="s">
        <v>443</v>
      </c>
      <c r="AL60" s="22">
        <f>+ SUMIFS(datos_arg[ARS],datos_arg[Year],AL$2,datos_arg[Month],AP$2,datos_arg[Origen],AK60)
+ SUMIFS(datos_us[ARS],datos_us[Year],AL$2,datos_us[Month],AP$2,datos_us[Origen],AK60)</f>
        <v>394.45250000001397</v>
      </c>
      <c r="AM60" s="22">
        <f>+ SUMIFS(datos_arg[USD],datos_arg[Year],AL$2,datos_arg[Month],AP$2,datos_arg[Origen],AK60)
+ SUMIFS(datos_us[USD],datos_us[Year],AL$2,datos_us[Month],AP$2,datos_us[Origen],AK60)</f>
        <v>16.446310910685042</v>
      </c>
      <c r="AN60" s="22"/>
      <c r="AO60" s="22">
        <f t="shared" si="285"/>
        <v>145001.95250000007</v>
      </c>
      <c r="AP60" s="23">
        <f t="shared" si="285"/>
        <v>98.199575673221858</v>
      </c>
      <c r="AR60" s="3" t="s">
        <v>443</v>
      </c>
      <c r="AS60" s="22">
        <f>+ SUMIFS(datos_arg[ARS],datos_arg[Year],AS$2,datos_arg[Month],AW$2,datos_arg[Origen],AR60)
+ SUMIFS(datos_us[ARS],datos_us[Year],AS$2,datos_us[Month],AW$2,datos_us[Origen],AR60)</f>
        <v>9039.0700000000652</v>
      </c>
      <c r="AT60" s="22">
        <f>+ SUMIFS(datos_arg[USD],datos_arg[Year],AS$2,datos_arg[Month],AW$2,datos_arg[Origen],AR60)
+ SUMIFS(datos_us[USD],datos_us[Year],AS$2,datos_us[Month],AW$2,datos_us[Origen],AR60)</f>
        <v>102.825182030625</v>
      </c>
      <c r="AU60" s="22"/>
      <c r="AV60" s="22">
        <f t="shared" si="286"/>
        <v>154041.02250000014</v>
      </c>
      <c r="AW60" s="23">
        <f t="shared" si="286"/>
        <v>201.02475770384686</v>
      </c>
      <c r="AY60" s="3" t="s">
        <v>443</v>
      </c>
      <c r="AZ60" s="22">
        <f>+ SUMIFS(datos_arg[ARS],datos_arg[Year],AZ$2,datos_arg[Month],BD$2,datos_arg[Origen],AY60)
+ SUMIFS(datos_us[ARS],datos_us[Year],AZ$2,datos_us[Month],BD$2,datos_us[Origen],AY60)</f>
        <v>115769.04999999996</v>
      </c>
      <c r="BA60" s="22">
        <f>+ SUMIFS(datos_arg[USD],datos_arg[Year],AZ$2,datos_arg[Month],BD$2,datos_arg[Origen],AY60)
+ SUMIFS(datos_us[USD],datos_us[Year],AZ$2,datos_us[Month],BD$2,datos_us[Origen],AY60)</f>
        <v>364.96987418040112</v>
      </c>
      <c r="BB60" s="22"/>
      <c r="BC60" s="22">
        <f t="shared" si="287"/>
        <v>269810.07250000013</v>
      </c>
      <c r="BD60" s="23">
        <f t="shared" si="287"/>
        <v>565.99463188424795</v>
      </c>
      <c r="BF60" s="3" t="s">
        <v>443</v>
      </c>
      <c r="BG60" s="22">
        <f>+ SUMIFS(datos_arg[ARS],datos_arg[Year],BG$2,datos_arg[Month],BK$2,datos_arg[Origen],BF60)
+ SUMIFS(datos_us[ARS],datos_us[Year],BG$2,datos_us[Month],BK$2,datos_us[Origen],BF60)</f>
        <v>15860.550000000221</v>
      </c>
      <c r="BH60" s="22">
        <f>+ SUMIFS(datos_arg[USD],datos_arg[Year],BG$2,datos_arg[Month],BK$2,datos_arg[Origen],BF60)
+ SUMIFS(datos_us[USD],datos_us[Year],BG$2,datos_us[Month],BK$2,datos_us[Origen],BF60)</f>
        <v>26.539868421052404</v>
      </c>
      <c r="BI60" s="22"/>
      <c r="BJ60" s="22">
        <f t="shared" si="288"/>
        <v>285670.62250000035</v>
      </c>
      <c r="BK60" s="23">
        <f t="shared" si="288"/>
        <v>592.5345003053003</v>
      </c>
      <c r="BM60" s="3" t="s">
        <v>443</v>
      </c>
      <c r="BN60" s="22">
        <f>+ SUMIFS(datos_arg[ARS],datos_arg[Year],BN$2,datos_arg[Month],BR$2,datos_arg[Origen],BM60)
+ SUMIFS(datos_us[ARS],datos_us[Year],BN$2,datos_us[Month],BR$2,datos_us[Origen],BM60)</f>
        <v>42113.699999999953</v>
      </c>
      <c r="BO60" s="22">
        <f>+ SUMIFS(datos_arg[USD],datos_arg[Year],BN$2,datos_arg[Month],BR$2,datos_arg[Origen],BM60)
+ SUMIFS(datos_us[USD],datos_us[Year],BN$2,datos_us[Month],BR$2,datos_us[Origen],BM60)</f>
        <v>0</v>
      </c>
      <c r="BP60" s="22"/>
      <c r="BQ60" s="22">
        <f t="shared" si="289"/>
        <v>327784.3225000003</v>
      </c>
      <c r="BR60" s="23">
        <f t="shared" si="289"/>
        <v>592.5345003053003</v>
      </c>
      <c r="BT60" s="3" t="s">
        <v>443</v>
      </c>
      <c r="BU60" s="22">
        <f>+ SUMIFS(datos_arg[ARS],datos_arg[Year],BU$2,datos_arg[Month],BY$2,datos_arg[Origen],BT60)
+ SUMIFS(datos_us[ARS],datos_us[Year],BU$2,datos_us[Month],BY$2,datos_us[Origen],BT60)</f>
        <v>96009.312500000058</v>
      </c>
      <c r="BV60" s="22">
        <f>+ SUMIFS(datos_arg[USD],datos_arg[Year],BU$2,datos_arg[Month],BY$2,datos_arg[Origen],BT60)
+ SUMIFS(datos_us[USD],datos_us[Year],BU$2,datos_us[Month],BY$2,datos_us[Origen],BT60)</f>
        <v>56.792770998682698</v>
      </c>
      <c r="BW60" s="22"/>
      <c r="BX60" s="22">
        <f t="shared" si="290"/>
        <v>423793.63500000036</v>
      </c>
      <c r="BY60" s="23">
        <f t="shared" si="290"/>
        <v>649.32727130398303</v>
      </c>
      <c r="CA60" s="3" t="s">
        <v>443</v>
      </c>
      <c r="CB60" s="22">
        <f>+ SUMIFS(datos_arg[ARS],datos_arg[Year],CB$2,datos_arg[Month],CF$2,datos_arg[Origen],CA60)
+ SUMIFS(datos_us[ARS],datos_us[Year],CB$2,datos_us[Month],CF$2,datos_us[Origen],CA60)</f>
        <v>123085.95000000019</v>
      </c>
      <c r="CC60" s="22">
        <f>+ SUMIFS(datos_arg[USD],datos_arg[Year],CB$2,datos_arg[Month],CF$2,datos_arg[Origen],CA60)
+ SUMIFS(datos_us[USD],datos_us[Year],CB$2,datos_us[Month],CF$2,datos_us[Origen],CA60)</f>
        <v>49.658127031650501</v>
      </c>
      <c r="CD60" s="22"/>
      <c r="CE60" s="22">
        <f t="shared" si="291"/>
        <v>546879.58500000054</v>
      </c>
      <c r="CF60" s="23">
        <f t="shared" si="291"/>
        <v>698.98539833563348</v>
      </c>
      <c r="CH60" s="3" t="s">
        <v>443</v>
      </c>
      <c r="CI60" s="22">
        <f>+ SUMIFS(datos_arg[ARS],datos_arg[Year],CI$2,datos_arg[Month],CM$2,datos_arg[Origen],CH60)
+ SUMIFS(datos_us[ARS],datos_us[Year],CI$2,datos_us[Month],CM$2,datos_us[Origen],CH60)</f>
        <v>84940.849999998813</v>
      </c>
      <c r="CJ60" s="22">
        <f>+ SUMIFS(datos_arg[USD],datos_arg[Year],CI$2,datos_arg[Month],CM$2,datos_arg[Origen],CH60)
+ SUMIFS(datos_us[USD],datos_us[Year],CI$2,datos_us[Month],CM$2,datos_us[Origen],CH60)</f>
        <v>0</v>
      </c>
      <c r="CK60" s="22"/>
      <c r="CL60" s="22">
        <f t="shared" si="292"/>
        <v>631820.43499999936</v>
      </c>
      <c r="CM60" s="23">
        <f t="shared" si="292"/>
        <v>698.98539833563348</v>
      </c>
      <c r="CO60" s="3" t="s">
        <v>443</v>
      </c>
      <c r="CP60" s="22">
        <f>+ SUMIFS(datos_arg[ARS],datos_arg[Year],CP$2,datos_arg[Month],CT$2,datos_arg[Origen],CO60)
+ SUMIFS(datos_us[ARS],datos_us[Year],CP$2,datos_us[Month],CT$2,datos_us[Origen],CO60)</f>
        <v>26602.620000000301</v>
      </c>
      <c r="CQ60" s="22">
        <f>+ SUMIFS(datos_arg[USD],datos_arg[Year],CP$2,datos_arg[Month],CT$2,datos_arg[Origen],CO60)
+ SUMIFS(datos_us[USD],datos_us[Year],CP$2,datos_us[Month],CT$2,datos_us[Origen],CO60)</f>
        <v>0</v>
      </c>
      <c r="CR60" s="22"/>
      <c r="CS60" s="22">
        <f t="shared" si="293"/>
        <v>658423.0549999997</v>
      </c>
      <c r="CT60" s="23">
        <f t="shared" si="293"/>
        <v>698.98539833563348</v>
      </c>
      <c r="CV60" s="3" t="s">
        <v>443</v>
      </c>
      <c r="CW60" s="22">
        <f>+ SUMIFS(datos_arg[ARS],datos_arg[Year],CW$2,datos_arg[Month],DA$2,datos_arg[Origen],CV60)
+ SUMIFS(datos_us[ARS],datos_us[Year],CW$2,datos_us[Month],DA$2,datos_us[Origen],CV60)</f>
        <v>197550</v>
      </c>
      <c r="CX60" s="22">
        <f>+ SUMIFS(datos_arg[USD],datos_arg[Year],CW$2,datos_arg[Month],DA$2,datos_arg[Origen],CV60)
+ SUMIFS(datos_us[USD],datos_us[Year],CW$2,datos_us[Month],DA$2,datos_us[Origen],CV60)</f>
        <v>0</v>
      </c>
      <c r="CY60" s="22"/>
      <c r="CZ60" s="22">
        <f t="shared" si="294"/>
        <v>855973.0549999997</v>
      </c>
      <c r="DA60" s="23">
        <f t="shared" si="294"/>
        <v>698.98539833563348</v>
      </c>
      <c r="DC60" s="3" t="s">
        <v>443</v>
      </c>
      <c r="DD60" s="22">
        <f>+ SUMIFS(datos_arg[ARS],datos_arg[Year],DD$2,datos_arg[Month],DH$2,datos_arg[Origen],DC60)
+ SUMIFS(datos_us[ARS],datos_us[Year],DD$2,datos_us[Month],DH$2,datos_us[Origen],DC60)</f>
        <v>840400</v>
      </c>
      <c r="DE60" s="22">
        <f>+ SUMIFS(datos_arg[USD],datos_arg[Year],DD$2,datos_arg[Month],DH$2,datos_arg[Origen],DC60)
+ SUMIFS(datos_us[USD],datos_us[Year],DD$2,datos_us[Month],DH$2,datos_us[Origen],DC60)</f>
        <v>15.260877220186558</v>
      </c>
      <c r="DF60" s="22"/>
      <c r="DG60" s="22">
        <f t="shared" si="295"/>
        <v>1696373.0549999997</v>
      </c>
      <c r="DH60" s="23">
        <f t="shared" si="295"/>
        <v>714.24627555582003</v>
      </c>
      <c r="DJ60" s="3" t="s">
        <v>443</v>
      </c>
      <c r="DK60" s="22">
        <f>+ SUMIFS(datos_arg[ARS],datos_arg[Year],DK$2,datos_arg[Month],DO$2,datos_arg[Origen],DJ60)
+ SUMIFS(datos_us[ARS],datos_us[Year],DK$2,datos_us[Month],DO$2,datos_us[Origen],DJ60)</f>
        <v>1068000.0000000019</v>
      </c>
      <c r="DL60" s="22">
        <f>+ SUMIFS(datos_arg[USD],datos_arg[Year],DK$2,datos_arg[Month],DO$2,datos_arg[Origen],DJ60)
+ SUMIFS(datos_us[USD],datos_us[Year],DK$2,datos_us[Month],DO$2,datos_us[Origen],DJ60)</f>
        <v>706.1459560835608</v>
      </c>
      <c r="DM60" s="22"/>
      <c r="DN60" s="22">
        <f t="shared" si="296"/>
        <v>2764373.0550000016</v>
      </c>
      <c r="DO60" s="23">
        <f t="shared" si="296"/>
        <v>1420.392231639381</v>
      </c>
      <c r="DQ60" s="3" t="s">
        <v>443</v>
      </c>
      <c r="DR60" s="22">
        <f>+ SUMIFS(datos_arg[ARS],datos_arg[Year],DR$2,datos_arg[Month],DV$2,datos_arg[Origen],DQ60)
+ SUMIFS(datos_us[ARS],datos_us[Year],DR$2,datos_us[Month],DV$2,datos_us[Origen],DQ60)</f>
        <v>0</v>
      </c>
      <c r="DS60" s="22">
        <f>+ SUMIFS(datos_arg[USD],datos_arg[Year],DR$2,datos_arg[Month],DV$2,datos_arg[Origen],DQ60)
+ SUMIFS(datos_us[USD],datos_us[Year],DR$2,datos_us[Month],DV$2,datos_us[Origen],DQ60)</f>
        <v>0</v>
      </c>
      <c r="DT60" s="22"/>
      <c r="DU60" s="22">
        <f t="shared" si="297"/>
        <v>2764373.0550000016</v>
      </c>
      <c r="DV60" s="23">
        <f t="shared" si="297"/>
        <v>1420.392231639381</v>
      </c>
      <c r="DX60" s="3" t="s">
        <v>443</v>
      </c>
      <c r="DY60" s="22">
        <f>+ SUMIFS(datos_arg[ARS],datos_arg[Year],DY$2,datos_arg[Month],EC$2,datos_arg[Origen],DX60)
+ SUMIFS(datos_us[ARS],datos_us[Year],DY$2,datos_us[Month],EC$2,datos_us[Origen],DX60)</f>
        <v>157700.00000000186</v>
      </c>
      <c r="DZ60" s="22">
        <f>+ SUMIFS(datos_arg[USD],datos_arg[Year],DY$2,datos_arg[Month],EC$2,datos_arg[Origen],DX60)
+ SUMIFS(datos_us[USD],datos_us[Year],DY$2,datos_us[Month],EC$2,datos_us[Origen],DX60)</f>
        <v>0</v>
      </c>
      <c r="EA60" s="22"/>
      <c r="EB60" s="22">
        <f t="shared" si="298"/>
        <v>2922073.0550000034</v>
      </c>
      <c r="EC60" s="23">
        <f t="shared" si="298"/>
        <v>1420.392231639381</v>
      </c>
      <c r="EE60" s="3" t="s">
        <v>443</v>
      </c>
      <c r="EF60" s="22">
        <f>+ SUMIFS(datos_arg[ARS],datos_arg[Year],EF$2,datos_arg[Month],EJ$2,datos_arg[Origen],EE60)
+ SUMIFS(datos_us[ARS],datos_us[Year],EF$2,datos_us[Month],EJ$2,datos_us[Origen],EE60)</f>
        <v>0</v>
      </c>
      <c r="EG60" s="22">
        <f>+ SUMIFS(datos_arg[USD],datos_arg[Year],EF$2,datos_arg[Month],EJ$2,datos_arg[Origen],EE60)
+ SUMIFS(datos_us[USD],datos_us[Year],EF$2,datos_us[Month],EJ$2,datos_us[Origen],EE60)</f>
        <v>0</v>
      </c>
      <c r="EH60" s="22"/>
      <c r="EI60" s="22">
        <f t="shared" si="299"/>
        <v>2922073.0550000034</v>
      </c>
      <c r="EJ60" s="23">
        <f t="shared" si="299"/>
        <v>1420.392231639381</v>
      </c>
      <c r="EL60" s="3" t="s">
        <v>443</v>
      </c>
      <c r="EM60" s="22">
        <f>+ SUMIFS(datos_arg[ARS],datos_arg[Year],EM$2,datos_arg[Month],EQ$2,datos_arg[Origen],EL60)
+ SUMIFS(datos_us[ARS],datos_us[Year],EM$2,datos_us[Month],EQ$2,datos_us[Origen],EL60)</f>
        <v>120573.25806210469</v>
      </c>
      <c r="EN60" s="22">
        <f>+ SUMIFS(datos_arg[USD],datos_arg[Year],EM$2,datos_arg[Month],EQ$2,datos_arg[Origen],EL60)
+ SUMIFS(datos_us[USD],datos_us[Year],EM$2,datos_us[Month],EQ$2,datos_us[Origen],EL60)</f>
        <v>0</v>
      </c>
      <c r="EO60" s="22"/>
      <c r="EP60" s="22">
        <f t="shared" si="300"/>
        <v>3042646.3130621081</v>
      </c>
      <c r="EQ60" s="23">
        <f t="shared" si="300"/>
        <v>1420.392231639381</v>
      </c>
      <c r="ES60" s="3" t="s">
        <v>443</v>
      </c>
      <c r="ET60" s="22">
        <f>+ SUMIFS(datos_arg[ARS],datos_arg[Year],ET$2,datos_arg[Month],EX$2,datos_arg[Origen],ES60)
+ SUMIFS(datos_us[ARS],datos_us[Year],ET$2,datos_us[Month],EX$2,datos_us[Origen],ES60)</f>
        <v>515035.64812580915</v>
      </c>
      <c r="EU60" s="22">
        <f>+ SUMIFS(datos_arg[USD],datos_arg[Year],ET$2,datos_arg[Month],EX$2,datos_arg[Origen],ES60)
+ SUMIFS(datos_us[USD],datos_us[Year],ET$2,datos_us[Month],EX$2,datos_us[Origen],ES60)</f>
        <v>87.67742556694634</v>
      </c>
      <c r="EV60" s="22"/>
      <c r="EW60" s="22">
        <f t="shared" si="301"/>
        <v>3557681.9611879173</v>
      </c>
      <c r="EX60" s="23">
        <f t="shared" si="301"/>
        <v>1508.0696572063273</v>
      </c>
      <c r="EZ60" s="3" t="s">
        <v>443</v>
      </c>
      <c r="FA60" s="22">
        <f>+ SUMIFS(datos_arg[ARS],datos_arg[Year],FA$2,datos_arg[Month],FE$2,datos_arg[Origen],EZ60)
+ SUMIFS(datos_us[ARS],datos_us[Year],FA$2,datos_us[Month],FE$2,datos_us[Origen],EZ60)</f>
        <v>0</v>
      </c>
      <c r="FB60" s="22">
        <f>+ SUMIFS(datos_arg[USD],datos_arg[Year],FA$2,datos_arg[Month],FE$2,datos_arg[Origen],EZ60)
+ SUMIFS(datos_us[USD],datos_us[Year],FA$2,datos_us[Month],FE$2,datos_us[Origen],EZ60)</f>
        <v>97.746373138519999</v>
      </c>
      <c r="FC60" s="22"/>
      <c r="FD60" s="22">
        <f t="shared" si="302"/>
        <v>3557681.9611879173</v>
      </c>
      <c r="FE60" s="23">
        <f t="shared" si="302"/>
        <v>1605.8160303448474</v>
      </c>
      <c r="FG60" s="3" t="s">
        <v>443</v>
      </c>
      <c r="FH60" s="22">
        <f>+ SUMIFS(datos_arg[ARS],datos_arg[Year],FH$2,datos_arg[Month],FL$2,datos_arg[Origen],FG60)
+ SUMIFS(datos_us[ARS],datos_us[Year],FH$2,datos_us[Month],FL$2,datos_us[Origen],FG60)</f>
        <v>0</v>
      </c>
      <c r="FI60" s="22">
        <f>+ SUMIFS(datos_arg[USD],datos_arg[Year],FH$2,datos_arg[Month],FL$2,datos_arg[Origen],FG60)
+ SUMIFS(datos_us[USD],datos_us[Year],FH$2,datos_us[Month],FL$2,datos_us[Origen],FG60)</f>
        <v>0</v>
      </c>
      <c r="FJ60" s="22"/>
      <c r="FK60" s="22">
        <f t="shared" si="303"/>
        <v>3557681.9611879173</v>
      </c>
      <c r="FL60" s="23">
        <f t="shared" si="303"/>
        <v>1605.8160303448474</v>
      </c>
      <c r="FN60" s="3" t="s">
        <v>443</v>
      </c>
      <c r="FO60" s="22">
        <f>+ SUMIFS(datos_arg[ARS],datos_arg[Year],FO$2,datos_arg[Month],FS$2,datos_arg[Origen],FN60)
+ SUMIFS(datos_us[ARS],datos_us[Year],FO$2,datos_us[Month],FS$2,datos_us[Origen],FN60)</f>
        <v>0</v>
      </c>
      <c r="FP60" s="22">
        <f>+ SUMIFS(datos_arg[USD],datos_arg[Year],FO$2,datos_arg[Month],FS$2,datos_arg[Origen],FN60)
+ SUMIFS(datos_us[USD],datos_us[Year],FO$2,datos_us[Month],FS$2,datos_us[Origen],FN60)</f>
        <v>55.877784875862432</v>
      </c>
      <c r="FQ60" s="22"/>
      <c r="FR60" s="22">
        <f t="shared" si="304"/>
        <v>3557681.9611879173</v>
      </c>
      <c r="FS60" s="23">
        <f t="shared" si="304"/>
        <v>1661.6938152207099</v>
      </c>
      <c r="FU60" s="3" t="s">
        <v>443</v>
      </c>
      <c r="FV60" s="22">
        <f>+ SUMIFS(datos_arg[ARS],datos_arg[Year],FV$2,datos_arg[Month],FZ$2,datos_arg[Origen],FU60)
+ SUMIFS(datos_us[ARS],datos_us[Year],FV$2,datos_us[Month],FZ$2,datos_us[Origen],FU60)</f>
        <v>0</v>
      </c>
      <c r="FW60" s="22">
        <f>+ SUMIFS(datos_arg[USD],datos_arg[Year],FV$2,datos_arg[Month],FZ$2,datos_arg[Origen],FU60)
+ SUMIFS(datos_us[USD],datos_us[Year],FV$2,datos_us[Month],FZ$2,datos_us[Origen],FU60)</f>
        <v>129.20475364316997</v>
      </c>
      <c r="FX60" s="22"/>
      <c r="FY60" s="22">
        <f t="shared" si="305"/>
        <v>3557681.9611879173</v>
      </c>
      <c r="FZ60" s="23">
        <f t="shared" si="305"/>
        <v>1790.89856886388</v>
      </c>
      <c r="GB60" s="3" t="s">
        <v>443</v>
      </c>
      <c r="GC60" s="22">
        <f>+ SUMIFS(datos_arg[ARS],datos_arg[Year],GC$2,datos_arg[Month],GG$2,datos_arg[Origen],GB60)
+ SUMIFS(datos_us[ARS],datos_us[Year],GC$2,datos_us[Month],GG$2,datos_us[Origen],GB60)</f>
        <v>0</v>
      </c>
      <c r="GD60" s="22">
        <f>+ SUMIFS(datos_arg[USD],datos_arg[Year],GC$2,datos_arg[Month],GG$2,datos_arg[Origen],GB60)
+ SUMIFS(datos_us[USD],datos_us[Year],GC$2,datos_us[Month],GG$2,datos_us[Origen],GB60)</f>
        <v>21.296807865784046</v>
      </c>
      <c r="GE60" s="22"/>
      <c r="GF60" s="22">
        <f t="shared" si="306"/>
        <v>3557681.9611879173</v>
      </c>
      <c r="GG60" s="23">
        <f t="shared" si="306"/>
        <v>1812.1953767296641</v>
      </c>
      <c r="GI60" s="3" t="s">
        <v>443</v>
      </c>
      <c r="GJ60" s="22">
        <f>+ SUMIFS(datos_arg[ARS],datos_arg[Year],GJ$2,datos_arg[Month],GN$2,datos_arg[Origen],GI60)
+ SUMIFS(datos_us[ARS],datos_us[Year],GJ$2,datos_us[Month],GN$2,datos_us[Origen],GI60)</f>
        <v>12991579</v>
      </c>
      <c r="GK60" s="22">
        <f>+ SUMIFS(datos_arg[USD],datos_arg[Year],GJ$2,datos_arg[Month],GN$2,datos_arg[Origen],GI60)
+ SUMIFS(datos_us[USD],datos_us[Year],GJ$2,datos_us[Month],GN$2,datos_us[Origen],GI60)</f>
        <v>11.758631420336314</v>
      </c>
      <c r="GL60" s="22"/>
      <c r="GM60" s="22">
        <f t="shared" si="307"/>
        <v>16549260.961187918</v>
      </c>
      <c r="GN60" s="23">
        <f t="shared" si="307"/>
        <v>1823.9540081500004</v>
      </c>
      <c r="GP60" s="3" t="s">
        <v>443</v>
      </c>
      <c r="GQ60" s="22">
        <f>+ SUMIFS(datos_arg[ARS],datos_arg[Year],GQ$2,datos_arg[Month],GU$2,datos_arg[Origen],GP60)
+ SUMIFS(datos_us[ARS],datos_us[Year],GQ$2,datos_us[Month],GU$2,datos_us[Origen],GP60)</f>
        <v>0</v>
      </c>
      <c r="GR60" s="22">
        <f>+ SUMIFS(datos_arg[USD],datos_arg[Year],GQ$2,datos_arg[Month],GU$2,datos_arg[Origen],GP60)
+ SUMIFS(datos_us[USD],datos_us[Year],GQ$2,datos_us[Month],GU$2,datos_us[Origen],GP60)</f>
        <v>18.395224352551928</v>
      </c>
      <c r="GS60" s="22"/>
      <c r="GT60" s="22">
        <f t="shared" si="308"/>
        <v>16549260.961187918</v>
      </c>
      <c r="GU60" s="23">
        <f t="shared" si="308"/>
        <v>1842.3492325025522</v>
      </c>
      <c r="GW60" s="3" t="s">
        <v>443</v>
      </c>
      <c r="GX60" s="22">
        <f>+ SUMIFS(datos_arg[ARS],datos_arg[Year],GX$2,datos_arg[Month],HB$2,datos_arg[Origen],GW60)
+ SUMIFS(datos_us[ARS],datos_us[Year],GX$2,datos_us[Month],HB$2,datos_us[Origen],GW60)</f>
        <v>0</v>
      </c>
      <c r="GY60" s="22">
        <f>+ SUMIFS(datos_arg[USD],datos_arg[Year],GX$2,datos_arg[Month],HB$2,datos_arg[Origen],GW60)
+ SUMIFS(datos_us[USD],datos_us[Year],GX$2,datos_us[Month],HB$2,datos_us[Origen],GW60)</f>
        <v>0</v>
      </c>
      <c r="GZ60" s="22"/>
      <c r="HA60" s="22">
        <f t="shared" si="309"/>
        <v>16549260.961187918</v>
      </c>
      <c r="HB60" s="23">
        <f t="shared" si="309"/>
        <v>1842.3492325025522</v>
      </c>
      <c r="HD60" s="3" t="s">
        <v>443</v>
      </c>
      <c r="HE60" s="22">
        <f>+ SUMIFS(datos_arg[ARS],datos_arg[Year],HE$2,datos_arg[Month],HI$2,datos_arg[Origen],HD60)
+ SUMIFS(datos_us[ARS],datos_us[Year],HE$2,datos_us[Month],HI$2,datos_us[Origen],HD60)</f>
        <v>13729119.5</v>
      </c>
      <c r="HF60" s="22">
        <f>+ SUMIFS(datos_arg[USD],datos_arg[Year],HE$2,datos_arg[Month],HI$2,datos_arg[Origen],HD60)
+ SUMIFS(datos_us[USD],datos_us[Year],HE$2,datos_us[Month],HI$2,datos_us[Origen],HD60)</f>
        <v>155.06856720095129</v>
      </c>
      <c r="HG60" s="22"/>
      <c r="HH60" s="22">
        <f t="shared" si="310"/>
        <v>30278380.461187918</v>
      </c>
      <c r="HI60" s="23">
        <f t="shared" si="310"/>
        <v>1997.4177997035035</v>
      </c>
      <c r="HK60" s="3" t="s">
        <v>443</v>
      </c>
      <c r="HL60" s="22">
        <f>+ SUMIFS(datos_arg[ARS],datos_arg[Year],HL$2,datos_arg[Month],HP$2,datos_arg[Origen],HK60)
+ SUMIFS(datos_us[ARS],datos_us[Year],HL$2,datos_us[Month],HP$2,datos_us[Origen],HK60)</f>
        <v>0</v>
      </c>
      <c r="HM60" s="22">
        <f>+ SUMIFS(datos_arg[USD],datos_arg[Year],HL$2,datos_arg[Month],HP$2,datos_arg[Origen],HK60)
+ SUMIFS(datos_us[USD],datos_us[Year],HL$2,datos_us[Month],HP$2,datos_us[Origen],HK60)</f>
        <v>0</v>
      </c>
      <c r="HN60" s="22"/>
      <c r="HO60" s="22">
        <f t="shared" si="311"/>
        <v>30278380.461187918</v>
      </c>
      <c r="HP60" s="23">
        <f t="shared" si="311"/>
        <v>1997.4177997035035</v>
      </c>
    </row>
    <row r="61" spans="2:224" ht="15.75" thickBot="1" x14ac:dyDescent="0.3">
      <c r="B61" s="24" t="s">
        <v>508</v>
      </c>
      <c r="C61" s="25">
        <f>+ SUMIFS(datos_arg[ARS],datos_arg[Year],C$2,datos_arg[Month],G$2,datos_arg[Origen],B61)
+ SUMIFS(datos_us[ARS],datos_us[Year],C$2,datos_us[Month],G$2,datos_us[Origen],B61)</f>
        <v>0</v>
      </c>
      <c r="D61" s="25">
        <f>+ SUMIFS(datos_arg[USD],datos_arg[Year],C$2,datos_arg[Month],G$2,datos_arg[Origen],B61)
+ SUMIFS(datos_us[USD],datos_us[Year],C$2,datos_us[Month],G$2,datos_us[Origen],B61)</f>
        <v>0</v>
      </c>
      <c r="E61" s="25"/>
      <c r="F61" s="25">
        <f t="shared" si="32"/>
        <v>0</v>
      </c>
      <c r="G61" s="26">
        <f t="shared" si="0"/>
        <v>0</v>
      </c>
      <c r="I61" s="24" t="s">
        <v>508</v>
      </c>
      <c r="J61" s="25">
        <f>+ SUMIFS(datos_arg[ARS],datos_arg[Year],J$2,datos_arg[Month],N$2,datos_arg[Origen],I61)
+ SUMIFS(datos_us[ARS],datos_us[Year],J$2,datos_us[Month],N$2,datos_us[Origen],I61)</f>
        <v>0</v>
      </c>
      <c r="K61" s="25">
        <f>+ SUMIFS(datos_arg[USD],datos_arg[Year],J$2,datos_arg[Month],N$2,datos_arg[Origen],I61)
+ SUMIFS(datos_us[USD],datos_us[Year],J$2,datos_us[Month],N$2,datos_us[Origen],I61)</f>
        <v>0</v>
      </c>
      <c r="L61" s="25"/>
      <c r="M61" s="25">
        <f t="shared" si="281"/>
        <v>0</v>
      </c>
      <c r="N61" s="26">
        <f t="shared" si="281"/>
        <v>0</v>
      </c>
      <c r="P61" s="24" t="s">
        <v>508</v>
      </c>
      <c r="Q61" s="25">
        <f>+ SUMIFS(datos_arg[ARS],datos_arg[Year],Q$2,datos_arg[Month],U$2,datos_arg[Origen],P61)
+ SUMIFS(datos_us[ARS],datos_us[Year],Q$2,datos_us[Month],U$2,datos_us[Origen],P61)</f>
        <v>0</v>
      </c>
      <c r="R61" s="25">
        <f>+ SUMIFS(datos_arg[USD],datos_arg[Year],Q$2,datos_arg[Month],U$2,datos_arg[Origen],P61)
+ SUMIFS(datos_us[USD],datos_us[Year],Q$2,datos_us[Month],U$2,datos_us[Origen],P61)</f>
        <v>0</v>
      </c>
      <c r="S61" s="25"/>
      <c r="T61" s="25">
        <f t="shared" si="282"/>
        <v>0</v>
      </c>
      <c r="U61" s="26">
        <f t="shared" si="282"/>
        <v>0</v>
      </c>
      <c r="W61" s="24" t="s">
        <v>508</v>
      </c>
      <c r="X61" s="25">
        <f>+ SUMIFS(datos_arg[ARS],datos_arg[Year],X$2,datos_arg[Month],AB$2,datos_arg[Origen],W61)
+ SUMIFS(datos_us[ARS],datos_us[Year],X$2,datos_us[Month],AB$2,datos_us[Origen],W61)</f>
        <v>0</v>
      </c>
      <c r="Y61" s="25">
        <f>+ SUMIFS(datos_arg[USD],datos_arg[Year],X$2,datos_arg[Month],AB$2,datos_arg[Origen],W61)
+ SUMIFS(datos_us[USD],datos_us[Year],X$2,datos_us[Month],AB$2,datos_us[Origen],W61)</f>
        <v>0</v>
      </c>
      <c r="Z61" s="25"/>
      <c r="AA61" s="25">
        <f t="shared" si="283"/>
        <v>0</v>
      </c>
      <c r="AB61" s="26">
        <f t="shared" si="283"/>
        <v>0</v>
      </c>
      <c r="AD61" s="24" t="s">
        <v>508</v>
      </c>
      <c r="AE61" s="25">
        <f>+ SUMIFS(datos_arg[ARS],datos_arg[Year],AE$2,datos_arg[Month],AI$2,datos_arg[Origen],AD61)
+ SUMIFS(datos_us[ARS],datos_us[Year],AE$2,datos_us[Month],AI$2,datos_us[Origen],AD61)</f>
        <v>0</v>
      </c>
      <c r="AF61" s="25">
        <f>+ SUMIFS(datos_arg[USD],datos_arg[Year],AE$2,datos_arg[Month],AI$2,datos_arg[Origen],AD61)
+ SUMIFS(datos_us[USD],datos_us[Year],AE$2,datos_us[Month],AI$2,datos_us[Origen],AD61)</f>
        <v>0</v>
      </c>
      <c r="AG61" s="25"/>
      <c r="AH61" s="25">
        <f t="shared" si="284"/>
        <v>0</v>
      </c>
      <c r="AI61" s="26">
        <f t="shared" si="284"/>
        <v>0</v>
      </c>
      <c r="AK61" s="24" t="s">
        <v>508</v>
      </c>
      <c r="AL61" s="25">
        <f>+ SUMIFS(datos_arg[ARS],datos_arg[Year],AL$2,datos_arg[Month],AP$2,datos_arg[Origen],AK61)
+ SUMIFS(datos_us[ARS],datos_us[Year],AL$2,datos_us[Month],AP$2,datos_us[Origen],AK61)</f>
        <v>0</v>
      </c>
      <c r="AM61" s="25">
        <f>+ SUMIFS(datos_arg[USD],datos_arg[Year],AL$2,datos_arg[Month],AP$2,datos_arg[Origen],AK61)
+ SUMIFS(datos_us[USD],datos_us[Year],AL$2,datos_us[Month],AP$2,datos_us[Origen],AK61)</f>
        <v>0</v>
      </c>
      <c r="AN61" s="25"/>
      <c r="AO61" s="25">
        <f t="shared" si="285"/>
        <v>0</v>
      </c>
      <c r="AP61" s="26">
        <f t="shared" si="285"/>
        <v>0</v>
      </c>
      <c r="AR61" s="24" t="s">
        <v>508</v>
      </c>
      <c r="AS61" s="25">
        <f>+ SUMIFS(datos_arg[ARS],datos_arg[Year],AS$2,datos_arg[Month],AW$2,datos_arg[Origen],AR61)
+ SUMIFS(datos_us[ARS],datos_us[Year],AS$2,datos_us[Month],AW$2,datos_us[Origen],AR61)</f>
        <v>0</v>
      </c>
      <c r="AT61" s="25">
        <f>+ SUMIFS(datos_arg[USD],datos_arg[Year],AS$2,datos_arg[Month],AW$2,datos_arg[Origen],AR61)
+ SUMIFS(datos_us[USD],datos_us[Year],AS$2,datos_us[Month],AW$2,datos_us[Origen],AR61)</f>
        <v>0</v>
      </c>
      <c r="AU61" s="25"/>
      <c r="AV61" s="25">
        <f t="shared" si="286"/>
        <v>0</v>
      </c>
      <c r="AW61" s="26">
        <f t="shared" si="286"/>
        <v>0</v>
      </c>
      <c r="AY61" s="24" t="s">
        <v>508</v>
      </c>
      <c r="AZ61" s="25">
        <f>+ SUMIFS(datos_arg[ARS],datos_arg[Year],AZ$2,datos_arg[Month],BD$2,datos_arg[Origen],AY61)
+ SUMIFS(datos_us[ARS],datos_us[Year],AZ$2,datos_us[Month],BD$2,datos_us[Origen],AY61)</f>
        <v>0</v>
      </c>
      <c r="BA61" s="25">
        <f>+ SUMIFS(datos_arg[USD],datos_arg[Year],AZ$2,datos_arg[Month],BD$2,datos_arg[Origen],AY61)
+ SUMIFS(datos_us[USD],datos_us[Year],AZ$2,datos_us[Month],BD$2,datos_us[Origen],AY61)</f>
        <v>0</v>
      </c>
      <c r="BB61" s="25"/>
      <c r="BC61" s="25">
        <f t="shared" si="287"/>
        <v>0</v>
      </c>
      <c r="BD61" s="26">
        <f t="shared" si="287"/>
        <v>0</v>
      </c>
      <c r="BF61" s="24" t="s">
        <v>508</v>
      </c>
      <c r="BG61" s="25">
        <f>+ SUMIFS(datos_arg[ARS],datos_arg[Year],BG$2,datos_arg[Month],BK$2,datos_arg[Origen],BF61)
+ SUMIFS(datos_us[ARS],datos_us[Year],BG$2,datos_us[Month],BK$2,datos_us[Origen],BF61)</f>
        <v>0</v>
      </c>
      <c r="BH61" s="25">
        <f>+ SUMIFS(datos_arg[USD],datos_arg[Year],BG$2,datos_arg[Month],BK$2,datos_arg[Origen],BF61)
+ SUMIFS(datos_us[USD],datos_us[Year],BG$2,datos_us[Month],BK$2,datos_us[Origen],BF61)</f>
        <v>0</v>
      </c>
      <c r="BI61" s="25"/>
      <c r="BJ61" s="25">
        <f t="shared" si="288"/>
        <v>0</v>
      </c>
      <c r="BK61" s="26">
        <f t="shared" si="288"/>
        <v>0</v>
      </c>
      <c r="BM61" s="24" t="s">
        <v>508</v>
      </c>
      <c r="BN61" s="25">
        <f>+ SUMIFS(datos_arg[ARS],datos_arg[Year],BN$2,datos_arg[Month],BR$2,datos_arg[Origen],BM61)
+ SUMIFS(datos_us[ARS],datos_us[Year],BN$2,datos_us[Month],BR$2,datos_us[Origen],BM61)</f>
        <v>0</v>
      </c>
      <c r="BO61" s="25">
        <f>+ SUMIFS(datos_arg[USD],datos_arg[Year],BN$2,datos_arg[Month],BR$2,datos_arg[Origen],BM61)
+ SUMIFS(datos_us[USD],datos_us[Year],BN$2,datos_us[Month],BR$2,datos_us[Origen],BM61)</f>
        <v>0</v>
      </c>
      <c r="BP61" s="25"/>
      <c r="BQ61" s="25">
        <f t="shared" si="289"/>
        <v>0</v>
      </c>
      <c r="BR61" s="26">
        <f t="shared" si="289"/>
        <v>0</v>
      </c>
      <c r="BT61" s="24" t="s">
        <v>508</v>
      </c>
      <c r="BU61" s="25">
        <f>+ SUMIFS(datos_arg[ARS],datos_arg[Year],BU$2,datos_arg[Month],BY$2,datos_arg[Origen],BT61)
+ SUMIFS(datos_us[ARS],datos_us[Year],BU$2,datos_us[Month],BY$2,datos_us[Origen],BT61)</f>
        <v>0</v>
      </c>
      <c r="BV61" s="25">
        <f>+ SUMIFS(datos_arg[USD],datos_arg[Year],BU$2,datos_arg[Month],BY$2,datos_arg[Origen],BT61)
+ SUMIFS(datos_us[USD],datos_us[Year],BU$2,datos_us[Month],BY$2,datos_us[Origen],BT61)</f>
        <v>0</v>
      </c>
      <c r="BW61" s="25"/>
      <c r="BX61" s="25">
        <f t="shared" si="290"/>
        <v>0</v>
      </c>
      <c r="BY61" s="26">
        <f t="shared" si="290"/>
        <v>0</v>
      </c>
      <c r="CA61" s="24" t="s">
        <v>508</v>
      </c>
      <c r="CB61" s="25">
        <f>+ SUMIFS(datos_arg[ARS],datos_arg[Year],CB$2,datos_arg[Month],CF$2,datos_arg[Origen],CA61)
+ SUMIFS(datos_us[ARS],datos_us[Year],CB$2,datos_us[Month],CF$2,datos_us[Origen],CA61)</f>
        <v>0</v>
      </c>
      <c r="CC61" s="25">
        <f>+ SUMIFS(datos_arg[USD],datos_arg[Year],CB$2,datos_arg[Month],CF$2,datos_arg[Origen],CA61)
+ SUMIFS(datos_us[USD],datos_us[Year],CB$2,datos_us[Month],CF$2,datos_us[Origen],CA61)</f>
        <v>0</v>
      </c>
      <c r="CD61" s="25"/>
      <c r="CE61" s="25">
        <f t="shared" si="291"/>
        <v>0</v>
      </c>
      <c r="CF61" s="26">
        <f t="shared" si="291"/>
        <v>0</v>
      </c>
      <c r="CH61" s="24" t="s">
        <v>508</v>
      </c>
      <c r="CI61" s="25">
        <f>+ SUMIFS(datos_arg[ARS],datos_arg[Year],CI$2,datos_arg[Month],CM$2,datos_arg[Origen],CH61)
+ SUMIFS(datos_us[ARS],datos_us[Year],CI$2,datos_us[Month],CM$2,datos_us[Origen],CH61)</f>
        <v>0</v>
      </c>
      <c r="CJ61" s="25">
        <f>+ SUMIFS(datos_arg[USD],datos_arg[Year],CI$2,datos_arg[Month],CM$2,datos_arg[Origen],CH61)
+ SUMIFS(datos_us[USD],datos_us[Year],CI$2,datos_us[Month],CM$2,datos_us[Origen],CH61)</f>
        <v>0</v>
      </c>
      <c r="CK61" s="25"/>
      <c r="CL61" s="25">
        <f t="shared" si="292"/>
        <v>0</v>
      </c>
      <c r="CM61" s="26">
        <f t="shared" si="292"/>
        <v>0</v>
      </c>
      <c r="CO61" s="24" t="s">
        <v>508</v>
      </c>
      <c r="CP61" s="25">
        <f>+ SUMIFS(datos_arg[ARS],datos_arg[Year],CP$2,datos_arg[Month],CT$2,datos_arg[Origen],CO61)
+ SUMIFS(datos_us[ARS],datos_us[Year],CP$2,datos_us[Month],CT$2,datos_us[Origen],CO61)</f>
        <v>2610.9749999999999</v>
      </c>
      <c r="CQ61" s="25">
        <f>+ SUMIFS(datos_arg[USD],datos_arg[Year],CP$2,datos_arg[Month],CT$2,datos_arg[Origen],CO61)
+ SUMIFS(datos_us[USD],datos_us[Year],CP$2,datos_us[Month],CT$2,datos_us[Origen],CO61)</f>
        <v>33.69</v>
      </c>
      <c r="CR61" s="25"/>
      <c r="CS61" s="25">
        <f t="shared" si="293"/>
        <v>2610.9749999999999</v>
      </c>
      <c r="CT61" s="26">
        <f t="shared" si="293"/>
        <v>33.69</v>
      </c>
      <c r="CV61" s="24" t="s">
        <v>508</v>
      </c>
      <c r="CW61" s="25">
        <f>+ SUMIFS(datos_arg[ARS],datos_arg[Year],CW$2,datos_arg[Month],DA$2,datos_arg[Origen],CV61)
+ SUMIFS(datos_us[ARS],datos_us[Year],CW$2,datos_us[Month],DA$2,datos_us[Origen],CV61)</f>
        <v>0</v>
      </c>
      <c r="CX61" s="25">
        <f>+ SUMIFS(datos_arg[USD],datos_arg[Year],CW$2,datos_arg[Month],DA$2,datos_arg[Origen],CV61)
+ SUMIFS(datos_us[USD],datos_us[Year],CW$2,datos_us[Month],DA$2,datos_us[Origen],CV61)</f>
        <v>0</v>
      </c>
      <c r="CY61" s="25"/>
      <c r="CZ61" s="25">
        <f t="shared" si="294"/>
        <v>2610.9749999999999</v>
      </c>
      <c r="DA61" s="26">
        <f t="shared" si="294"/>
        <v>33.69</v>
      </c>
      <c r="DC61" s="24" t="s">
        <v>508</v>
      </c>
      <c r="DD61" s="25">
        <f>+ SUMIFS(datos_arg[ARS],datos_arg[Year],DD$2,datos_arg[Month],DH$2,datos_arg[Origen],DC61)
+ SUMIFS(datos_us[ARS],datos_us[Year],DD$2,datos_us[Month],DH$2,datos_us[Origen],DC61)</f>
        <v>0</v>
      </c>
      <c r="DE61" s="25">
        <f>+ SUMIFS(datos_arg[USD],datos_arg[Year],DD$2,datos_arg[Month],DH$2,datos_arg[Origen],DC61)
+ SUMIFS(datos_us[USD],datos_us[Year],DD$2,datos_us[Month],DH$2,datos_us[Origen],DC61)</f>
        <v>0</v>
      </c>
      <c r="DF61" s="25"/>
      <c r="DG61" s="25">
        <f t="shared" si="295"/>
        <v>2610.9749999999999</v>
      </c>
      <c r="DH61" s="26">
        <f t="shared" si="295"/>
        <v>33.69</v>
      </c>
      <c r="DJ61" s="24" t="s">
        <v>508</v>
      </c>
      <c r="DK61" s="25">
        <f>+ SUMIFS(datos_arg[ARS],datos_arg[Year],DK$2,datos_arg[Month],DO$2,datos_arg[Origen],DJ61)
+ SUMIFS(datos_us[ARS],datos_us[Year],DK$2,datos_us[Month],DO$2,datos_us[Origen],DJ61)</f>
        <v>0</v>
      </c>
      <c r="DL61" s="25">
        <f>+ SUMIFS(datos_arg[USD],datos_arg[Year],DK$2,datos_arg[Month],DO$2,datos_arg[Origen],DJ61)
+ SUMIFS(datos_us[USD],datos_us[Year],DK$2,datos_us[Month],DO$2,datos_us[Origen],DJ61)</f>
        <v>0</v>
      </c>
      <c r="DM61" s="25"/>
      <c r="DN61" s="25">
        <f t="shared" si="296"/>
        <v>2610.9749999999999</v>
      </c>
      <c r="DO61" s="26">
        <f t="shared" si="296"/>
        <v>33.69</v>
      </c>
      <c r="DQ61" s="24" t="s">
        <v>508</v>
      </c>
      <c r="DR61" s="25">
        <f>+ SUMIFS(datos_arg[ARS],datos_arg[Year],DR$2,datos_arg[Month],DV$2,datos_arg[Origen],DQ61)
+ SUMIFS(datos_us[ARS],datos_us[Year],DR$2,datos_us[Month],DV$2,datos_us[Origen],DQ61)</f>
        <v>12042.559560000143</v>
      </c>
      <c r="DS61" s="25">
        <f>+ SUMIFS(datos_arg[USD],datos_arg[Year],DR$2,datos_arg[Month],DV$2,datos_arg[Origen],DQ61)
+ SUMIFS(datos_us[USD],datos_us[Year],DR$2,datos_us[Month],DV$2,datos_us[Origen],DQ61)</f>
        <v>100.3546630000012</v>
      </c>
      <c r="DT61" s="25"/>
      <c r="DU61" s="25">
        <f t="shared" si="297"/>
        <v>14653.534560000144</v>
      </c>
      <c r="DV61" s="26">
        <f t="shared" si="297"/>
        <v>134.04466300000121</v>
      </c>
      <c r="DX61" s="24" t="s">
        <v>508</v>
      </c>
      <c r="DY61" s="25">
        <f>+ SUMIFS(datos_arg[ARS],datos_arg[Year],DY$2,datos_arg[Month],EC$2,datos_arg[Origen],DX61)
+ SUMIFS(datos_us[ARS],datos_us[Year],DY$2,datos_us[Month],EC$2,datos_us[Origen],DX61)</f>
        <v>0</v>
      </c>
      <c r="DZ61" s="25">
        <f>+ SUMIFS(datos_arg[USD],datos_arg[Year],DY$2,datos_arg[Month],EC$2,datos_arg[Origen],DX61)
+ SUMIFS(datos_us[USD],datos_us[Year],DY$2,datos_us[Month],EC$2,datos_us[Origen],DX61)</f>
        <v>0</v>
      </c>
      <c r="EA61" s="25"/>
      <c r="EB61" s="25">
        <f t="shared" si="298"/>
        <v>14653.534560000144</v>
      </c>
      <c r="EC61" s="26">
        <f t="shared" si="298"/>
        <v>134.04466300000121</v>
      </c>
      <c r="EE61" s="24" t="s">
        <v>508</v>
      </c>
      <c r="EF61" s="25">
        <f>+ SUMIFS(datos_arg[ARS],datos_arg[Year],EF$2,datos_arg[Month],EJ$2,datos_arg[Origen],EE61)
+ SUMIFS(datos_us[ARS],datos_us[Year],EF$2,datos_us[Month],EJ$2,datos_us[Origen],EE61)</f>
        <v>0</v>
      </c>
      <c r="EG61" s="25">
        <f>+ SUMIFS(datos_arg[USD],datos_arg[Year],EF$2,datos_arg[Month],EJ$2,datos_arg[Origen],EE61)
+ SUMIFS(datos_us[USD],datos_us[Year],EF$2,datos_us[Month],EJ$2,datos_us[Origen],EE61)</f>
        <v>0</v>
      </c>
      <c r="EH61" s="25"/>
      <c r="EI61" s="25">
        <f t="shared" si="299"/>
        <v>14653.534560000144</v>
      </c>
      <c r="EJ61" s="26">
        <f t="shared" si="299"/>
        <v>134.04466300000121</v>
      </c>
      <c r="EL61" s="24" t="s">
        <v>508</v>
      </c>
      <c r="EM61" s="25">
        <f>+ SUMIFS(datos_arg[ARS],datos_arg[Year],EM$2,datos_arg[Month],EQ$2,datos_arg[Origen],EL61)
+ SUMIFS(datos_us[ARS],datos_us[Year],EM$2,datos_us[Month],EQ$2,datos_us[Origen],EL61)</f>
        <v>0</v>
      </c>
      <c r="EN61" s="25">
        <f>+ SUMIFS(datos_arg[USD],datos_arg[Year],EM$2,datos_arg[Month],EQ$2,datos_arg[Origen],EL61)
+ SUMIFS(datos_us[USD],datos_us[Year],EM$2,datos_us[Month],EQ$2,datos_us[Origen],EL61)</f>
        <v>0</v>
      </c>
      <c r="EO61" s="25"/>
      <c r="EP61" s="25">
        <f t="shared" si="300"/>
        <v>14653.534560000144</v>
      </c>
      <c r="EQ61" s="26">
        <f t="shared" si="300"/>
        <v>134.04466300000121</v>
      </c>
      <c r="ES61" s="24" t="s">
        <v>508</v>
      </c>
      <c r="ET61" s="25">
        <f>+ SUMIFS(datos_arg[ARS],datos_arg[Year],ET$2,datos_arg[Month],EX$2,datos_arg[Origen],ES61)
+ SUMIFS(datos_us[ARS],datos_us[Year],ET$2,datos_us[Month],EX$2,datos_us[Origen],ES61)</f>
        <v>0</v>
      </c>
      <c r="EU61" s="25">
        <f>+ SUMIFS(datos_arg[USD],datos_arg[Year],ET$2,datos_arg[Month],EX$2,datos_arg[Origen],ES61)
+ SUMIFS(datos_us[USD],datos_us[Year],ET$2,datos_us[Month],EX$2,datos_us[Origen],ES61)</f>
        <v>0</v>
      </c>
      <c r="EV61" s="25"/>
      <c r="EW61" s="25">
        <f t="shared" si="301"/>
        <v>14653.534560000144</v>
      </c>
      <c r="EX61" s="26">
        <f t="shared" si="301"/>
        <v>134.04466300000121</v>
      </c>
      <c r="EZ61" s="24" t="s">
        <v>508</v>
      </c>
      <c r="FA61" s="25">
        <f>+ SUMIFS(datos_arg[ARS],datos_arg[Year],FA$2,datos_arg[Month],FE$2,datos_arg[Origen],EZ61)
+ SUMIFS(datos_us[ARS],datos_us[Year],FA$2,datos_us[Month],FE$2,datos_us[Origen],EZ61)</f>
        <v>0</v>
      </c>
      <c r="FB61" s="25">
        <f>+ SUMIFS(datos_arg[USD],datos_arg[Year],FA$2,datos_arg[Month],FE$2,datos_arg[Origen],EZ61)
+ SUMIFS(datos_us[USD],datos_us[Year],FA$2,datos_us[Month],FE$2,datos_us[Origen],EZ61)</f>
        <v>0</v>
      </c>
      <c r="FC61" s="25"/>
      <c r="FD61" s="25">
        <f t="shared" si="302"/>
        <v>14653.534560000144</v>
      </c>
      <c r="FE61" s="26">
        <f t="shared" si="302"/>
        <v>134.04466300000121</v>
      </c>
      <c r="FG61" s="24" t="s">
        <v>508</v>
      </c>
      <c r="FH61" s="25">
        <f>+ SUMIFS(datos_arg[ARS],datos_arg[Year],FH$2,datos_arg[Month],FL$2,datos_arg[Origen],FG61)
+ SUMIFS(datos_us[ARS],datos_us[Year],FH$2,datos_us[Month],FL$2,datos_us[Origen],FG61)</f>
        <v>129.99</v>
      </c>
      <c r="FI61" s="25">
        <f>+ SUMIFS(datos_arg[USD],datos_arg[Year],FH$2,datos_arg[Month],FL$2,datos_arg[Origen],FG61)
+ SUMIFS(datos_us[USD],datos_us[Year],FH$2,datos_us[Month],FL$2,datos_us[Origen],FG61)</f>
        <v>0.83864516129032263</v>
      </c>
      <c r="FJ61" s="25"/>
      <c r="FK61" s="25">
        <f t="shared" si="303"/>
        <v>14783.524560000144</v>
      </c>
      <c r="FL61" s="26">
        <f t="shared" si="303"/>
        <v>134.88330816129152</v>
      </c>
      <c r="FN61" s="24" t="s">
        <v>508</v>
      </c>
      <c r="FO61" s="25">
        <f>+ SUMIFS(datos_arg[ARS],datos_arg[Year],FO$2,datos_arg[Month],FS$2,datos_arg[Origen],FN61)
+ SUMIFS(datos_us[ARS],datos_us[Year],FO$2,datos_us[Month],FS$2,datos_us[Origen],FN61)</f>
        <v>0</v>
      </c>
      <c r="FP61" s="25">
        <f>+ SUMIFS(datos_arg[USD],datos_arg[Year],FO$2,datos_arg[Month],FS$2,datos_arg[Origen],FN61)
+ SUMIFS(datos_us[USD],datos_us[Year],FO$2,datos_us[Month],FS$2,datos_us[Origen],FN61)</f>
        <v>0</v>
      </c>
      <c r="FQ61" s="25"/>
      <c r="FR61" s="25">
        <f t="shared" si="304"/>
        <v>14783.524560000144</v>
      </c>
      <c r="FS61" s="26">
        <f t="shared" si="304"/>
        <v>134.88330816129152</v>
      </c>
      <c r="FU61" s="24" t="s">
        <v>508</v>
      </c>
      <c r="FV61" s="25">
        <f>+ SUMIFS(datos_arg[ARS],datos_arg[Year],FV$2,datos_arg[Month],FZ$2,datos_arg[Origen],FU61)
+ SUMIFS(datos_us[ARS],datos_us[Year],FV$2,datos_us[Month],FZ$2,datos_us[Origen],FU61)</f>
        <v>0</v>
      </c>
      <c r="FW61" s="25">
        <f>+ SUMIFS(datos_arg[USD],datos_arg[Year],FV$2,datos_arg[Month],FZ$2,datos_arg[Origen],FU61)
+ SUMIFS(datos_us[USD],datos_us[Year],FV$2,datos_us[Month],FZ$2,datos_us[Origen],FU61)</f>
        <v>0</v>
      </c>
      <c r="FX61" s="25"/>
      <c r="FY61" s="25">
        <f t="shared" si="305"/>
        <v>14783.524560000144</v>
      </c>
      <c r="FZ61" s="26">
        <f t="shared" si="305"/>
        <v>134.88330816129152</v>
      </c>
      <c r="GB61" s="24" t="s">
        <v>508</v>
      </c>
      <c r="GC61" s="25">
        <f>+ SUMIFS(datos_arg[ARS],datos_arg[Year],GC$2,datos_arg[Month],GG$2,datos_arg[Origen],GB61)
+ SUMIFS(datos_us[ARS],datos_us[Year],GC$2,datos_us[Month],GG$2,datos_us[Origen],GB61)</f>
        <v>0</v>
      </c>
      <c r="GD61" s="25">
        <f>+ SUMIFS(datos_arg[USD],datos_arg[Year],GC$2,datos_arg[Month],GG$2,datos_arg[Origen],GB61)
+ SUMIFS(datos_us[USD],datos_us[Year],GC$2,datos_us[Month],GG$2,datos_us[Origen],GB61)</f>
        <v>0</v>
      </c>
      <c r="GE61" s="25"/>
      <c r="GF61" s="25">
        <f t="shared" si="306"/>
        <v>14783.524560000144</v>
      </c>
      <c r="GG61" s="26">
        <f t="shared" si="306"/>
        <v>134.88330816129152</v>
      </c>
      <c r="GI61" s="24" t="s">
        <v>508</v>
      </c>
      <c r="GJ61" s="25">
        <f>+ SUMIFS(datos_arg[ARS],datos_arg[Year],GJ$2,datos_arg[Month],GN$2,datos_arg[Origen],GI61)
+ SUMIFS(datos_us[ARS],datos_us[Year],GJ$2,datos_us[Month],GN$2,datos_us[Origen],GI61)</f>
        <v>0</v>
      </c>
      <c r="GK61" s="25">
        <f>+ SUMIFS(datos_arg[USD],datos_arg[Year],GJ$2,datos_arg[Month],GN$2,datos_arg[Origen],GI61)
+ SUMIFS(datos_us[USD],datos_us[Year],GJ$2,datos_us[Month],GN$2,datos_us[Origen],GI61)</f>
        <v>0</v>
      </c>
      <c r="GL61" s="25"/>
      <c r="GM61" s="25">
        <f t="shared" si="307"/>
        <v>14783.524560000144</v>
      </c>
      <c r="GN61" s="26">
        <f t="shared" si="307"/>
        <v>134.88330816129152</v>
      </c>
      <c r="GP61" s="24" t="s">
        <v>508</v>
      </c>
      <c r="GQ61" s="25">
        <f>+ SUMIFS(datos_arg[ARS],datos_arg[Year],GQ$2,datos_arg[Month],GU$2,datos_arg[Origen],GP61)
+ SUMIFS(datos_us[ARS],datos_us[Year],GQ$2,datos_us[Month],GU$2,datos_us[Origen],GP61)</f>
        <v>0</v>
      </c>
      <c r="GR61" s="25">
        <f>+ SUMIFS(datos_arg[USD],datos_arg[Year],GQ$2,datos_arg[Month],GU$2,datos_arg[Origen],GP61)
+ SUMIFS(datos_us[USD],datos_us[Year],GQ$2,datos_us[Month],GU$2,datos_us[Origen],GP61)</f>
        <v>0</v>
      </c>
      <c r="GS61" s="25"/>
      <c r="GT61" s="25">
        <f t="shared" si="308"/>
        <v>14783.524560000144</v>
      </c>
      <c r="GU61" s="26">
        <f t="shared" si="308"/>
        <v>134.88330816129152</v>
      </c>
      <c r="GW61" s="24" t="s">
        <v>508</v>
      </c>
      <c r="GX61" s="25">
        <f>+ SUMIFS(datos_arg[ARS],datos_arg[Year],GX$2,datos_arg[Month],HB$2,datos_arg[Origen],GW61)
+ SUMIFS(datos_us[ARS],datos_us[Year],GX$2,datos_us[Month],HB$2,datos_us[Origen],GW61)</f>
        <v>0</v>
      </c>
      <c r="GY61" s="25">
        <f>+ SUMIFS(datos_arg[USD],datos_arg[Year],GX$2,datos_arg[Month],HB$2,datos_arg[Origen],GW61)
+ SUMIFS(datos_us[USD],datos_us[Year],GX$2,datos_us[Month],HB$2,datos_us[Origen],GW61)</f>
        <v>0</v>
      </c>
      <c r="GZ61" s="25"/>
      <c r="HA61" s="25">
        <f t="shared" si="309"/>
        <v>14783.524560000144</v>
      </c>
      <c r="HB61" s="26">
        <f t="shared" si="309"/>
        <v>134.88330816129152</v>
      </c>
      <c r="HD61" s="24" t="s">
        <v>508</v>
      </c>
      <c r="HE61" s="25">
        <f>+ SUMIFS(datos_arg[ARS],datos_arg[Year],HE$2,datos_arg[Month],HI$2,datos_arg[Origen],HD61)
+ SUMIFS(datos_us[ARS],datos_us[Year],HE$2,datos_us[Month],HI$2,datos_us[Origen],HD61)</f>
        <v>0</v>
      </c>
      <c r="HF61" s="25">
        <f>+ SUMIFS(datos_arg[USD],datos_arg[Year],HE$2,datos_arg[Month],HI$2,datos_arg[Origen],HD61)
+ SUMIFS(datos_us[USD],datos_us[Year],HE$2,datos_us[Month],HI$2,datos_us[Origen],HD61)</f>
        <v>0</v>
      </c>
      <c r="HG61" s="25"/>
      <c r="HH61" s="25">
        <f t="shared" si="310"/>
        <v>14783.524560000144</v>
      </c>
      <c r="HI61" s="26">
        <f t="shared" si="310"/>
        <v>134.88330816129152</v>
      </c>
      <c r="HK61" s="24" t="s">
        <v>508</v>
      </c>
      <c r="HL61" s="25">
        <f>+ SUMIFS(datos_arg[ARS],datos_arg[Year],HL$2,datos_arg[Month],HP$2,datos_arg[Origen],HK61)
+ SUMIFS(datos_us[ARS],datos_us[Year],HL$2,datos_us[Month],HP$2,datos_us[Origen],HK61)</f>
        <v>0</v>
      </c>
      <c r="HM61" s="25">
        <f>+ SUMIFS(datos_arg[USD],datos_arg[Year],HL$2,datos_arg[Month],HP$2,datos_arg[Origen],HK61)
+ SUMIFS(datos_us[USD],datos_us[Year],HL$2,datos_us[Month],HP$2,datos_us[Origen],HK61)</f>
        <v>0</v>
      </c>
      <c r="HN61" s="25"/>
      <c r="HO61" s="25">
        <f t="shared" si="311"/>
        <v>14783.524560000144</v>
      </c>
      <c r="HP61" s="26">
        <f t="shared" si="311"/>
        <v>134.88330816129152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ACTAS</vt:lpstr>
      <vt:lpstr>Sheet1</vt:lpstr>
      <vt:lpstr>Input</vt:lpstr>
      <vt:lpstr>Input US</vt:lpstr>
      <vt:lpstr>Cuentas ARG</vt:lpstr>
      <vt:lpstr>Cuentas US</vt:lpstr>
      <vt:lpstr>Cuentas Consolidado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Workspace02</dc:creator>
  <cp:lastModifiedBy>Nicolas Lupi</cp:lastModifiedBy>
  <cp:lastPrinted>2020-01-22T17:46:55Z</cp:lastPrinted>
  <dcterms:created xsi:type="dcterms:W3CDTF">2020-01-16T16:01:44Z</dcterms:created>
  <dcterms:modified xsi:type="dcterms:W3CDTF">2021-08-27T17:37:32Z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0e2c7b0d-8a6d-4326-8414-8b82c196809f</vt:lpwstr>
  </property>
</Properties>
</file>